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EI\EI - 3\EI - 3 - Facilities\17 - Fechamento dos Indicadores\Histórico do fechamento mensal - In Haus\Thyssenkrupp\Atualizado\"/>
    </mc:Choice>
  </mc:AlternateContent>
  <xr:revisionPtr revIDLastSave="0" documentId="13_ncr:1_{7FB3EC66-466D-4C7F-8B5B-01DE58FCAC48}" xr6:coauthVersionLast="47" xr6:coauthVersionMax="47" xr10:uidLastSave="{00000000-0000-0000-0000-000000000000}"/>
  <bookViews>
    <workbookView xWindow="-120" yWindow="-120" windowWidth="29040" windowHeight="15720" tabRatio="703" activeTab="2" xr2:uid="{00000000-000D-0000-FFFF-FFFF00000000}"/>
  </bookViews>
  <sheets>
    <sheet name="LEIA-ME" sheetId="1" r:id="rId1"/>
    <sheet name="Painel" sheetId="2" r:id="rId2"/>
    <sheet name="Lancamentos" sheetId="3" r:id="rId3"/>
    <sheet name="Compensacoes" sheetId="4" r:id="rId4"/>
    <sheet name="Lanc_HE" sheetId="5" r:id="rId5"/>
    <sheet name="Resumo_Mensal" sheetId="6" r:id="rId6"/>
    <sheet name="Por_Colaborador" sheetId="7" r:id="rId7"/>
    <sheet name="Cadastro" sheetId="8" r:id="rId8"/>
    <sheet name="Vigencias" sheetId="9" r:id="rId9"/>
    <sheet name="Tabelas" sheetId="10" r:id="rId10"/>
  </sheets>
  <definedNames>
    <definedName name="_xlnm._FilterDatabase" localSheetId="2" hidden="1">Lancamentos!$A$3:$AH$3489</definedName>
    <definedName name="C_DiasSem">Cadastro!$K$4:$K$200</definedName>
    <definedName name="C_Nome">Cadastro!$B$4:$B$200</definedName>
    <definedName name="C_RG">Cadastro!$A$4:$A$200</definedName>
    <definedName name="C_Situacao">Cadastro!$C$4:$C$200</definedName>
    <definedName name="CP_Aprov">Compensacoes!$F$4:$F$999</definedName>
    <definedName name="CP_ChaveFalta">Compensacoes!$N$4:$N$999</definedName>
    <definedName name="CP_ChaveQuem">Compensacoes!$M$4:$M$999</definedName>
    <definedName name="CP_Data">Compensacoes!$A$4:$A$999</definedName>
    <definedName name="CP_DataFalta">Compensacoes!$E$4:$E$999</definedName>
    <definedName name="CP_Falta">Compensacoes!$D$4:$D$999</definedName>
    <definedName name="CP_Horas">Compensacoes!$C$4:$C$999</definedName>
    <definedName name="CP_Quem">Compensacoes!$B$4:$B$999</definedName>
    <definedName name="CP_Situacao">Compensacoes!$L$4:$L$999</definedName>
    <definedName name="F_Chave">Tabelas!$J$15:$J$54</definedName>
    <definedName name="F_Funcao">Tabelas!$E$15:$E$54</definedName>
    <definedName name="F_Ini">Tabelas!$F$15:$F$54</definedName>
    <definedName name="F_Valor">Tabelas!$G$15:$G$54</definedName>
    <definedName name="H_100">Lanc_HE!$X$4:$X$1000</definedName>
    <definedName name="H_50">Lanc_HE!$W$4:$W$1000</definedName>
    <definedName name="H_Alerta">Lanc_HE!$AB$4:$AB$1000</definedName>
    <definedName name="H_Area">Lanc_HE!$AA$4:$AA$1000</definedName>
    <definedName name="H_EI">Lanc_HE!$Z$4:$Z$1000</definedName>
    <definedName name="H_Equipe">Lanc_HE!$P$4:$P$1000</definedName>
    <definedName name="H_Funcao">Lanc_HE!$Q$4:$Q$1000</definedName>
    <definedName name="H_Liq">Lanc_HE!$V$4:$V$1000</definedName>
    <definedName name="H_Mes">Lanc_HE!$N$4:$N$1000</definedName>
    <definedName name="H_Nome">Lanc_HE!$B$4:$B$1000</definedName>
    <definedName name="H_Valor">Lanc_HE!$Y$4:$Y$1000</definedName>
    <definedName name="L_Alerta">Lancamentos!$AH$4:$AH$3489</definedName>
    <definedName name="L_Ausencia">Lancamentos!$W$4:$W$3489</definedName>
    <definedName name="L_Bruto">Lancamentos!$Y$4:$Y$3489</definedName>
    <definedName name="L_Categoria">Lancamentos!$AF$4:$AF$3489</definedName>
    <definedName name="L_ChaveCob">Lancamentos!$AQ$4:$AQ$3489</definedName>
    <definedName name="L_ChavePD">Lancamentos!$AP$4:$AP$3489</definedName>
    <definedName name="L_Compensado">Lancamentos!$AA$4:$AA$3489</definedName>
    <definedName name="L_Contrato">Lancamentos!$Q$4:$Q$3489</definedName>
    <definedName name="L_Data">Lancamentos!$A$4:$A$3489</definedName>
    <definedName name="L_DescExtra">Lancamentos!$K$4:$K$3489</definedName>
    <definedName name="L_Equipe">Lancamentos!$P$4:$P$3489</definedName>
    <definedName name="L_Ferista">Lancamentos!$Z$4:$Z$3489</definedName>
    <definedName name="L_Funcao">Lancamentos!$R$4:$R$3489</definedName>
    <definedName name="L_HorasDesc">Lancamentos!$AC$4:$AC$3489</definedName>
    <definedName name="L_JustExtra">Lancamentos!$L$4:$L$3489</definedName>
    <definedName name="L_Mes">Lancamentos!$N$4:$N$3489</definedName>
    <definedName name="L_Nome">Lancamentos!$B$4:$B$3489</definedName>
    <definedName name="L_OrdemCob">Lancamentos!$AR$4:$AR$3489</definedName>
    <definedName name="L_Pendente">Lancamentos!$AU$4:$AU$3489</definedName>
    <definedName name="L_Perdoado">Lancamentos!$AB$4:$AB$3489</definedName>
    <definedName name="L_RG">Lancamentos!$O$4:$O$3489</definedName>
    <definedName name="L_Status">Lancamentos!$C$4:$C$3489</definedName>
    <definedName name="L_Trab">Lancamentos!$V$4:$V$3489</definedName>
    <definedName name="L_Valor">Lancamentos!$AD$4:$AD$3489</definedName>
    <definedName name="L_ValorJust">Lancamentos!$AE$4:$AE$3489</definedName>
    <definedName name="lstAprov">Tabelas!$Y$4:$Y$6</definedName>
    <definedName name="lstAtipica">Tabelas!$W$4:$W$5</definedName>
    <definedName name="lstContrato">Tabelas!$AA$4:$AA$6</definedName>
    <definedName name="lstEquipes">Tabelas!$AC$4:$AC$23</definedName>
    <definedName name="lstFuncionarios">Cadastro!$B$4:$B$200</definedName>
    <definedName name="lstFuncoes">Tabelas!$V$4:$V$23</definedName>
    <definedName name="lstMeses">Resumo_Mensal!$A$5:$A$16</definedName>
    <definedName name="lstSimNao">Tabelas!$X$4:$X$5</definedName>
    <definedName name="lstSituacao">Tabelas!$AB$4:$AB$5</definedName>
    <definedName name="lstStatus">Tabelas!$O$4:$O$30</definedName>
    <definedName name="lstTratHE">Tabelas!$Z$4:$Z$5</definedName>
    <definedName name="P_AlmocoFDS">Tabelas!$B$12</definedName>
    <definedName name="P_Ano">Tabelas!$B$4</definedName>
    <definedName name="P_CoberturaAuto">Tabelas!$B$8</definedName>
    <definedName name="P_DataRef">Tabelas!$B$17</definedName>
    <definedName name="P_EquipePostoVago">Tabelas!$B$6</definedName>
    <definedName name="P_EquipePrincipal">Tabelas!$B$5</definedName>
    <definedName name="P_FechadoAte">Tabelas!$B$16</definedName>
    <definedName name="P_HoraSab100">Tabelas!$B$11</definedName>
    <definedName name="P_InicioRegras">Tabelas!$B$7</definedName>
    <definedName name="P_LeveMax">Tabelas!$B$10</definedName>
    <definedName name="P_LeveMin">Tabelas!$B$9</definedName>
    <definedName name="P_LimiteAlmocoFDS">Tabelas!$B$13</definedName>
    <definedName name="P_MultHE100">Tabelas!$B$15</definedName>
    <definedName name="P_MultHE50">Tabelas!$B$14</definedName>
    <definedName name="S_Cat">Tabelas!$S$4:$S$30</definedName>
    <definedName name="S_Conta">Tabelas!$P$4:$P$30</definedName>
    <definedName name="S_Modo">Tabelas!$Q$4:$Q$30</definedName>
    <definedName name="S_Status">Tabelas!$O$4:$O$30</definedName>
    <definedName name="S_Trab">Tabelas!$R$4:$R$30</definedName>
    <definedName name="T_ContratoIni">Tabelas!$A$21:$A$32</definedName>
    <definedName name="T_ContratoVal">Tabelas!$B$21:$B$32</definedName>
    <definedName name="T_Horas">Tabelas!$G$4:$M$11</definedName>
    <definedName name="T_Turno">Tabelas!$E$4:$E$11</definedName>
    <definedName name="V_Chave">Vigencias!$I$4:$I$300</definedName>
    <definedName name="V_Contrato">Vigencias!$G$4:$G$300</definedName>
    <definedName name="V_Equipe">Vigencias!$D$4:$D$300</definedName>
    <definedName name="V_Funcao">Vigencias!$E$4:$E$300</definedName>
    <definedName name="V_Ini">Vigencias!$C$4:$C$300</definedName>
    <definedName name="V_RG">Vigencias!$B$4:$B$300</definedName>
    <definedName name="V_Turno">Vigencias!$F$4:$F$300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54" i="10" l="1"/>
  <c r="I54" i="10"/>
  <c r="H54" i="10"/>
  <c r="J53" i="10"/>
  <c r="I53" i="10"/>
  <c r="H53" i="10"/>
  <c r="J52" i="10"/>
  <c r="I52" i="10"/>
  <c r="H52" i="10"/>
  <c r="J51" i="10"/>
  <c r="I51" i="10"/>
  <c r="H51" i="10"/>
  <c r="J50" i="10"/>
  <c r="I50" i="10"/>
  <c r="H50" i="10"/>
  <c r="J49" i="10"/>
  <c r="I49" i="10"/>
  <c r="H49" i="10"/>
  <c r="J48" i="10"/>
  <c r="I48" i="10"/>
  <c r="H48" i="10"/>
  <c r="J47" i="10"/>
  <c r="I47" i="10"/>
  <c r="H47" i="10"/>
  <c r="J46" i="10"/>
  <c r="I46" i="10"/>
  <c r="H46" i="10"/>
  <c r="J45" i="10"/>
  <c r="I45" i="10"/>
  <c r="H45" i="10"/>
  <c r="J44" i="10"/>
  <c r="I44" i="10"/>
  <c r="H44" i="10"/>
  <c r="J43" i="10"/>
  <c r="I43" i="10"/>
  <c r="H43" i="10"/>
  <c r="J42" i="10"/>
  <c r="I42" i="10"/>
  <c r="H42" i="10"/>
  <c r="J41" i="10"/>
  <c r="I41" i="10"/>
  <c r="H41" i="10"/>
  <c r="J40" i="10"/>
  <c r="I40" i="10"/>
  <c r="H40" i="10"/>
  <c r="J39" i="10"/>
  <c r="I39" i="10"/>
  <c r="H39" i="10"/>
  <c r="J38" i="10"/>
  <c r="I38" i="10"/>
  <c r="H38" i="10"/>
  <c r="J37" i="10"/>
  <c r="I37" i="10"/>
  <c r="H37" i="10"/>
  <c r="J36" i="10"/>
  <c r="I36" i="10"/>
  <c r="H36" i="10"/>
  <c r="J35" i="10"/>
  <c r="I35" i="10"/>
  <c r="H35" i="10"/>
  <c r="J34" i="10"/>
  <c r="I34" i="10"/>
  <c r="H34" i="10"/>
  <c r="J33" i="10"/>
  <c r="I33" i="10"/>
  <c r="H33" i="10"/>
  <c r="J32" i="10"/>
  <c r="I32" i="10"/>
  <c r="H32" i="10"/>
  <c r="J31" i="10"/>
  <c r="I31" i="10"/>
  <c r="H31" i="10"/>
  <c r="J30" i="10"/>
  <c r="I30" i="10"/>
  <c r="H30" i="10"/>
  <c r="J29" i="10"/>
  <c r="I29" i="10"/>
  <c r="H29" i="10"/>
  <c r="J28" i="10"/>
  <c r="I28" i="10"/>
  <c r="H28" i="10"/>
  <c r="J27" i="10"/>
  <c r="I27" i="10"/>
  <c r="H27" i="10"/>
  <c r="J26" i="10"/>
  <c r="I26" i="10"/>
  <c r="H26" i="10"/>
  <c r="J25" i="10"/>
  <c r="I25" i="10"/>
  <c r="H25" i="10"/>
  <c r="J24" i="10"/>
  <c r="I24" i="10"/>
  <c r="H24" i="10"/>
  <c r="J23" i="10"/>
  <c r="I23" i="10"/>
  <c r="H23" i="10"/>
  <c r="J22" i="10"/>
  <c r="I22" i="10"/>
  <c r="H22" i="10"/>
  <c r="J21" i="10"/>
  <c r="I21" i="10"/>
  <c r="H21" i="10"/>
  <c r="J20" i="10"/>
  <c r="I20" i="10"/>
  <c r="H20" i="10"/>
  <c r="J19" i="10"/>
  <c r="I19" i="10"/>
  <c r="H19" i="10"/>
  <c r="J18" i="10"/>
  <c r="I18" i="10"/>
  <c r="H18" i="10"/>
  <c r="J17" i="10"/>
  <c r="I17" i="10"/>
  <c r="H17" i="10"/>
  <c r="B17" i="10"/>
  <c r="J16" i="10"/>
  <c r="I16" i="10"/>
  <c r="H16" i="10"/>
  <c r="J15" i="10"/>
  <c r="I15" i="10"/>
  <c r="H15" i="10"/>
  <c r="B300" i="9"/>
  <c r="I300" i="9" s="1"/>
  <c r="B299" i="9"/>
  <c r="I299" i="9" s="1"/>
  <c r="B298" i="9"/>
  <c r="I298" i="9" s="1"/>
  <c r="B297" i="9"/>
  <c r="I297" i="9" s="1"/>
  <c r="B296" i="9"/>
  <c r="I296" i="9" s="1"/>
  <c r="B295" i="9"/>
  <c r="I295" i="9" s="1"/>
  <c r="B294" i="9"/>
  <c r="I294" i="9" s="1"/>
  <c r="B293" i="9"/>
  <c r="I293" i="9" s="1"/>
  <c r="B292" i="9"/>
  <c r="I292" i="9" s="1"/>
  <c r="B291" i="9"/>
  <c r="I291" i="9" s="1"/>
  <c r="B290" i="9"/>
  <c r="I290" i="9" s="1"/>
  <c r="B289" i="9"/>
  <c r="I289" i="9" s="1"/>
  <c r="B288" i="9"/>
  <c r="I288" i="9" s="1"/>
  <c r="B287" i="9"/>
  <c r="I287" i="9" s="1"/>
  <c r="B286" i="9"/>
  <c r="I286" i="9" s="1"/>
  <c r="B285" i="9"/>
  <c r="I285" i="9" s="1"/>
  <c r="B284" i="9"/>
  <c r="I284" i="9" s="1"/>
  <c r="B283" i="9"/>
  <c r="I283" i="9" s="1"/>
  <c r="B282" i="9"/>
  <c r="I282" i="9" s="1"/>
  <c r="B281" i="9"/>
  <c r="I281" i="9" s="1"/>
  <c r="B280" i="9"/>
  <c r="I280" i="9" s="1"/>
  <c r="B279" i="9"/>
  <c r="I279" i="9" s="1"/>
  <c r="B278" i="9"/>
  <c r="I278" i="9" s="1"/>
  <c r="B277" i="9"/>
  <c r="I277" i="9" s="1"/>
  <c r="B276" i="9"/>
  <c r="I276" i="9" s="1"/>
  <c r="B275" i="9"/>
  <c r="I275" i="9" s="1"/>
  <c r="B274" i="9"/>
  <c r="I274" i="9" s="1"/>
  <c r="B273" i="9"/>
  <c r="I273" i="9" s="1"/>
  <c r="B272" i="9"/>
  <c r="I272" i="9" s="1"/>
  <c r="B271" i="9"/>
  <c r="I271" i="9" s="1"/>
  <c r="B270" i="9"/>
  <c r="I270" i="9" s="1"/>
  <c r="B269" i="9"/>
  <c r="I269" i="9" s="1"/>
  <c r="B268" i="9"/>
  <c r="I268" i="9" s="1"/>
  <c r="B267" i="9"/>
  <c r="I267" i="9" s="1"/>
  <c r="B266" i="9"/>
  <c r="I266" i="9" s="1"/>
  <c r="B265" i="9"/>
  <c r="I265" i="9" s="1"/>
  <c r="B264" i="9"/>
  <c r="I264" i="9" s="1"/>
  <c r="B263" i="9"/>
  <c r="I263" i="9" s="1"/>
  <c r="B262" i="9"/>
  <c r="I262" i="9" s="1"/>
  <c r="B261" i="9"/>
  <c r="I261" i="9" s="1"/>
  <c r="B260" i="9"/>
  <c r="I260" i="9" s="1"/>
  <c r="B259" i="9"/>
  <c r="I259" i="9" s="1"/>
  <c r="B258" i="9"/>
  <c r="I258" i="9" s="1"/>
  <c r="B257" i="9"/>
  <c r="I257" i="9" s="1"/>
  <c r="B256" i="9"/>
  <c r="I256" i="9" s="1"/>
  <c r="B255" i="9"/>
  <c r="I255" i="9" s="1"/>
  <c r="B254" i="9"/>
  <c r="I254" i="9" s="1"/>
  <c r="B253" i="9"/>
  <c r="I253" i="9" s="1"/>
  <c r="B252" i="9"/>
  <c r="I252" i="9" s="1"/>
  <c r="B251" i="9"/>
  <c r="I251" i="9" s="1"/>
  <c r="B250" i="9"/>
  <c r="I250" i="9" s="1"/>
  <c r="B249" i="9"/>
  <c r="I249" i="9" s="1"/>
  <c r="B248" i="9"/>
  <c r="I248" i="9" s="1"/>
  <c r="B247" i="9"/>
  <c r="I247" i="9" s="1"/>
  <c r="B246" i="9"/>
  <c r="I246" i="9" s="1"/>
  <c r="B245" i="9"/>
  <c r="I245" i="9" s="1"/>
  <c r="B244" i="9"/>
  <c r="I244" i="9" s="1"/>
  <c r="B243" i="9"/>
  <c r="I243" i="9" s="1"/>
  <c r="B242" i="9"/>
  <c r="I242" i="9" s="1"/>
  <c r="B241" i="9"/>
  <c r="I241" i="9" s="1"/>
  <c r="B240" i="9"/>
  <c r="I240" i="9" s="1"/>
  <c r="B239" i="9"/>
  <c r="I239" i="9" s="1"/>
  <c r="B238" i="9"/>
  <c r="I238" i="9" s="1"/>
  <c r="B237" i="9"/>
  <c r="I237" i="9" s="1"/>
  <c r="B236" i="9"/>
  <c r="I236" i="9" s="1"/>
  <c r="B235" i="9"/>
  <c r="I235" i="9" s="1"/>
  <c r="B234" i="9"/>
  <c r="I234" i="9" s="1"/>
  <c r="B233" i="9"/>
  <c r="I233" i="9" s="1"/>
  <c r="B232" i="9"/>
  <c r="I232" i="9" s="1"/>
  <c r="B231" i="9"/>
  <c r="I231" i="9" s="1"/>
  <c r="B230" i="9"/>
  <c r="I230" i="9" s="1"/>
  <c r="B229" i="9"/>
  <c r="I229" i="9" s="1"/>
  <c r="B228" i="9"/>
  <c r="I228" i="9" s="1"/>
  <c r="B227" i="9"/>
  <c r="I227" i="9" s="1"/>
  <c r="B226" i="9"/>
  <c r="I226" i="9" s="1"/>
  <c r="B225" i="9"/>
  <c r="I225" i="9" s="1"/>
  <c r="B224" i="9"/>
  <c r="I224" i="9" s="1"/>
  <c r="B223" i="9"/>
  <c r="I223" i="9" s="1"/>
  <c r="B222" i="9"/>
  <c r="I222" i="9" s="1"/>
  <c r="B221" i="9"/>
  <c r="I221" i="9" s="1"/>
  <c r="B220" i="9"/>
  <c r="I220" i="9" s="1"/>
  <c r="B219" i="9"/>
  <c r="I219" i="9" s="1"/>
  <c r="B218" i="9"/>
  <c r="I218" i="9" s="1"/>
  <c r="B217" i="9"/>
  <c r="I217" i="9" s="1"/>
  <c r="B216" i="9"/>
  <c r="I216" i="9" s="1"/>
  <c r="B215" i="9"/>
  <c r="I215" i="9" s="1"/>
  <c r="B214" i="9"/>
  <c r="I214" i="9" s="1"/>
  <c r="B213" i="9"/>
  <c r="I213" i="9" s="1"/>
  <c r="B212" i="9"/>
  <c r="I212" i="9" s="1"/>
  <c r="B211" i="9"/>
  <c r="I211" i="9" s="1"/>
  <c r="B210" i="9"/>
  <c r="I210" i="9" s="1"/>
  <c r="B209" i="9"/>
  <c r="I209" i="9" s="1"/>
  <c r="B208" i="9"/>
  <c r="I208" i="9" s="1"/>
  <c r="B207" i="9"/>
  <c r="I207" i="9" s="1"/>
  <c r="B206" i="9"/>
  <c r="I206" i="9" s="1"/>
  <c r="B205" i="9"/>
  <c r="I205" i="9" s="1"/>
  <c r="B204" i="9"/>
  <c r="I204" i="9" s="1"/>
  <c r="B203" i="9"/>
  <c r="I203" i="9" s="1"/>
  <c r="B202" i="9"/>
  <c r="I202" i="9" s="1"/>
  <c r="B201" i="9"/>
  <c r="I201" i="9" s="1"/>
  <c r="B200" i="9"/>
  <c r="I200" i="9" s="1"/>
  <c r="B199" i="9"/>
  <c r="I199" i="9" s="1"/>
  <c r="B198" i="9"/>
  <c r="I198" i="9" s="1"/>
  <c r="B197" i="9"/>
  <c r="I197" i="9" s="1"/>
  <c r="B196" i="9"/>
  <c r="I196" i="9" s="1"/>
  <c r="B195" i="9"/>
  <c r="I195" i="9" s="1"/>
  <c r="B194" i="9"/>
  <c r="I194" i="9" s="1"/>
  <c r="B193" i="9"/>
  <c r="I193" i="9" s="1"/>
  <c r="B192" i="9"/>
  <c r="I192" i="9" s="1"/>
  <c r="B191" i="9"/>
  <c r="I191" i="9" s="1"/>
  <c r="B190" i="9"/>
  <c r="I190" i="9" s="1"/>
  <c r="B189" i="9"/>
  <c r="I189" i="9" s="1"/>
  <c r="B188" i="9"/>
  <c r="I188" i="9" s="1"/>
  <c r="B187" i="9"/>
  <c r="I187" i="9" s="1"/>
  <c r="B186" i="9"/>
  <c r="I186" i="9" s="1"/>
  <c r="B185" i="9"/>
  <c r="I185" i="9" s="1"/>
  <c r="B184" i="9"/>
  <c r="I184" i="9" s="1"/>
  <c r="B183" i="9"/>
  <c r="I183" i="9" s="1"/>
  <c r="B182" i="9"/>
  <c r="I182" i="9" s="1"/>
  <c r="B181" i="9"/>
  <c r="I181" i="9" s="1"/>
  <c r="B180" i="9"/>
  <c r="I180" i="9" s="1"/>
  <c r="B179" i="9"/>
  <c r="I179" i="9" s="1"/>
  <c r="B178" i="9"/>
  <c r="I178" i="9" s="1"/>
  <c r="B177" i="9"/>
  <c r="I177" i="9" s="1"/>
  <c r="B176" i="9"/>
  <c r="I176" i="9" s="1"/>
  <c r="B175" i="9"/>
  <c r="I175" i="9" s="1"/>
  <c r="B174" i="9"/>
  <c r="I174" i="9" s="1"/>
  <c r="B173" i="9"/>
  <c r="I173" i="9" s="1"/>
  <c r="B172" i="9"/>
  <c r="I172" i="9" s="1"/>
  <c r="B171" i="9"/>
  <c r="I171" i="9" s="1"/>
  <c r="B170" i="9"/>
  <c r="I170" i="9" s="1"/>
  <c r="B169" i="9"/>
  <c r="I169" i="9" s="1"/>
  <c r="B168" i="9"/>
  <c r="I168" i="9" s="1"/>
  <c r="B167" i="9"/>
  <c r="I167" i="9" s="1"/>
  <c r="B166" i="9"/>
  <c r="I166" i="9" s="1"/>
  <c r="B165" i="9"/>
  <c r="I165" i="9" s="1"/>
  <c r="B164" i="9"/>
  <c r="I164" i="9" s="1"/>
  <c r="B163" i="9"/>
  <c r="I163" i="9" s="1"/>
  <c r="B162" i="9"/>
  <c r="I162" i="9" s="1"/>
  <c r="B161" i="9"/>
  <c r="I161" i="9" s="1"/>
  <c r="B160" i="9"/>
  <c r="I160" i="9" s="1"/>
  <c r="B159" i="9"/>
  <c r="I159" i="9" s="1"/>
  <c r="B158" i="9"/>
  <c r="I158" i="9" s="1"/>
  <c r="B157" i="9"/>
  <c r="I157" i="9" s="1"/>
  <c r="B156" i="9"/>
  <c r="I156" i="9" s="1"/>
  <c r="B155" i="9"/>
  <c r="I155" i="9" s="1"/>
  <c r="B154" i="9"/>
  <c r="I154" i="9" s="1"/>
  <c r="B153" i="9"/>
  <c r="I153" i="9" s="1"/>
  <c r="B152" i="9"/>
  <c r="I152" i="9" s="1"/>
  <c r="B151" i="9"/>
  <c r="I151" i="9" s="1"/>
  <c r="B150" i="9"/>
  <c r="I150" i="9" s="1"/>
  <c r="B149" i="9"/>
  <c r="I149" i="9" s="1"/>
  <c r="B148" i="9"/>
  <c r="I148" i="9" s="1"/>
  <c r="B147" i="9"/>
  <c r="I147" i="9" s="1"/>
  <c r="B146" i="9"/>
  <c r="I146" i="9" s="1"/>
  <c r="B145" i="9"/>
  <c r="I145" i="9" s="1"/>
  <c r="B144" i="9"/>
  <c r="I144" i="9" s="1"/>
  <c r="B143" i="9"/>
  <c r="I143" i="9" s="1"/>
  <c r="B142" i="9"/>
  <c r="I142" i="9" s="1"/>
  <c r="B141" i="9"/>
  <c r="I141" i="9" s="1"/>
  <c r="B140" i="9"/>
  <c r="I140" i="9" s="1"/>
  <c r="B139" i="9"/>
  <c r="I139" i="9" s="1"/>
  <c r="B138" i="9"/>
  <c r="I138" i="9" s="1"/>
  <c r="B137" i="9"/>
  <c r="I137" i="9" s="1"/>
  <c r="B136" i="9"/>
  <c r="I136" i="9" s="1"/>
  <c r="B135" i="9"/>
  <c r="I135" i="9" s="1"/>
  <c r="B134" i="9"/>
  <c r="I134" i="9" s="1"/>
  <c r="B133" i="9"/>
  <c r="I133" i="9" s="1"/>
  <c r="B132" i="9"/>
  <c r="I132" i="9" s="1"/>
  <c r="B131" i="9"/>
  <c r="I131" i="9" s="1"/>
  <c r="B130" i="9"/>
  <c r="I130" i="9" s="1"/>
  <c r="B129" i="9"/>
  <c r="I129" i="9" s="1"/>
  <c r="B128" i="9"/>
  <c r="I128" i="9" s="1"/>
  <c r="B127" i="9"/>
  <c r="I127" i="9" s="1"/>
  <c r="B126" i="9"/>
  <c r="I126" i="9" s="1"/>
  <c r="B125" i="9"/>
  <c r="I125" i="9" s="1"/>
  <c r="B124" i="9"/>
  <c r="I124" i="9" s="1"/>
  <c r="B123" i="9"/>
  <c r="I123" i="9" s="1"/>
  <c r="B122" i="9"/>
  <c r="I122" i="9" s="1"/>
  <c r="B121" i="9"/>
  <c r="I121" i="9" s="1"/>
  <c r="B120" i="9"/>
  <c r="I120" i="9" s="1"/>
  <c r="B119" i="9"/>
  <c r="I119" i="9" s="1"/>
  <c r="B118" i="9"/>
  <c r="I118" i="9" s="1"/>
  <c r="B117" i="9"/>
  <c r="I117" i="9" s="1"/>
  <c r="B116" i="9"/>
  <c r="I116" i="9" s="1"/>
  <c r="B115" i="9"/>
  <c r="I115" i="9" s="1"/>
  <c r="B114" i="9"/>
  <c r="I114" i="9" s="1"/>
  <c r="B113" i="9"/>
  <c r="I113" i="9" s="1"/>
  <c r="B112" i="9"/>
  <c r="I112" i="9" s="1"/>
  <c r="B111" i="9"/>
  <c r="I111" i="9" s="1"/>
  <c r="B110" i="9"/>
  <c r="I110" i="9" s="1"/>
  <c r="B109" i="9"/>
  <c r="I109" i="9" s="1"/>
  <c r="B108" i="9"/>
  <c r="I108" i="9" s="1"/>
  <c r="B107" i="9"/>
  <c r="I107" i="9" s="1"/>
  <c r="B106" i="9"/>
  <c r="I106" i="9" s="1"/>
  <c r="B105" i="9"/>
  <c r="I105" i="9" s="1"/>
  <c r="B104" i="9"/>
  <c r="I104" i="9" s="1"/>
  <c r="B103" i="9"/>
  <c r="I103" i="9" s="1"/>
  <c r="B102" i="9"/>
  <c r="I102" i="9" s="1"/>
  <c r="B101" i="9"/>
  <c r="I101" i="9" s="1"/>
  <c r="B100" i="9"/>
  <c r="I100" i="9" s="1"/>
  <c r="B99" i="9"/>
  <c r="I99" i="9" s="1"/>
  <c r="B98" i="9"/>
  <c r="I98" i="9" s="1"/>
  <c r="B97" i="9"/>
  <c r="I97" i="9" s="1"/>
  <c r="B96" i="9"/>
  <c r="I96" i="9" s="1"/>
  <c r="B95" i="9"/>
  <c r="I95" i="9" s="1"/>
  <c r="B94" i="9"/>
  <c r="I94" i="9" s="1"/>
  <c r="B93" i="9"/>
  <c r="I93" i="9" s="1"/>
  <c r="B92" i="9"/>
  <c r="I92" i="9" s="1"/>
  <c r="B91" i="9"/>
  <c r="I91" i="9" s="1"/>
  <c r="B90" i="9"/>
  <c r="I90" i="9" s="1"/>
  <c r="B89" i="9"/>
  <c r="I89" i="9" s="1"/>
  <c r="B88" i="9"/>
  <c r="I88" i="9" s="1"/>
  <c r="B87" i="9"/>
  <c r="I87" i="9" s="1"/>
  <c r="B86" i="9"/>
  <c r="I86" i="9" s="1"/>
  <c r="B85" i="9"/>
  <c r="I85" i="9" s="1"/>
  <c r="B84" i="9"/>
  <c r="I84" i="9" s="1"/>
  <c r="B83" i="9"/>
  <c r="I83" i="9" s="1"/>
  <c r="B82" i="9"/>
  <c r="I82" i="9" s="1"/>
  <c r="B81" i="9"/>
  <c r="I81" i="9" s="1"/>
  <c r="B80" i="9"/>
  <c r="I80" i="9" s="1"/>
  <c r="B79" i="9"/>
  <c r="I79" i="9" s="1"/>
  <c r="B78" i="9"/>
  <c r="I78" i="9" s="1"/>
  <c r="B77" i="9"/>
  <c r="I77" i="9" s="1"/>
  <c r="B76" i="9"/>
  <c r="I76" i="9" s="1"/>
  <c r="B75" i="9"/>
  <c r="I75" i="9" s="1"/>
  <c r="B74" i="9"/>
  <c r="I74" i="9" s="1"/>
  <c r="B73" i="9"/>
  <c r="I73" i="9" s="1"/>
  <c r="B72" i="9"/>
  <c r="I72" i="9" s="1"/>
  <c r="B71" i="9"/>
  <c r="I71" i="9" s="1"/>
  <c r="B70" i="9"/>
  <c r="I70" i="9" s="1"/>
  <c r="B69" i="9"/>
  <c r="I69" i="9" s="1"/>
  <c r="B68" i="9"/>
  <c r="I68" i="9" s="1"/>
  <c r="B67" i="9"/>
  <c r="I67" i="9" s="1"/>
  <c r="B66" i="9"/>
  <c r="I66" i="9" s="1"/>
  <c r="B65" i="9"/>
  <c r="I65" i="9" s="1"/>
  <c r="B64" i="9"/>
  <c r="I64" i="9" s="1"/>
  <c r="B63" i="9"/>
  <c r="I63" i="9" s="1"/>
  <c r="B62" i="9"/>
  <c r="I62" i="9" s="1"/>
  <c r="B61" i="9"/>
  <c r="I61" i="9" s="1"/>
  <c r="B60" i="9"/>
  <c r="I60" i="9" s="1"/>
  <c r="B59" i="9"/>
  <c r="I59" i="9" s="1"/>
  <c r="B58" i="9"/>
  <c r="I58" i="9" s="1"/>
  <c r="B57" i="9"/>
  <c r="I57" i="9" s="1"/>
  <c r="B56" i="9"/>
  <c r="I56" i="9" s="1"/>
  <c r="B55" i="9"/>
  <c r="I55" i="9" s="1"/>
  <c r="B54" i="9"/>
  <c r="I54" i="9" s="1"/>
  <c r="B53" i="9"/>
  <c r="I53" i="9" s="1"/>
  <c r="B52" i="9"/>
  <c r="I52" i="9" s="1"/>
  <c r="B51" i="9"/>
  <c r="I51" i="9" s="1"/>
  <c r="B50" i="9"/>
  <c r="I50" i="9" s="1"/>
  <c r="B49" i="9"/>
  <c r="I49" i="9" s="1"/>
  <c r="B48" i="9"/>
  <c r="I48" i="9" s="1"/>
  <c r="B47" i="9"/>
  <c r="I47" i="9" s="1"/>
  <c r="B46" i="9"/>
  <c r="I46" i="9" s="1"/>
  <c r="B45" i="9"/>
  <c r="I45" i="9" s="1"/>
  <c r="B44" i="9"/>
  <c r="I44" i="9" s="1"/>
  <c r="B43" i="9"/>
  <c r="I43" i="9" s="1"/>
  <c r="B42" i="9"/>
  <c r="I42" i="9" s="1"/>
  <c r="B41" i="9"/>
  <c r="I41" i="9" s="1"/>
  <c r="B40" i="9"/>
  <c r="I40" i="9" s="1"/>
  <c r="B39" i="9"/>
  <c r="I39" i="9" s="1"/>
  <c r="B38" i="9"/>
  <c r="I38" i="9" s="1"/>
  <c r="B37" i="9"/>
  <c r="I37" i="9" s="1"/>
  <c r="B36" i="9"/>
  <c r="I36" i="9" s="1"/>
  <c r="B35" i="9"/>
  <c r="I35" i="9" s="1"/>
  <c r="B34" i="9"/>
  <c r="I34" i="9" s="1"/>
  <c r="B33" i="9"/>
  <c r="I33" i="9" s="1"/>
  <c r="B32" i="9"/>
  <c r="I32" i="9" s="1"/>
  <c r="B31" i="9"/>
  <c r="I31" i="9" s="1"/>
  <c r="B30" i="9"/>
  <c r="I30" i="9" s="1"/>
  <c r="B29" i="9"/>
  <c r="I29" i="9" s="1"/>
  <c r="B28" i="9"/>
  <c r="I28" i="9" s="1"/>
  <c r="B27" i="9"/>
  <c r="I27" i="9" s="1"/>
  <c r="B26" i="9"/>
  <c r="I26" i="9" s="1"/>
  <c r="B25" i="9"/>
  <c r="I25" i="9" s="1"/>
  <c r="B24" i="9"/>
  <c r="I24" i="9" s="1"/>
  <c r="B23" i="9"/>
  <c r="I23" i="9" s="1"/>
  <c r="B22" i="9"/>
  <c r="I22" i="9" s="1"/>
  <c r="B21" i="9"/>
  <c r="I21" i="9" s="1"/>
  <c r="B20" i="9"/>
  <c r="I20" i="9" s="1"/>
  <c r="B19" i="9"/>
  <c r="I19" i="9" s="1"/>
  <c r="B18" i="9"/>
  <c r="I18" i="9" s="1"/>
  <c r="B17" i="9"/>
  <c r="I17" i="9" s="1"/>
  <c r="B16" i="9"/>
  <c r="I16" i="9" s="1"/>
  <c r="B15" i="9"/>
  <c r="I15" i="9" s="1"/>
  <c r="B14" i="9"/>
  <c r="I14" i="9" s="1"/>
  <c r="B13" i="9"/>
  <c r="I13" i="9" s="1"/>
  <c r="B12" i="9"/>
  <c r="I12" i="9" s="1"/>
  <c r="B11" i="9"/>
  <c r="I11" i="9" s="1"/>
  <c r="B10" i="9"/>
  <c r="I10" i="9" s="1"/>
  <c r="B9" i="9"/>
  <c r="I9" i="9" s="1"/>
  <c r="B8" i="9"/>
  <c r="I8" i="9" s="1"/>
  <c r="B7" i="9"/>
  <c r="I7" i="9" s="1"/>
  <c r="B6" i="9"/>
  <c r="I6" i="9" s="1"/>
  <c r="B5" i="9"/>
  <c r="I5" i="9" s="1"/>
  <c r="B4" i="9"/>
  <c r="I4" i="9" s="1"/>
  <c r="L200" i="8"/>
  <c r="J200" i="8"/>
  <c r="K200" i="8" s="1"/>
  <c r="H200" i="8"/>
  <c r="G200" i="8"/>
  <c r="F200" i="8"/>
  <c r="I200" i="8" s="1"/>
  <c r="E200" i="8"/>
  <c r="L199" i="8"/>
  <c r="J199" i="8"/>
  <c r="K199" i="8" s="1"/>
  <c r="H199" i="8"/>
  <c r="G199" i="8"/>
  <c r="F199" i="8"/>
  <c r="I199" i="8" s="1"/>
  <c r="E199" i="8"/>
  <c r="L198" i="8"/>
  <c r="J198" i="8"/>
  <c r="K198" i="8" s="1"/>
  <c r="H198" i="8"/>
  <c r="G198" i="8"/>
  <c r="F198" i="8"/>
  <c r="I198" i="8" s="1"/>
  <c r="E198" i="8"/>
  <c r="L197" i="8"/>
  <c r="J197" i="8"/>
  <c r="K197" i="8" s="1"/>
  <c r="H197" i="8"/>
  <c r="G197" i="8"/>
  <c r="F197" i="8"/>
  <c r="I197" i="8" s="1"/>
  <c r="E197" i="8"/>
  <c r="L196" i="8"/>
  <c r="J196" i="8"/>
  <c r="K196" i="8" s="1"/>
  <c r="H196" i="8"/>
  <c r="G196" i="8"/>
  <c r="F196" i="8"/>
  <c r="I196" i="8" s="1"/>
  <c r="E196" i="8"/>
  <c r="L195" i="8"/>
  <c r="J195" i="8"/>
  <c r="K195" i="8" s="1"/>
  <c r="H195" i="8"/>
  <c r="G195" i="8"/>
  <c r="F195" i="8"/>
  <c r="I195" i="8" s="1"/>
  <c r="E195" i="8"/>
  <c r="L194" i="8"/>
  <c r="J194" i="8"/>
  <c r="K194" i="8" s="1"/>
  <c r="H194" i="8"/>
  <c r="G194" i="8"/>
  <c r="F194" i="8"/>
  <c r="I194" i="8" s="1"/>
  <c r="E194" i="8"/>
  <c r="L193" i="8"/>
  <c r="J193" i="8"/>
  <c r="K193" i="8" s="1"/>
  <c r="H193" i="8"/>
  <c r="G193" i="8"/>
  <c r="F193" i="8"/>
  <c r="I193" i="8" s="1"/>
  <c r="E193" i="8"/>
  <c r="L192" i="8"/>
  <c r="J192" i="8"/>
  <c r="K192" i="8" s="1"/>
  <c r="H192" i="8"/>
  <c r="G192" i="8"/>
  <c r="F192" i="8"/>
  <c r="I192" i="8" s="1"/>
  <c r="E192" i="8"/>
  <c r="L191" i="8"/>
  <c r="J191" i="8"/>
  <c r="K191" i="8" s="1"/>
  <c r="H191" i="8"/>
  <c r="G191" i="8"/>
  <c r="F191" i="8"/>
  <c r="I191" i="8" s="1"/>
  <c r="E191" i="8"/>
  <c r="L190" i="8"/>
  <c r="J190" i="8"/>
  <c r="K190" i="8" s="1"/>
  <c r="H190" i="8"/>
  <c r="G190" i="8"/>
  <c r="F190" i="8"/>
  <c r="I190" i="8" s="1"/>
  <c r="E190" i="8"/>
  <c r="L189" i="8"/>
  <c r="J189" i="8"/>
  <c r="K189" i="8" s="1"/>
  <c r="H189" i="8"/>
  <c r="G189" i="8"/>
  <c r="F189" i="8"/>
  <c r="I189" i="8" s="1"/>
  <c r="E189" i="8"/>
  <c r="L188" i="8"/>
  <c r="J188" i="8"/>
  <c r="K188" i="8" s="1"/>
  <c r="H188" i="8"/>
  <c r="G188" i="8"/>
  <c r="F188" i="8"/>
  <c r="I188" i="8" s="1"/>
  <c r="E188" i="8"/>
  <c r="L187" i="8"/>
  <c r="J187" i="8"/>
  <c r="K187" i="8" s="1"/>
  <c r="H187" i="8"/>
  <c r="G187" i="8"/>
  <c r="F187" i="8"/>
  <c r="I187" i="8" s="1"/>
  <c r="E187" i="8"/>
  <c r="L186" i="8"/>
  <c r="J186" i="8"/>
  <c r="K186" i="8" s="1"/>
  <c r="H186" i="8"/>
  <c r="G186" i="8"/>
  <c r="F186" i="8"/>
  <c r="I186" i="8" s="1"/>
  <c r="E186" i="8"/>
  <c r="L185" i="8"/>
  <c r="J185" i="8"/>
  <c r="K185" i="8" s="1"/>
  <c r="H185" i="8"/>
  <c r="G185" i="8"/>
  <c r="F185" i="8"/>
  <c r="I185" i="8" s="1"/>
  <c r="E185" i="8"/>
  <c r="L184" i="8"/>
  <c r="J184" i="8"/>
  <c r="K184" i="8" s="1"/>
  <c r="H184" i="8"/>
  <c r="G184" i="8"/>
  <c r="F184" i="8"/>
  <c r="I184" i="8" s="1"/>
  <c r="E184" i="8"/>
  <c r="L183" i="8"/>
  <c r="J183" i="8"/>
  <c r="K183" i="8" s="1"/>
  <c r="H183" i="8"/>
  <c r="G183" i="8"/>
  <c r="F183" i="8"/>
  <c r="I183" i="8" s="1"/>
  <c r="E183" i="8"/>
  <c r="L182" i="8"/>
  <c r="J182" i="8"/>
  <c r="K182" i="8" s="1"/>
  <c r="H182" i="8"/>
  <c r="G182" i="8"/>
  <c r="F182" i="8"/>
  <c r="I182" i="8" s="1"/>
  <c r="E182" i="8"/>
  <c r="L181" i="8"/>
  <c r="J181" i="8"/>
  <c r="K181" i="8" s="1"/>
  <c r="H181" i="8"/>
  <c r="G181" i="8"/>
  <c r="F181" i="8"/>
  <c r="I181" i="8" s="1"/>
  <c r="E181" i="8"/>
  <c r="L180" i="8"/>
  <c r="J180" i="8"/>
  <c r="K180" i="8" s="1"/>
  <c r="H180" i="8"/>
  <c r="G180" i="8"/>
  <c r="F180" i="8"/>
  <c r="I180" i="8" s="1"/>
  <c r="E180" i="8"/>
  <c r="L179" i="8"/>
  <c r="J179" i="8"/>
  <c r="K179" i="8" s="1"/>
  <c r="H179" i="8"/>
  <c r="G179" i="8"/>
  <c r="F179" i="8"/>
  <c r="I179" i="8" s="1"/>
  <c r="E179" i="8"/>
  <c r="L178" i="8"/>
  <c r="J178" i="8"/>
  <c r="K178" i="8" s="1"/>
  <c r="H178" i="8"/>
  <c r="G178" i="8"/>
  <c r="F178" i="8"/>
  <c r="I178" i="8" s="1"/>
  <c r="E178" i="8"/>
  <c r="L177" i="8"/>
  <c r="J177" i="8"/>
  <c r="K177" i="8" s="1"/>
  <c r="H177" i="8"/>
  <c r="G177" i="8"/>
  <c r="F177" i="8"/>
  <c r="I177" i="8" s="1"/>
  <c r="E177" i="8"/>
  <c r="L176" i="8"/>
  <c r="J176" i="8"/>
  <c r="K176" i="8" s="1"/>
  <c r="H176" i="8"/>
  <c r="G176" i="8"/>
  <c r="F176" i="8"/>
  <c r="I176" i="8" s="1"/>
  <c r="E176" i="8"/>
  <c r="L175" i="8"/>
  <c r="J175" i="8"/>
  <c r="K175" i="8" s="1"/>
  <c r="H175" i="8"/>
  <c r="G175" i="8"/>
  <c r="F175" i="8"/>
  <c r="I175" i="8" s="1"/>
  <c r="E175" i="8"/>
  <c r="L174" i="8"/>
  <c r="J174" i="8"/>
  <c r="K174" i="8" s="1"/>
  <c r="H174" i="8"/>
  <c r="G174" i="8"/>
  <c r="F174" i="8"/>
  <c r="I174" i="8" s="1"/>
  <c r="E174" i="8"/>
  <c r="L173" i="8"/>
  <c r="J173" i="8"/>
  <c r="K173" i="8" s="1"/>
  <c r="H173" i="8"/>
  <c r="G173" i="8"/>
  <c r="F173" i="8"/>
  <c r="I173" i="8" s="1"/>
  <c r="E173" i="8"/>
  <c r="L172" i="8"/>
  <c r="J172" i="8"/>
  <c r="K172" i="8" s="1"/>
  <c r="H172" i="8"/>
  <c r="G172" i="8"/>
  <c r="F172" i="8"/>
  <c r="I172" i="8" s="1"/>
  <c r="E172" i="8"/>
  <c r="L171" i="8"/>
  <c r="J171" i="8"/>
  <c r="K171" i="8" s="1"/>
  <c r="H171" i="8"/>
  <c r="G171" i="8"/>
  <c r="F171" i="8"/>
  <c r="I171" i="8" s="1"/>
  <c r="E171" i="8"/>
  <c r="L170" i="8"/>
  <c r="J170" i="8"/>
  <c r="K170" i="8" s="1"/>
  <c r="H170" i="8"/>
  <c r="G170" i="8"/>
  <c r="F170" i="8"/>
  <c r="I170" i="8" s="1"/>
  <c r="E170" i="8"/>
  <c r="L169" i="8"/>
  <c r="J169" i="8"/>
  <c r="K169" i="8" s="1"/>
  <c r="H169" i="8"/>
  <c r="G169" i="8"/>
  <c r="F169" i="8"/>
  <c r="I169" i="8" s="1"/>
  <c r="E169" i="8"/>
  <c r="L168" i="8"/>
  <c r="J168" i="8"/>
  <c r="K168" i="8" s="1"/>
  <c r="H168" i="8"/>
  <c r="G168" i="8"/>
  <c r="F168" i="8"/>
  <c r="I168" i="8" s="1"/>
  <c r="E168" i="8"/>
  <c r="L167" i="8"/>
  <c r="J167" i="8"/>
  <c r="K167" i="8" s="1"/>
  <c r="H167" i="8"/>
  <c r="G167" i="8"/>
  <c r="F167" i="8"/>
  <c r="I167" i="8" s="1"/>
  <c r="E167" i="8"/>
  <c r="L166" i="8"/>
  <c r="J166" i="8"/>
  <c r="K166" i="8" s="1"/>
  <c r="H166" i="8"/>
  <c r="G166" i="8"/>
  <c r="F166" i="8"/>
  <c r="I166" i="8" s="1"/>
  <c r="E166" i="8"/>
  <c r="L165" i="8"/>
  <c r="J165" i="8"/>
  <c r="K165" i="8" s="1"/>
  <c r="H165" i="8"/>
  <c r="G165" i="8"/>
  <c r="F165" i="8"/>
  <c r="I165" i="8" s="1"/>
  <c r="E165" i="8"/>
  <c r="L164" i="8"/>
  <c r="J164" i="8"/>
  <c r="K164" i="8" s="1"/>
  <c r="H164" i="8"/>
  <c r="G164" i="8"/>
  <c r="F164" i="8"/>
  <c r="I164" i="8" s="1"/>
  <c r="E164" i="8"/>
  <c r="L163" i="8"/>
  <c r="J163" i="8"/>
  <c r="K163" i="8" s="1"/>
  <c r="H163" i="8"/>
  <c r="G163" i="8"/>
  <c r="F163" i="8"/>
  <c r="I163" i="8" s="1"/>
  <c r="E163" i="8"/>
  <c r="L162" i="8"/>
  <c r="J162" i="8"/>
  <c r="K162" i="8" s="1"/>
  <c r="H162" i="8"/>
  <c r="G162" i="8"/>
  <c r="F162" i="8"/>
  <c r="I162" i="8" s="1"/>
  <c r="E162" i="8"/>
  <c r="L161" i="8"/>
  <c r="J161" i="8"/>
  <c r="K161" i="8" s="1"/>
  <c r="H161" i="8"/>
  <c r="G161" i="8"/>
  <c r="F161" i="8"/>
  <c r="I161" i="8" s="1"/>
  <c r="E161" i="8"/>
  <c r="L160" i="8"/>
  <c r="J160" i="8"/>
  <c r="K160" i="8" s="1"/>
  <c r="H160" i="8"/>
  <c r="G160" i="8"/>
  <c r="F160" i="8"/>
  <c r="I160" i="8" s="1"/>
  <c r="E160" i="8"/>
  <c r="L159" i="8"/>
  <c r="J159" i="8"/>
  <c r="K159" i="8" s="1"/>
  <c r="H159" i="8"/>
  <c r="G159" i="8"/>
  <c r="F159" i="8"/>
  <c r="I159" i="8" s="1"/>
  <c r="E159" i="8"/>
  <c r="L158" i="8"/>
  <c r="J158" i="8"/>
  <c r="K158" i="8" s="1"/>
  <c r="H158" i="8"/>
  <c r="G158" i="8"/>
  <c r="F158" i="8"/>
  <c r="I158" i="8" s="1"/>
  <c r="E158" i="8"/>
  <c r="L157" i="8"/>
  <c r="J157" i="8"/>
  <c r="K157" i="8" s="1"/>
  <c r="H157" i="8"/>
  <c r="G157" i="8"/>
  <c r="F157" i="8"/>
  <c r="I157" i="8" s="1"/>
  <c r="E157" i="8"/>
  <c r="L156" i="8"/>
  <c r="J156" i="8"/>
  <c r="K156" i="8" s="1"/>
  <c r="H156" i="8"/>
  <c r="G156" i="8"/>
  <c r="F156" i="8"/>
  <c r="I156" i="8" s="1"/>
  <c r="E156" i="8"/>
  <c r="L155" i="8"/>
  <c r="J155" i="8"/>
  <c r="K155" i="8" s="1"/>
  <c r="H155" i="8"/>
  <c r="G155" i="8"/>
  <c r="F155" i="8"/>
  <c r="I155" i="8" s="1"/>
  <c r="E155" i="8"/>
  <c r="L154" i="8"/>
  <c r="J154" i="8"/>
  <c r="K154" i="8" s="1"/>
  <c r="H154" i="8"/>
  <c r="G154" i="8"/>
  <c r="F154" i="8"/>
  <c r="I154" i="8" s="1"/>
  <c r="E154" i="8"/>
  <c r="L153" i="8"/>
  <c r="J153" i="8"/>
  <c r="K153" i="8" s="1"/>
  <c r="H153" i="8"/>
  <c r="G153" i="8"/>
  <c r="F153" i="8"/>
  <c r="I153" i="8" s="1"/>
  <c r="E153" i="8"/>
  <c r="L152" i="8"/>
  <c r="J152" i="8"/>
  <c r="K152" i="8" s="1"/>
  <c r="H152" i="8"/>
  <c r="G152" i="8"/>
  <c r="F152" i="8"/>
  <c r="I152" i="8" s="1"/>
  <c r="E152" i="8"/>
  <c r="L151" i="8"/>
  <c r="J151" i="8"/>
  <c r="K151" i="8" s="1"/>
  <c r="H151" i="8"/>
  <c r="G151" i="8"/>
  <c r="F151" i="8"/>
  <c r="I151" i="8" s="1"/>
  <c r="E151" i="8"/>
  <c r="L150" i="8"/>
  <c r="J150" i="8"/>
  <c r="K150" i="8" s="1"/>
  <c r="H150" i="8"/>
  <c r="G150" i="8"/>
  <c r="F150" i="8"/>
  <c r="I150" i="8" s="1"/>
  <c r="E150" i="8"/>
  <c r="L149" i="8"/>
  <c r="J149" i="8"/>
  <c r="K149" i="8" s="1"/>
  <c r="H149" i="8"/>
  <c r="G149" i="8"/>
  <c r="F149" i="8"/>
  <c r="I149" i="8" s="1"/>
  <c r="E149" i="8"/>
  <c r="L148" i="8"/>
  <c r="J148" i="8"/>
  <c r="K148" i="8" s="1"/>
  <c r="H148" i="8"/>
  <c r="G148" i="8"/>
  <c r="F148" i="8"/>
  <c r="I148" i="8" s="1"/>
  <c r="E148" i="8"/>
  <c r="L147" i="8"/>
  <c r="J147" i="8"/>
  <c r="K147" i="8" s="1"/>
  <c r="H147" i="8"/>
  <c r="G147" i="8"/>
  <c r="F147" i="8"/>
  <c r="I147" i="8" s="1"/>
  <c r="E147" i="8"/>
  <c r="L146" i="8"/>
  <c r="J146" i="8"/>
  <c r="K146" i="8" s="1"/>
  <c r="H146" i="8"/>
  <c r="G146" i="8"/>
  <c r="F146" i="8"/>
  <c r="I146" i="8" s="1"/>
  <c r="E146" i="8"/>
  <c r="L145" i="8"/>
  <c r="J145" i="8"/>
  <c r="K145" i="8" s="1"/>
  <c r="H145" i="8"/>
  <c r="G145" i="8"/>
  <c r="F145" i="8"/>
  <c r="I145" i="8" s="1"/>
  <c r="E145" i="8"/>
  <c r="L144" i="8"/>
  <c r="J144" i="8"/>
  <c r="K144" i="8" s="1"/>
  <c r="H144" i="8"/>
  <c r="G144" i="8"/>
  <c r="F144" i="8"/>
  <c r="I144" i="8" s="1"/>
  <c r="E144" i="8"/>
  <c r="L143" i="8"/>
  <c r="J143" i="8"/>
  <c r="K143" i="8" s="1"/>
  <c r="H143" i="8"/>
  <c r="G143" i="8"/>
  <c r="F143" i="8"/>
  <c r="I143" i="8" s="1"/>
  <c r="E143" i="8"/>
  <c r="L142" i="8"/>
  <c r="J142" i="8"/>
  <c r="K142" i="8" s="1"/>
  <c r="H142" i="8"/>
  <c r="G142" i="8"/>
  <c r="F142" i="8"/>
  <c r="I142" i="8" s="1"/>
  <c r="E142" i="8"/>
  <c r="L141" i="8"/>
  <c r="J141" i="8"/>
  <c r="K141" i="8" s="1"/>
  <c r="H141" i="8"/>
  <c r="G141" i="8"/>
  <c r="F141" i="8"/>
  <c r="I141" i="8" s="1"/>
  <c r="E141" i="8"/>
  <c r="L140" i="8"/>
  <c r="J140" i="8"/>
  <c r="K140" i="8" s="1"/>
  <c r="H140" i="8"/>
  <c r="G140" i="8"/>
  <c r="F140" i="8"/>
  <c r="I140" i="8" s="1"/>
  <c r="E140" i="8"/>
  <c r="L139" i="8"/>
  <c r="J139" i="8"/>
  <c r="K139" i="8" s="1"/>
  <c r="H139" i="8"/>
  <c r="G139" i="8"/>
  <c r="F139" i="8"/>
  <c r="I139" i="8" s="1"/>
  <c r="E139" i="8"/>
  <c r="L138" i="8"/>
  <c r="J138" i="8"/>
  <c r="K138" i="8" s="1"/>
  <c r="H138" i="8"/>
  <c r="G138" i="8"/>
  <c r="F138" i="8"/>
  <c r="I138" i="8" s="1"/>
  <c r="E138" i="8"/>
  <c r="L137" i="8"/>
  <c r="J137" i="8"/>
  <c r="K137" i="8" s="1"/>
  <c r="H137" i="8"/>
  <c r="G137" i="8"/>
  <c r="F137" i="8"/>
  <c r="I137" i="8" s="1"/>
  <c r="E137" i="8"/>
  <c r="L136" i="8"/>
  <c r="J136" i="8"/>
  <c r="K136" i="8" s="1"/>
  <c r="H136" i="8"/>
  <c r="G136" i="8"/>
  <c r="F136" i="8"/>
  <c r="I136" i="8" s="1"/>
  <c r="E136" i="8"/>
  <c r="L135" i="8"/>
  <c r="J135" i="8"/>
  <c r="K135" i="8" s="1"/>
  <c r="H135" i="8"/>
  <c r="G135" i="8"/>
  <c r="F135" i="8"/>
  <c r="I135" i="8" s="1"/>
  <c r="E135" i="8"/>
  <c r="L134" i="8"/>
  <c r="J134" i="8"/>
  <c r="K134" i="8" s="1"/>
  <c r="H134" i="8"/>
  <c r="G134" i="8"/>
  <c r="F134" i="8"/>
  <c r="I134" i="8" s="1"/>
  <c r="E134" i="8"/>
  <c r="L133" i="8"/>
  <c r="J133" i="8"/>
  <c r="K133" i="8" s="1"/>
  <c r="H133" i="8"/>
  <c r="G133" i="8"/>
  <c r="F133" i="8"/>
  <c r="I133" i="8" s="1"/>
  <c r="E133" i="8"/>
  <c r="L132" i="8"/>
  <c r="J132" i="8"/>
  <c r="K132" i="8" s="1"/>
  <c r="H132" i="8"/>
  <c r="G132" i="8"/>
  <c r="F132" i="8"/>
  <c r="I132" i="8" s="1"/>
  <c r="E132" i="8"/>
  <c r="L131" i="8"/>
  <c r="J131" i="8"/>
  <c r="K131" i="8" s="1"/>
  <c r="H131" i="8"/>
  <c r="G131" i="8"/>
  <c r="F131" i="8"/>
  <c r="I131" i="8" s="1"/>
  <c r="E131" i="8"/>
  <c r="L130" i="8"/>
  <c r="J130" i="8"/>
  <c r="K130" i="8" s="1"/>
  <c r="H130" i="8"/>
  <c r="G130" i="8"/>
  <c r="F130" i="8"/>
  <c r="I130" i="8" s="1"/>
  <c r="E130" i="8"/>
  <c r="L129" i="8"/>
  <c r="J129" i="8"/>
  <c r="K129" i="8" s="1"/>
  <c r="H129" i="8"/>
  <c r="G129" i="8"/>
  <c r="F129" i="8"/>
  <c r="I129" i="8" s="1"/>
  <c r="E129" i="8"/>
  <c r="L128" i="8"/>
  <c r="J128" i="8"/>
  <c r="K128" i="8" s="1"/>
  <c r="H128" i="8"/>
  <c r="G128" i="8"/>
  <c r="F128" i="8"/>
  <c r="I128" i="8" s="1"/>
  <c r="E128" i="8"/>
  <c r="L127" i="8"/>
  <c r="J127" i="8"/>
  <c r="K127" i="8" s="1"/>
  <c r="H127" i="8"/>
  <c r="G127" i="8"/>
  <c r="F127" i="8"/>
  <c r="I127" i="8" s="1"/>
  <c r="E127" i="8"/>
  <c r="L126" i="8"/>
  <c r="J126" i="8"/>
  <c r="K126" i="8" s="1"/>
  <c r="H126" i="8"/>
  <c r="G126" i="8"/>
  <c r="F126" i="8"/>
  <c r="I126" i="8" s="1"/>
  <c r="E126" i="8"/>
  <c r="L125" i="8"/>
  <c r="J125" i="8"/>
  <c r="K125" i="8" s="1"/>
  <c r="H125" i="8"/>
  <c r="G125" i="8"/>
  <c r="F125" i="8"/>
  <c r="I125" i="8" s="1"/>
  <c r="E125" i="8"/>
  <c r="L124" i="8"/>
  <c r="J124" i="8"/>
  <c r="K124" i="8" s="1"/>
  <c r="H124" i="8"/>
  <c r="G124" i="8"/>
  <c r="F124" i="8"/>
  <c r="I124" i="8" s="1"/>
  <c r="E124" i="8"/>
  <c r="L123" i="8"/>
  <c r="J123" i="8"/>
  <c r="K123" i="8" s="1"/>
  <c r="H123" i="8"/>
  <c r="G123" i="8"/>
  <c r="F123" i="8"/>
  <c r="I123" i="8" s="1"/>
  <c r="E123" i="8"/>
  <c r="L122" i="8"/>
  <c r="J122" i="8"/>
  <c r="K122" i="8" s="1"/>
  <c r="H122" i="8"/>
  <c r="G122" i="8"/>
  <c r="F122" i="8"/>
  <c r="I122" i="8" s="1"/>
  <c r="E122" i="8"/>
  <c r="L121" i="8"/>
  <c r="J121" i="8"/>
  <c r="K121" i="8" s="1"/>
  <c r="H121" i="8"/>
  <c r="G121" i="8"/>
  <c r="F121" i="8"/>
  <c r="I121" i="8" s="1"/>
  <c r="E121" i="8"/>
  <c r="L120" i="8"/>
  <c r="J120" i="8"/>
  <c r="K120" i="8" s="1"/>
  <c r="H120" i="8"/>
  <c r="G120" i="8"/>
  <c r="F120" i="8"/>
  <c r="I120" i="8" s="1"/>
  <c r="E120" i="8"/>
  <c r="L119" i="8"/>
  <c r="J119" i="8"/>
  <c r="K119" i="8" s="1"/>
  <c r="H119" i="8"/>
  <c r="G119" i="8"/>
  <c r="F119" i="8"/>
  <c r="I119" i="8" s="1"/>
  <c r="E119" i="8"/>
  <c r="L118" i="8"/>
  <c r="J118" i="8"/>
  <c r="K118" i="8" s="1"/>
  <c r="H118" i="8"/>
  <c r="G118" i="8"/>
  <c r="F118" i="8"/>
  <c r="I118" i="8" s="1"/>
  <c r="E118" i="8"/>
  <c r="L117" i="8"/>
  <c r="J117" i="8"/>
  <c r="K117" i="8" s="1"/>
  <c r="H117" i="8"/>
  <c r="G117" i="8"/>
  <c r="F117" i="8"/>
  <c r="I117" i="8" s="1"/>
  <c r="E117" i="8"/>
  <c r="L116" i="8"/>
  <c r="J116" i="8"/>
  <c r="K116" i="8" s="1"/>
  <c r="H116" i="8"/>
  <c r="G116" i="8"/>
  <c r="F116" i="8"/>
  <c r="I116" i="8" s="1"/>
  <c r="E116" i="8"/>
  <c r="L115" i="8"/>
  <c r="J115" i="8"/>
  <c r="K115" i="8" s="1"/>
  <c r="H115" i="8"/>
  <c r="G115" i="8"/>
  <c r="F115" i="8"/>
  <c r="I115" i="8" s="1"/>
  <c r="E115" i="8"/>
  <c r="L114" i="8"/>
  <c r="J114" i="8"/>
  <c r="K114" i="8" s="1"/>
  <c r="H114" i="8"/>
  <c r="G114" i="8"/>
  <c r="F114" i="8"/>
  <c r="I114" i="8" s="1"/>
  <c r="E114" i="8"/>
  <c r="L113" i="8"/>
  <c r="J113" i="8"/>
  <c r="K113" i="8" s="1"/>
  <c r="H113" i="8"/>
  <c r="G113" i="8"/>
  <c r="F113" i="8"/>
  <c r="I113" i="8" s="1"/>
  <c r="E113" i="8"/>
  <c r="L112" i="8"/>
  <c r="J112" i="8"/>
  <c r="K112" i="8" s="1"/>
  <c r="H112" i="8"/>
  <c r="G112" i="8"/>
  <c r="F112" i="8"/>
  <c r="I112" i="8" s="1"/>
  <c r="E112" i="8"/>
  <c r="L111" i="8"/>
  <c r="J111" i="8"/>
  <c r="K111" i="8" s="1"/>
  <c r="H111" i="8"/>
  <c r="G111" i="8"/>
  <c r="F111" i="8"/>
  <c r="I111" i="8" s="1"/>
  <c r="E111" i="8"/>
  <c r="L110" i="8"/>
  <c r="J110" i="8"/>
  <c r="K110" i="8" s="1"/>
  <c r="H110" i="8"/>
  <c r="G110" i="8"/>
  <c r="F110" i="8"/>
  <c r="I110" i="8" s="1"/>
  <c r="E110" i="8"/>
  <c r="L109" i="8"/>
  <c r="J109" i="8"/>
  <c r="K109" i="8" s="1"/>
  <c r="H109" i="8"/>
  <c r="G109" i="8"/>
  <c r="F109" i="8"/>
  <c r="I109" i="8" s="1"/>
  <c r="E109" i="8"/>
  <c r="L108" i="8"/>
  <c r="J108" i="8"/>
  <c r="K108" i="8" s="1"/>
  <c r="H108" i="8"/>
  <c r="G108" i="8"/>
  <c r="F108" i="8"/>
  <c r="I108" i="8" s="1"/>
  <c r="E108" i="8"/>
  <c r="L107" i="8"/>
  <c r="J107" i="8"/>
  <c r="K107" i="8" s="1"/>
  <c r="H107" i="8"/>
  <c r="G107" i="8"/>
  <c r="F107" i="8"/>
  <c r="I107" i="8" s="1"/>
  <c r="E107" i="8"/>
  <c r="L106" i="8"/>
  <c r="J106" i="8"/>
  <c r="K106" i="8" s="1"/>
  <c r="H106" i="8"/>
  <c r="G106" i="8"/>
  <c r="F106" i="8"/>
  <c r="I106" i="8" s="1"/>
  <c r="E106" i="8"/>
  <c r="L105" i="8"/>
  <c r="J105" i="8"/>
  <c r="K105" i="8" s="1"/>
  <c r="H105" i="8"/>
  <c r="G105" i="8"/>
  <c r="F105" i="8"/>
  <c r="I105" i="8" s="1"/>
  <c r="E105" i="8"/>
  <c r="L104" i="8"/>
  <c r="J104" i="8"/>
  <c r="K104" i="8" s="1"/>
  <c r="H104" i="8"/>
  <c r="G104" i="8"/>
  <c r="F104" i="8"/>
  <c r="I104" i="8" s="1"/>
  <c r="E104" i="8"/>
  <c r="L103" i="8"/>
  <c r="J103" i="8"/>
  <c r="K103" i="8" s="1"/>
  <c r="H103" i="8"/>
  <c r="G103" i="8"/>
  <c r="F103" i="8"/>
  <c r="I103" i="8" s="1"/>
  <c r="E103" i="8"/>
  <c r="L102" i="8"/>
  <c r="J102" i="8"/>
  <c r="K102" i="8" s="1"/>
  <c r="H102" i="8"/>
  <c r="G102" i="8"/>
  <c r="F102" i="8"/>
  <c r="I102" i="8" s="1"/>
  <c r="E102" i="8"/>
  <c r="L101" i="8"/>
  <c r="J101" i="8"/>
  <c r="K101" i="8" s="1"/>
  <c r="H101" i="8"/>
  <c r="G101" i="8"/>
  <c r="F101" i="8"/>
  <c r="I101" i="8" s="1"/>
  <c r="E101" i="8"/>
  <c r="L100" i="8"/>
  <c r="J100" i="8"/>
  <c r="K100" i="8" s="1"/>
  <c r="H100" i="8"/>
  <c r="G100" i="8"/>
  <c r="F100" i="8"/>
  <c r="I100" i="8" s="1"/>
  <c r="E100" i="8"/>
  <c r="L99" i="8"/>
  <c r="J99" i="8"/>
  <c r="K99" i="8" s="1"/>
  <c r="H99" i="8"/>
  <c r="G99" i="8"/>
  <c r="F99" i="8"/>
  <c r="I99" i="8" s="1"/>
  <c r="E99" i="8"/>
  <c r="L98" i="8"/>
  <c r="J98" i="8"/>
  <c r="K98" i="8" s="1"/>
  <c r="H98" i="8"/>
  <c r="G98" i="8"/>
  <c r="F98" i="8"/>
  <c r="I98" i="8" s="1"/>
  <c r="E98" i="8"/>
  <c r="L97" i="8"/>
  <c r="J97" i="8"/>
  <c r="K97" i="8" s="1"/>
  <c r="H97" i="8"/>
  <c r="G97" i="8"/>
  <c r="F97" i="8"/>
  <c r="I97" i="8" s="1"/>
  <c r="E97" i="8"/>
  <c r="L96" i="8"/>
  <c r="J96" i="8"/>
  <c r="K96" i="8" s="1"/>
  <c r="H96" i="8"/>
  <c r="G96" i="8"/>
  <c r="F96" i="8"/>
  <c r="I96" i="8" s="1"/>
  <c r="E96" i="8"/>
  <c r="L95" i="8"/>
  <c r="J95" i="8"/>
  <c r="K95" i="8" s="1"/>
  <c r="H95" i="8"/>
  <c r="G95" i="8"/>
  <c r="F95" i="8"/>
  <c r="I95" i="8" s="1"/>
  <c r="E95" i="8"/>
  <c r="L94" i="8"/>
  <c r="J94" i="8"/>
  <c r="K94" i="8" s="1"/>
  <c r="H94" i="8"/>
  <c r="G94" i="8"/>
  <c r="F94" i="8"/>
  <c r="I94" i="8" s="1"/>
  <c r="E94" i="8"/>
  <c r="L93" i="8"/>
  <c r="J93" i="8"/>
  <c r="K93" i="8" s="1"/>
  <c r="H93" i="8"/>
  <c r="G93" i="8"/>
  <c r="F93" i="8"/>
  <c r="I93" i="8" s="1"/>
  <c r="E93" i="8"/>
  <c r="L92" i="8"/>
  <c r="J92" i="8"/>
  <c r="K92" i="8" s="1"/>
  <c r="H92" i="8"/>
  <c r="G92" i="8"/>
  <c r="F92" i="8"/>
  <c r="I92" i="8" s="1"/>
  <c r="E92" i="8"/>
  <c r="L91" i="8"/>
  <c r="J91" i="8"/>
  <c r="K91" i="8" s="1"/>
  <c r="H91" i="8"/>
  <c r="G91" i="8"/>
  <c r="F91" i="8"/>
  <c r="I91" i="8" s="1"/>
  <c r="E91" i="8"/>
  <c r="L90" i="8"/>
  <c r="J90" i="8"/>
  <c r="K90" i="8" s="1"/>
  <c r="H90" i="8"/>
  <c r="G90" i="8"/>
  <c r="F90" i="8"/>
  <c r="I90" i="8" s="1"/>
  <c r="E90" i="8"/>
  <c r="L89" i="8"/>
  <c r="J89" i="8"/>
  <c r="K89" i="8" s="1"/>
  <c r="H89" i="8"/>
  <c r="G89" i="8"/>
  <c r="F89" i="8"/>
  <c r="I89" i="8" s="1"/>
  <c r="E89" i="8"/>
  <c r="L88" i="8"/>
  <c r="J88" i="8"/>
  <c r="K88" i="8" s="1"/>
  <c r="H88" i="8"/>
  <c r="G88" i="8"/>
  <c r="F88" i="8"/>
  <c r="I88" i="8" s="1"/>
  <c r="E88" i="8"/>
  <c r="L87" i="8"/>
  <c r="J87" i="8"/>
  <c r="K87" i="8" s="1"/>
  <c r="H87" i="8"/>
  <c r="G87" i="8"/>
  <c r="F87" i="8"/>
  <c r="I87" i="8" s="1"/>
  <c r="E87" i="8"/>
  <c r="L86" i="8"/>
  <c r="J86" i="8"/>
  <c r="K86" i="8" s="1"/>
  <c r="H86" i="8"/>
  <c r="G86" i="8"/>
  <c r="F86" i="8"/>
  <c r="I86" i="8" s="1"/>
  <c r="E86" i="8"/>
  <c r="L85" i="8"/>
  <c r="J85" i="8"/>
  <c r="K85" i="8" s="1"/>
  <c r="H85" i="8"/>
  <c r="G85" i="8"/>
  <c r="F85" i="8"/>
  <c r="I85" i="8" s="1"/>
  <c r="E85" i="8"/>
  <c r="L84" i="8"/>
  <c r="J84" i="8"/>
  <c r="K84" i="8" s="1"/>
  <c r="H84" i="8"/>
  <c r="G84" i="8"/>
  <c r="F84" i="8"/>
  <c r="I84" i="8" s="1"/>
  <c r="E84" i="8"/>
  <c r="L83" i="8"/>
  <c r="J83" i="8"/>
  <c r="K83" i="8" s="1"/>
  <c r="H83" i="8"/>
  <c r="G83" i="8"/>
  <c r="F83" i="8"/>
  <c r="I83" i="8" s="1"/>
  <c r="E83" i="8"/>
  <c r="L82" i="8"/>
  <c r="J82" i="8"/>
  <c r="K82" i="8" s="1"/>
  <c r="H82" i="8"/>
  <c r="G82" i="8"/>
  <c r="F82" i="8"/>
  <c r="I82" i="8" s="1"/>
  <c r="E82" i="8"/>
  <c r="L81" i="8"/>
  <c r="J81" i="8"/>
  <c r="K81" i="8" s="1"/>
  <c r="H81" i="8"/>
  <c r="G81" i="8"/>
  <c r="F81" i="8"/>
  <c r="I81" i="8" s="1"/>
  <c r="E81" i="8"/>
  <c r="L80" i="8"/>
  <c r="J80" i="8"/>
  <c r="K80" i="8" s="1"/>
  <c r="H80" i="8"/>
  <c r="G80" i="8"/>
  <c r="F80" i="8"/>
  <c r="I80" i="8" s="1"/>
  <c r="E80" i="8"/>
  <c r="L79" i="8"/>
  <c r="J79" i="8"/>
  <c r="K79" i="8" s="1"/>
  <c r="H79" i="8"/>
  <c r="G79" i="8"/>
  <c r="F79" i="8"/>
  <c r="I79" i="8" s="1"/>
  <c r="E79" i="8"/>
  <c r="L78" i="8"/>
  <c r="J78" i="8"/>
  <c r="K78" i="8" s="1"/>
  <c r="H78" i="8"/>
  <c r="G78" i="8"/>
  <c r="F78" i="8"/>
  <c r="I78" i="8" s="1"/>
  <c r="E78" i="8"/>
  <c r="L77" i="8"/>
  <c r="J77" i="8"/>
  <c r="K77" i="8" s="1"/>
  <c r="H77" i="8"/>
  <c r="G77" i="8"/>
  <c r="F77" i="8"/>
  <c r="I77" i="8" s="1"/>
  <c r="E77" i="8"/>
  <c r="L76" i="8"/>
  <c r="J76" i="8"/>
  <c r="K76" i="8" s="1"/>
  <c r="H76" i="8"/>
  <c r="G76" i="8"/>
  <c r="F76" i="8"/>
  <c r="I76" i="8" s="1"/>
  <c r="E76" i="8"/>
  <c r="L75" i="8"/>
  <c r="J75" i="8"/>
  <c r="K75" i="8" s="1"/>
  <c r="H75" i="8"/>
  <c r="G75" i="8"/>
  <c r="F75" i="8"/>
  <c r="I75" i="8" s="1"/>
  <c r="E75" i="8"/>
  <c r="L74" i="8"/>
  <c r="J74" i="8"/>
  <c r="K74" i="8" s="1"/>
  <c r="H74" i="8"/>
  <c r="G74" i="8"/>
  <c r="F74" i="8"/>
  <c r="I74" i="8" s="1"/>
  <c r="E74" i="8"/>
  <c r="L73" i="8"/>
  <c r="J73" i="8"/>
  <c r="K73" i="8" s="1"/>
  <c r="H73" i="8"/>
  <c r="G73" i="8"/>
  <c r="F73" i="8"/>
  <c r="I73" i="8" s="1"/>
  <c r="E73" i="8"/>
  <c r="L72" i="8"/>
  <c r="J72" i="8"/>
  <c r="K72" i="8" s="1"/>
  <c r="H72" i="8"/>
  <c r="G72" i="8"/>
  <c r="F72" i="8"/>
  <c r="I72" i="8" s="1"/>
  <c r="E72" i="8"/>
  <c r="L71" i="8"/>
  <c r="J71" i="8"/>
  <c r="K71" i="8" s="1"/>
  <c r="H71" i="8"/>
  <c r="G71" i="8"/>
  <c r="F71" i="8"/>
  <c r="I71" i="8" s="1"/>
  <c r="E71" i="8"/>
  <c r="L70" i="8"/>
  <c r="J70" i="8"/>
  <c r="K70" i="8" s="1"/>
  <c r="H70" i="8"/>
  <c r="G70" i="8"/>
  <c r="F70" i="8"/>
  <c r="I70" i="8" s="1"/>
  <c r="E70" i="8"/>
  <c r="L69" i="8"/>
  <c r="J69" i="8"/>
  <c r="K69" i="8" s="1"/>
  <c r="H69" i="8"/>
  <c r="G69" i="8"/>
  <c r="F69" i="8"/>
  <c r="I69" i="8" s="1"/>
  <c r="E69" i="8"/>
  <c r="L68" i="8"/>
  <c r="J68" i="8"/>
  <c r="K68" i="8" s="1"/>
  <c r="H68" i="8"/>
  <c r="G68" i="8"/>
  <c r="F68" i="8"/>
  <c r="I68" i="8" s="1"/>
  <c r="E68" i="8"/>
  <c r="L67" i="8"/>
  <c r="J67" i="8"/>
  <c r="K67" i="8" s="1"/>
  <c r="H67" i="8"/>
  <c r="G67" i="8"/>
  <c r="F67" i="8"/>
  <c r="I67" i="8" s="1"/>
  <c r="E67" i="8"/>
  <c r="L66" i="8"/>
  <c r="J66" i="8"/>
  <c r="K66" i="8" s="1"/>
  <c r="H66" i="8"/>
  <c r="G66" i="8"/>
  <c r="F66" i="8"/>
  <c r="I66" i="8" s="1"/>
  <c r="E66" i="8"/>
  <c r="L65" i="8"/>
  <c r="J65" i="8"/>
  <c r="K65" i="8" s="1"/>
  <c r="H65" i="8"/>
  <c r="G65" i="8"/>
  <c r="F65" i="8"/>
  <c r="I65" i="8" s="1"/>
  <c r="E65" i="8"/>
  <c r="L64" i="8"/>
  <c r="J64" i="8"/>
  <c r="K64" i="8" s="1"/>
  <c r="H64" i="8"/>
  <c r="G64" i="8"/>
  <c r="F64" i="8"/>
  <c r="I64" i="8" s="1"/>
  <c r="E64" i="8"/>
  <c r="L63" i="8"/>
  <c r="J63" i="8"/>
  <c r="K63" i="8" s="1"/>
  <c r="H63" i="8"/>
  <c r="G63" i="8"/>
  <c r="F63" i="8"/>
  <c r="I63" i="8" s="1"/>
  <c r="E63" i="8"/>
  <c r="L62" i="8"/>
  <c r="J62" i="8"/>
  <c r="K62" i="8" s="1"/>
  <c r="H62" i="8"/>
  <c r="G62" i="8"/>
  <c r="F62" i="8"/>
  <c r="I62" i="8" s="1"/>
  <c r="E62" i="8"/>
  <c r="L61" i="8"/>
  <c r="J61" i="8"/>
  <c r="K61" i="8" s="1"/>
  <c r="H61" i="8"/>
  <c r="G61" i="8"/>
  <c r="F61" i="8"/>
  <c r="I61" i="8" s="1"/>
  <c r="E61" i="8"/>
  <c r="L60" i="8"/>
  <c r="J60" i="8"/>
  <c r="K60" i="8" s="1"/>
  <c r="H60" i="8"/>
  <c r="G60" i="8"/>
  <c r="F60" i="8"/>
  <c r="I60" i="8" s="1"/>
  <c r="E60" i="8"/>
  <c r="L59" i="8"/>
  <c r="J59" i="8"/>
  <c r="K59" i="8" s="1"/>
  <c r="H59" i="8"/>
  <c r="G59" i="8"/>
  <c r="F59" i="8"/>
  <c r="I59" i="8" s="1"/>
  <c r="E59" i="8"/>
  <c r="L58" i="8"/>
  <c r="J58" i="8"/>
  <c r="K58" i="8" s="1"/>
  <c r="H58" i="8"/>
  <c r="G58" i="8"/>
  <c r="F58" i="8"/>
  <c r="I58" i="8" s="1"/>
  <c r="E58" i="8"/>
  <c r="L57" i="8"/>
  <c r="J57" i="8"/>
  <c r="K57" i="8" s="1"/>
  <c r="H57" i="8"/>
  <c r="G57" i="8"/>
  <c r="F57" i="8"/>
  <c r="I57" i="8" s="1"/>
  <c r="E57" i="8"/>
  <c r="L56" i="8"/>
  <c r="J56" i="8"/>
  <c r="K56" i="8" s="1"/>
  <c r="H56" i="8"/>
  <c r="G56" i="8"/>
  <c r="F56" i="8"/>
  <c r="I56" i="8" s="1"/>
  <c r="E56" i="8"/>
  <c r="L55" i="8"/>
  <c r="J55" i="8"/>
  <c r="K55" i="8" s="1"/>
  <c r="H55" i="8"/>
  <c r="G55" i="8"/>
  <c r="F55" i="8"/>
  <c r="I55" i="8" s="1"/>
  <c r="E55" i="8"/>
  <c r="L54" i="8"/>
  <c r="J54" i="8"/>
  <c r="K54" i="8" s="1"/>
  <c r="H54" i="8"/>
  <c r="G54" i="8"/>
  <c r="F54" i="8"/>
  <c r="I54" i="8" s="1"/>
  <c r="E54" i="8"/>
  <c r="L53" i="8"/>
  <c r="J53" i="8"/>
  <c r="K53" i="8" s="1"/>
  <c r="H53" i="8"/>
  <c r="G53" i="8"/>
  <c r="F53" i="8"/>
  <c r="I53" i="8" s="1"/>
  <c r="E53" i="8"/>
  <c r="L52" i="8"/>
  <c r="J52" i="8"/>
  <c r="K52" i="8" s="1"/>
  <c r="H52" i="8"/>
  <c r="G52" i="8"/>
  <c r="F52" i="8"/>
  <c r="I52" i="8" s="1"/>
  <c r="E52" i="8"/>
  <c r="L51" i="8"/>
  <c r="J51" i="8"/>
  <c r="K51" i="8" s="1"/>
  <c r="H51" i="8"/>
  <c r="G51" i="8"/>
  <c r="F51" i="8"/>
  <c r="I51" i="8" s="1"/>
  <c r="E51" i="8"/>
  <c r="L50" i="8"/>
  <c r="J50" i="8"/>
  <c r="K50" i="8" s="1"/>
  <c r="H50" i="8"/>
  <c r="G50" i="8"/>
  <c r="F50" i="8"/>
  <c r="I50" i="8" s="1"/>
  <c r="E50" i="8"/>
  <c r="L49" i="8"/>
  <c r="J49" i="8"/>
  <c r="K49" i="8" s="1"/>
  <c r="H49" i="8"/>
  <c r="G49" i="8"/>
  <c r="F49" i="8"/>
  <c r="I49" i="8" s="1"/>
  <c r="E49" i="8"/>
  <c r="L48" i="8"/>
  <c r="J48" i="8"/>
  <c r="K48" i="8" s="1"/>
  <c r="H48" i="8"/>
  <c r="G48" i="8"/>
  <c r="F48" i="8"/>
  <c r="I48" i="8" s="1"/>
  <c r="E48" i="8"/>
  <c r="L47" i="8"/>
  <c r="J47" i="8"/>
  <c r="K47" i="8" s="1"/>
  <c r="H47" i="8"/>
  <c r="G47" i="8"/>
  <c r="F47" i="8"/>
  <c r="I47" i="8" s="1"/>
  <c r="E47" i="8"/>
  <c r="L46" i="8"/>
  <c r="J46" i="8"/>
  <c r="K46" i="8" s="1"/>
  <c r="H46" i="8"/>
  <c r="G46" i="8"/>
  <c r="F46" i="8"/>
  <c r="I46" i="8" s="1"/>
  <c r="E46" i="8"/>
  <c r="L45" i="8"/>
  <c r="J45" i="8"/>
  <c r="K45" i="8" s="1"/>
  <c r="H45" i="8"/>
  <c r="G45" i="8"/>
  <c r="F45" i="8"/>
  <c r="I45" i="8" s="1"/>
  <c r="E45" i="8"/>
  <c r="L44" i="8"/>
  <c r="J44" i="8"/>
  <c r="K44" i="8" s="1"/>
  <c r="H44" i="8"/>
  <c r="G44" i="8"/>
  <c r="F44" i="8"/>
  <c r="I44" i="8" s="1"/>
  <c r="E44" i="8"/>
  <c r="L43" i="8"/>
  <c r="J43" i="8"/>
  <c r="K43" i="8" s="1"/>
  <c r="H43" i="8"/>
  <c r="G43" i="8"/>
  <c r="F43" i="8"/>
  <c r="I43" i="8" s="1"/>
  <c r="E43" i="8"/>
  <c r="L42" i="8"/>
  <c r="J42" i="8"/>
  <c r="K42" i="8" s="1"/>
  <c r="H42" i="8"/>
  <c r="G42" i="8"/>
  <c r="F42" i="8"/>
  <c r="I42" i="8" s="1"/>
  <c r="E42" i="8"/>
  <c r="L41" i="8"/>
  <c r="J41" i="8"/>
  <c r="K41" i="8" s="1"/>
  <c r="H41" i="8"/>
  <c r="G41" i="8"/>
  <c r="F41" i="8"/>
  <c r="I41" i="8" s="1"/>
  <c r="E41" i="8"/>
  <c r="L40" i="8"/>
  <c r="J40" i="8"/>
  <c r="K40" i="8" s="1"/>
  <c r="H40" i="8"/>
  <c r="G40" i="8"/>
  <c r="F40" i="8"/>
  <c r="I40" i="8" s="1"/>
  <c r="E40" i="8"/>
  <c r="L39" i="8"/>
  <c r="J39" i="8"/>
  <c r="K39" i="8" s="1"/>
  <c r="H39" i="8"/>
  <c r="G39" i="8"/>
  <c r="F39" i="8"/>
  <c r="I39" i="8" s="1"/>
  <c r="E39" i="8"/>
  <c r="L38" i="8"/>
  <c r="J38" i="8"/>
  <c r="K38" i="8" s="1"/>
  <c r="H38" i="8"/>
  <c r="G38" i="8"/>
  <c r="F38" i="8"/>
  <c r="I38" i="8" s="1"/>
  <c r="E38" i="8"/>
  <c r="L37" i="8"/>
  <c r="J37" i="8"/>
  <c r="K37" i="8" s="1"/>
  <c r="H37" i="8"/>
  <c r="G37" i="8"/>
  <c r="F37" i="8"/>
  <c r="I37" i="8" s="1"/>
  <c r="E37" i="8"/>
  <c r="L36" i="8"/>
  <c r="J36" i="8"/>
  <c r="K36" i="8" s="1"/>
  <c r="H36" i="8"/>
  <c r="G36" i="8"/>
  <c r="F36" i="8"/>
  <c r="I36" i="8" s="1"/>
  <c r="E36" i="8"/>
  <c r="L35" i="8"/>
  <c r="J35" i="8"/>
  <c r="K35" i="8" s="1"/>
  <c r="H35" i="8"/>
  <c r="G35" i="8"/>
  <c r="F35" i="8"/>
  <c r="I35" i="8" s="1"/>
  <c r="E35" i="8"/>
  <c r="L34" i="8"/>
  <c r="J34" i="8"/>
  <c r="K34" i="8" s="1"/>
  <c r="H34" i="8"/>
  <c r="G34" i="8"/>
  <c r="F34" i="8"/>
  <c r="I34" i="8" s="1"/>
  <c r="E34" i="8"/>
  <c r="L33" i="8"/>
  <c r="J33" i="8"/>
  <c r="K33" i="8" s="1"/>
  <c r="H33" i="8"/>
  <c r="G33" i="8"/>
  <c r="F33" i="8"/>
  <c r="I33" i="8" s="1"/>
  <c r="E33" i="8"/>
  <c r="L32" i="8"/>
  <c r="J32" i="8"/>
  <c r="K32" i="8" s="1"/>
  <c r="H32" i="8"/>
  <c r="G32" i="8"/>
  <c r="F32" i="8"/>
  <c r="I32" i="8" s="1"/>
  <c r="E32" i="8"/>
  <c r="L31" i="8"/>
  <c r="J31" i="8"/>
  <c r="K31" i="8" s="1"/>
  <c r="H31" i="8"/>
  <c r="G31" i="8"/>
  <c r="F31" i="8"/>
  <c r="I31" i="8" s="1"/>
  <c r="E31" i="8"/>
  <c r="L30" i="8"/>
  <c r="J30" i="8"/>
  <c r="K30" i="8" s="1"/>
  <c r="H30" i="8"/>
  <c r="G30" i="8"/>
  <c r="F30" i="8"/>
  <c r="I30" i="8" s="1"/>
  <c r="E30" i="8"/>
  <c r="L29" i="8"/>
  <c r="J29" i="8"/>
  <c r="K29" i="8" s="1"/>
  <c r="H29" i="8"/>
  <c r="G29" i="8"/>
  <c r="F29" i="8"/>
  <c r="I29" i="8" s="1"/>
  <c r="E29" i="8"/>
  <c r="L28" i="8"/>
  <c r="J28" i="8"/>
  <c r="K28" i="8" s="1"/>
  <c r="H28" i="8"/>
  <c r="G28" i="8"/>
  <c r="F28" i="8"/>
  <c r="I28" i="8" s="1"/>
  <c r="E28" i="8"/>
  <c r="L27" i="8"/>
  <c r="J27" i="8"/>
  <c r="K27" i="8" s="1"/>
  <c r="H27" i="8"/>
  <c r="G27" i="8"/>
  <c r="F27" i="8"/>
  <c r="I27" i="8" s="1"/>
  <c r="E27" i="8"/>
  <c r="L26" i="8"/>
  <c r="J26" i="8"/>
  <c r="K26" i="8" s="1"/>
  <c r="H26" i="8"/>
  <c r="G26" i="8"/>
  <c r="F26" i="8"/>
  <c r="I26" i="8" s="1"/>
  <c r="E26" i="8"/>
  <c r="A80" i="7"/>
  <c r="A79" i="7"/>
  <c r="A78" i="7"/>
  <c r="A77" i="7"/>
  <c r="A76" i="7"/>
  <c r="A75" i="7"/>
  <c r="A74" i="7"/>
  <c r="A73" i="7"/>
  <c r="A72" i="7"/>
  <c r="A71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B3" i="7"/>
  <c r="I17" i="6"/>
  <c r="A16" i="6"/>
  <c r="A15" i="6"/>
  <c r="A14" i="6"/>
  <c r="A13" i="6"/>
  <c r="A12" i="6"/>
  <c r="A11" i="6"/>
  <c r="A10" i="6"/>
  <c r="A9" i="6"/>
  <c r="A8" i="6"/>
  <c r="A7" i="6"/>
  <c r="A6" i="6"/>
  <c r="A5" i="6"/>
  <c r="AB1000" i="5"/>
  <c r="AA1000" i="5"/>
  <c r="Z1000" i="5"/>
  <c r="V1000" i="5"/>
  <c r="U1000" i="5"/>
  <c r="T1000" i="5"/>
  <c r="O1000" i="5"/>
  <c r="AD1000" i="5" s="1"/>
  <c r="N1000" i="5"/>
  <c r="AB999" i="5"/>
  <c r="AA999" i="5"/>
  <c r="Z999" i="5"/>
  <c r="V999" i="5"/>
  <c r="U999" i="5"/>
  <c r="T999" i="5"/>
  <c r="O999" i="5"/>
  <c r="AD999" i="5" s="1"/>
  <c r="N999" i="5"/>
  <c r="AB998" i="5"/>
  <c r="AA998" i="5"/>
  <c r="Z998" i="5"/>
  <c r="V998" i="5"/>
  <c r="U998" i="5"/>
  <c r="T998" i="5"/>
  <c r="O998" i="5"/>
  <c r="AD998" i="5" s="1"/>
  <c r="N998" i="5"/>
  <c r="AB997" i="5"/>
  <c r="AA997" i="5"/>
  <c r="Z997" i="5"/>
  <c r="V997" i="5"/>
  <c r="U997" i="5"/>
  <c r="T997" i="5"/>
  <c r="O997" i="5"/>
  <c r="AD997" i="5" s="1"/>
  <c r="N997" i="5"/>
  <c r="AB996" i="5"/>
  <c r="AA996" i="5"/>
  <c r="Z996" i="5"/>
  <c r="V996" i="5"/>
  <c r="U996" i="5"/>
  <c r="T996" i="5"/>
  <c r="O996" i="5"/>
  <c r="AD996" i="5" s="1"/>
  <c r="N996" i="5"/>
  <c r="AB995" i="5"/>
  <c r="AA995" i="5"/>
  <c r="Z995" i="5"/>
  <c r="V995" i="5"/>
  <c r="U995" i="5"/>
  <c r="T995" i="5"/>
  <c r="O995" i="5"/>
  <c r="AD995" i="5" s="1"/>
  <c r="N995" i="5"/>
  <c r="AB994" i="5"/>
  <c r="AA994" i="5"/>
  <c r="Z994" i="5"/>
  <c r="V994" i="5"/>
  <c r="U994" i="5"/>
  <c r="T994" i="5"/>
  <c r="O994" i="5"/>
  <c r="AD994" i="5" s="1"/>
  <c r="N994" i="5"/>
  <c r="AB993" i="5"/>
  <c r="AA993" i="5"/>
  <c r="Z993" i="5"/>
  <c r="V993" i="5"/>
  <c r="U993" i="5"/>
  <c r="T993" i="5"/>
  <c r="O993" i="5"/>
  <c r="AD993" i="5" s="1"/>
  <c r="N993" i="5"/>
  <c r="AB992" i="5"/>
  <c r="AA992" i="5"/>
  <c r="Z992" i="5"/>
  <c r="V992" i="5"/>
  <c r="U992" i="5"/>
  <c r="T992" i="5"/>
  <c r="O992" i="5"/>
  <c r="AD992" i="5" s="1"/>
  <c r="N992" i="5"/>
  <c r="AB991" i="5"/>
  <c r="AA991" i="5"/>
  <c r="Z991" i="5"/>
  <c r="V991" i="5"/>
  <c r="U991" i="5"/>
  <c r="T991" i="5"/>
  <c r="O991" i="5"/>
  <c r="AD991" i="5" s="1"/>
  <c r="N991" i="5"/>
  <c r="AB990" i="5"/>
  <c r="AA990" i="5"/>
  <c r="Z990" i="5"/>
  <c r="V990" i="5"/>
  <c r="U990" i="5"/>
  <c r="T990" i="5"/>
  <c r="O990" i="5"/>
  <c r="AD990" i="5" s="1"/>
  <c r="N990" i="5"/>
  <c r="AB989" i="5"/>
  <c r="AA989" i="5"/>
  <c r="Z989" i="5"/>
  <c r="V989" i="5"/>
  <c r="U989" i="5"/>
  <c r="T989" i="5"/>
  <c r="O989" i="5"/>
  <c r="AD989" i="5" s="1"/>
  <c r="N989" i="5"/>
  <c r="AB988" i="5"/>
  <c r="AA988" i="5"/>
  <c r="Z988" i="5"/>
  <c r="V988" i="5"/>
  <c r="U988" i="5"/>
  <c r="T988" i="5"/>
  <c r="O988" i="5"/>
  <c r="AD988" i="5" s="1"/>
  <c r="N988" i="5"/>
  <c r="AB987" i="5"/>
  <c r="AA987" i="5"/>
  <c r="Z987" i="5"/>
  <c r="V987" i="5"/>
  <c r="U987" i="5"/>
  <c r="T987" i="5"/>
  <c r="O987" i="5"/>
  <c r="AD987" i="5" s="1"/>
  <c r="N987" i="5"/>
  <c r="AB986" i="5"/>
  <c r="AA986" i="5"/>
  <c r="Z986" i="5"/>
  <c r="V986" i="5"/>
  <c r="U986" i="5"/>
  <c r="T986" i="5"/>
  <c r="O986" i="5"/>
  <c r="AD986" i="5" s="1"/>
  <c r="N986" i="5"/>
  <c r="AB985" i="5"/>
  <c r="AA985" i="5"/>
  <c r="Z985" i="5"/>
  <c r="V985" i="5"/>
  <c r="U985" i="5"/>
  <c r="T985" i="5"/>
  <c r="O985" i="5"/>
  <c r="AD985" i="5" s="1"/>
  <c r="N985" i="5"/>
  <c r="AB984" i="5"/>
  <c r="AA984" i="5"/>
  <c r="Z984" i="5"/>
  <c r="V984" i="5"/>
  <c r="U984" i="5"/>
  <c r="T984" i="5"/>
  <c r="O984" i="5"/>
  <c r="AD984" i="5" s="1"/>
  <c r="N984" i="5"/>
  <c r="AB983" i="5"/>
  <c r="AA983" i="5"/>
  <c r="Z983" i="5"/>
  <c r="V983" i="5"/>
  <c r="U983" i="5"/>
  <c r="T983" i="5"/>
  <c r="O983" i="5"/>
  <c r="AD983" i="5" s="1"/>
  <c r="N983" i="5"/>
  <c r="AB982" i="5"/>
  <c r="AA982" i="5"/>
  <c r="Z982" i="5"/>
  <c r="V982" i="5"/>
  <c r="U982" i="5"/>
  <c r="T982" i="5"/>
  <c r="O982" i="5"/>
  <c r="AD982" i="5" s="1"/>
  <c r="N982" i="5"/>
  <c r="AB981" i="5"/>
  <c r="AA981" i="5"/>
  <c r="Z981" i="5"/>
  <c r="V981" i="5"/>
  <c r="U981" i="5"/>
  <c r="T981" i="5"/>
  <c r="O981" i="5"/>
  <c r="AD981" i="5" s="1"/>
  <c r="N981" i="5"/>
  <c r="AB980" i="5"/>
  <c r="AA980" i="5"/>
  <c r="Z980" i="5"/>
  <c r="V980" i="5"/>
  <c r="U980" i="5"/>
  <c r="T980" i="5"/>
  <c r="O980" i="5"/>
  <c r="AD980" i="5" s="1"/>
  <c r="N980" i="5"/>
  <c r="AB979" i="5"/>
  <c r="AA979" i="5"/>
  <c r="Z979" i="5"/>
  <c r="V979" i="5"/>
  <c r="U979" i="5"/>
  <c r="T979" i="5"/>
  <c r="O979" i="5"/>
  <c r="AD979" i="5" s="1"/>
  <c r="N979" i="5"/>
  <c r="AB978" i="5"/>
  <c r="AA978" i="5"/>
  <c r="Z978" i="5"/>
  <c r="V978" i="5"/>
  <c r="U978" i="5"/>
  <c r="T978" i="5"/>
  <c r="O978" i="5"/>
  <c r="AD978" i="5" s="1"/>
  <c r="N978" i="5"/>
  <c r="AB977" i="5"/>
  <c r="AA977" i="5"/>
  <c r="Z977" i="5"/>
  <c r="V977" i="5"/>
  <c r="U977" i="5"/>
  <c r="T977" i="5"/>
  <c r="O977" i="5"/>
  <c r="AD977" i="5" s="1"/>
  <c r="N977" i="5"/>
  <c r="AB976" i="5"/>
  <c r="AA976" i="5"/>
  <c r="Z976" i="5"/>
  <c r="V976" i="5"/>
  <c r="U976" i="5"/>
  <c r="T976" i="5"/>
  <c r="O976" i="5"/>
  <c r="AD976" i="5" s="1"/>
  <c r="N976" i="5"/>
  <c r="AB975" i="5"/>
  <c r="AA975" i="5"/>
  <c r="Z975" i="5"/>
  <c r="V975" i="5"/>
  <c r="U975" i="5"/>
  <c r="T975" i="5"/>
  <c r="O975" i="5"/>
  <c r="AD975" i="5" s="1"/>
  <c r="N975" i="5"/>
  <c r="AB974" i="5"/>
  <c r="AA974" i="5"/>
  <c r="Z974" i="5"/>
  <c r="V974" i="5"/>
  <c r="U974" i="5"/>
  <c r="T974" i="5"/>
  <c r="O974" i="5"/>
  <c r="AD974" i="5" s="1"/>
  <c r="N974" i="5"/>
  <c r="AB973" i="5"/>
  <c r="AA973" i="5"/>
  <c r="Z973" i="5"/>
  <c r="V973" i="5"/>
  <c r="U973" i="5"/>
  <c r="T973" i="5"/>
  <c r="O973" i="5"/>
  <c r="AD973" i="5" s="1"/>
  <c r="N973" i="5"/>
  <c r="AB972" i="5"/>
  <c r="AA972" i="5"/>
  <c r="Z972" i="5"/>
  <c r="V972" i="5"/>
  <c r="U972" i="5"/>
  <c r="T972" i="5"/>
  <c r="O972" i="5"/>
  <c r="AD972" i="5" s="1"/>
  <c r="N972" i="5"/>
  <c r="AB971" i="5"/>
  <c r="AA971" i="5"/>
  <c r="Z971" i="5"/>
  <c r="V971" i="5"/>
  <c r="U971" i="5"/>
  <c r="T971" i="5"/>
  <c r="O971" i="5"/>
  <c r="AD971" i="5" s="1"/>
  <c r="N971" i="5"/>
  <c r="AB970" i="5"/>
  <c r="AA970" i="5"/>
  <c r="Z970" i="5"/>
  <c r="V970" i="5"/>
  <c r="U970" i="5"/>
  <c r="T970" i="5"/>
  <c r="O970" i="5"/>
  <c r="AD970" i="5" s="1"/>
  <c r="N970" i="5"/>
  <c r="AB969" i="5"/>
  <c r="AA969" i="5"/>
  <c r="Z969" i="5"/>
  <c r="V969" i="5"/>
  <c r="U969" i="5"/>
  <c r="T969" i="5"/>
  <c r="O969" i="5"/>
  <c r="AD969" i="5" s="1"/>
  <c r="N969" i="5"/>
  <c r="AB968" i="5"/>
  <c r="AA968" i="5"/>
  <c r="Z968" i="5"/>
  <c r="V968" i="5"/>
  <c r="U968" i="5"/>
  <c r="T968" i="5"/>
  <c r="O968" i="5"/>
  <c r="AD968" i="5" s="1"/>
  <c r="N968" i="5"/>
  <c r="AB967" i="5"/>
  <c r="AA967" i="5"/>
  <c r="Z967" i="5"/>
  <c r="V967" i="5"/>
  <c r="U967" i="5"/>
  <c r="T967" i="5"/>
  <c r="O967" i="5"/>
  <c r="AD967" i="5" s="1"/>
  <c r="N967" i="5"/>
  <c r="AB966" i="5"/>
  <c r="AA966" i="5"/>
  <c r="Z966" i="5"/>
  <c r="V966" i="5"/>
  <c r="U966" i="5"/>
  <c r="T966" i="5"/>
  <c r="O966" i="5"/>
  <c r="AD966" i="5" s="1"/>
  <c r="N966" i="5"/>
  <c r="AB965" i="5"/>
  <c r="AA965" i="5"/>
  <c r="Z965" i="5"/>
  <c r="V965" i="5"/>
  <c r="U965" i="5"/>
  <c r="T965" i="5"/>
  <c r="O965" i="5"/>
  <c r="AD965" i="5" s="1"/>
  <c r="N965" i="5"/>
  <c r="AB964" i="5"/>
  <c r="AA964" i="5"/>
  <c r="Z964" i="5"/>
  <c r="V964" i="5"/>
  <c r="U964" i="5"/>
  <c r="T964" i="5"/>
  <c r="O964" i="5"/>
  <c r="AD964" i="5" s="1"/>
  <c r="N964" i="5"/>
  <c r="AB963" i="5"/>
  <c r="AA963" i="5"/>
  <c r="Z963" i="5"/>
  <c r="V963" i="5"/>
  <c r="U963" i="5"/>
  <c r="T963" i="5"/>
  <c r="O963" i="5"/>
  <c r="AD963" i="5" s="1"/>
  <c r="N963" i="5"/>
  <c r="AB962" i="5"/>
  <c r="AA962" i="5"/>
  <c r="Z962" i="5"/>
  <c r="V962" i="5"/>
  <c r="U962" i="5"/>
  <c r="T962" i="5"/>
  <c r="O962" i="5"/>
  <c r="AD962" i="5" s="1"/>
  <c r="N962" i="5"/>
  <c r="AB961" i="5"/>
  <c r="AA961" i="5"/>
  <c r="Z961" i="5"/>
  <c r="V961" i="5"/>
  <c r="U961" i="5"/>
  <c r="T961" i="5"/>
  <c r="O961" i="5"/>
  <c r="AD961" i="5" s="1"/>
  <c r="N961" i="5"/>
  <c r="AB960" i="5"/>
  <c r="AA960" i="5"/>
  <c r="Z960" i="5"/>
  <c r="V960" i="5"/>
  <c r="U960" i="5"/>
  <c r="T960" i="5"/>
  <c r="O960" i="5"/>
  <c r="AD960" i="5" s="1"/>
  <c r="N960" i="5"/>
  <c r="AB959" i="5"/>
  <c r="AA959" i="5"/>
  <c r="Z959" i="5"/>
  <c r="V959" i="5"/>
  <c r="U959" i="5"/>
  <c r="T959" i="5"/>
  <c r="O959" i="5"/>
  <c r="AD959" i="5" s="1"/>
  <c r="N959" i="5"/>
  <c r="AB958" i="5"/>
  <c r="AA958" i="5"/>
  <c r="Z958" i="5"/>
  <c r="V958" i="5"/>
  <c r="U958" i="5"/>
  <c r="T958" i="5"/>
  <c r="O958" i="5"/>
  <c r="AD958" i="5" s="1"/>
  <c r="N958" i="5"/>
  <c r="AB957" i="5"/>
  <c r="AA957" i="5"/>
  <c r="Z957" i="5"/>
  <c r="V957" i="5"/>
  <c r="U957" i="5"/>
  <c r="T957" i="5"/>
  <c r="O957" i="5"/>
  <c r="AD957" i="5" s="1"/>
  <c r="N957" i="5"/>
  <c r="AB956" i="5"/>
  <c r="AA956" i="5"/>
  <c r="Z956" i="5"/>
  <c r="V956" i="5"/>
  <c r="U956" i="5"/>
  <c r="T956" i="5"/>
  <c r="O956" i="5"/>
  <c r="AD956" i="5" s="1"/>
  <c r="N956" i="5"/>
  <c r="AB955" i="5"/>
  <c r="AA955" i="5"/>
  <c r="Z955" i="5"/>
  <c r="V955" i="5"/>
  <c r="U955" i="5"/>
  <c r="T955" i="5"/>
  <c r="O955" i="5"/>
  <c r="AD955" i="5" s="1"/>
  <c r="N955" i="5"/>
  <c r="AB954" i="5"/>
  <c r="AA954" i="5"/>
  <c r="Z954" i="5"/>
  <c r="V954" i="5"/>
  <c r="U954" i="5"/>
  <c r="T954" i="5"/>
  <c r="O954" i="5"/>
  <c r="AD954" i="5" s="1"/>
  <c r="N954" i="5"/>
  <c r="AB953" i="5"/>
  <c r="AA953" i="5"/>
  <c r="Z953" i="5"/>
  <c r="V953" i="5"/>
  <c r="U953" i="5"/>
  <c r="T953" i="5"/>
  <c r="O953" i="5"/>
  <c r="AD953" i="5" s="1"/>
  <c r="N953" i="5"/>
  <c r="AB952" i="5"/>
  <c r="AA952" i="5"/>
  <c r="Z952" i="5"/>
  <c r="V952" i="5"/>
  <c r="U952" i="5"/>
  <c r="T952" i="5"/>
  <c r="O952" i="5"/>
  <c r="AD952" i="5" s="1"/>
  <c r="N952" i="5"/>
  <c r="AB951" i="5"/>
  <c r="AA951" i="5"/>
  <c r="Z951" i="5"/>
  <c r="V951" i="5"/>
  <c r="U951" i="5"/>
  <c r="T951" i="5"/>
  <c r="O951" i="5"/>
  <c r="AD951" i="5" s="1"/>
  <c r="N951" i="5"/>
  <c r="AB950" i="5"/>
  <c r="AA950" i="5"/>
  <c r="Z950" i="5"/>
  <c r="V950" i="5"/>
  <c r="U950" i="5"/>
  <c r="T950" i="5"/>
  <c r="O950" i="5"/>
  <c r="AD950" i="5" s="1"/>
  <c r="N950" i="5"/>
  <c r="AB949" i="5"/>
  <c r="AA949" i="5"/>
  <c r="Z949" i="5"/>
  <c r="V949" i="5"/>
  <c r="U949" i="5"/>
  <c r="T949" i="5"/>
  <c r="O949" i="5"/>
  <c r="AD949" i="5" s="1"/>
  <c r="N949" i="5"/>
  <c r="AB948" i="5"/>
  <c r="AA948" i="5"/>
  <c r="Z948" i="5"/>
  <c r="V948" i="5"/>
  <c r="U948" i="5"/>
  <c r="T948" i="5"/>
  <c r="O948" i="5"/>
  <c r="AD948" i="5" s="1"/>
  <c r="N948" i="5"/>
  <c r="AB947" i="5"/>
  <c r="AA947" i="5"/>
  <c r="Z947" i="5"/>
  <c r="V947" i="5"/>
  <c r="U947" i="5"/>
  <c r="T947" i="5"/>
  <c r="O947" i="5"/>
  <c r="AD947" i="5" s="1"/>
  <c r="N947" i="5"/>
  <c r="AB946" i="5"/>
  <c r="AA946" i="5"/>
  <c r="Z946" i="5"/>
  <c r="V946" i="5"/>
  <c r="U946" i="5"/>
  <c r="T946" i="5"/>
  <c r="O946" i="5"/>
  <c r="AD946" i="5" s="1"/>
  <c r="N946" i="5"/>
  <c r="AB945" i="5"/>
  <c r="AA945" i="5"/>
  <c r="Z945" i="5"/>
  <c r="V945" i="5"/>
  <c r="U945" i="5"/>
  <c r="T945" i="5"/>
  <c r="O945" i="5"/>
  <c r="AD945" i="5" s="1"/>
  <c r="N945" i="5"/>
  <c r="AB944" i="5"/>
  <c r="AA944" i="5"/>
  <c r="Z944" i="5"/>
  <c r="V944" i="5"/>
  <c r="U944" i="5"/>
  <c r="T944" i="5"/>
  <c r="O944" i="5"/>
  <c r="AD944" i="5" s="1"/>
  <c r="N944" i="5"/>
  <c r="AB943" i="5"/>
  <c r="AA943" i="5"/>
  <c r="Z943" i="5"/>
  <c r="V943" i="5"/>
  <c r="U943" i="5"/>
  <c r="T943" i="5"/>
  <c r="O943" i="5"/>
  <c r="AD943" i="5" s="1"/>
  <c r="N943" i="5"/>
  <c r="AB942" i="5"/>
  <c r="AA942" i="5"/>
  <c r="Z942" i="5"/>
  <c r="V942" i="5"/>
  <c r="U942" i="5"/>
  <c r="T942" i="5"/>
  <c r="O942" i="5"/>
  <c r="AD942" i="5" s="1"/>
  <c r="N942" i="5"/>
  <c r="AB941" i="5"/>
  <c r="AA941" i="5"/>
  <c r="Z941" i="5"/>
  <c r="V941" i="5"/>
  <c r="U941" i="5"/>
  <c r="T941" i="5"/>
  <c r="O941" i="5"/>
  <c r="AD941" i="5" s="1"/>
  <c r="N941" i="5"/>
  <c r="AB940" i="5"/>
  <c r="AA940" i="5"/>
  <c r="Z940" i="5"/>
  <c r="V940" i="5"/>
  <c r="U940" i="5"/>
  <c r="T940" i="5"/>
  <c r="O940" i="5"/>
  <c r="AD940" i="5" s="1"/>
  <c r="N940" i="5"/>
  <c r="AB939" i="5"/>
  <c r="AA939" i="5"/>
  <c r="Z939" i="5"/>
  <c r="V939" i="5"/>
  <c r="U939" i="5"/>
  <c r="T939" i="5"/>
  <c r="O939" i="5"/>
  <c r="AD939" i="5" s="1"/>
  <c r="N939" i="5"/>
  <c r="AB938" i="5"/>
  <c r="AA938" i="5"/>
  <c r="Z938" i="5"/>
  <c r="V938" i="5"/>
  <c r="U938" i="5"/>
  <c r="T938" i="5"/>
  <c r="O938" i="5"/>
  <c r="AD938" i="5" s="1"/>
  <c r="N938" i="5"/>
  <c r="AB937" i="5"/>
  <c r="AA937" i="5"/>
  <c r="Z937" i="5"/>
  <c r="V937" i="5"/>
  <c r="U937" i="5"/>
  <c r="T937" i="5"/>
  <c r="O937" i="5"/>
  <c r="AD937" i="5" s="1"/>
  <c r="N937" i="5"/>
  <c r="AB936" i="5"/>
  <c r="AA936" i="5"/>
  <c r="Z936" i="5"/>
  <c r="V936" i="5"/>
  <c r="U936" i="5"/>
  <c r="T936" i="5"/>
  <c r="O936" i="5"/>
  <c r="AD936" i="5" s="1"/>
  <c r="N936" i="5"/>
  <c r="AB935" i="5"/>
  <c r="AA935" i="5"/>
  <c r="Z935" i="5"/>
  <c r="V935" i="5"/>
  <c r="U935" i="5"/>
  <c r="T935" i="5"/>
  <c r="O935" i="5"/>
  <c r="AD935" i="5" s="1"/>
  <c r="N935" i="5"/>
  <c r="AB934" i="5"/>
  <c r="AA934" i="5"/>
  <c r="Z934" i="5"/>
  <c r="V934" i="5"/>
  <c r="U934" i="5"/>
  <c r="T934" i="5"/>
  <c r="O934" i="5"/>
  <c r="AD934" i="5" s="1"/>
  <c r="N934" i="5"/>
  <c r="AB933" i="5"/>
  <c r="AA933" i="5"/>
  <c r="Z933" i="5"/>
  <c r="V933" i="5"/>
  <c r="U933" i="5"/>
  <c r="T933" i="5"/>
  <c r="O933" i="5"/>
  <c r="AD933" i="5" s="1"/>
  <c r="N933" i="5"/>
  <c r="AB932" i="5"/>
  <c r="AA932" i="5"/>
  <c r="Z932" i="5"/>
  <c r="V932" i="5"/>
  <c r="U932" i="5"/>
  <c r="T932" i="5"/>
  <c r="O932" i="5"/>
  <c r="AD932" i="5" s="1"/>
  <c r="N932" i="5"/>
  <c r="AB931" i="5"/>
  <c r="AA931" i="5"/>
  <c r="Z931" i="5"/>
  <c r="V931" i="5"/>
  <c r="U931" i="5"/>
  <c r="T931" i="5"/>
  <c r="O931" i="5"/>
  <c r="AD931" i="5" s="1"/>
  <c r="N931" i="5"/>
  <c r="AB930" i="5"/>
  <c r="AA930" i="5"/>
  <c r="Z930" i="5"/>
  <c r="V930" i="5"/>
  <c r="U930" i="5"/>
  <c r="T930" i="5"/>
  <c r="O930" i="5"/>
  <c r="AD930" i="5" s="1"/>
  <c r="N930" i="5"/>
  <c r="AB929" i="5"/>
  <c r="AA929" i="5"/>
  <c r="Z929" i="5"/>
  <c r="V929" i="5"/>
  <c r="U929" i="5"/>
  <c r="T929" i="5"/>
  <c r="O929" i="5"/>
  <c r="AD929" i="5" s="1"/>
  <c r="N929" i="5"/>
  <c r="AB928" i="5"/>
  <c r="AA928" i="5"/>
  <c r="Z928" i="5"/>
  <c r="V928" i="5"/>
  <c r="U928" i="5"/>
  <c r="T928" i="5"/>
  <c r="O928" i="5"/>
  <c r="AD928" i="5" s="1"/>
  <c r="N928" i="5"/>
  <c r="AB927" i="5"/>
  <c r="AA927" i="5"/>
  <c r="Z927" i="5"/>
  <c r="V927" i="5"/>
  <c r="U927" i="5"/>
  <c r="T927" i="5"/>
  <c r="O927" i="5"/>
  <c r="AD927" i="5" s="1"/>
  <c r="N927" i="5"/>
  <c r="AB926" i="5"/>
  <c r="AA926" i="5"/>
  <c r="Z926" i="5"/>
  <c r="V926" i="5"/>
  <c r="U926" i="5"/>
  <c r="T926" i="5"/>
  <c r="O926" i="5"/>
  <c r="AD926" i="5" s="1"/>
  <c r="N926" i="5"/>
  <c r="AB925" i="5"/>
  <c r="AA925" i="5"/>
  <c r="Z925" i="5"/>
  <c r="V925" i="5"/>
  <c r="U925" i="5"/>
  <c r="T925" i="5"/>
  <c r="O925" i="5"/>
  <c r="AD925" i="5" s="1"/>
  <c r="N925" i="5"/>
  <c r="AB924" i="5"/>
  <c r="AA924" i="5"/>
  <c r="Z924" i="5"/>
  <c r="V924" i="5"/>
  <c r="U924" i="5"/>
  <c r="T924" i="5"/>
  <c r="O924" i="5"/>
  <c r="AD924" i="5" s="1"/>
  <c r="N924" i="5"/>
  <c r="AB923" i="5"/>
  <c r="AA923" i="5"/>
  <c r="Z923" i="5"/>
  <c r="V923" i="5"/>
  <c r="U923" i="5"/>
  <c r="T923" i="5"/>
  <c r="O923" i="5"/>
  <c r="AD923" i="5" s="1"/>
  <c r="N923" i="5"/>
  <c r="AB922" i="5"/>
  <c r="AA922" i="5"/>
  <c r="Z922" i="5"/>
  <c r="V922" i="5"/>
  <c r="U922" i="5"/>
  <c r="T922" i="5"/>
  <c r="O922" i="5"/>
  <c r="AD922" i="5" s="1"/>
  <c r="N922" i="5"/>
  <c r="AB921" i="5"/>
  <c r="AA921" i="5"/>
  <c r="Z921" i="5"/>
  <c r="V921" i="5"/>
  <c r="U921" i="5"/>
  <c r="T921" i="5"/>
  <c r="O921" i="5"/>
  <c r="AD921" i="5" s="1"/>
  <c r="N921" i="5"/>
  <c r="AB920" i="5"/>
  <c r="AA920" i="5"/>
  <c r="Z920" i="5"/>
  <c r="V920" i="5"/>
  <c r="U920" i="5"/>
  <c r="T920" i="5"/>
  <c r="O920" i="5"/>
  <c r="AD920" i="5" s="1"/>
  <c r="N920" i="5"/>
  <c r="AB919" i="5"/>
  <c r="AA919" i="5"/>
  <c r="Z919" i="5"/>
  <c r="V919" i="5"/>
  <c r="U919" i="5"/>
  <c r="T919" i="5"/>
  <c r="O919" i="5"/>
  <c r="AD919" i="5" s="1"/>
  <c r="N919" i="5"/>
  <c r="AB918" i="5"/>
  <c r="AA918" i="5"/>
  <c r="Z918" i="5"/>
  <c r="V918" i="5"/>
  <c r="U918" i="5"/>
  <c r="T918" i="5"/>
  <c r="O918" i="5"/>
  <c r="AD918" i="5" s="1"/>
  <c r="N918" i="5"/>
  <c r="AB917" i="5"/>
  <c r="AA917" i="5"/>
  <c r="Z917" i="5"/>
  <c r="V917" i="5"/>
  <c r="U917" i="5"/>
  <c r="T917" i="5"/>
  <c r="O917" i="5"/>
  <c r="AD917" i="5" s="1"/>
  <c r="N917" i="5"/>
  <c r="AB916" i="5"/>
  <c r="AA916" i="5"/>
  <c r="Z916" i="5"/>
  <c r="V916" i="5"/>
  <c r="U916" i="5"/>
  <c r="T916" i="5"/>
  <c r="O916" i="5"/>
  <c r="AD916" i="5" s="1"/>
  <c r="N916" i="5"/>
  <c r="AB915" i="5"/>
  <c r="AA915" i="5"/>
  <c r="Z915" i="5"/>
  <c r="V915" i="5"/>
  <c r="U915" i="5"/>
  <c r="T915" i="5"/>
  <c r="O915" i="5"/>
  <c r="AD915" i="5" s="1"/>
  <c r="N915" i="5"/>
  <c r="AB914" i="5"/>
  <c r="AA914" i="5"/>
  <c r="Z914" i="5"/>
  <c r="V914" i="5"/>
  <c r="U914" i="5"/>
  <c r="T914" i="5"/>
  <c r="O914" i="5"/>
  <c r="AD914" i="5" s="1"/>
  <c r="N914" i="5"/>
  <c r="AB913" i="5"/>
  <c r="AA913" i="5"/>
  <c r="Z913" i="5"/>
  <c r="V913" i="5"/>
  <c r="U913" i="5"/>
  <c r="T913" i="5"/>
  <c r="O913" i="5"/>
  <c r="AD913" i="5" s="1"/>
  <c r="N913" i="5"/>
  <c r="AB912" i="5"/>
  <c r="AA912" i="5"/>
  <c r="Z912" i="5"/>
  <c r="V912" i="5"/>
  <c r="U912" i="5"/>
  <c r="T912" i="5"/>
  <c r="O912" i="5"/>
  <c r="AD912" i="5" s="1"/>
  <c r="N912" i="5"/>
  <c r="AB911" i="5"/>
  <c r="AA911" i="5"/>
  <c r="Z911" i="5"/>
  <c r="V911" i="5"/>
  <c r="U911" i="5"/>
  <c r="T911" i="5"/>
  <c r="O911" i="5"/>
  <c r="AD911" i="5" s="1"/>
  <c r="N911" i="5"/>
  <c r="AB910" i="5"/>
  <c r="AA910" i="5"/>
  <c r="Z910" i="5"/>
  <c r="V910" i="5"/>
  <c r="U910" i="5"/>
  <c r="T910" i="5"/>
  <c r="O910" i="5"/>
  <c r="AD910" i="5" s="1"/>
  <c r="N910" i="5"/>
  <c r="AB909" i="5"/>
  <c r="AA909" i="5"/>
  <c r="Z909" i="5"/>
  <c r="V909" i="5"/>
  <c r="U909" i="5"/>
  <c r="T909" i="5"/>
  <c r="O909" i="5"/>
  <c r="AD909" i="5" s="1"/>
  <c r="N909" i="5"/>
  <c r="AB908" i="5"/>
  <c r="AA908" i="5"/>
  <c r="Z908" i="5"/>
  <c r="V908" i="5"/>
  <c r="U908" i="5"/>
  <c r="T908" i="5"/>
  <c r="O908" i="5"/>
  <c r="AD908" i="5" s="1"/>
  <c r="N908" i="5"/>
  <c r="AB907" i="5"/>
  <c r="AA907" i="5"/>
  <c r="Z907" i="5"/>
  <c r="V907" i="5"/>
  <c r="U907" i="5"/>
  <c r="T907" i="5"/>
  <c r="O907" i="5"/>
  <c r="AD907" i="5" s="1"/>
  <c r="N907" i="5"/>
  <c r="AB906" i="5"/>
  <c r="AA906" i="5"/>
  <c r="Z906" i="5"/>
  <c r="V906" i="5"/>
  <c r="U906" i="5"/>
  <c r="T906" i="5"/>
  <c r="O906" i="5"/>
  <c r="AD906" i="5" s="1"/>
  <c r="N906" i="5"/>
  <c r="AB905" i="5"/>
  <c r="AA905" i="5"/>
  <c r="Z905" i="5"/>
  <c r="V905" i="5"/>
  <c r="U905" i="5"/>
  <c r="T905" i="5"/>
  <c r="O905" i="5"/>
  <c r="AD905" i="5" s="1"/>
  <c r="N905" i="5"/>
  <c r="AB904" i="5"/>
  <c r="AA904" i="5"/>
  <c r="Z904" i="5"/>
  <c r="V904" i="5"/>
  <c r="U904" i="5"/>
  <c r="T904" i="5"/>
  <c r="O904" i="5"/>
  <c r="AD904" i="5" s="1"/>
  <c r="N904" i="5"/>
  <c r="AB903" i="5"/>
  <c r="AA903" i="5"/>
  <c r="Z903" i="5"/>
  <c r="V903" i="5"/>
  <c r="U903" i="5"/>
  <c r="T903" i="5"/>
  <c r="O903" i="5"/>
  <c r="AD903" i="5" s="1"/>
  <c r="N903" i="5"/>
  <c r="AB902" i="5"/>
  <c r="AA902" i="5"/>
  <c r="Z902" i="5"/>
  <c r="V902" i="5"/>
  <c r="U902" i="5"/>
  <c r="T902" i="5"/>
  <c r="O902" i="5"/>
  <c r="AD902" i="5" s="1"/>
  <c r="N902" i="5"/>
  <c r="AB901" i="5"/>
  <c r="AA901" i="5"/>
  <c r="Z901" i="5"/>
  <c r="V901" i="5"/>
  <c r="U901" i="5"/>
  <c r="T901" i="5"/>
  <c r="O901" i="5"/>
  <c r="AD901" i="5" s="1"/>
  <c r="N901" i="5"/>
  <c r="AB900" i="5"/>
  <c r="AA900" i="5"/>
  <c r="Z900" i="5"/>
  <c r="V900" i="5"/>
  <c r="U900" i="5"/>
  <c r="T900" i="5"/>
  <c r="O900" i="5"/>
  <c r="AD900" i="5" s="1"/>
  <c r="N900" i="5"/>
  <c r="AB899" i="5"/>
  <c r="AA899" i="5"/>
  <c r="Z899" i="5"/>
  <c r="V899" i="5"/>
  <c r="U899" i="5"/>
  <c r="T899" i="5"/>
  <c r="O899" i="5"/>
  <c r="AD899" i="5" s="1"/>
  <c r="N899" i="5"/>
  <c r="AB898" i="5"/>
  <c r="AA898" i="5"/>
  <c r="Z898" i="5"/>
  <c r="V898" i="5"/>
  <c r="U898" i="5"/>
  <c r="T898" i="5"/>
  <c r="O898" i="5"/>
  <c r="AD898" i="5" s="1"/>
  <c r="N898" i="5"/>
  <c r="AB897" i="5"/>
  <c r="AA897" i="5"/>
  <c r="Z897" i="5"/>
  <c r="V897" i="5"/>
  <c r="U897" i="5"/>
  <c r="T897" i="5"/>
  <c r="O897" i="5"/>
  <c r="AD897" i="5" s="1"/>
  <c r="N897" i="5"/>
  <c r="AB896" i="5"/>
  <c r="AA896" i="5"/>
  <c r="Z896" i="5"/>
  <c r="V896" i="5"/>
  <c r="U896" i="5"/>
  <c r="T896" i="5"/>
  <c r="O896" i="5"/>
  <c r="AD896" i="5" s="1"/>
  <c r="N896" i="5"/>
  <c r="AB895" i="5"/>
  <c r="AA895" i="5"/>
  <c r="Z895" i="5"/>
  <c r="V895" i="5"/>
  <c r="U895" i="5"/>
  <c r="T895" i="5"/>
  <c r="O895" i="5"/>
  <c r="AD895" i="5" s="1"/>
  <c r="N895" i="5"/>
  <c r="AB894" i="5"/>
  <c r="AA894" i="5"/>
  <c r="Z894" i="5"/>
  <c r="V894" i="5"/>
  <c r="U894" i="5"/>
  <c r="T894" i="5"/>
  <c r="O894" i="5"/>
  <c r="AD894" i="5" s="1"/>
  <c r="N894" i="5"/>
  <c r="AB893" i="5"/>
  <c r="AA893" i="5"/>
  <c r="Z893" i="5"/>
  <c r="V893" i="5"/>
  <c r="U893" i="5"/>
  <c r="T893" i="5"/>
  <c r="O893" i="5"/>
  <c r="AD893" i="5" s="1"/>
  <c r="N893" i="5"/>
  <c r="AB892" i="5"/>
  <c r="AA892" i="5"/>
  <c r="Z892" i="5"/>
  <c r="V892" i="5"/>
  <c r="U892" i="5"/>
  <c r="T892" i="5"/>
  <c r="O892" i="5"/>
  <c r="AD892" i="5" s="1"/>
  <c r="N892" i="5"/>
  <c r="AB891" i="5"/>
  <c r="AA891" i="5"/>
  <c r="Z891" i="5"/>
  <c r="V891" i="5"/>
  <c r="U891" i="5"/>
  <c r="T891" i="5"/>
  <c r="O891" i="5"/>
  <c r="AD891" i="5" s="1"/>
  <c r="N891" i="5"/>
  <c r="AB890" i="5"/>
  <c r="AA890" i="5"/>
  <c r="Z890" i="5"/>
  <c r="V890" i="5"/>
  <c r="U890" i="5"/>
  <c r="T890" i="5"/>
  <c r="O890" i="5"/>
  <c r="AD890" i="5" s="1"/>
  <c r="N890" i="5"/>
  <c r="AB889" i="5"/>
  <c r="AA889" i="5"/>
  <c r="Z889" i="5"/>
  <c r="V889" i="5"/>
  <c r="U889" i="5"/>
  <c r="T889" i="5"/>
  <c r="O889" i="5"/>
  <c r="AD889" i="5" s="1"/>
  <c r="N889" i="5"/>
  <c r="AB888" i="5"/>
  <c r="AA888" i="5"/>
  <c r="Z888" i="5"/>
  <c r="V888" i="5"/>
  <c r="U888" i="5"/>
  <c r="T888" i="5"/>
  <c r="O888" i="5"/>
  <c r="AD888" i="5" s="1"/>
  <c r="N888" i="5"/>
  <c r="AB887" i="5"/>
  <c r="AA887" i="5"/>
  <c r="Z887" i="5"/>
  <c r="V887" i="5"/>
  <c r="U887" i="5"/>
  <c r="T887" i="5"/>
  <c r="O887" i="5"/>
  <c r="AD887" i="5" s="1"/>
  <c r="N887" i="5"/>
  <c r="AB886" i="5"/>
  <c r="AA886" i="5"/>
  <c r="Z886" i="5"/>
  <c r="V886" i="5"/>
  <c r="U886" i="5"/>
  <c r="T886" i="5"/>
  <c r="O886" i="5"/>
  <c r="AD886" i="5" s="1"/>
  <c r="N886" i="5"/>
  <c r="AB885" i="5"/>
  <c r="AA885" i="5"/>
  <c r="Z885" i="5"/>
  <c r="V885" i="5"/>
  <c r="U885" i="5"/>
  <c r="T885" i="5"/>
  <c r="O885" i="5"/>
  <c r="AD885" i="5" s="1"/>
  <c r="N885" i="5"/>
  <c r="AB884" i="5"/>
  <c r="AA884" i="5"/>
  <c r="Z884" i="5"/>
  <c r="V884" i="5"/>
  <c r="U884" i="5"/>
  <c r="T884" i="5"/>
  <c r="O884" i="5"/>
  <c r="AD884" i="5" s="1"/>
  <c r="N884" i="5"/>
  <c r="AB883" i="5"/>
  <c r="AA883" i="5"/>
  <c r="Z883" i="5"/>
  <c r="V883" i="5"/>
  <c r="U883" i="5"/>
  <c r="T883" i="5"/>
  <c r="O883" i="5"/>
  <c r="AD883" i="5" s="1"/>
  <c r="N883" i="5"/>
  <c r="AB882" i="5"/>
  <c r="AA882" i="5"/>
  <c r="Z882" i="5"/>
  <c r="V882" i="5"/>
  <c r="U882" i="5"/>
  <c r="T882" i="5"/>
  <c r="O882" i="5"/>
  <c r="AD882" i="5" s="1"/>
  <c r="N882" i="5"/>
  <c r="AB881" i="5"/>
  <c r="AA881" i="5"/>
  <c r="Z881" i="5"/>
  <c r="V881" i="5"/>
  <c r="U881" i="5"/>
  <c r="T881" i="5"/>
  <c r="O881" i="5"/>
  <c r="AD881" i="5" s="1"/>
  <c r="N881" i="5"/>
  <c r="AB880" i="5"/>
  <c r="AA880" i="5"/>
  <c r="Z880" i="5"/>
  <c r="V880" i="5"/>
  <c r="U880" i="5"/>
  <c r="T880" i="5"/>
  <c r="O880" i="5"/>
  <c r="AD880" i="5" s="1"/>
  <c r="N880" i="5"/>
  <c r="AB879" i="5"/>
  <c r="AA879" i="5"/>
  <c r="Z879" i="5"/>
  <c r="V879" i="5"/>
  <c r="U879" i="5"/>
  <c r="T879" i="5"/>
  <c r="O879" i="5"/>
  <c r="AD879" i="5" s="1"/>
  <c r="N879" i="5"/>
  <c r="AB878" i="5"/>
  <c r="AA878" i="5"/>
  <c r="Z878" i="5"/>
  <c r="V878" i="5"/>
  <c r="U878" i="5"/>
  <c r="T878" i="5"/>
  <c r="O878" i="5"/>
  <c r="AD878" i="5" s="1"/>
  <c r="N878" i="5"/>
  <c r="AB877" i="5"/>
  <c r="AA877" i="5"/>
  <c r="Z877" i="5"/>
  <c r="V877" i="5"/>
  <c r="U877" i="5"/>
  <c r="T877" i="5"/>
  <c r="O877" i="5"/>
  <c r="AD877" i="5" s="1"/>
  <c r="N877" i="5"/>
  <c r="AB876" i="5"/>
  <c r="AA876" i="5"/>
  <c r="Z876" i="5"/>
  <c r="V876" i="5"/>
  <c r="U876" i="5"/>
  <c r="T876" i="5"/>
  <c r="O876" i="5"/>
  <c r="AD876" i="5" s="1"/>
  <c r="N876" i="5"/>
  <c r="AB875" i="5"/>
  <c r="AA875" i="5"/>
  <c r="Z875" i="5"/>
  <c r="V875" i="5"/>
  <c r="U875" i="5"/>
  <c r="T875" i="5"/>
  <c r="O875" i="5"/>
  <c r="AD875" i="5" s="1"/>
  <c r="N875" i="5"/>
  <c r="AB874" i="5"/>
  <c r="AA874" i="5"/>
  <c r="Z874" i="5"/>
  <c r="V874" i="5"/>
  <c r="U874" i="5"/>
  <c r="T874" i="5"/>
  <c r="O874" i="5"/>
  <c r="AD874" i="5" s="1"/>
  <c r="N874" i="5"/>
  <c r="AB873" i="5"/>
  <c r="AA873" i="5"/>
  <c r="Z873" i="5"/>
  <c r="V873" i="5"/>
  <c r="U873" i="5"/>
  <c r="T873" i="5"/>
  <c r="O873" i="5"/>
  <c r="AD873" i="5" s="1"/>
  <c r="N873" i="5"/>
  <c r="AB872" i="5"/>
  <c r="AA872" i="5"/>
  <c r="Z872" i="5"/>
  <c r="V872" i="5"/>
  <c r="U872" i="5"/>
  <c r="T872" i="5"/>
  <c r="O872" i="5"/>
  <c r="AD872" i="5" s="1"/>
  <c r="N872" i="5"/>
  <c r="AB871" i="5"/>
  <c r="AA871" i="5"/>
  <c r="Z871" i="5"/>
  <c r="V871" i="5"/>
  <c r="U871" i="5"/>
  <c r="T871" i="5"/>
  <c r="O871" i="5"/>
  <c r="AD871" i="5" s="1"/>
  <c r="N871" i="5"/>
  <c r="AB870" i="5"/>
  <c r="AA870" i="5"/>
  <c r="Z870" i="5"/>
  <c r="V870" i="5"/>
  <c r="U870" i="5"/>
  <c r="T870" i="5"/>
  <c r="O870" i="5"/>
  <c r="AD870" i="5" s="1"/>
  <c r="N870" i="5"/>
  <c r="AB869" i="5"/>
  <c r="AA869" i="5"/>
  <c r="Z869" i="5"/>
  <c r="V869" i="5"/>
  <c r="U869" i="5"/>
  <c r="T869" i="5"/>
  <c r="O869" i="5"/>
  <c r="AD869" i="5" s="1"/>
  <c r="N869" i="5"/>
  <c r="AB868" i="5"/>
  <c r="AA868" i="5"/>
  <c r="Z868" i="5"/>
  <c r="V868" i="5"/>
  <c r="U868" i="5"/>
  <c r="T868" i="5"/>
  <c r="O868" i="5"/>
  <c r="AD868" i="5" s="1"/>
  <c r="N868" i="5"/>
  <c r="AB867" i="5"/>
  <c r="AA867" i="5"/>
  <c r="Z867" i="5"/>
  <c r="V867" i="5"/>
  <c r="U867" i="5"/>
  <c r="T867" i="5"/>
  <c r="O867" i="5"/>
  <c r="AD867" i="5" s="1"/>
  <c r="N867" i="5"/>
  <c r="AB866" i="5"/>
  <c r="AA866" i="5"/>
  <c r="Z866" i="5"/>
  <c r="V866" i="5"/>
  <c r="U866" i="5"/>
  <c r="T866" i="5"/>
  <c r="O866" i="5"/>
  <c r="AD866" i="5" s="1"/>
  <c r="N866" i="5"/>
  <c r="AB865" i="5"/>
  <c r="AA865" i="5"/>
  <c r="Z865" i="5"/>
  <c r="V865" i="5"/>
  <c r="U865" i="5"/>
  <c r="T865" i="5"/>
  <c r="O865" i="5"/>
  <c r="AD865" i="5" s="1"/>
  <c r="N865" i="5"/>
  <c r="AB864" i="5"/>
  <c r="AA864" i="5"/>
  <c r="Z864" i="5"/>
  <c r="V864" i="5"/>
  <c r="U864" i="5"/>
  <c r="T864" i="5"/>
  <c r="O864" i="5"/>
  <c r="AD864" i="5" s="1"/>
  <c r="N864" i="5"/>
  <c r="AB863" i="5"/>
  <c r="AA863" i="5"/>
  <c r="Z863" i="5"/>
  <c r="V863" i="5"/>
  <c r="U863" i="5"/>
  <c r="T863" i="5"/>
  <c r="O863" i="5"/>
  <c r="AD863" i="5" s="1"/>
  <c r="N863" i="5"/>
  <c r="AB862" i="5"/>
  <c r="AA862" i="5"/>
  <c r="Z862" i="5"/>
  <c r="V862" i="5"/>
  <c r="U862" i="5"/>
  <c r="T862" i="5"/>
  <c r="O862" i="5"/>
  <c r="AD862" i="5" s="1"/>
  <c r="N862" i="5"/>
  <c r="AB861" i="5"/>
  <c r="AA861" i="5"/>
  <c r="Z861" i="5"/>
  <c r="V861" i="5"/>
  <c r="U861" i="5"/>
  <c r="T861" i="5"/>
  <c r="O861" i="5"/>
  <c r="AD861" i="5" s="1"/>
  <c r="N861" i="5"/>
  <c r="AB860" i="5"/>
  <c r="AA860" i="5"/>
  <c r="Z860" i="5"/>
  <c r="V860" i="5"/>
  <c r="U860" i="5"/>
  <c r="T860" i="5"/>
  <c r="O860" i="5"/>
  <c r="AD860" i="5" s="1"/>
  <c r="N860" i="5"/>
  <c r="AB859" i="5"/>
  <c r="AA859" i="5"/>
  <c r="Z859" i="5"/>
  <c r="V859" i="5"/>
  <c r="U859" i="5"/>
  <c r="T859" i="5"/>
  <c r="O859" i="5"/>
  <c r="AD859" i="5" s="1"/>
  <c r="N859" i="5"/>
  <c r="AB858" i="5"/>
  <c r="AA858" i="5"/>
  <c r="Z858" i="5"/>
  <c r="V858" i="5"/>
  <c r="U858" i="5"/>
  <c r="T858" i="5"/>
  <c r="O858" i="5"/>
  <c r="AD858" i="5" s="1"/>
  <c r="N858" i="5"/>
  <c r="AB857" i="5"/>
  <c r="AA857" i="5"/>
  <c r="Z857" i="5"/>
  <c r="V857" i="5"/>
  <c r="U857" i="5"/>
  <c r="T857" i="5"/>
  <c r="O857" i="5"/>
  <c r="AD857" i="5" s="1"/>
  <c r="N857" i="5"/>
  <c r="AB856" i="5"/>
  <c r="AA856" i="5"/>
  <c r="Z856" i="5"/>
  <c r="V856" i="5"/>
  <c r="U856" i="5"/>
  <c r="T856" i="5"/>
  <c r="O856" i="5"/>
  <c r="AD856" i="5" s="1"/>
  <c r="N856" i="5"/>
  <c r="AB855" i="5"/>
  <c r="AA855" i="5"/>
  <c r="Z855" i="5"/>
  <c r="V855" i="5"/>
  <c r="U855" i="5"/>
  <c r="T855" i="5"/>
  <c r="O855" i="5"/>
  <c r="AD855" i="5" s="1"/>
  <c r="N855" i="5"/>
  <c r="AB854" i="5"/>
  <c r="AA854" i="5"/>
  <c r="Z854" i="5"/>
  <c r="V854" i="5"/>
  <c r="U854" i="5"/>
  <c r="T854" i="5"/>
  <c r="O854" i="5"/>
  <c r="AD854" i="5" s="1"/>
  <c r="N854" i="5"/>
  <c r="AB853" i="5"/>
  <c r="AA853" i="5"/>
  <c r="Z853" i="5"/>
  <c r="V853" i="5"/>
  <c r="U853" i="5"/>
  <c r="T853" i="5"/>
  <c r="O853" i="5"/>
  <c r="AD853" i="5" s="1"/>
  <c r="N853" i="5"/>
  <c r="AB852" i="5"/>
  <c r="AA852" i="5"/>
  <c r="Z852" i="5"/>
  <c r="V852" i="5"/>
  <c r="U852" i="5"/>
  <c r="T852" i="5"/>
  <c r="O852" i="5"/>
  <c r="AD852" i="5" s="1"/>
  <c r="N852" i="5"/>
  <c r="AB851" i="5"/>
  <c r="AA851" i="5"/>
  <c r="Z851" i="5"/>
  <c r="V851" i="5"/>
  <c r="U851" i="5"/>
  <c r="T851" i="5"/>
  <c r="O851" i="5"/>
  <c r="AD851" i="5" s="1"/>
  <c r="N851" i="5"/>
  <c r="AB850" i="5"/>
  <c r="AA850" i="5"/>
  <c r="Z850" i="5"/>
  <c r="V850" i="5"/>
  <c r="U850" i="5"/>
  <c r="T850" i="5"/>
  <c r="O850" i="5"/>
  <c r="AD850" i="5" s="1"/>
  <c r="N850" i="5"/>
  <c r="AB849" i="5"/>
  <c r="AA849" i="5"/>
  <c r="Z849" i="5"/>
  <c r="V849" i="5"/>
  <c r="U849" i="5"/>
  <c r="T849" i="5"/>
  <c r="O849" i="5"/>
  <c r="AD849" i="5" s="1"/>
  <c r="N849" i="5"/>
  <c r="AB848" i="5"/>
  <c r="AA848" i="5"/>
  <c r="Z848" i="5"/>
  <c r="V848" i="5"/>
  <c r="U848" i="5"/>
  <c r="T848" i="5"/>
  <c r="O848" i="5"/>
  <c r="AD848" i="5" s="1"/>
  <c r="N848" i="5"/>
  <c r="AB847" i="5"/>
  <c r="AA847" i="5"/>
  <c r="Z847" i="5"/>
  <c r="V847" i="5"/>
  <c r="U847" i="5"/>
  <c r="T847" i="5"/>
  <c r="O847" i="5"/>
  <c r="AD847" i="5" s="1"/>
  <c r="N847" i="5"/>
  <c r="AB846" i="5"/>
  <c r="AA846" i="5"/>
  <c r="Z846" i="5"/>
  <c r="V846" i="5"/>
  <c r="U846" i="5"/>
  <c r="T846" i="5"/>
  <c r="O846" i="5"/>
  <c r="AD846" i="5" s="1"/>
  <c r="N846" i="5"/>
  <c r="AB845" i="5"/>
  <c r="AA845" i="5"/>
  <c r="Z845" i="5"/>
  <c r="V845" i="5"/>
  <c r="U845" i="5"/>
  <c r="T845" i="5"/>
  <c r="O845" i="5"/>
  <c r="AD845" i="5" s="1"/>
  <c r="N845" i="5"/>
  <c r="AB844" i="5"/>
  <c r="AA844" i="5"/>
  <c r="Z844" i="5"/>
  <c r="V844" i="5"/>
  <c r="U844" i="5"/>
  <c r="T844" i="5"/>
  <c r="O844" i="5"/>
  <c r="AD844" i="5" s="1"/>
  <c r="N844" i="5"/>
  <c r="AB843" i="5"/>
  <c r="AA843" i="5"/>
  <c r="Z843" i="5"/>
  <c r="V843" i="5"/>
  <c r="U843" i="5"/>
  <c r="T843" i="5"/>
  <c r="O843" i="5"/>
  <c r="AD843" i="5" s="1"/>
  <c r="N843" i="5"/>
  <c r="AB842" i="5"/>
  <c r="AA842" i="5"/>
  <c r="Z842" i="5"/>
  <c r="V842" i="5"/>
  <c r="U842" i="5"/>
  <c r="T842" i="5"/>
  <c r="O842" i="5"/>
  <c r="AD842" i="5" s="1"/>
  <c r="N842" i="5"/>
  <c r="AB841" i="5"/>
  <c r="AA841" i="5"/>
  <c r="Z841" i="5"/>
  <c r="V841" i="5"/>
  <c r="U841" i="5"/>
  <c r="T841" i="5"/>
  <c r="O841" i="5"/>
  <c r="AD841" i="5" s="1"/>
  <c r="N841" i="5"/>
  <c r="AB840" i="5"/>
  <c r="AA840" i="5"/>
  <c r="Z840" i="5"/>
  <c r="V840" i="5"/>
  <c r="U840" i="5"/>
  <c r="T840" i="5"/>
  <c r="O840" i="5"/>
  <c r="AD840" i="5" s="1"/>
  <c r="N840" i="5"/>
  <c r="AB839" i="5"/>
  <c r="AA839" i="5"/>
  <c r="Z839" i="5"/>
  <c r="V839" i="5"/>
  <c r="U839" i="5"/>
  <c r="T839" i="5"/>
  <c r="O839" i="5"/>
  <c r="AD839" i="5" s="1"/>
  <c r="N839" i="5"/>
  <c r="AB838" i="5"/>
  <c r="AA838" i="5"/>
  <c r="Z838" i="5"/>
  <c r="V838" i="5"/>
  <c r="U838" i="5"/>
  <c r="T838" i="5"/>
  <c r="O838" i="5"/>
  <c r="AD838" i="5" s="1"/>
  <c r="N838" i="5"/>
  <c r="AB837" i="5"/>
  <c r="AA837" i="5"/>
  <c r="Z837" i="5"/>
  <c r="V837" i="5"/>
  <c r="U837" i="5"/>
  <c r="T837" i="5"/>
  <c r="O837" i="5"/>
  <c r="AD837" i="5" s="1"/>
  <c r="N837" i="5"/>
  <c r="AB836" i="5"/>
  <c r="AA836" i="5"/>
  <c r="Z836" i="5"/>
  <c r="V836" i="5"/>
  <c r="U836" i="5"/>
  <c r="T836" i="5"/>
  <c r="O836" i="5"/>
  <c r="AD836" i="5" s="1"/>
  <c r="N836" i="5"/>
  <c r="AB835" i="5"/>
  <c r="AA835" i="5"/>
  <c r="Z835" i="5"/>
  <c r="V835" i="5"/>
  <c r="U835" i="5"/>
  <c r="T835" i="5"/>
  <c r="O835" i="5"/>
  <c r="AD835" i="5" s="1"/>
  <c r="N835" i="5"/>
  <c r="AB834" i="5"/>
  <c r="AA834" i="5"/>
  <c r="Z834" i="5"/>
  <c r="V834" i="5"/>
  <c r="U834" i="5"/>
  <c r="T834" i="5"/>
  <c r="O834" i="5"/>
  <c r="AD834" i="5" s="1"/>
  <c r="N834" i="5"/>
  <c r="AB833" i="5"/>
  <c r="AA833" i="5"/>
  <c r="Z833" i="5"/>
  <c r="V833" i="5"/>
  <c r="U833" i="5"/>
  <c r="T833" i="5"/>
  <c r="O833" i="5"/>
  <c r="AD833" i="5" s="1"/>
  <c r="N833" i="5"/>
  <c r="AB832" i="5"/>
  <c r="AA832" i="5"/>
  <c r="Z832" i="5"/>
  <c r="V832" i="5"/>
  <c r="U832" i="5"/>
  <c r="T832" i="5"/>
  <c r="O832" i="5"/>
  <c r="AD832" i="5" s="1"/>
  <c r="N832" i="5"/>
  <c r="AB831" i="5"/>
  <c r="AA831" i="5"/>
  <c r="Z831" i="5"/>
  <c r="V831" i="5"/>
  <c r="U831" i="5"/>
  <c r="T831" i="5"/>
  <c r="O831" i="5"/>
  <c r="AD831" i="5" s="1"/>
  <c r="N831" i="5"/>
  <c r="AB830" i="5"/>
  <c r="AA830" i="5"/>
  <c r="Z830" i="5"/>
  <c r="V830" i="5"/>
  <c r="U830" i="5"/>
  <c r="T830" i="5"/>
  <c r="O830" i="5"/>
  <c r="AD830" i="5" s="1"/>
  <c r="N830" i="5"/>
  <c r="AB829" i="5"/>
  <c r="AA829" i="5"/>
  <c r="Z829" i="5"/>
  <c r="V829" i="5"/>
  <c r="U829" i="5"/>
  <c r="T829" i="5"/>
  <c r="O829" i="5"/>
  <c r="AD829" i="5" s="1"/>
  <c r="N829" i="5"/>
  <c r="AB828" i="5"/>
  <c r="AA828" i="5"/>
  <c r="Z828" i="5"/>
  <c r="V828" i="5"/>
  <c r="U828" i="5"/>
  <c r="T828" i="5"/>
  <c r="O828" i="5"/>
  <c r="AD828" i="5" s="1"/>
  <c r="N828" i="5"/>
  <c r="AB827" i="5"/>
  <c r="AA827" i="5"/>
  <c r="Z827" i="5"/>
  <c r="V827" i="5"/>
  <c r="U827" i="5"/>
  <c r="T827" i="5"/>
  <c r="O827" i="5"/>
  <c r="AD827" i="5" s="1"/>
  <c r="N827" i="5"/>
  <c r="AB826" i="5"/>
  <c r="AA826" i="5"/>
  <c r="Z826" i="5"/>
  <c r="V826" i="5"/>
  <c r="U826" i="5"/>
  <c r="T826" i="5"/>
  <c r="O826" i="5"/>
  <c r="AD826" i="5" s="1"/>
  <c r="N826" i="5"/>
  <c r="AB825" i="5"/>
  <c r="AA825" i="5"/>
  <c r="Z825" i="5"/>
  <c r="V825" i="5"/>
  <c r="U825" i="5"/>
  <c r="T825" i="5"/>
  <c r="O825" i="5"/>
  <c r="AD825" i="5" s="1"/>
  <c r="N825" i="5"/>
  <c r="AB824" i="5"/>
  <c r="AA824" i="5"/>
  <c r="Z824" i="5"/>
  <c r="V824" i="5"/>
  <c r="U824" i="5"/>
  <c r="T824" i="5"/>
  <c r="O824" i="5"/>
  <c r="AD824" i="5" s="1"/>
  <c r="N824" i="5"/>
  <c r="AB823" i="5"/>
  <c r="AA823" i="5"/>
  <c r="Z823" i="5"/>
  <c r="V823" i="5"/>
  <c r="U823" i="5"/>
  <c r="T823" i="5"/>
  <c r="O823" i="5"/>
  <c r="AD823" i="5" s="1"/>
  <c r="N823" i="5"/>
  <c r="AB822" i="5"/>
  <c r="AA822" i="5"/>
  <c r="Z822" i="5"/>
  <c r="V822" i="5"/>
  <c r="U822" i="5"/>
  <c r="T822" i="5"/>
  <c r="O822" i="5"/>
  <c r="AD822" i="5" s="1"/>
  <c r="N822" i="5"/>
  <c r="AB821" i="5"/>
  <c r="AA821" i="5"/>
  <c r="Z821" i="5"/>
  <c r="V821" i="5"/>
  <c r="U821" i="5"/>
  <c r="T821" i="5"/>
  <c r="O821" i="5"/>
  <c r="AD821" i="5" s="1"/>
  <c r="N821" i="5"/>
  <c r="AB820" i="5"/>
  <c r="AA820" i="5"/>
  <c r="Z820" i="5"/>
  <c r="V820" i="5"/>
  <c r="U820" i="5"/>
  <c r="T820" i="5"/>
  <c r="O820" i="5"/>
  <c r="AD820" i="5" s="1"/>
  <c r="N820" i="5"/>
  <c r="AB819" i="5"/>
  <c r="AA819" i="5"/>
  <c r="Z819" i="5"/>
  <c r="V819" i="5"/>
  <c r="U819" i="5"/>
  <c r="T819" i="5"/>
  <c r="O819" i="5"/>
  <c r="AD819" i="5" s="1"/>
  <c r="N819" i="5"/>
  <c r="AB818" i="5"/>
  <c r="AA818" i="5"/>
  <c r="Z818" i="5"/>
  <c r="V818" i="5"/>
  <c r="U818" i="5"/>
  <c r="T818" i="5"/>
  <c r="O818" i="5"/>
  <c r="AD818" i="5" s="1"/>
  <c r="N818" i="5"/>
  <c r="AB817" i="5"/>
  <c r="AA817" i="5"/>
  <c r="Z817" i="5"/>
  <c r="V817" i="5"/>
  <c r="U817" i="5"/>
  <c r="T817" i="5"/>
  <c r="O817" i="5"/>
  <c r="AD817" i="5" s="1"/>
  <c r="N817" i="5"/>
  <c r="AB816" i="5"/>
  <c r="AA816" i="5"/>
  <c r="Z816" i="5"/>
  <c r="V816" i="5"/>
  <c r="U816" i="5"/>
  <c r="T816" i="5"/>
  <c r="O816" i="5"/>
  <c r="AD816" i="5" s="1"/>
  <c r="N816" i="5"/>
  <c r="AB815" i="5"/>
  <c r="AA815" i="5"/>
  <c r="Z815" i="5"/>
  <c r="V815" i="5"/>
  <c r="U815" i="5"/>
  <c r="T815" i="5"/>
  <c r="O815" i="5"/>
  <c r="AD815" i="5" s="1"/>
  <c r="N815" i="5"/>
  <c r="AB814" i="5"/>
  <c r="AA814" i="5"/>
  <c r="Z814" i="5"/>
  <c r="V814" i="5"/>
  <c r="U814" i="5"/>
  <c r="T814" i="5"/>
  <c r="O814" i="5"/>
  <c r="AD814" i="5" s="1"/>
  <c r="N814" i="5"/>
  <c r="AB813" i="5"/>
  <c r="AA813" i="5"/>
  <c r="Z813" i="5"/>
  <c r="V813" i="5"/>
  <c r="U813" i="5"/>
  <c r="T813" i="5"/>
  <c r="O813" i="5"/>
  <c r="AD813" i="5" s="1"/>
  <c r="N813" i="5"/>
  <c r="AB812" i="5"/>
  <c r="AA812" i="5"/>
  <c r="Z812" i="5"/>
  <c r="V812" i="5"/>
  <c r="U812" i="5"/>
  <c r="T812" i="5"/>
  <c r="O812" i="5"/>
  <c r="AD812" i="5" s="1"/>
  <c r="N812" i="5"/>
  <c r="AB811" i="5"/>
  <c r="AA811" i="5"/>
  <c r="Z811" i="5"/>
  <c r="V811" i="5"/>
  <c r="U811" i="5"/>
  <c r="T811" i="5"/>
  <c r="O811" i="5"/>
  <c r="AD811" i="5" s="1"/>
  <c r="N811" i="5"/>
  <c r="AB810" i="5"/>
  <c r="AA810" i="5"/>
  <c r="Z810" i="5"/>
  <c r="V810" i="5"/>
  <c r="U810" i="5"/>
  <c r="T810" i="5"/>
  <c r="O810" i="5"/>
  <c r="AD810" i="5" s="1"/>
  <c r="N810" i="5"/>
  <c r="AB809" i="5"/>
  <c r="AA809" i="5"/>
  <c r="Z809" i="5"/>
  <c r="V809" i="5"/>
  <c r="U809" i="5"/>
  <c r="T809" i="5"/>
  <c r="O809" i="5"/>
  <c r="AD809" i="5" s="1"/>
  <c r="N809" i="5"/>
  <c r="AB808" i="5"/>
  <c r="AA808" i="5"/>
  <c r="Z808" i="5"/>
  <c r="V808" i="5"/>
  <c r="U808" i="5"/>
  <c r="T808" i="5"/>
  <c r="O808" i="5"/>
  <c r="AD808" i="5" s="1"/>
  <c r="N808" i="5"/>
  <c r="AB807" i="5"/>
  <c r="AA807" i="5"/>
  <c r="Z807" i="5"/>
  <c r="V807" i="5"/>
  <c r="U807" i="5"/>
  <c r="T807" i="5"/>
  <c r="O807" i="5"/>
  <c r="AD807" i="5" s="1"/>
  <c r="N807" i="5"/>
  <c r="AB806" i="5"/>
  <c r="AA806" i="5"/>
  <c r="Z806" i="5"/>
  <c r="V806" i="5"/>
  <c r="U806" i="5"/>
  <c r="T806" i="5"/>
  <c r="O806" i="5"/>
  <c r="AD806" i="5" s="1"/>
  <c r="N806" i="5"/>
  <c r="AB805" i="5"/>
  <c r="AA805" i="5"/>
  <c r="Z805" i="5"/>
  <c r="V805" i="5"/>
  <c r="U805" i="5"/>
  <c r="T805" i="5"/>
  <c r="O805" i="5"/>
  <c r="AD805" i="5" s="1"/>
  <c r="N805" i="5"/>
  <c r="AB804" i="5"/>
  <c r="AA804" i="5"/>
  <c r="Z804" i="5"/>
  <c r="V804" i="5"/>
  <c r="U804" i="5"/>
  <c r="T804" i="5"/>
  <c r="O804" i="5"/>
  <c r="AD804" i="5" s="1"/>
  <c r="N804" i="5"/>
  <c r="AB803" i="5"/>
  <c r="AA803" i="5"/>
  <c r="Z803" i="5"/>
  <c r="V803" i="5"/>
  <c r="U803" i="5"/>
  <c r="T803" i="5"/>
  <c r="O803" i="5"/>
  <c r="AD803" i="5" s="1"/>
  <c r="N803" i="5"/>
  <c r="AB802" i="5"/>
  <c r="AA802" i="5"/>
  <c r="Z802" i="5"/>
  <c r="V802" i="5"/>
  <c r="U802" i="5"/>
  <c r="T802" i="5"/>
  <c r="O802" i="5"/>
  <c r="AD802" i="5" s="1"/>
  <c r="N802" i="5"/>
  <c r="AB801" i="5"/>
  <c r="AA801" i="5"/>
  <c r="Z801" i="5"/>
  <c r="V801" i="5"/>
  <c r="U801" i="5"/>
  <c r="T801" i="5"/>
  <c r="O801" i="5"/>
  <c r="AD801" i="5" s="1"/>
  <c r="N801" i="5"/>
  <c r="AB800" i="5"/>
  <c r="AA800" i="5"/>
  <c r="Z800" i="5"/>
  <c r="V800" i="5"/>
  <c r="U800" i="5"/>
  <c r="T800" i="5"/>
  <c r="O800" i="5"/>
  <c r="AD800" i="5" s="1"/>
  <c r="N800" i="5"/>
  <c r="AB799" i="5"/>
  <c r="AA799" i="5"/>
  <c r="Z799" i="5"/>
  <c r="V799" i="5"/>
  <c r="U799" i="5"/>
  <c r="T799" i="5"/>
  <c r="O799" i="5"/>
  <c r="AD799" i="5" s="1"/>
  <c r="N799" i="5"/>
  <c r="AB798" i="5"/>
  <c r="AA798" i="5"/>
  <c r="Z798" i="5"/>
  <c r="V798" i="5"/>
  <c r="U798" i="5"/>
  <c r="T798" i="5"/>
  <c r="O798" i="5"/>
  <c r="AD798" i="5" s="1"/>
  <c r="N798" i="5"/>
  <c r="AB797" i="5"/>
  <c r="AA797" i="5"/>
  <c r="Z797" i="5"/>
  <c r="V797" i="5"/>
  <c r="U797" i="5"/>
  <c r="T797" i="5"/>
  <c r="O797" i="5"/>
  <c r="AD797" i="5" s="1"/>
  <c r="N797" i="5"/>
  <c r="AB796" i="5"/>
  <c r="AA796" i="5"/>
  <c r="Z796" i="5"/>
  <c r="V796" i="5"/>
  <c r="U796" i="5"/>
  <c r="T796" i="5"/>
  <c r="O796" i="5"/>
  <c r="AD796" i="5" s="1"/>
  <c r="N796" i="5"/>
  <c r="AB795" i="5"/>
  <c r="AA795" i="5"/>
  <c r="Z795" i="5"/>
  <c r="V795" i="5"/>
  <c r="U795" i="5"/>
  <c r="T795" i="5"/>
  <c r="O795" i="5"/>
  <c r="AD795" i="5" s="1"/>
  <c r="N795" i="5"/>
  <c r="AB794" i="5"/>
  <c r="AA794" i="5"/>
  <c r="Z794" i="5"/>
  <c r="V794" i="5"/>
  <c r="U794" i="5"/>
  <c r="T794" i="5"/>
  <c r="O794" i="5"/>
  <c r="AD794" i="5" s="1"/>
  <c r="N794" i="5"/>
  <c r="AB793" i="5"/>
  <c r="AA793" i="5"/>
  <c r="Z793" i="5"/>
  <c r="V793" i="5"/>
  <c r="U793" i="5"/>
  <c r="T793" i="5"/>
  <c r="O793" i="5"/>
  <c r="AD793" i="5" s="1"/>
  <c r="N793" i="5"/>
  <c r="AB792" i="5"/>
  <c r="AA792" i="5"/>
  <c r="Z792" i="5"/>
  <c r="V792" i="5"/>
  <c r="U792" i="5"/>
  <c r="T792" i="5"/>
  <c r="O792" i="5"/>
  <c r="AD792" i="5" s="1"/>
  <c r="N792" i="5"/>
  <c r="AB791" i="5"/>
  <c r="AA791" i="5"/>
  <c r="Z791" i="5"/>
  <c r="V791" i="5"/>
  <c r="U791" i="5"/>
  <c r="T791" i="5"/>
  <c r="O791" i="5"/>
  <c r="AD791" i="5" s="1"/>
  <c r="N791" i="5"/>
  <c r="AB790" i="5"/>
  <c r="AA790" i="5"/>
  <c r="Z790" i="5"/>
  <c r="V790" i="5"/>
  <c r="U790" i="5"/>
  <c r="T790" i="5"/>
  <c r="O790" i="5"/>
  <c r="AD790" i="5" s="1"/>
  <c r="N790" i="5"/>
  <c r="AB789" i="5"/>
  <c r="AA789" i="5"/>
  <c r="Z789" i="5"/>
  <c r="V789" i="5"/>
  <c r="U789" i="5"/>
  <c r="T789" i="5"/>
  <c r="O789" i="5"/>
  <c r="AD789" i="5" s="1"/>
  <c r="N789" i="5"/>
  <c r="AB788" i="5"/>
  <c r="AA788" i="5"/>
  <c r="Z788" i="5"/>
  <c r="V788" i="5"/>
  <c r="U788" i="5"/>
  <c r="T788" i="5"/>
  <c r="O788" i="5"/>
  <c r="AD788" i="5" s="1"/>
  <c r="N788" i="5"/>
  <c r="AB787" i="5"/>
  <c r="AA787" i="5"/>
  <c r="Z787" i="5"/>
  <c r="V787" i="5"/>
  <c r="U787" i="5"/>
  <c r="T787" i="5"/>
  <c r="O787" i="5"/>
  <c r="AD787" i="5" s="1"/>
  <c r="N787" i="5"/>
  <c r="AB786" i="5"/>
  <c r="AA786" i="5"/>
  <c r="Z786" i="5"/>
  <c r="V786" i="5"/>
  <c r="U786" i="5"/>
  <c r="T786" i="5"/>
  <c r="O786" i="5"/>
  <c r="AD786" i="5" s="1"/>
  <c r="N786" i="5"/>
  <c r="AB785" i="5"/>
  <c r="AA785" i="5"/>
  <c r="Z785" i="5"/>
  <c r="V785" i="5"/>
  <c r="U785" i="5"/>
  <c r="T785" i="5"/>
  <c r="O785" i="5"/>
  <c r="AD785" i="5" s="1"/>
  <c r="N785" i="5"/>
  <c r="AB784" i="5"/>
  <c r="AA784" i="5"/>
  <c r="Z784" i="5"/>
  <c r="V784" i="5"/>
  <c r="U784" i="5"/>
  <c r="T784" i="5"/>
  <c r="O784" i="5"/>
  <c r="AD784" i="5" s="1"/>
  <c r="N784" i="5"/>
  <c r="AB783" i="5"/>
  <c r="AA783" i="5"/>
  <c r="Z783" i="5"/>
  <c r="V783" i="5"/>
  <c r="U783" i="5"/>
  <c r="T783" i="5"/>
  <c r="O783" i="5"/>
  <c r="AD783" i="5" s="1"/>
  <c r="N783" i="5"/>
  <c r="AB782" i="5"/>
  <c r="AA782" i="5"/>
  <c r="Z782" i="5"/>
  <c r="V782" i="5"/>
  <c r="U782" i="5"/>
  <c r="T782" i="5"/>
  <c r="O782" i="5"/>
  <c r="AD782" i="5" s="1"/>
  <c r="N782" i="5"/>
  <c r="AB781" i="5"/>
  <c r="AA781" i="5"/>
  <c r="Z781" i="5"/>
  <c r="V781" i="5"/>
  <c r="U781" i="5"/>
  <c r="T781" i="5"/>
  <c r="O781" i="5"/>
  <c r="AD781" i="5" s="1"/>
  <c r="N781" i="5"/>
  <c r="AB780" i="5"/>
  <c r="AA780" i="5"/>
  <c r="Z780" i="5"/>
  <c r="V780" i="5"/>
  <c r="U780" i="5"/>
  <c r="T780" i="5"/>
  <c r="O780" i="5"/>
  <c r="AD780" i="5" s="1"/>
  <c r="N780" i="5"/>
  <c r="AB779" i="5"/>
  <c r="AA779" i="5"/>
  <c r="Z779" i="5"/>
  <c r="V779" i="5"/>
  <c r="U779" i="5"/>
  <c r="T779" i="5"/>
  <c r="O779" i="5"/>
  <c r="AD779" i="5" s="1"/>
  <c r="N779" i="5"/>
  <c r="AB778" i="5"/>
  <c r="AA778" i="5"/>
  <c r="Z778" i="5"/>
  <c r="V778" i="5"/>
  <c r="U778" i="5"/>
  <c r="T778" i="5"/>
  <c r="O778" i="5"/>
  <c r="AD778" i="5" s="1"/>
  <c r="N778" i="5"/>
  <c r="AB777" i="5"/>
  <c r="AA777" i="5"/>
  <c r="Z777" i="5"/>
  <c r="V777" i="5"/>
  <c r="U777" i="5"/>
  <c r="T777" i="5"/>
  <c r="O777" i="5"/>
  <c r="AD777" i="5" s="1"/>
  <c r="N777" i="5"/>
  <c r="AB776" i="5"/>
  <c r="AA776" i="5"/>
  <c r="Z776" i="5"/>
  <c r="V776" i="5"/>
  <c r="U776" i="5"/>
  <c r="T776" i="5"/>
  <c r="O776" i="5"/>
  <c r="AD776" i="5" s="1"/>
  <c r="N776" i="5"/>
  <c r="AB775" i="5"/>
  <c r="AA775" i="5"/>
  <c r="Z775" i="5"/>
  <c r="V775" i="5"/>
  <c r="U775" i="5"/>
  <c r="T775" i="5"/>
  <c r="O775" i="5"/>
  <c r="AD775" i="5" s="1"/>
  <c r="N775" i="5"/>
  <c r="AB774" i="5"/>
  <c r="AA774" i="5"/>
  <c r="Z774" i="5"/>
  <c r="V774" i="5"/>
  <c r="U774" i="5"/>
  <c r="T774" i="5"/>
  <c r="O774" i="5"/>
  <c r="AD774" i="5" s="1"/>
  <c r="N774" i="5"/>
  <c r="AB773" i="5"/>
  <c r="AA773" i="5"/>
  <c r="Z773" i="5"/>
  <c r="V773" i="5"/>
  <c r="U773" i="5"/>
  <c r="T773" i="5"/>
  <c r="O773" i="5"/>
  <c r="AD773" i="5" s="1"/>
  <c r="N773" i="5"/>
  <c r="AB772" i="5"/>
  <c r="AA772" i="5"/>
  <c r="Z772" i="5"/>
  <c r="V772" i="5"/>
  <c r="U772" i="5"/>
  <c r="T772" i="5"/>
  <c r="O772" i="5"/>
  <c r="AD772" i="5" s="1"/>
  <c r="N772" i="5"/>
  <c r="AB771" i="5"/>
  <c r="AA771" i="5"/>
  <c r="Z771" i="5"/>
  <c r="V771" i="5"/>
  <c r="U771" i="5"/>
  <c r="T771" i="5"/>
  <c r="O771" i="5"/>
  <c r="AD771" i="5" s="1"/>
  <c r="N771" i="5"/>
  <c r="AB770" i="5"/>
  <c r="AA770" i="5"/>
  <c r="Z770" i="5"/>
  <c r="V770" i="5"/>
  <c r="U770" i="5"/>
  <c r="T770" i="5"/>
  <c r="O770" i="5"/>
  <c r="AD770" i="5" s="1"/>
  <c r="N770" i="5"/>
  <c r="AB769" i="5"/>
  <c r="AA769" i="5"/>
  <c r="Z769" i="5"/>
  <c r="V769" i="5"/>
  <c r="U769" i="5"/>
  <c r="T769" i="5"/>
  <c r="O769" i="5"/>
  <c r="AD769" i="5" s="1"/>
  <c r="N769" i="5"/>
  <c r="AB768" i="5"/>
  <c r="AA768" i="5"/>
  <c r="Z768" i="5"/>
  <c r="V768" i="5"/>
  <c r="U768" i="5"/>
  <c r="T768" i="5"/>
  <c r="O768" i="5"/>
  <c r="AD768" i="5" s="1"/>
  <c r="N768" i="5"/>
  <c r="AB767" i="5"/>
  <c r="AA767" i="5"/>
  <c r="Z767" i="5"/>
  <c r="V767" i="5"/>
  <c r="U767" i="5"/>
  <c r="T767" i="5"/>
  <c r="O767" i="5"/>
  <c r="AD767" i="5" s="1"/>
  <c r="N767" i="5"/>
  <c r="AB766" i="5"/>
  <c r="AA766" i="5"/>
  <c r="Z766" i="5"/>
  <c r="V766" i="5"/>
  <c r="U766" i="5"/>
  <c r="T766" i="5"/>
  <c r="O766" i="5"/>
  <c r="AD766" i="5" s="1"/>
  <c r="N766" i="5"/>
  <c r="AB765" i="5"/>
  <c r="AA765" i="5"/>
  <c r="Z765" i="5"/>
  <c r="V765" i="5"/>
  <c r="U765" i="5"/>
  <c r="T765" i="5"/>
  <c r="O765" i="5"/>
  <c r="AD765" i="5" s="1"/>
  <c r="N765" i="5"/>
  <c r="AB764" i="5"/>
  <c r="AA764" i="5"/>
  <c r="Z764" i="5"/>
  <c r="V764" i="5"/>
  <c r="U764" i="5"/>
  <c r="T764" i="5"/>
  <c r="O764" i="5"/>
  <c r="AD764" i="5" s="1"/>
  <c r="N764" i="5"/>
  <c r="AB763" i="5"/>
  <c r="AA763" i="5"/>
  <c r="Z763" i="5"/>
  <c r="V763" i="5"/>
  <c r="U763" i="5"/>
  <c r="T763" i="5"/>
  <c r="O763" i="5"/>
  <c r="AD763" i="5" s="1"/>
  <c r="N763" i="5"/>
  <c r="AB762" i="5"/>
  <c r="AA762" i="5"/>
  <c r="Z762" i="5"/>
  <c r="V762" i="5"/>
  <c r="U762" i="5"/>
  <c r="T762" i="5"/>
  <c r="O762" i="5"/>
  <c r="AD762" i="5" s="1"/>
  <c r="N762" i="5"/>
  <c r="AB761" i="5"/>
  <c r="AA761" i="5"/>
  <c r="Z761" i="5"/>
  <c r="V761" i="5"/>
  <c r="U761" i="5"/>
  <c r="T761" i="5"/>
  <c r="O761" i="5"/>
  <c r="AD761" i="5" s="1"/>
  <c r="N761" i="5"/>
  <c r="AB760" i="5"/>
  <c r="AA760" i="5"/>
  <c r="Z760" i="5"/>
  <c r="V760" i="5"/>
  <c r="U760" i="5"/>
  <c r="T760" i="5"/>
  <c r="O760" i="5"/>
  <c r="AD760" i="5" s="1"/>
  <c r="N760" i="5"/>
  <c r="AB759" i="5"/>
  <c r="AA759" i="5"/>
  <c r="Z759" i="5"/>
  <c r="V759" i="5"/>
  <c r="U759" i="5"/>
  <c r="T759" i="5"/>
  <c r="O759" i="5"/>
  <c r="AD759" i="5" s="1"/>
  <c r="N759" i="5"/>
  <c r="AB758" i="5"/>
  <c r="AA758" i="5"/>
  <c r="Z758" i="5"/>
  <c r="V758" i="5"/>
  <c r="U758" i="5"/>
  <c r="T758" i="5"/>
  <c r="O758" i="5"/>
  <c r="AD758" i="5" s="1"/>
  <c r="N758" i="5"/>
  <c r="AB757" i="5"/>
  <c r="AA757" i="5"/>
  <c r="Z757" i="5"/>
  <c r="V757" i="5"/>
  <c r="U757" i="5"/>
  <c r="T757" i="5"/>
  <c r="O757" i="5"/>
  <c r="AD757" i="5" s="1"/>
  <c r="N757" i="5"/>
  <c r="AB756" i="5"/>
  <c r="AA756" i="5"/>
  <c r="Z756" i="5"/>
  <c r="V756" i="5"/>
  <c r="U756" i="5"/>
  <c r="T756" i="5"/>
  <c r="O756" i="5"/>
  <c r="AD756" i="5" s="1"/>
  <c r="N756" i="5"/>
  <c r="AB755" i="5"/>
  <c r="AA755" i="5"/>
  <c r="Z755" i="5"/>
  <c r="V755" i="5"/>
  <c r="U755" i="5"/>
  <c r="T755" i="5"/>
  <c r="O755" i="5"/>
  <c r="AD755" i="5" s="1"/>
  <c r="N755" i="5"/>
  <c r="AB754" i="5"/>
  <c r="AA754" i="5"/>
  <c r="Z754" i="5"/>
  <c r="V754" i="5"/>
  <c r="U754" i="5"/>
  <c r="T754" i="5"/>
  <c r="O754" i="5"/>
  <c r="AD754" i="5" s="1"/>
  <c r="N754" i="5"/>
  <c r="AB753" i="5"/>
  <c r="AA753" i="5"/>
  <c r="Z753" i="5"/>
  <c r="V753" i="5"/>
  <c r="U753" i="5"/>
  <c r="T753" i="5"/>
  <c r="O753" i="5"/>
  <c r="AD753" i="5" s="1"/>
  <c r="N753" i="5"/>
  <c r="AB752" i="5"/>
  <c r="AA752" i="5"/>
  <c r="Z752" i="5"/>
  <c r="V752" i="5"/>
  <c r="U752" i="5"/>
  <c r="T752" i="5"/>
  <c r="O752" i="5"/>
  <c r="AD752" i="5" s="1"/>
  <c r="N752" i="5"/>
  <c r="AB751" i="5"/>
  <c r="AA751" i="5"/>
  <c r="Z751" i="5"/>
  <c r="V751" i="5"/>
  <c r="U751" i="5"/>
  <c r="T751" i="5"/>
  <c r="O751" i="5"/>
  <c r="AD751" i="5" s="1"/>
  <c r="N751" i="5"/>
  <c r="AB750" i="5"/>
  <c r="AA750" i="5"/>
  <c r="Z750" i="5"/>
  <c r="V750" i="5"/>
  <c r="U750" i="5"/>
  <c r="T750" i="5"/>
  <c r="O750" i="5"/>
  <c r="AD750" i="5" s="1"/>
  <c r="N750" i="5"/>
  <c r="AB749" i="5"/>
  <c r="AA749" i="5"/>
  <c r="Z749" i="5"/>
  <c r="V749" i="5"/>
  <c r="U749" i="5"/>
  <c r="T749" i="5"/>
  <c r="O749" i="5"/>
  <c r="AD749" i="5" s="1"/>
  <c r="N749" i="5"/>
  <c r="AB748" i="5"/>
  <c r="AA748" i="5"/>
  <c r="Z748" i="5"/>
  <c r="V748" i="5"/>
  <c r="U748" i="5"/>
  <c r="T748" i="5"/>
  <c r="O748" i="5"/>
  <c r="AD748" i="5" s="1"/>
  <c r="N748" i="5"/>
  <c r="AB747" i="5"/>
  <c r="AA747" i="5"/>
  <c r="Z747" i="5"/>
  <c r="V747" i="5"/>
  <c r="U747" i="5"/>
  <c r="T747" i="5"/>
  <c r="O747" i="5"/>
  <c r="AD747" i="5" s="1"/>
  <c r="N747" i="5"/>
  <c r="AB746" i="5"/>
  <c r="AA746" i="5"/>
  <c r="Z746" i="5"/>
  <c r="V746" i="5"/>
  <c r="U746" i="5"/>
  <c r="T746" i="5"/>
  <c r="O746" i="5"/>
  <c r="AD746" i="5" s="1"/>
  <c r="N746" i="5"/>
  <c r="AB745" i="5"/>
  <c r="AA745" i="5"/>
  <c r="Z745" i="5"/>
  <c r="V745" i="5"/>
  <c r="U745" i="5"/>
  <c r="T745" i="5"/>
  <c r="O745" i="5"/>
  <c r="AD745" i="5" s="1"/>
  <c r="N745" i="5"/>
  <c r="AB744" i="5"/>
  <c r="AA744" i="5"/>
  <c r="Z744" i="5"/>
  <c r="V744" i="5"/>
  <c r="U744" i="5"/>
  <c r="T744" i="5"/>
  <c r="O744" i="5"/>
  <c r="AD744" i="5" s="1"/>
  <c r="N744" i="5"/>
  <c r="AB743" i="5"/>
  <c r="AA743" i="5"/>
  <c r="Z743" i="5"/>
  <c r="V743" i="5"/>
  <c r="U743" i="5"/>
  <c r="T743" i="5"/>
  <c r="O743" i="5"/>
  <c r="AD743" i="5" s="1"/>
  <c r="N743" i="5"/>
  <c r="AB742" i="5"/>
  <c r="AA742" i="5"/>
  <c r="Z742" i="5"/>
  <c r="V742" i="5"/>
  <c r="U742" i="5"/>
  <c r="T742" i="5"/>
  <c r="O742" i="5"/>
  <c r="AD742" i="5" s="1"/>
  <c r="N742" i="5"/>
  <c r="AB741" i="5"/>
  <c r="AA741" i="5"/>
  <c r="Z741" i="5"/>
  <c r="V741" i="5"/>
  <c r="U741" i="5"/>
  <c r="T741" i="5"/>
  <c r="O741" i="5"/>
  <c r="AD741" i="5" s="1"/>
  <c r="N741" i="5"/>
  <c r="AB740" i="5"/>
  <c r="AA740" i="5"/>
  <c r="Z740" i="5"/>
  <c r="V740" i="5"/>
  <c r="U740" i="5"/>
  <c r="T740" i="5"/>
  <c r="O740" i="5"/>
  <c r="AD740" i="5" s="1"/>
  <c r="N740" i="5"/>
  <c r="AB739" i="5"/>
  <c r="AA739" i="5"/>
  <c r="Z739" i="5"/>
  <c r="V739" i="5"/>
  <c r="U739" i="5"/>
  <c r="T739" i="5"/>
  <c r="O739" i="5"/>
  <c r="AD739" i="5" s="1"/>
  <c r="N739" i="5"/>
  <c r="AB738" i="5"/>
  <c r="AA738" i="5"/>
  <c r="Z738" i="5"/>
  <c r="V738" i="5"/>
  <c r="U738" i="5"/>
  <c r="T738" i="5"/>
  <c r="O738" i="5"/>
  <c r="AD738" i="5" s="1"/>
  <c r="N738" i="5"/>
  <c r="AB737" i="5"/>
  <c r="AA737" i="5"/>
  <c r="Z737" i="5"/>
  <c r="V737" i="5"/>
  <c r="U737" i="5"/>
  <c r="T737" i="5"/>
  <c r="O737" i="5"/>
  <c r="AD737" i="5" s="1"/>
  <c r="N737" i="5"/>
  <c r="AB736" i="5"/>
  <c r="AA736" i="5"/>
  <c r="Z736" i="5"/>
  <c r="V736" i="5"/>
  <c r="U736" i="5"/>
  <c r="T736" i="5"/>
  <c r="O736" i="5"/>
  <c r="AD736" i="5" s="1"/>
  <c r="N736" i="5"/>
  <c r="AB735" i="5"/>
  <c r="AA735" i="5"/>
  <c r="Z735" i="5"/>
  <c r="V735" i="5"/>
  <c r="U735" i="5"/>
  <c r="T735" i="5"/>
  <c r="O735" i="5"/>
  <c r="AD735" i="5" s="1"/>
  <c r="N735" i="5"/>
  <c r="AB734" i="5"/>
  <c r="AA734" i="5"/>
  <c r="Z734" i="5"/>
  <c r="V734" i="5"/>
  <c r="U734" i="5"/>
  <c r="T734" i="5"/>
  <c r="O734" i="5"/>
  <c r="AD734" i="5" s="1"/>
  <c r="N734" i="5"/>
  <c r="AB733" i="5"/>
  <c r="AA733" i="5"/>
  <c r="Z733" i="5"/>
  <c r="V733" i="5"/>
  <c r="U733" i="5"/>
  <c r="T733" i="5"/>
  <c r="O733" i="5"/>
  <c r="AD733" i="5" s="1"/>
  <c r="N733" i="5"/>
  <c r="AB732" i="5"/>
  <c r="AA732" i="5"/>
  <c r="Z732" i="5"/>
  <c r="V732" i="5"/>
  <c r="U732" i="5"/>
  <c r="T732" i="5"/>
  <c r="O732" i="5"/>
  <c r="AD732" i="5" s="1"/>
  <c r="N732" i="5"/>
  <c r="AB731" i="5"/>
  <c r="AA731" i="5"/>
  <c r="Z731" i="5"/>
  <c r="V731" i="5"/>
  <c r="U731" i="5"/>
  <c r="T731" i="5"/>
  <c r="O731" i="5"/>
  <c r="AD731" i="5" s="1"/>
  <c r="N731" i="5"/>
  <c r="AB730" i="5"/>
  <c r="AA730" i="5"/>
  <c r="Z730" i="5"/>
  <c r="V730" i="5"/>
  <c r="U730" i="5"/>
  <c r="T730" i="5"/>
  <c r="O730" i="5"/>
  <c r="AD730" i="5" s="1"/>
  <c r="N730" i="5"/>
  <c r="AB729" i="5"/>
  <c r="AA729" i="5"/>
  <c r="Z729" i="5"/>
  <c r="V729" i="5"/>
  <c r="U729" i="5"/>
  <c r="T729" i="5"/>
  <c r="O729" i="5"/>
  <c r="AD729" i="5" s="1"/>
  <c r="N729" i="5"/>
  <c r="AB728" i="5"/>
  <c r="AA728" i="5"/>
  <c r="Z728" i="5"/>
  <c r="V728" i="5"/>
  <c r="U728" i="5"/>
  <c r="T728" i="5"/>
  <c r="O728" i="5"/>
  <c r="AD728" i="5" s="1"/>
  <c r="N728" i="5"/>
  <c r="AB727" i="5"/>
  <c r="AA727" i="5"/>
  <c r="Z727" i="5"/>
  <c r="V727" i="5"/>
  <c r="U727" i="5"/>
  <c r="T727" i="5"/>
  <c r="O727" i="5"/>
  <c r="AD727" i="5" s="1"/>
  <c r="N727" i="5"/>
  <c r="AB726" i="5"/>
  <c r="AA726" i="5"/>
  <c r="Z726" i="5"/>
  <c r="V726" i="5"/>
  <c r="U726" i="5"/>
  <c r="T726" i="5"/>
  <c r="O726" i="5"/>
  <c r="AD726" i="5" s="1"/>
  <c r="N726" i="5"/>
  <c r="AB725" i="5"/>
  <c r="AA725" i="5"/>
  <c r="Z725" i="5"/>
  <c r="V725" i="5"/>
  <c r="U725" i="5"/>
  <c r="T725" i="5"/>
  <c r="O725" i="5"/>
  <c r="AD725" i="5" s="1"/>
  <c r="N725" i="5"/>
  <c r="AB724" i="5"/>
  <c r="AA724" i="5"/>
  <c r="Z724" i="5"/>
  <c r="V724" i="5"/>
  <c r="U724" i="5"/>
  <c r="T724" i="5"/>
  <c r="O724" i="5"/>
  <c r="AD724" i="5" s="1"/>
  <c r="N724" i="5"/>
  <c r="AB723" i="5"/>
  <c r="AA723" i="5"/>
  <c r="Z723" i="5"/>
  <c r="V723" i="5"/>
  <c r="U723" i="5"/>
  <c r="T723" i="5"/>
  <c r="O723" i="5"/>
  <c r="AD723" i="5" s="1"/>
  <c r="N723" i="5"/>
  <c r="AB722" i="5"/>
  <c r="AA722" i="5"/>
  <c r="Z722" i="5"/>
  <c r="V722" i="5"/>
  <c r="U722" i="5"/>
  <c r="T722" i="5"/>
  <c r="O722" i="5"/>
  <c r="AD722" i="5" s="1"/>
  <c r="N722" i="5"/>
  <c r="AB721" i="5"/>
  <c r="AA721" i="5"/>
  <c r="Z721" i="5"/>
  <c r="V721" i="5"/>
  <c r="U721" i="5"/>
  <c r="T721" i="5"/>
  <c r="O721" i="5"/>
  <c r="AD721" i="5" s="1"/>
  <c r="N721" i="5"/>
  <c r="AB720" i="5"/>
  <c r="AA720" i="5"/>
  <c r="Z720" i="5"/>
  <c r="V720" i="5"/>
  <c r="U720" i="5"/>
  <c r="T720" i="5"/>
  <c r="O720" i="5"/>
  <c r="AD720" i="5" s="1"/>
  <c r="N720" i="5"/>
  <c r="AB719" i="5"/>
  <c r="AA719" i="5"/>
  <c r="Z719" i="5"/>
  <c r="V719" i="5"/>
  <c r="U719" i="5"/>
  <c r="T719" i="5"/>
  <c r="O719" i="5"/>
  <c r="AD719" i="5" s="1"/>
  <c r="N719" i="5"/>
  <c r="AB718" i="5"/>
  <c r="AA718" i="5"/>
  <c r="Z718" i="5"/>
  <c r="V718" i="5"/>
  <c r="U718" i="5"/>
  <c r="T718" i="5"/>
  <c r="O718" i="5"/>
  <c r="AD718" i="5" s="1"/>
  <c r="N718" i="5"/>
  <c r="AB717" i="5"/>
  <c r="AA717" i="5"/>
  <c r="Z717" i="5"/>
  <c r="V717" i="5"/>
  <c r="U717" i="5"/>
  <c r="T717" i="5"/>
  <c r="O717" i="5"/>
  <c r="AD717" i="5" s="1"/>
  <c r="N717" i="5"/>
  <c r="AB716" i="5"/>
  <c r="AA716" i="5"/>
  <c r="Z716" i="5"/>
  <c r="V716" i="5"/>
  <c r="U716" i="5"/>
  <c r="T716" i="5"/>
  <c r="O716" i="5"/>
  <c r="AD716" i="5" s="1"/>
  <c r="N716" i="5"/>
  <c r="AB715" i="5"/>
  <c r="AA715" i="5"/>
  <c r="Z715" i="5"/>
  <c r="V715" i="5"/>
  <c r="U715" i="5"/>
  <c r="T715" i="5"/>
  <c r="O715" i="5"/>
  <c r="AD715" i="5" s="1"/>
  <c r="N715" i="5"/>
  <c r="AB714" i="5"/>
  <c r="AA714" i="5"/>
  <c r="Z714" i="5"/>
  <c r="V714" i="5"/>
  <c r="U714" i="5"/>
  <c r="T714" i="5"/>
  <c r="O714" i="5"/>
  <c r="AD714" i="5" s="1"/>
  <c r="N714" i="5"/>
  <c r="AB713" i="5"/>
  <c r="AA713" i="5"/>
  <c r="Z713" i="5"/>
  <c r="V713" i="5"/>
  <c r="U713" i="5"/>
  <c r="T713" i="5"/>
  <c r="O713" i="5"/>
  <c r="AD713" i="5" s="1"/>
  <c r="N713" i="5"/>
  <c r="AB712" i="5"/>
  <c r="AA712" i="5"/>
  <c r="Z712" i="5"/>
  <c r="V712" i="5"/>
  <c r="U712" i="5"/>
  <c r="T712" i="5"/>
  <c r="O712" i="5"/>
  <c r="AD712" i="5" s="1"/>
  <c r="N712" i="5"/>
  <c r="AB711" i="5"/>
  <c r="AA711" i="5"/>
  <c r="Z711" i="5"/>
  <c r="V711" i="5"/>
  <c r="U711" i="5"/>
  <c r="T711" i="5"/>
  <c r="O711" i="5"/>
  <c r="AD711" i="5" s="1"/>
  <c r="N711" i="5"/>
  <c r="AB710" i="5"/>
  <c r="AA710" i="5"/>
  <c r="Z710" i="5"/>
  <c r="V710" i="5"/>
  <c r="U710" i="5"/>
  <c r="T710" i="5"/>
  <c r="O710" i="5"/>
  <c r="AD710" i="5" s="1"/>
  <c r="N710" i="5"/>
  <c r="AB709" i="5"/>
  <c r="AA709" i="5"/>
  <c r="Z709" i="5"/>
  <c r="V709" i="5"/>
  <c r="U709" i="5"/>
  <c r="T709" i="5"/>
  <c r="O709" i="5"/>
  <c r="AD709" i="5" s="1"/>
  <c r="N709" i="5"/>
  <c r="AB708" i="5"/>
  <c r="AA708" i="5"/>
  <c r="Z708" i="5"/>
  <c r="V708" i="5"/>
  <c r="U708" i="5"/>
  <c r="T708" i="5"/>
  <c r="O708" i="5"/>
  <c r="AD708" i="5" s="1"/>
  <c r="N708" i="5"/>
  <c r="AB707" i="5"/>
  <c r="AA707" i="5"/>
  <c r="Z707" i="5"/>
  <c r="V707" i="5"/>
  <c r="U707" i="5"/>
  <c r="T707" i="5"/>
  <c r="O707" i="5"/>
  <c r="AD707" i="5" s="1"/>
  <c r="N707" i="5"/>
  <c r="AB706" i="5"/>
  <c r="AA706" i="5"/>
  <c r="Z706" i="5"/>
  <c r="V706" i="5"/>
  <c r="U706" i="5"/>
  <c r="T706" i="5"/>
  <c r="O706" i="5"/>
  <c r="AD706" i="5" s="1"/>
  <c r="N706" i="5"/>
  <c r="AB705" i="5"/>
  <c r="AA705" i="5"/>
  <c r="Z705" i="5"/>
  <c r="V705" i="5"/>
  <c r="U705" i="5"/>
  <c r="T705" i="5"/>
  <c r="O705" i="5"/>
  <c r="AD705" i="5" s="1"/>
  <c r="N705" i="5"/>
  <c r="AB704" i="5"/>
  <c r="AA704" i="5"/>
  <c r="Z704" i="5"/>
  <c r="V704" i="5"/>
  <c r="U704" i="5"/>
  <c r="T704" i="5"/>
  <c r="O704" i="5"/>
  <c r="AD704" i="5" s="1"/>
  <c r="N704" i="5"/>
  <c r="AB703" i="5"/>
  <c r="AA703" i="5"/>
  <c r="Z703" i="5"/>
  <c r="V703" i="5"/>
  <c r="U703" i="5"/>
  <c r="T703" i="5"/>
  <c r="O703" i="5"/>
  <c r="AD703" i="5" s="1"/>
  <c r="N703" i="5"/>
  <c r="AB702" i="5"/>
  <c r="AA702" i="5"/>
  <c r="Z702" i="5"/>
  <c r="V702" i="5"/>
  <c r="U702" i="5"/>
  <c r="T702" i="5"/>
  <c r="O702" i="5"/>
  <c r="AD702" i="5" s="1"/>
  <c r="N702" i="5"/>
  <c r="AB701" i="5"/>
  <c r="AA701" i="5"/>
  <c r="Z701" i="5"/>
  <c r="V701" i="5"/>
  <c r="U701" i="5"/>
  <c r="T701" i="5"/>
  <c r="O701" i="5"/>
  <c r="AD701" i="5" s="1"/>
  <c r="N701" i="5"/>
  <c r="AB700" i="5"/>
  <c r="AA700" i="5"/>
  <c r="Z700" i="5"/>
  <c r="V700" i="5"/>
  <c r="U700" i="5"/>
  <c r="T700" i="5"/>
  <c r="O700" i="5"/>
  <c r="AD700" i="5" s="1"/>
  <c r="N700" i="5"/>
  <c r="AB699" i="5"/>
  <c r="AA699" i="5"/>
  <c r="Z699" i="5"/>
  <c r="V699" i="5"/>
  <c r="U699" i="5"/>
  <c r="T699" i="5"/>
  <c r="O699" i="5"/>
  <c r="AD699" i="5" s="1"/>
  <c r="N699" i="5"/>
  <c r="AB698" i="5"/>
  <c r="AA698" i="5"/>
  <c r="Z698" i="5"/>
  <c r="V698" i="5"/>
  <c r="U698" i="5"/>
  <c r="T698" i="5"/>
  <c r="O698" i="5"/>
  <c r="AD698" i="5" s="1"/>
  <c r="N698" i="5"/>
  <c r="AB697" i="5"/>
  <c r="AA697" i="5"/>
  <c r="Z697" i="5"/>
  <c r="V697" i="5"/>
  <c r="U697" i="5"/>
  <c r="T697" i="5"/>
  <c r="O697" i="5"/>
  <c r="AD697" i="5" s="1"/>
  <c r="N697" i="5"/>
  <c r="AB696" i="5"/>
  <c r="AA696" i="5"/>
  <c r="Z696" i="5"/>
  <c r="V696" i="5"/>
  <c r="U696" i="5"/>
  <c r="T696" i="5"/>
  <c r="O696" i="5"/>
  <c r="AD696" i="5" s="1"/>
  <c r="N696" i="5"/>
  <c r="AB695" i="5"/>
  <c r="AA695" i="5"/>
  <c r="Z695" i="5"/>
  <c r="V695" i="5"/>
  <c r="U695" i="5"/>
  <c r="T695" i="5"/>
  <c r="O695" i="5"/>
  <c r="AD695" i="5" s="1"/>
  <c r="N695" i="5"/>
  <c r="AB694" i="5"/>
  <c r="AA694" i="5"/>
  <c r="Z694" i="5"/>
  <c r="V694" i="5"/>
  <c r="U694" i="5"/>
  <c r="T694" i="5"/>
  <c r="O694" i="5"/>
  <c r="AD694" i="5" s="1"/>
  <c r="N694" i="5"/>
  <c r="AB693" i="5"/>
  <c r="AA693" i="5"/>
  <c r="Z693" i="5"/>
  <c r="V693" i="5"/>
  <c r="U693" i="5"/>
  <c r="T693" i="5"/>
  <c r="O693" i="5"/>
  <c r="AD693" i="5" s="1"/>
  <c r="N693" i="5"/>
  <c r="AB692" i="5"/>
  <c r="AA692" i="5"/>
  <c r="Z692" i="5"/>
  <c r="V692" i="5"/>
  <c r="U692" i="5"/>
  <c r="T692" i="5"/>
  <c r="O692" i="5"/>
  <c r="AD692" i="5" s="1"/>
  <c r="N692" i="5"/>
  <c r="AB691" i="5"/>
  <c r="AA691" i="5"/>
  <c r="Z691" i="5"/>
  <c r="V691" i="5"/>
  <c r="U691" i="5"/>
  <c r="T691" i="5"/>
  <c r="O691" i="5"/>
  <c r="AD691" i="5" s="1"/>
  <c r="N691" i="5"/>
  <c r="AB690" i="5"/>
  <c r="AA690" i="5"/>
  <c r="Z690" i="5"/>
  <c r="V690" i="5"/>
  <c r="U690" i="5"/>
  <c r="T690" i="5"/>
  <c r="O690" i="5"/>
  <c r="AD690" i="5" s="1"/>
  <c r="N690" i="5"/>
  <c r="AB689" i="5"/>
  <c r="AA689" i="5"/>
  <c r="Z689" i="5"/>
  <c r="V689" i="5"/>
  <c r="U689" i="5"/>
  <c r="T689" i="5"/>
  <c r="O689" i="5"/>
  <c r="AD689" i="5" s="1"/>
  <c r="N689" i="5"/>
  <c r="AB688" i="5"/>
  <c r="AA688" i="5"/>
  <c r="Z688" i="5"/>
  <c r="V688" i="5"/>
  <c r="U688" i="5"/>
  <c r="T688" i="5"/>
  <c r="O688" i="5"/>
  <c r="AD688" i="5" s="1"/>
  <c r="N688" i="5"/>
  <c r="AB687" i="5"/>
  <c r="AA687" i="5"/>
  <c r="Z687" i="5"/>
  <c r="V687" i="5"/>
  <c r="U687" i="5"/>
  <c r="T687" i="5"/>
  <c r="O687" i="5"/>
  <c r="AD687" i="5" s="1"/>
  <c r="N687" i="5"/>
  <c r="AB686" i="5"/>
  <c r="AA686" i="5"/>
  <c r="Z686" i="5"/>
  <c r="V686" i="5"/>
  <c r="U686" i="5"/>
  <c r="T686" i="5"/>
  <c r="O686" i="5"/>
  <c r="AD686" i="5" s="1"/>
  <c r="N686" i="5"/>
  <c r="AB685" i="5"/>
  <c r="AA685" i="5"/>
  <c r="Z685" i="5"/>
  <c r="V685" i="5"/>
  <c r="U685" i="5"/>
  <c r="T685" i="5"/>
  <c r="O685" i="5"/>
  <c r="AD685" i="5" s="1"/>
  <c r="N685" i="5"/>
  <c r="AB684" i="5"/>
  <c r="AA684" i="5"/>
  <c r="Z684" i="5"/>
  <c r="V684" i="5"/>
  <c r="U684" i="5"/>
  <c r="T684" i="5"/>
  <c r="O684" i="5"/>
  <c r="AD684" i="5" s="1"/>
  <c r="N684" i="5"/>
  <c r="AB683" i="5"/>
  <c r="AA683" i="5"/>
  <c r="Z683" i="5"/>
  <c r="V683" i="5"/>
  <c r="U683" i="5"/>
  <c r="T683" i="5"/>
  <c r="O683" i="5"/>
  <c r="AD683" i="5" s="1"/>
  <c r="N683" i="5"/>
  <c r="AB682" i="5"/>
  <c r="AA682" i="5"/>
  <c r="Z682" i="5"/>
  <c r="V682" i="5"/>
  <c r="U682" i="5"/>
  <c r="T682" i="5"/>
  <c r="O682" i="5"/>
  <c r="AD682" i="5" s="1"/>
  <c r="N682" i="5"/>
  <c r="AB681" i="5"/>
  <c r="AA681" i="5"/>
  <c r="Z681" i="5"/>
  <c r="V681" i="5"/>
  <c r="U681" i="5"/>
  <c r="T681" i="5"/>
  <c r="O681" i="5"/>
  <c r="AD681" i="5" s="1"/>
  <c r="N681" i="5"/>
  <c r="AB680" i="5"/>
  <c r="AA680" i="5"/>
  <c r="Z680" i="5"/>
  <c r="V680" i="5"/>
  <c r="U680" i="5"/>
  <c r="T680" i="5"/>
  <c r="O680" i="5"/>
  <c r="AD680" i="5" s="1"/>
  <c r="N680" i="5"/>
  <c r="AB679" i="5"/>
  <c r="AA679" i="5"/>
  <c r="Z679" i="5"/>
  <c r="V679" i="5"/>
  <c r="U679" i="5"/>
  <c r="T679" i="5"/>
  <c r="O679" i="5"/>
  <c r="AD679" i="5" s="1"/>
  <c r="N679" i="5"/>
  <c r="AB678" i="5"/>
  <c r="AA678" i="5"/>
  <c r="Z678" i="5"/>
  <c r="V678" i="5"/>
  <c r="U678" i="5"/>
  <c r="T678" i="5"/>
  <c r="O678" i="5"/>
  <c r="AD678" i="5" s="1"/>
  <c r="N678" i="5"/>
  <c r="AB677" i="5"/>
  <c r="AA677" i="5"/>
  <c r="Z677" i="5"/>
  <c r="V677" i="5"/>
  <c r="U677" i="5"/>
  <c r="T677" i="5"/>
  <c r="O677" i="5"/>
  <c r="AD677" i="5" s="1"/>
  <c r="N677" i="5"/>
  <c r="AB676" i="5"/>
  <c r="AA676" i="5"/>
  <c r="Z676" i="5"/>
  <c r="V676" i="5"/>
  <c r="U676" i="5"/>
  <c r="T676" i="5"/>
  <c r="O676" i="5"/>
  <c r="AD676" i="5" s="1"/>
  <c r="N676" i="5"/>
  <c r="AB675" i="5"/>
  <c r="AA675" i="5"/>
  <c r="Z675" i="5"/>
  <c r="V675" i="5"/>
  <c r="U675" i="5"/>
  <c r="T675" i="5"/>
  <c r="O675" i="5"/>
  <c r="AD675" i="5" s="1"/>
  <c r="N675" i="5"/>
  <c r="AB674" i="5"/>
  <c r="AA674" i="5"/>
  <c r="Z674" i="5"/>
  <c r="V674" i="5"/>
  <c r="U674" i="5"/>
  <c r="T674" i="5"/>
  <c r="O674" i="5"/>
  <c r="AD674" i="5" s="1"/>
  <c r="N674" i="5"/>
  <c r="AB673" i="5"/>
  <c r="AA673" i="5"/>
  <c r="Z673" i="5"/>
  <c r="V673" i="5"/>
  <c r="U673" i="5"/>
  <c r="T673" i="5"/>
  <c r="O673" i="5"/>
  <c r="AD673" i="5" s="1"/>
  <c r="N673" i="5"/>
  <c r="AB672" i="5"/>
  <c r="AA672" i="5"/>
  <c r="Z672" i="5"/>
  <c r="V672" i="5"/>
  <c r="U672" i="5"/>
  <c r="T672" i="5"/>
  <c r="O672" i="5"/>
  <c r="AD672" i="5" s="1"/>
  <c r="N672" i="5"/>
  <c r="AB671" i="5"/>
  <c r="AA671" i="5"/>
  <c r="Z671" i="5"/>
  <c r="V671" i="5"/>
  <c r="U671" i="5"/>
  <c r="T671" i="5"/>
  <c r="O671" i="5"/>
  <c r="AD671" i="5" s="1"/>
  <c r="N671" i="5"/>
  <c r="AB670" i="5"/>
  <c r="AA670" i="5"/>
  <c r="Z670" i="5"/>
  <c r="V670" i="5"/>
  <c r="U670" i="5"/>
  <c r="T670" i="5"/>
  <c r="O670" i="5"/>
  <c r="AD670" i="5" s="1"/>
  <c r="N670" i="5"/>
  <c r="AB669" i="5"/>
  <c r="AA669" i="5"/>
  <c r="Z669" i="5"/>
  <c r="V669" i="5"/>
  <c r="U669" i="5"/>
  <c r="T669" i="5"/>
  <c r="O669" i="5"/>
  <c r="AD669" i="5" s="1"/>
  <c r="N669" i="5"/>
  <c r="AB668" i="5"/>
  <c r="AA668" i="5"/>
  <c r="Z668" i="5"/>
  <c r="V668" i="5"/>
  <c r="U668" i="5"/>
  <c r="T668" i="5"/>
  <c r="O668" i="5"/>
  <c r="AD668" i="5" s="1"/>
  <c r="N668" i="5"/>
  <c r="AB667" i="5"/>
  <c r="AA667" i="5"/>
  <c r="Z667" i="5"/>
  <c r="V667" i="5"/>
  <c r="U667" i="5"/>
  <c r="T667" i="5"/>
  <c r="O667" i="5"/>
  <c r="AD667" i="5" s="1"/>
  <c r="N667" i="5"/>
  <c r="AB666" i="5"/>
  <c r="AA666" i="5"/>
  <c r="Z666" i="5"/>
  <c r="V666" i="5"/>
  <c r="U666" i="5"/>
  <c r="T666" i="5"/>
  <c r="O666" i="5"/>
  <c r="AD666" i="5" s="1"/>
  <c r="N666" i="5"/>
  <c r="AB665" i="5"/>
  <c r="AA665" i="5"/>
  <c r="Z665" i="5"/>
  <c r="V665" i="5"/>
  <c r="U665" i="5"/>
  <c r="T665" i="5"/>
  <c r="O665" i="5"/>
  <c r="AD665" i="5" s="1"/>
  <c r="N665" i="5"/>
  <c r="AB664" i="5"/>
  <c r="AA664" i="5"/>
  <c r="Z664" i="5"/>
  <c r="V664" i="5"/>
  <c r="U664" i="5"/>
  <c r="T664" i="5"/>
  <c r="O664" i="5"/>
  <c r="AD664" i="5" s="1"/>
  <c r="N664" i="5"/>
  <c r="AB663" i="5"/>
  <c r="AA663" i="5"/>
  <c r="Z663" i="5"/>
  <c r="V663" i="5"/>
  <c r="U663" i="5"/>
  <c r="T663" i="5"/>
  <c r="O663" i="5"/>
  <c r="AD663" i="5" s="1"/>
  <c r="N663" i="5"/>
  <c r="AB662" i="5"/>
  <c r="AA662" i="5"/>
  <c r="Z662" i="5"/>
  <c r="V662" i="5"/>
  <c r="U662" i="5"/>
  <c r="T662" i="5"/>
  <c r="O662" i="5"/>
  <c r="AD662" i="5" s="1"/>
  <c r="N662" i="5"/>
  <c r="AB661" i="5"/>
  <c r="AA661" i="5"/>
  <c r="Z661" i="5"/>
  <c r="V661" i="5"/>
  <c r="U661" i="5"/>
  <c r="T661" i="5"/>
  <c r="O661" i="5"/>
  <c r="AD661" i="5" s="1"/>
  <c r="N661" i="5"/>
  <c r="AB660" i="5"/>
  <c r="AA660" i="5"/>
  <c r="Z660" i="5"/>
  <c r="V660" i="5"/>
  <c r="U660" i="5"/>
  <c r="T660" i="5"/>
  <c r="O660" i="5"/>
  <c r="AD660" i="5" s="1"/>
  <c r="N660" i="5"/>
  <c r="AB659" i="5"/>
  <c r="AA659" i="5"/>
  <c r="Z659" i="5"/>
  <c r="V659" i="5"/>
  <c r="U659" i="5"/>
  <c r="T659" i="5"/>
  <c r="O659" i="5"/>
  <c r="AD659" i="5" s="1"/>
  <c r="N659" i="5"/>
  <c r="AB658" i="5"/>
  <c r="AA658" i="5"/>
  <c r="Z658" i="5"/>
  <c r="V658" i="5"/>
  <c r="U658" i="5"/>
  <c r="T658" i="5"/>
  <c r="O658" i="5"/>
  <c r="AD658" i="5" s="1"/>
  <c r="N658" i="5"/>
  <c r="AB657" i="5"/>
  <c r="AA657" i="5"/>
  <c r="Z657" i="5"/>
  <c r="V657" i="5"/>
  <c r="U657" i="5"/>
  <c r="T657" i="5"/>
  <c r="O657" i="5"/>
  <c r="AD657" i="5" s="1"/>
  <c r="N657" i="5"/>
  <c r="AB656" i="5"/>
  <c r="AA656" i="5"/>
  <c r="Z656" i="5"/>
  <c r="V656" i="5"/>
  <c r="U656" i="5"/>
  <c r="T656" i="5"/>
  <c r="O656" i="5"/>
  <c r="AD656" i="5" s="1"/>
  <c r="N656" i="5"/>
  <c r="AB655" i="5"/>
  <c r="AA655" i="5"/>
  <c r="Z655" i="5"/>
  <c r="V655" i="5"/>
  <c r="U655" i="5"/>
  <c r="T655" i="5"/>
  <c r="O655" i="5"/>
  <c r="AD655" i="5" s="1"/>
  <c r="N655" i="5"/>
  <c r="AB654" i="5"/>
  <c r="AA654" i="5"/>
  <c r="Z654" i="5"/>
  <c r="V654" i="5"/>
  <c r="U654" i="5"/>
  <c r="T654" i="5"/>
  <c r="O654" i="5"/>
  <c r="AD654" i="5" s="1"/>
  <c r="N654" i="5"/>
  <c r="AB653" i="5"/>
  <c r="AA653" i="5"/>
  <c r="Z653" i="5"/>
  <c r="V653" i="5"/>
  <c r="U653" i="5"/>
  <c r="T653" i="5"/>
  <c r="O653" i="5"/>
  <c r="AD653" i="5" s="1"/>
  <c r="N653" i="5"/>
  <c r="AB652" i="5"/>
  <c r="AA652" i="5"/>
  <c r="Z652" i="5"/>
  <c r="V652" i="5"/>
  <c r="U652" i="5"/>
  <c r="T652" i="5"/>
  <c r="O652" i="5"/>
  <c r="AD652" i="5" s="1"/>
  <c r="N652" i="5"/>
  <c r="AB651" i="5"/>
  <c r="AA651" i="5"/>
  <c r="Z651" i="5"/>
  <c r="V651" i="5"/>
  <c r="U651" i="5"/>
  <c r="T651" i="5"/>
  <c r="O651" i="5"/>
  <c r="AD651" i="5" s="1"/>
  <c r="N651" i="5"/>
  <c r="AB650" i="5"/>
  <c r="AA650" i="5"/>
  <c r="Z650" i="5"/>
  <c r="V650" i="5"/>
  <c r="U650" i="5"/>
  <c r="T650" i="5"/>
  <c r="O650" i="5"/>
  <c r="AD650" i="5" s="1"/>
  <c r="N650" i="5"/>
  <c r="AB649" i="5"/>
  <c r="AA649" i="5"/>
  <c r="Z649" i="5"/>
  <c r="V649" i="5"/>
  <c r="U649" i="5"/>
  <c r="T649" i="5"/>
  <c r="O649" i="5"/>
  <c r="AD649" i="5" s="1"/>
  <c r="N649" i="5"/>
  <c r="AB648" i="5"/>
  <c r="AA648" i="5"/>
  <c r="Z648" i="5"/>
  <c r="V648" i="5"/>
  <c r="U648" i="5"/>
  <c r="T648" i="5"/>
  <c r="O648" i="5"/>
  <c r="AD648" i="5" s="1"/>
  <c r="N648" i="5"/>
  <c r="AB647" i="5"/>
  <c r="AA647" i="5"/>
  <c r="Z647" i="5"/>
  <c r="V647" i="5"/>
  <c r="U647" i="5"/>
  <c r="T647" i="5"/>
  <c r="O647" i="5"/>
  <c r="AD647" i="5" s="1"/>
  <c r="N647" i="5"/>
  <c r="AB646" i="5"/>
  <c r="AA646" i="5"/>
  <c r="Z646" i="5"/>
  <c r="V646" i="5"/>
  <c r="U646" i="5"/>
  <c r="T646" i="5"/>
  <c r="O646" i="5"/>
  <c r="AD646" i="5" s="1"/>
  <c r="N646" i="5"/>
  <c r="AB645" i="5"/>
  <c r="AA645" i="5"/>
  <c r="Z645" i="5"/>
  <c r="V645" i="5"/>
  <c r="U645" i="5"/>
  <c r="T645" i="5"/>
  <c r="O645" i="5"/>
  <c r="AD645" i="5" s="1"/>
  <c r="N645" i="5"/>
  <c r="AB644" i="5"/>
  <c r="AA644" i="5"/>
  <c r="Z644" i="5"/>
  <c r="V644" i="5"/>
  <c r="U644" i="5"/>
  <c r="T644" i="5"/>
  <c r="O644" i="5"/>
  <c r="AD644" i="5" s="1"/>
  <c r="N644" i="5"/>
  <c r="AB643" i="5"/>
  <c r="AA643" i="5"/>
  <c r="Z643" i="5"/>
  <c r="V643" i="5"/>
  <c r="U643" i="5"/>
  <c r="T643" i="5"/>
  <c r="O643" i="5"/>
  <c r="AD643" i="5" s="1"/>
  <c r="N643" i="5"/>
  <c r="AB642" i="5"/>
  <c r="AA642" i="5"/>
  <c r="Z642" i="5"/>
  <c r="V642" i="5"/>
  <c r="U642" i="5"/>
  <c r="T642" i="5"/>
  <c r="O642" i="5"/>
  <c r="AD642" i="5" s="1"/>
  <c r="N642" i="5"/>
  <c r="AB641" i="5"/>
  <c r="AA641" i="5"/>
  <c r="Z641" i="5"/>
  <c r="V641" i="5"/>
  <c r="U641" i="5"/>
  <c r="T641" i="5"/>
  <c r="O641" i="5"/>
  <c r="AD641" i="5" s="1"/>
  <c r="N641" i="5"/>
  <c r="AB640" i="5"/>
  <c r="AA640" i="5"/>
  <c r="Z640" i="5"/>
  <c r="V640" i="5"/>
  <c r="U640" i="5"/>
  <c r="T640" i="5"/>
  <c r="O640" i="5"/>
  <c r="AD640" i="5" s="1"/>
  <c r="N640" i="5"/>
  <c r="AB639" i="5"/>
  <c r="AA639" i="5"/>
  <c r="Z639" i="5"/>
  <c r="V639" i="5"/>
  <c r="U639" i="5"/>
  <c r="T639" i="5"/>
  <c r="O639" i="5"/>
  <c r="AD639" i="5" s="1"/>
  <c r="N639" i="5"/>
  <c r="AB638" i="5"/>
  <c r="AA638" i="5"/>
  <c r="Z638" i="5"/>
  <c r="V638" i="5"/>
  <c r="U638" i="5"/>
  <c r="T638" i="5"/>
  <c r="O638" i="5"/>
  <c r="AD638" i="5" s="1"/>
  <c r="N638" i="5"/>
  <c r="AB637" i="5"/>
  <c r="AA637" i="5"/>
  <c r="Z637" i="5"/>
  <c r="V637" i="5"/>
  <c r="U637" i="5"/>
  <c r="T637" i="5"/>
  <c r="O637" i="5"/>
  <c r="AD637" i="5" s="1"/>
  <c r="N637" i="5"/>
  <c r="AB636" i="5"/>
  <c r="AA636" i="5"/>
  <c r="Z636" i="5"/>
  <c r="V636" i="5"/>
  <c r="U636" i="5"/>
  <c r="T636" i="5"/>
  <c r="O636" i="5"/>
  <c r="AD636" i="5" s="1"/>
  <c r="N636" i="5"/>
  <c r="AB635" i="5"/>
  <c r="AA635" i="5"/>
  <c r="Z635" i="5"/>
  <c r="V635" i="5"/>
  <c r="U635" i="5"/>
  <c r="T635" i="5"/>
  <c r="O635" i="5"/>
  <c r="AD635" i="5" s="1"/>
  <c r="N635" i="5"/>
  <c r="AB634" i="5"/>
  <c r="AA634" i="5"/>
  <c r="Z634" i="5"/>
  <c r="V634" i="5"/>
  <c r="U634" i="5"/>
  <c r="T634" i="5"/>
  <c r="O634" i="5"/>
  <c r="AD634" i="5" s="1"/>
  <c r="N634" i="5"/>
  <c r="AB633" i="5"/>
  <c r="AA633" i="5"/>
  <c r="Z633" i="5"/>
  <c r="V633" i="5"/>
  <c r="U633" i="5"/>
  <c r="T633" i="5"/>
  <c r="O633" i="5"/>
  <c r="AD633" i="5" s="1"/>
  <c r="N633" i="5"/>
  <c r="AB632" i="5"/>
  <c r="AA632" i="5"/>
  <c r="Z632" i="5"/>
  <c r="V632" i="5"/>
  <c r="U632" i="5"/>
  <c r="T632" i="5"/>
  <c r="O632" i="5"/>
  <c r="AD632" i="5" s="1"/>
  <c r="N632" i="5"/>
  <c r="AB631" i="5"/>
  <c r="AA631" i="5"/>
  <c r="Z631" i="5"/>
  <c r="V631" i="5"/>
  <c r="U631" i="5"/>
  <c r="T631" i="5"/>
  <c r="O631" i="5"/>
  <c r="AD631" i="5" s="1"/>
  <c r="N631" i="5"/>
  <c r="AB630" i="5"/>
  <c r="AA630" i="5"/>
  <c r="Z630" i="5"/>
  <c r="V630" i="5"/>
  <c r="U630" i="5"/>
  <c r="T630" i="5"/>
  <c r="O630" i="5"/>
  <c r="AD630" i="5" s="1"/>
  <c r="N630" i="5"/>
  <c r="AB629" i="5"/>
  <c r="AA629" i="5"/>
  <c r="Z629" i="5"/>
  <c r="V629" i="5"/>
  <c r="U629" i="5"/>
  <c r="T629" i="5"/>
  <c r="O629" i="5"/>
  <c r="AD629" i="5" s="1"/>
  <c r="N629" i="5"/>
  <c r="AB628" i="5"/>
  <c r="AA628" i="5"/>
  <c r="Z628" i="5"/>
  <c r="V628" i="5"/>
  <c r="U628" i="5"/>
  <c r="T628" i="5"/>
  <c r="O628" i="5"/>
  <c r="AD628" i="5" s="1"/>
  <c r="N628" i="5"/>
  <c r="AB627" i="5"/>
  <c r="AA627" i="5"/>
  <c r="Z627" i="5"/>
  <c r="V627" i="5"/>
  <c r="U627" i="5"/>
  <c r="T627" i="5"/>
  <c r="O627" i="5"/>
  <c r="AD627" i="5" s="1"/>
  <c r="N627" i="5"/>
  <c r="AB626" i="5"/>
  <c r="AA626" i="5"/>
  <c r="Z626" i="5"/>
  <c r="V626" i="5"/>
  <c r="U626" i="5"/>
  <c r="T626" i="5"/>
  <c r="O626" i="5"/>
  <c r="AD626" i="5" s="1"/>
  <c r="N626" i="5"/>
  <c r="AB625" i="5"/>
  <c r="AA625" i="5"/>
  <c r="Z625" i="5"/>
  <c r="V625" i="5"/>
  <c r="U625" i="5"/>
  <c r="T625" i="5"/>
  <c r="O625" i="5"/>
  <c r="AD625" i="5" s="1"/>
  <c r="N625" i="5"/>
  <c r="AB624" i="5"/>
  <c r="AA624" i="5"/>
  <c r="Z624" i="5"/>
  <c r="V624" i="5"/>
  <c r="U624" i="5"/>
  <c r="T624" i="5"/>
  <c r="O624" i="5"/>
  <c r="AD624" i="5" s="1"/>
  <c r="N624" i="5"/>
  <c r="AB623" i="5"/>
  <c r="AA623" i="5"/>
  <c r="Z623" i="5"/>
  <c r="V623" i="5"/>
  <c r="U623" i="5"/>
  <c r="T623" i="5"/>
  <c r="O623" i="5"/>
  <c r="AD623" i="5" s="1"/>
  <c r="N623" i="5"/>
  <c r="AB622" i="5"/>
  <c r="AA622" i="5"/>
  <c r="Z622" i="5"/>
  <c r="V622" i="5"/>
  <c r="U622" i="5"/>
  <c r="T622" i="5"/>
  <c r="O622" i="5"/>
  <c r="AD622" i="5" s="1"/>
  <c r="N622" i="5"/>
  <c r="AB621" i="5"/>
  <c r="AA621" i="5"/>
  <c r="Z621" i="5"/>
  <c r="V621" i="5"/>
  <c r="U621" i="5"/>
  <c r="T621" i="5"/>
  <c r="O621" i="5"/>
  <c r="AD621" i="5" s="1"/>
  <c r="N621" i="5"/>
  <c r="AB620" i="5"/>
  <c r="AA620" i="5"/>
  <c r="Z620" i="5"/>
  <c r="V620" i="5"/>
  <c r="U620" i="5"/>
  <c r="T620" i="5"/>
  <c r="O620" i="5"/>
  <c r="AD620" i="5" s="1"/>
  <c r="N620" i="5"/>
  <c r="AB619" i="5"/>
  <c r="AA619" i="5"/>
  <c r="Z619" i="5"/>
  <c r="V619" i="5"/>
  <c r="U619" i="5"/>
  <c r="T619" i="5"/>
  <c r="O619" i="5"/>
  <c r="AD619" i="5" s="1"/>
  <c r="N619" i="5"/>
  <c r="AB618" i="5"/>
  <c r="AA618" i="5"/>
  <c r="Z618" i="5"/>
  <c r="V618" i="5"/>
  <c r="U618" i="5"/>
  <c r="T618" i="5"/>
  <c r="O618" i="5"/>
  <c r="AD618" i="5" s="1"/>
  <c r="N618" i="5"/>
  <c r="AB617" i="5"/>
  <c r="AA617" i="5"/>
  <c r="Z617" i="5"/>
  <c r="V617" i="5"/>
  <c r="U617" i="5"/>
  <c r="T617" i="5"/>
  <c r="O617" i="5"/>
  <c r="AD617" i="5" s="1"/>
  <c r="N617" i="5"/>
  <c r="AB616" i="5"/>
  <c r="AA616" i="5"/>
  <c r="Z616" i="5"/>
  <c r="V616" i="5"/>
  <c r="U616" i="5"/>
  <c r="T616" i="5"/>
  <c r="O616" i="5"/>
  <c r="AD616" i="5" s="1"/>
  <c r="N616" i="5"/>
  <c r="AB615" i="5"/>
  <c r="AA615" i="5"/>
  <c r="Z615" i="5"/>
  <c r="V615" i="5"/>
  <c r="U615" i="5"/>
  <c r="T615" i="5"/>
  <c r="O615" i="5"/>
  <c r="AD615" i="5" s="1"/>
  <c r="N615" i="5"/>
  <c r="AB614" i="5"/>
  <c r="AA614" i="5"/>
  <c r="Z614" i="5"/>
  <c r="V614" i="5"/>
  <c r="U614" i="5"/>
  <c r="T614" i="5"/>
  <c r="O614" i="5"/>
  <c r="AD614" i="5" s="1"/>
  <c r="N614" i="5"/>
  <c r="AB613" i="5"/>
  <c r="AA613" i="5"/>
  <c r="Z613" i="5"/>
  <c r="V613" i="5"/>
  <c r="U613" i="5"/>
  <c r="T613" i="5"/>
  <c r="O613" i="5"/>
  <c r="AD613" i="5" s="1"/>
  <c r="N613" i="5"/>
  <c r="AB612" i="5"/>
  <c r="AA612" i="5"/>
  <c r="Z612" i="5"/>
  <c r="V612" i="5"/>
  <c r="U612" i="5"/>
  <c r="T612" i="5"/>
  <c r="O612" i="5"/>
  <c r="AD612" i="5" s="1"/>
  <c r="N612" i="5"/>
  <c r="AB611" i="5"/>
  <c r="AA611" i="5"/>
  <c r="Z611" i="5"/>
  <c r="V611" i="5"/>
  <c r="U611" i="5"/>
  <c r="T611" i="5"/>
  <c r="O611" i="5"/>
  <c r="AD611" i="5" s="1"/>
  <c r="N611" i="5"/>
  <c r="AB610" i="5"/>
  <c r="AA610" i="5"/>
  <c r="Z610" i="5"/>
  <c r="V610" i="5"/>
  <c r="U610" i="5"/>
  <c r="T610" i="5"/>
  <c r="O610" i="5"/>
  <c r="AD610" i="5" s="1"/>
  <c r="N610" i="5"/>
  <c r="AB609" i="5"/>
  <c r="AA609" i="5"/>
  <c r="Z609" i="5"/>
  <c r="V609" i="5"/>
  <c r="U609" i="5"/>
  <c r="T609" i="5"/>
  <c r="O609" i="5"/>
  <c r="AD609" i="5" s="1"/>
  <c r="N609" i="5"/>
  <c r="AB608" i="5"/>
  <c r="AA608" i="5"/>
  <c r="Z608" i="5"/>
  <c r="V608" i="5"/>
  <c r="U608" i="5"/>
  <c r="T608" i="5"/>
  <c r="O608" i="5"/>
  <c r="AD608" i="5" s="1"/>
  <c r="N608" i="5"/>
  <c r="AB607" i="5"/>
  <c r="AA607" i="5"/>
  <c r="Z607" i="5"/>
  <c r="V607" i="5"/>
  <c r="U607" i="5"/>
  <c r="T607" i="5"/>
  <c r="O607" i="5"/>
  <c r="AD607" i="5" s="1"/>
  <c r="N607" i="5"/>
  <c r="AB606" i="5"/>
  <c r="AA606" i="5"/>
  <c r="Z606" i="5"/>
  <c r="V606" i="5"/>
  <c r="U606" i="5"/>
  <c r="T606" i="5"/>
  <c r="O606" i="5"/>
  <c r="AD606" i="5" s="1"/>
  <c r="N606" i="5"/>
  <c r="AB605" i="5"/>
  <c r="AA605" i="5"/>
  <c r="Z605" i="5"/>
  <c r="V605" i="5"/>
  <c r="U605" i="5"/>
  <c r="T605" i="5"/>
  <c r="O605" i="5"/>
  <c r="AD605" i="5" s="1"/>
  <c r="N605" i="5"/>
  <c r="AB604" i="5"/>
  <c r="AA604" i="5"/>
  <c r="Z604" i="5"/>
  <c r="V604" i="5"/>
  <c r="U604" i="5"/>
  <c r="T604" i="5"/>
  <c r="O604" i="5"/>
  <c r="AD604" i="5" s="1"/>
  <c r="N604" i="5"/>
  <c r="AB603" i="5"/>
  <c r="AA603" i="5"/>
  <c r="Z603" i="5"/>
  <c r="V603" i="5"/>
  <c r="U603" i="5"/>
  <c r="T603" i="5"/>
  <c r="O603" i="5"/>
  <c r="AD603" i="5" s="1"/>
  <c r="N603" i="5"/>
  <c r="AB602" i="5"/>
  <c r="AA602" i="5"/>
  <c r="Z602" i="5"/>
  <c r="V602" i="5"/>
  <c r="U602" i="5"/>
  <c r="T602" i="5"/>
  <c r="O602" i="5"/>
  <c r="AD602" i="5" s="1"/>
  <c r="N602" i="5"/>
  <c r="AB601" i="5"/>
  <c r="AA601" i="5"/>
  <c r="Z601" i="5"/>
  <c r="V601" i="5"/>
  <c r="U601" i="5"/>
  <c r="T601" i="5"/>
  <c r="O601" i="5"/>
  <c r="AD601" i="5" s="1"/>
  <c r="N601" i="5"/>
  <c r="AB600" i="5"/>
  <c r="AA600" i="5"/>
  <c r="Z600" i="5"/>
  <c r="V600" i="5"/>
  <c r="U600" i="5"/>
  <c r="T600" i="5"/>
  <c r="O600" i="5"/>
  <c r="AD600" i="5" s="1"/>
  <c r="N600" i="5"/>
  <c r="AB599" i="5"/>
  <c r="AA599" i="5"/>
  <c r="Z599" i="5"/>
  <c r="V599" i="5"/>
  <c r="U599" i="5"/>
  <c r="T599" i="5"/>
  <c r="O599" i="5"/>
  <c r="AD599" i="5" s="1"/>
  <c r="N599" i="5"/>
  <c r="AB598" i="5"/>
  <c r="AA598" i="5"/>
  <c r="Z598" i="5"/>
  <c r="V598" i="5"/>
  <c r="U598" i="5"/>
  <c r="T598" i="5"/>
  <c r="O598" i="5"/>
  <c r="AD598" i="5" s="1"/>
  <c r="N598" i="5"/>
  <c r="AB597" i="5"/>
  <c r="AA597" i="5"/>
  <c r="Z597" i="5"/>
  <c r="V597" i="5"/>
  <c r="U597" i="5"/>
  <c r="T597" i="5"/>
  <c r="O597" i="5"/>
  <c r="AD597" i="5" s="1"/>
  <c r="N597" i="5"/>
  <c r="AB596" i="5"/>
  <c r="AA596" i="5"/>
  <c r="Z596" i="5"/>
  <c r="V596" i="5"/>
  <c r="U596" i="5"/>
  <c r="T596" i="5"/>
  <c r="O596" i="5"/>
  <c r="AD596" i="5" s="1"/>
  <c r="N596" i="5"/>
  <c r="AB595" i="5"/>
  <c r="AA595" i="5"/>
  <c r="Z595" i="5"/>
  <c r="V595" i="5"/>
  <c r="U595" i="5"/>
  <c r="T595" i="5"/>
  <c r="O595" i="5"/>
  <c r="AD595" i="5" s="1"/>
  <c r="N595" i="5"/>
  <c r="AB594" i="5"/>
  <c r="AA594" i="5"/>
  <c r="Z594" i="5"/>
  <c r="V594" i="5"/>
  <c r="U594" i="5"/>
  <c r="T594" i="5"/>
  <c r="O594" i="5"/>
  <c r="AD594" i="5" s="1"/>
  <c r="N594" i="5"/>
  <c r="AB593" i="5"/>
  <c r="AA593" i="5"/>
  <c r="Z593" i="5"/>
  <c r="V593" i="5"/>
  <c r="U593" i="5"/>
  <c r="T593" i="5"/>
  <c r="O593" i="5"/>
  <c r="AD593" i="5" s="1"/>
  <c r="N593" i="5"/>
  <c r="AB592" i="5"/>
  <c r="AA592" i="5"/>
  <c r="Z592" i="5"/>
  <c r="V592" i="5"/>
  <c r="U592" i="5"/>
  <c r="T592" i="5"/>
  <c r="O592" i="5"/>
  <c r="AD592" i="5" s="1"/>
  <c r="N592" i="5"/>
  <c r="AB591" i="5"/>
  <c r="AA591" i="5"/>
  <c r="Z591" i="5"/>
  <c r="V591" i="5"/>
  <c r="U591" i="5"/>
  <c r="T591" i="5"/>
  <c r="O591" i="5"/>
  <c r="AD591" i="5" s="1"/>
  <c r="N591" i="5"/>
  <c r="AB590" i="5"/>
  <c r="AA590" i="5"/>
  <c r="Z590" i="5"/>
  <c r="V590" i="5"/>
  <c r="U590" i="5"/>
  <c r="T590" i="5"/>
  <c r="O590" i="5"/>
  <c r="AD590" i="5" s="1"/>
  <c r="N590" i="5"/>
  <c r="AB589" i="5"/>
  <c r="AA589" i="5"/>
  <c r="Z589" i="5"/>
  <c r="V589" i="5"/>
  <c r="U589" i="5"/>
  <c r="T589" i="5"/>
  <c r="O589" i="5"/>
  <c r="AD589" i="5" s="1"/>
  <c r="N589" i="5"/>
  <c r="AB588" i="5"/>
  <c r="AA588" i="5"/>
  <c r="Z588" i="5"/>
  <c r="V588" i="5"/>
  <c r="U588" i="5"/>
  <c r="T588" i="5"/>
  <c r="O588" i="5"/>
  <c r="AD588" i="5" s="1"/>
  <c r="N588" i="5"/>
  <c r="AB587" i="5"/>
  <c r="AA587" i="5"/>
  <c r="Z587" i="5"/>
  <c r="V587" i="5"/>
  <c r="U587" i="5"/>
  <c r="T587" i="5"/>
  <c r="O587" i="5"/>
  <c r="AD587" i="5" s="1"/>
  <c r="N587" i="5"/>
  <c r="AB586" i="5"/>
  <c r="AA586" i="5"/>
  <c r="Z586" i="5"/>
  <c r="V586" i="5"/>
  <c r="U586" i="5"/>
  <c r="T586" i="5"/>
  <c r="O586" i="5"/>
  <c r="AD586" i="5" s="1"/>
  <c r="N586" i="5"/>
  <c r="AB585" i="5"/>
  <c r="AA585" i="5"/>
  <c r="Z585" i="5"/>
  <c r="V585" i="5"/>
  <c r="U585" i="5"/>
  <c r="T585" i="5"/>
  <c r="O585" i="5"/>
  <c r="AD585" i="5" s="1"/>
  <c r="N585" i="5"/>
  <c r="AB584" i="5"/>
  <c r="AA584" i="5"/>
  <c r="Z584" i="5"/>
  <c r="V584" i="5"/>
  <c r="U584" i="5"/>
  <c r="T584" i="5"/>
  <c r="O584" i="5"/>
  <c r="AD584" i="5" s="1"/>
  <c r="N584" i="5"/>
  <c r="AB583" i="5"/>
  <c r="AA583" i="5"/>
  <c r="Z583" i="5"/>
  <c r="V583" i="5"/>
  <c r="U583" i="5"/>
  <c r="T583" i="5"/>
  <c r="O583" i="5"/>
  <c r="AD583" i="5" s="1"/>
  <c r="N583" i="5"/>
  <c r="AB582" i="5"/>
  <c r="AA582" i="5"/>
  <c r="Z582" i="5"/>
  <c r="V582" i="5"/>
  <c r="U582" i="5"/>
  <c r="T582" i="5"/>
  <c r="O582" i="5"/>
  <c r="AD582" i="5" s="1"/>
  <c r="N582" i="5"/>
  <c r="AB581" i="5"/>
  <c r="AA581" i="5"/>
  <c r="Z581" i="5"/>
  <c r="V581" i="5"/>
  <c r="U581" i="5"/>
  <c r="T581" i="5"/>
  <c r="O581" i="5"/>
  <c r="AD581" i="5" s="1"/>
  <c r="N581" i="5"/>
  <c r="AB580" i="5"/>
  <c r="AA580" i="5"/>
  <c r="Z580" i="5"/>
  <c r="V580" i="5"/>
  <c r="U580" i="5"/>
  <c r="T580" i="5"/>
  <c r="O580" i="5"/>
  <c r="AD580" i="5" s="1"/>
  <c r="N580" i="5"/>
  <c r="AB579" i="5"/>
  <c r="AA579" i="5"/>
  <c r="Z579" i="5"/>
  <c r="V579" i="5"/>
  <c r="U579" i="5"/>
  <c r="T579" i="5"/>
  <c r="O579" i="5"/>
  <c r="AD579" i="5" s="1"/>
  <c r="N579" i="5"/>
  <c r="AB578" i="5"/>
  <c r="AA578" i="5"/>
  <c r="Z578" i="5"/>
  <c r="V578" i="5"/>
  <c r="U578" i="5"/>
  <c r="T578" i="5"/>
  <c r="O578" i="5"/>
  <c r="AD578" i="5" s="1"/>
  <c r="N578" i="5"/>
  <c r="AB577" i="5"/>
  <c r="AA577" i="5"/>
  <c r="Z577" i="5"/>
  <c r="V577" i="5"/>
  <c r="U577" i="5"/>
  <c r="T577" i="5"/>
  <c r="O577" i="5"/>
  <c r="AD577" i="5" s="1"/>
  <c r="N577" i="5"/>
  <c r="AB576" i="5"/>
  <c r="AA576" i="5"/>
  <c r="Z576" i="5"/>
  <c r="V576" i="5"/>
  <c r="U576" i="5"/>
  <c r="T576" i="5"/>
  <c r="O576" i="5"/>
  <c r="AD576" i="5" s="1"/>
  <c r="N576" i="5"/>
  <c r="AB575" i="5"/>
  <c r="AA575" i="5"/>
  <c r="Z575" i="5"/>
  <c r="V575" i="5"/>
  <c r="U575" i="5"/>
  <c r="T575" i="5"/>
  <c r="O575" i="5"/>
  <c r="AD575" i="5" s="1"/>
  <c r="N575" i="5"/>
  <c r="AB574" i="5"/>
  <c r="AA574" i="5"/>
  <c r="Z574" i="5"/>
  <c r="V574" i="5"/>
  <c r="U574" i="5"/>
  <c r="T574" i="5"/>
  <c r="O574" i="5"/>
  <c r="AD574" i="5" s="1"/>
  <c r="N574" i="5"/>
  <c r="AB573" i="5"/>
  <c r="AA573" i="5"/>
  <c r="Z573" i="5"/>
  <c r="V573" i="5"/>
  <c r="U573" i="5"/>
  <c r="T573" i="5"/>
  <c r="O573" i="5"/>
  <c r="AD573" i="5" s="1"/>
  <c r="N573" i="5"/>
  <c r="AB572" i="5"/>
  <c r="AA572" i="5"/>
  <c r="Z572" i="5"/>
  <c r="V572" i="5"/>
  <c r="U572" i="5"/>
  <c r="T572" i="5"/>
  <c r="O572" i="5"/>
  <c r="AD572" i="5" s="1"/>
  <c r="N572" i="5"/>
  <c r="AB571" i="5"/>
  <c r="AA571" i="5"/>
  <c r="Z571" i="5"/>
  <c r="V571" i="5"/>
  <c r="U571" i="5"/>
  <c r="T571" i="5"/>
  <c r="O571" i="5"/>
  <c r="AD571" i="5" s="1"/>
  <c r="N571" i="5"/>
  <c r="AB570" i="5"/>
  <c r="AA570" i="5"/>
  <c r="Z570" i="5"/>
  <c r="V570" i="5"/>
  <c r="U570" i="5"/>
  <c r="T570" i="5"/>
  <c r="O570" i="5"/>
  <c r="AD570" i="5" s="1"/>
  <c r="N570" i="5"/>
  <c r="AB569" i="5"/>
  <c r="AA569" i="5"/>
  <c r="Z569" i="5"/>
  <c r="V569" i="5"/>
  <c r="U569" i="5"/>
  <c r="T569" i="5"/>
  <c r="O569" i="5"/>
  <c r="AD569" i="5" s="1"/>
  <c r="N569" i="5"/>
  <c r="AB568" i="5"/>
  <c r="AA568" i="5"/>
  <c r="Z568" i="5"/>
  <c r="V568" i="5"/>
  <c r="U568" i="5"/>
  <c r="T568" i="5"/>
  <c r="O568" i="5"/>
  <c r="AD568" i="5" s="1"/>
  <c r="N568" i="5"/>
  <c r="AB567" i="5"/>
  <c r="AA567" i="5"/>
  <c r="Z567" i="5"/>
  <c r="V567" i="5"/>
  <c r="U567" i="5"/>
  <c r="T567" i="5"/>
  <c r="O567" i="5"/>
  <c r="AD567" i="5" s="1"/>
  <c r="N567" i="5"/>
  <c r="AB566" i="5"/>
  <c r="AA566" i="5"/>
  <c r="Z566" i="5"/>
  <c r="V566" i="5"/>
  <c r="U566" i="5"/>
  <c r="T566" i="5"/>
  <c r="O566" i="5"/>
  <c r="AD566" i="5" s="1"/>
  <c r="N566" i="5"/>
  <c r="AB565" i="5"/>
  <c r="AA565" i="5"/>
  <c r="Z565" i="5"/>
  <c r="V565" i="5"/>
  <c r="U565" i="5"/>
  <c r="T565" i="5"/>
  <c r="O565" i="5"/>
  <c r="AD565" i="5" s="1"/>
  <c r="N565" i="5"/>
  <c r="AB564" i="5"/>
  <c r="AA564" i="5"/>
  <c r="Z564" i="5"/>
  <c r="V564" i="5"/>
  <c r="U564" i="5"/>
  <c r="T564" i="5"/>
  <c r="O564" i="5"/>
  <c r="AD564" i="5" s="1"/>
  <c r="N564" i="5"/>
  <c r="AB563" i="5"/>
  <c r="AA563" i="5"/>
  <c r="Z563" i="5"/>
  <c r="V563" i="5"/>
  <c r="U563" i="5"/>
  <c r="T563" i="5"/>
  <c r="O563" i="5"/>
  <c r="AD563" i="5" s="1"/>
  <c r="N563" i="5"/>
  <c r="AB562" i="5"/>
  <c r="AA562" i="5"/>
  <c r="Z562" i="5"/>
  <c r="V562" i="5"/>
  <c r="U562" i="5"/>
  <c r="T562" i="5"/>
  <c r="O562" i="5"/>
  <c r="AD562" i="5" s="1"/>
  <c r="N562" i="5"/>
  <c r="AB561" i="5"/>
  <c r="AA561" i="5"/>
  <c r="Z561" i="5"/>
  <c r="V561" i="5"/>
  <c r="U561" i="5"/>
  <c r="T561" i="5"/>
  <c r="O561" i="5"/>
  <c r="AD561" i="5" s="1"/>
  <c r="N561" i="5"/>
  <c r="AB560" i="5"/>
  <c r="AA560" i="5"/>
  <c r="Z560" i="5"/>
  <c r="V560" i="5"/>
  <c r="U560" i="5"/>
  <c r="T560" i="5"/>
  <c r="O560" i="5"/>
  <c r="AD560" i="5" s="1"/>
  <c r="N560" i="5"/>
  <c r="AB559" i="5"/>
  <c r="AA559" i="5"/>
  <c r="Z559" i="5"/>
  <c r="V559" i="5"/>
  <c r="U559" i="5"/>
  <c r="T559" i="5"/>
  <c r="O559" i="5"/>
  <c r="AD559" i="5" s="1"/>
  <c r="N559" i="5"/>
  <c r="AB558" i="5"/>
  <c r="AA558" i="5"/>
  <c r="Z558" i="5"/>
  <c r="V558" i="5"/>
  <c r="U558" i="5"/>
  <c r="T558" i="5"/>
  <c r="O558" i="5"/>
  <c r="AD558" i="5" s="1"/>
  <c r="N558" i="5"/>
  <c r="AB557" i="5"/>
  <c r="AA557" i="5"/>
  <c r="Z557" i="5"/>
  <c r="V557" i="5"/>
  <c r="U557" i="5"/>
  <c r="T557" i="5"/>
  <c r="O557" i="5"/>
  <c r="AD557" i="5" s="1"/>
  <c r="N557" i="5"/>
  <c r="AB556" i="5"/>
  <c r="AA556" i="5"/>
  <c r="Z556" i="5"/>
  <c r="V556" i="5"/>
  <c r="U556" i="5"/>
  <c r="T556" i="5"/>
  <c r="O556" i="5"/>
  <c r="AD556" i="5" s="1"/>
  <c r="N556" i="5"/>
  <c r="AB555" i="5"/>
  <c r="AA555" i="5"/>
  <c r="Z555" i="5"/>
  <c r="V555" i="5"/>
  <c r="U555" i="5"/>
  <c r="T555" i="5"/>
  <c r="O555" i="5"/>
  <c r="AD555" i="5" s="1"/>
  <c r="N555" i="5"/>
  <c r="AB554" i="5"/>
  <c r="AA554" i="5"/>
  <c r="Z554" i="5"/>
  <c r="V554" i="5"/>
  <c r="U554" i="5"/>
  <c r="T554" i="5"/>
  <c r="O554" i="5"/>
  <c r="AD554" i="5" s="1"/>
  <c r="N554" i="5"/>
  <c r="AB553" i="5"/>
  <c r="AA553" i="5"/>
  <c r="Z553" i="5"/>
  <c r="V553" i="5"/>
  <c r="U553" i="5"/>
  <c r="T553" i="5"/>
  <c r="O553" i="5"/>
  <c r="AD553" i="5" s="1"/>
  <c r="N553" i="5"/>
  <c r="AB552" i="5"/>
  <c r="AA552" i="5"/>
  <c r="Z552" i="5"/>
  <c r="V552" i="5"/>
  <c r="U552" i="5"/>
  <c r="T552" i="5"/>
  <c r="O552" i="5"/>
  <c r="AD552" i="5" s="1"/>
  <c r="N552" i="5"/>
  <c r="AB551" i="5"/>
  <c r="AA551" i="5"/>
  <c r="Z551" i="5"/>
  <c r="V551" i="5"/>
  <c r="U551" i="5"/>
  <c r="T551" i="5"/>
  <c r="O551" i="5"/>
  <c r="AD551" i="5" s="1"/>
  <c r="N551" i="5"/>
  <c r="AB550" i="5"/>
  <c r="AA550" i="5"/>
  <c r="Z550" i="5"/>
  <c r="V550" i="5"/>
  <c r="U550" i="5"/>
  <c r="T550" i="5"/>
  <c r="O550" i="5"/>
  <c r="AD550" i="5" s="1"/>
  <c r="N550" i="5"/>
  <c r="AB549" i="5"/>
  <c r="AA549" i="5"/>
  <c r="Z549" i="5"/>
  <c r="V549" i="5"/>
  <c r="U549" i="5"/>
  <c r="T549" i="5"/>
  <c r="O549" i="5"/>
  <c r="AD549" i="5" s="1"/>
  <c r="N549" i="5"/>
  <c r="AB548" i="5"/>
  <c r="AA548" i="5"/>
  <c r="Z548" i="5"/>
  <c r="V548" i="5"/>
  <c r="U548" i="5"/>
  <c r="T548" i="5"/>
  <c r="O548" i="5"/>
  <c r="AD548" i="5" s="1"/>
  <c r="N548" i="5"/>
  <c r="AB547" i="5"/>
  <c r="AA547" i="5"/>
  <c r="Z547" i="5"/>
  <c r="V547" i="5"/>
  <c r="U547" i="5"/>
  <c r="T547" i="5"/>
  <c r="O547" i="5"/>
  <c r="AD547" i="5" s="1"/>
  <c r="N547" i="5"/>
  <c r="AB546" i="5"/>
  <c r="AA546" i="5"/>
  <c r="Z546" i="5"/>
  <c r="V546" i="5"/>
  <c r="U546" i="5"/>
  <c r="T546" i="5"/>
  <c r="O546" i="5"/>
  <c r="AD546" i="5" s="1"/>
  <c r="N546" i="5"/>
  <c r="AB545" i="5"/>
  <c r="AA545" i="5"/>
  <c r="Z545" i="5"/>
  <c r="V545" i="5"/>
  <c r="U545" i="5"/>
  <c r="T545" i="5"/>
  <c r="O545" i="5"/>
  <c r="AD545" i="5" s="1"/>
  <c r="N545" i="5"/>
  <c r="AB544" i="5"/>
  <c r="AA544" i="5"/>
  <c r="Z544" i="5"/>
  <c r="V544" i="5"/>
  <c r="U544" i="5"/>
  <c r="T544" i="5"/>
  <c r="O544" i="5"/>
  <c r="AD544" i="5" s="1"/>
  <c r="N544" i="5"/>
  <c r="AB543" i="5"/>
  <c r="AA543" i="5"/>
  <c r="Z543" i="5"/>
  <c r="V543" i="5"/>
  <c r="U543" i="5"/>
  <c r="T543" i="5"/>
  <c r="O543" i="5"/>
  <c r="AD543" i="5" s="1"/>
  <c r="N543" i="5"/>
  <c r="AB542" i="5"/>
  <c r="AA542" i="5"/>
  <c r="Z542" i="5"/>
  <c r="V542" i="5"/>
  <c r="U542" i="5"/>
  <c r="T542" i="5"/>
  <c r="O542" i="5"/>
  <c r="AD542" i="5" s="1"/>
  <c r="N542" i="5"/>
  <c r="AB541" i="5"/>
  <c r="AA541" i="5"/>
  <c r="Z541" i="5"/>
  <c r="V541" i="5"/>
  <c r="U541" i="5"/>
  <c r="T541" i="5"/>
  <c r="O541" i="5"/>
  <c r="AD541" i="5" s="1"/>
  <c r="N541" i="5"/>
  <c r="AB540" i="5"/>
  <c r="AA540" i="5"/>
  <c r="Z540" i="5"/>
  <c r="V540" i="5"/>
  <c r="U540" i="5"/>
  <c r="T540" i="5"/>
  <c r="O540" i="5"/>
  <c r="AD540" i="5" s="1"/>
  <c r="N540" i="5"/>
  <c r="AB539" i="5"/>
  <c r="AA539" i="5"/>
  <c r="Z539" i="5"/>
  <c r="V539" i="5"/>
  <c r="U539" i="5"/>
  <c r="T539" i="5"/>
  <c r="O539" i="5"/>
  <c r="AD539" i="5" s="1"/>
  <c r="N539" i="5"/>
  <c r="AB538" i="5"/>
  <c r="AA538" i="5"/>
  <c r="Z538" i="5"/>
  <c r="V538" i="5"/>
  <c r="U538" i="5"/>
  <c r="T538" i="5"/>
  <c r="O538" i="5"/>
  <c r="AD538" i="5" s="1"/>
  <c r="N538" i="5"/>
  <c r="AB537" i="5"/>
  <c r="AA537" i="5"/>
  <c r="Z537" i="5"/>
  <c r="V537" i="5"/>
  <c r="U537" i="5"/>
  <c r="T537" i="5"/>
  <c r="O537" i="5"/>
  <c r="AD537" i="5" s="1"/>
  <c r="N537" i="5"/>
  <c r="AB536" i="5"/>
  <c r="AA536" i="5"/>
  <c r="Z536" i="5"/>
  <c r="V536" i="5"/>
  <c r="U536" i="5"/>
  <c r="T536" i="5"/>
  <c r="O536" i="5"/>
  <c r="AD536" i="5" s="1"/>
  <c r="N536" i="5"/>
  <c r="AB535" i="5"/>
  <c r="AA535" i="5"/>
  <c r="Z535" i="5"/>
  <c r="V535" i="5"/>
  <c r="U535" i="5"/>
  <c r="T535" i="5"/>
  <c r="O535" i="5"/>
  <c r="AD535" i="5" s="1"/>
  <c r="N535" i="5"/>
  <c r="AB534" i="5"/>
  <c r="AA534" i="5"/>
  <c r="Z534" i="5"/>
  <c r="V534" i="5"/>
  <c r="U534" i="5"/>
  <c r="T534" i="5"/>
  <c r="O534" i="5"/>
  <c r="AD534" i="5" s="1"/>
  <c r="N534" i="5"/>
  <c r="AB533" i="5"/>
  <c r="AA533" i="5"/>
  <c r="Z533" i="5"/>
  <c r="V533" i="5"/>
  <c r="U533" i="5"/>
  <c r="T533" i="5"/>
  <c r="O533" i="5"/>
  <c r="AD533" i="5" s="1"/>
  <c r="N533" i="5"/>
  <c r="AB532" i="5"/>
  <c r="AA532" i="5"/>
  <c r="Z532" i="5"/>
  <c r="V532" i="5"/>
  <c r="U532" i="5"/>
  <c r="T532" i="5"/>
  <c r="O532" i="5"/>
  <c r="AD532" i="5" s="1"/>
  <c r="N532" i="5"/>
  <c r="AB531" i="5"/>
  <c r="AA531" i="5"/>
  <c r="Z531" i="5"/>
  <c r="V531" i="5"/>
  <c r="U531" i="5"/>
  <c r="T531" i="5"/>
  <c r="O531" i="5"/>
  <c r="AD531" i="5" s="1"/>
  <c r="N531" i="5"/>
  <c r="AB530" i="5"/>
  <c r="AA530" i="5"/>
  <c r="Z530" i="5"/>
  <c r="V530" i="5"/>
  <c r="U530" i="5"/>
  <c r="T530" i="5"/>
  <c r="O530" i="5"/>
  <c r="AD530" i="5" s="1"/>
  <c r="N530" i="5"/>
  <c r="AB529" i="5"/>
  <c r="AA529" i="5"/>
  <c r="Z529" i="5"/>
  <c r="V529" i="5"/>
  <c r="U529" i="5"/>
  <c r="T529" i="5"/>
  <c r="O529" i="5"/>
  <c r="AD529" i="5" s="1"/>
  <c r="N529" i="5"/>
  <c r="AB528" i="5"/>
  <c r="AA528" i="5"/>
  <c r="Z528" i="5"/>
  <c r="V528" i="5"/>
  <c r="U528" i="5"/>
  <c r="T528" i="5"/>
  <c r="O528" i="5"/>
  <c r="AD528" i="5" s="1"/>
  <c r="N528" i="5"/>
  <c r="AB527" i="5"/>
  <c r="AA527" i="5"/>
  <c r="Z527" i="5"/>
  <c r="V527" i="5"/>
  <c r="U527" i="5"/>
  <c r="T527" i="5"/>
  <c r="O527" i="5"/>
  <c r="AD527" i="5" s="1"/>
  <c r="N527" i="5"/>
  <c r="AB526" i="5"/>
  <c r="AA526" i="5"/>
  <c r="Z526" i="5"/>
  <c r="V526" i="5"/>
  <c r="U526" i="5"/>
  <c r="T526" i="5"/>
  <c r="O526" i="5"/>
  <c r="AD526" i="5" s="1"/>
  <c r="N526" i="5"/>
  <c r="AB525" i="5"/>
  <c r="AA525" i="5"/>
  <c r="Z525" i="5"/>
  <c r="V525" i="5"/>
  <c r="U525" i="5"/>
  <c r="T525" i="5"/>
  <c r="O525" i="5"/>
  <c r="AD525" i="5" s="1"/>
  <c r="N525" i="5"/>
  <c r="AB524" i="5"/>
  <c r="AA524" i="5"/>
  <c r="Z524" i="5"/>
  <c r="V524" i="5"/>
  <c r="U524" i="5"/>
  <c r="T524" i="5"/>
  <c r="O524" i="5"/>
  <c r="AD524" i="5" s="1"/>
  <c r="N524" i="5"/>
  <c r="AB523" i="5"/>
  <c r="AA523" i="5"/>
  <c r="Z523" i="5"/>
  <c r="V523" i="5"/>
  <c r="U523" i="5"/>
  <c r="T523" i="5"/>
  <c r="O523" i="5"/>
  <c r="AD523" i="5" s="1"/>
  <c r="N523" i="5"/>
  <c r="AB522" i="5"/>
  <c r="AA522" i="5"/>
  <c r="Z522" i="5"/>
  <c r="V522" i="5"/>
  <c r="U522" i="5"/>
  <c r="T522" i="5"/>
  <c r="O522" i="5"/>
  <c r="AD522" i="5" s="1"/>
  <c r="N522" i="5"/>
  <c r="AB521" i="5"/>
  <c r="AA521" i="5"/>
  <c r="Z521" i="5"/>
  <c r="V521" i="5"/>
  <c r="U521" i="5"/>
  <c r="T521" i="5"/>
  <c r="O521" i="5"/>
  <c r="AD521" i="5" s="1"/>
  <c r="N521" i="5"/>
  <c r="AB520" i="5"/>
  <c r="AA520" i="5"/>
  <c r="Z520" i="5"/>
  <c r="V520" i="5"/>
  <c r="U520" i="5"/>
  <c r="T520" i="5"/>
  <c r="O520" i="5"/>
  <c r="AD520" i="5" s="1"/>
  <c r="N520" i="5"/>
  <c r="AB519" i="5"/>
  <c r="AA519" i="5"/>
  <c r="Z519" i="5"/>
  <c r="V519" i="5"/>
  <c r="U519" i="5"/>
  <c r="T519" i="5"/>
  <c r="O519" i="5"/>
  <c r="AD519" i="5" s="1"/>
  <c r="N519" i="5"/>
  <c r="AB518" i="5"/>
  <c r="AA518" i="5"/>
  <c r="Z518" i="5"/>
  <c r="V518" i="5"/>
  <c r="U518" i="5"/>
  <c r="T518" i="5"/>
  <c r="O518" i="5"/>
  <c r="AD518" i="5" s="1"/>
  <c r="N518" i="5"/>
  <c r="AB517" i="5"/>
  <c r="AA517" i="5"/>
  <c r="Z517" i="5"/>
  <c r="V517" i="5"/>
  <c r="U517" i="5"/>
  <c r="T517" i="5"/>
  <c r="O517" i="5"/>
  <c r="AD517" i="5" s="1"/>
  <c r="N517" i="5"/>
  <c r="AB516" i="5"/>
  <c r="AA516" i="5"/>
  <c r="Z516" i="5"/>
  <c r="V516" i="5"/>
  <c r="U516" i="5"/>
  <c r="T516" i="5"/>
  <c r="O516" i="5"/>
  <c r="AD516" i="5" s="1"/>
  <c r="N516" i="5"/>
  <c r="AB515" i="5"/>
  <c r="AA515" i="5"/>
  <c r="Z515" i="5"/>
  <c r="V515" i="5"/>
  <c r="U515" i="5"/>
  <c r="T515" i="5"/>
  <c r="O515" i="5"/>
  <c r="AD515" i="5" s="1"/>
  <c r="N515" i="5"/>
  <c r="AB514" i="5"/>
  <c r="AA514" i="5"/>
  <c r="Z514" i="5"/>
  <c r="V514" i="5"/>
  <c r="U514" i="5"/>
  <c r="T514" i="5"/>
  <c r="O514" i="5"/>
  <c r="AD514" i="5" s="1"/>
  <c r="N514" i="5"/>
  <c r="AB513" i="5"/>
  <c r="AA513" i="5"/>
  <c r="Z513" i="5"/>
  <c r="V513" i="5"/>
  <c r="U513" i="5"/>
  <c r="T513" i="5"/>
  <c r="O513" i="5"/>
  <c r="AD513" i="5" s="1"/>
  <c r="N513" i="5"/>
  <c r="AB512" i="5"/>
  <c r="AA512" i="5"/>
  <c r="Z512" i="5"/>
  <c r="V512" i="5"/>
  <c r="U512" i="5"/>
  <c r="T512" i="5"/>
  <c r="O512" i="5"/>
  <c r="AD512" i="5" s="1"/>
  <c r="N512" i="5"/>
  <c r="AB511" i="5"/>
  <c r="AA511" i="5"/>
  <c r="Z511" i="5"/>
  <c r="V511" i="5"/>
  <c r="U511" i="5"/>
  <c r="T511" i="5"/>
  <c r="O511" i="5"/>
  <c r="AD511" i="5" s="1"/>
  <c r="N511" i="5"/>
  <c r="AB510" i="5"/>
  <c r="AA510" i="5"/>
  <c r="Z510" i="5"/>
  <c r="V510" i="5"/>
  <c r="U510" i="5"/>
  <c r="T510" i="5"/>
  <c r="O510" i="5"/>
  <c r="AD510" i="5" s="1"/>
  <c r="N510" i="5"/>
  <c r="AB509" i="5"/>
  <c r="AA509" i="5"/>
  <c r="Z509" i="5"/>
  <c r="V509" i="5"/>
  <c r="U509" i="5"/>
  <c r="T509" i="5"/>
  <c r="O509" i="5"/>
  <c r="AD509" i="5" s="1"/>
  <c r="N509" i="5"/>
  <c r="AB508" i="5"/>
  <c r="AA508" i="5"/>
  <c r="Z508" i="5"/>
  <c r="V508" i="5"/>
  <c r="U508" i="5"/>
  <c r="T508" i="5"/>
  <c r="O508" i="5"/>
  <c r="AD508" i="5" s="1"/>
  <c r="N508" i="5"/>
  <c r="AB507" i="5"/>
  <c r="AA507" i="5"/>
  <c r="Z507" i="5"/>
  <c r="V507" i="5"/>
  <c r="U507" i="5"/>
  <c r="T507" i="5"/>
  <c r="O507" i="5"/>
  <c r="AD507" i="5" s="1"/>
  <c r="N507" i="5"/>
  <c r="AB506" i="5"/>
  <c r="AA506" i="5"/>
  <c r="Z506" i="5"/>
  <c r="V506" i="5"/>
  <c r="U506" i="5"/>
  <c r="T506" i="5"/>
  <c r="O506" i="5"/>
  <c r="AD506" i="5" s="1"/>
  <c r="N506" i="5"/>
  <c r="AB505" i="5"/>
  <c r="AA505" i="5"/>
  <c r="Z505" i="5"/>
  <c r="V505" i="5"/>
  <c r="U505" i="5"/>
  <c r="T505" i="5"/>
  <c r="O505" i="5"/>
  <c r="AD505" i="5" s="1"/>
  <c r="N505" i="5"/>
  <c r="AB504" i="5"/>
  <c r="AA504" i="5"/>
  <c r="Z504" i="5"/>
  <c r="V504" i="5"/>
  <c r="U504" i="5"/>
  <c r="T504" i="5"/>
  <c r="O504" i="5"/>
  <c r="AD504" i="5" s="1"/>
  <c r="N504" i="5"/>
  <c r="AB503" i="5"/>
  <c r="AA503" i="5"/>
  <c r="Z503" i="5"/>
  <c r="V503" i="5"/>
  <c r="U503" i="5"/>
  <c r="T503" i="5"/>
  <c r="O503" i="5"/>
  <c r="AD503" i="5" s="1"/>
  <c r="N503" i="5"/>
  <c r="AB502" i="5"/>
  <c r="AA502" i="5"/>
  <c r="Z502" i="5"/>
  <c r="V502" i="5"/>
  <c r="U502" i="5"/>
  <c r="T502" i="5"/>
  <c r="O502" i="5"/>
  <c r="AD502" i="5" s="1"/>
  <c r="N502" i="5"/>
  <c r="AB501" i="5"/>
  <c r="AA501" i="5"/>
  <c r="Z501" i="5"/>
  <c r="V501" i="5"/>
  <c r="U501" i="5"/>
  <c r="T501" i="5"/>
  <c r="O501" i="5"/>
  <c r="AD501" i="5" s="1"/>
  <c r="N501" i="5"/>
  <c r="AB500" i="5"/>
  <c r="AA500" i="5"/>
  <c r="Z500" i="5"/>
  <c r="V500" i="5"/>
  <c r="U500" i="5"/>
  <c r="T500" i="5"/>
  <c r="O500" i="5"/>
  <c r="AD500" i="5" s="1"/>
  <c r="N500" i="5"/>
  <c r="AB499" i="5"/>
  <c r="AA499" i="5"/>
  <c r="Z499" i="5"/>
  <c r="V499" i="5"/>
  <c r="U499" i="5"/>
  <c r="T499" i="5"/>
  <c r="O499" i="5"/>
  <c r="AD499" i="5" s="1"/>
  <c r="N499" i="5"/>
  <c r="AB498" i="5"/>
  <c r="AA498" i="5"/>
  <c r="Z498" i="5"/>
  <c r="V498" i="5"/>
  <c r="U498" i="5"/>
  <c r="T498" i="5"/>
  <c r="O498" i="5"/>
  <c r="AD498" i="5" s="1"/>
  <c r="N498" i="5"/>
  <c r="AB497" i="5"/>
  <c r="AA497" i="5"/>
  <c r="Z497" i="5"/>
  <c r="V497" i="5"/>
  <c r="U497" i="5"/>
  <c r="T497" i="5"/>
  <c r="O497" i="5"/>
  <c r="AD497" i="5" s="1"/>
  <c r="N497" i="5"/>
  <c r="AB496" i="5"/>
  <c r="AA496" i="5"/>
  <c r="Z496" i="5"/>
  <c r="V496" i="5"/>
  <c r="U496" i="5"/>
  <c r="T496" i="5"/>
  <c r="O496" i="5"/>
  <c r="AD496" i="5" s="1"/>
  <c r="N496" i="5"/>
  <c r="AB495" i="5"/>
  <c r="AA495" i="5"/>
  <c r="Z495" i="5"/>
  <c r="V495" i="5"/>
  <c r="U495" i="5"/>
  <c r="T495" i="5"/>
  <c r="O495" i="5"/>
  <c r="AD495" i="5" s="1"/>
  <c r="N495" i="5"/>
  <c r="AB494" i="5"/>
  <c r="AA494" i="5"/>
  <c r="Z494" i="5"/>
  <c r="V494" i="5"/>
  <c r="U494" i="5"/>
  <c r="T494" i="5"/>
  <c r="O494" i="5"/>
  <c r="AD494" i="5" s="1"/>
  <c r="N494" i="5"/>
  <c r="AB493" i="5"/>
  <c r="AA493" i="5"/>
  <c r="Z493" i="5"/>
  <c r="V493" i="5"/>
  <c r="U493" i="5"/>
  <c r="T493" i="5"/>
  <c r="O493" i="5"/>
  <c r="AD493" i="5" s="1"/>
  <c r="N493" i="5"/>
  <c r="AB492" i="5"/>
  <c r="AA492" i="5"/>
  <c r="Z492" i="5"/>
  <c r="V492" i="5"/>
  <c r="U492" i="5"/>
  <c r="T492" i="5"/>
  <c r="O492" i="5"/>
  <c r="AD492" i="5" s="1"/>
  <c r="N492" i="5"/>
  <c r="AB491" i="5"/>
  <c r="AA491" i="5"/>
  <c r="Z491" i="5"/>
  <c r="V491" i="5"/>
  <c r="U491" i="5"/>
  <c r="T491" i="5"/>
  <c r="O491" i="5"/>
  <c r="AD491" i="5" s="1"/>
  <c r="N491" i="5"/>
  <c r="AB490" i="5"/>
  <c r="AA490" i="5"/>
  <c r="Z490" i="5"/>
  <c r="V490" i="5"/>
  <c r="U490" i="5"/>
  <c r="T490" i="5"/>
  <c r="O490" i="5"/>
  <c r="AD490" i="5" s="1"/>
  <c r="N490" i="5"/>
  <c r="AB489" i="5"/>
  <c r="AA489" i="5"/>
  <c r="Z489" i="5"/>
  <c r="V489" i="5"/>
  <c r="U489" i="5"/>
  <c r="T489" i="5"/>
  <c r="O489" i="5"/>
  <c r="AD489" i="5" s="1"/>
  <c r="N489" i="5"/>
  <c r="AB488" i="5"/>
  <c r="AA488" i="5"/>
  <c r="Z488" i="5"/>
  <c r="V488" i="5"/>
  <c r="U488" i="5"/>
  <c r="T488" i="5"/>
  <c r="O488" i="5"/>
  <c r="AD488" i="5" s="1"/>
  <c r="N488" i="5"/>
  <c r="AB487" i="5"/>
  <c r="AA487" i="5"/>
  <c r="Z487" i="5"/>
  <c r="V487" i="5"/>
  <c r="U487" i="5"/>
  <c r="T487" i="5"/>
  <c r="O487" i="5"/>
  <c r="AD487" i="5" s="1"/>
  <c r="N487" i="5"/>
  <c r="AB486" i="5"/>
  <c r="AA486" i="5"/>
  <c r="Z486" i="5"/>
  <c r="V486" i="5"/>
  <c r="U486" i="5"/>
  <c r="T486" i="5"/>
  <c r="O486" i="5"/>
  <c r="AD486" i="5" s="1"/>
  <c r="N486" i="5"/>
  <c r="AB485" i="5"/>
  <c r="AA485" i="5"/>
  <c r="Z485" i="5"/>
  <c r="V485" i="5"/>
  <c r="U485" i="5"/>
  <c r="T485" i="5"/>
  <c r="O485" i="5"/>
  <c r="AD485" i="5" s="1"/>
  <c r="N485" i="5"/>
  <c r="AB484" i="5"/>
  <c r="AA484" i="5"/>
  <c r="Z484" i="5"/>
  <c r="V484" i="5"/>
  <c r="U484" i="5"/>
  <c r="T484" i="5"/>
  <c r="O484" i="5"/>
  <c r="AD484" i="5" s="1"/>
  <c r="N484" i="5"/>
  <c r="AB483" i="5"/>
  <c r="AA483" i="5"/>
  <c r="Z483" i="5"/>
  <c r="V483" i="5"/>
  <c r="U483" i="5"/>
  <c r="T483" i="5"/>
  <c r="O483" i="5"/>
  <c r="AD483" i="5" s="1"/>
  <c r="N483" i="5"/>
  <c r="AB482" i="5"/>
  <c r="AA482" i="5"/>
  <c r="Z482" i="5"/>
  <c r="V482" i="5"/>
  <c r="U482" i="5"/>
  <c r="T482" i="5"/>
  <c r="O482" i="5"/>
  <c r="AD482" i="5" s="1"/>
  <c r="N482" i="5"/>
  <c r="AB481" i="5"/>
  <c r="AA481" i="5"/>
  <c r="Z481" i="5"/>
  <c r="V481" i="5"/>
  <c r="U481" i="5"/>
  <c r="T481" i="5"/>
  <c r="O481" i="5"/>
  <c r="AD481" i="5" s="1"/>
  <c r="N481" i="5"/>
  <c r="AB480" i="5"/>
  <c r="AA480" i="5"/>
  <c r="Z480" i="5"/>
  <c r="V480" i="5"/>
  <c r="U480" i="5"/>
  <c r="T480" i="5"/>
  <c r="O480" i="5"/>
  <c r="AD480" i="5" s="1"/>
  <c r="N480" i="5"/>
  <c r="AB479" i="5"/>
  <c r="AA479" i="5"/>
  <c r="Z479" i="5"/>
  <c r="V479" i="5"/>
  <c r="U479" i="5"/>
  <c r="T479" i="5"/>
  <c r="O479" i="5"/>
  <c r="AD479" i="5" s="1"/>
  <c r="N479" i="5"/>
  <c r="AB478" i="5"/>
  <c r="AA478" i="5"/>
  <c r="Z478" i="5"/>
  <c r="V478" i="5"/>
  <c r="U478" i="5"/>
  <c r="T478" i="5"/>
  <c r="O478" i="5"/>
  <c r="AD478" i="5" s="1"/>
  <c r="N478" i="5"/>
  <c r="AB477" i="5"/>
  <c r="AA477" i="5"/>
  <c r="Z477" i="5"/>
  <c r="V477" i="5"/>
  <c r="U477" i="5"/>
  <c r="T477" i="5"/>
  <c r="O477" i="5"/>
  <c r="AD477" i="5" s="1"/>
  <c r="N477" i="5"/>
  <c r="AB476" i="5"/>
  <c r="AA476" i="5"/>
  <c r="Z476" i="5"/>
  <c r="V476" i="5"/>
  <c r="U476" i="5"/>
  <c r="T476" i="5"/>
  <c r="O476" i="5"/>
  <c r="AD476" i="5" s="1"/>
  <c r="N476" i="5"/>
  <c r="AB475" i="5"/>
  <c r="AA475" i="5"/>
  <c r="Z475" i="5"/>
  <c r="V475" i="5"/>
  <c r="U475" i="5"/>
  <c r="T475" i="5"/>
  <c r="O475" i="5"/>
  <c r="AD475" i="5" s="1"/>
  <c r="N475" i="5"/>
  <c r="AB474" i="5"/>
  <c r="AA474" i="5"/>
  <c r="Z474" i="5"/>
  <c r="V474" i="5"/>
  <c r="U474" i="5"/>
  <c r="T474" i="5"/>
  <c r="O474" i="5"/>
  <c r="AD474" i="5" s="1"/>
  <c r="N474" i="5"/>
  <c r="AB473" i="5"/>
  <c r="AA473" i="5"/>
  <c r="Z473" i="5"/>
  <c r="V473" i="5"/>
  <c r="U473" i="5"/>
  <c r="T473" i="5"/>
  <c r="O473" i="5"/>
  <c r="AD473" i="5" s="1"/>
  <c r="N473" i="5"/>
  <c r="AB472" i="5"/>
  <c r="AA472" i="5"/>
  <c r="Z472" i="5"/>
  <c r="V472" i="5"/>
  <c r="U472" i="5"/>
  <c r="T472" i="5"/>
  <c r="O472" i="5"/>
  <c r="AD472" i="5" s="1"/>
  <c r="N472" i="5"/>
  <c r="AB471" i="5"/>
  <c r="AA471" i="5"/>
  <c r="Z471" i="5"/>
  <c r="V471" i="5"/>
  <c r="U471" i="5"/>
  <c r="T471" i="5"/>
  <c r="O471" i="5"/>
  <c r="AD471" i="5" s="1"/>
  <c r="N471" i="5"/>
  <c r="AB470" i="5"/>
  <c r="AA470" i="5"/>
  <c r="Z470" i="5"/>
  <c r="V470" i="5"/>
  <c r="U470" i="5"/>
  <c r="T470" i="5"/>
  <c r="O470" i="5"/>
  <c r="AD470" i="5" s="1"/>
  <c r="N470" i="5"/>
  <c r="AB469" i="5"/>
  <c r="AA469" i="5"/>
  <c r="Z469" i="5"/>
  <c r="V469" i="5"/>
  <c r="U469" i="5"/>
  <c r="T469" i="5"/>
  <c r="O469" i="5"/>
  <c r="AD469" i="5" s="1"/>
  <c r="N469" i="5"/>
  <c r="AB468" i="5"/>
  <c r="AA468" i="5"/>
  <c r="Z468" i="5"/>
  <c r="V468" i="5"/>
  <c r="U468" i="5"/>
  <c r="T468" i="5"/>
  <c r="O468" i="5"/>
  <c r="AD468" i="5" s="1"/>
  <c r="N468" i="5"/>
  <c r="AB467" i="5"/>
  <c r="AA467" i="5"/>
  <c r="Z467" i="5"/>
  <c r="V467" i="5"/>
  <c r="U467" i="5"/>
  <c r="T467" i="5"/>
  <c r="O467" i="5"/>
  <c r="AD467" i="5" s="1"/>
  <c r="N467" i="5"/>
  <c r="AB466" i="5"/>
  <c r="AA466" i="5"/>
  <c r="Z466" i="5"/>
  <c r="V466" i="5"/>
  <c r="U466" i="5"/>
  <c r="T466" i="5"/>
  <c r="O466" i="5"/>
  <c r="AD466" i="5" s="1"/>
  <c r="N466" i="5"/>
  <c r="AB465" i="5"/>
  <c r="AA465" i="5"/>
  <c r="Z465" i="5"/>
  <c r="V465" i="5"/>
  <c r="U465" i="5"/>
  <c r="T465" i="5"/>
  <c r="O465" i="5"/>
  <c r="AD465" i="5" s="1"/>
  <c r="N465" i="5"/>
  <c r="AB464" i="5"/>
  <c r="AA464" i="5"/>
  <c r="Z464" i="5"/>
  <c r="V464" i="5"/>
  <c r="U464" i="5"/>
  <c r="T464" i="5"/>
  <c r="O464" i="5"/>
  <c r="AD464" i="5" s="1"/>
  <c r="N464" i="5"/>
  <c r="AB463" i="5"/>
  <c r="AA463" i="5"/>
  <c r="Z463" i="5"/>
  <c r="V463" i="5"/>
  <c r="U463" i="5"/>
  <c r="T463" i="5"/>
  <c r="O463" i="5"/>
  <c r="AD463" i="5" s="1"/>
  <c r="N463" i="5"/>
  <c r="AB462" i="5"/>
  <c r="AA462" i="5"/>
  <c r="Z462" i="5"/>
  <c r="V462" i="5"/>
  <c r="U462" i="5"/>
  <c r="T462" i="5"/>
  <c r="O462" i="5"/>
  <c r="AD462" i="5" s="1"/>
  <c r="N462" i="5"/>
  <c r="AB461" i="5"/>
  <c r="AA461" i="5"/>
  <c r="Z461" i="5"/>
  <c r="V461" i="5"/>
  <c r="U461" i="5"/>
  <c r="T461" i="5"/>
  <c r="O461" i="5"/>
  <c r="AD461" i="5" s="1"/>
  <c r="N461" i="5"/>
  <c r="AB460" i="5"/>
  <c r="AA460" i="5"/>
  <c r="Z460" i="5"/>
  <c r="V460" i="5"/>
  <c r="U460" i="5"/>
  <c r="T460" i="5"/>
  <c r="O460" i="5"/>
  <c r="AD460" i="5" s="1"/>
  <c r="N460" i="5"/>
  <c r="AB459" i="5"/>
  <c r="AA459" i="5"/>
  <c r="Z459" i="5"/>
  <c r="V459" i="5"/>
  <c r="U459" i="5"/>
  <c r="T459" i="5"/>
  <c r="O459" i="5"/>
  <c r="AD459" i="5" s="1"/>
  <c r="N459" i="5"/>
  <c r="AB458" i="5"/>
  <c r="AA458" i="5"/>
  <c r="Z458" i="5"/>
  <c r="V458" i="5"/>
  <c r="U458" i="5"/>
  <c r="T458" i="5"/>
  <c r="O458" i="5"/>
  <c r="AD458" i="5" s="1"/>
  <c r="N458" i="5"/>
  <c r="AB457" i="5"/>
  <c r="AA457" i="5"/>
  <c r="Z457" i="5"/>
  <c r="V457" i="5"/>
  <c r="U457" i="5"/>
  <c r="T457" i="5"/>
  <c r="O457" i="5"/>
  <c r="AD457" i="5" s="1"/>
  <c r="N457" i="5"/>
  <c r="AB456" i="5"/>
  <c r="AA456" i="5"/>
  <c r="Z456" i="5"/>
  <c r="V456" i="5"/>
  <c r="U456" i="5"/>
  <c r="T456" i="5"/>
  <c r="O456" i="5"/>
  <c r="AD456" i="5" s="1"/>
  <c r="N456" i="5"/>
  <c r="AB455" i="5"/>
  <c r="AA455" i="5"/>
  <c r="Z455" i="5"/>
  <c r="V455" i="5"/>
  <c r="U455" i="5"/>
  <c r="T455" i="5"/>
  <c r="O455" i="5"/>
  <c r="AD455" i="5" s="1"/>
  <c r="N455" i="5"/>
  <c r="AB454" i="5"/>
  <c r="AA454" i="5"/>
  <c r="Z454" i="5"/>
  <c r="V454" i="5"/>
  <c r="U454" i="5"/>
  <c r="T454" i="5"/>
  <c r="O454" i="5"/>
  <c r="AD454" i="5" s="1"/>
  <c r="N454" i="5"/>
  <c r="AB453" i="5"/>
  <c r="AA453" i="5"/>
  <c r="Z453" i="5"/>
  <c r="V453" i="5"/>
  <c r="U453" i="5"/>
  <c r="T453" i="5"/>
  <c r="O453" i="5"/>
  <c r="AD453" i="5" s="1"/>
  <c r="N453" i="5"/>
  <c r="AB452" i="5"/>
  <c r="AA452" i="5"/>
  <c r="Z452" i="5"/>
  <c r="V452" i="5"/>
  <c r="U452" i="5"/>
  <c r="T452" i="5"/>
  <c r="O452" i="5"/>
  <c r="AD452" i="5" s="1"/>
  <c r="N452" i="5"/>
  <c r="AB451" i="5"/>
  <c r="AA451" i="5"/>
  <c r="Z451" i="5"/>
  <c r="V451" i="5"/>
  <c r="U451" i="5"/>
  <c r="T451" i="5"/>
  <c r="O451" i="5"/>
  <c r="AD451" i="5" s="1"/>
  <c r="N451" i="5"/>
  <c r="AB450" i="5"/>
  <c r="AA450" i="5"/>
  <c r="Z450" i="5"/>
  <c r="V450" i="5"/>
  <c r="U450" i="5"/>
  <c r="T450" i="5"/>
  <c r="O450" i="5"/>
  <c r="AD450" i="5" s="1"/>
  <c r="N450" i="5"/>
  <c r="AB449" i="5"/>
  <c r="AA449" i="5"/>
  <c r="Z449" i="5"/>
  <c r="V449" i="5"/>
  <c r="U449" i="5"/>
  <c r="T449" i="5"/>
  <c r="O449" i="5"/>
  <c r="AD449" i="5" s="1"/>
  <c r="N449" i="5"/>
  <c r="AB448" i="5"/>
  <c r="AA448" i="5"/>
  <c r="Z448" i="5"/>
  <c r="V448" i="5"/>
  <c r="U448" i="5"/>
  <c r="T448" i="5"/>
  <c r="O448" i="5"/>
  <c r="AD448" i="5" s="1"/>
  <c r="N448" i="5"/>
  <c r="AB447" i="5"/>
  <c r="AA447" i="5"/>
  <c r="Z447" i="5"/>
  <c r="V447" i="5"/>
  <c r="U447" i="5"/>
  <c r="T447" i="5"/>
  <c r="O447" i="5"/>
  <c r="AD447" i="5" s="1"/>
  <c r="N447" i="5"/>
  <c r="AB446" i="5"/>
  <c r="AA446" i="5"/>
  <c r="Z446" i="5"/>
  <c r="V446" i="5"/>
  <c r="U446" i="5"/>
  <c r="T446" i="5"/>
  <c r="O446" i="5"/>
  <c r="AD446" i="5" s="1"/>
  <c r="N446" i="5"/>
  <c r="AB445" i="5"/>
  <c r="AA445" i="5"/>
  <c r="Z445" i="5"/>
  <c r="V445" i="5"/>
  <c r="U445" i="5"/>
  <c r="T445" i="5"/>
  <c r="O445" i="5"/>
  <c r="AD445" i="5" s="1"/>
  <c r="N445" i="5"/>
  <c r="AB444" i="5"/>
  <c r="AA444" i="5"/>
  <c r="Z444" i="5"/>
  <c r="V444" i="5"/>
  <c r="U444" i="5"/>
  <c r="T444" i="5"/>
  <c r="O444" i="5"/>
  <c r="AD444" i="5" s="1"/>
  <c r="N444" i="5"/>
  <c r="AB443" i="5"/>
  <c r="AA443" i="5"/>
  <c r="Z443" i="5"/>
  <c r="V443" i="5"/>
  <c r="U443" i="5"/>
  <c r="T443" i="5"/>
  <c r="O443" i="5"/>
  <c r="AD443" i="5" s="1"/>
  <c r="N443" i="5"/>
  <c r="AB442" i="5"/>
  <c r="AA442" i="5"/>
  <c r="Z442" i="5"/>
  <c r="V442" i="5"/>
  <c r="U442" i="5"/>
  <c r="T442" i="5"/>
  <c r="O442" i="5"/>
  <c r="AD442" i="5" s="1"/>
  <c r="N442" i="5"/>
  <c r="AB441" i="5"/>
  <c r="AA441" i="5"/>
  <c r="Z441" i="5"/>
  <c r="V441" i="5"/>
  <c r="U441" i="5"/>
  <c r="T441" i="5"/>
  <c r="O441" i="5"/>
  <c r="AD441" i="5" s="1"/>
  <c r="N441" i="5"/>
  <c r="AB440" i="5"/>
  <c r="AA440" i="5"/>
  <c r="Z440" i="5"/>
  <c r="V440" i="5"/>
  <c r="U440" i="5"/>
  <c r="T440" i="5"/>
  <c r="O440" i="5"/>
  <c r="AD440" i="5" s="1"/>
  <c r="N440" i="5"/>
  <c r="AB439" i="5"/>
  <c r="AA439" i="5"/>
  <c r="Z439" i="5"/>
  <c r="V439" i="5"/>
  <c r="U439" i="5"/>
  <c r="T439" i="5"/>
  <c r="O439" i="5"/>
  <c r="AD439" i="5" s="1"/>
  <c r="N439" i="5"/>
  <c r="AB438" i="5"/>
  <c r="AA438" i="5"/>
  <c r="Z438" i="5"/>
  <c r="V438" i="5"/>
  <c r="U438" i="5"/>
  <c r="T438" i="5"/>
  <c r="O438" i="5"/>
  <c r="AD438" i="5" s="1"/>
  <c r="N438" i="5"/>
  <c r="AB437" i="5"/>
  <c r="AA437" i="5"/>
  <c r="Z437" i="5"/>
  <c r="V437" i="5"/>
  <c r="U437" i="5"/>
  <c r="T437" i="5"/>
  <c r="O437" i="5"/>
  <c r="AD437" i="5" s="1"/>
  <c r="N437" i="5"/>
  <c r="AB436" i="5"/>
  <c r="AA436" i="5"/>
  <c r="Z436" i="5"/>
  <c r="V436" i="5"/>
  <c r="U436" i="5"/>
  <c r="T436" i="5"/>
  <c r="O436" i="5"/>
  <c r="AD436" i="5" s="1"/>
  <c r="N436" i="5"/>
  <c r="AB435" i="5"/>
  <c r="AA435" i="5"/>
  <c r="Z435" i="5"/>
  <c r="V435" i="5"/>
  <c r="U435" i="5"/>
  <c r="T435" i="5"/>
  <c r="O435" i="5"/>
  <c r="AD435" i="5" s="1"/>
  <c r="N435" i="5"/>
  <c r="AB434" i="5"/>
  <c r="AA434" i="5"/>
  <c r="Z434" i="5"/>
  <c r="V434" i="5"/>
  <c r="U434" i="5"/>
  <c r="T434" i="5"/>
  <c r="O434" i="5"/>
  <c r="AD434" i="5" s="1"/>
  <c r="N434" i="5"/>
  <c r="AB433" i="5"/>
  <c r="AA433" i="5"/>
  <c r="Z433" i="5"/>
  <c r="V433" i="5"/>
  <c r="U433" i="5"/>
  <c r="T433" i="5"/>
  <c r="O433" i="5"/>
  <c r="AD433" i="5" s="1"/>
  <c r="N433" i="5"/>
  <c r="AB432" i="5"/>
  <c r="AA432" i="5"/>
  <c r="Z432" i="5"/>
  <c r="V432" i="5"/>
  <c r="U432" i="5"/>
  <c r="T432" i="5"/>
  <c r="O432" i="5"/>
  <c r="AD432" i="5" s="1"/>
  <c r="N432" i="5"/>
  <c r="AB431" i="5"/>
  <c r="AA431" i="5"/>
  <c r="Z431" i="5"/>
  <c r="V431" i="5"/>
  <c r="U431" i="5"/>
  <c r="T431" i="5"/>
  <c r="O431" i="5"/>
  <c r="AD431" i="5" s="1"/>
  <c r="N431" i="5"/>
  <c r="AB430" i="5"/>
  <c r="AA430" i="5"/>
  <c r="Z430" i="5"/>
  <c r="V430" i="5"/>
  <c r="U430" i="5"/>
  <c r="T430" i="5"/>
  <c r="O430" i="5"/>
  <c r="AD430" i="5" s="1"/>
  <c r="N430" i="5"/>
  <c r="AB429" i="5"/>
  <c r="AA429" i="5"/>
  <c r="Z429" i="5"/>
  <c r="V429" i="5"/>
  <c r="U429" i="5"/>
  <c r="T429" i="5"/>
  <c r="O429" i="5"/>
  <c r="AD429" i="5" s="1"/>
  <c r="N429" i="5"/>
  <c r="AB428" i="5"/>
  <c r="AA428" i="5"/>
  <c r="Z428" i="5"/>
  <c r="V428" i="5"/>
  <c r="U428" i="5"/>
  <c r="T428" i="5"/>
  <c r="O428" i="5"/>
  <c r="AD428" i="5" s="1"/>
  <c r="N428" i="5"/>
  <c r="AB427" i="5"/>
  <c r="AA427" i="5"/>
  <c r="Z427" i="5"/>
  <c r="V427" i="5"/>
  <c r="U427" i="5"/>
  <c r="T427" i="5"/>
  <c r="O427" i="5"/>
  <c r="AD427" i="5" s="1"/>
  <c r="N427" i="5"/>
  <c r="AB426" i="5"/>
  <c r="AA426" i="5"/>
  <c r="Z426" i="5"/>
  <c r="V426" i="5"/>
  <c r="U426" i="5"/>
  <c r="T426" i="5"/>
  <c r="O426" i="5"/>
  <c r="AD426" i="5" s="1"/>
  <c r="N426" i="5"/>
  <c r="AB425" i="5"/>
  <c r="AA425" i="5"/>
  <c r="Z425" i="5"/>
  <c r="V425" i="5"/>
  <c r="U425" i="5"/>
  <c r="T425" i="5"/>
  <c r="O425" i="5"/>
  <c r="AD425" i="5" s="1"/>
  <c r="N425" i="5"/>
  <c r="AB424" i="5"/>
  <c r="AA424" i="5"/>
  <c r="Z424" i="5"/>
  <c r="V424" i="5"/>
  <c r="U424" i="5"/>
  <c r="T424" i="5"/>
  <c r="O424" i="5"/>
  <c r="AD424" i="5" s="1"/>
  <c r="N424" i="5"/>
  <c r="AB423" i="5"/>
  <c r="AA423" i="5"/>
  <c r="Z423" i="5"/>
  <c r="V423" i="5"/>
  <c r="U423" i="5"/>
  <c r="T423" i="5"/>
  <c r="O423" i="5"/>
  <c r="AD423" i="5" s="1"/>
  <c r="N423" i="5"/>
  <c r="AB422" i="5"/>
  <c r="AA422" i="5"/>
  <c r="Z422" i="5"/>
  <c r="V422" i="5"/>
  <c r="U422" i="5"/>
  <c r="T422" i="5"/>
  <c r="O422" i="5"/>
  <c r="AD422" i="5" s="1"/>
  <c r="N422" i="5"/>
  <c r="AB421" i="5"/>
  <c r="AA421" i="5"/>
  <c r="Z421" i="5"/>
  <c r="V421" i="5"/>
  <c r="U421" i="5"/>
  <c r="T421" i="5"/>
  <c r="O421" i="5"/>
  <c r="AD421" i="5" s="1"/>
  <c r="N421" i="5"/>
  <c r="AB420" i="5"/>
  <c r="AA420" i="5"/>
  <c r="Z420" i="5"/>
  <c r="V420" i="5"/>
  <c r="U420" i="5"/>
  <c r="T420" i="5"/>
  <c r="O420" i="5"/>
  <c r="AD420" i="5" s="1"/>
  <c r="N420" i="5"/>
  <c r="AB419" i="5"/>
  <c r="AA419" i="5"/>
  <c r="Z419" i="5"/>
  <c r="V419" i="5"/>
  <c r="U419" i="5"/>
  <c r="T419" i="5"/>
  <c r="O419" i="5"/>
  <c r="AD419" i="5" s="1"/>
  <c r="N419" i="5"/>
  <c r="AB418" i="5"/>
  <c r="AA418" i="5"/>
  <c r="Z418" i="5"/>
  <c r="V418" i="5"/>
  <c r="U418" i="5"/>
  <c r="T418" i="5"/>
  <c r="O418" i="5"/>
  <c r="AD418" i="5" s="1"/>
  <c r="N418" i="5"/>
  <c r="AB417" i="5"/>
  <c r="AA417" i="5"/>
  <c r="Z417" i="5"/>
  <c r="V417" i="5"/>
  <c r="U417" i="5"/>
  <c r="T417" i="5"/>
  <c r="O417" i="5"/>
  <c r="AD417" i="5" s="1"/>
  <c r="N417" i="5"/>
  <c r="AB416" i="5"/>
  <c r="AA416" i="5"/>
  <c r="Z416" i="5"/>
  <c r="V416" i="5"/>
  <c r="U416" i="5"/>
  <c r="T416" i="5"/>
  <c r="O416" i="5"/>
  <c r="AD416" i="5" s="1"/>
  <c r="N416" i="5"/>
  <c r="AB415" i="5"/>
  <c r="AA415" i="5"/>
  <c r="Z415" i="5"/>
  <c r="V415" i="5"/>
  <c r="U415" i="5"/>
  <c r="T415" i="5"/>
  <c r="O415" i="5"/>
  <c r="AD415" i="5" s="1"/>
  <c r="N415" i="5"/>
  <c r="AB414" i="5"/>
  <c r="AA414" i="5"/>
  <c r="Z414" i="5"/>
  <c r="V414" i="5"/>
  <c r="U414" i="5"/>
  <c r="T414" i="5"/>
  <c r="O414" i="5"/>
  <c r="AD414" i="5" s="1"/>
  <c r="N414" i="5"/>
  <c r="AB413" i="5"/>
  <c r="AA413" i="5"/>
  <c r="Z413" i="5"/>
  <c r="V413" i="5"/>
  <c r="U413" i="5"/>
  <c r="T413" i="5"/>
  <c r="O413" i="5"/>
  <c r="AD413" i="5" s="1"/>
  <c r="N413" i="5"/>
  <c r="AB412" i="5"/>
  <c r="AA412" i="5"/>
  <c r="Z412" i="5"/>
  <c r="V412" i="5"/>
  <c r="U412" i="5"/>
  <c r="T412" i="5"/>
  <c r="O412" i="5"/>
  <c r="AD412" i="5" s="1"/>
  <c r="N412" i="5"/>
  <c r="AB411" i="5"/>
  <c r="AA411" i="5"/>
  <c r="Z411" i="5"/>
  <c r="V411" i="5"/>
  <c r="U411" i="5"/>
  <c r="T411" i="5"/>
  <c r="O411" i="5"/>
  <c r="AD411" i="5" s="1"/>
  <c r="N411" i="5"/>
  <c r="AB410" i="5"/>
  <c r="AA410" i="5"/>
  <c r="Z410" i="5"/>
  <c r="V410" i="5"/>
  <c r="U410" i="5"/>
  <c r="T410" i="5"/>
  <c r="O410" i="5"/>
  <c r="AD410" i="5" s="1"/>
  <c r="N410" i="5"/>
  <c r="AB409" i="5"/>
  <c r="AA409" i="5"/>
  <c r="Z409" i="5"/>
  <c r="V409" i="5"/>
  <c r="U409" i="5"/>
  <c r="T409" i="5"/>
  <c r="O409" i="5"/>
  <c r="AD409" i="5" s="1"/>
  <c r="N409" i="5"/>
  <c r="AB408" i="5"/>
  <c r="AA408" i="5"/>
  <c r="Z408" i="5"/>
  <c r="V408" i="5"/>
  <c r="U408" i="5"/>
  <c r="T408" i="5"/>
  <c r="O408" i="5"/>
  <c r="AD408" i="5" s="1"/>
  <c r="N408" i="5"/>
  <c r="AB407" i="5"/>
  <c r="AA407" i="5"/>
  <c r="Z407" i="5"/>
  <c r="V407" i="5"/>
  <c r="U407" i="5"/>
  <c r="T407" i="5"/>
  <c r="O407" i="5"/>
  <c r="AD407" i="5" s="1"/>
  <c r="N407" i="5"/>
  <c r="AB406" i="5"/>
  <c r="AA406" i="5"/>
  <c r="Z406" i="5"/>
  <c r="V406" i="5"/>
  <c r="U406" i="5"/>
  <c r="T406" i="5"/>
  <c r="O406" i="5"/>
  <c r="AD406" i="5" s="1"/>
  <c r="N406" i="5"/>
  <c r="AB405" i="5"/>
  <c r="AA405" i="5"/>
  <c r="Z405" i="5"/>
  <c r="V405" i="5"/>
  <c r="U405" i="5"/>
  <c r="T405" i="5"/>
  <c r="O405" i="5"/>
  <c r="AD405" i="5" s="1"/>
  <c r="N405" i="5"/>
  <c r="AB404" i="5"/>
  <c r="AA404" i="5"/>
  <c r="Z404" i="5"/>
  <c r="V404" i="5"/>
  <c r="U404" i="5"/>
  <c r="T404" i="5"/>
  <c r="O404" i="5"/>
  <c r="AD404" i="5" s="1"/>
  <c r="N404" i="5"/>
  <c r="AB403" i="5"/>
  <c r="AA403" i="5"/>
  <c r="Z403" i="5"/>
  <c r="V403" i="5"/>
  <c r="U403" i="5"/>
  <c r="T403" i="5"/>
  <c r="O403" i="5"/>
  <c r="AD403" i="5" s="1"/>
  <c r="N403" i="5"/>
  <c r="AB402" i="5"/>
  <c r="AA402" i="5"/>
  <c r="Z402" i="5"/>
  <c r="V402" i="5"/>
  <c r="U402" i="5"/>
  <c r="T402" i="5"/>
  <c r="O402" i="5"/>
  <c r="AD402" i="5" s="1"/>
  <c r="N402" i="5"/>
  <c r="AB401" i="5"/>
  <c r="AA401" i="5"/>
  <c r="Z401" i="5"/>
  <c r="V401" i="5"/>
  <c r="U401" i="5"/>
  <c r="T401" i="5"/>
  <c r="O401" i="5"/>
  <c r="AD401" i="5" s="1"/>
  <c r="N401" i="5"/>
  <c r="AB400" i="5"/>
  <c r="AA400" i="5"/>
  <c r="Z400" i="5"/>
  <c r="V400" i="5"/>
  <c r="U400" i="5"/>
  <c r="T400" i="5"/>
  <c r="O400" i="5"/>
  <c r="AD400" i="5" s="1"/>
  <c r="N400" i="5"/>
  <c r="AB399" i="5"/>
  <c r="AA399" i="5"/>
  <c r="Z399" i="5"/>
  <c r="V399" i="5"/>
  <c r="U399" i="5"/>
  <c r="T399" i="5"/>
  <c r="O399" i="5"/>
  <c r="AD399" i="5" s="1"/>
  <c r="N399" i="5"/>
  <c r="AB398" i="5"/>
  <c r="AA398" i="5"/>
  <c r="Z398" i="5"/>
  <c r="V398" i="5"/>
  <c r="U398" i="5"/>
  <c r="T398" i="5"/>
  <c r="O398" i="5"/>
  <c r="AD398" i="5" s="1"/>
  <c r="N398" i="5"/>
  <c r="AB397" i="5"/>
  <c r="AA397" i="5"/>
  <c r="Z397" i="5"/>
  <c r="V397" i="5"/>
  <c r="U397" i="5"/>
  <c r="T397" i="5"/>
  <c r="O397" i="5"/>
  <c r="AD397" i="5" s="1"/>
  <c r="N397" i="5"/>
  <c r="AB396" i="5"/>
  <c r="AA396" i="5"/>
  <c r="Z396" i="5"/>
  <c r="V396" i="5"/>
  <c r="U396" i="5"/>
  <c r="T396" i="5"/>
  <c r="O396" i="5"/>
  <c r="AD396" i="5" s="1"/>
  <c r="N396" i="5"/>
  <c r="AB395" i="5"/>
  <c r="AA395" i="5"/>
  <c r="Z395" i="5"/>
  <c r="V395" i="5"/>
  <c r="U395" i="5"/>
  <c r="T395" i="5"/>
  <c r="O395" i="5"/>
  <c r="AD395" i="5" s="1"/>
  <c r="N395" i="5"/>
  <c r="AB394" i="5"/>
  <c r="AA394" i="5"/>
  <c r="Z394" i="5"/>
  <c r="V394" i="5"/>
  <c r="U394" i="5"/>
  <c r="T394" i="5"/>
  <c r="O394" i="5"/>
  <c r="AD394" i="5" s="1"/>
  <c r="N394" i="5"/>
  <c r="AB393" i="5"/>
  <c r="AA393" i="5"/>
  <c r="Z393" i="5"/>
  <c r="V393" i="5"/>
  <c r="U393" i="5"/>
  <c r="T393" i="5"/>
  <c r="O393" i="5"/>
  <c r="AD393" i="5" s="1"/>
  <c r="N393" i="5"/>
  <c r="AB392" i="5"/>
  <c r="AA392" i="5"/>
  <c r="Z392" i="5"/>
  <c r="V392" i="5"/>
  <c r="U392" i="5"/>
  <c r="T392" i="5"/>
  <c r="O392" i="5"/>
  <c r="AD392" i="5" s="1"/>
  <c r="N392" i="5"/>
  <c r="AB391" i="5"/>
  <c r="AA391" i="5"/>
  <c r="Z391" i="5"/>
  <c r="V391" i="5"/>
  <c r="U391" i="5"/>
  <c r="T391" i="5"/>
  <c r="O391" i="5"/>
  <c r="AD391" i="5" s="1"/>
  <c r="N391" i="5"/>
  <c r="AB390" i="5"/>
  <c r="AA390" i="5"/>
  <c r="Z390" i="5"/>
  <c r="V390" i="5"/>
  <c r="U390" i="5"/>
  <c r="T390" i="5"/>
  <c r="O390" i="5"/>
  <c r="AD390" i="5" s="1"/>
  <c r="N390" i="5"/>
  <c r="AB389" i="5"/>
  <c r="AA389" i="5"/>
  <c r="Z389" i="5"/>
  <c r="V389" i="5"/>
  <c r="U389" i="5"/>
  <c r="T389" i="5"/>
  <c r="O389" i="5"/>
  <c r="AD389" i="5" s="1"/>
  <c r="N389" i="5"/>
  <c r="AB388" i="5"/>
  <c r="AA388" i="5"/>
  <c r="Z388" i="5"/>
  <c r="V388" i="5"/>
  <c r="U388" i="5"/>
  <c r="T388" i="5"/>
  <c r="O388" i="5"/>
  <c r="AD388" i="5" s="1"/>
  <c r="N388" i="5"/>
  <c r="AB387" i="5"/>
  <c r="AA387" i="5"/>
  <c r="Z387" i="5"/>
  <c r="V387" i="5"/>
  <c r="U387" i="5"/>
  <c r="T387" i="5"/>
  <c r="O387" i="5"/>
  <c r="AD387" i="5" s="1"/>
  <c r="N387" i="5"/>
  <c r="AB386" i="5"/>
  <c r="AA386" i="5"/>
  <c r="Z386" i="5"/>
  <c r="V386" i="5"/>
  <c r="U386" i="5"/>
  <c r="T386" i="5"/>
  <c r="O386" i="5"/>
  <c r="AD386" i="5" s="1"/>
  <c r="N386" i="5"/>
  <c r="AB385" i="5"/>
  <c r="AA385" i="5"/>
  <c r="Z385" i="5"/>
  <c r="V385" i="5"/>
  <c r="U385" i="5"/>
  <c r="T385" i="5"/>
  <c r="O385" i="5"/>
  <c r="AD385" i="5" s="1"/>
  <c r="N385" i="5"/>
  <c r="AB384" i="5"/>
  <c r="AA384" i="5"/>
  <c r="Z384" i="5"/>
  <c r="V384" i="5"/>
  <c r="U384" i="5"/>
  <c r="T384" i="5"/>
  <c r="O384" i="5"/>
  <c r="AD384" i="5" s="1"/>
  <c r="N384" i="5"/>
  <c r="AB383" i="5"/>
  <c r="AA383" i="5"/>
  <c r="Z383" i="5"/>
  <c r="V383" i="5"/>
  <c r="U383" i="5"/>
  <c r="T383" i="5"/>
  <c r="O383" i="5"/>
  <c r="AD383" i="5" s="1"/>
  <c r="N383" i="5"/>
  <c r="AB382" i="5"/>
  <c r="AA382" i="5"/>
  <c r="Z382" i="5"/>
  <c r="V382" i="5"/>
  <c r="U382" i="5"/>
  <c r="T382" i="5"/>
  <c r="O382" i="5"/>
  <c r="AD382" i="5" s="1"/>
  <c r="N382" i="5"/>
  <c r="AB381" i="5"/>
  <c r="AA381" i="5"/>
  <c r="Z381" i="5"/>
  <c r="V381" i="5"/>
  <c r="U381" i="5"/>
  <c r="T381" i="5"/>
  <c r="O381" i="5"/>
  <c r="AD381" i="5" s="1"/>
  <c r="N381" i="5"/>
  <c r="AB380" i="5"/>
  <c r="AA380" i="5"/>
  <c r="Z380" i="5"/>
  <c r="V380" i="5"/>
  <c r="U380" i="5"/>
  <c r="T380" i="5"/>
  <c r="O380" i="5"/>
  <c r="AD380" i="5" s="1"/>
  <c r="N380" i="5"/>
  <c r="AB379" i="5"/>
  <c r="AA379" i="5"/>
  <c r="Z379" i="5"/>
  <c r="V379" i="5"/>
  <c r="U379" i="5"/>
  <c r="T379" i="5"/>
  <c r="O379" i="5"/>
  <c r="AD379" i="5" s="1"/>
  <c r="N379" i="5"/>
  <c r="AB378" i="5"/>
  <c r="AA378" i="5"/>
  <c r="Z378" i="5"/>
  <c r="V378" i="5"/>
  <c r="U378" i="5"/>
  <c r="T378" i="5"/>
  <c r="O378" i="5"/>
  <c r="AD378" i="5" s="1"/>
  <c r="N378" i="5"/>
  <c r="AB377" i="5"/>
  <c r="AA377" i="5"/>
  <c r="Z377" i="5"/>
  <c r="V377" i="5"/>
  <c r="U377" i="5"/>
  <c r="T377" i="5"/>
  <c r="O377" i="5"/>
  <c r="AD377" i="5" s="1"/>
  <c r="N377" i="5"/>
  <c r="AB376" i="5"/>
  <c r="AA376" i="5"/>
  <c r="Z376" i="5"/>
  <c r="V376" i="5"/>
  <c r="U376" i="5"/>
  <c r="T376" i="5"/>
  <c r="O376" i="5"/>
  <c r="AD376" i="5" s="1"/>
  <c r="N376" i="5"/>
  <c r="AB375" i="5"/>
  <c r="AA375" i="5"/>
  <c r="Z375" i="5"/>
  <c r="V375" i="5"/>
  <c r="U375" i="5"/>
  <c r="T375" i="5"/>
  <c r="O375" i="5"/>
  <c r="AD375" i="5" s="1"/>
  <c r="N375" i="5"/>
  <c r="AB374" i="5"/>
  <c r="AA374" i="5"/>
  <c r="Z374" i="5"/>
  <c r="V374" i="5"/>
  <c r="U374" i="5"/>
  <c r="T374" i="5"/>
  <c r="O374" i="5"/>
  <c r="AD374" i="5" s="1"/>
  <c r="N374" i="5"/>
  <c r="AB373" i="5"/>
  <c r="AA373" i="5"/>
  <c r="Z373" i="5"/>
  <c r="V373" i="5"/>
  <c r="U373" i="5"/>
  <c r="T373" i="5"/>
  <c r="O373" i="5"/>
  <c r="AD373" i="5" s="1"/>
  <c r="N373" i="5"/>
  <c r="AB372" i="5"/>
  <c r="AA372" i="5"/>
  <c r="Z372" i="5"/>
  <c r="V372" i="5"/>
  <c r="U372" i="5"/>
  <c r="T372" i="5"/>
  <c r="O372" i="5"/>
  <c r="AD372" i="5" s="1"/>
  <c r="N372" i="5"/>
  <c r="AB371" i="5"/>
  <c r="AA371" i="5"/>
  <c r="Z371" i="5"/>
  <c r="V371" i="5"/>
  <c r="U371" i="5"/>
  <c r="T371" i="5"/>
  <c r="O371" i="5"/>
  <c r="AD371" i="5" s="1"/>
  <c r="N371" i="5"/>
  <c r="AB370" i="5"/>
  <c r="AA370" i="5"/>
  <c r="Z370" i="5"/>
  <c r="V370" i="5"/>
  <c r="U370" i="5"/>
  <c r="T370" i="5"/>
  <c r="O370" i="5"/>
  <c r="AD370" i="5" s="1"/>
  <c r="N370" i="5"/>
  <c r="AB369" i="5"/>
  <c r="AA369" i="5"/>
  <c r="Z369" i="5"/>
  <c r="V369" i="5"/>
  <c r="U369" i="5"/>
  <c r="T369" i="5"/>
  <c r="O369" i="5"/>
  <c r="AD369" i="5" s="1"/>
  <c r="N369" i="5"/>
  <c r="AB368" i="5"/>
  <c r="AA368" i="5"/>
  <c r="Z368" i="5"/>
  <c r="V368" i="5"/>
  <c r="U368" i="5"/>
  <c r="T368" i="5"/>
  <c r="O368" i="5"/>
  <c r="AD368" i="5" s="1"/>
  <c r="N368" i="5"/>
  <c r="AB367" i="5"/>
  <c r="AA367" i="5"/>
  <c r="Z367" i="5"/>
  <c r="V367" i="5"/>
  <c r="U367" i="5"/>
  <c r="T367" i="5"/>
  <c r="O367" i="5"/>
  <c r="AD367" i="5" s="1"/>
  <c r="N367" i="5"/>
  <c r="AB366" i="5"/>
  <c r="AA366" i="5"/>
  <c r="Z366" i="5"/>
  <c r="V366" i="5"/>
  <c r="U366" i="5"/>
  <c r="T366" i="5"/>
  <c r="O366" i="5"/>
  <c r="AD366" i="5" s="1"/>
  <c r="N366" i="5"/>
  <c r="AB365" i="5"/>
  <c r="AA365" i="5"/>
  <c r="Z365" i="5"/>
  <c r="V365" i="5"/>
  <c r="U365" i="5"/>
  <c r="T365" i="5"/>
  <c r="O365" i="5"/>
  <c r="AD365" i="5" s="1"/>
  <c r="N365" i="5"/>
  <c r="AB364" i="5"/>
  <c r="AA364" i="5"/>
  <c r="Z364" i="5"/>
  <c r="V364" i="5"/>
  <c r="U364" i="5"/>
  <c r="T364" i="5"/>
  <c r="O364" i="5"/>
  <c r="AD364" i="5" s="1"/>
  <c r="N364" i="5"/>
  <c r="AB363" i="5"/>
  <c r="AA363" i="5"/>
  <c r="Z363" i="5"/>
  <c r="V363" i="5"/>
  <c r="U363" i="5"/>
  <c r="T363" i="5"/>
  <c r="O363" i="5"/>
  <c r="AD363" i="5" s="1"/>
  <c r="N363" i="5"/>
  <c r="AB362" i="5"/>
  <c r="AA362" i="5"/>
  <c r="Z362" i="5"/>
  <c r="V362" i="5"/>
  <c r="U362" i="5"/>
  <c r="T362" i="5"/>
  <c r="O362" i="5"/>
  <c r="AD362" i="5" s="1"/>
  <c r="N362" i="5"/>
  <c r="AB361" i="5"/>
  <c r="AA361" i="5"/>
  <c r="Z361" i="5"/>
  <c r="V361" i="5"/>
  <c r="U361" i="5"/>
  <c r="T361" i="5"/>
  <c r="O361" i="5"/>
  <c r="AD361" i="5" s="1"/>
  <c r="N361" i="5"/>
  <c r="AB360" i="5"/>
  <c r="AA360" i="5"/>
  <c r="Z360" i="5"/>
  <c r="V360" i="5"/>
  <c r="U360" i="5"/>
  <c r="T360" i="5"/>
  <c r="O360" i="5"/>
  <c r="AD360" i="5" s="1"/>
  <c r="N360" i="5"/>
  <c r="AB359" i="5"/>
  <c r="AA359" i="5"/>
  <c r="Z359" i="5"/>
  <c r="V359" i="5"/>
  <c r="U359" i="5"/>
  <c r="T359" i="5"/>
  <c r="O359" i="5"/>
  <c r="AD359" i="5" s="1"/>
  <c r="N359" i="5"/>
  <c r="AB358" i="5"/>
  <c r="AA358" i="5"/>
  <c r="Z358" i="5"/>
  <c r="V358" i="5"/>
  <c r="U358" i="5"/>
  <c r="T358" i="5"/>
  <c r="O358" i="5"/>
  <c r="AD358" i="5" s="1"/>
  <c r="N358" i="5"/>
  <c r="AB357" i="5"/>
  <c r="AA357" i="5"/>
  <c r="Z357" i="5"/>
  <c r="V357" i="5"/>
  <c r="U357" i="5"/>
  <c r="T357" i="5"/>
  <c r="O357" i="5"/>
  <c r="AD357" i="5" s="1"/>
  <c r="N357" i="5"/>
  <c r="AB356" i="5"/>
  <c r="AA356" i="5"/>
  <c r="Z356" i="5"/>
  <c r="V356" i="5"/>
  <c r="U356" i="5"/>
  <c r="T356" i="5"/>
  <c r="O356" i="5"/>
  <c r="AD356" i="5" s="1"/>
  <c r="N356" i="5"/>
  <c r="AB355" i="5"/>
  <c r="AA355" i="5"/>
  <c r="Z355" i="5"/>
  <c r="V355" i="5"/>
  <c r="U355" i="5"/>
  <c r="T355" i="5"/>
  <c r="O355" i="5"/>
  <c r="AD355" i="5" s="1"/>
  <c r="N355" i="5"/>
  <c r="AB354" i="5"/>
  <c r="AA354" i="5"/>
  <c r="Z354" i="5"/>
  <c r="V354" i="5"/>
  <c r="U354" i="5"/>
  <c r="T354" i="5"/>
  <c r="O354" i="5"/>
  <c r="AD354" i="5" s="1"/>
  <c r="N354" i="5"/>
  <c r="AB353" i="5"/>
  <c r="AA353" i="5"/>
  <c r="Z353" i="5"/>
  <c r="V353" i="5"/>
  <c r="U353" i="5"/>
  <c r="T353" i="5"/>
  <c r="O353" i="5"/>
  <c r="AD353" i="5" s="1"/>
  <c r="N353" i="5"/>
  <c r="AB352" i="5"/>
  <c r="AA352" i="5"/>
  <c r="Z352" i="5"/>
  <c r="V352" i="5"/>
  <c r="U352" i="5"/>
  <c r="T352" i="5"/>
  <c r="O352" i="5"/>
  <c r="AD352" i="5" s="1"/>
  <c r="N352" i="5"/>
  <c r="AB351" i="5"/>
  <c r="AA351" i="5"/>
  <c r="Z351" i="5"/>
  <c r="V351" i="5"/>
  <c r="U351" i="5"/>
  <c r="T351" i="5"/>
  <c r="O351" i="5"/>
  <c r="AD351" i="5" s="1"/>
  <c r="N351" i="5"/>
  <c r="AB350" i="5"/>
  <c r="AA350" i="5"/>
  <c r="Z350" i="5"/>
  <c r="V350" i="5"/>
  <c r="U350" i="5"/>
  <c r="T350" i="5"/>
  <c r="O350" i="5"/>
  <c r="AD350" i="5" s="1"/>
  <c r="N350" i="5"/>
  <c r="AB349" i="5"/>
  <c r="AA349" i="5"/>
  <c r="Z349" i="5"/>
  <c r="V349" i="5"/>
  <c r="U349" i="5"/>
  <c r="T349" i="5"/>
  <c r="O349" i="5"/>
  <c r="AD349" i="5" s="1"/>
  <c r="N349" i="5"/>
  <c r="AB348" i="5"/>
  <c r="AA348" i="5"/>
  <c r="Z348" i="5"/>
  <c r="V348" i="5"/>
  <c r="U348" i="5"/>
  <c r="T348" i="5"/>
  <c r="O348" i="5"/>
  <c r="AD348" i="5" s="1"/>
  <c r="N348" i="5"/>
  <c r="AB347" i="5"/>
  <c r="AA347" i="5"/>
  <c r="Z347" i="5"/>
  <c r="V347" i="5"/>
  <c r="U347" i="5"/>
  <c r="T347" i="5"/>
  <c r="O347" i="5"/>
  <c r="AD347" i="5" s="1"/>
  <c r="N347" i="5"/>
  <c r="AB346" i="5"/>
  <c r="AA346" i="5"/>
  <c r="Z346" i="5"/>
  <c r="V346" i="5"/>
  <c r="U346" i="5"/>
  <c r="T346" i="5"/>
  <c r="O346" i="5"/>
  <c r="AD346" i="5" s="1"/>
  <c r="N346" i="5"/>
  <c r="AB345" i="5"/>
  <c r="AA345" i="5"/>
  <c r="Z345" i="5"/>
  <c r="V345" i="5"/>
  <c r="U345" i="5"/>
  <c r="T345" i="5"/>
  <c r="O345" i="5"/>
  <c r="AD345" i="5" s="1"/>
  <c r="N345" i="5"/>
  <c r="AB344" i="5"/>
  <c r="AA344" i="5"/>
  <c r="Z344" i="5"/>
  <c r="V344" i="5"/>
  <c r="U344" i="5"/>
  <c r="T344" i="5"/>
  <c r="O344" i="5"/>
  <c r="AD344" i="5" s="1"/>
  <c r="N344" i="5"/>
  <c r="AB343" i="5"/>
  <c r="AA343" i="5"/>
  <c r="Z343" i="5"/>
  <c r="V343" i="5"/>
  <c r="U343" i="5"/>
  <c r="T343" i="5"/>
  <c r="O343" i="5"/>
  <c r="AD343" i="5" s="1"/>
  <c r="N343" i="5"/>
  <c r="AB342" i="5"/>
  <c r="AA342" i="5"/>
  <c r="Z342" i="5"/>
  <c r="V342" i="5"/>
  <c r="U342" i="5"/>
  <c r="T342" i="5"/>
  <c r="O342" i="5"/>
  <c r="AD342" i="5" s="1"/>
  <c r="N342" i="5"/>
  <c r="AB341" i="5"/>
  <c r="AA341" i="5"/>
  <c r="Z341" i="5"/>
  <c r="V341" i="5"/>
  <c r="U341" i="5"/>
  <c r="T341" i="5"/>
  <c r="O341" i="5"/>
  <c r="AD341" i="5" s="1"/>
  <c r="N341" i="5"/>
  <c r="AB340" i="5"/>
  <c r="AA340" i="5"/>
  <c r="Z340" i="5"/>
  <c r="V340" i="5"/>
  <c r="U340" i="5"/>
  <c r="T340" i="5"/>
  <c r="O340" i="5"/>
  <c r="AD340" i="5" s="1"/>
  <c r="N340" i="5"/>
  <c r="AB339" i="5"/>
  <c r="AA339" i="5"/>
  <c r="Z339" i="5"/>
  <c r="V339" i="5"/>
  <c r="U339" i="5"/>
  <c r="T339" i="5"/>
  <c r="O339" i="5"/>
  <c r="AD339" i="5" s="1"/>
  <c r="N339" i="5"/>
  <c r="AB338" i="5"/>
  <c r="AA338" i="5"/>
  <c r="Z338" i="5"/>
  <c r="V338" i="5"/>
  <c r="U338" i="5"/>
  <c r="T338" i="5"/>
  <c r="O338" i="5"/>
  <c r="AD338" i="5" s="1"/>
  <c r="N338" i="5"/>
  <c r="AB337" i="5"/>
  <c r="AA337" i="5"/>
  <c r="Z337" i="5"/>
  <c r="V337" i="5"/>
  <c r="U337" i="5"/>
  <c r="T337" i="5"/>
  <c r="O337" i="5"/>
  <c r="AD337" i="5" s="1"/>
  <c r="N337" i="5"/>
  <c r="AB336" i="5"/>
  <c r="AA336" i="5"/>
  <c r="Z336" i="5"/>
  <c r="V336" i="5"/>
  <c r="U336" i="5"/>
  <c r="T336" i="5"/>
  <c r="O336" i="5"/>
  <c r="AD336" i="5" s="1"/>
  <c r="N336" i="5"/>
  <c r="AB335" i="5"/>
  <c r="AA335" i="5"/>
  <c r="Z335" i="5"/>
  <c r="V335" i="5"/>
  <c r="U335" i="5"/>
  <c r="T335" i="5"/>
  <c r="O335" i="5"/>
  <c r="AD335" i="5" s="1"/>
  <c r="N335" i="5"/>
  <c r="AB334" i="5"/>
  <c r="AA334" i="5"/>
  <c r="Z334" i="5"/>
  <c r="V334" i="5"/>
  <c r="U334" i="5"/>
  <c r="T334" i="5"/>
  <c r="O334" i="5"/>
  <c r="AD334" i="5" s="1"/>
  <c r="N334" i="5"/>
  <c r="AB333" i="5"/>
  <c r="AA333" i="5"/>
  <c r="Z333" i="5"/>
  <c r="V333" i="5"/>
  <c r="U333" i="5"/>
  <c r="T333" i="5"/>
  <c r="O333" i="5"/>
  <c r="AD333" i="5" s="1"/>
  <c r="N333" i="5"/>
  <c r="AB332" i="5"/>
  <c r="AA332" i="5"/>
  <c r="Z332" i="5"/>
  <c r="V332" i="5"/>
  <c r="U332" i="5"/>
  <c r="T332" i="5"/>
  <c r="O332" i="5"/>
  <c r="AD332" i="5" s="1"/>
  <c r="N332" i="5"/>
  <c r="AB331" i="5"/>
  <c r="AA331" i="5"/>
  <c r="Z331" i="5"/>
  <c r="V331" i="5"/>
  <c r="U331" i="5"/>
  <c r="T331" i="5"/>
  <c r="O331" i="5"/>
  <c r="AD331" i="5" s="1"/>
  <c r="N331" i="5"/>
  <c r="AB330" i="5"/>
  <c r="AA330" i="5"/>
  <c r="Z330" i="5"/>
  <c r="V330" i="5"/>
  <c r="U330" i="5"/>
  <c r="T330" i="5"/>
  <c r="O330" i="5"/>
  <c r="AD330" i="5" s="1"/>
  <c r="N330" i="5"/>
  <c r="AB329" i="5"/>
  <c r="AA329" i="5"/>
  <c r="Z329" i="5"/>
  <c r="V329" i="5"/>
  <c r="U329" i="5"/>
  <c r="T329" i="5"/>
  <c r="O329" i="5"/>
  <c r="AD329" i="5" s="1"/>
  <c r="N329" i="5"/>
  <c r="AB328" i="5"/>
  <c r="AA328" i="5"/>
  <c r="Z328" i="5"/>
  <c r="V328" i="5"/>
  <c r="U328" i="5"/>
  <c r="T328" i="5"/>
  <c r="O328" i="5"/>
  <c r="AD328" i="5" s="1"/>
  <c r="N328" i="5"/>
  <c r="AB327" i="5"/>
  <c r="AA327" i="5"/>
  <c r="Z327" i="5"/>
  <c r="V327" i="5"/>
  <c r="U327" i="5"/>
  <c r="T327" i="5"/>
  <c r="O327" i="5"/>
  <c r="AD327" i="5" s="1"/>
  <c r="N327" i="5"/>
  <c r="AB326" i="5"/>
  <c r="AA326" i="5"/>
  <c r="Z326" i="5"/>
  <c r="V326" i="5"/>
  <c r="U326" i="5"/>
  <c r="T326" i="5"/>
  <c r="O326" i="5"/>
  <c r="AD326" i="5" s="1"/>
  <c r="N326" i="5"/>
  <c r="AB325" i="5"/>
  <c r="AA325" i="5"/>
  <c r="Z325" i="5"/>
  <c r="V325" i="5"/>
  <c r="U325" i="5"/>
  <c r="T325" i="5"/>
  <c r="O325" i="5"/>
  <c r="AD325" i="5" s="1"/>
  <c r="N325" i="5"/>
  <c r="AB324" i="5"/>
  <c r="AA324" i="5"/>
  <c r="Z324" i="5"/>
  <c r="V324" i="5"/>
  <c r="U324" i="5"/>
  <c r="T324" i="5"/>
  <c r="O324" i="5"/>
  <c r="AD324" i="5" s="1"/>
  <c r="N324" i="5"/>
  <c r="AB323" i="5"/>
  <c r="AA323" i="5"/>
  <c r="Z323" i="5"/>
  <c r="V323" i="5"/>
  <c r="U323" i="5"/>
  <c r="T323" i="5"/>
  <c r="O323" i="5"/>
  <c r="AD323" i="5" s="1"/>
  <c r="N323" i="5"/>
  <c r="AB322" i="5"/>
  <c r="AA322" i="5"/>
  <c r="Z322" i="5"/>
  <c r="V322" i="5"/>
  <c r="U322" i="5"/>
  <c r="T322" i="5"/>
  <c r="O322" i="5"/>
  <c r="AD322" i="5" s="1"/>
  <c r="N322" i="5"/>
  <c r="AB321" i="5"/>
  <c r="AA321" i="5"/>
  <c r="Z321" i="5"/>
  <c r="V321" i="5"/>
  <c r="U321" i="5"/>
  <c r="T321" i="5"/>
  <c r="O321" i="5"/>
  <c r="AD321" i="5" s="1"/>
  <c r="N321" i="5"/>
  <c r="AB320" i="5"/>
  <c r="AA320" i="5"/>
  <c r="Z320" i="5"/>
  <c r="V320" i="5"/>
  <c r="U320" i="5"/>
  <c r="T320" i="5"/>
  <c r="O320" i="5"/>
  <c r="AD320" i="5" s="1"/>
  <c r="N320" i="5"/>
  <c r="AB319" i="5"/>
  <c r="AA319" i="5"/>
  <c r="Z319" i="5"/>
  <c r="V319" i="5"/>
  <c r="U319" i="5"/>
  <c r="T319" i="5"/>
  <c r="O319" i="5"/>
  <c r="AD319" i="5" s="1"/>
  <c r="N319" i="5"/>
  <c r="AB318" i="5"/>
  <c r="AA318" i="5"/>
  <c r="Z318" i="5"/>
  <c r="V318" i="5"/>
  <c r="U318" i="5"/>
  <c r="T318" i="5"/>
  <c r="O318" i="5"/>
  <c r="AD318" i="5" s="1"/>
  <c r="N318" i="5"/>
  <c r="AB317" i="5"/>
  <c r="AA317" i="5"/>
  <c r="Z317" i="5"/>
  <c r="V317" i="5"/>
  <c r="U317" i="5"/>
  <c r="T317" i="5"/>
  <c r="O317" i="5"/>
  <c r="AD317" i="5" s="1"/>
  <c r="N317" i="5"/>
  <c r="AB316" i="5"/>
  <c r="AA316" i="5"/>
  <c r="Z316" i="5"/>
  <c r="V316" i="5"/>
  <c r="U316" i="5"/>
  <c r="T316" i="5"/>
  <c r="O316" i="5"/>
  <c r="AD316" i="5" s="1"/>
  <c r="N316" i="5"/>
  <c r="AB315" i="5"/>
  <c r="AA315" i="5"/>
  <c r="Z315" i="5"/>
  <c r="V315" i="5"/>
  <c r="U315" i="5"/>
  <c r="T315" i="5"/>
  <c r="O315" i="5"/>
  <c r="AD315" i="5" s="1"/>
  <c r="N315" i="5"/>
  <c r="AB314" i="5"/>
  <c r="AA314" i="5"/>
  <c r="Z314" i="5"/>
  <c r="V314" i="5"/>
  <c r="U314" i="5"/>
  <c r="T314" i="5"/>
  <c r="O314" i="5"/>
  <c r="AD314" i="5" s="1"/>
  <c r="N314" i="5"/>
  <c r="AB313" i="5"/>
  <c r="AA313" i="5"/>
  <c r="Z313" i="5"/>
  <c r="V313" i="5"/>
  <c r="U313" i="5"/>
  <c r="T313" i="5"/>
  <c r="O313" i="5"/>
  <c r="AD313" i="5" s="1"/>
  <c r="N313" i="5"/>
  <c r="AB312" i="5"/>
  <c r="AA312" i="5"/>
  <c r="Z312" i="5"/>
  <c r="V312" i="5"/>
  <c r="U312" i="5"/>
  <c r="T312" i="5"/>
  <c r="O312" i="5"/>
  <c r="AD312" i="5" s="1"/>
  <c r="N312" i="5"/>
  <c r="AB311" i="5"/>
  <c r="AA311" i="5"/>
  <c r="Z311" i="5"/>
  <c r="V311" i="5"/>
  <c r="U311" i="5"/>
  <c r="T311" i="5"/>
  <c r="O311" i="5"/>
  <c r="AD311" i="5" s="1"/>
  <c r="N311" i="5"/>
  <c r="AB310" i="5"/>
  <c r="AA310" i="5"/>
  <c r="Z310" i="5"/>
  <c r="V310" i="5"/>
  <c r="U310" i="5"/>
  <c r="T310" i="5"/>
  <c r="O310" i="5"/>
  <c r="AD310" i="5" s="1"/>
  <c r="N310" i="5"/>
  <c r="AB309" i="5"/>
  <c r="AA309" i="5"/>
  <c r="Z309" i="5"/>
  <c r="V309" i="5"/>
  <c r="U309" i="5"/>
  <c r="T309" i="5"/>
  <c r="O309" i="5"/>
  <c r="AD309" i="5" s="1"/>
  <c r="N309" i="5"/>
  <c r="AB308" i="5"/>
  <c r="AA308" i="5"/>
  <c r="Z308" i="5"/>
  <c r="V308" i="5"/>
  <c r="U308" i="5"/>
  <c r="T308" i="5"/>
  <c r="O308" i="5"/>
  <c r="AD308" i="5" s="1"/>
  <c r="N308" i="5"/>
  <c r="AB307" i="5"/>
  <c r="AA307" i="5"/>
  <c r="Z307" i="5"/>
  <c r="V307" i="5"/>
  <c r="U307" i="5"/>
  <c r="T307" i="5"/>
  <c r="O307" i="5"/>
  <c r="AD307" i="5" s="1"/>
  <c r="N307" i="5"/>
  <c r="AB306" i="5"/>
  <c r="AA306" i="5"/>
  <c r="Z306" i="5"/>
  <c r="V306" i="5"/>
  <c r="U306" i="5"/>
  <c r="T306" i="5"/>
  <c r="O306" i="5"/>
  <c r="AD306" i="5" s="1"/>
  <c r="N306" i="5"/>
  <c r="AB305" i="5"/>
  <c r="AA305" i="5"/>
  <c r="Z305" i="5"/>
  <c r="V305" i="5"/>
  <c r="U305" i="5"/>
  <c r="T305" i="5"/>
  <c r="O305" i="5"/>
  <c r="AD305" i="5" s="1"/>
  <c r="N305" i="5"/>
  <c r="AB304" i="5"/>
  <c r="AA304" i="5"/>
  <c r="Z304" i="5"/>
  <c r="V304" i="5"/>
  <c r="U304" i="5"/>
  <c r="T304" i="5"/>
  <c r="O304" i="5"/>
  <c r="AD304" i="5" s="1"/>
  <c r="N304" i="5"/>
  <c r="AB303" i="5"/>
  <c r="AA303" i="5"/>
  <c r="Z303" i="5"/>
  <c r="V303" i="5"/>
  <c r="U303" i="5"/>
  <c r="T303" i="5"/>
  <c r="O303" i="5"/>
  <c r="AD303" i="5" s="1"/>
  <c r="N303" i="5"/>
  <c r="AB302" i="5"/>
  <c r="AA302" i="5"/>
  <c r="Z302" i="5"/>
  <c r="V302" i="5"/>
  <c r="U302" i="5"/>
  <c r="T302" i="5"/>
  <c r="O302" i="5"/>
  <c r="AD302" i="5" s="1"/>
  <c r="N302" i="5"/>
  <c r="AB301" i="5"/>
  <c r="AA301" i="5"/>
  <c r="Z301" i="5"/>
  <c r="V301" i="5"/>
  <c r="U301" i="5"/>
  <c r="T301" i="5"/>
  <c r="O301" i="5"/>
  <c r="AD301" i="5" s="1"/>
  <c r="N301" i="5"/>
  <c r="AB300" i="5"/>
  <c r="AA300" i="5"/>
  <c r="Z300" i="5"/>
  <c r="V300" i="5"/>
  <c r="U300" i="5"/>
  <c r="T300" i="5"/>
  <c r="O300" i="5"/>
  <c r="AD300" i="5" s="1"/>
  <c r="N300" i="5"/>
  <c r="AB299" i="5"/>
  <c r="AA299" i="5"/>
  <c r="Z299" i="5"/>
  <c r="V299" i="5"/>
  <c r="U299" i="5"/>
  <c r="T299" i="5"/>
  <c r="O299" i="5"/>
  <c r="AD299" i="5" s="1"/>
  <c r="N299" i="5"/>
  <c r="AB298" i="5"/>
  <c r="AA298" i="5"/>
  <c r="Z298" i="5"/>
  <c r="V298" i="5"/>
  <c r="U298" i="5"/>
  <c r="T298" i="5"/>
  <c r="O298" i="5"/>
  <c r="AD298" i="5" s="1"/>
  <c r="N298" i="5"/>
  <c r="AB297" i="5"/>
  <c r="AA297" i="5"/>
  <c r="Z297" i="5"/>
  <c r="V297" i="5"/>
  <c r="U297" i="5"/>
  <c r="T297" i="5"/>
  <c r="O297" i="5"/>
  <c r="AD297" i="5" s="1"/>
  <c r="N297" i="5"/>
  <c r="AB296" i="5"/>
  <c r="AA296" i="5"/>
  <c r="Z296" i="5"/>
  <c r="V296" i="5"/>
  <c r="U296" i="5"/>
  <c r="T296" i="5"/>
  <c r="O296" i="5"/>
  <c r="AD296" i="5" s="1"/>
  <c r="N296" i="5"/>
  <c r="AB295" i="5"/>
  <c r="AA295" i="5"/>
  <c r="Z295" i="5"/>
  <c r="V295" i="5"/>
  <c r="U295" i="5"/>
  <c r="T295" i="5"/>
  <c r="O295" i="5"/>
  <c r="AD295" i="5" s="1"/>
  <c r="N295" i="5"/>
  <c r="AB294" i="5"/>
  <c r="AA294" i="5"/>
  <c r="Z294" i="5"/>
  <c r="V294" i="5"/>
  <c r="U294" i="5"/>
  <c r="T294" i="5"/>
  <c r="O294" i="5"/>
  <c r="AD294" i="5" s="1"/>
  <c r="N294" i="5"/>
  <c r="AB293" i="5"/>
  <c r="AA293" i="5"/>
  <c r="Z293" i="5"/>
  <c r="V293" i="5"/>
  <c r="U293" i="5"/>
  <c r="T293" i="5"/>
  <c r="O293" i="5"/>
  <c r="AD293" i="5" s="1"/>
  <c r="N293" i="5"/>
  <c r="AB292" i="5"/>
  <c r="AA292" i="5"/>
  <c r="Z292" i="5"/>
  <c r="V292" i="5"/>
  <c r="U292" i="5"/>
  <c r="T292" i="5"/>
  <c r="O292" i="5"/>
  <c r="AD292" i="5" s="1"/>
  <c r="N292" i="5"/>
  <c r="AB291" i="5"/>
  <c r="AA291" i="5"/>
  <c r="Z291" i="5"/>
  <c r="V291" i="5"/>
  <c r="U291" i="5"/>
  <c r="T291" i="5"/>
  <c r="O291" i="5"/>
  <c r="AD291" i="5" s="1"/>
  <c r="N291" i="5"/>
  <c r="AB290" i="5"/>
  <c r="AA290" i="5"/>
  <c r="Z290" i="5"/>
  <c r="V290" i="5"/>
  <c r="U290" i="5"/>
  <c r="T290" i="5"/>
  <c r="O290" i="5"/>
  <c r="AD290" i="5" s="1"/>
  <c r="N290" i="5"/>
  <c r="AB289" i="5"/>
  <c r="AA289" i="5"/>
  <c r="Z289" i="5"/>
  <c r="V289" i="5"/>
  <c r="U289" i="5"/>
  <c r="T289" i="5"/>
  <c r="O289" i="5"/>
  <c r="AD289" i="5" s="1"/>
  <c r="N289" i="5"/>
  <c r="AB288" i="5"/>
  <c r="AA288" i="5"/>
  <c r="Z288" i="5"/>
  <c r="V288" i="5"/>
  <c r="U288" i="5"/>
  <c r="T288" i="5"/>
  <c r="O288" i="5"/>
  <c r="AD288" i="5" s="1"/>
  <c r="N288" i="5"/>
  <c r="AB287" i="5"/>
  <c r="AA287" i="5"/>
  <c r="Z287" i="5"/>
  <c r="V287" i="5"/>
  <c r="U287" i="5"/>
  <c r="T287" i="5"/>
  <c r="O287" i="5"/>
  <c r="AD287" i="5" s="1"/>
  <c r="N287" i="5"/>
  <c r="AB286" i="5"/>
  <c r="AA286" i="5"/>
  <c r="Z286" i="5"/>
  <c r="V286" i="5"/>
  <c r="U286" i="5"/>
  <c r="T286" i="5"/>
  <c r="O286" i="5"/>
  <c r="AD286" i="5" s="1"/>
  <c r="N286" i="5"/>
  <c r="AB285" i="5"/>
  <c r="AA285" i="5"/>
  <c r="Z285" i="5"/>
  <c r="V285" i="5"/>
  <c r="U285" i="5"/>
  <c r="T285" i="5"/>
  <c r="O285" i="5"/>
  <c r="AD285" i="5" s="1"/>
  <c r="N285" i="5"/>
  <c r="AB284" i="5"/>
  <c r="AA284" i="5"/>
  <c r="Z284" i="5"/>
  <c r="V284" i="5"/>
  <c r="U284" i="5"/>
  <c r="T284" i="5"/>
  <c r="O284" i="5"/>
  <c r="AD284" i="5" s="1"/>
  <c r="N284" i="5"/>
  <c r="AB283" i="5"/>
  <c r="AA283" i="5"/>
  <c r="Z283" i="5"/>
  <c r="V283" i="5"/>
  <c r="U283" i="5"/>
  <c r="T283" i="5"/>
  <c r="O283" i="5"/>
  <c r="AD283" i="5" s="1"/>
  <c r="N283" i="5"/>
  <c r="AB282" i="5"/>
  <c r="AA282" i="5"/>
  <c r="Z282" i="5"/>
  <c r="V282" i="5"/>
  <c r="U282" i="5"/>
  <c r="T282" i="5"/>
  <c r="O282" i="5"/>
  <c r="AD282" i="5" s="1"/>
  <c r="N282" i="5"/>
  <c r="AB281" i="5"/>
  <c r="AA281" i="5"/>
  <c r="Z281" i="5"/>
  <c r="V281" i="5"/>
  <c r="U281" i="5"/>
  <c r="T281" i="5"/>
  <c r="O281" i="5"/>
  <c r="AD281" i="5" s="1"/>
  <c r="N281" i="5"/>
  <c r="AB280" i="5"/>
  <c r="AA280" i="5"/>
  <c r="Z280" i="5"/>
  <c r="V280" i="5"/>
  <c r="U280" i="5"/>
  <c r="T280" i="5"/>
  <c r="O280" i="5"/>
  <c r="AD280" i="5" s="1"/>
  <c r="N280" i="5"/>
  <c r="AB279" i="5"/>
  <c r="AA279" i="5"/>
  <c r="Z279" i="5"/>
  <c r="V279" i="5"/>
  <c r="U279" i="5"/>
  <c r="T279" i="5"/>
  <c r="O279" i="5"/>
  <c r="AD279" i="5" s="1"/>
  <c r="N279" i="5"/>
  <c r="AB278" i="5"/>
  <c r="AA278" i="5"/>
  <c r="Z278" i="5"/>
  <c r="V278" i="5"/>
  <c r="U278" i="5"/>
  <c r="T278" i="5"/>
  <c r="O278" i="5"/>
  <c r="AD278" i="5" s="1"/>
  <c r="N278" i="5"/>
  <c r="AB277" i="5"/>
  <c r="AA277" i="5"/>
  <c r="Z277" i="5"/>
  <c r="V277" i="5"/>
  <c r="U277" i="5"/>
  <c r="T277" i="5"/>
  <c r="O277" i="5"/>
  <c r="AD277" i="5" s="1"/>
  <c r="N277" i="5"/>
  <c r="AB276" i="5"/>
  <c r="AA276" i="5"/>
  <c r="Z276" i="5"/>
  <c r="V276" i="5"/>
  <c r="U276" i="5"/>
  <c r="T276" i="5"/>
  <c r="O276" i="5"/>
  <c r="AD276" i="5" s="1"/>
  <c r="N276" i="5"/>
  <c r="AB275" i="5"/>
  <c r="AA275" i="5"/>
  <c r="Z275" i="5"/>
  <c r="V275" i="5"/>
  <c r="U275" i="5"/>
  <c r="T275" i="5"/>
  <c r="O275" i="5"/>
  <c r="AD275" i="5" s="1"/>
  <c r="N275" i="5"/>
  <c r="AB274" i="5"/>
  <c r="AA274" i="5"/>
  <c r="Z274" i="5"/>
  <c r="V274" i="5"/>
  <c r="U274" i="5"/>
  <c r="T274" i="5"/>
  <c r="O274" i="5"/>
  <c r="AD274" i="5" s="1"/>
  <c r="N274" i="5"/>
  <c r="AB273" i="5"/>
  <c r="AA273" i="5"/>
  <c r="Z273" i="5"/>
  <c r="V273" i="5"/>
  <c r="U273" i="5"/>
  <c r="T273" i="5"/>
  <c r="O273" i="5"/>
  <c r="AD273" i="5" s="1"/>
  <c r="N273" i="5"/>
  <c r="AB272" i="5"/>
  <c r="AA272" i="5"/>
  <c r="Z272" i="5"/>
  <c r="V272" i="5"/>
  <c r="U272" i="5"/>
  <c r="T272" i="5"/>
  <c r="O272" i="5"/>
  <c r="AD272" i="5" s="1"/>
  <c r="N272" i="5"/>
  <c r="AB271" i="5"/>
  <c r="AA271" i="5"/>
  <c r="Z271" i="5"/>
  <c r="V271" i="5"/>
  <c r="U271" i="5"/>
  <c r="T271" i="5"/>
  <c r="O271" i="5"/>
  <c r="AD271" i="5" s="1"/>
  <c r="N271" i="5"/>
  <c r="AB270" i="5"/>
  <c r="AA270" i="5"/>
  <c r="Z270" i="5"/>
  <c r="V270" i="5"/>
  <c r="U270" i="5"/>
  <c r="T270" i="5"/>
  <c r="O270" i="5"/>
  <c r="AD270" i="5" s="1"/>
  <c r="N270" i="5"/>
  <c r="AB269" i="5"/>
  <c r="AA269" i="5"/>
  <c r="Z269" i="5"/>
  <c r="V269" i="5"/>
  <c r="U269" i="5"/>
  <c r="T269" i="5"/>
  <c r="O269" i="5"/>
  <c r="AD269" i="5" s="1"/>
  <c r="N269" i="5"/>
  <c r="AB268" i="5"/>
  <c r="AA268" i="5"/>
  <c r="Z268" i="5"/>
  <c r="V268" i="5"/>
  <c r="U268" i="5"/>
  <c r="T268" i="5"/>
  <c r="O268" i="5"/>
  <c r="AD268" i="5" s="1"/>
  <c r="N268" i="5"/>
  <c r="AB267" i="5"/>
  <c r="AA267" i="5"/>
  <c r="Z267" i="5"/>
  <c r="V267" i="5"/>
  <c r="U267" i="5"/>
  <c r="T267" i="5"/>
  <c r="O267" i="5"/>
  <c r="AD267" i="5" s="1"/>
  <c r="N267" i="5"/>
  <c r="AB266" i="5"/>
  <c r="AA266" i="5"/>
  <c r="Z266" i="5"/>
  <c r="V266" i="5"/>
  <c r="U266" i="5"/>
  <c r="T266" i="5"/>
  <c r="O266" i="5"/>
  <c r="AD266" i="5" s="1"/>
  <c r="N266" i="5"/>
  <c r="AB265" i="5"/>
  <c r="AA265" i="5"/>
  <c r="Z265" i="5"/>
  <c r="V265" i="5"/>
  <c r="U265" i="5"/>
  <c r="T265" i="5"/>
  <c r="O265" i="5"/>
  <c r="AD265" i="5" s="1"/>
  <c r="N265" i="5"/>
  <c r="AB264" i="5"/>
  <c r="AA264" i="5"/>
  <c r="Z264" i="5"/>
  <c r="V264" i="5"/>
  <c r="U264" i="5"/>
  <c r="T264" i="5"/>
  <c r="O264" i="5"/>
  <c r="AD264" i="5" s="1"/>
  <c r="N264" i="5"/>
  <c r="AB263" i="5"/>
  <c r="AA263" i="5"/>
  <c r="Z263" i="5"/>
  <c r="V263" i="5"/>
  <c r="U263" i="5"/>
  <c r="T263" i="5"/>
  <c r="O263" i="5"/>
  <c r="AD263" i="5" s="1"/>
  <c r="N263" i="5"/>
  <c r="AB262" i="5"/>
  <c r="AA262" i="5"/>
  <c r="Z262" i="5"/>
  <c r="V262" i="5"/>
  <c r="U262" i="5"/>
  <c r="T262" i="5"/>
  <c r="O262" i="5"/>
  <c r="AD262" i="5" s="1"/>
  <c r="N262" i="5"/>
  <c r="AB261" i="5"/>
  <c r="AA261" i="5"/>
  <c r="Z261" i="5"/>
  <c r="V261" i="5"/>
  <c r="U261" i="5"/>
  <c r="T261" i="5"/>
  <c r="O261" i="5"/>
  <c r="AD261" i="5" s="1"/>
  <c r="N261" i="5"/>
  <c r="AB260" i="5"/>
  <c r="AA260" i="5"/>
  <c r="Z260" i="5"/>
  <c r="V260" i="5"/>
  <c r="U260" i="5"/>
  <c r="T260" i="5"/>
  <c r="O260" i="5"/>
  <c r="AD260" i="5" s="1"/>
  <c r="N260" i="5"/>
  <c r="AB259" i="5"/>
  <c r="AA259" i="5"/>
  <c r="Z259" i="5"/>
  <c r="V259" i="5"/>
  <c r="U259" i="5"/>
  <c r="T259" i="5"/>
  <c r="O259" i="5"/>
  <c r="AD259" i="5" s="1"/>
  <c r="N259" i="5"/>
  <c r="AB258" i="5"/>
  <c r="AA258" i="5"/>
  <c r="Z258" i="5"/>
  <c r="V258" i="5"/>
  <c r="U258" i="5"/>
  <c r="T258" i="5"/>
  <c r="O258" i="5"/>
  <c r="AD258" i="5" s="1"/>
  <c r="N258" i="5"/>
  <c r="AB257" i="5"/>
  <c r="AA257" i="5"/>
  <c r="Z257" i="5"/>
  <c r="V257" i="5"/>
  <c r="U257" i="5"/>
  <c r="T257" i="5"/>
  <c r="O257" i="5"/>
  <c r="AD257" i="5" s="1"/>
  <c r="N257" i="5"/>
  <c r="AB256" i="5"/>
  <c r="AA256" i="5"/>
  <c r="Z256" i="5"/>
  <c r="V256" i="5"/>
  <c r="U256" i="5"/>
  <c r="T256" i="5"/>
  <c r="O256" i="5"/>
  <c r="AD256" i="5" s="1"/>
  <c r="N256" i="5"/>
  <c r="AB255" i="5"/>
  <c r="AA255" i="5"/>
  <c r="Z255" i="5"/>
  <c r="V255" i="5"/>
  <c r="U255" i="5"/>
  <c r="T255" i="5"/>
  <c r="O255" i="5"/>
  <c r="AD255" i="5" s="1"/>
  <c r="N255" i="5"/>
  <c r="AB254" i="5"/>
  <c r="AA254" i="5"/>
  <c r="Z254" i="5"/>
  <c r="V254" i="5"/>
  <c r="U254" i="5"/>
  <c r="T254" i="5"/>
  <c r="O254" i="5"/>
  <c r="AD254" i="5" s="1"/>
  <c r="N254" i="5"/>
  <c r="AB253" i="5"/>
  <c r="AA253" i="5"/>
  <c r="Z253" i="5"/>
  <c r="V253" i="5"/>
  <c r="U253" i="5"/>
  <c r="T253" i="5"/>
  <c r="O253" i="5"/>
  <c r="AD253" i="5" s="1"/>
  <c r="N253" i="5"/>
  <c r="AB252" i="5"/>
  <c r="AA252" i="5"/>
  <c r="Z252" i="5"/>
  <c r="V252" i="5"/>
  <c r="U252" i="5"/>
  <c r="T252" i="5"/>
  <c r="O252" i="5"/>
  <c r="AD252" i="5" s="1"/>
  <c r="N252" i="5"/>
  <c r="AB251" i="5"/>
  <c r="AA251" i="5"/>
  <c r="Z251" i="5"/>
  <c r="V251" i="5"/>
  <c r="U251" i="5"/>
  <c r="T251" i="5"/>
  <c r="O251" i="5"/>
  <c r="AD251" i="5" s="1"/>
  <c r="N251" i="5"/>
  <c r="AB250" i="5"/>
  <c r="AA250" i="5"/>
  <c r="Z250" i="5"/>
  <c r="V250" i="5"/>
  <c r="U250" i="5"/>
  <c r="T250" i="5"/>
  <c r="O250" i="5"/>
  <c r="AD250" i="5" s="1"/>
  <c r="N250" i="5"/>
  <c r="AB249" i="5"/>
  <c r="AA249" i="5"/>
  <c r="Z249" i="5"/>
  <c r="V249" i="5"/>
  <c r="U249" i="5"/>
  <c r="T249" i="5"/>
  <c r="O249" i="5"/>
  <c r="AD249" i="5" s="1"/>
  <c r="N249" i="5"/>
  <c r="AB248" i="5"/>
  <c r="AA248" i="5"/>
  <c r="Z248" i="5"/>
  <c r="V248" i="5"/>
  <c r="U248" i="5"/>
  <c r="T248" i="5"/>
  <c r="O248" i="5"/>
  <c r="AD248" i="5" s="1"/>
  <c r="N248" i="5"/>
  <c r="AB247" i="5"/>
  <c r="AA247" i="5"/>
  <c r="Z247" i="5"/>
  <c r="V247" i="5"/>
  <c r="U247" i="5"/>
  <c r="T247" i="5"/>
  <c r="O247" i="5"/>
  <c r="AD247" i="5" s="1"/>
  <c r="N247" i="5"/>
  <c r="AB246" i="5"/>
  <c r="AA246" i="5"/>
  <c r="Z246" i="5"/>
  <c r="V246" i="5"/>
  <c r="U246" i="5"/>
  <c r="T246" i="5"/>
  <c r="O246" i="5"/>
  <c r="AD246" i="5" s="1"/>
  <c r="N246" i="5"/>
  <c r="AB245" i="5"/>
  <c r="AA245" i="5"/>
  <c r="Z245" i="5"/>
  <c r="V245" i="5"/>
  <c r="U245" i="5"/>
  <c r="T245" i="5"/>
  <c r="O245" i="5"/>
  <c r="AD245" i="5" s="1"/>
  <c r="N245" i="5"/>
  <c r="AB244" i="5"/>
  <c r="AA244" i="5"/>
  <c r="Z244" i="5"/>
  <c r="V244" i="5"/>
  <c r="U244" i="5"/>
  <c r="T244" i="5"/>
  <c r="O244" i="5"/>
  <c r="AD244" i="5" s="1"/>
  <c r="N244" i="5"/>
  <c r="AB243" i="5"/>
  <c r="AA243" i="5"/>
  <c r="Z243" i="5"/>
  <c r="V243" i="5"/>
  <c r="U243" i="5"/>
  <c r="T243" i="5"/>
  <c r="O243" i="5"/>
  <c r="AD243" i="5" s="1"/>
  <c r="N243" i="5"/>
  <c r="AB242" i="5"/>
  <c r="AA242" i="5"/>
  <c r="Z242" i="5"/>
  <c r="V242" i="5"/>
  <c r="U242" i="5"/>
  <c r="T242" i="5"/>
  <c r="O242" i="5"/>
  <c r="AD242" i="5" s="1"/>
  <c r="N242" i="5"/>
  <c r="AB241" i="5"/>
  <c r="AA241" i="5"/>
  <c r="Z241" i="5"/>
  <c r="V241" i="5"/>
  <c r="U241" i="5"/>
  <c r="T241" i="5"/>
  <c r="O241" i="5"/>
  <c r="AD241" i="5" s="1"/>
  <c r="N241" i="5"/>
  <c r="AB240" i="5"/>
  <c r="AA240" i="5"/>
  <c r="Z240" i="5"/>
  <c r="V240" i="5"/>
  <c r="U240" i="5"/>
  <c r="T240" i="5"/>
  <c r="O240" i="5"/>
  <c r="AD240" i="5" s="1"/>
  <c r="N240" i="5"/>
  <c r="AB239" i="5"/>
  <c r="AA239" i="5"/>
  <c r="Z239" i="5"/>
  <c r="V239" i="5"/>
  <c r="U239" i="5"/>
  <c r="T239" i="5"/>
  <c r="O239" i="5"/>
  <c r="AD239" i="5" s="1"/>
  <c r="N239" i="5"/>
  <c r="AB238" i="5"/>
  <c r="AA238" i="5"/>
  <c r="Z238" i="5"/>
  <c r="V238" i="5"/>
  <c r="U238" i="5"/>
  <c r="T238" i="5"/>
  <c r="O238" i="5"/>
  <c r="AD238" i="5" s="1"/>
  <c r="N238" i="5"/>
  <c r="AB237" i="5"/>
  <c r="AA237" i="5"/>
  <c r="Z237" i="5"/>
  <c r="V237" i="5"/>
  <c r="U237" i="5"/>
  <c r="T237" i="5"/>
  <c r="O237" i="5"/>
  <c r="AD237" i="5" s="1"/>
  <c r="N237" i="5"/>
  <c r="AB236" i="5"/>
  <c r="AA236" i="5"/>
  <c r="Z236" i="5"/>
  <c r="V236" i="5"/>
  <c r="U236" i="5"/>
  <c r="T236" i="5"/>
  <c r="O236" i="5"/>
  <c r="AD236" i="5" s="1"/>
  <c r="N236" i="5"/>
  <c r="AB235" i="5"/>
  <c r="AA235" i="5"/>
  <c r="Z235" i="5"/>
  <c r="V235" i="5"/>
  <c r="U235" i="5"/>
  <c r="T235" i="5"/>
  <c r="O235" i="5"/>
  <c r="AD235" i="5" s="1"/>
  <c r="N235" i="5"/>
  <c r="AB234" i="5"/>
  <c r="AA234" i="5"/>
  <c r="Z234" i="5"/>
  <c r="V234" i="5"/>
  <c r="U234" i="5"/>
  <c r="T234" i="5"/>
  <c r="O234" i="5"/>
  <c r="AD234" i="5" s="1"/>
  <c r="N234" i="5"/>
  <c r="AB233" i="5"/>
  <c r="AA233" i="5"/>
  <c r="Z233" i="5"/>
  <c r="V233" i="5"/>
  <c r="U233" i="5"/>
  <c r="T233" i="5"/>
  <c r="O233" i="5"/>
  <c r="AD233" i="5" s="1"/>
  <c r="N233" i="5"/>
  <c r="AB232" i="5"/>
  <c r="AA232" i="5"/>
  <c r="Z232" i="5"/>
  <c r="V232" i="5"/>
  <c r="U232" i="5"/>
  <c r="T232" i="5"/>
  <c r="O232" i="5"/>
  <c r="AD232" i="5" s="1"/>
  <c r="N232" i="5"/>
  <c r="AB231" i="5"/>
  <c r="AA231" i="5"/>
  <c r="Z231" i="5"/>
  <c r="V231" i="5"/>
  <c r="U231" i="5"/>
  <c r="T231" i="5"/>
  <c r="O231" i="5"/>
  <c r="AD231" i="5" s="1"/>
  <c r="N231" i="5"/>
  <c r="AB230" i="5"/>
  <c r="AA230" i="5"/>
  <c r="Z230" i="5"/>
  <c r="V230" i="5"/>
  <c r="U230" i="5"/>
  <c r="T230" i="5"/>
  <c r="O230" i="5"/>
  <c r="AD230" i="5" s="1"/>
  <c r="N230" i="5"/>
  <c r="AB229" i="5"/>
  <c r="AA229" i="5"/>
  <c r="Z229" i="5"/>
  <c r="V229" i="5"/>
  <c r="U229" i="5"/>
  <c r="T229" i="5"/>
  <c r="O229" i="5"/>
  <c r="AD229" i="5" s="1"/>
  <c r="N229" i="5"/>
  <c r="AB228" i="5"/>
  <c r="AA228" i="5"/>
  <c r="Z228" i="5"/>
  <c r="V228" i="5"/>
  <c r="U228" i="5"/>
  <c r="T228" i="5"/>
  <c r="O228" i="5"/>
  <c r="AD228" i="5" s="1"/>
  <c r="N228" i="5"/>
  <c r="AB227" i="5"/>
  <c r="AA227" i="5"/>
  <c r="Z227" i="5"/>
  <c r="V227" i="5"/>
  <c r="U227" i="5"/>
  <c r="T227" i="5"/>
  <c r="O227" i="5"/>
  <c r="AD227" i="5" s="1"/>
  <c r="N227" i="5"/>
  <c r="AB226" i="5"/>
  <c r="AA226" i="5"/>
  <c r="Z226" i="5"/>
  <c r="V226" i="5"/>
  <c r="U226" i="5"/>
  <c r="T226" i="5"/>
  <c r="O226" i="5"/>
  <c r="AD226" i="5" s="1"/>
  <c r="N226" i="5"/>
  <c r="AB225" i="5"/>
  <c r="AA225" i="5"/>
  <c r="Z225" i="5"/>
  <c r="V225" i="5"/>
  <c r="U225" i="5"/>
  <c r="T225" i="5"/>
  <c r="O225" i="5"/>
  <c r="AD225" i="5" s="1"/>
  <c r="N225" i="5"/>
  <c r="AB224" i="5"/>
  <c r="AA224" i="5"/>
  <c r="Z224" i="5"/>
  <c r="V224" i="5"/>
  <c r="U224" i="5"/>
  <c r="T224" i="5"/>
  <c r="O224" i="5"/>
  <c r="AD224" i="5" s="1"/>
  <c r="N224" i="5"/>
  <c r="AB223" i="5"/>
  <c r="AA223" i="5"/>
  <c r="Z223" i="5"/>
  <c r="V223" i="5"/>
  <c r="U223" i="5"/>
  <c r="T223" i="5"/>
  <c r="O223" i="5"/>
  <c r="AD223" i="5" s="1"/>
  <c r="N223" i="5"/>
  <c r="AB222" i="5"/>
  <c r="AA222" i="5"/>
  <c r="Z222" i="5"/>
  <c r="V222" i="5"/>
  <c r="U222" i="5"/>
  <c r="T222" i="5"/>
  <c r="O222" i="5"/>
  <c r="AD222" i="5" s="1"/>
  <c r="N222" i="5"/>
  <c r="AB221" i="5"/>
  <c r="AA221" i="5"/>
  <c r="Z221" i="5"/>
  <c r="V221" i="5"/>
  <c r="U221" i="5"/>
  <c r="T221" i="5"/>
  <c r="O221" i="5"/>
  <c r="AD221" i="5" s="1"/>
  <c r="N221" i="5"/>
  <c r="AB220" i="5"/>
  <c r="AA220" i="5"/>
  <c r="Z220" i="5"/>
  <c r="V220" i="5"/>
  <c r="U220" i="5"/>
  <c r="T220" i="5"/>
  <c r="O220" i="5"/>
  <c r="AD220" i="5" s="1"/>
  <c r="N220" i="5"/>
  <c r="AB219" i="5"/>
  <c r="AA219" i="5"/>
  <c r="Z219" i="5"/>
  <c r="V219" i="5"/>
  <c r="U219" i="5"/>
  <c r="T219" i="5"/>
  <c r="O219" i="5"/>
  <c r="AD219" i="5" s="1"/>
  <c r="N219" i="5"/>
  <c r="AB218" i="5"/>
  <c r="AA218" i="5"/>
  <c r="Z218" i="5"/>
  <c r="V218" i="5"/>
  <c r="U218" i="5"/>
  <c r="T218" i="5"/>
  <c r="O218" i="5"/>
  <c r="AD218" i="5" s="1"/>
  <c r="N218" i="5"/>
  <c r="AB217" i="5"/>
  <c r="AA217" i="5"/>
  <c r="Z217" i="5"/>
  <c r="V217" i="5"/>
  <c r="U217" i="5"/>
  <c r="T217" i="5"/>
  <c r="O217" i="5"/>
  <c r="AD217" i="5" s="1"/>
  <c r="N217" i="5"/>
  <c r="AB216" i="5"/>
  <c r="AA216" i="5"/>
  <c r="Z216" i="5"/>
  <c r="V216" i="5"/>
  <c r="U216" i="5"/>
  <c r="T216" i="5"/>
  <c r="O216" i="5"/>
  <c r="AD216" i="5" s="1"/>
  <c r="N216" i="5"/>
  <c r="AB215" i="5"/>
  <c r="AA215" i="5"/>
  <c r="Z215" i="5"/>
  <c r="V215" i="5"/>
  <c r="U215" i="5"/>
  <c r="T215" i="5"/>
  <c r="O215" i="5"/>
  <c r="AD215" i="5" s="1"/>
  <c r="N215" i="5"/>
  <c r="AB214" i="5"/>
  <c r="AA214" i="5"/>
  <c r="Z214" i="5"/>
  <c r="V214" i="5"/>
  <c r="U214" i="5"/>
  <c r="T214" i="5"/>
  <c r="O214" i="5"/>
  <c r="AD214" i="5" s="1"/>
  <c r="N214" i="5"/>
  <c r="AB213" i="5"/>
  <c r="AA213" i="5"/>
  <c r="Z213" i="5"/>
  <c r="V213" i="5"/>
  <c r="U213" i="5"/>
  <c r="T213" i="5"/>
  <c r="O213" i="5"/>
  <c r="AD213" i="5" s="1"/>
  <c r="N213" i="5"/>
  <c r="AB212" i="5"/>
  <c r="AA212" i="5"/>
  <c r="Z212" i="5"/>
  <c r="V212" i="5"/>
  <c r="U212" i="5"/>
  <c r="T212" i="5"/>
  <c r="O212" i="5"/>
  <c r="AD212" i="5" s="1"/>
  <c r="N212" i="5"/>
  <c r="AB211" i="5"/>
  <c r="AA211" i="5"/>
  <c r="Z211" i="5"/>
  <c r="V211" i="5"/>
  <c r="U211" i="5"/>
  <c r="T211" i="5"/>
  <c r="O211" i="5"/>
  <c r="AD211" i="5" s="1"/>
  <c r="N211" i="5"/>
  <c r="AB210" i="5"/>
  <c r="AA210" i="5"/>
  <c r="Z210" i="5"/>
  <c r="V210" i="5"/>
  <c r="U210" i="5"/>
  <c r="T210" i="5"/>
  <c r="O210" i="5"/>
  <c r="AD210" i="5" s="1"/>
  <c r="N210" i="5"/>
  <c r="AB209" i="5"/>
  <c r="AA209" i="5"/>
  <c r="Z209" i="5"/>
  <c r="V209" i="5"/>
  <c r="U209" i="5"/>
  <c r="T209" i="5"/>
  <c r="O209" i="5"/>
  <c r="AD209" i="5" s="1"/>
  <c r="N209" i="5"/>
  <c r="AB208" i="5"/>
  <c r="AA208" i="5"/>
  <c r="Z208" i="5"/>
  <c r="V208" i="5"/>
  <c r="U208" i="5"/>
  <c r="T208" i="5"/>
  <c r="O208" i="5"/>
  <c r="AD208" i="5" s="1"/>
  <c r="N208" i="5"/>
  <c r="AB207" i="5"/>
  <c r="AA207" i="5"/>
  <c r="Z207" i="5"/>
  <c r="V207" i="5"/>
  <c r="U207" i="5"/>
  <c r="T207" i="5"/>
  <c r="O207" i="5"/>
  <c r="AD207" i="5" s="1"/>
  <c r="N207" i="5"/>
  <c r="AB206" i="5"/>
  <c r="AA206" i="5"/>
  <c r="Z206" i="5"/>
  <c r="V206" i="5"/>
  <c r="U206" i="5"/>
  <c r="T206" i="5"/>
  <c r="O206" i="5"/>
  <c r="AD206" i="5" s="1"/>
  <c r="N206" i="5"/>
  <c r="AB205" i="5"/>
  <c r="AA205" i="5"/>
  <c r="Z205" i="5"/>
  <c r="V205" i="5"/>
  <c r="U205" i="5"/>
  <c r="T205" i="5"/>
  <c r="O205" i="5"/>
  <c r="AD205" i="5" s="1"/>
  <c r="N205" i="5"/>
  <c r="AB204" i="5"/>
  <c r="AA204" i="5"/>
  <c r="Z204" i="5"/>
  <c r="V204" i="5"/>
  <c r="U204" i="5"/>
  <c r="T204" i="5"/>
  <c r="O204" i="5"/>
  <c r="AD204" i="5" s="1"/>
  <c r="N204" i="5"/>
  <c r="AB203" i="5"/>
  <c r="AA203" i="5"/>
  <c r="Z203" i="5"/>
  <c r="V203" i="5"/>
  <c r="U203" i="5"/>
  <c r="T203" i="5"/>
  <c r="O203" i="5"/>
  <c r="AD203" i="5" s="1"/>
  <c r="N203" i="5"/>
  <c r="AB202" i="5"/>
  <c r="AA202" i="5"/>
  <c r="Z202" i="5"/>
  <c r="V202" i="5"/>
  <c r="U202" i="5"/>
  <c r="T202" i="5"/>
  <c r="O202" i="5"/>
  <c r="AD202" i="5" s="1"/>
  <c r="N202" i="5"/>
  <c r="AB201" i="5"/>
  <c r="AA201" i="5"/>
  <c r="Z201" i="5"/>
  <c r="V201" i="5"/>
  <c r="U201" i="5"/>
  <c r="T201" i="5"/>
  <c r="O201" i="5"/>
  <c r="AD201" i="5" s="1"/>
  <c r="N201" i="5"/>
  <c r="AB200" i="5"/>
  <c r="AA200" i="5"/>
  <c r="Z200" i="5"/>
  <c r="V200" i="5"/>
  <c r="U200" i="5"/>
  <c r="T200" i="5"/>
  <c r="O200" i="5"/>
  <c r="AD200" i="5" s="1"/>
  <c r="N200" i="5"/>
  <c r="AB199" i="5"/>
  <c r="AA199" i="5"/>
  <c r="Z199" i="5"/>
  <c r="V199" i="5"/>
  <c r="U199" i="5"/>
  <c r="T199" i="5"/>
  <c r="O199" i="5"/>
  <c r="AD199" i="5" s="1"/>
  <c r="N199" i="5"/>
  <c r="AB198" i="5"/>
  <c r="AA198" i="5"/>
  <c r="Z198" i="5"/>
  <c r="V198" i="5"/>
  <c r="U198" i="5"/>
  <c r="T198" i="5"/>
  <c r="O198" i="5"/>
  <c r="AD198" i="5" s="1"/>
  <c r="N198" i="5"/>
  <c r="AB197" i="5"/>
  <c r="AA197" i="5"/>
  <c r="Z197" i="5"/>
  <c r="V197" i="5"/>
  <c r="U197" i="5"/>
  <c r="T197" i="5"/>
  <c r="O197" i="5"/>
  <c r="AD197" i="5" s="1"/>
  <c r="N197" i="5"/>
  <c r="AB196" i="5"/>
  <c r="AA196" i="5"/>
  <c r="Z196" i="5"/>
  <c r="V196" i="5"/>
  <c r="U196" i="5"/>
  <c r="T196" i="5"/>
  <c r="O196" i="5"/>
  <c r="AD196" i="5" s="1"/>
  <c r="N196" i="5"/>
  <c r="AB195" i="5"/>
  <c r="AA195" i="5"/>
  <c r="Z195" i="5"/>
  <c r="V195" i="5"/>
  <c r="U195" i="5"/>
  <c r="T195" i="5"/>
  <c r="O195" i="5"/>
  <c r="AD195" i="5" s="1"/>
  <c r="N195" i="5"/>
  <c r="AB194" i="5"/>
  <c r="AA194" i="5"/>
  <c r="Z194" i="5"/>
  <c r="V194" i="5"/>
  <c r="U194" i="5"/>
  <c r="T194" i="5"/>
  <c r="O194" i="5"/>
  <c r="AD194" i="5" s="1"/>
  <c r="N194" i="5"/>
  <c r="AB193" i="5"/>
  <c r="AA193" i="5"/>
  <c r="Z193" i="5"/>
  <c r="V193" i="5"/>
  <c r="U193" i="5"/>
  <c r="T193" i="5"/>
  <c r="O193" i="5"/>
  <c r="AD193" i="5" s="1"/>
  <c r="N193" i="5"/>
  <c r="AB192" i="5"/>
  <c r="AA192" i="5"/>
  <c r="Z192" i="5"/>
  <c r="V192" i="5"/>
  <c r="U192" i="5"/>
  <c r="T192" i="5"/>
  <c r="O192" i="5"/>
  <c r="AD192" i="5" s="1"/>
  <c r="N192" i="5"/>
  <c r="AB191" i="5"/>
  <c r="AA191" i="5"/>
  <c r="Z191" i="5"/>
  <c r="V191" i="5"/>
  <c r="U191" i="5"/>
  <c r="T191" i="5"/>
  <c r="O191" i="5"/>
  <c r="AD191" i="5" s="1"/>
  <c r="N191" i="5"/>
  <c r="AB190" i="5"/>
  <c r="AA190" i="5"/>
  <c r="Z190" i="5"/>
  <c r="V190" i="5"/>
  <c r="U190" i="5"/>
  <c r="T190" i="5"/>
  <c r="O190" i="5"/>
  <c r="AD190" i="5" s="1"/>
  <c r="N190" i="5"/>
  <c r="AB189" i="5"/>
  <c r="AA189" i="5"/>
  <c r="Z189" i="5"/>
  <c r="V189" i="5"/>
  <c r="U189" i="5"/>
  <c r="T189" i="5"/>
  <c r="O189" i="5"/>
  <c r="AD189" i="5" s="1"/>
  <c r="N189" i="5"/>
  <c r="AB188" i="5"/>
  <c r="AA188" i="5"/>
  <c r="Z188" i="5"/>
  <c r="V188" i="5"/>
  <c r="U188" i="5"/>
  <c r="T188" i="5"/>
  <c r="O188" i="5"/>
  <c r="AD188" i="5" s="1"/>
  <c r="N188" i="5"/>
  <c r="AB187" i="5"/>
  <c r="AA187" i="5"/>
  <c r="Z187" i="5"/>
  <c r="V187" i="5"/>
  <c r="U187" i="5"/>
  <c r="T187" i="5"/>
  <c r="O187" i="5"/>
  <c r="AD187" i="5" s="1"/>
  <c r="N187" i="5"/>
  <c r="AB186" i="5"/>
  <c r="AA186" i="5"/>
  <c r="Z186" i="5"/>
  <c r="V186" i="5"/>
  <c r="U186" i="5"/>
  <c r="T186" i="5"/>
  <c r="O186" i="5"/>
  <c r="AD186" i="5" s="1"/>
  <c r="N186" i="5"/>
  <c r="AB185" i="5"/>
  <c r="AA185" i="5"/>
  <c r="Z185" i="5"/>
  <c r="V185" i="5"/>
  <c r="U185" i="5"/>
  <c r="T185" i="5"/>
  <c r="O185" i="5"/>
  <c r="AD185" i="5" s="1"/>
  <c r="N185" i="5"/>
  <c r="AB184" i="5"/>
  <c r="AA184" i="5"/>
  <c r="Z184" i="5"/>
  <c r="V184" i="5"/>
  <c r="U184" i="5"/>
  <c r="T184" i="5"/>
  <c r="O184" i="5"/>
  <c r="AD184" i="5" s="1"/>
  <c r="N184" i="5"/>
  <c r="AB183" i="5"/>
  <c r="AA183" i="5"/>
  <c r="Z183" i="5"/>
  <c r="V183" i="5"/>
  <c r="U183" i="5"/>
  <c r="T183" i="5"/>
  <c r="O183" i="5"/>
  <c r="AD183" i="5" s="1"/>
  <c r="N183" i="5"/>
  <c r="AB182" i="5"/>
  <c r="AA182" i="5"/>
  <c r="Z182" i="5"/>
  <c r="V182" i="5"/>
  <c r="U182" i="5"/>
  <c r="T182" i="5"/>
  <c r="O182" i="5"/>
  <c r="AD182" i="5" s="1"/>
  <c r="N182" i="5"/>
  <c r="AB181" i="5"/>
  <c r="AA181" i="5"/>
  <c r="Z181" i="5"/>
  <c r="V181" i="5"/>
  <c r="U181" i="5"/>
  <c r="T181" i="5"/>
  <c r="O181" i="5"/>
  <c r="AD181" i="5" s="1"/>
  <c r="N181" i="5"/>
  <c r="AB180" i="5"/>
  <c r="AA180" i="5"/>
  <c r="Z180" i="5"/>
  <c r="V180" i="5"/>
  <c r="U180" i="5"/>
  <c r="T180" i="5"/>
  <c r="O180" i="5"/>
  <c r="AD180" i="5" s="1"/>
  <c r="N180" i="5"/>
  <c r="AB179" i="5"/>
  <c r="AA179" i="5"/>
  <c r="Z179" i="5"/>
  <c r="V179" i="5"/>
  <c r="U179" i="5"/>
  <c r="T179" i="5"/>
  <c r="O179" i="5"/>
  <c r="AD179" i="5" s="1"/>
  <c r="N179" i="5"/>
  <c r="AB178" i="5"/>
  <c r="AA178" i="5"/>
  <c r="Z178" i="5"/>
  <c r="V178" i="5"/>
  <c r="U178" i="5"/>
  <c r="T178" i="5"/>
  <c r="O178" i="5"/>
  <c r="AD178" i="5" s="1"/>
  <c r="N178" i="5"/>
  <c r="AB177" i="5"/>
  <c r="AA177" i="5"/>
  <c r="Z177" i="5"/>
  <c r="V177" i="5"/>
  <c r="U177" i="5"/>
  <c r="T177" i="5"/>
  <c r="O177" i="5"/>
  <c r="AD177" i="5" s="1"/>
  <c r="N177" i="5"/>
  <c r="AB176" i="5"/>
  <c r="AA176" i="5"/>
  <c r="Z176" i="5"/>
  <c r="V176" i="5"/>
  <c r="U176" i="5"/>
  <c r="T176" i="5"/>
  <c r="O176" i="5"/>
  <c r="AD176" i="5" s="1"/>
  <c r="N176" i="5"/>
  <c r="AB175" i="5"/>
  <c r="AA175" i="5"/>
  <c r="Z175" i="5"/>
  <c r="V175" i="5"/>
  <c r="U175" i="5"/>
  <c r="T175" i="5"/>
  <c r="O175" i="5"/>
  <c r="AD175" i="5" s="1"/>
  <c r="N175" i="5"/>
  <c r="AB174" i="5"/>
  <c r="AA174" i="5"/>
  <c r="Z174" i="5"/>
  <c r="V174" i="5"/>
  <c r="U174" i="5"/>
  <c r="T174" i="5"/>
  <c r="O174" i="5"/>
  <c r="AD174" i="5" s="1"/>
  <c r="N174" i="5"/>
  <c r="AB173" i="5"/>
  <c r="AA173" i="5"/>
  <c r="Z173" i="5"/>
  <c r="V173" i="5"/>
  <c r="U173" i="5"/>
  <c r="T173" i="5"/>
  <c r="O173" i="5"/>
  <c r="AD173" i="5" s="1"/>
  <c r="N173" i="5"/>
  <c r="AB172" i="5"/>
  <c r="AA172" i="5"/>
  <c r="Z172" i="5"/>
  <c r="V172" i="5"/>
  <c r="U172" i="5"/>
  <c r="T172" i="5"/>
  <c r="O172" i="5"/>
  <c r="AD172" i="5" s="1"/>
  <c r="N172" i="5"/>
  <c r="AB171" i="5"/>
  <c r="AA171" i="5"/>
  <c r="Z171" i="5"/>
  <c r="V171" i="5"/>
  <c r="U171" i="5"/>
  <c r="T171" i="5"/>
  <c r="O171" i="5"/>
  <c r="AD171" i="5" s="1"/>
  <c r="N171" i="5"/>
  <c r="AB170" i="5"/>
  <c r="AA170" i="5"/>
  <c r="Z170" i="5"/>
  <c r="V170" i="5"/>
  <c r="U170" i="5"/>
  <c r="T170" i="5"/>
  <c r="O170" i="5"/>
  <c r="AD170" i="5" s="1"/>
  <c r="N170" i="5"/>
  <c r="AB169" i="5"/>
  <c r="AA169" i="5"/>
  <c r="Z169" i="5"/>
  <c r="V169" i="5"/>
  <c r="U169" i="5"/>
  <c r="T169" i="5"/>
  <c r="O169" i="5"/>
  <c r="AD169" i="5" s="1"/>
  <c r="N169" i="5"/>
  <c r="AB168" i="5"/>
  <c r="AA168" i="5"/>
  <c r="Z168" i="5"/>
  <c r="V168" i="5"/>
  <c r="U168" i="5"/>
  <c r="T168" i="5"/>
  <c r="O168" i="5"/>
  <c r="AD168" i="5" s="1"/>
  <c r="N168" i="5"/>
  <c r="AB167" i="5"/>
  <c r="AA167" i="5"/>
  <c r="Z167" i="5"/>
  <c r="V167" i="5"/>
  <c r="U167" i="5"/>
  <c r="T167" i="5"/>
  <c r="O167" i="5"/>
  <c r="AD167" i="5" s="1"/>
  <c r="N167" i="5"/>
  <c r="AB166" i="5"/>
  <c r="AA166" i="5"/>
  <c r="Z166" i="5"/>
  <c r="V166" i="5"/>
  <c r="U166" i="5"/>
  <c r="T166" i="5"/>
  <c r="O166" i="5"/>
  <c r="AD166" i="5" s="1"/>
  <c r="N166" i="5"/>
  <c r="AB165" i="5"/>
  <c r="AA165" i="5"/>
  <c r="Z165" i="5"/>
  <c r="V165" i="5"/>
  <c r="U165" i="5"/>
  <c r="T165" i="5"/>
  <c r="O165" i="5"/>
  <c r="AD165" i="5" s="1"/>
  <c r="N165" i="5"/>
  <c r="AB164" i="5"/>
  <c r="AA164" i="5"/>
  <c r="Z164" i="5"/>
  <c r="V164" i="5"/>
  <c r="U164" i="5"/>
  <c r="T164" i="5"/>
  <c r="O164" i="5"/>
  <c r="AD164" i="5" s="1"/>
  <c r="N164" i="5"/>
  <c r="AB163" i="5"/>
  <c r="AA163" i="5"/>
  <c r="Z163" i="5"/>
  <c r="V163" i="5"/>
  <c r="U163" i="5"/>
  <c r="T163" i="5"/>
  <c r="O163" i="5"/>
  <c r="AD163" i="5" s="1"/>
  <c r="N163" i="5"/>
  <c r="AB162" i="5"/>
  <c r="AA162" i="5"/>
  <c r="Z162" i="5"/>
  <c r="V162" i="5"/>
  <c r="U162" i="5"/>
  <c r="T162" i="5"/>
  <c r="O162" i="5"/>
  <c r="AD162" i="5" s="1"/>
  <c r="N162" i="5"/>
  <c r="AB161" i="5"/>
  <c r="AA161" i="5"/>
  <c r="Z161" i="5"/>
  <c r="V161" i="5"/>
  <c r="U161" i="5"/>
  <c r="T161" i="5"/>
  <c r="O161" i="5"/>
  <c r="AD161" i="5" s="1"/>
  <c r="N161" i="5"/>
  <c r="AB160" i="5"/>
  <c r="AA160" i="5"/>
  <c r="Z160" i="5"/>
  <c r="V160" i="5"/>
  <c r="U160" i="5"/>
  <c r="T160" i="5"/>
  <c r="O160" i="5"/>
  <c r="AD160" i="5" s="1"/>
  <c r="N160" i="5"/>
  <c r="AB159" i="5"/>
  <c r="AA159" i="5"/>
  <c r="Z159" i="5"/>
  <c r="V159" i="5"/>
  <c r="U159" i="5"/>
  <c r="T159" i="5"/>
  <c r="O159" i="5"/>
  <c r="AD159" i="5" s="1"/>
  <c r="N159" i="5"/>
  <c r="AB158" i="5"/>
  <c r="AA158" i="5"/>
  <c r="Z158" i="5"/>
  <c r="V158" i="5"/>
  <c r="U158" i="5"/>
  <c r="T158" i="5"/>
  <c r="O158" i="5"/>
  <c r="AD158" i="5" s="1"/>
  <c r="N158" i="5"/>
  <c r="AB157" i="5"/>
  <c r="AA157" i="5"/>
  <c r="Z157" i="5"/>
  <c r="V157" i="5"/>
  <c r="U157" i="5"/>
  <c r="T157" i="5"/>
  <c r="O157" i="5"/>
  <c r="AD157" i="5" s="1"/>
  <c r="N157" i="5"/>
  <c r="AB156" i="5"/>
  <c r="AA156" i="5"/>
  <c r="Z156" i="5"/>
  <c r="V156" i="5"/>
  <c r="U156" i="5"/>
  <c r="T156" i="5"/>
  <c r="O156" i="5"/>
  <c r="AD156" i="5" s="1"/>
  <c r="N156" i="5"/>
  <c r="AB155" i="5"/>
  <c r="AA155" i="5"/>
  <c r="Z155" i="5"/>
  <c r="V155" i="5"/>
  <c r="U155" i="5"/>
  <c r="T155" i="5"/>
  <c r="O155" i="5"/>
  <c r="AD155" i="5" s="1"/>
  <c r="N155" i="5"/>
  <c r="AB154" i="5"/>
  <c r="AA154" i="5"/>
  <c r="Z154" i="5"/>
  <c r="V154" i="5"/>
  <c r="U154" i="5"/>
  <c r="T154" i="5"/>
  <c r="O154" i="5"/>
  <c r="AD154" i="5" s="1"/>
  <c r="N154" i="5"/>
  <c r="AB153" i="5"/>
  <c r="AA153" i="5"/>
  <c r="Z153" i="5"/>
  <c r="V153" i="5"/>
  <c r="U153" i="5"/>
  <c r="T153" i="5"/>
  <c r="O153" i="5"/>
  <c r="AD153" i="5" s="1"/>
  <c r="N153" i="5"/>
  <c r="AB152" i="5"/>
  <c r="AA152" i="5"/>
  <c r="Z152" i="5"/>
  <c r="V152" i="5"/>
  <c r="U152" i="5"/>
  <c r="T152" i="5"/>
  <c r="O152" i="5"/>
  <c r="AD152" i="5" s="1"/>
  <c r="N152" i="5"/>
  <c r="AB151" i="5"/>
  <c r="AA151" i="5"/>
  <c r="Z151" i="5"/>
  <c r="V151" i="5"/>
  <c r="U151" i="5"/>
  <c r="T151" i="5"/>
  <c r="O151" i="5"/>
  <c r="AD151" i="5" s="1"/>
  <c r="N151" i="5"/>
  <c r="AB150" i="5"/>
  <c r="AA150" i="5"/>
  <c r="Z150" i="5"/>
  <c r="V150" i="5"/>
  <c r="U150" i="5"/>
  <c r="T150" i="5"/>
  <c r="O150" i="5"/>
  <c r="AD150" i="5" s="1"/>
  <c r="N150" i="5"/>
  <c r="AB149" i="5"/>
  <c r="AA149" i="5"/>
  <c r="Z149" i="5"/>
  <c r="V149" i="5"/>
  <c r="U149" i="5"/>
  <c r="T149" i="5"/>
  <c r="O149" i="5"/>
  <c r="AD149" i="5" s="1"/>
  <c r="N149" i="5"/>
  <c r="AB148" i="5"/>
  <c r="AA148" i="5"/>
  <c r="Z148" i="5"/>
  <c r="V148" i="5"/>
  <c r="U148" i="5"/>
  <c r="T148" i="5"/>
  <c r="O148" i="5"/>
  <c r="AD148" i="5" s="1"/>
  <c r="N148" i="5"/>
  <c r="AB147" i="5"/>
  <c r="AA147" i="5"/>
  <c r="Z147" i="5"/>
  <c r="V147" i="5"/>
  <c r="U147" i="5"/>
  <c r="T147" i="5"/>
  <c r="O147" i="5"/>
  <c r="AD147" i="5" s="1"/>
  <c r="N147" i="5"/>
  <c r="AB146" i="5"/>
  <c r="AA146" i="5"/>
  <c r="Z146" i="5"/>
  <c r="V146" i="5"/>
  <c r="U146" i="5"/>
  <c r="T146" i="5"/>
  <c r="O146" i="5"/>
  <c r="AD146" i="5" s="1"/>
  <c r="N146" i="5"/>
  <c r="AB145" i="5"/>
  <c r="AA145" i="5"/>
  <c r="Z145" i="5"/>
  <c r="V145" i="5"/>
  <c r="U145" i="5"/>
  <c r="T145" i="5"/>
  <c r="O145" i="5"/>
  <c r="AD145" i="5" s="1"/>
  <c r="N145" i="5"/>
  <c r="AB144" i="5"/>
  <c r="AA144" i="5"/>
  <c r="Z144" i="5"/>
  <c r="V144" i="5"/>
  <c r="U144" i="5"/>
  <c r="T144" i="5"/>
  <c r="O144" i="5"/>
  <c r="AD144" i="5" s="1"/>
  <c r="N144" i="5"/>
  <c r="AB143" i="5"/>
  <c r="AA143" i="5"/>
  <c r="Z143" i="5"/>
  <c r="V143" i="5"/>
  <c r="U143" i="5"/>
  <c r="T143" i="5"/>
  <c r="O143" i="5"/>
  <c r="AD143" i="5" s="1"/>
  <c r="N143" i="5"/>
  <c r="AB142" i="5"/>
  <c r="AA142" i="5"/>
  <c r="Z142" i="5"/>
  <c r="V142" i="5"/>
  <c r="U142" i="5"/>
  <c r="T142" i="5"/>
  <c r="O142" i="5"/>
  <c r="AD142" i="5" s="1"/>
  <c r="N142" i="5"/>
  <c r="AB141" i="5"/>
  <c r="AA141" i="5"/>
  <c r="Z141" i="5"/>
  <c r="V141" i="5"/>
  <c r="U141" i="5"/>
  <c r="T141" i="5"/>
  <c r="O141" i="5"/>
  <c r="AD141" i="5" s="1"/>
  <c r="N141" i="5"/>
  <c r="AB140" i="5"/>
  <c r="AA140" i="5"/>
  <c r="Z140" i="5"/>
  <c r="V140" i="5"/>
  <c r="U140" i="5"/>
  <c r="T140" i="5"/>
  <c r="O140" i="5"/>
  <c r="AD140" i="5" s="1"/>
  <c r="N140" i="5"/>
  <c r="AB139" i="5"/>
  <c r="AA139" i="5"/>
  <c r="Z139" i="5"/>
  <c r="V139" i="5"/>
  <c r="U139" i="5"/>
  <c r="T139" i="5"/>
  <c r="O139" i="5"/>
  <c r="AD139" i="5" s="1"/>
  <c r="N139" i="5"/>
  <c r="AB138" i="5"/>
  <c r="AA138" i="5"/>
  <c r="Z138" i="5"/>
  <c r="V138" i="5"/>
  <c r="U138" i="5"/>
  <c r="T138" i="5"/>
  <c r="O138" i="5"/>
  <c r="AD138" i="5" s="1"/>
  <c r="N138" i="5"/>
  <c r="AB137" i="5"/>
  <c r="AA137" i="5"/>
  <c r="Z137" i="5"/>
  <c r="V137" i="5"/>
  <c r="U137" i="5"/>
  <c r="T137" i="5"/>
  <c r="O137" i="5"/>
  <c r="AD137" i="5" s="1"/>
  <c r="N137" i="5"/>
  <c r="AB136" i="5"/>
  <c r="AA136" i="5"/>
  <c r="Z136" i="5"/>
  <c r="V136" i="5"/>
  <c r="U136" i="5"/>
  <c r="T136" i="5"/>
  <c r="O136" i="5"/>
  <c r="AD136" i="5" s="1"/>
  <c r="N136" i="5"/>
  <c r="AB135" i="5"/>
  <c r="AA135" i="5"/>
  <c r="Z135" i="5"/>
  <c r="V135" i="5"/>
  <c r="U135" i="5"/>
  <c r="T135" i="5"/>
  <c r="O135" i="5"/>
  <c r="AD135" i="5" s="1"/>
  <c r="N135" i="5"/>
  <c r="AB134" i="5"/>
  <c r="AA134" i="5"/>
  <c r="Z134" i="5"/>
  <c r="V134" i="5"/>
  <c r="U134" i="5"/>
  <c r="T134" i="5"/>
  <c r="O134" i="5"/>
  <c r="AD134" i="5" s="1"/>
  <c r="N134" i="5"/>
  <c r="AB133" i="5"/>
  <c r="AA133" i="5"/>
  <c r="Z133" i="5"/>
  <c r="V133" i="5"/>
  <c r="U133" i="5"/>
  <c r="T133" i="5"/>
  <c r="O133" i="5"/>
  <c r="AD133" i="5" s="1"/>
  <c r="N133" i="5"/>
  <c r="AB132" i="5"/>
  <c r="AA132" i="5"/>
  <c r="Z132" i="5"/>
  <c r="V132" i="5"/>
  <c r="U132" i="5"/>
  <c r="T132" i="5"/>
  <c r="O132" i="5"/>
  <c r="AD132" i="5" s="1"/>
  <c r="N132" i="5"/>
  <c r="AB131" i="5"/>
  <c r="AA131" i="5"/>
  <c r="Z131" i="5"/>
  <c r="V131" i="5"/>
  <c r="U131" i="5"/>
  <c r="T131" i="5"/>
  <c r="O131" i="5"/>
  <c r="AD131" i="5" s="1"/>
  <c r="N131" i="5"/>
  <c r="AB130" i="5"/>
  <c r="AA130" i="5"/>
  <c r="Z130" i="5"/>
  <c r="V130" i="5"/>
  <c r="U130" i="5"/>
  <c r="T130" i="5"/>
  <c r="O130" i="5"/>
  <c r="AD130" i="5" s="1"/>
  <c r="N130" i="5"/>
  <c r="AB129" i="5"/>
  <c r="AA129" i="5"/>
  <c r="Z129" i="5"/>
  <c r="V129" i="5"/>
  <c r="U129" i="5"/>
  <c r="T129" i="5"/>
  <c r="O129" i="5"/>
  <c r="AD129" i="5" s="1"/>
  <c r="N129" i="5"/>
  <c r="AB128" i="5"/>
  <c r="AA128" i="5"/>
  <c r="Z128" i="5"/>
  <c r="V128" i="5"/>
  <c r="U128" i="5"/>
  <c r="T128" i="5"/>
  <c r="O128" i="5"/>
  <c r="AD128" i="5" s="1"/>
  <c r="N128" i="5"/>
  <c r="AB127" i="5"/>
  <c r="AA127" i="5"/>
  <c r="Z127" i="5"/>
  <c r="V127" i="5"/>
  <c r="U127" i="5"/>
  <c r="T127" i="5"/>
  <c r="O127" i="5"/>
  <c r="AD127" i="5" s="1"/>
  <c r="N127" i="5"/>
  <c r="AB126" i="5"/>
  <c r="AA126" i="5"/>
  <c r="Z126" i="5"/>
  <c r="V126" i="5"/>
  <c r="U126" i="5"/>
  <c r="T126" i="5"/>
  <c r="O126" i="5"/>
  <c r="AD126" i="5" s="1"/>
  <c r="N126" i="5"/>
  <c r="AB125" i="5"/>
  <c r="AA125" i="5"/>
  <c r="Z125" i="5"/>
  <c r="V125" i="5"/>
  <c r="U125" i="5"/>
  <c r="T125" i="5"/>
  <c r="O125" i="5"/>
  <c r="AD125" i="5" s="1"/>
  <c r="N125" i="5"/>
  <c r="AB124" i="5"/>
  <c r="AA124" i="5"/>
  <c r="Z124" i="5"/>
  <c r="V124" i="5"/>
  <c r="U124" i="5"/>
  <c r="T124" i="5"/>
  <c r="O124" i="5"/>
  <c r="AD124" i="5" s="1"/>
  <c r="N124" i="5"/>
  <c r="AB123" i="5"/>
  <c r="AA123" i="5"/>
  <c r="Z123" i="5"/>
  <c r="V123" i="5"/>
  <c r="U123" i="5"/>
  <c r="T123" i="5"/>
  <c r="O123" i="5"/>
  <c r="AD123" i="5" s="1"/>
  <c r="N123" i="5"/>
  <c r="AB122" i="5"/>
  <c r="AA122" i="5"/>
  <c r="Z122" i="5"/>
  <c r="V122" i="5"/>
  <c r="U122" i="5"/>
  <c r="T122" i="5"/>
  <c r="O122" i="5"/>
  <c r="AD122" i="5" s="1"/>
  <c r="N122" i="5"/>
  <c r="AB121" i="5"/>
  <c r="AA121" i="5"/>
  <c r="Z121" i="5"/>
  <c r="V121" i="5"/>
  <c r="U121" i="5"/>
  <c r="T121" i="5"/>
  <c r="O121" i="5"/>
  <c r="AD121" i="5" s="1"/>
  <c r="N121" i="5"/>
  <c r="AB120" i="5"/>
  <c r="AA120" i="5"/>
  <c r="Z120" i="5"/>
  <c r="V120" i="5"/>
  <c r="U120" i="5"/>
  <c r="T120" i="5"/>
  <c r="O120" i="5"/>
  <c r="AD120" i="5" s="1"/>
  <c r="N120" i="5"/>
  <c r="AB119" i="5"/>
  <c r="AA119" i="5"/>
  <c r="Z119" i="5"/>
  <c r="V119" i="5"/>
  <c r="U119" i="5"/>
  <c r="T119" i="5"/>
  <c r="O119" i="5"/>
  <c r="AD119" i="5" s="1"/>
  <c r="N119" i="5"/>
  <c r="AB118" i="5"/>
  <c r="AA118" i="5"/>
  <c r="Z118" i="5"/>
  <c r="V118" i="5"/>
  <c r="U118" i="5"/>
  <c r="T118" i="5"/>
  <c r="O118" i="5"/>
  <c r="AD118" i="5" s="1"/>
  <c r="N118" i="5"/>
  <c r="AB117" i="5"/>
  <c r="AA117" i="5"/>
  <c r="Z117" i="5"/>
  <c r="V117" i="5"/>
  <c r="U117" i="5"/>
  <c r="T117" i="5"/>
  <c r="O117" i="5"/>
  <c r="AD117" i="5" s="1"/>
  <c r="N117" i="5"/>
  <c r="AB116" i="5"/>
  <c r="AA116" i="5"/>
  <c r="Z116" i="5"/>
  <c r="V116" i="5"/>
  <c r="U116" i="5"/>
  <c r="T116" i="5"/>
  <c r="O116" i="5"/>
  <c r="AD116" i="5" s="1"/>
  <c r="N116" i="5"/>
  <c r="AB115" i="5"/>
  <c r="AA115" i="5"/>
  <c r="Z115" i="5"/>
  <c r="V115" i="5"/>
  <c r="U115" i="5"/>
  <c r="T115" i="5"/>
  <c r="O115" i="5"/>
  <c r="AD115" i="5" s="1"/>
  <c r="N115" i="5"/>
  <c r="AB114" i="5"/>
  <c r="AA114" i="5"/>
  <c r="Z114" i="5"/>
  <c r="V114" i="5"/>
  <c r="U114" i="5"/>
  <c r="T114" i="5"/>
  <c r="O114" i="5"/>
  <c r="AD114" i="5" s="1"/>
  <c r="N114" i="5"/>
  <c r="AB113" i="5"/>
  <c r="AA113" i="5"/>
  <c r="Z113" i="5"/>
  <c r="V113" i="5"/>
  <c r="U113" i="5"/>
  <c r="T113" i="5"/>
  <c r="O113" i="5"/>
  <c r="AD113" i="5" s="1"/>
  <c r="N113" i="5"/>
  <c r="AB112" i="5"/>
  <c r="AA112" i="5"/>
  <c r="Z112" i="5"/>
  <c r="V112" i="5"/>
  <c r="U112" i="5"/>
  <c r="T112" i="5"/>
  <c r="O112" i="5"/>
  <c r="AD112" i="5" s="1"/>
  <c r="N112" i="5"/>
  <c r="AB111" i="5"/>
  <c r="AA111" i="5"/>
  <c r="Z111" i="5"/>
  <c r="V111" i="5"/>
  <c r="U111" i="5"/>
  <c r="T111" i="5"/>
  <c r="O111" i="5"/>
  <c r="AD111" i="5" s="1"/>
  <c r="N111" i="5"/>
  <c r="AB110" i="5"/>
  <c r="AA110" i="5"/>
  <c r="Z110" i="5"/>
  <c r="V110" i="5"/>
  <c r="U110" i="5"/>
  <c r="T110" i="5"/>
  <c r="O110" i="5"/>
  <c r="AD110" i="5" s="1"/>
  <c r="N110" i="5"/>
  <c r="AB109" i="5"/>
  <c r="AA109" i="5"/>
  <c r="Z109" i="5"/>
  <c r="V109" i="5"/>
  <c r="U109" i="5"/>
  <c r="T109" i="5"/>
  <c r="O109" i="5"/>
  <c r="AD109" i="5" s="1"/>
  <c r="N109" i="5"/>
  <c r="AB108" i="5"/>
  <c r="AA108" i="5"/>
  <c r="Z108" i="5"/>
  <c r="V108" i="5"/>
  <c r="U108" i="5"/>
  <c r="T108" i="5"/>
  <c r="O108" i="5"/>
  <c r="AD108" i="5" s="1"/>
  <c r="N108" i="5"/>
  <c r="AB107" i="5"/>
  <c r="AA107" i="5"/>
  <c r="Z107" i="5"/>
  <c r="V107" i="5"/>
  <c r="U107" i="5"/>
  <c r="T107" i="5"/>
  <c r="O107" i="5"/>
  <c r="AD107" i="5" s="1"/>
  <c r="N107" i="5"/>
  <c r="AB106" i="5"/>
  <c r="AA106" i="5"/>
  <c r="Z106" i="5"/>
  <c r="V106" i="5"/>
  <c r="U106" i="5"/>
  <c r="T106" i="5"/>
  <c r="O106" i="5"/>
  <c r="AD106" i="5" s="1"/>
  <c r="N106" i="5"/>
  <c r="AB105" i="5"/>
  <c r="AA105" i="5"/>
  <c r="Z105" i="5"/>
  <c r="V105" i="5"/>
  <c r="U105" i="5"/>
  <c r="T105" i="5"/>
  <c r="O105" i="5"/>
  <c r="AD105" i="5" s="1"/>
  <c r="N105" i="5"/>
  <c r="AB104" i="5"/>
  <c r="AA104" i="5"/>
  <c r="Z104" i="5"/>
  <c r="V104" i="5"/>
  <c r="U104" i="5"/>
  <c r="T104" i="5"/>
  <c r="O104" i="5"/>
  <c r="AD104" i="5" s="1"/>
  <c r="N104" i="5"/>
  <c r="AB103" i="5"/>
  <c r="AA103" i="5"/>
  <c r="Z103" i="5"/>
  <c r="V103" i="5"/>
  <c r="U103" i="5"/>
  <c r="T103" i="5"/>
  <c r="O103" i="5"/>
  <c r="AD103" i="5" s="1"/>
  <c r="N103" i="5"/>
  <c r="AB102" i="5"/>
  <c r="AA102" i="5"/>
  <c r="Z102" i="5"/>
  <c r="V102" i="5"/>
  <c r="U102" i="5"/>
  <c r="T102" i="5"/>
  <c r="O102" i="5"/>
  <c r="AD102" i="5" s="1"/>
  <c r="N102" i="5"/>
  <c r="AB101" i="5"/>
  <c r="AA101" i="5"/>
  <c r="Z101" i="5"/>
  <c r="V101" i="5"/>
  <c r="U101" i="5"/>
  <c r="T101" i="5"/>
  <c r="O101" i="5"/>
  <c r="AD101" i="5" s="1"/>
  <c r="N101" i="5"/>
  <c r="AB100" i="5"/>
  <c r="AA100" i="5"/>
  <c r="Z100" i="5"/>
  <c r="V100" i="5"/>
  <c r="U100" i="5"/>
  <c r="T100" i="5"/>
  <c r="O100" i="5"/>
  <c r="AD100" i="5" s="1"/>
  <c r="N100" i="5"/>
  <c r="AB99" i="5"/>
  <c r="AA99" i="5"/>
  <c r="Z99" i="5"/>
  <c r="V99" i="5"/>
  <c r="U99" i="5"/>
  <c r="T99" i="5"/>
  <c r="O99" i="5"/>
  <c r="AD99" i="5" s="1"/>
  <c r="N99" i="5"/>
  <c r="AB98" i="5"/>
  <c r="AA98" i="5"/>
  <c r="Z98" i="5"/>
  <c r="V98" i="5"/>
  <c r="U98" i="5"/>
  <c r="T98" i="5"/>
  <c r="O98" i="5"/>
  <c r="AD98" i="5" s="1"/>
  <c r="N98" i="5"/>
  <c r="AB97" i="5"/>
  <c r="AA97" i="5"/>
  <c r="Z97" i="5"/>
  <c r="V97" i="5"/>
  <c r="U97" i="5"/>
  <c r="T97" i="5"/>
  <c r="O97" i="5"/>
  <c r="AD97" i="5" s="1"/>
  <c r="N97" i="5"/>
  <c r="AB96" i="5"/>
  <c r="AA96" i="5"/>
  <c r="Z96" i="5"/>
  <c r="V96" i="5"/>
  <c r="U96" i="5"/>
  <c r="T96" i="5"/>
  <c r="O96" i="5"/>
  <c r="AD96" i="5" s="1"/>
  <c r="N96" i="5"/>
  <c r="AB95" i="5"/>
  <c r="AA95" i="5"/>
  <c r="Z95" i="5"/>
  <c r="V95" i="5"/>
  <c r="U95" i="5"/>
  <c r="T95" i="5"/>
  <c r="O95" i="5"/>
  <c r="AD95" i="5" s="1"/>
  <c r="N95" i="5"/>
  <c r="AB94" i="5"/>
  <c r="AA94" i="5"/>
  <c r="Z94" i="5"/>
  <c r="V94" i="5"/>
  <c r="U94" i="5"/>
  <c r="T94" i="5"/>
  <c r="O94" i="5"/>
  <c r="AD94" i="5" s="1"/>
  <c r="N94" i="5"/>
  <c r="AB93" i="5"/>
  <c r="AA93" i="5"/>
  <c r="Z93" i="5"/>
  <c r="V93" i="5"/>
  <c r="U93" i="5"/>
  <c r="T93" i="5"/>
  <c r="O93" i="5"/>
  <c r="AD93" i="5" s="1"/>
  <c r="N93" i="5"/>
  <c r="AB92" i="5"/>
  <c r="AA92" i="5"/>
  <c r="Z92" i="5"/>
  <c r="V92" i="5"/>
  <c r="U92" i="5"/>
  <c r="T92" i="5"/>
  <c r="O92" i="5"/>
  <c r="AD92" i="5" s="1"/>
  <c r="N92" i="5"/>
  <c r="AB91" i="5"/>
  <c r="AA91" i="5"/>
  <c r="Z91" i="5"/>
  <c r="V91" i="5"/>
  <c r="U91" i="5"/>
  <c r="T91" i="5"/>
  <c r="O91" i="5"/>
  <c r="AD91" i="5" s="1"/>
  <c r="N91" i="5"/>
  <c r="AB90" i="5"/>
  <c r="AA90" i="5"/>
  <c r="Z90" i="5"/>
  <c r="V90" i="5"/>
  <c r="U90" i="5"/>
  <c r="T90" i="5"/>
  <c r="O90" i="5"/>
  <c r="AD90" i="5" s="1"/>
  <c r="N90" i="5"/>
  <c r="AB89" i="5"/>
  <c r="AA89" i="5"/>
  <c r="Z89" i="5"/>
  <c r="V89" i="5"/>
  <c r="U89" i="5"/>
  <c r="T89" i="5"/>
  <c r="O89" i="5"/>
  <c r="AD89" i="5" s="1"/>
  <c r="N89" i="5"/>
  <c r="AB88" i="5"/>
  <c r="AA88" i="5"/>
  <c r="Z88" i="5"/>
  <c r="V88" i="5"/>
  <c r="U88" i="5"/>
  <c r="T88" i="5"/>
  <c r="O88" i="5"/>
  <c r="AD88" i="5" s="1"/>
  <c r="N88" i="5"/>
  <c r="AB87" i="5"/>
  <c r="AA87" i="5"/>
  <c r="Z87" i="5"/>
  <c r="V87" i="5"/>
  <c r="U87" i="5"/>
  <c r="T87" i="5"/>
  <c r="O87" i="5"/>
  <c r="AD87" i="5" s="1"/>
  <c r="N87" i="5"/>
  <c r="AB86" i="5"/>
  <c r="AA86" i="5"/>
  <c r="Z86" i="5"/>
  <c r="V86" i="5"/>
  <c r="U86" i="5"/>
  <c r="T86" i="5"/>
  <c r="O86" i="5"/>
  <c r="AD86" i="5" s="1"/>
  <c r="N86" i="5"/>
  <c r="AB85" i="5"/>
  <c r="AA85" i="5"/>
  <c r="Z85" i="5"/>
  <c r="V85" i="5"/>
  <c r="U85" i="5"/>
  <c r="T85" i="5"/>
  <c r="O85" i="5"/>
  <c r="AD85" i="5" s="1"/>
  <c r="N85" i="5"/>
  <c r="AB84" i="5"/>
  <c r="AA84" i="5"/>
  <c r="Z84" i="5"/>
  <c r="V84" i="5"/>
  <c r="U84" i="5"/>
  <c r="T84" i="5"/>
  <c r="O84" i="5"/>
  <c r="AD84" i="5" s="1"/>
  <c r="N84" i="5"/>
  <c r="AB83" i="5"/>
  <c r="AA83" i="5"/>
  <c r="Z83" i="5"/>
  <c r="V83" i="5"/>
  <c r="U83" i="5"/>
  <c r="T83" i="5"/>
  <c r="O83" i="5"/>
  <c r="AD83" i="5" s="1"/>
  <c r="N83" i="5"/>
  <c r="AB82" i="5"/>
  <c r="AA82" i="5"/>
  <c r="Z82" i="5"/>
  <c r="V82" i="5"/>
  <c r="U82" i="5"/>
  <c r="T82" i="5"/>
  <c r="O82" i="5"/>
  <c r="AD82" i="5" s="1"/>
  <c r="N82" i="5"/>
  <c r="AB81" i="5"/>
  <c r="AA81" i="5"/>
  <c r="Z81" i="5"/>
  <c r="V81" i="5"/>
  <c r="U81" i="5"/>
  <c r="T81" i="5"/>
  <c r="O81" i="5"/>
  <c r="AD81" i="5" s="1"/>
  <c r="N81" i="5"/>
  <c r="AB80" i="5"/>
  <c r="AA80" i="5"/>
  <c r="Z80" i="5"/>
  <c r="V80" i="5"/>
  <c r="U80" i="5"/>
  <c r="T80" i="5"/>
  <c r="O80" i="5"/>
  <c r="AD80" i="5" s="1"/>
  <c r="N80" i="5"/>
  <c r="AB79" i="5"/>
  <c r="AA79" i="5"/>
  <c r="Z79" i="5"/>
  <c r="V79" i="5"/>
  <c r="U79" i="5"/>
  <c r="T79" i="5"/>
  <c r="O79" i="5"/>
  <c r="AD79" i="5" s="1"/>
  <c r="N79" i="5"/>
  <c r="AB78" i="5"/>
  <c r="AA78" i="5"/>
  <c r="Z78" i="5"/>
  <c r="V78" i="5"/>
  <c r="U78" i="5"/>
  <c r="T78" i="5"/>
  <c r="O78" i="5"/>
  <c r="AD78" i="5" s="1"/>
  <c r="N78" i="5"/>
  <c r="AB77" i="5"/>
  <c r="AA77" i="5"/>
  <c r="Z77" i="5"/>
  <c r="V77" i="5"/>
  <c r="U77" i="5"/>
  <c r="T77" i="5"/>
  <c r="O77" i="5"/>
  <c r="AD77" i="5" s="1"/>
  <c r="N77" i="5"/>
  <c r="AB76" i="5"/>
  <c r="AA76" i="5"/>
  <c r="Z76" i="5"/>
  <c r="V76" i="5"/>
  <c r="U76" i="5"/>
  <c r="T76" i="5"/>
  <c r="O76" i="5"/>
  <c r="AD76" i="5" s="1"/>
  <c r="N76" i="5"/>
  <c r="AB75" i="5"/>
  <c r="AA75" i="5"/>
  <c r="Z75" i="5"/>
  <c r="V75" i="5"/>
  <c r="U75" i="5"/>
  <c r="T75" i="5"/>
  <c r="O75" i="5"/>
  <c r="AD75" i="5" s="1"/>
  <c r="N75" i="5"/>
  <c r="AB74" i="5"/>
  <c r="AA74" i="5"/>
  <c r="Z74" i="5"/>
  <c r="V74" i="5"/>
  <c r="U74" i="5"/>
  <c r="T74" i="5"/>
  <c r="O74" i="5"/>
  <c r="AD74" i="5" s="1"/>
  <c r="N74" i="5"/>
  <c r="AB73" i="5"/>
  <c r="AA73" i="5"/>
  <c r="Z73" i="5"/>
  <c r="V73" i="5"/>
  <c r="U73" i="5"/>
  <c r="T73" i="5"/>
  <c r="O73" i="5"/>
  <c r="AD73" i="5" s="1"/>
  <c r="N73" i="5"/>
  <c r="AB72" i="5"/>
  <c r="AA72" i="5"/>
  <c r="Z72" i="5"/>
  <c r="V72" i="5"/>
  <c r="U72" i="5"/>
  <c r="T72" i="5"/>
  <c r="O72" i="5"/>
  <c r="AD72" i="5" s="1"/>
  <c r="N72" i="5"/>
  <c r="AB71" i="5"/>
  <c r="AA71" i="5"/>
  <c r="Z71" i="5"/>
  <c r="V71" i="5"/>
  <c r="U71" i="5"/>
  <c r="T71" i="5"/>
  <c r="O71" i="5"/>
  <c r="AD71" i="5" s="1"/>
  <c r="N71" i="5"/>
  <c r="AB70" i="5"/>
  <c r="AA70" i="5"/>
  <c r="Z70" i="5"/>
  <c r="V70" i="5"/>
  <c r="U70" i="5"/>
  <c r="T70" i="5"/>
  <c r="O70" i="5"/>
  <c r="AD70" i="5" s="1"/>
  <c r="N70" i="5"/>
  <c r="AB69" i="5"/>
  <c r="AA69" i="5"/>
  <c r="Z69" i="5"/>
  <c r="V69" i="5"/>
  <c r="U69" i="5"/>
  <c r="T69" i="5"/>
  <c r="O69" i="5"/>
  <c r="AD69" i="5" s="1"/>
  <c r="N69" i="5"/>
  <c r="AB68" i="5"/>
  <c r="AA68" i="5"/>
  <c r="Z68" i="5"/>
  <c r="V68" i="5"/>
  <c r="U68" i="5"/>
  <c r="T68" i="5"/>
  <c r="O68" i="5"/>
  <c r="AD68" i="5" s="1"/>
  <c r="N68" i="5"/>
  <c r="AB67" i="5"/>
  <c r="AA67" i="5"/>
  <c r="Z67" i="5"/>
  <c r="V67" i="5"/>
  <c r="U67" i="5"/>
  <c r="T67" i="5"/>
  <c r="O67" i="5"/>
  <c r="AD67" i="5" s="1"/>
  <c r="N67" i="5"/>
  <c r="AB66" i="5"/>
  <c r="AA66" i="5"/>
  <c r="Z66" i="5"/>
  <c r="V66" i="5"/>
  <c r="U66" i="5"/>
  <c r="T66" i="5"/>
  <c r="O66" i="5"/>
  <c r="AD66" i="5" s="1"/>
  <c r="N66" i="5"/>
  <c r="AB65" i="5"/>
  <c r="AA65" i="5"/>
  <c r="Z65" i="5"/>
  <c r="V65" i="5"/>
  <c r="U65" i="5"/>
  <c r="T65" i="5"/>
  <c r="O65" i="5"/>
  <c r="AD65" i="5" s="1"/>
  <c r="N65" i="5"/>
  <c r="AB64" i="5"/>
  <c r="AA64" i="5"/>
  <c r="Z64" i="5"/>
  <c r="V64" i="5"/>
  <c r="U64" i="5"/>
  <c r="T64" i="5"/>
  <c r="O64" i="5"/>
  <c r="AD64" i="5" s="1"/>
  <c r="N64" i="5"/>
  <c r="AB63" i="5"/>
  <c r="AA63" i="5"/>
  <c r="Z63" i="5"/>
  <c r="V63" i="5"/>
  <c r="U63" i="5"/>
  <c r="T63" i="5"/>
  <c r="O63" i="5"/>
  <c r="AD63" i="5" s="1"/>
  <c r="N63" i="5"/>
  <c r="AB62" i="5"/>
  <c r="AA62" i="5"/>
  <c r="Z62" i="5"/>
  <c r="V62" i="5"/>
  <c r="U62" i="5"/>
  <c r="T62" i="5"/>
  <c r="O62" i="5"/>
  <c r="AD62" i="5" s="1"/>
  <c r="N62" i="5"/>
  <c r="AB61" i="5"/>
  <c r="AA61" i="5"/>
  <c r="Z61" i="5"/>
  <c r="V61" i="5"/>
  <c r="U61" i="5"/>
  <c r="T61" i="5"/>
  <c r="O61" i="5"/>
  <c r="AD61" i="5" s="1"/>
  <c r="N61" i="5"/>
  <c r="AB60" i="5"/>
  <c r="AA60" i="5"/>
  <c r="Z60" i="5"/>
  <c r="V60" i="5"/>
  <c r="U60" i="5"/>
  <c r="T60" i="5"/>
  <c r="O60" i="5"/>
  <c r="AD60" i="5" s="1"/>
  <c r="N60" i="5"/>
  <c r="AB59" i="5"/>
  <c r="AA59" i="5"/>
  <c r="Z59" i="5"/>
  <c r="V59" i="5"/>
  <c r="U59" i="5"/>
  <c r="T59" i="5"/>
  <c r="O59" i="5"/>
  <c r="AD59" i="5" s="1"/>
  <c r="N59" i="5"/>
  <c r="AB58" i="5"/>
  <c r="AA58" i="5"/>
  <c r="Z58" i="5"/>
  <c r="V58" i="5"/>
  <c r="U58" i="5"/>
  <c r="T58" i="5"/>
  <c r="O58" i="5"/>
  <c r="AD58" i="5" s="1"/>
  <c r="N58" i="5"/>
  <c r="AB57" i="5"/>
  <c r="AA57" i="5"/>
  <c r="Z57" i="5"/>
  <c r="V57" i="5"/>
  <c r="U57" i="5"/>
  <c r="T57" i="5"/>
  <c r="O57" i="5"/>
  <c r="AD57" i="5" s="1"/>
  <c r="N57" i="5"/>
  <c r="AB56" i="5"/>
  <c r="AA56" i="5"/>
  <c r="Z56" i="5"/>
  <c r="V56" i="5"/>
  <c r="U56" i="5"/>
  <c r="T56" i="5"/>
  <c r="O56" i="5"/>
  <c r="AD56" i="5" s="1"/>
  <c r="N56" i="5"/>
  <c r="AB55" i="5"/>
  <c r="AA55" i="5"/>
  <c r="Z55" i="5"/>
  <c r="V55" i="5"/>
  <c r="U55" i="5"/>
  <c r="T55" i="5"/>
  <c r="O55" i="5"/>
  <c r="AD55" i="5" s="1"/>
  <c r="N55" i="5"/>
  <c r="AB54" i="5"/>
  <c r="AA54" i="5"/>
  <c r="Z54" i="5"/>
  <c r="V54" i="5"/>
  <c r="U54" i="5"/>
  <c r="T54" i="5"/>
  <c r="O54" i="5"/>
  <c r="AD54" i="5" s="1"/>
  <c r="N54" i="5"/>
  <c r="AB53" i="5"/>
  <c r="AA53" i="5"/>
  <c r="Z53" i="5"/>
  <c r="V53" i="5"/>
  <c r="U53" i="5"/>
  <c r="T53" i="5"/>
  <c r="O53" i="5"/>
  <c r="AD53" i="5" s="1"/>
  <c r="N53" i="5"/>
  <c r="AB52" i="5"/>
  <c r="AA52" i="5"/>
  <c r="Z52" i="5"/>
  <c r="V52" i="5"/>
  <c r="U52" i="5"/>
  <c r="T52" i="5"/>
  <c r="O52" i="5"/>
  <c r="AD52" i="5" s="1"/>
  <c r="N52" i="5"/>
  <c r="AB51" i="5"/>
  <c r="AA51" i="5"/>
  <c r="Z51" i="5"/>
  <c r="V51" i="5"/>
  <c r="U51" i="5"/>
  <c r="T51" i="5"/>
  <c r="O51" i="5"/>
  <c r="AD51" i="5" s="1"/>
  <c r="N51" i="5"/>
  <c r="AB50" i="5"/>
  <c r="AA50" i="5"/>
  <c r="Z50" i="5"/>
  <c r="V50" i="5"/>
  <c r="U50" i="5"/>
  <c r="T50" i="5"/>
  <c r="O50" i="5"/>
  <c r="AD50" i="5" s="1"/>
  <c r="N50" i="5"/>
  <c r="AB49" i="5"/>
  <c r="AA49" i="5"/>
  <c r="Z49" i="5"/>
  <c r="V49" i="5"/>
  <c r="U49" i="5"/>
  <c r="T49" i="5"/>
  <c r="O49" i="5"/>
  <c r="AD49" i="5" s="1"/>
  <c r="N49" i="5"/>
  <c r="AB48" i="5"/>
  <c r="AA48" i="5"/>
  <c r="Z48" i="5"/>
  <c r="V48" i="5"/>
  <c r="U48" i="5"/>
  <c r="T48" i="5"/>
  <c r="O48" i="5"/>
  <c r="AD48" i="5" s="1"/>
  <c r="N48" i="5"/>
  <c r="AB47" i="5"/>
  <c r="AA47" i="5"/>
  <c r="Z47" i="5"/>
  <c r="V47" i="5"/>
  <c r="U47" i="5"/>
  <c r="T47" i="5"/>
  <c r="O47" i="5"/>
  <c r="AD47" i="5" s="1"/>
  <c r="N47" i="5"/>
  <c r="AB46" i="5"/>
  <c r="AA46" i="5"/>
  <c r="Z46" i="5"/>
  <c r="V46" i="5"/>
  <c r="U46" i="5"/>
  <c r="T46" i="5"/>
  <c r="O46" i="5"/>
  <c r="AD46" i="5" s="1"/>
  <c r="N46" i="5"/>
  <c r="AB45" i="5"/>
  <c r="AA45" i="5"/>
  <c r="Z45" i="5"/>
  <c r="V45" i="5"/>
  <c r="U45" i="5"/>
  <c r="T45" i="5"/>
  <c r="O45" i="5"/>
  <c r="AD45" i="5" s="1"/>
  <c r="N45" i="5"/>
  <c r="AB44" i="5"/>
  <c r="AA44" i="5"/>
  <c r="Z44" i="5"/>
  <c r="V44" i="5"/>
  <c r="U44" i="5"/>
  <c r="T44" i="5"/>
  <c r="O44" i="5"/>
  <c r="AD44" i="5" s="1"/>
  <c r="N44" i="5"/>
  <c r="AB43" i="5"/>
  <c r="AA43" i="5"/>
  <c r="Z43" i="5"/>
  <c r="V43" i="5"/>
  <c r="U43" i="5"/>
  <c r="T43" i="5"/>
  <c r="O43" i="5"/>
  <c r="AD43" i="5" s="1"/>
  <c r="N43" i="5"/>
  <c r="AB42" i="5"/>
  <c r="AA42" i="5"/>
  <c r="Z42" i="5"/>
  <c r="V42" i="5"/>
  <c r="U42" i="5"/>
  <c r="T42" i="5"/>
  <c r="O42" i="5"/>
  <c r="AD42" i="5" s="1"/>
  <c r="N42" i="5"/>
  <c r="AB41" i="5"/>
  <c r="AA41" i="5"/>
  <c r="Z41" i="5"/>
  <c r="V41" i="5"/>
  <c r="U41" i="5"/>
  <c r="T41" i="5"/>
  <c r="O41" i="5"/>
  <c r="AD41" i="5" s="1"/>
  <c r="N41" i="5"/>
  <c r="AB40" i="5"/>
  <c r="AA40" i="5"/>
  <c r="Z40" i="5"/>
  <c r="V40" i="5"/>
  <c r="U40" i="5"/>
  <c r="T40" i="5"/>
  <c r="O40" i="5"/>
  <c r="AD40" i="5" s="1"/>
  <c r="N40" i="5"/>
  <c r="AB39" i="5"/>
  <c r="AA39" i="5"/>
  <c r="Z39" i="5"/>
  <c r="V39" i="5"/>
  <c r="U39" i="5"/>
  <c r="T39" i="5"/>
  <c r="O39" i="5"/>
  <c r="AD39" i="5" s="1"/>
  <c r="N39" i="5"/>
  <c r="AB38" i="5"/>
  <c r="AA38" i="5"/>
  <c r="Z38" i="5"/>
  <c r="V38" i="5"/>
  <c r="U38" i="5"/>
  <c r="T38" i="5"/>
  <c r="O38" i="5"/>
  <c r="AD38" i="5" s="1"/>
  <c r="N38" i="5"/>
  <c r="AB37" i="5"/>
  <c r="AA37" i="5"/>
  <c r="Z37" i="5"/>
  <c r="V37" i="5"/>
  <c r="U37" i="5"/>
  <c r="T37" i="5"/>
  <c r="O37" i="5"/>
  <c r="AD37" i="5" s="1"/>
  <c r="N37" i="5"/>
  <c r="AB36" i="5"/>
  <c r="AA36" i="5"/>
  <c r="Z36" i="5"/>
  <c r="V36" i="5"/>
  <c r="U36" i="5"/>
  <c r="T36" i="5"/>
  <c r="O36" i="5"/>
  <c r="AD36" i="5" s="1"/>
  <c r="N36" i="5"/>
  <c r="AB35" i="5"/>
  <c r="AA35" i="5"/>
  <c r="Z35" i="5"/>
  <c r="V35" i="5"/>
  <c r="U35" i="5"/>
  <c r="T35" i="5"/>
  <c r="O35" i="5"/>
  <c r="AD35" i="5" s="1"/>
  <c r="N35" i="5"/>
  <c r="AB34" i="5"/>
  <c r="AA34" i="5"/>
  <c r="Z34" i="5"/>
  <c r="V34" i="5"/>
  <c r="U34" i="5"/>
  <c r="T34" i="5"/>
  <c r="O34" i="5"/>
  <c r="AD34" i="5" s="1"/>
  <c r="N34" i="5"/>
  <c r="AB33" i="5"/>
  <c r="AA33" i="5"/>
  <c r="Z33" i="5"/>
  <c r="V33" i="5"/>
  <c r="U33" i="5"/>
  <c r="T33" i="5"/>
  <c r="O33" i="5"/>
  <c r="AD33" i="5" s="1"/>
  <c r="N33" i="5"/>
  <c r="AB32" i="5"/>
  <c r="AA32" i="5"/>
  <c r="Z32" i="5"/>
  <c r="V32" i="5"/>
  <c r="U32" i="5"/>
  <c r="T32" i="5"/>
  <c r="O32" i="5"/>
  <c r="AD32" i="5" s="1"/>
  <c r="N32" i="5"/>
  <c r="AB31" i="5"/>
  <c r="AA31" i="5"/>
  <c r="Z31" i="5"/>
  <c r="V31" i="5"/>
  <c r="U31" i="5"/>
  <c r="T31" i="5"/>
  <c r="O31" i="5"/>
  <c r="AD31" i="5" s="1"/>
  <c r="N31" i="5"/>
  <c r="AB30" i="5"/>
  <c r="AA30" i="5"/>
  <c r="Z30" i="5"/>
  <c r="V30" i="5"/>
  <c r="U30" i="5"/>
  <c r="T30" i="5"/>
  <c r="O30" i="5"/>
  <c r="AD30" i="5" s="1"/>
  <c r="N30" i="5"/>
  <c r="AB29" i="5"/>
  <c r="AA29" i="5"/>
  <c r="Z29" i="5"/>
  <c r="V29" i="5"/>
  <c r="U29" i="5"/>
  <c r="T29" i="5"/>
  <c r="O29" i="5"/>
  <c r="AD29" i="5" s="1"/>
  <c r="N29" i="5"/>
  <c r="AB28" i="5"/>
  <c r="AA28" i="5"/>
  <c r="Z28" i="5"/>
  <c r="V28" i="5"/>
  <c r="U28" i="5"/>
  <c r="T28" i="5"/>
  <c r="O28" i="5"/>
  <c r="AD28" i="5" s="1"/>
  <c r="N28" i="5"/>
  <c r="AB27" i="5"/>
  <c r="AA27" i="5"/>
  <c r="Z27" i="5"/>
  <c r="V27" i="5"/>
  <c r="U27" i="5"/>
  <c r="T27" i="5"/>
  <c r="O27" i="5"/>
  <c r="AD27" i="5" s="1"/>
  <c r="N27" i="5"/>
  <c r="AB26" i="5"/>
  <c r="AA26" i="5"/>
  <c r="Z26" i="5"/>
  <c r="V26" i="5"/>
  <c r="U26" i="5"/>
  <c r="T26" i="5"/>
  <c r="O26" i="5"/>
  <c r="AD26" i="5" s="1"/>
  <c r="N26" i="5"/>
  <c r="AB25" i="5"/>
  <c r="AA25" i="5"/>
  <c r="Z25" i="5"/>
  <c r="V25" i="5"/>
  <c r="U25" i="5"/>
  <c r="T25" i="5"/>
  <c r="O25" i="5"/>
  <c r="AD25" i="5" s="1"/>
  <c r="N25" i="5"/>
  <c r="AB24" i="5"/>
  <c r="AA24" i="5"/>
  <c r="Z24" i="5"/>
  <c r="V24" i="5"/>
  <c r="U24" i="5"/>
  <c r="T24" i="5"/>
  <c r="O24" i="5"/>
  <c r="AD24" i="5" s="1"/>
  <c r="N24" i="5"/>
  <c r="AB23" i="5"/>
  <c r="AA23" i="5"/>
  <c r="Z23" i="5"/>
  <c r="V23" i="5"/>
  <c r="U23" i="5"/>
  <c r="T23" i="5"/>
  <c r="O23" i="5"/>
  <c r="AD23" i="5" s="1"/>
  <c r="N23" i="5"/>
  <c r="AB22" i="5"/>
  <c r="AA22" i="5"/>
  <c r="Z22" i="5"/>
  <c r="V22" i="5"/>
  <c r="U22" i="5"/>
  <c r="T22" i="5"/>
  <c r="O22" i="5"/>
  <c r="AD22" i="5" s="1"/>
  <c r="N22" i="5"/>
  <c r="AB21" i="5"/>
  <c r="AA21" i="5"/>
  <c r="Z21" i="5"/>
  <c r="V21" i="5"/>
  <c r="U21" i="5"/>
  <c r="T21" i="5"/>
  <c r="O21" i="5"/>
  <c r="AD21" i="5" s="1"/>
  <c r="N21" i="5"/>
  <c r="AB20" i="5"/>
  <c r="AA20" i="5"/>
  <c r="Z20" i="5"/>
  <c r="V20" i="5"/>
  <c r="U20" i="5"/>
  <c r="T20" i="5"/>
  <c r="O20" i="5"/>
  <c r="AD20" i="5" s="1"/>
  <c r="N20" i="5"/>
  <c r="AB19" i="5"/>
  <c r="AA19" i="5"/>
  <c r="Z19" i="5"/>
  <c r="V19" i="5"/>
  <c r="U19" i="5"/>
  <c r="T19" i="5"/>
  <c r="O19" i="5"/>
  <c r="AD19" i="5" s="1"/>
  <c r="N19" i="5"/>
  <c r="AB18" i="5"/>
  <c r="AA18" i="5"/>
  <c r="Z18" i="5"/>
  <c r="V18" i="5"/>
  <c r="U18" i="5"/>
  <c r="T18" i="5"/>
  <c r="O18" i="5"/>
  <c r="AD18" i="5" s="1"/>
  <c r="N18" i="5"/>
  <c r="AB17" i="5"/>
  <c r="AA17" i="5"/>
  <c r="Z17" i="5"/>
  <c r="V17" i="5"/>
  <c r="U17" i="5"/>
  <c r="T17" i="5"/>
  <c r="O17" i="5"/>
  <c r="AD17" i="5" s="1"/>
  <c r="N17" i="5"/>
  <c r="Z16" i="5"/>
  <c r="T16" i="5"/>
  <c r="U16" i="5" s="1"/>
  <c r="V16" i="5" s="1"/>
  <c r="S16" i="5"/>
  <c r="O16" i="5"/>
  <c r="N16" i="5"/>
  <c r="Z15" i="5"/>
  <c r="T15" i="5"/>
  <c r="U15" i="5" s="1"/>
  <c r="V15" i="5" s="1"/>
  <c r="S15" i="5"/>
  <c r="O15" i="5"/>
  <c r="N15" i="5"/>
  <c r="Z14" i="5"/>
  <c r="T14" i="5"/>
  <c r="U14" i="5" s="1"/>
  <c r="V14" i="5" s="1"/>
  <c r="S14" i="5"/>
  <c r="O14" i="5"/>
  <c r="N14" i="5"/>
  <c r="Z13" i="5"/>
  <c r="T13" i="5"/>
  <c r="U13" i="5" s="1"/>
  <c r="V13" i="5" s="1"/>
  <c r="S13" i="5"/>
  <c r="O13" i="5"/>
  <c r="N13" i="5"/>
  <c r="AA12" i="5"/>
  <c r="Z12" i="5"/>
  <c r="T12" i="5"/>
  <c r="U12" i="5" s="1"/>
  <c r="V12" i="5" s="1"/>
  <c r="S12" i="5"/>
  <c r="O12" i="5"/>
  <c r="N12" i="5"/>
  <c r="AA11" i="5"/>
  <c r="Z11" i="5"/>
  <c r="T11" i="5"/>
  <c r="U11" i="5" s="1"/>
  <c r="V11" i="5" s="1"/>
  <c r="S11" i="5"/>
  <c r="O11" i="5"/>
  <c r="N11" i="5"/>
  <c r="AA10" i="5"/>
  <c r="Z10" i="5"/>
  <c r="T10" i="5"/>
  <c r="U10" i="5" s="1"/>
  <c r="V10" i="5" s="1"/>
  <c r="O10" i="5"/>
  <c r="N10" i="5"/>
  <c r="AA9" i="5"/>
  <c r="Z9" i="5"/>
  <c r="T9" i="5"/>
  <c r="U9" i="5" s="1"/>
  <c r="V9" i="5" s="1"/>
  <c r="O9" i="5"/>
  <c r="N9" i="5"/>
  <c r="AA8" i="5"/>
  <c r="Z8" i="5"/>
  <c r="T8" i="5"/>
  <c r="U8" i="5" s="1"/>
  <c r="V8" i="5" s="1"/>
  <c r="O8" i="5"/>
  <c r="N8" i="5"/>
  <c r="AA7" i="5"/>
  <c r="Z7" i="5"/>
  <c r="T7" i="5"/>
  <c r="U7" i="5" s="1"/>
  <c r="V7" i="5" s="1"/>
  <c r="O7" i="5"/>
  <c r="N7" i="5"/>
  <c r="AA6" i="5"/>
  <c r="Z6" i="5"/>
  <c r="T6" i="5"/>
  <c r="U6" i="5" s="1"/>
  <c r="V6" i="5" s="1"/>
  <c r="O6" i="5"/>
  <c r="N6" i="5"/>
  <c r="AA5" i="5"/>
  <c r="Z5" i="5"/>
  <c r="T5" i="5"/>
  <c r="U5" i="5" s="1"/>
  <c r="V5" i="5" s="1"/>
  <c r="O5" i="5"/>
  <c r="N5" i="5"/>
  <c r="AA4" i="5"/>
  <c r="Z4" i="5"/>
  <c r="T4" i="5"/>
  <c r="U4" i="5" s="1"/>
  <c r="V4" i="5" s="1"/>
  <c r="O4" i="5"/>
  <c r="N4" i="5"/>
  <c r="N999" i="4"/>
  <c r="M999" i="4"/>
  <c r="L999" i="4"/>
  <c r="K999" i="4"/>
  <c r="J999" i="4"/>
  <c r="I999" i="4"/>
  <c r="H999" i="4"/>
  <c r="N998" i="4"/>
  <c r="M998" i="4"/>
  <c r="L998" i="4"/>
  <c r="K998" i="4"/>
  <c r="J998" i="4"/>
  <c r="I998" i="4"/>
  <c r="H998" i="4"/>
  <c r="N997" i="4"/>
  <c r="M997" i="4"/>
  <c r="L997" i="4"/>
  <c r="K997" i="4"/>
  <c r="J997" i="4"/>
  <c r="I997" i="4"/>
  <c r="H997" i="4"/>
  <c r="N996" i="4"/>
  <c r="M996" i="4"/>
  <c r="L996" i="4"/>
  <c r="K996" i="4"/>
  <c r="J996" i="4"/>
  <c r="I996" i="4"/>
  <c r="H996" i="4"/>
  <c r="N995" i="4"/>
  <c r="M995" i="4"/>
  <c r="L995" i="4"/>
  <c r="K995" i="4"/>
  <c r="J995" i="4"/>
  <c r="I995" i="4"/>
  <c r="H995" i="4"/>
  <c r="N994" i="4"/>
  <c r="M994" i="4"/>
  <c r="L994" i="4"/>
  <c r="K994" i="4"/>
  <c r="J994" i="4"/>
  <c r="I994" i="4"/>
  <c r="H994" i="4"/>
  <c r="N993" i="4"/>
  <c r="M993" i="4"/>
  <c r="L993" i="4"/>
  <c r="K993" i="4"/>
  <c r="J993" i="4"/>
  <c r="I993" i="4"/>
  <c r="H993" i="4"/>
  <c r="N992" i="4"/>
  <c r="M992" i="4"/>
  <c r="L992" i="4"/>
  <c r="K992" i="4"/>
  <c r="J992" i="4"/>
  <c r="I992" i="4"/>
  <c r="H992" i="4"/>
  <c r="N991" i="4"/>
  <c r="M991" i="4"/>
  <c r="L991" i="4"/>
  <c r="K991" i="4"/>
  <c r="J991" i="4"/>
  <c r="I991" i="4"/>
  <c r="H991" i="4"/>
  <c r="N990" i="4"/>
  <c r="M990" i="4"/>
  <c r="L990" i="4"/>
  <c r="K990" i="4"/>
  <c r="J990" i="4"/>
  <c r="I990" i="4"/>
  <c r="H990" i="4"/>
  <c r="N989" i="4"/>
  <c r="M989" i="4"/>
  <c r="L989" i="4"/>
  <c r="K989" i="4"/>
  <c r="J989" i="4"/>
  <c r="I989" i="4"/>
  <c r="H989" i="4"/>
  <c r="N988" i="4"/>
  <c r="M988" i="4"/>
  <c r="L988" i="4"/>
  <c r="K988" i="4"/>
  <c r="J988" i="4"/>
  <c r="I988" i="4"/>
  <c r="H988" i="4"/>
  <c r="N987" i="4"/>
  <c r="M987" i="4"/>
  <c r="L987" i="4"/>
  <c r="K987" i="4"/>
  <c r="J987" i="4"/>
  <c r="I987" i="4"/>
  <c r="H987" i="4"/>
  <c r="N986" i="4"/>
  <c r="M986" i="4"/>
  <c r="L986" i="4"/>
  <c r="K986" i="4"/>
  <c r="J986" i="4"/>
  <c r="I986" i="4"/>
  <c r="H986" i="4"/>
  <c r="N985" i="4"/>
  <c r="M985" i="4"/>
  <c r="L985" i="4"/>
  <c r="K985" i="4"/>
  <c r="J985" i="4"/>
  <c r="I985" i="4"/>
  <c r="H985" i="4"/>
  <c r="N984" i="4"/>
  <c r="M984" i="4"/>
  <c r="L984" i="4"/>
  <c r="K984" i="4"/>
  <c r="J984" i="4"/>
  <c r="I984" i="4"/>
  <c r="H984" i="4"/>
  <c r="N983" i="4"/>
  <c r="M983" i="4"/>
  <c r="L983" i="4"/>
  <c r="K983" i="4"/>
  <c r="J983" i="4"/>
  <c r="I983" i="4"/>
  <c r="H983" i="4"/>
  <c r="N982" i="4"/>
  <c r="M982" i="4"/>
  <c r="L982" i="4"/>
  <c r="K982" i="4"/>
  <c r="J982" i="4"/>
  <c r="I982" i="4"/>
  <c r="H982" i="4"/>
  <c r="N981" i="4"/>
  <c r="M981" i="4"/>
  <c r="L981" i="4"/>
  <c r="K981" i="4"/>
  <c r="J981" i="4"/>
  <c r="I981" i="4"/>
  <c r="H981" i="4"/>
  <c r="N980" i="4"/>
  <c r="M980" i="4"/>
  <c r="L980" i="4"/>
  <c r="K980" i="4"/>
  <c r="J980" i="4"/>
  <c r="I980" i="4"/>
  <c r="H980" i="4"/>
  <c r="N979" i="4"/>
  <c r="M979" i="4"/>
  <c r="L979" i="4"/>
  <c r="K979" i="4"/>
  <c r="J979" i="4"/>
  <c r="I979" i="4"/>
  <c r="H979" i="4"/>
  <c r="N978" i="4"/>
  <c r="M978" i="4"/>
  <c r="L978" i="4"/>
  <c r="K978" i="4"/>
  <c r="J978" i="4"/>
  <c r="I978" i="4"/>
  <c r="H978" i="4"/>
  <c r="N977" i="4"/>
  <c r="M977" i="4"/>
  <c r="L977" i="4"/>
  <c r="K977" i="4"/>
  <c r="J977" i="4"/>
  <c r="I977" i="4"/>
  <c r="H977" i="4"/>
  <c r="N976" i="4"/>
  <c r="M976" i="4"/>
  <c r="L976" i="4"/>
  <c r="K976" i="4"/>
  <c r="J976" i="4"/>
  <c r="I976" i="4"/>
  <c r="H976" i="4"/>
  <c r="N975" i="4"/>
  <c r="M975" i="4"/>
  <c r="L975" i="4"/>
  <c r="K975" i="4"/>
  <c r="J975" i="4"/>
  <c r="I975" i="4"/>
  <c r="H975" i="4"/>
  <c r="N974" i="4"/>
  <c r="M974" i="4"/>
  <c r="L974" i="4"/>
  <c r="K974" i="4"/>
  <c r="J974" i="4"/>
  <c r="I974" i="4"/>
  <c r="H974" i="4"/>
  <c r="N973" i="4"/>
  <c r="M973" i="4"/>
  <c r="L973" i="4"/>
  <c r="K973" i="4"/>
  <c r="J973" i="4"/>
  <c r="I973" i="4"/>
  <c r="H973" i="4"/>
  <c r="N972" i="4"/>
  <c r="M972" i="4"/>
  <c r="L972" i="4"/>
  <c r="K972" i="4"/>
  <c r="J972" i="4"/>
  <c r="I972" i="4"/>
  <c r="H972" i="4"/>
  <c r="N971" i="4"/>
  <c r="M971" i="4"/>
  <c r="L971" i="4"/>
  <c r="K971" i="4"/>
  <c r="J971" i="4"/>
  <c r="I971" i="4"/>
  <c r="H971" i="4"/>
  <c r="N970" i="4"/>
  <c r="M970" i="4"/>
  <c r="L970" i="4"/>
  <c r="K970" i="4"/>
  <c r="J970" i="4"/>
  <c r="I970" i="4"/>
  <c r="H970" i="4"/>
  <c r="N969" i="4"/>
  <c r="M969" i="4"/>
  <c r="L969" i="4"/>
  <c r="K969" i="4"/>
  <c r="J969" i="4"/>
  <c r="I969" i="4"/>
  <c r="H969" i="4"/>
  <c r="N968" i="4"/>
  <c r="M968" i="4"/>
  <c r="L968" i="4"/>
  <c r="K968" i="4"/>
  <c r="J968" i="4"/>
  <c r="I968" i="4"/>
  <c r="H968" i="4"/>
  <c r="N967" i="4"/>
  <c r="M967" i="4"/>
  <c r="L967" i="4"/>
  <c r="K967" i="4"/>
  <c r="J967" i="4"/>
  <c r="I967" i="4"/>
  <c r="H967" i="4"/>
  <c r="N966" i="4"/>
  <c r="M966" i="4"/>
  <c r="L966" i="4"/>
  <c r="K966" i="4"/>
  <c r="J966" i="4"/>
  <c r="I966" i="4"/>
  <c r="H966" i="4"/>
  <c r="N965" i="4"/>
  <c r="M965" i="4"/>
  <c r="L965" i="4"/>
  <c r="K965" i="4"/>
  <c r="J965" i="4"/>
  <c r="I965" i="4"/>
  <c r="H965" i="4"/>
  <c r="N964" i="4"/>
  <c r="M964" i="4"/>
  <c r="L964" i="4"/>
  <c r="K964" i="4"/>
  <c r="J964" i="4"/>
  <c r="I964" i="4"/>
  <c r="H964" i="4"/>
  <c r="N963" i="4"/>
  <c r="M963" i="4"/>
  <c r="L963" i="4"/>
  <c r="K963" i="4"/>
  <c r="J963" i="4"/>
  <c r="I963" i="4"/>
  <c r="H963" i="4"/>
  <c r="N962" i="4"/>
  <c r="M962" i="4"/>
  <c r="L962" i="4"/>
  <c r="K962" i="4"/>
  <c r="J962" i="4"/>
  <c r="I962" i="4"/>
  <c r="H962" i="4"/>
  <c r="N961" i="4"/>
  <c r="M961" i="4"/>
  <c r="L961" i="4"/>
  <c r="K961" i="4"/>
  <c r="J961" i="4"/>
  <c r="I961" i="4"/>
  <c r="H961" i="4"/>
  <c r="N960" i="4"/>
  <c r="M960" i="4"/>
  <c r="L960" i="4"/>
  <c r="K960" i="4"/>
  <c r="J960" i="4"/>
  <c r="I960" i="4"/>
  <c r="H960" i="4"/>
  <c r="N959" i="4"/>
  <c r="M959" i="4"/>
  <c r="L959" i="4"/>
  <c r="K959" i="4"/>
  <c r="J959" i="4"/>
  <c r="I959" i="4"/>
  <c r="H959" i="4"/>
  <c r="N958" i="4"/>
  <c r="M958" i="4"/>
  <c r="L958" i="4"/>
  <c r="K958" i="4"/>
  <c r="J958" i="4"/>
  <c r="I958" i="4"/>
  <c r="H958" i="4"/>
  <c r="N957" i="4"/>
  <c r="M957" i="4"/>
  <c r="L957" i="4"/>
  <c r="K957" i="4"/>
  <c r="J957" i="4"/>
  <c r="I957" i="4"/>
  <c r="H957" i="4"/>
  <c r="N956" i="4"/>
  <c r="M956" i="4"/>
  <c r="L956" i="4"/>
  <c r="K956" i="4"/>
  <c r="J956" i="4"/>
  <c r="I956" i="4"/>
  <c r="H956" i="4"/>
  <c r="N955" i="4"/>
  <c r="M955" i="4"/>
  <c r="L955" i="4"/>
  <c r="K955" i="4"/>
  <c r="J955" i="4"/>
  <c r="I955" i="4"/>
  <c r="H955" i="4"/>
  <c r="N954" i="4"/>
  <c r="M954" i="4"/>
  <c r="L954" i="4"/>
  <c r="K954" i="4"/>
  <c r="J954" i="4"/>
  <c r="I954" i="4"/>
  <c r="H954" i="4"/>
  <c r="N953" i="4"/>
  <c r="M953" i="4"/>
  <c r="L953" i="4"/>
  <c r="K953" i="4"/>
  <c r="J953" i="4"/>
  <c r="I953" i="4"/>
  <c r="H953" i="4"/>
  <c r="N952" i="4"/>
  <c r="M952" i="4"/>
  <c r="L952" i="4"/>
  <c r="K952" i="4"/>
  <c r="J952" i="4"/>
  <c r="I952" i="4"/>
  <c r="H952" i="4"/>
  <c r="N951" i="4"/>
  <c r="M951" i="4"/>
  <c r="L951" i="4"/>
  <c r="K951" i="4"/>
  <c r="J951" i="4"/>
  <c r="I951" i="4"/>
  <c r="H951" i="4"/>
  <c r="N950" i="4"/>
  <c r="M950" i="4"/>
  <c r="L950" i="4"/>
  <c r="K950" i="4"/>
  <c r="J950" i="4"/>
  <c r="I950" i="4"/>
  <c r="H950" i="4"/>
  <c r="N949" i="4"/>
  <c r="M949" i="4"/>
  <c r="L949" i="4"/>
  <c r="K949" i="4"/>
  <c r="J949" i="4"/>
  <c r="I949" i="4"/>
  <c r="H949" i="4"/>
  <c r="N948" i="4"/>
  <c r="M948" i="4"/>
  <c r="L948" i="4"/>
  <c r="K948" i="4"/>
  <c r="J948" i="4"/>
  <c r="I948" i="4"/>
  <c r="H948" i="4"/>
  <c r="N947" i="4"/>
  <c r="M947" i="4"/>
  <c r="L947" i="4"/>
  <c r="K947" i="4"/>
  <c r="J947" i="4"/>
  <c r="I947" i="4"/>
  <c r="H947" i="4"/>
  <c r="N946" i="4"/>
  <c r="M946" i="4"/>
  <c r="L946" i="4"/>
  <c r="K946" i="4"/>
  <c r="J946" i="4"/>
  <c r="I946" i="4"/>
  <c r="H946" i="4"/>
  <c r="N945" i="4"/>
  <c r="M945" i="4"/>
  <c r="L945" i="4"/>
  <c r="K945" i="4"/>
  <c r="J945" i="4"/>
  <c r="I945" i="4"/>
  <c r="H945" i="4"/>
  <c r="N944" i="4"/>
  <c r="M944" i="4"/>
  <c r="L944" i="4"/>
  <c r="K944" i="4"/>
  <c r="J944" i="4"/>
  <c r="I944" i="4"/>
  <c r="H944" i="4"/>
  <c r="N943" i="4"/>
  <c r="M943" i="4"/>
  <c r="L943" i="4"/>
  <c r="H943" i="4"/>
  <c r="N942" i="4"/>
  <c r="M942" i="4"/>
  <c r="L942" i="4"/>
  <c r="K942" i="4"/>
  <c r="J942" i="4"/>
  <c r="I942" i="4"/>
  <c r="H942" i="4"/>
  <c r="N941" i="4"/>
  <c r="M941" i="4"/>
  <c r="L941" i="4"/>
  <c r="K941" i="4"/>
  <c r="J941" i="4"/>
  <c r="I941" i="4"/>
  <c r="H941" i="4"/>
  <c r="N940" i="4"/>
  <c r="M940" i="4"/>
  <c r="L940" i="4"/>
  <c r="K940" i="4"/>
  <c r="J940" i="4"/>
  <c r="I940" i="4"/>
  <c r="H940" i="4"/>
  <c r="N939" i="4"/>
  <c r="M939" i="4"/>
  <c r="L939" i="4"/>
  <c r="K939" i="4"/>
  <c r="J939" i="4"/>
  <c r="I939" i="4"/>
  <c r="H939" i="4"/>
  <c r="N938" i="4"/>
  <c r="M938" i="4"/>
  <c r="L938" i="4"/>
  <c r="K938" i="4"/>
  <c r="J938" i="4"/>
  <c r="I938" i="4"/>
  <c r="H938" i="4"/>
  <c r="N937" i="4"/>
  <c r="M937" i="4"/>
  <c r="L937" i="4"/>
  <c r="K937" i="4"/>
  <c r="J937" i="4"/>
  <c r="I937" i="4"/>
  <c r="H937" i="4"/>
  <c r="N936" i="4"/>
  <c r="M936" i="4"/>
  <c r="L936" i="4"/>
  <c r="K936" i="4"/>
  <c r="J936" i="4"/>
  <c r="I936" i="4"/>
  <c r="H936" i="4"/>
  <c r="N935" i="4"/>
  <c r="M935" i="4"/>
  <c r="L935" i="4"/>
  <c r="K935" i="4"/>
  <c r="J935" i="4"/>
  <c r="I935" i="4"/>
  <c r="H935" i="4"/>
  <c r="N934" i="4"/>
  <c r="M934" i="4"/>
  <c r="L934" i="4"/>
  <c r="K934" i="4"/>
  <c r="J934" i="4"/>
  <c r="I934" i="4"/>
  <c r="H934" i="4"/>
  <c r="N933" i="4"/>
  <c r="M933" i="4"/>
  <c r="L933" i="4"/>
  <c r="K933" i="4"/>
  <c r="J933" i="4"/>
  <c r="I933" i="4"/>
  <c r="H933" i="4"/>
  <c r="N932" i="4"/>
  <c r="M932" i="4"/>
  <c r="L932" i="4"/>
  <c r="K932" i="4"/>
  <c r="J932" i="4"/>
  <c r="I932" i="4"/>
  <c r="H932" i="4"/>
  <c r="N931" i="4"/>
  <c r="M931" i="4"/>
  <c r="L931" i="4"/>
  <c r="K931" i="4"/>
  <c r="J931" i="4"/>
  <c r="I931" i="4"/>
  <c r="H931" i="4"/>
  <c r="N930" i="4"/>
  <c r="M930" i="4"/>
  <c r="L930" i="4"/>
  <c r="K930" i="4"/>
  <c r="J930" i="4"/>
  <c r="I930" i="4"/>
  <c r="H930" i="4"/>
  <c r="N929" i="4"/>
  <c r="M929" i="4"/>
  <c r="L929" i="4"/>
  <c r="K929" i="4"/>
  <c r="J929" i="4"/>
  <c r="I929" i="4"/>
  <c r="H929" i="4"/>
  <c r="N928" i="4"/>
  <c r="K928" i="4" s="1"/>
  <c r="M928" i="4"/>
  <c r="L928" i="4"/>
  <c r="J928" i="4"/>
  <c r="I928" i="4"/>
  <c r="H928" i="4"/>
  <c r="N927" i="4"/>
  <c r="M927" i="4"/>
  <c r="L927" i="4"/>
  <c r="K927" i="4"/>
  <c r="J927" i="4"/>
  <c r="I927" i="4"/>
  <c r="H927" i="4"/>
  <c r="N926" i="4"/>
  <c r="M926" i="4"/>
  <c r="L926" i="4"/>
  <c r="K926" i="4"/>
  <c r="J926" i="4"/>
  <c r="I926" i="4"/>
  <c r="H926" i="4"/>
  <c r="N925" i="4"/>
  <c r="M925" i="4"/>
  <c r="L925" i="4"/>
  <c r="K925" i="4"/>
  <c r="J925" i="4"/>
  <c r="I925" i="4"/>
  <c r="H925" i="4"/>
  <c r="N924" i="4"/>
  <c r="M924" i="4"/>
  <c r="L924" i="4"/>
  <c r="K924" i="4"/>
  <c r="J924" i="4"/>
  <c r="I924" i="4"/>
  <c r="H924" i="4"/>
  <c r="N923" i="4"/>
  <c r="M923" i="4"/>
  <c r="L923" i="4"/>
  <c r="K923" i="4"/>
  <c r="J923" i="4"/>
  <c r="I923" i="4"/>
  <c r="H923" i="4"/>
  <c r="N922" i="4"/>
  <c r="M922" i="4"/>
  <c r="L922" i="4"/>
  <c r="K922" i="4"/>
  <c r="J922" i="4"/>
  <c r="I922" i="4"/>
  <c r="H922" i="4"/>
  <c r="N921" i="4"/>
  <c r="M921" i="4"/>
  <c r="L921" i="4"/>
  <c r="K921" i="4"/>
  <c r="J921" i="4"/>
  <c r="I921" i="4"/>
  <c r="H921" i="4"/>
  <c r="N920" i="4"/>
  <c r="M920" i="4"/>
  <c r="L920" i="4"/>
  <c r="K920" i="4"/>
  <c r="J920" i="4"/>
  <c r="I920" i="4"/>
  <c r="H920" i="4"/>
  <c r="N919" i="4"/>
  <c r="M919" i="4"/>
  <c r="L919" i="4"/>
  <c r="K919" i="4"/>
  <c r="J919" i="4"/>
  <c r="I919" i="4"/>
  <c r="H919" i="4"/>
  <c r="N918" i="4"/>
  <c r="M918" i="4"/>
  <c r="L918" i="4"/>
  <c r="K918" i="4"/>
  <c r="J918" i="4"/>
  <c r="I918" i="4"/>
  <c r="H918" i="4"/>
  <c r="N917" i="4"/>
  <c r="M917" i="4"/>
  <c r="L917" i="4"/>
  <c r="K917" i="4"/>
  <c r="J917" i="4"/>
  <c r="I917" i="4"/>
  <c r="H917" i="4"/>
  <c r="N916" i="4"/>
  <c r="M916" i="4"/>
  <c r="L916" i="4"/>
  <c r="K916" i="4"/>
  <c r="J916" i="4"/>
  <c r="I916" i="4"/>
  <c r="H916" i="4"/>
  <c r="N915" i="4"/>
  <c r="M915" i="4"/>
  <c r="L915" i="4"/>
  <c r="K915" i="4"/>
  <c r="J915" i="4"/>
  <c r="I915" i="4"/>
  <c r="H915" i="4"/>
  <c r="N914" i="4"/>
  <c r="M914" i="4"/>
  <c r="L914" i="4"/>
  <c r="K914" i="4"/>
  <c r="J914" i="4"/>
  <c r="I914" i="4"/>
  <c r="H914" i="4"/>
  <c r="N913" i="4"/>
  <c r="M913" i="4"/>
  <c r="L913" i="4"/>
  <c r="K913" i="4"/>
  <c r="J913" i="4"/>
  <c r="I913" i="4"/>
  <c r="H913" i="4"/>
  <c r="N912" i="4"/>
  <c r="M912" i="4"/>
  <c r="L912" i="4"/>
  <c r="K912" i="4"/>
  <c r="J912" i="4"/>
  <c r="I912" i="4"/>
  <c r="H912" i="4"/>
  <c r="N911" i="4"/>
  <c r="M911" i="4"/>
  <c r="L911" i="4"/>
  <c r="K911" i="4"/>
  <c r="J911" i="4"/>
  <c r="I911" i="4"/>
  <c r="H911" i="4"/>
  <c r="N910" i="4"/>
  <c r="M910" i="4"/>
  <c r="L910" i="4"/>
  <c r="K910" i="4"/>
  <c r="J910" i="4"/>
  <c r="I910" i="4"/>
  <c r="H910" i="4"/>
  <c r="N909" i="4"/>
  <c r="M909" i="4"/>
  <c r="L909" i="4"/>
  <c r="K909" i="4"/>
  <c r="J909" i="4"/>
  <c r="I909" i="4"/>
  <c r="H909" i="4"/>
  <c r="N908" i="4"/>
  <c r="M908" i="4"/>
  <c r="L908" i="4"/>
  <c r="K908" i="4"/>
  <c r="J908" i="4"/>
  <c r="I908" i="4"/>
  <c r="H908" i="4"/>
  <c r="N907" i="4"/>
  <c r="M907" i="4"/>
  <c r="L907" i="4"/>
  <c r="K907" i="4"/>
  <c r="J907" i="4"/>
  <c r="I907" i="4"/>
  <c r="H907" i="4"/>
  <c r="N906" i="4"/>
  <c r="M906" i="4"/>
  <c r="L906" i="4"/>
  <c r="K906" i="4"/>
  <c r="J906" i="4"/>
  <c r="I906" i="4"/>
  <c r="H906" i="4"/>
  <c r="N905" i="4"/>
  <c r="M905" i="4"/>
  <c r="L905" i="4"/>
  <c r="K905" i="4"/>
  <c r="J905" i="4"/>
  <c r="I905" i="4"/>
  <c r="H905" i="4"/>
  <c r="N904" i="4"/>
  <c r="M904" i="4"/>
  <c r="L904" i="4"/>
  <c r="K904" i="4"/>
  <c r="J904" i="4"/>
  <c r="I904" i="4"/>
  <c r="H904" i="4"/>
  <c r="N903" i="4"/>
  <c r="M903" i="4"/>
  <c r="L903" i="4"/>
  <c r="K903" i="4"/>
  <c r="J903" i="4"/>
  <c r="I903" i="4"/>
  <c r="H903" i="4"/>
  <c r="N902" i="4"/>
  <c r="M902" i="4"/>
  <c r="L902" i="4"/>
  <c r="K902" i="4"/>
  <c r="J902" i="4"/>
  <c r="I902" i="4"/>
  <c r="H902" i="4"/>
  <c r="N901" i="4"/>
  <c r="M901" i="4"/>
  <c r="L901" i="4"/>
  <c r="K901" i="4"/>
  <c r="J901" i="4"/>
  <c r="I901" i="4"/>
  <c r="H901" i="4"/>
  <c r="N900" i="4"/>
  <c r="M900" i="4"/>
  <c r="L900" i="4"/>
  <c r="K900" i="4"/>
  <c r="J900" i="4"/>
  <c r="I900" i="4"/>
  <c r="H900" i="4"/>
  <c r="N899" i="4"/>
  <c r="M899" i="4"/>
  <c r="L899" i="4"/>
  <c r="K899" i="4"/>
  <c r="J899" i="4"/>
  <c r="I899" i="4"/>
  <c r="H899" i="4"/>
  <c r="N898" i="4"/>
  <c r="M898" i="4"/>
  <c r="L898" i="4"/>
  <c r="K898" i="4"/>
  <c r="J898" i="4"/>
  <c r="I898" i="4"/>
  <c r="H898" i="4"/>
  <c r="N897" i="4"/>
  <c r="M897" i="4"/>
  <c r="L897" i="4"/>
  <c r="K897" i="4"/>
  <c r="J897" i="4"/>
  <c r="I897" i="4"/>
  <c r="H897" i="4"/>
  <c r="N896" i="4"/>
  <c r="M896" i="4"/>
  <c r="L896" i="4"/>
  <c r="K896" i="4"/>
  <c r="J896" i="4"/>
  <c r="I896" i="4"/>
  <c r="H896" i="4"/>
  <c r="N895" i="4"/>
  <c r="M895" i="4"/>
  <c r="L895" i="4"/>
  <c r="K895" i="4"/>
  <c r="J895" i="4"/>
  <c r="I895" i="4"/>
  <c r="H895" i="4"/>
  <c r="N894" i="4"/>
  <c r="M894" i="4"/>
  <c r="L894" i="4"/>
  <c r="K894" i="4"/>
  <c r="J894" i="4"/>
  <c r="I894" i="4"/>
  <c r="H894" i="4"/>
  <c r="N893" i="4"/>
  <c r="M893" i="4"/>
  <c r="L893" i="4"/>
  <c r="K893" i="4"/>
  <c r="J893" i="4"/>
  <c r="I893" i="4"/>
  <c r="H893" i="4"/>
  <c r="N892" i="4"/>
  <c r="M892" i="4"/>
  <c r="L892" i="4"/>
  <c r="K892" i="4"/>
  <c r="J892" i="4"/>
  <c r="I892" i="4"/>
  <c r="H892" i="4"/>
  <c r="N891" i="4"/>
  <c r="M891" i="4"/>
  <c r="L891" i="4"/>
  <c r="K891" i="4"/>
  <c r="J891" i="4"/>
  <c r="I891" i="4"/>
  <c r="H891" i="4"/>
  <c r="N890" i="4"/>
  <c r="M890" i="4"/>
  <c r="L890" i="4"/>
  <c r="K890" i="4"/>
  <c r="J890" i="4"/>
  <c r="I890" i="4"/>
  <c r="H890" i="4"/>
  <c r="N889" i="4"/>
  <c r="M889" i="4"/>
  <c r="L889" i="4"/>
  <c r="K889" i="4"/>
  <c r="J889" i="4"/>
  <c r="I889" i="4"/>
  <c r="H889" i="4"/>
  <c r="N888" i="4"/>
  <c r="M888" i="4"/>
  <c r="L888" i="4"/>
  <c r="K888" i="4"/>
  <c r="J888" i="4"/>
  <c r="I888" i="4"/>
  <c r="H888" i="4"/>
  <c r="N887" i="4"/>
  <c r="M887" i="4"/>
  <c r="L887" i="4"/>
  <c r="K887" i="4"/>
  <c r="J887" i="4"/>
  <c r="I887" i="4"/>
  <c r="H887" i="4"/>
  <c r="N886" i="4"/>
  <c r="M886" i="4"/>
  <c r="L886" i="4"/>
  <c r="K886" i="4"/>
  <c r="J886" i="4"/>
  <c r="I886" i="4"/>
  <c r="H886" i="4"/>
  <c r="N885" i="4"/>
  <c r="M885" i="4"/>
  <c r="L885" i="4"/>
  <c r="K885" i="4"/>
  <c r="J885" i="4"/>
  <c r="I885" i="4"/>
  <c r="H885" i="4"/>
  <c r="N884" i="4"/>
  <c r="M884" i="4"/>
  <c r="L884" i="4"/>
  <c r="K884" i="4"/>
  <c r="J884" i="4"/>
  <c r="I884" i="4"/>
  <c r="H884" i="4"/>
  <c r="N883" i="4"/>
  <c r="M883" i="4"/>
  <c r="L883" i="4"/>
  <c r="K883" i="4"/>
  <c r="J883" i="4"/>
  <c r="I883" i="4"/>
  <c r="H883" i="4"/>
  <c r="N882" i="4"/>
  <c r="M882" i="4"/>
  <c r="L882" i="4"/>
  <c r="K882" i="4"/>
  <c r="J882" i="4"/>
  <c r="I882" i="4"/>
  <c r="H882" i="4"/>
  <c r="N881" i="4"/>
  <c r="M881" i="4"/>
  <c r="L881" i="4"/>
  <c r="K881" i="4"/>
  <c r="J881" i="4"/>
  <c r="I881" i="4"/>
  <c r="H881" i="4"/>
  <c r="N880" i="4"/>
  <c r="M880" i="4"/>
  <c r="L880" i="4"/>
  <c r="K880" i="4"/>
  <c r="J880" i="4"/>
  <c r="I880" i="4"/>
  <c r="H880" i="4"/>
  <c r="N879" i="4"/>
  <c r="K879" i="4" s="1"/>
  <c r="M879" i="4"/>
  <c r="L879" i="4"/>
  <c r="J879" i="4"/>
  <c r="I879" i="4"/>
  <c r="H879" i="4"/>
  <c r="N878" i="4"/>
  <c r="M878" i="4"/>
  <c r="L878" i="4"/>
  <c r="K878" i="4"/>
  <c r="J878" i="4"/>
  <c r="I878" i="4"/>
  <c r="H878" i="4"/>
  <c r="N877" i="4"/>
  <c r="M877" i="4"/>
  <c r="L877" i="4"/>
  <c r="K877" i="4"/>
  <c r="J877" i="4"/>
  <c r="I877" i="4"/>
  <c r="H877" i="4"/>
  <c r="N876" i="4"/>
  <c r="M876" i="4"/>
  <c r="L876" i="4"/>
  <c r="K876" i="4"/>
  <c r="J876" i="4"/>
  <c r="I876" i="4"/>
  <c r="H876" i="4"/>
  <c r="N875" i="4"/>
  <c r="M875" i="4"/>
  <c r="L875" i="4"/>
  <c r="K875" i="4"/>
  <c r="J875" i="4"/>
  <c r="I875" i="4"/>
  <c r="H875" i="4"/>
  <c r="N874" i="4"/>
  <c r="M874" i="4"/>
  <c r="L874" i="4"/>
  <c r="K874" i="4"/>
  <c r="J874" i="4"/>
  <c r="I874" i="4"/>
  <c r="H874" i="4"/>
  <c r="N873" i="4"/>
  <c r="M873" i="4"/>
  <c r="L873" i="4"/>
  <c r="K873" i="4"/>
  <c r="J873" i="4"/>
  <c r="I873" i="4"/>
  <c r="H873" i="4"/>
  <c r="N872" i="4"/>
  <c r="M872" i="4"/>
  <c r="L872" i="4"/>
  <c r="I872" i="4"/>
  <c r="H872" i="4"/>
  <c r="N871" i="4"/>
  <c r="M871" i="4"/>
  <c r="L871" i="4"/>
  <c r="K871" i="4"/>
  <c r="J871" i="4"/>
  <c r="I871" i="4"/>
  <c r="H871" i="4"/>
  <c r="N870" i="4"/>
  <c r="M870" i="4"/>
  <c r="L870" i="4"/>
  <c r="K870" i="4"/>
  <c r="J870" i="4"/>
  <c r="I870" i="4"/>
  <c r="H870" i="4"/>
  <c r="N869" i="4"/>
  <c r="M869" i="4"/>
  <c r="L869" i="4"/>
  <c r="H869" i="4"/>
  <c r="N868" i="4"/>
  <c r="K868" i="4" s="1"/>
  <c r="M868" i="4"/>
  <c r="L868" i="4"/>
  <c r="J868" i="4"/>
  <c r="I868" i="4"/>
  <c r="H868" i="4"/>
  <c r="N867" i="4"/>
  <c r="M867" i="4"/>
  <c r="L867" i="4"/>
  <c r="K867" i="4"/>
  <c r="J867" i="4"/>
  <c r="I867" i="4"/>
  <c r="H867" i="4"/>
  <c r="N866" i="4"/>
  <c r="M866" i="4"/>
  <c r="L866" i="4"/>
  <c r="K866" i="4"/>
  <c r="J866" i="4"/>
  <c r="I866" i="4"/>
  <c r="H866" i="4"/>
  <c r="N865" i="4"/>
  <c r="M865" i="4"/>
  <c r="L865" i="4"/>
  <c r="K865" i="4"/>
  <c r="J865" i="4"/>
  <c r="I865" i="4"/>
  <c r="H865" i="4"/>
  <c r="N864" i="4"/>
  <c r="M864" i="4"/>
  <c r="L864" i="4"/>
  <c r="K864" i="4"/>
  <c r="J864" i="4"/>
  <c r="I864" i="4"/>
  <c r="H864" i="4"/>
  <c r="N863" i="4"/>
  <c r="M863" i="4"/>
  <c r="L863" i="4"/>
  <c r="K863" i="4"/>
  <c r="J863" i="4"/>
  <c r="I863" i="4"/>
  <c r="H863" i="4"/>
  <c r="N862" i="4"/>
  <c r="M862" i="4"/>
  <c r="L862" i="4"/>
  <c r="K862" i="4"/>
  <c r="J862" i="4"/>
  <c r="I862" i="4"/>
  <c r="H862" i="4"/>
  <c r="N861" i="4"/>
  <c r="M861" i="4"/>
  <c r="L861" i="4"/>
  <c r="K861" i="4"/>
  <c r="J861" i="4"/>
  <c r="I861" i="4"/>
  <c r="H861" i="4"/>
  <c r="N860" i="4"/>
  <c r="M860" i="4"/>
  <c r="L860" i="4"/>
  <c r="K860" i="4"/>
  <c r="J860" i="4"/>
  <c r="I860" i="4"/>
  <c r="H860" i="4"/>
  <c r="N859" i="4"/>
  <c r="M859" i="4"/>
  <c r="L859" i="4"/>
  <c r="K859" i="4"/>
  <c r="J859" i="4"/>
  <c r="I859" i="4"/>
  <c r="H859" i="4"/>
  <c r="N858" i="4"/>
  <c r="M858" i="4"/>
  <c r="L858" i="4"/>
  <c r="K858" i="4"/>
  <c r="J858" i="4"/>
  <c r="I858" i="4"/>
  <c r="H858" i="4"/>
  <c r="N857" i="4"/>
  <c r="M857" i="4"/>
  <c r="L857" i="4"/>
  <c r="K857" i="4"/>
  <c r="J857" i="4"/>
  <c r="I857" i="4"/>
  <c r="H857" i="4"/>
  <c r="N856" i="4"/>
  <c r="M856" i="4"/>
  <c r="L856" i="4"/>
  <c r="K856" i="4"/>
  <c r="J856" i="4"/>
  <c r="I856" i="4"/>
  <c r="H856" i="4"/>
  <c r="N855" i="4"/>
  <c r="M855" i="4"/>
  <c r="L855" i="4"/>
  <c r="K855" i="4"/>
  <c r="J855" i="4"/>
  <c r="I855" i="4"/>
  <c r="H855" i="4"/>
  <c r="N854" i="4"/>
  <c r="K854" i="4" s="1"/>
  <c r="M854" i="4"/>
  <c r="L854" i="4"/>
  <c r="J854" i="4"/>
  <c r="I854" i="4"/>
  <c r="H854" i="4"/>
  <c r="N853" i="4"/>
  <c r="M853" i="4"/>
  <c r="L853" i="4"/>
  <c r="K853" i="4"/>
  <c r="J853" i="4"/>
  <c r="I853" i="4"/>
  <c r="H853" i="4"/>
  <c r="N852" i="4"/>
  <c r="M852" i="4"/>
  <c r="L852" i="4"/>
  <c r="K852" i="4"/>
  <c r="J852" i="4"/>
  <c r="I852" i="4"/>
  <c r="H852" i="4"/>
  <c r="N851" i="4"/>
  <c r="M851" i="4"/>
  <c r="L851" i="4"/>
  <c r="K851" i="4"/>
  <c r="J851" i="4"/>
  <c r="I851" i="4"/>
  <c r="H851" i="4"/>
  <c r="N850" i="4"/>
  <c r="M850" i="4"/>
  <c r="L850" i="4"/>
  <c r="K850" i="4"/>
  <c r="J850" i="4"/>
  <c r="I850" i="4"/>
  <c r="H850" i="4"/>
  <c r="N849" i="4"/>
  <c r="M849" i="4"/>
  <c r="L849" i="4"/>
  <c r="K849" i="4"/>
  <c r="J849" i="4"/>
  <c r="I849" i="4"/>
  <c r="H849" i="4"/>
  <c r="N848" i="4"/>
  <c r="M848" i="4"/>
  <c r="L848" i="4"/>
  <c r="K848" i="4"/>
  <c r="J848" i="4"/>
  <c r="I848" i="4"/>
  <c r="H848" i="4"/>
  <c r="N847" i="4"/>
  <c r="M847" i="4"/>
  <c r="L847" i="4"/>
  <c r="K847" i="4"/>
  <c r="J847" i="4"/>
  <c r="I847" i="4"/>
  <c r="H847" i="4"/>
  <c r="N846" i="4"/>
  <c r="M846" i="4"/>
  <c r="L846" i="4"/>
  <c r="K846" i="4"/>
  <c r="J846" i="4"/>
  <c r="I846" i="4"/>
  <c r="H846" i="4"/>
  <c r="N845" i="4"/>
  <c r="M845" i="4"/>
  <c r="L845" i="4"/>
  <c r="K845" i="4"/>
  <c r="J845" i="4"/>
  <c r="I845" i="4"/>
  <c r="H845" i="4"/>
  <c r="N844" i="4"/>
  <c r="M844" i="4"/>
  <c r="L844" i="4"/>
  <c r="K844" i="4"/>
  <c r="J844" i="4"/>
  <c r="I844" i="4"/>
  <c r="H844" i="4"/>
  <c r="N843" i="4"/>
  <c r="M843" i="4"/>
  <c r="L843" i="4"/>
  <c r="K843" i="4"/>
  <c r="J843" i="4"/>
  <c r="I843" i="4"/>
  <c r="H843" i="4"/>
  <c r="N842" i="4"/>
  <c r="M842" i="4"/>
  <c r="L842" i="4"/>
  <c r="K842" i="4"/>
  <c r="J842" i="4"/>
  <c r="I842" i="4"/>
  <c r="H842" i="4"/>
  <c r="N841" i="4"/>
  <c r="M841" i="4"/>
  <c r="L841" i="4"/>
  <c r="K841" i="4"/>
  <c r="J841" i="4"/>
  <c r="I841" i="4"/>
  <c r="H841" i="4"/>
  <c r="N840" i="4"/>
  <c r="M840" i="4"/>
  <c r="L840" i="4"/>
  <c r="K840" i="4"/>
  <c r="J840" i="4"/>
  <c r="I840" i="4"/>
  <c r="H840" i="4"/>
  <c r="N839" i="4"/>
  <c r="M839" i="4"/>
  <c r="L839" i="4"/>
  <c r="K839" i="4"/>
  <c r="J839" i="4"/>
  <c r="I839" i="4"/>
  <c r="H839" i="4"/>
  <c r="N838" i="4"/>
  <c r="M838" i="4"/>
  <c r="L838" i="4"/>
  <c r="K838" i="4"/>
  <c r="J838" i="4"/>
  <c r="I838" i="4"/>
  <c r="H838" i="4"/>
  <c r="N837" i="4"/>
  <c r="M837" i="4"/>
  <c r="L837" i="4"/>
  <c r="K837" i="4"/>
  <c r="J837" i="4"/>
  <c r="I837" i="4"/>
  <c r="H837" i="4"/>
  <c r="N836" i="4"/>
  <c r="M836" i="4"/>
  <c r="L836" i="4"/>
  <c r="K836" i="4"/>
  <c r="J836" i="4"/>
  <c r="I836" i="4"/>
  <c r="H836" i="4"/>
  <c r="N835" i="4"/>
  <c r="M835" i="4"/>
  <c r="L835" i="4"/>
  <c r="K835" i="4"/>
  <c r="J835" i="4"/>
  <c r="I835" i="4"/>
  <c r="H835" i="4"/>
  <c r="N834" i="4"/>
  <c r="M834" i="4"/>
  <c r="L834" i="4"/>
  <c r="K834" i="4"/>
  <c r="J834" i="4"/>
  <c r="I834" i="4"/>
  <c r="H834" i="4"/>
  <c r="N833" i="4"/>
  <c r="M833" i="4"/>
  <c r="L833" i="4"/>
  <c r="K833" i="4"/>
  <c r="J833" i="4"/>
  <c r="I833" i="4"/>
  <c r="H833" i="4"/>
  <c r="N832" i="4"/>
  <c r="M832" i="4"/>
  <c r="L832" i="4"/>
  <c r="K832" i="4"/>
  <c r="J832" i="4"/>
  <c r="I832" i="4"/>
  <c r="H832" i="4"/>
  <c r="N831" i="4"/>
  <c r="M831" i="4"/>
  <c r="L831" i="4"/>
  <c r="K831" i="4"/>
  <c r="J831" i="4"/>
  <c r="I831" i="4"/>
  <c r="H831" i="4"/>
  <c r="N830" i="4"/>
  <c r="M830" i="4"/>
  <c r="L830" i="4"/>
  <c r="K830" i="4"/>
  <c r="J830" i="4"/>
  <c r="I830" i="4"/>
  <c r="H830" i="4"/>
  <c r="N829" i="4"/>
  <c r="M829" i="4"/>
  <c r="L829" i="4"/>
  <c r="K829" i="4"/>
  <c r="J829" i="4"/>
  <c r="I829" i="4"/>
  <c r="H829" i="4"/>
  <c r="N828" i="4"/>
  <c r="M828" i="4"/>
  <c r="L828" i="4"/>
  <c r="K828" i="4"/>
  <c r="J828" i="4"/>
  <c r="I828" i="4"/>
  <c r="H828" i="4"/>
  <c r="N827" i="4"/>
  <c r="M827" i="4"/>
  <c r="L827" i="4"/>
  <c r="K827" i="4"/>
  <c r="J827" i="4"/>
  <c r="I827" i="4"/>
  <c r="H827" i="4"/>
  <c r="N826" i="4"/>
  <c r="M826" i="4"/>
  <c r="L826" i="4"/>
  <c r="K826" i="4"/>
  <c r="J826" i="4"/>
  <c r="I826" i="4"/>
  <c r="H826" i="4"/>
  <c r="N825" i="4"/>
  <c r="M825" i="4"/>
  <c r="L825" i="4"/>
  <c r="K825" i="4"/>
  <c r="J825" i="4"/>
  <c r="I825" i="4"/>
  <c r="H825" i="4"/>
  <c r="N824" i="4"/>
  <c r="M824" i="4"/>
  <c r="L824" i="4"/>
  <c r="K824" i="4"/>
  <c r="J824" i="4"/>
  <c r="I824" i="4"/>
  <c r="H824" i="4"/>
  <c r="N823" i="4"/>
  <c r="M823" i="4"/>
  <c r="L823" i="4"/>
  <c r="K823" i="4"/>
  <c r="J823" i="4"/>
  <c r="I823" i="4"/>
  <c r="H823" i="4"/>
  <c r="N822" i="4"/>
  <c r="M822" i="4"/>
  <c r="L822" i="4"/>
  <c r="K822" i="4"/>
  <c r="J822" i="4"/>
  <c r="I822" i="4"/>
  <c r="H822" i="4"/>
  <c r="N821" i="4"/>
  <c r="M821" i="4"/>
  <c r="L821" i="4"/>
  <c r="K821" i="4"/>
  <c r="J821" i="4"/>
  <c r="I821" i="4"/>
  <c r="H821" i="4"/>
  <c r="N820" i="4"/>
  <c r="M820" i="4"/>
  <c r="L820" i="4"/>
  <c r="K820" i="4"/>
  <c r="J820" i="4"/>
  <c r="I820" i="4"/>
  <c r="H820" i="4"/>
  <c r="N819" i="4"/>
  <c r="M819" i="4"/>
  <c r="L819" i="4"/>
  <c r="K819" i="4"/>
  <c r="J819" i="4"/>
  <c r="I819" i="4"/>
  <c r="H819" i="4"/>
  <c r="N818" i="4"/>
  <c r="M818" i="4"/>
  <c r="L818" i="4"/>
  <c r="K818" i="4"/>
  <c r="J818" i="4"/>
  <c r="I818" i="4"/>
  <c r="H818" i="4"/>
  <c r="N817" i="4"/>
  <c r="M817" i="4"/>
  <c r="L817" i="4"/>
  <c r="K817" i="4"/>
  <c r="J817" i="4"/>
  <c r="I817" i="4"/>
  <c r="H817" i="4"/>
  <c r="N816" i="4"/>
  <c r="M816" i="4"/>
  <c r="L816" i="4"/>
  <c r="K816" i="4"/>
  <c r="J816" i="4"/>
  <c r="I816" i="4"/>
  <c r="H816" i="4"/>
  <c r="N815" i="4"/>
  <c r="M815" i="4"/>
  <c r="L815" i="4"/>
  <c r="K815" i="4"/>
  <c r="J815" i="4"/>
  <c r="I815" i="4"/>
  <c r="H815" i="4"/>
  <c r="N814" i="4"/>
  <c r="M814" i="4"/>
  <c r="L814" i="4"/>
  <c r="K814" i="4"/>
  <c r="J814" i="4"/>
  <c r="I814" i="4"/>
  <c r="H814" i="4"/>
  <c r="N813" i="4"/>
  <c r="M813" i="4"/>
  <c r="L813" i="4"/>
  <c r="K813" i="4"/>
  <c r="J813" i="4"/>
  <c r="I813" i="4"/>
  <c r="H813" i="4"/>
  <c r="N812" i="4"/>
  <c r="M812" i="4"/>
  <c r="L812" i="4"/>
  <c r="K812" i="4"/>
  <c r="J812" i="4"/>
  <c r="I812" i="4"/>
  <c r="H812" i="4"/>
  <c r="N811" i="4"/>
  <c r="M811" i="4"/>
  <c r="L811" i="4"/>
  <c r="K811" i="4"/>
  <c r="J811" i="4"/>
  <c r="I811" i="4"/>
  <c r="H811" i="4"/>
  <c r="N810" i="4"/>
  <c r="M810" i="4"/>
  <c r="L810" i="4"/>
  <c r="K810" i="4"/>
  <c r="J810" i="4"/>
  <c r="I810" i="4"/>
  <c r="H810" i="4"/>
  <c r="N809" i="4"/>
  <c r="M809" i="4"/>
  <c r="L809" i="4"/>
  <c r="K809" i="4"/>
  <c r="J809" i="4"/>
  <c r="I809" i="4"/>
  <c r="H809" i="4"/>
  <c r="N808" i="4"/>
  <c r="M808" i="4"/>
  <c r="L808" i="4"/>
  <c r="K808" i="4"/>
  <c r="J808" i="4"/>
  <c r="I808" i="4"/>
  <c r="H808" i="4"/>
  <c r="N807" i="4"/>
  <c r="M807" i="4"/>
  <c r="L807" i="4"/>
  <c r="K807" i="4"/>
  <c r="J807" i="4"/>
  <c r="I807" i="4"/>
  <c r="H807" i="4"/>
  <c r="N806" i="4"/>
  <c r="M806" i="4"/>
  <c r="L806" i="4"/>
  <c r="K806" i="4"/>
  <c r="J806" i="4"/>
  <c r="I806" i="4"/>
  <c r="H806" i="4"/>
  <c r="N805" i="4"/>
  <c r="M805" i="4"/>
  <c r="L805" i="4"/>
  <c r="K805" i="4"/>
  <c r="J805" i="4"/>
  <c r="I805" i="4"/>
  <c r="H805" i="4"/>
  <c r="N804" i="4"/>
  <c r="M804" i="4"/>
  <c r="L804" i="4"/>
  <c r="K804" i="4"/>
  <c r="J804" i="4"/>
  <c r="I804" i="4"/>
  <c r="H804" i="4"/>
  <c r="N803" i="4"/>
  <c r="M803" i="4"/>
  <c r="L803" i="4"/>
  <c r="K803" i="4"/>
  <c r="J803" i="4"/>
  <c r="I803" i="4"/>
  <c r="H803" i="4"/>
  <c r="N802" i="4"/>
  <c r="M802" i="4"/>
  <c r="L802" i="4"/>
  <c r="K802" i="4"/>
  <c r="J802" i="4"/>
  <c r="I802" i="4"/>
  <c r="H802" i="4"/>
  <c r="N801" i="4"/>
  <c r="M801" i="4"/>
  <c r="L801" i="4"/>
  <c r="K801" i="4"/>
  <c r="J801" i="4"/>
  <c r="I801" i="4"/>
  <c r="H801" i="4"/>
  <c r="N800" i="4"/>
  <c r="M800" i="4"/>
  <c r="L800" i="4"/>
  <c r="K800" i="4"/>
  <c r="J800" i="4"/>
  <c r="I800" i="4"/>
  <c r="H800" i="4"/>
  <c r="N799" i="4"/>
  <c r="M799" i="4"/>
  <c r="L799" i="4"/>
  <c r="K799" i="4"/>
  <c r="J799" i="4"/>
  <c r="I799" i="4"/>
  <c r="H799" i="4"/>
  <c r="N798" i="4"/>
  <c r="M798" i="4"/>
  <c r="L798" i="4"/>
  <c r="K798" i="4"/>
  <c r="J798" i="4"/>
  <c r="I798" i="4"/>
  <c r="H798" i="4"/>
  <c r="N797" i="4"/>
  <c r="M797" i="4"/>
  <c r="L797" i="4"/>
  <c r="K797" i="4"/>
  <c r="J797" i="4"/>
  <c r="I797" i="4"/>
  <c r="H797" i="4"/>
  <c r="N796" i="4"/>
  <c r="M796" i="4"/>
  <c r="L796" i="4"/>
  <c r="K796" i="4"/>
  <c r="J796" i="4"/>
  <c r="I796" i="4"/>
  <c r="H796" i="4"/>
  <c r="N795" i="4"/>
  <c r="M795" i="4"/>
  <c r="L795" i="4"/>
  <c r="K795" i="4"/>
  <c r="J795" i="4"/>
  <c r="I795" i="4"/>
  <c r="H795" i="4"/>
  <c r="N794" i="4"/>
  <c r="M794" i="4"/>
  <c r="L794" i="4"/>
  <c r="K794" i="4"/>
  <c r="J794" i="4"/>
  <c r="I794" i="4"/>
  <c r="H794" i="4"/>
  <c r="N793" i="4"/>
  <c r="M793" i="4"/>
  <c r="L793" i="4"/>
  <c r="K793" i="4"/>
  <c r="J793" i="4"/>
  <c r="I793" i="4"/>
  <c r="H793" i="4"/>
  <c r="N792" i="4"/>
  <c r="M792" i="4"/>
  <c r="L792" i="4"/>
  <c r="K792" i="4"/>
  <c r="J792" i="4"/>
  <c r="I792" i="4"/>
  <c r="H792" i="4"/>
  <c r="N791" i="4"/>
  <c r="M791" i="4"/>
  <c r="L791" i="4"/>
  <c r="K791" i="4"/>
  <c r="J791" i="4"/>
  <c r="I791" i="4"/>
  <c r="H791" i="4"/>
  <c r="N790" i="4"/>
  <c r="M790" i="4"/>
  <c r="L790" i="4"/>
  <c r="K790" i="4"/>
  <c r="J790" i="4"/>
  <c r="I790" i="4"/>
  <c r="H790" i="4"/>
  <c r="N789" i="4"/>
  <c r="M789" i="4"/>
  <c r="L789" i="4"/>
  <c r="K789" i="4"/>
  <c r="J789" i="4"/>
  <c r="I789" i="4"/>
  <c r="H789" i="4"/>
  <c r="N788" i="4"/>
  <c r="M788" i="4"/>
  <c r="L788" i="4"/>
  <c r="K788" i="4"/>
  <c r="J788" i="4"/>
  <c r="I788" i="4"/>
  <c r="H788" i="4"/>
  <c r="N787" i="4"/>
  <c r="M787" i="4"/>
  <c r="L787" i="4"/>
  <c r="K787" i="4"/>
  <c r="J787" i="4"/>
  <c r="I787" i="4"/>
  <c r="H787" i="4"/>
  <c r="N786" i="4"/>
  <c r="M786" i="4"/>
  <c r="L786" i="4"/>
  <c r="K786" i="4"/>
  <c r="J786" i="4"/>
  <c r="I786" i="4"/>
  <c r="H786" i="4"/>
  <c r="N785" i="4"/>
  <c r="M785" i="4"/>
  <c r="L785" i="4"/>
  <c r="K785" i="4"/>
  <c r="J785" i="4"/>
  <c r="I785" i="4"/>
  <c r="H785" i="4"/>
  <c r="N784" i="4"/>
  <c r="M784" i="4"/>
  <c r="L784" i="4"/>
  <c r="K784" i="4"/>
  <c r="J784" i="4"/>
  <c r="I784" i="4"/>
  <c r="H784" i="4"/>
  <c r="N783" i="4"/>
  <c r="M783" i="4"/>
  <c r="L783" i="4"/>
  <c r="K783" i="4"/>
  <c r="J783" i="4"/>
  <c r="I783" i="4"/>
  <c r="H783" i="4"/>
  <c r="N782" i="4"/>
  <c r="M782" i="4"/>
  <c r="L782" i="4"/>
  <c r="K782" i="4"/>
  <c r="J782" i="4"/>
  <c r="I782" i="4"/>
  <c r="H782" i="4"/>
  <c r="N781" i="4"/>
  <c r="M781" i="4"/>
  <c r="L781" i="4"/>
  <c r="K781" i="4"/>
  <c r="J781" i="4"/>
  <c r="I781" i="4"/>
  <c r="H781" i="4"/>
  <c r="N780" i="4"/>
  <c r="M780" i="4"/>
  <c r="L780" i="4"/>
  <c r="K780" i="4"/>
  <c r="J780" i="4"/>
  <c r="I780" i="4"/>
  <c r="H780" i="4"/>
  <c r="N779" i="4"/>
  <c r="M779" i="4"/>
  <c r="L779" i="4"/>
  <c r="K779" i="4"/>
  <c r="J779" i="4"/>
  <c r="I779" i="4"/>
  <c r="H779" i="4"/>
  <c r="N778" i="4"/>
  <c r="K778" i="4" s="1"/>
  <c r="M778" i="4"/>
  <c r="L778" i="4"/>
  <c r="J778" i="4"/>
  <c r="I778" i="4"/>
  <c r="H778" i="4"/>
  <c r="N777" i="4"/>
  <c r="M777" i="4"/>
  <c r="L777" i="4"/>
  <c r="K777" i="4"/>
  <c r="J777" i="4"/>
  <c r="I777" i="4"/>
  <c r="H777" i="4"/>
  <c r="N776" i="4"/>
  <c r="M776" i="4"/>
  <c r="L776" i="4"/>
  <c r="K776" i="4"/>
  <c r="J776" i="4"/>
  <c r="I776" i="4"/>
  <c r="H776" i="4"/>
  <c r="N775" i="4"/>
  <c r="M775" i="4"/>
  <c r="L775" i="4"/>
  <c r="K775" i="4"/>
  <c r="J775" i="4"/>
  <c r="I775" i="4"/>
  <c r="H775" i="4"/>
  <c r="N774" i="4"/>
  <c r="M774" i="4"/>
  <c r="L774" i="4"/>
  <c r="K774" i="4"/>
  <c r="J774" i="4"/>
  <c r="I774" i="4"/>
  <c r="H774" i="4"/>
  <c r="N773" i="4"/>
  <c r="M773" i="4"/>
  <c r="L773" i="4"/>
  <c r="K773" i="4"/>
  <c r="J773" i="4"/>
  <c r="I773" i="4"/>
  <c r="H773" i="4"/>
  <c r="N772" i="4"/>
  <c r="M772" i="4"/>
  <c r="L772" i="4"/>
  <c r="K772" i="4"/>
  <c r="J772" i="4"/>
  <c r="I772" i="4"/>
  <c r="H772" i="4"/>
  <c r="N771" i="4"/>
  <c r="M771" i="4"/>
  <c r="L771" i="4"/>
  <c r="K771" i="4"/>
  <c r="J771" i="4"/>
  <c r="I771" i="4"/>
  <c r="H771" i="4"/>
  <c r="N770" i="4"/>
  <c r="M770" i="4"/>
  <c r="L770" i="4"/>
  <c r="K770" i="4"/>
  <c r="J770" i="4"/>
  <c r="I770" i="4"/>
  <c r="H770" i="4"/>
  <c r="N769" i="4"/>
  <c r="M769" i="4"/>
  <c r="L769" i="4"/>
  <c r="K769" i="4"/>
  <c r="J769" i="4"/>
  <c r="I769" i="4"/>
  <c r="H769" i="4"/>
  <c r="N768" i="4"/>
  <c r="M768" i="4"/>
  <c r="L768" i="4"/>
  <c r="K768" i="4"/>
  <c r="J768" i="4"/>
  <c r="I768" i="4"/>
  <c r="H768" i="4"/>
  <c r="N767" i="4"/>
  <c r="M767" i="4"/>
  <c r="L767" i="4"/>
  <c r="K767" i="4"/>
  <c r="J767" i="4"/>
  <c r="I767" i="4"/>
  <c r="H767" i="4"/>
  <c r="N766" i="4"/>
  <c r="M766" i="4"/>
  <c r="L766" i="4"/>
  <c r="K766" i="4"/>
  <c r="J766" i="4"/>
  <c r="I766" i="4"/>
  <c r="H766" i="4"/>
  <c r="N765" i="4"/>
  <c r="M765" i="4"/>
  <c r="L765" i="4"/>
  <c r="K765" i="4"/>
  <c r="J765" i="4"/>
  <c r="I765" i="4"/>
  <c r="H765" i="4"/>
  <c r="N764" i="4"/>
  <c r="M764" i="4"/>
  <c r="L764" i="4"/>
  <c r="K764" i="4"/>
  <c r="J764" i="4"/>
  <c r="I764" i="4"/>
  <c r="H764" i="4"/>
  <c r="N763" i="4"/>
  <c r="M763" i="4"/>
  <c r="L763" i="4"/>
  <c r="K763" i="4"/>
  <c r="J763" i="4"/>
  <c r="I763" i="4"/>
  <c r="H763" i="4"/>
  <c r="N762" i="4"/>
  <c r="M762" i="4"/>
  <c r="L762" i="4"/>
  <c r="K762" i="4"/>
  <c r="J762" i="4"/>
  <c r="I762" i="4"/>
  <c r="H762" i="4"/>
  <c r="N761" i="4"/>
  <c r="M761" i="4"/>
  <c r="L761" i="4"/>
  <c r="K761" i="4"/>
  <c r="J761" i="4"/>
  <c r="I761" i="4"/>
  <c r="H761" i="4"/>
  <c r="N760" i="4"/>
  <c r="M760" i="4"/>
  <c r="L760" i="4"/>
  <c r="K760" i="4"/>
  <c r="J760" i="4"/>
  <c r="I760" i="4"/>
  <c r="H760" i="4"/>
  <c r="N759" i="4"/>
  <c r="M759" i="4"/>
  <c r="L759" i="4"/>
  <c r="K759" i="4"/>
  <c r="J759" i="4"/>
  <c r="I759" i="4"/>
  <c r="H759" i="4"/>
  <c r="N758" i="4"/>
  <c r="M758" i="4"/>
  <c r="L758" i="4"/>
  <c r="K758" i="4"/>
  <c r="J758" i="4"/>
  <c r="I758" i="4"/>
  <c r="H758" i="4"/>
  <c r="N757" i="4"/>
  <c r="M757" i="4"/>
  <c r="L757" i="4"/>
  <c r="K757" i="4"/>
  <c r="J757" i="4"/>
  <c r="I757" i="4"/>
  <c r="H757" i="4"/>
  <c r="N756" i="4"/>
  <c r="M756" i="4"/>
  <c r="L756" i="4"/>
  <c r="K756" i="4"/>
  <c r="J756" i="4"/>
  <c r="I756" i="4"/>
  <c r="H756" i="4"/>
  <c r="N755" i="4"/>
  <c r="M755" i="4"/>
  <c r="L755" i="4"/>
  <c r="K755" i="4"/>
  <c r="J755" i="4"/>
  <c r="I755" i="4"/>
  <c r="H755" i="4"/>
  <c r="N754" i="4"/>
  <c r="M754" i="4"/>
  <c r="L754" i="4"/>
  <c r="K754" i="4"/>
  <c r="J754" i="4"/>
  <c r="I754" i="4"/>
  <c r="H754" i="4"/>
  <c r="N753" i="4"/>
  <c r="M753" i="4"/>
  <c r="L753" i="4"/>
  <c r="K753" i="4"/>
  <c r="J753" i="4"/>
  <c r="I753" i="4"/>
  <c r="H753" i="4"/>
  <c r="N752" i="4"/>
  <c r="M752" i="4"/>
  <c r="L752" i="4"/>
  <c r="K752" i="4"/>
  <c r="J752" i="4"/>
  <c r="I752" i="4"/>
  <c r="H752" i="4"/>
  <c r="N751" i="4"/>
  <c r="M751" i="4"/>
  <c r="L751" i="4"/>
  <c r="K751" i="4"/>
  <c r="J751" i="4"/>
  <c r="I751" i="4"/>
  <c r="H751" i="4"/>
  <c r="N750" i="4"/>
  <c r="M750" i="4"/>
  <c r="L750" i="4"/>
  <c r="K750" i="4"/>
  <c r="J750" i="4"/>
  <c r="I750" i="4"/>
  <c r="H750" i="4"/>
  <c r="N749" i="4"/>
  <c r="M749" i="4"/>
  <c r="L749" i="4"/>
  <c r="K749" i="4"/>
  <c r="J749" i="4"/>
  <c r="I749" i="4"/>
  <c r="H749" i="4"/>
  <c r="N748" i="4"/>
  <c r="M748" i="4"/>
  <c r="L748" i="4"/>
  <c r="K748" i="4"/>
  <c r="J748" i="4"/>
  <c r="I748" i="4"/>
  <c r="H748" i="4"/>
  <c r="N747" i="4"/>
  <c r="M747" i="4"/>
  <c r="L747" i="4"/>
  <c r="K747" i="4"/>
  <c r="J747" i="4"/>
  <c r="I747" i="4"/>
  <c r="H747" i="4"/>
  <c r="N746" i="4"/>
  <c r="M746" i="4"/>
  <c r="L746" i="4"/>
  <c r="K746" i="4"/>
  <c r="J746" i="4"/>
  <c r="I746" i="4"/>
  <c r="H746" i="4"/>
  <c r="N745" i="4"/>
  <c r="M745" i="4"/>
  <c r="L745" i="4"/>
  <c r="K745" i="4"/>
  <c r="J745" i="4"/>
  <c r="I745" i="4"/>
  <c r="H745" i="4"/>
  <c r="N744" i="4"/>
  <c r="M744" i="4"/>
  <c r="L744" i="4"/>
  <c r="K744" i="4"/>
  <c r="J744" i="4"/>
  <c r="I744" i="4"/>
  <c r="H744" i="4"/>
  <c r="N743" i="4"/>
  <c r="M743" i="4"/>
  <c r="L743" i="4"/>
  <c r="K743" i="4"/>
  <c r="J743" i="4"/>
  <c r="I743" i="4"/>
  <c r="H743" i="4"/>
  <c r="N742" i="4"/>
  <c r="M742" i="4"/>
  <c r="L742" i="4"/>
  <c r="K742" i="4"/>
  <c r="J742" i="4"/>
  <c r="I742" i="4"/>
  <c r="H742" i="4"/>
  <c r="N741" i="4"/>
  <c r="M741" i="4"/>
  <c r="L741" i="4"/>
  <c r="K741" i="4"/>
  <c r="J741" i="4"/>
  <c r="I741" i="4"/>
  <c r="H741" i="4"/>
  <c r="N740" i="4"/>
  <c r="M740" i="4"/>
  <c r="L740" i="4"/>
  <c r="K740" i="4"/>
  <c r="J740" i="4"/>
  <c r="I740" i="4"/>
  <c r="H740" i="4"/>
  <c r="N739" i="4"/>
  <c r="M739" i="4"/>
  <c r="L739" i="4"/>
  <c r="K739" i="4"/>
  <c r="J739" i="4"/>
  <c r="I739" i="4"/>
  <c r="H739" i="4"/>
  <c r="N738" i="4"/>
  <c r="M738" i="4"/>
  <c r="L738" i="4"/>
  <c r="K738" i="4"/>
  <c r="J738" i="4"/>
  <c r="I738" i="4"/>
  <c r="H738" i="4"/>
  <c r="N737" i="4"/>
  <c r="M737" i="4"/>
  <c r="L737" i="4"/>
  <c r="K737" i="4"/>
  <c r="J737" i="4"/>
  <c r="I737" i="4"/>
  <c r="H737" i="4"/>
  <c r="N736" i="4"/>
  <c r="M736" i="4"/>
  <c r="L736" i="4"/>
  <c r="K736" i="4"/>
  <c r="J736" i="4"/>
  <c r="I736" i="4"/>
  <c r="H736" i="4"/>
  <c r="N735" i="4"/>
  <c r="M735" i="4"/>
  <c r="L735" i="4"/>
  <c r="K735" i="4"/>
  <c r="J735" i="4"/>
  <c r="I735" i="4"/>
  <c r="H735" i="4"/>
  <c r="N734" i="4"/>
  <c r="M734" i="4"/>
  <c r="L734" i="4"/>
  <c r="K734" i="4"/>
  <c r="J734" i="4"/>
  <c r="I734" i="4"/>
  <c r="H734" i="4"/>
  <c r="N733" i="4"/>
  <c r="M733" i="4"/>
  <c r="L733" i="4"/>
  <c r="K733" i="4"/>
  <c r="J733" i="4"/>
  <c r="I733" i="4"/>
  <c r="H733" i="4"/>
  <c r="N732" i="4"/>
  <c r="M732" i="4"/>
  <c r="L732" i="4"/>
  <c r="K732" i="4"/>
  <c r="J732" i="4"/>
  <c r="I732" i="4"/>
  <c r="H732" i="4"/>
  <c r="N731" i="4"/>
  <c r="M731" i="4"/>
  <c r="L731" i="4"/>
  <c r="K731" i="4"/>
  <c r="J731" i="4"/>
  <c r="I731" i="4"/>
  <c r="H731" i="4"/>
  <c r="N730" i="4"/>
  <c r="M730" i="4"/>
  <c r="L730" i="4"/>
  <c r="K730" i="4"/>
  <c r="J730" i="4"/>
  <c r="I730" i="4"/>
  <c r="H730" i="4"/>
  <c r="N729" i="4"/>
  <c r="M729" i="4"/>
  <c r="L729" i="4"/>
  <c r="K729" i="4"/>
  <c r="J729" i="4"/>
  <c r="I729" i="4"/>
  <c r="H729" i="4"/>
  <c r="N728" i="4"/>
  <c r="M728" i="4"/>
  <c r="L728" i="4"/>
  <c r="K728" i="4"/>
  <c r="J728" i="4"/>
  <c r="I728" i="4"/>
  <c r="H728" i="4"/>
  <c r="N727" i="4"/>
  <c r="M727" i="4"/>
  <c r="L727" i="4"/>
  <c r="K727" i="4"/>
  <c r="J727" i="4"/>
  <c r="I727" i="4"/>
  <c r="H727" i="4"/>
  <c r="N726" i="4"/>
  <c r="M726" i="4"/>
  <c r="L726" i="4"/>
  <c r="K726" i="4"/>
  <c r="J726" i="4"/>
  <c r="I726" i="4"/>
  <c r="H726" i="4"/>
  <c r="N725" i="4"/>
  <c r="M725" i="4"/>
  <c r="L725" i="4"/>
  <c r="K725" i="4"/>
  <c r="J725" i="4"/>
  <c r="I725" i="4"/>
  <c r="H725" i="4"/>
  <c r="N724" i="4"/>
  <c r="M724" i="4"/>
  <c r="L724" i="4"/>
  <c r="K724" i="4"/>
  <c r="J724" i="4"/>
  <c r="I724" i="4"/>
  <c r="H724" i="4"/>
  <c r="N723" i="4"/>
  <c r="M723" i="4"/>
  <c r="L723" i="4"/>
  <c r="K723" i="4"/>
  <c r="J723" i="4"/>
  <c r="I723" i="4"/>
  <c r="H723" i="4"/>
  <c r="N722" i="4"/>
  <c r="M722" i="4"/>
  <c r="L722" i="4"/>
  <c r="K722" i="4"/>
  <c r="J722" i="4"/>
  <c r="I722" i="4"/>
  <c r="H722" i="4"/>
  <c r="N721" i="4"/>
  <c r="M721" i="4"/>
  <c r="L721" i="4"/>
  <c r="K721" i="4"/>
  <c r="J721" i="4"/>
  <c r="I721" i="4"/>
  <c r="H721" i="4"/>
  <c r="N720" i="4"/>
  <c r="M720" i="4"/>
  <c r="L720" i="4"/>
  <c r="K720" i="4"/>
  <c r="J720" i="4"/>
  <c r="I720" i="4"/>
  <c r="H720" i="4"/>
  <c r="N719" i="4"/>
  <c r="M719" i="4"/>
  <c r="L719" i="4"/>
  <c r="K719" i="4"/>
  <c r="J719" i="4"/>
  <c r="I719" i="4"/>
  <c r="H719" i="4"/>
  <c r="N718" i="4"/>
  <c r="M718" i="4"/>
  <c r="L718" i="4"/>
  <c r="K718" i="4"/>
  <c r="J718" i="4"/>
  <c r="I718" i="4"/>
  <c r="H718" i="4"/>
  <c r="N717" i="4"/>
  <c r="M717" i="4"/>
  <c r="L717" i="4"/>
  <c r="K717" i="4"/>
  <c r="J717" i="4"/>
  <c r="I717" i="4"/>
  <c r="H717" i="4"/>
  <c r="N716" i="4"/>
  <c r="M716" i="4"/>
  <c r="L716" i="4"/>
  <c r="K716" i="4"/>
  <c r="J716" i="4"/>
  <c r="I716" i="4"/>
  <c r="H716" i="4"/>
  <c r="N715" i="4"/>
  <c r="M715" i="4"/>
  <c r="L715" i="4"/>
  <c r="K715" i="4"/>
  <c r="J715" i="4"/>
  <c r="I715" i="4"/>
  <c r="H715" i="4"/>
  <c r="N714" i="4"/>
  <c r="M714" i="4"/>
  <c r="L714" i="4"/>
  <c r="K714" i="4"/>
  <c r="J714" i="4"/>
  <c r="I714" i="4"/>
  <c r="H714" i="4"/>
  <c r="N713" i="4"/>
  <c r="M713" i="4"/>
  <c r="L713" i="4"/>
  <c r="K713" i="4"/>
  <c r="J713" i="4"/>
  <c r="I713" i="4"/>
  <c r="H713" i="4"/>
  <c r="N712" i="4"/>
  <c r="M712" i="4"/>
  <c r="L712" i="4"/>
  <c r="K712" i="4"/>
  <c r="J712" i="4"/>
  <c r="I712" i="4"/>
  <c r="H712" i="4"/>
  <c r="N711" i="4"/>
  <c r="M711" i="4"/>
  <c r="L711" i="4"/>
  <c r="K711" i="4"/>
  <c r="J711" i="4"/>
  <c r="I711" i="4"/>
  <c r="H711" i="4"/>
  <c r="N710" i="4"/>
  <c r="M710" i="4"/>
  <c r="L710" i="4"/>
  <c r="K710" i="4"/>
  <c r="J710" i="4"/>
  <c r="I710" i="4"/>
  <c r="H710" i="4"/>
  <c r="N709" i="4"/>
  <c r="M709" i="4"/>
  <c r="L709" i="4"/>
  <c r="K709" i="4"/>
  <c r="J709" i="4"/>
  <c r="I709" i="4"/>
  <c r="H709" i="4"/>
  <c r="N708" i="4"/>
  <c r="M708" i="4"/>
  <c r="L708" i="4"/>
  <c r="K708" i="4"/>
  <c r="J708" i="4"/>
  <c r="I708" i="4"/>
  <c r="H708" i="4"/>
  <c r="N707" i="4"/>
  <c r="M707" i="4"/>
  <c r="L707" i="4"/>
  <c r="K707" i="4"/>
  <c r="J707" i="4"/>
  <c r="I707" i="4"/>
  <c r="H707" i="4"/>
  <c r="N706" i="4"/>
  <c r="M706" i="4"/>
  <c r="L706" i="4"/>
  <c r="K706" i="4"/>
  <c r="J706" i="4"/>
  <c r="I706" i="4"/>
  <c r="H706" i="4"/>
  <c r="N705" i="4"/>
  <c r="M705" i="4"/>
  <c r="L705" i="4"/>
  <c r="K705" i="4"/>
  <c r="J705" i="4"/>
  <c r="I705" i="4"/>
  <c r="H705" i="4"/>
  <c r="N704" i="4"/>
  <c r="M704" i="4"/>
  <c r="L704" i="4"/>
  <c r="K704" i="4"/>
  <c r="J704" i="4"/>
  <c r="I704" i="4"/>
  <c r="H704" i="4"/>
  <c r="N703" i="4"/>
  <c r="M703" i="4"/>
  <c r="L703" i="4"/>
  <c r="K703" i="4"/>
  <c r="J703" i="4"/>
  <c r="I703" i="4"/>
  <c r="H703" i="4"/>
  <c r="N702" i="4"/>
  <c r="M702" i="4"/>
  <c r="L702" i="4"/>
  <c r="K702" i="4"/>
  <c r="J702" i="4"/>
  <c r="I702" i="4"/>
  <c r="H702" i="4"/>
  <c r="N701" i="4"/>
  <c r="M701" i="4"/>
  <c r="L701" i="4"/>
  <c r="K701" i="4"/>
  <c r="J701" i="4"/>
  <c r="I701" i="4"/>
  <c r="H701" i="4"/>
  <c r="N700" i="4"/>
  <c r="M700" i="4"/>
  <c r="L700" i="4"/>
  <c r="K700" i="4"/>
  <c r="J700" i="4"/>
  <c r="I700" i="4"/>
  <c r="H700" i="4"/>
  <c r="N699" i="4"/>
  <c r="M699" i="4"/>
  <c r="L699" i="4"/>
  <c r="K699" i="4"/>
  <c r="J699" i="4"/>
  <c r="I699" i="4"/>
  <c r="H699" i="4"/>
  <c r="N698" i="4"/>
  <c r="M698" i="4"/>
  <c r="L698" i="4"/>
  <c r="K698" i="4"/>
  <c r="J698" i="4"/>
  <c r="I698" i="4"/>
  <c r="H698" i="4"/>
  <c r="N697" i="4"/>
  <c r="M697" i="4"/>
  <c r="L697" i="4"/>
  <c r="K697" i="4"/>
  <c r="J697" i="4"/>
  <c r="I697" i="4"/>
  <c r="H697" i="4"/>
  <c r="N696" i="4"/>
  <c r="M696" i="4"/>
  <c r="L696" i="4"/>
  <c r="K696" i="4"/>
  <c r="J696" i="4"/>
  <c r="I696" i="4"/>
  <c r="H696" i="4"/>
  <c r="N695" i="4"/>
  <c r="M695" i="4"/>
  <c r="L695" i="4"/>
  <c r="K695" i="4"/>
  <c r="J695" i="4"/>
  <c r="I695" i="4"/>
  <c r="H695" i="4"/>
  <c r="N694" i="4"/>
  <c r="M694" i="4"/>
  <c r="L694" i="4"/>
  <c r="K694" i="4"/>
  <c r="J694" i="4"/>
  <c r="I694" i="4"/>
  <c r="H694" i="4"/>
  <c r="N693" i="4"/>
  <c r="M693" i="4"/>
  <c r="L693" i="4"/>
  <c r="K693" i="4"/>
  <c r="J693" i="4"/>
  <c r="I693" i="4"/>
  <c r="H693" i="4"/>
  <c r="N692" i="4"/>
  <c r="M692" i="4"/>
  <c r="L692" i="4"/>
  <c r="K692" i="4"/>
  <c r="J692" i="4"/>
  <c r="I692" i="4"/>
  <c r="H692" i="4"/>
  <c r="N691" i="4"/>
  <c r="M691" i="4"/>
  <c r="L691" i="4"/>
  <c r="K691" i="4"/>
  <c r="J691" i="4"/>
  <c r="I691" i="4"/>
  <c r="H691" i="4"/>
  <c r="N690" i="4"/>
  <c r="M690" i="4"/>
  <c r="L690" i="4"/>
  <c r="K690" i="4"/>
  <c r="J690" i="4"/>
  <c r="I690" i="4"/>
  <c r="H690" i="4"/>
  <c r="N689" i="4"/>
  <c r="M689" i="4"/>
  <c r="L689" i="4"/>
  <c r="K689" i="4"/>
  <c r="J689" i="4"/>
  <c r="I689" i="4"/>
  <c r="H689" i="4"/>
  <c r="N688" i="4"/>
  <c r="M688" i="4"/>
  <c r="L688" i="4"/>
  <c r="K688" i="4"/>
  <c r="J688" i="4"/>
  <c r="I688" i="4"/>
  <c r="H688" i="4"/>
  <c r="N687" i="4"/>
  <c r="M687" i="4"/>
  <c r="L687" i="4"/>
  <c r="K687" i="4"/>
  <c r="J687" i="4"/>
  <c r="I687" i="4"/>
  <c r="H687" i="4"/>
  <c r="N686" i="4"/>
  <c r="M686" i="4"/>
  <c r="L686" i="4"/>
  <c r="K686" i="4"/>
  <c r="J686" i="4"/>
  <c r="I686" i="4"/>
  <c r="H686" i="4"/>
  <c r="N685" i="4"/>
  <c r="M685" i="4"/>
  <c r="L685" i="4"/>
  <c r="K685" i="4"/>
  <c r="J685" i="4"/>
  <c r="I685" i="4"/>
  <c r="H685" i="4"/>
  <c r="N684" i="4"/>
  <c r="M684" i="4"/>
  <c r="L684" i="4"/>
  <c r="K684" i="4"/>
  <c r="J684" i="4"/>
  <c r="I684" i="4"/>
  <c r="H684" i="4"/>
  <c r="N683" i="4"/>
  <c r="M683" i="4"/>
  <c r="L683" i="4"/>
  <c r="K683" i="4"/>
  <c r="J683" i="4"/>
  <c r="I683" i="4"/>
  <c r="H683" i="4"/>
  <c r="N682" i="4"/>
  <c r="M682" i="4"/>
  <c r="L682" i="4"/>
  <c r="K682" i="4"/>
  <c r="J682" i="4"/>
  <c r="I682" i="4"/>
  <c r="H682" i="4"/>
  <c r="N681" i="4"/>
  <c r="M681" i="4"/>
  <c r="L681" i="4"/>
  <c r="K681" i="4"/>
  <c r="J681" i="4"/>
  <c r="I681" i="4"/>
  <c r="H681" i="4"/>
  <c r="N680" i="4"/>
  <c r="M680" i="4"/>
  <c r="L680" i="4"/>
  <c r="K680" i="4"/>
  <c r="J680" i="4"/>
  <c r="I680" i="4"/>
  <c r="H680" i="4"/>
  <c r="N679" i="4"/>
  <c r="M679" i="4"/>
  <c r="L679" i="4"/>
  <c r="K679" i="4"/>
  <c r="J679" i="4"/>
  <c r="I679" i="4"/>
  <c r="H679" i="4"/>
  <c r="N678" i="4"/>
  <c r="M678" i="4"/>
  <c r="L678" i="4"/>
  <c r="K678" i="4"/>
  <c r="J678" i="4"/>
  <c r="I678" i="4"/>
  <c r="H678" i="4"/>
  <c r="N677" i="4"/>
  <c r="M677" i="4"/>
  <c r="L677" i="4"/>
  <c r="K677" i="4"/>
  <c r="J677" i="4"/>
  <c r="I677" i="4"/>
  <c r="H677" i="4"/>
  <c r="N676" i="4"/>
  <c r="M676" i="4"/>
  <c r="L676" i="4"/>
  <c r="K676" i="4"/>
  <c r="J676" i="4"/>
  <c r="I676" i="4"/>
  <c r="H676" i="4"/>
  <c r="N675" i="4"/>
  <c r="M675" i="4"/>
  <c r="L675" i="4"/>
  <c r="K675" i="4"/>
  <c r="J675" i="4"/>
  <c r="I675" i="4"/>
  <c r="H675" i="4"/>
  <c r="N674" i="4"/>
  <c r="M674" i="4"/>
  <c r="L674" i="4"/>
  <c r="K674" i="4"/>
  <c r="J674" i="4"/>
  <c r="I674" i="4"/>
  <c r="H674" i="4"/>
  <c r="N673" i="4"/>
  <c r="M673" i="4"/>
  <c r="L673" i="4"/>
  <c r="K673" i="4"/>
  <c r="J673" i="4"/>
  <c r="I673" i="4"/>
  <c r="H673" i="4"/>
  <c r="N672" i="4"/>
  <c r="K672" i="4" s="1"/>
  <c r="M672" i="4"/>
  <c r="L672" i="4"/>
  <c r="J672" i="4"/>
  <c r="I672" i="4"/>
  <c r="H672" i="4"/>
  <c r="N671" i="4"/>
  <c r="M671" i="4"/>
  <c r="L671" i="4"/>
  <c r="I671" i="4"/>
  <c r="H671" i="4"/>
  <c r="N670" i="4"/>
  <c r="M670" i="4"/>
  <c r="L670" i="4"/>
  <c r="K670" i="4"/>
  <c r="J670" i="4"/>
  <c r="I670" i="4"/>
  <c r="H670" i="4"/>
  <c r="N669" i="4"/>
  <c r="M669" i="4"/>
  <c r="L669" i="4"/>
  <c r="K669" i="4"/>
  <c r="J669" i="4"/>
  <c r="I669" i="4"/>
  <c r="H669" i="4"/>
  <c r="N668" i="4"/>
  <c r="M668" i="4"/>
  <c r="L668" i="4"/>
  <c r="K668" i="4"/>
  <c r="J668" i="4"/>
  <c r="I668" i="4"/>
  <c r="H668" i="4"/>
  <c r="N667" i="4"/>
  <c r="M667" i="4"/>
  <c r="L667" i="4"/>
  <c r="K667" i="4"/>
  <c r="J667" i="4"/>
  <c r="I667" i="4"/>
  <c r="H667" i="4"/>
  <c r="N666" i="4"/>
  <c r="M666" i="4"/>
  <c r="L666" i="4"/>
  <c r="K666" i="4"/>
  <c r="J666" i="4"/>
  <c r="I666" i="4"/>
  <c r="H666" i="4"/>
  <c r="N665" i="4"/>
  <c r="M665" i="4"/>
  <c r="L665" i="4"/>
  <c r="K665" i="4"/>
  <c r="J665" i="4"/>
  <c r="I665" i="4"/>
  <c r="H665" i="4"/>
  <c r="N664" i="4"/>
  <c r="M664" i="4"/>
  <c r="L664" i="4"/>
  <c r="K664" i="4"/>
  <c r="J664" i="4"/>
  <c r="I664" i="4"/>
  <c r="H664" i="4"/>
  <c r="N663" i="4"/>
  <c r="M663" i="4"/>
  <c r="L663" i="4"/>
  <c r="K663" i="4"/>
  <c r="J663" i="4"/>
  <c r="I663" i="4"/>
  <c r="H663" i="4"/>
  <c r="N662" i="4"/>
  <c r="M662" i="4"/>
  <c r="L662" i="4"/>
  <c r="K662" i="4"/>
  <c r="J662" i="4"/>
  <c r="I662" i="4"/>
  <c r="H662" i="4"/>
  <c r="N661" i="4"/>
  <c r="M661" i="4"/>
  <c r="L661" i="4"/>
  <c r="K661" i="4"/>
  <c r="J661" i="4"/>
  <c r="I661" i="4"/>
  <c r="H661" i="4"/>
  <c r="N660" i="4"/>
  <c r="M660" i="4"/>
  <c r="L660" i="4"/>
  <c r="K660" i="4"/>
  <c r="J660" i="4"/>
  <c r="I660" i="4"/>
  <c r="H660" i="4"/>
  <c r="N659" i="4"/>
  <c r="M659" i="4"/>
  <c r="L659" i="4"/>
  <c r="K659" i="4"/>
  <c r="J659" i="4"/>
  <c r="I659" i="4"/>
  <c r="H659" i="4"/>
  <c r="N658" i="4"/>
  <c r="M658" i="4"/>
  <c r="L658" i="4"/>
  <c r="K658" i="4"/>
  <c r="J658" i="4"/>
  <c r="I658" i="4"/>
  <c r="H658" i="4"/>
  <c r="N657" i="4"/>
  <c r="M657" i="4"/>
  <c r="L657" i="4"/>
  <c r="K657" i="4"/>
  <c r="J657" i="4"/>
  <c r="I657" i="4"/>
  <c r="H657" i="4"/>
  <c r="N656" i="4"/>
  <c r="M656" i="4"/>
  <c r="L656" i="4"/>
  <c r="K656" i="4"/>
  <c r="J656" i="4"/>
  <c r="I656" i="4"/>
  <c r="H656" i="4"/>
  <c r="N655" i="4"/>
  <c r="M655" i="4"/>
  <c r="L655" i="4"/>
  <c r="K655" i="4"/>
  <c r="J655" i="4"/>
  <c r="I655" i="4"/>
  <c r="H655" i="4"/>
  <c r="N654" i="4"/>
  <c r="M654" i="4"/>
  <c r="L654" i="4"/>
  <c r="K654" i="4"/>
  <c r="J654" i="4"/>
  <c r="I654" i="4"/>
  <c r="H654" i="4"/>
  <c r="N653" i="4"/>
  <c r="M653" i="4"/>
  <c r="L653" i="4"/>
  <c r="K653" i="4"/>
  <c r="J653" i="4"/>
  <c r="I653" i="4"/>
  <c r="H653" i="4"/>
  <c r="N652" i="4"/>
  <c r="M652" i="4"/>
  <c r="L652" i="4"/>
  <c r="K652" i="4"/>
  <c r="J652" i="4"/>
  <c r="I652" i="4"/>
  <c r="H652" i="4"/>
  <c r="N651" i="4"/>
  <c r="M651" i="4"/>
  <c r="L651" i="4"/>
  <c r="K651" i="4"/>
  <c r="J651" i="4"/>
  <c r="I651" i="4"/>
  <c r="H651" i="4"/>
  <c r="N650" i="4"/>
  <c r="M650" i="4"/>
  <c r="L650" i="4"/>
  <c r="K650" i="4"/>
  <c r="J650" i="4"/>
  <c r="I650" i="4"/>
  <c r="H650" i="4"/>
  <c r="N649" i="4"/>
  <c r="M649" i="4"/>
  <c r="L649" i="4"/>
  <c r="K649" i="4"/>
  <c r="J649" i="4"/>
  <c r="I649" i="4"/>
  <c r="H649" i="4"/>
  <c r="N648" i="4"/>
  <c r="M648" i="4"/>
  <c r="L648" i="4"/>
  <c r="I648" i="4"/>
  <c r="H648" i="4"/>
  <c r="N647" i="4"/>
  <c r="M647" i="4"/>
  <c r="L647" i="4"/>
  <c r="K647" i="4"/>
  <c r="J647" i="4"/>
  <c r="I647" i="4"/>
  <c r="H647" i="4"/>
  <c r="N646" i="4"/>
  <c r="K646" i="4" s="1"/>
  <c r="M646" i="4"/>
  <c r="L646" i="4"/>
  <c r="J646" i="4"/>
  <c r="I646" i="4"/>
  <c r="H646" i="4"/>
  <c r="N645" i="4"/>
  <c r="M645" i="4"/>
  <c r="L645" i="4"/>
  <c r="K645" i="4"/>
  <c r="J645" i="4"/>
  <c r="I645" i="4"/>
  <c r="H645" i="4"/>
  <c r="N644" i="4"/>
  <c r="M644" i="4"/>
  <c r="L644" i="4"/>
  <c r="K644" i="4"/>
  <c r="J644" i="4"/>
  <c r="I644" i="4"/>
  <c r="H644" i="4"/>
  <c r="N643" i="4"/>
  <c r="M643" i="4"/>
  <c r="L643" i="4"/>
  <c r="K643" i="4"/>
  <c r="J643" i="4"/>
  <c r="I643" i="4"/>
  <c r="H643" i="4"/>
  <c r="N642" i="4"/>
  <c r="M642" i="4"/>
  <c r="L642" i="4"/>
  <c r="K642" i="4"/>
  <c r="J642" i="4"/>
  <c r="I642" i="4"/>
  <c r="H642" i="4"/>
  <c r="N641" i="4"/>
  <c r="M641" i="4"/>
  <c r="L641" i="4"/>
  <c r="K641" i="4"/>
  <c r="J641" i="4"/>
  <c r="I641" i="4"/>
  <c r="H641" i="4"/>
  <c r="N640" i="4"/>
  <c r="K640" i="4" s="1"/>
  <c r="M640" i="4"/>
  <c r="L640" i="4"/>
  <c r="J640" i="4"/>
  <c r="I640" i="4"/>
  <c r="H640" i="4"/>
  <c r="N639" i="4"/>
  <c r="M639" i="4"/>
  <c r="L639" i="4"/>
  <c r="K639" i="4"/>
  <c r="J639" i="4"/>
  <c r="I639" i="4"/>
  <c r="H639" i="4"/>
  <c r="N638" i="4"/>
  <c r="M638" i="4"/>
  <c r="L638" i="4"/>
  <c r="K638" i="4"/>
  <c r="J638" i="4"/>
  <c r="I638" i="4"/>
  <c r="H638" i="4"/>
  <c r="N637" i="4"/>
  <c r="M637" i="4"/>
  <c r="L637" i="4"/>
  <c r="K637" i="4"/>
  <c r="J637" i="4"/>
  <c r="I637" i="4"/>
  <c r="H637" i="4"/>
  <c r="N636" i="4"/>
  <c r="M636" i="4"/>
  <c r="L636" i="4"/>
  <c r="K636" i="4"/>
  <c r="J636" i="4"/>
  <c r="I636" i="4"/>
  <c r="H636" i="4"/>
  <c r="N635" i="4"/>
  <c r="M635" i="4"/>
  <c r="L635" i="4"/>
  <c r="K635" i="4"/>
  <c r="J635" i="4"/>
  <c r="I635" i="4"/>
  <c r="H635" i="4"/>
  <c r="N634" i="4"/>
  <c r="M634" i="4"/>
  <c r="L634" i="4"/>
  <c r="K634" i="4"/>
  <c r="J634" i="4"/>
  <c r="I634" i="4"/>
  <c r="H634" i="4"/>
  <c r="N633" i="4"/>
  <c r="M633" i="4"/>
  <c r="L633" i="4"/>
  <c r="K633" i="4"/>
  <c r="J633" i="4"/>
  <c r="I633" i="4"/>
  <c r="H633" i="4"/>
  <c r="N632" i="4"/>
  <c r="M632" i="4"/>
  <c r="L632" i="4"/>
  <c r="K632" i="4"/>
  <c r="J632" i="4"/>
  <c r="I632" i="4"/>
  <c r="H632" i="4"/>
  <c r="N631" i="4"/>
  <c r="M631" i="4"/>
  <c r="L631" i="4"/>
  <c r="K631" i="4"/>
  <c r="J631" i="4"/>
  <c r="I631" i="4"/>
  <c r="H631" i="4"/>
  <c r="N630" i="4"/>
  <c r="M630" i="4"/>
  <c r="L630" i="4"/>
  <c r="K630" i="4"/>
  <c r="J630" i="4"/>
  <c r="I630" i="4"/>
  <c r="H630" i="4"/>
  <c r="N629" i="4"/>
  <c r="K629" i="4" s="1"/>
  <c r="M629" i="4"/>
  <c r="L629" i="4"/>
  <c r="J629" i="4"/>
  <c r="I629" i="4"/>
  <c r="H629" i="4"/>
  <c r="N628" i="4"/>
  <c r="M628" i="4"/>
  <c r="L628" i="4"/>
  <c r="K628" i="4"/>
  <c r="J628" i="4"/>
  <c r="I628" i="4"/>
  <c r="H628" i="4"/>
  <c r="N627" i="4"/>
  <c r="M627" i="4"/>
  <c r="L627" i="4"/>
  <c r="K627" i="4"/>
  <c r="J627" i="4"/>
  <c r="I627" i="4"/>
  <c r="H627" i="4"/>
  <c r="N626" i="4"/>
  <c r="M626" i="4"/>
  <c r="L626" i="4"/>
  <c r="K626" i="4"/>
  <c r="J626" i="4"/>
  <c r="I626" i="4"/>
  <c r="H626" i="4"/>
  <c r="N625" i="4"/>
  <c r="M625" i="4"/>
  <c r="L625" i="4"/>
  <c r="K625" i="4"/>
  <c r="J625" i="4"/>
  <c r="I625" i="4"/>
  <c r="H625" i="4"/>
  <c r="N624" i="4"/>
  <c r="M624" i="4"/>
  <c r="L624" i="4"/>
  <c r="K624" i="4"/>
  <c r="J624" i="4"/>
  <c r="I624" i="4"/>
  <c r="H624" i="4"/>
  <c r="N623" i="4"/>
  <c r="M623" i="4"/>
  <c r="L623" i="4"/>
  <c r="K623" i="4"/>
  <c r="J623" i="4"/>
  <c r="I623" i="4"/>
  <c r="H623" i="4"/>
  <c r="N622" i="4"/>
  <c r="M622" i="4"/>
  <c r="L622" i="4"/>
  <c r="K622" i="4"/>
  <c r="J622" i="4"/>
  <c r="I622" i="4"/>
  <c r="H622" i="4"/>
  <c r="N621" i="4"/>
  <c r="M621" i="4"/>
  <c r="L621" i="4"/>
  <c r="K621" i="4"/>
  <c r="J621" i="4"/>
  <c r="I621" i="4"/>
  <c r="H621" i="4"/>
  <c r="N620" i="4"/>
  <c r="M620" i="4"/>
  <c r="L620" i="4"/>
  <c r="K620" i="4"/>
  <c r="J620" i="4"/>
  <c r="I620" i="4"/>
  <c r="H620" i="4"/>
  <c r="N619" i="4"/>
  <c r="M619" i="4"/>
  <c r="L619" i="4"/>
  <c r="K619" i="4"/>
  <c r="J619" i="4"/>
  <c r="I619" i="4"/>
  <c r="H619" i="4"/>
  <c r="N618" i="4"/>
  <c r="M618" i="4"/>
  <c r="L618" i="4"/>
  <c r="K618" i="4"/>
  <c r="J618" i="4"/>
  <c r="I618" i="4"/>
  <c r="H618" i="4"/>
  <c r="N617" i="4"/>
  <c r="M617" i="4"/>
  <c r="L617" i="4"/>
  <c r="K617" i="4"/>
  <c r="J617" i="4"/>
  <c r="I617" i="4"/>
  <c r="H617" i="4"/>
  <c r="N616" i="4"/>
  <c r="M616" i="4"/>
  <c r="L616" i="4"/>
  <c r="K616" i="4"/>
  <c r="J616" i="4"/>
  <c r="I616" i="4"/>
  <c r="H616" i="4"/>
  <c r="N615" i="4"/>
  <c r="M615" i="4"/>
  <c r="L615" i="4"/>
  <c r="K615" i="4"/>
  <c r="J615" i="4"/>
  <c r="I615" i="4"/>
  <c r="H615" i="4"/>
  <c r="N614" i="4"/>
  <c r="M614" i="4"/>
  <c r="L614" i="4"/>
  <c r="K614" i="4"/>
  <c r="J614" i="4"/>
  <c r="I614" i="4"/>
  <c r="H614" i="4"/>
  <c r="N613" i="4"/>
  <c r="M613" i="4"/>
  <c r="L613" i="4"/>
  <c r="K613" i="4"/>
  <c r="J613" i="4"/>
  <c r="I613" i="4"/>
  <c r="H613" i="4"/>
  <c r="N612" i="4"/>
  <c r="M612" i="4"/>
  <c r="L612" i="4"/>
  <c r="K612" i="4"/>
  <c r="J612" i="4"/>
  <c r="I612" i="4"/>
  <c r="H612" i="4"/>
  <c r="N611" i="4"/>
  <c r="M611" i="4"/>
  <c r="L611" i="4"/>
  <c r="K611" i="4"/>
  <c r="J611" i="4"/>
  <c r="I611" i="4"/>
  <c r="H611" i="4"/>
  <c r="N610" i="4"/>
  <c r="M610" i="4"/>
  <c r="L610" i="4"/>
  <c r="K610" i="4"/>
  <c r="J610" i="4"/>
  <c r="I610" i="4"/>
  <c r="H610" i="4"/>
  <c r="N609" i="4"/>
  <c r="M609" i="4"/>
  <c r="L609" i="4"/>
  <c r="K609" i="4"/>
  <c r="J609" i="4"/>
  <c r="I609" i="4"/>
  <c r="H609" i="4"/>
  <c r="N608" i="4"/>
  <c r="M608" i="4"/>
  <c r="L608" i="4"/>
  <c r="K608" i="4"/>
  <c r="J608" i="4"/>
  <c r="I608" i="4"/>
  <c r="H608" i="4"/>
  <c r="N607" i="4"/>
  <c r="M607" i="4"/>
  <c r="L607" i="4"/>
  <c r="K607" i="4"/>
  <c r="J607" i="4"/>
  <c r="I607" i="4"/>
  <c r="H607" i="4"/>
  <c r="N606" i="4"/>
  <c r="M606" i="4"/>
  <c r="L606" i="4"/>
  <c r="K606" i="4"/>
  <c r="J606" i="4"/>
  <c r="I606" i="4"/>
  <c r="H606" i="4"/>
  <c r="N605" i="4"/>
  <c r="M605" i="4"/>
  <c r="L605" i="4"/>
  <c r="K605" i="4"/>
  <c r="J605" i="4"/>
  <c r="I605" i="4"/>
  <c r="H605" i="4"/>
  <c r="N604" i="4"/>
  <c r="M604" i="4"/>
  <c r="L604" i="4"/>
  <c r="K604" i="4"/>
  <c r="J604" i="4"/>
  <c r="I604" i="4"/>
  <c r="H604" i="4"/>
  <c r="N603" i="4"/>
  <c r="M603" i="4"/>
  <c r="L603" i="4"/>
  <c r="K603" i="4"/>
  <c r="J603" i="4"/>
  <c r="I603" i="4"/>
  <c r="H603" i="4"/>
  <c r="N602" i="4"/>
  <c r="M602" i="4"/>
  <c r="L602" i="4"/>
  <c r="K602" i="4"/>
  <c r="J602" i="4"/>
  <c r="I602" i="4"/>
  <c r="H602" i="4"/>
  <c r="N601" i="4"/>
  <c r="M601" i="4"/>
  <c r="L601" i="4"/>
  <c r="K601" i="4"/>
  <c r="J601" i="4"/>
  <c r="I601" i="4"/>
  <c r="H601" i="4"/>
  <c r="N600" i="4"/>
  <c r="M600" i="4"/>
  <c r="L600" i="4"/>
  <c r="K600" i="4"/>
  <c r="J600" i="4"/>
  <c r="I600" i="4"/>
  <c r="H600" i="4"/>
  <c r="N599" i="4"/>
  <c r="M599" i="4"/>
  <c r="L599" i="4"/>
  <c r="K599" i="4"/>
  <c r="J599" i="4"/>
  <c r="I599" i="4"/>
  <c r="H599" i="4"/>
  <c r="N598" i="4"/>
  <c r="M598" i="4"/>
  <c r="L598" i="4"/>
  <c r="K598" i="4"/>
  <c r="J598" i="4"/>
  <c r="I598" i="4"/>
  <c r="H598" i="4"/>
  <c r="N597" i="4"/>
  <c r="M597" i="4"/>
  <c r="L597" i="4"/>
  <c r="K597" i="4"/>
  <c r="J597" i="4"/>
  <c r="I597" i="4"/>
  <c r="H597" i="4"/>
  <c r="N596" i="4"/>
  <c r="M596" i="4"/>
  <c r="L596" i="4"/>
  <c r="K596" i="4"/>
  <c r="J596" i="4"/>
  <c r="I596" i="4"/>
  <c r="H596" i="4"/>
  <c r="N595" i="4"/>
  <c r="M595" i="4"/>
  <c r="L595" i="4"/>
  <c r="K595" i="4"/>
  <c r="J595" i="4"/>
  <c r="I595" i="4"/>
  <c r="H595" i="4"/>
  <c r="N594" i="4"/>
  <c r="M594" i="4"/>
  <c r="L594" i="4"/>
  <c r="K594" i="4"/>
  <c r="J594" i="4"/>
  <c r="I594" i="4"/>
  <c r="H594" i="4"/>
  <c r="N593" i="4"/>
  <c r="M593" i="4"/>
  <c r="L593" i="4"/>
  <c r="K593" i="4"/>
  <c r="J593" i="4"/>
  <c r="I593" i="4"/>
  <c r="H593" i="4"/>
  <c r="N592" i="4"/>
  <c r="M592" i="4"/>
  <c r="L592" i="4"/>
  <c r="K592" i="4"/>
  <c r="J592" i="4"/>
  <c r="I592" i="4"/>
  <c r="H592" i="4"/>
  <c r="N591" i="4"/>
  <c r="M591" i="4"/>
  <c r="L591" i="4"/>
  <c r="K591" i="4"/>
  <c r="J591" i="4"/>
  <c r="I591" i="4"/>
  <c r="H591" i="4"/>
  <c r="N590" i="4"/>
  <c r="M590" i="4"/>
  <c r="L590" i="4"/>
  <c r="K590" i="4"/>
  <c r="J590" i="4"/>
  <c r="I590" i="4"/>
  <c r="H590" i="4"/>
  <c r="N589" i="4"/>
  <c r="M589" i="4"/>
  <c r="L589" i="4"/>
  <c r="K589" i="4"/>
  <c r="J589" i="4"/>
  <c r="I589" i="4"/>
  <c r="H589" i="4"/>
  <c r="N588" i="4"/>
  <c r="M588" i="4"/>
  <c r="L588" i="4"/>
  <c r="K588" i="4"/>
  <c r="J588" i="4"/>
  <c r="I588" i="4"/>
  <c r="H588" i="4"/>
  <c r="N587" i="4"/>
  <c r="M587" i="4"/>
  <c r="L587" i="4"/>
  <c r="K587" i="4"/>
  <c r="J587" i="4"/>
  <c r="I587" i="4"/>
  <c r="H587" i="4"/>
  <c r="N586" i="4"/>
  <c r="M586" i="4"/>
  <c r="L586" i="4"/>
  <c r="K586" i="4"/>
  <c r="J586" i="4"/>
  <c r="I586" i="4"/>
  <c r="H586" i="4"/>
  <c r="N585" i="4"/>
  <c r="M585" i="4"/>
  <c r="L585" i="4"/>
  <c r="K585" i="4"/>
  <c r="J585" i="4"/>
  <c r="I585" i="4"/>
  <c r="H585" i="4"/>
  <c r="N584" i="4"/>
  <c r="M584" i="4"/>
  <c r="L584" i="4"/>
  <c r="K584" i="4"/>
  <c r="J584" i="4"/>
  <c r="I584" i="4"/>
  <c r="H584" i="4"/>
  <c r="N583" i="4"/>
  <c r="M583" i="4"/>
  <c r="L583" i="4"/>
  <c r="K583" i="4"/>
  <c r="J583" i="4"/>
  <c r="I583" i="4"/>
  <c r="H583" i="4"/>
  <c r="N582" i="4"/>
  <c r="M582" i="4"/>
  <c r="L582" i="4"/>
  <c r="K582" i="4"/>
  <c r="J582" i="4"/>
  <c r="I582" i="4"/>
  <c r="H582" i="4"/>
  <c r="N581" i="4"/>
  <c r="M581" i="4"/>
  <c r="L581" i="4"/>
  <c r="K581" i="4"/>
  <c r="J581" i="4"/>
  <c r="I581" i="4"/>
  <c r="H581" i="4"/>
  <c r="N580" i="4"/>
  <c r="K580" i="4" s="1"/>
  <c r="M580" i="4"/>
  <c r="L580" i="4"/>
  <c r="J580" i="4"/>
  <c r="I580" i="4"/>
  <c r="H580" i="4"/>
  <c r="N579" i="4"/>
  <c r="M579" i="4"/>
  <c r="L579" i="4"/>
  <c r="K579" i="4"/>
  <c r="J579" i="4"/>
  <c r="I579" i="4"/>
  <c r="H579" i="4"/>
  <c r="N578" i="4"/>
  <c r="M578" i="4"/>
  <c r="L578" i="4"/>
  <c r="K578" i="4"/>
  <c r="J578" i="4"/>
  <c r="I578" i="4"/>
  <c r="H578" i="4"/>
  <c r="N577" i="4"/>
  <c r="M577" i="4"/>
  <c r="L577" i="4"/>
  <c r="K577" i="4"/>
  <c r="J577" i="4"/>
  <c r="I577" i="4"/>
  <c r="H577" i="4"/>
  <c r="N576" i="4"/>
  <c r="M576" i="4"/>
  <c r="L576" i="4"/>
  <c r="K576" i="4"/>
  <c r="J576" i="4"/>
  <c r="I576" i="4"/>
  <c r="H576" i="4"/>
  <c r="N575" i="4"/>
  <c r="K575" i="4" s="1"/>
  <c r="M575" i="4"/>
  <c r="L575" i="4"/>
  <c r="J575" i="4"/>
  <c r="I575" i="4"/>
  <c r="H575" i="4"/>
  <c r="N574" i="4"/>
  <c r="M574" i="4"/>
  <c r="L574" i="4"/>
  <c r="K574" i="4"/>
  <c r="J574" i="4"/>
  <c r="I574" i="4"/>
  <c r="H574" i="4"/>
  <c r="N573" i="4"/>
  <c r="M573" i="4"/>
  <c r="L573" i="4"/>
  <c r="K573" i="4"/>
  <c r="J573" i="4"/>
  <c r="I573" i="4"/>
  <c r="H573" i="4"/>
  <c r="N572" i="4"/>
  <c r="M572" i="4"/>
  <c r="L572" i="4"/>
  <c r="K572" i="4"/>
  <c r="J572" i="4"/>
  <c r="I572" i="4"/>
  <c r="H572" i="4"/>
  <c r="N571" i="4"/>
  <c r="M571" i="4"/>
  <c r="L571" i="4"/>
  <c r="K571" i="4"/>
  <c r="J571" i="4"/>
  <c r="I571" i="4"/>
  <c r="H571" i="4"/>
  <c r="N570" i="4"/>
  <c r="M570" i="4"/>
  <c r="L570" i="4"/>
  <c r="K570" i="4"/>
  <c r="J570" i="4"/>
  <c r="I570" i="4"/>
  <c r="H570" i="4"/>
  <c r="N569" i="4"/>
  <c r="M569" i="4"/>
  <c r="L569" i="4"/>
  <c r="K569" i="4"/>
  <c r="J569" i="4"/>
  <c r="I569" i="4"/>
  <c r="H569" i="4"/>
  <c r="N568" i="4"/>
  <c r="M568" i="4"/>
  <c r="L568" i="4"/>
  <c r="K568" i="4"/>
  <c r="J568" i="4"/>
  <c r="I568" i="4"/>
  <c r="H568" i="4"/>
  <c r="N567" i="4"/>
  <c r="M567" i="4"/>
  <c r="L567" i="4"/>
  <c r="K567" i="4"/>
  <c r="J567" i="4"/>
  <c r="I567" i="4"/>
  <c r="H567" i="4"/>
  <c r="N566" i="4"/>
  <c r="M566" i="4"/>
  <c r="L566" i="4"/>
  <c r="K566" i="4"/>
  <c r="J566" i="4"/>
  <c r="I566" i="4"/>
  <c r="H566" i="4"/>
  <c r="N565" i="4"/>
  <c r="M565" i="4"/>
  <c r="L565" i="4"/>
  <c r="K565" i="4"/>
  <c r="J565" i="4"/>
  <c r="I565" i="4"/>
  <c r="H565" i="4"/>
  <c r="N564" i="4"/>
  <c r="M564" i="4"/>
  <c r="L564" i="4"/>
  <c r="K564" i="4"/>
  <c r="J564" i="4"/>
  <c r="I564" i="4"/>
  <c r="H564" i="4"/>
  <c r="N563" i="4"/>
  <c r="M563" i="4"/>
  <c r="L563" i="4"/>
  <c r="K563" i="4"/>
  <c r="J563" i="4"/>
  <c r="I563" i="4"/>
  <c r="H563" i="4"/>
  <c r="N562" i="4"/>
  <c r="M562" i="4"/>
  <c r="L562" i="4"/>
  <c r="K562" i="4"/>
  <c r="J562" i="4"/>
  <c r="I562" i="4"/>
  <c r="H562" i="4"/>
  <c r="N561" i="4"/>
  <c r="M561" i="4"/>
  <c r="L561" i="4"/>
  <c r="K561" i="4"/>
  <c r="J561" i="4"/>
  <c r="I561" i="4"/>
  <c r="H561" i="4"/>
  <c r="N560" i="4"/>
  <c r="M560" i="4"/>
  <c r="L560" i="4"/>
  <c r="K560" i="4"/>
  <c r="J560" i="4"/>
  <c r="I560" i="4"/>
  <c r="H560" i="4"/>
  <c r="N559" i="4"/>
  <c r="M559" i="4"/>
  <c r="L559" i="4"/>
  <c r="K559" i="4"/>
  <c r="J559" i="4"/>
  <c r="I559" i="4"/>
  <c r="H559" i="4"/>
  <c r="N558" i="4"/>
  <c r="M558" i="4"/>
  <c r="L558" i="4"/>
  <c r="K558" i="4"/>
  <c r="J558" i="4"/>
  <c r="I558" i="4"/>
  <c r="H558" i="4"/>
  <c r="N557" i="4"/>
  <c r="M557" i="4"/>
  <c r="L557" i="4"/>
  <c r="K557" i="4"/>
  <c r="J557" i="4"/>
  <c r="I557" i="4"/>
  <c r="H557" i="4"/>
  <c r="N556" i="4"/>
  <c r="M556" i="4"/>
  <c r="L556" i="4"/>
  <c r="K556" i="4"/>
  <c r="J556" i="4"/>
  <c r="I556" i="4"/>
  <c r="H556" i="4"/>
  <c r="N555" i="4"/>
  <c r="M555" i="4"/>
  <c r="L555" i="4"/>
  <c r="K555" i="4"/>
  <c r="J555" i="4"/>
  <c r="I555" i="4"/>
  <c r="H555" i="4"/>
  <c r="N554" i="4"/>
  <c r="M554" i="4"/>
  <c r="L554" i="4"/>
  <c r="K554" i="4"/>
  <c r="J554" i="4"/>
  <c r="I554" i="4"/>
  <c r="H554" i="4"/>
  <c r="N553" i="4"/>
  <c r="M553" i="4"/>
  <c r="L553" i="4"/>
  <c r="K553" i="4"/>
  <c r="J553" i="4"/>
  <c r="I553" i="4"/>
  <c r="H553" i="4"/>
  <c r="N552" i="4"/>
  <c r="M552" i="4"/>
  <c r="L552" i="4"/>
  <c r="K552" i="4"/>
  <c r="J552" i="4"/>
  <c r="I552" i="4"/>
  <c r="H552" i="4"/>
  <c r="N551" i="4"/>
  <c r="M551" i="4"/>
  <c r="L551" i="4"/>
  <c r="K551" i="4"/>
  <c r="J551" i="4"/>
  <c r="I551" i="4"/>
  <c r="H551" i="4"/>
  <c r="N550" i="4"/>
  <c r="M550" i="4"/>
  <c r="L550" i="4"/>
  <c r="K550" i="4"/>
  <c r="J550" i="4"/>
  <c r="I550" i="4"/>
  <c r="H550" i="4"/>
  <c r="N549" i="4"/>
  <c r="M549" i="4"/>
  <c r="L549" i="4"/>
  <c r="K549" i="4"/>
  <c r="J549" i="4"/>
  <c r="I549" i="4"/>
  <c r="H549" i="4"/>
  <c r="N548" i="4"/>
  <c r="K548" i="4" s="1"/>
  <c r="M548" i="4"/>
  <c r="L548" i="4"/>
  <c r="J548" i="4"/>
  <c r="I548" i="4"/>
  <c r="H548" i="4"/>
  <c r="N547" i="4"/>
  <c r="M547" i="4"/>
  <c r="L547" i="4"/>
  <c r="K547" i="4"/>
  <c r="J547" i="4"/>
  <c r="I547" i="4"/>
  <c r="H547" i="4"/>
  <c r="N546" i="4"/>
  <c r="M546" i="4"/>
  <c r="L546" i="4"/>
  <c r="K546" i="4"/>
  <c r="J546" i="4"/>
  <c r="I546" i="4"/>
  <c r="H546" i="4"/>
  <c r="N545" i="4"/>
  <c r="M545" i="4"/>
  <c r="L545" i="4"/>
  <c r="K545" i="4"/>
  <c r="J545" i="4"/>
  <c r="I545" i="4"/>
  <c r="H545" i="4"/>
  <c r="N544" i="4"/>
  <c r="M544" i="4"/>
  <c r="L544" i="4"/>
  <c r="K544" i="4"/>
  <c r="J544" i="4"/>
  <c r="I544" i="4"/>
  <c r="H544" i="4"/>
  <c r="N543" i="4"/>
  <c r="M543" i="4"/>
  <c r="L543" i="4"/>
  <c r="K543" i="4"/>
  <c r="J543" i="4"/>
  <c r="I543" i="4"/>
  <c r="H543" i="4"/>
  <c r="N542" i="4"/>
  <c r="M542" i="4"/>
  <c r="L542" i="4"/>
  <c r="K542" i="4"/>
  <c r="J542" i="4"/>
  <c r="I542" i="4"/>
  <c r="H542" i="4"/>
  <c r="N541" i="4"/>
  <c r="M541" i="4"/>
  <c r="L541" i="4"/>
  <c r="K541" i="4"/>
  <c r="J541" i="4"/>
  <c r="I541" i="4"/>
  <c r="H541" i="4"/>
  <c r="N540" i="4"/>
  <c r="M540" i="4"/>
  <c r="L540" i="4"/>
  <c r="K540" i="4"/>
  <c r="J540" i="4"/>
  <c r="I540" i="4"/>
  <c r="H540" i="4"/>
  <c r="N539" i="4"/>
  <c r="M539" i="4"/>
  <c r="L539" i="4"/>
  <c r="K539" i="4"/>
  <c r="J539" i="4"/>
  <c r="I539" i="4"/>
  <c r="H539" i="4"/>
  <c r="N538" i="4"/>
  <c r="M538" i="4"/>
  <c r="L538" i="4"/>
  <c r="K538" i="4"/>
  <c r="J538" i="4"/>
  <c r="I538" i="4"/>
  <c r="H538" i="4"/>
  <c r="N537" i="4"/>
  <c r="M537" i="4"/>
  <c r="L537" i="4"/>
  <c r="K537" i="4"/>
  <c r="J537" i="4"/>
  <c r="I537" i="4"/>
  <c r="H537" i="4"/>
  <c r="N536" i="4"/>
  <c r="M536" i="4"/>
  <c r="L536" i="4"/>
  <c r="K536" i="4"/>
  <c r="J536" i="4"/>
  <c r="I536" i="4"/>
  <c r="H536" i="4"/>
  <c r="N535" i="4"/>
  <c r="M535" i="4"/>
  <c r="L535" i="4"/>
  <c r="K535" i="4"/>
  <c r="J535" i="4"/>
  <c r="I535" i="4"/>
  <c r="H535" i="4"/>
  <c r="N534" i="4"/>
  <c r="M534" i="4"/>
  <c r="L534" i="4"/>
  <c r="K534" i="4"/>
  <c r="J534" i="4"/>
  <c r="I534" i="4"/>
  <c r="H534" i="4"/>
  <c r="N533" i="4"/>
  <c r="M533" i="4"/>
  <c r="L533" i="4"/>
  <c r="K533" i="4"/>
  <c r="J533" i="4"/>
  <c r="I533" i="4"/>
  <c r="H533" i="4"/>
  <c r="N532" i="4"/>
  <c r="M532" i="4"/>
  <c r="L532" i="4"/>
  <c r="K532" i="4"/>
  <c r="J532" i="4"/>
  <c r="I532" i="4"/>
  <c r="H532" i="4"/>
  <c r="N531" i="4"/>
  <c r="M531" i="4"/>
  <c r="L531" i="4"/>
  <c r="K531" i="4"/>
  <c r="J531" i="4"/>
  <c r="I531" i="4"/>
  <c r="H531" i="4"/>
  <c r="N530" i="4"/>
  <c r="M530" i="4"/>
  <c r="L530" i="4"/>
  <c r="K530" i="4"/>
  <c r="J530" i="4"/>
  <c r="I530" i="4"/>
  <c r="H530" i="4"/>
  <c r="N529" i="4"/>
  <c r="M529" i="4"/>
  <c r="L529" i="4"/>
  <c r="K529" i="4"/>
  <c r="J529" i="4"/>
  <c r="I529" i="4"/>
  <c r="H529" i="4"/>
  <c r="N528" i="4"/>
  <c r="K528" i="4" s="1"/>
  <c r="M528" i="4"/>
  <c r="L528" i="4"/>
  <c r="J528" i="4"/>
  <c r="I528" i="4"/>
  <c r="H528" i="4"/>
  <c r="N527" i="4"/>
  <c r="M527" i="4"/>
  <c r="L527" i="4"/>
  <c r="K527" i="4"/>
  <c r="J527" i="4"/>
  <c r="I527" i="4"/>
  <c r="H527" i="4"/>
  <c r="N526" i="4"/>
  <c r="K526" i="4" s="1"/>
  <c r="M526" i="4"/>
  <c r="L526" i="4"/>
  <c r="J526" i="4"/>
  <c r="I526" i="4"/>
  <c r="H526" i="4"/>
  <c r="N525" i="4"/>
  <c r="M525" i="4"/>
  <c r="L525" i="4"/>
  <c r="K525" i="4"/>
  <c r="J525" i="4"/>
  <c r="I525" i="4"/>
  <c r="H525" i="4"/>
  <c r="N524" i="4"/>
  <c r="K524" i="4" s="1"/>
  <c r="M524" i="4"/>
  <c r="L524" i="4"/>
  <c r="J524" i="4"/>
  <c r="I524" i="4"/>
  <c r="H524" i="4"/>
  <c r="N523" i="4"/>
  <c r="M523" i="4"/>
  <c r="L523" i="4"/>
  <c r="K523" i="4"/>
  <c r="J523" i="4"/>
  <c r="I523" i="4"/>
  <c r="H523" i="4"/>
  <c r="N522" i="4"/>
  <c r="M522" i="4"/>
  <c r="L522" i="4"/>
  <c r="K522" i="4"/>
  <c r="J522" i="4"/>
  <c r="I522" i="4"/>
  <c r="H522" i="4"/>
  <c r="N521" i="4"/>
  <c r="K521" i="4" s="1"/>
  <c r="M521" i="4"/>
  <c r="L521" i="4"/>
  <c r="J521" i="4"/>
  <c r="I521" i="4"/>
  <c r="H521" i="4"/>
  <c r="N520" i="4"/>
  <c r="M520" i="4"/>
  <c r="L520" i="4"/>
  <c r="K520" i="4"/>
  <c r="J520" i="4"/>
  <c r="I520" i="4"/>
  <c r="H520" i="4"/>
  <c r="N519" i="4"/>
  <c r="M519" i="4"/>
  <c r="L519" i="4"/>
  <c r="K519" i="4"/>
  <c r="J519" i="4"/>
  <c r="I519" i="4"/>
  <c r="H519" i="4"/>
  <c r="N518" i="4"/>
  <c r="M518" i="4"/>
  <c r="L518" i="4"/>
  <c r="K518" i="4"/>
  <c r="J518" i="4"/>
  <c r="I518" i="4"/>
  <c r="H518" i="4"/>
  <c r="N517" i="4"/>
  <c r="M517" i="4"/>
  <c r="L517" i="4"/>
  <c r="K517" i="4"/>
  <c r="J517" i="4"/>
  <c r="I517" i="4"/>
  <c r="H517" i="4"/>
  <c r="N516" i="4"/>
  <c r="M516" i="4"/>
  <c r="L516" i="4"/>
  <c r="K516" i="4"/>
  <c r="J516" i="4"/>
  <c r="I516" i="4"/>
  <c r="H516" i="4"/>
  <c r="N515" i="4"/>
  <c r="M515" i="4"/>
  <c r="L515" i="4"/>
  <c r="K515" i="4"/>
  <c r="J515" i="4"/>
  <c r="I515" i="4"/>
  <c r="H515" i="4"/>
  <c r="N514" i="4"/>
  <c r="M514" i="4"/>
  <c r="L514" i="4"/>
  <c r="K514" i="4"/>
  <c r="J514" i="4"/>
  <c r="I514" i="4"/>
  <c r="H514" i="4"/>
  <c r="N513" i="4"/>
  <c r="M513" i="4"/>
  <c r="L513" i="4"/>
  <c r="K513" i="4"/>
  <c r="J513" i="4"/>
  <c r="I513" i="4"/>
  <c r="H513" i="4"/>
  <c r="N512" i="4"/>
  <c r="M512" i="4"/>
  <c r="L512" i="4"/>
  <c r="K512" i="4"/>
  <c r="J512" i="4"/>
  <c r="I512" i="4"/>
  <c r="H512" i="4"/>
  <c r="N511" i="4"/>
  <c r="M511" i="4"/>
  <c r="L511" i="4"/>
  <c r="K511" i="4"/>
  <c r="J511" i="4"/>
  <c r="I511" i="4"/>
  <c r="H511" i="4"/>
  <c r="N510" i="4"/>
  <c r="M510" i="4"/>
  <c r="L510" i="4"/>
  <c r="K510" i="4"/>
  <c r="J510" i="4"/>
  <c r="I510" i="4"/>
  <c r="H510" i="4"/>
  <c r="N509" i="4"/>
  <c r="M509" i="4"/>
  <c r="L509" i="4"/>
  <c r="K509" i="4"/>
  <c r="J509" i="4"/>
  <c r="I509" i="4"/>
  <c r="H509" i="4"/>
  <c r="N508" i="4"/>
  <c r="M508" i="4"/>
  <c r="L508" i="4"/>
  <c r="K508" i="4"/>
  <c r="J508" i="4"/>
  <c r="I508" i="4"/>
  <c r="H508" i="4"/>
  <c r="N507" i="4"/>
  <c r="M507" i="4"/>
  <c r="L507" i="4"/>
  <c r="K507" i="4"/>
  <c r="J507" i="4"/>
  <c r="I507" i="4"/>
  <c r="H507" i="4"/>
  <c r="N506" i="4"/>
  <c r="M506" i="4"/>
  <c r="L506" i="4"/>
  <c r="K506" i="4"/>
  <c r="J506" i="4"/>
  <c r="I506" i="4"/>
  <c r="H506" i="4"/>
  <c r="N505" i="4"/>
  <c r="M505" i="4"/>
  <c r="L505" i="4"/>
  <c r="K505" i="4"/>
  <c r="J505" i="4"/>
  <c r="I505" i="4"/>
  <c r="H505" i="4"/>
  <c r="N504" i="4"/>
  <c r="M504" i="4"/>
  <c r="L504" i="4"/>
  <c r="K504" i="4"/>
  <c r="J504" i="4"/>
  <c r="I504" i="4"/>
  <c r="H504" i="4"/>
  <c r="N503" i="4"/>
  <c r="M503" i="4"/>
  <c r="L503" i="4"/>
  <c r="K503" i="4"/>
  <c r="J503" i="4"/>
  <c r="I503" i="4"/>
  <c r="H503" i="4"/>
  <c r="N502" i="4"/>
  <c r="M502" i="4"/>
  <c r="L502" i="4"/>
  <c r="K502" i="4"/>
  <c r="J502" i="4"/>
  <c r="I502" i="4"/>
  <c r="H502" i="4"/>
  <c r="N501" i="4"/>
  <c r="M501" i="4"/>
  <c r="L501" i="4"/>
  <c r="K501" i="4"/>
  <c r="J501" i="4"/>
  <c r="I501" i="4"/>
  <c r="H501" i="4"/>
  <c r="N500" i="4"/>
  <c r="M500" i="4"/>
  <c r="L500" i="4"/>
  <c r="K500" i="4"/>
  <c r="J500" i="4"/>
  <c r="I500" i="4"/>
  <c r="H500" i="4"/>
  <c r="N499" i="4"/>
  <c r="M499" i="4"/>
  <c r="L499" i="4"/>
  <c r="K499" i="4"/>
  <c r="J499" i="4"/>
  <c r="I499" i="4"/>
  <c r="H499" i="4"/>
  <c r="N498" i="4"/>
  <c r="M498" i="4"/>
  <c r="L498" i="4"/>
  <c r="K498" i="4"/>
  <c r="J498" i="4"/>
  <c r="I498" i="4"/>
  <c r="H498" i="4"/>
  <c r="N497" i="4"/>
  <c r="M497" i="4"/>
  <c r="L497" i="4"/>
  <c r="K497" i="4"/>
  <c r="J497" i="4"/>
  <c r="I497" i="4"/>
  <c r="H497" i="4"/>
  <c r="N496" i="4"/>
  <c r="M496" i="4"/>
  <c r="L496" i="4"/>
  <c r="K496" i="4"/>
  <c r="J496" i="4"/>
  <c r="I496" i="4"/>
  <c r="H496" i="4"/>
  <c r="N495" i="4"/>
  <c r="M495" i="4"/>
  <c r="L495" i="4"/>
  <c r="K495" i="4"/>
  <c r="J495" i="4"/>
  <c r="I495" i="4"/>
  <c r="H495" i="4"/>
  <c r="N494" i="4"/>
  <c r="M494" i="4"/>
  <c r="L494" i="4"/>
  <c r="K494" i="4"/>
  <c r="J494" i="4"/>
  <c r="I494" i="4"/>
  <c r="H494" i="4"/>
  <c r="N493" i="4"/>
  <c r="M493" i="4"/>
  <c r="L493" i="4"/>
  <c r="K493" i="4"/>
  <c r="J493" i="4"/>
  <c r="I493" i="4"/>
  <c r="H493" i="4"/>
  <c r="N492" i="4"/>
  <c r="M492" i="4"/>
  <c r="L492" i="4"/>
  <c r="K492" i="4"/>
  <c r="J492" i="4"/>
  <c r="I492" i="4"/>
  <c r="H492" i="4"/>
  <c r="N491" i="4"/>
  <c r="M491" i="4"/>
  <c r="L491" i="4"/>
  <c r="K491" i="4"/>
  <c r="J491" i="4"/>
  <c r="I491" i="4"/>
  <c r="H491" i="4"/>
  <c r="N490" i="4"/>
  <c r="M490" i="4"/>
  <c r="L490" i="4"/>
  <c r="K490" i="4"/>
  <c r="J490" i="4"/>
  <c r="I490" i="4"/>
  <c r="H490" i="4"/>
  <c r="N489" i="4"/>
  <c r="M489" i="4"/>
  <c r="L489" i="4"/>
  <c r="K489" i="4"/>
  <c r="J489" i="4"/>
  <c r="I489" i="4"/>
  <c r="H489" i="4"/>
  <c r="N488" i="4"/>
  <c r="M488" i="4"/>
  <c r="L488" i="4"/>
  <c r="K488" i="4"/>
  <c r="J488" i="4"/>
  <c r="I488" i="4"/>
  <c r="H488" i="4"/>
  <c r="N487" i="4"/>
  <c r="M487" i="4"/>
  <c r="L487" i="4"/>
  <c r="K487" i="4"/>
  <c r="J487" i="4"/>
  <c r="I487" i="4"/>
  <c r="H487" i="4"/>
  <c r="N486" i="4"/>
  <c r="M486" i="4"/>
  <c r="L486" i="4"/>
  <c r="K486" i="4"/>
  <c r="J486" i="4"/>
  <c r="I486" i="4"/>
  <c r="H486" i="4"/>
  <c r="N485" i="4"/>
  <c r="M485" i="4"/>
  <c r="L485" i="4"/>
  <c r="K485" i="4"/>
  <c r="J485" i="4"/>
  <c r="I485" i="4"/>
  <c r="H485" i="4"/>
  <c r="N484" i="4"/>
  <c r="M484" i="4"/>
  <c r="L484" i="4"/>
  <c r="K484" i="4"/>
  <c r="J484" i="4"/>
  <c r="I484" i="4"/>
  <c r="H484" i="4"/>
  <c r="N483" i="4"/>
  <c r="M483" i="4"/>
  <c r="L483" i="4"/>
  <c r="K483" i="4"/>
  <c r="J483" i="4"/>
  <c r="I483" i="4"/>
  <c r="H483" i="4"/>
  <c r="N482" i="4"/>
  <c r="M482" i="4"/>
  <c r="L482" i="4"/>
  <c r="K482" i="4"/>
  <c r="J482" i="4"/>
  <c r="I482" i="4"/>
  <c r="H482" i="4"/>
  <c r="N481" i="4"/>
  <c r="M481" i="4"/>
  <c r="L481" i="4"/>
  <c r="K481" i="4"/>
  <c r="J481" i="4"/>
  <c r="I481" i="4"/>
  <c r="H481" i="4"/>
  <c r="N480" i="4"/>
  <c r="M480" i="4"/>
  <c r="L480" i="4"/>
  <c r="K480" i="4"/>
  <c r="J480" i="4"/>
  <c r="I480" i="4"/>
  <c r="H480" i="4"/>
  <c r="N479" i="4"/>
  <c r="M479" i="4"/>
  <c r="L479" i="4"/>
  <c r="K479" i="4"/>
  <c r="J479" i="4"/>
  <c r="I479" i="4"/>
  <c r="H479" i="4"/>
  <c r="N478" i="4"/>
  <c r="M478" i="4"/>
  <c r="L478" i="4"/>
  <c r="K478" i="4"/>
  <c r="J478" i="4"/>
  <c r="I478" i="4"/>
  <c r="H478" i="4"/>
  <c r="N477" i="4"/>
  <c r="M477" i="4"/>
  <c r="L477" i="4"/>
  <c r="K477" i="4"/>
  <c r="J477" i="4"/>
  <c r="I477" i="4"/>
  <c r="H477" i="4"/>
  <c r="N476" i="4"/>
  <c r="M476" i="4"/>
  <c r="L476" i="4"/>
  <c r="K476" i="4"/>
  <c r="J476" i="4"/>
  <c r="I476" i="4"/>
  <c r="H476" i="4"/>
  <c r="N475" i="4"/>
  <c r="M475" i="4"/>
  <c r="L475" i="4"/>
  <c r="K475" i="4"/>
  <c r="J475" i="4"/>
  <c r="I475" i="4"/>
  <c r="H475" i="4"/>
  <c r="N474" i="4"/>
  <c r="M474" i="4"/>
  <c r="L474" i="4"/>
  <c r="K474" i="4"/>
  <c r="J474" i="4"/>
  <c r="I474" i="4"/>
  <c r="H474" i="4"/>
  <c r="N473" i="4"/>
  <c r="M473" i="4"/>
  <c r="L473" i="4"/>
  <c r="K473" i="4"/>
  <c r="J473" i="4"/>
  <c r="I473" i="4"/>
  <c r="H473" i="4"/>
  <c r="N472" i="4"/>
  <c r="M472" i="4"/>
  <c r="L472" i="4"/>
  <c r="K472" i="4"/>
  <c r="J472" i="4"/>
  <c r="I472" i="4"/>
  <c r="H472" i="4"/>
  <c r="N471" i="4"/>
  <c r="M471" i="4"/>
  <c r="L471" i="4"/>
  <c r="K471" i="4"/>
  <c r="J471" i="4"/>
  <c r="I471" i="4"/>
  <c r="H471" i="4"/>
  <c r="N470" i="4"/>
  <c r="M470" i="4"/>
  <c r="L470" i="4"/>
  <c r="K470" i="4"/>
  <c r="J470" i="4"/>
  <c r="I470" i="4"/>
  <c r="H470" i="4"/>
  <c r="N469" i="4"/>
  <c r="M469" i="4"/>
  <c r="L469" i="4"/>
  <c r="K469" i="4"/>
  <c r="J469" i="4"/>
  <c r="I469" i="4"/>
  <c r="H469" i="4"/>
  <c r="N468" i="4"/>
  <c r="M468" i="4"/>
  <c r="L468" i="4"/>
  <c r="K468" i="4"/>
  <c r="J468" i="4"/>
  <c r="I468" i="4"/>
  <c r="H468" i="4"/>
  <c r="N467" i="4"/>
  <c r="M467" i="4"/>
  <c r="L467" i="4"/>
  <c r="I467" i="4"/>
  <c r="H467" i="4"/>
  <c r="N466" i="4"/>
  <c r="M466" i="4"/>
  <c r="L466" i="4"/>
  <c r="K466" i="4"/>
  <c r="J466" i="4"/>
  <c r="I466" i="4"/>
  <c r="H466" i="4"/>
  <c r="N465" i="4"/>
  <c r="K465" i="4" s="1"/>
  <c r="M465" i="4"/>
  <c r="L465" i="4"/>
  <c r="J465" i="4"/>
  <c r="I465" i="4"/>
  <c r="H465" i="4"/>
  <c r="N464" i="4"/>
  <c r="K464" i="4" s="1"/>
  <c r="M464" i="4"/>
  <c r="L464" i="4"/>
  <c r="J464" i="4"/>
  <c r="I464" i="4"/>
  <c r="H464" i="4"/>
  <c r="N463" i="4"/>
  <c r="M463" i="4"/>
  <c r="L463" i="4"/>
  <c r="K463" i="4"/>
  <c r="J463" i="4"/>
  <c r="I463" i="4"/>
  <c r="H463" i="4"/>
  <c r="N462" i="4"/>
  <c r="M462" i="4"/>
  <c r="L462" i="4"/>
  <c r="K462" i="4"/>
  <c r="J462" i="4"/>
  <c r="I462" i="4"/>
  <c r="H462" i="4"/>
  <c r="N461" i="4"/>
  <c r="M461" i="4"/>
  <c r="L461" i="4"/>
  <c r="K461" i="4"/>
  <c r="J461" i="4"/>
  <c r="I461" i="4"/>
  <c r="H461" i="4"/>
  <c r="N460" i="4"/>
  <c r="M460" i="4"/>
  <c r="L460" i="4"/>
  <c r="K460" i="4"/>
  <c r="J460" i="4"/>
  <c r="I460" i="4"/>
  <c r="H460" i="4"/>
  <c r="N459" i="4"/>
  <c r="M459" i="4"/>
  <c r="L459" i="4"/>
  <c r="K459" i="4"/>
  <c r="J459" i="4"/>
  <c r="I459" i="4"/>
  <c r="H459" i="4"/>
  <c r="N458" i="4"/>
  <c r="M458" i="4"/>
  <c r="L458" i="4"/>
  <c r="K458" i="4"/>
  <c r="J458" i="4"/>
  <c r="I458" i="4"/>
  <c r="H458" i="4"/>
  <c r="N457" i="4"/>
  <c r="M457" i="4"/>
  <c r="L457" i="4"/>
  <c r="K457" i="4"/>
  <c r="J457" i="4"/>
  <c r="I457" i="4"/>
  <c r="H457" i="4"/>
  <c r="N456" i="4"/>
  <c r="M456" i="4"/>
  <c r="L456" i="4"/>
  <c r="K456" i="4"/>
  <c r="J456" i="4"/>
  <c r="I456" i="4"/>
  <c r="H456" i="4"/>
  <c r="N455" i="4"/>
  <c r="M455" i="4"/>
  <c r="L455" i="4"/>
  <c r="K455" i="4"/>
  <c r="J455" i="4"/>
  <c r="I455" i="4"/>
  <c r="H455" i="4"/>
  <c r="N454" i="4"/>
  <c r="M454" i="4"/>
  <c r="L454" i="4"/>
  <c r="K454" i="4"/>
  <c r="J454" i="4"/>
  <c r="I454" i="4"/>
  <c r="H454" i="4"/>
  <c r="N453" i="4"/>
  <c r="M453" i="4"/>
  <c r="L453" i="4"/>
  <c r="K453" i="4"/>
  <c r="J453" i="4"/>
  <c r="I453" i="4"/>
  <c r="H453" i="4"/>
  <c r="N452" i="4"/>
  <c r="M452" i="4"/>
  <c r="L452" i="4"/>
  <c r="K452" i="4"/>
  <c r="J452" i="4"/>
  <c r="I452" i="4"/>
  <c r="H452" i="4"/>
  <c r="N451" i="4"/>
  <c r="M451" i="4"/>
  <c r="L451" i="4"/>
  <c r="K451" i="4"/>
  <c r="J451" i="4"/>
  <c r="I451" i="4"/>
  <c r="H451" i="4"/>
  <c r="N450" i="4"/>
  <c r="M450" i="4"/>
  <c r="L450" i="4"/>
  <c r="K450" i="4"/>
  <c r="J450" i="4"/>
  <c r="I450" i="4"/>
  <c r="H450" i="4"/>
  <c r="N449" i="4"/>
  <c r="M449" i="4"/>
  <c r="L449" i="4"/>
  <c r="K449" i="4"/>
  <c r="J449" i="4"/>
  <c r="I449" i="4"/>
  <c r="H449" i="4"/>
  <c r="N448" i="4"/>
  <c r="M448" i="4"/>
  <c r="L448" i="4"/>
  <c r="K448" i="4"/>
  <c r="J448" i="4"/>
  <c r="I448" i="4"/>
  <c r="H448" i="4"/>
  <c r="N447" i="4"/>
  <c r="M447" i="4"/>
  <c r="L447" i="4"/>
  <c r="K447" i="4"/>
  <c r="J447" i="4"/>
  <c r="I447" i="4"/>
  <c r="H447" i="4"/>
  <c r="N446" i="4"/>
  <c r="K446" i="4" s="1"/>
  <c r="M446" i="4"/>
  <c r="L446" i="4"/>
  <c r="J446" i="4"/>
  <c r="I446" i="4"/>
  <c r="H446" i="4"/>
  <c r="N445" i="4"/>
  <c r="M445" i="4"/>
  <c r="L445" i="4"/>
  <c r="K445" i="4"/>
  <c r="J445" i="4"/>
  <c r="I445" i="4"/>
  <c r="H445" i="4"/>
  <c r="N444" i="4"/>
  <c r="M444" i="4"/>
  <c r="L444" i="4"/>
  <c r="K444" i="4"/>
  <c r="J444" i="4"/>
  <c r="I444" i="4"/>
  <c r="H444" i="4"/>
  <c r="N443" i="4"/>
  <c r="M443" i="4"/>
  <c r="L443" i="4"/>
  <c r="K443" i="4"/>
  <c r="J443" i="4"/>
  <c r="I443" i="4"/>
  <c r="H443" i="4"/>
  <c r="N442" i="4"/>
  <c r="M442" i="4"/>
  <c r="L442" i="4"/>
  <c r="K442" i="4"/>
  <c r="J442" i="4"/>
  <c r="I442" i="4"/>
  <c r="H442" i="4"/>
  <c r="N441" i="4"/>
  <c r="M441" i="4"/>
  <c r="L441" i="4"/>
  <c r="K441" i="4"/>
  <c r="J441" i="4"/>
  <c r="I441" i="4"/>
  <c r="H441" i="4"/>
  <c r="N440" i="4"/>
  <c r="M440" i="4"/>
  <c r="L440" i="4"/>
  <c r="K440" i="4"/>
  <c r="J440" i="4"/>
  <c r="I440" i="4"/>
  <c r="H440" i="4"/>
  <c r="N439" i="4"/>
  <c r="M439" i="4"/>
  <c r="L439" i="4"/>
  <c r="K439" i="4"/>
  <c r="J439" i="4"/>
  <c r="I439" i="4"/>
  <c r="H439" i="4"/>
  <c r="N438" i="4"/>
  <c r="M438" i="4"/>
  <c r="L438" i="4"/>
  <c r="K438" i="4"/>
  <c r="J438" i="4"/>
  <c r="I438" i="4"/>
  <c r="H438" i="4"/>
  <c r="N437" i="4"/>
  <c r="M437" i="4"/>
  <c r="L437" i="4"/>
  <c r="K437" i="4"/>
  <c r="J437" i="4"/>
  <c r="I437" i="4"/>
  <c r="H437" i="4"/>
  <c r="N436" i="4"/>
  <c r="M436" i="4"/>
  <c r="L436" i="4"/>
  <c r="K436" i="4"/>
  <c r="J436" i="4"/>
  <c r="I436" i="4"/>
  <c r="H436" i="4"/>
  <c r="N435" i="4"/>
  <c r="M435" i="4"/>
  <c r="L435" i="4"/>
  <c r="K435" i="4"/>
  <c r="J435" i="4"/>
  <c r="I435" i="4"/>
  <c r="H435" i="4"/>
  <c r="N434" i="4"/>
  <c r="M434" i="4"/>
  <c r="L434" i="4"/>
  <c r="K434" i="4"/>
  <c r="J434" i="4"/>
  <c r="I434" i="4"/>
  <c r="H434" i="4"/>
  <c r="N433" i="4"/>
  <c r="M433" i="4"/>
  <c r="L433" i="4"/>
  <c r="K433" i="4"/>
  <c r="J433" i="4"/>
  <c r="I433" i="4"/>
  <c r="H433" i="4"/>
  <c r="N432" i="4"/>
  <c r="M432" i="4"/>
  <c r="L432" i="4"/>
  <c r="K432" i="4"/>
  <c r="J432" i="4"/>
  <c r="I432" i="4"/>
  <c r="H432" i="4"/>
  <c r="N431" i="4"/>
  <c r="M431" i="4"/>
  <c r="L431" i="4"/>
  <c r="K431" i="4"/>
  <c r="J431" i="4"/>
  <c r="I431" i="4"/>
  <c r="H431" i="4"/>
  <c r="N430" i="4"/>
  <c r="M430" i="4"/>
  <c r="L430" i="4"/>
  <c r="K430" i="4"/>
  <c r="J430" i="4"/>
  <c r="I430" i="4"/>
  <c r="H430" i="4"/>
  <c r="N429" i="4"/>
  <c r="M429" i="4"/>
  <c r="L429" i="4"/>
  <c r="K429" i="4"/>
  <c r="J429" i="4"/>
  <c r="I429" i="4"/>
  <c r="H429" i="4"/>
  <c r="N428" i="4"/>
  <c r="M428" i="4"/>
  <c r="L428" i="4"/>
  <c r="K428" i="4"/>
  <c r="J428" i="4"/>
  <c r="I428" i="4"/>
  <c r="H428" i="4"/>
  <c r="N427" i="4"/>
  <c r="M427" i="4"/>
  <c r="L427" i="4"/>
  <c r="K427" i="4"/>
  <c r="J427" i="4"/>
  <c r="I427" i="4"/>
  <c r="H427" i="4"/>
  <c r="N426" i="4"/>
  <c r="M426" i="4"/>
  <c r="L426" i="4"/>
  <c r="K426" i="4"/>
  <c r="J426" i="4"/>
  <c r="I426" i="4"/>
  <c r="H426" i="4"/>
  <c r="N425" i="4"/>
  <c r="M425" i="4"/>
  <c r="L425" i="4"/>
  <c r="K425" i="4"/>
  <c r="J425" i="4"/>
  <c r="I425" i="4"/>
  <c r="H425" i="4"/>
  <c r="N424" i="4"/>
  <c r="M424" i="4"/>
  <c r="L424" i="4"/>
  <c r="K424" i="4"/>
  <c r="J424" i="4"/>
  <c r="I424" i="4"/>
  <c r="H424" i="4"/>
  <c r="N423" i="4"/>
  <c r="M423" i="4"/>
  <c r="L423" i="4"/>
  <c r="K423" i="4"/>
  <c r="J423" i="4"/>
  <c r="I423" i="4"/>
  <c r="H423" i="4"/>
  <c r="N422" i="4"/>
  <c r="M422" i="4"/>
  <c r="L422" i="4"/>
  <c r="K422" i="4"/>
  <c r="J422" i="4"/>
  <c r="I422" i="4"/>
  <c r="H422" i="4"/>
  <c r="N421" i="4"/>
  <c r="M421" i="4"/>
  <c r="L421" i="4"/>
  <c r="K421" i="4"/>
  <c r="J421" i="4"/>
  <c r="I421" i="4"/>
  <c r="H421" i="4"/>
  <c r="N420" i="4"/>
  <c r="M420" i="4"/>
  <c r="L420" i="4"/>
  <c r="K420" i="4"/>
  <c r="J420" i="4"/>
  <c r="I420" i="4"/>
  <c r="H420" i="4"/>
  <c r="N419" i="4"/>
  <c r="M419" i="4"/>
  <c r="L419" i="4"/>
  <c r="K419" i="4"/>
  <c r="J419" i="4"/>
  <c r="I419" i="4"/>
  <c r="H419" i="4"/>
  <c r="N418" i="4"/>
  <c r="M418" i="4"/>
  <c r="L418" i="4"/>
  <c r="K418" i="4"/>
  <c r="J418" i="4"/>
  <c r="I418" i="4"/>
  <c r="H418" i="4"/>
  <c r="N417" i="4"/>
  <c r="M417" i="4"/>
  <c r="L417" i="4"/>
  <c r="K417" i="4"/>
  <c r="J417" i="4"/>
  <c r="I417" i="4"/>
  <c r="H417" i="4"/>
  <c r="N416" i="4"/>
  <c r="M416" i="4"/>
  <c r="L416" i="4"/>
  <c r="K416" i="4"/>
  <c r="J416" i="4"/>
  <c r="I416" i="4"/>
  <c r="H416" i="4"/>
  <c r="N415" i="4"/>
  <c r="M415" i="4"/>
  <c r="L415" i="4"/>
  <c r="K415" i="4"/>
  <c r="J415" i="4"/>
  <c r="I415" i="4"/>
  <c r="H415" i="4"/>
  <c r="N414" i="4"/>
  <c r="M414" i="4"/>
  <c r="L414" i="4"/>
  <c r="K414" i="4"/>
  <c r="J414" i="4"/>
  <c r="I414" i="4"/>
  <c r="H414" i="4"/>
  <c r="N413" i="4"/>
  <c r="M413" i="4"/>
  <c r="L413" i="4"/>
  <c r="K413" i="4"/>
  <c r="J413" i="4"/>
  <c r="I413" i="4"/>
  <c r="H413" i="4"/>
  <c r="N412" i="4"/>
  <c r="M412" i="4"/>
  <c r="L412" i="4"/>
  <c r="K412" i="4"/>
  <c r="J412" i="4"/>
  <c r="I412" i="4"/>
  <c r="H412" i="4"/>
  <c r="N411" i="4"/>
  <c r="M411" i="4"/>
  <c r="L411" i="4"/>
  <c r="K411" i="4"/>
  <c r="J411" i="4"/>
  <c r="I411" i="4"/>
  <c r="H411" i="4"/>
  <c r="N410" i="4"/>
  <c r="M410" i="4"/>
  <c r="L410" i="4"/>
  <c r="K410" i="4"/>
  <c r="J410" i="4"/>
  <c r="I410" i="4"/>
  <c r="H410" i="4"/>
  <c r="N409" i="4"/>
  <c r="M409" i="4"/>
  <c r="L409" i="4"/>
  <c r="K409" i="4"/>
  <c r="J409" i="4"/>
  <c r="I409" i="4"/>
  <c r="H409" i="4"/>
  <c r="N408" i="4"/>
  <c r="M408" i="4"/>
  <c r="L408" i="4"/>
  <c r="K408" i="4"/>
  <c r="J408" i="4"/>
  <c r="I408" i="4"/>
  <c r="H408" i="4"/>
  <c r="N407" i="4"/>
  <c r="M407" i="4"/>
  <c r="L407" i="4"/>
  <c r="K407" i="4"/>
  <c r="J407" i="4"/>
  <c r="I407" i="4"/>
  <c r="H407" i="4"/>
  <c r="N406" i="4"/>
  <c r="M406" i="4"/>
  <c r="L406" i="4"/>
  <c r="K406" i="4"/>
  <c r="J406" i="4"/>
  <c r="I406" i="4"/>
  <c r="H406" i="4"/>
  <c r="N405" i="4"/>
  <c r="M405" i="4"/>
  <c r="L405" i="4"/>
  <c r="K405" i="4"/>
  <c r="J405" i="4"/>
  <c r="I405" i="4"/>
  <c r="H405" i="4"/>
  <c r="N404" i="4"/>
  <c r="M404" i="4"/>
  <c r="L404" i="4"/>
  <c r="K404" i="4"/>
  <c r="J404" i="4"/>
  <c r="I404" i="4"/>
  <c r="H404" i="4"/>
  <c r="N403" i="4"/>
  <c r="M403" i="4"/>
  <c r="L403" i="4"/>
  <c r="K403" i="4"/>
  <c r="J403" i="4"/>
  <c r="I403" i="4"/>
  <c r="H403" i="4"/>
  <c r="N402" i="4"/>
  <c r="M402" i="4"/>
  <c r="L402" i="4"/>
  <c r="K402" i="4"/>
  <c r="J402" i="4"/>
  <c r="I402" i="4"/>
  <c r="H402" i="4"/>
  <c r="N401" i="4"/>
  <c r="M401" i="4"/>
  <c r="L401" i="4"/>
  <c r="K401" i="4"/>
  <c r="J401" i="4"/>
  <c r="I401" i="4"/>
  <c r="H401" i="4"/>
  <c r="N400" i="4"/>
  <c r="M400" i="4"/>
  <c r="L400" i="4"/>
  <c r="K400" i="4"/>
  <c r="J400" i="4"/>
  <c r="I400" i="4"/>
  <c r="H400" i="4"/>
  <c r="N399" i="4"/>
  <c r="M399" i="4"/>
  <c r="L399" i="4"/>
  <c r="K399" i="4"/>
  <c r="J399" i="4"/>
  <c r="I399" i="4"/>
  <c r="H399" i="4"/>
  <c r="N398" i="4"/>
  <c r="M398" i="4"/>
  <c r="L398" i="4"/>
  <c r="K398" i="4"/>
  <c r="J398" i="4"/>
  <c r="I398" i="4"/>
  <c r="H398" i="4"/>
  <c r="N397" i="4"/>
  <c r="M397" i="4"/>
  <c r="L397" i="4"/>
  <c r="K397" i="4"/>
  <c r="J397" i="4"/>
  <c r="I397" i="4"/>
  <c r="H397" i="4"/>
  <c r="N396" i="4"/>
  <c r="M396" i="4"/>
  <c r="L396" i="4"/>
  <c r="K396" i="4"/>
  <c r="J396" i="4"/>
  <c r="I396" i="4"/>
  <c r="H396" i="4"/>
  <c r="N395" i="4"/>
  <c r="M395" i="4"/>
  <c r="L395" i="4"/>
  <c r="K395" i="4"/>
  <c r="J395" i="4"/>
  <c r="I395" i="4"/>
  <c r="H395" i="4"/>
  <c r="N394" i="4"/>
  <c r="M394" i="4"/>
  <c r="L394" i="4"/>
  <c r="K394" i="4"/>
  <c r="J394" i="4"/>
  <c r="I394" i="4"/>
  <c r="H394" i="4"/>
  <c r="N393" i="4"/>
  <c r="M393" i="4"/>
  <c r="L393" i="4"/>
  <c r="K393" i="4"/>
  <c r="J393" i="4"/>
  <c r="I393" i="4"/>
  <c r="H393" i="4"/>
  <c r="N392" i="4"/>
  <c r="M392" i="4"/>
  <c r="L392" i="4"/>
  <c r="K392" i="4"/>
  <c r="J392" i="4"/>
  <c r="I392" i="4"/>
  <c r="H392" i="4"/>
  <c r="N391" i="4"/>
  <c r="M391" i="4"/>
  <c r="L391" i="4"/>
  <c r="K391" i="4"/>
  <c r="J391" i="4"/>
  <c r="I391" i="4"/>
  <c r="H391" i="4"/>
  <c r="N390" i="4"/>
  <c r="M390" i="4"/>
  <c r="L390" i="4"/>
  <c r="K390" i="4"/>
  <c r="J390" i="4"/>
  <c r="I390" i="4"/>
  <c r="H390" i="4"/>
  <c r="N389" i="4"/>
  <c r="M389" i="4"/>
  <c r="L389" i="4"/>
  <c r="K389" i="4"/>
  <c r="J389" i="4"/>
  <c r="I389" i="4"/>
  <c r="H389" i="4"/>
  <c r="N388" i="4"/>
  <c r="M388" i="4"/>
  <c r="L388" i="4"/>
  <c r="K388" i="4"/>
  <c r="J388" i="4"/>
  <c r="I388" i="4"/>
  <c r="H388" i="4"/>
  <c r="N387" i="4"/>
  <c r="M387" i="4"/>
  <c r="L387" i="4"/>
  <c r="K387" i="4"/>
  <c r="J387" i="4"/>
  <c r="I387" i="4"/>
  <c r="H387" i="4"/>
  <c r="N386" i="4"/>
  <c r="M386" i="4"/>
  <c r="L386" i="4"/>
  <c r="K386" i="4"/>
  <c r="J386" i="4"/>
  <c r="I386" i="4"/>
  <c r="H386" i="4"/>
  <c r="N385" i="4"/>
  <c r="M385" i="4"/>
  <c r="L385" i="4"/>
  <c r="K385" i="4"/>
  <c r="J385" i="4"/>
  <c r="I385" i="4"/>
  <c r="H385" i="4"/>
  <c r="N384" i="4"/>
  <c r="M384" i="4"/>
  <c r="L384" i="4"/>
  <c r="K384" i="4"/>
  <c r="J384" i="4"/>
  <c r="I384" i="4"/>
  <c r="H384" i="4"/>
  <c r="N383" i="4"/>
  <c r="M383" i="4"/>
  <c r="L383" i="4"/>
  <c r="K383" i="4"/>
  <c r="J383" i="4"/>
  <c r="I383" i="4"/>
  <c r="H383" i="4"/>
  <c r="N382" i="4"/>
  <c r="M382" i="4"/>
  <c r="L382" i="4"/>
  <c r="K382" i="4"/>
  <c r="J382" i="4"/>
  <c r="I382" i="4"/>
  <c r="H382" i="4"/>
  <c r="N381" i="4"/>
  <c r="M381" i="4"/>
  <c r="L381" i="4"/>
  <c r="K381" i="4"/>
  <c r="J381" i="4"/>
  <c r="I381" i="4"/>
  <c r="H381" i="4"/>
  <c r="N380" i="4"/>
  <c r="M380" i="4"/>
  <c r="L380" i="4"/>
  <c r="K380" i="4"/>
  <c r="J380" i="4"/>
  <c r="I380" i="4"/>
  <c r="H380" i="4"/>
  <c r="N379" i="4"/>
  <c r="M379" i="4"/>
  <c r="L379" i="4"/>
  <c r="K379" i="4"/>
  <c r="J379" i="4"/>
  <c r="I379" i="4"/>
  <c r="H379" i="4"/>
  <c r="N378" i="4"/>
  <c r="M378" i="4"/>
  <c r="L378" i="4"/>
  <c r="K378" i="4"/>
  <c r="J378" i="4"/>
  <c r="I378" i="4"/>
  <c r="H378" i="4"/>
  <c r="N377" i="4"/>
  <c r="M377" i="4"/>
  <c r="L377" i="4"/>
  <c r="K377" i="4"/>
  <c r="J377" i="4"/>
  <c r="I377" i="4"/>
  <c r="H377" i="4"/>
  <c r="N376" i="4"/>
  <c r="M376" i="4"/>
  <c r="L376" i="4"/>
  <c r="K376" i="4"/>
  <c r="J376" i="4"/>
  <c r="I376" i="4"/>
  <c r="H376" i="4"/>
  <c r="N375" i="4"/>
  <c r="M375" i="4"/>
  <c r="L375" i="4"/>
  <c r="K375" i="4"/>
  <c r="J375" i="4"/>
  <c r="I375" i="4"/>
  <c r="H375" i="4"/>
  <c r="N374" i="4"/>
  <c r="M374" i="4"/>
  <c r="L374" i="4"/>
  <c r="K374" i="4"/>
  <c r="J374" i="4"/>
  <c r="I374" i="4"/>
  <c r="H374" i="4"/>
  <c r="N373" i="4"/>
  <c r="M373" i="4"/>
  <c r="L373" i="4"/>
  <c r="K373" i="4"/>
  <c r="J373" i="4"/>
  <c r="I373" i="4"/>
  <c r="H373" i="4"/>
  <c r="N372" i="4"/>
  <c r="M372" i="4"/>
  <c r="L372" i="4"/>
  <c r="K372" i="4"/>
  <c r="J372" i="4"/>
  <c r="I372" i="4"/>
  <c r="H372" i="4"/>
  <c r="N371" i="4"/>
  <c r="M371" i="4"/>
  <c r="L371" i="4"/>
  <c r="K371" i="4"/>
  <c r="J371" i="4"/>
  <c r="I371" i="4"/>
  <c r="H371" i="4"/>
  <c r="N370" i="4"/>
  <c r="M370" i="4"/>
  <c r="L370" i="4"/>
  <c r="K370" i="4"/>
  <c r="J370" i="4"/>
  <c r="I370" i="4"/>
  <c r="H370" i="4"/>
  <c r="N369" i="4"/>
  <c r="M369" i="4"/>
  <c r="L369" i="4"/>
  <c r="I369" i="4"/>
  <c r="H369" i="4"/>
  <c r="N368" i="4"/>
  <c r="M368" i="4"/>
  <c r="L368" i="4"/>
  <c r="K368" i="4"/>
  <c r="J368" i="4"/>
  <c r="I368" i="4"/>
  <c r="H368" i="4"/>
  <c r="N367" i="4"/>
  <c r="M367" i="4"/>
  <c r="L367" i="4"/>
  <c r="K367" i="4"/>
  <c r="J367" i="4"/>
  <c r="I367" i="4"/>
  <c r="H367" i="4"/>
  <c r="N366" i="4"/>
  <c r="M366" i="4"/>
  <c r="L366" i="4"/>
  <c r="K366" i="4"/>
  <c r="J366" i="4"/>
  <c r="I366" i="4"/>
  <c r="H366" i="4"/>
  <c r="N365" i="4"/>
  <c r="M365" i="4"/>
  <c r="L365" i="4"/>
  <c r="K365" i="4"/>
  <c r="J365" i="4"/>
  <c r="I365" i="4"/>
  <c r="H365" i="4"/>
  <c r="N364" i="4"/>
  <c r="M364" i="4"/>
  <c r="L364" i="4"/>
  <c r="K364" i="4"/>
  <c r="J364" i="4"/>
  <c r="I364" i="4"/>
  <c r="H364" i="4"/>
  <c r="N363" i="4"/>
  <c r="M363" i="4"/>
  <c r="L363" i="4"/>
  <c r="K363" i="4"/>
  <c r="J363" i="4"/>
  <c r="I363" i="4"/>
  <c r="H363" i="4"/>
  <c r="N362" i="4"/>
  <c r="M362" i="4"/>
  <c r="L362" i="4"/>
  <c r="K362" i="4"/>
  <c r="J362" i="4"/>
  <c r="I362" i="4"/>
  <c r="H362" i="4"/>
  <c r="N361" i="4"/>
  <c r="M361" i="4"/>
  <c r="L361" i="4"/>
  <c r="K361" i="4"/>
  <c r="J361" i="4"/>
  <c r="I361" i="4"/>
  <c r="H361" i="4"/>
  <c r="N360" i="4"/>
  <c r="M360" i="4"/>
  <c r="L360" i="4"/>
  <c r="K360" i="4"/>
  <c r="J360" i="4"/>
  <c r="I360" i="4"/>
  <c r="H360" i="4"/>
  <c r="N359" i="4"/>
  <c r="M359" i="4"/>
  <c r="L359" i="4"/>
  <c r="K359" i="4"/>
  <c r="J359" i="4"/>
  <c r="I359" i="4"/>
  <c r="H359" i="4"/>
  <c r="N358" i="4"/>
  <c r="K358" i="4" s="1"/>
  <c r="M358" i="4"/>
  <c r="L358" i="4"/>
  <c r="J358" i="4"/>
  <c r="I358" i="4"/>
  <c r="H358" i="4"/>
  <c r="N357" i="4"/>
  <c r="M357" i="4"/>
  <c r="L357" i="4"/>
  <c r="K357" i="4"/>
  <c r="J357" i="4"/>
  <c r="I357" i="4"/>
  <c r="H357" i="4"/>
  <c r="N356" i="4"/>
  <c r="M356" i="4"/>
  <c r="L356" i="4"/>
  <c r="K356" i="4"/>
  <c r="J356" i="4"/>
  <c r="I356" i="4"/>
  <c r="H356" i="4"/>
  <c r="N355" i="4"/>
  <c r="M355" i="4"/>
  <c r="L355" i="4"/>
  <c r="K355" i="4"/>
  <c r="J355" i="4"/>
  <c r="I355" i="4"/>
  <c r="H355" i="4"/>
  <c r="N354" i="4"/>
  <c r="M354" i="4"/>
  <c r="L354" i="4"/>
  <c r="K354" i="4"/>
  <c r="J354" i="4"/>
  <c r="I354" i="4"/>
  <c r="H354" i="4"/>
  <c r="N353" i="4"/>
  <c r="M353" i="4"/>
  <c r="L353" i="4"/>
  <c r="K353" i="4"/>
  <c r="J353" i="4"/>
  <c r="I353" i="4"/>
  <c r="H353" i="4"/>
  <c r="N352" i="4"/>
  <c r="M352" i="4"/>
  <c r="L352" i="4"/>
  <c r="K352" i="4"/>
  <c r="J352" i="4"/>
  <c r="I352" i="4"/>
  <c r="H352" i="4"/>
  <c r="N351" i="4"/>
  <c r="M351" i="4"/>
  <c r="L351" i="4"/>
  <c r="K351" i="4"/>
  <c r="J351" i="4"/>
  <c r="I351" i="4"/>
  <c r="H351" i="4"/>
  <c r="N350" i="4"/>
  <c r="M350" i="4"/>
  <c r="L350" i="4"/>
  <c r="K350" i="4"/>
  <c r="J350" i="4"/>
  <c r="I350" i="4"/>
  <c r="H350" i="4"/>
  <c r="N349" i="4"/>
  <c r="M349" i="4"/>
  <c r="L349" i="4"/>
  <c r="K349" i="4"/>
  <c r="J349" i="4"/>
  <c r="I349" i="4"/>
  <c r="H349" i="4"/>
  <c r="N348" i="4"/>
  <c r="M348" i="4"/>
  <c r="L348" i="4"/>
  <c r="K348" i="4"/>
  <c r="J348" i="4"/>
  <c r="I348" i="4"/>
  <c r="H348" i="4"/>
  <c r="N347" i="4"/>
  <c r="M347" i="4"/>
  <c r="L347" i="4"/>
  <c r="K347" i="4"/>
  <c r="J347" i="4"/>
  <c r="I347" i="4"/>
  <c r="H347" i="4"/>
  <c r="N346" i="4"/>
  <c r="M346" i="4"/>
  <c r="L346" i="4"/>
  <c r="K346" i="4"/>
  <c r="J346" i="4"/>
  <c r="I346" i="4"/>
  <c r="H346" i="4"/>
  <c r="N345" i="4"/>
  <c r="M345" i="4"/>
  <c r="L345" i="4"/>
  <c r="K345" i="4"/>
  <c r="J345" i="4"/>
  <c r="I345" i="4"/>
  <c r="H345" i="4"/>
  <c r="N344" i="4"/>
  <c r="M344" i="4"/>
  <c r="L344" i="4"/>
  <c r="K344" i="4"/>
  <c r="J344" i="4"/>
  <c r="I344" i="4"/>
  <c r="H344" i="4"/>
  <c r="N343" i="4"/>
  <c r="M343" i="4"/>
  <c r="L343" i="4"/>
  <c r="K343" i="4"/>
  <c r="J343" i="4"/>
  <c r="I343" i="4"/>
  <c r="H343" i="4"/>
  <c r="N342" i="4"/>
  <c r="M342" i="4"/>
  <c r="L342" i="4"/>
  <c r="K342" i="4"/>
  <c r="J342" i="4"/>
  <c r="I342" i="4"/>
  <c r="H342" i="4"/>
  <c r="N341" i="4"/>
  <c r="M341" i="4"/>
  <c r="L341" i="4"/>
  <c r="K341" i="4"/>
  <c r="J341" i="4"/>
  <c r="I341" i="4"/>
  <c r="H341" i="4"/>
  <c r="N340" i="4"/>
  <c r="M340" i="4"/>
  <c r="L340" i="4"/>
  <c r="K340" i="4"/>
  <c r="J340" i="4"/>
  <c r="I340" i="4"/>
  <c r="H340" i="4"/>
  <c r="N339" i="4"/>
  <c r="M339" i="4"/>
  <c r="L339" i="4"/>
  <c r="K339" i="4"/>
  <c r="J339" i="4"/>
  <c r="I339" i="4"/>
  <c r="H339" i="4"/>
  <c r="N338" i="4"/>
  <c r="M338" i="4"/>
  <c r="L338" i="4"/>
  <c r="K338" i="4"/>
  <c r="J338" i="4"/>
  <c r="I338" i="4"/>
  <c r="H338" i="4"/>
  <c r="N337" i="4"/>
  <c r="M337" i="4"/>
  <c r="L337" i="4"/>
  <c r="K337" i="4"/>
  <c r="J337" i="4"/>
  <c r="I337" i="4"/>
  <c r="H337" i="4"/>
  <c r="N336" i="4"/>
  <c r="M336" i="4"/>
  <c r="L336" i="4"/>
  <c r="K336" i="4"/>
  <c r="J336" i="4"/>
  <c r="I336" i="4"/>
  <c r="H336" i="4"/>
  <c r="N335" i="4"/>
  <c r="M335" i="4"/>
  <c r="L335" i="4"/>
  <c r="K335" i="4"/>
  <c r="J335" i="4"/>
  <c r="I335" i="4"/>
  <c r="H335" i="4"/>
  <c r="N334" i="4"/>
  <c r="M334" i="4"/>
  <c r="L334" i="4"/>
  <c r="K334" i="4"/>
  <c r="J334" i="4"/>
  <c r="I334" i="4"/>
  <c r="H334" i="4"/>
  <c r="N333" i="4"/>
  <c r="M333" i="4"/>
  <c r="L333" i="4"/>
  <c r="K333" i="4"/>
  <c r="J333" i="4"/>
  <c r="I333" i="4"/>
  <c r="H333" i="4"/>
  <c r="N332" i="4"/>
  <c r="M332" i="4"/>
  <c r="L332" i="4"/>
  <c r="K332" i="4"/>
  <c r="J332" i="4"/>
  <c r="I332" i="4"/>
  <c r="H332" i="4"/>
  <c r="N331" i="4"/>
  <c r="M331" i="4"/>
  <c r="L331" i="4"/>
  <c r="K331" i="4"/>
  <c r="J331" i="4"/>
  <c r="I331" i="4"/>
  <c r="H331" i="4"/>
  <c r="N330" i="4"/>
  <c r="M330" i="4"/>
  <c r="L330" i="4"/>
  <c r="K330" i="4"/>
  <c r="J330" i="4"/>
  <c r="I330" i="4"/>
  <c r="H330" i="4"/>
  <c r="N329" i="4"/>
  <c r="M329" i="4"/>
  <c r="L329" i="4"/>
  <c r="K329" i="4"/>
  <c r="J329" i="4"/>
  <c r="I329" i="4"/>
  <c r="H329" i="4"/>
  <c r="N328" i="4"/>
  <c r="M328" i="4"/>
  <c r="L328" i="4"/>
  <c r="K328" i="4"/>
  <c r="J328" i="4"/>
  <c r="I328" i="4"/>
  <c r="H328" i="4"/>
  <c r="N327" i="4"/>
  <c r="M327" i="4"/>
  <c r="L327" i="4"/>
  <c r="K327" i="4"/>
  <c r="J327" i="4"/>
  <c r="I327" i="4"/>
  <c r="H327" i="4"/>
  <c r="N326" i="4"/>
  <c r="M326" i="4"/>
  <c r="L326" i="4"/>
  <c r="K326" i="4"/>
  <c r="J326" i="4"/>
  <c r="I326" i="4"/>
  <c r="H326" i="4"/>
  <c r="N325" i="4"/>
  <c r="M325" i="4"/>
  <c r="L325" i="4"/>
  <c r="K325" i="4"/>
  <c r="J325" i="4"/>
  <c r="I325" i="4"/>
  <c r="H325" i="4"/>
  <c r="N324" i="4"/>
  <c r="M324" i="4"/>
  <c r="L324" i="4"/>
  <c r="K324" i="4"/>
  <c r="J324" i="4"/>
  <c r="I324" i="4"/>
  <c r="H324" i="4"/>
  <c r="N323" i="4"/>
  <c r="M323" i="4"/>
  <c r="L323" i="4"/>
  <c r="K323" i="4"/>
  <c r="J323" i="4"/>
  <c r="I323" i="4"/>
  <c r="H323" i="4"/>
  <c r="N322" i="4"/>
  <c r="M322" i="4"/>
  <c r="L322" i="4"/>
  <c r="K322" i="4"/>
  <c r="J322" i="4"/>
  <c r="I322" i="4"/>
  <c r="H322" i="4"/>
  <c r="N321" i="4"/>
  <c r="M321" i="4"/>
  <c r="L321" i="4"/>
  <c r="H321" i="4"/>
  <c r="N320" i="4"/>
  <c r="M320" i="4"/>
  <c r="L320" i="4"/>
  <c r="K320" i="4"/>
  <c r="J320" i="4"/>
  <c r="I320" i="4"/>
  <c r="H320" i="4"/>
  <c r="N319" i="4"/>
  <c r="M319" i="4"/>
  <c r="L319" i="4"/>
  <c r="K319" i="4"/>
  <c r="J319" i="4"/>
  <c r="I319" i="4"/>
  <c r="H319" i="4"/>
  <c r="N318" i="4"/>
  <c r="M318" i="4"/>
  <c r="L318" i="4"/>
  <c r="K318" i="4"/>
  <c r="J318" i="4"/>
  <c r="I318" i="4"/>
  <c r="H318" i="4"/>
  <c r="N317" i="4"/>
  <c r="M317" i="4"/>
  <c r="L317" i="4"/>
  <c r="K317" i="4"/>
  <c r="J317" i="4"/>
  <c r="I317" i="4"/>
  <c r="H317" i="4"/>
  <c r="N316" i="4"/>
  <c r="M316" i="4"/>
  <c r="L316" i="4"/>
  <c r="K316" i="4"/>
  <c r="J316" i="4"/>
  <c r="I316" i="4"/>
  <c r="H316" i="4"/>
  <c r="N315" i="4"/>
  <c r="M315" i="4"/>
  <c r="L315" i="4"/>
  <c r="K315" i="4"/>
  <c r="J315" i="4"/>
  <c r="I315" i="4"/>
  <c r="H315" i="4"/>
  <c r="N314" i="4"/>
  <c r="M314" i="4"/>
  <c r="L314" i="4"/>
  <c r="K314" i="4"/>
  <c r="J314" i="4"/>
  <c r="I314" i="4"/>
  <c r="H314" i="4"/>
  <c r="N313" i="4"/>
  <c r="M313" i="4"/>
  <c r="L313" i="4"/>
  <c r="K313" i="4"/>
  <c r="J313" i="4"/>
  <c r="I313" i="4"/>
  <c r="H313" i="4"/>
  <c r="N312" i="4"/>
  <c r="M312" i="4"/>
  <c r="L312" i="4"/>
  <c r="K312" i="4"/>
  <c r="J312" i="4"/>
  <c r="I312" i="4"/>
  <c r="H312" i="4"/>
  <c r="N311" i="4"/>
  <c r="M311" i="4"/>
  <c r="L311" i="4"/>
  <c r="K311" i="4"/>
  <c r="J311" i="4"/>
  <c r="I311" i="4"/>
  <c r="H311" i="4"/>
  <c r="N310" i="4"/>
  <c r="M310" i="4"/>
  <c r="L310" i="4"/>
  <c r="K310" i="4"/>
  <c r="J310" i="4"/>
  <c r="I310" i="4"/>
  <c r="H310" i="4"/>
  <c r="N309" i="4"/>
  <c r="M309" i="4"/>
  <c r="L309" i="4"/>
  <c r="K309" i="4"/>
  <c r="J309" i="4"/>
  <c r="I309" i="4"/>
  <c r="H309" i="4"/>
  <c r="N308" i="4"/>
  <c r="M308" i="4"/>
  <c r="L308" i="4"/>
  <c r="K308" i="4"/>
  <c r="J308" i="4"/>
  <c r="I308" i="4"/>
  <c r="H308" i="4"/>
  <c r="N307" i="4"/>
  <c r="M307" i="4"/>
  <c r="L307" i="4"/>
  <c r="K307" i="4"/>
  <c r="J307" i="4"/>
  <c r="I307" i="4"/>
  <c r="H307" i="4"/>
  <c r="N306" i="4"/>
  <c r="M306" i="4"/>
  <c r="L306" i="4"/>
  <c r="K306" i="4"/>
  <c r="J306" i="4"/>
  <c r="I306" i="4"/>
  <c r="H306" i="4"/>
  <c r="N305" i="4"/>
  <c r="M305" i="4"/>
  <c r="L305" i="4"/>
  <c r="K305" i="4"/>
  <c r="J305" i="4"/>
  <c r="I305" i="4"/>
  <c r="H305" i="4"/>
  <c r="N304" i="4"/>
  <c r="M304" i="4"/>
  <c r="L304" i="4"/>
  <c r="K304" i="4"/>
  <c r="J304" i="4"/>
  <c r="I304" i="4"/>
  <c r="H304" i="4"/>
  <c r="N303" i="4"/>
  <c r="M303" i="4"/>
  <c r="L303" i="4"/>
  <c r="K303" i="4"/>
  <c r="J303" i="4"/>
  <c r="I303" i="4"/>
  <c r="H303" i="4"/>
  <c r="N302" i="4"/>
  <c r="M302" i="4"/>
  <c r="L302" i="4"/>
  <c r="K302" i="4"/>
  <c r="J302" i="4"/>
  <c r="I302" i="4"/>
  <c r="H302" i="4"/>
  <c r="N301" i="4"/>
  <c r="M301" i="4"/>
  <c r="L301" i="4"/>
  <c r="K301" i="4"/>
  <c r="J301" i="4"/>
  <c r="I301" i="4"/>
  <c r="H301" i="4"/>
  <c r="N300" i="4"/>
  <c r="M300" i="4"/>
  <c r="L300" i="4"/>
  <c r="K300" i="4"/>
  <c r="J300" i="4"/>
  <c r="I300" i="4"/>
  <c r="H300" i="4"/>
  <c r="N299" i="4"/>
  <c r="M299" i="4"/>
  <c r="L299" i="4"/>
  <c r="K299" i="4"/>
  <c r="J299" i="4"/>
  <c r="I299" i="4"/>
  <c r="H299" i="4"/>
  <c r="N298" i="4"/>
  <c r="M298" i="4"/>
  <c r="L298" i="4"/>
  <c r="K298" i="4"/>
  <c r="J298" i="4"/>
  <c r="I298" i="4"/>
  <c r="H298" i="4"/>
  <c r="N297" i="4"/>
  <c r="M297" i="4"/>
  <c r="L297" i="4"/>
  <c r="K297" i="4"/>
  <c r="J297" i="4"/>
  <c r="I297" i="4"/>
  <c r="H297" i="4"/>
  <c r="N296" i="4"/>
  <c r="M296" i="4"/>
  <c r="L296" i="4"/>
  <c r="K296" i="4"/>
  <c r="J296" i="4"/>
  <c r="I296" i="4"/>
  <c r="H296" i="4"/>
  <c r="N295" i="4"/>
  <c r="M295" i="4"/>
  <c r="L295" i="4"/>
  <c r="K295" i="4"/>
  <c r="J295" i="4"/>
  <c r="I295" i="4"/>
  <c r="H295" i="4"/>
  <c r="N294" i="4"/>
  <c r="M294" i="4"/>
  <c r="L294" i="4"/>
  <c r="K294" i="4"/>
  <c r="J294" i="4"/>
  <c r="I294" i="4"/>
  <c r="H294" i="4"/>
  <c r="N293" i="4"/>
  <c r="M293" i="4"/>
  <c r="L293" i="4"/>
  <c r="K293" i="4"/>
  <c r="J293" i="4"/>
  <c r="I293" i="4"/>
  <c r="H293" i="4"/>
  <c r="N292" i="4"/>
  <c r="M292" i="4"/>
  <c r="L292" i="4"/>
  <c r="K292" i="4"/>
  <c r="J292" i="4"/>
  <c r="I292" i="4"/>
  <c r="H292" i="4"/>
  <c r="N291" i="4"/>
  <c r="M291" i="4"/>
  <c r="L291" i="4"/>
  <c r="K291" i="4"/>
  <c r="J291" i="4"/>
  <c r="I291" i="4"/>
  <c r="H291" i="4"/>
  <c r="N290" i="4"/>
  <c r="M290" i="4"/>
  <c r="L290" i="4"/>
  <c r="K290" i="4"/>
  <c r="J290" i="4"/>
  <c r="I290" i="4"/>
  <c r="H290" i="4"/>
  <c r="N289" i="4"/>
  <c r="M289" i="4"/>
  <c r="L289" i="4"/>
  <c r="K289" i="4"/>
  <c r="J289" i="4"/>
  <c r="I289" i="4"/>
  <c r="H289" i="4"/>
  <c r="N288" i="4"/>
  <c r="M288" i="4"/>
  <c r="L288" i="4"/>
  <c r="K288" i="4"/>
  <c r="J288" i="4"/>
  <c r="I288" i="4"/>
  <c r="H288" i="4"/>
  <c r="N287" i="4"/>
  <c r="M287" i="4"/>
  <c r="L287" i="4"/>
  <c r="K287" i="4"/>
  <c r="J287" i="4"/>
  <c r="I287" i="4"/>
  <c r="H287" i="4"/>
  <c r="N286" i="4"/>
  <c r="M286" i="4"/>
  <c r="L286" i="4"/>
  <c r="K286" i="4"/>
  <c r="J286" i="4"/>
  <c r="I286" i="4"/>
  <c r="H286" i="4"/>
  <c r="N285" i="4"/>
  <c r="M285" i="4"/>
  <c r="L285" i="4"/>
  <c r="K285" i="4"/>
  <c r="J285" i="4"/>
  <c r="I285" i="4"/>
  <c r="H285" i="4"/>
  <c r="N284" i="4"/>
  <c r="M284" i="4"/>
  <c r="L284" i="4"/>
  <c r="K284" i="4"/>
  <c r="J284" i="4"/>
  <c r="I284" i="4"/>
  <c r="H284" i="4"/>
  <c r="N283" i="4"/>
  <c r="M283" i="4"/>
  <c r="L283" i="4"/>
  <c r="K283" i="4"/>
  <c r="J283" i="4"/>
  <c r="I283" i="4"/>
  <c r="H283" i="4"/>
  <c r="N282" i="4"/>
  <c r="M282" i="4"/>
  <c r="L282" i="4"/>
  <c r="K282" i="4"/>
  <c r="J282" i="4"/>
  <c r="I282" i="4"/>
  <c r="H282" i="4"/>
  <c r="N281" i="4"/>
  <c r="M281" i="4"/>
  <c r="L281" i="4"/>
  <c r="K281" i="4"/>
  <c r="J281" i="4"/>
  <c r="I281" i="4"/>
  <c r="H281" i="4"/>
  <c r="N280" i="4"/>
  <c r="M280" i="4"/>
  <c r="L280" i="4"/>
  <c r="K280" i="4"/>
  <c r="J280" i="4"/>
  <c r="I280" i="4"/>
  <c r="H280" i="4"/>
  <c r="N279" i="4"/>
  <c r="M279" i="4"/>
  <c r="L279" i="4"/>
  <c r="K279" i="4"/>
  <c r="J279" i="4"/>
  <c r="I279" i="4"/>
  <c r="H279" i="4"/>
  <c r="N278" i="4"/>
  <c r="M278" i="4"/>
  <c r="L278" i="4"/>
  <c r="K278" i="4"/>
  <c r="J278" i="4"/>
  <c r="I278" i="4"/>
  <c r="H278" i="4"/>
  <c r="N277" i="4"/>
  <c r="M277" i="4"/>
  <c r="L277" i="4"/>
  <c r="K277" i="4"/>
  <c r="J277" i="4"/>
  <c r="I277" i="4"/>
  <c r="H277" i="4"/>
  <c r="N276" i="4"/>
  <c r="M276" i="4"/>
  <c r="L276" i="4"/>
  <c r="K276" i="4"/>
  <c r="J276" i="4"/>
  <c r="I276" i="4"/>
  <c r="H276" i="4"/>
  <c r="N275" i="4"/>
  <c r="M275" i="4"/>
  <c r="L275" i="4"/>
  <c r="K275" i="4"/>
  <c r="J275" i="4"/>
  <c r="I275" i="4"/>
  <c r="H275" i="4"/>
  <c r="N274" i="4"/>
  <c r="M274" i="4"/>
  <c r="L274" i="4"/>
  <c r="K274" i="4"/>
  <c r="J274" i="4"/>
  <c r="I274" i="4"/>
  <c r="H274" i="4"/>
  <c r="N273" i="4"/>
  <c r="M273" i="4"/>
  <c r="L273" i="4"/>
  <c r="K273" i="4"/>
  <c r="J273" i="4"/>
  <c r="I273" i="4"/>
  <c r="H273" i="4"/>
  <c r="N272" i="4"/>
  <c r="M272" i="4"/>
  <c r="L272" i="4"/>
  <c r="K272" i="4"/>
  <c r="J272" i="4"/>
  <c r="I272" i="4"/>
  <c r="H272" i="4"/>
  <c r="N271" i="4"/>
  <c r="M271" i="4"/>
  <c r="L271" i="4"/>
  <c r="K271" i="4"/>
  <c r="J271" i="4"/>
  <c r="I271" i="4"/>
  <c r="H271" i="4"/>
  <c r="N270" i="4"/>
  <c r="M270" i="4"/>
  <c r="L270" i="4"/>
  <c r="K270" i="4"/>
  <c r="J270" i="4"/>
  <c r="I270" i="4"/>
  <c r="H270" i="4"/>
  <c r="N269" i="4"/>
  <c r="M269" i="4"/>
  <c r="L269" i="4"/>
  <c r="K269" i="4"/>
  <c r="J269" i="4"/>
  <c r="I269" i="4"/>
  <c r="H269" i="4"/>
  <c r="N268" i="4"/>
  <c r="M268" i="4"/>
  <c r="L268" i="4"/>
  <c r="K268" i="4"/>
  <c r="J268" i="4"/>
  <c r="I268" i="4"/>
  <c r="H268" i="4"/>
  <c r="N267" i="4"/>
  <c r="M267" i="4"/>
  <c r="L267" i="4"/>
  <c r="K267" i="4"/>
  <c r="J267" i="4"/>
  <c r="I267" i="4"/>
  <c r="H267" i="4"/>
  <c r="N266" i="4"/>
  <c r="M266" i="4"/>
  <c r="L266" i="4"/>
  <c r="K266" i="4"/>
  <c r="J266" i="4"/>
  <c r="I266" i="4"/>
  <c r="H266" i="4"/>
  <c r="N265" i="4"/>
  <c r="M265" i="4"/>
  <c r="L265" i="4"/>
  <c r="K265" i="4"/>
  <c r="J265" i="4"/>
  <c r="I265" i="4"/>
  <c r="H265" i="4"/>
  <c r="N264" i="4"/>
  <c r="M264" i="4"/>
  <c r="L264" i="4"/>
  <c r="K264" i="4"/>
  <c r="J264" i="4"/>
  <c r="I264" i="4"/>
  <c r="H264" i="4"/>
  <c r="N263" i="4"/>
  <c r="M263" i="4"/>
  <c r="L263" i="4"/>
  <c r="K263" i="4"/>
  <c r="J263" i="4"/>
  <c r="I263" i="4"/>
  <c r="H263" i="4"/>
  <c r="N262" i="4"/>
  <c r="M262" i="4"/>
  <c r="L262" i="4"/>
  <c r="K262" i="4"/>
  <c r="J262" i="4"/>
  <c r="I262" i="4"/>
  <c r="H262" i="4"/>
  <c r="N261" i="4"/>
  <c r="M261" i="4"/>
  <c r="L261" i="4"/>
  <c r="K261" i="4"/>
  <c r="J261" i="4"/>
  <c r="I261" i="4"/>
  <c r="H261" i="4"/>
  <c r="N260" i="4"/>
  <c r="M260" i="4"/>
  <c r="L260" i="4"/>
  <c r="K260" i="4"/>
  <c r="J260" i="4"/>
  <c r="I260" i="4"/>
  <c r="H260" i="4"/>
  <c r="N259" i="4"/>
  <c r="M259" i="4"/>
  <c r="L259" i="4"/>
  <c r="K259" i="4"/>
  <c r="J259" i="4"/>
  <c r="I259" i="4"/>
  <c r="H259" i="4"/>
  <c r="N258" i="4"/>
  <c r="M258" i="4"/>
  <c r="L258" i="4"/>
  <c r="K258" i="4"/>
  <c r="J258" i="4"/>
  <c r="I258" i="4"/>
  <c r="H258" i="4"/>
  <c r="N257" i="4"/>
  <c r="M257" i="4"/>
  <c r="L257" i="4"/>
  <c r="K257" i="4"/>
  <c r="J257" i="4"/>
  <c r="I257" i="4"/>
  <c r="H257" i="4"/>
  <c r="N256" i="4"/>
  <c r="M256" i="4"/>
  <c r="L256" i="4"/>
  <c r="K256" i="4"/>
  <c r="J256" i="4"/>
  <c r="I256" i="4"/>
  <c r="H256" i="4"/>
  <c r="N255" i="4"/>
  <c r="M255" i="4"/>
  <c r="L255" i="4"/>
  <c r="K255" i="4"/>
  <c r="J255" i="4"/>
  <c r="I255" i="4"/>
  <c r="H255" i="4"/>
  <c r="N254" i="4"/>
  <c r="M254" i="4"/>
  <c r="L254" i="4"/>
  <c r="K254" i="4"/>
  <c r="J254" i="4"/>
  <c r="I254" i="4"/>
  <c r="H254" i="4"/>
  <c r="N253" i="4"/>
  <c r="M253" i="4"/>
  <c r="L253" i="4"/>
  <c r="K253" i="4"/>
  <c r="J253" i="4"/>
  <c r="I253" i="4"/>
  <c r="H253" i="4"/>
  <c r="N252" i="4"/>
  <c r="M252" i="4"/>
  <c r="L252" i="4"/>
  <c r="K252" i="4"/>
  <c r="J252" i="4"/>
  <c r="I252" i="4"/>
  <c r="H252" i="4"/>
  <c r="N251" i="4"/>
  <c r="M251" i="4"/>
  <c r="L251" i="4"/>
  <c r="K251" i="4"/>
  <c r="J251" i="4"/>
  <c r="I251" i="4"/>
  <c r="H251" i="4"/>
  <c r="N250" i="4"/>
  <c r="M250" i="4"/>
  <c r="L250" i="4"/>
  <c r="K250" i="4"/>
  <c r="J250" i="4"/>
  <c r="I250" i="4"/>
  <c r="H250" i="4"/>
  <c r="N249" i="4"/>
  <c r="M249" i="4"/>
  <c r="L249" i="4"/>
  <c r="K249" i="4"/>
  <c r="J249" i="4"/>
  <c r="I249" i="4"/>
  <c r="H249" i="4"/>
  <c r="N248" i="4"/>
  <c r="M248" i="4"/>
  <c r="L248" i="4"/>
  <c r="K248" i="4"/>
  <c r="J248" i="4"/>
  <c r="I248" i="4"/>
  <c r="H248" i="4"/>
  <c r="N247" i="4"/>
  <c r="M247" i="4"/>
  <c r="L247" i="4"/>
  <c r="K247" i="4"/>
  <c r="J247" i="4"/>
  <c r="I247" i="4"/>
  <c r="H247" i="4"/>
  <c r="N246" i="4"/>
  <c r="M246" i="4"/>
  <c r="L246" i="4"/>
  <c r="K246" i="4"/>
  <c r="J246" i="4"/>
  <c r="I246" i="4"/>
  <c r="H246" i="4"/>
  <c r="N245" i="4"/>
  <c r="M245" i="4"/>
  <c r="L245" i="4"/>
  <c r="K245" i="4"/>
  <c r="J245" i="4"/>
  <c r="I245" i="4"/>
  <c r="H245" i="4"/>
  <c r="N244" i="4"/>
  <c r="M244" i="4"/>
  <c r="L244" i="4"/>
  <c r="K244" i="4"/>
  <c r="J244" i="4"/>
  <c r="I244" i="4"/>
  <c r="H244" i="4"/>
  <c r="N243" i="4"/>
  <c r="M243" i="4"/>
  <c r="L243" i="4"/>
  <c r="K243" i="4"/>
  <c r="J243" i="4"/>
  <c r="I243" i="4"/>
  <c r="H243" i="4"/>
  <c r="N242" i="4"/>
  <c r="M242" i="4"/>
  <c r="L242" i="4"/>
  <c r="K242" i="4"/>
  <c r="J242" i="4"/>
  <c r="I242" i="4"/>
  <c r="H242" i="4"/>
  <c r="N241" i="4"/>
  <c r="M241" i="4"/>
  <c r="L241" i="4"/>
  <c r="K241" i="4"/>
  <c r="J241" i="4"/>
  <c r="I241" i="4"/>
  <c r="H241" i="4"/>
  <c r="N240" i="4"/>
  <c r="M240" i="4"/>
  <c r="L240" i="4"/>
  <c r="K240" i="4"/>
  <c r="J240" i="4"/>
  <c r="I240" i="4"/>
  <c r="H240" i="4"/>
  <c r="N239" i="4"/>
  <c r="M239" i="4"/>
  <c r="L239" i="4"/>
  <c r="K239" i="4"/>
  <c r="J239" i="4"/>
  <c r="I239" i="4"/>
  <c r="H239" i="4"/>
  <c r="N238" i="4"/>
  <c r="M238" i="4"/>
  <c r="L238" i="4"/>
  <c r="K238" i="4"/>
  <c r="J238" i="4"/>
  <c r="I238" i="4"/>
  <c r="H238" i="4"/>
  <c r="N237" i="4"/>
  <c r="M237" i="4"/>
  <c r="L237" i="4"/>
  <c r="K237" i="4"/>
  <c r="J237" i="4"/>
  <c r="I237" i="4"/>
  <c r="H237" i="4"/>
  <c r="N236" i="4"/>
  <c r="M236" i="4"/>
  <c r="L236" i="4"/>
  <c r="K236" i="4"/>
  <c r="J236" i="4"/>
  <c r="I236" i="4"/>
  <c r="H236" i="4"/>
  <c r="N235" i="4"/>
  <c r="M235" i="4"/>
  <c r="L235" i="4"/>
  <c r="K235" i="4"/>
  <c r="J235" i="4"/>
  <c r="I235" i="4"/>
  <c r="H235" i="4"/>
  <c r="N234" i="4"/>
  <c r="M234" i="4"/>
  <c r="L234" i="4"/>
  <c r="K234" i="4"/>
  <c r="J234" i="4"/>
  <c r="I234" i="4"/>
  <c r="H234" i="4"/>
  <c r="N233" i="4"/>
  <c r="M233" i="4"/>
  <c r="L233" i="4"/>
  <c r="K233" i="4"/>
  <c r="J233" i="4"/>
  <c r="I233" i="4"/>
  <c r="H233" i="4"/>
  <c r="N232" i="4"/>
  <c r="M232" i="4"/>
  <c r="L232" i="4"/>
  <c r="K232" i="4"/>
  <c r="J232" i="4"/>
  <c r="I232" i="4"/>
  <c r="H232" i="4"/>
  <c r="N231" i="4"/>
  <c r="M231" i="4"/>
  <c r="L231" i="4"/>
  <c r="K231" i="4"/>
  <c r="J231" i="4"/>
  <c r="I231" i="4"/>
  <c r="H231" i="4"/>
  <c r="N230" i="4"/>
  <c r="M230" i="4"/>
  <c r="L230" i="4"/>
  <c r="K230" i="4"/>
  <c r="J230" i="4"/>
  <c r="I230" i="4"/>
  <c r="H230" i="4"/>
  <c r="N229" i="4"/>
  <c r="M229" i="4"/>
  <c r="L229" i="4"/>
  <c r="K229" i="4"/>
  <c r="J229" i="4"/>
  <c r="I229" i="4"/>
  <c r="H229" i="4"/>
  <c r="N228" i="4"/>
  <c r="M228" i="4"/>
  <c r="L228" i="4"/>
  <c r="K228" i="4"/>
  <c r="J228" i="4"/>
  <c r="I228" i="4"/>
  <c r="H228" i="4"/>
  <c r="N227" i="4"/>
  <c r="M227" i="4"/>
  <c r="L227" i="4"/>
  <c r="K227" i="4"/>
  <c r="J227" i="4"/>
  <c r="I227" i="4"/>
  <c r="H227" i="4"/>
  <c r="N226" i="4"/>
  <c r="M226" i="4"/>
  <c r="L226" i="4"/>
  <c r="K226" i="4"/>
  <c r="J226" i="4"/>
  <c r="I226" i="4"/>
  <c r="H226" i="4"/>
  <c r="N225" i="4"/>
  <c r="M225" i="4"/>
  <c r="L225" i="4"/>
  <c r="K225" i="4"/>
  <c r="J225" i="4"/>
  <c r="I225" i="4"/>
  <c r="H225" i="4"/>
  <c r="N224" i="4"/>
  <c r="M224" i="4"/>
  <c r="L224" i="4"/>
  <c r="K224" i="4"/>
  <c r="J224" i="4"/>
  <c r="I224" i="4"/>
  <c r="H224" i="4"/>
  <c r="N223" i="4"/>
  <c r="M223" i="4"/>
  <c r="L223" i="4"/>
  <c r="K223" i="4"/>
  <c r="J223" i="4"/>
  <c r="I223" i="4"/>
  <c r="H223" i="4"/>
  <c r="N222" i="4"/>
  <c r="M222" i="4"/>
  <c r="L222" i="4"/>
  <c r="K222" i="4"/>
  <c r="J222" i="4"/>
  <c r="I222" i="4"/>
  <c r="H222" i="4"/>
  <c r="N221" i="4"/>
  <c r="M221" i="4"/>
  <c r="L221" i="4"/>
  <c r="K221" i="4"/>
  <c r="J221" i="4"/>
  <c r="I221" i="4"/>
  <c r="H221" i="4"/>
  <c r="N220" i="4"/>
  <c r="M220" i="4"/>
  <c r="L220" i="4"/>
  <c r="K220" i="4"/>
  <c r="J220" i="4"/>
  <c r="I220" i="4"/>
  <c r="H220" i="4"/>
  <c r="N219" i="4"/>
  <c r="M219" i="4"/>
  <c r="L219" i="4"/>
  <c r="K219" i="4"/>
  <c r="J219" i="4"/>
  <c r="I219" i="4"/>
  <c r="H219" i="4"/>
  <c r="N218" i="4"/>
  <c r="M218" i="4"/>
  <c r="L218" i="4"/>
  <c r="K218" i="4"/>
  <c r="J218" i="4"/>
  <c r="I218" i="4"/>
  <c r="H218" i="4"/>
  <c r="N217" i="4"/>
  <c r="M217" i="4"/>
  <c r="L217" i="4"/>
  <c r="K217" i="4"/>
  <c r="J217" i="4"/>
  <c r="I217" i="4"/>
  <c r="H217" i="4"/>
  <c r="N216" i="4"/>
  <c r="M216" i="4"/>
  <c r="L216" i="4"/>
  <c r="K216" i="4"/>
  <c r="J216" i="4"/>
  <c r="I216" i="4"/>
  <c r="H216" i="4"/>
  <c r="N215" i="4"/>
  <c r="M215" i="4"/>
  <c r="L215" i="4"/>
  <c r="K215" i="4"/>
  <c r="J215" i="4"/>
  <c r="I215" i="4"/>
  <c r="H215" i="4"/>
  <c r="N214" i="4"/>
  <c r="M214" i="4"/>
  <c r="L214" i="4"/>
  <c r="K214" i="4"/>
  <c r="J214" i="4"/>
  <c r="I214" i="4"/>
  <c r="H214" i="4"/>
  <c r="N213" i="4"/>
  <c r="K213" i="4" s="1"/>
  <c r="M213" i="4"/>
  <c r="L213" i="4"/>
  <c r="J213" i="4"/>
  <c r="I213" i="4"/>
  <c r="H213" i="4"/>
  <c r="N212" i="4"/>
  <c r="M212" i="4"/>
  <c r="L212" i="4"/>
  <c r="K212" i="4"/>
  <c r="J212" i="4"/>
  <c r="I212" i="4"/>
  <c r="H212" i="4"/>
  <c r="N211" i="4"/>
  <c r="M211" i="4"/>
  <c r="L211" i="4"/>
  <c r="K211" i="4"/>
  <c r="J211" i="4"/>
  <c r="I211" i="4"/>
  <c r="H211" i="4"/>
  <c r="N210" i="4"/>
  <c r="M210" i="4"/>
  <c r="L210" i="4"/>
  <c r="K210" i="4"/>
  <c r="J210" i="4"/>
  <c r="I210" i="4"/>
  <c r="H210" i="4"/>
  <c r="N209" i="4"/>
  <c r="M209" i="4"/>
  <c r="L209" i="4"/>
  <c r="K209" i="4"/>
  <c r="J209" i="4"/>
  <c r="I209" i="4"/>
  <c r="H209" i="4"/>
  <c r="N208" i="4"/>
  <c r="M208" i="4"/>
  <c r="L208" i="4"/>
  <c r="K208" i="4"/>
  <c r="J208" i="4"/>
  <c r="I208" i="4"/>
  <c r="H208" i="4"/>
  <c r="N207" i="4"/>
  <c r="M207" i="4"/>
  <c r="L207" i="4"/>
  <c r="K207" i="4"/>
  <c r="J207" i="4"/>
  <c r="I207" i="4"/>
  <c r="H207" i="4"/>
  <c r="N206" i="4"/>
  <c r="M206" i="4"/>
  <c r="L206" i="4"/>
  <c r="K206" i="4"/>
  <c r="J206" i="4"/>
  <c r="I206" i="4"/>
  <c r="H206" i="4"/>
  <c r="N205" i="4"/>
  <c r="M205" i="4"/>
  <c r="L205" i="4"/>
  <c r="K205" i="4"/>
  <c r="J205" i="4"/>
  <c r="I205" i="4"/>
  <c r="H205" i="4"/>
  <c r="N204" i="4"/>
  <c r="M204" i="4"/>
  <c r="L204" i="4"/>
  <c r="K204" i="4"/>
  <c r="J204" i="4"/>
  <c r="I204" i="4"/>
  <c r="H204" i="4"/>
  <c r="N203" i="4"/>
  <c r="M203" i="4"/>
  <c r="L203" i="4"/>
  <c r="K203" i="4"/>
  <c r="J203" i="4"/>
  <c r="I203" i="4"/>
  <c r="H203" i="4"/>
  <c r="N202" i="4"/>
  <c r="M202" i="4"/>
  <c r="L202" i="4"/>
  <c r="K202" i="4"/>
  <c r="J202" i="4"/>
  <c r="I202" i="4"/>
  <c r="H202" i="4"/>
  <c r="N201" i="4"/>
  <c r="M201" i="4"/>
  <c r="L201" i="4"/>
  <c r="K201" i="4"/>
  <c r="J201" i="4"/>
  <c r="I201" i="4"/>
  <c r="H201" i="4"/>
  <c r="N200" i="4"/>
  <c r="M200" i="4"/>
  <c r="L200" i="4"/>
  <c r="K200" i="4"/>
  <c r="J200" i="4"/>
  <c r="I200" i="4"/>
  <c r="H200" i="4"/>
  <c r="N199" i="4"/>
  <c r="M199" i="4"/>
  <c r="L199" i="4"/>
  <c r="K199" i="4"/>
  <c r="J199" i="4"/>
  <c r="I199" i="4"/>
  <c r="H199" i="4"/>
  <c r="N198" i="4"/>
  <c r="M198" i="4"/>
  <c r="L198" i="4"/>
  <c r="K198" i="4"/>
  <c r="J198" i="4"/>
  <c r="I198" i="4"/>
  <c r="H198" i="4"/>
  <c r="N197" i="4"/>
  <c r="M197" i="4"/>
  <c r="L197" i="4"/>
  <c r="K197" i="4"/>
  <c r="J197" i="4"/>
  <c r="I197" i="4"/>
  <c r="H197" i="4"/>
  <c r="N196" i="4"/>
  <c r="M196" i="4"/>
  <c r="L196" i="4"/>
  <c r="K196" i="4"/>
  <c r="J196" i="4"/>
  <c r="I196" i="4"/>
  <c r="H196" i="4"/>
  <c r="N195" i="4"/>
  <c r="M195" i="4"/>
  <c r="L195" i="4"/>
  <c r="K195" i="4"/>
  <c r="J195" i="4"/>
  <c r="I195" i="4"/>
  <c r="H195" i="4"/>
  <c r="N194" i="4"/>
  <c r="M194" i="4"/>
  <c r="L194" i="4"/>
  <c r="K194" i="4"/>
  <c r="J194" i="4"/>
  <c r="I194" i="4"/>
  <c r="H194" i="4"/>
  <c r="N193" i="4"/>
  <c r="M193" i="4"/>
  <c r="L193" i="4"/>
  <c r="K193" i="4"/>
  <c r="J193" i="4"/>
  <c r="I193" i="4"/>
  <c r="H193" i="4"/>
  <c r="N192" i="4"/>
  <c r="M192" i="4"/>
  <c r="L192" i="4"/>
  <c r="K192" i="4"/>
  <c r="J192" i="4"/>
  <c r="I192" i="4"/>
  <c r="H192" i="4"/>
  <c r="N191" i="4"/>
  <c r="M191" i="4"/>
  <c r="L191" i="4"/>
  <c r="K191" i="4"/>
  <c r="J191" i="4"/>
  <c r="I191" i="4"/>
  <c r="H191" i="4"/>
  <c r="N190" i="4"/>
  <c r="M190" i="4"/>
  <c r="L190" i="4"/>
  <c r="K190" i="4"/>
  <c r="J190" i="4"/>
  <c r="I190" i="4"/>
  <c r="H190" i="4"/>
  <c r="N189" i="4"/>
  <c r="M189" i="4"/>
  <c r="L189" i="4"/>
  <c r="K189" i="4"/>
  <c r="J189" i="4"/>
  <c r="I189" i="4"/>
  <c r="H189" i="4"/>
  <c r="N188" i="4"/>
  <c r="M188" i="4"/>
  <c r="L188" i="4"/>
  <c r="K188" i="4"/>
  <c r="J188" i="4"/>
  <c r="I188" i="4"/>
  <c r="H188" i="4"/>
  <c r="N187" i="4"/>
  <c r="M187" i="4"/>
  <c r="L187" i="4"/>
  <c r="K187" i="4"/>
  <c r="J187" i="4"/>
  <c r="I187" i="4"/>
  <c r="H187" i="4"/>
  <c r="N186" i="4"/>
  <c r="M186" i="4"/>
  <c r="L186" i="4"/>
  <c r="K186" i="4"/>
  <c r="J186" i="4"/>
  <c r="I186" i="4"/>
  <c r="H186" i="4"/>
  <c r="N185" i="4"/>
  <c r="M185" i="4"/>
  <c r="L185" i="4"/>
  <c r="K185" i="4"/>
  <c r="J185" i="4"/>
  <c r="I185" i="4"/>
  <c r="H185" i="4"/>
  <c r="N184" i="4"/>
  <c r="M184" i="4"/>
  <c r="L184" i="4"/>
  <c r="K184" i="4"/>
  <c r="J184" i="4"/>
  <c r="I184" i="4"/>
  <c r="H184" i="4"/>
  <c r="N183" i="4"/>
  <c r="M183" i="4"/>
  <c r="L183" i="4"/>
  <c r="K183" i="4"/>
  <c r="J183" i="4"/>
  <c r="I183" i="4"/>
  <c r="H183" i="4"/>
  <c r="N182" i="4"/>
  <c r="M182" i="4"/>
  <c r="L182" i="4"/>
  <c r="K182" i="4"/>
  <c r="J182" i="4"/>
  <c r="I182" i="4"/>
  <c r="H182" i="4"/>
  <c r="N181" i="4"/>
  <c r="M181" i="4"/>
  <c r="L181" i="4"/>
  <c r="K181" i="4"/>
  <c r="J181" i="4"/>
  <c r="I181" i="4"/>
  <c r="H181" i="4"/>
  <c r="N180" i="4"/>
  <c r="M180" i="4"/>
  <c r="L180" i="4"/>
  <c r="K180" i="4"/>
  <c r="J180" i="4"/>
  <c r="I180" i="4"/>
  <c r="H180" i="4"/>
  <c r="N179" i="4"/>
  <c r="M179" i="4"/>
  <c r="L179" i="4"/>
  <c r="K179" i="4"/>
  <c r="J179" i="4"/>
  <c r="I179" i="4"/>
  <c r="H179" i="4"/>
  <c r="N178" i="4"/>
  <c r="M178" i="4"/>
  <c r="L178" i="4"/>
  <c r="K178" i="4"/>
  <c r="J178" i="4"/>
  <c r="I178" i="4"/>
  <c r="H178" i="4"/>
  <c r="N177" i="4"/>
  <c r="M177" i="4"/>
  <c r="L177" i="4"/>
  <c r="K177" i="4"/>
  <c r="J177" i="4"/>
  <c r="I177" i="4"/>
  <c r="H177" i="4"/>
  <c r="N176" i="4"/>
  <c r="M176" i="4"/>
  <c r="L176" i="4"/>
  <c r="K176" i="4"/>
  <c r="J176" i="4"/>
  <c r="I176" i="4"/>
  <c r="H176" i="4"/>
  <c r="N175" i="4"/>
  <c r="M175" i="4"/>
  <c r="L175" i="4"/>
  <c r="K175" i="4"/>
  <c r="J175" i="4"/>
  <c r="I175" i="4"/>
  <c r="H175" i="4"/>
  <c r="N174" i="4"/>
  <c r="M174" i="4"/>
  <c r="L174" i="4"/>
  <c r="K174" i="4"/>
  <c r="J174" i="4"/>
  <c r="I174" i="4"/>
  <c r="H174" i="4"/>
  <c r="N173" i="4"/>
  <c r="M173" i="4"/>
  <c r="L173" i="4"/>
  <c r="K173" i="4"/>
  <c r="J173" i="4"/>
  <c r="I173" i="4"/>
  <c r="H173" i="4"/>
  <c r="N172" i="4"/>
  <c r="M172" i="4"/>
  <c r="L172" i="4"/>
  <c r="K172" i="4"/>
  <c r="J172" i="4"/>
  <c r="I172" i="4"/>
  <c r="H172" i="4"/>
  <c r="N171" i="4"/>
  <c r="M171" i="4"/>
  <c r="L171" i="4"/>
  <c r="K171" i="4"/>
  <c r="J171" i="4"/>
  <c r="I171" i="4"/>
  <c r="H171" i="4"/>
  <c r="N170" i="4"/>
  <c r="M170" i="4"/>
  <c r="L170" i="4"/>
  <c r="K170" i="4"/>
  <c r="J170" i="4"/>
  <c r="I170" i="4"/>
  <c r="H170" i="4"/>
  <c r="N169" i="4"/>
  <c r="M169" i="4"/>
  <c r="L169" i="4"/>
  <c r="K169" i="4"/>
  <c r="J169" i="4"/>
  <c r="I169" i="4"/>
  <c r="H169" i="4"/>
  <c r="N168" i="4"/>
  <c r="M168" i="4"/>
  <c r="L168" i="4"/>
  <c r="K168" i="4"/>
  <c r="J168" i="4"/>
  <c r="I168" i="4"/>
  <c r="H168" i="4"/>
  <c r="N167" i="4"/>
  <c r="M167" i="4"/>
  <c r="L167" i="4"/>
  <c r="K167" i="4"/>
  <c r="J167" i="4"/>
  <c r="I167" i="4"/>
  <c r="H167" i="4"/>
  <c r="N166" i="4"/>
  <c r="M166" i="4"/>
  <c r="L166" i="4"/>
  <c r="K166" i="4"/>
  <c r="J166" i="4"/>
  <c r="I166" i="4"/>
  <c r="H166" i="4"/>
  <c r="N165" i="4"/>
  <c r="M165" i="4"/>
  <c r="L165" i="4"/>
  <c r="K165" i="4"/>
  <c r="J165" i="4"/>
  <c r="I165" i="4"/>
  <c r="H165" i="4"/>
  <c r="N164" i="4"/>
  <c r="M164" i="4"/>
  <c r="L164" i="4"/>
  <c r="K164" i="4"/>
  <c r="J164" i="4"/>
  <c r="I164" i="4"/>
  <c r="H164" i="4"/>
  <c r="N163" i="4"/>
  <c r="M163" i="4"/>
  <c r="L163" i="4"/>
  <c r="K163" i="4"/>
  <c r="J163" i="4"/>
  <c r="I163" i="4"/>
  <c r="H163" i="4"/>
  <c r="N162" i="4"/>
  <c r="M162" i="4"/>
  <c r="L162" i="4"/>
  <c r="K162" i="4"/>
  <c r="J162" i="4"/>
  <c r="I162" i="4"/>
  <c r="H162" i="4"/>
  <c r="N161" i="4"/>
  <c r="M161" i="4"/>
  <c r="L161" i="4"/>
  <c r="K161" i="4"/>
  <c r="J161" i="4"/>
  <c r="I161" i="4"/>
  <c r="H161" i="4"/>
  <c r="N160" i="4"/>
  <c r="M160" i="4"/>
  <c r="L160" i="4"/>
  <c r="K160" i="4"/>
  <c r="J160" i="4"/>
  <c r="I160" i="4"/>
  <c r="H160" i="4"/>
  <c r="N159" i="4"/>
  <c r="M159" i="4"/>
  <c r="L159" i="4"/>
  <c r="K159" i="4"/>
  <c r="J159" i="4"/>
  <c r="I159" i="4"/>
  <c r="H159" i="4"/>
  <c r="N158" i="4"/>
  <c r="M158" i="4"/>
  <c r="L158" i="4"/>
  <c r="K158" i="4"/>
  <c r="J158" i="4"/>
  <c r="I158" i="4"/>
  <c r="H158" i="4"/>
  <c r="N157" i="4"/>
  <c r="M157" i="4"/>
  <c r="L157" i="4"/>
  <c r="K157" i="4"/>
  <c r="J157" i="4"/>
  <c r="I157" i="4"/>
  <c r="H157" i="4"/>
  <c r="N156" i="4"/>
  <c r="M156" i="4"/>
  <c r="L156" i="4"/>
  <c r="K156" i="4"/>
  <c r="J156" i="4"/>
  <c r="I156" i="4"/>
  <c r="H156" i="4"/>
  <c r="N155" i="4"/>
  <c r="M155" i="4"/>
  <c r="L155" i="4"/>
  <c r="K155" i="4"/>
  <c r="J155" i="4"/>
  <c r="I155" i="4"/>
  <c r="H155" i="4"/>
  <c r="N154" i="4"/>
  <c r="M154" i="4"/>
  <c r="L154" i="4"/>
  <c r="K154" i="4"/>
  <c r="J154" i="4"/>
  <c r="I154" i="4"/>
  <c r="H154" i="4"/>
  <c r="N153" i="4"/>
  <c r="M153" i="4"/>
  <c r="L153" i="4"/>
  <c r="K153" i="4"/>
  <c r="J153" i="4"/>
  <c r="I153" i="4"/>
  <c r="H153" i="4"/>
  <c r="N152" i="4"/>
  <c r="M152" i="4"/>
  <c r="L152" i="4"/>
  <c r="K152" i="4"/>
  <c r="J152" i="4"/>
  <c r="I152" i="4"/>
  <c r="H152" i="4"/>
  <c r="N151" i="4"/>
  <c r="M151" i="4"/>
  <c r="L151" i="4"/>
  <c r="K151" i="4"/>
  <c r="J151" i="4"/>
  <c r="I151" i="4"/>
  <c r="H151" i="4"/>
  <c r="N150" i="4"/>
  <c r="M150" i="4"/>
  <c r="L150" i="4"/>
  <c r="K150" i="4"/>
  <c r="J150" i="4"/>
  <c r="I150" i="4"/>
  <c r="H150" i="4"/>
  <c r="N149" i="4"/>
  <c r="M149" i="4"/>
  <c r="L149" i="4"/>
  <c r="K149" i="4"/>
  <c r="J149" i="4"/>
  <c r="I149" i="4"/>
  <c r="H149" i="4"/>
  <c r="N148" i="4"/>
  <c r="M148" i="4"/>
  <c r="L148" i="4"/>
  <c r="K148" i="4"/>
  <c r="J148" i="4"/>
  <c r="I148" i="4"/>
  <c r="H148" i="4"/>
  <c r="N147" i="4"/>
  <c r="M147" i="4"/>
  <c r="L147" i="4"/>
  <c r="K147" i="4"/>
  <c r="J147" i="4"/>
  <c r="I147" i="4"/>
  <c r="H147" i="4"/>
  <c r="N146" i="4"/>
  <c r="M146" i="4"/>
  <c r="L146" i="4"/>
  <c r="K146" i="4"/>
  <c r="J146" i="4"/>
  <c r="I146" i="4"/>
  <c r="H146" i="4"/>
  <c r="N145" i="4"/>
  <c r="M145" i="4"/>
  <c r="L145" i="4"/>
  <c r="K145" i="4"/>
  <c r="J145" i="4"/>
  <c r="I145" i="4"/>
  <c r="H145" i="4"/>
  <c r="N144" i="4"/>
  <c r="M144" i="4"/>
  <c r="L144" i="4"/>
  <c r="K144" i="4"/>
  <c r="J144" i="4"/>
  <c r="I144" i="4"/>
  <c r="H144" i="4"/>
  <c r="N143" i="4"/>
  <c r="M143" i="4"/>
  <c r="L143" i="4"/>
  <c r="K143" i="4"/>
  <c r="J143" i="4"/>
  <c r="I143" i="4"/>
  <c r="H143" i="4"/>
  <c r="N142" i="4"/>
  <c r="M142" i="4"/>
  <c r="L142" i="4"/>
  <c r="K142" i="4"/>
  <c r="J142" i="4"/>
  <c r="I142" i="4"/>
  <c r="H142" i="4"/>
  <c r="N141" i="4"/>
  <c r="M141" i="4"/>
  <c r="L141" i="4"/>
  <c r="K141" i="4"/>
  <c r="J141" i="4"/>
  <c r="I141" i="4"/>
  <c r="H141" i="4"/>
  <c r="N140" i="4"/>
  <c r="M140" i="4"/>
  <c r="L140" i="4"/>
  <c r="K140" i="4"/>
  <c r="J140" i="4"/>
  <c r="I140" i="4"/>
  <c r="H140" i="4"/>
  <c r="N139" i="4"/>
  <c r="M139" i="4"/>
  <c r="L139" i="4"/>
  <c r="K139" i="4"/>
  <c r="J139" i="4"/>
  <c r="I139" i="4"/>
  <c r="H139" i="4"/>
  <c r="N138" i="4"/>
  <c r="M138" i="4"/>
  <c r="L138" i="4"/>
  <c r="K138" i="4"/>
  <c r="J138" i="4"/>
  <c r="I138" i="4"/>
  <c r="H138" i="4"/>
  <c r="N137" i="4"/>
  <c r="M137" i="4"/>
  <c r="L137" i="4"/>
  <c r="K137" i="4"/>
  <c r="J137" i="4"/>
  <c r="I137" i="4"/>
  <c r="H137" i="4"/>
  <c r="N136" i="4"/>
  <c r="M136" i="4"/>
  <c r="L136" i="4"/>
  <c r="K136" i="4"/>
  <c r="J136" i="4"/>
  <c r="I136" i="4"/>
  <c r="H136" i="4"/>
  <c r="N135" i="4"/>
  <c r="M135" i="4"/>
  <c r="L135" i="4"/>
  <c r="K135" i="4"/>
  <c r="J135" i="4"/>
  <c r="I135" i="4"/>
  <c r="H135" i="4"/>
  <c r="N134" i="4"/>
  <c r="M134" i="4"/>
  <c r="L134" i="4"/>
  <c r="K134" i="4"/>
  <c r="J134" i="4"/>
  <c r="I134" i="4"/>
  <c r="H134" i="4"/>
  <c r="N133" i="4"/>
  <c r="M133" i="4"/>
  <c r="L133" i="4"/>
  <c r="K133" i="4"/>
  <c r="J133" i="4"/>
  <c r="I133" i="4"/>
  <c r="H133" i="4"/>
  <c r="N132" i="4"/>
  <c r="M132" i="4"/>
  <c r="L132" i="4"/>
  <c r="K132" i="4"/>
  <c r="J132" i="4"/>
  <c r="I132" i="4"/>
  <c r="H132" i="4"/>
  <c r="N131" i="4"/>
  <c r="M131" i="4"/>
  <c r="L131" i="4"/>
  <c r="K131" i="4"/>
  <c r="J131" i="4"/>
  <c r="I131" i="4"/>
  <c r="H131" i="4"/>
  <c r="N130" i="4"/>
  <c r="M130" i="4"/>
  <c r="L130" i="4"/>
  <c r="K130" i="4"/>
  <c r="J130" i="4"/>
  <c r="I130" i="4"/>
  <c r="H130" i="4"/>
  <c r="N129" i="4"/>
  <c r="M129" i="4"/>
  <c r="L129" i="4"/>
  <c r="K129" i="4"/>
  <c r="J129" i="4"/>
  <c r="I129" i="4"/>
  <c r="H129" i="4"/>
  <c r="N128" i="4"/>
  <c r="M128" i="4"/>
  <c r="L128" i="4"/>
  <c r="K128" i="4"/>
  <c r="J128" i="4"/>
  <c r="I128" i="4"/>
  <c r="H128" i="4"/>
  <c r="N127" i="4"/>
  <c r="M127" i="4"/>
  <c r="L127" i="4"/>
  <c r="K127" i="4"/>
  <c r="J127" i="4"/>
  <c r="I127" i="4"/>
  <c r="H127" i="4"/>
  <c r="N126" i="4"/>
  <c r="M126" i="4"/>
  <c r="L126" i="4"/>
  <c r="K126" i="4"/>
  <c r="J126" i="4"/>
  <c r="I126" i="4"/>
  <c r="H126" i="4"/>
  <c r="N125" i="4"/>
  <c r="M125" i="4"/>
  <c r="L125" i="4"/>
  <c r="K125" i="4"/>
  <c r="J125" i="4"/>
  <c r="I125" i="4"/>
  <c r="H125" i="4"/>
  <c r="N124" i="4"/>
  <c r="M124" i="4"/>
  <c r="L124" i="4"/>
  <c r="K124" i="4"/>
  <c r="J124" i="4"/>
  <c r="I124" i="4"/>
  <c r="H124" i="4"/>
  <c r="N123" i="4"/>
  <c r="M123" i="4"/>
  <c r="L123" i="4"/>
  <c r="K123" i="4"/>
  <c r="J123" i="4"/>
  <c r="I123" i="4"/>
  <c r="H123" i="4"/>
  <c r="N122" i="4"/>
  <c r="M122" i="4"/>
  <c r="L122" i="4"/>
  <c r="K122" i="4"/>
  <c r="J122" i="4"/>
  <c r="I122" i="4"/>
  <c r="H122" i="4"/>
  <c r="N121" i="4"/>
  <c r="M121" i="4"/>
  <c r="L121" i="4"/>
  <c r="K121" i="4"/>
  <c r="J121" i="4"/>
  <c r="I121" i="4"/>
  <c r="H121" i="4"/>
  <c r="N120" i="4"/>
  <c r="M120" i="4"/>
  <c r="L120" i="4"/>
  <c r="K120" i="4"/>
  <c r="J120" i="4"/>
  <c r="I120" i="4"/>
  <c r="H120" i="4"/>
  <c r="N119" i="4"/>
  <c r="M119" i="4"/>
  <c r="L119" i="4"/>
  <c r="K119" i="4"/>
  <c r="J119" i="4"/>
  <c r="I119" i="4"/>
  <c r="H119" i="4"/>
  <c r="N118" i="4"/>
  <c r="M118" i="4"/>
  <c r="L118" i="4"/>
  <c r="K118" i="4"/>
  <c r="J118" i="4"/>
  <c r="I118" i="4"/>
  <c r="H118" i="4"/>
  <c r="N117" i="4"/>
  <c r="M117" i="4"/>
  <c r="L117" i="4"/>
  <c r="K117" i="4"/>
  <c r="J117" i="4"/>
  <c r="I117" i="4"/>
  <c r="H117" i="4"/>
  <c r="N116" i="4"/>
  <c r="M116" i="4"/>
  <c r="L116" i="4"/>
  <c r="K116" i="4"/>
  <c r="J116" i="4"/>
  <c r="I116" i="4"/>
  <c r="H116" i="4"/>
  <c r="N115" i="4"/>
  <c r="M115" i="4"/>
  <c r="L115" i="4"/>
  <c r="K115" i="4"/>
  <c r="J115" i="4"/>
  <c r="I115" i="4"/>
  <c r="H115" i="4"/>
  <c r="N114" i="4"/>
  <c r="M114" i="4"/>
  <c r="L114" i="4"/>
  <c r="K114" i="4"/>
  <c r="J114" i="4"/>
  <c r="I114" i="4"/>
  <c r="H114" i="4"/>
  <c r="N113" i="4"/>
  <c r="M113" i="4"/>
  <c r="L113" i="4"/>
  <c r="K113" i="4"/>
  <c r="J113" i="4"/>
  <c r="I113" i="4"/>
  <c r="H113" i="4"/>
  <c r="N112" i="4"/>
  <c r="M112" i="4"/>
  <c r="L112" i="4"/>
  <c r="K112" i="4"/>
  <c r="J112" i="4"/>
  <c r="I112" i="4"/>
  <c r="H112" i="4"/>
  <c r="N111" i="4"/>
  <c r="M111" i="4"/>
  <c r="L111" i="4"/>
  <c r="K111" i="4"/>
  <c r="J111" i="4"/>
  <c r="I111" i="4"/>
  <c r="H111" i="4"/>
  <c r="N110" i="4"/>
  <c r="M110" i="4"/>
  <c r="L110" i="4"/>
  <c r="K110" i="4"/>
  <c r="J110" i="4"/>
  <c r="I110" i="4"/>
  <c r="H110" i="4"/>
  <c r="N109" i="4"/>
  <c r="M109" i="4"/>
  <c r="L109" i="4"/>
  <c r="K109" i="4"/>
  <c r="J109" i="4"/>
  <c r="I109" i="4"/>
  <c r="H109" i="4"/>
  <c r="N108" i="4"/>
  <c r="M108" i="4"/>
  <c r="L108" i="4"/>
  <c r="K108" i="4"/>
  <c r="J108" i="4"/>
  <c r="I108" i="4"/>
  <c r="H108" i="4"/>
  <c r="N107" i="4"/>
  <c r="M107" i="4"/>
  <c r="L107" i="4"/>
  <c r="K107" i="4"/>
  <c r="J107" i="4"/>
  <c r="I107" i="4"/>
  <c r="H107" i="4"/>
  <c r="N106" i="4"/>
  <c r="M106" i="4"/>
  <c r="L106" i="4"/>
  <c r="K106" i="4"/>
  <c r="J106" i="4"/>
  <c r="I106" i="4"/>
  <c r="H106" i="4"/>
  <c r="N105" i="4"/>
  <c r="M105" i="4"/>
  <c r="L105" i="4"/>
  <c r="K105" i="4"/>
  <c r="J105" i="4"/>
  <c r="I105" i="4"/>
  <c r="H105" i="4"/>
  <c r="N104" i="4"/>
  <c r="M104" i="4"/>
  <c r="L104" i="4"/>
  <c r="K104" i="4"/>
  <c r="J104" i="4"/>
  <c r="I104" i="4"/>
  <c r="H104" i="4"/>
  <c r="N103" i="4"/>
  <c r="M103" i="4"/>
  <c r="L103" i="4"/>
  <c r="K103" i="4"/>
  <c r="J103" i="4"/>
  <c r="I103" i="4"/>
  <c r="H103" i="4"/>
  <c r="N102" i="4"/>
  <c r="M102" i="4"/>
  <c r="L102" i="4"/>
  <c r="K102" i="4"/>
  <c r="J102" i="4"/>
  <c r="I102" i="4"/>
  <c r="H102" i="4"/>
  <c r="N101" i="4"/>
  <c r="M101" i="4"/>
  <c r="L101" i="4"/>
  <c r="K101" i="4"/>
  <c r="J101" i="4"/>
  <c r="I101" i="4"/>
  <c r="H101" i="4"/>
  <c r="N100" i="4"/>
  <c r="M100" i="4"/>
  <c r="L100" i="4"/>
  <c r="K100" i="4"/>
  <c r="J100" i="4"/>
  <c r="I100" i="4"/>
  <c r="H100" i="4"/>
  <c r="N99" i="4"/>
  <c r="M99" i="4"/>
  <c r="L99" i="4"/>
  <c r="K99" i="4"/>
  <c r="J99" i="4"/>
  <c r="I99" i="4"/>
  <c r="H99" i="4"/>
  <c r="N98" i="4"/>
  <c r="M98" i="4"/>
  <c r="L98" i="4"/>
  <c r="K98" i="4"/>
  <c r="J98" i="4"/>
  <c r="I98" i="4"/>
  <c r="H98" i="4"/>
  <c r="N97" i="4"/>
  <c r="M97" i="4"/>
  <c r="L97" i="4"/>
  <c r="K97" i="4"/>
  <c r="J97" i="4"/>
  <c r="I97" i="4"/>
  <c r="H97" i="4"/>
  <c r="N96" i="4"/>
  <c r="M96" i="4"/>
  <c r="L96" i="4"/>
  <c r="K96" i="4"/>
  <c r="J96" i="4"/>
  <c r="I96" i="4"/>
  <c r="H96" i="4"/>
  <c r="N95" i="4"/>
  <c r="M95" i="4"/>
  <c r="L95" i="4"/>
  <c r="K95" i="4"/>
  <c r="J95" i="4"/>
  <c r="I95" i="4"/>
  <c r="H95" i="4"/>
  <c r="N94" i="4"/>
  <c r="M94" i="4"/>
  <c r="L94" i="4"/>
  <c r="K94" i="4"/>
  <c r="J94" i="4"/>
  <c r="I94" i="4"/>
  <c r="H94" i="4"/>
  <c r="N93" i="4"/>
  <c r="M93" i="4"/>
  <c r="L93" i="4"/>
  <c r="K93" i="4"/>
  <c r="J93" i="4"/>
  <c r="I93" i="4"/>
  <c r="H93" i="4"/>
  <c r="N92" i="4"/>
  <c r="M92" i="4"/>
  <c r="L92" i="4"/>
  <c r="K92" i="4"/>
  <c r="J92" i="4"/>
  <c r="I92" i="4"/>
  <c r="H92" i="4"/>
  <c r="N91" i="4"/>
  <c r="M91" i="4"/>
  <c r="L91" i="4"/>
  <c r="K91" i="4"/>
  <c r="J91" i="4"/>
  <c r="I91" i="4"/>
  <c r="H91" i="4"/>
  <c r="N90" i="4"/>
  <c r="M90" i="4"/>
  <c r="L90" i="4"/>
  <c r="K90" i="4"/>
  <c r="J90" i="4"/>
  <c r="I90" i="4"/>
  <c r="H90" i="4"/>
  <c r="N89" i="4"/>
  <c r="M89" i="4"/>
  <c r="L89" i="4"/>
  <c r="K89" i="4"/>
  <c r="J89" i="4"/>
  <c r="I89" i="4"/>
  <c r="H89" i="4"/>
  <c r="N88" i="4"/>
  <c r="M88" i="4"/>
  <c r="L88" i="4"/>
  <c r="K88" i="4"/>
  <c r="J88" i="4"/>
  <c r="I88" i="4"/>
  <c r="H88" i="4"/>
  <c r="N87" i="4"/>
  <c r="M87" i="4"/>
  <c r="L87" i="4"/>
  <c r="K87" i="4"/>
  <c r="J87" i="4"/>
  <c r="I87" i="4"/>
  <c r="H87" i="4"/>
  <c r="N86" i="4"/>
  <c r="M86" i="4"/>
  <c r="L86" i="4"/>
  <c r="K86" i="4"/>
  <c r="J86" i="4"/>
  <c r="I86" i="4"/>
  <c r="H86" i="4"/>
  <c r="N85" i="4"/>
  <c r="M85" i="4"/>
  <c r="L85" i="4"/>
  <c r="K85" i="4"/>
  <c r="J85" i="4"/>
  <c r="I85" i="4"/>
  <c r="H85" i="4"/>
  <c r="N84" i="4"/>
  <c r="M84" i="4"/>
  <c r="L84" i="4"/>
  <c r="K84" i="4"/>
  <c r="J84" i="4"/>
  <c r="I84" i="4"/>
  <c r="H84" i="4"/>
  <c r="N83" i="4"/>
  <c r="M83" i="4"/>
  <c r="L83" i="4"/>
  <c r="K83" i="4"/>
  <c r="J83" i="4"/>
  <c r="I83" i="4"/>
  <c r="H83" i="4"/>
  <c r="N82" i="4"/>
  <c r="M82" i="4"/>
  <c r="L82" i="4"/>
  <c r="K82" i="4"/>
  <c r="J82" i="4"/>
  <c r="I82" i="4"/>
  <c r="H82" i="4"/>
  <c r="N81" i="4"/>
  <c r="M81" i="4"/>
  <c r="L81" i="4"/>
  <c r="K81" i="4"/>
  <c r="J81" i="4"/>
  <c r="I81" i="4"/>
  <c r="H81" i="4"/>
  <c r="N80" i="4"/>
  <c r="M80" i="4"/>
  <c r="L80" i="4"/>
  <c r="K80" i="4"/>
  <c r="J80" i="4"/>
  <c r="I80" i="4"/>
  <c r="H80" i="4"/>
  <c r="N79" i="4"/>
  <c r="M79" i="4"/>
  <c r="L79" i="4"/>
  <c r="K79" i="4"/>
  <c r="J79" i="4"/>
  <c r="I79" i="4"/>
  <c r="H79" i="4"/>
  <c r="N78" i="4"/>
  <c r="M78" i="4"/>
  <c r="L78" i="4"/>
  <c r="K78" i="4"/>
  <c r="J78" i="4"/>
  <c r="I78" i="4"/>
  <c r="H78" i="4"/>
  <c r="N77" i="4"/>
  <c r="M77" i="4"/>
  <c r="L77" i="4"/>
  <c r="K77" i="4"/>
  <c r="J77" i="4"/>
  <c r="I77" i="4"/>
  <c r="H77" i="4"/>
  <c r="N76" i="4"/>
  <c r="M76" i="4"/>
  <c r="L76" i="4"/>
  <c r="K76" i="4"/>
  <c r="J76" i="4"/>
  <c r="I76" i="4"/>
  <c r="H76" i="4"/>
  <c r="N75" i="4"/>
  <c r="M75" i="4"/>
  <c r="L75" i="4"/>
  <c r="K75" i="4"/>
  <c r="J75" i="4"/>
  <c r="I75" i="4"/>
  <c r="H75" i="4"/>
  <c r="N74" i="4"/>
  <c r="M74" i="4"/>
  <c r="L74" i="4"/>
  <c r="K74" i="4"/>
  <c r="J74" i="4"/>
  <c r="I74" i="4"/>
  <c r="H74" i="4"/>
  <c r="N73" i="4"/>
  <c r="M73" i="4"/>
  <c r="L73" i="4"/>
  <c r="K73" i="4"/>
  <c r="J73" i="4"/>
  <c r="I73" i="4"/>
  <c r="H73" i="4"/>
  <c r="N72" i="4"/>
  <c r="M72" i="4"/>
  <c r="L72" i="4"/>
  <c r="K72" i="4"/>
  <c r="J72" i="4"/>
  <c r="I72" i="4"/>
  <c r="H72" i="4"/>
  <c r="N71" i="4"/>
  <c r="M71" i="4"/>
  <c r="L71" i="4"/>
  <c r="K71" i="4"/>
  <c r="J71" i="4"/>
  <c r="I71" i="4"/>
  <c r="H71" i="4"/>
  <c r="N70" i="4"/>
  <c r="M70" i="4"/>
  <c r="L70" i="4"/>
  <c r="K70" i="4"/>
  <c r="J70" i="4"/>
  <c r="I70" i="4"/>
  <c r="H70" i="4"/>
  <c r="N69" i="4"/>
  <c r="M69" i="4"/>
  <c r="L69" i="4"/>
  <c r="K69" i="4"/>
  <c r="J69" i="4"/>
  <c r="I69" i="4"/>
  <c r="H69" i="4"/>
  <c r="N68" i="4"/>
  <c r="M68" i="4"/>
  <c r="L68" i="4"/>
  <c r="K68" i="4"/>
  <c r="J68" i="4"/>
  <c r="I68" i="4"/>
  <c r="H68" i="4"/>
  <c r="N67" i="4"/>
  <c r="M67" i="4"/>
  <c r="L67" i="4"/>
  <c r="K67" i="4"/>
  <c r="J67" i="4"/>
  <c r="I67" i="4"/>
  <c r="H67" i="4"/>
  <c r="N66" i="4"/>
  <c r="M66" i="4"/>
  <c r="L66" i="4"/>
  <c r="K66" i="4"/>
  <c r="J66" i="4"/>
  <c r="I66" i="4"/>
  <c r="H66" i="4"/>
  <c r="N65" i="4"/>
  <c r="M65" i="4"/>
  <c r="L65" i="4"/>
  <c r="K65" i="4"/>
  <c r="J65" i="4"/>
  <c r="I65" i="4"/>
  <c r="H65" i="4"/>
  <c r="N64" i="4"/>
  <c r="M64" i="4"/>
  <c r="L64" i="4"/>
  <c r="K64" i="4"/>
  <c r="J64" i="4"/>
  <c r="I64" i="4"/>
  <c r="H64" i="4"/>
  <c r="N63" i="4"/>
  <c r="M63" i="4"/>
  <c r="L63" i="4"/>
  <c r="K63" i="4"/>
  <c r="J63" i="4"/>
  <c r="I63" i="4"/>
  <c r="H63" i="4"/>
  <c r="N62" i="4"/>
  <c r="M62" i="4"/>
  <c r="L62" i="4"/>
  <c r="K62" i="4"/>
  <c r="J62" i="4"/>
  <c r="I62" i="4"/>
  <c r="H62" i="4"/>
  <c r="N61" i="4"/>
  <c r="M61" i="4"/>
  <c r="L61" i="4"/>
  <c r="K61" i="4"/>
  <c r="J61" i="4"/>
  <c r="I61" i="4"/>
  <c r="H61" i="4"/>
  <c r="N60" i="4"/>
  <c r="M60" i="4"/>
  <c r="L60" i="4"/>
  <c r="K60" i="4"/>
  <c r="J60" i="4"/>
  <c r="I60" i="4"/>
  <c r="H60" i="4"/>
  <c r="N59" i="4"/>
  <c r="M59" i="4"/>
  <c r="L59" i="4"/>
  <c r="K59" i="4"/>
  <c r="J59" i="4"/>
  <c r="I59" i="4"/>
  <c r="H59" i="4"/>
  <c r="N58" i="4"/>
  <c r="M58" i="4"/>
  <c r="L58" i="4"/>
  <c r="K58" i="4"/>
  <c r="J58" i="4"/>
  <c r="I58" i="4"/>
  <c r="H58" i="4"/>
  <c r="N57" i="4"/>
  <c r="M57" i="4"/>
  <c r="L57" i="4"/>
  <c r="K57" i="4"/>
  <c r="J57" i="4"/>
  <c r="I57" i="4"/>
  <c r="H57" i="4"/>
  <c r="N56" i="4"/>
  <c r="M56" i="4"/>
  <c r="L56" i="4"/>
  <c r="K56" i="4"/>
  <c r="J56" i="4"/>
  <c r="I56" i="4"/>
  <c r="H56" i="4"/>
  <c r="N55" i="4"/>
  <c r="M55" i="4"/>
  <c r="L55" i="4"/>
  <c r="K55" i="4"/>
  <c r="J55" i="4"/>
  <c r="I55" i="4"/>
  <c r="H55" i="4"/>
  <c r="N54" i="4"/>
  <c r="K54" i="4" s="1"/>
  <c r="M54" i="4"/>
  <c r="L54" i="4"/>
  <c r="J54" i="4"/>
  <c r="I54" i="4"/>
  <c r="H54" i="4"/>
  <c r="N53" i="4"/>
  <c r="M53" i="4"/>
  <c r="L53" i="4"/>
  <c r="K53" i="4"/>
  <c r="J53" i="4"/>
  <c r="I53" i="4"/>
  <c r="H53" i="4"/>
  <c r="N52" i="4"/>
  <c r="M52" i="4"/>
  <c r="L52" i="4"/>
  <c r="K52" i="4"/>
  <c r="J52" i="4"/>
  <c r="I52" i="4"/>
  <c r="H52" i="4"/>
  <c r="N51" i="4"/>
  <c r="M51" i="4"/>
  <c r="L51" i="4"/>
  <c r="K51" i="4"/>
  <c r="J51" i="4"/>
  <c r="I51" i="4"/>
  <c r="H51" i="4"/>
  <c r="N50" i="4"/>
  <c r="M50" i="4"/>
  <c r="L50" i="4"/>
  <c r="K50" i="4"/>
  <c r="J50" i="4"/>
  <c r="I50" i="4"/>
  <c r="H50" i="4"/>
  <c r="N49" i="4"/>
  <c r="M49" i="4"/>
  <c r="L49" i="4"/>
  <c r="K49" i="4"/>
  <c r="J49" i="4"/>
  <c r="I49" i="4"/>
  <c r="H49" i="4"/>
  <c r="N48" i="4"/>
  <c r="M48" i="4"/>
  <c r="L48" i="4"/>
  <c r="K48" i="4"/>
  <c r="J48" i="4"/>
  <c r="I48" i="4"/>
  <c r="H48" i="4"/>
  <c r="N47" i="4"/>
  <c r="M47" i="4"/>
  <c r="L47" i="4"/>
  <c r="K47" i="4"/>
  <c r="J47" i="4"/>
  <c r="I47" i="4"/>
  <c r="H47" i="4"/>
  <c r="N46" i="4"/>
  <c r="M46" i="4"/>
  <c r="L46" i="4"/>
  <c r="K46" i="4"/>
  <c r="J46" i="4"/>
  <c r="I46" i="4"/>
  <c r="H46" i="4"/>
  <c r="N45" i="4"/>
  <c r="M45" i="4"/>
  <c r="L45" i="4"/>
  <c r="K45" i="4"/>
  <c r="J45" i="4"/>
  <c r="I45" i="4"/>
  <c r="H45" i="4"/>
  <c r="N44" i="4"/>
  <c r="M44" i="4"/>
  <c r="L44" i="4"/>
  <c r="K44" i="4"/>
  <c r="J44" i="4"/>
  <c r="I44" i="4"/>
  <c r="H44" i="4"/>
  <c r="N43" i="4"/>
  <c r="M43" i="4"/>
  <c r="L43" i="4"/>
  <c r="K43" i="4"/>
  <c r="J43" i="4"/>
  <c r="I43" i="4"/>
  <c r="H43" i="4"/>
  <c r="N42" i="4"/>
  <c r="M42" i="4"/>
  <c r="L42" i="4"/>
  <c r="K42" i="4"/>
  <c r="J42" i="4"/>
  <c r="I42" i="4"/>
  <c r="H42" i="4"/>
  <c r="N41" i="4"/>
  <c r="M41" i="4"/>
  <c r="L41" i="4"/>
  <c r="K41" i="4"/>
  <c r="J41" i="4"/>
  <c r="I41" i="4"/>
  <c r="H41" i="4"/>
  <c r="N40" i="4"/>
  <c r="M40" i="4"/>
  <c r="L40" i="4"/>
  <c r="K40" i="4"/>
  <c r="J40" i="4"/>
  <c r="I40" i="4"/>
  <c r="H40" i="4"/>
  <c r="N39" i="4"/>
  <c r="M39" i="4"/>
  <c r="L39" i="4"/>
  <c r="K39" i="4"/>
  <c r="J39" i="4"/>
  <c r="I39" i="4"/>
  <c r="H39" i="4"/>
  <c r="N38" i="4"/>
  <c r="M38" i="4"/>
  <c r="L38" i="4"/>
  <c r="K38" i="4"/>
  <c r="J38" i="4"/>
  <c r="I38" i="4"/>
  <c r="H38" i="4"/>
  <c r="N37" i="4"/>
  <c r="M37" i="4"/>
  <c r="L37" i="4"/>
  <c r="K37" i="4"/>
  <c r="J37" i="4"/>
  <c r="I37" i="4"/>
  <c r="H37" i="4"/>
  <c r="N36" i="4"/>
  <c r="M36" i="4"/>
  <c r="L36" i="4"/>
  <c r="K36" i="4"/>
  <c r="J36" i="4"/>
  <c r="I36" i="4"/>
  <c r="H36" i="4"/>
  <c r="N35" i="4"/>
  <c r="M35" i="4"/>
  <c r="L35" i="4"/>
  <c r="K35" i="4"/>
  <c r="J35" i="4"/>
  <c r="I35" i="4"/>
  <c r="H35" i="4"/>
  <c r="N34" i="4"/>
  <c r="M34" i="4"/>
  <c r="L34" i="4"/>
  <c r="K34" i="4"/>
  <c r="J34" i="4"/>
  <c r="I34" i="4"/>
  <c r="H34" i="4"/>
  <c r="N33" i="4"/>
  <c r="M33" i="4"/>
  <c r="L33" i="4"/>
  <c r="K33" i="4"/>
  <c r="J33" i="4"/>
  <c r="I33" i="4"/>
  <c r="H33" i="4"/>
  <c r="N32" i="4"/>
  <c r="M32" i="4"/>
  <c r="L32" i="4"/>
  <c r="K32" i="4"/>
  <c r="J32" i="4"/>
  <c r="I32" i="4"/>
  <c r="H32" i="4"/>
  <c r="N31" i="4"/>
  <c r="M31" i="4"/>
  <c r="L31" i="4"/>
  <c r="K31" i="4"/>
  <c r="J31" i="4"/>
  <c r="I31" i="4"/>
  <c r="H31" i="4"/>
  <c r="N30" i="4"/>
  <c r="M30" i="4"/>
  <c r="L30" i="4"/>
  <c r="K30" i="4"/>
  <c r="J30" i="4"/>
  <c r="I30" i="4"/>
  <c r="H30" i="4"/>
  <c r="N29" i="4"/>
  <c r="M29" i="4"/>
  <c r="L29" i="4"/>
  <c r="K29" i="4"/>
  <c r="J29" i="4"/>
  <c r="I29" i="4"/>
  <c r="H29" i="4"/>
  <c r="N28" i="4"/>
  <c r="M28" i="4"/>
  <c r="L28" i="4"/>
  <c r="K28" i="4"/>
  <c r="J28" i="4"/>
  <c r="I28" i="4"/>
  <c r="H28" i="4"/>
  <c r="N27" i="4"/>
  <c r="M27" i="4"/>
  <c r="L27" i="4"/>
  <c r="K27" i="4"/>
  <c r="J27" i="4"/>
  <c r="I27" i="4"/>
  <c r="H27" i="4"/>
  <c r="N26" i="4"/>
  <c r="M26" i="4"/>
  <c r="L26" i="4"/>
  <c r="K26" i="4"/>
  <c r="J26" i="4"/>
  <c r="I26" i="4"/>
  <c r="H26" i="4"/>
  <c r="N25" i="4"/>
  <c r="M25" i="4"/>
  <c r="L25" i="4"/>
  <c r="K25" i="4"/>
  <c r="J25" i="4"/>
  <c r="I25" i="4"/>
  <c r="H25" i="4"/>
  <c r="N24" i="4"/>
  <c r="M24" i="4"/>
  <c r="L24" i="4"/>
  <c r="K24" i="4"/>
  <c r="J24" i="4"/>
  <c r="I24" i="4"/>
  <c r="H24" i="4"/>
  <c r="N23" i="4"/>
  <c r="M23" i="4"/>
  <c r="L23" i="4"/>
  <c r="K23" i="4"/>
  <c r="J23" i="4"/>
  <c r="I23" i="4"/>
  <c r="H23" i="4"/>
  <c r="N22" i="4"/>
  <c r="M22" i="4"/>
  <c r="L22" i="4"/>
  <c r="K22" i="4"/>
  <c r="J22" i="4"/>
  <c r="I22" i="4"/>
  <c r="H22" i="4"/>
  <c r="N21" i="4"/>
  <c r="M21" i="4"/>
  <c r="L21" i="4"/>
  <c r="K21" i="4"/>
  <c r="J21" i="4"/>
  <c r="I21" i="4"/>
  <c r="H21" i="4"/>
  <c r="N20" i="4"/>
  <c r="M20" i="4"/>
  <c r="L20" i="4"/>
  <c r="K20" i="4"/>
  <c r="J20" i="4"/>
  <c r="I20" i="4"/>
  <c r="H20" i="4"/>
  <c r="N19" i="4"/>
  <c r="M19" i="4"/>
  <c r="L19" i="4"/>
  <c r="K19" i="4"/>
  <c r="J19" i="4"/>
  <c r="I19" i="4"/>
  <c r="H19" i="4"/>
  <c r="N18" i="4"/>
  <c r="M18" i="4"/>
  <c r="L18" i="4"/>
  <c r="K18" i="4"/>
  <c r="J18" i="4"/>
  <c r="I18" i="4"/>
  <c r="H18" i="4"/>
  <c r="N17" i="4"/>
  <c r="M17" i="4"/>
  <c r="L17" i="4"/>
  <c r="K17" i="4"/>
  <c r="J17" i="4"/>
  <c r="I17" i="4"/>
  <c r="H17" i="4"/>
  <c r="N16" i="4"/>
  <c r="M16" i="4"/>
  <c r="L16" i="4"/>
  <c r="K16" i="4"/>
  <c r="J16" i="4"/>
  <c r="I16" i="4"/>
  <c r="H16" i="4"/>
  <c r="N15" i="4"/>
  <c r="M15" i="4"/>
  <c r="L15" i="4"/>
  <c r="K15" i="4"/>
  <c r="J15" i="4"/>
  <c r="I15" i="4"/>
  <c r="H15" i="4"/>
  <c r="N14" i="4"/>
  <c r="J14" i="4" s="1"/>
  <c r="M14" i="4"/>
  <c r="I14" i="4"/>
  <c r="L14" i="4" s="1"/>
  <c r="H14" i="4"/>
  <c r="N13" i="4"/>
  <c r="M13" i="4"/>
  <c r="N12" i="4"/>
  <c r="M12" i="4"/>
  <c r="N11" i="4"/>
  <c r="M11" i="4"/>
  <c r="N10" i="4"/>
  <c r="M10" i="4"/>
  <c r="N9" i="4"/>
  <c r="M9" i="4"/>
  <c r="N8" i="4"/>
  <c r="M8" i="4"/>
  <c r="N7" i="4"/>
  <c r="M7" i="4"/>
  <c r="N6" i="4"/>
  <c r="M6" i="4"/>
  <c r="L6" i="4"/>
  <c r="K6" i="4"/>
  <c r="J6" i="4"/>
  <c r="I6" i="4"/>
  <c r="H6" i="4"/>
  <c r="N5" i="4"/>
  <c r="M5" i="4"/>
  <c r="L5" i="4"/>
  <c r="K5" i="4"/>
  <c r="J5" i="4"/>
  <c r="I5" i="4"/>
  <c r="H5" i="4"/>
  <c r="N4" i="4"/>
  <c r="M4" i="4"/>
  <c r="L4" i="4"/>
  <c r="J4" i="4"/>
  <c r="I4" i="4"/>
  <c r="H4" i="4"/>
  <c r="AP3489" i="3"/>
  <c r="AU3489" i="3" s="1"/>
  <c r="AN3489" i="3"/>
  <c r="AM3489" i="3"/>
  <c r="AL3489" i="3"/>
  <c r="AK3489" i="3"/>
  <c r="AO3489" i="3" s="1"/>
  <c r="AH3489" i="3"/>
  <c r="AG3489" i="3"/>
  <c r="AF3489" i="3"/>
  <c r="AC3489" i="3"/>
  <c r="AB3489" i="3"/>
  <c r="AA3489" i="3"/>
  <c r="Y3489" i="3"/>
  <c r="X3489" i="3"/>
  <c r="Z3489" i="3" s="1"/>
  <c r="W3489" i="3"/>
  <c r="V3489" i="3"/>
  <c r="S3489" i="3"/>
  <c r="U3489" i="3" s="1"/>
  <c r="R3489" i="3"/>
  <c r="T3489" i="3" s="1"/>
  <c r="AE3489" i="3" s="1"/>
  <c r="Q3489" i="3"/>
  <c r="AQ3489" i="3" s="1"/>
  <c r="P3489" i="3"/>
  <c r="O3489" i="3"/>
  <c r="AJ3489" i="3" s="1"/>
  <c r="N3489" i="3"/>
  <c r="AP3488" i="3"/>
  <c r="AU3488" i="3" s="1"/>
  <c r="AN3488" i="3"/>
  <c r="AM3488" i="3"/>
  <c r="AL3488" i="3"/>
  <c r="AK3488" i="3"/>
  <c r="AO3488" i="3" s="1"/>
  <c r="AH3488" i="3"/>
  <c r="AG3488" i="3"/>
  <c r="AF3488" i="3"/>
  <c r="AC3488" i="3"/>
  <c r="AB3488" i="3"/>
  <c r="AA3488" i="3"/>
  <c r="Y3488" i="3"/>
  <c r="X3488" i="3"/>
  <c r="Z3488" i="3" s="1"/>
  <c r="W3488" i="3"/>
  <c r="V3488" i="3"/>
  <c r="S3488" i="3"/>
  <c r="U3488" i="3" s="1"/>
  <c r="R3488" i="3"/>
  <c r="T3488" i="3" s="1"/>
  <c r="AE3488" i="3" s="1"/>
  <c r="Q3488" i="3"/>
  <c r="AQ3488" i="3" s="1"/>
  <c r="P3488" i="3"/>
  <c r="O3488" i="3"/>
  <c r="AJ3488" i="3" s="1"/>
  <c r="N3488" i="3"/>
  <c r="AP3487" i="3"/>
  <c r="AU3487" i="3" s="1"/>
  <c r="AN3487" i="3"/>
  <c r="AM3487" i="3"/>
  <c r="AL3487" i="3"/>
  <c r="AK3487" i="3"/>
  <c r="AO3487" i="3" s="1"/>
  <c r="AH3487" i="3"/>
  <c r="AG3487" i="3"/>
  <c r="AF3487" i="3"/>
  <c r="AC3487" i="3"/>
  <c r="AB3487" i="3"/>
  <c r="AA3487" i="3"/>
  <c r="Y3487" i="3"/>
  <c r="X3487" i="3"/>
  <c r="Z3487" i="3" s="1"/>
  <c r="W3487" i="3"/>
  <c r="V3487" i="3"/>
  <c r="S3487" i="3"/>
  <c r="U3487" i="3" s="1"/>
  <c r="R3487" i="3"/>
  <c r="T3487" i="3" s="1"/>
  <c r="AE3487" i="3" s="1"/>
  <c r="Q3487" i="3"/>
  <c r="AQ3487" i="3" s="1"/>
  <c r="P3487" i="3"/>
  <c r="O3487" i="3"/>
  <c r="AJ3487" i="3" s="1"/>
  <c r="N3487" i="3"/>
  <c r="AP3486" i="3"/>
  <c r="AU3486" i="3" s="1"/>
  <c r="AN3486" i="3"/>
  <c r="AM3486" i="3"/>
  <c r="AL3486" i="3"/>
  <c r="AK3486" i="3"/>
  <c r="AO3486" i="3" s="1"/>
  <c r="AH3486" i="3"/>
  <c r="AG3486" i="3"/>
  <c r="AF3486" i="3"/>
  <c r="AC3486" i="3"/>
  <c r="AB3486" i="3"/>
  <c r="AA3486" i="3"/>
  <c r="Y3486" i="3"/>
  <c r="X3486" i="3"/>
  <c r="Z3486" i="3" s="1"/>
  <c r="W3486" i="3"/>
  <c r="V3486" i="3"/>
  <c r="S3486" i="3"/>
  <c r="U3486" i="3" s="1"/>
  <c r="R3486" i="3"/>
  <c r="T3486" i="3" s="1"/>
  <c r="AE3486" i="3" s="1"/>
  <c r="Q3486" i="3"/>
  <c r="AQ3486" i="3" s="1"/>
  <c r="P3486" i="3"/>
  <c r="O3486" i="3"/>
  <c r="AJ3486" i="3" s="1"/>
  <c r="N3486" i="3"/>
  <c r="AP3485" i="3"/>
  <c r="AU3485" i="3" s="1"/>
  <c r="AN3485" i="3"/>
  <c r="AM3485" i="3"/>
  <c r="AL3485" i="3"/>
  <c r="AK3485" i="3"/>
  <c r="AO3485" i="3" s="1"/>
  <c r="AH3485" i="3"/>
  <c r="AG3485" i="3"/>
  <c r="AF3485" i="3"/>
  <c r="AC3485" i="3"/>
  <c r="AB3485" i="3"/>
  <c r="AA3485" i="3"/>
  <c r="Y3485" i="3"/>
  <c r="X3485" i="3"/>
  <c r="Z3485" i="3" s="1"/>
  <c r="W3485" i="3"/>
  <c r="V3485" i="3"/>
  <c r="S3485" i="3"/>
  <c r="U3485" i="3" s="1"/>
  <c r="R3485" i="3"/>
  <c r="T3485" i="3" s="1"/>
  <c r="AE3485" i="3" s="1"/>
  <c r="Q3485" i="3"/>
  <c r="AQ3485" i="3" s="1"/>
  <c r="P3485" i="3"/>
  <c r="O3485" i="3"/>
  <c r="AJ3485" i="3" s="1"/>
  <c r="N3485" i="3"/>
  <c r="AP3484" i="3"/>
  <c r="AU3484" i="3" s="1"/>
  <c r="AN3484" i="3"/>
  <c r="AM3484" i="3"/>
  <c r="AL3484" i="3"/>
  <c r="AK3484" i="3"/>
  <c r="AO3484" i="3" s="1"/>
  <c r="AH3484" i="3"/>
  <c r="AG3484" i="3"/>
  <c r="AF3484" i="3"/>
  <c r="AC3484" i="3"/>
  <c r="AB3484" i="3"/>
  <c r="AA3484" i="3"/>
  <c r="Y3484" i="3"/>
  <c r="X3484" i="3"/>
  <c r="Z3484" i="3" s="1"/>
  <c r="W3484" i="3"/>
  <c r="V3484" i="3"/>
  <c r="S3484" i="3"/>
  <c r="U3484" i="3" s="1"/>
  <c r="R3484" i="3"/>
  <c r="T3484" i="3" s="1"/>
  <c r="AE3484" i="3" s="1"/>
  <c r="Q3484" i="3"/>
  <c r="P3484" i="3"/>
  <c r="O3484" i="3"/>
  <c r="AJ3484" i="3" s="1"/>
  <c r="N3484" i="3"/>
  <c r="AP3483" i="3"/>
  <c r="AU3483" i="3" s="1"/>
  <c r="AN3483" i="3"/>
  <c r="AM3483" i="3"/>
  <c r="AL3483" i="3"/>
  <c r="AK3483" i="3"/>
  <c r="AO3483" i="3" s="1"/>
  <c r="AH3483" i="3"/>
  <c r="AG3483" i="3"/>
  <c r="AF3483" i="3"/>
  <c r="AC3483" i="3"/>
  <c r="AB3483" i="3"/>
  <c r="AA3483" i="3"/>
  <c r="Y3483" i="3"/>
  <c r="X3483" i="3"/>
  <c r="Z3483" i="3" s="1"/>
  <c r="W3483" i="3"/>
  <c r="V3483" i="3"/>
  <c r="S3483" i="3"/>
  <c r="U3483" i="3" s="1"/>
  <c r="R3483" i="3"/>
  <c r="T3483" i="3" s="1"/>
  <c r="AE3483" i="3" s="1"/>
  <c r="Q3483" i="3"/>
  <c r="AQ3483" i="3" s="1"/>
  <c r="P3483" i="3"/>
  <c r="O3483" i="3"/>
  <c r="AJ3483" i="3" s="1"/>
  <c r="N3483" i="3"/>
  <c r="AP3482" i="3"/>
  <c r="AU3482" i="3" s="1"/>
  <c r="AN3482" i="3"/>
  <c r="AM3482" i="3"/>
  <c r="AL3482" i="3"/>
  <c r="AK3482" i="3"/>
  <c r="AO3482" i="3" s="1"/>
  <c r="AH3482" i="3"/>
  <c r="AG3482" i="3"/>
  <c r="AF3482" i="3"/>
  <c r="AC3482" i="3"/>
  <c r="AB3482" i="3"/>
  <c r="AA3482" i="3"/>
  <c r="Y3482" i="3"/>
  <c r="X3482" i="3"/>
  <c r="Z3482" i="3" s="1"/>
  <c r="W3482" i="3"/>
  <c r="V3482" i="3"/>
  <c r="S3482" i="3"/>
  <c r="U3482" i="3" s="1"/>
  <c r="R3482" i="3"/>
  <c r="T3482" i="3" s="1"/>
  <c r="AE3482" i="3" s="1"/>
  <c r="Q3482" i="3"/>
  <c r="P3482" i="3"/>
  <c r="O3482" i="3"/>
  <c r="AJ3482" i="3" s="1"/>
  <c r="N3482" i="3"/>
  <c r="AP3481" i="3"/>
  <c r="AU3481" i="3" s="1"/>
  <c r="AN3481" i="3"/>
  <c r="AM3481" i="3"/>
  <c r="AL3481" i="3"/>
  <c r="AK3481" i="3"/>
  <c r="AO3481" i="3" s="1"/>
  <c r="AH3481" i="3"/>
  <c r="AG3481" i="3"/>
  <c r="AF3481" i="3"/>
  <c r="AC3481" i="3"/>
  <c r="AB3481" i="3"/>
  <c r="AA3481" i="3"/>
  <c r="Y3481" i="3"/>
  <c r="X3481" i="3"/>
  <c r="Z3481" i="3" s="1"/>
  <c r="W3481" i="3"/>
  <c r="V3481" i="3"/>
  <c r="S3481" i="3"/>
  <c r="U3481" i="3" s="1"/>
  <c r="R3481" i="3"/>
  <c r="T3481" i="3" s="1"/>
  <c r="AE3481" i="3" s="1"/>
  <c r="Q3481" i="3"/>
  <c r="P3481" i="3"/>
  <c r="O3481" i="3"/>
  <c r="AJ3481" i="3" s="1"/>
  <c r="N3481" i="3"/>
  <c r="AP3480" i="3"/>
  <c r="AU3480" i="3" s="1"/>
  <c r="AN3480" i="3"/>
  <c r="AM3480" i="3"/>
  <c r="AL3480" i="3"/>
  <c r="AK3480" i="3"/>
  <c r="AO3480" i="3" s="1"/>
  <c r="AH3480" i="3"/>
  <c r="AG3480" i="3"/>
  <c r="AF3480" i="3"/>
  <c r="AC3480" i="3"/>
  <c r="AB3480" i="3"/>
  <c r="AA3480" i="3"/>
  <c r="Y3480" i="3"/>
  <c r="X3480" i="3"/>
  <c r="Z3480" i="3" s="1"/>
  <c r="W3480" i="3"/>
  <c r="V3480" i="3"/>
  <c r="S3480" i="3"/>
  <c r="U3480" i="3" s="1"/>
  <c r="R3480" i="3"/>
  <c r="T3480" i="3" s="1"/>
  <c r="AE3480" i="3" s="1"/>
  <c r="Q3480" i="3"/>
  <c r="AQ3480" i="3" s="1"/>
  <c r="P3480" i="3"/>
  <c r="O3480" i="3"/>
  <c r="AJ3480" i="3" s="1"/>
  <c r="N3480" i="3"/>
  <c r="AP3479" i="3"/>
  <c r="AU3479" i="3" s="1"/>
  <c r="AN3479" i="3"/>
  <c r="AM3479" i="3"/>
  <c r="AL3479" i="3"/>
  <c r="AK3479" i="3"/>
  <c r="AO3479" i="3" s="1"/>
  <c r="AH3479" i="3"/>
  <c r="AG3479" i="3"/>
  <c r="AF3479" i="3"/>
  <c r="AC3479" i="3"/>
  <c r="AB3479" i="3"/>
  <c r="AA3479" i="3"/>
  <c r="Y3479" i="3"/>
  <c r="X3479" i="3"/>
  <c r="Z3479" i="3" s="1"/>
  <c r="W3479" i="3"/>
  <c r="V3479" i="3"/>
  <c r="S3479" i="3"/>
  <c r="U3479" i="3" s="1"/>
  <c r="R3479" i="3"/>
  <c r="T3479" i="3" s="1"/>
  <c r="AE3479" i="3" s="1"/>
  <c r="Q3479" i="3"/>
  <c r="AQ3479" i="3" s="1"/>
  <c r="P3479" i="3"/>
  <c r="O3479" i="3"/>
  <c r="AJ3479" i="3" s="1"/>
  <c r="N3479" i="3"/>
  <c r="AP3478" i="3"/>
  <c r="AU3478" i="3" s="1"/>
  <c r="AN3478" i="3"/>
  <c r="AM3478" i="3"/>
  <c r="AL3478" i="3"/>
  <c r="AK3478" i="3"/>
  <c r="AO3478" i="3" s="1"/>
  <c r="AH3478" i="3"/>
  <c r="AG3478" i="3"/>
  <c r="AF3478" i="3"/>
  <c r="AC3478" i="3"/>
  <c r="AB3478" i="3"/>
  <c r="AA3478" i="3"/>
  <c r="Y3478" i="3"/>
  <c r="X3478" i="3"/>
  <c r="Z3478" i="3" s="1"/>
  <c r="W3478" i="3"/>
  <c r="V3478" i="3"/>
  <c r="S3478" i="3"/>
  <c r="U3478" i="3" s="1"/>
  <c r="R3478" i="3"/>
  <c r="T3478" i="3" s="1"/>
  <c r="AE3478" i="3" s="1"/>
  <c r="Q3478" i="3"/>
  <c r="AQ3478" i="3" s="1"/>
  <c r="P3478" i="3"/>
  <c r="O3478" i="3"/>
  <c r="AJ3478" i="3" s="1"/>
  <c r="N3478" i="3"/>
  <c r="AP3477" i="3"/>
  <c r="AU3477" i="3" s="1"/>
  <c r="AN3477" i="3"/>
  <c r="AM3477" i="3"/>
  <c r="AL3477" i="3"/>
  <c r="AK3477" i="3"/>
  <c r="AO3477" i="3" s="1"/>
  <c r="AH3477" i="3"/>
  <c r="AG3477" i="3"/>
  <c r="AF3477" i="3"/>
  <c r="AC3477" i="3"/>
  <c r="AB3477" i="3"/>
  <c r="AA3477" i="3"/>
  <c r="Y3477" i="3"/>
  <c r="X3477" i="3"/>
  <c r="Z3477" i="3" s="1"/>
  <c r="W3477" i="3"/>
  <c r="V3477" i="3"/>
  <c r="S3477" i="3"/>
  <c r="U3477" i="3" s="1"/>
  <c r="R3477" i="3"/>
  <c r="T3477" i="3" s="1"/>
  <c r="AE3477" i="3" s="1"/>
  <c r="Q3477" i="3"/>
  <c r="AQ3477" i="3" s="1"/>
  <c r="P3477" i="3"/>
  <c r="O3477" i="3"/>
  <c r="AJ3477" i="3" s="1"/>
  <c r="N3477" i="3"/>
  <c r="AP3476" i="3"/>
  <c r="AU3476" i="3" s="1"/>
  <c r="AN3476" i="3"/>
  <c r="AM3476" i="3"/>
  <c r="AL3476" i="3"/>
  <c r="AK3476" i="3"/>
  <c r="AO3476" i="3" s="1"/>
  <c r="AH3476" i="3"/>
  <c r="AG3476" i="3"/>
  <c r="AF3476" i="3"/>
  <c r="AC3476" i="3"/>
  <c r="AB3476" i="3"/>
  <c r="AA3476" i="3"/>
  <c r="Y3476" i="3"/>
  <c r="X3476" i="3"/>
  <c r="Z3476" i="3" s="1"/>
  <c r="W3476" i="3"/>
  <c r="V3476" i="3"/>
  <c r="S3476" i="3"/>
  <c r="U3476" i="3" s="1"/>
  <c r="R3476" i="3"/>
  <c r="T3476" i="3" s="1"/>
  <c r="AE3476" i="3" s="1"/>
  <c r="Q3476" i="3"/>
  <c r="AQ3476" i="3" s="1"/>
  <c r="P3476" i="3"/>
  <c r="O3476" i="3"/>
  <c r="AJ3476" i="3" s="1"/>
  <c r="N3476" i="3"/>
  <c r="AP3475" i="3"/>
  <c r="AU3475" i="3" s="1"/>
  <c r="AN3475" i="3"/>
  <c r="AM3475" i="3"/>
  <c r="AL3475" i="3"/>
  <c r="AK3475" i="3"/>
  <c r="AO3475" i="3" s="1"/>
  <c r="AH3475" i="3"/>
  <c r="AG3475" i="3"/>
  <c r="AF3475" i="3"/>
  <c r="AC3475" i="3"/>
  <c r="AB3475" i="3"/>
  <c r="AA3475" i="3"/>
  <c r="Y3475" i="3"/>
  <c r="X3475" i="3"/>
  <c r="Z3475" i="3" s="1"/>
  <c r="W3475" i="3"/>
  <c r="V3475" i="3"/>
  <c r="S3475" i="3"/>
  <c r="U3475" i="3" s="1"/>
  <c r="R3475" i="3"/>
  <c r="T3475" i="3" s="1"/>
  <c r="AE3475" i="3" s="1"/>
  <c r="Q3475" i="3"/>
  <c r="AQ3475" i="3" s="1"/>
  <c r="P3475" i="3"/>
  <c r="O3475" i="3"/>
  <c r="AJ3475" i="3" s="1"/>
  <c r="N3475" i="3"/>
  <c r="AP3474" i="3"/>
  <c r="AU3474" i="3" s="1"/>
  <c r="AN3474" i="3"/>
  <c r="AM3474" i="3"/>
  <c r="AL3474" i="3"/>
  <c r="AK3474" i="3"/>
  <c r="AO3474" i="3" s="1"/>
  <c r="AH3474" i="3"/>
  <c r="AG3474" i="3"/>
  <c r="AF3474" i="3"/>
  <c r="AC3474" i="3"/>
  <c r="AB3474" i="3"/>
  <c r="AA3474" i="3"/>
  <c r="Y3474" i="3"/>
  <c r="X3474" i="3"/>
  <c r="Z3474" i="3" s="1"/>
  <c r="W3474" i="3"/>
  <c r="V3474" i="3"/>
  <c r="S3474" i="3"/>
  <c r="U3474" i="3" s="1"/>
  <c r="R3474" i="3"/>
  <c r="T3474" i="3" s="1"/>
  <c r="AE3474" i="3" s="1"/>
  <c r="Q3474" i="3"/>
  <c r="AQ3474" i="3" s="1"/>
  <c r="P3474" i="3"/>
  <c r="O3474" i="3"/>
  <c r="AJ3474" i="3" s="1"/>
  <c r="N3474" i="3"/>
  <c r="AP3473" i="3"/>
  <c r="AU3473" i="3" s="1"/>
  <c r="AN3473" i="3"/>
  <c r="AM3473" i="3"/>
  <c r="AL3473" i="3"/>
  <c r="AK3473" i="3"/>
  <c r="AO3473" i="3" s="1"/>
  <c r="AH3473" i="3"/>
  <c r="AG3473" i="3"/>
  <c r="AF3473" i="3"/>
  <c r="AC3473" i="3"/>
  <c r="AB3473" i="3"/>
  <c r="AA3473" i="3"/>
  <c r="Y3473" i="3"/>
  <c r="X3473" i="3"/>
  <c r="Z3473" i="3" s="1"/>
  <c r="W3473" i="3"/>
  <c r="V3473" i="3"/>
  <c r="S3473" i="3"/>
  <c r="U3473" i="3" s="1"/>
  <c r="R3473" i="3"/>
  <c r="T3473" i="3" s="1"/>
  <c r="AE3473" i="3" s="1"/>
  <c r="Q3473" i="3"/>
  <c r="AQ3473" i="3" s="1"/>
  <c r="P3473" i="3"/>
  <c r="O3473" i="3"/>
  <c r="AJ3473" i="3" s="1"/>
  <c r="N3473" i="3"/>
  <c r="AP3472" i="3"/>
  <c r="AU3472" i="3" s="1"/>
  <c r="AN3472" i="3"/>
  <c r="AM3472" i="3"/>
  <c r="AL3472" i="3"/>
  <c r="AK3472" i="3"/>
  <c r="AO3472" i="3" s="1"/>
  <c r="AH3472" i="3"/>
  <c r="AG3472" i="3"/>
  <c r="AF3472" i="3"/>
  <c r="AC3472" i="3"/>
  <c r="AB3472" i="3"/>
  <c r="AA3472" i="3"/>
  <c r="Y3472" i="3"/>
  <c r="X3472" i="3"/>
  <c r="Z3472" i="3" s="1"/>
  <c r="W3472" i="3"/>
  <c r="V3472" i="3"/>
  <c r="S3472" i="3"/>
  <c r="U3472" i="3" s="1"/>
  <c r="R3472" i="3"/>
  <c r="T3472" i="3" s="1"/>
  <c r="AE3472" i="3" s="1"/>
  <c r="Q3472" i="3"/>
  <c r="AQ3472" i="3" s="1"/>
  <c r="P3472" i="3"/>
  <c r="O3472" i="3"/>
  <c r="AJ3472" i="3" s="1"/>
  <c r="N3472" i="3"/>
  <c r="AP3471" i="3"/>
  <c r="AU3471" i="3" s="1"/>
  <c r="AN3471" i="3"/>
  <c r="AM3471" i="3"/>
  <c r="AL3471" i="3"/>
  <c r="AK3471" i="3"/>
  <c r="AO3471" i="3" s="1"/>
  <c r="AH3471" i="3"/>
  <c r="AG3471" i="3"/>
  <c r="AF3471" i="3"/>
  <c r="AC3471" i="3"/>
  <c r="AB3471" i="3"/>
  <c r="AA3471" i="3"/>
  <c r="Y3471" i="3"/>
  <c r="X3471" i="3"/>
  <c r="Z3471" i="3" s="1"/>
  <c r="W3471" i="3"/>
  <c r="V3471" i="3"/>
  <c r="S3471" i="3"/>
  <c r="U3471" i="3" s="1"/>
  <c r="R3471" i="3"/>
  <c r="T3471" i="3" s="1"/>
  <c r="AE3471" i="3" s="1"/>
  <c r="Q3471" i="3"/>
  <c r="AQ3471" i="3" s="1"/>
  <c r="P3471" i="3"/>
  <c r="O3471" i="3"/>
  <c r="AJ3471" i="3" s="1"/>
  <c r="N3471" i="3"/>
  <c r="AP3470" i="3"/>
  <c r="AU3470" i="3" s="1"/>
  <c r="AN3470" i="3"/>
  <c r="AM3470" i="3"/>
  <c r="AL3470" i="3"/>
  <c r="AK3470" i="3"/>
  <c r="AO3470" i="3" s="1"/>
  <c r="AH3470" i="3"/>
  <c r="AG3470" i="3"/>
  <c r="AF3470" i="3"/>
  <c r="AC3470" i="3"/>
  <c r="AB3470" i="3"/>
  <c r="AA3470" i="3"/>
  <c r="Y3470" i="3"/>
  <c r="X3470" i="3"/>
  <c r="Z3470" i="3" s="1"/>
  <c r="W3470" i="3"/>
  <c r="V3470" i="3"/>
  <c r="S3470" i="3"/>
  <c r="U3470" i="3" s="1"/>
  <c r="R3470" i="3"/>
  <c r="T3470" i="3" s="1"/>
  <c r="AE3470" i="3" s="1"/>
  <c r="Q3470" i="3"/>
  <c r="AQ3470" i="3" s="1"/>
  <c r="P3470" i="3"/>
  <c r="O3470" i="3"/>
  <c r="AJ3470" i="3" s="1"/>
  <c r="N3470" i="3"/>
  <c r="AP3469" i="3"/>
  <c r="AU3469" i="3" s="1"/>
  <c r="AN3469" i="3"/>
  <c r="AM3469" i="3"/>
  <c r="AL3469" i="3"/>
  <c r="AK3469" i="3"/>
  <c r="AO3469" i="3" s="1"/>
  <c r="AH3469" i="3"/>
  <c r="AG3469" i="3"/>
  <c r="AF3469" i="3"/>
  <c r="AC3469" i="3"/>
  <c r="AB3469" i="3"/>
  <c r="AA3469" i="3"/>
  <c r="Y3469" i="3"/>
  <c r="X3469" i="3"/>
  <c r="Z3469" i="3" s="1"/>
  <c r="W3469" i="3"/>
  <c r="V3469" i="3"/>
  <c r="S3469" i="3"/>
  <c r="U3469" i="3" s="1"/>
  <c r="R3469" i="3"/>
  <c r="T3469" i="3" s="1"/>
  <c r="AE3469" i="3" s="1"/>
  <c r="Q3469" i="3"/>
  <c r="AQ3469" i="3" s="1"/>
  <c r="P3469" i="3"/>
  <c r="O3469" i="3"/>
  <c r="AJ3469" i="3" s="1"/>
  <c r="N3469" i="3"/>
  <c r="AP3468" i="3"/>
  <c r="AU3468" i="3" s="1"/>
  <c r="AN3468" i="3"/>
  <c r="AM3468" i="3"/>
  <c r="AL3468" i="3"/>
  <c r="AK3468" i="3"/>
  <c r="AO3468" i="3" s="1"/>
  <c r="AH3468" i="3"/>
  <c r="AG3468" i="3"/>
  <c r="AF3468" i="3"/>
  <c r="AC3468" i="3"/>
  <c r="AB3468" i="3"/>
  <c r="AA3468" i="3"/>
  <c r="Y3468" i="3"/>
  <c r="X3468" i="3"/>
  <c r="Z3468" i="3" s="1"/>
  <c r="W3468" i="3"/>
  <c r="V3468" i="3"/>
  <c r="S3468" i="3"/>
  <c r="U3468" i="3" s="1"/>
  <c r="R3468" i="3"/>
  <c r="T3468" i="3" s="1"/>
  <c r="AE3468" i="3" s="1"/>
  <c r="Q3468" i="3"/>
  <c r="AQ3468" i="3" s="1"/>
  <c r="P3468" i="3"/>
  <c r="O3468" i="3"/>
  <c r="AJ3468" i="3" s="1"/>
  <c r="N3468" i="3"/>
  <c r="AP3467" i="3"/>
  <c r="AU3467" i="3" s="1"/>
  <c r="AN3467" i="3"/>
  <c r="AM3467" i="3"/>
  <c r="AL3467" i="3"/>
  <c r="AK3467" i="3"/>
  <c r="AO3467" i="3" s="1"/>
  <c r="AH3467" i="3"/>
  <c r="AG3467" i="3"/>
  <c r="AF3467" i="3"/>
  <c r="AC3467" i="3"/>
  <c r="AB3467" i="3"/>
  <c r="AA3467" i="3"/>
  <c r="Y3467" i="3"/>
  <c r="X3467" i="3"/>
  <c r="Z3467" i="3" s="1"/>
  <c r="W3467" i="3"/>
  <c r="V3467" i="3"/>
  <c r="S3467" i="3"/>
  <c r="U3467" i="3" s="1"/>
  <c r="R3467" i="3"/>
  <c r="T3467" i="3" s="1"/>
  <c r="AE3467" i="3" s="1"/>
  <c r="Q3467" i="3"/>
  <c r="AQ3467" i="3" s="1"/>
  <c r="P3467" i="3"/>
  <c r="O3467" i="3"/>
  <c r="AJ3467" i="3" s="1"/>
  <c r="N3467" i="3"/>
  <c r="AP3466" i="3"/>
  <c r="AU3466" i="3" s="1"/>
  <c r="AN3466" i="3"/>
  <c r="AM3466" i="3"/>
  <c r="AL3466" i="3"/>
  <c r="AK3466" i="3"/>
  <c r="AO3466" i="3" s="1"/>
  <c r="AH3466" i="3"/>
  <c r="AG3466" i="3"/>
  <c r="AF3466" i="3"/>
  <c r="AC3466" i="3"/>
  <c r="AB3466" i="3"/>
  <c r="AA3466" i="3"/>
  <c r="Y3466" i="3"/>
  <c r="X3466" i="3"/>
  <c r="Z3466" i="3" s="1"/>
  <c r="W3466" i="3"/>
  <c r="V3466" i="3"/>
  <c r="S3466" i="3"/>
  <c r="U3466" i="3" s="1"/>
  <c r="R3466" i="3"/>
  <c r="T3466" i="3" s="1"/>
  <c r="AE3466" i="3" s="1"/>
  <c r="Q3466" i="3"/>
  <c r="AQ3466" i="3" s="1"/>
  <c r="P3466" i="3"/>
  <c r="O3466" i="3"/>
  <c r="AJ3466" i="3" s="1"/>
  <c r="N3466" i="3"/>
  <c r="AP3465" i="3"/>
  <c r="AU3465" i="3" s="1"/>
  <c r="AN3465" i="3"/>
  <c r="AM3465" i="3"/>
  <c r="AL3465" i="3"/>
  <c r="AK3465" i="3"/>
  <c r="AO3465" i="3" s="1"/>
  <c r="AH3465" i="3"/>
  <c r="AG3465" i="3"/>
  <c r="AF3465" i="3"/>
  <c r="AC3465" i="3"/>
  <c r="AB3465" i="3"/>
  <c r="AA3465" i="3"/>
  <c r="Y3465" i="3"/>
  <c r="X3465" i="3"/>
  <c r="Z3465" i="3" s="1"/>
  <c r="W3465" i="3"/>
  <c r="V3465" i="3"/>
  <c r="S3465" i="3"/>
  <c r="U3465" i="3" s="1"/>
  <c r="R3465" i="3"/>
  <c r="T3465" i="3" s="1"/>
  <c r="AE3465" i="3" s="1"/>
  <c r="Q3465" i="3"/>
  <c r="AQ3465" i="3" s="1"/>
  <c r="P3465" i="3"/>
  <c r="O3465" i="3"/>
  <c r="AJ3465" i="3" s="1"/>
  <c r="N3465" i="3"/>
  <c r="AP3464" i="3"/>
  <c r="AU3464" i="3" s="1"/>
  <c r="AN3464" i="3"/>
  <c r="AM3464" i="3"/>
  <c r="AL3464" i="3"/>
  <c r="AK3464" i="3"/>
  <c r="AO3464" i="3" s="1"/>
  <c r="AH3464" i="3"/>
  <c r="AG3464" i="3"/>
  <c r="AF3464" i="3"/>
  <c r="AC3464" i="3"/>
  <c r="AB3464" i="3"/>
  <c r="AA3464" i="3"/>
  <c r="Y3464" i="3"/>
  <c r="X3464" i="3"/>
  <c r="Z3464" i="3" s="1"/>
  <c r="W3464" i="3"/>
  <c r="V3464" i="3"/>
  <c r="S3464" i="3"/>
  <c r="U3464" i="3" s="1"/>
  <c r="R3464" i="3"/>
  <c r="T3464" i="3" s="1"/>
  <c r="AE3464" i="3" s="1"/>
  <c r="Q3464" i="3"/>
  <c r="AQ3464" i="3" s="1"/>
  <c r="P3464" i="3"/>
  <c r="O3464" i="3"/>
  <c r="AJ3464" i="3" s="1"/>
  <c r="N3464" i="3"/>
  <c r="AP3463" i="3"/>
  <c r="AU3463" i="3" s="1"/>
  <c r="AN3463" i="3"/>
  <c r="AM3463" i="3"/>
  <c r="AL3463" i="3"/>
  <c r="AK3463" i="3"/>
  <c r="AO3463" i="3" s="1"/>
  <c r="AH3463" i="3"/>
  <c r="AG3463" i="3"/>
  <c r="AF3463" i="3"/>
  <c r="AC3463" i="3"/>
  <c r="AB3463" i="3"/>
  <c r="AA3463" i="3"/>
  <c r="Y3463" i="3"/>
  <c r="X3463" i="3"/>
  <c r="Z3463" i="3" s="1"/>
  <c r="W3463" i="3"/>
  <c r="V3463" i="3"/>
  <c r="S3463" i="3"/>
  <c r="U3463" i="3" s="1"/>
  <c r="R3463" i="3"/>
  <c r="T3463" i="3" s="1"/>
  <c r="AE3463" i="3" s="1"/>
  <c r="Q3463" i="3"/>
  <c r="AQ3463" i="3" s="1"/>
  <c r="P3463" i="3"/>
  <c r="O3463" i="3"/>
  <c r="AJ3463" i="3" s="1"/>
  <c r="N3463" i="3"/>
  <c r="AP3462" i="3"/>
  <c r="AU3462" i="3" s="1"/>
  <c r="AN3462" i="3"/>
  <c r="AM3462" i="3"/>
  <c r="AL3462" i="3"/>
  <c r="AK3462" i="3"/>
  <c r="AO3462" i="3" s="1"/>
  <c r="AH3462" i="3"/>
  <c r="AG3462" i="3"/>
  <c r="AF3462" i="3"/>
  <c r="AC3462" i="3"/>
  <c r="AB3462" i="3"/>
  <c r="AA3462" i="3"/>
  <c r="Y3462" i="3"/>
  <c r="X3462" i="3"/>
  <c r="Z3462" i="3" s="1"/>
  <c r="W3462" i="3"/>
  <c r="V3462" i="3"/>
  <c r="S3462" i="3"/>
  <c r="U3462" i="3" s="1"/>
  <c r="R3462" i="3"/>
  <c r="T3462" i="3" s="1"/>
  <c r="AE3462" i="3" s="1"/>
  <c r="Q3462" i="3"/>
  <c r="AQ3462" i="3" s="1"/>
  <c r="P3462" i="3"/>
  <c r="O3462" i="3"/>
  <c r="AJ3462" i="3" s="1"/>
  <c r="N3462" i="3"/>
  <c r="AP3461" i="3"/>
  <c r="AU3461" i="3" s="1"/>
  <c r="AN3461" i="3"/>
  <c r="AM3461" i="3"/>
  <c r="AL3461" i="3"/>
  <c r="AK3461" i="3"/>
  <c r="AO3461" i="3" s="1"/>
  <c r="AH3461" i="3"/>
  <c r="AG3461" i="3"/>
  <c r="AF3461" i="3"/>
  <c r="AC3461" i="3"/>
  <c r="AB3461" i="3"/>
  <c r="AA3461" i="3"/>
  <c r="Y3461" i="3"/>
  <c r="X3461" i="3"/>
  <c r="Z3461" i="3" s="1"/>
  <c r="W3461" i="3"/>
  <c r="V3461" i="3"/>
  <c r="S3461" i="3"/>
  <c r="U3461" i="3" s="1"/>
  <c r="R3461" i="3"/>
  <c r="T3461" i="3" s="1"/>
  <c r="AE3461" i="3" s="1"/>
  <c r="Q3461" i="3"/>
  <c r="P3461" i="3"/>
  <c r="O3461" i="3"/>
  <c r="AJ3461" i="3" s="1"/>
  <c r="N3461" i="3"/>
  <c r="AP3460" i="3"/>
  <c r="AN3460" i="3"/>
  <c r="AM3460" i="3"/>
  <c r="AL3460" i="3"/>
  <c r="AK3460" i="3"/>
  <c r="AO3460" i="3" s="1"/>
  <c r="AH3460" i="3"/>
  <c r="AG3460" i="3"/>
  <c r="AF3460" i="3"/>
  <c r="AC3460" i="3"/>
  <c r="AB3460" i="3"/>
  <c r="Y3460" i="3"/>
  <c r="X3460" i="3"/>
  <c r="Z3460" i="3" s="1"/>
  <c r="W3460" i="3"/>
  <c r="V3460" i="3"/>
  <c r="S3460" i="3"/>
  <c r="U3460" i="3" s="1"/>
  <c r="R3460" i="3"/>
  <c r="T3460" i="3" s="1"/>
  <c r="AE3460" i="3" s="1"/>
  <c r="Q3460" i="3"/>
  <c r="AQ3460" i="3" s="1"/>
  <c r="P3460" i="3"/>
  <c r="O3460" i="3"/>
  <c r="AJ3460" i="3" s="1"/>
  <c r="N3460" i="3"/>
  <c r="AP3459" i="3"/>
  <c r="AN3459" i="3"/>
  <c r="AM3459" i="3"/>
  <c r="AL3459" i="3"/>
  <c r="AK3459" i="3"/>
  <c r="AO3459" i="3" s="1"/>
  <c r="AH3459" i="3"/>
  <c r="AG3459" i="3"/>
  <c r="AF3459" i="3"/>
  <c r="AC3459" i="3"/>
  <c r="AB3459" i="3"/>
  <c r="Y3459" i="3"/>
  <c r="X3459" i="3"/>
  <c r="Z3459" i="3" s="1"/>
  <c r="W3459" i="3"/>
  <c r="V3459" i="3"/>
  <c r="S3459" i="3"/>
  <c r="U3459" i="3" s="1"/>
  <c r="R3459" i="3"/>
  <c r="T3459" i="3" s="1"/>
  <c r="AE3459" i="3" s="1"/>
  <c r="Q3459" i="3"/>
  <c r="AQ3459" i="3" s="1"/>
  <c r="P3459" i="3"/>
  <c r="O3459" i="3"/>
  <c r="AJ3459" i="3" s="1"/>
  <c r="N3459" i="3"/>
  <c r="AP3458" i="3"/>
  <c r="AU3458" i="3" s="1"/>
  <c r="AN3458" i="3"/>
  <c r="AM3458" i="3"/>
  <c r="AL3458" i="3"/>
  <c r="AK3458" i="3"/>
  <c r="AO3458" i="3" s="1"/>
  <c r="AH3458" i="3"/>
  <c r="AG3458" i="3"/>
  <c r="AF3458" i="3"/>
  <c r="AC3458" i="3"/>
  <c r="AB3458" i="3"/>
  <c r="AA3458" i="3"/>
  <c r="Y3458" i="3"/>
  <c r="X3458" i="3"/>
  <c r="Z3458" i="3" s="1"/>
  <c r="W3458" i="3"/>
  <c r="V3458" i="3"/>
  <c r="S3458" i="3"/>
  <c r="U3458" i="3" s="1"/>
  <c r="R3458" i="3"/>
  <c r="T3458" i="3" s="1"/>
  <c r="AE3458" i="3" s="1"/>
  <c r="Q3458" i="3"/>
  <c r="AQ3458" i="3" s="1"/>
  <c r="P3458" i="3"/>
  <c r="O3458" i="3"/>
  <c r="AJ3458" i="3" s="1"/>
  <c r="N3458" i="3"/>
  <c r="AP3457" i="3"/>
  <c r="AU3457" i="3" s="1"/>
  <c r="AN3457" i="3"/>
  <c r="AM3457" i="3"/>
  <c r="AL3457" i="3"/>
  <c r="AK3457" i="3"/>
  <c r="AO3457" i="3" s="1"/>
  <c r="AH3457" i="3"/>
  <c r="AG3457" i="3"/>
  <c r="AF3457" i="3"/>
  <c r="AC3457" i="3"/>
  <c r="AB3457" i="3"/>
  <c r="AA3457" i="3"/>
  <c r="Y3457" i="3"/>
  <c r="X3457" i="3"/>
  <c r="Z3457" i="3" s="1"/>
  <c r="W3457" i="3"/>
  <c r="V3457" i="3"/>
  <c r="S3457" i="3"/>
  <c r="U3457" i="3" s="1"/>
  <c r="R3457" i="3"/>
  <c r="T3457" i="3" s="1"/>
  <c r="AE3457" i="3" s="1"/>
  <c r="Q3457" i="3"/>
  <c r="AQ3457" i="3" s="1"/>
  <c r="P3457" i="3"/>
  <c r="O3457" i="3"/>
  <c r="AJ3457" i="3" s="1"/>
  <c r="N3457" i="3"/>
  <c r="AP3456" i="3"/>
  <c r="AU3456" i="3" s="1"/>
  <c r="AN3456" i="3"/>
  <c r="AM3456" i="3"/>
  <c r="AL3456" i="3"/>
  <c r="AK3456" i="3"/>
  <c r="AO3456" i="3" s="1"/>
  <c r="AH3456" i="3"/>
  <c r="AG3456" i="3"/>
  <c r="AF3456" i="3"/>
  <c r="AC3456" i="3"/>
  <c r="AB3456" i="3"/>
  <c r="AA3456" i="3"/>
  <c r="Y3456" i="3"/>
  <c r="X3456" i="3"/>
  <c r="Z3456" i="3" s="1"/>
  <c r="W3456" i="3"/>
  <c r="V3456" i="3"/>
  <c r="S3456" i="3"/>
  <c r="U3456" i="3" s="1"/>
  <c r="R3456" i="3"/>
  <c r="T3456" i="3" s="1"/>
  <c r="AE3456" i="3" s="1"/>
  <c r="Q3456" i="3"/>
  <c r="AQ3456" i="3" s="1"/>
  <c r="P3456" i="3"/>
  <c r="O3456" i="3"/>
  <c r="AJ3456" i="3" s="1"/>
  <c r="N3456" i="3"/>
  <c r="AP3455" i="3"/>
  <c r="AU3455" i="3" s="1"/>
  <c r="AN3455" i="3"/>
  <c r="AM3455" i="3"/>
  <c r="AL3455" i="3"/>
  <c r="AK3455" i="3"/>
  <c r="AO3455" i="3" s="1"/>
  <c r="AH3455" i="3"/>
  <c r="AG3455" i="3"/>
  <c r="AF3455" i="3"/>
  <c r="AC3455" i="3"/>
  <c r="AB3455" i="3"/>
  <c r="AA3455" i="3"/>
  <c r="Y3455" i="3"/>
  <c r="X3455" i="3"/>
  <c r="Z3455" i="3" s="1"/>
  <c r="W3455" i="3"/>
  <c r="V3455" i="3"/>
  <c r="S3455" i="3"/>
  <c r="U3455" i="3" s="1"/>
  <c r="R3455" i="3"/>
  <c r="T3455" i="3" s="1"/>
  <c r="AE3455" i="3" s="1"/>
  <c r="Q3455" i="3"/>
  <c r="AQ3455" i="3" s="1"/>
  <c r="P3455" i="3"/>
  <c r="O3455" i="3"/>
  <c r="AJ3455" i="3" s="1"/>
  <c r="N3455" i="3"/>
  <c r="AP3454" i="3"/>
  <c r="AN3454" i="3"/>
  <c r="AM3454" i="3"/>
  <c r="AL3454" i="3"/>
  <c r="AK3454" i="3"/>
  <c r="AO3454" i="3" s="1"/>
  <c r="AH3454" i="3"/>
  <c r="AG3454" i="3"/>
  <c r="AF3454" i="3"/>
  <c r="AC3454" i="3"/>
  <c r="AB3454" i="3"/>
  <c r="Y3454" i="3"/>
  <c r="X3454" i="3"/>
  <c r="Z3454" i="3" s="1"/>
  <c r="W3454" i="3"/>
  <c r="V3454" i="3"/>
  <c r="S3454" i="3"/>
  <c r="U3454" i="3" s="1"/>
  <c r="R3454" i="3"/>
  <c r="T3454" i="3" s="1"/>
  <c r="AE3454" i="3" s="1"/>
  <c r="Q3454" i="3"/>
  <c r="AQ3454" i="3" s="1"/>
  <c r="P3454" i="3"/>
  <c r="O3454" i="3"/>
  <c r="AJ3454" i="3" s="1"/>
  <c r="N3454" i="3"/>
  <c r="AP3453" i="3"/>
  <c r="AU3453" i="3" s="1"/>
  <c r="AN3453" i="3"/>
  <c r="AM3453" i="3"/>
  <c r="AL3453" i="3"/>
  <c r="AK3453" i="3"/>
  <c r="AO3453" i="3" s="1"/>
  <c r="AH3453" i="3"/>
  <c r="AG3453" i="3"/>
  <c r="AF3453" i="3"/>
  <c r="AC3453" i="3"/>
  <c r="AB3453" i="3"/>
  <c r="AA3453" i="3"/>
  <c r="Y3453" i="3"/>
  <c r="X3453" i="3"/>
  <c r="Z3453" i="3" s="1"/>
  <c r="W3453" i="3"/>
  <c r="V3453" i="3"/>
  <c r="S3453" i="3"/>
  <c r="U3453" i="3" s="1"/>
  <c r="R3453" i="3"/>
  <c r="T3453" i="3" s="1"/>
  <c r="AE3453" i="3" s="1"/>
  <c r="Q3453" i="3"/>
  <c r="AQ3453" i="3" s="1"/>
  <c r="P3453" i="3"/>
  <c r="O3453" i="3"/>
  <c r="AJ3453" i="3" s="1"/>
  <c r="N3453" i="3"/>
  <c r="AP3452" i="3"/>
  <c r="AU3452" i="3" s="1"/>
  <c r="AN3452" i="3"/>
  <c r="AM3452" i="3"/>
  <c r="AL3452" i="3"/>
  <c r="AK3452" i="3"/>
  <c r="AO3452" i="3" s="1"/>
  <c r="AH3452" i="3"/>
  <c r="AG3452" i="3"/>
  <c r="AF3452" i="3"/>
  <c r="AC3452" i="3"/>
  <c r="AB3452" i="3"/>
  <c r="AA3452" i="3"/>
  <c r="Y3452" i="3"/>
  <c r="X3452" i="3"/>
  <c r="Z3452" i="3" s="1"/>
  <c r="W3452" i="3"/>
  <c r="V3452" i="3"/>
  <c r="S3452" i="3"/>
  <c r="U3452" i="3" s="1"/>
  <c r="R3452" i="3"/>
  <c r="T3452" i="3" s="1"/>
  <c r="AE3452" i="3" s="1"/>
  <c r="Q3452" i="3"/>
  <c r="AQ3452" i="3" s="1"/>
  <c r="P3452" i="3"/>
  <c r="O3452" i="3"/>
  <c r="AJ3452" i="3" s="1"/>
  <c r="N3452" i="3"/>
  <c r="AP3451" i="3"/>
  <c r="AN3451" i="3"/>
  <c r="AM3451" i="3"/>
  <c r="AL3451" i="3"/>
  <c r="AK3451" i="3"/>
  <c r="AO3451" i="3" s="1"/>
  <c r="AH3451" i="3"/>
  <c r="AG3451" i="3"/>
  <c r="AF3451" i="3"/>
  <c r="AC3451" i="3"/>
  <c r="AB3451" i="3"/>
  <c r="Y3451" i="3"/>
  <c r="X3451" i="3"/>
  <c r="Z3451" i="3" s="1"/>
  <c r="W3451" i="3"/>
  <c r="V3451" i="3"/>
  <c r="S3451" i="3"/>
  <c r="U3451" i="3" s="1"/>
  <c r="R3451" i="3"/>
  <c r="T3451" i="3" s="1"/>
  <c r="AE3451" i="3" s="1"/>
  <c r="Q3451" i="3"/>
  <c r="AQ3451" i="3" s="1"/>
  <c r="P3451" i="3"/>
  <c r="O3451" i="3"/>
  <c r="AJ3451" i="3" s="1"/>
  <c r="N3451" i="3"/>
  <c r="AP3450" i="3"/>
  <c r="AU3450" i="3" s="1"/>
  <c r="AN3450" i="3"/>
  <c r="AM3450" i="3"/>
  <c r="AL3450" i="3"/>
  <c r="AK3450" i="3"/>
  <c r="AO3450" i="3" s="1"/>
  <c r="AH3450" i="3"/>
  <c r="AG3450" i="3"/>
  <c r="AF3450" i="3"/>
  <c r="AC3450" i="3"/>
  <c r="AB3450" i="3"/>
  <c r="AA3450" i="3"/>
  <c r="Y3450" i="3"/>
  <c r="X3450" i="3"/>
  <c r="Z3450" i="3" s="1"/>
  <c r="W3450" i="3"/>
  <c r="V3450" i="3"/>
  <c r="S3450" i="3"/>
  <c r="U3450" i="3" s="1"/>
  <c r="R3450" i="3"/>
  <c r="T3450" i="3" s="1"/>
  <c r="AE3450" i="3" s="1"/>
  <c r="Q3450" i="3"/>
  <c r="AQ3450" i="3" s="1"/>
  <c r="P3450" i="3"/>
  <c r="O3450" i="3"/>
  <c r="AJ3450" i="3" s="1"/>
  <c r="N3450" i="3"/>
  <c r="AP3449" i="3"/>
  <c r="AU3449" i="3" s="1"/>
  <c r="AN3449" i="3"/>
  <c r="AM3449" i="3"/>
  <c r="AL3449" i="3"/>
  <c r="AK3449" i="3"/>
  <c r="AO3449" i="3" s="1"/>
  <c r="AH3449" i="3"/>
  <c r="AG3449" i="3"/>
  <c r="AF3449" i="3"/>
  <c r="AC3449" i="3"/>
  <c r="AB3449" i="3"/>
  <c r="AA3449" i="3"/>
  <c r="Y3449" i="3"/>
  <c r="X3449" i="3"/>
  <c r="Z3449" i="3" s="1"/>
  <c r="W3449" i="3"/>
  <c r="V3449" i="3"/>
  <c r="S3449" i="3"/>
  <c r="U3449" i="3" s="1"/>
  <c r="R3449" i="3"/>
  <c r="T3449" i="3" s="1"/>
  <c r="AE3449" i="3" s="1"/>
  <c r="Q3449" i="3"/>
  <c r="AQ3449" i="3" s="1"/>
  <c r="P3449" i="3"/>
  <c r="O3449" i="3"/>
  <c r="AJ3449" i="3" s="1"/>
  <c r="N3449" i="3"/>
  <c r="AP3448" i="3"/>
  <c r="AU3448" i="3" s="1"/>
  <c r="AN3448" i="3"/>
  <c r="AM3448" i="3"/>
  <c r="AL3448" i="3"/>
  <c r="AK3448" i="3"/>
  <c r="AO3448" i="3" s="1"/>
  <c r="AH3448" i="3"/>
  <c r="AG3448" i="3"/>
  <c r="AF3448" i="3"/>
  <c r="AC3448" i="3"/>
  <c r="AB3448" i="3"/>
  <c r="AA3448" i="3"/>
  <c r="Y3448" i="3"/>
  <c r="X3448" i="3"/>
  <c r="Z3448" i="3" s="1"/>
  <c r="W3448" i="3"/>
  <c r="V3448" i="3"/>
  <c r="S3448" i="3"/>
  <c r="U3448" i="3" s="1"/>
  <c r="R3448" i="3"/>
  <c r="T3448" i="3" s="1"/>
  <c r="AE3448" i="3" s="1"/>
  <c r="Q3448" i="3"/>
  <c r="AQ3448" i="3" s="1"/>
  <c r="P3448" i="3"/>
  <c r="O3448" i="3"/>
  <c r="AJ3448" i="3" s="1"/>
  <c r="N3448" i="3"/>
  <c r="AP3447" i="3"/>
  <c r="AU3447" i="3" s="1"/>
  <c r="AN3447" i="3"/>
  <c r="AM3447" i="3"/>
  <c r="AL3447" i="3"/>
  <c r="AK3447" i="3"/>
  <c r="AO3447" i="3" s="1"/>
  <c r="AH3447" i="3"/>
  <c r="AG3447" i="3"/>
  <c r="AF3447" i="3"/>
  <c r="AC3447" i="3"/>
  <c r="AB3447" i="3"/>
  <c r="AA3447" i="3"/>
  <c r="Y3447" i="3"/>
  <c r="X3447" i="3"/>
  <c r="Z3447" i="3" s="1"/>
  <c r="W3447" i="3"/>
  <c r="V3447" i="3"/>
  <c r="S3447" i="3"/>
  <c r="U3447" i="3" s="1"/>
  <c r="R3447" i="3"/>
  <c r="T3447" i="3" s="1"/>
  <c r="AE3447" i="3" s="1"/>
  <c r="Q3447" i="3"/>
  <c r="P3447" i="3"/>
  <c r="O3447" i="3"/>
  <c r="AJ3447" i="3" s="1"/>
  <c r="N3447" i="3"/>
  <c r="AP3446" i="3"/>
  <c r="AU3446" i="3" s="1"/>
  <c r="AN3446" i="3"/>
  <c r="AM3446" i="3"/>
  <c r="AL3446" i="3"/>
  <c r="AK3446" i="3"/>
  <c r="AO3446" i="3" s="1"/>
  <c r="AH3446" i="3"/>
  <c r="AG3446" i="3"/>
  <c r="AF3446" i="3"/>
  <c r="AC3446" i="3"/>
  <c r="AB3446" i="3"/>
  <c r="AA3446" i="3"/>
  <c r="Y3446" i="3"/>
  <c r="X3446" i="3"/>
  <c r="Z3446" i="3" s="1"/>
  <c r="W3446" i="3"/>
  <c r="V3446" i="3"/>
  <c r="S3446" i="3"/>
  <c r="U3446" i="3" s="1"/>
  <c r="R3446" i="3"/>
  <c r="T3446" i="3" s="1"/>
  <c r="AE3446" i="3" s="1"/>
  <c r="Q3446" i="3"/>
  <c r="P3446" i="3"/>
  <c r="O3446" i="3"/>
  <c r="AJ3446" i="3" s="1"/>
  <c r="N3446" i="3"/>
  <c r="AP3445" i="3"/>
  <c r="AU3445" i="3" s="1"/>
  <c r="AN3445" i="3"/>
  <c r="AM3445" i="3"/>
  <c r="AL3445" i="3"/>
  <c r="AK3445" i="3"/>
  <c r="AO3445" i="3" s="1"/>
  <c r="AH3445" i="3"/>
  <c r="AG3445" i="3"/>
  <c r="AF3445" i="3"/>
  <c r="AC3445" i="3"/>
  <c r="AB3445" i="3"/>
  <c r="AA3445" i="3"/>
  <c r="Y3445" i="3"/>
  <c r="X3445" i="3"/>
  <c r="Z3445" i="3" s="1"/>
  <c r="W3445" i="3"/>
  <c r="V3445" i="3"/>
  <c r="S3445" i="3"/>
  <c r="U3445" i="3" s="1"/>
  <c r="R3445" i="3"/>
  <c r="T3445" i="3" s="1"/>
  <c r="AE3445" i="3" s="1"/>
  <c r="Q3445" i="3"/>
  <c r="AQ3445" i="3" s="1"/>
  <c r="P3445" i="3"/>
  <c r="O3445" i="3"/>
  <c r="AJ3445" i="3" s="1"/>
  <c r="N3445" i="3"/>
  <c r="AP3444" i="3"/>
  <c r="AU3444" i="3" s="1"/>
  <c r="AN3444" i="3"/>
  <c r="AM3444" i="3"/>
  <c r="AL3444" i="3"/>
  <c r="AK3444" i="3"/>
  <c r="AO3444" i="3" s="1"/>
  <c r="AH3444" i="3"/>
  <c r="AG3444" i="3"/>
  <c r="AF3444" i="3"/>
  <c r="AC3444" i="3"/>
  <c r="AB3444" i="3"/>
  <c r="AA3444" i="3"/>
  <c r="Y3444" i="3"/>
  <c r="X3444" i="3"/>
  <c r="Z3444" i="3" s="1"/>
  <c r="W3444" i="3"/>
  <c r="V3444" i="3"/>
  <c r="S3444" i="3"/>
  <c r="U3444" i="3" s="1"/>
  <c r="R3444" i="3"/>
  <c r="T3444" i="3" s="1"/>
  <c r="AE3444" i="3" s="1"/>
  <c r="Q3444" i="3"/>
  <c r="AQ3444" i="3" s="1"/>
  <c r="P3444" i="3"/>
  <c r="O3444" i="3"/>
  <c r="AJ3444" i="3" s="1"/>
  <c r="N3444" i="3"/>
  <c r="AP3443" i="3"/>
  <c r="AN3443" i="3"/>
  <c r="AM3443" i="3"/>
  <c r="AL3443" i="3"/>
  <c r="AK3443" i="3"/>
  <c r="AO3443" i="3" s="1"/>
  <c r="AH3443" i="3"/>
  <c r="AG3443" i="3"/>
  <c r="AF3443" i="3"/>
  <c r="AC3443" i="3"/>
  <c r="AB3443" i="3"/>
  <c r="Y3443" i="3"/>
  <c r="X3443" i="3"/>
  <c r="Z3443" i="3" s="1"/>
  <c r="W3443" i="3"/>
  <c r="V3443" i="3"/>
  <c r="S3443" i="3"/>
  <c r="U3443" i="3" s="1"/>
  <c r="R3443" i="3"/>
  <c r="T3443" i="3" s="1"/>
  <c r="AE3443" i="3" s="1"/>
  <c r="Q3443" i="3"/>
  <c r="P3443" i="3"/>
  <c r="O3443" i="3"/>
  <c r="AJ3443" i="3" s="1"/>
  <c r="N3443" i="3"/>
  <c r="AP3442" i="3"/>
  <c r="AU3442" i="3" s="1"/>
  <c r="AN3442" i="3"/>
  <c r="AM3442" i="3"/>
  <c r="AL3442" i="3"/>
  <c r="AK3442" i="3"/>
  <c r="AO3442" i="3" s="1"/>
  <c r="AH3442" i="3"/>
  <c r="AG3442" i="3"/>
  <c r="AF3442" i="3"/>
  <c r="AC3442" i="3"/>
  <c r="AB3442" i="3"/>
  <c r="AA3442" i="3"/>
  <c r="Y3442" i="3"/>
  <c r="X3442" i="3"/>
  <c r="Z3442" i="3" s="1"/>
  <c r="W3442" i="3"/>
  <c r="V3442" i="3"/>
  <c r="S3442" i="3"/>
  <c r="U3442" i="3" s="1"/>
  <c r="R3442" i="3"/>
  <c r="T3442" i="3" s="1"/>
  <c r="AE3442" i="3" s="1"/>
  <c r="Q3442" i="3"/>
  <c r="AQ3442" i="3" s="1"/>
  <c r="P3442" i="3"/>
  <c r="O3442" i="3"/>
  <c r="AJ3442" i="3" s="1"/>
  <c r="N3442" i="3"/>
  <c r="AP3441" i="3"/>
  <c r="AU3441" i="3" s="1"/>
  <c r="AN3441" i="3"/>
  <c r="AM3441" i="3"/>
  <c r="AL3441" i="3"/>
  <c r="AK3441" i="3"/>
  <c r="AO3441" i="3" s="1"/>
  <c r="AH3441" i="3"/>
  <c r="AG3441" i="3"/>
  <c r="AF3441" i="3"/>
  <c r="AC3441" i="3"/>
  <c r="AB3441" i="3"/>
  <c r="AA3441" i="3"/>
  <c r="Y3441" i="3"/>
  <c r="X3441" i="3"/>
  <c r="Z3441" i="3" s="1"/>
  <c r="W3441" i="3"/>
  <c r="V3441" i="3"/>
  <c r="S3441" i="3"/>
  <c r="U3441" i="3" s="1"/>
  <c r="R3441" i="3"/>
  <c r="T3441" i="3" s="1"/>
  <c r="AE3441" i="3" s="1"/>
  <c r="Q3441" i="3"/>
  <c r="AQ3441" i="3" s="1"/>
  <c r="P3441" i="3"/>
  <c r="O3441" i="3"/>
  <c r="AJ3441" i="3" s="1"/>
  <c r="N3441" i="3"/>
  <c r="AP3440" i="3"/>
  <c r="AU3440" i="3" s="1"/>
  <c r="AN3440" i="3"/>
  <c r="AM3440" i="3"/>
  <c r="AL3440" i="3"/>
  <c r="AK3440" i="3"/>
  <c r="AO3440" i="3" s="1"/>
  <c r="AH3440" i="3"/>
  <c r="AG3440" i="3"/>
  <c r="AF3440" i="3"/>
  <c r="AC3440" i="3"/>
  <c r="AB3440" i="3"/>
  <c r="AA3440" i="3"/>
  <c r="Y3440" i="3"/>
  <c r="X3440" i="3"/>
  <c r="Z3440" i="3" s="1"/>
  <c r="W3440" i="3"/>
  <c r="V3440" i="3"/>
  <c r="S3440" i="3"/>
  <c r="U3440" i="3" s="1"/>
  <c r="R3440" i="3"/>
  <c r="T3440" i="3" s="1"/>
  <c r="AE3440" i="3" s="1"/>
  <c r="Q3440" i="3"/>
  <c r="AQ3440" i="3" s="1"/>
  <c r="P3440" i="3"/>
  <c r="O3440" i="3"/>
  <c r="AJ3440" i="3" s="1"/>
  <c r="N3440" i="3"/>
  <c r="AP3439" i="3"/>
  <c r="AU3439" i="3" s="1"/>
  <c r="AN3439" i="3"/>
  <c r="AM3439" i="3"/>
  <c r="AL3439" i="3"/>
  <c r="AK3439" i="3"/>
  <c r="AO3439" i="3" s="1"/>
  <c r="AH3439" i="3"/>
  <c r="AG3439" i="3"/>
  <c r="AF3439" i="3"/>
  <c r="AC3439" i="3"/>
  <c r="AB3439" i="3"/>
  <c r="AA3439" i="3"/>
  <c r="Y3439" i="3"/>
  <c r="X3439" i="3"/>
  <c r="Z3439" i="3" s="1"/>
  <c r="W3439" i="3"/>
  <c r="V3439" i="3"/>
  <c r="S3439" i="3"/>
  <c r="U3439" i="3" s="1"/>
  <c r="R3439" i="3"/>
  <c r="T3439" i="3" s="1"/>
  <c r="AE3439" i="3" s="1"/>
  <c r="Q3439" i="3"/>
  <c r="P3439" i="3"/>
  <c r="O3439" i="3"/>
  <c r="AJ3439" i="3" s="1"/>
  <c r="N3439" i="3"/>
  <c r="AP3438" i="3"/>
  <c r="AU3438" i="3" s="1"/>
  <c r="AN3438" i="3"/>
  <c r="AM3438" i="3"/>
  <c r="AL3438" i="3"/>
  <c r="AK3438" i="3"/>
  <c r="AO3438" i="3" s="1"/>
  <c r="AH3438" i="3"/>
  <c r="AG3438" i="3"/>
  <c r="AF3438" i="3"/>
  <c r="AC3438" i="3"/>
  <c r="AB3438" i="3"/>
  <c r="AA3438" i="3"/>
  <c r="Y3438" i="3"/>
  <c r="X3438" i="3"/>
  <c r="Z3438" i="3" s="1"/>
  <c r="W3438" i="3"/>
  <c r="V3438" i="3"/>
  <c r="S3438" i="3"/>
  <c r="U3438" i="3" s="1"/>
  <c r="R3438" i="3"/>
  <c r="T3438" i="3" s="1"/>
  <c r="AE3438" i="3" s="1"/>
  <c r="Q3438" i="3"/>
  <c r="AQ3438" i="3" s="1"/>
  <c r="P3438" i="3"/>
  <c r="O3438" i="3"/>
  <c r="AJ3438" i="3" s="1"/>
  <c r="N3438" i="3"/>
  <c r="AP3437" i="3"/>
  <c r="AU3437" i="3" s="1"/>
  <c r="AN3437" i="3"/>
  <c r="AM3437" i="3"/>
  <c r="AL3437" i="3"/>
  <c r="AK3437" i="3"/>
  <c r="AO3437" i="3" s="1"/>
  <c r="AH3437" i="3"/>
  <c r="AG3437" i="3"/>
  <c r="AF3437" i="3"/>
  <c r="AC3437" i="3"/>
  <c r="AB3437" i="3"/>
  <c r="AA3437" i="3"/>
  <c r="Y3437" i="3"/>
  <c r="X3437" i="3"/>
  <c r="Z3437" i="3" s="1"/>
  <c r="W3437" i="3"/>
  <c r="V3437" i="3"/>
  <c r="S3437" i="3"/>
  <c r="U3437" i="3" s="1"/>
  <c r="R3437" i="3"/>
  <c r="T3437" i="3" s="1"/>
  <c r="AE3437" i="3" s="1"/>
  <c r="Q3437" i="3"/>
  <c r="AQ3437" i="3" s="1"/>
  <c r="P3437" i="3"/>
  <c r="O3437" i="3"/>
  <c r="AJ3437" i="3" s="1"/>
  <c r="N3437" i="3"/>
  <c r="AP3436" i="3"/>
  <c r="AU3436" i="3" s="1"/>
  <c r="AN3436" i="3"/>
  <c r="AM3436" i="3"/>
  <c r="AL3436" i="3"/>
  <c r="AK3436" i="3"/>
  <c r="AO3436" i="3" s="1"/>
  <c r="AH3436" i="3"/>
  <c r="AG3436" i="3"/>
  <c r="AF3436" i="3"/>
  <c r="AC3436" i="3"/>
  <c r="AB3436" i="3"/>
  <c r="AA3436" i="3"/>
  <c r="Y3436" i="3"/>
  <c r="X3436" i="3"/>
  <c r="Z3436" i="3" s="1"/>
  <c r="W3436" i="3"/>
  <c r="V3436" i="3"/>
  <c r="S3436" i="3"/>
  <c r="U3436" i="3" s="1"/>
  <c r="R3436" i="3"/>
  <c r="T3436" i="3" s="1"/>
  <c r="AE3436" i="3" s="1"/>
  <c r="Q3436" i="3"/>
  <c r="AQ3436" i="3" s="1"/>
  <c r="P3436" i="3"/>
  <c r="O3436" i="3"/>
  <c r="AJ3436" i="3" s="1"/>
  <c r="N3436" i="3"/>
  <c r="AP3435" i="3"/>
  <c r="AU3435" i="3" s="1"/>
  <c r="AN3435" i="3"/>
  <c r="AM3435" i="3"/>
  <c r="AL3435" i="3"/>
  <c r="AK3435" i="3"/>
  <c r="AO3435" i="3" s="1"/>
  <c r="AH3435" i="3"/>
  <c r="AG3435" i="3"/>
  <c r="AF3435" i="3"/>
  <c r="AC3435" i="3"/>
  <c r="AB3435" i="3"/>
  <c r="AA3435" i="3"/>
  <c r="Y3435" i="3"/>
  <c r="X3435" i="3"/>
  <c r="Z3435" i="3" s="1"/>
  <c r="W3435" i="3"/>
  <c r="V3435" i="3"/>
  <c r="S3435" i="3"/>
  <c r="U3435" i="3" s="1"/>
  <c r="R3435" i="3"/>
  <c r="T3435" i="3" s="1"/>
  <c r="AE3435" i="3" s="1"/>
  <c r="Q3435" i="3"/>
  <c r="AQ3435" i="3" s="1"/>
  <c r="P3435" i="3"/>
  <c r="O3435" i="3"/>
  <c r="AJ3435" i="3" s="1"/>
  <c r="N3435" i="3"/>
  <c r="AP3434" i="3"/>
  <c r="AU3434" i="3" s="1"/>
  <c r="AN3434" i="3"/>
  <c r="AM3434" i="3"/>
  <c r="AL3434" i="3"/>
  <c r="AK3434" i="3"/>
  <c r="AO3434" i="3" s="1"/>
  <c r="AH3434" i="3"/>
  <c r="AG3434" i="3"/>
  <c r="AF3434" i="3"/>
  <c r="AC3434" i="3"/>
  <c r="AB3434" i="3"/>
  <c r="AA3434" i="3"/>
  <c r="Y3434" i="3"/>
  <c r="X3434" i="3"/>
  <c r="Z3434" i="3" s="1"/>
  <c r="W3434" i="3"/>
  <c r="V3434" i="3"/>
  <c r="S3434" i="3"/>
  <c r="U3434" i="3" s="1"/>
  <c r="R3434" i="3"/>
  <c r="T3434" i="3" s="1"/>
  <c r="AE3434" i="3" s="1"/>
  <c r="Q3434" i="3"/>
  <c r="P3434" i="3"/>
  <c r="O3434" i="3"/>
  <c r="AJ3434" i="3" s="1"/>
  <c r="N3434" i="3"/>
  <c r="AP3433" i="3"/>
  <c r="AU3433" i="3" s="1"/>
  <c r="AN3433" i="3"/>
  <c r="AM3433" i="3"/>
  <c r="AL3433" i="3"/>
  <c r="AK3433" i="3"/>
  <c r="AO3433" i="3" s="1"/>
  <c r="AH3433" i="3"/>
  <c r="AG3433" i="3"/>
  <c r="AF3433" i="3"/>
  <c r="AC3433" i="3"/>
  <c r="AB3433" i="3"/>
  <c r="AA3433" i="3"/>
  <c r="Y3433" i="3"/>
  <c r="X3433" i="3"/>
  <c r="Z3433" i="3" s="1"/>
  <c r="W3433" i="3"/>
  <c r="V3433" i="3"/>
  <c r="S3433" i="3"/>
  <c r="U3433" i="3" s="1"/>
  <c r="R3433" i="3"/>
  <c r="T3433" i="3" s="1"/>
  <c r="AE3433" i="3" s="1"/>
  <c r="Q3433" i="3"/>
  <c r="AQ3433" i="3" s="1"/>
  <c r="P3433" i="3"/>
  <c r="O3433" i="3"/>
  <c r="AJ3433" i="3" s="1"/>
  <c r="N3433" i="3"/>
  <c r="AP3432" i="3"/>
  <c r="AU3432" i="3" s="1"/>
  <c r="AN3432" i="3"/>
  <c r="AM3432" i="3"/>
  <c r="AL3432" i="3"/>
  <c r="AK3432" i="3"/>
  <c r="AO3432" i="3" s="1"/>
  <c r="AH3432" i="3"/>
  <c r="AG3432" i="3"/>
  <c r="AF3432" i="3"/>
  <c r="AC3432" i="3"/>
  <c r="AB3432" i="3"/>
  <c r="AA3432" i="3"/>
  <c r="Y3432" i="3"/>
  <c r="X3432" i="3"/>
  <c r="Z3432" i="3" s="1"/>
  <c r="W3432" i="3"/>
  <c r="V3432" i="3"/>
  <c r="S3432" i="3"/>
  <c r="U3432" i="3" s="1"/>
  <c r="R3432" i="3"/>
  <c r="T3432" i="3" s="1"/>
  <c r="AE3432" i="3" s="1"/>
  <c r="Q3432" i="3"/>
  <c r="AQ3432" i="3" s="1"/>
  <c r="P3432" i="3"/>
  <c r="O3432" i="3"/>
  <c r="AJ3432" i="3" s="1"/>
  <c r="N3432" i="3"/>
  <c r="AP3431" i="3"/>
  <c r="AU3431" i="3" s="1"/>
  <c r="AN3431" i="3"/>
  <c r="AM3431" i="3"/>
  <c r="AL3431" i="3"/>
  <c r="AK3431" i="3"/>
  <c r="AO3431" i="3" s="1"/>
  <c r="AH3431" i="3"/>
  <c r="AG3431" i="3"/>
  <c r="AF3431" i="3"/>
  <c r="AC3431" i="3"/>
  <c r="AB3431" i="3"/>
  <c r="AA3431" i="3"/>
  <c r="Y3431" i="3"/>
  <c r="X3431" i="3"/>
  <c r="Z3431" i="3" s="1"/>
  <c r="W3431" i="3"/>
  <c r="V3431" i="3"/>
  <c r="S3431" i="3"/>
  <c r="U3431" i="3" s="1"/>
  <c r="R3431" i="3"/>
  <c r="T3431" i="3" s="1"/>
  <c r="AE3431" i="3" s="1"/>
  <c r="Q3431" i="3"/>
  <c r="AQ3431" i="3" s="1"/>
  <c r="P3431" i="3"/>
  <c r="O3431" i="3"/>
  <c r="AJ3431" i="3" s="1"/>
  <c r="N3431" i="3"/>
  <c r="AP3430" i="3"/>
  <c r="AU3430" i="3" s="1"/>
  <c r="AN3430" i="3"/>
  <c r="AM3430" i="3"/>
  <c r="AL3430" i="3"/>
  <c r="AK3430" i="3"/>
  <c r="AO3430" i="3" s="1"/>
  <c r="AH3430" i="3"/>
  <c r="AG3430" i="3"/>
  <c r="AF3430" i="3"/>
  <c r="AC3430" i="3"/>
  <c r="AB3430" i="3"/>
  <c r="AA3430" i="3"/>
  <c r="Y3430" i="3"/>
  <c r="X3430" i="3"/>
  <c r="Z3430" i="3" s="1"/>
  <c r="W3430" i="3"/>
  <c r="V3430" i="3"/>
  <c r="S3430" i="3"/>
  <c r="U3430" i="3" s="1"/>
  <c r="R3430" i="3"/>
  <c r="T3430" i="3" s="1"/>
  <c r="AE3430" i="3" s="1"/>
  <c r="Q3430" i="3"/>
  <c r="AQ3430" i="3" s="1"/>
  <c r="P3430" i="3"/>
  <c r="O3430" i="3"/>
  <c r="AJ3430" i="3" s="1"/>
  <c r="N3430" i="3"/>
  <c r="AP3429" i="3"/>
  <c r="AU3429" i="3" s="1"/>
  <c r="AN3429" i="3"/>
  <c r="AM3429" i="3"/>
  <c r="AL3429" i="3"/>
  <c r="AK3429" i="3"/>
  <c r="AO3429" i="3" s="1"/>
  <c r="AH3429" i="3"/>
  <c r="AG3429" i="3"/>
  <c r="AF3429" i="3"/>
  <c r="AC3429" i="3"/>
  <c r="AB3429" i="3"/>
  <c r="AA3429" i="3"/>
  <c r="Y3429" i="3"/>
  <c r="X3429" i="3"/>
  <c r="Z3429" i="3" s="1"/>
  <c r="W3429" i="3"/>
  <c r="V3429" i="3"/>
  <c r="S3429" i="3"/>
  <c r="U3429" i="3" s="1"/>
  <c r="R3429" i="3"/>
  <c r="T3429" i="3" s="1"/>
  <c r="AE3429" i="3" s="1"/>
  <c r="Q3429" i="3"/>
  <c r="P3429" i="3"/>
  <c r="O3429" i="3"/>
  <c r="AJ3429" i="3" s="1"/>
  <c r="N3429" i="3"/>
  <c r="AP3428" i="3"/>
  <c r="AU3428" i="3" s="1"/>
  <c r="AN3428" i="3"/>
  <c r="AM3428" i="3"/>
  <c r="AL3428" i="3"/>
  <c r="AK3428" i="3"/>
  <c r="AO3428" i="3" s="1"/>
  <c r="AH3428" i="3"/>
  <c r="AG3428" i="3"/>
  <c r="AF3428" i="3"/>
  <c r="AC3428" i="3"/>
  <c r="AB3428" i="3"/>
  <c r="AA3428" i="3"/>
  <c r="Y3428" i="3"/>
  <c r="X3428" i="3"/>
  <c r="Z3428" i="3" s="1"/>
  <c r="W3428" i="3"/>
  <c r="V3428" i="3"/>
  <c r="S3428" i="3"/>
  <c r="U3428" i="3" s="1"/>
  <c r="R3428" i="3"/>
  <c r="T3428" i="3" s="1"/>
  <c r="AE3428" i="3" s="1"/>
  <c r="Q3428" i="3"/>
  <c r="AQ3428" i="3" s="1"/>
  <c r="P3428" i="3"/>
  <c r="O3428" i="3"/>
  <c r="AJ3428" i="3" s="1"/>
  <c r="N3428" i="3"/>
  <c r="AP3427" i="3"/>
  <c r="AU3427" i="3" s="1"/>
  <c r="AN3427" i="3"/>
  <c r="AM3427" i="3"/>
  <c r="AL3427" i="3"/>
  <c r="AK3427" i="3"/>
  <c r="AO3427" i="3" s="1"/>
  <c r="AH3427" i="3"/>
  <c r="AG3427" i="3"/>
  <c r="AF3427" i="3"/>
  <c r="AC3427" i="3"/>
  <c r="AB3427" i="3"/>
  <c r="AA3427" i="3"/>
  <c r="Y3427" i="3"/>
  <c r="X3427" i="3"/>
  <c r="Z3427" i="3" s="1"/>
  <c r="W3427" i="3"/>
  <c r="V3427" i="3"/>
  <c r="S3427" i="3"/>
  <c r="U3427" i="3" s="1"/>
  <c r="R3427" i="3"/>
  <c r="T3427" i="3" s="1"/>
  <c r="AE3427" i="3" s="1"/>
  <c r="Q3427" i="3"/>
  <c r="AQ3427" i="3" s="1"/>
  <c r="P3427" i="3"/>
  <c r="O3427" i="3"/>
  <c r="AJ3427" i="3" s="1"/>
  <c r="N3427" i="3"/>
  <c r="AP3426" i="3"/>
  <c r="AU3426" i="3" s="1"/>
  <c r="AN3426" i="3"/>
  <c r="AM3426" i="3"/>
  <c r="AL3426" i="3"/>
  <c r="AK3426" i="3"/>
  <c r="AO3426" i="3" s="1"/>
  <c r="AH3426" i="3"/>
  <c r="AG3426" i="3"/>
  <c r="AF3426" i="3"/>
  <c r="AC3426" i="3"/>
  <c r="AB3426" i="3"/>
  <c r="AA3426" i="3"/>
  <c r="Y3426" i="3"/>
  <c r="X3426" i="3"/>
  <c r="Z3426" i="3" s="1"/>
  <c r="W3426" i="3"/>
  <c r="V3426" i="3"/>
  <c r="S3426" i="3"/>
  <c r="U3426" i="3" s="1"/>
  <c r="R3426" i="3"/>
  <c r="T3426" i="3" s="1"/>
  <c r="AE3426" i="3" s="1"/>
  <c r="Q3426" i="3"/>
  <c r="AQ3426" i="3" s="1"/>
  <c r="P3426" i="3"/>
  <c r="O3426" i="3"/>
  <c r="AJ3426" i="3" s="1"/>
  <c r="N3426" i="3"/>
  <c r="AP3425" i="3"/>
  <c r="AU3425" i="3" s="1"/>
  <c r="AN3425" i="3"/>
  <c r="AM3425" i="3"/>
  <c r="AL3425" i="3"/>
  <c r="AK3425" i="3"/>
  <c r="AO3425" i="3" s="1"/>
  <c r="AH3425" i="3"/>
  <c r="AG3425" i="3"/>
  <c r="AF3425" i="3"/>
  <c r="AC3425" i="3"/>
  <c r="AB3425" i="3"/>
  <c r="AA3425" i="3"/>
  <c r="Y3425" i="3"/>
  <c r="X3425" i="3"/>
  <c r="Z3425" i="3" s="1"/>
  <c r="W3425" i="3"/>
  <c r="V3425" i="3"/>
  <c r="S3425" i="3"/>
  <c r="U3425" i="3" s="1"/>
  <c r="R3425" i="3"/>
  <c r="T3425" i="3" s="1"/>
  <c r="AE3425" i="3" s="1"/>
  <c r="Q3425" i="3"/>
  <c r="AQ3425" i="3" s="1"/>
  <c r="P3425" i="3"/>
  <c r="O3425" i="3"/>
  <c r="AJ3425" i="3" s="1"/>
  <c r="N3425" i="3"/>
  <c r="AP3424" i="3"/>
  <c r="AU3424" i="3" s="1"/>
  <c r="AN3424" i="3"/>
  <c r="AM3424" i="3"/>
  <c r="AL3424" i="3"/>
  <c r="AK3424" i="3"/>
  <c r="AO3424" i="3" s="1"/>
  <c r="AH3424" i="3"/>
  <c r="AG3424" i="3"/>
  <c r="AF3424" i="3"/>
  <c r="AC3424" i="3"/>
  <c r="AB3424" i="3"/>
  <c r="AA3424" i="3"/>
  <c r="Y3424" i="3"/>
  <c r="X3424" i="3"/>
  <c r="Z3424" i="3" s="1"/>
  <c r="W3424" i="3"/>
  <c r="V3424" i="3"/>
  <c r="S3424" i="3"/>
  <c r="U3424" i="3" s="1"/>
  <c r="R3424" i="3"/>
  <c r="T3424" i="3" s="1"/>
  <c r="AE3424" i="3" s="1"/>
  <c r="Q3424" i="3"/>
  <c r="P3424" i="3"/>
  <c r="O3424" i="3"/>
  <c r="AJ3424" i="3" s="1"/>
  <c r="N3424" i="3"/>
  <c r="AP3423" i="3"/>
  <c r="AU3423" i="3" s="1"/>
  <c r="AN3423" i="3"/>
  <c r="AM3423" i="3"/>
  <c r="AL3423" i="3"/>
  <c r="AK3423" i="3"/>
  <c r="AO3423" i="3" s="1"/>
  <c r="AH3423" i="3"/>
  <c r="AG3423" i="3"/>
  <c r="AF3423" i="3"/>
  <c r="AC3423" i="3"/>
  <c r="AB3423" i="3"/>
  <c r="AA3423" i="3"/>
  <c r="Y3423" i="3"/>
  <c r="X3423" i="3"/>
  <c r="Z3423" i="3" s="1"/>
  <c r="W3423" i="3"/>
  <c r="V3423" i="3"/>
  <c r="S3423" i="3"/>
  <c r="U3423" i="3" s="1"/>
  <c r="R3423" i="3"/>
  <c r="T3423" i="3" s="1"/>
  <c r="AE3423" i="3" s="1"/>
  <c r="Q3423" i="3"/>
  <c r="P3423" i="3"/>
  <c r="O3423" i="3"/>
  <c r="AJ3423" i="3" s="1"/>
  <c r="N3423" i="3"/>
  <c r="AP3422" i="3"/>
  <c r="AU3422" i="3" s="1"/>
  <c r="AN3422" i="3"/>
  <c r="AM3422" i="3"/>
  <c r="AL3422" i="3"/>
  <c r="AK3422" i="3"/>
  <c r="AO3422" i="3" s="1"/>
  <c r="AH3422" i="3"/>
  <c r="AG3422" i="3"/>
  <c r="AF3422" i="3"/>
  <c r="AC3422" i="3"/>
  <c r="AB3422" i="3"/>
  <c r="AA3422" i="3"/>
  <c r="Y3422" i="3"/>
  <c r="X3422" i="3"/>
  <c r="Z3422" i="3" s="1"/>
  <c r="W3422" i="3"/>
  <c r="V3422" i="3"/>
  <c r="S3422" i="3"/>
  <c r="U3422" i="3" s="1"/>
  <c r="R3422" i="3"/>
  <c r="T3422" i="3" s="1"/>
  <c r="AE3422" i="3" s="1"/>
  <c r="Q3422" i="3"/>
  <c r="AQ3422" i="3" s="1"/>
  <c r="P3422" i="3"/>
  <c r="O3422" i="3"/>
  <c r="AJ3422" i="3" s="1"/>
  <c r="N3422" i="3"/>
  <c r="AP3421" i="3"/>
  <c r="AU3421" i="3" s="1"/>
  <c r="AN3421" i="3"/>
  <c r="AM3421" i="3"/>
  <c r="AL3421" i="3"/>
  <c r="AK3421" i="3"/>
  <c r="AO3421" i="3" s="1"/>
  <c r="AH3421" i="3"/>
  <c r="AG3421" i="3"/>
  <c r="AF3421" i="3"/>
  <c r="AC3421" i="3"/>
  <c r="AB3421" i="3"/>
  <c r="AA3421" i="3"/>
  <c r="Y3421" i="3"/>
  <c r="X3421" i="3"/>
  <c r="Z3421" i="3" s="1"/>
  <c r="W3421" i="3"/>
  <c r="V3421" i="3"/>
  <c r="S3421" i="3"/>
  <c r="U3421" i="3" s="1"/>
  <c r="R3421" i="3"/>
  <c r="T3421" i="3" s="1"/>
  <c r="AE3421" i="3" s="1"/>
  <c r="Q3421" i="3"/>
  <c r="AQ3421" i="3" s="1"/>
  <c r="P3421" i="3"/>
  <c r="O3421" i="3"/>
  <c r="AJ3421" i="3" s="1"/>
  <c r="N3421" i="3"/>
  <c r="AP3420" i="3"/>
  <c r="AU3420" i="3" s="1"/>
  <c r="AN3420" i="3"/>
  <c r="AM3420" i="3"/>
  <c r="AL3420" i="3"/>
  <c r="AK3420" i="3"/>
  <c r="AO3420" i="3" s="1"/>
  <c r="AH3420" i="3"/>
  <c r="AG3420" i="3"/>
  <c r="AF3420" i="3"/>
  <c r="AC3420" i="3"/>
  <c r="AB3420" i="3"/>
  <c r="AA3420" i="3"/>
  <c r="Y3420" i="3"/>
  <c r="X3420" i="3"/>
  <c r="Z3420" i="3" s="1"/>
  <c r="W3420" i="3"/>
  <c r="V3420" i="3"/>
  <c r="S3420" i="3"/>
  <c r="U3420" i="3" s="1"/>
  <c r="R3420" i="3"/>
  <c r="T3420" i="3" s="1"/>
  <c r="AE3420" i="3" s="1"/>
  <c r="Q3420" i="3"/>
  <c r="AQ3420" i="3" s="1"/>
  <c r="P3420" i="3"/>
  <c r="O3420" i="3"/>
  <c r="AJ3420" i="3" s="1"/>
  <c r="N3420" i="3"/>
  <c r="AP3419" i="3"/>
  <c r="AU3419" i="3" s="1"/>
  <c r="AN3419" i="3"/>
  <c r="AM3419" i="3"/>
  <c r="AL3419" i="3"/>
  <c r="AK3419" i="3"/>
  <c r="AO3419" i="3" s="1"/>
  <c r="AH3419" i="3"/>
  <c r="AG3419" i="3"/>
  <c r="AF3419" i="3"/>
  <c r="AC3419" i="3"/>
  <c r="AB3419" i="3"/>
  <c r="AA3419" i="3"/>
  <c r="Y3419" i="3"/>
  <c r="X3419" i="3"/>
  <c r="Z3419" i="3" s="1"/>
  <c r="W3419" i="3"/>
  <c r="V3419" i="3"/>
  <c r="S3419" i="3"/>
  <c r="U3419" i="3" s="1"/>
  <c r="R3419" i="3"/>
  <c r="T3419" i="3" s="1"/>
  <c r="AE3419" i="3" s="1"/>
  <c r="Q3419" i="3"/>
  <c r="P3419" i="3"/>
  <c r="O3419" i="3"/>
  <c r="AJ3419" i="3" s="1"/>
  <c r="N3419" i="3"/>
  <c r="AP3418" i="3"/>
  <c r="AU3418" i="3" s="1"/>
  <c r="AN3418" i="3"/>
  <c r="AM3418" i="3"/>
  <c r="AL3418" i="3"/>
  <c r="AK3418" i="3"/>
  <c r="AO3418" i="3" s="1"/>
  <c r="AH3418" i="3"/>
  <c r="AG3418" i="3"/>
  <c r="AF3418" i="3"/>
  <c r="AC3418" i="3"/>
  <c r="AB3418" i="3"/>
  <c r="AA3418" i="3"/>
  <c r="Y3418" i="3"/>
  <c r="X3418" i="3"/>
  <c r="Z3418" i="3" s="1"/>
  <c r="W3418" i="3"/>
  <c r="V3418" i="3"/>
  <c r="S3418" i="3"/>
  <c r="U3418" i="3" s="1"/>
  <c r="R3418" i="3"/>
  <c r="T3418" i="3" s="1"/>
  <c r="AE3418" i="3" s="1"/>
  <c r="Q3418" i="3"/>
  <c r="AQ3418" i="3" s="1"/>
  <c r="P3418" i="3"/>
  <c r="O3418" i="3"/>
  <c r="AJ3418" i="3" s="1"/>
  <c r="N3418" i="3"/>
  <c r="AP3417" i="3"/>
  <c r="AU3417" i="3" s="1"/>
  <c r="AN3417" i="3"/>
  <c r="AM3417" i="3"/>
  <c r="AL3417" i="3"/>
  <c r="AK3417" i="3"/>
  <c r="AO3417" i="3" s="1"/>
  <c r="AH3417" i="3"/>
  <c r="AG3417" i="3"/>
  <c r="AF3417" i="3"/>
  <c r="AC3417" i="3"/>
  <c r="AB3417" i="3"/>
  <c r="AA3417" i="3"/>
  <c r="Y3417" i="3"/>
  <c r="X3417" i="3"/>
  <c r="Z3417" i="3" s="1"/>
  <c r="W3417" i="3"/>
  <c r="V3417" i="3"/>
  <c r="S3417" i="3"/>
  <c r="U3417" i="3" s="1"/>
  <c r="R3417" i="3"/>
  <c r="T3417" i="3" s="1"/>
  <c r="AE3417" i="3" s="1"/>
  <c r="Q3417" i="3"/>
  <c r="AQ3417" i="3" s="1"/>
  <c r="P3417" i="3"/>
  <c r="O3417" i="3"/>
  <c r="AJ3417" i="3" s="1"/>
  <c r="N3417" i="3"/>
  <c r="AP3416" i="3"/>
  <c r="AU3416" i="3" s="1"/>
  <c r="AN3416" i="3"/>
  <c r="AM3416" i="3"/>
  <c r="AL3416" i="3"/>
  <c r="AK3416" i="3"/>
  <c r="AO3416" i="3" s="1"/>
  <c r="AH3416" i="3"/>
  <c r="AG3416" i="3"/>
  <c r="AF3416" i="3"/>
  <c r="AC3416" i="3"/>
  <c r="AB3416" i="3"/>
  <c r="AA3416" i="3"/>
  <c r="Y3416" i="3"/>
  <c r="X3416" i="3"/>
  <c r="Z3416" i="3" s="1"/>
  <c r="W3416" i="3"/>
  <c r="V3416" i="3"/>
  <c r="S3416" i="3"/>
  <c r="U3416" i="3" s="1"/>
  <c r="R3416" i="3"/>
  <c r="T3416" i="3" s="1"/>
  <c r="AE3416" i="3" s="1"/>
  <c r="Q3416" i="3"/>
  <c r="AQ3416" i="3" s="1"/>
  <c r="P3416" i="3"/>
  <c r="O3416" i="3"/>
  <c r="AJ3416" i="3" s="1"/>
  <c r="N3416" i="3"/>
  <c r="AP3415" i="3"/>
  <c r="AU3415" i="3" s="1"/>
  <c r="AN3415" i="3"/>
  <c r="AM3415" i="3"/>
  <c r="AL3415" i="3"/>
  <c r="AK3415" i="3"/>
  <c r="AO3415" i="3" s="1"/>
  <c r="AH3415" i="3"/>
  <c r="AG3415" i="3"/>
  <c r="AF3415" i="3"/>
  <c r="AC3415" i="3"/>
  <c r="AB3415" i="3"/>
  <c r="AA3415" i="3"/>
  <c r="Y3415" i="3"/>
  <c r="X3415" i="3"/>
  <c r="Z3415" i="3" s="1"/>
  <c r="W3415" i="3"/>
  <c r="V3415" i="3"/>
  <c r="S3415" i="3"/>
  <c r="U3415" i="3" s="1"/>
  <c r="R3415" i="3"/>
  <c r="T3415" i="3" s="1"/>
  <c r="AE3415" i="3" s="1"/>
  <c r="Q3415" i="3"/>
  <c r="AQ3415" i="3" s="1"/>
  <c r="P3415" i="3"/>
  <c r="O3415" i="3"/>
  <c r="AJ3415" i="3" s="1"/>
  <c r="N3415" i="3"/>
  <c r="AP3414" i="3"/>
  <c r="AN3414" i="3"/>
  <c r="AM3414" i="3"/>
  <c r="AL3414" i="3"/>
  <c r="AK3414" i="3"/>
  <c r="AO3414" i="3" s="1"/>
  <c r="AH3414" i="3"/>
  <c r="AG3414" i="3"/>
  <c r="AF3414" i="3"/>
  <c r="AC3414" i="3"/>
  <c r="AB3414" i="3"/>
  <c r="Y3414" i="3"/>
  <c r="X3414" i="3"/>
  <c r="Z3414" i="3" s="1"/>
  <c r="W3414" i="3"/>
  <c r="V3414" i="3"/>
  <c r="S3414" i="3"/>
  <c r="U3414" i="3" s="1"/>
  <c r="R3414" i="3"/>
  <c r="T3414" i="3" s="1"/>
  <c r="AE3414" i="3" s="1"/>
  <c r="Q3414" i="3"/>
  <c r="AQ3414" i="3" s="1"/>
  <c r="P3414" i="3"/>
  <c r="O3414" i="3"/>
  <c r="AJ3414" i="3" s="1"/>
  <c r="N3414" i="3"/>
  <c r="AP3413" i="3"/>
  <c r="AU3413" i="3" s="1"/>
  <c r="AN3413" i="3"/>
  <c r="AM3413" i="3"/>
  <c r="AL3413" i="3"/>
  <c r="AK3413" i="3"/>
  <c r="AO3413" i="3" s="1"/>
  <c r="AH3413" i="3"/>
  <c r="AG3413" i="3"/>
  <c r="AF3413" i="3"/>
  <c r="AC3413" i="3"/>
  <c r="AB3413" i="3"/>
  <c r="AA3413" i="3"/>
  <c r="Y3413" i="3"/>
  <c r="X3413" i="3"/>
  <c r="Z3413" i="3" s="1"/>
  <c r="W3413" i="3"/>
  <c r="V3413" i="3"/>
  <c r="S3413" i="3"/>
  <c r="U3413" i="3" s="1"/>
  <c r="R3413" i="3"/>
  <c r="T3413" i="3" s="1"/>
  <c r="AE3413" i="3" s="1"/>
  <c r="Q3413" i="3"/>
  <c r="AQ3413" i="3" s="1"/>
  <c r="P3413" i="3"/>
  <c r="O3413" i="3"/>
  <c r="AJ3413" i="3" s="1"/>
  <c r="N3413" i="3"/>
  <c r="AP3412" i="3"/>
  <c r="AU3412" i="3" s="1"/>
  <c r="AN3412" i="3"/>
  <c r="AM3412" i="3"/>
  <c r="AL3412" i="3"/>
  <c r="AK3412" i="3"/>
  <c r="AO3412" i="3" s="1"/>
  <c r="AH3412" i="3"/>
  <c r="AG3412" i="3"/>
  <c r="AF3412" i="3"/>
  <c r="AC3412" i="3"/>
  <c r="AB3412" i="3"/>
  <c r="AA3412" i="3"/>
  <c r="Y3412" i="3"/>
  <c r="X3412" i="3"/>
  <c r="Z3412" i="3" s="1"/>
  <c r="W3412" i="3"/>
  <c r="V3412" i="3"/>
  <c r="S3412" i="3"/>
  <c r="U3412" i="3" s="1"/>
  <c r="R3412" i="3"/>
  <c r="T3412" i="3" s="1"/>
  <c r="AE3412" i="3" s="1"/>
  <c r="Q3412" i="3"/>
  <c r="AQ3412" i="3" s="1"/>
  <c r="P3412" i="3"/>
  <c r="O3412" i="3"/>
  <c r="AJ3412" i="3" s="1"/>
  <c r="N3412" i="3"/>
  <c r="AP3411" i="3"/>
  <c r="AU3411" i="3" s="1"/>
  <c r="AN3411" i="3"/>
  <c r="AM3411" i="3"/>
  <c r="AL3411" i="3"/>
  <c r="AK3411" i="3"/>
  <c r="AO3411" i="3" s="1"/>
  <c r="AH3411" i="3"/>
  <c r="AG3411" i="3"/>
  <c r="AF3411" i="3"/>
  <c r="AC3411" i="3"/>
  <c r="AB3411" i="3"/>
  <c r="AA3411" i="3"/>
  <c r="Y3411" i="3"/>
  <c r="X3411" i="3"/>
  <c r="Z3411" i="3" s="1"/>
  <c r="W3411" i="3"/>
  <c r="V3411" i="3"/>
  <c r="S3411" i="3"/>
  <c r="U3411" i="3" s="1"/>
  <c r="R3411" i="3"/>
  <c r="T3411" i="3" s="1"/>
  <c r="AE3411" i="3" s="1"/>
  <c r="Q3411" i="3"/>
  <c r="AQ3411" i="3" s="1"/>
  <c r="P3411" i="3"/>
  <c r="O3411" i="3"/>
  <c r="AJ3411" i="3" s="1"/>
  <c r="N3411" i="3"/>
  <c r="AP3410" i="3"/>
  <c r="AU3410" i="3" s="1"/>
  <c r="AN3410" i="3"/>
  <c r="AM3410" i="3"/>
  <c r="AL3410" i="3"/>
  <c r="AK3410" i="3"/>
  <c r="AO3410" i="3" s="1"/>
  <c r="AH3410" i="3"/>
  <c r="AG3410" i="3"/>
  <c r="AF3410" i="3"/>
  <c r="AC3410" i="3"/>
  <c r="AB3410" i="3"/>
  <c r="AA3410" i="3"/>
  <c r="Y3410" i="3"/>
  <c r="X3410" i="3"/>
  <c r="Z3410" i="3" s="1"/>
  <c r="W3410" i="3"/>
  <c r="V3410" i="3"/>
  <c r="S3410" i="3"/>
  <c r="U3410" i="3" s="1"/>
  <c r="R3410" i="3"/>
  <c r="T3410" i="3" s="1"/>
  <c r="AE3410" i="3" s="1"/>
  <c r="Q3410" i="3"/>
  <c r="P3410" i="3"/>
  <c r="O3410" i="3"/>
  <c r="AJ3410" i="3" s="1"/>
  <c r="N3410" i="3"/>
  <c r="AP3409" i="3"/>
  <c r="AU3409" i="3" s="1"/>
  <c r="AN3409" i="3"/>
  <c r="AM3409" i="3"/>
  <c r="AL3409" i="3"/>
  <c r="AK3409" i="3"/>
  <c r="AO3409" i="3" s="1"/>
  <c r="AH3409" i="3"/>
  <c r="AG3409" i="3"/>
  <c r="AF3409" i="3"/>
  <c r="AC3409" i="3"/>
  <c r="AB3409" i="3"/>
  <c r="AA3409" i="3"/>
  <c r="Y3409" i="3"/>
  <c r="X3409" i="3"/>
  <c r="Z3409" i="3" s="1"/>
  <c r="W3409" i="3"/>
  <c r="V3409" i="3"/>
  <c r="S3409" i="3"/>
  <c r="U3409" i="3" s="1"/>
  <c r="R3409" i="3"/>
  <c r="T3409" i="3" s="1"/>
  <c r="AE3409" i="3" s="1"/>
  <c r="Q3409" i="3"/>
  <c r="AQ3409" i="3" s="1"/>
  <c r="P3409" i="3"/>
  <c r="O3409" i="3"/>
  <c r="AJ3409" i="3" s="1"/>
  <c r="N3409" i="3"/>
  <c r="AP3408" i="3"/>
  <c r="AU3408" i="3" s="1"/>
  <c r="AN3408" i="3"/>
  <c r="AM3408" i="3"/>
  <c r="AL3408" i="3"/>
  <c r="AK3408" i="3"/>
  <c r="AO3408" i="3" s="1"/>
  <c r="AH3408" i="3"/>
  <c r="AG3408" i="3"/>
  <c r="AF3408" i="3"/>
  <c r="AC3408" i="3"/>
  <c r="AB3408" i="3"/>
  <c r="AA3408" i="3"/>
  <c r="Y3408" i="3"/>
  <c r="X3408" i="3"/>
  <c r="Z3408" i="3" s="1"/>
  <c r="W3408" i="3"/>
  <c r="V3408" i="3"/>
  <c r="S3408" i="3"/>
  <c r="U3408" i="3" s="1"/>
  <c r="R3408" i="3"/>
  <c r="T3408" i="3" s="1"/>
  <c r="AE3408" i="3" s="1"/>
  <c r="Q3408" i="3"/>
  <c r="AQ3408" i="3" s="1"/>
  <c r="P3408" i="3"/>
  <c r="O3408" i="3"/>
  <c r="AJ3408" i="3" s="1"/>
  <c r="N3408" i="3"/>
  <c r="AP3407" i="3"/>
  <c r="AU3407" i="3" s="1"/>
  <c r="AN3407" i="3"/>
  <c r="AM3407" i="3"/>
  <c r="AL3407" i="3"/>
  <c r="AK3407" i="3"/>
  <c r="AO3407" i="3" s="1"/>
  <c r="AH3407" i="3"/>
  <c r="AG3407" i="3"/>
  <c r="AF3407" i="3"/>
  <c r="AC3407" i="3"/>
  <c r="AB3407" i="3"/>
  <c r="AA3407" i="3"/>
  <c r="Y3407" i="3"/>
  <c r="X3407" i="3"/>
  <c r="Z3407" i="3" s="1"/>
  <c r="W3407" i="3"/>
  <c r="V3407" i="3"/>
  <c r="S3407" i="3"/>
  <c r="U3407" i="3" s="1"/>
  <c r="R3407" i="3"/>
  <c r="T3407" i="3" s="1"/>
  <c r="AE3407" i="3" s="1"/>
  <c r="Q3407" i="3"/>
  <c r="AQ3407" i="3" s="1"/>
  <c r="P3407" i="3"/>
  <c r="O3407" i="3"/>
  <c r="AJ3407" i="3" s="1"/>
  <c r="N3407" i="3"/>
  <c r="AP3406" i="3"/>
  <c r="AU3406" i="3" s="1"/>
  <c r="AN3406" i="3"/>
  <c r="AM3406" i="3"/>
  <c r="AL3406" i="3"/>
  <c r="AK3406" i="3"/>
  <c r="AO3406" i="3" s="1"/>
  <c r="AH3406" i="3"/>
  <c r="AG3406" i="3"/>
  <c r="AF3406" i="3"/>
  <c r="AC3406" i="3"/>
  <c r="AB3406" i="3"/>
  <c r="AA3406" i="3"/>
  <c r="Y3406" i="3"/>
  <c r="X3406" i="3"/>
  <c r="Z3406" i="3" s="1"/>
  <c r="W3406" i="3"/>
  <c r="V3406" i="3"/>
  <c r="S3406" i="3"/>
  <c r="U3406" i="3" s="1"/>
  <c r="R3406" i="3"/>
  <c r="T3406" i="3" s="1"/>
  <c r="AE3406" i="3" s="1"/>
  <c r="Q3406" i="3"/>
  <c r="AQ3406" i="3" s="1"/>
  <c r="P3406" i="3"/>
  <c r="O3406" i="3"/>
  <c r="AJ3406" i="3" s="1"/>
  <c r="N3406" i="3"/>
  <c r="AP3405" i="3"/>
  <c r="AU3405" i="3" s="1"/>
  <c r="AN3405" i="3"/>
  <c r="AM3405" i="3"/>
  <c r="AL3405" i="3"/>
  <c r="AK3405" i="3"/>
  <c r="AO3405" i="3" s="1"/>
  <c r="AH3405" i="3"/>
  <c r="AG3405" i="3"/>
  <c r="AF3405" i="3"/>
  <c r="AC3405" i="3"/>
  <c r="AB3405" i="3"/>
  <c r="AA3405" i="3"/>
  <c r="Y3405" i="3"/>
  <c r="X3405" i="3"/>
  <c r="Z3405" i="3" s="1"/>
  <c r="W3405" i="3"/>
  <c r="V3405" i="3"/>
  <c r="S3405" i="3"/>
  <c r="U3405" i="3" s="1"/>
  <c r="R3405" i="3"/>
  <c r="T3405" i="3" s="1"/>
  <c r="AE3405" i="3" s="1"/>
  <c r="Q3405" i="3"/>
  <c r="P3405" i="3"/>
  <c r="O3405" i="3"/>
  <c r="AJ3405" i="3" s="1"/>
  <c r="N3405" i="3"/>
  <c r="AP3404" i="3"/>
  <c r="AU3404" i="3" s="1"/>
  <c r="AN3404" i="3"/>
  <c r="AM3404" i="3"/>
  <c r="AL3404" i="3"/>
  <c r="AK3404" i="3"/>
  <c r="AO3404" i="3" s="1"/>
  <c r="AH3404" i="3"/>
  <c r="AG3404" i="3"/>
  <c r="AF3404" i="3"/>
  <c r="AC3404" i="3"/>
  <c r="AB3404" i="3"/>
  <c r="AA3404" i="3"/>
  <c r="Y3404" i="3"/>
  <c r="X3404" i="3"/>
  <c r="Z3404" i="3" s="1"/>
  <c r="W3404" i="3"/>
  <c r="V3404" i="3"/>
  <c r="S3404" i="3"/>
  <c r="U3404" i="3" s="1"/>
  <c r="R3404" i="3"/>
  <c r="T3404" i="3" s="1"/>
  <c r="AE3404" i="3" s="1"/>
  <c r="Q3404" i="3"/>
  <c r="AQ3404" i="3" s="1"/>
  <c r="P3404" i="3"/>
  <c r="O3404" i="3"/>
  <c r="AJ3404" i="3" s="1"/>
  <c r="N3404" i="3"/>
  <c r="AP3403" i="3"/>
  <c r="AU3403" i="3" s="1"/>
  <c r="AN3403" i="3"/>
  <c r="AM3403" i="3"/>
  <c r="AL3403" i="3"/>
  <c r="AK3403" i="3"/>
  <c r="AO3403" i="3" s="1"/>
  <c r="AH3403" i="3"/>
  <c r="AG3403" i="3"/>
  <c r="AF3403" i="3"/>
  <c r="AC3403" i="3"/>
  <c r="AB3403" i="3"/>
  <c r="AA3403" i="3"/>
  <c r="Y3403" i="3"/>
  <c r="X3403" i="3"/>
  <c r="Z3403" i="3" s="1"/>
  <c r="W3403" i="3"/>
  <c r="V3403" i="3"/>
  <c r="S3403" i="3"/>
  <c r="U3403" i="3" s="1"/>
  <c r="R3403" i="3"/>
  <c r="T3403" i="3" s="1"/>
  <c r="AE3403" i="3" s="1"/>
  <c r="Q3403" i="3"/>
  <c r="AQ3403" i="3" s="1"/>
  <c r="P3403" i="3"/>
  <c r="O3403" i="3"/>
  <c r="AJ3403" i="3" s="1"/>
  <c r="N3403" i="3"/>
  <c r="AP3402" i="3"/>
  <c r="AU3402" i="3" s="1"/>
  <c r="AN3402" i="3"/>
  <c r="AM3402" i="3"/>
  <c r="AL3402" i="3"/>
  <c r="AK3402" i="3"/>
  <c r="AO3402" i="3" s="1"/>
  <c r="AH3402" i="3"/>
  <c r="AG3402" i="3"/>
  <c r="AF3402" i="3"/>
  <c r="AC3402" i="3"/>
  <c r="AB3402" i="3"/>
  <c r="AA3402" i="3"/>
  <c r="Y3402" i="3"/>
  <c r="X3402" i="3"/>
  <c r="Z3402" i="3" s="1"/>
  <c r="W3402" i="3"/>
  <c r="V3402" i="3"/>
  <c r="S3402" i="3"/>
  <c r="U3402" i="3" s="1"/>
  <c r="R3402" i="3"/>
  <c r="T3402" i="3" s="1"/>
  <c r="AE3402" i="3" s="1"/>
  <c r="Q3402" i="3"/>
  <c r="AQ3402" i="3" s="1"/>
  <c r="P3402" i="3"/>
  <c r="O3402" i="3"/>
  <c r="AJ3402" i="3" s="1"/>
  <c r="N3402" i="3"/>
  <c r="AP3401" i="3"/>
  <c r="AU3401" i="3" s="1"/>
  <c r="AN3401" i="3"/>
  <c r="AM3401" i="3"/>
  <c r="AL3401" i="3"/>
  <c r="AK3401" i="3"/>
  <c r="AO3401" i="3" s="1"/>
  <c r="AH3401" i="3"/>
  <c r="AG3401" i="3"/>
  <c r="AF3401" i="3"/>
  <c r="AC3401" i="3"/>
  <c r="AB3401" i="3"/>
  <c r="AA3401" i="3"/>
  <c r="Y3401" i="3"/>
  <c r="X3401" i="3"/>
  <c r="Z3401" i="3" s="1"/>
  <c r="W3401" i="3"/>
  <c r="V3401" i="3"/>
  <c r="S3401" i="3"/>
  <c r="U3401" i="3" s="1"/>
  <c r="R3401" i="3"/>
  <c r="T3401" i="3" s="1"/>
  <c r="AE3401" i="3" s="1"/>
  <c r="Q3401" i="3"/>
  <c r="AQ3401" i="3" s="1"/>
  <c r="P3401" i="3"/>
  <c r="O3401" i="3"/>
  <c r="AJ3401" i="3" s="1"/>
  <c r="N3401" i="3"/>
  <c r="AP3400" i="3"/>
  <c r="AU3400" i="3" s="1"/>
  <c r="AN3400" i="3"/>
  <c r="AM3400" i="3"/>
  <c r="AL3400" i="3"/>
  <c r="AK3400" i="3"/>
  <c r="AO3400" i="3" s="1"/>
  <c r="AH3400" i="3"/>
  <c r="AG3400" i="3"/>
  <c r="AF3400" i="3"/>
  <c r="AC3400" i="3"/>
  <c r="AB3400" i="3"/>
  <c r="AA3400" i="3"/>
  <c r="Y3400" i="3"/>
  <c r="X3400" i="3"/>
  <c r="Z3400" i="3" s="1"/>
  <c r="W3400" i="3"/>
  <c r="V3400" i="3"/>
  <c r="S3400" i="3"/>
  <c r="U3400" i="3" s="1"/>
  <c r="R3400" i="3"/>
  <c r="T3400" i="3" s="1"/>
  <c r="AE3400" i="3" s="1"/>
  <c r="Q3400" i="3"/>
  <c r="AQ3400" i="3" s="1"/>
  <c r="P3400" i="3"/>
  <c r="O3400" i="3"/>
  <c r="AJ3400" i="3" s="1"/>
  <c r="N3400" i="3"/>
  <c r="AP3399" i="3"/>
  <c r="AU3399" i="3" s="1"/>
  <c r="AN3399" i="3"/>
  <c r="AM3399" i="3"/>
  <c r="AL3399" i="3"/>
  <c r="AK3399" i="3"/>
  <c r="AO3399" i="3" s="1"/>
  <c r="AH3399" i="3"/>
  <c r="AG3399" i="3"/>
  <c r="AF3399" i="3"/>
  <c r="AC3399" i="3"/>
  <c r="AB3399" i="3"/>
  <c r="AA3399" i="3"/>
  <c r="Y3399" i="3"/>
  <c r="X3399" i="3"/>
  <c r="Z3399" i="3" s="1"/>
  <c r="W3399" i="3"/>
  <c r="V3399" i="3"/>
  <c r="S3399" i="3"/>
  <c r="U3399" i="3" s="1"/>
  <c r="R3399" i="3"/>
  <c r="T3399" i="3" s="1"/>
  <c r="AE3399" i="3" s="1"/>
  <c r="Q3399" i="3"/>
  <c r="P3399" i="3"/>
  <c r="O3399" i="3"/>
  <c r="AJ3399" i="3" s="1"/>
  <c r="N3399" i="3"/>
  <c r="AP3398" i="3"/>
  <c r="AU3398" i="3" s="1"/>
  <c r="AN3398" i="3"/>
  <c r="AM3398" i="3"/>
  <c r="AL3398" i="3"/>
  <c r="AK3398" i="3"/>
  <c r="AO3398" i="3" s="1"/>
  <c r="AH3398" i="3"/>
  <c r="AG3398" i="3"/>
  <c r="AF3398" i="3"/>
  <c r="AC3398" i="3"/>
  <c r="AB3398" i="3"/>
  <c r="AA3398" i="3"/>
  <c r="Y3398" i="3"/>
  <c r="X3398" i="3"/>
  <c r="Z3398" i="3" s="1"/>
  <c r="W3398" i="3"/>
  <c r="V3398" i="3"/>
  <c r="S3398" i="3"/>
  <c r="U3398" i="3" s="1"/>
  <c r="R3398" i="3"/>
  <c r="T3398" i="3" s="1"/>
  <c r="AE3398" i="3" s="1"/>
  <c r="Q3398" i="3"/>
  <c r="AQ3398" i="3" s="1"/>
  <c r="P3398" i="3"/>
  <c r="O3398" i="3"/>
  <c r="AJ3398" i="3" s="1"/>
  <c r="N3398" i="3"/>
  <c r="AP3397" i="3"/>
  <c r="AN3397" i="3"/>
  <c r="AM3397" i="3"/>
  <c r="AL3397" i="3"/>
  <c r="AK3397" i="3"/>
  <c r="AO3397" i="3" s="1"/>
  <c r="AH3397" i="3"/>
  <c r="AG3397" i="3"/>
  <c r="AF3397" i="3"/>
  <c r="AC3397" i="3"/>
  <c r="AB3397" i="3"/>
  <c r="Y3397" i="3"/>
  <c r="X3397" i="3"/>
  <c r="Z3397" i="3" s="1"/>
  <c r="W3397" i="3"/>
  <c r="V3397" i="3"/>
  <c r="S3397" i="3"/>
  <c r="U3397" i="3" s="1"/>
  <c r="R3397" i="3"/>
  <c r="T3397" i="3" s="1"/>
  <c r="AE3397" i="3" s="1"/>
  <c r="Q3397" i="3"/>
  <c r="AQ3397" i="3" s="1"/>
  <c r="P3397" i="3"/>
  <c r="O3397" i="3"/>
  <c r="AJ3397" i="3" s="1"/>
  <c r="N3397" i="3"/>
  <c r="AP3396" i="3"/>
  <c r="AU3396" i="3" s="1"/>
  <c r="AN3396" i="3"/>
  <c r="AM3396" i="3"/>
  <c r="AL3396" i="3"/>
  <c r="AK3396" i="3"/>
  <c r="AO3396" i="3" s="1"/>
  <c r="AH3396" i="3"/>
  <c r="AG3396" i="3"/>
  <c r="AF3396" i="3"/>
  <c r="AC3396" i="3"/>
  <c r="AB3396" i="3"/>
  <c r="AA3396" i="3"/>
  <c r="Y3396" i="3"/>
  <c r="X3396" i="3"/>
  <c r="Z3396" i="3" s="1"/>
  <c r="W3396" i="3"/>
  <c r="V3396" i="3"/>
  <c r="S3396" i="3"/>
  <c r="U3396" i="3" s="1"/>
  <c r="R3396" i="3"/>
  <c r="T3396" i="3" s="1"/>
  <c r="AE3396" i="3" s="1"/>
  <c r="Q3396" i="3"/>
  <c r="AQ3396" i="3" s="1"/>
  <c r="P3396" i="3"/>
  <c r="O3396" i="3"/>
  <c r="AJ3396" i="3" s="1"/>
  <c r="N3396" i="3"/>
  <c r="AP3395" i="3"/>
  <c r="AU3395" i="3" s="1"/>
  <c r="AN3395" i="3"/>
  <c r="AM3395" i="3"/>
  <c r="AL3395" i="3"/>
  <c r="AK3395" i="3"/>
  <c r="AO3395" i="3" s="1"/>
  <c r="AH3395" i="3"/>
  <c r="AG3395" i="3"/>
  <c r="AF3395" i="3"/>
  <c r="AC3395" i="3"/>
  <c r="AB3395" i="3"/>
  <c r="AA3395" i="3"/>
  <c r="Y3395" i="3"/>
  <c r="X3395" i="3"/>
  <c r="Z3395" i="3" s="1"/>
  <c r="W3395" i="3"/>
  <c r="V3395" i="3"/>
  <c r="S3395" i="3"/>
  <c r="U3395" i="3" s="1"/>
  <c r="R3395" i="3"/>
  <c r="T3395" i="3" s="1"/>
  <c r="AE3395" i="3" s="1"/>
  <c r="Q3395" i="3"/>
  <c r="AQ3395" i="3" s="1"/>
  <c r="P3395" i="3"/>
  <c r="O3395" i="3"/>
  <c r="AJ3395" i="3" s="1"/>
  <c r="N3395" i="3"/>
  <c r="AP3394" i="3"/>
  <c r="AU3394" i="3" s="1"/>
  <c r="AN3394" i="3"/>
  <c r="AM3394" i="3"/>
  <c r="AL3394" i="3"/>
  <c r="AK3394" i="3"/>
  <c r="AO3394" i="3" s="1"/>
  <c r="AH3394" i="3"/>
  <c r="AG3394" i="3"/>
  <c r="AF3394" i="3"/>
  <c r="AC3394" i="3"/>
  <c r="AB3394" i="3"/>
  <c r="AA3394" i="3"/>
  <c r="Y3394" i="3"/>
  <c r="X3394" i="3"/>
  <c r="Z3394" i="3" s="1"/>
  <c r="W3394" i="3"/>
  <c r="V3394" i="3"/>
  <c r="S3394" i="3"/>
  <c r="U3394" i="3" s="1"/>
  <c r="R3394" i="3"/>
  <c r="T3394" i="3" s="1"/>
  <c r="AE3394" i="3" s="1"/>
  <c r="Q3394" i="3"/>
  <c r="AQ3394" i="3" s="1"/>
  <c r="P3394" i="3"/>
  <c r="O3394" i="3"/>
  <c r="AJ3394" i="3" s="1"/>
  <c r="N3394" i="3"/>
  <c r="AP3393" i="3"/>
  <c r="AU3393" i="3" s="1"/>
  <c r="AN3393" i="3"/>
  <c r="AM3393" i="3"/>
  <c r="AL3393" i="3"/>
  <c r="AK3393" i="3"/>
  <c r="AO3393" i="3" s="1"/>
  <c r="AH3393" i="3"/>
  <c r="AG3393" i="3"/>
  <c r="AF3393" i="3"/>
  <c r="AC3393" i="3"/>
  <c r="AB3393" i="3"/>
  <c r="AA3393" i="3"/>
  <c r="Y3393" i="3"/>
  <c r="X3393" i="3"/>
  <c r="Z3393" i="3" s="1"/>
  <c r="W3393" i="3"/>
  <c r="V3393" i="3"/>
  <c r="S3393" i="3"/>
  <c r="U3393" i="3" s="1"/>
  <c r="R3393" i="3"/>
  <c r="T3393" i="3" s="1"/>
  <c r="AE3393" i="3" s="1"/>
  <c r="Q3393" i="3"/>
  <c r="P3393" i="3"/>
  <c r="O3393" i="3"/>
  <c r="AJ3393" i="3" s="1"/>
  <c r="N3393" i="3"/>
  <c r="AP3392" i="3"/>
  <c r="AU3392" i="3" s="1"/>
  <c r="AN3392" i="3"/>
  <c r="AM3392" i="3"/>
  <c r="AL3392" i="3"/>
  <c r="AK3392" i="3"/>
  <c r="AO3392" i="3" s="1"/>
  <c r="AH3392" i="3"/>
  <c r="AG3392" i="3"/>
  <c r="AF3392" i="3"/>
  <c r="AC3392" i="3"/>
  <c r="AB3392" i="3"/>
  <c r="AA3392" i="3"/>
  <c r="Y3392" i="3"/>
  <c r="X3392" i="3"/>
  <c r="Z3392" i="3" s="1"/>
  <c r="W3392" i="3"/>
  <c r="V3392" i="3"/>
  <c r="S3392" i="3"/>
  <c r="U3392" i="3" s="1"/>
  <c r="R3392" i="3"/>
  <c r="T3392" i="3" s="1"/>
  <c r="AE3392" i="3" s="1"/>
  <c r="Q3392" i="3"/>
  <c r="AQ3392" i="3" s="1"/>
  <c r="P3392" i="3"/>
  <c r="O3392" i="3"/>
  <c r="AJ3392" i="3" s="1"/>
  <c r="N3392" i="3"/>
  <c r="AP3391" i="3"/>
  <c r="AU3391" i="3" s="1"/>
  <c r="AN3391" i="3"/>
  <c r="AM3391" i="3"/>
  <c r="AL3391" i="3"/>
  <c r="AK3391" i="3"/>
  <c r="AO3391" i="3" s="1"/>
  <c r="AH3391" i="3"/>
  <c r="AG3391" i="3"/>
  <c r="AF3391" i="3"/>
  <c r="AC3391" i="3"/>
  <c r="AB3391" i="3"/>
  <c r="AA3391" i="3"/>
  <c r="Y3391" i="3"/>
  <c r="X3391" i="3"/>
  <c r="Z3391" i="3" s="1"/>
  <c r="W3391" i="3"/>
  <c r="V3391" i="3"/>
  <c r="S3391" i="3"/>
  <c r="U3391" i="3" s="1"/>
  <c r="R3391" i="3"/>
  <c r="T3391" i="3" s="1"/>
  <c r="AE3391" i="3" s="1"/>
  <c r="Q3391" i="3"/>
  <c r="AQ3391" i="3" s="1"/>
  <c r="P3391" i="3"/>
  <c r="O3391" i="3"/>
  <c r="AJ3391" i="3" s="1"/>
  <c r="N3391" i="3"/>
  <c r="AP3390" i="3"/>
  <c r="AU3390" i="3" s="1"/>
  <c r="AN3390" i="3"/>
  <c r="AM3390" i="3"/>
  <c r="AL3390" i="3"/>
  <c r="AK3390" i="3"/>
  <c r="AO3390" i="3" s="1"/>
  <c r="AH3390" i="3"/>
  <c r="AG3390" i="3"/>
  <c r="AF3390" i="3"/>
  <c r="AC3390" i="3"/>
  <c r="AB3390" i="3"/>
  <c r="AA3390" i="3"/>
  <c r="Y3390" i="3"/>
  <c r="X3390" i="3"/>
  <c r="Z3390" i="3" s="1"/>
  <c r="W3390" i="3"/>
  <c r="V3390" i="3"/>
  <c r="S3390" i="3"/>
  <c r="U3390" i="3" s="1"/>
  <c r="R3390" i="3"/>
  <c r="T3390" i="3" s="1"/>
  <c r="AE3390" i="3" s="1"/>
  <c r="Q3390" i="3"/>
  <c r="AQ3390" i="3" s="1"/>
  <c r="P3390" i="3"/>
  <c r="O3390" i="3"/>
  <c r="AJ3390" i="3" s="1"/>
  <c r="N3390" i="3"/>
  <c r="AP3389" i="3"/>
  <c r="AU3389" i="3" s="1"/>
  <c r="AN3389" i="3"/>
  <c r="AM3389" i="3"/>
  <c r="AL3389" i="3"/>
  <c r="AK3389" i="3"/>
  <c r="AO3389" i="3" s="1"/>
  <c r="AH3389" i="3"/>
  <c r="AG3389" i="3"/>
  <c r="AF3389" i="3"/>
  <c r="AC3389" i="3"/>
  <c r="AB3389" i="3"/>
  <c r="AA3389" i="3"/>
  <c r="Y3389" i="3"/>
  <c r="X3389" i="3"/>
  <c r="Z3389" i="3" s="1"/>
  <c r="W3389" i="3"/>
  <c r="V3389" i="3"/>
  <c r="S3389" i="3"/>
  <c r="U3389" i="3" s="1"/>
  <c r="R3389" i="3"/>
  <c r="T3389" i="3" s="1"/>
  <c r="AE3389" i="3" s="1"/>
  <c r="Q3389" i="3"/>
  <c r="AQ3389" i="3" s="1"/>
  <c r="P3389" i="3"/>
  <c r="O3389" i="3"/>
  <c r="AJ3389" i="3" s="1"/>
  <c r="N3389" i="3"/>
  <c r="AP3388" i="3"/>
  <c r="AU3388" i="3" s="1"/>
  <c r="AN3388" i="3"/>
  <c r="AM3388" i="3"/>
  <c r="AL3388" i="3"/>
  <c r="AK3388" i="3"/>
  <c r="AO3388" i="3" s="1"/>
  <c r="AH3388" i="3"/>
  <c r="AG3388" i="3"/>
  <c r="AF3388" i="3"/>
  <c r="AC3388" i="3"/>
  <c r="AB3388" i="3"/>
  <c r="AA3388" i="3"/>
  <c r="Y3388" i="3"/>
  <c r="X3388" i="3"/>
  <c r="Z3388" i="3" s="1"/>
  <c r="W3388" i="3"/>
  <c r="V3388" i="3"/>
  <c r="S3388" i="3"/>
  <c r="U3388" i="3" s="1"/>
  <c r="R3388" i="3"/>
  <c r="T3388" i="3" s="1"/>
  <c r="AE3388" i="3" s="1"/>
  <c r="Q3388" i="3"/>
  <c r="AQ3388" i="3" s="1"/>
  <c r="P3388" i="3"/>
  <c r="O3388" i="3"/>
  <c r="AJ3388" i="3" s="1"/>
  <c r="N3388" i="3"/>
  <c r="AP3387" i="3"/>
  <c r="AU3387" i="3" s="1"/>
  <c r="AN3387" i="3"/>
  <c r="AM3387" i="3"/>
  <c r="AL3387" i="3"/>
  <c r="AK3387" i="3"/>
  <c r="AO3387" i="3" s="1"/>
  <c r="AH3387" i="3"/>
  <c r="AG3387" i="3"/>
  <c r="AF3387" i="3"/>
  <c r="AC3387" i="3"/>
  <c r="AB3387" i="3"/>
  <c r="AA3387" i="3"/>
  <c r="Y3387" i="3"/>
  <c r="X3387" i="3"/>
  <c r="Z3387" i="3" s="1"/>
  <c r="W3387" i="3"/>
  <c r="V3387" i="3"/>
  <c r="S3387" i="3"/>
  <c r="U3387" i="3" s="1"/>
  <c r="R3387" i="3"/>
  <c r="T3387" i="3" s="1"/>
  <c r="AE3387" i="3" s="1"/>
  <c r="Q3387" i="3"/>
  <c r="AQ3387" i="3" s="1"/>
  <c r="P3387" i="3"/>
  <c r="O3387" i="3"/>
  <c r="AJ3387" i="3" s="1"/>
  <c r="N3387" i="3"/>
  <c r="AP3386" i="3"/>
  <c r="AU3386" i="3" s="1"/>
  <c r="AN3386" i="3"/>
  <c r="AM3386" i="3"/>
  <c r="AL3386" i="3"/>
  <c r="AK3386" i="3"/>
  <c r="AO3386" i="3" s="1"/>
  <c r="AH3386" i="3"/>
  <c r="AG3386" i="3"/>
  <c r="AF3386" i="3"/>
  <c r="AC3386" i="3"/>
  <c r="AB3386" i="3"/>
  <c r="AA3386" i="3"/>
  <c r="Y3386" i="3"/>
  <c r="X3386" i="3"/>
  <c r="Z3386" i="3" s="1"/>
  <c r="W3386" i="3"/>
  <c r="V3386" i="3"/>
  <c r="S3386" i="3"/>
  <c r="U3386" i="3" s="1"/>
  <c r="R3386" i="3"/>
  <c r="T3386" i="3" s="1"/>
  <c r="AE3386" i="3" s="1"/>
  <c r="Q3386" i="3"/>
  <c r="AQ3386" i="3" s="1"/>
  <c r="P3386" i="3"/>
  <c r="O3386" i="3"/>
  <c r="AJ3386" i="3" s="1"/>
  <c r="N3386" i="3"/>
  <c r="AP3385" i="3"/>
  <c r="AN3385" i="3"/>
  <c r="AM3385" i="3"/>
  <c r="AL3385" i="3"/>
  <c r="AK3385" i="3"/>
  <c r="AO3385" i="3" s="1"/>
  <c r="AH3385" i="3"/>
  <c r="AG3385" i="3"/>
  <c r="AF3385" i="3"/>
  <c r="AC3385" i="3"/>
  <c r="AB3385" i="3"/>
  <c r="Y3385" i="3"/>
  <c r="X3385" i="3"/>
  <c r="Z3385" i="3" s="1"/>
  <c r="W3385" i="3"/>
  <c r="V3385" i="3"/>
  <c r="S3385" i="3"/>
  <c r="U3385" i="3" s="1"/>
  <c r="R3385" i="3"/>
  <c r="T3385" i="3" s="1"/>
  <c r="AE3385" i="3" s="1"/>
  <c r="Q3385" i="3"/>
  <c r="AQ3385" i="3" s="1"/>
  <c r="P3385" i="3"/>
  <c r="O3385" i="3"/>
  <c r="AJ3385" i="3" s="1"/>
  <c r="N3385" i="3"/>
  <c r="AP3384" i="3"/>
  <c r="AU3384" i="3" s="1"/>
  <c r="AN3384" i="3"/>
  <c r="AM3384" i="3"/>
  <c r="AL3384" i="3"/>
  <c r="AK3384" i="3"/>
  <c r="AO3384" i="3" s="1"/>
  <c r="AH3384" i="3"/>
  <c r="AG3384" i="3"/>
  <c r="AF3384" i="3"/>
  <c r="AC3384" i="3"/>
  <c r="AB3384" i="3"/>
  <c r="AA3384" i="3"/>
  <c r="Y3384" i="3"/>
  <c r="X3384" i="3"/>
  <c r="Z3384" i="3" s="1"/>
  <c r="W3384" i="3"/>
  <c r="V3384" i="3"/>
  <c r="S3384" i="3"/>
  <c r="U3384" i="3" s="1"/>
  <c r="R3384" i="3"/>
  <c r="T3384" i="3" s="1"/>
  <c r="AE3384" i="3" s="1"/>
  <c r="Q3384" i="3"/>
  <c r="AQ3384" i="3" s="1"/>
  <c r="P3384" i="3"/>
  <c r="O3384" i="3"/>
  <c r="AJ3384" i="3" s="1"/>
  <c r="N3384" i="3"/>
  <c r="AP3383" i="3"/>
  <c r="AU3383" i="3" s="1"/>
  <c r="AN3383" i="3"/>
  <c r="AM3383" i="3"/>
  <c r="AL3383" i="3"/>
  <c r="AK3383" i="3"/>
  <c r="AO3383" i="3" s="1"/>
  <c r="AH3383" i="3"/>
  <c r="AG3383" i="3"/>
  <c r="AF3383" i="3"/>
  <c r="AC3383" i="3"/>
  <c r="AB3383" i="3"/>
  <c r="AA3383" i="3"/>
  <c r="Y3383" i="3"/>
  <c r="X3383" i="3"/>
  <c r="Z3383" i="3" s="1"/>
  <c r="W3383" i="3"/>
  <c r="V3383" i="3"/>
  <c r="S3383" i="3"/>
  <c r="U3383" i="3" s="1"/>
  <c r="R3383" i="3"/>
  <c r="T3383" i="3" s="1"/>
  <c r="AE3383" i="3" s="1"/>
  <c r="Q3383" i="3"/>
  <c r="P3383" i="3"/>
  <c r="O3383" i="3"/>
  <c r="AJ3383" i="3" s="1"/>
  <c r="N3383" i="3"/>
  <c r="AP3382" i="3"/>
  <c r="AU3382" i="3" s="1"/>
  <c r="AN3382" i="3"/>
  <c r="AM3382" i="3"/>
  <c r="AL3382" i="3"/>
  <c r="AK3382" i="3"/>
  <c r="AO3382" i="3" s="1"/>
  <c r="AH3382" i="3"/>
  <c r="AG3382" i="3"/>
  <c r="AF3382" i="3"/>
  <c r="AC3382" i="3"/>
  <c r="AB3382" i="3"/>
  <c r="AA3382" i="3"/>
  <c r="Y3382" i="3"/>
  <c r="X3382" i="3"/>
  <c r="Z3382" i="3" s="1"/>
  <c r="W3382" i="3"/>
  <c r="V3382" i="3"/>
  <c r="S3382" i="3"/>
  <c r="U3382" i="3" s="1"/>
  <c r="R3382" i="3"/>
  <c r="T3382" i="3" s="1"/>
  <c r="AE3382" i="3" s="1"/>
  <c r="Q3382" i="3"/>
  <c r="AQ3382" i="3" s="1"/>
  <c r="P3382" i="3"/>
  <c r="O3382" i="3"/>
  <c r="AJ3382" i="3" s="1"/>
  <c r="N3382" i="3"/>
  <c r="AP3381" i="3"/>
  <c r="AU3381" i="3" s="1"/>
  <c r="AN3381" i="3"/>
  <c r="AM3381" i="3"/>
  <c r="AL3381" i="3"/>
  <c r="AK3381" i="3"/>
  <c r="AO3381" i="3" s="1"/>
  <c r="AH3381" i="3"/>
  <c r="AG3381" i="3"/>
  <c r="AF3381" i="3"/>
  <c r="AC3381" i="3"/>
  <c r="AB3381" i="3"/>
  <c r="AA3381" i="3"/>
  <c r="Y3381" i="3"/>
  <c r="X3381" i="3"/>
  <c r="Z3381" i="3" s="1"/>
  <c r="W3381" i="3"/>
  <c r="V3381" i="3"/>
  <c r="S3381" i="3"/>
  <c r="U3381" i="3" s="1"/>
  <c r="R3381" i="3"/>
  <c r="T3381" i="3" s="1"/>
  <c r="AE3381" i="3" s="1"/>
  <c r="Q3381" i="3"/>
  <c r="AQ3381" i="3" s="1"/>
  <c r="P3381" i="3"/>
  <c r="O3381" i="3"/>
  <c r="AJ3381" i="3" s="1"/>
  <c r="N3381" i="3"/>
  <c r="AP3380" i="3"/>
  <c r="AU3380" i="3" s="1"/>
  <c r="AN3380" i="3"/>
  <c r="AM3380" i="3"/>
  <c r="AL3380" i="3"/>
  <c r="AK3380" i="3"/>
  <c r="AO3380" i="3" s="1"/>
  <c r="AH3380" i="3"/>
  <c r="AG3380" i="3"/>
  <c r="AF3380" i="3"/>
  <c r="AC3380" i="3"/>
  <c r="AB3380" i="3"/>
  <c r="AA3380" i="3"/>
  <c r="Y3380" i="3"/>
  <c r="X3380" i="3"/>
  <c r="Z3380" i="3" s="1"/>
  <c r="W3380" i="3"/>
  <c r="V3380" i="3"/>
  <c r="S3380" i="3"/>
  <c r="U3380" i="3" s="1"/>
  <c r="R3380" i="3"/>
  <c r="T3380" i="3" s="1"/>
  <c r="AE3380" i="3" s="1"/>
  <c r="Q3380" i="3"/>
  <c r="AQ3380" i="3" s="1"/>
  <c r="P3380" i="3"/>
  <c r="O3380" i="3"/>
  <c r="AJ3380" i="3" s="1"/>
  <c r="N3380" i="3"/>
  <c r="AP3379" i="3"/>
  <c r="AU3379" i="3" s="1"/>
  <c r="AN3379" i="3"/>
  <c r="AM3379" i="3"/>
  <c r="AL3379" i="3"/>
  <c r="AK3379" i="3"/>
  <c r="AO3379" i="3" s="1"/>
  <c r="AH3379" i="3"/>
  <c r="AG3379" i="3"/>
  <c r="AF3379" i="3"/>
  <c r="AC3379" i="3"/>
  <c r="AB3379" i="3"/>
  <c r="AA3379" i="3"/>
  <c r="Y3379" i="3"/>
  <c r="X3379" i="3"/>
  <c r="Z3379" i="3" s="1"/>
  <c r="W3379" i="3"/>
  <c r="V3379" i="3"/>
  <c r="S3379" i="3"/>
  <c r="U3379" i="3" s="1"/>
  <c r="R3379" i="3"/>
  <c r="T3379" i="3" s="1"/>
  <c r="AE3379" i="3" s="1"/>
  <c r="Q3379" i="3"/>
  <c r="AQ3379" i="3" s="1"/>
  <c r="P3379" i="3"/>
  <c r="O3379" i="3"/>
  <c r="AJ3379" i="3" s="1"/>
  <c r="N3379" i="3"/>
  <c r="AP3378" i="3"/>
  <c r="AU3378" i="3" s="1"/>
  <c r="AN3378" i="3"/>
  <c r="AM3378" i="3"/>
  <c r="AL3378" i="3"/>
  <c r="AK3378" i="3"/>
  <c r="AO3378" i="3" s="1"/>
  <c r="AH3378" i="3"/>
  <c r="AG3378" i="3"/>
  <c r="AF3378" i="3"/>
  <c r="AC3378" i="3"/>
  <c r="AB3378" i="3"/>
  <c r="AA3378" i="3"/>
  <c r="Y3378" i="3"/>
  <c r="X3378" i="3"/>
  <c r="Z3378" i="3" s="1"/>
  <c r="W3378" i="3"/>
  <c r="V3378" i="3"/>
  <c r="S3378" i="3"/>
  <c r="U3378" i="3" s="1"/>
  <c r="R3378" i="3"/>
  <c r="T3378" i="3" s="1"/>
  <c r="AE3378" i="3" s="1"/>
  <c r="Q3378" i="3"/>
  <c r="P3378" i="3"/>
  <c r="O3378" i="3"/>
  <c r="AJ3378" i="3" s="1"/>
  <c r="N3378" i="3"/>
  <c r="AP3377" i="3"/>
  <c r="AU3377" i="3" s="1"/>
  <c r="AN3377" i="3"/>
  <c r="AM3377" i="3"/>
  <c r="AL3377" i="3"/>
  <c r="AK3377" i="3"/>
  <c r="AO3377" i="3" s="1"/>
  <c r="AH3377" i="3"/>
  <c r="AG3377" i="3"/>
  <c r="AF3377" i="3"/>
  <c r="AC3377" i="3"/>
  <c r="AB3377" i="3"/>
  <c r="AA3377" i="3"/>
  <c r="Y3377" i="3"/>
  <c r="X3377" i="3"/>
  <c r="Z3377" i="3" s="1"/>
  <c r="W3377" i="3"/>
  <c r="V3377" i="3"/>
  <c r="S3377" i="3"/>
  <c r="U3377" i="3" s="1"/>
  <c r="R3377" i="3"/>
  <c r="T3377" i="3" s="1"/>
  <c r="AE3377" i="3" s="1"/>
  <c r="Q3377" i="3"/>
  <c r="AQ3377" i="3" s="1"/>
  <c r="P3377" i="3"/>
  <c r="O3377" i="3"/>
  <c r="AJ3377" i="3" s="1"/>
  <c r="N3377" i="3"/>
  <c r="AP3376" i="3"/>
  <c r="AU3376" i="3" s="1"/>
  <c r="AN3376" i="3"/>
  <c r="AM3376" i="3"/>
  <c r="AL3376" i="3"/>
  <c r="AK3376" i="3"/>
  <c r="AO3376" i="3" s="1"/>
  <c r="AH3376" i="3"/>
  <c r="AG3376" i="3"/>
  <c r="AF3376" i="3"/>
  <c r="AC3376" i="3"/>
  <c r="AB3376" i="3"/>
  <c r="AA3376" i="3"/>
  <c r="Y3376" i="3"/>
  <c r="X3376" i="3"/>
  <c r="Z3376" i="3" s="1"/>
  <c r="W3376" i="3"/>
  <c r="V3376" i="3"/>
  <c r="S3376" i="3"/>
  <c r="U3376" i="3" s="1"/>
  <c r="R3376" i="3"/>
  <c r="T3376" i="3" s="1"/>
  <c r="AE3376" i="3" s="1"/>
  <c r="Q3376" i="3"/>
  <c r="AQ3376" i="3" s="1"/>
  <c r="P3376" i="3"/>
  <c r="O3376" i="3"/>
  <c r="AJ3376" i="3" s="1"/>
  <c r="N3376" i="3"/>
  <c r="AP3375" i="3"/>
  <c r="AU3375" i="3" s="1"/>
  <c r="AN3375" i="3"/>
  <c r="AM3375" i="3"/>
  <c r="AL3375" i="3"/>
  <c r="AK3375" i="3"/>
  <c r="AO3375" i="3" s="1"/>
  <c r="AH3375" i="3"/>
  <c r="AG3375" i="3"/>
  <c r="AF3375" i="3"/>
  <c r="AC3375" i="3"/>
  <c r="AB3375" i="3"/>
  <c r="AA3375" i="3"/>
  <c r="Y3375" i="3"/>
  <c r="X3375" i="3"/>
  <c r="Z3375" i="3" s="1"/>
  <c r="W3375" i="3"/>
  <c r="V3375" i="3"/>
  <c r="S3375" i="3"/>
  <c r="U3375" i="3" s="1"/>
  <c r="R3375" i="3"/>
  <c r="T3375" i="3" s="1"/>
  <c r="AE3375" i="3" s="1"/>
  <c r="Q3375" i="3"/>
  <c r="AQ3375" i="3" s="1"/>
  <c r="P3375" i="3"/>
  <c r="O3375" i="3"/>
  <c r="AJ3375" i="3" s="1"/>
  <c r="N3375" i="3"/>
  <c r="AP3374" i="3"/>
  <c r="AU3374" i="3" s="1"/>
  <c r="AN3374" i="3"/>
  <c r="AM3374" i="3"/>
  <c r="AL3374" i="3"/>
  <c r="AK3374" i="3"/>
  <c r="AO3374" i="3" s="1"/>
  <c r="AH3374" i="3"/>
  <c r="AG3374" i="3"/>
  <c r="AF3374" i="3"/>
  <c r="AC3374" i="3"/>
  <c r="AB3374" i="3"/>
  <c r="AA3374" i="3"/>
  <c r="Y3374" i="3"/>
  <c r="X3374" i="3"/>
  <c r="Z3374" i="3" s="1"/>
  <c r="W3374" i="3"/>
  <c r="V3374" i="3"/>
  <c r="S3374" i="3"/>
  <c r="U3374" i="3" s="1"/>
  <c r="R3374" i="3"/>
  <c r="T3374" i="3" s="1"/>
  <c r="AE3374" i="3" s="1"/>
  <c r="Q3374" i="3"/>
  <c r="AQ3374" i="3" s="1"/>
  <c r="P3374" i="3"/>
  <c r="O3374" i="3"/>
  <c r="AJ3374" i="3" s="1"/>
  <c r="N3374" i="3"/>
  <c r="AP3373" i="3"/>
  <c r="AU3373" i="3" s="1"/>
  <c r="AN3373" i="3"/>
  <c r="AM3373" i="3"/>
  <c r="AL3373" i="3"/>
  <c r="AK3373" i="3"/>
  <c r="AO3373" i="3" s="1"/>
  <c r="AH3373" i="3"/>
  <c r="AG3373" i="3"/>
  <c r="AF3373" i="3"/>
  <c r="AC3373" i="3"/>
  <c r="AB3373" i="3"/>
  <c r="AA3373" i="3"/>
  <c r="Y3373" i="3"/>
  <c r="X3373" i="3"/>
  <c r="Z3373" i="3" s="1"/>
  <c r="W3373" i="3"/>
  <c r="V3373" i="3"/>
  <c r="S3373" i="3"/>
  <c r="U3373" i="3" s="1"/>
  <c r="R3373" i="3"/>
  <c r="T3373" i="3" s="1"/>
  <c r="AE3373" i="3" s="1"/>
  <c r="Q3373" i="3"/>
  <c r="AQ3373" i="3" s="1"/>
  <c r="P3373" i="3"/>
  <c r="O3373" i="3"/>
  <c r="AJ3373" i="3" s="1"/>
  <c r="N3373" i="3"/>
  <c r="AP3372" i="3"/>
  <c r="AU3372" i="3" s="1"/>
  <c r="AN3372" i="3"/>
  <c r="AM3372" i="3"/>
  <c r="AL3372" i="3"/>
  <c r="AK3372" i="3"/>
  <c r="AO3372" i="3" s="1"/>
  <c r="AH3372" i="3"/>
  <c r="AG3372" i="3"/>
  <c r="AF3372" i="3"/>
  <c r="AC3372" i="3"/>
  <c r="AB3372" i="3"/>
  <c r="AA3372" i="3"/>
  <c r="Y3372" i="3"/>
  <c r="X3372" i="3"/>
  <c r="Z3372" i="3" s="1"/>
  <c r="W3372" i="3"/>
  <c r="V3372" i="3"/>
  <c r="S3372" i="3"/>
  <c r="U3372" i="3" s="1"/>
  <c r="R3372" i="3"/>
  <c r="T3372" i="3" s="1"/>
  <c r="AE3372" i="3" s="1"/>
  <c r="Q3372" i="3"/>
  <c r="AQ3372" i="3" s="1"/>
  <c r="P3372" i="3"/>
  <c r="O3372" i="3"/>
  <c r="AJ3372" i="3" s="1"/>
  <c r="N3372" i="3"/>
  <c r="AP3371" i="3"/>
  <c r="AU3371" i="3" s="1"/>
  <c r="AN3371" i="3"/>
  <c r="AM3371" i="3"/>
  <c r="AL3371" i="3"/>
  <c r="AK3371" i="3"/>
  <c r="AO3371" i="3" s="1"/>
  <c r="AH3371" i="3"/>
  <c r="AG3371" i="3"/>
  <c r="AF3371" i="3"/>
  <c r="AC3371" i="3"/>
  <c r="AB3371" i="3"/>
  <c r="AA3371" i="3"/>
  <c r="Y3371" i="3"/>
  <c r="X3371" i="3"/>
  <c r="Z3371" i="3" s="1"/>
  <c r="W3371" i="3"/>
  <c r="V3371" i="3"/>
  <c r="S3371" i="3"/>
  <c r="U3371" i="3" s="1"/>
  <c r="R3371" i="3"/>
  <c r="T3371" i="3" s="1"/>
  <c r="AE3371" i="3" s="1"/>
  <c r="Q3371" i="3"/>
  <c r="AQ3371" i="3" s="1"/>
  <c r="P3371" i="3"/>
  <c r="O3371" i="3"/>
  <c r="AJ3371" i="3" s="1"/>
  <c r="N3371" i="3"/>
  <c r="AP3370" i="3"/>
  <c r="AU3370" i="3" s="1"/>
  <c r="AN3370" i="3"/>
  <c r="AM3370" i="3"/>
  <c r="AL3370" i="3"/>
  <c r="AK3370" i="3"/>
  <c r="AO3370" i="3" s="1"/>
  <c r="AH3370" i="3"/>
  <c r="AG3370" i="3"/>
  <c r="AF3370" i="3"/>
  <c r="AC3370" i="3"/>
  <c r="AB3370" i="3"/>
  <c r="AA3370" i="3"/>
  <c r="Y3370" i="3"/>
  <c r="X3370" i="3"/>
  <c r="Z3370" i="3" s="1"/>
  <c r="W3370" i="3"/>
  <c r="V3370" i="3"/>
  <c r="S3370" i="3"/>
  <c r="U3370" i="3" s="1"/>
  <c r="R3370" i="3"/>
  <c r="T3370" i="3" s="1"/>
  <c r="AE3370" i="3" s="1"/>
  <c r="Q3370" i="3"/>
  <c r="AQ3370" i="3" s="1"/>
  <c r="P3370" i="3"/>
  <c r="O3370" i="3"/>
  <c r="AJ3370" i="3" s="1"/>
  <c r="N3370" i="3"/>
  <c r="AP3369" i="3"/>
  <c r="AN3369" i="3"/>
  <c r="AM3369" i="3"/>
  <c r="AL3369" i="3"/>
  <c r="AK3369" i="3"/>
  <c r="AO3369" i="3" s="1"/>
  <c r="AH3369" i="3"/>
  <c r="AG3369" i="3"/>
  <c r="AF3369" i="3"/>
  <c r="AC3369" i="3"/>
  <c r="AB3369" i="3"/>
  <c r="Y3369" i="3"/>
  <c r="X3369" i="3"/>
  <c r="Z3369" i="3" s="1"/>
  <c r="W3369" i="3"/>
  <c r="V3369" i="3"/>
  <c r="S3369" i="3"/>
  <c r="U3369" i="3" s="1"/>
  <c r="R3369" i="3"/>
  <c r="T3369" i="3" s="1"/>
  <c r="AE3369" i="3" s="1"/>
  <c r="Q3369" i="3"/>
  <c r="AQ3369" i="3" s="1"/>
  <c r="P3369" i="3"/>
  <c r="O3369" i="3"/>
  <c r="AJ3369" i="3" s="1"/>
  <c r="N3369" i="3"/>
  <c r="AP3368" i="3"/>
  <c r="AU3368" i="3" s="1"/>
  <c r="AN3368" i="3"/>
  <c r="AM3368" i="3"/>
  <c r="AL3368" i="3"/>
  <c r="AK3368" i="3"/>
  <c r="AO3368" i="3" s="1"/>
  <c r="AH3368" i="3"/>
  <c r="AG3368" i="3"/>
  <c r="AF3368" i="3"/>
  <c r="AC3368" i="3"/>
  <c r="AB3368" i="3"/>
  <c r="AA3368" i="3"/>
  <c r="Y3368" i="3"/>
  <c r="X3368" i="3"/>
  <c r="Z3368" i="3" s="1"/>
  <c r="W3368" i="3"/>
  <c r="V3368" i="3"/>
  <c r="S3368" i="3"/>
  <c r="U3368" i="3" s="1"/>
  <c r="R3368" i="3"/>
  <c r="T3368" i="3" s="1"/>
  <c r="AE3368" i="3" s="1"/>
  <c r="Q3368" i="3"/>
  <c r="AQ3368" i="3" s="1"/>
  <c r="P3368" i="3"/>
  <c r="O3368" i="3"/>
  <c r="AJ3368" i="3" s="1"/>
  <c r="N3368" i="3"/>
  <c r="AP3367" i="3"/>
  <c r="AU3367" i="3" s="1"/>
  <c r="AN3367" i="3"/>
  <c r="AM3367" i="3"/>
  <c r="AL3367" i="3"/>
  <c r="AK3367" i="3"/>
  <c r="AO3367" i="3" s="1"/>
  <c r="AH3367" i="3"/>
  <c r="AG3367" i="3"/>
  <c r="AF3367" i="3"/>
  <c r="AC3367" i="3"/>
  <c r="AB3367" i="3"/>
  <c r="AA3367" i="3"/>
  <c r="Y3367" i="3"/>
  <c r="X3367" i="3"/>
  <c r="Z3367" i="3" s="1"/>
  <c r="W3367" i="3"/>
  <c r="V3367" i="3"/>
  <c r="S3367" i="3"/>
  <c r="U3367" i="3" s="1"/>
  <c r="R3367" i="3"/>
  <c r="T3367" i="3" s="1"/>
  <c r="AE3367" i="3" s="1"/>
  <c r="Q3367" i="3"/>
  <c r="AQ3367" i="3" s="1"/>
  <c r="P3367" i="3"/>
  <c r="O3367" i="3"/>
  <c r="AJ3367" i="3" s="1"/>
  <c r="N3367" i="3"/>
  <c r="AP3366" i="3"/>
  <c r="AU3366" i="3" s="1"/>
  <c r="AN3366" i="3"/>
  <c r="AM3366" i="3"/>
  <c r="AL3366" i="3"/>
  <c r="AK3366" i="3"/>
  <c r="AO3366" i="3" s="1"/>
  <c r="AH3366" i="3"/>
  <c r="AG3366" i="3"/>
  <c r="AF3366" i="3"/>
  <c r="AC3366" i="3"/>
  <c r="AB3366" i="3"/>
  <c r="AA3366" i="3"/>
  <c r="Y3366" i="3"/>
  <c r="X3366" i="3"/>
  <c r="Z3366" i="3" s="1"/>
  <c r="W3366" i="3"/>
  <c r="V3366" i="3"/>
  <c r="S3366" i="3"/>
  <c r="U3366" i="3" s="1"/>
  <c r="R3366" i="3"/>
  <c r="T3366" i="3" s="1"/>
  <c r="AE3366" i="3" s="1"/>
  <c r="Q3366" i="3"/>
  <c r="AQ3366" i="3" s="1"/>
  <c r="P3366" i="3"/>
  <c r="O3366" i="3"/>
  <c r="AJ3366" i="3" s="1"/>
  <c r="N3366" i="3"/>
  <c r="AP3365" i="3"/>
  <c r="AU3365" i="3" s="1"/>
  <c r="AN3365" i="3"/>
  <c r="AM3365" i="3"/>
  <c r="AL3365" i="3"/>
  <c r="AK3365" i="3"/>
  <c r="AO3365" i="3" s="1"/>
  <c r="AH3365" i="3"/>
  <c r="AG3365" i="3"/>
  <c r="AF3365" i="3"/>
  <c r="AC3365" i="3"/>
  <c r="AB3365" i="3"/>
  <c r="AA3365" i="3"/>
  <c r="Y3365" i="3"/>
  <c r="X3365" i="3"/>
  <c r="Z3365" i="3" s="1"/>
  <c r="W3365" i="3"/>
  <c r="V3365" i="3"/>
  <c r="S3365" i="3"/>
  <c r="U3365" i="3" s="1"/>
  <c r="R3365" i="3"/>
  <c r="T3365" i="3" s="1"/>
  <c r="AE3365" i="3" s="1"/>
  <c r="Q3365" i="3"/>
  <c r="P3365" i="3"/>
  <c r="O3365" i="3"/>
  <c r="AJ3365" i="3" s="1"/>
  <c r="N3365" i="3"/>
  <c r="AP3364" i="3"/>
  <c r="AU3364" i="3" s="1"/>
  <c r="AN3364" i="3"/>
  <c r="AM3364" i="3"/>
  <c r="AL3364" i="3"/>
  <c r="AK3364" i="3"/>
  <c r="AO3364" i="3" s="1"/>
  <c r="AH3364" i="3"/>
  <c r="AG3364" i="3"/>
  <c r="AF3364" i="3"/>
  <c r="AC3364" i="3"/>
  <c r="AB3364" i="3"/>
  <c r="AA3364" i="3"/>
  <c r="Y3364" i="3"/>
  <c r="X3364" i="3"/>
  <c r="Z3364" i="3" s="1"/>
  <c r="W3364" i="3"/>
  <c r="V3364" i="3"/>
  <c r="S3364" i="3"/>
  <c r="U3364" i="3" s="1"/>
  <c r="R3364" i="3"/>
  <c r="T3364" i="3" s="1"/>
  <c r="AE3364" i="3" s="1"/>
  <c r="Q3364" i="3"/>
  <c r="AQ3364" i="3" s="1"/>
  <c r="P3364" i="3"/>
  <c r="O3364" i="3"/>
  <c r="AJ3364" i="3" s="1"/>
  <c r="N3364" i="3"/>
  <c r="AP3363" i="3"/>
  <c r="AN3363" i="3"/>
  <c r="AM3363" i="3"/>
  <c r="AL3363" i="3"/>
  <c r="AK3363" i="3"/>
  <c r="AO3363" i="3" s="1"/>
  <c r="AH3363" i="3"/>
  <c r="AG3363" i="3"/>
  <c r="AF3363" i="3"/>
  <c r="AC3363" i="3"/>
  <c r="AB3363" i="3"/>
  <c r="Y3363" i="3"/>
  <c r="X3363" i="3"/>
  <c r="Z3363" i="3" s="1"/>
  <c r="W3363" i="3"/>
  <c r="V3363" i="3"/>
  <c r="S3363" i="3"/>
  <c r="U3363" i="3" s="1"/>
  <c r="R3363" i="3"/>
  <c r="T3363" i="3" s="1"/>
  <c r="AE3363" i="3" s="1"/>
  <c r="Q3363" i="3"/>
  <c r="AQ3363" i="3" s="1"/>
  <c r="P3363" i="3"/>
  <c r="O3363" i="3"/>
  <c r="AJ3363" i="3" s="1"/>
  <c r="N3363" i="3"/>
  <c r="AP3362" i="3"/>
  <c r="AN3362" i="3"/>
  <c r="AM3362" i="3"/>
  <c r="AL3362" i="3"/>
  <c r="AK3362" i="3"/>
  <c r="AO3362" i="3" s="1"/>
  <c r="AH3362" i="3"/>
  <c r="AG3362" i="3"/>
  <c r="AF3362" i="3"/>
  <c r="AC3362" i="3"/>
  <c r="AB3362" i="3"/>
  <c r="Y3362" i="3"/>
  <c r="X3362" i="3"/>
  <c r="Z3362" i="3" s="1"/>
  <c r="W3362" i="3"/>
  <c r="V3362" i="3"/>
  <c r="S3362" i="3"/>
  <c r="U3362" i="3" s="1"/>
  <c r="R3362" i="3"/>
  <c r="T3362" i="3" s="1"/>
  <c r="AE3362" i="3" s="1"/>
  <c r="Q3362" i="3"/>
  <c r="P3362" i="3"/>
  <c r="O3362" i="3"/>
  <c r="AJ3362" i="3" s="1"/>
  <c r="N3362" i="3"/>
  <c r="AP3361" i="3"/>
  <c r="AU3361" i="3" s="1"/>
  <c r="AN3361" i="3"/>
  <c r="AM3361" i="3"/>
  <c r="AL3361" i="3"/>
  <c r="AK3361" i="3"/>
  <c r="AO3361" i="3" s="1"/>
  <c r="AH3361" i="3"/>
  <c r="AG3361" i="3"/>
  <c r="AF3361" i="3"/>
  <c r="AC3361" i="3"/>
  <c r="AB3361" i="3"/>
  <c r="AA3361" i="3"/>
  <c r="Y3361" i="3"/>
  <c r="X3361" i="3"/>
  <c r="Z3361" i="3" s="1"/>
  <c r="W3361" i="3"/>
  <c r="V3361" i="3"/>
  <c r="S3361" i="3"/>
  <c r="U3361" i="3" s="1"/>
  <c r="R3361" i="3"/>
  <c r="T3361" i="3" s="1"/>
  <c r="AE3361" i="3" s="1"/>
  <c r="Q3361" i="3"/>
  <c r="AQ3361" i="3" s="1"/>
  <c r="P3361" i="3"/>
  <c r="O3361" i="3"/>
  <c r="AJ3361" i="3" s="1"/>
  <c r="N3361" i="3"/>
  <c r="AP3360" i="3"/>
  <c r="AU3360" i="3" s="1"/>
  <c r="AN3360" i="3"/>
  <c r="AM3360" i="3"/>
  <c r="AL3360" i="3"/>
  <c r="AK3360" i="3"/>
  <c r="AO3360" i="3" s="1"/>
  <c r="AH3360" i="3"/>
  <c r="AG3360" i="3"/>
  <c r="AF3360" i="3"/>
  <c r="AC3360" i="3"/>
  <c r="AB3360" i="3"/>
  <c r="AA3360" i="3"/>
  <c r="Y3360" i="3"/>
  <c r="X3360" i="3"/>
  <c r="Z3360" i="3" s="1"/>
  <c r="W3360" i="3"/>
  <c r="V3360" i="3"/>
  <c r="S3360" i="3"/>
  <c r="U3360" i="3" s="1"/>
  <c r="R3360" i="3"/>
  <c r="T3360" i="3" s="1"/>
  <c r="AE3360" i="3" s="1"/>
  <c r="Q3360" i="3"/>
  <c r="AQ3360" i="3" s="1"/>
  <c r="P3360" i="3"/>
  <c r="O3360" i="3"/>
  <c r="AJ3360" i="3" s="1"/>
  <c r="N3360" i="3"/>
  <c r="AP3359" i="3"/>
  <c r="AU3359" i="3" s="1"/>
  <c r="AN3359" i="3"/>
  <c r="AM3359" i="3"/>
  <c r="AL3359" i="3"/>
  <c r="AK3359" i="3"/>
  <c r="AO3359" i="3" s="1"/>
  <c r="AH3359" i="3"/>
  <c r="AG3359" i="3"/>
  <c r="AF3359" i="3"/>
  <c r="AC3359" i="3"/>
  <c r="AB3359" i="3"/>
  <c r="AA3359" i="3"/>
  <c r="Y3359" i="3"/>
  <c r="X3359" i="3"/>
  <c r="Z3359" i="3" s="1"/>
  <c r="W3359" i="3"/>
  <c r="V3359" i="3"/>
  <c r="S3359" i="3"/>
  <c r="U3359" i="3" s="1"/>
  <c r="R3359" i="3"/>
  <c r="T3359" i="3" s="1"/>
  <c r="AE3359" i="3" s="1"/>
  <c r="Q3359" i="3"/>
  <c r="AQ3359" i="3" s="1"/>
  <c r="P3359" i="3"/>
  <c r="O3359" i="3"/>
  <c r="AJ3359" i="3" s="1"/>
  <c r="N3359" i="3"/>
  <c r="AP3358" i="3"/>
  <c r="AU3358" i="3" s="1"/>
  <c r="AN3358" i="3"/>
  <c r="AM3358" i="3"/>
  <c r="AL3358" i="3"/>
  <c r="AK3358" i="3"/>
  <c r="AO3358" i="3" s="1"/>
  <c r="AH3358" i="3"/>
  <c r="AG3358" i="3"/>
  <c r="AF3358" i="3"/>
  <c r="AC3358" i="3"/>
  <c r="AB3358" i="3"/>
  <c r="AA3358" i="3"/>
  <c r="Y3358" i="3"/>
  <c r="X3358" i="3"/>
  <c r="Z3358" i="3" s="1"/>
  <c r="W3358" i="3"/>
  <c r="V3358" i="3"/>
  <c r="S3358" i="3"/>
  <c r="U3358" i="3" s="1"/>
  <c r="R3358" i="3"/>
  <c r="T3358" i="3" s="1"/>
  <c r="AE3358" i="3" s="1"/>
  <c r="Q3358" i="3"/>
  <c r="AQ3358" i="3" s="1"/>
  <c r="P3358" i="3"/>
  <c r="O3358" i="3"/>
  <c r="AJ3358" i="3" s="1"/>
  <c r="N3358" i="3"/>
  <c r="AP3357" i="3"/>
  <c r="AN3357" i="3"/>
  <c r="AM3357" i="3"/>
  <c r="AL3357" i="3"/>
  <c r="AK3357" i="3"/>
  <c r="AO3357" i="3" s="1"/>
  <c r="AH3357" i="3"/>
  <c r="AG3357" i="3"/>
  <c r="AF3357" i="3"/>
  <c r="AC3357" i="3"/>
  <c r="AB3357" i="3"/>
  <c r="Y3357" i="3"/>
  <c r="X3357" i="3"/>
  <c r="Z3357" i="3" s="1"/>
  <c r="W3357" i="3"/>
  <c r="V3357" i="3"/>
  <c r="S3357" i="3"/>
  <c r="U3357" i="3" s="1"/>
  <c r="R3357" i="3"/>
  <c r="T3357" i="3" s="1"/>
  <c r="AE3357" i="3" s="1"/>
  <c r="Q3357" i="3"/>
  <c r="AQ3357" i="3" s="1"/>
  <c r="P3357" i="3"/>
  <c r="O3357" i="3"/>
  <c r="AJ3357" i="3" s="1"/>
  <c r="N3357" i="3"/>
  <c r="AP3356" i="3"/>
  <c r="AU3356" i="3" s="1"/>
  <c r="AN3356" i="3"/>
  <c r="AM3356" i="3"/>
  <c r="AL3356" i="3"/>
  <c r="AK3356" i="3"/>
  <c r="AO3356" i="3" s="1"/>
  <c r="AH3356" i="3"/>
  <c r="AG3356" i="3"/>
  <c r="AF3356" i="3"/>
  <c r="AC3356" i="3"/>
  <c r="AB3356" i="3"/>
  <c r="AA3356" i="3"/>
  <c r="Y3356" i="3"/>
  <c r="X3356" i="3"/>
  <c r="Z3356" i="3" s="1"/>
  <c r="W3356" i="3"/>
  <c r="V3356" i="3"/>
  <c r="S3356" i="3"/>
  <c r="U3356" i="3" s="1"/>
  <c r="R3356" i="3"/>
  <c r="T3356" i="3" s="1"/>
  <c r="AE3356" i="3" s="1"/>
  <c r="Q3356" i="3"/>
  <c r="P3356" i="3"/>
  <c r="O3356" i="3"/>
  <c r="AJ3356" i="3" s="1"/>
  <c r="N3356" i="3"/>
  <c r="AP3355" i="3"/>
  <c r="AU3355" i="3" s="1"/>
  <c r="AN3355" i="3"/>
  <c r="AM3355" i="3"/>
  <c r="AL3355" i="3"/>
  <c r="AK3355" i="3"/>
  <c r="AO3355" i="3" s="1"/>
  <c r="AH3355" i="3"/>
  <c r="AG3355" i="3"/>
  <c r="AF3355" i="3"/>
  <c r="AC3355" i="3"/>
  <c r="AB3355" i="3"/>
  <c r="AA3355" i="3"/>
  <c r="Y3355" i="3"/>
  <c r="X3355" i="3"/>
  <c r="Z3355" i="3" s="1"/>
  <c r="W3355" i="3"/>
  <c r="V3355" i="3"/>
  <c r="S3355" i="3"/>
  <c r="U3355" i="3" s="1"/>
  <c r="R3355" i="3"/>
  <c r="T3355" i="3" s="1"/>
  <c r="AE3355" i="3" s="1"/>
  <c r="Q3355" i="3"/>
  <c r="AQ3355" i="3" s="1"/>
  <c r="P3355" i="3"/>
  <c r="O3355" i="3"/>
  <c r="AJ3355" i="3" s="1"/>
  <c r="N3355" i="3"/>
  <c r="AP3354" i="3"/>
  <c r="AU3354" i="3" s="1"/>
  <c r="AN3354" i="3"/>
  <c r="AM3354" i="3"/>
  <c r="AL3354" i="3"/>
  <c r="AK3354" i="3"/>
  <c r="AO3354" i="3" s="1"/>
  <c r="AH3354" i="3"/>
  <c r="AG3354" i="3"/>
  <c r="AF3354" i="3"/>
  <c r="AC3354" i="3"/>
  <c r="AB3354" i="3"/>
  <c r="AA3354" i="3"/>
  <c r="Y3354" i="3"/>
  <c r="X3354" i="3"/>
  <c r="Z3354" i="3" s="1"/>
  <c r="W3354" i="3"/>
  <c r="V3354" i="3"/>
  <c r="S3354" i="3"/>
  <c r="U3354" i="3" s="1"/>
  <c r="R3354" i="3"/>
  <c r="T3354" i="3" s="1"/>
  <c r="AE3354" i="3" s="1"/>
  <c r="Q3354" i="3"/>
  <c r="AQ3354" i="3" s="1"/>
  <c r="P3354" i="3"/>
  <c r="O3354" i="3"/>
  <c r="AJ3354" i="3" s="1"/>
  <c r="N3354" i="3"/>
  <c r="AP3353" i="3"/>
  <c r="AN3353" i="3"/>
  <c r="AM3353" i="3"/>
  <c r="AL3353" i="3"/>
  <c r="AK3353" i="3"/>
  <c r="AO3353" i="3" s="1"/>
  <c r="AH3353" i="3"/>
  <c r="AG3353" i="3"/>
  <c r="AF3353" i="3"/>
  <c r="AC3353" i="3"/>
  <c r="AB3353" i="3"/>
  <c r="Y3353" i="3"/>
  <c r="X3353" i="3"/>
  <c r="Z3353" i="3" s="1"/>
  <c r="W3353" i="3"/>
  <c r="V3353" i="3"/>
  <c r="S3353" i="3"/>
  <c r="U3353" i="3" s="1"/>
  <c r="R3353" i="3"/>
  <c r="T3353" i="3" s="1"/>
  <c r="AE3353" i="3" s="1"/>
  <c r="Q3353" i="3"/>
  <c r="AQ3353" i="3" s="1"/>
  <c r="P3353" i="3"/>
  <c r="O3353" i="3"/>
  <c r="AJ3353" i="3" s="1"/>
  <c r="N3353" i="3"/>
  <c r="AP3352" i="3"/>
  <c r="AU3352" i="3" s="1"/>
  <c r="AN3352" i="3"/>
  <c r="AM3352" i="3"/>
  <c r="AL3352" i="3"/>
  <c r="AK3352" i="3"/>
  <c r="AO3352" i="3" s="1"/>
  <c r="AH3352" i="3"/>
  <c r="AG3352" i="3"/>
  <c r="AF3352" i="3"/>
  <c r="AC3352" i="3"/>
  <c r="AB3352" i="3"/>
  <c r="AA3352" i="3"/>
  <c r="Y3352" i="3"/>
  <c r="X3352" i="3"/>
  <c r="Z3352" i="3" s="1"/>
  <c r="W3352" i="3"/>
  <c r="V3352" i="3"/>
  <c r="S3352" i="3"/>
  <c r="U3352" i="3" s="1"/>
  <c r="R3352" i="3"/>
  <c r="T3352" i="3" s="1"/>
  <c r="AE3352" i="3" s="1"/>
  <c r="Q3352" i="3"/>
  <c r="P3352" i="3"/>
  <c r="O3352" i="3"/>
  <c r="AJ3352" i="3" s="1"/>
  <c r="N3352" i="3"/>
  <c r="AP3351" i="3"/>
  <c r="AU3351" i="3" s="1"/>
  <c r="AN3351" i="3"/>
  <c r="AM3351" i="3"/>
  <c r="AL3351" i="3"/>
  <c r="AK3351" i="3"/>
  <c r="AO3351" i="3" s="1"/>
  <c r="AH3351" i="3"/>
  <c r="AG3351" i="3"/>
  <c r="AF3351" i="3"/>
  <c r="AC3351" i="3"/>
  <c r="AB3351" i="3"/>
  <c r="AA3351" i="3"/>
  <c r="Y3351" i="3"/>
  <c r="X3351" i="3"/>
  <c r="Z3351" i="3" s="1"/>
  <c r="W3351" i="3"/>
  <c r="V3351" i="3"/>
  <c r="S3351" i="3"/>
  <c r="U3351" i="3" s="1"/>
  <c r="R3351" i="3"/>
  <c r="T3351" i="3" s="1"/>
  <c r="AE3351" i="3" s="1"/>
  <c r="Q3351" i="3"/>
  <c r="AQ3351" i="3" s="1"/>
  <c r="P3351" i="3"/>
  <c r="O3351" i="3"/>
  <c r="AJ3351" i="3" s="1"/>
  <c r="N3351" i="3"/>
  <c r="AP3350" i="3"/>
  <c r="AU3350" i="3" s="1"/>
  <c r="AN3350" i="3"/>
  <c r="AM3350" i="3"/>
  <c r="AL3350" i="3"/>
  <c r="AK3350" i="3"/>
  <c r="AO3350" i="3" s="1"/>
  <c r="AH3350" i="3"/>
  <c r="AG3350" i="3"/>
  <c r="AF3350" i="3"/>
  <c r="AC3350" i="3"/>
  <c r="AB3350" i="3"/>
  <c r="AA3350" i="3"/>
  <c r="Y3350" i="3"/>
  <c r="X3350" i="3"/>
  <c r="Z3350" i="3" s="1"/>
  <c r="W3350" i="3"/>
  <c r="V3350" i="3"/>
  <c r="S3350" i="3"/>
  <c r="U3350" i="3" s="1"/>
  <c r="R3350" i="3"/>
  <c r="T3350" i="3" s="1"/>
  <c r="AE3350" i="3" s="1"/>
  <c r="Q3350" i="3"/>
  <c r="AQ3350" i="3" s="1"/>
  <c r="P3350" i="3"/>
  <c r="O3350" i="3"/>
  <c r="AJ3350" i="3" s="1"/>
  <c r="N3350" i="3"/>
  <c r="AP3349" i="3"/>
  <c r="AU3349" i="3" s="1"/>
  <c r="AN3349" i="3"/>
  <c r="AM3349" i="3"/>
  <c r="AL3349" i="3"/>
  <c r="AK3349" i="3"/>
  <c r="AO3349" i="3" s="1"/>
  <c r="AH3349" i="3"/>
  <c r="AG3349" i="3"/>
  <c r="AF3349" i="3"/>
  <c r="AC3349" i="3"/>
  <c r="AB3349" i="3"/>
  <c r="AA3349" i="3"/>
  <c r="Y3349" i="3"/>
  <c r="X3349" i="3"/>
  <c r="Z3349" i="3" s="1"/>
  <c r="W3349" i="3"/>
  <c r="V3349" i="3"/>
  <c r="S3349" i="3"/>
  <c r="U3349" i="3" s="1"/>
  <c r="R3349" i="3"/>
  <c r="T3349" i="3" s="1"/>
  <c r="AE3349" i="3" s="1"/>
  <c r="Q3349" i="3"/>
  <c r="AQ3349" i="3" s="1"/>
  <c r="P3349" i="3"/>
  <c r="O3349" i="3"/>
  <c r="AJ3349" i="3" s="1"/>
  <c r="N3349" i="3"/>
  <c r="AP3348" i="3"/>
  <c r="AU3348" i="3" s="1"/>
  <c r="AN3348" i="3"/>
  <c r="AM3348" i="3"/>
  <c r="AL3348" i="3"/>
  <c r="AK3348" i="3"/>
  <c r="AO3348" i="3" s="1"/>
  <c r="AH3348" i="3"/>
  <c r="AG3348" i="3"/>
  <c r="AF3348" i="3"/>
  <c r="AC3348" i="3"/>
  <c r="AB3348" i="3"/>
  <c r="AA3348" i="3"/>
  <c r="Y3348" i="3"/>
  <c r="X3348" i="3"/>
  <c r="Z3348" i="3" s="1"/>
  <c r="W3348" i="3"/>
  <c r="V3348" i="3"/>
  <c r="S3348" i="3"/>
  <c r="U3348" i="3" s="1"/>
  <c r="R3348" i="3"/>
  <c r="T3348" i="3" s="1"/>
  <c r="AE3348" i="3" s="1"/>
  <c r="Q3348" i="3"/>
  <c r="AQ3348" i="3" s="1"/>
  <c r="P3348" i="3"/>
  <c r="O3348" i="3"/>
  <c r="AJ3348" i="3" s="1"/>
  <c r="N3348" i="3"/>
  <c r="AP3347" i="3"/>
  <c r="AU3347" i="3" s="1"/>
  <c r="AN3347" i="3"/>
  <c r="AM3347" i="3"/>
  <c r="AL3347" i="3"/>
  <c r="AK3347" i="3"/>
  <c r="AO3347" i="3" s="1"/>
  <c r="AH3347" i="3"/>
  <c r="AG3347" i="3"/>
  <c r="AF3347" i="3"/>
  <c r="AC3347" i="3"/>
  <c r="AB3347" i="3"/>
  <c r="AA3347" i="3"/>
  <c r="Y3347" i="3"/>
  <c r="X3347" i="3"/>
  <c r="Z3347" i="3" s="1"/>
  <c r="W3347" i="3"/>
  <c r="V3347" i="3"/>
  <c r="S3347" i="3"/>
  <c r="U3347" i="3" s="1"/>
  <c r="R3347" i="3"/>
  <c r="T3347" i="3" s="1"/>
  <c r="AE3347" i="3" s="1"/>
  <c r="Q3347" i="3"/>
  <c r="AQ3347" i="3" s="1"/>
  <c r="P3347" i="3"/>
  <c r="O3347" i="3"/>
  <c r="AJ3347" i="3" s="1"/>
  <c r="N3347" i="3"/>
  <c r="AP3346" i="3"/>
  <c r="AU3346" i="3" s="1"/>
  <c r="AN3346" i="3"/>
  <c r="AM3346" i="3"/>
  <c r="AL3346" i="3"/>
  <c r="AK3346" i="3"/>
  <c r="AO3346" i="3" s="1"/>
  <c r="AH3346" i="3"/>
  <c r="AG3346" i="3"/>
  <c r="AF3346" i="3"/>
  <c r="AC3346" i="3"/>
  <c r="AB3346" i="3"/>
  <c r="AA3346" i="3"/>
  <c r="Y3346" i="3"/>
  <c r="X3346" i="3"/>
  <c r="Z3346" i="3" s="1"/>
  <c r="W3346" i="3"/>
  <c r="V3346" i="3"/>
  <c r="S3346" i="3"/>
  <c r="U3346" i="3" s="1"/>
  <c r="R3346" i="3"/>
  <c r="T3346" i="3" s="1"/>
  <c r="AE3346" i="3" s="1"/>
  <c r="Q3346" i="3"/>
  <c r="AQ3346" i="3" s="1"/>
  <c r="P3346" i="3"/>
  <c r="O3346" i="3"/>
  <c r="AJ3346" i="3" s="1"/>
  <c r="N3346" i="3"/>
  <c r="AP3345" i="3"/>
  <c r="AU3345" i="3" s="1"/>
  <c r="AN3345" i="3"/>
  <c r="AM3345" i="3"/>
  <c r="AL3345" i="3"/>
  <c r="AK3345" i="3"/>
  <c r="AO3345" i="3" s="1"/>
  <c r="AH3345" i="3"/>
  <c r="AG3345" i="3"/>
  <c r="AF3345" i="3"/>
  <c r="AC3345" i="3"/>
  <c r="AB3345" i="3"/>
  <c r="AA3345" i="3"/>
  <c r="Y3345" i="3"/>
  <c r="X3345" i="3"/>
  <c r="Z3345" i="3" s="1"/>
  <c r="W3345" i="3"/>
  <c r="V3345" i="3"/>
  <c r="S3345" i="3"/>
  <c r="U3345" i="3" s="1"/>
  <c r="R3345" i="3"/>
  <c r="T3345" i="3" s="1"/>
  <c r="AE3345" i="3" s="1"/>
  <c r="Q3345" i="3"/>
  <c r="AQ3345" i="3" s="1"/>
  <c r="P3345" i="3"/>
  <c r="O3345" i="3"/>
  <c r="AJ3345" i="3" s="1"/>
  <c r="N3345" i="3"/>
  <c r="AP3344" i="3"/>
  <c r="AU3344" i="3" s="1"/>
  <c r="AN3344" i="3"/>
  <c r="AM3344" i="3"/>
  <c r="AL3344" i="3"/>
  <c r="AK3344" i="3"/>
  <c r="AO3344" i="3" s="1"/>
  <c r="AH3344" i="3"/>
  <c r="AG3344" i="3"/>
  <c r="AF3344" i="3"/>
  <c r="AC3344" i="3"/>
  <c r="AB3344" i="3"/>
  <c r="AA3344" i="3"/>
  <c r="Y3344" i="3"/>
  <c r="X3344" i="3"/>
  <c r="Z3344" i="3" s="1"/>
  <c r="W3344" i="3"/>
  <c r="V3344" i="3"/>
  <c r="S3344" i="3"/>
  <c r="U3344" i="3" s="1"/>
  <c r="R3344" i="3"/>
  <c r="T3344" i="3" s="1"/>
  <c r="AE3344" i="3" s="1"/>
  <c r="Q3344" i="3"/>
  <c r="AQ3344" i="3" s="1"/>
  <c r="P3344" i="3"/>
  <c r="O3344" i="3"/>
  <c r="AJ3344" i="3" s="1"/>
  <c r="N3344" i="3"/>
  <c r="AP3343" i="3"/>
  <c r="AU3343" i="3" s="1"/>
  <c r="AN3343" i="3"/>
  <c r="AM3343" i="3"/>
  <c r="AL3343" i="3"/>
  <c r="AK3343" i="3"/>
  <c r="AO3343" i="3" s="1"/>
  <c r="AH3343" i="3"/>
  <c r="AG3343" i="3"/>
  <c r="AF3343" i="3"/>
  <c r="AC3343" i="3"/>
  <c r="AB3343" i="3"/>
  <c r="AA3343" i="3"/>
  <c r="Y3343" i="3"/>
  <c r="X3343" i="3"/>
  <c r="Z3343" i="3" s="1"/>
  <c r="W3343" i="3"/>
  <c r="V3343" i="3"/>
  <c r="S3343" i="3"/>
  <c r="U3343" i="3" s="1"/>
  <c r="R3343" i="3"/>
  <c r="T3343" i="3" s="1"/>
  <c r="AE3343" i="3" s="1"/>
  <c r="Q3343" i="3"/>
  <c r="AQ3343" i="3" s="1"/>
  <c r="P3343" i="3"/>
  <c r="O3343" i="3"/>
  <c r="AJ3343" i="3" s="1"/>
  <c r="N3343" i="3"/>
  <c r="AP3342" i="3"/>
  <c r="AU3342" i="3" s="1"/>
  <c r="AN3342" i="3"/>
  <c r="AM3342" i="3"/>
  <c r="AL3342" i="3"/>
  <c r="AK3342" i="3"/>
  <c r="AO3342" i="3" s="1"/>
  <c r="AH3342" i="3"/>
  <c r="AG3342" i="3"/>
  <c r="AF3342" i="3"/>
  <c r="AC3342" i="3"/>
  <c r="AB3342" i="3"/>
  <c r="AA3342" i="3"/>
  <c r="Y3342" i="3"/>
  <c r="X3342" i="3"/>
  <c r="Z3342" i="3" s="1"/>
  <c r="W3342" i="3"/>
  <c r="V3342" i="3"/>
  <c r="S3342" i="3"/>
  <c r="U3342" i="3" s="1"/>
  <c r="R3342" i="3"/>
  <c r="T3342" i="3" s="1"/>
  <c r="AE3342" i="3" s="1"/>
  <c r="Q3342" i="3"/>
  <c r="P3342" i="3"/>
  <c r="O3342" i="3"/>
  <c r="AJ3342" i="3" s="1"/>
  <c r="N3342" i="3"/>
  <c r="AP3341" i="3"/>
  <c r="AU3341" i="3" s="1"/>
  <c r="AN3341" i="3"/>
  <c r="AM3341" i="3"/>
  <c r="AL3341" i="3"/>
  <c r="AK3341" i="3"/>
  <c r="AO3341" i="3" s="1"/>
  <c r="AH3341" i="3"/>
  <c r="AG3341" i="3"/>
  <c r="AF3341" i="3"/>
  <c r="AC3341" i="3"/>
  <c r="AB3341" i="3"/>
  <c r="AA3341" i="3"/>
  <c r="Y3341" i="3"/>
  <c r="X3341" i="3"/>
  <c r="Z3341" i="3" s="1"/>
  <c r="W3341" i="3"/>
  <c r="V3341" i="3"/>
  <c r="S3341" i="3"/>
  <c r="U3341" i="3" s="1"/>
  <c r="R3341" i="3"/>
  <c r="T3341" i="3" s="1"/>
  <c r="AE3341" i="3" s="1"/>
  <c r="Q3341" i="3"/>
  <c r="P3341" i="3"/>
  <c r="O3341" i="3"/>
  <c r="AJ3341" i="3" s="1"/>
  <c r="N3341" i="3"/>
  <c r="AP3340" i="3"/>
  <c r="AU3340" i="3" s="1"/>
  <c r="AN3340" i="3"/>
  <c r="AM3340" i="3"/>
  <c r="AL3340" i="3"/>
  <c r="AK3340" i="3"/>
  <c r="AO3340" i="3" s="1"/>
  <c r="AH3340" i="3"/>
  <c r="AG3340" i="3"/>
  <c r="AF3340" i="3"/>
  <c r="AC3340" i="3"/>
  <c r="AB3340" i="3"/>
  <c r="AA3340" i="3"/>
  <c r="Y3340" i="3"/>
  <c r="X3340" i="3"/>
  <c r="Z3340" i="3" s="1"/>
  <c r="W3340" i="3"/>
  <c r="V3340" i="3"/>
  <c r="S3340" i="3"/>
  <c r="U3340" i="3" s="1"/>
  <c r="R3340" i="3"/>
  <c r="T3340" i="3" s="1"/>
  <c r="AE3340" i="3" s="1"/>
  <c r="Q3340" i="3"/>
  <c r="AQ3340" i="3" s="1"/>
  <c r="P3340" i="3"/>
  <c r="O3340" i="3"/>
  <c r="AJ3340" i="3" s="1"/>
  <c r="N3340" i="3"/>
  <c r="AP3339" i="3"/>
  <c r="AU3339" i="3" s="1"/>
  <c r="AN3339" i="3"/>
  <c r="AM3339" i="3"/>
  <c r="AL3339" i="3"/>
  <c r="AK3339" i="3"/>
  <c r="AO3339" i="3" s="1"/>
  <c r="AH3339" i="3"/>
  <c r="AG3339" i="3"/>
  <c r="AF3339" i="3"/>
  <c r="AC3339" i="3"/>
  <c r="AB3339" i="3"/>
  <c r="AA3339" i="3"/>
  <c r="Y3339" i="3"/>
  <c r="X3339" i="3"/>
  <c r="Z3339" i="3" s="1"/>
  <c r="W3339" i="3"/>
  <c r="V3339" i="3"/>
  <c r="S3339" i="3"/>
  <c r="U3339" i="3" s="1"/>
  <c r="R3339" i="3"/>
  <c r="T3339" i="3" s="1"/>
  <c r="AE3339" i="3" s="1"/>
  <c r="Q3339" i="3"/>
  <c r="AQ3339" i="3" s="1"/>
  <c r="P3339" i="3"/>
  <c r="O3339" i="3"/>
  <c r="AJ3339" i="3" s="1"/>
  <c r="N3339" i="3"/>
  <c r="AP3338" i="3"/>
  <c r="AU3338" i="3" s="1"/>
  <c r="AN3338" i="3"/>
  <c r="AM3338" i="3"/>
  <c r="AL3338" i="3"/>
  <c r="AK3338" i="3"/>
  <c r="AO3338" i="3" s="1"/>
  <c r="AH3338" i="3"/>
  <c r="AG3338" i="3"/>
  <c r="AF3338" i="3"/>
  <c r="AC3338" i="3"/>
  <c r="AB3338" i="3"/>
  <c r="AA3338" i="3"/>
  <c r="Y3338" i="3"/>
  <c r="X3338" i="3"/>
  <c r="Z3338" i="3" s="1"/>
  <c r="W3338" i="3"/>
  <c r="V3338" i="3"/>
  <c r="S3338" i="3"/>
  <c r="U3338" i="3" s="1"/>
  <c r="R3338" i="3"/>
  <c r="T3338" i="3" s="1"/>
  <c r="AE3338" i="3" s="1"/>
  <c r="Q3338" i="3"/>
  <c r="AQ3338" i="3" s="1"/>
  <c r="P3338" i="3"/>
  <c r="O3338" i="3"/>
  <c r="AJ3338" i="3" s="1"/>
  <c r="N3338" i="3"/>
  <c r="AP3337" i="3"/>
  <c r="AU3337" i="3" s="1"/>
  <c r="AN3337" i="3"/>
  <c r="AM3337" i="3"/>
  <c r="AL3337" i="3"/>
  <c r="AK3337" i="3"/>
  <c r="AO3337" i="3" s="1"/>
  <c r="AH3337" i="3"/>
  <c r="AG3337" i="3"/>
  <c r="AF3337" i="3"/>
  <c r="AC3337" i="3"/>
  <c r="AB3337" i="3"/>
  <c r="AA3337" i="3"/>
  <c r="Y3337" i="3"/>
  <c r="X3337" i="3"/>
  <c r="Z3337" i="3" s="1"/>
  <c r="W3337" i="3"/>
  <c r="V3337" i="3"/>
  <c r="S3337" i="3"/>
  <c r="U3337" i="3" s="1"/>
  <c r="R3337" i="3"/>
  <c r="T3337" i="3" s="1"/>
  <c r="AE3337" i="3" s="1"/>
  <c r="Q3337" i="3"/>
  <c r="P3337" i="3"/>
  <c r="O3337" i="3"/>
  <c r="AJ3337" i="3" s="1"/>
  <c r="N3337" i="3"/>
  <c r="AP3336" i="3"/>
  <c r="AU3336" i="3" s="1"/>
  <c r="AN3336" i="3"/>
  <c r="AM3336" i="3"/>
  <c r="AL3336" i="3"/>
  <c r="AK3336" i="3"/>
  <c r="AO3336" i="3" s="1"/>
  <c r="AH3336" i="3"/>
  <c r="AG3336" i="3"/>
  <c r="AF3336" i="3"/>
  <c r="AC3336" i="3"/>
  <c r="AB3336" i="3"/>
  <c r="AA3336" i="3"/>
  <c r="Y3336" i="3"/>
  <c r="X3336" i="3"/>
  <c r="Z3336" i="3" s="1"/>
  <c r="W3336" i="3"/>
  <c r="V3336" i="3"/>
  <c r="S3336" i="3"/>
  <c r="U3336" i="3" s="1"/>
  <c r="R3336" i="3"/>
  <c r="T3336" i="3" s="1"/>
  <c r="AE3336" i="3" s="1"/>
  <c r="Q3336" i="3"/>
  <c r="AQ3336" i="3" s="1"/>
  <c r="P3336" i="3"/>
  <c r="O3336" i="3"/>
  <c r="AJ3336" i="3" s="1"/>
  <c r="N3336" i="3"/>
  <c r="AP3335" i="3"/>
  <c r="AU3335" i="3" s="1"/>
  <c r="AN3335" i="3"/>
  <c r="AM3335" i="3"/>
  <c r="AL3335" i="3"/>
  <c r="AK3335" i="3"/>
  <c r="AO3335" i="3" s="1"/>
  <c r="AH3335" i="3"/>
  <c r="AG3335" i="3"/>
  <c r="AF3335" i="3"/>
  <c r="AC3335" i="3"/>
  <c r="AB3335" i="3"/>
  <c r="AA3335" i="3"/>
  <c r="Y3335" i="3"/>
  <c r="X3335" i="3"/>
  <c r="Z3335" i="3" s="1"/>
  <c r="W3335" i="3"/>
  <c r="V3335" i="3"/>
  <c r="S3335" i="3"/>
  <c r="U3335" i="3" s="1"/>
  <c r="R3335" i="3"/>
  <c r="T3335" i="3" s="1"/>
  <c r="AE3335" i="3" s="1"/>
  <c r="Q3335" i="3"/>
  <c r="AQ3335" i="3" s="1"/>
  <c r="P3335" i="3"/>
  <c r="O3335" i="3"/>
  <c r="AJ3335" i="3" s="1"/>
  <c r="N3335" i="3"/>
  <c r="AP3334" i="3"/>
  <c r="AU3334" i="3" s="1"/>
  <c r="AN3334" i="3"/>
  <c r="AM3334" i="3"/>
  <c r="AL3334" i="3"/>
  <c r="AK3334" i="3"/>
  <c r="AO3334" i="3" s="1"/>
  <c r="AH3334" i="3"/>
  <c r="AG3334" i="3"/>
  <c r="AF3334" i="3"/>
  <c r="AC3334" i="3"/>
  <c r="AB3334" i="3"/>
  <c r="AA3334" i="3"/>
  <c r="Y3334" i="3"/>
  <c r="X3334" i="3"/>
  <c r="Z3334" i="3" s="1"/>
  <c r="W3334" i="3"/>
  <c r="V3334" i="3"/>
  <c r="S3334" i="3"/>
  <c r="U3334" i="3" s="1"/>
  <c r="R3334" i="3"/>
  <c r="T3334" i="3" s="1"/>
  <c r="AE3334" i="3" s="1"/>
  <c r="Q3334" i="3"/>
  <c r="AQ3334" i="3" s="1"/>
  <c r="P3334" i="3"/>
  <c r="O3334" i="3"/>
  <c r="AJ3334" i="3" s="1"/>
  <c r="N3334" i="3"/>
  <c r="AP3333" i="3"/>
  <c r="AU3333" i="3" s="1"/>
  <c r="AN3333" i="3"/>
  <c r="AM3333" i="3"/>
  <c r="AL3333" i="3"/>
  <c r="AK3333" i="3"/>
  <c r="AO3333" i="3" s="1"/>
  <c r="AH3333" i="3"/>
  <c r="AG3333" i="3"/>
  <c r="AF3333" i="3"/>
  <c r="AC3333" i="3"/>
  <c r="AB3333" i="3"/>
  <c r="AA3333" i="3"/>
  <c r="Y3333" i="3"/>
  <c r="X3333" i="3"/>
  <c r="Z3333" i="3" s="1"/>
  <c r="W3333" i="3"/>
  <c r="V3333" i="3"/>
  <c r="S3333" i="3"/>
  <c r="U3333" i="3" s="1"/>
  <c r="R3333" i="3"/>
  <c r="T3333" i="3" s="1"/>
  <c r="AE3333" i="3" s="1"/>
  <c r="Q3333" i="3"/>
  <c r="AQ3333" i="3" s="1"/>
  <c r="P3333" i="3"/>
  <c r="O3333" i="3"/>
  <c r="AJ3333" i="3" s="1"/>
  <c r="N3333" i="3"/>
  <c r="AP3332" i="3"/>
  <c r="AU3332" i="3" s="1"/>
  <c r="AN3332" i="3"/>
  <c r="AM3332" i="3"/>
  <c r="AL3332" i="3"/>
  <c r="AK3332" i="3"/>
  <c r="AO3332" i="3" s="1"/>
  <c r="AH3332" i="3"/>
  <c r="AG3332" i="3"/>
  <c r="AF3332" i="3"/>
  <c r="AC3332" i="3"/>
  <c r="AB3332" i="3"/>
  <c r="AA3332" i="3"/>
  <c r="Y3332" i="3"/>
  <c r="X3332" i="3"/>
  <c r="Z3332" i="3" s="1"/>
  <c r="W3332" i="3"/>
  <c r="V3332" i="3"/>
  <c r="S3332" i="3"/>
  <c r="U3332" i="3" s="1"/>
  <c r="R3332" i="3"/>
  <c r="T3332" i="3" s="1"/>
  <c r="AE3332" i="3" s="1"/>
  <c r="Q3332" i="3"/>
  <c r="AQ3332" i="3" s="1"/>
  <c r="P3332" i="3"/>
  <c r="O3332" i="3"/>
  <c r="AJ3332" i="3" s="1"/>
  <c r="N3332" i="3"/>
  <c r="AP3331" i="3"/>
  <c r="AU3331" i="3" s="1"/>
  <c r="AN3331" i="3"/>
  <c r="AM3331" i="3"/>
  <c r="AL3331" i="3"/>
  <c r="AK3331" i="3"/>
  <c r="AO3331" i="3" s="1"/>
  <c r="AH3331" i="3"/>
  <c r="AG3331" i="3"/>
  <c r="AF3331" i="3"/>
  <c r="AC3331" i="3"/>
  <c r="AB3331" i="3"/>
  <c r="AA3331" i="3"/>
  <c r="Y3331" i="3"/>
  <c r="X3331" i="3"/>
  <c r="Z3331" i="3" s="1"/>
  <c r="W3331" i="3"/>
  <c r="V3331" i="3"/>
  <c r="S3331" i="3"/>
  <c r="U3331" i="3" s="1"/>
  <c r="R3331" i="3"/>
  <c r="T3331" i="3" s="1"/>
  <c r="AE3331" i="3" s="1"/>
  <c r="Q3331" i="3"/>
  <c r="AQ3331" i="3" s="1"/>
  <c r="P3331" i="3"/>
  <c r="O3331" i="3"/>
  <c r="AJ3331" i="3" s="1"/>
  <c r="N3331" i="3"/>
  <c r="AP3330" i="3"/>
  <c r="AU3330" i="3" s="1"/>
  <c r="AN3330" i="3"/>
  <c r="AM3330" i="3"/>
  <c r="AL3330" i="3"/>
  <c r="AK3330" i="3"/>
  <c r="AO3330" i="3" s="1"/>
  <c r="AH3330" i="3"/>
  <c r="AG3330" i="3"/>
  <c r="AF3330" i="3"/>
  <c r="AC3330" i="3"/>
  <c r="AB3330" i="3"/>
  <c r="AA3330" i="3"/>
  <c r="Y3330" i="3"/>
  <c r="X3330" i="3"/>
  <c r="Z3330" i="3" s="1"/>
  <c r="W3330" i="3"/>
  <c r="V3330" i="3"/>
  <c r="S3330" i="3"/>
  <c r="U3330" i="3" s="1"/>
  <c r="R3330" i="3"/>
  <c r="T3330" i="3" s="1"/>
  <c r="AE3330" i="3" s="1"/>
  <c r="Q3330" i="3"/>
  <c r="AQ3330" i="3" s="1"/>
  <c r="P3330" i="3"/>
  <c r="O3330" i="3"/>
  <c r="AJ3330" i="3" s="1"/>
  <c r="N3330" i="3"/>
  <c r="AP3329" i="3"/>
  <c r="AU3329" i="3" s="1"/>
  <c r="AN3329" i="3"/>
  <c r="AM3329" i="3"/>
  <c r="AL3329" i="3"/>
  <c r="AK3329" i="3"/>
  <c r="AO3329" i="3" s="1"/>
  <c r="AH3329" i="3"/>
  <c r="AG3329" i="3"/>
  <c r="AF3329" i="3"/>
  <c r="AC3329" i="3"/>
  <c r="AB3329" i="3"/>
  <c r="AA3329" i="3"/>
  <c r="Y3329" i="3"/>
  <c r="X3329" i="3"/>
  <c r="Z3329" i="3" s="1"/>
  <c r="W3329" i="3"/>
  <c r="V3329" i="3"/>
  <c r="S3329" i="3"/>
  <c r="U3329" i="3" s="1"/>
  <c r="R3329" i="3"/>
  <c r="T3329" i="3" s="1"/>
  <c r="AE3329" i="3" s="1"/>
  <c r="Q3329" i="3"/>
  <c r="AQ3329" i="3" s="1"/>
  <c r="P3329" i="3"/>
  <c r="O3329" i="3"/>
  <c r="AJ3329" i="3" s="1"/>
  <c r="N3329" i="3"/>
  <c r="AP3328" i="3"/>
  <c r="AU3328" i="3" s="1"/>
  <c r="AN3328" i="3"/>
  <c r="AM3328" i="3"/>
  <c r="AL3328" i="3"/>
  <c r="AK3328" i="3"/>
  <c r="AO3328" i="3" s="1"/>
  <c r="AH3328" i="3"/>
  <c r="AG3328" i="3"/>
  <c r="AF3328" i="3"/>
  <c r="AC3328" i="3"/>
  <c r="AB3328" i="3"/>
  <c r="AA3328" i="3"/>
  <c r="Y3328" i="3"/>
  <c r="X3328" i="3"/>
  <c r="Z3328" i="3" s="1"/>
  <c r="W3328" i="3"/>
  <c r="V3328" i="3"/>
  <c r="S3328" i="3"/>
  <c r="U3328" i="3" s="1"/>
  <c r="R3328" i="3"/>
  <c r="T3328" i="3" s="1"/>
  <c r="AE3328" i="3" s="1"/>
  <c r="Q3328" i="3"/>
  <c r="AQ3328" i="3" s="1"/>
  <c r="P3328" i="3"/>
  <c r="O3328" i="3"/>
  <c r="AJ3328" i="3" s="1"/>
  <c r="N3328" i="3"/>
  <c r="AP3327" i="3"/>
  <c r="AU3327" i="3" s="1"/>
  <c r="AN3327" i="3"/>
  <c r="AM3327" i="3"/>
  <c r="AL3327" i="3"/>
  <c r="AK3327" i="3"/>
  <c r="AO3327" i="3" s="1"/>
  <c r="AH3327" i="3"/>
  <c r="AG3327" i="3"/>
  <c r="AF3327" i="3"/>
  <c r="AC3327" i="3"/>
  <c r="AB3327" i="3"/>
  <c r="AA3327" i="3"/>
  <c r="Y3327" i="3"/>
  <c r="X3327" i="3"/>
  <c r="Z3327" i="3" s="1"/>
  <c r="W3327" i="3"/>
  <c r="V3327" i="3"/>
  <c r="S3327" i="3"/>
  <c r="U3327" i="3" s="1"/>
  <c r="R3327" i="3"/>
  <c r="T3327" i="3" s="1"/>
  <c r="AE3327" i="3" s="1"/>
  <c r="Q3327" i="3"/>
  <c r="P3327" i="3"/>
  <c r="O3327" i="3"/>
  <c r="AJ3327" i="3" s="1"/>
  <c r="N3327" i="3"/>
  <c r="AP3326" i="3"/>
  <c r="AU3326" i="3" s="1"/>
  <c r="AN3326" i="3"/>
  <c r="AM3326" i="3"/>
  <c r="AL3326" i="3"/>
  <c r="AK3326" i="3"/>
  <c r="AO3326" i="3" s="1"/>
  <c r="AH3326" i="3"/>
  <c r="AG3326" i="3"/>
  <c r="AF3326" i="3"/>
  <c r="AC3326" i="3"/>
  <c r="AB3326" i="3"/>
  <c r="AA3326" i="3"/>
  <c r="Y3326" i="3"/>
  <c r="X3326" i="3"/>
  <c r="Z3326" i="3" s="1"/>
  <c r="W3326" i="3"/>
  <c r="V3326" i="3"/>
  <c r="S3326" i="3"/>
  <c r="U3326" i="3" s="1"/>
  <c r="R3326" i="3"/>
  <c r="T3326" i="3" s="1"/>
  <c r="AE3326" i="3" s="1"/>
  <c r="Q3326" i="3"/>
  <c r="AQ3326" i="3" s="1"/>
  <c r="P3326" i="3"/>
  <c r="O3326" i="3"/>
  <c r="AJ3326" i="3" s="1"/>
  <c r="N3326" i="3"/>
  <c r="AP3325" i="3"/>
  <c r="AU3325" i="3" s="1"/>
  <c r="AN3325" i="3"/>
  <c r="AM3325" i="3"/>
  <c r="AL3325" i="3"/>
  <c r="AK3325" i="3"/>
  <c r="AO3325" i="3" s="1"/>
  <c r="AH3325" i="3"/>
  <c r="AG3325" i="3"/>
  <c r="AF3325" i="3"/>
  <c r="AC3325" i="3"/>
  <c r="AB3325" i="3"/>
  <c r="AA3325" i="3"/>
  <c r="Y3325" i="3"/>
  <c r="X3325" i="3"/>
  <c r="Z3325" i="3" s="1"/>
  <c r="W3325" i="3"/>
  <c r="V3325" i="3"/>
  <c r="S3325" i="3"/>
  <c r="U3325" i="3" s="1"/>
  <c r="R3325" i="3"/>
  <c r="T3325" i="3" s="1"/>
  <c r="AE3325" i="3" s="1"/>
  <c r="Q3325" i="3"/>
  <c r="P3325" i="3"/>
  <c r="O3325" i="3"/>
  <c r="AJ3325" i="3" s="1"/>
  <c r="N3325" i="3"/>
  <c r="AP3324" i="3"/>
  <c r="AU3324" i="3" s="1"/>
  <c r="AN3324" i="3"/>
  <c r="AM3324" i="3"/>
  <c r="AL3324" i="3"/>
  <c r="AK3324" i="3"/>
  <c r="AO3324" i="3" s="1"/>
  <c r="AH3324" i="3"/>
  <c r="AG3324" i="3"/>
  <c r="AF3324" i="3"/>
  <c r="AC3324" i="3"/>
  <c r="AB3324" i="3"/>
  <c r="AA3324" i="3"/>
  <c r="Y3324" i="3"/>
  <c r="X3324" i="3"/>
  <c r="Z3324" i="3" s="1"/>
  <c r="W3324" i="3"/>
  <c r="V3324" i="3"/>
  <c r="S3324" i="3"/>
  <c r="U3324" i="3" s="1"/>
  <c r="R3324" i="3"/>
  <c r="T3324" i="3" s="1"/>
  <c r="AE3324" i="3" s="1"/>
  <c r="Q3324" i="3"/>
  <c r="AQ3324" i="3" s="1"/>
  <c r="P3324" i="3"/>
  <c r="O3324" i="3"/>
  <c r="AJ3324" i="3" s="1"/>
  <c r="N3324" i="3"/>
  <c r="AP3323" i="3"/>
  <c r="AU3323" i="3" s="1"/>
  <c r="AN3323" i="3"/>
  <c r="AM3323" i="3"/>
  <c r="AL3323" i="3"/>
  <c r="AK3323" i="3"/>
  <c r="AO3323" i="3" s="1"/>
  <c r="AH3323" i="3"/>
  <c r="AG3323" i="3"/>
  <c r="AF3323" i="3"/>
  <c r="AC3323" i="3"/>
  <c r="AB3323" i="3"/>
  <c r="AA3323" i="3"/>
  <c r="Y3323" i="3"/>
  <c r="X3323" i="3"/>
  <c r="Z3323" i="3" s="1"/>
  <c r="W3323" i="3"/>
  <c r="V3323" i="3"/>
  <c r="S3323" i="3"/>
  <c r="U3323" i="3" s="1"/>
  <c r="R3323" i="3"/>
  <c r="T3323" i="3" s="1"/>
  <c r="AE3323" i="3" s="1"/>
  <c r="Q3323" i="3"/>
  <c r="P3323" i="3"/>
  <c r="O3323" i="3"/>
  <c r="AJ3323" i="3" s="1"/>
  <c r="N3323" i="3"/>
  <c r="AP3322" i="3"/>
  <c r="AU3322" i="3" s="1"/>
  <c r="AN3322" i="3"/>
  <c r="AM3322" i="3"/>
  <c r="AL3322" i="3"/>
  <c r="AK3322" i="3"/>
  <c r="AO3322" i="3" s="1"/>
  <c r="AH3322" i="3"/>
  <c r="AG3322" i="3"/>
  <c r="AF3322" i="3"/>
  <c r="AC3322" i="3"/>
  <c r="AB3322" i="3"/>
  <c r="AA3322" i="3"/>
  <c r="Y3322" i="3"/>
  <c r="X3322" i="3"/>
  <c r="Z3322" i="3" s="1"/>
  <c r="W3322" i="3"/>
  <c r="V3322" i="3"/>
  <c r="S3322" i="3"/>
  <c r="U3322" i="3" s="1"/>
  <c r="R3322" i="3"/>
  <c r="T3322" i="3" s="1"/>
  <c r="AE3322" i="3" s="1"/>
  <c r="Q3322" i="3"/>
  <c r="AQ3322" i="3" s="1"/>
  <c r="P3322" i="3"/>
  <c r="O3322" i="3"/>
  <c r="AJ3322" i="3" s="1"/>
  <c r="N3322" i="3"/>
  <c r="AP3321" i="3"/>
  <c r="AN3321" i="3"/>
  <c r="AM3321" i="3"/>
  <c r="AL3321" i="3"/>
  <c r="AK3321" i="3"/>
  <c r="AO3321" i="3" s="1"/>
  <c r="AH3321" i="3"/>
  <c r="AG3321" i="3"/>
  <c r="AF3321" i="3"/>
  <c r="AC3321" i="3"/>
  <c r="AB3321" i="3"/>
  <c r="Y3321" i="3"/>
  <c r="X3321" i="3"/>
  <c r="Z3321" i="3" s="1"/>
  <c r="W3321" i="3"/>
  <c r="V3321" i="3"/>
  <c r="S3321" i="3"/>
  <c r="U3321" i="3" s="1"/>
  <c r="R3321" i="3"/>
  <c r="T3321" i="3" s="1"/>
  <c r="AE3321" i="3" s="1"/>
  <c r="Q3321" i="3"/>
  <c r="AQ3321" i="3" s="1"/>
  <c r="P3321" i="3"/>
  <c r="O3321" i="3"/>
  <c r="AJ3321" i="3" s="1"/>
  <c r="N3321" i="3"/>
  <c r="AP3320" i="3"/>
  <c r="AU3320" i="3" s="1"/>
  <c r="AN3320" i="3"/>
  <c r="AM3320" i="3"/>
  <c r="AL3320" i="3"/>
  <c r="AK3320" i="3"/>
  <c r="AO3320" i="3" s="1"/>
  <c r="AH3320" i="3"/>
  <c r="AG3320" i="3"/>
  <c r="AF3320" i="3"/>
  <c r="AC3320" i="3"/>
  <c r="AB3320" i="3"/>
  <c r="AA3320" i="3"/>
  <c r="Y3320" i="3"/>
  <c r="X3320" i="3"/>
  <c r="Z3320" i="3" s="1"/>
  <c r="W3320" i="3"/>
  <c r="V3320" i="3"/>
  <c r="S3320" i="3"/>
  <c r="U3320" i="3" s="1"/>
  <c r="R3320" i="3"/>
  <c r="T3320" i="3" s="1"/>
  <c r="AE3320" i="3" s="1"/>
  <c r="Q3320" i="3"/>
  <c r="AQ3320" i="3" s="1"/>
  <c r="P3320" i="3"/>
  <c r="O3320" i="3"/>
  <c r="AJ3320" i="3" s="1"/>
  <c r="N3320" i="3"/>
  <c r="AP3319" i="3"/>
  <c r="AU3319" i="3" s="1"/>
  <c r="AN3319" i="3"/>
  <c r="AM3319" i="3"/>
  <c r="AL3319" i="3"/>
  <c r="AK3319" i="3"/>
  <c r="AO3319" i="3" s="1"/>
  <c r="AH3319" i="3"/>
  <c r="AG3319" i="3"/>
  <c r="AF3319" i="3"/>
  <c r="AC3319" i="3"/>
  <c r="AB3319" i="3"/>
  <c r="AA3319" i="3"/>
  <c r="Y3319" i="3"/>
  <c r="X3319" i="3"/>
  <c r="Z3319" i="3" s="1"/>
  <c r="W3319" i="3"/>
  <c r="V3319" i="3"/>
  <c r="S3319" i="3"/>
  <c r="U3319" i="3" s="1"/>
  <c r="R3319" i="3"/>
  <c r="T3319" i="3" s="1"/>
  <c r="AE3319" i="3" s="1"/>
  <c r="Q3319" i="3"/>
  <c r="AQ3319" i="3" s="1"/>
  <c r="P3319" i="3"/>
  <c r="O3319" i="3"/>
  <c r="AJ3319" i="3" s="1"/>
  <c r="N3319" i="3"/>
  <c r="AP3318" i="3"/>
  <c r="AU3318" i="3" s="1"/>
  <c r="AN3318" i="3"/>
  <c r="AM3318" i="3"/>
  <c r="AL3318" i="3"/>
  <c r="AK3318" i="3"/>
  <c r="AO3318" i="3" s="1"/>
  <c r="AH3318" i="3"/>
  <c r="AG3318" i="3"/>
  <c r="AF3318" i="3"/>
  <c r="AC3318" i="3"/>
  <c r="AB3318" i="3"/>
  <c r="AA3318" i="3"/>
  <c r="Y3318" i="3"/>
  <c r="X3318" i="3"/>
  <c r="Z3318" i="3" s="1"/>
  <c r="W3318" i="3"/>
  <c r="V3318" i="3"/>
  <c r="S3318" i="3"/>
  <c r="U3318" i="3" s="1"/>
  <c r="R3318" i="3"/>
  <c r="T3318" i="3" s="1"/>
  <c r="AE3318" i="3" s="1"/>
  <c r="Q3318" i="3"/>
  <c r="P3318" i="3"/>
  <c r="O3318" i="3"/>
  <c r="AJ3318" i="3" s="1"/>
  <c r="N3318" i="3"/>
  <c r="AP3317" i="3"/>
  <c r="AU3317" i="3" s="1"/>
  <c r="AN3317" i="3"/>
  <c r="AM3317" i="3"/>
  <c r="AL3317" i="3"/>
  <c r="AK3317" i="3"/>
  <c r="AO3317" i="3" s="1"/>
  <c r="AH3317" i="3"/>
  <c r="AG3317" i="3"/>
  <c r="AF3317" i="3"/>
  <c r="AC3317" i="3"/>
  <c r="AB3317" i="3"/>
  <c r="AA3317" i="3"/>
  <c r="Y3317" i="3"/>
  <c r="X3317" i="3"/>
  <c r="Z3317" i="3" s="1"/>
  <c r="W3317" i="3"/>
  <c r="V3317" i="3"/>
  <c r="S3317" i="3"/>
  <c r="U3317" i="3" s="1"/>
  <c r="R3317" i="3"/>
  <c r="T3317" i="3" s="1"/>
  <c r="AE3317" i="3" s="1"/>
  <c r="Q3317" i="3"/>
  <c r="P3317" i="3"/>
  <c r="O3317" i="3"/>
  <c r="AJ3317" i="3" s="1"/>
  <c r="N3317" i="3"/>
  <c r="AP3316" i="3"/>
  <c r="AU3316" i="3" s="1"/>
  <c r="AN3316" i="3"/>
  <c r="AM3316" i="3"/>
  <c r="AL3316" i="3"/>
  <c r="AK3316" i="3"/>
  <c r="AO3316" i="3" s="1"/>
  <c r="AH3316" i="3"/>
  <c r="AG3316" i="3"/>
  <c r="AF3316" i="3"/>
  <c r="AC3316" i="3"/>
  <c r="AB3316" i="3"/>
  <c r="AA3316" i="3"/>
  <c r="Y3316" i="3"/>
  <c r="X3316" i="3"/>
  <c r="Z3316" i="3" s="1"/>
  <c r="W3316" i="3"/>
  <c r="V3316" i="3"/>
  <c r="S3316" i="3"/>
  <c r="U3316" i="3" s="1"/>
  <c r="R3316" i="3"/>
  <c r="T3316" i="3" s="1"/>
  <c r="AE3316" i="3" s="1"/>
  <c r="Q3316" i="3"/>
  <c r="P3316" i="3"/>
  <c r="O3316" i="3"/>
  <c r="AJ3316" i="3" s="1"/>
  <c r="N3316" i="3"/>
  <c r="AP3315" i="3"/>
  <c r="AN3315" i="3"/>
  <c r="AM3315" i="3"/>
  <c r="AL3315" i="3"/>
  <c r="AK3315" i="3"/>
  <c r="AO3315" i="3" s="1"/>
  <c r="AH3315" i="3"/>
  <c r="AG3315" i="3"/>
  <c r="AF3315" i="3"/>
  <c r="AC3315" i="3"/>
  <c r="AB3315" i="3"/>
  <c r="Y3315" i="3"/>
  <c r="X3315" i="3"/>
  <c r="Z3315" i="3" s="1"/>
  <c r="W3315" i="3"/>
  <c r="V3315" i="3"/>
  <c r="S3315" i="3"/>
  <c r="U3315" i="3" s="1"/>
  <c r="R3315" i="3"/>
  <c r="T3315" i="3" s="1"/>
  <c r="AE3315" i="3" s="1"/>
  <c r="Q3315" i="3"/>
  <c r="AQ3315" i="3" s="1"/>
  <c r="P3315" i="3"/>
  <c r="O3315" i="3"/>
  <c r="AJ3315" i="3" s="1"/>
  <c r="N3315" i="3"/>
  <c r="AP3314" i="3"/>
  <c r="AU3314" i="3" s="1"/>
  <c r="AN3314" i="3"/>
  <c r="AM3314" i="3"/>
  <c r="AL3314" i="3"/>
  <c r="AK3314" i="3"/>
  <c r="AO3314" i="3" s="1"/>
  <c r="AH3314" i="3"/>
  <c r="AG3314" i="3"/>
  <c r="AF3314" i="3"/>
  <c r="AC3314" i="3"/>
  <c r="AB3314" i="3"/>
  <c r="AA3314" i="3"/>
  <c r="Y3314" i="3"/>
  <c r="X3314" i="3"/>
  <c r="Z3314" i="3" s="1"/>
  <c r="W3314" i="3"/>
  <c r="V3314" i="3"/>
  <c r="S3314" i="3"/>
  <c r="U3314" i="3" s="1"/>
  <c r="R3314" i="3"/>
  <c r="T3314" i="3" s="1"/>
  <c r="AE3314" i="3" s="1"/>
  <c r="Q3314" i="3"/>
  <c r="AQ3314" i="3" s="1"/>
  <c r="P3314" i="3"/>
  <c r="O3314" i="3"/>
  <c r="AJ3314" i="3" s="1"/>
  <c r="N3314" i="3"/>
  <c r="AP3313" i="3"/>
  <c r="AU3313" i="3" s="1"/>
  <c r="AN3313" i="3"/>
  <c r="AM3313" i="3"/>
  <c r="AL3313" i="3"/>
  <c r="AK3313" i="3"/>
  <c r="AO3313" i="3" s="1"/>
  <c r="AH3313" i="3"/>
  <c r="AG3313" i="3"/>
  <c r="AF3313" i="3"/>
  <c r="AC3313" i="3"/>
  <c r="AB3313" i="3"/>
  <c r="AA3313" i="3"/>
  <c r="Y3313" i="3"/>
  <c r="X3313" i="3"/>
  <c r="Z3313" i="3" s="1"/>
  <c r="W3313" i="3"/>
  <c r="V3313" i="3"/>
  <c r="S3313" i="3"/>
  <c r="U3313" i="3" s="1"/>
  <c r="R3313" i="3"/>
  <c r="T3313" i="3" s="1"/>
  <c r="AE3313" i="3" s="1"/>
  <c r="Q3313" i="3"/>
  <c r="AQ3313" i="3" s="1"/>
  <c r="P3313" i="3"/>
  <c r="O3313" i="3"/>
  <c r="AJ3313" i="3" s="1"/>
  <c r="N3313" i="3"/>
  <c r="AP3312" i="3"/>
  <c r="AU3312" i="3" s="1"/>
  <c r="AN3312" i="3"/>
  <c r="AM3312" i="3"/>
  <c r="AL3312" i="3"/>
  <c r="AK3312" i="3"/>
  <c r="AO3312" i="3" s="1"/>
  <c r="AH3312" i="3"/>
  <c r="AG3312" i="3"/>
  <c r="AF3312" i="3"/>
  <c r="AC3312" i="3"/>
  <c r="AB3312" i="3"/>
  <c r="AA3312" i="3"/>
  <c r="Y3312" i="3"/>
  <c r="X3312" i="3"/>
  <c r="Z3312" i="3" s="1"/>
  <c r="W3312" i="3"/>
  <c r="V3312" i="3"/>
  <c r="S3312" i="3"/>
  <c r="U3312" i="3" s="1"/>
  <c r="R3312" i="3"/>
  <c r="T3312" i="3" s="1"/>
  <c r="AE3312" i="3" s="1"/>
  <c r="Q3312" i="3"/>
  <c r="AQ3312" i="3" s="1"/>
  <c r="P3312" i="3"/>
  <c r="O3312" i="3"/>
  <c r="AJ3312" i="3" s="1"/>
  <c r="N3312" i="3"/>
  <c r="AP3311" i="3"/>
  <c r="AU3311" i="3" s="1"/>
  <c r="AN3311" i="3"/>
  <c r="AM3311" i="3"/>
  <c r="AL3311" i="3"/>
  <c r="AK3311" i="3"/>
  <c r="AO3311" i="3" s="1"/>
  <c r="AH3311" i="3"/>
  <c r="AG3311" i="3"/>
  <c r="AF3311" i="3"/>
  <c r="AC3311" i="3"/>
  <c r="AB3311" i="3"/>
  <c r="AA3311" i="3"/>
  <c r="Y3311" i="3"/>
  <c r="X3311" i="3"/>
  <c r="Z3311" i="3" s="1"/>
  <c r="W3311" i="3"/>
  <c r="V3311" i="3"/>
  <c r="S3311" i="3"/>
  <c r="U3311" i="3" s="1"/>
  <c r="R3311" i="3"/>
  <c r="T3311" i="3" s="1"/>
  <c r="AE3311" i="3" s="1"/>
  <c r="Q3311" i="3"/>
  <c r="AQ3311" i="3" s="1"/>
  <c r="P3311" i="3"/>
  <c r="O3311" i="3"/>
  <c r="AJ3311" i="3" s="1"/>
  <c r="N3311" i="3"/>
  <c r="AP3310" i="3"/>
  <c r="AU3310" i="3" s="1"/>
  <c r="AN3310" i="3"/>
  <c r="AM3310" i="3"/>
  <c r="AL3310" i="3"/>
  <c r="AK3310" i="3"/>
  <c r="AO3310" i="3" s="1"/>
  <c r="AH3310" i="3"/>
  <c r="AG3310" i="3"/>
  <c r="AF3310" i="3"/>
  <c r="AC3310" i="3"/>
  <c r="AB3310" i="3"/>
  <c r="AA3310" i="3"/>
  <c r="Y3310" i="3"/>
  <c r="X3310" i="3"/>
  <c r="Z3310" i="3" s="1"/>
  <c r="W3310" i="3"/>
  <c r="V3310" i="3"/>
  <c r="S3310" i="3"/>
  <c r="U3310" i="3" s="1"/>
  <c r="R3310" i="3"/>
  <c r="T3310" i="3" s="1"/>
  <c r="AE3310" i="3" s="1"/>
  <c r="Q3310" i="3"/>
  <c r="AQ3310" i="3" s="1"/>
  <c r="P3310" i="3"/>
  <c r="O3310" i="3"/>
  <c r="AJ3310" i="3" s="1"/>
  <c r="N3310" i="3"/>
  <c r="AP3309" i="3"/>
  <c r="AU3309" i="3" s="1"/>
  <c r="AN3309" i="3"/>
  <c r="AM3309" i="3"/>
  <c r="AL3309" i="3"/>
  <c r="AK3309" i="3"/>
  <c r="AO3309" i="3" s="1"/>
  <c r="AH3309" i="3"/>
  <c r="AG3309" i="3"/>
  <c r="AF3309" i="3"/>
  <c r="AC3309" i="3"/>
  <c r="AB3309" i="3"/>
  <c r="AA3309" i="3"/>
  <c r="Y3309" i="3"/>
  <c r="X3309" i="3"/>
  <c r="Z3309" i="3" s="1"/>
  <c r="W3309" i="3"/>
  <c r="V3309" i="3"/>
  <c r="S3309" i="3"/>
  <c r="U3309" i="3" s="1"/>
  <c r="R3309" i="3"/>
  <c r="T3309" i="3" s="1"/>
  <c r="AE3309" i="3" s="1"/>
  <c r="Q3309" i="3"/>
  <c r="AQ3309" i="3" s="1"/>
  <c r="P3309" i="3"/>
  <c r="O3309" i="3"/>
  <c r="AJ3309" i="3" s="1"/>
  <c r="N3309" i="3"/>
  <c r="AP3308" i="3"/>
  <c r="AU3308" i="3" s="1"/>
  <c r="AN3308" i="3"/>
  <c r="AM3308" i="3"/>
  <c r="AL3308" i="3"/>
  <c r="AK3308" i="3"/>
  <c r="AO3308" i="3" s="1"/>
  <c r="AH3308" i="3"/>
  <c r="AG3308" i="3"/>
  <c r="AF3308" i="3"/>
  <c r="AC3308" i="3"/>
  <c r="AB3308" i="3"/>
  <c r="AA3308" i="3"/>
  <c r="Y3308" i="3"/>
  <c r="X3308" i="3"/>
  <c r="Z3308" i="3" s="1"/>
  <c r="W3308" i="3"/>
  <c r="V3308" i="3"/>
  <c r="S3308" i="3"/>
  <c r="U3308" i="3" s="1"/>
  <c r="R3308" i="3"/>
  <c r="T3308" i="3" s="1"/>
  <c r="AE3308" i="3" s="1"/>
  <c r="Q3308" i="3"/>
  <c r="AQ3308" i="3" s="1"/>
  <c r="P3308" i="3"/>
  <c r="O3308" i="3"/>
  <c r="AJ3308" i="3" s="1"/>
  <c r="N3308" i="3"/>
  <c r="AP3307" i="3"/>
  <c r="AU3307" i="3" s="1"/>
  <c r="AN3307" i="3"/>
  <c r="AM3307" i="3"/>
  <c r="AL3307" i="3"/>
  <c r="AK3307" i="3"/>
  <c r="AO3307" i="3" s="1"/>
  <c r="AH3307" i="3"/>
  <c r="AG3307" i="3"/>
  <c r="AF3307" i="3"/>
  <c r="AC3307" i="3"/>
  <c r="AB3307" i="3"/>
  <c r="AA3307" i="3"/>
  <c r="Y3307" i="3"/>
  <c r="X3307" i="3"/>
  <c r="Z3307" i="3" s="1"/>
  <c r="W3307" i="3"/>
  <c r="V3307" i="3"/>
  <c r="S3307" i="3"/>
  <c r="U3307" i="3" s="1"/>
  <c r="R3307" i="3"/>
  <c r="T3307" i="3" s="1"/>
  <c r="AE3307" i="3" s="1"/>
  <c r="Q3307" i="3"/>
  <c r="P3307" i="3"/>
  <c r="O3307" i="3"/>
  <c r="AJ3307" i="3" s="1"/>
  <c r="N3307" i="3"/>
  <c r="AP3306" i="3"/>
  <c r="AU3306" i="3" s="1"/>
  <c r="AN3306" i="3"/>
  <c r="AM3306" i="3"/>
  <c r="AL3306" i="3"/>
  <c r="AK3306" i="3"/>
  <c r="AO3306" i="3" s="1"/>
  <c r="AH3306" i="3"/>
  <c r="AG3306" i="3"/>
  <c r="AF3306" i="3"/>
  <c r="AC3306" i="3"/>
  <c r="AB3306" i="3"/>
  <c r="AA3306" i="3"/>
  <c r="Y3306" i="3"/>
  <c r="X3306" i="3"/>
  <c r="Z3306" i="3" s="1"/>
  <c r="W3306" i="3"/>
  <c r="V3306" i="3"/>
  <c r="S3306" i="3"/>
  <c r="U3306" i="3" s="1"/>
  <c r="R3306" i="3"/>
  <c r="T3306" i="3" s="1"/>
  <c r="AE3306" i="3" s="1"/>
  <c r="Q3306" i="3"/>
  <c r="AQ3306" i="3" s="1"/>
  <c r="P3306" i="3"/>
  <c r="O3306" i="3"/>
  <c r="AJ3306" i="3" s="1"/>
  <c r="N3306" i="3"/>
  <c r="AP3305" i="3"/>
  <c r="AU3305" i="3" s="1"/>
  <c r="AN3305" i="3"/>
  <c r="AM3305" i="3"/>
  <c r="AL3305" i="3"/>
  <c r="AK3305" i="3"/>
  <c r="AO3305" i="3" s="1"/>
  <c r="AH3305" i="3"/>
  <c r="AG3305" i="3"/>
  <c r="AF3305" i="3"/>
  <c r="AC3305" i="3"/>
  <c r="AB3305" i="3"/>
  <c r="AA3305" i="3"/>
  <c r="Y3305" i="3"/>
  <c r="X3305" i="3"/>
  <c r="Z3305" i="3" s="1"/>
  <c r="W3305" i="3"/>
  <c r="V3305" i="3"/>
  <c r="S3305" i="3"/>
  <c r="U3305" i="3" s="1"/>
  <c r="R3305" i="3"/>
  <c r="T3305" i="3" s="1"/>
  <c r="AE3305" i="3" s="1"/>
  <c r="Q3305" i="3"/>
  <c r="AQ3305" i="3" s="1"/>
  <c r="P3305" i="3"/>
  <c r="O3305" i="3"/>
  <c r="AJ3305" i="3" s="1"/>
  <c r="N3305" i="3"/>
  <c r="AP3304" i="3"/>
  <c r="AU3304" i="3" s="1"/>
  <c r="AN3304" i="3"/>
  <c r="AM3304" i="3"/>
  <c r="AL3304" i="3"/>
  <c r="AK3304" i="3"/>
  <c r="AO3304" i="3" s="1"/>
  <c r="AH3304" i="3"/>
  <c r="AG3304" i="3"/>
  <c r="AF3304" i="3"/>
  <c r="AC3304" i="3"/>
  <c r="AB3304" i="3"/>
  <c r="AA3304" i="3"/>
  <c r="Y3304" i="3"/>
  <c r="X3304" i="3"/>
  <c r="Z3304" i="3" s="1"/>
  <c r="W3304" i="3"/>
  <c r="V3304" i="3"/>
  <c r="S3304" i="3"/>
  <c r="U3304" i="3" s="1"/>
  <c r="R3304" i="3"/>
  <c r="T3304" i="3" s="1"/>
  <c r="AE3304" i="3" s="1"/>
  <c r="Q3304" i="3"/>
  <c r="AQ3304" i="3" s="1"/>
  <c r="P3304" i="3"/>
  <c r="O3304" i="3"/>
  <c r="AJ3304" i="3" s="1"/>
  <c r="N3304" i="3"/>
  <c r="AP3303" i="3"/>
  <c r="AU3303" i="3" s="1"/>
  <c r="AN3303" i="3"/>
  <c r="AM3303" i="3"/>
  <c r="AL3303" i="3"/>
  <c r="AK3303" i="3"/>
  <c r="AO3303" i="3" s="1"/>
  <c r="AH3303" i="3"/>
  <c r="AG3303" i="3"/>
  <c r="AF3303" i="3"/>
  <c r="AC3303" i="3"/>
  <c r="AB3303" i="3"/>
  <c r="AA3303" i="3"/>
  <c r="Y3303" i="3"/>
  <c r="X3303" i="3"/>
  <c r="Z3303" i="3" s="1"/>
  <c r="W3303" i="3"/>
  <c r="V3303" i="3"/>
  <c r="S3303" i="3"/>
  <c r="U3303" i="3" s="1"/>
  <c r="R3303" i="3"/>
  <c r="T3303" i="3" s="1"/>
  <c r="AE3303" i="3" s="1"/>
  <c r="Q3303" i="3"/>
  <c r="AQ3303" i="3" s="1"/>
  <c r="P3303" i="3"/>
  <c r="O3303" i="3"/>
  <c r="AJ3303" i="3" s="1"/>
  <c r="N3303" i="3"/>
  <c r="AP3302" i="3"/>
  <c r="AN3302" i="3"/>
  <c r="AM3302" i="3"/>
  <c r="AL3302" i="3"/>
  <c r="AK3302" i="3"/>
  <c r="AO3302" i="3" s="1"/>
  <c r="AH3302" i="3"/>
  <c r="AG3302" i="3"/>
  <c r="AF3302" i="3"/>
  <c r="AC3302" i="3"/>
  <c r="AB3302" i="3"/>
  <c r="Y3302" i="3"/>
  <c r="X3302" i="3"/>
  <c r="Z3302" i="3" s="1"/>
  <c r="W3302" i="3"/>
  <c r="V3302" i="3"/>
  <c r="S3302" i="3"/>
  <c r="U3302" i="3" s="1"/>
  <c r="R3302" i="3"/>
  <c r="T3302" i="3" s="1"/>
  <c r="AE3302" i="3" s="1"/>
  <c r="Q3302" i="3"/>
  <c r="AQ3302" i="3" s="1"/>
  <c r="P3302" i="3"/>
  <c r="O3302" i="3"/>
  <c r="AJ3302" i="3" s="1"/>
  <c r="N3302" i="3"/>
  <c r="AP3301" i="3"/>
  <c r="AU3301" i="3" s="1"/>
  <c r="AN3301" i="3"/>
  <c r="AM3301" i="3"/>
  <c r="AL3301" i="3"/>
  <c r="AK3301" i="3"/>
  <c r="AO3301" i="3" s="1"/>
  <c r="AH3301" i="3"/>
  <c r="AG3301" i="3"/>
  <c r="AF3301" i="3"/>
  <c r="AC3301" i="3"/>
  <c r="AB3301" i="3"/>
  <c r="AA3301" i="3"/>
  <c r="Y3301" i="3"/>
  <c r="X3301" i="3"/>
  <c r="Z3301" i="3" s="1"/>
  <c r="W3301" i="3"/>
  <c r="V3301" i="3"/>
  <c r="S3301" i="3"/>
  <c r="U3301" i="3" s="1"/>
  <c r="R3301" i="3"/>
  <c r="T3301" i="3" s="1"/>
  <c r="AE3301" i="3" s="1"/>
  <c r="Q3301" i="3"/>
  <c r="AQ3301" i="3" s="1"/>
  <c r="P3301" i="3"/>
  <c r="O3301" i="3"/>
  <c r="AJ3301" i="3" s="1"/>
  <c r="N3301" i="3"/>
  <c r="AP3300" i="3"/>
  <c r="AU3300" i="3" s="1"/>
  <c r="AN3300" i="3"/>
  <c r="AM3300" i="3"/>
  <c r="AL3300" i="3"/>
  <c r="AK3300" i="3"/>
  <c r="AO3300" i="3" s="1"/>
  <c r="AH3300" i="3"/>
  <c r="AG3300" i="3"/>
  <c r="AF3300" i="3"/>
  <c r="AC3300" i="3"/>
  <c r="AB3300" i="3"/>
  <c r="AA3300" i="3"/>
  <c r="Y3300" i="3"/>
  <c r="X3300" i="3"/>
  <c r="Z3300" i="3" s="1"/>
  <c r="W3300" i="3"/>
  <c r="V3300" i="3"/>
  <c r="S3300" i="3"/>
  <c r="U3300" i="3" s="1"/>
  <c r="R3300" i="3"/>
  <c r="T3300" i="3" s="1"/>
  <c r="AE3300" i="3" s="1"/>
  <c r="Q3300" i="3"/>
  <c r="AQ3300" i="3" s="1"/>
  <c r="P3300" i="3"/>
  <c r="O3300" i="3"/>
  <c r="AJ3300" i="3" s="1"/>
  <c r="N3300" i="3"/>
  <c r="AP3299" i="3"/>
  <c r="AU3299" i="3" s="1"/>
  <c r="AN3299" i="3"/>
  <c r="AM3299" i="3"/>
  <c r="AL3299" i="3"/>
  <c r="AK3299" i="3"/>
  <c r="AO3299" i="3" s="1"/>
  <c r="AH3299" i="3"/>
  <c r="AG3299" i="3"/>
  <c r="AF3299" i="3"/>
  <c r="AC3299" i="3"/>
  <c r="AB3299" i="3"/>
  <c r="AA3299" i="3"/>
  <c r="Y3299" i="3"/>
  <c r="X3299" i="3"/>
  <c r="Z3299" i="3" s="1"/>
  <c r="W3299" i="3"/>
  <c r="V3299" i="3"/>
  <c r="S3299" i="3"/>
  <c r="U3299" i="3" s="1"/>
  <c r="R3299" i="3"/>
  <c r="T3299" i="3" s="1"/>
  <c r="AE3299" i="3" s="1"/>
  <c r="Q3299" i="3"/>
  <c r="AQ3299" i="3" s="1"/>
  <c r="P3299" i="3"/>
  <c r="O3299" i="3"/>
  <c r="AJ3299" i="3" s="1"/>
  <c r="N3299" i="3"/>
  <c r="AP3298" i="3"/>
  <c r="AU3298" i="3" s="1"/>
  <c r="AN3298" i="3"/>
  <c r="AM3298" i="3"/>
  <c r="AL3298" i="3"/>
  <c r="AK3298" i="3"/>
  <c r="AO3298" i="3" s="1"/>
  <c r="AH3298" i="3"/>
  <c r="AG3298" i="3"/>
  <c r="AF3298" i="3"/>
  <c r="AC3298" i="3"/>
  <c r="AB3298" i="3"/>
  <c r="AA3298" i="3"/>
  <c r="Y3298" i="3"/>
  <c r="X3298" i="3"/>
  <c r="Z3298" i="3" s="1"/>
  <c r="W3298" i="3"/>
  <c r="V3298" i="3"/>
  <c r="S3298" i="3"/>
  <c r="U3298" i="3" s="1"/>
  <c r="R3298" i="3"/>
  <c r="T3298" i="3" s="1"/>
  <c r="AE3298" i="3" s="1"/>
  <c r="Q3298" i="3"/>
  <c r="AQ3298" i="3" s="1"/>
  <c r="P3298" i="3"/>
  <c r="O3298" i="3"/>
  <c r="AJ3298" i="3" s="1"/>
  <c r="N3298" i="3"/>
  <c r="AP3297" i="3"/>
  <c r="AU3297" i="3" s="1"/>
  <c r="AN3297" i="3"/>
  <c r="AM3297" i="3"/>
  <c r="AL3297" i="3"/>
  <c r="AK3297" i="3"/>
  <c r="AO3297" i="3" s="1"/>
  <c r="AH3297" i="3"/>
  <c r="AG3297" i="3"/>
  <c r="AF3297" i="3"/>
  <c r="AC3297" i="3"/>
  <c r="AB3297" i="3"/>
  <c r="AA3297" i="3"/>
  <c r="Y3297" i="3"/>
  <c r="X3297" i="3"/>
  <c r="Z3297" i="3" s="1"/>
  <c r="W3297" i="3"/>
  <c r="V3297" i="3"/>
  <c r="S3297" i="3"/>
  <c r="U3297" i="3" s="1"/>
  <c r="R3297" i="3"/>
  <c r="T3297" i="3" s="1"/>
  <c r="AE3297" i="3" s="1"/>
  <c r="Q3297" i="3"/>
  <c r="AQ3297" i="3" s="1"/>
  <c r="P3297" i="3"/>
  <c r="O3297" i="3"/>
  <c r="AJ3297" i="3" s="1"/>
  <c r="N3297" i="3"/>
  <c r="AP3296" i="3"/>
  <c r="AU3296" i="3" s="1"/>
  <c r="AN3296" i="3"/>
  <c r="AM3296" i="3"/>
  <c r="AL3296" i="3"/>
  <c r="AK3296" i="3"/>
  <c r="AO3296" i="3" s="1"/>
  <c r="AH3296" i="3"/>
  <c r="AG3296" i="3"/>
  <c r="AF3296" i="3"/>
  <c r="AC3296" i="3"/>
  <c r="AB3296" i="3"/>
  <c r="AA3296" i="3"/>
  <c r="Y3296" i="3"/>
  <c r="X3296" i="3"/>
  <c r="Z3296" i="3" s="1"/>
  <c r="W3296" i="3"/>
  <c r="V3296" i="3"/>
  <c r="S3296" i="3"/>
  <c r="U3296" i="3" s="1"/>
  <c r="R3296" i="3"/>
  <c r="T3296" i="3" s="1"/>
  <c r="AE3296" i="3" s="1"/>
  <c r="Q3296" i="3"/>
  <c r="AQ3296" i="3" s="1"/>
  <c r="P3296" i="3"/>
  <c r="O3296" i="3"/>
  <c r="AJ3296" i="3" s="1"/>
  <c r="N3296" i="3"/>
  <c r="AP3295" i="3"/>
  <c r="AU3295" i="3" s="1"/>
  <c r="AN3295" i="3"/>
  <c r="AM3295" i="3"/>
  <c r="AL3295" i="3"/>
  <c r="AK3295" i="3"/>
  <c r="AO3295" i="3" s="1"/>
  <c r="AH3295" i="3"/>
  <c r="AG3295" i="3"/>
  <c r="AF3295" i="3"/>
  <c r="AC3295" i="3"/>
  <c r="AB3295" i="3"/>
  <c r="AA3295" i="3"/>
  <c r="Y3295" i="3"/>
  <c r="X3295" i="3"/>
  <c r="Z3295" i="3" s="1"/>
  <c r="W3295" i="3"/>
  <c r="V3295" i="3"/>
  <c r="S3295" i="3"/>
  <c r="U3295" i="3" s="1"/>
  <c r="R3295" i="3"/>
  <c r="T3295" i="3" s="1"/>
  <c r="AE3295" i="3" s="1"/>
  <c r="Q3295" i="3"/>
  <c r="AQ3295" i="3" s="1"/>
  <c r="P3295" i="3"/>
  <c r="O3295" i="3"/>
  <c r="AJ3295" i="3" s="1"/>
  <c r="N3295" i="3"/>
  <c r="AP3294" i="3"/>
  <c r="AU3294" i="3" s="1"/>
  <c r="AN3294" i="3"/>
  <c r="AM3294" i="3"/>
  <c r="AL3294" i="3"/>
  <c r="AK3294" i="3"/>
  <c r="AO3294" i="3" s="1"/>
  <c r="AH3294" i="3"/>
  <c r="AG3294" i="3"/>
  <c r="AF3294" i="3"/>
  <c r="AC3294" i="3"/>
  <c r="AB3294" i="3"/>
  <c r="AA3294" i="3"/>
  <c r="Y3294" i="3"/>
  <c r="X3294" i="3"/>
  <c r="Z3294" i="3" s="1"/>
  <c r="W3294" i="3"/>
  <c r="V3294" i="3"/>
  <c r="S3294" i="3"/>
  <c r="U3294" i="3" s="1"/>
  <c r="R3294" i="3"/>
  <c r="T3294" i="3" s="1"/>
  <c r="AE3294" i="3" s="1"/>
  <c r="Q3294" i="3"/>
  <c r="P3294" i="3"/>
  <c r="O3294" i="3"/>
  <c r="AJ3294" i="3" s="1"/>
  <c r="N3294" i="3"/>
  <c r="AP3293" i="3"/>
  <c r="AU3293" i="3" s="1"/>
  <c r="AN3293" i="3"/>
  <c r="AM3293" i="3"/>
  <c r="AL3293" i="3"/>
  <c r="AK3293" i="3"/>
  <c r="AO3293" i="3" s="1"/>
  <c r="AH3293" i="3"/>
  <c r="AG3293" i="3"/>
  <c r="AF3293" i="3"/>
  <c r="AC3293" i="3"/>
  <c r="AB3293" i="3"/>
  <c r="AA3293" i="3"/>
  <c r="Y3293" i="3"/>
  <c r="X3293" i="3"/>
  <c r="Z3293" i="3" s="1"/>
  <c r="W3293" i="3"/>
  <c r="V3293" i="3"/>
  <c r="S3293" i="3"/>
  <c r="U3293" i="3" s="1"/>
  <c r="R3293" i="3"/>
  <c r="T3293" i="3" s="1"/>
  <c r="AE3293" i="3" s="1"/>
  <c r="Q3293" i="3"/>
  <c r="AQ3293" i="3" s="1"/>
  <c r="P3293" i="3"/>
  <c r="O3293" i="3"/>
  <c r="AJ3293" i="3" s="1"/>
  <c r="N3293" i="3"/>
  <c r="AP3292" i="3"/>
  <c r="AU3292" i="3" s="1"/>
  <c r="AN3292" i="3"/>
  <c r="AM3292" i="3"/>
  <c r="AL3292" i="3"/>
  <c r="AK3292" i="3"/>
  <c r="AO3292" i="3" s="1"/>
  <c r="AH3292" i="3"/>
  <c r="AG3292" i="3"/>
  <c r="AF3292" i="3"/>
  <c r="AC3292" i="3"/>
  <c r="AB3292" i="3"/>
  <c r="AA3292" i="3"/>
  <c r="Y3292" i="3"/>
  <c r="X3292" i="3"/>
  <c r="Z3292" i="3" s="1"/>
  <c r="W3292" i="3"/>
  <c r="V3292" i="3"/>
  <c r="S3292" i="3"/>
  <c r="U3292" i="3" s="1"/>
  <c r="R3292" i="3"/>
  <c r="T3292" i="3" s="1"/>
  <c r="AE3292" i="3" s="1"/>
  <c r="Q3292" i="3"/>
  <c r="AQ3292" i="3" s="1"/>
  <c r="P3292" i="3"/>
  <c r="O3292" i="3"/>
  <c r="AJ3292" i="3" s="1"/>
  <c r="N3292" i="3"/>
  <c r="AP3291" i="3"/>
  <c r="AN3291" i="3"/>
  <c r="AM3291" i="3"/>
  <c r="AL3291" i="3"/>
  <c r="AK3291" i="3"/>
  <c r="AO3291" i="3" s="1"/>
  <c r="AH3291" i="3"/>
  <c r="AG3291" i="3"/>
  <c r="AF3291" i="3"/>
  <c r="AC3291" i="3"/>
  <c r="AB3291" i="3"/>
  <c r="Y3291" i="3"/>
  <c r="X3291" i="3"/>
  <c r="Z3291" i="3" s="1"/>
  <c r="W3291" i="3"/>
  <c r="V3291" i="3"/>
  <c r="S3291" i="3"/>
  <c r="U3291" i="3" s="1"/>
  <c r="R3291" i="3"/>
  <c r="T3291" i="3" s="1"/>
  <c r="AE3291" i="3" s="1"/>
  <c r="Q3291" i="3"/>
  <c r="AQ3291" i="3" s="1"/>
  <c r="P3291" i="3"/>
  <c r="O3291" i="3"/>
  <c r="AJ3291" i="3" s="1"/>
  <c r="N3291" i="3"/>
  <c r="AP3290" i="3"/>
  <c r="AU3290" i="3" s="1"/>
  <c r="AN3290" i="3"/>
  <c r="AM3290" i="3"/>
  <c r="AL3290" i="3"/>
  <c r="AK3290" i="3"/>
  <c r="AO3290" i="3" s="1"/>
  <c r="AH3290" i="3"/>
  <c r="AG3290" i="3"/>
  <c r="AF3290" i="3"/>
  <c r="AC3290" i="3"/>
  <c r="AB3290" i="3"/>
  <c r="AA3290" i="3"/>
  <c r="Y3290" i="3"/>
  <c r="X3290" i="3"/>
  <c r="Z3290" i="3" s="1"/>
  <c r="W3290" i="3"/>
  <c r="V3290" i="3"/>
  <c r="S3290" i="3"/>
  <c r="U3290" i="3" s="1"/>
  <c r="R3290" i="3"/>
  <c r="T3290" i="3" s="1"/>
  <c r="AE3290" i="3" s="1"/>
  <c r="Q3290" i="3"/>
  <c r="P3290" i="3"/>
  <c r="O3290" i="3"/>
  <c r="AJ3290" i="3" s="1"/>
  <c r="N3290" i="3"/>
  <c r="AP3289" i="3"/>
  <c r="AN3289" i="3"/>
  <c r="AM3289" i="3"/>
  <c r="AL3289" i="3"/>
  <c r="AK3289" i="3"/>
  <c r="AO3289" i="3" s="1"/>
  <c r="AH3289" i="3"/>
  <c r="AG3289" i="3"/>
  <c r="AF3289" i="3"/>
  <c r="AC3289" i="3"/>
  <c r="AB3289" i="3"/>
  <c r="Y3289" i="3"/>
  <c r="X3289" i="3"/>
  <c r="Z3289" i="3" s="1"/>
  <c r="W3289" i="3"/>
  <c r="V3289" i="3"/>
  <c r="S3289" i="3"/>
  <c r="U3289" i="3" s="1"/>
  <c r="R3289" i="3"/>
  <c r="T3289" i="3" s="1"/>
  <c r="AE3289" i="3" s="1"/>
  <c r="Q3289" i="3"/>
  <c r="P3289" i="3"/>
  <c r="O3289" i="3"/>
  <c r="AJ3289" i="3" s="1"/>
  <c r="N3289" i="3"/>
  <c r="AP3288" i="3"/>
  <c r="AU3288" i="3" s="1"/>
  <c r="AN3288" i="3"/>
  <c r="AM3288" i="3"/>
  <c r="AL3288" i="3"/>
  <c r="AK3288" i="3"/>
  <c r="AO3288" i="3" s="1"/>
  <c r="AH3288" i="3"/>
  <c r="AG3288" i="3"/>
  <c r="AF3288" i="3"/>
  <c r="AC3288" i="3"/>
  <c r="AB3288" i="3"/>
  <c r="AA3288" i="3"/>
  <c r="Y3288" i="3"/>
  <c r="X3288" i="3"/>
  <c r="Z3288" i="3" s="1"/>
  <c r="W3288" i="3"/>
  <c r="V3288" i="3"/>
  <c r="S3288" i="3"/>
  <c r="U3288" i="3" s="1"/>
  <c r="R3288" i="3"/>
  <c r="T3288" i="3" s="1"/>
  <c r="AE3288" i="3" s="1"/>
  <c r="Q3288" i="3"/>
  <c r="AQ3288" i="3" s="1"/>
  <c r="P3288" i="3"/>
  <c r="O3288" i="3"/>
  <c r="AJ3288" i="3" s="1"/>
  <c r="N3288" i="3"/>
  <c r="AP3287" i="3"/>
  <c r="AU3287" i="3" s="1"/>
  <c r="AN3287" i="3"/>
  <c r="AM3287" i="3"/>
  <c r="AL3287" i="3"/>
  <c r="AK3287" i="3"/>
  <c r="AO3287" i="3" s="1"/>
  <c r="AH3287" i="3"/>
  <c r="AG3287" i="3"/>
  <c r="AF3287" i="3"/>
  <c r="AC3287" i="3"/>
  <c r="AB3287" i="3"/>
  <c r="AA3287" i="3"/>
  <c r="Y3287" i="3"/>
  <c r="X3287" i="3"/>
  <c r="Z3287" i="3" s="1"/>
  <c r="W3287" i="3"/>
  <c r="V3287" i="3"/>
  <c r="S3287" i="3"/>
  <c r="U3287" i="3" s="1"/>
  <c r="R3287" i="3"/>
  <c r="T3287" i="3" s="1"/>
  <c r="AE3287" i="3" s="1"/>
  <c r="Q3287" i="3"/>
  <c r="AQ3287" i="3" s="1"/>
  <c r="P3287" i="3"/>
  <c r="O3287" i="3"/>
  <c r="AJ3287" i="3" s="1"/>
  <c r="N3287" i="3"/>
  <c r="AP3286" i="3"/>
  <c r="AU3286" i="3" s="1"/>
  <c r="AN3286" i="3"/>
  <c r="AM3286" i="3"/>
  <c r="AL3286" i="3"/>
  <c r="AK3286" i="3"/>
  <c r="AO3286" i="3" s="1"/>
  <c r="AH3286" i="3"/>
  <c r="AG3286" i="3"/>
  <c r="AF3286" i="3"/>
  <c r="AC3286" i="3"/>
  <c r="AB3286" i="3"/>
  <c r="AA3286" i="3"/>
  <c r="Y3286" i="3"/>
  <c r="X3286" i="3"/>
  <c r="Z3286" i="3" s="1"/>
  <c r="W3286" i="3"/>
  <c r="V3286" i="3"/>
  <c r="S3286" i="3"/>
  <c r="U3286" i="3" s="1"/>
  <c r="R3286" i="3"/>
  <c r="T3286" i="3" s="1"/>
  <c r="AE3286" i="3" s="1"/>
  <c r="Q3286" i="3"/>
  <c r="P3286" i="3"/>
  <c r="O3286" i="3"/>
  <c r="AJ3286" i="3" s="1"/>
  <c r="N3286" i="3"/>
  <c r="AP3285" i="3"/>
  <c r="AU3285" i="3" s="1"/>
  <c r="AN3285" i="3"/>
  <c r="AM3285" i="3"/>
  <c r="AL3285" i="3"/>
  <c r="AK3285" i="3"/>
  <c r="AO3285" i="3" s="1"/>
  <c r="AH3285" i="3"/>
  <c r="AG3285" i="3"/>
  <c r="AF3285" i="3"/>
  <c r="AC3285" i="3"/>
  <c r="AB3285" i="3"/>
  <c r="AA3285" i="3"/>
  <c r="Y3285" i="3"/>
  <c r="X3285" i="3"/>
  <c r="Z3285" i="3" s="1"/>
  <c r="W3285" i="3"/>
  <c r="V3285" i="3"/>
  <c r="S3285" i="3"/>
  <c r="U3285" i="3" s="1"/>
  <c r="R3285" i="3"/>
  <c r="T3285" i="3" s="1"/>
  <c r="AE3285" i="3" s="1"/>
  <c r="Q3285" i="3"/>
  <c r="AQ3285" i="3" s="1"/>
  <c r="P3285" i="3"/>
  <c r="O3285" i="3"/>
  <c r="AJ3285" i="3" s="1"/>
  <c r="N3285" i="3"/>
  <c r="AP3284" i="3"/>
  <c r="AU3284" i="3" s="1"/>
  <c r="AN3284" i="3"/>
  <c r="AM3284" i="3"/>
  <c r="AL3284" i="3"/>
  <c r="AK3284" i="3"/>
  <c r="AO3284" i="3" s="1"/>
  <c r="AH3284" i="3"/>
  <c r="AG3284" i="3"/>
  <c r="AF3284" i="3"/>
  <c r="AC3284" i="3"/>
  <c r="AB3284" i="3"/>
  <c r="AA3284" i="3"/>
  <c r="Y3284" i="3"/>
  <c r="X3284" i="3"/>
  <c r="Z3284" i="3" s="1"/>
  <c r="W3284" i="3"/>
  <c r="V3284" i="3"/>
  <c r="S3284" i="3"/>
  <c r="U3284" i="3" s="1"/>
  <c r="R3284" i="3"/>
  <c r="T3284" i="3" s="1"/>
  <c r="AE3284" i="3" s="1"/>
  <c r="Q3284" i="3"/>
  <c r="AQ3284" i="3" s="1"/>
  <c r="P3284" i="3"/>
  <c r="O3284" i="3"/>
  <c r="AJ3284" i="3" s="1"/>
  <c r="N3284" i="3"/>
  <c r="AP3283" i="3"/>
  <c r="AU3283" i="3" s="1"/>
  <c r="AN3283" i="3"/>
  <c r="AM3283" i="3"/>
  <c r="AL3283" i="3"/>
  <c r="AK3283" i="3"/>
  <c r="AO3283" i="3" s="1"/>
  <c r="AH3283" i="3"/>
  <c r="AG3283" i="3"/>
  <c r="AF3283" i="3"/>
  <c r="AC3283" i="3"/>
  <c r="AB3283" i="3"/>
  <c r="AA3283" i="3"/>
  <c r="Y3283" i="3"/>
  <c r="X3283" i="3"/>
  <c r="Z3283" i="3" s="1"/>
  <c r="W3283" i="3"/>
  <c r="V3283" i="3"/>
  <c r="S3283" i="3"/>
  <c r="U3283" i="3" s="1"/>
  <c r="R3283" i="3"/>
  <c r="T3283" i="3" s="1"/>
  <c r="AE3283" i="3" s="1"/>
  <c r="Q3283" i="3"/>
  <c r="P3283" i="3"/>
  <c r="O3283" i="3"/>
  <c r="AJ3283" i="3" s="1"/>
  <c r="N3283" i="3"/>
  <c r="AP3282" i="3"/>
  <c r="AN3282" i="3"/>
  <c r="AM3282" i="3"/>
  <c r="AL3282" i="3"/>
  <c r="AK3282" i="3"/>
  <c r="AO3282" i="3" s="1"/>
  <c r="AH3282" i="3"/>
  <c r="AG3282" i="3"/>
  <c r="AF3282" i="3"/>
  <c r="AC3282" i="3"/>
  <c r="AB3282" i="3"/>
  <c r="Y3282" i="3"/>
  <c r="X3282" i="3"/>
  <c r="Z3282" i="3" s="1"/>
  <c r="W3282" i="3"/>
  <c r="V3282" i="3"/>
  <c r="S3282" i="3"/>
  <c r="U3282" i="3" s="1"/>
  <c r="R3282" i="3"/>
  <c r="T3282" i="3" s="1"/>
  <c r="AE3282" i="3" s="1"/>
  <c r="Q3282" i="3"/>
  <c r="AQ3282" i="3" s="1"/>
  <c r="P3282" i="3"/>
  <c r="O3282" i="3"/>
  <c r="AJ3282" i="3" s="1"/>
  <c r="N3282" i="3"/>
  <c r="AP3281" i="3"/>
  <c r="AU3281" i="3" s="1"/>
  <c r="AN3281" i="3"/>
  <c r="AM3281" i="3"/>
  <c r="AL3281" i="3"/>
  <c r="AK3281" i="3"/>
  <c r="AO3281" i="3" s="1"/>
  <c r="AH3281" i="3"/>
  <c r="AG3281" i="3"/>
  <c r="AF3281" i="3"/>
  <c r="AC3281" i="3"/>
  <c r="AB3281" i="3"/>
  <c r="AA3281" i="3"/>
  <c r="Y3281" i="3"/>
  <c r="X3281" i="3"/>
  <c r="Z3281" i="3" s="1"/>
  <c r="W3281" i="3"/>
  <c r="V3281" i="3"/>
  <c r="S3281" i="3"/>
  <c r="U3281" i="3" s="1"/>
  <c r="R3281" i="3"/>
  <c r="T3281" i="3" s="1"/>
  <c r="AE3281" i="3" s="1"/>
  <c r="Q3281" i="3"/>
  <c r="AQ3281" i="3" s="1"/>
  <c r="P3281" i="3"/>
  <c r="O3281" i="3"/>
  <c r="AJ3281" i="3" s="1"/>
  <c r="N3281" i="3"/>
  <c r="AP3280" i="3"/>
  <c r="AU3280" i="3" s="1"/>
  <c r="AN3280" i="3"/>
  <c r="AM3280" i="3"/>
  <c r="AL3280" i="3"/>
  <c r="AK3280" i="3"/>
  <c r="AO3280" i="3" s="1"/>
  <c r="AH3280" i="3"/>
  <c r="AG3280" i="3"/>
  <c r="AF3280" i="3"/>
  <c r="AC3280" i="3"/>
  <c r="AB3280" i="3"/>
  <c r="AA3280" i="3"/>
  <c r="Y3280" i="3"/>
  <c r="X3280" i="3"/>
  <c r="Z3280" i="3" s="1"/>
  <c r="W3280" i="3"/>
  <c r="V3280" i="3"/>
  <c r="S3280" i="3"/>
  <c r="U3280" i="3" s="1"/>
  <c r="R3280" i="3"/>
  <c r="T3280" i="3" s="1"/>
  <c r="AE3280" i="3" s="1"/>
  <c r="Q3280" i="3"/>
  <c r="AQ3280" i="3" s="1"/>
  <c r="P3280" i="3"/>
  <c r="O3280" i="3"/>
  <c r="AJ3280" i="3" s="1"/>
  <c r="N3280" i="3"/>
  <c r="AP3279" i="3"/>
  <c r="AN3279" i="3"/>
  <c r="AM3279" i="3"/>
  <c r="AL3279" i="3"/>
  <c r="AK3279" i="3"/>
  <c r="AO3279" i="3" s="1"/>
  <c r="AH3279" i="3"/>
  <c r="AG3279" i="3"/>
  <c r="AF3279" i="3"/>
  <c r="AC3279" i="3"/>
  <c r="AB3279" i="3"/>
  <c r="Y3279" i="3"/>
  <c r="X3279" i="3"/>
  <c r="Z3279" i="3" s="1"/>
  <c r="W3279" i="3"/>
  <c r="V3279" i="3"/>
  <c r="S3279" i="3"/>
  <c r="U3279" i="3" s="1"/>
  <c r="R3279" i="3"/>
  <c r="T3279" i="3" s="1"/>
  <c r="AE3279" i="3" s="1"/>
  <c r="Q3279" i="3"/>
  <c r="AQ3279" i="3" s="1"/>
  <c r="P3279" i="3"/>
  <c r="O3279" i="3"/>
  <c r="AJ3279" i="3" s="1"/>
  <c r="N3279" i="3"/>
  <c r="AP3278" i="3"/>
  <c r="AU3278" i="3" s="1"/>
  <c r="AN3278" i="3"/>
  <c r="AM3278" i="3"/>
  <c r="AL3278" i="3"/>
  <c r="AK3278" i="3"/>
  <c r="AO3278" i="3" s="1"/>
  <c r="AH3278" i="3"/>
  <c r="AG3278" i="3"/>
  <c r="AF3278" i="3"/>
  <c r="AC3278" i="3"/>
  <c r="AB3278" i="3"/>
  <c r="AA3278" i="3"/>
  <c r="Y3278" i="3"/>
  <c r="X3278" i="3"/>
  <c r="Z3278" i="3" s="1"/>
  <c r="W3278" i="3"/>
  <c r="V3278" i="3"/>
  <c r="S3278" i="3"/>
  <c r="U3278" i="3" s="1"/>
  <c r="R3278" i="3"/>
  <c r="T3278" i="3" s="1"/>
  <c r="AE3278" i="3" s="1"/>
  <c r="Q3278" i="3"/>
  <c r="AQ3278" i="3" s="1"/>
  <c r="P3278" i="3"/>
  <c r="O3278" i="3"/>
  <c r="AJ3278" i="3" s="1"/>
  <c r="N3278" i="3"/>
  <c r="AP3277" i="3"/>
  <c r="AU3277" i="3" s="1"/>
  <c r="AN3277" i="3"/>
  <c r="AM3277" i="3"/>
  <c r="AL3277" i="3"/>
  <c r="AK3277" i="3"/>
  <c r="AO3277" i="3" s="1"/>
  <c r="AH3277" i="3"/>
  <c r="AG3277" i="3"/>
  <c r="AF3277" i="3"/>
  <c r="AC3277" i="3"/>
  <c r="AB3277" i="3"/>
  <c r="AA3277" i="3"/>
  <c r="Y3277" i="3"/>
  <c r="X3277" i="3"/>
  <c r="Z3277" i="3" s="1"/>
  <c r="W3277" i="3"/>
  <c r="V3277" i="3"/>
  <c r="S3277" i="3"/>
  <c r="U3277" i="3" s="1"/>
  <c r="R3277" i="3"/>
  <c r="T3277" i="3" s="1"/>
  <c r="AE3277" i="3" s="1"/>
  <c r="Q3277" i="3"/>
  <c r="AQ3277" i="3" s="1"/>
  <c r="P3277" i="3"/>
  <c r="O3277" i="3"/>
  <c r="AJ3277" i="3" s="1"/>
  <c r="N3277" i="3"/>
  <c r="AP3276" i="3"/>
  <c r="AU3276" i="3" s="1"/>
  <c r="AN3276" i="3"/>
  <c r="AM3276" i="3"/>
  <c r="AL3276" i="3"/>
  <c r="AK3276" i="3"/>
  <c r="AO3276" i="3" s="1"/>
  <c r="AH3276" i="3"/>
  <c r="AG3276" i="3"/>
  <c r="AF3276" i="3"/>
  <c r="AC3276" i="3"/>
  <c r="AB3276" i="3"/>
  <c r="AA3276" i="3"/>
  <c r="Y3276" i="3"/>
  <c r="X3276" i="3"/>
  <c r="Z3276" i="3" s="1"/>
  <c r="W3276" i="3"/>
  <c r="V3276" i="3"/>
  <c r="S3276" i="3"/>
  <c r="U3276" i="3" s="1"/>
  <c r="R3276" i="3"/>
  <c r="T3276" i="3" s="1"/>
  <c r="AE3276" i="3" s="1"/>
  <c r="Q3276" i="3"/>
  <c r="AQ3276" i="3" s="1"/>
  <c r="P3276" i="3"/>
  <c r="O3276" i="3"/>
  <c r="AJ3276" i="3" s="1"/>
  <c r="N3276" i="3"/>
  <c r="AP3275" i="3"/>
  <c r="AU3275" i="3" s="1"/>
  <c r="AN3275" i="3"/>
  <c r="AM3275" i="3"/>
  <c r="AL3275" i="3"/>
  <c r="AK3275" i="3"/>
  <c r="AO3275" i="3" s="1"/>
  <c r="AH3275" i="3"/>
  <c r="AG3275" i="3"/>
  <c r="AF3275" i="3"/>
  <c r="AC3275" i="3"/>
  <c r="AB3275" i="3"/>
  <c r="AA3275" i="3"/>
  <c r="Y3275" i="3"/>
  <c r="X3275" i="3"/>
  <c r="Z3275" i="3" s="1"/>
  <c r="W3275" i="3"/>
  <c r="V3275" i="3"/>
  <c r="S3275" i="3"/>
  <c r="U3275" i="3" s="1"/>
  <c r="R3275" i="3"/>
  <c r="T3275" i="3" s="1"/>
  <c r="AE3275" i="3" s="1"/>
  <c r="Q3275" i="3"/>
  <c r="AQ3275" i="3" s="1"/>
  <c r="P3275" i="3"/>
  <c r="O3275" i="3"/>
  <c r="AJ3275" i="3" s="1"/>
  <c r="N3275" i="3"/>
  <c r="AP3274" i="3"/>
  <c r="AU3274" i="3" s="1"/>
  <c r="AN3274" i="3"/>
  <c r="AM3274" i="3"/>
  <c r="AL3274" i="3"/>
  <c r="AK3274" i="3"/>
  <c r="AO3274" i="3" s="1"/>
  <c r="AH3274" i="3"/>
  <c r="AG3274" i="3"/>
  <c r="AF3274" i="3"/>
  <c r="AC3274" i="3"/>
  <c r="AB3274" i="3"/>
  <c r="AA3274" i="3"/>
  <c r="Y3274" i="3"/>
  <c r="X3274" i="3"/>
  <c r="Z3274" i="3" s="1"/>
  <c r="W3274" i="3"/>
  <c r="V3274" i="3"/>
  <c r="S3274" i="3"/>
  <c r="U3274" i="3" s="1"/>
  <c r="R3274" i="3"/>
  <c r="T3274" i="3" s="1"/>
  <c r="AE3274" i="3" s="1"/>
  <c r="Q3274" i="3"/>
  <c r="AQ3274" i="3" s="1"/>
  <c r="P3274" i="3"/>
  <c r="O3274" i="3"/>
  <c r="AJ3274" i="3" s="1"/>
  <c r="N3274" i="3"/>
  <c r="AP3273" i="3"/>
  <c r="AU3273" i="3" s="1"/>
  <c r="AN3273" i="3"/>
  <c r="AM3273" i="3"/>
  <c r="AL3273" i="3"/>
  <c r="AK3273" i="3"/>
  <c r="AO3273" i="3" s="1"/>
  <c r="AH3273" i="3"/>
  <c r="AG3273" i="3"/>
  <c r="AF3273" i="3"/>
  <c r="AC3273" i="3"/>
  <c r="AB3273" i="3"/>
  <c r="AA3273" i="3"/>
  <c r="Y3273" i="3"/>
  <c r="X3273" i="3"/>
  <c r="Z3273" i="3" s="1"/>
  <c r="W3273" i="3"/>
  <c r="V3273" i="3"/>
  <c r="S3273" i="3"/>
  <c r="U3273" i="3" s="1"/>
  <c r="R3273" i="3"/>
  <c r="T3273" i="3" s="1"/>
  <c r="AE3273" i="3" s="1"/>
  <c r="Q3273" i="3"/>
  <c r="AQ3273" i="3" s="1"/>
  <c r="P3273" i="3"/>
  <c r="O3273" i="3"/>
  <c r="AJ3273" i="3" s="1"/>
  <c r="N3273" i="3"/>
  <c r="AP3272" i="3"/>
  <c r="AU3272" i="3" s="1"/>
  <c r="AN3272" i="3"/>
  <c r="AM3272" i="3"/>
  <c r="AL3272" i="3"/>
  <c r="AK3272" i="3"/>
  <c r="AO3272" i="3" s="1"/>
  <c r="AH3272" i="3"/>
  <c r="AG3272" i="3"/>
  <c r="AF3272" i="3"/>
  <c r="AC3272" i="3"/>
  <c r="AB3272" i="3"/>
  <c r="AA3272" i="3"/>
  <c r="Y3272" i="3"/>
  <c r="X3272" i="3"/>
  <c r="Z3272" i="3" s="1"/>
  <c r="W3272" i="3"/>
  <c r="V3272" i="3"/>
  <c r="S3272" i="3"/>
  <c r="U3272" i="3" s="1"/>
  <c r="R3272" i="3"/>
  <c r="T3272" i="3" s="1"/>
  <c r="AE3272" i="3" s="1"/>
  <c r="Q3272" i="3"/>
  <c r="AQ3272" i="3" s="1"/>
  <c r="P3272" i="3"/>
  <c r="O3272" i="3"/>
  <c r="AJ3272" i="3" s="1"/>
  <c r="N3272" i="3"/>
  <c r="AP3271" i="3"/>
  <c r="AU3271" i="3" s="1"/>
  <c r="AN3271" i="3"/>
  <c r="AM3271" i="3"/>
  <c r="AL3271" i="3"/>
  <c r="AK3271" i="3"/>
  <c r="AO3271" i="3" s="1"/>
  <c r="AH3271" i="3"/>
  <c r="AG3271" i="3"/>
  <c r="AF3271" i="3"/>
  <c r="AC3271" i="3"/>
  <c r="AB3271" i="3"/>
  <c r="AA3271" i="3"/>
  <c r="Y3271" i="3"/>
  <c r="X3271" i="3"/>
  <c r="Z3271" i="3" s="1"/>
  <c r="W3271" i="3"/>
  <c r="V3271" i="3"/>
  <c r="S3271" i="3"/>
  <c r="U3271" i="3" s="1"/>
  <c r="R3271" i="3"/>
  <c r="T3271" i="3" s="1"/>
  <c r="AE3271" i="3" s="1"/>
  <c r="Q3271" i="3"/>
  <c r="AQ3271" i="3" s="1"/>
  <c r="P3271" i="3"/>
  <c r="O3271" i="3"/>
  <c r="AJ3271" i="3" s="1"/>
  <c r="N3271" i="3"/>
  <c r="AP3270" i="3"/>
  <c r="AU3270" i="3" s="1"/>
  <c r="AN3270" i="3"/>
  <c r="AM3270" i="3"/>
  <c r="AL3270" i="3"/>
  <c r="AK3270" i="3"/>
  <c r="AO3270" i="3" s="1"/>
  <c r="AH3270" i="3"/>
  <c r="AG3270" i="3"/>
  <c r="AF3270" i="3"/>
  <c r="AC3270" i="3"/>
  <c r="AB3270" i="3"/>
  <c r="AA3270" i="3"/>
  <c r="Y3270" i="3"/>
  <c r="X3270" i="3"/>
  <c r="Z3270" i="3" s="1"/>
  <c r="W3270" i="3"/>
  <c r="V3270" i="3"/>
  <c r="S3270" i="3"/>
  <c r="U3270" i="3" s="1"/>
  <c r="R3270" i="3"/>
  <c r="T3270" i="3" s="1"/>
  <c r="AE3270" i="3" s="1"/>
  <c r="Q3270" i="3"/>
  <c r="AQ3270" i="3" s="1"/>
  <c r="P3270" i="3"/>
  <c r="O3270" i="3"/>
  <c r="AJ3270" i="3" s="1"/>
  <c r="N3270" i="3"/>
  <c r="AP3269" i="3"/>
  <c r="AU3269" i="3" s="1"/>
  <c r="AN3269" i="3"/>
  <c r="AM3269" i="3"/>
  <c r="AL3269" i="3"/>
  <c r="AK3269" i="3"/>
  <c r="AO3269" i="3" s="1"/>
  <c r="AH3269" i="3"/>
  <c r="AG3269" i="3"/>
  <c r="AF3269" i="3"/>
  <c r="AC3269" i="3"/>
  <c r="AB3269" i="3"/>
  <c r="AA3269" i="3"/>
  <c r="Y3269" i="3"/>
  <c r="X3269" i="3"/>
  <c r="Z3269" i="3" s="1"/>
  <c r="W3269" i="3"/>
  <c r="V3269" i="3"/>
  <c r="S3269" i="3"/>
  <c r="U3269" i="3" s="1"/>
  <c r="R3269" i="3"/>
  <c r="T3269" i="3" s="1"/>
  <c r="AE3269" i="3" s="1"/>
  <c r="Q3269" i="3"/>
  <c r="AQ3269" i="3" s="1"/>
  <c r="P3269" i="3"/>
  <c r="O3269" i="3"/>
  <c r="AJ3269" i="3" s="1"/>
  <c r="N3269" i="3"/>
  <c r="AP3268" i="3"/>
  <c r="AU3268" i="3" s="1"/>
  <c r="AN3268" i="3"/>
  <c r="AM3268" i="3"/>
  <c r="AL3268" i="3"/>
  <c r="AK3268" i="3"/>
  <c r="AO3268" i="3" s="1"/>
  <c r="AH3268" i="3"/>
  <c r="AG3268" i="3"/>
  <c r="AF3268" i="3"/>
  <c r="AC3268" i="3"/>
  <c r="AB3268" i="3"/>
  <c r="AA3268" i="3"/>
  <c r="Y3268" i="3"/>
  <c r="X3268" i="3"/>
  <c r="Z3268" i="3" s="1"/>
  <c r="W3268" i="3"/>
  <c r="V3268" i="3"/>
  <c r="S3268" i="3"/>
  <c r="U3268" i="3" s="1"/>
  <c r="R3268" i="3"/>
  <c r="T3268" i="3" s="1"/>
  <c r="AE3268" i="3" s="1"/>
  <c r="Q3268" i="3"/>
  <c r="P3268" i="3"/>
  <c r="O3268" i="3"/>
  <c r="AJ3268" i="3" s="1"/>
  <c r="N3268" i="3"/>
  <c r="AP3267" i="3"/>
  <c r="AU3267" i="3" s="1"/>
  <c r="AN3267" i="3"/>
  <c r="AM3267" i="3"/>
  <c r="AL3267" i="3"/>
  <c r="AK3267" i="3"/>
  <c r="AO3267" i="3" s="1"/>
  <c r="AH3267" i="3"/>
  <c r="AG3267" i="3"/>
  <c r="AF3267" i="3"/>
  <c r="AC3267" i="3"/>
  <c r="AB3267" i="3"/>
  <c r="AA3267" i="3"/>
  <c r="Y3267" i="3"/>
  <c r="X3267" i="3"/>
  <c r="Z3267" i="3" s="1"/>
  <c r="W3267" i="3"/>
  <c r="V3267" i="3"/>
  <c r="S3267" i="3"/>
  <c r="U3267" i="3" s="1"/>
  <c r="R3267" i="3"/>
  <c r="T3267" i="3" s="1"/>
  <c r="AE3267" i="3" s="1"/>
  <c r="Q3267" i="3"/>
  <c r="P3267" i="3"/>
  <c r="O3267" i="3"/>
  <c r="AJ3267" i="3" s="1"/>
  <c r="N3267" i="3"/>
  <c r="AP3266" i="3"/>
  <c r="AN3266" i="3"/>
  <c r="AM3266" i="3"/>
  <c r="AL3266" i="3"/>
  <c r="AK3266" i="3"/>
  <c r="AO3266" i="3" s="1"/>
  <c r="AH3266" i="3"/>
  <c r="AG3266" i="3"/>
  <c r="AF3266" i="3"/>
  <c r="AC3266" i="3"/>
  <c r="AB3266" i="3"/>
  <c r="Y3266" i="3"/>
  <c r="X3266" i="3"/>
  <c r="Z3266" i="3" s="1"/>
  <c r="W3266" i="3"/>
  <c r="V3266" i="3"/>
  <c r="S3266" i="3"/>
  <c r="U3266" i="3" s="1"/>
  <c r="R3266" i="3"/>
  <c r="T3266" i="3" s="1"/>
  <c r="AE3266" i="3" s="1"/>
  <c r="Q3266" i="3"/>
  <c r="AQ3266" i="3" s="1"/>
  <c r="P3266" i="3"/>
  <c r="O3266" i="3"/>
  <c r="AJ3266" i="3" s="1"/>
  <c r="N3266" i="3"/>
  <c r="AP3265" i="3"/>
  <c r="AU3265" i="3" s="1"/>
  <c r="AN3265" i="3"/>
  <c r="AM3265" i="3"/>
  <c r="AL3265" i="3"/>
  <c r="AK3265" i="3"/>
  <c r="AO3265" i="3" s="1"/>
  <c r="AH3265" i="3"/>
  <c r="AG3265" i="3"/>
  <c r="AF3265" i="3"/>
  <c r="AC3265" i="3"/>
  <c r="AB3265" i="3"/>
  <c r="AA3265" i="3"/>
  <c r="Y3265" i="3"/>
  <c r="X3265" i="3"/>
  <c r="Z3265" i="3" s="1"/>
  <c r="W3265" i="3"/>
  <c r="V3265" i="3"/>
  <c r="S3265" i="3"/>
  <c r="U3265" i="3" s="1"/>
  <c r="R3265" i="3"/>
  <c r="T3265" i="3" s="1"/>
  <c r="AE3265" i="3" s="1"/>
  <c r="Q3265" i="3"/>
  <c r="AQ3265" i="3" s="1"/>
  <c r="P3265" i="3"/>
  <c r="O3265" i="3"/>
  <c r="AJ3265" i="3" s="1"/>
  <c r="N3265" i="3"/>
  <c r="AP3264" i="3"/>
  <c r="AU3264" i="3" s="1"/>
  <c r="AN3264" i="3"/>
  <c r="AM3264" i="3"/>
  <c r="AL3264" i="3"/>
  <c r="AK3264" i="3"/>
  <c r="AO3264" i="3" s="1"/>
  <c r="AH3264" i="3"/>
  <c r="AG3264" i="3"/>
  <c r="AF3264" i="3"/>
  <c r="AC3264" i="3"/>
  <c r="AB3264" i="3"/>
  <c r="AA3264" i="3"/>
  <c r="Y3264" i="3"/>
  <c r="X3264" i="3"/>
  <c r="Z3264" i="3" s="1"/>
  <c r="W3264" i="3"/>
  <c r="V3264" i="3"/>
  <c r="S3264" i="3"/>
  <c r="U3264" i="3" s="1"/>
  <c r="R3264" i="3"/>
  <c r="T3264" i="3" s="1"/>
  <c r="AE3264" i="3" s="1"/>
  <c r="Q3264" i="3"/>
  <c r="AQ3264" i="3" s="1"/>
  <c r="P3264" i="3"/>
  <c r="O3264" i="3"/>
  <c r="AJ3264" i="3" s="1"/>
  <c r="N3264" i="3"/>
  <c r="AP3263" i="3"/>
  <c r="AU3263" i="3" s="1"/>
  <c r="AN3263" i="3"/>
  <c r="AM3263" i="3"/>
  <c r="AL3263" i="3"/>
  <c r="AK3263" i="3"/>
  <c r="AO3263" i="3" s="1"/>
  <c r="AH3263" i="3"/>
  <c r="AG3263" i="3"/>
  <c r="AF3263" i="3"/>
  <c r="AC3263" i="3"/>
  <c r="AB3263" i="3"/>
  <c r="AA3263" i="3"/>
  <c r="Y3263" i="3"/>
  <c r="X3263" i="3"/>
  <c r="Z3263" i="3" s="1"/>
  <c r="W3263" i="3"/>
  <c r="V3263" i="3"/>
  <c r="S3263" i="3"/>
  <c r="U3263" i="3" s="1"/>
  <c r="R3263" i="3"/>
  <c r="T3263" i="3" s="1"/>
  <c r="AE3263" i="3" s="1"/>
  <c r="Q3263" i="3"/>
  <c r="P3263" i="3"/>
  <c r="O3263" i="3"/>
  <c r="AJ3263" i="3" s="1"/>
  <c r="N3263" i="3"/>
  <c r="AP3262" i="3"/>
  <c r="AU3262" i="3" s="1"/>
  <c r="AN3262" i="3"/>
  <c r="AM3262" i="3"/>
  <c r="AL3262" i="3"/>
  <c r="AK3262" i="3"/>
  <c r="AO3262" i="3" s="1"/>
  <c r="AH3262" i="3"/>
  <c r="AG3262" i="3"/>
  <c r="AF3262" i="3"/>
  <c r="AC3262" i="3"/>
  <c r="AB3262" i="3"/>
  <c r="AA3262" i="3"/>
  <c r="Y3262" i="3"/>
  <c r="X3262" i="3"/>
  <c r="Z3262" i="3" s="1"/>
  <c r="W3262" i="3"/>
  <c r="V3262" i="3"/>
  <c r="S3262" i="3"/>
  <c r="U3262" i="3" s="1"/>
  <c r="R3262" i="3"/>
  <c r="T3262" i="3" s="1"/>
  <c r="AE3262" i="3" s="1"/>
  <c r="Q3262" i="3"/>
  <c r="AQ3262" i="3" s="1"/>
  <c r="P3262" i="3"/>
  <c r="O3262" i="3"/>
  <c r="AJ3262" i="3" s="1"/>
  <c r="N3262" i="3"/>
  <c r="AP3261" i="3"/>
  <c r="AU3261" i="3" s="1"/>
  <c r="AN3261" i="3"/>
  <c r="AM3261" i="3"/>
  <c r="AL3261" i="3"/>
  <c r="AK3261" i="3"/>
  <c r="AO3261" i="3" s="1"/>
  <c r="AH3261" i="3"/>
  <c r="AG3261" i="3"/>
  <c r="AF3261" i="3"/>
  <c r="AC3261" i="3"/>
  <c r="AB3261" i="3"/>
  <c r="AA3261" i="3"/>
  <c r="Y3261" i="3"/>
  <c r="X3261" i="3"/>
  <c r="Z3261" i="3" s="1"/>
  <c r="W3261" i="3"/>
  <c r="V3261" i="3"/>
  <c r="S3261" i="3"/>
  <c r="U3261" i="3" s="1"/>
  <c r="R3261" i="3"/>
  <c r="T3261" i="3" s="1"/>
  <c r="AE3261" i="3" s="1"/>
  <c r="Q3261" i="3"/>
  <c r="P3261" i="3"/>
  <c r="O3261" i="3"/>
  <c r="AJ3261" i="3" s="1"/>
  <c r="N3261" i="3"/>
  <c r="AP3260" i="3"/>
  <c r="AU3260" i="3" s="1"/>
  <c r="AN3260" i="3"/>
  <c r="AM3260" i="3"/>
  <c r="AL3260" i="3"/>
  <c r="AK3260" i="3"/>
  <c r="AO3260" i="3" s="1"/>
  <c r="AH3260" i="3"/>
  <c r="AG3260" i="3"/>
  <c r="AF3260" i="3"/>
  <c r="AC3260" i="3"/>
  <c r="AB3260" i="3"/>
  <c r="AA3260" i="3"/>
  <c r="Y3260" i="3"/>
  <c r="X3260" i="3"/>
  <c r="Z3260" i="3" s="1"/>
  <c r="W3260" i="3"/>
  <c r="V3260" i="3"/>
  <c r="S3260" i="3"/>
  <c r="U3260" i="3" s="1"/>
  <c r="R3260" i="3"/>
  <c r="T3260" i="3" s="1"/>
  <c r="AE3260" i="3" s="1"/>
  <c r="Q3260" i="3"/>
  <c r="AQ3260" i="3" s="1"/>
  <c r="P3260" i="3"/>
  <c r="O3260" i="3"/>
  <c r="AJ3260" i="3" s="1"/>
  <c r="N3260" i="3"/>
  <c r="AP3259" i="3"/>
  <c r="AU3259" i="3" s="1"/>
  <c r="AN3259" i="3"/>
  <c r="AM3259" i="3"/>
  <c r="AL3259" i="3"/>
  <c r="AK3259" i="3"/>
  <c r="AO3259" i="3" s="1"/>
  <c r="AH3259" i="3"/>
  <c r="AG3259" i="3"/>
  <c r="AF3259" i="3"/>
  <c r="AC3259" i="3"/>
  <c r="AB3259" i="3"/>
  <c r="AA3259" i="3"/>
  <c r="Y3259" i="3"/>
  <c r="X3259" i="3"/>
  <c r="Z3259" i="3" s="1"/>
  <c r="W3259" i="3"/>
  <c r="V3259" i="3"/>
  <c r="S3259" i="3"/>
  <c r="U3259" i="3" s="1"/>
  <c r="R3259" i="3"/>
  <c r="T3259" i="3" s="1"/>
  <c r="AE3259" i="3" s="1"/>
  <c r="Q3259" i="3"/>
  <c r="AQ3259" i="3" s="1"/>
  <c r="P3259" i="3"/>
  <c r="O3259" i="3"/>
  <c r="AJ3259" i="3" s="1"/>
  <c r="N3259" i="3"/>
  <c r="AP3258" i="3"/>
  <c r="AN3258" i="3"/>
  <c r="AM3258" i="3"/>
  <c r="AL3258" i="3"/>
  <c r="AK3258" i="3"/>
  <c r="AO3258" i="3" s="1"/>
  <c r="AH3258" i="3"/>
  <c r="AG3258" i="3"/>
  <c r="AF3258" i="3"/>
  <c r="AC3258" i="3"/>
  <c r="AB3258" i="3"/>
  <c r="Y3258" i="3"/>
  <c r="X3258" i="3"/>
  <c r="Z3258" i="3" s="1"/>
  <c r="W3258" i="3"/>
  <c r="V3258" i="3"/>
  <c r="S3258" i="3"/>
  <c r="U3258" i="3" s="1"/>
  <c r="R3258" i="3"/>
  <c r="T3258" i="3" s="1"/>
  <c r="AE3258" i="3" s="1"/>
  <c r="Q3258" i="3"/>
  <c r="AQ3258" i="3" s="1"/>
  <c r="P3258" i="3"/>
  <c r="O3258" i="3"/>
  <c r="AJ3258" i="3" s="1"/>
  <c r="N3258" i="3"/>
  <c r="AP3257" i="3"/>
  <c r="AU3257" i="3" s="1"/>
  <c r="AN3257" i="3"/>
  <c r="AM3257" i="3"/>
  <c r="AL3257" i="3"/>
  <c r="AK3257" i="3"/>
  <c r="AO3257" i="3" s="1"/>
  <c r="AH3257" i="3"/>
  <c r="AG3257" i="3"/>
  <c r="AF3257" i="3"/>
  <c r="AC3257" i="3"/>
  <c r="AB3257" i="3"/>
  <c r="AA3257" i="3"/>
  <c r="Y3257" i="3"/>
  <c r="X3257" i="3"/>
  <c r="Z3257" i="3" s="1"/>
  <c r="W3257" i="3"/>
  <c r="V3257" i="3"/>
  <c r="S3257" i="3"/>
  <c r="U3257" i="3" s="1"/>
  <c r="R3257" i="3"/>
  <c r="T3257" i="3" s="1"/>
  <c r="AE3257" i="3" s="1"/>
  <c r="Q3257" i="3"/>
  <c r="AQ3257" i="3" s="1"/>
  <c r="P3257" i="3"/>
  <c r="O3257" i="3"/>
  <c r="AJ3257" i="3" s="1"/>
  <c r="N3257" i="3"/>
  <c r="AP3256" i="3"/>
  <c r="AU3256" i="3" s="1"/>
  <c r="AN3256" i="3"/>
  <c r="AM3256" i="3"/>
  <c r="AL3256" i="3"/>
  <c r="AK3256" i="3"/>
  <c r="AO3256" i="3" s="1"/>
  <c r="AH3256" i="3"/>
  <c r="AG3256" i="3"/>
  <c r="AF3256" i="3"/>
  <c r="AC3256" i="3"/>
  <c r="AB3256" i="3"/>
  <c r="AA3256" i="3"/>
  <c r="Y3256" i="3"/>
  <c r="X3256" i="3"/>
  <c r="Z3256" i="3" s="1"/>
  <c r="W3256" i="3"/>
  <c r="V3256" i="3"/>
  <c r="S3256" i="3"/>
  <c r="U3256" i="3" s="1"/>
  <c r="R3256" i="3"/>
  <c r="T3256" i="3" s="1"/>
  <c r="AE3256" i="3" s="1"/>
  <c r="Q3256" i="3"/>
  <c r="AQ3256" i="3" s="1"/>
  <c r="P3256" i="3"/>
  <c r="O3256" i="3"/>
  <c r="AJ3256" i="3" s="1"/>
  <c r="N3256" i="3"/>
  <c r="AP3255" i="3"/>
  <c r="AU3255" i="3" s="1"/>
  <c r="AN3255" i="3"/>
  <c r="AM3255" i="3"/>
  <c r="AL3255" i="3"/>
  <c r="AK3255" i="3"/>
  <c r="AO3255" i="3" s="1"/>
  <c r="AH3255" i="3"/>
  <c r="AG3255" i="3"/>
  <c r="AF3255" i="3"/>
  <c r="AC3255" i="3"/>
  <c r="AB3255" i="3"/>
  <c r="AA3255" i="3"/>
  <c r="Y3255" i="3"/>
  <c r="X3255" i="3"/>
  <c r="Z3255" i="3" s="1"/>
  <c r="W3255" i="3"/>
  <c r="V3255" i="3"/>
  <c r="S3255" i="3"/>
  <c r="U3255" i="3" s="1"/>
  <c r="R3255" i="3"/>
  <c r="T3255" i="3" s="1"/>
  <c r="AE3255" i="3" s="1"/>
  <c r="Q3255" i="3"/>
  <c r="AQ3255" i="3" s="1"/>
  <c r="P3255" i="3"/>
  <c r="O3255" i="3"/>
  <c r="AJ3255" i="3" s="1"/>
  <c r="N3255" i="3"/>
  <c r="AP3254" i="3"/>
  <c r="AU3254" i="3" s="1"/>
  <c r="AN3254" i="3"/>
  <c r="AM3254" i="3"/>
  <c r="AL3254" i="3"/>
  <c r="AK3254" i="3"/>
  <c r="AO3254" i="3" s="1"/>
  <c r="AH3254" i="3"/>
  <c r="AG3254" i="3"/>
  <c r="AF3254" i="3"/>
  <c r="AC3254" i="3"/>
  <c r="AB3254" i="3"/>
  <c r="AA3254" i="3"/>
  <c r="Y3254" i="3"/>
  <c r="X3254" i="3"/>
  <c r="Z3254" i="3" s="1"/>
  <c r="W3254" i="3"/>
  <c r="V3254" i="3"/>
  <c r="S3254" i="3"/>
  <c r="U3254" i="3" s="1"/>
  <c r="R3254" i="3"/>
  <c r="T3254" i="3" s="1"/>
  <c r="AE3254" i="3" s="1"/>
  <c r="Q3254" i="3"/>
  <c r="AQ3254" i="3" s="1"/>
  <c r="P3254" i="3"/>
  <c r="O3254" i="3"/>
  <c r="AJ3254" i="3" s="1"/>
  <c r="N3254" i="3"/>
  <c r="AP3253" i="3"/>
  <c r="AU3253" i="3" s="1"/>
  <c r="AN3253" i="3"/>
  <c r="AM3253" i="3"/>
  <c r="AL3253" i="3"/>
  <c r="AK3253" i="3"/>
  <c r="AO3253" i="3" s="1"/>
  <c r="AH3253" i="3"/>
  <c r="AG3253" i="3"/>
  <c r="AF3253" i="3"/>
  <c r="AC3253" i="3"/>
  <c r="AB3253" i="3"/>
  <c r="AA3253" i="3"/>
  <c r="Y3253" i="3"/>
  <c r="X3253" i="3"/>
  <c r="Z3253" i="3" s="1"/>
  <c r="W3253" i="3"/>
  <c r="V3253" i="3"/>
  <c r="S3253" i="3"/>
  <c r="U3253" i="3" s="1"/>
  <c r="R3253" i="3"/>
  <c r="T3253" i="3" s="1"/>
  <c r="AE3253" i="3" s="1"/>
  <c r="Q3253" i="3"/>
  <c r="AQ3253" i="3" s="1"/>
  <c r="P3253" i="3"/>
  <c r="O3253" i="3"/>
  <c r="AJ3253" i="3" s="1"/>
  <c r="N3253" i="3"/>
  <c r="AP3252" i="3"/>
  <c r="AU3252" i="3" s="1"/>
  <c r="AN3252" i="3"/>
  <c r="AM3252" i="3"/>
  <c r="AL3252" i="3"/>
  <c r="AK3252" i="3"/>
  <c r="AO3252" i="3" s="1"/>
  <c r="AH3252" i="3"/>
  <c r="AG3252" i="3"/>
  <c r="AF3252" i="3"/>
  <c r="AC3252" i="3"/>
  <c r="AB3252" i="3"/>
  <c r="AA3252" i="3"/>
  <c r="Y3252" i="3"/>
  <c r="X3252" i="3"/>
  <c r="Z3252" i="3" s="1"/>
  <c r="W3252" i="3"/>
  <c r="V3252" i="3"/>
  <c r="S3252" i="3"/>
  <c r="U3252" i="3" s="1"/>
  <c r="R3252" i="3"/>
  <c r="T3252" i="3" s="1"/>
  <c r="AE3252" i="3" s="1"/>
  <c r="Q3252" i="3"/>
  <c r="AQ3252" i="3" s="1"/>
  <c r="P3252" i="3"/>
  <c r="O3252" i="3"/>
  <c r="AJ3252" i="3" s="1"/>
  <c r="N3252" i="3"/>
  <c r="AP3251" i="3"/>
  <c r="AN3251" i="3"/>
  <c r="AM3251" i="3"/>
  <c r="AL3251" i="3"/>
  <c r="AK3251" i="3"/>
  <c r="AO3251" i="3" s="1"/>
  <c r="AH3251" i="3"/>
  <c r="AG3251" i="3"/>
  <c r="AF3251" i="3"/>
  <c r="AC3251" i="3"/>
  <c r="AB3251" i="3"/>
  <c r="Y3251" i="3"/>
  <c r="X3251" i="3"/>
  <c r="Z3251" i="3" s="1"/>
  <c r="W3251" i="3"/>
  <c r="V3251" i="3"/>
  <c r="S3251" i="3"/>
  <c r="U3251" i="3" s="1"/>
  <c r="R3251" i="3"/>
  <c r="T3251" i="3" s="1"/>
  <c r="AE3251" i="3" s="1"/>
  <c r="Q3251" i="3"/>
  <c r="AQ3251" i="3" s="1"/>
  <c r="P3251" i="3"/>
  <c r="O3251" i="3"/>
  <c r="AJ3251" i="3" s="1"/>
  <c r="N3251" i="3"/>
  <c r="AP3250" i="3"/>
  <c r="AU3250" i="3" s="1"/>
  <c r="AN3250" i="3"/>
  <c r="AM3250" i="3"/>
  <c r="AL3250" i="3"/>
  <c r="AK3250" i="3"/>
  <c r="AO3250" i="3" s="1"/>
  <c r="AH3250" i="3"/>
  <c r="AG3250" i="3"/>
  <c r="AF3250" i="3"/>
  <c r="AC3250" i="3"/>
  <c r="AB3250" i="3"/>
  <c r="AA3250" i="3"/>
  <c r="Y3250" i="3"/>
  <c r="X3250" i="3"/>
  <c r="Z3250" i="3" s="1"/>
  <c r="W3250" i="3"/>
  <c r="V3250" i="3"/>
  <c r="S3250" i="3"/>
  <c r="U3250" i="3" s="1"/>
  <c r="R3250" i="3"/>
  <c r="T3250" i="3" s="1"/>
  <c r="AE3250" i="3" s="1"/>
  <c r="Q3250" i="3"/>
  <c r="P3250" i="3"/>
  <c r="O3250" i="3"/>
  <c r="AJ3250" i="3" s="1"/>
  <c r="N3250" i="3"/>
  <c r="AP3249" i="3"/>
  <c r="AU3249" i="3" s="1"/>
  <c r="AN3249" i="3"/>
  <c r="AM3249" i="3"/>
  <c r="AL3249" i="3"/>
  <c r="AK3249" i="3"/>
  <c r="AO3249" i="3" s="1"/>
  <c r="AH3249" i="3"/>
  <c r="AG3249" i="3"/>
  <c r="AF3249" i="3"/>
  <c r="AC3249" i="3"/>
  <c r="AB3249" i="3"/>
  <c r="AA3249" i="3"/>
  <c r="Y3249" i="3"/>
  <c r="X3249" i="3"/>
  <c r="Z3249" i="3" s="1"/>
  <c r="W3249" i="3"/>
  <c r="V3249" i="3"/>
  <c r="S3249" i="3"/>
  <c r="U3249" i="3" s="1"/>
  <c r="R3249" i="3"/>
  <c r="T3249" i="3" s="1"/>
  <c r="AE3249" i="3" s="1"/>
  <c r="Q3249" i="3"/>
  <c r="AQ3249" i="3" s="1"/>
  <c r="P3249" i="3"/>
  <c r="O3249" i="3"/>
  <c r="AJ3249" i="3" s="1"/>
  <c r="N3249" i="3"/>
  <c r="AP3248" i="3"/>
  <c r="AU3248" i="3" s="1"/>
  <c r="AN3248" i="3"/>
  <c r="AM3248" i="3"/>
  <c r="AL3248" i="3"/>
  <c r="AK3248" i="3"/>
  <c r="AO3248" i="3" s="1"/>
  <c r="AH3248" i="3"/>
  <c r="AG3248" i="3"/>
  <c r="AF3248" i="3"/>
  <c r="AC3248" i="3"/>
  <c r="AB3248" i="3"/>
  <c r="AA3248" i="3"/>
  <c r="Y3248" i="3"/>
  <c r="X3248" i="3"/>
  <c r="Z3248" i="3" s="1"/>
  <c r="W3248" i="3"/>
  <c r="V3248" i="3"/>
  <c r="S3248" i="3"/>
  <c r="U3248" i="3" s="1"/>
  <c r="R3248" i="3"/>
  <c r="T3248" i="3" s="1"/>
  <c r="AE3248" i="3" s="1"/>
  <c r="Q3248" i="3"/>
  <c r="AQ3248" i="3" s="1"/>
  <c r="P3248" i="3"/>
  <c r="O3248" i="3"/>
  <c r="AJ3248" i="3" s="1"/>
  <c r="N3248" i="3"/>
  <c r="AP3247" i="3"/>
  <c r="AU3247" i="3" s="1"/>
  <c r="AN3247" i="3"/>
  <c r="AM3247" i="3"/>
  <c r="AL3247" i="3"/>
  <c r="AK3247" i="3"/>
  <c r="AO3247" i="3" s="1"/>
  <c r="AH3247" i="3"/>
  <c r="AG3247" i="3"/>
  <c r="AF3247" i="3"/>
  <c r="AC3247" i="3"/>
  <c r="AB3247" i="3"/>
  <c r="AA3247" i="3"/>
  <c r="Y3247" i="3"/>
  <c r="X3247" i="3"/>
  <c r="Z3247" i="3" s="1"/>
  <c r="W3247" i="3"/>
  <c r="V3247" i="3"/>
  <c r="S3247" i="3"/>
  <c r="U3247" i="3" s="1"/>
  <c r="R3247" i="3"/>
  <c r="T3247" i="3" s="1"/>
  <c r="AE3247" i="3" s="1"/>
  <c r="Q3247" i="3"/>
  <c r="AQ3247" i="3" s="1"/>
  <c r="P3247" i="3"/>
  <c r="O3247" i="3"/>
  <c r="AJ3247" i="3" s="1"/>
  <c r="N3247" i="3"/>
  <c r="AP3246" i="3"/>
  <c r="AU3246" i="3" s="1"/>
  <c r="AN3246" i="3"/>
  <c r="AM3246" i="3"/>
  <c r="AL3246" i="3"/>
  <c r="AK3246" i="3"/>
  <c r="AO3246" i="3" s="1"/>
  <c r="AH3246" i="3"/>
  <c r="AG3246" i="3"/>
  <c r="AF3246" i="3"/>
  <c r="AC3246" i="3"/>
  <c r="AB3246" i="3"/>
  <c r="AA3246" i="3"/>
  <c r="Y3246" i="3"/>
  <c r="X3246" i="3"/>
  <c r="Z3246" i="3" s="1"/>
  <c r="W3246" i="3"/>
  <c r="V3246" i="3"/>
  <c r="S3246" i="3"/>
  <c r="U3246" i="3" s="1"/>
  <c r="R3246" i="3"/>
  <c r="T3246" i="3" s="1"/>
  <c r="AE3246" i="3" s="1"/>
  <c r="Q3246" i="3"/>
  <c r="AQ3246" i="3" s="1"/>
  <c r="P3246" i="3"/>
  <c r="O3246" i="3"/>
  <c r="AJ3246" i="3" s="1"/>
  <c r="N3246" i="3"/>
  <c r="AP3245" i="3"/>
  <c r="AU3245" i="3" s="1"/>
  <c r="AN3245" i="3"/>
  <c r="AM3245" i="3"/>
  <c r="AL3245" i="3"/>
  <c r="AK3245" i="3"/>
  <c r="AO3245" i="3" s="1"/>
  <c r="AH3245" i="3"/>
  <c r="AG3245" i="3"/>
  <c r="AF3245" i="3"/>
  <c r="AC3245" i="3"/>
  <c r="AB3245" i="3"/>
  <c r="AA3245" i="3"/>
  <c r="Y3245" i="3"/>
  <c r="X3245" i="3"/>
  <c r="Z3245" i="3" s="1"/>
  <c r="W3245" i="3"/>
  <c r="V3245" i="3"/>
  <c r="S3245" i="3"/>
  <c r="U3245" i="3" s="1"/>
  <c r="R3245" i="3"/>
  <c r="T3245" i="3" s="1"/>
  <c r="AE3245" i="3" s="1"/>
  <c r="Q3245" i="3"/>
  <c r="AQ3245" i="3" s="1"/>
  <c r="P3245" i="3"/>
  <c r="O3245" i="3"/>
  <c r="AJ3245" i="3" s="1"/>
  <c r="N3245" i="3"/>
  <c r="AP3244" i="3"/>
  <c r="AU3244" i="3" s="1"/>
  <c r="AN3244" i="3"/>
  <c r="AM3244" i="3"/>
  <c r="AL3244" i="3"/>
  <c r="AK3244" i="3"/>
  <c r="AO3244" i="3" s="1"/>
  <c r="AH3244" i="3"/>
  <c r="AG3244" i="3"/>
  <c r="AF3244" i="3"/>
  <c r="AC3244" i="3"/>
  <c r="AB3244" i="3"/>
  <c r="AA3244" i="3"/>
  <c r="Y3244" i="3"/>
  <c r="X3244" i="3"/>
  <c r="Z3244" i="3" s="1"/>
  <c r="W3244" i="3"/>
  <c r="V3244" i="3"/>
  <c r="S3244" i="3"/>
  <c r="U3244" i="3" s="1"/>
  <c r="R3244" i="3"/>
  <c r="T3244" i="3" s="1"/>
  <c r="AE3244" i="3" s="1"/>
  <c r="Q3244" i="3"/>
  <c r="P3244" i="3"/>
  <c r="O3244" i="3"/>
  <c r="AJ3244" i="3" s="1"/>
  <c r="N3244" i="3"/>
  <c r="AP3243" i="3"/>
  <c r="AU3243" i="3" s="1"/>
  <c r="AN3243" i="3"/>
  <c r="AM3243" i="3"/>
  <c r="AL3243" i="3"/>
  <c r="AK3243" i="3"/>
  <c r="AO3243" i="3" s="1"/>
  <c r="AH3243" i="3"/>
  <c r="AG3243" i="3"/>
  <c r="AF3243" i="3"/>
  <c r="AC3243" i="3"/>
  <c r="AB3243" i="3"/>
  <c r="AA3243" i="3"/>
  <c r="Y3243" i="3"/>
  <c r="X3243" i="3"/>
  <c r="Z3243" i="3" s="1"/>
  <c r="W3243" i="3"/>
  <c r="V3243" i="3"/>
  <c r="S3243" i="3"/>
  <c r="U3243" i="3" s="1"/>
  <c r="R3243" i="3"/>
  <c r="T3243" i="3" s="1"/>
  <c r="AE3243" i="3" s="1"/>
  <c r="Q3243" i="3"/>
  <c r="AQ3243" i="3" s="1"/>
  <c r="P3243" i="3"/>
  <c r="O3243" i="3"/>
  <c r="AJ3243" i="3" s="1"/>
  <c r="N3243" i="3"/>
  <c r="AP3242" i="3"/>
  <c r="AU3242" i="3" s="1"/>
  <c r="AN3242" i="3"/>
  <c r="AM3242" i="3"/>
  <c r="AL3242" i="3"/>
  <c r="AK3242" i="3"/>
  <c r="AO3242" i="3" s="1"/>
  <c r="AH3242" i="3"/>
  <c r="AG3242" i="3"/>
  <c r="AF3242" i="3"/>
  <c r="AC3242" i="3"/>
  <c r="AB3242" i="3"/>
  <c r="AA3242" i="3"/>
  <c r="Y3242" i="3"/>
  <c r="X3242" i="3"/>
  <c r="Z3242" i="3" s="1"/>
  <c r="W3242" i="3"/>
  <c r="V3242" i="3"/>
  <c r="S3242" i="3"/>
  <c r="U3242" i="3" s="1"/>
  <c r="R3242" i="3"/>
  <c r="T3242" i="3" s="1"/>
  <c r="AE3242" i="3" s="1"/>
  <c r="Q3242" i="3"/>
  <c r="AQ3242" i="3" s="1"/>
  <c r="P3242" i="3"/>
  <c r="O3242" i="3"/>
  <c r="AJ3242" i="3" s="1"/>
  <c r="N3242" i="3"/>
  <c r="AP3241" i="3"/>
  <c r="AU3241" i="3" s="1"/>
  <c r="AN3241" i="3"/>
  <c r="AM3241" i="3"/>
  <c r="AL3241" i="3"/>
  <c r="AK3241" i="3"/>
  <c r="AO3241" i="3" s="1"/>
  <c r="AH3241" i="3"/>
  <c r="AG3241" i="3"/>
  <c r="AF3241" i="3"/>
  <c r="AC3241" i="3"/>
  <c r="AB3241" i="3"/>
  <c r="AA3241" i="3"/>
  <c r="Y3241" i="3"/>
  <c r="X3241" i="3"/>
  <c r="Z3241" i="3" s="1"/>
  <c r="W3241" i="3"/>
  <c r="V3241" i="3"/>
  <c r="S3241" i="3"/>
  <c r="U3241" i="3" s="1"/>
  <c r="R3241" i="3"/>
  <c r="T3241" i="3" s="1"/>
  <c r="AE3241" i="3" s="1"/>
  <c r="Q3241" i="3"/>
  <c r="P3241" i="3"/>
  <c r="O3241" i="3"/>
  <c r="AJ3241" i="3" s="1"/>
  <c r="N3241" i="3"/>
  <c r="AP3240" i="3"/>
  <c r="AU3240" i="3" s="1"/>
  <c r="AN3240" i="3"/>
  <c r="AM3240" i="3"/>
  <c r="AL3240" i="3"/>
  <c r="AK3240" i="3"/>
  <c r="AO3240" i="3" s="1"/>
  <c r="AH3240" i="3"/>
  <c r="AG3240" i="3"/>
  <c r="AF3240" i="3"/>
  <c r="AC3240" i="3"/>
  <c r="AB3240" i="3"/>
  <c r="AA3240" i="3"/>
  <c r="Y3240" i="3"/>
  <c r="X3240" i="3"/>
  <c r="Z3240" i="3" s="1"/>
  <c r="W3240" i="3"/>
  <c r="V3240" i="3"/>
  <c r="S3240" i="3"/>
  <c r="U3240" i="3" s="1"/>
  <c r="R3240" i="3"/>
  <c r="T3240" i="3" s="1"/>
  <c r="AE3240" i="3" s="1"/>
  <c r="Q3240" i="3"/>
  <c r="P3240" i="3"/>
  <c r="O3240" i="3"/>
  <c r="AJ3240" i="3" s="1"/>
  <c r="N3240" i="3"/>
  <c r="AP3239" i="3"/>
  <c r="AU3239" i="3" s="1"/>
  <c r="AN3239" i="3"/>
  <c r="AM3239" i="3"/>
  <c r="AL3239" i="3"/>
  <c r="AK3239" i="3"/>
  <c r="AO3239" i="3" s="1"/>
  <c r="AH3239" i="3"/>
  <c r="AG3239" i="3"/>
  <c r="AF3239" i="3"/>
  <c r="AC3239" i="3"/>
  <c r="AB3239" i="3"/>
  <c r="AA3239" i="3"/>
  <c r="Y3239" i="3"/>
  <c r="X3239" i="3"/>
  <c r="Z3239" i="3" s="1"/>
  <c r="W3239" i="3"/>
  <c r="V3239" i="3"/>
  <c r="S3239" i="3"/>
  <c r="U3239" i="3" s="1"/>
  <c r="R3239" i="3"/>
  <c r="T3239" i="3" s="1"/>
  <c r="AE3239" i="3" s="1"/>
  <c r="Q3239" i="3"/>
  <c r="AQ3239" i="3" s="1"/>
  <c r="P3239" i="3"/>
  <c r="O3239" i="3"/>
  <c r="AJ3239" i="3" s="1"/>
  <c r="N3239" i="3"/>
  <c r="AP3238" i="3"/>
  <c r="AU3238" i="3" s="1"/>
  <c r="AN3238" i="3"/>
  <c r="AM3238" i="3"/>
  <c r="AL3238" i="3"/>
  <c r="AK3238" i="3"/>
  <c r="AO3238" i="3" s="1"/>
  <c r="AH3238" i="3"/>
  <c r="AG3238" i="3"/>
  <c r="AF3238" i="3"/>
  <c r="AC3238" i="3"/>
  <c r="AB3238" i="3"/>
  <c r="AA3238" i="3"/>
  <c r="Y3238" i="3"/>
  <c r="X3238" i="3"/>
  <c r="Z3238" i="3" s="1"/>
  <c r="W3238" i="3"/>
  <c r="V3238" i="3"/>
  <c r="S3238" i="3"/>
  <c r="U3238" i="3" s="1"/>
  <c r="R3238" i="3"/>
  <c r="T3238" i="3" s="1"/>
  <c r="AE3238" i="3" s="1"/>
  <c r="Q3238" i="3"/>
  <c r="AQ3238" i="3" s="1"/>
  <c r="P3238" i="3"/>
  <c r="O3238" i="3"/>
  <c r="AJ3238" i="3" s="1"/>
  <c r="N3238" i="3"/>
  <c r="AP3237" i="3"/>
  <c r="AU3237" i="3" s="1"/>
  <c r="AN3237" i="3"/>
  <c r="AM3237" i="3"/>
  <c r="AL3237" i="3"/>
  <c r="AK3237" i="3"/>
  <c r="AO3237" i="3" s="1"/>
  <c r="AH3237" i="3"/>
  <c r="AG3237" i="3"/>
  <c r="AF3237" i="3"/>
  <c r="AC3237" i="3"/>
  <c r="AB3237" i="3"/>
  <c r="AA3237" i="3"/>
  <c r="Y3237" i="3"/>
  <c r="X3237" i="3"/>
  <c r="Z3237" i="3" s="1"/>
  <c r="W3237" i="3"/>
  <c r="V3237" i="3"/>
  <c r="S3237" i="3"/>
  <c r="U3237" i="3" s="1"/>
  <c r="R3237" i="3"/>
  <c r="T3237" i="3" s="1"/>
  <c r="AE3237" i="3" s="1"/>
  <c r="Q3237" i="3"/>
  <c r="AQ3237" i="3" s="1"/>
  <c r="P3237" i="3"/>
  <c r="O3237" i="3"/>
  <c r="AJ3237" i="3" s="1"/>
  <c r="N3237" i="3"/>
  <c r="AP3236" i="3"/>
  <c r="AU3236" i="3" s="1"/>
  <c r="AN3236" i="3"/>
  <c r="AM3236" i="3"/>
  <c r="AL3236" i="3"/>
  <c r="AK3236" i="3"/>
  <c r="AO3236" i="3" s="1"/>
  <c r="AH3236" i="3"/>
  <c r="AG3236" i="3"/>
  <c r="AF3236" i="3"/>
  <c r="AC3236" i="3"/>
  <c r="AB3236" i="3"/>
  <c r="AA3236" i="3"/>
  <c r="Y3236" i="3"/>
  <c r="X3236" i="3"/>
  <c r="Z3236" i="3" s="1"/>
  <c r="W3236" i="3"/>
  <c r="V3236" i="3"/>
  <c r="S3236" i="3"/>
  <c r="U3236" i="3" s="1"/>
  <c r="R3236" i="3"/>
  <c r="T3236" i="3" s="1"/>
  <c r="AE3236" i="3" s="1"/>
  <c r="Q3236" i="3"/>
  <c r="AQ3236" i="3" s="1"/>
  <c r="P3236" i="3"/>
  <c r="O3236" i="3"/>
  <c r="AJ3236" i="3" s="1"/>
  <c r="N3236" i="3"/>
  <c r="AP3235" i="3"/>
  <c r="AU3235" i="3" s="1"/>
  <c r="AN3235" i="3"/>
  <c r="AM3235" i="3"/>
  <c r="AL3235" i="3"/>
  <c r="AK3235" i="3"/>
  <c r="AO3235" i="3" s="1"/>
  <c r="AH3235" i="3"/>
  <c r="AG3235" i="3"/>
  <c r="AF3235" i="3"/>
  <c r="AC3235" i="3"/>
  <c r="AB3235" i="3"/>
  <c r="AA3235" i="3"/>
  <c r="Y3235" i="3"/>
  <c r="X3235" i="3"/>
  <c r="Z3235" i="3" s="1"/>
  <c r="W3235" i="3"/>
  <c r="V3235" i="3"/>
  <c r="S3235" i="3"/>
  <c r="U3235" i="3" s="1"/>
  <c r="R3235" i="3"/>
  <c r="T3235" i="3" s="1"/>
  <c r="AE3235" i="3" s="1"/>
  <c r="Q3235" i="3"/>
  <c r="AQ3235" i="3" s="1"/>
  <c r="P3235" i="3"/>
  <c r="O3235" i="3"/>
  <c r="AJ3235" i="3" s="1"/>
  <c r="N3235" i="3"/>
  <c r="AP3234" i="3"/>
  <c r="AU3234" i="3" s="1"/>
  <c r="AN3234" i="3"/>
  <c r="AM3234" i="3"/>
  <c r="AL3234" i="3"/>
  <c r="AK3234" i="3"/>
  <c r="AO3234" i="3" s="1"/>
  <c r="AH3234" i="3"/>
  <c r="AG3234" i="3"/>
  <c r="AF3234" i="3"/>
  <c r="AC3234" i="3"/>
  <c r="AB3234" i="3"/>
  <c r="AA3234" i="3"/>
  <c r="Y3234" i="3"/>
  <c r="X3234" i="3"/>
  <c r="Z3234" i="3" s="1"/>
  <c r="W3234" i="3"/>
  <c r="V3234" i="3"/>
  <c r="S3234" i="3"/>
  <c r="U3234" i="3" s="1"/>
  <c r="R3234" i="3"/>
  <c r="T3234" i="3" s="1"/>
  <c r="AE3234" i="3" s="1"/>
  <c r="Q3234" i="3"/>
  <c r="AQ3234" i="3" s="1"/>
  <c r="P3234" i="3"/>
  <c r="O3234" i="3"/>
  <c r="AJ3234" i="3" s="1"/>
  <c r="N3234" i="3"/>
  <c r="AP3233" i="3"/>
  <c r="AU3233" i="3" s="1"/>
  <c r="AN3233" i="3"/>
  <c r="AM3233" i="3"/>
  <c r="AL3233" i="3"/>
  <c r="AK3233" i="3"/>
  <c r="AO3233" i="3" s="1"/>
  <c r="AH3233" i="3"/>
  <c r="AG3233" i="3"/>
  <c r="AF3233" i="3"/>
  <c r="AC3233" i="3"/>
  <c r="AB3233" i="3"/>
  <c r="AA3233" i="3"/>
  <c r="Y3233" i="3"/>
  <c r="X3233" i="3"/>
  <c r="Z3233" i="3" s="1"/>
  <c r="W3233" i="3"/>
  <c r="V3233" i="3"/>
  <c r="S3233" i="3"/>
  <c r="U3233" i="3" s="1"/>
  <c r="R3233" i="3"/>
  <c r="T3233" i="3" s="1"/>
  <c r="AE3233" i="3" s="1"/>
  <c r="Q3233" i="3"/>
  <c r="AQ3233" i="3" s="1"/>
  <c r="P3233" i="3"/>
  <c r="O3233" i="3"/>
  <c r="AJ3233" i="3" s="1"/>
  <c r="N3233" i="3"/>
  <c r="AP3232" i="3"/>
  <c r="AU3232" i="3" s="1"/>
  <c r="AN3232" i="3"/>
  <c r="AM3232" i="3"/>
  <c r="AL3232" i="3"/>
  <c r="AK3232" i="3"/>
  <c r="AO3232" i="3" s="1"/>
  <c r="AH3232" i="3"/>
  <c r="AG3232" i="3"/>
  <c r="AF3232" i="3"/>
  <c r="AC3232" i="3"/>
  <c r="AB3232" i="3"/>
  <c r="AA3232" i="3"/>
  <c r="Y3232" i="3"/>
  <c r="X3232" i="3"/>
  <c r="Z3232" i="3" s="1"/>
  <c r="W3232" i="3"/>
  <c r="V3232" i="3"/>
  <c r="S3232" i="3"/>
  <c r="U3232" i="3" s="1"/>
  <c r="R3232" i="3"/>
  <c r="T3232" i="3" s="1"/>
  <c r="AE3232" i="3" s="1"/>
  <c r="Q3232" i="3"/>
  <c r="AQ3232" i="3" s="1"/>
  <c r="P3232" i="3"/>
  <c r="O3232" i="3"/>
  <c r="AJ3232" i="3" s="1"/>
  <c r="N3232" i="3"/>
  <c r="AP3231" i="3"/>
  <c r="AU3231" i="3" s="1"/>
  <c r="AN3231" i="3"/>
  <c r="AM3231" i="3"/>
  <c r="AL3231" i="3"/>
  <c r="AK3231" i="3"/>
  <c r="AO3231" i="3" s="1"/>
  <c r="AH3231" i="3"/>
  <c r="AG3231" i="3"/>
  <c r="AF3231" i="3"/>
  <c r="AC3231" i="3"/>
  <c r="AB3231" i="3"/>
  <c r="AA3231" i="3"/>
  <c r="Y3231" i="3"/>
  <c r="X3231" i="3"/>
  <c r="Z3231" i="3" s="1"/>
  <c r="W3231" i="3"/>
  <c r="V3231" i="3"/>
  <c r="S3231" i="3"/>
  <c r="U3231" i="3" s="1"/>
  <c r="R3231" i="3"/>
  <c r="T3231" i="3" s="1"/>
  <c r="AE3231" i="3" s="1"/>
  <c r="Q3231" i="3"/>
  <c r="P3231" i="3"/>
  <c r="O3231" i="3"/>
  <c r="AJ3231" i="3" s="1"/>
  <c r="N3231" i="3"/>
  <c r="AP3230" i="3"/>
  <c r="AU3230" i="3" s="1"/>
  <c r="AN3230" i="3"/>
  <c r="AM3230" i="3"/>
  <c r="AL3230" i="3"/>
  <c r="AK3230" i="3"/>
  <c r="AO3230" i="3" s="1"/>
  <c r="AH3230" i="3"/>
  <c r="AG3230" i="3"/>
  <c r="AF3230" i="3"/>
  <c r="AC3230" i="3"/>
  <c r="AB3230" i="3"/>
  <c r="AA3230" i="3"/>
  <c r="Y3230" i="3"/>
  <c r="X3230" i="3"/>
  <c r="Z3230" i="3" s="1"/>
  <c r="W3230" i="3"/>
  <c r="V3230" i="3"/>
  <c r="S3230" i="3"/>
  <c r="U3230" i="3" s="1"/>
  <c r="R3230" i="3"/>
  <c r="T3230" i="3" s="1"/>
  <c r="AE3230" i="3" s="1"/>
  <c r="Q3230" i="3"/>
  <c r="AQ3230" i="3" s="1"/>
  <c r="P3230" i="3"/>
  <c r="O3230" i="3"/>
  <c r="AJ3230" i="3" s="1"/>
  <c r="N3230" i="3"/>
  <c r="AP3229" i="3"/>
  <c r="AU3229" i="3" s="1"/>
  <c r="AN3229" i="3"/>
  <c r="AM3229" i="3"/>
  <c r="AL3229" i="3"/>
  <c r="AK3229" i="3"/>
  <c r="AO3229" i="3" s="1"/>
  <c r="AH3229" i="3"/>
  <c r="AG3229" i="3"/>
  <c r="AF3229" i="3"/>
  <c r="AC3229" i="3"/>
  <c r="AB3229" i="3"/>
  <c r="AA3229" i="3"/>
  <c r="Y3229" i="3"/>
  <c r="X3229" i="3"/>
  <c r="Z3229" i="3" s="1"/>
  <c r="W3229" i="3"/>
  <c r="V3229" i="3"/>
  <c r="S3229" i="3"/>
  <c r="U3229" i="3" s="1"/>
  <c r="R3229" i="3"/>
  <c r="T3229" i="3" s="1"/>
  <c r="AE3229" i="3" s="1"/>
  <c r="Q3229" i="3"/>
  <c r="AQ3229" i="3" s="1"/>
  <c r="P3229" i="3"/>
  <c r="O3229" i="3"/>
  <c r="AJ3229" i="3" s="1"/>
  <c r="N3229" i="3"/>
  <c r="AP3228" i="3"/>
  <c r="AU3228" i="3" s="1"/>
  <c r="AN3228" i="3"/>
  <c r="AM3228" i="3"/>
  <c r="AL3228" i="3"/>
  <c r="AK3228" i="3"/>
  <c r="AO3228" i="3" s="1"/>
  <c r="AH3228" i="3"/>
  <c r="AG3228" i="3"/>
  <c r="AF3228" i="3"/>
  <c r="AC3228" i="3"/>
  <c r="AB3228" i="3"/>
  <c r="AA3228" i="3"/>
  <c r="Y3228" i="3"/>
  <c r="X3228" i="3"/>
  <c r="Z3228" i="3" s="1"/>
  <c r="W3228" i="3"/>
  <c r="V3228" i="3"/>
  <c r="S3228" i="3"/>
  <c r="U3228" i="3" s="1"/>
  <c r="R3228" i="3"/>
  <c r="T3228" i="3" s="1"/>
  <c r="AE3228" i="3" s="1"/>
  <c r="Q3228" i="3"/>
  <c r="AQ3228" i="3" s="1"/>
  <c r="P3228" i="3"/>
  <c r="O3228" i="3"/>
  <c r="AJ3228" i="3" s="1"/>
  <c r="N3228" i="3"/>
  <c r="AP3227" i="3"/>
  <c r="AU3227" i="3" s="1"/>
  <c r="AN3227" i="3"/>
  <c r="AM3227" i="3"/>
  <c r="AL3227" i="3"/>
  <c r="AK3227" i="3"/>
  <c r="AO3227" i="3" s="1"/>
  <c r="AH3227" i="3"/>
  <c r="AG3227" i="3"/>
  <c r="AF3227" i="3"/>
  <c r="AC3227" i="3"/>
  <c r="AB3227" i="3"/>
  <c r="AA3227" i="3"/>
  <c r="Y3227" i="3"/>
  <c r="X3227" i="3"/>
  <c r="Z3227" i="3" s="1"/>
  <c r="W3227" i="3"/>
  <c r="V3227" i="3"/>
  <c r="S3227" i="3"/>
  <c r="U3227" i="3" s="1"/>
  <c r="R3227" i="3"/>
  <c r="T3227" i="3" s="1"/>
  <c r="AE3227" i="3" s="1"/>
  <c r="Q3227" i="3"/>
  <c r="AQ3227" i="3" s="1"/>
  <c r="P3227" i="3"/>
  <c r="O3227" i="3"/>
  <c r="AJ3227" i="3" s="1"/>
  <c r="N3227" i="3"/>
  <c r="AP3226" i="3"/>
  <c r="AU3226" i="3" s="1"/>
  <c r="AN3226" i="3"/>
  <c r="AM3226" i="3"/>
  <c r="AL3226" i="3"/>
  <c r="AK3226" i="3"/>
  <c r="AO3226" i="3" s="1"/>
  <c r="AH3226" i="3"/>
  <c r="AG3226" i="3"/>
  <c r="AF3226" i="3"/>
  <c r="AC3226" i="3"/>
  <c r="AB3226" i="3"/>
  <c r="AA3226" i="3"/>
  <c r="Y3226" i="3"/>
  <c r="X3226" i="3"/>
  <c r="Z3226" i="3" s="1"/>
  <c r="W3226" i="3"/>
  <c r="V3226" i="3"/>
  <c r="S3226" i="3"/>
  <c r="U3226" i="3" s="1"/>
  <c r="R3226" i="3"/>
  <c r="T3226" i="3" s="1"/>
  <c r="AE3226" i="3" s="1"/>
  <c r="Q3226" i="3"/>
  <c r="AQ3226" i="3" s="1"/>
  <c r="P3226" i="3"/>
  <c r="O3226" i="3"/>
  <c r="AJ3226" i="3" s="1"/>
  <c r="N3226" i="3"/>
  <c r="AP3225" i="3"/>
  <c r="AU3225" i="3" s="1"/>
  <c r="AN3225" i="3"/>
  <c r="AM3225" i="3"/>
  <c r="AL3225" i="3"/>
  <c r="AK3225" i="3"/>
  <c r="AO3225" i="3" s="1"/>
  <c r="AH3225" i="3"/>
  <c r="AG3225" i="3"/>
  <c r="AF3225" i="3"/>
  <c r="AC3225" i="3"/>
  <c r="AB3225" i="3"/>
  <c r="AA3225" i="3"/>
  <c r="Y3225" i="3"/>
  <c r="X3225" i="3"/>
  <c r="Z3225" i="3" s="1"/>
  <c r="W3225" i="3"/>
  <c r="V3225" i="3"/>
  <c r="S3225" i="3"/>
  <c r="U3225" i="3" s="1"/>
  <c r="R3225" i="3"/>
  <c r="T3225" i="3" s="1"/>
  <c r="AE3225" i="3" s="1"/>
  <c r="Q3225" i="3"/>
  <c r="AQ3225" i="3" s="1"/>
  <c r="P3225" i="3"/>
  <c r="O3225" i="3"/>
  <c r="AJ3225" i="3" s="1"/>
  <c r="N3225" i="3"/>
  <c r="AP3224" i="3"/>
  <c r="AU3224" i="3" s="1"/>
  <c r="AN3224" i="3"/>
  <c r="AM3224" i="3"/>
  <c r="AL3224" i="3"/>
  <c r="AK3224" i="3"/>
  <c r="AO3224" i="3" s="1"/>
  <c r="AH3224" i="3"/>
  <c r="AG3224" i="3"/>
  <c r="AF3224" i="3"/>
  <c r="AC3224" i="3"/>
  <c r="AB3224" i="3"/>
  <c r="AA3224" i="3"/>
  <c r="Y3224" i="3"/>
  <c r="X3224" i="3"/>
  <c r="Z3224" i="3" s="1"/>
  <c r="W3224" i="3"/>
  <c r="V3224" i="3"/>
  <c r="S3224" i="3"/>
  <c r="U3224" i="3" s="1"/>
  <c r="R3224" i="3"/>
  <c r="T3224" i="3" s="1"/>
  <c r="AE3224" i="3" s="1"/>
  <c r="Q3224" i="3"/>
  <c r="AQ3224" i="3" s="1"/>
  <c r="P3224" i="3"/>
  <c r="O3224" i="3"/>
  <c r="AJ3224" i="3" s="1"/>
  <c r="N3224" i="3"/>
  <c r="AP3223" i="3"/>
  <c r="AU3223" i="3" s="1"/>
  <c r="AN3223" i="3"/>
  <c r="AM3223" i="3"/>
  <c r="AL3223" i="3"/>
  <c r="AK3223" i="3"/>
  <c r="AO3223" i="3" s="1"/>
  <c r="AH3223" i="3"/>
  <c r="AG3223" i="3"/>
  <c r="AF3223" i="3"/>
  <c r="AC3223" i="3"/>
  <c r="AB3223" i="3"/>
  <c r="AA3223" i="3"/>
  <c r="Y3223" i="3"/>
  <c r="X3223" i="3"/>
  <c r="Z3223" i="3" s="1"/>
  <c r="W3223" i="3"/>
  <c r="V3223" i="3"/>
  <c r="S3223" i="3"/>
  <c r="U3223" i="3" s="1"/>
  <c r="R3223" i="3"/>
  <c r="T3223" i="3" s="1"/>
  <c r="AE3223" i="3" s="1"/>
  <c r="Q3223" i="3"/>
  <c r="AQ3223" i="3" s="1"/>
  <c r="P3223" i="3"/>
  <c r="O3223" i="3"/>
  <c r="AJ3223" i="3" s="1"/>
  <c r="N3223" i="3"/>
  <c r="AP3222" i="3"/>
  <c r="AU3222" i="3" s="1"/>
  <c r="AN3222" i="3"/>
  <c r="AM3222" i="3"/>
  <c r="AL3222" i="3"/>
  <c r="AK3222" i="3"/>
  <c r="AO3222" i="3" s="1"/>
  <c r="AH3222" i="3"/>
  <c r="AG3222" i="3"/>
  <c r="AF3222" i="3"/>
  <c r="AC3222" i="3"/>
  <c r="AB3222" i="3"/>
  <c r="AA3222" i="3"/>
  <c r="Y3222" i="3"/>
  <c r="X3222" i="3"/>
  <c r="Z3222" i="3" s="1"/>
  <c r="W3222" i="3"/>
  <c r="V3222" i="3"/>
  <c r="S3222" i="3"/>
  <c r="U3222" i="3" s="1"/>
  <c r="R3222" i="3"/>
  <c r="T3222" i="3" s="1"/>
  <c r="AE3222" i="3" s="1"/>
  <c r="Q3222" i="3"/>
  <c r="AQ3222" i="3" s="1"/>
  <c r="P3222" i="3"/>
  <c r="O3222" i="3"/>
  <c r="AJ3222" i="3" s="1"/>
  <c r="N3222" i="3"/>
  <c r="AP3221" i="3"/>
  <c r="AU3221" i="3" s="1"/>
  <c r="AN3221" i="3"/>
  <c r="AM3221" i="3"/>
  <c r="AL3221" i="3"/>
  <c r="AK3221" i="3"/>
  <c r="AO3221" i="3" s="1"/>
  <c r="AH3221" i="3"/>
  <c r="AG3221" i="3"/>
  <c r="AF3221" i="3"/>
  <c r="AC3221" i="3"/>
  <c r="AB3221" i="3"/>
  <c r="AA3221" i="3"/>
  <c r="Y3221" i="3"/>
  <c r="X3221" i="3"/>
  <c r="Z3221" i="3" s="1"/>
  <c r="W3221" i="3"/>
  <c r="V3221" i="3"/>
  <c r="S3221" i="3"/>
  <c r="U3221" i="3" s="1"/>
  <c r="R3221" i="3"/>
  <c r="T3221" i="3" s="1"/>
  <c r="AE3221" i="3" s="1"/>
  <c r="Q3221" i="3"/>
  <c r="AQ3221" i="3" s="1"/>
  <c r="P3221" i="3"/>
  <c r="O3221" i="3"/>
  <c r="AJ3221" i="3" s="1"/>
  <c r="N3221" i="3"/>
  <c r="AP3220" i="3"/>
  <c r="AN3220" i="3"/>
  <c r="AM3220" i="3"/>
  <c r="AL3220" i="3"/>
  <c r="AK3220" i="3"/>
  <c r="AO3220" i="3" s="1"/>
  <c r="AH3220" i="3"/>
  <c r="AG3220" i="3"/>
  <c r="AF3220" i="3"/>
  <c r="AC3220" i="3"/>
  <c r="AB3220" i="3"/>
  <c r="Y3220" i="3"/>
  <c r="X3220" i="3"/>
  <c r="Z3220" i="3" s="1"/>
  <c r="W3220" i="3"/>
  <c r="V3220" i="3"/>
  <c r="S3220" i="3"/>
  <c r="U3220" i="3" s="1"/>
  <c r="R3220" i="3"/>
  <c r="T3220" i="3" s="1"/>
  <c r="AE3220" i="3" s="1"/>
  <c r="Q3220" i="3"/>
  <c r="AQ3220" i="3" s="1"/>
  <c r="P3220" i="3"/>
  <c r="O3220" i="3"/>
  <c r="AJ3220" i="3" s="1"/>
  <c r="N3220" i="3"/>
  <c r="AP3219" i="3"/>
  <c r="AU3219" i="3" s="1"/>
  <c r="AN3219" i="3"/>
  <c r="AM3219" i="3"/>
  <c r="AL3219" i="3"/>
  <c r="AK3219" i="3"/>
  <c r="AO3219" i="3" s="1"/>
  <c r="AH3219" i="3"/>
  <c r="AG3219" i="3"/>
  <c r="AF3219" i="3"/>
  <c r="AC3219" i="3"/>
  <c r="AB3219" i="3"/>
  <c r="AA3219" i="3"/>
  <c r="Y3219" i="3"/>
  <c r="X3219" i="3"/>
  <c r="Z3219" i="3" s="1"/>
  <c r="W3219" i="3"/>
  <c r="V3219" i="3"/>
  <c r="S3219" i="3"/>
  <c r="U3219" i="3" s="1"/>
  <c r="R3219" i="3"/>
  <c r="T3219" i="3" s="1"/>
  <c r="AE3219" i="3" s="1"/>
  <c r="Q3219" i="3"/>
  <c r="P3219" i="3"/>
  <c r="O3219" i="3"/>
  <c r="AJ3219" i="3" s="1"/>
  <c r="N3219" i="3"/>
  <c r="AP3218" i="3"/>
  <c r="AU3218" i="3" s="1"/>
  <c r="AN3218" i="3"/>
  <c r="AM3218" i="3"/>
  <c r="AL3218" i="3"/>
  <c r="AK3218" i="3"/>
  <c r="AO3218" i="3" s="1"/>
  <c r="AH3218" i="3"/>
  <c r="AG3218" i="3"/>
  <c r="AF3218" i="3"/>
  <c r="AC3218" i="3"/>
  <c r="AB3218" i="3"/>
  <c r="AA3218" i="3"/>
  <c r="Y3218" i="3"/>
  <c r="X3218" i="3"/>
  <c r="Z3218" i="3" s="1"/>
  <c r="W3218" i="3"/>
  <c r="V3218" i="3"/>
  <c r="S3218" i="3"/>
  <c r="U3218" i="3" s="1"/>
  <c r="R3218" i="3"/>
  <c r="T3218" i="3" s="1"/>
  <c r="AE3218" i="3" s="1"/>
  <c r="Q3218" i="3"/>
  <c r="AQ3218" i="3" s="1"/>
  <c r="P3218" i="3"/>
  <c r="O3218" i="3"/>
  <c r="AJ3218" i="3" s="1"/>
  <c r="N3218" i="3"/>
  <c r="AP3217" i="3"/>
  <c r="AU3217" i="3" s="1"/>
  <c r="AN3217" i="3"/>
  <c r="AM3217" i="3"/>
  <c r="AL3217" i="3"/>
  <c r="AK3217" i="3"/>
  <c r="AO3217" i="3" s="1"/>
  <c r="AH3217" i="3"/>
  <c r="AG3217" i="3"/>
  <c r="AF3217" i="3"/>
  <c r="AC3217" i="3"/>
  <c r="AB3217" i="3"/>
  <c r="AA3217" i="3"/>
  <c r="Y3217" i="3"/>
  <c r="X3217" i="3"/>
  <c r="Z3217" i="3" s="1"/>
  <c r="W3217" i="3"/>
  <c r="V3217" i="3"/>
  <c r="S3217" i="3"/>
  <c r="U3217" i="3" s="1"/>
  <c r="R3217" i="3"/>
  <c r="T3217" i="3" s="1"/>
  <c r="AE3217" i="3" s="1"/>
  <c r="Q3217" i="3"/>
  <c r="AQ3217" i="3" s="1"/>
  <c r="P3217" i="3"/>
  <c r="O3217" i="3"/>
  <c r="AJ3217" i="3" s="1"/>
  <c r="N3217" i="3"/>
  <c r="AP3216" i="3"/>
  <c r="AU3216" i="3" s="1"/>
  <c r="AN3216" i="3"/>
  <c r="AM3216" i="3"/>
  <c r="AL3216" i="3"/>
  <c r="AK3216" i="3"/>
  <c r="AO3216" i="3" s="1"/>
  <c r="AH3216" i="3"/>
  <c r="AG3216" i="3"/>
  <c r="AF3216" i="3"/>
  <c r="AC3216" i="3"/>
  <c r="AB3216" i="3"/>
  <c r="AA3216" i="3"/>
  <c r="Y3216" i="3"/>
  <c r="X3216" i="3"/>
  <c r="Z3216" i="3" s="1"/>
  <c r="W3216" i="3"/>
  <c r="V3216" i="3"/>
  <c r="S3216" i="3"/>
  <c r="U3216" i="3" s="1"/>
  <c r="R3216" i="3"/>
  <c r="T3216" i="3" s="1"/>
  <c r="AE3216" i="3" s="1"/>
  <c r="Q3216" i="3"/>
  <c r="AQ3216" i="3" s="1"/>
  <c r="P3216" i="3"/>
  <c r="O3216" i="3"/>
  <c r="AJ3216" i="3" s="1"/>
  <c r="N3216" i="3"/>
  <c r="AP3215" i="3"/>
  <c r="AU3215" i="3" s="1"/>
  <c r="AN3215" i="3"/>
  <c r="AM3215" i="3"/>
  <c r="AL3215" i="3"/>
  <c r="AK3215" i="3"/>
  <c r="AO3215" i="3" s="1"/>
  <c r="AH3215" i="3"/>
  <c r="AG3215" i="3"/>
  <c r="AF3215" i="3"/>
  <c r="AC3215" i="3"/>
  <c r="AB3215" i="3"/>
  <c r="AA3215" i="3"/>
  <c r="Y3215" i="3"/>
  <c r="X3215" i="3"/>
  <c r="Z3215" i="3" s="1"/>
  <c r="W3215" i="3"/>
  <c r="V3215" i="3"/>
  <c r="S3215" i="3"/>
  <c r="U3215" i="3" s="1"/>
  <c r="R3215" i="3"/>
  <c r="T3215" i="3" s="1"/>
  <c r="AE3215" i="3" s="1"/>
  <c r="Q3215" i="3"/>
  <c r="P3215" i="3"/>
  <c r="O3215" i="3"/>
  <c r="AJ3215" i="3" s="1"/>
  <c r="N3215" i="3"/>
  <c r="AP3214" i="3"/>
  <c r="AU3214" i="3" s="1"/>
  <c r="AN3214" i="3"/>
  <c r="AM3214" i="3"/>
  <c r="AL3214" i="3"/>
  <c r="AK3214" i="3"/>
  <c r="AO3214" i="3" s="1"/>
  <c r="AH3214" i="3"/>
  <c r="AG3214" i="3"/>
  <c r="AF3214" i="3"/>
  <c r="AC3214" i="3"/>
  <c r="AB3214" i="3"/>
  <c r="AA3214" i="3"/>
  <c r="Y3214" i="3"/>
  <c r="X3214" i="3"/>
  <c r="Z3214" i="3" s="1"/>
  <c r="W3214" i="3"/>
  <c r="V3214" i="3"/>
  <c r="S3214" i="3"/>
  <c r="U3214" i="3" s="1"/>
  <c r="R3214" i="3"/>
  <c r="T3214" i="3" s="1"/>
  <c r="AE3214" i="3" s="1"/>
  <c r="Q3214" i="3"/>
  <c r="AQ3214" i="3" s="1"/>
  <c r="P3214" i="3"/>
  <c r="O3214" i="3"/>
  <c r="AJ3214" i="3" s="1"/>
  <c r="N3214" i="3"/>
  <c r="AP3213" i="3"/>
  <c r="AN3213" i="3"/>
  <c r="AM3213" i="3"/>
  <c r="AL3213" i="3"/>
  <c r="AK3213" i="3"/>
  <c r="AO3213" i="3" s="1"/>
  <c r="AH3213" i="3"/>
  <c r="AG3213" i="3"/>
  <c r="AF3213" i="3"/>
  <c r="AC3213" i="3"/>
  <c r="AB3213" i="3"/>
  <c r="Y3213" i="3"/>
  <c r="X3213" i="3"/>
  <c r="Z3213" i="3" s="1"/>
  <c r="W3213" i="3"/>
  <c r="V3213" i="3"/>
  <c r="S3213" i="3"/>
  <c r="U3213" i="3" s="1"/>
  <c r="R3213" i="3"/>
  <c r="T3213" i="3" s="1"/>
  <c r="AE3213" i="3" s="1"/>
  <c r="Q3213" i="3"/>
  <c r="AQ3213" i="3" s="1"/>
  <c r="P3213" i="3"/>
  <c r="O3213" i="3"/>
  <c r="AJ3213" i="3" s="1"/>
  <c r="N3213" i="3"/>
  <c r="AP3212" i="3"/>
  <c r="AU3212" i="3" s="1"/>
  <c r="AN3212" i="3"/>
  <c r="AM3212" i="3"/>
  <c r="AL3212" i="3"/>
  <c r="AK3212" i="3"/>
  <c r="AO3212" i="3" s="1"/>
  <c r="AH3212" i="3"/>
  <c r="AG3212" i="3"/>
  <c r="AF3212" i="3"/>
  <c r="AC3212" i="3"/>
  <c r="AB3212" i="3"/>
  <c r="AA3212" i="3"/>
  <c r="Y3212" i="3"/>
  <c r="X3212" i="3"/>
  <c r="Z3212" i="3" s="1"/>
  <c r="W3212" i="3"/>
  <c r="V3212" i="3"/>
  <c r="S3212" i="3"/>
  <c r="U3212" i="3" s="1"/>
  <c r="R3212" i="3"/>
  <c r="T3212" i="3" s="1"/>
  <c r="AE3212" i="3" s="1"/>
  <c r="Q3212" i="3"/>
  <c r="AQ3212" i="3" s="1"/>
  <c r="P3212" i="3"/>
  <c r="O3212" i="3"/>
  <c r="AJ3212" i="3" s="1"/>
  <c r="N3212" i="3"/>
  <c r="AP3211" i="3"/>
  <c r="AU3211" i="3" s="1"/>
  <c r="AN3211" i="3"/>
  <c r="AM3211" i="3"/>
  <c r="AL3211" i="3"/>
  <c r="AK3211" i="3"/>
  <c r="AO3211" i="3" s="1"/>
  <c r="AH3211" i="3"/>
  <c r="AG3211" i="3"/>
  <c r="AF3211" i="3"/>
  <c r="AC3211" i="3"/>
  <c r="AB3211" i="3"/>
  <c r="AA3211" i="3"/>
  <c r="Y3211" i="3"/>
  <c r="X3211" i="3"/>
  <c r="Z3211" i="3" s="1"/>
  <c r="W3211" i="3"/>
  <c r="V3211" i="3"/>
  <c r="S3211" i="3"/>
  <c r="U3211" i="3" s="1"/>
  <c r="R3211" i="3"/>
  <c r="T3211" i="3" s="1"/>
  <c r="AE3211" i="3" s="1"/>
  <c r="Q3211" i="3"/>
  <c r="AQ3211" i="3" s="1"/>
  <c r="P3211" i="3"/>
  <c r="O3211" i="3"/>
  <c r="AJ3211" i="3" s="1"/>
  <c r="N3211" i="3"/>
  <c r="AP3210" i="3"/>
  <c r="AU3210" i="3" s="1"/>
  <c r="AN3210" i="3"/>
  <c r="AM3210" i="3"/>
  <c r="AL3210" i="3"/>
  <c r="AK3210" i="3"/>
  <c r="AO3210" i="3" s="1"/>
  <c r="AH3210" i="3"/>
  <c r="AG3210" i="3"/>
  <c r="AF3210" i="3"/>
  <c r="AC3210" i="3"/>
  <c r="AB3210" i="3"/>
  <c r="AA3210" i="3"/>
  <c r="Y3210" i="3"/>
  <c r="X3210" i="3"/>
  <c r="Z3210" i="3" s="1"/>
  <c r="W3210" i="3"/>
  <c r="V3210" i="3"/>
  <c r="S3210" i="3"/>
  <c r="U3210" i="3" s="1"/>
  <c r="R3210" i="3"/>
  <c r="T3210" i="3" s="1"/>
  <c r="AE3210" i="3" s="1"/>
  <c r="Q3210" i="3"/>
  <c r="AQ3210" i="3" s="1"/>
  <c r="P3210" i="3"/>
  <c r="O3210" i="3"/>
  <c r="AJ3210" i="3" s="1"/>
  <c r="N3210" i="3"/>
  <c r="AP3209" i="3"/>
  <c r="AU3209" i="3" s="1"/>
  <c r="AN3209" i="3"/>
  <c r="AM3209" i="3"/>
  <c r="AL3209" i="3"/>
  <c r="AK3209" i="3"/>
  <c r="AO3209" i="3" s="1"/>
  <c r="AH3209" i="3"/>
  <c r="AG3209" i="3"/>
  <c r="AF3209" i="3"/>
  <c r="AC3209" i="3"/>
  <c r="AB3209" i="3"/>
  <c r="AA3209" i="3"/>
  <c r="Y3209" i="3"/>
  <c r="X3209" i="3"/>
  <c r="Z3209" i="3" s="1"/>
  <c r="W3209" i="3"/>
  <c r="V3209" i="3"/>
  <c r="S3209" i="3"/>
  <c r="U3209" i="3" s="1"/>
  <c r="R3209" i="3"/>
  <c r="T3209" i="3" s="1"/>
  <c r="AE3209" i="3" s="1"/>
  <c r="Q3209" i="3"/>
  <c r="AQ3209" i="3" s="1"/>
  <c r="P3209" i="3"/>
  <c r="O3209" i="3"/>
  <c r="AJ3209" i="3" s="1"/>
  <c r="N3209" i="3"/>
  <c r="AP3208" i="3"/>
  <c r="AU3208" i="3" s="1"/>
  <c r="AN3208" i="3"/>
  <c r="AM3208" i="3"/>
  <c r="AL3208" i="3"/>
  <c r="AK3208" i="3"/>
  <c r="AO3208" i="3" s="1"/>
  <c r="AH3208" i="3"/>
  <c r="AG3208" i="3"/>
  <c r="AF3208" i="3"/>
  <c r="AC3208" i="3"/>
  <c r="AB3208" i="3"/>
  <c r="AA3208" i="3"/>
  <c r="Y3208" i="3"/>
  <c r="X3208" i="3"/>
  <c r="Z3208" i="3" s="1"/>
  <c r="W3208" i="3"/>
  <c r="V3208" i="3"/>
  <c r="S3208" i="3"/>
  <c r="U3208" i="3" s="1"/>
  <c r="R3208" i="3"/>
  <c r="T3208" i="3" s="1"/>
  <c r="AE3208" i="3" s="1"/>
  <c r="Q3208" i="3"/>
  <c r="AQ3208" i="3" s="1"/>
  <c r="P3208" i="3"/>
  <c r="O3208" i="3"/>
  <c r="AJ3208" i="3" s="1"/>
  <c r="N3208" i="3"/>
  <c r="AP3207" i="3"/>
  <c r="AU3207" i="3" s="1"/>
  <c r="AN3207" i="3"/>
  <c r="AM3207" i="3"/>
  <c r="AL3207" i="3"/>
  <c r="AK3207" i="3"/>
  <c r="AO3207" i="3" s="1"/>
  <c r="AH3207" i="3"/>
  <c r="AG3207" i="3"/>
  <c r="AF3207" i="3"/>
  <c r="AC3207" i="3"/>
  <c r="AB3207" i="3"/>
  <c r="AA3207" i="3"/>
  <c r="Y3207" i="3"/>
  <c r="X3207" i="3"/>
  <c r="Z3207" i="3" s="1"/>
  <c r="W3207" i="3"/>
  <c r="V3207" i="3"/>
  <c r="S3207" i="3"/>
  <c r="U3207" i="3" s="1"/>
  <c r="R3207" i="3"/>
  <c r="T3207" i="3" s="1"/>
  <c r="AE3207" i="3" s="1"/>
  <c r="Q3207" i="3"/>
  <c r="P3207" i="3"/>
  <c r="O3207" i="3"/>
  <c r="AJ3207" i="3" s="1"/>
  <c r="N3207" i="3"/>
  <c r="AP3206" i="3"/>
  <c r="AU3206" i="3" s="1"/>
  <c r="AN3206" i="3"/>
  <c r="AM3206" i="3"/>
  <c r="AL3206" i="3"/>
  <c r="AK3206" i="3"/>
  <c r="AO3206" i="3" s="1"/>
  <c r="AH3206" i="3"/>
  <c r="AG3206" i="3"/>
  <c r="AF3206" i="3"/>
  <c r="AC3206" i="3"/>
  <c r="AB3206" i="3"/>
  <c r="AA3206" i="3"/>
  <c r="Y3206" i="3"/>
  <c r="X3206" i="3"/>
  <c r="Z3206" i="3" s="1"/>
  <c r="W3206" i="3"/>
  <c r="V3206" i="3"/>
  <c r="S3206" i="3"/>
  <c r="U3206" i="3" s="1"/>
  <c r="R3206" i="3"/>
  <c r="T3206" i="3" s="1"/>
  <c r="AE3206" i="3" s="1"/>
  <c r="Q3206" i="3"/>
  <c r="AQ3206" i="3" s="1"/>
  <c r="P3206" i="3"/>
  <c r="O3206" i="3"/>
  <c r="AJ3206" i="3" s="1"/>
  <c r="N3206" i="3"/>
  <c r="AP3205" i="3"/>
  <c r="AU3205" i="3" s="1"/>
  <c r="AN3205" i="3"/>
  <c r="AM3205" i="3"/>
  <c r="AL3205" i="3"/>
  <c r="AK3205" i="3"/>
  <c r="AO3205" i="3" s="1"/>
  <c r="AH3205" i="3"/>
  <c r="AG3205" i="3"/>
  <c r="AF3205" i="3"/>
  <c r="AC3205" i="3"/>
  <c r="AB3205" i="3"/>
  <c r="AA3205" i="3"/>
  <c r="Y3205" i="3"/>
  <c r="X3205" i="3"/>
  <c r="Z3205" i="3" s="1"/>
  <c r="W3205" i="3"/>
  <c r="V3205" i="3"/>
  <c r="S3205" i="3"/>
  <c r="U3205" i="3" s="1"/>
  <c r="R3205" i="3"/>
  <c r="T3205" i="3" s="1"/>
  <c r="AE3205" i="3" s="1"/>
  <c r="Q3205" i="3"/>
  <c r="AQ3205" i="3" s="1"/>
  <c r="P3205" i="3"/>
  <c r="O3205" i="3"/>
  <c r="AJ3205" i="3" s="1"/>
  <c r="N3205" i="3"/>
  <c r="AP3204" i="3"/>
  <c r="AU3204" i="3" s="1"/>
  <c r="AN3204" i="3"/>
  <c r="AM3204" i="3"/>
  <c r="AL3204" i="3"/>
  <c r="AK3204" i="3"/>
  <c r="AO3204" i="3" s="1"/>
  <c r="AH3204" i="3"/>
  <c r="AG3204" i="3"/>
  <c r="AF3204" i="3"/>
  <c r="AC3204" i="3"/>
  <c r="AB3204" i="3"/>
  <c r="AA3204" i="3"/>
  <c r="Y3204" i="3"/>
  <c r="X3204" i="3"/>
  <c r="Z3204" i="3" s="1"/>
  <c r="W3204" i="3"/>
  <c r="V3204" i="3"/>
  <c r="S3204" i="3"/>
  <c r="U3204" i="3" s="1"/>
  <c r="R3204" i="3"/>
  <c r="T3204" i="3" s="1"/>
  <c r="AE3204" i="3" s="1"/>
  <c r="Q3204" i="3"/>
  <c r="AQ3204" i="3" s="1"/>
  <c r="P3204" i="3"/>
  <c r="O3204" i="3"/>
  <c r="AJ3204" i="3" s="1"/>
  <c r="N3204" i="3"/>
  <c r="AP3203" i="3"/>
  <c r="AU3203" i="3" s="1"/>
  <c r="AN3203" i="3"/>
  <c r="AM3203" i="3"/>
  <c r="AL3203" i="3"/>
  <c r="AK3203" i="3"/>
  <c r="AO3203" i="3" s="1"/>
  <c r="AH3203" i="3"/>
  <c r="AG3203" i="3"/>
  <c r="AF3203" i="3"/>
  <c r="AC3203" i="3"/>
  <c r="AB3203" i="3"/>
  <c r="AA3203" i="3"/>
  <c r="Y3203" i="3"/>
  <c r="X3203" i="3"/>
  <c r="Z3203" i="3" s="1"/>
  <c r="W3203" i="3"/>
  <c r="V3203" i="3"/>
  <c r="S3203" i="3"/>
  <c r="U3203" i="3" s="1"/>
  <c r="R3203" i="3"/>
  <c r="T3203" i="3" s="1"/>
  <c r="AE3203" i="3" s="1"/>
  <c r="Q3203" i="3"/>
  <c r="AQ3203" i="3" s="1"/>
  <c r="P3203" i="3"/>
  <c r="O3203" i="3"/>
  <c r="AJ3203" i="3" s="1"/>
  <c r="N3203" i="3"/>
  <c r="AP3202" i="3"/>
  <c r="AU3202" i="3" s="1"/>
  <c r="AN3202" i="3"/>
  <c r="AM3202" i="3"/>
  <c r="AL3202" i="3"/>
  <c r="AK3202" i="3"/>
  <c r="AO3202" i="3" s="1"/>
  <c r="AH3202" i="3"/>
  <c r="AG3202" i="3"/>
  <c r="AF3202" i="3"/>
  <c r="AC3202" i="3"/>
  <c r="AB3202" i="3"/>
  <c r="AA3202" i="3"/>
  <c r="Y3202" i="3"/>
  <c r="X3202" i="3"/>
  <c r="Z3202" i="3" s="1"/>
  <c r="W3202" i="3"/>
  <c r="V3202" i="3"/>
  <c r="S3202" i="3"/>
  <c r="U3202" i="3" s="1"/>
  <c r="R3202" i="3"/>
  <c r="T3202" i="3" s="1"/>
  <c r="AE3202" i="3" s="1"/>
  <c r="Q3202" i="3"/>
  <c r="AQ3202" i="3" s="1"/>
  <c r="P3202" i="3"/>
  <c r="O3202" i="3"/>
  <c r="AJ3202" i="3" s="1"/>
  <c r="N3202" i="3"/>
  <c r="AP3201" i="3"/>
  <c r="AU3201" i="3" s="1"/>
  <c r="AN3201" i="3"/>
  <c r="AM3201" i="3"/>
  <c r="AL3201" i="3"/>
  <c r="AK3201" i="3"/>
  <c r="AO3201" i="3" s="1"/>
  <c r="AH3201" i="3"/>
  <c r="AG3201" i="3"/>
  <c r="AF3201" i="3"/>
  <c r="AC3201" i="3"/>
  <c r="AB3201" i="3"/>
  <c r="AA3201" i="3"/>
  <c r="Y3201" i="3"/>
  <c r="X3201" i="3"/>
  <c r="Z3201" i="3" s="1"/>
  <c r="W3201" i="3"/>
  <c r="V3201" i="3"/>
  <c r="S3201" i="3"/>
  <c r="U3201" i="3" s="1"/>
  <c r="R3201" i="3"/>
  <c r="T3201" i="3" s="1"/>
  <c r="AE3201" i="3" s="1"/>
  <c r="Q3201" i="3"/>
  <c r="AQ3201" i="3" s="1"/>
  <c r="P3201" i="3"/>
  <c r="O3201" i="3"/>
  <c r="AJ3201" i="3" s="1"/>
  <c r="N3201" i="3"/>
  <c r="AP3200" i="3"/>
  <c r="AU3200" i="3" s="1"/>
  <c r="AN3200" i="3"/>
  <c r="AM3200" i="3"/>
  <c r="AL3200" i="3"/>
  <c r="AK3200" i="3"/>
  <c r="AO3200" i="3" s="1"/>
  <c r="AH3200" i="3"/>
  <c r="AG3200" i="3"/>
  <c r="AF3200" i="3"/>
  <c r="AC3200" i="3"/>
  <c r="AB3200" i="3"/>
  <c r="AA3200" i="3"/>
  <c r="Y3200" i="3"/>
  <c r="X3200" i="3"/>
  <c r="Z3200" i="3" s="1"/>
  <c r="W3200" i="3"/>
  <c r="V3200" i="3"/>
  <c r="S3200" i="3"/>
  <c r="U3200" i="3" s="1"/>
  <c r="R3200" i="3"/>
  <c r="T3200" i="3" s="1"/>
  <c r="AE3200" i="3" s="1"/>
  <c r="Q3200" i="3"/>
  <c r="AQ3200" i="3" s="1"/>
  <c r="P3200" i="3"/>
  <c r="O3200" i="3"/>
  <c r="AJ3200" i="3" s="1"/>
  <c r="N3200" i="3"/>
  <c r="AP3199" i="3"/>
  <c r="AU3199" i="3" s="1"/>
  <c r="AN3199" i="3"/>
  <c r="AM3199" i="3"/>
  <c r="AL3199" i="3"/>
  <c r="AK3199" i="3"/>
  <c r="AO3199" i="3" s="1"/>
  <c r="AH3199" i="3"/>
  <c r="AG3199" i="3"/>
  <c r="AF3199" i="3"/>
  <c r="AC3199" i="3"/>
  <c r="AB3199" i="3"/>
  <c r="AA3199" i="3"/>
  <c r="Y3199" i="3"/>
  <c r="X3199" i="3"/>
  <c r="Z3199" i="3" s="1"/>
  <c r="W3199" i="3"/>
  <c r="V3199" i="3"/>
  <c r="S3199" i="3"/>
  <c r="U3199" i="3" s="1"/>
  <c r="R3199" i="3"/>
  <c r="T3199" i="3" s="1"/>
  <c r="AE3199" i="3" s="1"/>
  <c r="Q3199" i="3"/>
  <c r="AQ3199" i="3" s="1"/>
  <c r="P3199" i="3"/>
  <c r="O3199" i="3"/>
  <c r="AJ3199" i="3" s="1"/>
  <c r="N3199" i="3"/>
  <c r="AP3198" i="3"/>
  <c r="AU3198" i="3" s="1"/>
  <c r="AN3198" i="3"/>
  <c r="AM3198" i="3"/>
  <c r="AL3198" i="3"/>
  <c r="AK3198" i="3"/>
  <c r="AO3198" i="3" s="1"/>
  <c r="AH3198" i="3"/>
  <c r="AG3198" i="3"/>
  <c r="AF3198" i="3"/>
  <c r="AC3198" i="3"/>
  <c r="AB3198" i="3"/>
  <c r="AA3198" i="3"/>
  <c r="Y3198" i="3"/>
  <c r="X3198" i="3"/>
  <c r="Z3198" i="3" s="1"/>
  <c r="W3198" i="3"/>
  <c r="V3198" i="3"/>
  <c r="S3198" i="3"/>
  <c r="U3198" i="3" s="1"/>
  <c r="R3198" i="3"/>
  <c r="T3198" i="3" s="1"/>
  <c r="AE3198" i="3" s="1"/>
  <c r="Q3198" i="3"/>
  <c r="AQ3198" i="3" s="1"/>
  <c r="P3198" i="3"/>
  <c r="O3198" i="3"/>
  <c r="AJ3198" i="3" s="1"/>
  <c r="N3198" i="3"/>
  <c r="AP3197" i="3"/>
  <c r="AU3197" i="3" s="1"/>
  <c r="AN3197" i="3"/>
  <c r="AM3197" i="3"/>
  <c r="AL3197" i="3"/>
  <c r="AK3197" i="3"/>
  <c r="AO3197" i="3" s="1"/>
  <c r="AH3197" i="3"/>
  <c r="AG3197" i="3"/>
  <c r="AF3197" i="3"/>
  <c r="AC3197" i="3"/>
  <c r="AB3197" i="3"/>
  <c r="AA3197" i="3"/>
  <c r="Y3197" i="3"/>
  <c r="X3197" i="3"/>
  <c r="Z3197" i="3" s="1"/>
  <c r="W3197" i="3"/>
  <c r="V3197" i="3"/>
  <c r="S3197" i="3"/>
  <c r="U3197" i="3" s="1"/>
  <c r="R3197" i="3"/>
  <c r="T3197" i="3" s="1"/>
  <c r="AE3197" i="3" s="1"/>
  <c r="Q3197" i="3"/>
  <c r="AQ3197" i="3" s="1"/>
  <c r="P3197" i="3"/>
  <c r="O3197" i="3"/>
  <c r="AJ3197" i="3" s="1"/>
  <c r="N3197" i="3"/>
  <c r="AP3196" i="3"/>
  <c r="AU3196" i="3" s="1"/>
  <c r="AN3196" i="3"/>
  <c r="AM3196" i="3"/>
  <c r="AL3196" i="3"/>
  <c r="AK3196" i="3"/>
  <c r="AO3196" i="3" s="1"/>
  <c r="AH3196" i="3"/>
  <c r="AG3196" i="3"/>
  <c r="AF3196" i="3"/>
  <c r="AC3196" i="3"/>
  <c r="AB3196" i="3"/>
  <c r="AA3196" i="3"/>
  <c r="Y3196" i="3"/>
  <c r="X3196" i="3"/>
  <c r="Z3196" i="3" s="1"/>
  <c r="W3196" i="3"/>
  <c r="V3196" i="3"/>
  <c r="S3196" i="3"/>
  <c r="U3196" i="3" s="1"/>
  <c r="R3196" i="3"/>
  <c r="T3196" i="3" s="1"/>
  <c r="AE3196" i="3" s="1"/>
  <c r="Q3196" i="3"/>
  <c r="AQ3196" i="3" s="1"/>
  <c r="P3196" i="3"/>
  <c r="O3196" i="3"/>
  <c r="AJ3196" i="3" s="1"/>
  <c r="N3196" i="3"/>
  <c r="AP3195" i="3"/>
  <c r="AU3195" i="3" s="1"/>
  <c r="AN3195" i="3"/>
  <c r="AM3195" i="3"/>
  <c r="AL3195" i="3"/>
  <c r="AK3195" i="3"/>
  <c r="AO3195" i="3" s="1"/>
  <c r="AH3195" i="3"/>
  <c r="AG3195" i="3"/>
  <c r="AF3195" i="3"/>
  <c r="AC3195" i="3"/>
  <c r="AB3195" i="3"/>
  <c r="AA3195" i="3"/>
  <c r="Y3195" i="3"/>
  <c r="X3195" i="3"/>
  <c r="Z3195" i="3" s="1"/>
  <c r="W3195" i="3"/>
  <c r="V3195" i="3"/>
  <c r="S3195" i="3"/>
  <c r="U3195" i="3" s="1"/>
  <c r="R3195" i="3"/>
  <c r="T3195" i="3" s="1"/>
  <c r="AE3195" i="3" s="1"/>
  <c r="Q3195" i="3"/>
  <c r="AQ3195" i="3" s="1"/>
  <c r="P3195" i="3"/>
  <c r="O3195" i="3"/>
  <c r="AJ3195" i="3" s="1"/>
  <c r="N3195" i="3"/>
  <c r="AP3194" i="3"/>
  <c r="AN3194" i="3"/>
  <c r="AM3194" i="3"/>
  <c r="AL3194" i="3"/>
  <c r="AK3194" i="3"/>
  <c r="AO3194" i="3" s="1"/>
  <c r="AH3194" i="3"/>
  <c r="AG3194" i="3"/>
  <c r="AF3194" i="3"/>
  <c r="AC3194" i="3"/>
  <c r="AB3194" i="3"/>
  <c r="Y3194" i="3"/>
  <c r="X3194" i="3"/>
  <c r="Z3194" i="3" s="1"/>
  <c r="W3194" i="3"/>
  <c r="V3194" i="3"/>
  <c r="S3194" i="3"/>
  <c r="U3194" i="3" s="1"/>
  <c r="R3194" i="3"/>
  <c r="T3194" i="3" s="1"/>
  <c r="AE3194" i="3" s="1"/>
  <c r="Q3194" i="3"/>
  <c r="AQ3194" i="3" s="1"/>
  <c r="P3194" i="3"/>
  <c r="O3194" i="3"/>
  <c r="AJ3194" i="3" s="1"/>
  <c r="N3194" i="3"/>
  <c r="AP3193" i="3"/>
  <c r="AU3193" i="3" s="1"/>
  <c r="AN3193" i="3"/>
  <c r="AM3193" i="3"/>
  <c r="AL3193" i="3"/>
  <c r="AK3193" i="3"/>
  <c r="AO3193" i="3" s="1"/>
  <c r="AH3193" i="3"/>
  <c r="AG3193" i="3"/>
  <c r="AF3193" i="3"/>
  <c r="AC3193" i="3"/>
  <c r="AB3193" i="3"/>
  <c r="AA3193" i="3"/>
  <c r="Y3193" i="3"/>
  <c r="X3193" i="3"/>
  <c r="Z3193" i="3" s="1"/>
  <c r="W3193" i="3"/>
  <c r="V3193" i="3"/>
  <c r="S3193" i="3"/>
  <c r="U3193" i="3" s="1"/>
  <c r="R3193" i="3"/>
  <c r="T3193" i="3" s="1"/>
  <c r="AE3193" i="3" s="1"/>
  <c r="Q3193" i="3"/>
  <c r="AQ3193" i="3" s="1"/>
  <c r="P3193" i="3"/>
  <c r="O3193" i="3"/>
  <c r="AJ3193" i="3" s="1"/>
  <c r="N3193" i="3"/>
  <c r="AP3192" i="3"/>
  <c r="AU3192" i="3" s="1"/>
  <c r="AN3192" i="3"/>
  <c r="AM3192" i="3"/>
  <c r="AL3192" i="3"/>
  <c r="AK3192" i="3"/>
  <c r="AO3192" i="3" s="1"/>
  <c r="AH3192" i="3"/>
  <c r="AG3192" i="3"/>
  <c r="AF3192" i="3"/>
  <c r="AC3192" i="3"/>
  <c r="AB3192" i="3"/>
  <c r="AA3192" i="3"/>
  <c r="Y3192" i="3"/>
  <c r="X3192" i="3"/>
  <c r="Z3192" i="3" s="1"/>
  <c r="W3192" i="3"/>
  <c r="V3192" i="3"/>
  <c r="S3192" i="3"/>
  <c r="U3192" i="3" s="1"/>
  <c r="R3192" i="3"/>
  <c r="T3192" i="3" s="1"/>
  <c r="AE3192" i="3" s="1"/>
  <c r="Q3192" i="3"/>
  <c r="AQ3192" i="3" s="1"/>
  <c r="P3192" i="3"/>
  <c r="O3192" i="3"/>
  <c r="AJ3192" i="3" s="1"/>
  <c r="N3192" i="3"/>
  <c r="AP3191" i="3"/>
  <c r="AU3191" i="3" s="1"/>
  <c r="AN3191" i="3"/>
  <c r="AM3191" i="3"/>
  <c r="AL3191" i="3"/>
  <c r="AK3191" i="3"/>
  <c r="AO3191" i="3" s="1"/>
  <c r="AH3191" i="3"/>
  <c r="AG3191" i="3"/>
  <c r="AF3191" i="3"/>
  <c r="AC3191" i="3"/>
  <c r="AB3191" i="3"/>
  <c r="AA3191" i="3"/>
  <c r="Y3191" i="3"/>
  <c r="X3191" i="3"/>
  <c r="Z3191" i="3" s="1"/>
  <c r="W3191" i="3"/>
  <c r="V3191" i="3"/>
  <c r="S3191" i="3"/>
  <c r="U3191" i="3" s="1"/>
  <c r="R3191" i="3"/>
  <c r="T3191" i="3" s="1"/>
  <c r="AE3191" i="3" s="1"/>
  <c r="Q3191" i="3"/>
  <c r="AQ3191" i="3" s="1"/>
  <c r="P3191" i="3"/>
  <c r="O3191" i="3"/>
  <c r="AJ3191" i="3" s="1"/>
  <c r="N3191" i="3"/>
  <c r="AP3190" i="3"/>
  <c r="AU3190" i="3" s="1"/>
  <c r="AN3190" i="3"/>
  <c r="AM3190" i="3"/>
  <c r="AL3190" i="3"/>
  <c r="AK3190" i="3"/>
  <c r="AO3190" i="3" s="1"/>
  <c r="AH3190" i="3"/>
  <c r="AG3190" i="3"/>
  <c r="AF3190" i="3"/>
  <c r="AC3190" i="3"/>
  <c r="AB3190" i="3"/>
  <c r="AA3190" i="3"/>
  <c r="Y3190" i="3"/>
  <c r="X3190" i="3"/>
  <c r="Z3190" i="3" s="1"/>
  <c r="W3190" i="3"/>
  <c r="V3190" i="3"/>
  <c r="S3190" i="3"/>
  <c r="U3190" i="3" s="1"/>
  <c r="R3190" i="3"/>
  <c r="T3190" i="3" s="1"/>
  <c r="AE3190" i="3" s="1"/>
  <c r="Q3190" i="3"/>
  <c r="P3190" i="3"/>
  <c r="O3190" i="3"/>
  <c r="AJ3190" i="3" s="1"/>
  <c r="N3190" i="3"/>
  <c r="AP3189" i="3"/>
  <c r="AN3189" i="3"/>
  <c r="AM3189" i="3"/>
  <c r="AL3189" i="3"/>
  <c r="AK3189" i="3"/>
  <c r="AO3189" i="3" s="1"/>
  <c r="AH3189" i="3"/>
  <c r="AG3189" i="3"/>
  <c r="AF3189" i="3"/>
  <c r="AC3189" i="3"/>
  <c r="AB3189" i="3"/>
  <c r="Y3189" i="3"/>
  <c r="X3189" i="3"/>
  <c r="Z3189" i="3" s="1"/>
  <c r="W3189" i="3"/>
  <c r="V3189" i="3"/>
  <c r="S3189" i="3"/>
  <c r="U3189" i="3" s="1"/>
  <c r="R3189" i="3"/>
  <c r="T3189" i="3" s="1"/>
  <c r="AE3189" i="3" s="1"/>
  <c r="Q3189" i="3"/>
  <c r="AQ3189" i="3" s="1"/>
  <c r="P3189" i="3"/>
  <c r="O3189" i="3"/>
  <c r="AJ3189" i="3" s="1"/>
  <c r="N3189" i="3"/>
  <c r="AP3188" i="3"/>
  <c r="AU3188" i="3" s="1"/>
  <c r="AN3188" i="3"/>
  <c r="AM3188" i="3"/>
  <c r="AL3188" i="3"/>
  <c r="AK3188" i="3"/>
  <c r="AO3188" i="3" s="1"/>
  <c r="AH3188" i="3"/>
  <c r="AG3188" i="3"/>
  <c r="AF3188" i="3"/>
  <c r="AC3188" i="3"/>
  <c r="AB3188" i="3"/>
  <c r="AA3188" i="3"/>
  <c r="Y3188" i="3"/>
  <c r="X3188" i="3"/>
  <c r="Z3188" i="3" s="1"/>
  <c r="W3188" i="3"/>
  <c r="V3188" i="3"/>
  <c r="S3188" i="3"/>
  <c r="U3188" i="3" s="1"/>
  <c r="R3188" i="3"/>
  <c r="T3188" i="3" s="1"/>
  <c r="AE3188" i="3" s="1"/>
  <c r="Q3188" i="3"/>
  <c r="AQ3188" i="3" s="1"/>
  <c r="P3188" i="3"/>
  <c r="O3188" i="3"/>
  <c r="AJ3188" i="3" s="1"/>
  <c r="N3188" i="3"/>
  <c r="AP3187" i="3"/>
  <c r="AU3187" i="3" s="1"/>
  <c r="AN3187" i="3"/>
  <c r="AM3187" i="3"/>
  <c r="AL3187" i="3"/>
  <c r="AK3187" i="3"/>
  <c r="AO3187" i="3" s="1"/>
  <c r="AH3187" i="3"/>
  <c r="AG3187" i="3"/>
  <c r="AF3187" i="3"/>
  <c r="AC3187" i="3"/>
  <c r="AB3187" i="3"/>
  <c r="AA3187" i="3"/>
  <c r="Y3187" i="3"/>
  <c r="X3187" i="3"/>
  <c r="Z3187" i="3" s="1"/>
  <c r="W3187" i="3"/>
  <c r="V3187" i="3"/>
  <c r="S3187" i="3"/>
  <c r="U3187" i="3" s="1"/>
  <c r="R3187" i="3"/>
  <c r="T3187" i="3" s="1"/>
  <c r="AE3187" i="3" s="1"/>
  <c r="Q3187" i="3"/>
  <c r="AQ3187" i="3" s="1"/>
  <c r="P3187" i="3"/>
  <c r="O3187" i="3"/>
  <c r="AJ3187" i="3" s="1"/>
  <c r="N3187" i="3"/>
  <c r="AP3186" i="3"/>
  <c r="AU3186" i="3" s="1"/>
  <c r="AN3186" i="3"/>
  <c r="AM3186" i="3"/>
  <c r="AL3186" i="3"/>
  <c r="AK3186" i="3"/>
  <c r="AO3186" i="3" s="1"/>
  <c r="AH3186" i="3"/>
  <c r="AG3186" i="3"/>
  <c r="AF3186" i="3"/>
  <c r="AC3186" i="3"/>
  <c r="AB3186" i="3"/>
  <c r="AA3186" i="3"/>
  <c r="Y3186" i="3"/>
  <c r="X3186" i="3"/>
  <c r="Z3186" i="3" s="1"/>
  <c r="W3186" i="3"/>
  <c r="V3186" i="3"/>
  <c r="S3186" i="3"/>
  <c r="U3186" i="3" s="1"/>
  <c r="R3186" i="3"/>
  <c r="T3186" i="3" s="1"/>
  <c r="AE3186" i="3" s="1"/>
  <c r="Q3186" i="3"/>
  <c r="AQ3186" i="3" s="1"/>
  <c r="P3186" i="3"/>
  <c r="O3186" i="3"/>
  <c r="AJ3186" i="3" s="1"/>
  <c r="N3186" i="3"/>
  <c r="AP3185" i="3"/>
  <c r="AU3185" i="3" s="1"/>
  <c r="AN3185" i="3"/>
  <c r="AM3185" i="3"/>
  <c r="AL3185" i="3"/>
  <c r="AK3185" i="3"/>
  <c r="AO3185" i="3" s="1"/>
  <c r="AH3185" i="3"/>
  <c r="AG3185" i="3"/>
  <c r="AF3185" i="3"/>
  <c r="AC3185" i="3"/>
  <c r="AB3185" i="3"/>
  <c r="AA3185" i="3"/>
  <c r="Y3185" i="3"/>
  <c r="X3185" i="3"/>
  <c r="Z3185" i="3" s="1"/>
  <c r="W3185" i="3"/>
  <c r="V3185" i="3"/>
  <c r="S3185" i="3"/>
  <c r="U3185" i="3" s="1"/>
  <c r="R3185" i="3"/>
  <c r="T3185" i="3" s="1"/>
  <c r="AE3185" i="3" s="1"/>
  <c r="Q3185" i="3"/>
  <c r="AQ3185" i="3" s="1"/>
  <c r="P3185" i="3"/>
  <c r="O3185" i="3"/>
  <c r="AJ3185" i="3" s="1"/>
  <c r="N3185" i="3"/>
  <c r="AP3184" i="3"/>
  <c r="AU3184" i="3" s="1"/>
  <c r="AN3184" i="3"/>
  <c r="AM3184" i="3"/>
  <c r="AL3184" i="3"/>
  <c r="AK3184" i="3"/>
  <c r="AO3184" i="3" s="1"/>
  <c r="AH3184" i="3"/>
  <c r="AG3184" i="3"/>
  <c r="AF3184" i="3"/>
  <c r="AC3184" i="3"/>
  <c r="AB3184" i="3"/>
  <c r="AA3184" i="3"/>
  <c r="Y3184" i="3"/>
  <c r="X3184" i="3"/>
  <c r="Z3184" i="3" s="1"/>
  <c r="W3184" i="3"/>
  <c r="V3184" i="3"/>
  <c r="S3184" i="3"/>
  <c r="U3184" i="3" s="1"/>
  <c r="R3184" i="3"/>
  <c r="T3184" i="3" s="1"/>
  <c r="AE3184" i="3" s="1"/>
  <c r="Q3184" i="3"/>
  <c r="AQ3184" i="3" s="1"/>
  <c r="P3184" i="3"/>
  <c r="O3184" i="3"/>
  <c r="AJ3184" i="3" s="1"/>
  <c r="N3184" i="3"/>
  <c r="AP3183" i="3"/>
  <c r="AU3183" i="3" s="1"/>
  <c r="AN3183" i="3"/>
  <c r="AM3183" i="3"/>
  <c r="AL3183" i="3"/>
  <c r="AK3183" i="3"/>
  <c r="AO3183" i="3" s="1"/>
  <c r="AH3183" i="3"/>
  <c r="AG3183" i="3"/>
  <c r="AF3183" i="3"/>
  <c r="AC3183" i="3"/>
  <c r="AB3183" i="3"/>
  <c r="AA3183" i="3"/>
  <c r="Y3183" i="3"/>
  <c r="X3183" i="3"/>
  <c r="Z3183" i="3" s="1"/>
  <c r="W3183" i="3"/>
  <c r="V3183" i="3"/>
  <c r="S3183" i="3"/>
  <c r="U3183" i="3" s="1"/>
  <c r="R3183" i="3"/>
  <c r="T3183" i="3" s="1"/>
  <c r="AE3183" i="3" s="1"/>
  <c r="Q3183" i="3"/>
  <c r="AQ3183" i="3" s="1"/>
  <c r="P3183" i="3"/>
  <c r="O3183" i="3"/>
  <c r="AJ3183" i="3" s="1"/>
  <c r="N3183" i="3"/>
  <c r="AP3182" i="3"/>
  <c r="AU3182" i="3" s="1"/>
  <c r="AN3182" i="3"/>
  <c r="AM3182" i="3"/>
  <c r="AL3182" i="3"/>
  <c r="AK3182" i="3"/>
  <c r="AO3182" i="3" s="1"/>
  <c r="AH3182" i="3"/>
  <c r="AG3182" i="3"/>
  <c r="AF3182" i="3"/>
  <c r="AC3182" i="3"/>
  <c r="AB3182" i="3"/>
  <c r="AA3182" i="3"/>
  <c r="Y3182" i="3"/>
  <c r="X3182" i="3"/>
  <c r="Z3182" i="3" s="1"/>
  <c r="W3182" i="3"/>
  <c r="V3182" i="3"/>
  <c r="S3182" i="3"/>
  <c r="U3182" i="3" s="1"/>
  <c r="R3182" i="3"/>
  <c r="T3182" i="3" s="1"/>
  <c r="AE3182" i="3" s="1"/>
  <c r="Q3182" i="3"/>
  <c r="AQ3182" i="3" s="1"/>
  <c r="P3182" i="3"/>
  <c r="O3182" i="3"/>
  <c r="AJ3182" i="3" s="1"/>
  <c r="N3182" i="3"/>
  <c r="AP3181" i="3"/>
  <c r="AU3181" i="3" s="1"/>
  <c r="AN3181" i="3"/>
  <c r="AM3181" i="3"/>
  <c r="AL3181" i="3"/>
  <c r="AK3181" i="3"/>
  <c r="AO3181" i="3" s="1"/>
  <c r="AH3181" i="3"/>
  <c r="AG3181" i="3"/>
  <c r="AF3181" i="3"/>
  <c r="AC3181" i="3"/>
  <c r="AB3181" i="3"/>
  <c r="AA3181" i="3"/>
  <c r="Y3181" i="3"/>
  <c r="X3181" i="3"/>
  <c r="Z3181" i="3" s="1"/>
  <c r="W3181" i="3"/>
  <c r="V3181" i="3"/>
  <c r="S3181" i="3"/>
  <c r="U3181" i="3" s="1"/>
  <c r="R3181" i="3"/>
  <c r="T3181" i="3" s="1"/>
  <c r="AE3181" i="3" s="1"/>
  <c r="Q3181" i="3"/>
  <c r="AQ3181" i="3" s="1"/>
  <c r="P3181" i="3"/>
  <c r="O3181" i="3"/>
  <c r="AJ3181" i="3" s="1"/>
  <c r="N3181" i="3"/>
  <c r="AP3180" i="3"/>
  <c r="AU3180" i="3" s="1"/>
  <c r="AN3180" i="3"/>
  <c r="AM3180" i="3"/>
  <c r="AL3180" i="3"/>
  <c r="AK3180" i="3"/>
  <c r="AO3180" i="3" s="1"/>
  <c r="AH3180" i="3"/>
  <c r="AG3180" i="3"/>
  <c r="AF3180" i="3"/>
  <c r="AC3180" i="3"/>
  <c r="AB3180" i="3"/>
  <c r="AA3180" i="3"/>
  <c r="Y3180" i="3"/>
  <c r="X3180" i="3"/>
  <c r="Z3180" i="3" s="1"/>
  <c r="W3180" i="3"/>
  <c r="V3180" i="3"/>
  <c r="S3180" i="3"/>
  <c r="U3180" i="3" s="1"/>
  <c r="R3180" i="3"/>
  <c r="T3180" i="3" s="1"/>
  <c r="AE3180" i="3" s="1"/>
  <c r="Q3180" i="3"/>
  <c r="AQ3180" i="3" s="1"/>
  <c r="P3180" i="3"/>
  <c r="O3180" i="3"/>
  <c r="AJ3180" i="3" s="1"/>
  <c r="N3180" i="3"/>
  <c r="AP3179" i="3"/>
  <c r="AU3179" i="3" s="1"/>
  <c r="AN3179" i="3"/>
  <c r="AM3179" i="3"/>
  <c r="AL3179" i="3"/>
  <c r="AK3179" i="3"/>
  <c r="AO3179" i="3" s="1"/>
  <c r="AH3179" i="3"/>
  <c r="AG3179" i="3"/>
  <c r="AF3179" i="3"/>
  <c r="AC3179" i="3"/>
  <c r="AB3179" i="3"/>
  <c r="AA3179" i="3"/>
  <c r="Y3179" i="3"/>
  <c r="X3179" i="3"/>
  <c r="Z3179" i="3" s="1"/>
  <c r="W3179" i="3"/>
  <c r="V3179" i="3"/>
  <c r="S3179" i="3"/>
  <c r="U3179" i="3" s="1"/>
  <c r="R3179" i="3"/>
  <c r="T3179" i="3" s="1"/>
  <c r="AE3179" i="3" s="1"/>
  <c r="Q3179" i="3"/>
  <c r="AQ3179" i="3" s="1"/>
  <c r="P3179" i="3"/>
  <c r="O3179" i="3"/>
  <c r="AJ3179" i="3" s="1"/>
  <c r="N3179" i="3"/>
  <c r="AP3178" i="3"/>
  <c r="AN3178" i="3"/>
  <c r="AM3178" i="3"/>
  <c r="AL3178" i="3"/>
  <c r="AK3178" i="3"/>
  <c r="AO3178" i="3" s="1"/>
  <c r="AH3178" i="3"/>
  <c r="AG3178" i="3"/>
  <c r="AF3178" i="3"/>
  <c r="AC3178" i="3"/>
  <c r="AB3178" i="3"/>
  <c r="Y3178" i="3"/>
  <c r="X3178" i="3"/>
  <c r="Z3178" i="3" s="1"/>
  <c r="W3178" i="3"/>
  <c r="V3178" i="3"/>
  <c r="S3178" i="3"/>
  <c r="U3178" i="3" s="1"/>
  <c r="R3178" i="3"/>
  <c r="T3178" i="3" s="1"/>
  <c r="AE3178" i="3" s="1"/>
  <c r="Q3178" i="3"/>
  <c r="P3178" i="3"/>
  <c r="O3178" i="3"/>
  <c r="AJ3178" i="3" s="1"/>
  <c r="N3178" i="3"/>
  <c r="AP3177" i="3"/>
  <c r="AU3177" i="3" s="1"/>
  <c r="AN3177" i="3"/>
  <c r="AM3177" i="3"/>
  <c r="AL3177" i="3"/>
  <c r="AK3177" i="3"/>
  <c r="AO3177" i="3" s="1"/>
  <c r="AH3177" i="3"/>
  <c r="AG3177" i="3"/>
  <c r="AF3177" i="3"/>
  <c r="AC3177" i="3"/>
  <c r="AB3177" i="3"/>
  <c r="AA3177" i="3"/>
  <c r="Y3177" i="3"/>
  <c r="X3177" i="3"/>
  <c r="Z3177" i="3" s="1"/>
  <c r="W3177" i="3"/>
  <c r="V3177" i="3"/>
  <c r="S3177" i="3"/>
  <c r="U3177" i="3" s="1"/>
  <c r="R3177" i="3"/>
  <c r="T3177" i="3" s="1"/>
  <c r="AE3177" i="3" s="1"/>
  <c r="Q3177" i="3"/>
  <c r="AQ3177" i="3" s="1"/>
  <c r="P3177" i="3"/>
  <c r="O3177" i="3"/>
  <c r="AJ3177" i="3" s="1"/>
  <c r="N3177" i="3"/>
  <c r="AP3176" i="3"/>
  <c r="AU3176" i="3" s="1"/>
  <c r="AN3176" i="3"/>
  <c r="AM3176" i="3"/>
  <c r="AL3176" i="3"/>
  <c r="AK3176" i="3"/>
  <c r="AO3176" i="3" s="1"/>
  <c r="AH3176" i="3"/>
  <c r="AG3176" i="3"/>
  <c r="AF3176" i="3"/>
  <c r="AC3176" i="3"/>
  <c r="AB3176" i="3"/>
  <c r="AA3176" i="3"/>
  <c r="Y3176" i="3"/>
  <c r="X3176" i="3"/>
  <c r="Z3176" i="3" s="1"/>
  <c r="W3176" i="3"/>
  <c r="V3176" i="3"/>
  <c r="S3176" i="3"/>
  <c r="U3176" i="3" s="1"/>
  <c r="R3176" i="3"/>
  <c r="T3176" i="3" s="1"/>
  <c r="AE3176" i="3" s="1"/>
  <c r="Q3176" i="3"/>
  <c r="AQ3176" i="3" s="1"/>
  <c r="P3176" i="3"/>
  <c r="O3176" i="3"/>
  <c r="AJ3176" i="3" s="1"/>
  <c r="N3176" i="3"/>
  <c r="AP3175" i="3"/>
  <c r="AU3175" i="3" s="1"/>
  <c r="AN3175" i="3"/>
  <c r="AM3175" i="3"/>
  <c r="AL3175" i="3"/>
  <c r="AK3175" i="3"/>
  <c r="AO3175" i="3" s="1"/>
  <c r="AH3175" i="3"/>
  <c r="AG3175" i="3"/>
  <c r="AF3175" i="3"/>
  <c r="AC3175" i="3"/>
  <c r="AB3175" i="3"/>
  <c r="AA3175" i="3"/>
  <c r="Y3175" i="3"/>
  <c r="X3175" i="3"/>
  <c r="Z3175" i="3" s="1"/>
  <c r="W3175" i="3"/>
  <c r="V3175" i="3"/>
  <c r="S3175" i="3"/>
  <c r="U3175" i="3" s="1"/>
  <c r="R3175" i="3"/>
  <c r="T3175" i="3" s="1"/>
  <c r="AE3175" i="3" s="1"/>
  <c r="Q3175" i="3"/>
  <c r="AQ3175" i="3" s="1"/>
  <c r="P3175" i="3"/>
  <c r="O3175" i="3"/>
  <c r="AJ3175" i="3" s="1"/>
  <c r="N3175" i="3"/>
  <c r="AP3174" i="3"/>
  <c r="AU3174" i="3" s="1"/>
  <c r="AN3174" i="3"/>
  <c r="AM3174" i="3"/>
  <c r="AL3174" i="3"/>
  <c r="AK3174" i="3"/>
  <c r="AO3174" i="3" s="1"/>
  <c r="AH3174" i="3"/>
  <c r="AG3174" i="3"/>
  <c r="AF3174" i="3"/>
  <c r="AC3174" i="3"/>
  <c r="AB3174" i="3"/>
  <c r="AA3174" i="3"/>
  <c r="Y3174" i="3"/>
  <c r="X3174" i="3"/>
  <c r="Z3174" i="3" s="1"/>
  <c r="W3174" i="3"/>
  <c r="V3174" i="3"/>
  <c r="S3174" i="3"/>
  <c r="U3174" i="3" s="1"/>
  <c r="R3174" i="3"/>
  <c r="T3174" i="3" s="1"/>
  <c r="AE3174" i="3" s="1"/>
  <c r="Q3174" i="3"/>
  <c r="AQ3174" i="3" s="1"/>
  <c r="P3174" i="3"/>
  <c r="O3174" i="3"/>
  <c r="AJ3174" i="3" s="1"/>
  <c r="N3174" i="3"/>
  <c r="AP3173" i="3"/>
  <c r="AU3173" i="3" s="1"/>
  <c r="AN3173" i="3"/>
  <c r="AM3173" i="3"/>
  <c r="AL3173" i="3"/>
  <c r="AK3173" i="3"/>
  <c r="AO3173" i="3" s="1"/>
  <c r="AH3173" i="3"/>
  <c r="AG3173" i="3"/>
  <c r="AF3173" i="3"/>
  <c r="AC3173" i="3"/>
  <c r="AB3173" i="3"/>
  <c r="AA3173" i="3"/>
  <c r="Y3173" i="3"/>
  <c r="X3173" i="3"/>
  <c r="Z3173" i="3" s="1"/>
  <c r="W3173" i="3"/>
  <c r="V3173" i="3"/>
  <c r="S3173" i="3"/>
  <c r="U3173" i="3" s="1"/>
  <c r="R3173" i="3"/>
  <c r="T3173" i="3" s="1"/>
  <c r="AE3173" i="3" s="1"/>
  <c r="Q3173" i="3"/>
  <c r="AQ3173" i="3" s="1"/>
  <c r="P3173" i="3"/>
  <c r="O3173" i="3"/>
  <c r="AJ3173" i="3" s="1"/>
  <c r="N3173" i="3"/>
  <c r="AP3172" i="3"/>
  <c r="AU3172" i="3" s="1"/>
  <c r="AN3172" i="3"/>
  <c r="AM3172" i="3"/>
  <c r="AL3172" i="3"/>
  <c r="AK3172" i="3"/>
  <c r="AO3172" i="3" s="1"/>
  <c r="AH3172" i="3"/>
  <c r="AG3172" i="3"/>
  <c r="AF3172" i="3"/>
  <c r="AC3172" i="3"/>
  <c r="AB3172" i="3"/>
  <c r="AA3172" i="3"/>
  <c r="Y3172" i="3"/>
  <c r="X3172" i="3"/>
  <c r="Z3172" i="3" s="1"/>
  <c r="W3172" i="3"/>
  <c r="V3172" i="3"/>
  <c r="S3172" i="3"/>
  <c r="U3172" i="3" s="1"/>
  <c r="R3172" i="3"/>
  <c r="T3172" i="3" s="1"/>
  <c r="AE3172" i="3" s="1"/>
  <c r="Q3172" i="3"/>
  <c r="AQ3172" i="3" s="1"/>
  <c r="P3172" i="3"/>
  <c r="O3172" i="3"/>
  <c r="AJ3172" i="3" s="1"/>
  <c r="N3172" i="3"/>
  <c r="AP3171" i="3"/>
  <c r="AU3171" i="3" s="1"/>
  <c r="AN3171" i="3"/>
  <c r="AM3171" i="3"/>
  <c r="AL3171" i="3"/>
  <c r="AK3171" i="3"/>
  <c r="AO3171" i="3" s="1"/>
  <c r="AH3171" i="3"/>
  <c r="AG3171" i="3"/>
  <c r="AF3171" i="3"/>
  <c r="AC3171" i="3"/>
  <c r="AB3171" i="3"/>
  <c r="AA3171" i="3"/>
  <c r="Y3171" i="3"/>
  <c r="X3171" i="3"/>
  <c r="Z3171" i="3" s="1"/>
  <c r="W3171" i="3"/>
  <c r="V3171" i="3"/>
  <c r="S3171" i="3"/>
  <c r="U3171" i="3" s="1"/>
  <c r="R3171" i="3"/>
  <c r="T3171" i="3" s="1"/>
  <c r="AE3171" i="3" s="1"/>
  <c r="Q3171" i="3"/>
  <c r="AQ3171" i="3" s="1"/>
  <c r="P3171" i="3"/>
  <c r="O3171" i="3"/>
  <c r="AJ3171" i="3" s="1"/>
  <c r="N3171" i="3"/>
  <c r="AP3170" i="3"/>
  <c r="AN3170" i="3"/>
  <c r="AM3170" i="3"/>
  <c r="AL3170" i="3"/>
  <c r="AK3170" i="3"/>
  <c r="AO3170" i="3" s="1"/>
  <c r="AH3170" i="3"/>
  <c r="AG3170" i="3"/>
  <c r="AF3170" i="3"/>
  <c r="AC3170" i="3"/>
  <c r="AB3170" i="3"/>
  <c r="Y3170" i="3"/>
  <c r="X3170" i="3"/>
  <c r="Z3170" i="3" s="1"/>
  <c r="W3170" i="3"/>
  <c r="V3170" i="3"/>
  <c r="S3170" i="3"/>
  <c r="U3170" i="3" s="1"/>
  <c r="R3170" i="3"/>
  <c r="T3170" i="3" s="1"/>
  <c r="AE3170" i="3" s="1"/>
  <c r="Q3170" i="3"/>
  <c r="AQ3170" i="3" s="1"/>
  <c r="P3170" i="3"/>
  <c r="O3170" i="3"/>
  <c r="AJ3170" i="3" s="1"/>
  <c r="N3170" i="3"/>
  <c r="AP3169" i="3"/>
  <c r="AU3169" i="3" s="1"/>
  <c r="AN3169" i="3"/>
  <c r="AM3169" i="3"/>
  <c r="AL3169" i="3"/>
  <c r="AK3169" i="3"/>
  <c r="AO3169" i="3" s="1"/>
  <c r="AH3169" i="3"/>
  <c r="AG3169" i="3"/>
  <c r="AF3169" i="3"/>
  <c r="AC3169" i="3"/>
  <c r="AB3169" i="3"/>
  <c r="AA3169" i="3"/>
  <c r="Y3169" i="3"/>
  <c r="X3169" i="3"/>
  <c r="Z3169" i="3" s="1"/>
  <c r="W3169" i="3"/>
  <c r="V3169" i="3"/>
  <c r="S3169" i="3"/>
  <c r="U3169" i="3" s="1"/>
  <c r="R3169" i="3"/>
  <c r="T3169" i="3" s="1"/>
  <c r="AE3169" i="3" s="1"/>
  <c r="Q3169" i="3"/>
  <c r="P3169" i="3"/>
  <c r="O3169" i="3"/>
  <c r="AJ3169" i="3" s="1"/>
  <c r="N3169" i="3"/>
  <c r="AP3168" i="3"/>
  <c r="AU3168" i="3" s="1"/>
  <c r="AN3168" i="3"/>
  <c r="AM3168" i="3"/>
  <c r="AL3168" i="3"/>
  <c r="AK3168" i="3"/>
  <c r="AO3168" i="3" s="1"/>
  <c r="AH3168" i="3"/>
  <c r="AG3168" i="3"/>
  <c r="AF3168" i="3"/>
  <c r="AC3168" i="3"/>
  <c r="AB3168" i="3"/>
  <c r="AA3168" i="3"/>
  <c r="Y3168" i="3"/>
  <c r="X3168" i="3"/>
  <c r="Z3168" i="3" s="1"/>
  <c r="W3168" i="3"/>
  <c r="V3168" i="3"/>
  <c r="S3168" i="3"/>
  <c r="U3168" i="3" s="1"/>
  <c r="R3168" i="3"/>
  <c r="T3168" i="3" s="1"/>
  <c r="AE3168" i="3" s="1"/>
  <c r="Q3168" i="3"/>
  <c r="AQ3168" i="3" s="1"/>
  <c r="P3168" i="3"/>
  <c r="O3168" i="3"/>
  <c r="AJ3168" i="3" s="1"/>
  <c r="N3168" i="3"/>
  <c r="AP3167" i="3"/>
  <c r="AN3167" i="3"/>
  <c r="AM3167" i="3"/>
  <c r="AL3167" i="3"/>
  <c r="AK3167" i="3"/>
  <c r="AO3167" i="3" s="1"/>
  <c r="AH3167" i="3"/>
  <c r="AG3167" i="3"/>
  <c r="AF3167" i="3"/>
  <c r="AC3167" i="3"/>
  <c r="AB3167" i="3"/>
  <c r="Y3167" i="3"/>
  <c r="X3167" i="3"/>
  <c r="Z3167" i="3" s="1"/>
  <c r="W3167" i="3"/>
  <c r="V3167" i="3"/>
  <c r="S3167" i="3"/>
  <c r="U3167" i="3" s="1"/>
  <c r="R3167" i="3"/>
  <c r="T3167" i="3" s="1"/>
  <c r="AE3167" i="3" s="1"/>
  <c r="Q3167" i="3"/>
  <c r="P3167" i="3"/>
  <c r="O3167" i="3"/>
  <c r="AJ3167" i="3" s="1"/>
  <c r="N3167" i="3"/>
  <c r="AP3166" i="3"/>
  <c r="AU3166" i="3" s="1"/>
  <c r="AN3166" i="3"/>
  <c r="AM3166" i="3"/>
  <c r="AL3166" i="3"/>
  <c r="AK3166" i="3"/>
  <c r="AO3166" i="3" s="1"/>
  <c r="AH3166" i="3"/>
  <c r="AG3166" i="3"/>
  <c r="AF3166" i="3"/>
  <c r="AC3166" i="3"/>
  <c r="AB3166" i="3"/>
  <c r="AA3166" i="3"/>
  <c r="Y3166" i="3"/>
  <c r="X3166" i="3"/>
  <c r="Z3166" i="3" s="1"/>
  <c r="W3166" i="3"/>
  <c r="V3166" i="3"/>
  <c r="S3166" i="3"/>
  <c r="U3166" i="3" s="1"/>
  <c r="R3166" i="3"/>
  <c r="T3166" i="3" s="1"/>
  <c r="AE3166" i="3" s="1"/>
  <c r="Q3166" i="3"/>
  <c r="AQ3166" i="3" s="1"/>
  <c r="P3166" i="3"/>
  <c r="O3166" i="3"/>
  <c r="AJ3166" i="3" s="1"/>
  <c r="N3166" i="3"/>
  <c r="AP3165" i="3"/>
  <c r="AU3165" i="3" s="1"/>
  <c r="AN3165" i="3"/>
  <c r="AM3165" i="3"/>
  <c r="AL3165" i="3"/>
  <c r="AK3165" i="3"/>
  <c r="AO3165" i="3" s="1"/>
  <c r="AH3165" i="3"/>
  <c r="AG3165" i="3"/>
  <c r="AF3165" i="3"/>
  <c r="AC3165" i="3"/>
  <c r="AB3165" i="3"/>
  <c r="AA3165" i="3"/>
  <c r="Y3165" i="3"/>
  <c r="X3165" i="3"/>
  <c r="Z3165" i="3" s="1"/>
  <c r="W3165" i="3"/>
  <c r="V3165" i="3"/>
  <c r="S3165" i="3"/>
  <c r="U3165" i="3" s="1"/>
  <c r="R3165" i="3"/>
  <c r="T3165" i="3" s="1"/>
  <c r="AE3165" i="3" s="1"/>
  <c r="Q3165" i="3"/>
  <c r="AQ3165" i="3" s="1"/>
  <c r="P3165" i="3"/>
  <c r="O3165" i="3"/>
  <c r="AJ3165" i="3" s="1"/>
  <c r="N3165" i="3"/>
  <c r="AP3164" i="3"/>
  <c r="AU3164" i="3" s="1"/>
  <c r="AN3164" i="3"/>
  <c r="AM3164" i="3"/>
  <c r="AL3164" i="3"/>
  <c r="AK3164" i="3"/>
  <c r="AO3164" i="3" s="1"/>
  <c r="AH3164" i="3"/>
  <c r="AG3164" i="3"/>
  <c r="AF3164" i="3"/>
  <c r="AC3164" i="3"/>
  <c r="AB3164" i="3"/>
  <c r="AA3164" i="3"/>
  <c r="Y3164" i="3"/>
  <c r="X3164" i="3"/>
  <c r="Z3164" i="3" s="1"/>
  <c r="W3164" i="3"/>
  <c r="V3164" i="3"/>
  <c r="S3164" i="3"/>
  <c r="U3164" i="3" s="1"/>
  <c r="R3164" i="3"/>
  <c r="T3164" i="3" s="1"/>
  <c r="AE3164" i="3" s="1"/>
  <c r="Q3164" i="3"/>
  <c r="AQ3164" i="3" s="1"/>
  <c r="P3164" i="3"/>
  <c r="O3164" i="3"/>
  <c r="AJ3164" i="3" s="1"/>
  <c r="N3164" i="3"/>
  <c r="AP3163" i="3"/>
  <c r="AU3163" i="3" s="1"/>
  <c r="AN3163" i="3"/>
  <c r="AM3163" i="3"/>
  <c r="AL3163" i="3"/>
  <c r="AK3163" i="3"/>
  <c r="AO3163" i="3" s="1"/>
  <c r="AH3163" i="3"/>
  <c r="AG3163" i="3"/>
  <c r="AF3163" i="3"/>
  <c r="AC3163" i="3"/>
  <c r="AB3163" i="3"/>
  <c r="AA3163" i="3"/>
  <c r="Y3163" i="3"/>
  <c r="X3163" i="3"/>
  <c r="Z3163" i="3" s="1"/>
  <c r="W3163" i="3"/>
  <c r="V3163" i="3"/>
  <c r="S3163" i="3"/>
  <c r="U3163" i="3" s="1"/>
  <c r="R3163" i="3"/>
  <c r="T3163" i="3" s="1"/>
  <c r="AE3163" i="3" s="1"/>
  <c r="Q3163" i="3"/>
  <c r="AQ3163" i="3" s="1"/>
  <c r="P3163" i="3"/>
  <c r="O3163" i="3"/>
  <c r="AJ3163" i="3" s="1"/>
  <c r="N3163" i="3"/>
  <c r="AP3162" i="3"/>
  <c r="AU3162" i="3" s="1"/>
  <c r="AN3162" i="3"/>
  <c r="AM3162" i="3"/>
  <c r="AL3162" i="3"/>
  <c r="AK3162" i="3"/>
  <c r="AO3162" i="3" s="1"/>
  <c r="AH3162" i="3"/>
  <c r="AG3162" i="3"/>
  <c r="AF3162" i="3"/>
  <c r="AC3162" i="3"/>
  <c r="AB3162" i="3"/>
  <c r="AA3162" i="3"/>
  <c r="Y3162" i="3"/>
  <c r="X3162" i="3"/>
  <c r="Z3162" i="3" s="1"/>
  <c r="W3162" i="3"/>
  <c r="V3162" i="3"/>
  <c r="S3162" i="3"/>
  <c r="U3162" i="3" s="1"/>
  <c r="R3162" i="3"/>
  <c r="T3162" i="3" s="1"/>
  <c r="AE3162" i="3" s="1"/>
  <c r="Q3162" i="3"/>
  <c r="AQ3162" i="3" s="1"/>
  <c r="P3162" i="3"/>
  <c r="O3162" i="3"/>
  <c r="AJ3162" i="3" s="1"/>
  <c r="N3162" i="3"/>
  <c r="AP3161" i="3"/>
  <c r="AU3161" i="3" s="1"/>
  <c r="AN3161" i="3"/>
  <c r="AM3161" i="3"/>
  <c r="AL3161" i="3"/>
  <c r="AK3161" i="3"/>
  <c r="AO3161" i="3" s="1"/>
  <c r="AH3161" i="3"/>
  <c r="AG3161" i="3"/>
  <c r="AF3161" i="3"/>
  <c r="AC3161" i="3"/>
  <c r="AB3161" i="3"/>
  <c r="AA3161" i="3"/>
  <c r="Y3161" i="3"/>
  <c r="X3161" i="3"/>
  <c r="Z3161" i="3" s="1"/>
  <c r="W3161" i="3"/>
  <c r="V3161" i="3"/>
  <c r="S3161" i="3"/>
  <c r="U3161" i="3" s="1"/>
  <c r="R3161" i="3"/>
  <c r="T3161" i="3" s="1"/>
  <c r="AE3161" i="3" s="1"/>
  <c r="Q3161" i="3"/>
  <c r="AQ3161" i="3" s="1"/>
  <c r="P3161" i="3"/>
  <c r="O3161" i="3"/>
  <c r="AJ3161" i="3" s="1"/>
  <c r="N3161" i="3"/>
  <c r="AP3160" i="3"/>
  <c r="AU3160" i="3" s="1"/>
  <c r="AN3160" i="3"/>
  <c r="AM3160" i="3"/>
  <c r="AL3160" i="3"/>
  <c r="AK3160" i="3"/>
  <c r="AO3160" i="3" s="1"/>
  <c r="AH3160" i="3"/>
  <c r="AG3160" i="3"/>
  <c r="AF3160" i="3"/>
  <c r="AC3160" i="3"/>
  <c r="AB3160" i="3"/>
  <c r="AA3160" i="3"/>
  <c r="Y3160" i="3"/>
  <c r="X3160" i="3"/>
  <c r="Z3160" i="3" s="1"/>
  <c r="W3160" i="3"/>
  <c r="V3160" i="3"/>
  <c r="S3160" i="3"/>
  <c r="U3160" i="3" s="1"/>
  <c r="R3160" i="3"/>
  <c r="T3160" i="3" s="1"/>
  <c r="AE3160" i="3" s="1"/>
  <c r="Q3160" i="3"/>
  <c r="AQ3160" i="3" s="1"/>
  <c r="P3160" i="3"/>
  <c r="O3160" i="3"/>
  <c r="AJ3160" i="3" s="1"/>
  <c r="N3160" i="3"/>
  <c r="AP3159" i="3"/>
  <c r="AU3159" i="3" s="1"/>
  <c r="AN3159" i="3"/>
  <c r="AM3159" i="3"/>
  <c r="AL3159" i="3"/>
  <c r="AK3159" i="3"/>
  <c r="AO3159" i="3" s="1"/>
  <c r="AH3159" i="3"/>
  <c r="AG3159" i="3"/>
  <c r="AF3159" i="3"/>
  <c r="AC3159" i="3"/>
  <c r="AB3159" i="3"/>
  <c r="AA3159" i="3"/>
  <c r="Y3159" i="3"/>
  <c r="X3159" i="3"/>
  <c r="Z3159" i="3" s="1"/>
  <c r="W3159" i="3"/>
  <c r="V3159" i="3"/>
  <c r="S3159" i="3"/>
  <c r="U3159" i="3" s="1"/>
  <c r="R3159" i="3"/>
  <c r="T3159" i="3" s="1"/>
  <c r="AE3159" i="3" s="1"/>
  <c r="Q3159" i="3"/>
  <c r="AQ3159" i="3" s="1"/>
  <c r="P3159" i="3"/>
  <c r="O3159" i="3"/>
  <c r="AJ3159" i="3" s="1"/>
  <c r="N3159" i="3"/>
  <c r="AP3158" i="3"/>
  <c r="AU3158" i="3" s="1"/>
  <c r="AN3158" i="3"/>
  <c r="AM3158" i="3"/>
  <c r="AL3158" i="3"/>
  <c r="AK3158" i="3"/>
  <c r="AO3158" i="3" s="1"/>
  <c r="AH3158" i="3"/>
  <c r="AG3158" i="3"/>
  <c r="AF3158" i="3"/>
  <c r="AC3158" i="3"/>
  <c r="AB3158" i="3"/>
  <c r="AA3158" i="3"/>
  <c r="Y3158" i="3"/>
  <c r="X3158" i="3"/>
  <c r="Z3158" i="3" s="1"/>
  <c r="W3158" i="3"/>
  <c r="V3158" i="3"/>
  <c r="S3158" i="3"/>
  <c r="U3158" i="3" s="1"/>
  <c r="R3158" i="3"/>
  <c r="T3158" i="3" s="1"/>
  <c r="AE3158" i="3" s="1"/>
  <c r="Q3158" i="3"/>
  <c r="AQ3158" i="3" s="1"/>
  <c r="P3158" i="3"/>
  <c r="O3158" i="3"/>
  <c r="AJ3158" i="3" s="1"/>
  <c r="N3158" i="3"/>
  <c r="AP3157" i="3"/>
  <c r="AU3157" i="3" s="1"/>
  <c r="AN3157" i="3"/>
  <c r="AM3157" i="3"/>
  <c r="AL3157" i="3"/>
  <c r="AK3157" i="3"/>
  <c r="AO3157" i="3" s="1"/>
  <c r="AH3157" i="3"/>
  <c r="AG3157" i="3"/>
  <c r="AF3157" i="3"/>
  <c r="AC3157" i="3"/>
  <c r="AB3157" i="3"/>
  <c r="AA3157" i="3"/>
  <c r="Y3157" i="3"/>
  <c r="X3157" i="3"/>
  <c r="Z3157" i="3" s="1"/>
  <c r="W3157" i="3"/>
  <c r="V3157" i="3"/>
  <c r="S3157" i="3"/>
  <c r="U3157" i="3" s="1"/>
  <c r="R3157" i="3"/>
  <c r="T3157" i="3" s="1"/>
  <c r="AE3157" i="3" s="1"/>
  <c r="Q3157" i="3"/>
  <c r="AQ3157" i="3" s="1"/>
  <c r="P3157" i="3"/>
  <c r="O3157" i="3"/>
  <c r="AJ3157" i="3" s="1"/>
  <c r="N3157" i="3"/>
  <c r="AP3156" i="3"/>
  <c r="AU3156" i="3" s="1"/>
  <c r="AN3156" i="3"/>
  <c r="AM3156" i="3"/>
  <c r="AL3156" i="3"/>
  <c r="AK3156" i="3"/>
  <c r="AO3156" i="3" s="1"/>
  <c r="AH3156" i="3"/>
  <c r="AG3156" i="3"/>
  <c r="AF3156" i="3"/>
  <c r="AC3156" i="3"/>
  <c r="AB3156" i="3"/>
  <c r="AA3156" i="3"/>
  <c r="Y3156" i="3"/>
  <c r="X3156" i="3"/>
  <c r="Z3156" i="3" s="1"/>
  <c r="W3156" i="3"/>
  <c r="V3156" i="3"/>
  <c r="S3156" i="3"/>
  <c r="U3156" i="3" s="1"/>
  <c r="R3156" i="3"/>
  <c r="T3156" i="3" s="1"/>
  <c r="AE3156" i="3" s="1"/>
  <c r="Q3156" i="3"/>
  <c r="AQ3156" i="3" s="1"/>
  <c r="P3156" i="3"/>
  <c r="O3156" i="3"/>
  <c r="AJ3156" i="3" s="1"/>
  <c r="N3156" i="3"/>
  <c r="AP3155" i="3"/>
  <c r="AN3155" i="3"/>
  <c r="AM3155" i="3"/>
  <c r="AL3155" i="3"/>
  <c r="AK3155" i="3"/>
  <c r="AO3155" i="3" s="1"/>
  <c r="AH3155" i="3"/>
  <c r="AG3155" i="3"/>
  <c r="AF3155" i="3"/>
  <c r="AC3155" i="3"/>
  <c r="AB3155" i="3"/>
  <c r="Y3155" i="3"/>
  <c r="X3155" i="3"/>
  <c r="Z3155" i="3" s="1"/>
  <c r="W3155" i="3"/>
  <c r="V3155" i="3"/>
  <c r="S3155" i="3"/>
  <c r="U3155" i="3" s="1"/>
  <c r="R3155" i="3"/>
  <c r="T3155" i="3" s="1"/>
  <c r="AE3155" i="3" s="1"/>
  <c r="Q3155" i="3"/>
  <c r="AQ3155" i="3" s="1"/>
  <c r="P3155" i="3"/>
  <c r="O3155" i="3"/>
  <c r="AJ3155" i="3" s="1"/>
  <c r="N3155" i="3"/>
  <c r="AP3154" i="3"/>
  <c r="AU3154" i="3" s="1"/>
  <c r="AN3154" i="3"/>
  <c r="AM3154" i="3"/>
  <c r="AL3154" i="3"/>
  <c r="AK3154" i="3"/>
  <c r="AO3154" i="3" s="1"/>
  <c r="AH3154" i="3"/>
  <c r="AG3154" i="3"/>
  <c r="AF3154" i="3"/>
  <c r="AC3154" i="3"/>
  <c r="AB3154" i="3"/>
  <c r="AA3154" i="3"/>
  <c r="Y3154" i="3"/>
  <c r="X3154" i="3"/>
  <c r="Z3154" i="3" s="1"/>
  <c r="W3154" i="3"/>
  <c r="V3154" i="3"/>
  <c r="S3154" i="3"/>
  <c r="U3154" i="3" s="1"/>
  <c r="R3154" i="3"/>
  <c r="T3154" i="3" s="1"/>
  <c r="AE3154" i="3" s="1"/>
  <c r="Q3154" i="3"/>
  <c r="AQ3154" i="3" s="1"/>
  <c r="P3154" i="3"/>
  <c r="O3154" i="3"/>
  <c r="AJ3154" i="3" s="1"/>
  <c r="N3154" i="3"/>
  <c r="AP3153" i="3"/>
  <c r="AU3153" i="3" s="1"/>
  <c r="AN3153" i="3"/>
  <c r="AM3153" i="3"/>
  <c r="AL3153" i="3"/>
  <c r="AK3153" i="3"/>
  <c r="AO3153" i="3" s="1"/>
  <c r="AH3153" i="3"/>
  <c r="AG3153" i="3"/>
  <c r="AF3153" i="3"/>
  <c r="AC3153" i="3"/>
  <c r="AB3153" i="3"/>
  <c r="AA3153" i="3"/>
  <c r="Y3153" i="3"/>
  <c r="X3153" i="3"/>
  <c r="Z3153" i="3" s="1"/>
  <c r="W3153" i="3"/>
  <c r="V3153" i="3"/>
  <c r="S3153" i="3"/>
  <c r="U3153" i="3" s="1"/>
  <c r="R3153" i="3"/>
  <c r="T3153" i="3" s="1"/>
  <c r="AE3153" i="3" s="1"/>
  <c r="Q3153" i="3"/>
  <c r="P3153" i="3"/>
  <c r="O3153" i="3"/>
  <c r="AJ3153" i="3" s="1"/>
  <c r="N3153" i="3"/>
  <c r="AP3152" i="3"/>
  <c r="AN3152" i="3"/>
  <c r="AM3152" i="3"/>
  <c r="AL3152" i="3"/>
  <c r="AK3152" i="3"/>
  <c r="AO3152" i="3" s="1"/>
  <c r="AH3152" i="3"/>
  <c r="AG3152" i="3"/>
  <c r="AF3152" i="3"/>
  <c r="AC3152" i="3"/>
  <c r="AB3152" i="3"/>
  <c r="Y3152" i="3"/>
  <c r="X3152" i="3"/>
  <c r="Z3152" i="3" s="1"/>
  <c r="W3152" i="3"/>
  <c r="V3152" i="3"/>
  <c r="S3152" i="3"/>
  <c r="U3152" i="3" s="1"/>
  <c r="R3152" i="3"/>
  <c r="T3152" i="3" s="1"/>
  <c r="AE3152" i="3" s="1"/>
  <c r="Q3152" i="3"/>
  <c r="AQ3152" i="3" s="1"/>
  <c r="P3152" i="3"/>
  <c r="O3152" i="3"/>
  <c r="AJ3152" i="3" s="1"/>
  <c r="N3152" i="3"/>
  <c r="AP3151" i="3"/>
  <c r="AU3151" i="3" s="1"/>
  <c r="AN3151" i="3"/>
  <c r="AM3151" i="3"/>
  <c r="AL3151" i="3"/>
  <c r="AK3151" i="3"/>
  <c r="AO3151" i="3" s="1"/>
  <c r="AH3151" i="3"/>
  <c r="AG3151" i="3"/>
  <c r="AF3151" i="3"/>
  <c r="AC3151" i="3"/>
  <c r="AB3151" i="3"/>
  <c r="AA3151" i="3"/>
  <c r="Y3151" i="3"/>
  <c r="X3151" i="3"/>
  <c r="Z3151" i="3" s="1"/>
  <c r="W3151" i="3"/>
  <c r="V3151" i="3"/>
  <c r="S3151" i="3"/>
  <c r="U3151" i="3" s="1"/>
  <c r="R3151" i="3"/>
  <c r="T3151" i="3" s="1"/>
  <c r="AE3151" i="3" s="1"/>
  <c r="Q3151" i="3"/>
  <c r="AQ3151" i="3" s="1"/>
  <c r="P3151" i="3"/>
  <c r="O3151" i="3"/>
  <c r="AJ3151" i="3" s="1"/>
  <c r="N3151" i="3"/>
  <c r="AP3150" i="3"/>
  <c r="AU3150" i="3" s="1"/>
  <c r="AN3150" i="3"/>
  <c r="AM3150" i="3"/>
  <c r="AL3150" i="3"/>
  <c r="AK3150" i="3"/>
  <c r="AO3150" i="3" s="1"/>
  <c r="AH3150" i="3"/>
  <c r="AG3150" i="3"/>
  <c r="AF3150" i="3"/>
  <c r="AC3150" i="3"/>
  <c r="AB3150" i="3"/>
  <c r="AA3150" i="3"/>
  <c r="Y3150" i="3"/>
  <c r="X3150" i="3"/>
  <c r="Z3150" i="3" s="1"/>
  <c r="W3150" i="3"/>
  <c r="V3150" i="3"/>
  <c r="S3150" i="3"/>
  <c r="U3150" i="3" s="1"/>
  <c r="R3150" i="3"/>
  <c r="T3150" i="3" s="1"/>
  <c r="AE3150" i="3" s="1"/>
  <c r="Q3150" i="3"/>
  <c r="AQ3150" i="3" s="1"/>
  <c r="P3150" i="3"/>
  <c r="O3150" i="3"/>
  <c r="AJ3150" i="3" s="1"/>
  <c r="N3150" i="3"/>
  <c r="AP3149" i="3"/>
  <c r="AU3149" i="3" s="1"/>
  <c r="AN3149" i="3"/>
  <c r="AM3149" i="3"/>
  <c r="AL3149" i="3"/>
  <c r="AK3149" i="3"/>
  <c r="AO3149" i="3" s="1"/>
  <c r="AH3149" i="3"/>
  <c r="AG3149" i="3"/>
  <c r="AF3149" i="3"/>
  <c r="AC3149" i="3"/>
  <c r="AB3149" i="3"/>
  <c r="AA3149" i="3"/>
  <c r="Y3149" i="3"/>
  <c r="X3149" i="3"/>
  <c r="Z3149" i="3" s="1"/>
  <c r="W3149" i="3"/>
  <c r="V3149" i="3"/>
  <c r="S3149" i="3"/>
  <c r="U3149" i="3" s="1"/>
  <c r="R3149" i="3"/>
  <c r="T3149" i="3" s="1"/>
  <c r="AE3149" i="3" s="1"/>
  <c r="Q3149" i="3"/>
  <c r="AQ3149" i="3" s="1"/>
  <c r="P3149" i="3"/>
  <c r="O3149" i="3"/>
  <c r="AJ3149" i="3" s="1"/>
  <c r="N3149" i="3"/>
  <c r="AP3148" i="3"/>
  <c r="AU3148" i="3" s="1"/>
  <c r="AN3148" i="3"/>
  <c r="AM3148" i="3"/>
  <c r="AL3148" i="3"/>
  <c r="AK3148" i="3"/>
  <c r="AO3148" i="3" s="1"/>
  <c r="AH3148" i="3"/>
  <c r="AG3148" i="3"/>
  <c r="AF3148" i="3"/>
  <c r="AC3148" i="3"/>
  <c r="AB3148" i="3"/>
  <c r="AA3148" i="3"/>
  <c r="Y3148" i="3"/>
  <c r="X3148" i="3"/>
  <c r="Z3148" i="3" s="1"/>
  <c r="W3148" i="3"/>
  <c r="V3148" i="3"/>
  <c r="S3148" i="3"/>
  <c r="U3148" i="3" s="1"/>
  <c r="R3148" i="3"/>
  <c r="T3148" i="3" s="1"/>
  <c r="AE3148" i="3" s="1"/>
  <c r="Q3148" i="3"/>
  <c r="AQ3148" i="3" s="1"/>
  <c r="P3148" i="3"/>
  <c r="O3148" i="3"/>
  <c r="AJ3148" i="3" s="1"/>
  <c r="N3148" i="3"/>
  <c r="AP3147" i="3"/>
  <c r="AU3147" i="3" s="1"/>
  <c r="AN3147" i="3"/>
  <c r="AM3147" i="3"/>
  <c r="AL3147" i="3"/>
  <c r="AK3147" i="3"/>
  <c r="AO3147" i="3" s="1"/>
  <c r="AH3147" i="3"/>
  <c r="AG3147" i="3"/>
  <c r="AF3147" i="3"/>
  <c r="AC3147" i="3"/>
  <c r="AB3147" i="3"/>
  <c r="AA3147" i="3"/>
  <c r="Y3147" i="3"/>
  <c r="X3147" i="3"/>
  <c r="Z3147" i="3" s="1"/>
  <c r="W3147" i="3"/>
  <c r="V3147" i="3"/>
  <c r="S3147" i="3"/>
  <c r="U3147" i="3" s="1"/>
  <c r="R3147" i="3"/>
  <c r="T3147" i="3" s="1"/>
  <c r="AE3147" i="3" s="1"/>
  <c r="Q3147" i="3"/>
  <c r="AQ3147" i="3" s="1"/>
  <c r="P3147" i="3"/>
  <c r="O3147" i="3"/>
  <c r="AJ3147" i="3" s="1"/>
  <c r="N3147" i="3"/>
  <c r="AP3146" i="3"/>
  <c r="AU3146" i="3" s="1"/>
  <c r="AN3146" i="3"/>
  <c r="AM3146" i="3"/>
  <c r="AL3146" i="3"/>
  <c r="AK3146" i="3"/>
  <c r="AO3146" i="3" s="1"/>
  <c r="AH3146" i="3"/>
  <c r="AG3146" i="3"/>
  <c r="AF3146" i="3"/>
  <c r="AC3146" i="3"/>
  <c r="AB3146" i="3"/>
  <c r="AA3146" i="3"/>
  <c r="Y3146" i="3"/>
  <c r="X3146" i="3"/>
  <c r="Z3146" i="3" s="1"/>
  <c r="W3146" i="3"/>
  <c r="V3146" i="3"/>
  <c r="S3146" i="3"/>
  <c r="U3146" i="3" s="1"/>
  <c r="R3146" i="3"/>
  <c r="T3146" i="3" s="1"/>
  <c r="AE3146" i="3" s="1"/>
  <c r="Q3146" i="3"/>
  <c r="AQ3146" i="3" s="1"/>
  <c r="P3146" i="3"/>
  <c r="O3146" i="3"/>
  <c r="AJ3146" i="3" s="1"/>
  <c r="N3146" i="3"/>
  <c r="AP3145" i="3"/>
  <c r="AU3145" i="3" s="1"/>
  <c r="AN3145" i="3"/>
  <c r="AM3145" i="3"/>
  <c r="AL3145" i="3"/>
  <c r="AK3145" i="3"/>
  <c r="AO3145" i="3" s="1"/>
  <c r="AH3145" i="3"/>
  <c r="AG3145" i="3"/>
  <c r="AF3145" i="3"/>
  <c r="AC3145" i="3"/>
  <c r="AB3145" i="3"/>
  <c r="AA3145" i="3"/>
  <c r="Y3145" i="3"/>
  <c r="X3145" i="3"/>
  <c r="Z3145" i="3" s="1"/>
  <c r="W3145" i="3"/>
  <c r="V3145" i="3"/>
  <c r="S3145" i="3"/>
  <c r="U3145" i="3" s="1"/>
  <c r="R3145" i="3"/>
  <c r="T3145" i="3" s="1"/>
  <c r="AE3145" i="3" s="1"/>
  <c r="Q3145" i="3"/>
  <c r="AQ3145" i="3" s="1"/>
  <c r="P3145" i="3"/>
  <c r="O3145" i="3"/>
  <c r="AJ3145" i="3" s="1"/>
  <c r="N3145" i="3"/>
  <c r="AP3144" i="3"/>
  <c r="AU3144" i="3" s="1"/>
  <c r="AN3144" i="3"/>
  <c r="AM3144" i="3"/>
  <c r="AL3144" i="3"/>
  <c r="AK3144" i="3"/>
  <c r="AO3144" i="3" s="1"/>
  <c r="AH3144" i="3"/>
  <c r="AG3144" i="3"/>
  <c r="AF3144" i="3"/>
  <c r="AC3144" i="3"/>
  <c r="AB3144" i="3"/>
  <c r="AA3144" i="3"/>
  <c r="Y3144" i="3"/>
  <c r="X3144" i="3"/>
  <c r="Z3144" i="3" s="1"/>
  <c r="W3144" i="3"/>
  <c r="V3144" i="3"/>
  <c r="S3144" i="3"/>
  <c r="U3144" i="3" s="1"/>
  <c r="R3144" i="3"/>
  <c r="T3144" i="3" s="1"/>
  <c r="AE3144" i="3" s="1"/>
  <c r="Q3144" i="3"/>
  <c r="AQ3144" i="3" s="1"/>
  <c r="P3144" i="3"/>
  <c r="O3144" i="3"/>
  <c r="AJ3144" i="3" s="1"/>
  <c r="N3144" i="3"/>
  <c r="AP3143" i="3"/>
  <c r="AU3143" i="3" s="1"/>
  <c r="AN3143" i="3"/>
  <c r="AM3143" i="3"/>
  <c r="AL3143" i="3"/>
  <c r="AK3143" i="3"/>
  <c r="AO3143" i="3" s="1"/>
  <c r="AH3143" i="3"/>
  <c r="AG3143" i="3"/>
  <c r="AF3143" i="3"/>
  <c r="AC3143" i="3"/>
  <c r="AB3143" i="3"/>
  <c r="AA3143" i="3"/>
  <c r="Y3143" i="3"/>
  <c r="X3143" i="3"/>
  <c r="Z3143" i="3" s="1"/>
  <c r="W3143" i="3"/>
  <c r="V3143" i="3"/>
  <c r="S3143" i="3"/>
  <c r="U3143" i="3" s="1"/>
  <c r="R3143" i="3"/>
  <c r="T3143" i="3" s="1"/>
  <c r="AE3143" i="3" s="1"/>
  <c r="Q3143" i="3"/>
  <c r="P3143" i="3"/>
  <c r="O3143" i="3"/>
  <c r="AJ3143" i="3" s="1"/>
  <c r="N3143" i="3"/>
  <c r="AP3142" i="3"/>
  <c r="AU3142" i="3" s="1"/>
  <c r="AN3142" i="3"/>
  <c r="AM3142" i="3"/>
  <c r="AL3142" i="3"/>
  <c r="AK3142" i="3"/>
  <c r="AO3142" i="3" s="1"/>
  <c r="AH3142" i="3"/>
  <c r="AG3142" i="3"/>
  <c r="AF3142" i="3"/>
  <c r="AC3142" i="3"/>
  <c r="AB3142" i="3"/>
  <c r="AA3142" i="3"/>
  <c r="Y3142" i="3"/>
  <c r="X3142" i="3"/>
  <c r="Z3142" i="3" s="1"/>
  <c r="W3142" i="3"/>
  <c r="V3142" i="3"/>
  <c r="S3142" i="3"/>
  <c r="U3142" i="3" s="1"/>
  <c r="R3142" i="3"/>
  <c r="T3142" i="3" s="1"/>
  <c r="AE3142" i="3" s="1"/>
  <c r="Q3142" i="3"/>
  <c r="P3142" i="3"/>
  <c r="O3142" i="3"/>
  <c r="AJ3142" i="3" s="1"/>
  <c r="N3142" i="3"/>
  <c r="AP3141" i="3"/>
  <c r="AN3141" i="3"/>
  <c r="AM3141" i="3"/>
  <c r="AL3141" i="3"/>
  <c r="AK3141" i="3"/>
  <c r="AO3141" i="3" s="1"/>
  <c r="AH3141" i="3"/>
  <c r="AG3141" i="3"/>
  <c r="AF3141" i="3"/>
  <c r="AC3141" i="3"/>
  <c r="AB3141" i="3"/>
  <c r="Y3141" i="3"/>
  <c r="X3141" i="3"/>
  <c r="Z3141" i="3" s="1"/>
  <c r="W3141" i="3"/>
  <c r="V3141" i="3"/>
  <c r="S3141" i="3"/>
  <c r="U3141" i="3" s="1"/>
  <c r="R3141" i="3"/>
  <c r="T3141" i="3" s="1"/>
  <c r="AE3141" i="3" s="1"/>
  <c r="Q3141" i="3"/>
  <c r="AQ3141" i="3" s="1"/>
  <c r="P3141" i="3"/>
  <c r="O3141" i="3"/>
  <c r="AJ3141" i="3" s="1"/>
  <c r="N3141" i="3"/>
  <c r="AP3140" i="3"/>
  <c r="AU3140" i="3" s="1"/>
  <c r="AN3140" i="3"/>
  <c r="AM3140" i="3"/>
  <c r="AL3140" i="3"/>
  <c r="AK3140" i="3"/>
  <c r="AO3140" i="3" s="1"/>
  <c r="AH3140" i="3"/>
  <c r="AG3140" i="3"/>
  <c r="AF3140" i="3"/>
  <c r="AC3140" i="3"/>
  <c r="AB3140" i="3"/>
  <c r="AA3140" i="3"/>
  <c r="Y3140" i="3"/>
  <c r="X3140" i="3"/>
  <c r="Z3140" i="3" s="1"/>
  <c r="W3140" i="3"/>
  <c r="V3140" i="3"/>
  <c r="S3140" i="3"/>
  <c r="U3140" i="3" s="1"/>
  <c r="R3140" i="3"/>
  <c r="T3140" i="3" s="1"/>
  <c r="AE3140" i="3" s="1"/>
  <c r="Q3140" i="3"/>
  <c r="AQ3140" i="3" s="1"/>
  <c r="P3140" i="3"/>
  <c r="O3140" i="3"/>
  <c r="AJ3140" i="3" s="1"/>
  <c r="N3140" i="3"/>
  <c r="AP3139" i="3"/>
  <c r="AU3139" i="3" s="1"/>
  <c r="AN3139" i="3"/>
  <c r="AM3139" i="3"/>
  <c r="AL3139" i="3"/>
  <c r="AK3139" i="3"/>
  <c r="AO3139" i="3" s="1"/>
  <c r="AH3139" i="3"/>
  <c r="AG3139" i="3"/>
  <c r="AF3139" i="3"/>
  <c r="AC3139" i="3"/>
  <c r="AB3139" i="3"/>
  <c r="AA3139" i="3"/>
  <c r="Y3139" i="3"/>
  <c r="X3139" i="3"/>
  <c r="Z3139" i="3" s="1"/>
  <c r="W3139" i="3"/>
  <c r="V3139" i="3"/>
  <c r="S3139" i="3"/>
  <c r="U3139" i="3" s="1"/>
  <c r="R3139" i="3"/>
  <c r="T3139" i="3" s="1"/>
  <c r="AE3139" i="3" s="1"/>
  <c r="Q3139" i="3"/>
  <c r="P3139" i="3"/>
  <c r="O3139" i="3"/>
  <c r="AJ3139" i="3" s="1"/>
  <c r="N3139" i="3"/>
  <c r="AP3138" i="3"/>
  <c r="AN3138" i="3"/>
  <c r="AM3138" i="3"/>
  <c r="AL3138" i="3"/>
  <c r="AK3138" i="3"/>
  <c r="AO3138" i="3" s="1"/>
  <c r="AH3138" i="3"/>
  <c r="AG3138" i="3"/>
  <c r="AF3138" i="3"/>
  <c r="AC3138" i="3"/>
  <c r="AB3138" i="3"/>
  <c r="Y3138" i="3"/>
  <c r="X3138" i="3"/>
  <c r="Z3138" i="3" s="1"/>
  <c r="W3138" i="3"/>
  <c r="V3138" i="3"/>
  <c r="S3138" i="3"/>
  <c r="U3138" i="3" s="1"/>
  <c r="R3138" i="3"/>
  <c r="T3138" i="3" s="1"/>
  <c r="AE3138" i="3" s="1"/>
  <c r="Q3138" i="3"/>
  <c r="P3138" i="3"/>
  <c r="O3138" i="3"/>
  <c r="AJ3138" i="3" s="1"/>
  <c r="N3138" i="3"/>
  <c r="AP3137" i="3"/>
  <c r="AN3137" i="3"/>
  <c r="AM3137" i="3"/>
  <c r="AL3137" i="3"/>
  <c r="AK3137" i="3"/>
  <c r="AO3137" i="3" s="1"/>
  <c r="AH3137" i="3"/>
  <c r="AG3137" i="3"/>
  <c r="AF3137" i="3"/>
  <c r="AC3137" i="3"/>
  <c r="AB3137" i="3"/>
  <c r="Y3137" i="3"/>
  <c r="X3137" i="3"/>
  <c r="Z3137" i="3" s="1"/>
  <c r="W3137" i="3"/>
  <c r="V3137" i="3"/>
  <c r="S3137" i="3"/>
  <c r="U3137" i="3" s="1"/>
  <c r="R3137" i="3"/>
  <c r="T3137" i="3" s="1"/>
  <c r="AE3137" i="3" s="1"/>
  <c r="Q3137" i="3"/>
  <c r="P3137" i="3"/>
  <c r="O3137" i="3"/>
  <c r="AJ3137" i="3" s="1"/>
  <c r="N3137" i="3"/>
  <c r="AP3136" i="3"/>
  <c r="AU3136" i="3" s="1"/>
  <c r="AN3136" i="3"/>
  <c r="AM3136" i="3"/>
  <c r="AL3136" i="3"/>
  <c r="AK3136" i="3"/>
  <c r="AO3136" i="3" s="1"/>
  <c r="AH3136" i="3"/>
  <c r="AG3136" i="3"/>
  <c r="AF3136" i="3"/>
  <c r="AC3136" i="3"/>
  <c r="AB3136" i="3"/>
  <c r="AA3136" i="3"/>
  <c r="Y3136" i="3"/>
  <c r="X3136" i="3"/>
  <c r="Z3136" i="3" s="1"/>
  <c r="W3136" i="3"/>
  <c r="V3136" i="3"/>
  <c r="S3136" i="3"/>
  <c r="U3136" i="3" s="1"/>
  <c r="R3136" i="3"/>
  <c r="T3136" i="3" s="1"/>
  <c r="AE3136" i="3" s="1"/>
  <c r="Q3136" i="3"/>
  <c r="AQ3136" i="3" s="1"/>
  <c r="P3136" i="3"/>
  <c r="O3136" i="3"/>
  <c r="AJ3136" i="3" s="1"/>
  <c r="N3136" i="3"/>
  <c r="AP3135" i="3"/>
  <c r="AU3135" i="3" s="1"/>
  <c r="AN3135" i="3"/>
  <c r="AM3135" i="3"/>
  <c r="AL3135" i="3"/>
  <c r="AK3135" i="3"/>
  <c r="AO3135" i="3" s="1"/>
  <c r="AH3135" i="3"/>
  <c r="AG3135" i="3"/>
  <c r="AF3135" i="3"/>
  <c r="AC3135" i="3"/>
  <c r="AB3135" i="3"/>
  <c r="AA3135" i="3"/>
  <c r="Y3135" i="3"/>
  <c r="X3135" i="3"/>
  <c r="Z3135" i="3" s="1"/>
  <c r="W3135" i="3"/>
  <c r="V3135" i="3"/>
  <c r="S3135" i="3"/>
  <c r="U3135" i="3" s="1"/>
  <c r="R3135" i="3"/>
  <c r="T3135" i="3" s="1"/>
  <c r="AE3135" i="3" s="1"/>
  <c r="Q3135" i="3"/>
  <c r="AQ3135" i="3" s="1"/>
  <c r="P3135" i="3"/>
  <c r="O3135" i="3"/>
  <c r="AJ3135" i="3" s="1"/>
  <c r="N3135" i="3"/>
  <c r="AP3134" i="3"/>
  <c r="AU3134" i="3" s="1"/>
  <c r="AN3134" i="3"/>
  <c r="AM3134" i="3"/>
  <c r="AL3134" i="3"/>
  <c r="AK3134" i="3"/>
  <c r="AO3134" i="3" s="1"/>
  <c r="AH3134" i="3"/>
  <c r="AG3134" i="3"/>
  <c r="AF3134" i="3"/>
  <c r="AC3134" i="3"/>
  <c r="AB3134" i="3"/>
  <c r="AA3134" i="3"/>
  <c r="Y3134" i="3"/>
  <c r="X3134" i="3"/>
  <c r="Z3134" i="3" s="1"/>
  <c r="W3134" i="3"/>
  <c r="V3134" i="3"/>
  <c r="S3134" i="3"/>
  <c r="U3134" i="3" s="1"/>
  <c r="R3134" i="3"/>
  <c r="T3134" i="3" s="1"/>
  <c r="AE3134" i="3" s="1"/>
  <c r="Q3134" i="3"/>
  <c r="AQ3134" i="3" s="1"/>
  <c r="P3134" i="3"/>
  <c r="O3134" i="3"/>
  <c r="AJ3134" i="3" s="1"/>
  <c r="N3134" i="3"/>
  <c r="AP3133" i="3"/>
  <c r="AU3133" i="3" s="1"/>
  <c r="AN3133" i="3"/>
  <c r="AM3133" i="3"/>
  <c r="AL3133" i="3"/>
  <c r="AK3133" i="3"/>
  <c r="AO3133" i="3" s="1"/>
  <c r="AH3133" i="3"/>
  <c r="AG3133" i="3"/>
  <c r="AF3133" i="3"/>
  <c r="AC3133" i="3"/>
  <c r="AB3133" i="3"/>
  <c r="AA3133" i="3"/>
  <c r="Y3133" i="3"/>
  <c r="X3133" i="3"/>
  <c r="Z3133" i="3" s="1"/>
  <c r="W3133" i="3"/>
  <c r="V3133" i="3"/>
  <c r="S3133" i="3"/>
  <c r="U3133" i="3" s="1"/>
  <c r="R3133" i="3"/>
  <c r="T3133" i="3" s="1"/>
  <c r="AE3133" i="3" s="1"/>
  <c r="Q3133" i="3"/>
  <c r="AQ3133" i="3" s="1"/>
  <c r="P3133" i="3"/>
  <c r="O3133" i="3"/>
  <c r="AJ3133" i="3" s="1"/>
  <c r="N3133" i="3"/>
  <c r="AP3132" i="3"/>
  <c r="AN3132" i="3"/>
  <c r="AM3132" i="3"/>
  <c r="AL3132" i="3"/>
  <c r="AK3132" i="3"/>
  <c r="AO3132" i="3" s="1"/>
  <c r="AH3132" i="3"/>
  <c r="AG3132" i="3"/>
  <c r="AF3132" i="3"/>
  <c r="AC3132" i="3"/>
  <c r="AB3132" i="3"/>
  <c r="Y3132" i="3"/>
  <c r="X3132" i="3"/>
  <c r="Z3132" i="3" s="1"/>
  <c r="W3132" i="3"/>
  <c r="V3132" i="3"/>
  <c r="S3132" i="3"/>
  <c r="U3132" i="3" s="1"/>
  <c r="R3132" i="3"/>
  <c r="T3132" i="3" s="1"/>
  <c r="AE3132" i="3" s="1"/>
  <c r="Q3132" i="3"/>
  <c r="P3132" i="3"/>
  <c r="O3132" i="3"/>
  <c r="AJ3132" i="3" s="1"/>
  <c r="N3132" i="3"/>
  <c r="AP3131" i="3"/>
  <c r="AU3131" i="3" s="1"/>
  <c r="AN3131" i="3"/>
  <c r="AM3131" i="3"/>
  <c r="AL3131" i="3"/>
  <c r="AK3131" i="3"/>
  <c r="AO3131" i="3" s="1"/>
  <c r="AH3131" i="3"/>
  <c r="AG3131" i="3"/>
  <c r="AF3131" i="3"/>
  <c r="AC3131" i="3"/>
  <c r="AB3131" i="3"/>
  <c r="AA3131" i="3"/>
  <c r="Y3131" i="3"/>
  <c r="X3131" i="3"/>
  <c r="Z3131" i="3" s="1"/>
  <c r="W3131" i="3"/>
  <c r="V3131" i="3"/>
  <c r="S3131" i="3"/>
  <c r="U3131" i="3" s="1"/>
  <c r="R3131" i="3"/>
  <c r="T3131" i="3" s="1"/>
  <c r="AE3131" i="3" s="1"/>
  <c r="Q3131" i="3"/>
  <c r="AQ3131" i="3" s="1"/>
  <c r="P3131" i="3"/>
  <c r="O3131" i="3"/>
  <c r="AJ3131" i="3" s="1"/>
  <c r="N3131" i="3"/>
  <c r="AP3130" i="3"/>
  <c r="AU3130" i="3" s="1"/>
  <c r="AN3130" i="3"/>
  <c r="AM3130" i="3"/>
  <c r="AL3130" i="3"/>
  <c r="AK3130" i="3"/>
  <c r="AO3130" i="3" s="1"/>
  <c r="AH3130" i="3"/>
  <c r="AG3130" i="3"/>
  <c r="AF3130" i="3"/>
  <c r="AC3130" i="3"/>
  <c r="AB3130" i="3"/>
  <c r="AA3130" i="3"/>
  <c r="Y3130" i="3"/>
  <c r="X3130" i="3"/>
  <c r="Z3130" i="3" s="1"/>
  <c r="W3130" i="3"/>
  <c r="V3130" i="3"/>
  <c r="S3130" i="3"/>
  <c r="U3130" i="3" s="1"/>
  <c r="R3130" i="3"/>
  <c r="T3130" i="3" s="1"/>
  <c r="AE3130" i="3" s="1"/>
  <c r="Q3130" i="3"/>
  <c r="AQ3130" i="3" s="1"/>
  <c r="P3130" i="3"/>
  <c r="O3130" i="3"/>
  <c r="AJ3130" i="3" s="1"/>
  <c r="N3130" i="3"/>
  <c r="AP3129" i="3"/>
  <c r="AU3129" i="3" s="1"/>
  <c r="AN3129" i="3"/>
  <c r="AM3129" i="3"/>
  <c r="AL3129" i="3"/>
  <c r="AK3129" i="3"/>
  <c r="AO3129" i="3" s="1"/>
  <c r="AH3129" i="3"/>
  <c r="AG3129" i="3"/>
  <c r="AF3129" i="3"/>
  <c r="AC3129" i="3"/>
  <c r="AB3129" i="3"/>
  <c r="AA3129" i="3"/>
  <c r="Y3129" i="3"/>
  <c r="X3129" i="3"/>
  <c r="Z3129" i="3" s="1"/>
  <c r="W3129" i="3"/>
  <c r="V3129" i="3"/>
  <c r="S3129" i="3"/>
  <c r="U3129" i="3" s="1"/>
  <c r="R3129" i="3"/>
  <c r="T3129" i="3" s="1"/>
  <c r="AE3129" i="3" s="1"/>
  <c r="Q3129" i="3"/>
  <c r="AQ3129" i="3" s="1"/>
  <c r="P3129" i="3"/>
  <c r="O3129" i="3"/>
  <c r="AJ3129" i="3" s="1"/>
  <c r="N3129" i="3"/>
  <c r="AP3128" i="3"/>
  <c r="AU3128" i="3" s="1"/>
  <c r="AN3128" i="3"/>
  <c r="AM3128" i="3"/>
  <c r="AL3128" i="3"/>
  <c r="AK3128" i="3"/>
  <c r="AO3128" i="3" s="1"/>
  <c r="AH3128" i="3"/>
  <c r="AG3128" i="3"/>
  <c r="AF3128" i="3"/>
  <c r="AC3128" i="3"/>
  <c r="AB3128" i="3"/>
  <c r="AA3128" i="3"/>
  <c r="Y3128" i="3"/>
  <c r="X3128" i="3"/>
  <c r="Z3128" i="3" s="1"/>
  <c r="W3128" i="3"/>
  <c r="V3128" i="3"/>
  <c r="S3128" i="3"/>
  <c r="U3128" i="3" s="1"/>
  <c r="R3128" i="3"/>
  <c r="T3128" i="3" s="1"/>
  <c r="AE3128" i="3" s="1"/>
  <c r="Q3128" i="3"/>
  <c r="AQ3128" i="3" s="1"/>
  <c r="P3128" i="3"/>
  <c r="O3128" i="3"/>
  <c r="AJ3128" i="3" s="1"/>
  <c r="N3128" i="3"/>
  <c r="AP3127" i="3"/>
  <c r="AU3127" i="3" s="1"/>
  <c r="AN3127" i="3"/>
  <c r="AM3127" i="3"/>
  <c r="AL3127" i="3"/>
  <c r="AK3127" i="3"/>
  <c r="AO3127" i="3" s="1"/>
  <c r="AH3127" i="3"/>
  <c r="AG3127" i="3"/>
  <c r="AF3127" i="3"/>
  <c r="AC3127" i="3"/>
  <c r="AB3127" i="3"/>
  <c r="AA3127" i="3"/>
  <c r="Y3127" i="3"/>
  <c r="X3127" i="3"/>
  <c r="Z3127" i="3" s="1"/>
  <c r="W3127" i="3"/>
  <c r="V3127" i="3"/>
  <c r="S3127" i="3"/>
  <c r="U3127" i="3" s="1"/>
  <c r="R3127" i="3"/>
  <c r="T3127" i="3" s="1"/>
  <c r="AE3127" i="3" s="1"/>
  <c r="Q3127" i="3"/>
  <c r="AQ3127" i="3" s="1"/>
  <c r="P3127" i="3"/>
  <c r="O3127" i="3"/>
  <c r="AJ3127" i="3" s="1"/>
  <c r="N3127" i="3"/>
  <c r="AP3126" i="3"/>
  <c r="AU3126" i="3" s="1"/>
  <c r="AN3126" i="3"/>
  <c r="AM3126" i="3"/>
  <c r="AL3126" i="3"/>
  <c r="AK3126" i="3"/>
  <c r="AO3126" i="3" s="1"/>
  <c r="AH3126" i="3"/>
  <c r="AG3126" i="3"/>
  <c r="AF3126" i="3"/>
  <c r="AC3126" i="3"/>
  <c r="AB3126" i="3"/>
  <c r="AA3126" i="3"/>
  <c r="Y3126" i="3"/>
  <c r="X3126" i="3"/>
  <c r="Z3126" i="3" s="1"/>
  <c r="W3126" i="3"/>
  <c r="V3126" i="3"/>
  <c r="S3126" i="3"/>
  <c r="U3126" i="3" s="1"/>
  <c r="R3126" i="3"/>
  <c r="T3126" i="3" s="1"/>
  <c r="AE3126" i="3" s="1"/>
  <c r="Q3126" i="3"/>
  <c r="AQ3126" i="3" s="1"/>
  <c r="P3126" i="3"/>
  <c r="O3126" i="3"/>
  <c r="AJ3126" i="3" s="1"/>
  <c r="N3126" i="3"/>
  <c r="AP3125" i="3"/>
  <c r="AU3125" i="3" s="1"/>
  <c r="AN3125" i="3"/>
  <c r="AM3125" i="3"/>
  <c r="AL3125" i="3"/>
  <c r="AK3125" i="3"/>
  <c r="AO3125" i="3" s="1"/>
  <c r="AH3125" i="3"/>
  <c r="AG3125" i="3"/>
  <c r="AF3125" i="3"/>
  <c r="AC3125" i="3"/>
  <c r="AB3125" i="3"/>
  <c r="AA3125" i="3"/>
  <c r="Y3125" i="3"/>
  <c r="X3125" i="3"/>
  <c r="Z3125" i="3" s="1"/>
  <c r="W3125" i="3"/>
  <c r="V3125" i="3"/>
  <c r="S3125" i="3"/>
  <c r="U3125" i="3" s="1"/>
  <c r="R3125" i="3"/>
  <c r="T3125" i="3" s="1"/>
  <c r="AE3125" i="3" s="1"/>
  <c r="Q3125" i="3"/>
  <c r="AQ3125" i="3" s="1"/>
  <c r="P3125" i="3"/>
  <c r="O3125" i="3"/>
  <c r="AJ3125" i="3" s="1"/>
  <c r="N3125" i="3"/>
  <c r="AP3124" i="3"/>
  <c r="AU3124" i="3" s="1"/>
  <c r="AN3124" i="3"/>
  <c r="AM3124" i="3"/>
  <c r="AL3124" i="3"/>
  <c r="AK3124" i="3"/>
  <c r="AO3124" i="3" s="1"/>
  <c r="AH3124" i="3"/>
  <c r="AG3124" i="3"/>
  <c r="AF3124" i="3"/>
  <c r="AC3124" i="3"/>
  <c r="AB3124" i="3"/>
  <c r="AA3124" i="3"/>
  <c r="Y3124" i="3"/>
  <c r="X3124" i="3"/>
  <c r="Z3124" i="3" s="1"/>
  <c r="W3124" i="3"/>
  <c r="V3124" i="3"/>
  <c r="S3124" i="3"/>
  <c r="U3124" i="3" s="1"/>
  <c r="R3124" i="3"/>
  <c r="T3124" i="3" s="1"/>
  <c r="AE3124" i="3" s="1"/>
  <c r="Q3124" i="3"/>
  <c r="P3124" i="3"/>
  <c r="O3124" i="3"/>
  <c r="AJ3124" i="3" s="1"/>
  <c r="N3124" i="3"/>
  <c r="AP3123" i="3"/>
  <c r="AU3123" i="3" s="1"/>
  <c r="AN3123" i="3"/>
  <c r="AM3123" i="3"/>
  <c r="AL3123" i="3"/>
  <c r="AK3123" i="3"/>
  <c r="AO3123" i="3" s="1"/>
  <c r="AH3123" i="3"/>
  <c r="AG3123" i="3"/>
  <c r="AF3123" i="3"/>
  <c r="AC3123" i="3"/>
  <c r="AB3123" i="3"/>
  <c r="AA3123" i="3"/>
  <c r="Y3123" i="3"/>
  <c r="X3123" i="3"/>
  <c r="Z3123" i="3" s="1"/>
  <c r="W3123" i="3"/>
  <c r="V3123" i="3"/>
  <c r="S3123" i="3"/>
  <c r="U3123" i="3" s="1"/>
  <c r="R3123" i="3"/>
  <c r="T3123" i="3" s="1"/>
  <c r="AE3123" i="3" s="1"/>
  <c r="Q3123" i="3"/>
  <c r="AQ3123" i="3" s="1"/>
  <c r="P3123" i="3"/>
  <c r="O3123" i="3"/>
  <c r="AJ3123" i="3" s="1"/>
  <c r="N3123" i="3"/>
  <c r="AP3122" i="3"/>
  <c r="AU3122" i="3" s="1"/>
  <c r="AN3122" i="3"/>
  <c r="AM3122" i="3"/>
  <c r="AL3122" i="3"/>
  <c r="AK3122" i="3"/>
  <c r="AO3122" i="3" s="1"/>
  <c r="AH3122" i="3"/>
  <c r="AG3122" i="3"/>
  <c r="AF3122" i="3"/>
  <c r="AC3122" i="3"/>
  <c r="AB3122" i="3"/>
  <c r="AA3122" i="3"/>
  <c r="Y3122" i="3"/>
  <c r="X3122" i="3"/>
  <c r="Z3122" i="3" s="1"/>
  <c r="W3122" i="3"/>
  <c r="V3122" i="3"/>
  <c r="S3122" i="3"/>
  <c r="U3122" i="3" s="1"/>
  <c r="R3122" i="3"/>
  <c r="T3122" i="3" s="1"/>
  <c r="AE3122" i="3" s="1"/>
  <c r="Q3122" i="3"/>
  <c r="AQ3122" i="3" s="1"/>
  <c r="P3122" i="3"/>
  <c r="O3122" i="3"/>
  <c r="AJ3122" i="3" s="1"/>
  <c r="N3122" i="3"/>
  <c r="AP3121" i="3"/>
  <c r="AN3121" i="3"/>
  <c r="AM3121" i="3"/>
  <c r="AL3121" i="3"/>
  <c r="AK3121" i="3"/>
  <c r="AO3121" i="3" s="1"/>
  <c r="AH3121" i="3"/>
  <c r="AG3121" i="3"/>
  <c r="AF3121" i="3"/>
  <c r="AC3121" i="3"/>
  <c r="AB3121" i="3"/>
  <c r="Y3121" i="3"/>
  <c r="X3121" i="3"/>
  <c r="Z3121" i="3" s="1"/>
  <c r="W3121" i="3"/>
  <c r="V3121" i="3"/>
  <c r="S3121" i="3"/>
  <c r="U3121" i="3" s="1"/>
  <c r="R3121" i="3"/>
  <c r="T3121" i="3" s="1"/>
  <c r="AE3121" i="3" s="1"/>
  <c r="Q3121" i="3"/>
  <c r="AQ3121" i="3" s="1"/>
  <c r="P3121" i="3"/>
  <c r="O3121" i="3"/>
  <c r="AJ3121" i="3" s="1"/>
  <c r="N3121" i="3"/>
  <c r="AP3120" i="3"/>
  <c r="AU3120" i="3" s="1"/>
  <c r="AN3120" i="3"/>
  <c r="AM3120" i="3"/>
  <c r="AL3120" i="3"/>
  <c r="AK3120" i="3"/>
  <c r="AO3120" i="3" s="1"/>
  <c r="AH3120" i="3"/>
  <c r="AG3120" i="3"/>
  <c r="AF3120" i="3"/>
  <c r="AC3120" i="3"/>
  <c r="AB3120" i="3"/>
  <c r="AA3120" i="3"/>
  <c r="Y3120" i="3"/>
  <c r="X3120" i="3"/>
  <c r="Z3120" i="3" s="1"/>
  <c r="W3120" i="3"/>
  <c r="V3120" i="3"/>
  <c r="S3120" i="3"/>
  <c r="U3120" i="3" s="1"/>
  <c r="R3120" i="3"/>
  <c r="T3120" i="3" s="1"/>
  <c r="AE3120" i="3" s="1"/>
  <c r="Q3120" i="3"/>
  <c r="AQ3120" i="3" s="1"/>
  <c r="P3120" i="3"/>
  <c r="O3120" i="3"/>
  <c r="AJ3120" i="3" s="1"/>
  <c r="N3120" i="3"/>
  <c r="AP3119" i="3"/>
  <c r="AU3119" i="3" s="1"/>
  <c r="AN3119" i="3"/>
  <c r="AM3119" i="3"/>
  <c r="AL3119" i="3"/>
  <c r="AK3119" i="3"/>
  <c r="AO3119" i="3" s="1"/>
  <c r="AH3119" i="3"/>
  <c r="AG3119" i="3"/>
  <c r="AF3119" i="3"/>
  <c r="AC3119" i="3"/>
  <c r="AB3119" i="3"/>
  <c r="AA3119" i="3"/>
  <c r="Y3119" i="3"/>
  <c r="X3119" i="3"/>
  <c r="Z3119" i="3" s="1"/>
  <c r="W3119" i="3"/>
  <c r="V3119" i="3"/>
  <c r="S3119" i="3"/>
  <c r="U3119" i="3" s="1"/>
  <c r="R3119" i="3"/>
  <c r="T3119" i="3" s="1"/>
  <c r="AE3119" i="3" s="1"/>
  <c r="Q3119" i="3"/>
  <c r="AQ3119" i="3" s="1"/>
  <c r="P3119" i="3"/>
  <c r="O3119" i="3"/>
  <c r="AJ3119" i="3" s="1"/>
  <c r="N3119" i="3"/>
  <c r="AP3118" i="3"/>
  <c r="AU3118" i="3" s="1"/>
  <c r="AN3118" i="3"/>
  <c r="AM3118" i="3"/>
  <c r="AL3118" i="3"/>
  <c r="AK3118" i="3"/>
  <c r="AO3118" i="3" s="1"/>
  <c r="AH3118" i="3"/>
  <c r="AG3118" i="3"/>
  <c r="AF3118" i="3"/>
  <c r="AC3118" i="3"/>
  <c r="AB3118" i="3"/>
  <c r="AA3118" i="3"/>
  <c r="Y3118" i="3"/>
  <c r="X3118" i="3"/>
  <c r="Z3118" i="3" s="1"/>
  <c r="W3118" i="3"/>
  <c r="V3118" i="3"/>
  <c r="S3118" i="3"/>
  <c r="U3118" i="3" s="1"/>
  <c r="R3118" i="3"/>
  <c r="T3118" i="3" s="1"/>
  <c r="AE3118" i="3" s="1"/>
  <c r="Q3118" i="3"/>
  <c r="AQ3118" i="3" s="1"/>
  <c r="P3118" i="3"/>
  <c r="O3118" i="3"/>
  <c r="AJ3118" i="3" s="1"/>
  <c r="N3118" i="3"/>
  <c r="AP3117" i="3"/>
  <c r="AU3117" i="3" s="1"/>
  <c r="AN3117" i="3"/>
  <c r="AM3117" i="3"/>
  <c r="AL3117" i="3"/>
  <c r="AK3117" i="3"/>
  <c r="AO3117" i="3" s="1"/>
  <c r="AH3117" i="3"/>
  <c r="AG3117" i="3"/>
  <c r="AF3117" i="3"/>
  <c r="AC3117" i="3"/>
  <c r="AB3117" i="3"/>
  <c r="AA3117" i="3"/>
  <c r="Y3117" i="3"/>
  <c r="X3117" i="3"/>
  <c r="Z3117" i="3" s="1"/>
  <c r="W3117" i="3"/>
  <c r="V3117" i="3"/>
  <c r="S3117" i="3"/>
  <c r="U3117" i="3" s="1"/>
  <c r="R3117" i="3"/>
  <c r="T3117" i="3" s="1"/>
  <c r="AE3117" i="3" s="1"/>
  <c r="Q3117" i="3"/>
  <c r="AQ3117" i="3" s="1"/>
  <c r="P3117" i="3"/>
  <c r="O3117" i="3"/>
  <c r="AJ3117" i="3" s="1"/>
  <c r="N3117" i="3"/>
  <c r="AP3116" i="3"/>
  <c r="AU3116" i="3" s="1"/>
  <c r="AN3116" i="3"/>
  <c r="AM3116" i="3"/>
  <c r="AL3116" i="3"/>
  <c r="AK3116" i="3"/>
  <c r="AO3116" i="3" s="1"/>
  <c r="AH3116" i="3"/>
  <c r="AG3116" i="3"/>
  <c r="AF3116" i="3"/>
  <c r="AC3116" i="3"/>
  <c r="AB3116" i="3"/>
  <c r="AA3116" i="3"/>
  <c r="Y3116" i="3"/>
  <c r="X3116" i="3"/>
  <c r="Z3116" i="3" s="1"/>
  <c r="W3116" i="3"/>
  <c r="V3116" i="3"/>
  <c r="S3116" i="3"/>
  <c r="U3116" i="3" s="1"/>
  <c r="R3116" i="3"/>
  <c r="T3116" i="3" s="1"/>
  <c r="AE3116" i="3" s="1"/>
  <c r="Q3116" i="3"/>
  <c r="AQ3116" i="3" s="1"/>
  <c r="P3116" i="3"/>
  <c r="O3116" i="3"/>
  <c r="AJ3116" i="3" s="1"/>
  <c r="N3116" i="3"/>
  <c r="AP3115" i="3"/>
  <c r="AU3115" i="3" s="1"/>
  <c r="AN3115" i="3"/>
  <c r="AM3115" i="3"/>
  <c r="AL3115" i="3"/>
  <c r="AK3115" i="3"/>
  <c r="AO3115" i="3" s="1"/>
  <c r="AH3115" i="3"/>
  <c r="AG3115" i="3"/>
  <c r="AF3115" i="3"/>
  <c r="AC3115" i="3"/>
  <c r="AB3115" i="3"/>
  <c r="AA3115" i="3"/>
  <c r="Y3115" i="3"/>
  <c r="X3115" i="3"/>
  <c r="Z3115" i="3" s="1"/>
  <c r="W3115" i="3"/>
  <c r="V3115" i="3"/>
  <c r="S3115" i="3"/>
  <c r="U3115" i="3" s="1"/>
  <c r="R3115" i="3"/>
  <c r="T3115" i="3" s="1"/>
  <c r="AE3115" i="3" s="1"/>
  <c r="Q3115" i="3"/>
  <c r="AQ3115" i="3" s="1"/>
  <c r="P3115" i="3"/>
  <c r="O3115" i="3"/>
  <c r="AJ3115" i="3" s="1"/>
  <c r="N3115" i="3"/>
  <c r="AP3114" i="3"/>
  <c r="AU3114" i="3" s="1"/>
  <c r="AN3114" i="3"/>
  <c r="AM3114" i="3"/>
  <c r="AL3114" i="3"/>
  <c r="AK3114" i="3"/>
  <c r="AO3114" i="3" s="1"/>
  <c r="AH3114" i="3"/>
  <c r="AG3114" i="3"/>
  <c r="AF3114" i="3"/>
  <c r="AC3114" i="3"/>
  <c r="AB3114" i="3"/>
  <c r="AA3114" i="3"/>
  <c r="Y3114" i="3"/>
  <c r="X3114" i="3"/>
  <c r="Z3114" i="3" s="1"/>
  <c r="W3114" i="3"/>
  <c r="V3114" i="3"/>
  <c r="S3114" i="3"/>
  <c r="U3114" i="3" s="1"/>
  <c r="R3114" i="3"/>
  <c r="T3114" i="3" s="1"/>
  <c r="AE3114" i="3" s="1"/>
  <c r="Q3114" i="3"/>
  <c r="AQ3114" i="3" s="1"/>
  <c r="P3114" i="3"/>
  <c r="O3114" i="3"/>
  <c r="AJ3114" i="3" s="1"/>
  <c r="N3114" i="3"/>
  <c r="AP3113" i="3"/>
  <c r="AU3113" i="3" s="1"/>
  <c r="AN3113" i="3"/>
  <c r="AM3113" i="3"/>
  <c r="AL3113" i="3"/>
  <c r="AK3113" i="3"/>
  <c r="AO3113" i="3" s="1"/>
  <c r="AH3113" i="3"/>
  <c r="AG3113" i="3"/>
  <c r="AF3113" i="3"/>
  <c r="AC3113" i="3"/>
  <c r="AB3113" i="3"/>
  <c r="AA3113" i="3"/>
  <c r="Y3113" i="3"/>
  <c r="X3113" i="3"/>
  <c r="Z3113" i="3" s="1"/>
  <c r="W3113" i="3"/>
  <c r="V3113" i="3"/>
  <c r="S3113" i="3"/>
  <c r="U3113" i="3" s="1"/>
  <c r="R3113" i="3"/>
  <c r="T3113" i="3" s="1"/>
  <c r="AE3113" i="3" s="1"/>
  <c r="Q3113" i="3"/>
  <c r="AQ3113" i="3" s="1"/>
  <c r="P3113" i="3"/>
  <c r="O3113" i="3"/>
  <c r="AJ3113" i="3" s="1"/>
  <c r="N3113" i="3"/>
  <c r="AP3112" i="3"/>
  <c r="AU3112" i="3" s="1"/>
  <c r="AN3112" i="3"/>
  <c r="AM3112" i="3"/>
  <c r="AL3112" i="3"/>
  <c r="AK3112" i="3"/>
  <c r="AO3112" i="3" s="1"/>
  <c r="AH3112" i="3"/>
  <c r="AG3112" i="3"/>
  <c r="AF3112" i="3"/>
  <c r="AC3112" i="3"/>
  <c r="AB3112" i="3"/>
  <c r="AA3112" i="3"/>
  <c r="Y3112" i="3"/>
  <c r="X3112" i="3"/>
  <c r="Z3112" i="3" s="1"/>
  <c r="W3112" i="3"/>
  <c r="V3112" i="3"/>
  <c r="S3112" i="3"/>
  <c r="U3112" i="3" s="1"/>
  <c r="R3112" i="3"/>
  <c r="T3112" i="3" s="1"/>
  <c r="AE3112" i="3" s="1"/>
  <c r="Q3112" i="3"/>
  <c r="AQ3112" i="3" s="1"/>
  <c r="P3112" i="3"/>
  <c r="O3112" i="3"/>
  <c r="AJ3112" i="3" s="1"/>
  <c r="N3112" i="3"/>
  <c r="AP3111" i="3"/>
  <c r="AU3111" i="3" s="1"/>
  <c r="AN3111" i="3"/>
  <c r="AM3111" i="3"/>
  <c r="AL3111" i="3"/>
  <c r="AK3111" i="3"/>
  <c r="AO3111" i="3" s="1"/>
  <c r="AH3111" i="3"/>
  <c r="AG3111" i="3"/>
  <c r="AF3111" i="3"/>
  <c r="AC3111" i="3"/>
  <c r="AB3111" i="3"/>
  <c r="AA3111" i="3"/>
  <c r="Y3111" i="3"/>
  <c r="X3111" i="3"/>
  <c r="Z3111" i="3" s="1"/>
  <c r="W3111" i="3"/>
  <c r="V3111" i="3"/>
  <c r="S3111" i="3"/>
  <c r="U3111" i="3" s="1"/>
  <c r="R3111" i="3"/>
  <c r="T3111" i="3" s="1"/>
  <c r="AE3111" i="3" s="1"/>
  <c r="Q3111" i="3"/>
  <c r="AQ3111" i="3" s="1"/>
  <c r="P3111" i="3"/>
  <c r="O3111" i="3"/>
  <c r="AJ3111" i="3" s="1"/>
  <c r="N3111" i="3"/>
  <c r="AP3110" i="3"/>
  <c r="AU3110" i="3" s="1"/>
  <c r="AN3110" i="3"/>
  <c r="AM3110" i="3"/>
  <c r="AL3110" i="3"/>
  <c r="AK3110" i="3"/>
  <c r="AO3110" i="3" s="1"/>
  <c r="AH3110" i="3"/>
  <c r="AG3110" i="3"/>
  <c r="AF3110" i="3"/>
  <c r="AC3110" i="3"/>
  <c r="AB3110" i="3"/>
  <c r="AA3110" i="3"/>
  <c r="Y3110" i="3"/>
  <c r="X3110" i="3"/>
  <c r="Z3110" i="3" s="1"/>
  <c r="W3110" i="3"/>
  <c r="V3110" i="3"/>
  <c r="S3110" i="3"/>
  <c r="U3110" i="3" s="1"/>
  <c r="R3110" i="3"/>
  <c r="T3110" i="3" s="1"/>
  <c r="AE3110" i="3" s="1"/>
  <c r="Q3110" i="3"/>
  <c r="AQ3110" i="3" s="1"/>
  <c r="P3110" i="3"/>
  <c r="O3110" i="3"/>
  <c r="AJ3110" i="3" s="1"/>
  <c r="N3110" i="3"/>
  <c r="AP3109" i="3"/>
  <c r="AU3109" i="3" s="1"/>
  <c r="AN3109" i="3"/>
  <c r="AM3109" i="3"/>
  <c r="AL3109" i="3"/>
  <c r="AK3109" i="3"/>
  <c r="AO3109" i="3" s="1"/>
  <c r="AH3109" i="3"/>
  <c r="AG3109" i="3"/>
  <c r="AF3109" i="3"/>
  <c r="AC3109" i="3"/>
  <c r="AB3109" i="3"/>
  <c r="AA3109" i="3"/>
  <c r="Y3109" i="3"/>
  <c r="X3109" i="3"/>
  <c r="Z3109" i="3" s="1"/>
  <c r="W3109" i="3"/>
  <c r="V3109" i="3"/>
  <c r="S3109" i="3"/>
  <c r="U3109" i="3" s="1"/>
  <c r="R3109" i="3"/>
  <c r="T3109" i="3" s="1"/>
  <c r="AE3109" i="3" s="1"/>
  <c r="Q3109" i="3"/>
  <c r="P3109" i="3"/>
  <c r="O3109" i="3"/>
  <c r="AJ3109" i="3" s="1"/>
  <c r="N3109" i="3"/>
  <c r="AP3108" i="3"/>
  <c r="AU3108" i="3" s="1"/>
  <c r="AN3108" i="3"/>
  <c r="AM3108" i="3"/>
  <c r="AL3108" i="3"/>
  <c r="AK3108" i="3"/>
  <c r="AO3108" i="3" s="1"/>
  <c r="AH3108" i="3"/>
  <c r="AG3108" i="3"/>
  <c r="AF3108" i="3"/>
  <c r="AC3108" i="3"/>
  <c r="AB3108" i="3"/>
  <c r="AA3108" i="3"/>
  <c r="Y3108" i="3"/>
  <c r="X3108" i="3"/>
  <c r="Z3108" i="3" s="1"/>
  <c r="W3108" i="3"/>
  <c r="V3108" i="3"/>
  <c r="S3108" i="3"/>
  <c r="U3108" i="3" s="1"/>
  <c r="R3108" i="3"/>
  <c r="T3108" i="3" s="1"/>
  <c r="AE3108" i="3" s="1"/>
  <c r="Q3108" i="3"/>
  <c r="AQ3108" i="3" s="1"/>
  <c r="P3108" i="3"/>
  <c r="O3108" i="3"/>
  <c r="AJ3108" i="3" s="1"/>
  <c r="N3108" i="3"/>
  <c r="AP3107" i="3"/>
  <c r="AU3107" i="3" s="1"/>
  <c r="AN3107" i="3"/>
  <c r="AM3107" i="3"/>
  <c r="AL3107" i="3"/>
  <c r="AK3107" i="3"/>
  <c r="AO3107" i="3" s="1"/>
  <c r="AH3107" i="3"/>
  <c r="AG3107" i="3"/>
  <c r="AF3107" i="3"/>
  <c r="AC3107" i="3"/>
  <c r="AB3107" i="3"/>
  <c r="AA3107" i="3"/>
  <c r="Y3107" i="3"/>
  <c r="X3107" i="3"/>
  <c r="Z3107" i="3" s="1"/>
  <c r="W3107" i="3"/>
  <c r="V3107" i="3"/>
  <c r="S3107" i="3"/>
  <c r="U3107" i="3" s="1"/>
  <c r="R3107" i="3"/>
  <c r="T3107" i="3" s="1"/>
  <c r="AE3107" i="3" s="1"/>
  <c r="Q3107" i="3"/>
  <c r="AQ3107" i="3" s="1"/>
  <c r="P3107" i="3"/>
  <c r="O3107" i="3"/>
  <c r="AJ3107" i="3" s="1"/>
  <c r="N3107" i="3"/>
  <c r="AP3106" i="3"/>
  <c r="AU3106" i="3" s="1"/>
  <c r="AN3106" i="3"/>
  <c r="AM3106" i="3"/>
  <c r="AL3106" i="3"/>
  <c r="AK3106" i="3"/>
  <c r="AO3106" i="3" s="1"/>
  <c r="AH3106" i="3"/>
  <c r="AG3106" i="3"/>
  <c r="AF3106" i="3"/>
  <c r="AC3106" i="3"/>
  <c r="AB3106" i="3"/>
  <c r="AA3106" i="3"/>
  <c r="Y3106" i="3"/>
  <c r="X3106" i="3"/>
  <c r="Z3106" i="3" s="1"/>
  <c r="W3106" i="3"/>
  <c r="V3106" i="3"/>
  <c r="S3106" i="3"/>
  <c r="U3106" i="3" s="1"/>
  <c r="R3106" i="3"/>
  <c r="T3106" i="3" s="1"/>
  <c r="AE3106" i="3" s="1"/>
  <c r="Q3106" i="3"/>
  <c r="AQ3106" i="3" s="1"/>
  <c r="P3106" i="3"/>
  <c r="O3106" i="3"/>
  <c r="AJ3106" i="3" s="1"/>
  <c r="N3106" i="3"/>
  <c r="AP3105" i="3"/>
  <c r="AU3105" i="3" s="1"/>
  <c r="AN3105" i="3"/>
  <c r="AM3105" i="3"/>
  <c r="AL3105" i="3"/>
  <c r="AK3105" i="3"/>
  <c r="AO3105" i="3" s="1"/>
  <c r="AH3105" i="3"/>
  <c r="AG3105" i="3"/>
  <c r="AF3105" i="3"/>
  <c r="AC3105" i="3"/>
  <c r="AB3105" i="3"/>
  <c r="AA3105" i="3"/>
  <c r="Y3105" i="3"/>
  <c r="X3105" i="3"/>
  <c r="Z3105" i="3" s="1"/>
  <c r="W3105" i="3"/>
  <c r="V3105" i="3"/>
  <c r="S3105" i="3"/>
  <c r="U3105" i="3" s="1"/>
  <c r="R3105" i="3"/>
  <c r="T3105" i="3" s="1"/>
  <c r="AE3105" i="3" s="1"/>
  <c r="Q3105" i="3"/>
  <c r="AQ3105" i="3" s="1"/>
  <c r="P3105" i="3"/>
  <c r="O3105" i="3"/>
  <c r="AJ3105" i="3" s="1"/>
  <c r="N3105" i="3"/>
  <c r="AP3104" i="3"/>
  <c r="AU3104" i="3" s="1"/>
  <c r="AN3104" i="3"/>
  <c r="AM3104" i="3"/>
  <c r="AL3104" i="3"/>
  <c r="AK3104" i="3"/>
  <c r="AO3104" i="3" s="1"/>
  <c r="AH3104" i="3"/>
  <c r="AG3104" i="3"/>
  <c r="AF3104" i="3"/>
  <c r="AC3104" i="3"/>
  <c r="AB3104" i="3"/>
  <c r="AA3104" i="3"/>
  <c r="Y3104" i="3"/>
  <c r="X3104" i="3"/>
  <c r="Z3104" i="3" s="1"/>
  <c r="W3104" i="3"/>
  <c r="V3104" i="3"/>
  <c r="S3104" i="3"/>
  <c r="U3104" i="3" s="1"/>
  <c r="R3104" i="3"/>
  <c r="T3104" i="3" s="1"/>
  <c r="AE3104" i="3" s="1"/>
  <c r="Q3104" i="3"/>
  <c r="AQ3104" i="3" s="1"/>
  <c r="P3104" i="3"/>
  <c r="O3104" i="3"/>
  <c r="AJ3104" i="3" s="1"/>
  <c r="N3104" i="3"/>
  <c r="AP3103" i="3"/>
  <c r="AU3103" i="3" s="1"/>
  <c r="AN3103" i="3"/>
  <c r="AM3103" i="3"/>
  <c r="AL3103" i="3"/>
  <c r="AK3103" i="3"/>
  <c r="AO3103" i="3" s="1"/>
  <c r="AH3103" i="3"/>
  <c r="AG3103" i="3"/>
  <c r="AF3103" i="3"/>
  <c r="AC3103" i="3"/>
  <c r="AB3103" i="3"/>
  <c r="AA3103" i="3"/>
  <c r="Y3103" i="3"/>
  <c r="X3103" i="3"/>
  <c r="Z3103" i="3" s="1"/>
  <c r="W3103" i="3"/>
  <c r="V3103" i="3"/>
  <c r="S3103" i="3"/>
  <c r="U3103" i="3" s="1"/>
  <c r="R3103" i="3"/>
  <c r="T3103" i="3" s="1"/>
  <c r="AE3103" i="3" s="1"/>
  <c r="Q3103" i="3"/>
  <c r="P3103" i="3"/>
  <c r="O3103" i="3"/>
  <c r="AJ3103" i="3" s="1"/>
  <c r="N3103" i="3"/>
  <c r="AP3102" i="3"/>
  <c r="AU3102" i="3" s="1"/>
  <c r="AN3102" i="3"/>
  <c r="AM3102" i="3"/>
  <c r="AL3102" i="3"/>
  <c r="AK3102" i="3"/>
  <c r="AO3102" i="3" s="1"/>
  <c r="AH3102" i="3"/>
  <c r="AG3102" i="3"/>
  <c r="AF3102" i="3"/>
  <c r="AC3102" i="3"/>
  <c r="AB3102" i="3"/>
  <c r="AA3102" i="3"/>
  <c r="Y3102" i="3"/>
  <c r="X3102" i="3"/>
  <c r="Z3102" i="3" s="1"/>
  <c r="W3102" i="3"/>
  <c r="V3102" i="3"/>
  <c r="S3102" i="3"/>
  <c r="U3102" i="3" s="1"/>
  <c r="R3102" i="3"/>
  <c r="T3102" i="3" s="1"/>
  <c r="AE3102" i="3" s="1"/>
  <c r="Q3102" i="3"/>
  <c r="AQ3102" i="3" s="1"/>
  <c r="P3102" i="3"/>
  <c r="O3102" i="3"/>
  <c r="AJ3102" i="3" s="1"/>
  <c r="N3102" i="3"/>
  <c r="AP3101" i="3"/>
  <c r="AU3101" i="3" s="1"/>
  <c r="AN3101" i="3"/>
  <c r="AM3101" i="3"/>
  <c r="AL3101" i="3"/>
  <c r="AK3101" i="3"/>
  <c r="AO3101" i="3" s="1"/>
  <c r="AH3101" i="3"/>
  <c r="AG3101" i="3"/>
  <c r="AF3101" i="3"/>
  <c r="AC3101" i="3"/>
  <c r="AB3101" i="3"/>
  <c r="AA3101" i="3"/>
  <c r="Y3101" i="3"/>
  <c r="X3101" i="3"/>
  <c r="Z3101" i="3" s="1"/>
  <c r="W3101" i="3"/>
  <c r="V3101" i="3"/>
  <c r="S3101" i="3"/>
  <c r="U3101" i="3" s="1"/>
  <c r="R3101" i="3"/>
  <c r="T3101" i="3" s="1"/>
  <c r="AE3101" i="3" s="1"/>
  <c r="Q3101" i="3"/>
  <c r="AQ3101" i="3" s="1"/>
  <c r="P3101" i="3"/>
  <c r="O3101" i="3"/>
  <c r="AJ3101" i="3" s="1"/>
  <c r="N3101" i="3"/>
  <c r="AP3100" i="3"/>
  <c r="AN3100" i="3"/>
  <c r="AM3100" i="3"/>
  <c r="AL3100" i="3"/>
  <c r="AK3100" i="3"/>
  <c r="AO3100" i="3" s="1"/>
  <c r="AH3100" i="3"/>
  <c r="AG3100" i="3"/>
  <c r="AF3100" i="3"/>
  <c r="AC3100" i="3"/>
  <c r="AB3100" i="3"/>
  <c r="Y3100" i="3"/>
  <c r="X3100" i="3"/>
  <c r="Z3100" i="3" s="1"/>
  <c r="W3100" i="3"/>
  <c r="V3100" i="3"/>
  <c r="S3100" i="3"/>
  <c r="U3100" i="3" s="1"/>
  <c r="R3100" i="3"/>
  <c r="T3100" i="3" s="1"/>
  <c r="AE3100" i="3" s="1"/>
  <c r="Q3100" i="3"/>
  <c r="AQ3100" i="3" s="1"/>
  <c r="P3100" i="3"/>
  <c r="O3100" i="3"/>
  <c r="AJ3100" i="3" s="1"/>
  <c r="N3100" i="3"/>
  <c r="AP3099" i="3"/>
  <c r="AU3099" i="3" s="1"/>
  <c r="AN3099" i="3"/>
  <c r="AM3099" i="3"/>
  <c r="AL3099" i="3"/>
  <c r="AK3099" i="3"/>
  <c r="AO3099" i="3" s="1"/>
  <c r="AH3099" i="3"/>
  <c r="AG3099" i="3"/>
  <c r="AF3099" i="3"/>
  <c r="AC3099" i="3"/>
  <c r="AB3099" i="3"/>
  <c r="AA3099" i="3"/>
  <c r="Y3099" i="3"/>
  <c r="X3099" i="3"/>
  <c r="Z3099" i="3" s="1"/>
  <c r="W3099" i="3"/>
  <c r="V3099" i="3"/>
  <c r="S3099" i="3"/>
  <c r="U3099" i="3" s="1"/>
  <c r="R3099" i="3"/>
  <c r="T3099" i="3" s="1"/>
  <c r="AE3099" i="3" s="1"/>
  <c r="Q3099" i="3"/>
  <c r="AQ3099" i="3" s="1"/>
  <c r="P3099" i="3"/>
  <c r="O3099" i="3"/>
  <c r="AJ3099" i="3" s="1"/>
  <c r="N3099" i="3"/>
  <c r="AP3098" i="3"/>
  <c r="AU3098" i="3" s="1"/>
  <c r="AN3098" i="3"/>
  <c r="AM3098" i="3"/>
  <c r="AL3098" i="3"/>
  <c r="AK3098" i="3"/>
  <c r="AO3098" i="3" s="1"/>
  <c r="AH3098" i="3"/>
  <c r="AG3098" i="3"/>
  <c r="AF3098" i="3"/>
  <c r="AC3098" i="3"/>
  <c r="AB3098" i="3"/>
  <c r="AA3098" i="3"/>
  <c r="Y3098" i="3"/>
  <c r="X3098" i="3"/>
  <c r="Z3098" i="3" s="1"/>
  <c r="W3098" i="3"/>
  <c r="V3098" i="3"/>
  <c r="S3098" i="3"/>
  <c r="U3098" i="3" s="1"/>
  <c r="R3098" i="3"/>
  <c r="T3098" i="3" s="1"/>
  <c r="AE3098" i="3" s="1"/>
  <c r="Q3098" i="3"/>
  <c r="AQ3098" i="3" s="1"/>
  <c r="P3098" i="3"/>
  <c r="O3098" i="3"/>
  <c r="AJ3098" i="3" s="1"/>
  <c r="N3098" i="3"/>
  <c r="AP3097" i="3"/>
  <c r="AU3097" i="3" s="1"/>
  <c r="AN3097" i="3"/>
  <c r="AM3097" i="3"/>
  <c r="AL3097" i="3"/>
  <c r="AK3097" i="3"/>
  <c r="AO3097" i="3" s="1"/>
  <c r="AH3097" i="3"/>
  <c r="AG3097" i="3"/>
  <c r="AF3097" i="3"/>
  <c r="AC3097" i="3"/>
  <c r="AB3097" i="3"/>
  <c r="AA3097" i="3"/>
  <c r="Y3097" i="3"/>
  <c r="X3097" i="3"/>
  <c r="Z3097" i="3" s="1"/>
  <c r="W3097" i="3"/>
  <c r="V3097" i="3"/>
  <c r="S3097" i="3"/>
  <c r="U3097" i="3" s="1"/>
  <c r="R3097" i="3"/>
  <c r="T3097" i="3" s="1"/>
  <c r="AE3097" i="3" s="1"/>
  <c r="Q3097" i="3"/>
  <c r="AQ3097" i="3" s="1"/>
  <c r="P3097" i="3"/>
  <c r="O3097" i="3"/>
  <c r="AJ3097" i="3" s="1"/>
  <c r="N3097" i="3"/>
  <c r="AP3096" i="3"/>
  <c r="AU3096" i="3" s="1"/>
  <c r="AN3096" i="3"/>
  <c r="AM3096" i="3"/>
  <c r="AL3096" i="3"/>
  <c r="AK3096" i="3"/>
  <c r="AO3096" i="3" s="1"/>
  <c r="AH3096" i="3"/>
  <c r="AG3096" i="3"/>
  <c r="AF3096" i="3"/>
  <c r="AC3096" i="3"/>
  <c r="AB3096" i="3"/>
  <c r="AA3096" i="3"/>
  <c r="Y3096" i="3"/>
  <c r="X3096" i="3"/>
  <c r="Z3096" i="3" s="1"/>
  <c r="W3096" i="3"/>
  <c r="V3096" i="3"/>
  <c r="S3096" i="3"/>
  <c r="U3096" i="3" s="1"/>
  <c r="R3096" i="3"/>
  <c r="T3096" i="3" s="1"/>
  <c r="AE3096" i="3" s="1"/>
  <c r="Q3096" i="3"/>
  <c r="AQ3096" i="3" s="1"/>
  <c r="P3096" i="3"/>
  <c r="O3096" i="3"/>
  <c r="AJ3096" i="3" s="1"/>
  <c r="N3096" i="3"/>
  <c r="AP3095" i="3"/>
  <c r="AU3095" i="3" s="1"/>
  <c r="AN3095" i="3"/>
  <c r="AM3095" i="3"/>
  <c r="AL3095" i="3"/>
  <c r="AK3095" i="3"/>
  <c r="AO3095" i="3" s="1"/>
  <c r="AH3095" i="3"/>
  <c r="AG3095" i="3"/>
  <c r="AF3095" i="3"/>
  <c r="AC3095" i="3"/>
  <c r="AB3095" i="3"/>
  <c r="AA3095" i="3"/>
  <c r="Y3095" i="3"/>
  <c r="X3095" i="3"/>
  <c r="Z3095" i="3" s="1"/>
  <c r="W3095" i="3"/>
  <c r="V3095" i="3"/>
  <c r="S3095" i="3"/>
  <c r="U3095" i="3" s="1"/>
  <c r="R3095" i="3"/>
  <c r="T3095" i="3" s="1"/>
  <c r="AE3095" i="3" s="1"/>
  <c r="Q3095" i="3"/>
  <c r="P3095" i="3"/>
  <c r="O3095" i="3"/>
  <c r="AJ3095" i="3" s="1"/>
  <c r="N3095" i="3"/>
  <c r="AP3094" i="3"/>
  <c r="AU3094" i="3" s="1"/>
  <c r="AN3094" i="3"/>
  <c r="AM3094" i="3"/>
  <c r="AL3094" i="3"/>
  <c r="AK3094" i="3"/>
  <c r="AO3094" i="3" s="1"/>
  <c r="AH3094" i="3"/>
  <c r="AG3094" i="3"/>
  <c r="AF3094" i="3"/>
  <c r="AC3094" i="3"/>
  <c r="AB3094" i="3"/>
  <c r="AA3094" i="3"/>
  <c r="Y3094" i="3"/>
  <c r="X3094" i="3"/>
  <c r="Z3094" i="3" s="1"/>
  <c r="W3094" i="3"/>
  <c r="V3094" i="3"/>
  <c r="S3094" i="3"/>
  <c r="U3094" i="3" s="1"/>
  <c r="R3094" i="3"/>
  <c r="T3094" i="3" s="1"/>
  <c r="AE3094" i="3" s="1"/>
  <c r="Q3094" i="3"/>
  <c r="AQ3094" i="3" s="1"/>
  <c r="P3094" i="3"/>
  <c r="O3094" i="3"/>
  <c r="AJ3094" i="3" s="1"/>
  <c r="N3094" i="3"/>
  <c r="AP3093" i="3"/>
  <c r="AU3093" i="3" s="1"/>
  <c r="AN3093" i="3"/>
  <c r="AM3093" i="3"/>
  <c r="AL3093" i="3"/>
  <c r="AK3093" i="3"/>
  <c r="AO3093" i="3" s="1"/>
  <c r="AH3093" i="3"/>
  <c r="AG3093" i="3"/>
  <c r="AF3093" i="3"/>
  <c r="AC3093" i="3"/>
  <c r="AB3093" i="3"/>
  <c r="AA3093" i="3"/>
  <c r="Y3093" i="3"/>
  <c r="X3093" i="3"/>
  <c r="Z3093" i="3" s="1"/>
  <c r="W3093" i="3"/>
  <c r="V3093" i="3"/>
  <c r="S3093" i="3"/>
  <c r="U3093" i="3" s="1"/>
  <c r="R3093" i="3"/>
  <c r="T3093" i="3" s="1"/>
  <c r="AE3093" i="3" s="1"/>
  <c r="Q3093" i="3"/>
  <c r="P3093" i="3"/>
  <c r="O3093" i="3"/>
  <c r="AJ3093" i="3" s="1"/>
  <c r="N3093" i="3"/>
  <c r="AP3092" i="3"/>
  <c r="AU3092" i="3" s="1"/>
  <c r="AN3092" i="3"/>
  <c r="AM3092" i="3"/>
  <c r="AL3092" i="3"/>
  <c r="AK3092" i="3"/>
  <c r="AO3092" i="3" s="1"/>
  <c r="AH3092" i="3"/>
  <c r="AG3092" i="3"/>
  <c r="AF3092" i="3"/>
  <c r="AC3092" i="3"/>
  <c r="AB3092" i="3"/>
  <c r="AA3092" i="3"/>
  <c r="Y3092" i="3"/>
  <c r="X3092" i="3"/>
  <c r="Z3092" i="3" s="1"/>
  <c r="W3092" i="3"/>
  <c r="V3092" i="3"/>
  <c r="S3092" i="3"/>
  <c r="U3092" i="3" s="1"/>
  <c r="R3092" i="3"/>
  <c r="T3092" i="3" s="1"/>
  <c r="AE3092" i="3" s="1"/>
  <c r="Q3092" i="3"/>
  <c r="AQ3092" i="3" s="1"/>
  <c r="P3092" i="3"/>
  <c r="O3092" i="3"/>
  <c r="AJ3092" i="3" s="1"/>
  <c r="N3092" i="3"/>
  <c r="AP3091" i="3"/>
  <c r="AU3091" i="3" s="1"/>
  <c r="AN3091" i="3"/>
  <c r="AM3091" i="3"/>
  <c r="AL3091" i="3"/>
  <c r="AK3091" i="3"/>
  <c r="AO3091" i="3" s="1"/>
  <c r="AH3091" i="3"/>
  <c r="AG3091" i="3"/>
  <c r="AF3091" i="3"/>
  <c r="AC3091" i="3"/>
  <c r="AB3091" i="3"/>
  <c r="AA3091" i="3"/>
  <c r="Y3091" i="3"/>
  <c r="X3091" i="3"/>
  <c r="Z3091" i="3" s="1"/>
  <c r="W3091" i="3"/>
  <c r="V3091" i="3"/>
  <c r="S3091" i="3"/>
  <c r="U3091" i="3" s="1"/>
  <c r="R3091" i="3"/>
  <c r="T3091" i="3" s="1"/>
  <c r="AE3091" i="3" s="1"/>
  <c r="Q3091" i="3"/>
  <c r="AQ3091" i="3" s="1"/>
  <c r="P3091" i="3"/>
  <c r="O3091" i="3"/>
  <c r="AJ3091" i="3" s="1"/>
  <c r="N3091" i="3"/>
  <c r="AP3090" i="3"/>
  <c r="AU3090" i="3" s="1"/>
  <c r="AN3090" i="3"/>
  <c r="AM3090" i="3"/>
  <c r="AL3090" i="3"/>
  <c r="AK3090" i="3"/>
  <c r="AO3090" i="3" s="1"/>
  <c r="AH3090" i="3"/>
  <c r="AG3090" i="3"/>
  <c r="AF3090" i="3"/>
  <c r="AC3090" i="3"/>
  <c r="AB3090" i="3"/>
  <c r="AA3090" i="3"/>
  <c r="Y3090" i="3"/>
  <c r="X3090" i="3"/>
  <c r="Z3090" i="3" s="1"/>
  <c r="W3090" i="3"/>
  <c r="V3090" i="3"/>
  <c r="S3090" i="3"/>
  <c r="U3090" i="3" s="1"/>
  <c r="R3090" i="3"/>
  <c r="T3090" i="3" s="1"/>
  <c r="AE3090" i="3" s="1"/>
  <c r="Q3090" i="3"/>
  <c r="AQ3090" i="3" s="1"/>
  <c r="P3090" i="3"/>
  <c r="O3090" i="3"/>
  <c r="AJ3090" i="3" s="1"/>
  <c r="N3090" i="3"/>
  <c r="AP3089" i="3"/>
  <c r="AU3089" i="3" s="1"/>
  <c r="AN3089" i="3"/>
  <c r="AM3089" i="3"/>
  <c r="AL3089" i="3"/>
  <c r="AK3089" i="3"/>
  <c r="AO3089" i="3" s="1"/>
  <c r="AH3089" i="3"/>
  <c r="AG3089" i="3"/>
  <c r="AF3089" i="3"/>
  <c r="AC3089" i="3"/>
  <c r="AB3089" i="3"/>
  <c r="AA3089" i="3"/>
  <c r="Y3089" i="3"/>
  <c r="X3089" i="3"/>
  <c r="Z3089" i="3" s="1"/>
  <c r="W3089" i="3"/>
  <c r="V3089" i="3"/>
  <c r="S3089" i="3"/>
  <c r="U3089" i="3" s="1"/>
  <c r="R3089" i="3"/>
  <c r="T3089" i="3" s="1"/>
  <c r="AE3089" i="3" s="1"/>
  <c r="Q3089" i="3"/>
  <c r="AQ3089" i="3" s="1"/>
  <c r="P3089" i="3"/>
  <c r="O3089" i="3"/>
  <c r="AJ3089" i="3" s="1"/>
  <c r="N3089" i="3"/>
  <c r="AP3088" i="3"/>
  <c r="AU3088" i="3" s="1"/>
  <c r="AN3088" i="3"/>
  <c r="AM3088" i="3"/>
  <c r="AL3088" i="3"/>
  <c r="AK3088" i="3"/>
  <c r="AO3088" i="3" s="1"/>
  <c r="AH3088" i="3"/>
  <c r="AG3088" i="3"/>
  <c r="AF3088" i="3"/>
  <c r="AC3088" i="3"/>
  <c r="AB3088" i="3"/>
  <c r="AA3088" i="3"/>
  <c r="Y3088" i="3"/>
  <c r="X3088" i="3"/>
  <c r="Z3088" i="3" s="1"/>
  <c r="W3088" i="3"/>
  <c r="V3088" i="3"/>
  <c r="S3088" i="3"/>
  <c r="U3088" i="3" s="1"/>
  <c r="R3088" i="3"/>
  <c r="T3088" i="3" s="1"/>
  <c r="AE3088" i="3" s="1"/>
  <c r="Q3088" i="3"/>
  <c r="AQ3088" i="3" s="1"/>
  <c r="P3088" i="3"/>
  <c r="O3088" i="3"/>
  <c r="AJ3088" i="3" s="1"/>
  <c r="N3088" i="3"/>
  <c r="AP3087" i="3"/>
  <c r="AU3087" i="3" s="1"/>
  <c r="AN3087" i="3"/>
  <c r="AM3087" i="3"/>
  <c r="AL3087" i="3"/>
  <c r="AK3087" i="3"/>
  <c r="AO3087" i="3" s="1"/>
  <c r="AH3087" i="3"/>
  <c r="AG3087" i="3"/>
  <c r="AF3087" i="3"/>
  <c r="AC3087" i="3"/>
  <c r="AB3087" i="3"/>
  <c r="AA3087" i="3"/>
  <c r="Y3087" i="3"/>
  <c r="X3087" i="3"/>
  <c r="Z3087" i="3" s="1"/>
  <c r="W3087" i="3"/>
  <c r="V3087" i="3"/>
  <c r="S3087" i="3"/>
  <c r="U3087" i="3" s="1"/>
  <c r="R3087" i="3"/>
  <c r="T3087" i="3" s="1"/>
  <c r="AE3087" i="3" s="1"/>
  <c r="Q3087" i="3"/>
  <c r="AQ3087" i="3" s="1"/>
  <c r="P3087" i="3"/>
  <c r="O3087" i="3"/>
  <c r="AJ3087" i="3" s="1"/>
  <c r="N3087" i="3"/>
  <c r="AP3086" i="3"/>
  <c r="AU3086" i="3" s="1"/>
  <c r="AN3086" i="3"/>
  <c r="AM3086" i="3"/>
  <c r="AL3086" i="3"/>
  <c r="AK3086" i="3"/>
  <c r="AO3086" i="3" s="1"/>
  <c r="AH3086" i="3"/>
  <c r="AG3086" i="3"/>
  <c r="AF3086" i="3"/>
  <c r="AC3086" i="3"/>
  <c r="AB3086" i="3"/>
  <c r="AA3086" i="3"/>
  <c r="Y3086" i="3"/>
  <c r="X3086" i="3"/>
  <c r="Z3086" i="3" s="1"/>
  <c r="W3086" i="3"/>
  <c r="V3086" i="3"/>
  <c r="S3086" i="3"/>
  <c r="U3086" i="3" s="1"/>
  <c r="R3086" i="3"/>
  <c r="T3086" i="3" s="1"/>
  <c r="AE3086" i="3" s="1"/>
  <c r="Q3086" i="3"/>
  <c r="AQ3086" i="3" s="1"/>
  <c r="P3086" i="3"/>
  <c r="O3086" i="3"/>
  <c r="AJ3086" i="3" s="1"/>
  <c r="N3086" i="3"/>
  <c r="AP3085" i="3"/>
  <c r="AU3085" i="3" s="1"/>
  <c r="AN3085" i="3"/>
  <c r="AM3085" i="3"/>
  <c r="AL3085" i="3"/>
  <c r="AK3085" i="3"/>
  <c r="AO3085" i="3" s="1"/>
  <c r="AH3085" i="3"/>
  <c r="AG3085" i="3"/>
  <c r="AF3085" i="3"/>
  <c r="AC3085" i="3"/>
  <c r="AB3085" i="3"/>
  <c r="AA3085" i="3"/>
  <c r="Y3085" i="3"/>
  <c r="X3085" i="3"/>
  <c r="Z3085" i="3" s="1"/>
  <c r="W3085" i="3"/>
  <c r="V3085" i="3"/>
  <c r="S3085" i="3"/>
  <c r="U3085" i="3" s="1"/>
  <c r="R3085" i="3"/>
  <c r="T3085" i="3" s="1"/>
  <c r="AE3085" i="3" s="1"/>
  <c r="Q3085" i="3"/>
  <c r="AQ3085" i="3" s="1"/>
  <c r="P3085" i="3"/>
  <c r="O3085" i="3"/>
  <c r="AJ3085" i="3" s="1"/>
  <c r="N3085" i="3"/>
  <c r="AP3084" i="3"/>
  <c r="AU3084" i="3" s="1"/>
  <c r="AN3084" i="3"/>
  <c r="AM3084" i="3"/>
  <c r="AL3084" i="3"/>
  <c r="AK3084" i="3"/>
  <c r="AO3084" i="3" s="1"/>
  <c r="AH3084" i="3"/>
  <c r="AG3084" i="3"/>
  <c r="AF3084" i="3"/>
  <c r="AC3084" i="3"/>
  <c r="AB3084" i="3"/>
  <c r="AA3084" i="3"/>
  <c r="Y3084" i="3"/>
  <c r="X3084" i="3"/>
  <c r="Z3084" i="3" s="1"/>
  <c r="W3084" i="3"/>
  <c r="V3084" i="3"/>
  <c r="S3084" i="3"/>
  <c r="U3084" i="3" s="1"/>
  <c r="R3084" i="3"/>
  <c r="T3084" i="3" s="1"/>
  <c r="AE3084" i="3" s="1"/>
  <c r="Q3084" i="3"/>
  <c r="AQ3084" i="3" s="1"/>
  <c r="P3084" i="3"/>
  <c r="O3084" i="3"/>
  <c r="AJ3084" i="3" s="1"/>
  <c r="N3084" i="3"/>
  <c r="AP3083" i="3"/>
  <c r="AU3083" i="3" s="1"/>
  <c r="AN3083" i="3"/>
  <c r="AM3083" i="3"/>
  <c r="AL3083" i="3"/>
  <c r="AK3083" i="3"/>
  <c r="AO3083" i="3" s="1"/>
  <c r="AH3083" i="3"/>
  <c r="AG3083" i="3"/>
  <c r="AF3083" i="3"/>
  <c r="AC3083" i="3"/>
  <c r="AB3083" i="3"/>
  <c r="AA3083" i="3"/>
  <c r="Y3083" i="3"/>
  <c r="X3083" i="3"/>
  <c r="Z3083" i="3" s="1"/>
  <c r="W3083" i="3"/>
  <c r="V3083" i="3"/>
  <c r="S3083" i="3"/>
  <c r="U3083" i="3" s="1"/>
  <c r="R3083" i="3"/>
  <c r="T3083" i="3" s="1"/>
  <c r="AE3083" i="3" s="1"/>
  <c r="Q3083" i="3"/>
  <c r="AQ3083" i="3" s="1"/>
  <c r="P3083" i="3"/>
  <c r="O3083" i="3"/>
  <c r="AJ3083" i="3" s="1"/>
  <c r="N3083" i="3"/>
  <c r="AP3082" i="3"/>
  <c r="AU3082" i="3" s="1"/>
  <c r="AN3082" i="3"/>
  <c r="AM3082" i="3"/>
  <c r="AL3082" i="3"/>
  <c r="AK3082" i="3"/>
  <c r="AO3082" i="3" s="1"/>
  <c r="AH3082" i="3"/>
  <c r="AG3082" i="3"/>
  <c r="AF3082" i="3"/>
  <c r="AC3082" i="3"/>
  <c r="AB3082" i="3"/>
  <c r="AA3082" i="3"/>
  <c r="Y3082" i="3"/>
  <c r="X3082" i="3"/>
  <c r="Z3082" i="3" s="1"/>
  <c r="W3082" i="3"/>
  <c r="V3082" i="3"/>
  <c r="S3082" i="3"/>
  <c r="U3082" i="3" s="1"/>
  <c r="R3082" i="3"/>
  <c r="T3082" i="3" s="1"/>
  <c r="AE3082" i="3" s="1"/>
  <c r="Q3082" i="3"/>
  <c r="AQ3082" i="3" s="1"/>
  <c r="P3082" i="3"/>
  <c r="O3082" i="3"/>
  <c r="AJ3082" i="3" s="1"/>
  <c r="N3082" i="3"/>
  <c r="AP3081" i="3"/>
  <c r="AN3081" i="3"/>
  <c r="AM3081" i="3"/>
  <c r="AL3081" i="3"/>
  <c r="AK3081" i="3"/>
  <c r="AO3081" i="3" s="1"/>
  <c r="AH3081" i="3"/>
  <c r="AG3081" i="3"/>
  <c r="AF3081" i="3"/>
  <c r="AC3081" i="3"/>
  <c r="AB3081" i="3"/>
  <c r="Y3081" i="3"/>
  <c r="X3081" i="3"/>
  <c r="Z3081" i="3" s="1"/>
  <c r="W3081" i="3"/>
  <c r="V3081" i="3"/>
  <c r="S3081" i="3"/>
  <c r="U3081" i="3" s="1"/>
  <c r="R3081" i="3"/>
  <c r="T3081" i="3" s="1"/>
  <c r="AE3081" i="3" s="1"/>
  <c r="Q3081" i="3"/>
  <c r="P3081" i="3"/>
  <c r="O3081" i="3"/>
  <c r="AJ3081" i="3" s="1"/>
  <c r="N3081" i="3"/>
  <c r="AP3080" i="3"/>
  <c r="AU3080" i="3" s="1"/>
  <c r="AN3080" i="3"/>
  <c r="AM3080" i="3"/>
  <c r="AL3080" i="3"/>
  <c r="AK3080" i="3"/>
  <c r="AO3080" i="3" s="1"/>
  <c r="AH3080" i="3"/>
  <c r="AG3080" i="3"/>
  <c r="AF3080" i="3"/>
  <c r="AC3080" i="3"/>
  <c r="AB3080" i="3"/>
  <c r="AA3080" i="3"/>
  <c r="Y3080" i="3"/>
  <c r="X3080" i="3"/>
  <c r="Z3080" i="3" s="1"/>
  <c r="W3080" i="3"/>
  <c r="V3080" i="3"/>
  <c r="S3080" i="3"/>
  <c r="U3080" i="3" s="1"/>
  <c r="R3080" i="3"/>
  <c r="T3080" i="3" s="1"/>
  <c r="AE3080" i="3" s="1"/>
  <c r="Q3080" i="3"/>
  <c r="AQ3080" i="3" s="1"/>
  <c r="P3080" i="3"/>
  <c r="O3080" i="3"/>
  <c r="AJ3080" i="3" s="1"/>
  <c r="N3080" i="3"/>
  <c r="AP3079" i="3"/>
  <c r="AU3079" i="3" s="1"/>
  <c r="AN3079" i="3"/>
  <c r="AM3079" i="3"/>
  <c r="AL3079" i="3"/>
  <c r="AK3079" i="3"/>
  <c r="AO3079" i="3" s="1"/>
  <c r="AH3079" i="3"/>
  <c r="AG3079" i="3"/>
  <c r="AF3079" i="3"/>
  <c r="AC3079" i="3"/>
  <c r="AB3079" i="3"/>
  <c r="AA3079" i="3"/>
  <c r="Y3079" i="3"/>
  <c r="X3079" i="3"/>
  <c r="Z3079" i="3" s="1"/>
  <c r="W3079" i="3"/>
  <c r="V3079" i="3"/>
  <c r="S3079" i="3"/>
  <c r="U3079" i="3" s="1"/>
  <c r="R3079" i="3"/>
  <c r="T3079" i="3" s="1"/>
  <c r="AE3079" i="3" s="1"/>
  <c r="Q3079" i="3"/>
  <c r="AQ3079" i="3" s="1"/>
  <c r="P3079" i="3"/>
  <c r="O3079" i="3"/>
  <c r="AJ3079" i="3" s="1"/>
  <c r="N3079" i="3"/>
  <c r="AP3078" i="3"/>
  <c r="AU3078" i="3" s="1"/>
  <c r="AN3078" i="3"/>
  <c r="AM3078" i="3"/>
  <c r="AL3078" i="3"/>
  <c r="AK3078" i="3"/>
  <c r="AO3078" i="3" s="1"/>
  <c r="AH3078" i="3"/>
  <c r="AG3078" i="3"/>
  <c r="AF3078" i="3"/>
  <c r="AC3078" i="3"/>
  <c r="AB3078" i="3"/>
  <c r="AA3078" i="3"/>
  <c r="Y3078" i="3"/>
  <c r="X3078" i="3"/>
  <c r="Z3078" i="3" s="1"/>
  <c r="W3078" i="3"/>
  <c r="V3078" i="3"/>
  <c r="S3078" i="3"/>
  <c r="U3078" i="3" s="1"/>
  <c r="R3078" i="3"/>
  <c r="T3078" i="3" s="1"/>
  <c r="AE3078" i="3" s="1"/>
  <c r="Q3078" i="3"/>
  <c r="AQ3078" i="3" s="1"/>
  <c r="P3078" i="3"/>
  <c r="O3078" i="3"/>
  <c r="AJ3078" i="3" s="1"/>
  <c r="N3078" i="3"/>
  <c r="AP3077" i="3"/>
  <c r="AU3077" i="3" s="1"/>
  <c r="AN3077" i="3"/>
  <c r="AM3077" i="3"/>
  <c r="AL3077" i="3"/>
  <c r="AK3077" i="3"/>
  <c r="AO3077" i="3" s="1"/>
  <c r="AH3077" i="3"/>
  <c r="AG3077" i="3"/>
  <c r="AF3077" i="3"/>
  <c r="AC3077" i="3"/>
  <c r="AB3077" i="3"/>
  <c r="AA3077" i="3"/>
  <c r="Y3077" i="3"/>
  <c r="X3077" i="3"/>
  <c r="Z3077" i="3" s="1"/>
  <c r="W3077" i="3"/>
  <c r="V3077" i="3"/>
  <c r="S3077" i="3"/>
  <c r="U3077" i="3" s="1"/>
  <c r="R3077" i="3"/>
  <c r="T3077" i="3" s="1"/>
  <c r="AE3077" i="3" s="1"/>
  <c r="Q3077" i="3"/>
  <c r="AQ3077" i="3" s="1"/>
  <c r="P3077" i="3"/>
  <c r="O3077" i="3"/>
  <c r="AJ3077" i="3" s="1"/>
  <c r="N3077" i="3"/>
  <c r="AP3076" i="3"/>
  <c r="AU3076" i="3" s="1"/>
  <c r="AN3076" i="3"/>
  <c r="AM3076" i="3"/>
  <c r="AL3076" i="3"/>
  <c r="AK3076" i="3"/>
  <c r="AO3076" i="3" s="1"/>
  <c r="AH3076" i="3"/>
  <c r="AG3076" i="3"/>
  <c r="AF3076" i="3"/>
  <c r="AC3076" i="3"/>
  <c r="AB3076" i="3"/>
  <c r="AA3076" i="3"/>
  <c r="Y3076" i="3"/>
  <c r="X3076" i="3"/>
  <c r="Z3076" i="3" s="1"/>
  <c r="W3076" i="3"/>
  <c r="V3076" i="3"/>
  <c r="S3076" i="3"/>
  <c r="U3076" i="3" s="1"/>
  <c r="R3076" i="3"/>
  <c r="T3076" i="3" s="1"/>
  <c r="AE3076" i="3" s="1"/>
  <c r="Q3076" i="3"/>
  <c r="AQ3076" i="3" s="1"/>
  <c r="P3076" i="3"/>
  <c r="O3076" i="3"/>
  <c r="AJ3076" i="3" s="1"/>
  <c r="N3076" i="3"/>
  <c r="AP3075" i="3"/>
  <c r="AU3075" i="3" s="1"/>
  <c r="AN3075" i="3"/>
  <c r="AM3075" i="3"/>
  <c r="AL3075" i="3"/>
  <c r="AK3075" i="3"/>
  <c r="AO3075" i="3" s="1"/>
  <c r="AH3075" i="3"/>
  <c r="AG3075" i="3"/>
  <c r="AF3075" i="3"/>
  <c r="AC3075" i="3"/>
  <c r="AB3075" i="3"/>
  <c r="AA3075" i="3"/>
  <c r="Y3075" i="3"/>
  <c r="X3075" i="3"/>
  <c r="Z3075" i="3" s="1"/>
  <c r="W3075" i="3"/>
  <c r="V3075" i="3"/>
  <c r="S3075" i="3"/>
  <c r="U3075" i="3" s="1"/>
  <c r="R3075" i="3"/>
  <c r="T3075" i="3" s="1"/>
  <c r="AE3075" i="3" s="1"/>
  <c r="Q3075" i="3"/>
  <c r="P3075" i="3"/>
  <c r="O3075" i="3"/>
  <c r="AJ3075" i="3" s="1"/>
  <c r="N3075" i="3"/>
  <c r="AP3074" i="3"/>
  <c r="AU3074" i="3" s="1"/>
  <c r="AN3074" i="3"/>
  <c r="AM3074" i="3"/>
  <c r="AL3074" i="3"/>
  <c r="AK3074" i="3"/>
  <c r="AO3074" i="3" s="1"/>
  <c r="AH3074" i="3"/>
  <c r="AG3074" i="3"/>
  <c r="AF3074" i="3"/>
  <c r="AC3074" i="3"/>
  <c r="AB3074" i="3"/>
  <c r="AA3074" i="3"/>
  <c r="Y3074" i="3"/>
  <c r="X3074" i="3"/>
  <c r="Z3074" i="3" s="1"/>
  <c r="W3074" i="3"/>
  <c r="V3074" i="3"/>
  <c r="S3074" i="3"/>
  <c r="U3074" i="3" s="1"/>
  <c r="R3074" i="3"/>
  <c r="T3074" i="3" s="1"/>
  <c r="AE3074" i="3" s="1"/>
  <c r="Q3074" i="3"/>
  <c r="AQ3074" i="3" s="1"/>
  <c r="P3074" i="3"/>
  <c r="O3074" i="3"/>
  <c r="AJ3074" i="3" s="1"/>
  <c r="N3074" i="3"/>
  <c r="AP3073" i="3"/>
  <c r="AU3073" i="3" s="1"/>
  <c r="AN3073" i="3"/>
  <c r="AM3073" i="3"/>
  <c r="AL3073" i="3"/>
  <c r="AK3073" i="3"/>
  <c r="AO3073" i="3" s="1"/>
  <c r="AH3073" i="3"/>
  <c r="AG3073" i="3"/>
  <c r="AF3073" i="3"/>
  <c r="AC3073" i="3"/>
  <c r="AB3073" i="3"/>
  <c r="AA3073" i="3"/>
  <c r="Y3073" i="3"/>
  <c r="X3073" i="3"/>
  <c r="Z3073" i="3" s="1"/>
  <c r="W3073" i="3"/>
  <c r="V3073" i="3"/>
  <c r="S3073" i="3"/>
  <c r="U3073" i="3" s="1"/>
  <c r="R3073" i="3"/>
  <c r="T3073" i="3" s="1"/>
  <c r="AE3073" i="3" s="1"/>
  <c r="Q3073" i="3"/>
  <c r="AQ3073" i="3" s="1"/>
  <c r="P3073" i="3"/>
  <c r="O3073" i="3"/>
  <c r="AJ3073" i="3" s="1"/>
  <c r="N3073" i="3"/>
  <c r="AP3072" i="3"/>
  <c r="AU3072" i="3" s="1"/>
  <c r="AN3072" i="3"/>
  <c r="AM3072" i="3"/>
  <c r="AL3072" i="3"/>
  <c r="AK3072" i="3"/>
  <c r="AO3072" i="3" s="1"/>
  <c r="AH3072" i="3"/>
  <c r="AG3072" i="3"/>
  <c r="AF3072" i="3"/>
  <c r="AC3072" i="3"/>
  <c r="AB3072" i="3"/>
  <c r="AA3072" i="3"/>
  <c r="Y3072" i="3"/>
  <c r="X3072" i="3"/>
  <c r="Z3072" i="3" s="1"/>
  <c r="W3072" i="3"/>
  <c r="V3072" i="3"/>
  <c r="S3072" i="3"/>
  <c r="U3072" i="3" s="1"/>
  <c r="R3072" i="3"/>
  <c r="T3072" i="3" s="1"/>
  <c r="AE3072" i="3" s="1"/>
  <c r="Q3072" i="3"/>
  <c r="AQ3072" i="3" s="1"/>
  <c r="P3072" i="3"/>
  <c r="O3072" i="3"/>
  <c r="AJ3072" i="3" s="1"/>
  <c r="N3072" i="3"/>
  <c r="AP3071" i="3"/>
  <c r="AU3071" i="3" s="1"/>
  <c r="AN3071" i="3"/>
  <c r="AM3071" i="3"/>
  <c r="AL3071" i="3"/>
  <c r="AK3071" i="3"/>
  <c r="AO3071" i="3" s="1"/>
  <c r="AH3071" i="3"/>
  <c r="AG3071" i="3"/>
  <c r="AF3071" i="3"/>
  <c r="AC3071" i="3"/>
  <c r="AB3071" i="3"/>
  <c r="AA3071" i="3"/>
  <c r="Y3071" i="3"/>
  <c r="X3071" i="3"/>
  <c r="Z3071" i="3" s="1"/>
  <c r="W3071" i="3"/>
  <c r="V3071" i="3"/>
  <c r="S3071" i="3"/>
  <c r="U3071" i="3" s="1"/>
  <c r="R3071" i="3"/>
  <c r="T3071" i="3" s="1"/>
  <c r="AE3071" i="3" s="1"/>
  <c r="Q3071" i="3"/>
  <c r="AQ3071" i="3" s="1"/>
  <c r="P3071" i="3"/>
  <c r="O3071" i="3"/>
  <c r="AJ3071" i="3" s="1"/>
  <c r="N3071" i="3"/>
  <c r="AP3070" i="3"/>
  <c r="AU3070" i="3" s="1"/>
  <c r="AN3070" i="3"/>
  <c r="AM3070" i="3"/>
  <c r="AL3070" i="3"/>
  <c r="AK3070" i="3"/>
  <c r="AO3070" i="3" s="1"/>
  <c r="AH3070" i="3"/>
  <c r="AG3070" i="3"/>
  <c r="AF3070" i="3"/>
  <c r="AC3070" i="3"/>
  <c r="AB3070" i="3"/>
  <c r="AA3070" i="3"/>
  <c r="Y3070" i="3"/>
  <c r="X3070" i="3"/>
  <c r="Z3070" i="3" s="1"/>
  <c r="W3070" i="3"/>
  <c r="V3070" i="3"/>
  <c r="S3070" i="3"/>
  <c r="U3070" i="3" s="1"/>
  <c r="R3070" i="3"/>
  <c r="T3070" i="3" s="1"/>
  <c r="AE3070" i="3" s="1"/>
  <c r="Q3070" i="3"/>
  <c r="AQ3070" i="3" s="1"/>
  <c r="P3070" i="3"/>
  <c r="O3070" i="3"/>
  <c r="AJ3070" i="3" s="1"/>
  <c r="N3070" i="3"/>
  <c r="AP3069" i="3"/>
  <c r="AU3069" i="3" s="1"/>
  <c r="AN3069" i="3"/>
  <c r="AM3069" i="3"/>
  <c r="AL3069" i="3"/>
  <c r="AK3069" i="3"/>
  <c r="AO3069" i="3" s="1"/>
  <c r="AH3069" i="3"/>
  <c r="AG3069" i="3"/>
  <c r="AF3069" i="3"/>
  <c r="AC3069" i="3"/>
  <c r="AB3069" i="3"/>
  <c r="AA3069" i="3"/>
  <c r="Y3069" i="3"/>
  <c r="X3069" i="3"/>
  <c r="Z3069" i="3" s="1"/>
  <c r="W3069" i="3"/>
  <c r="V3069" i="3"/>
  <c r="S3069" i="3"/>
  <c r="U3069" i="3" s="1"/>
  <c r="R3069" i="3"/>
  <c r="T3069" i="3" s="1"/>
  <c r="AE3069" i="3" s="1"/>
  <c r="Q3069" i="3"/>
  <c r="AQ3069" i="3" s="1"/>
  <c r="P3069" i="3"/>
  <c r="O3069" i="3"/>
  <c r="AJ3069" i="3" s="1"/>
  <c r="N3069" i="3"/>
  <c r="AP3068" i="3"/>
  <c r="AU3068" i="3" s="1"/>
  <c r="AN3068" i="3"/>
  <c r="AM3068" i="3"/>
  <c r="AL3068" i="3"/>
  <c r="AK3068" i="3"/>
  <c r="AO3068" i="3" s="1"/>
  <c r="AH3068" i="3"/>
  <c r="AG3068" i="3"/>
  <c r="AF3068" i="3"/>
  <c r="AC3068" i="3"/>
  <c r="AB3068" i="3"/>
  <c r="AA3068" i="3"/>
  <c r="Y3068" i="3"/>
  <c r="X3068" i="3"/>
  <c r="Z3068" i="3" s="1"/>
  <c r="W3068" i="3"/>
  <c r="V3068" i="3"/>
  <c r="S3068" i="3"/>
  <c r="U3068" i="3" s="1"/>
  <c r="R3068" i="3"/>
  <c r="T3068" i="3" s="1"/>
  <c r="AE3068" i="3" s="1"/>
  <c r="Q3068" i="3"/>
  <c r="AQ3068" i="3" s="1"/>
  <c r="P3068" i="3"/>
  <c r="O3068" i="3"/>
  <c r="AJ3068" i="3" s="1"/>
  <c r="N3068" i="3"/>
  <c r="AP3067" i="3"/>
  <c r="AU3067" i="3" s="1"/>
  <c r="AN3067" i="3"/>
  <c r="AM3067" i="3"/>
  <c r="AL3067" i="3"/>
  <c r="AK3067" i="3"/>
  <c r="AO3067" i="3" s="1"/>
  <c r="AH3067" i="3"/>
  <c r="AG3067" i="3"/>
  <c r="AF3067" i="3"/>
  <c r="AC3067" i="3"/>
  <c r="AB3067" i="3"/>
  <c r="AA3067" i="3"/>
  <c r="Y3067" i="3"/>
  <c r="X3067" i="3"/>
  <c r="Z3067" i="3" s="1"/>
  <c r="W3067" i="3"/>
  <c r="V3067" i="3"/>
  <c r="S3067" i="3"/>
  <c r="U3067" i="3" s="1"/>
  <c r="R3067" i="3"/>
  <c r="T3067" i="3" s="1"/>
  <c r="AE3067" i="3" s="1"/>
  <c r="Q3067" i="3"/>
  <c r="AQ3067" i="3" s="1"/>
  <c r="P3067" i="3"/>
  <c r="O3067" i="3"/>
  <c r="AJ3067" i="3" s="1"/>
  <c r="N3067" i="3"/>
  <c r="AP3066" i="3"/>
  <c r="AU3066" i="3" s="1"/>
  <c r="AN3066" i="3"/>
  <c r="AM3066" i="3"/>
  <c r="AL3066" i="3"/>
  <c r="AK3066" i="3"/>
  <c r="AO3066" i="3" s="1"/>
  <c r="AH3066" i="3"/>
  <c r="AG3066" i="3"/>
  <c r="AF3066" i="3"/>
  <c r="AC3066" i="3"/>
  <c r="AB3066" i="3"/>
  <c r="AA3066" i="3"/>
  <c r="Y3066" i="3"/>
  <c r="X3066" i="3"/>
  <c r="Z3066" i="3" s="1"/>
  <c r="W3066" i="3"/>
  <c r="V3066" i="3"/>
  <c r="S3066" i="3"/>
  <c r="U3066" i="3" s="1"/>
  <c r="R3066" i="3"/>
  <c r="T3066" i="3" s="1"/>
  <c r="AE3066" i="3" s="1"/>
  <c r="Q3066" i="3"/>
  <c r="P3066" i="3"/>
  <c r="O3066" i="3"/>
  <c r="AJ3066" i="3" s="1"/>
  <c r="N3066" i="3"/>
  <c r="AP3065" i="3"/>
  <c r="AU3065" i="3" s="1"/>
  <c r="AN3065" i="3"/>
  <c r="AM3065" i="3"/>
  <c r="AL3065" i="3"/>
  <c r="AK3065" i="3"/>
  <c r="AO3065" i="3" s="1"/>
  <c r="AH3065" i="3"/>
  <c r="AG3065" i="3"/>
  <c r="AF3065" i="3"/>
  <c r="AC3065" i="3"/>
  <c r="AB3065" i="3"/>
  <c r="AA3065" i="3"/>
  <c r="Y3065" i="3"/>
  <c r="X3065" i="3"/>
  <c r="Z3065" i="3" s="1"/>
  <c r="W3065" i="3"/>
  <c r="V3065" i="3"/>
  <c r="S3065" i="3"/>
  <c r="U3065" i="3" s="1"/>
  <c r="R3065" i="3"/>
  <c r="T3065" i="3" s="1"/>
  <c r="AE3065" i="3" s="1"/>
  <c r="Q3065" i="3"/>
  <c r="AQ3065" i="3" s="1"/>
  <c r="P3065" i="3"/>
  <c r="O3065" i="3"/>
  <c r="AJ3065" i="3" s="1"/>
  <c r="N3065" i="3"/>
  <c r="AP3064" i="3"/>
  <c r="AU3064" i="3" s="1"/>
  <c r="AN3064" i="3"/>
  <c r="AM3064" i="3"/>
  <c r="AL3064" i="3"/>
  <c r="AK3064" i="3"/>
  <c r="AO3064" i="3" s="1"/>
  <c r="AH3064" i="3"/>
  <c r="AG3064" i="3"/>
  <c r="AF3064" i="3"/>
  <c r="AC3064" i="3"/>
  <c r="AB3064" i="3"/>
  <c r="AA3064" i="3"/>
  <c r="Y3064" i="3"/>
  <c r="X3064" i="3"/>
  <c r="Z3064" i="3" s="1"/>
  <c r="W3064" i="3"/>
  <c r="V3064" i="3"/>
  <c r="S3064" i="3"/>
  <c r="U3064" i="3" s="1"/>
  <c r="R3064" i="3"/>
  <c r="T3064" i="3" s="1"/>
  <c r="AE3064" i="3" s="1"/>
  <c r="Q3064" i="3"/>
  <c r="AQ3064" i="3" s="1"/>
  <c r="P3064" i="3"/>
  <c r="O3064" i="3"/>
  <c r="AJ3064" i="3" s="1"/>
  <c r="N3064" i="3"/>
  <c r="AP3063" i="3"/>
  <c r="AU3063" i="3" s="1"/>
  <c r="AN3063" i="3"/>
  <c r="AM3063" i="3"/>
  <c r="AL3063" i="3"/>
  <c r="AK3063" i="3"/>
  <c r="AO3063" i="3" s="1"/>
  <c r="AH3063" i="3"/>
  <c r="AG3063" i="3"/>
  <c r="AF3063" i="3"/>
  <c r="AC3063" i="3"/>
  <c r="AB3063" i="3"/>
  <c r="AA3063" i="3"/>
  <c r="Y3063" i="3"/>
  <c r="X3063" i="3"/>
  <c r="Z3063" i="3" s="1"/>
  <c r="W3063" i="3"/>
  <c r="V3063" i="3"/>
  <c r="S3063" i="3"/>
  <c r="U3063" i="3" s="1"/>
  <c r="R3063" i="3"/>
  <c r="T3063" i="3" s="1"/>
  <c r="AE3063" i="3" s="1"/>
  <c r="Q3063" i="3"/>
  <c r="P3063" i="3"/>
  <c r="O3063" i="3"/>
  <c r="AJ3063" i="3" s="1"/>
  <c r="N3063" i="3"/>
  <c r="AP3062" i="3"/>
  <c r="AU3062" i="3" s="1"/>
  <c r="AN3062" i="3"/>
  <c r="AM3062" i="3"/>
  <c r="AL3062" i="3"/>
  <c r="AK3062" i="3"/>
  <c r="AO3062" i="3" s="1"/>
  <c r="AH3062" i="3"/>
  <c r="AG3062" i="3"/>
  <c r="AF3062" i="3"/>
  <c r="AC3062" i="3"/>
  <c r="AB3062" i="3"/>
  <c r="AA3062" i="3"/>
  <c r="Y3062" i="3"/>
  <c r="X3062" i="3"/>
  <c r="Z3062" i="3" s="1"/>
  <c r="W3062" i="3"/>
  <c r="V3062" i="3"/>
  <c r="S3062" i="3"/>
  <c r="U3062" i="3" s="1"/>
  <c r="R3062" i="3"/>
  <c r="T3062" i="3" s="1"/>
  <c r="AE3062" i="3" s="1"/>
  <c r="Q3062" i="3"/>
  <c r="AQ3062" i="3" s="1"/>
  <c r="P3062" i="3"/>
  <c r="O3062" i="3"/>
  <c r="AJ3062" i="3" s="1"/>
  <c r="N3062" i="3"/>
  <c r="AP3061" i="3"/>
  <c r="AU3061" i="3" s="1"/>
  <c r="AN3061" i="3"/>
  <c r="AM3061" i="3"/>
  <c r="AL3061" i="3"/>
  <c r="AK3061" i="3"/>
  <c r="AO3061" i="3" s="1"/>
  <c r="AH3061" i="3"/>
  <c r="AG3061" i="3"/>
  <c r="AF3061" i="3"/>
  <c r="AC3061" i="3"/>
  <c r="AB3061" i="3"/>
  <c r="AA3061" i="3"/>
  <c r="Y3061" i="3"/>
  <c r="X3061" i="3"/>
  <c r="Z3061" i="3" s="1"/>
  <c r="W3061" i="3"/>
  <c r="V3061" i="3"/>
  <c r="S3061" i="3"/>
  <c r="U3061" i="3" s="1"/>
  <c r="R3061" i="3"/>
  <c r="T3061" i="3" s="1"/>
  <c r="AE3061" i="3" s="1"/>
  <c r="Q3061" i="3"/>
  <c r="AQ3061" i="3" s="1"/>
  <c r="P3061" i="3"/>
  <c r="O3061" i="3"/>
  <c r="AJ3061" i="3" s="1"/>
  <c r="N3061" i="3"/>
  <c r="AP3060" i="3"/>
  <c r="AN3060" i="3"/>
  <c r="AM3060" i="3"/>
  <c r="AL3060" i="3"/>
  <c r="AK3060" i="3"/>
  <c r="AO3060" i="3" s="1"/>
  <c r="AH3060" i="3"/>
  <c r="AG3060" i="3"/>
  <c r="AF3060" i="3"/>
  <c r="AC3060" i="3"/>
  <c r="AB3060" i="3"/>
  <c r="Y3060" i="3"/>
  <c r="X3060" i="3"/>
  <c r="Z3060" i="3" s="1"/>
  <c r="W3060" i="3"/>
  <c r="V3060" i="3"/>
  <c r="S3060" i="3"/>
  <c r="U3060" i="3" s="1"/>
  <c r="R3060" i="3"/>
  <c r="T3060" i="3" s="1"/>
  <c r="AE3060" i="3" s="1"/>
  <c r="Q3060" i="3"/>
  <c r="AQ3060" i="3" s="1"/>
  <c r="P3060" i="3"/>
  <c r="O3060" i="3"/>
  <c r="AJ3060" i="3" s="1"/>
  <c r="N3060" i="3"/>
  <c r="AP3059" i="3"/>
  <c r="AU3059" i="3" s="1"/>
  <c r="AN3059" i="3"/>
  <c r="AM3059" i="3"/>
  <c r="AL3059" i="3"/>
  <c r="AK3059" i="3"/>
  <c r="AO3059" i="3" s="1"/>
  <c r="AH3059" i="3"/>
  <c r="AG3059" i="3"/>
  <c r="AF3059" i="3"/>
  <c r="AC3059" i="3"/>
  <c r="AB3059" i="3"/>
  <c r="AA3059" i="3"/>
  <c r="Y3059" i="3"/>
  <c r="X3059" i="3"/>
  <c r="Z3059" i="3" s="1"/>
  <c r="W3059" i="3"/>
  <c r="V3059" i="3"/>
  <c r="S3059" i="3"/>
  <c r="U3059" i="3" s="1"/>
  <c r="R3059" i="3"/>
  <c r="T3059" i="3" s="1"/>
  <c r="AE3059" i="3" s="1"/>
  <c r="Q3059" i="3"/>
  <c r="AQ3059" i="3" s="1"/>
  <c r="P3059" i="3"/>
  <c r="O3059" i="3"/>
  <c r="AJ3059" i="3" s="1"/>
  <c r="N3059" i="3"/>
  <c r="AP3058" i="3"/>
  <c r="AU3058" i="3" s="1"/>
  <c r="AN3058" i="3"/>
  <c r="AM3058" i="3"/>
  <c r="AL3058" i="3"/>
  <c r="AK3058" i="3"/>
  <c r="AO3058" i="3" s="1"/>
  <c r="AH3058" i="3"/>
  <c r="AG3058" i="3"/>
  <c r="AF3058" i="3"/>
  <c r="AC3058" i="3"/>
  <c r="AB3058" i="3"/>
  <c r="AA3058" i="3"/>
  <c r="Y3058" i="3"/>
  <c r="X3058" i="3"/>
  <c r="Z3058" i="3" s="1"/>
  <c r="W3058" i="3"/>
  <c r="V3058" i="3"/>
  <c r="S3058" i="3"/>
  <c r="U3058" i="3" s="1"/>
  <c r="R3058" i="3"/>
  <c r="T3058" i="3" s="1"/>
  <c r="AE3058" i="3" s="1"/>
  <c r="Q3058" i="3"/>
  <c r="AQ3058" i="3" s="1"/>
  <c r="P3058" i="3"/>
  <c r="O3058" i="3"/>
  <c r="AJ3058" i="3" s="1"/>
  <c r="N3058" i="3"/>
  <c r="AP3057" i="3"/>
  <c r="AU3057" i="3" s="1"/>
  <c r="AN3057" i="3"/>
  <c r="AM3057" i="3"/>
  <c r="AL3057" i="3"/>
  <c r="AK3057" i="3"/>
  <c r="AO3057" i="3" s="1"/>
  <c r="AH3057" i="3"/>
  <c r="AG3057" i="3"/>
  <c r="AF3057" i="3"/>
  <c r="AC3057" i="3"/>
  <c r="AB3057" i="3"/>
  <c r="AA3057" i="3"/>
  <c r="Y3057" i="3"/>
  <c r="X3057" i="3"/>
  <c r="Z3057" i="3" s="1"/>
  <c r="W3057" i="3"/>
  <c r="V3057" i="3"/>
  <c r="S3057" i="3"/>
  <c r="U3057" i="3" s="1"/>
  <c r="R3057" i="3"/>
  <c r="T3057" i="3" s="1"/>
  <c r="AE3057" i="3" s="1"/>
  <c r="Q3057" i="3"/>
  <c r="AQ3057" i="3" s="1"/>
  <c r="P3057" i="3"/>
  <c r="O3057" i="3"/>
  <c r="AJ3057" i="3" s="1"/>
  <c r="N3057" i="3"/>
  <c r="AP3056" i="3"/>
  <c r="AU3056" i="3" s="1"/>
  <c r="AN3056" i="3"/>
  <c r="AM3056" i="3"/>
  <c r="AL3056" i="3"/>
  <c r="AK3056" i="3"/>
  <c r="AO3056" i="3" s="1"/>
  <c r="AH3056" i="3"/>
  <c r="AG3056" i="3"/>
  <c r="AF3056" i="3"/>
  <c r="AC3056" i="3"/>
  <c r="AB3056" i="3"/>
  <c r="AA3056" i="3"/>
  <c r="Y3056" i="3"/>
  <c r="X3056" i="3"/>
  <c r="Z3056" i="3" s="1"/>
  <c r="W3056" i="3"/>
  <c r="V3056" i="3"/>
  <c r="S3056" i="3"/>
  <c r="U3056" i="3" s="1"/>
  <c r="R3056" i="3"/>
  <c r="T3056" i="3" s="1"/>
  <c r="AE3056" i="3" s="1"/>
  <c r="Q3056" i="3"/>
  <c r="AQ3056" i="3" s="1"/>
  <c r="P3056" i="3"/>
  <c r="O3056" i="3"/>
  <c r="AJ3056" i="3" s="1"/>
  <c r="N3056" i="3"/>
  <c r="AP3055" i="3"/>
  <c r="AU3055" i="3" s="1"/>
  <c r="AN3055" i="3"/>
  <c r="AM3055" i="3"/>
  <c r="AL3055" i="3"/>
  <c r="AK3055" i="3"/>
  <c r="AO3055" i="3" s="1"/>
  <c r="AH3055" i="3"/>
  <c r="AG3055" i="3"/>
  <c r="AF3055" i="3"/>
  <c r="AC3055" i="3"/>
  <c r="AB3055" i="3"/>
  <c r="AA3055" i="3"/>
  <c r="Y3055" i="3"/>
  <c r="X3055" i="3"/>
  <c r="Z3055" i="3" s="1"/>
  <c r="W3055" i="3"/>
  <c r="V3055" i="3"/>
  <c r="S3055" i="3"/>
  <c r="U3055" i="3" s="1"/>
  <c r="R3055" i="3"/>
  <c r="T3055" i="3" s="1"/>
  <c r="AE3055" i="3" s="1"/>
  <c r="Q3055" i="3"/>
  <c r="AQ3055" i="3" s="1"/>
  <c r="P3055" i="3"/>
  <c r="O3055" i="3"/>
  <c r="AJ3055" i="3" s="1"/>
  <c r="N3055" i="3"/>
  <c r="AP3054" i="3"/>
  <c r="AU3054" i="3" s="1"/>
  <c r="AN3054" i="3"/>
  <c r="AM3054" i="3"/>
  <c r="AL3054" i="3"/>
  <c r="AK3054" i="3"/>
  <c r="AO3054" i="3" s="1"/>
  <c r="AH3054" i="3"/>
  <c r="AG3054" i="3"/>
  <c r="AF3054" i="3"/>
  <c r="AC3054" i="3"/>
  <c r="AB3054" i="3"/>
  <c r="AA3054" i="3"/>
  <c r="Y3054" i="3"/>
  <c r="X3054" i="3"/>
  <c r="Z3054" i="3" s="1"/>
  <c r="W3054" i="3"/>
  <c r="V3054" i="3"/>
  <c r="S3054" i="3"/>
  <c r="U3054" i="3" s="1"/>
  <c r="R3054" i="3"/>
  <c r="T3054" i="3" s="1"/>
  <c r="AE3054" i="3" s="1"/>
  <c r="Q3054" i="3"/>
  <c r="AQ3054" i="3" s="1"/>
  <c r="P3054" i="3"/>
  <c r="O3054" i="3"/>
  <c r="AJ3054" i="3" s="1"/>
  <c r="N3054" i="3"/>
  <c r="AP3053" i="3"/>
  <c r="AU3053" i="3" s="1"/>
  <c r="AN3053" i="3"/>
  <c r="AM3053" i="3"/>
  <c r="AL3053" i="3"/>
  <c r="AK3053" i="3"/>
  <c r="AO3053" i="3" s="1"/>
  <c r="AH3053" i="3"/>
  <c r="AG3053" i="3"/>
  <c r="AF3053" i="3"/>
  <c r="AC3053" i="3"/>
  <c r="AB3053" i="3"/>
  <c r="AA3053" i="3"/>
  <c r="Y3053" i="3"/>
  <c r="X3053" i="3"/>
  <c r="Z3053" i="3" s="1"/>
  <c r="W3053" i="3"/>
  <c r="V3053" i="3"/>
  <c r="S3053" i="3"/>
  <c r="U3053" i="3" s="1"/>
  <c r="R3053" i="3"/>
  <c r="T3053" i="3" s="1"/>
  <c r="AE3053" i="3" s="1"/>
  <c r="Q3053" i="3"/>
  <c r="AQ3053" i="3" s="1"/>
  <c r="P3053" i="3"/>
  <c r="O3053" i="3"/>
  <c r="AJ3053" i="3" s="1"/>
  <c r="N3053" i="3"/>
  <c r="AP3052" i="3"/>
  <c r="AN3052" i="3"/>
  <c r="AM3052" i="3"/>
  <c r="AL3052" i="3"/>
  <c r="AK3052" i="3"/>
  <c r="AO3052" i="3" s="1"/>
  <c r="AH3052" i="3"/>
  <c r="AG3052" i="3"/>
  <c r="AF3052" i="3"/>
  <c r="AC3052" i="3"/>
  <c r="AB3052" i="3"/>
  <c r="Y3052" i="3"/>
  <c r="X3052" i="3"/>
  <c r="Z3052" i="3" s="1"/>
  <c r="W3052" i="3"/>
  <c r="V3052" i="3"/>
  <c r="S3052" i="3"/>
  <c r="U3052" i="3" s="1"/>
  <c r="R3052" i="3"/>
  <c r="T3052" i="3" s="1"/>
  <c r="AE3052" i="3" s="1"/>
  <c r="Q3052" i="3"/>
  <c r="AQ3052" i="3" s="1"/>
  <c r="P3052" i="3"/>
  <c r="O3052" i="3"/>
  <c r="AJ3052" i="3" s="1"/>
  <c r="N3052" i="3"/>
  <c r="AP3051" i="3"/>
  <c r="AN3051" i="3"/>
  <c r="AM3051" i="3"/>
  <c r="AL3051" i="3"/>
  <c r="AK3051" i="3"/>
  <c r="AO3051" i="3" s="1"/>
  <c r="AH3051" i="3"/>
  <c r="AG3051" i="3"/>
  <c r="AF3051" i="3"/>
  <c r="AC3051" i="3"/>
  <c r="AB3051" i="3"/>
  <c r="Y3051" i="3"/>
  <c r="X3051" i="3"/>
  <c r="Z3051" i="3" s="1"/>
  <c r="W3051" i="3"/>
  <c r="V3051" i="3"/>
  <c r="S3051" i="3"/>
  <c r="U3051" i="3" s="1"/>
  <c r="R3051" i="3"/>
  <c r="T3051" i="3" s="1"/>
  <c r="AE3051" i="3" s="1"/>
  <c r="Q3051" i="3"/>
  <c r="AQ3051" i="3" s="1"/>
  <c r="P3051" i="3"/>
  <c r="O3051" i="3"/>
  <c r="AJ3051" i="3" s="1"/>
  <c r="N3051" i="3"/>
  <c r="AP3050" i="3"/>
  <c r="AU3050" i="3" s="1"/>
  <c r="AN3050" i="3"/>
  <c r="AM3050" i="3"/>
  <c r="AL3050" i="3"/>
  <c r="AK3050" i="3"/>
  <c r="AO3050" i="3" s="1"/>
  <c r="AH3050" i="3"/>
  <c r="AG3050" i="3"/>
  <c r="AF3050" i="3"/>
  <c r="AC3050" i="3"/>
  <c r="AB3050" i="3"/>
  <c r="AA3050" i="3"/>
  <c r="Y3050" i="3"/>
  <c r="X3050" i="3"/>
  <c r="Z3050" i="3" s="1"/>
  <c r="W3050" i="3"/>
  <c r="V3050" i="3"/>
  <c r="S3050" i="3"/>
  <c r="U3050" i="3" s="1"/>
  <c r="R3050" i="3"/>
  <c r="T3050" i="3" s="1"/>
  <c r="AE3050" i="3" s="1"/>
  <c r="Q3050" i="3"/>
  <c r="AQ3050" i="3" s="1"/>
  <c r="P3050" i="3"/>
  <c r="O3050" i="3"/>
  <c r="AJ3050" i="3" s="1"/>
  <c r="N3050" i="3"/>
  <c r="AP3049" i="3"/>
  <c r="AU3049" i="3" s="1"/>
  <c r="AN3049" i="3"/>
  <c r="AM3049" i="3"/>
  <c r="AL3049" i="3"/>
  <c r="AK3049" i="3"/>
  <c r="AO3049" i="3" s="1"/>
  <c r="AH3049" i="3"/>
  <c r="AG3049" i="3"/>
  <c r="AF3049" i="3"/>
  <c r="AC3049" i="3"/>
  <c r="AB3049" i="3"/>
  <c r="AA3049" i="3"/>
  <c r="Y3049" i="3"/>
  <c r="X3049" i="3"/>
  <c r="Z3049" i="3" s="1"/>
  <c r="W3049" i="3"/>
  <c r="V3049" i="3"/>
  <c r="S3049" i="3"/>
  <c r="U3049" i="3" s="1"/>
  <c r="R3049" i="3"/>
  <c r="T3049" i="3" s="1"/>
  <c r="AE3049" i="3" s="1"/>
  <c r="Q3049" i="3"/>
  <c r="AQ3049" i="3" s="1"/>
  <c r="P3049" i="3"/>
  <c r="O3049" i="3"/>
  <c r="AJ3049" i="3" s="1"/>
  <c r="N3049" i="3"/>
  <c r="AP3048" i="3"/>
  <c r="AU3048" i="3" s="1"/>
  <c r="AN3048" i="3"/>
  <c r="AM3048" i="3"/>
  <c r="AL3048" i="3"/>
  <c r="AK3048" i="3"/>
  <c r="AO3048" i="3" s="1"/>
  <c r="AH3048" i="3"/>
  <c r="AG3048" i="3"/>
  <c r="AF3048" i="3"/>
  <c r="AC3048" i="3"/>
  <c r="AB3048" i="3"/>
  <c r="AA3048" i="3"/>
  <c r="Y3048" i="3"/>
  <c r="X3048" i="3"/>
  <c r="Z3048" i="3" s="1"/>
  <c r="W3048" i="3"/>
  <c r="V3048" i="3"/>
  <c r="S3048" i="3"/>
  <c r="U3048" i="3" s="1"/>
  <c r="R3048" i="3"/>
  <c r="T3048" i="3" s="1"/>
  <c r="AE3048" i="3" s="1"/>
  <c r="Q3048" i="3"/>
  <c r="AQ3048" i="3" s="1"/>
  <c r="P3048" i="3"/>
  <c r="O3048" i="3"/>
  <c r="AJ3048" i="3" s="1"/>
  <c r="N3048" i="3"/>
  <c r="AP3047" i="3"/>
  <c r="AU3047" i="3" s="1"/>
  <c r="AN3047" i="3"/>
  <c r="AM3047" i="3"/>
  <c r="AL3047" i="3"/>
  <c r="AK3047" i="3"/>
  <c r="AO3047" i="3" s="1"/>
  <c r="AH3047" i="3"/>
  <c r="AG3047" i="3"/>
  <c r="AF3047" i="3"/>
  <c r="AC3047" i="3"/>
  <c r="AB3047" i="3"/>
  <c r="AA3047" i="3"/>
  <c r="Y3047" i="3"/>
  <c r="X3047" i="3"/>
  <c r="Z3047" i="3" s="1"/>
  <c r="W3047" i="3"/>
  <c r="V3047" i="3"/>
  <c r="S3047" i="3"/>
  <c r="U3047" i="3" s="1"/>
  <c r="R3047" i="3"/>
  <c r="T3047" i="3" s="1"/>
  <c r="AE3047" i="3" s="1"/>
  <c r="Q3047" i="3"/>
  <c r="AQ3047" i="3" s="1"/>
  <c r="P3047" i="3"/>
  <c r="O3047" i="3"/>
  <c r="AJ3047" i="3" s="1"/>
  <c r="N3047" i="3"/>
  <c r="AP3046" i="3"/>
  <c r="AU3046" i="3" s="1"/>
  <c r="AN3046" i="3"/>
  <c r="AM3046" i="3"/>
  <c r="AL3046" i="3"/>
  <c r="AK3046" i="3"/>
  <c r="AO3046" i="3" s="1"/>
  <c r="AH3046" i="3"/>
  <c r="AG3046" i="3"/>
  <c r="AF3046" i="3"/>
  <c r="AC3046" i="3"/>
  <c r="AB3046" i="3"/>
  <c r="AA3046" i="3"/>
  <c r="Y3046" i="3"/>
  <c r="X3046" i="3"/>
  <c r="Z3046" i="3" s="1"/>
  <c r="W3046" i="3"/>
  <c r="V3046" i="3"/>
  <c r="S3046" i="3"/>
  <c r="U3046" i="3" s="1"/>
  <c r="R3046" i="3"/>
  <c r="T3046" i="3" s="1"/>
  <c r="AE3046" i="3" s="1"/>
  <c r="Q3046" i="3"/>
  <c r="AQ3046" i="3" s="1"/>
  <c r="P3046" i="3"/>
  <c r="O3046" i="3"/>
  <c r="AJ3046" i="3" s="1"/>
  <c r="N3046" i="3"/>
  <c r="AP3045" i="3"/>
  <c r="AU3045" i="3" s="1"/>
  <c r="AN3045" i="3"/>
  <c r="AM3045" i="3"/>
  <c r="AL3045" i="3"/>
  <c r="AK3045" i="3"/>
  <c r="AO3045" i="3" s="1"/>
  <c r="AH3045" i="3"/>
  <c r="AG3045" i="3"/>
  <c r="AF3045" i="3"/>
  <c r="AC3045" i="3"/>
  <c r="AB3045" i="3"/>
  <c r="AA3045" i="3"/>
  <c r="Y3045" i="3"/>
  <c r="X3045" i="3"/>
  <c r="Z3045" i="3" s="1"/>
  <c r="W3045" i="3"/>
  <c r="V3045" i="3"/>
  <c r="S3045" i="3"/>
  <c r="U3045" i="3" s="1"/>
  <c r="R3045" i="3"/>
  <c r="T3045" i="3" s="1"/>
  <c r="AE3045" i="3" s="1"/>
  <c r="Q3045" i="3"/>
  <c r="AQ3045" i="3" s="1"/>
  <c r="P3045" i="3"/>
  <c r="O3045" i="3"/>
  <c r="AJ3045" i="3" s="1"/>
  <c r="N3045" i="3"/>
  <c r="AP3044" i="3"/>
  <c r="AU3044" i="3" s="1"/>
  <c r="AN3044" i="3"/>
  <c r="AM3044" i="3"/>
  <c r="AL3044" i="3"/>
  <c r="AK3044" i="3"/>
  <c r="AO3044" i="3" s="1"/>
  <c r="AH3044" i="3"/>
  <c r="AG3044" i="3"/>
  <c r="AF3044" i="3"/>
  <c r="AC3044" i="3"/>
  <c r="AB3044" i="3"/>
  <c r="AA3044" i="3"/>
  <c r="Y3044" i="3"/>
  <c r="X3044" i="3"/>
  <c r="Z3044" i="3" s="1"/>
  <c r="W3044" i="3"/>
  <c r="V3044" i="3"/>
  <c r="S3044" i="3"/>
  <c r="U3044" i="3" s="1"/>
  <c r="R3044" i="3"/>
  <c r="T3044" i="3" s="1"/>
  <c r="AE3044" i="3" s="1"/>
  <c r="Q3044" i="3"/>
  <c r="AQ3044" i="3" s="1"/>
  <c r="P3044" i="3"/>
  <c r="O3044" i="3"/>
  <c r="AJ3044" i="3" s="1"/>
  <c r="N3044" i="3"/>
  <c r="AP3043" i="3"/>
  <c r="AU3043" i="3" s="1"/>
  <c r="AN3043" i="3"/>
  <c r="AM3043" i="3"/>
  <c r="AL3043" i="3"/>
  <c r="AK3043" i="3"/>
  <c r="AO3043" i="3" s="1"/>
  <c r="AH3043" i="3"/>
  <c r="AG3043" i="3"/>
  <c r="AF3043" i="3"/>
  <c r="AC3043" i="3"/>
  <c r="AB3043" i="3"/>
  <c r="AA3043" i="3"/>
  <c r="Y3043" i="3"/>
  <c r="X3043" i="3"/>
  <c r="Z3043" i="3" s="1"/>
  <c r="W3043" i="3"/>
  <c r="V3043" i="3"/>
  <c r="S3043" i="3"/>
  <c r="U3043" i="3" s="1"/>
  <c r="R3043" i="3"/>
  <c r="T3043" i="3" s="1"/>
  <c r="AE3043" i="3" s="1"/>
  <c r="Q3043" i="3"/>
  <c r="AQ3043" i="3" s="1"/>
  <c r="P3043" i="3"/>
  <c r="O3043" i="3"/>
  <c r="AJ3043" i="3" s="1"/>
  <c r="N3043" i="3"/>
  <c r="AP3042" i="3"/>
  <c r="AU3042" i="3" s="1"/>
  <c r="AN3042" i="3"/>
  <c r="AM3042" i="3"/>
  <c r="AL3042" i="3"/>
  <c r="AK3042" i="3"/>
  <c r="AO3042" i="3" s="1"/>
  <c r="AH3042" i="3"/>
  <c r="AG3042" i="3"/>
  <c r="AF3042" i="3"/>
  <c r="AC3042" i="3"/>
  <c r="AB3042" i="3"/>
  <c r="AA3042" i="3"/>
  <c r="Y3042" i="3"/>
  <c r="X3042" i="3"/>
  <c r="Z3042" i="3" s="1"/>
  <c r="W3042" i="3"/>
  <c r="V3042" i="3"/>
  <c r="S3042" i="3"/>
  <c r="U3042" i="3" s="1"/>
  <c r="R3042" i="3"/>
  <c r="T3042" i="3" s="1"/>
  <c r="AE3042" i="3" s="1"/>
  <c r="Q3042" i="3"/>
  <c r="AQ3042" i="3" s="1"/>
  <c r="P3042" i="3"/>
  <c r="O3042" i="3"/>
  <c r="AJ3042" i="3" s="1"/>
  <c r="N3042" i="3"/>
  <c r="AP3041" i="3"/>
  <c r="AU3041" i="3" s="1"/>
  <c r="AN3041" i="3"/>
  <c r="AM3041" i="3"/>
  <c r="AL3041" i="3"/>
  <c r="AK3041" i="3"/>
  <c r="AO3041" i="3" s="1"/>
  <c r="AH3041" i="3"/>
  <c r="AG3041" i="3"/>
  <c r="AF3041" i="3"/>
  <c r="AC3041" i="3"/>
  <c r="AB3041" i="3"/>
  <c r="AA3041" i="3"/>
  <c r="Y3041" i="3"/>
  <c r="X3041" i="3"/>
  <c r="Z3041" i="3" s="1"/>
  <c r="W3041" i="3"/>
  <c r="V3041" i="3"/>
  <c r="S3041" i="3"/>
  <c r="U3041" i="3" s="1"/>
  <c r="R3041" i="3"/>
  <c r="T3041" i="3" s="1"/>
  <c r="AE3041" i="3" s="1"/>
  <c r="Q3041" i="3"/>
  <c r="AQ3041" i="3" s="1"/>
  <c r="P3041" i="3"/>
  <c r="O3041" i="3"/>
  <c r="AJ3041" i="3" s="1"/>
  <c r="N3041" i="3"/>
  <c r="AP3040" i="3"/>
  <c r="AU3040" i="3" s="1"/>
  <c r="AN3040" i="3"/>
  <c r="AM3040" i="3"/>
  <c r="AL3040" i="3"/>
  <c r="AK3040" i="3"/>
  <c r="AO3040" i="3" s="1"/>
  <c r="AH3040" i="3"/>
  <c r="AG3040" i="3"/>
  <c r="AF3040" i="3"/>
  <c r="AC3040" i="3"/>
  <c r="AB3040" i="3"/>
  <c r="AA3040" i="3"/>
  <c r="Y3040" i="3"/>
  <c r="X3040" i="3"/>
  <c r="Z3040" i="3" s="1"/>
  <c r="W3040" i="3"/>
  <c r="V3040" i="3"/>
  <c r="S3040" i="3"/>
  <c r="U3040" i="3" s="1"/>
  <c r="R3040" i="3"/>
  <c r="T3040" i="3" s="1"/>
  <c r="AE3040" i="3" s="1"/>
  <c r="Q3040" i="3"/>
  <c r="AQ3040" i="3" s="1"/>
  <c r="P3040" i="3"/>
  <c r="O3040" i="3"/>
  <c r="AJ3040" i="3" s="1"/>
  <c r="N3040" i="3"/>
  <c r="AP3039" i="3"/>
  <c r="AU3039" i="3" s="1"/>
  <c r="AN3039" i="3"/>
  <c r="AM3039" i="3"/>
  <c r="AL3039" i="3"/>
  <c r="AK3039" i="3"/>
  <c r="AO3039" i="3" s="1"/>
  <c r="AH3039" i="3"/>
  <c r="AG3039" i="3"/>
  <c r="AF3039" i="3"/>
  <c r="AC3039" i="3"/>
  <c r="AB3039" i="3"/>
  <c r="AA3039" i="3"/>
  <c r="Y3039" i="3"/>
  <c r="X3039" i="3"/>
  <c r="Z3039" i="3" s="1"/>
  <c r="W3039" i="3"/>
  <c r="V3039" i="3"/>
  <c r="S3039" i="3"/>
  <c r="U3039" i="3" s="1"/>
  <c r="R3039" i="3"/>
  <c r="T3039" i="3" s="1"/>
  <c r="AE3039" i="3" s="1"/>
  <c r="Q3039" i="3"/>
  <c r="AQ3039" i="3" s="1"/>
  <c r="P3039" i="3"/>
  <c r="O3039" i="3"/>
  <c r="AJ3039" i="3" s="1"/>
  <c r="N3039" i="3"/>
  <c r="AP3038" i="3"/>
  <c r="AU3038" i="3" s="1"/>
  <c r="AN3038" i="3"/>
  <c r="AM3038" i="3"/>
  <c r="AL3038" i="3"/>
  <c r="AK3038" i="3"/>
  <c r="AO3038" i="3" s="1"/>
  <c r="AH3038" i="3"/>
  <c r="AG3038" i="3"/>
  <c r="AF3038" i="3"/>
  <c r="AC3038" i="3"/>
  <c r="AB3038" i="3"/>
  <c r="AA3038" i="3"/>
  <c r="Y3038" i="3"/>
  <c r="X3038" i="3"/>
  <c r="Z3038" i="3" s="1"/>
  <c r="W3038" i="3"/>
  <c r="V3038" i="3"/>
  <c r="S3038" i="3"/>
  <c r="U3038" i="3" s="1"/>
  <c r="R3038" i="3"/>
  <c r="T3038" i="3" s="1"/>
  <c r="AE3038" i="3" s="1"/>
  <c r="Q3038" i="3"/>
  <c r="AQ3038" i="3" s="1"/>
  <c r="P3038" i="3"/>
  <c r="O3038" i="3"/>
  <c r="AJ3038" i="3" s="1"/>
  <c r="N3038" i="3"/>
  <c r="AP3037" i="3"/>
  <c r="AU3037" i="3" s="1"/>
  <c r="AN3037" i="3"/>
  <c r="AM3037" i="3"/>
  <c r="AL3037" i="3"/>
  <c r="AK3037" i="3"/>
  <c r="AO3037" i="3" s="1"/>
  <c r="AH3037" i="3"/>
  <c r="AG3037" i="3"/>
  <c r="AF3037" i="3"/>
  <c r="AC3037" i="3"/>
  <c r="AB3037" i="3"/>
  <c r="AA3037" i="3"/>
  <c r="Y3037" i="3"/>
  <c r="X3037" i="3"/>
  <c r="Z3037" i="3" s="1"/>
  <c r="W3037" i="3"/>
  <c r="V3037" i="3"/>
  <c r="S3037" i="3"/>
  <c r="U3037" i="3" s="1"/>
  <c r="R3037" i="3"/>
  <c r="T3037" i="3" s="1"/>
  <c r="AE3037" i="3" s="1"/>
  <c r="Q3037" i="3"/>
  <c r="AQ3037" i="3" s="1"/>
  <c r="P3037" i="3"/>
  <c r="O3037" i="3"/>
  <c r="AJ3037" i="3" s="1"/>
  <c r="N3037" i="3"/>
  <c r="AP3036" i="3"/>
  <c r="AU3036" i="3" s="1"/>
  <c r="AN3036" i="3"/>
  <c r="AM3036" i="3"/>
  <c r="AL3036" i="3"/>
  <c r="AK3036" i="3"/>
  <c r="AO3036" i="3" s="1"/>
  <c r="AH3036" i="3"/>
  <c r="AG3036" i="3"/>
  <c r="AF3036" i="3"/>
  <c r="AC3036" i="3"/>
  <c r="AB3036" i="3"/>
  <c r="AA3036" i="3"/>
  <c r="Y3036" i="3"/>
  <c r="X3036" i="3"/>
  <c r="Z3036" i="3" s="1"/>
  <c r="W3036" i="3"/>
  <c r="V3036" i="3"/>
  <c r="S3036" i="3"/>
  <c r="U3036" i="3" s="1"/>
  <c r="R3036" i="3"/>
  <c r="T3036" i="3" s="1"/>
  <c r="AE3036" i="3" s="1"/>
  <c r="Q3036" i="3"/>
  <c r="AQ3036" i="3" s="1"/>
  <c r="P3036" i="3"/>
  <c r="O3036" i="3"/>
  <c r="AJ3036" i="3" s="1"/>
  <c r="N3036" i="3"/>
  <c r="AP3035" i="3"/>
  <c r="AU3035" i="3" s="1"/>
  <c r="AN3035" i="3"/>
  <c r="AM3035" i="3"/>
  <c r="AL3035" i="3"/>
  <c r="AK3035" i="3"/>
  <c r="AO3035" i="3" s="1"/>
  <c r="AH3035" i="3"/>
  <c r="AG3035" i="3"/>
  <c r="AF3035" i="3"/>
  <c r="AC3035" i="3"/>
  <c r="AB3035" i="3"/>
  <c r="AA3035" i="3"/>
  <c r="Y3035" i="3"/>
  <c r="X3035" i="3"/>
  <c r="Z3035" i="3" s="1"/>
  <c r="W3035" i="3"/>
  <c r="V3035" i="3"/>
  <c r="S3035" i="3"/>
  <c r="U3035" i="3" s="1"/>
  <c r="R3035" i="3"/>
  <c r="T3035" i="3" s="1"/>
  <c r="AE3035" i="3" s="1"/>
  <c r="Q3035" i="3"/>
  <c r="AQ3035" i="3" s="1"/>
  <c r="P3035" i="3"/>
  <c r="O3035" i="3"/>
  <c r="AJ3035" i="3" s="1"/>
  <c r="N3035" i="3"/>
  <c r="AP3034" i="3"/>
  <c r="AU3034" i="3" s="1"/>
  <c r="AN3034" i="3"/>
  <c r="AM3034" i="3"/>
  <c r="AL3034" i="3"/>
  <c r="AK3034" i="3"/>
  <c r="AO3034" i="3" s="1"/>
  <c r="AH3034" i="3"/>
  <c r="AG3034" i="3"/>
  <c r="AF3034" i="3"/>
  <c r="AC3034" i="3"/>
  <c r="AB3034" i="3"/>
  <c r="AA3034" i="3"/>
  <c r="Y3034" i="3"/>
  <c r="X3034" i="3"/>
  <c r="Z3034" i="3" s="1"/>
  <c r="W3034" i="3"/>
  <c r="V3034" i="3"/>
  <c r="S3034" i="3"/>
  <c r="U3034" i="3" s="1"/>
  <c r="R3034" i="3"/>
  <c r="T3034" i="3" s="1"/>
  <c r="AE3034" i="3" s="1"/>
  <c r="Q3034" i="3"/>
  <c r="P3034" i="3"/>
  <c r="O3034" i="3"/>
  <c r="AJ3034" i="3" s="1"/>
  <c r="N3034" i="3"/>
  <c r="AP3033" i="3"/>
  <c r="AN3033" i="3"/>
  <c r="AM3033" i="3"/>
  <c r="AL3033" i="3"/>
  <c r="AK3033" i="3"/>
  <c r="AO3033" i="3" s="1"/>
  <c r="AH3033" i="3"/>
  <c r="AG3033" i="3"/>
  <c r="AF3033" i="3"/>
  <c r="AC3033" i="3"/>
  <c r="AB3033" i="3"/>
  <c r="Y3033" i="3"/>
  <c r="X3033" i="3"/>
  <c r="Z3033" i="3" s="1"/>
  <c r="W3033" i="3"/>
  <c r="V3033" i="3"/>
  <c r="S3033" i="3"/>
  <c r="U3033" i="3" s="1"/>
  <c r="R3033" i="3"/>
  <c r="T3033" i="3" s="1"/>
  <c r="AE3033" i="3" s="1"/>
  <c r="Q3033" i="3"/>
  <c r="AQ3033" i="3" s="1"/>
  <c r="P3033" i="3"/>
  <c r="O3033" i="3"/>
  <c r="AJ3033" i="3" s="1"/>
  <c r="N3033" i="3"/>
  <c r="AP3032" i="3"/>
  <c r="AU3032" i="3" s="1"/>
  <c r="AN3032" i="3"/>
  <c r="AM3032" i="3"/>
  <c r="AL3032" i="3"/>
  <c r="AK3032" i="3"/>
  <c r="AO3032" i="3" s="1"/>
  <c r="AH3032" i="3"/>
  <c r="AG3032" i="3"/>
  <c r="AF3032" i="3"/>
  <c r="AC3032" i="3"/>
  <c r="AB3032" i="3"/>
  <c r="AA3032" i="3"/>
  <c r="Y3032" i="3"/>
  <c r="X3032" i="3"/>
  <c r="Z3032" i="3" s="1"/>
  <c r="W3032" i="3"/>
  <c r="V3032" i="3"/>
  <c r="S3032" i="3"/>
  <c r="U3032" i="3" s="1"/>
  <c r="R3032" i="3"/>
  <c r="T3032" i="3" s="1"/>
  <c r="AE3032" i="3" s="1"/>
  <c r="Q3032" i="3"/>
  <c r="AQ3032" i="3" s="1"/>
  <c r="P3032" i="3"/>
  <c r="O3032" i="3"/>
  <c r="AJ3032" i="3" s="1"/>
  <c r="N3032" i="3"/>
  <c r="AP3031" i="3"/>
  <c r="AU3031" i="3" s="1"/>
  <c r="AN3031" i="3"/>
  <c r="AM3031" i="3"/>
  <c r="AL3031" i="3"/>
  <c r="AK3031" i="3"/>
  <c r="AO3031" i="3" s="1"/>
  <c r="AH3031" i="3"/>
  <c r="AG3031" i="3"/>
  <c r="AF3031" i="3"/>
  <c r="AC3031" i="3"/>
  <c r="AB3031" i="3"/>
  <c r="AA3031" i="3"/>
  <c r="Y3031" i="3"/>
  <c r="X3031" i="3"/>
  <c r="Z3031" i="3" s="1"/>
  <c r="W3031" i="3"/>
  <c r="V3031" i="3"/>
  <c r="S3031" i="3"/>
  <c r="U3031" i="3" s="1"/>
  <c r="R3031" i="3"/>
  <c r="T3031" i="3" s="1"/>
  <c r="AE3031" i="3" s="1"/>
  <c r="Q3031" i="3"/>
  <c r="AQ3031" i="3" s="1"/>
  <c r="P3031" i="3"/>
  <c r="O3031" i="3"/>
  <c r="AJ3031" i="3" s="1"/>
  <c r="N3031" i="3"/>
  <c r="AP3030" i="3"/>
  <c r="AU3030" i="3" s="1"/>
  <c r="AN3030" i="3"/>
  <c r="AM3030" i="3"/>
  <c r="AL3030" i="3"/>
  <c r="AK3030" i="3"/>
  <c r="AO3030" i="3" s="1"/>
  <c r="AH3030" i="3"/>
  <c r="AG3030" i="3"/>
  <c r="AF3030" i="3"/>
  <c r="AC3030" i="3"/>
  <c r="AB3030" i="3"/>
  <c r="AA3030" i="3"/>
  <c r="Y3030" i="3"/>
  <c r="X3030" i="3"/>
  <c r="Z3030" i="3" s="1"/>
  <c r="W3030" i="3"/>
  <c r="V3030" i="3"/>
  <c r="S3030" i="3"/>
  <c r="U3030" i="3" s="1"/>
  <c r="R3030" i="3"/>
  <c r="T3030" i="3" s="1"/>
  <c r="AE3030" i="3" s="1"/>
  <c r="Q3030" i="3"/>
  <c r="AQ3030" i="3" s="1"/>
  <c r="P3030" i="3"/>
  <c r="O3030" i="3"/>
  <c r="AJ3030" i="3" s="1"/>
  <c r="N3030" i="3"/>
  <c r="AP3029" i="3"/>
  <c r="AU3029" i="3" s="1"/>
  <c r="AN3029" i="3"/>
  <c r="AM3029" i="3"/>
  <c r="AL3029" i="3"/>
  <c r="AK3029" i="3"/>
  <c r="AO3029" i="3" s="1"/>
  <c r="AH3029" i="3"/>
  <c r="AG3029" i="3"/>
  <c r="AF3029" i="3"/>
  <c r="AC3029" i="3"/>
  <c r="AB3029" i="3"/>
  <c r="AA3029" i="3"/>
  <c r="Y3029" i="3"/>
  <c r="X3029" i="3"/>
  <c r="Z3029" i="3" s="1"/>
  <c r="W3029" i="3"/>
  <c r="V3029" i="3"/>
  <c r="S3029" i="3"/>
  <c r="U3029" i="3" s="1"/>
  <c r="R3029" i="3"/>
  <c r="T3029" i="3" s="1"/>
  <c r="AE3029" i="3" s="1"/>
  <c r="Q3029" i="3"/>
  <c r="AQ3029" i="3" s="1"/>
  <c r="P3029" i="3"/>
  <c r="O3029" i="3"/>
  <c r="AJ3029" i="3" s="1"/>
  <c r="N3029" i="3"/>
  <c r="AP3028" i="3"/>
  <c r="AU3028" i="3" s="1"/>
  <c r="AN3028" i="3"/>
  <c r="AM3028" i="3"/>
  <c r="AL3028" i="3"/>
  <c r="AK3028" i="3"/>
  <c r="AO3028" i="3" s="1"/>
  <c r="AH3028" i="3"/>
  <c r="AG3028" i="3"/>
  <c r="AF3028" i="3"/>
  <c r="AC3028" i="3"/>
  <c r="AB3028" i="3"/>
  <c r="AA3028" i="3"/>
  <c r="Y3028" i="3"/>
  <c r="X3028" i="3"/>
  <c r="Z3028" i="3" s="1"/>
  <c r="W3028" i="3"/>
  <c r="V3028" i="3"/>
  <c r="S3028" i="3"/>
  <c r="U3028" i="3" s="1"/>
  <c r="R3028" i="3"/>
  <c r="T3028" i="3" s="1"/>
  <c r="AE3028" i="3" s="1"/>
  <c r="Q3028" i="3"/>
  <c r="AQ3028" i="3" s="1"/>
  <c r="P3028" i="3"/>
  <c r="O3028" i="3"/>
  <c r="AJ3028" i="3" s="1"/>
  <c r="N3028" i="3"/>
  <c r="AP3027" i="3"/>
  <c r="AU3027" i="3" s="1"/>
  <c r="AN3027" i="3"/>
  <c r="AM3027" i="3"/>
  <c r="AL3027" i="3"/>
  <c r="AK3027" i="3"/>
  <c r="AO3027" i="3" s="1"/>
  <c r="AH3027" i="3"/>
  <c r="AG3027" i="3"/>
  <c r="AF3027" i="3"/>
  <c r="AC3027" i="3"/>
  <c r="AB3027" i="3"/>
  <c r="AA3027" i="3"/>
  <c r="Y3027" i="3"/>
  <c r="X3027" i="3"/>
  <c r="Z3027" i="3" s="1"/>
  <c r="W3027" i="3"/>
  <c r="V3027" i="3"/>
  <c r="S3027" i="3"/>
  <c r="U3027" i="3" s="1"/>
  <c r="R3027" i="3"/>
  <c r="T3027" i="3" s="1"/>
  <c r="AE3027" i="3" s="1"/>
  <c r="Q3027" i="3"/>
  <c r="AQ3027" i="3" s="1"/>
  <c r="P3027" i="3"/>
  <c r="O3027" i="3"/>
  <c r="AJ3027" i="3" s="1"/>
  <c r="N3027" i="3"/>
  <c r="AP3026" i="3"/>
  <c r="AU3026" i="3" s="1"/>
  <c r="AN3026" i="3"/>
  <c r="AM3026" i="3"/>
  <c r="AL3026" i="3"/>
  <c r="AK3026" i="3"/>
  <c r="AO3026" i="3" s="1"/>
  <c r="AH3026" i="3"/>
  <c r="AG3026" i="3"/>
  <c r="AF3026" i="3"/>
  <c r="AC3026" i="3"/>
  <c r="AB3026" i="3"/>
  <c r="AA3026" i="3"/>
  <c r="Y3026" i="3"/>
  <c r="X3026" i="3"/>
  <c r="Z3026" i="3" s="1"/>
  <c r="W3026" i="3"/>
  <c r="V3026" i="3"/>
  <c r="S3026" i="3"/>
  <c r="U3026" i="3" s="1"/>
  <c r="R3026" i="3"/>
  <c r="T3026" i="3" s="1"/>
  <c r="AE3026" i="3" s="1"/>
  <c r="Q3026" i="3"/>
  <c r="AQ3026" i="3" s="1"/>
  <c r="P3026" i="3"/>
  <c r="O3026" i="3"/>
  <c r="AJ3026" i="3" s="1"/>
  <c r="N3026" i="3"/>
  <c r="AP3025" i="3"/>
  <c r="AU3025" i="3" s="1"/>
  <c r="AN3025" i="3"/>
  <c r="AM3025" i="3"/>
  <c r="AL3025" i="3"/>
  <c r="AK3025" i="3"/>
  <c r="AO3025" i="3" s="1"/>
  <c r="AH3025" i="3"/>
  <c r="AG3025" i="3"/>
  <c r="AF3025" i="3"/>
  <c r="AC3025" i="3"/>
  <c r="AB3025" i="3"/>
  <c r="AA3025" i="3"/>
  <c r="Y3025" i="3"/>
  <c r="X3025" i="3"/>
  <c r="Z3025" i="3" s="1"/>
  <c r="W3025" i="3"/>
  <c r="V3025" i="3"/>
  <c r="S3025" i="3"/>
  <c r="U3025" i="3" s="1"/>
  <c r="R3025" i="3"/>
  <c r="T3025" i="3" s="1"/>
  <c r="AE3025" i="3" s="1"/>
  <c r="Q3025" i="3"/>
  <c r="AQ3025" i="3" s="1"/>
  <c r="P3025" i="3"/>
  <c r="O3025" i="3"/>
  <c r="AJ3025" i="3" s="1"/>
  <c r="N3025" i="3"/>
  <c r="AP3024" i="3"/>
  <c r="AU3024" i="3" s="1"/>
  <c r="AN3024" i="3"/>
  <c r="AM3024" i="3"/>
  <c r="AL3024" i="3"/>
  <c r="AK3024" i="3"/>
  <c r="AO3024" i="3" s="1"/>
  <c r="AH3024" i="3"/>
  <c r="AG3024" i="3"/>
  <c r="AF3024" i="3"/>
  <c r="AC3024" i="3"/>
  <c r="AB3024" i="3"/>
  <c r="AA3024" i="3"/>
  <c r="Y3024" i="3"/>
  <c r="X3024" i="3"/>
  <c r="Z3024" i="3" s="1"/>
  <c r="W3024" i="3"/>
  <c r="V3024" i="3"/>
  <c r="S3024" i="3"/>
  <c r="U3024" i="3" s="1"/>
  <c r="R3024" i="3"/>
  <c r="T3024" i="3" s="1"/>
  <c r="AE3024" i="3" s="1"/>
  <c r="Q3024" i="3"/>
  <c r="P3024" i="3"/>
  <c r="O3024" i="3"/>
  <c r="AJ3024" i="3" s="1"/>
  <c r="N3024" i="3"/>
  <c r="AP3023" i="3"/>
  <c r="AU3023" i="3" s="1"/>
  <c r="AN3023" i="3"/>
  <c r="AM3023" i="3"/>
  <c r="AL3023" i="3"/>
  <c r="AK3023" i="3"/>
  <c r="AO3023" i="3" s="1"/>
  <c r="AH3023" i="3"/>
  <c r="AG3023" i="3"/>
  <c r="AF3023" i="3"/>
  <c r="AC3023" i="3"/>
  <c r="AB3023" i="3"/>
  <c r="AA3023" i="3"/>
  <c r="Y3023" i="3"/>
  <c r="X3023" i="3"/>
  <c r="Z3023" i="3" s="1"/>
  <c r="W3023" i="3"/>
  <c r="V3023" i="3"/>
  <c r="S3023" i="3"/>
  <c r="U3023" i="3" s="1"/>
  <c r="R3023" i="3"/>
  <c r="T3023" i="3" s="1"/>
  <c r="AE3023" i="3" s="1"/>
  <c r="Q3023" i="3"/>
  <c r="AQ3023" i="3" s="1"/>
  <c r="P3023" i="3"/>
  <c r="O3023" i="3"/>
  <c r="AJ3023" i="3" s="1"/>
  <c r="N3023" i="3"/>
  <c r="AP3022" i="3"/>
  <c r="AU3022" i="3" s="1"/>
  <c r="AN3022" i="3"/>
  <c r="AM3022" i="3"/>
  <c r="AL3022" i="3"/>
  <c r="AK3022" i="3"/>
  <c r="AO3022" i="3" s="1"/>
  <c r="AH3022" i="3"/>
  <c r="AG3022" i="3"/>
  <c r="AF3022" i="3"/>
  <c r="AC3022" i="3"/>
  <c r="AB3022" i="3"/>
  <c r="AA3022" i="3"/>
  <c r="Y3022" i="3"/>
  <c r="X3022" i="3"/>
  <c r="Z3022" i="3" s="1"/>
  <c r="W3022" i="3"/>
  <c r="V3022" i="3"/>
  <c r="S3022" i="3"/>
  <c r="U3022" i="3" s="1"/>
  <c r="R3022" i="3"/>
  <c r="T3022" i="3" s="1"/>
  <c r="AE3022" i="3" s="1"/>
  <c r="Q3022" i="3"/>
  <c r="AQ3022" i="3" s="1"/>
  <c r="P3022" i="3"/>
  <c r="O3022" i="3"/>
  <c r="AJ3022" i="3" s="1"/>
  <c r="N3022" i="3"/>
  <c r="AP3021" i="3"/>
  <c r="AU3021" i="3" s="1"/>
  <c r="AN3021" i="3"/>
  <c r="AM3021" i="3"/>
  <c r="AL3021" i="3"/>
  <c r="AK3021" i="3"/>
  <c r="AO3021" i="3" s="1"/>
  <c r="AH3021" i="3"/>
  <c r="AG3021" i="3"/>
  <c r="AF3021" i="3"/>
  <c r="AC3021" i="3"/>
  <c r="AB3021" i="3"/>
  <c r="AA3021" i="3"/>
  <c r="Y3021" i="3"/>
  <c r="X3021" i="3"/>
  <c r="Z3021" i="3" s="1"/>
  <c r="W3021" i="3"/>
  <c r="V3021" i="3"/>
  <c r="S3021" i="3"/>
  <c r="U3021" i="3" s="1"/>
  <c r="R3021" i="3"/>
  <c r="T3021" i="3" s="1"/>
  <c r="AE3021" i="3" s="1"/>
  <c r="Q3021" i="3"/>
  <c r="P3021" i="3"/>
  <c r="O3021" i="3"/>
  <c r="AJ3021" i="3" s="1"/>
  <c r="N3021" i="3"/>
  <c r="AP3020" i="3"/>
  <c r="AU3020" i="3" s="1"/>
  <c r="AN3020" i="3"/>
  <c r="AM3020" i="3"/>
  <c r="AL3020" i="3"/>
  <c r="AK3020" i="3"/>
  <c r="AO3020" i="3" s="1"/>
  <c r="AH3020" i="3"/>
  <c r="AG3020" i="3"/>
  <c r="AF3020" i="3"/>
  <c r="AC3020" i="3"/>
  <c r="AB3020" i="3"/>
  <c r="AA3020" i="3"/>
  <c r="Y3020" i="3"/>
  <c r="X3020" i="3"/>
  <c r="Z3020" i="3" s="1"/>
  <c r="W3020" i="3"/>
  <c r="V3020" i="3"/>
  <c r="S3020" i="3"/>
  <c r="U3020" i="3" s="1"/>
  <c r="R3020" i="3"/>
  <c r="T3020" i="3" s="1"/>
  <c r="AE3020" i="3" s="1"/>
  <c r="Q3020" i="3"/>
  <c r="P3020" i="3"/>
  <c r="O3020" i="3"/>
  <c r="AJ3020" i="3" s="1"/>
  <c r="N3020" i="3"/>
  <c r="AP3019" i="3"/>
  <c r="AN3019" i="3"/>
  <c r="AM3019" i="3"/>
  <c r="AL3019" i="3"/>
  <c r="AK3019" i="3"/>
  <c r="AO3019" i="3" s="1"/>
  <c r="AH3019" i="3"/>
  <c r="AG3019" i="3"/>
  <c r="AF3019" i="3"/>
  <c r="AC3019" i="3"/>
  <c r="AB3019" i="3"/>
  <c r="Y3019" i="3"/>
  <c r="X3019" i="3"/>
  <c r="Z3019" i="3" s="1"/>
  <c r="W3019" i="3"/>
  <c r="V3019" i="3"/>
  <c r="S3019" i="3"/>
  <c r="U3019" i="3" s="1"/>
  <c r="R3019" i="3"/>
  <c r="T3019" i="3" s="1"/>
  <c r="AE3019" i="3" s="1"/>
  <c r="Q3019" i="3"/>
  <c r="AQ3019" i="3" s="1"/>
  <c r="P3019" i="3"/>
  <c r="O3019" i="3"/>
  <c r="AJ3019" i="3" s="1"/>
  <c r="N3019" i="3"/>
  <c r="AP3018" i="3"/>
  <c r="AU3018" i="3" s="1"/>
  <c r="AN3018" i="3"/>
  <c r="AM3018" i="3"/>
  <c r="AL3018" i="3"/>
  <c r="AK3018" i="3"/>
  <c r="AO3018" i="3" s="1"/>
  <c r="AH3018" i="3"/>
  <c r="AG3018" i="3"/>
  <c r="AF3018" i="3"/>
  <c r="AC3018" i="3"/>
  <c r="AB3018" i="3"/>
  <c r="AA3018" i="3"/>
  <c r="Y3018" i="3"/>
  <c r="X3018" i="3"/>
  <c r="Z3018" i="3" s="1"/>
  <c r="W3018" i="3"/>
  <c r="V3018" i="3"/>
  <c r="S3018" i="3"/>
  <c r="U3018" i="3" s="1"/>
  <c r="R3018" i="3"/>
  <c r="T3018" i="3" s="1"/>
  <c r="AE3018" i="3" s="1"/>
  <c r="Q3018" i="3"/>
  <c r="AQ3018" i="3" s="1"/>
  <c r="P3018" i="3"/>
  <c r="O3018" i="3"/>
  <c r="AJ3018" i="3" s="1"/>
  <c r="N3018" i="3"/>
  <c r="AP3017" i="3"/>
  <c r="AU3017" i="3" s="1"/>
  <c r="AN3017" i="3"/>
  <c r="AM3017" i="3"/>
  <c r="AL3017" i="3"/>
  <c r="AK3017" i="3"/>
  <c r="AO3017" i="3" s="1"/>
  <c r="AH3017" i="3"/>
  <c r="AG3017" i="3"/>
  <c r="AF3017" i="3"/>
  <c r="AC3017" i="3"/>
  <c r="AB3017" i="3"/>
  <c r="AA3017" i="3"/>
  <c r="Y3017" i="3"/>
  <c r="X3017" i="3"/>
  <c r="Z3017" i="3" s="1"/>
  <c r="W3017" i="3"/>
  <c r="V3017" i="3"/>
  <c r="S3017" i="3"/>
  <c r="U3017" i="3" s="1"/>
  <c r="R3017" i="3"/>
  <c r="T3017" i="3" s="1"/>
  <c r="AE3017" i="3" s="1"/>
  <c r="Q3017" i="3"/>
  <c r="AQ3017" i="3" s="1"/>
  <c r="P3017" i="3"/>
  <c r="O3017" i="3"/>
  <c r="AJ3017" i="3" s="1"/>
  <c r="N3017" i="3"/>
  <c r="AP3016" i="3"/>
  <c r="AU3016" i="3" s="1"/>
  <c r="AN3016" i="3"/>
  <c r="AM3016" i="3"/>
  <c r="AL3016" i="3"/>
  <c r="AK3016" i="3"/>
  <c r="AO3016" i="3" s="1"/>
  <c r="AH3016" i="3"/>
  <c r="AG3016" i="3"/>
  <c r="AF3016" i="3"/>
  <c r="AC3016" i="3"/>
  <c r="AB3016" i="3"/>
  <c r="AA3016" i="3"/>
  <c r="Y3016" i="3"/>
  <c r="X3016" i="3"/>
  <c r="Z3016" i="3" s="1"/>
  <c r="W3016" i="3"/>
  <c r="V3016" i="3"/>
  <c r="S3016" i="3"/>
  <c r="U3016" i="3" s="1"/>
  <c r="R3016" i="3"/>
  <c r="T3016" i="3" s="1"/>
  <c r="AE3016" i="3" s="1"/>
  <c r="Q3016" i="3"/>
  <c r="AQ3016" i="3" s="1"/>
  <c r="P3016" i="3"/>
  <c r="O3016" i="3"/>
  <c r="AJ3016" i="3" s="1"/>
  <c r="N3016" i="3"/>
  <c r="AP3015" i="3"/>
  <c r="AN3015" i="3"/>
  <c r="AM3015" i="3"/>
  <c r="AL3015" i="3"/>
  <c r="AK3015" i="3"/>
  <c r="AO3015" i="3" s="1"/>
  <c r="AH3015" i="3"/>
  <c r="AG3015" i="3"/>
  <c r="AF3015" i="3"/>
  <c r="AC3015" i="3"/>
  <c r="AB3015" i="3"/>
  <c r="Y3015" i="3"/>
  <c r="X3015" i="3"/>
  <c r="Z3015" i="3" s="1"/>
  <c r="W3015" i="3"/>
  <c r="V3015" i="3"/>
  <c r="S3015" i="3"/>
  <c r="U3015" i="3" s="1"/>
  <c r="R3015" i="3"/>
  <c r="T3015" i="3" s="1"/>
  <c r="AE3015" i="3" s="1"/>
  <c r="Q3015" i="3"/>
  <c r="AQ3015" i="3" s="1"/>
  <c r="P3015" i="3"/>
  <c r="O3015" i="3"/>
  <c r="AJ3015" i="3" s="1"/>
  <c r="N3015" i="3"/>
  <c r="AP3014" i="3"/>
  <c r="AU3014" i="3" s="1"/>
  <c r="AN3014" i="3"/>
  <c r="AM3014" i="3"/>
  <c r="AL3014" i="3"/>
  <c r="AK3014" i="3"/>
  <c r="AO3014" i="3" s="1"/>
  <c r="AH3014" i="3"/>
  <c r="AG3014" i="3"/>
  <c r="AF3014" i="3"/>
  <c r="AC3014" i="3"/>
  <c r="AB3014" i="3"/>
  <c r="AA3014" i="3"/>
  <c r="Y3014" i="3"/>
  <c r="X3014" i="3"/>
  <c r="Z3014" i="3" s="1"/>
  <c r="W3014" i="3"/>
  <c r="V3014" i="3"/>
  <c r="S3014" i="3"/>
  <c r="U3014" i="3" s="1"/>
  <c r="R3014" i="3"/>
  <c r="T3014" i="3" s="1"/>
  <c r="AE3014" i="3" s="1"/>
  <c r="Q3014" i="3"/>
  <c r="AQ3014" i="3" s="1"/>
  <c r="P3014" i="3"/>
  <c r="O3014" i="3"/>
  <c r="AJ3014" i="3" s="1"/>
  <c r="N3014" i="3"/>
  <c r="AP3013" i="3"/>
  <c r="AU3013" i="3" s="1"/>
  <c r="AN3013" i="3"/>
  <c r="AM3013" i="3"/>
  <c r="AL3013" i="3"/>
  <c r="AK3013" i="3"/>
  <c r="AO3013" i="3" s="1"/>
  <c r="AH3013" i="3"/>
  <c r="AG3013" i="3"/>
  <c r="AF3013" i="3"/>
  <c r="AC3013" i="3"/>
  <c r="AB3013" i="3"/>
  <c r="AA3013" i="3"/>
  <c r="Y3013" i="3"/>
  <c r="X3013" i="3"/>
  <c r="Z3013" i="3" s="1"/>
  <c r="W3013" i="3"/>
  <c r="V3013" i="3"/>
  <c r="S3013" i="3"/>
  <c r="U3013" i="3" s="1"/>
  <c r="R3013" i="3"/>
  <c r="T3013" i="3" s="1"/>
  <c r="AE3013" i="3" s="1"/>
  <c r="Q3013" i="3"/>
  <c r="P3013" i="3"/>
  <c r="O3013" i="3"/>
  <c r="AJ3013" i="3" s="1"/>
  <c r="N3013" i="3"/>
  <c r="AP3012" i="3"/>
  <c r="AU3012" i="3" s="1"/>
  <c r="AN3012" i="3"/>
  <c r="AM3012" i="3"/>
  <c r="AL3012" i="3"/>
  <c r="AK3012" i="3"/>
  <c r="AO3012" i="3" s="1"/>
  <c r="AH3012" i="3"/>
  <c r="AG3012" i="3"/>
  <c r="AF3012" i="3"/>
  <c r="AC3012" i="3"/>
  <c r="AB3012" i="3"/>
  <c r="AA3012" i="3"/>
  <c r="Y3012" i="3"/>
  <c r="X3012" i="3"/>
  <c r="Z3012" i="3" s="1"/>
  <c r="W3012" i="3"/>
  <c r="V3012" i="3"/>
  <c r="S3012" i="3"/>
  <c r="U3012" i="3" s="1"/>
  <c r="R3012" i="3"/>
  <c r="T3012" i="3" s="1"/>
  <c r="AE3012" i="3" s="1"/>
  <c r="Q3012" i="3"/>
  <c r="AQ3012" i="3" s="1"/>
  <c r="P3012" i="3"/>
  <c r="O3012" i="3"/>
  <c r="AJ3012" i="3" s="1"/>
  <c r="N3012" i="3"/>
  <c r="AP3011" i="3"/>
  <c r="AU3011" i="3" s="1"/>
  <c r="AN3011" i="3"/>
  <c r="AM3011" i="3"/>
  <c r="AL3011" i="3"/>
  <c r="AK3011" i="3"/>
  <c r="AO3011" i="3" s="1"/>
  <c r="AH3011" i="3"/>
  <c r="AG3011" i="3"/>
  <c r="AF3011" i="3"/>
  <c r="AC3011" i="3"/>
  <c r="AB3011" i="3"/>
  <c r="AA3011" i="3"/>
  <c r="Y3011" i="3"/>
  <c r="X3011" i="3"/>
  <c r="Z3011" i="3" s="1"/>
  <c r="W3011" i="3"/>
  <c r="V3011" i="3"/>
  <c r="S3011" i="3"/>
  <c r="U3011" i="3" s="1"/>
  <c r="R3011" i="3"/>
  <c r="T3011" i="3" s="1"/>
  <c r="AE3011" i="3" s="1"/>
  <c r="Q3011" i="3"/>
  <c r="P3011" i="3"/>
  <c r="O3011" i="3"/>
  <c r="AJ3011" i="3" s="1"/>
  <c r="N3011" i="3"/>
  <c r="AP3010" i="3"/>
  <c r="AU3010" i="3" s="1"/>
  <c r="AN3010" i="3"/>
  <c r="AM3010" i="3"/>
  <c r="AL3010" i="3"/>
  <c r="AK3010" i="3"/>
  <c r="AO3010" i="3" s="1"/>
  <c r="AH3010" i="3"/>
  <c r="AG3010" i="3"/>
  <c r="AF3010" i="3"/>
  <c r="AC3010" i="3"/>
  <c r="AB3010" i="3"/>
  <c r="AA3010" i="3"/>
  <c r="Y3010" i="3"/>
  <c r="X3010" i="3"/>
  <c r="Z3010" i="3" s="1"/>
  <c r="W3010" i="3"/>
  <c r="V3010" i="3"/>
  <c r="S3010" i="3"/>
  <c r="U3010" i="3" s="1"/>
  <c r="R3010" i="3"/>
  <c r="T3010" i="3" s="1"/>
  <c r="AE3010" i="3" s="1"/>
  <c r="Q3010" i="3"/>
  <c r="AQ3010" i="3" s="1"/>
  <c r="P3010" i="3"/>
  <c r="O3010" i="3"/>
  <c r="AJ3010" i="3" s="1"/>
  <c r="N3010" i="3"/>
  <c r="AP3009" i="3"/>
  <c r="AU3009" i="3" s="1"/>
  <c r="AN3009" i="3"/>
  <c r="AM3009" i="3"/>
  <c r="AL3009" i="3"/>
  <c r="AK3009" i="3"/>
  <c r="AO3009" i="3" s="1"/>
  <c r="AH3009" i="3"/>
  <c r="AG3009" i="3"/>
  <c r="AF3009" i="3"/>
  <c r="AC3009" i="3"/>
  <c r="AB3009" i="3"/>
  <c r="AA3009" i="3"/>
  <c r="Y3009" i="3"/>
  <c r="X3009" i="3"/>
  <c r="Z3009" i="3" s="1"/>
  <c r="W3009" i="3"/>
  <c r="V3009" i="3"/>
  <c r="S3009" i="3"/>
  <c r="U3009" i="3" s="1"/>
  <c r="R3009" i="3"/>
  <c r="T3009" i="3" s="1"/>
  <c r="AE3009" i="3" s="1"/>
  <c r="Q3009" i="3"/>
  <c r="AQ3009" i="3" s="1"/>
  <c r="P3009" i="3"/>
  <c r="O3009" i="3"/>
  <c r="AJ3009" i="3" s="1"/>
  <c r="N3009" i="3"/>
  <c r="AP3008" i="3"/>
  <c r="AU3008" i="3" s="1"/>
  <c r="AN3008" i="3"/>
  <c r="AM3008" i="3"/>
  <c r="AL3008" i="3"/>
  <c r="AK3008" i="3"/>
  <c r="AO3008" i="3" s="1"/>
  <c r="AH3008" i="3"/>
  <c r="AG3008" i="3"/>
  <c r="AF3008" i="3"/>
  <c r="AC3008" i="3"/>
  <c r="AB3008" i="3"/>
  <c r="AA3008" i="3"/>
  <c r="Y3008" i="3"/>
  <c r="X3008" i="3"/>
  <c r="Z3008" i="3" s="1"/>
  <c r="W3008" i="3"/>
  <c r="V3008" i="3"/>
  <c r="S3008" i="3"/>
  <c r="U3008" i="3" s="1"/>
  <c r="R3008" i="3"/>
  <c r="T3008" i="3" s="1"/>
  <c r="AE3008" i="3" s="1"/>
  <c r="Q3008" i="3"/>
  <c r="AQ3008" i="3" s="1"/>
  <c r="P3008" i="3"/>
  <c r="O3008" i="3"/>
  <c r="AJ3008" i="3" s="1"/>
  <c r="N3008" i="3"/>
  <c r="AP3007" i="3"/>
  <c r="AU3007" i="3" s="1"/>
  <c r="AN3007" i="3"/>
  <c r="AM3007" i="3"/>
  <c r="AL3007" i="3"/>
  <c r="AK3007" i="3"/>
  <c r="AO3007" i="3" s="1"/>
  <c r="AH3007" i="3"/>
  <c r="AG3007" i="3"/>
  <c r="AF3007" i="3"/>
  <c r="AC3007" i="3"/>
  <c r="AB3007" i="3"/>
  <c r="AA3007" i="3"/>
  <c r="Y3007" i="3"/>
  <c r="X3007" i="3"/>
  <c r="Z3007" i="3" s="1"/>
  <c r="W3007" i="3"/>
  <c r="V3007" i="3"/>
  <c r="S3007" i="3"/>
  <c r="U3007" i="3" s="1"/>
  <c r="R3007" i="3"/>
  <c r="T3007" i="3" s="1"/>
  <c r="AE3007" i="3" s="1"/>
  <c r="Q3007" i="3"/>
  <c r="AQ3007" i="3" s="1"/>
  <c r="P3007" i="3"/>
  <c r="O3007" i="3"/>
  <c r="AJ3007" i="3" s="1"/>
  <c r="N3007" i="3"/>
  <c r="AP3006" i="3"/>
  <c r="AU3006" i="3" s="1"/>
  <c r="AN3006" i="3"/>
  <c r="AM3006" i="3"/>
  <c r="AL3006" i="3"/>
  <c r="AK3006" i="3"/>
  <c r="AO3006" i="3" s="1"/>
  <c r="AH3006" i="3"/>
  <c r="AG3006" i="3"/>
  <c r="AF3006" i="3"/>
  <c r="AC3006" i="3"/>
  <c r="AB3006" i="3"/>
  <c r="AA3006" i="3"/>
  <c r="Y3006" i="3"/>
  <c r="X3006" i="3"/>
  <c r="Z3006" i="3" s="1"/>
  <c r="W3006" i="3"/>
  <c r="V3006" i="3"/>
  <c r="S3006" i="3"/>
  <c r="U3006" i="3" s="1"/>
  <c r="R3006" i="3"/>
  <c r="T3006" i="3" s="1"/>
  <c r="AE3006" i="3" s="1"/>
  <c r="Q3006" i="3"/>
  <c r="AQ3006" i="3" s="1"/>
  <c r="P3006" i="3"/>
  <c r="O3006" i="3"/>
  <c r="AJ3006" i="3" s="1"/>
  <c r="N3006" i="3"/>
  <c r="AP3005" i="3"/>
  <c r="AU3005" i="3" s="1"/>
  <c r="AN3005" i="3"/>
  <c r="AM3005" i="3"/>
  <c r="AL3005" i="3"/>
  <c r="AK3005" i="3"/>
  <c r="AO3005" i="3" s="1"/>
  <c r="AH3005" i="3"/>
  <c r="AG3005" i="3"/>
  <c r="AF3005" i="3"/>
  <c r="AC3005" i="3"/>
  <c r="AB3005" i="3"/>
  <c r="AA3005" i="3"/>
  <c r="Y3005" i="3"/>
  <c r="X3005" i="3"/>
  <c r="Z3005" i="3" s="1"/>
  <c r="W3005" i="3"/>
  <c r="V3005" i="3"/>
  <c r="S3005" i="3"/>
  <c r="U3005" i="3" s="1"/>
  <c r="R3005" i="3"/>
  <c r="T3005" i="3" s="1"/>
  <c r="AE3005" i="3" s="1"/>
  <c r="Q3005" i="3"/>
  <c r="AQ3005" i="3" s="1"/>
  <c r="P3005" i="3"/>
  <c r="O3005" i="3"/>
  <c r="AJ3005" i="3" s="1"/>
  <c r="N3005" i="3"/>
  <c r="AP3004" i="3"/>
  <c r="AU3004" i="3" s="1"/>
  <c r="AN3004" i="3"/>
  <c r="AM3004" i="3"/>
  <c r="AL3004" i="3"/>
  <c r="AK3004" i="3"/>
  <c r="AO3004" i="3" s="1"/>
  <c r="AH3004" i="3"/>
  <c r="AG3004" i="3"/>
  <c r="AF3004" i="3"/>
  <c r="AC3004" i="3"/>
  <c r="AB3004" i="3"/>
  <c r="AA3004" i="3"/>
  <c r="Y3004" i="3"/>
  <c r="X3004" i="3"/>
  <c r="Z3004" i="3" s="1"/>
  <c r="W3004" i="3"/>
  <c r="V3004" i="3"/>
  <c r="S3004" i="3"/>
  <c r="U3004" i="3" s="1"/>
  <c r="R3004" i="3"/>
  <c r="T3004" i="3" s="1"/>
  <c r="AE3004" i="3" s="1"/>
  <c r="Q3004" i="3"/>
  <c r="AQ3004" i="3" s="1"/>
  <c r="P3004" i="3"/>
  <c r="O3004" i="3"/>
  <c r="AJ3004" i="3" s="1"/>
  <c r="N3004" i="3"/>
  <c r="AP3003" i="3"/>
  <c r="AU3003" i="3" s="1"/>
  <c r="AN3003" i="3"/>
  <c r="AM3003" i="3"/>
  <c r="AL3003" i="3"/>
  <c r="AK3003" i="3"/>
  <c r="AO3003" i="3" s="1"/>
  <c r="AH3003" i="3"/>
  <c r="AG3003" i="3"/>
  <c r="AF3003" i="3"/>
  <c r="AC3003" i="3"/>
  <c r="AB3003" i="3"/>
  <c r="AA3003" i="3"/>
  <c r="Y3003" i="3"/>
  <c r="X3003" i="3"/>
  <c r="Z3003" i="3" s="1"/>
  <c r="W3003" i="3"/>
  <c r="V3003" i="3"/>
  <c r="S3003" i="3"/>
  <c r="U3003" i="3" s="1"/>
  <c r="R3003" i="3"/>
  <c r="T3003" i="3" s="1"/>
  <c r="AE3003" i="3" s="1"/>
  <c r="Q3003" i="3"/>
  <c r="AQ3003" i="3" s="1"/>
  <c r="P3003" i="3"/>
  <c r="O3003" i="3"/>
  <c r="AJ3003" i="3" s="1"/>
  <c r="N3003" i="3"/>
  <c r="AP3002" i="3"/>
  <c r="AU3002" i="3" s="1"/>
  <c r="AN3002" i="3"/>
  <c r="AM3002" i="3"/>
  <c r="AL3002" i="3"/>
  <c r="AK3002" i="3"/>
  <c r="AO3002" i="3" s="1"/>
  <c r="AH3002" i="3"/>
  <c r="AG3002" i="3"/>
  <c r="AF3002" i="3"/>
  <c r="AC3002" i="3"/>
  <c r="AB3002" i="3"/>
  <c r="AA3002" i="3"/>
  <c r="Y3002" i="3"/>
  <c r="X3002" i="3"/>
  <c r="Z3002" i="3" s="1"/>
  <c r="W3002" i="3"/>
  <c r="V3002" i="3"/>
  <c r="S3002" i="3"/>
  <c r="U3002" i="3" s="1"/>
  <c r="R3002" i="3"/>
  <c r="T3002" i="3" s="1"/>
  <c r="AE3002" i="3" s="1"/>
  <c r="Q3002" i="3"/>
  <c r="P3002" i="3"/>
  <c r="O3002" i="3"/>
  <c r="AJ3002" i="3" s="1"/>
  <c r="N3002" i="3"/>
  <c r="AP3001" i="3"/>
  <c r="AU3001" i="3" s="1"/>
  <c r="AN3001" i="3"/>
  <c r="AM3001" i="3"/>
  <c r="AL3001" i="3"/>
  <c r="AK3001" i="3"/>
  <c r="AO3001" i="3" s="1"/>
  <c r="AH3001" i="3"/>
  <c r="AG3001" i="3"/>
  <c r="AF3001" i="3"/>
  <c r="AC3001" i="3"/>
  <c r="AB3001" i="3"/>
  <c r="AA3001" i="3"/>
  <c r="Y3001" i="3"/>
  <c r="X3001" i="3"/>
  <c r="Z3001" i="3" s="1"/>
  <c r="W3001" i="3"/>
  <c r="V3001" i="3"/>
  <c r="S3001" i="3"/>
  <c r="U3001" i="3" s="1"/>
  <c r="R3001" i="3"/>
  <c r="T3001" i="3" s="1"/>
  <c r="AE3001" i="3" s="1"/>
  <c r="Q3001" i="3"/>
  <c r="AQ3001" i="3" s="1"/>
  <c r="P3001" i="3"/>
  <c r="O3001" i="3"/>
  <c r="AJ3001" i="3" s="1"/>
  <c r="N3001" i="3"/>
  <c r="AP3000" i="3"/>
  <c r="AU3000" i="3" s="1"/>
  <c r="AN3000" i="3"/>
  <c r="AM3000" i="3"/>
  <c r="AL3000" i="3"/>
  <c r="AK3000" i="3"/>
  <c r="AO3000" i="3" s="1"/>
  <c r="AH3000" i="3"/>
  <c r="AG3000" i="3"/>
  <c r="AF3000" i="3"/>
  <c r="AC3000" i="3"/>
  <c r="AB3000" i="3"/>
  <c r="AA3000" i="3"/>
  <c r="Y3000" i="3"/>
  <c r="X3000" i="3"/>
  <c r="Z3000" i="3" s="1"/>
  <c r="W3000" i="3"/>
  <c r="V3000" i="3"/>
  <c r="S3000" i="3"/>
  <c r="U3000" i="3" s="1"/>
  <c r="R3000" i="3"/>
  <c r="T3000" i="3" s="1"/>
  <c r="AE3000" i="3" s="1"/>
  <c r="Q3000" i="3"/>
  <c r="AQ3000" i="3" s="1"/>
  <c r="P3000" i="3"/>
  <c r="O3000" i="3"/>
  <c r="AJ3000" i="3" s="1"/>
  <c r="N3000" i="3"/>
  <c r="AP2999" i="3"/>
  <c r="AU2999" i="3" s="1"/>
  <c r="AN2999" i="3"/>
  <c r="AM2999" i="3"/>
  <c r="AL2999" i="3"/>
  <c r="AK2999" i="3"/>
  <c r="AO2999" i="3" s="1"/>
  <c r="AH2999" i="3"/>
  <c r="AG2999" i="3"/>
  <c r="AF2999" i="3"/>
  <c r="AC2999" i="3"/>
  <c r="AB2999" i="3"/>
  <c r="AA2999" i="3"/>
  <c r="Y2999" i="3"/>
  <c r="X2999" i="3"/>
  <c r="Z2999" i="3" s="1"/>
  <c r="W2999" i="3"/>
  <c r="V2999" i="3"/>
  <c r="S2999" i="3"/>
  <c r="U2999" i="3" s="1"/>
  <c r="R2999" i="3"/>
  <c r="T2999" i="3" s="1"/>
  <c r="AE2999" i="3" s="1"/>
  <c r="Q2999" i="3"/>
  <c r="AQ2999" i="3" s="1"/>
  <c r="P2999" i="3"/>
  <c r="O2999" i="3"/>
  <c r="AJ2999" i="3" s="1"/>
  <c r="N2999" i="3"/>
  <c r="AP2998" i="3"/>
  <c r="AU2998" i="3" s="1"/>
  <c r="AN2998" i="3"/>
  <c r="AM2998" i="3"/>
  <c r="AL2998" i="3"/>
  <c r="AK2998" i="3"/>
  <c r="AO2998" i="3" s="1"/>
  <c r="AH2998" i="3"/>
  <c r="AG2998" i="3"/>
  <c r="AF2998" i="3"/>
  <c r="AC2998" i="3"/>
  <c r="AB2998" i="3"/>
  <c r="AA2998" i="3"/>
  <c r="Y2998" i="3"/>
  <c r="X2998" i="3"/>
  <c r="Z2998" i="3" s="1"/>
  <c r="W2998" i="3"/>
  <c r="V2998" i="3"/>
  <c r="S2998" i="3"/>
  <c r="U2998" i="3" s="1"/>
  <c r="R2998" i="3"/>
  <c r="T2998" i="3" s="1"/>
  <c r="AE2998" i="3" s="1"/>
  <c r="Q2998" i="3"/>
  <c r="AQ2998" i="3" s="1"/>
  <c r="P2998" i="3"/>
  <c r="O2998" i="3"/>
  <c r="AJ2998" i="3" s="1"/>
  <c r="N2998" i="3"/>
  <c r="AP2997" i="3"/>
  <c r="AU2997" i="3" s="1"/>
  <c r="AN2997" i="3"/>
  <c r="AM2997" i="3"/>
  <c r="AL2997" i="3"/>
  <c r="AK2997" i="3"/>
  <c r="AO2997" i="3" s="1"/>
  <c r="AH2997" i="3"/>
  <c r="AG2997" i="3"/>
  <c r="AF2997" i="3"/>
  <c r="AC2997" i="3"/>
  <c r="AB2997" i="3"/>
  <c r="AA2997" i="3"/>
  <c r="Y2997" i="3"/>
  <c r="X2997" i="3"/>
  <c r="Z2997" i="3" s="1"/>
  <c r="W2997" i="3"/>
  <c r="V2997" i="3"/>
  <c r="S2997" i="3"/>
  <c r="U2997" i="3" s="1"/>
  <c r="R2997" i="3"/>
  <c r="T2997" i="3" s="1"/>
  <c r="AE2997" i="3" s="1"/>
  <c r="Q2997" i="3"/>
  <c r="AQ2997" i="3" s="1"/>
  <c r="P2997" i="3"/>
  <c r="O2997" i="3"/>
  <c r="AJ2997" i="3" s="1"/>
  <c r="N2997" i="3"/>
  <c r="AP2996" i="3"/>
  <c r="AU2996" i="3" s="1"/>
  <c r="AN2996" i="3"/>
  <c r="AM2996" i="3"/>
  <c r="AL2996" i="3"/>
  <c r="AK2996" i="3"/>
  <c r="AO2996" i="3" s="1"/>
  <c r="AH2996" i="3"/>
  <c r="AG2996" i="3"/>
  <c r="AF2996" i="3"/>
  <c r="AC2996" i="3"/>
  <c r="AB2996" i="3"/>
  <c r="AA2996" i="3"/>
  <c r="Y2996" i="3"/>
  <c r="X2996" i="3"/>
  <c r="Z2996" i="3" s="1"/>
  <c r="W2996" i="3"/>
  <c r="V2996" i="3"/>
  <c r="S2996" i="3"/>
  <c r="U2996" i="3" s="1"/>
  <c r="R2996" i="3"/>
  <c r="T2996" i="3" s="1"/>
  <c r="AE2996" i="3" s="1"/>
  <c r="Q2996" i="3"/>
  <c r="AQ2996" i="3" s="1"/>
  <c r="P2996" i="3"/>
  <c r="O2996" i="3"/>
  <c r="AJ2996" i="3" s="1"/>
  <c r="N2996" i="3"/>
  <c r="AP2995" i="3"/>
  <c r="AU2995" i="3" s="1"/>
  <c r="AN2995" i="3"/>
  <c r="AM2995" i="3"/>
  <c r="AL2995" i="3"/>
  <c r="AK2995" i="3"/>
  <c r="AO2995" i="3" s="1"/>
  <c r="AH2995" i="3"/>
  <c r="AG2995" i="3"/>
  <c r="AF2995" i="3"/>
  <c r="AC2995" i="3"/>
  <c r="AB2995" i="3"/>
  <c r="AA2995" i="3"/>
  <c r="Y2995" i="3"/>
  <c r="X2995" i="3"/>
  <c r="Z2995" i="3" s="1"/>
  <c r="W2995" i="3"/>
  <c r="V2995" i="3"/>
  <c r="S2995" i="3"/>
  <c r="U2995" i="3" s="1"/>
  <c r="R2995" i="3"/>
  <c r="T2995" i="3" s="1"/>
  <c r="AE2995" i="3" s="1"/>
  <c r="Q2995" i="3"/>
  <c r="AQ2995" i="3" s="1"/>
  <c r="P2995" i="3"/>
  <c r="O2995" i="3"/>
  <c r="AJ2995" i="3" s="1"/>
  <c r="N2995" i="3"/>
  <c r="AP2994" i="3"/>
  <c r="AU2994" i="3" s="1"/>
  <c r="AN2994" i="3"/>
  <c r="AM2994" i="3"/>
  <c r="AL2994" i="3"/>
  <c r="AK2994" i="3"/>
  <c r="AO2994" i="3" s="1"/>
  <c r="AH2994" i="3"/>
  <c r="AG2994" i="3"/>
  <c r="AF2994" i="3"/>
  <c r="AC2994" i="3"/>
  <c r="AB2994" i="3"/>
  <c r="AA2994" i="3"/>
  <c r="Y2994" i="3"/>
  <c r="X2994" i="3"/>
  <c r="Z2994" i="3" s="1"/>
  <c r="W2994" i="3"/>
  <c r="V2994" i="3"/>
  <c r="S2994" i="3"/>
  <c r="U2994" i="3" s="1"/>
  <c r="R2994" i="3"/>
  <c r="T2994" i="3" s="1"/>
  <c r="AE2994" i="3" s="1"/>
  <c r="Q2994" i="3"/>
  <c r="AQ2994" i="3" s="1"/>
  <c r="P2994" i="3"/>
  <c r="O2994" i="3"/>
  <c r="AJ2994" i="3" s="1"/>
  <c r="N2994" i="3"/>
  <c r="AP2993" i="3"/>
  <c r="AU2993" i="3" s="1"/>
  <c r="AN2993" i="3"/>
  <c r="AM2993" i="3"/>
  <c r="AL2993" i="3"/>
  <c r="AK2993" i="3"/>
  <c r="AO2993" i="3" s="1"/>
  <c r="AH2993" i="3"/>
  <c r="AG2993" i="3"/>
  <c r="AF2993" i="3"/>
  <c r="AC2993" i="3"/>
  <c r="AB2993" i="3"/>
  <c r="AA2993" i="3"/>
  <c r="Y2993" i="3"/>
  <c r="X2993" i="3"/>
  <c r="Z2993" i="3" s="1"/>
  <c r="W2993" i="3"/>
  <c r="V2993" i="3"/>
  <c r="S2993" i="3"/>
  <c r="U2993" i="3" s="1"/>
  <c r="R2993" i="3"/>
  <c r="T2993" i="3" s="1"/>
  <c r="AE2993" i="3" s="1"/>
  <c r="Q2993" i="3"/>
  <c r="AQ2993" i="3" s="1"/>
  <c r="P2993" i="3"/>
  <c r="O2993" i="3"/>
  <c r="AJ2993" i="3" s="1"/>
  <c r="N2993" i="3"/>
  <c r="AP2992" i="3"/>
  <c r="AU2992" i="3" s="1"/>
  <c r="AN2992" i="3"/>
  <c r="AM2992" i="3"/>
  <c r="AL2992" i="3"/>
  <c r="AK2992" i="3"/>
  <c r="AO2992" i="3" s="1"/>
  <c r="AH2992" i="3"/>
  <c r="AG2992" i="3"/>
  <c r="AF2992" i="3"/>
  <c r="AC2992" i="3"/>
  <c r="AB2992" i="3"/>
  <c r="AA2992" i="3"/>
  <c r="Y2992" i="3"/>
  <c r="X2992" i="3"/>
  <c r="Z2992" i="3" s="1"/>
  <c r="W2992" i="3"/>
  <c r="V2992" i="3"/>
  <c r="S2992" i="3"/>
  <c r="U2992" i="3" s="1"/>
  <c r="R2992" i="3"/>
  <c r="T2992" i="3" s="1"/>
  <c r="AE2992" i="3" s="1"/>
  <c r="Q2992" i="3"/>
  <c r="AQ2992" i="3" s="1"/>
  <c r="P2992" i="3"/>
  <c r="O2992" i="3"/>
  <c r="AJ2992" i="3" s="1"/>
  <c r="N2992" i="3"/>
  <c r="AP2991" i="3"/>
  <c r="AU2991" i="3" s="1"/>
  <c r="AN2991" i="3"/>
  <c r="AM2991" i="3"/>
  <c r="AL2991" i="3"/>
  <c r="AK2991" i="3"/>
  <c r="AO2991" i="3" s="1"/>
  <c r="AH2991" i="3"/>
  <c r="AG2991" i="3"/>
  <c r="AF2991" i="3"/>
  <c r="AC2991" i="3"/>
  <c r="AB2991" i="3"/>
  <c r="AA2991" i="3"/>
  <c r="Y2991" i="3"/>
  <c r="X2991" i="3"/>
  <c r="Z2991" i="3" s="1"/>
  <c r="W2991" i="3"/>
  <c r="V2991" i="3"/>
  <c r="S2991" i="3"/>
  <c r="U2991" i="3" s="1"/>
  <c r="R2991" i="3"/>
  <c r="T2991" i="3" s="1"/>
  <c r="AE2991" i="3" s="1"/>
  <c r="Q2991" i="3"/>
  <c r="AQ2991" i="3" s="1"/>
  <c r="P2991" i="3"/>
  <c r="O2991" i="3"/>
  <c r="AJ2991" i="3" s="1"/>
  <c r="N2991" i="3"/>
  <c r="AP2990" i="3"/>
  <c r="AU2990" i="3" s="1"/>
  <c r="AN2990" i="3"/>
  <c r="AM2990" i="3"/>
  <c r="AL2990" i="3"/>
  <c r="AK2990" i="3"/>
  <c r="AO2990" i="3" s="1"/>
  <c r="AH2990" i="3"/>
  <c r="AG2990" i="3"/>
  <c r="AF2990" i="3"/>
  <c r="AC2990" i="3"/>
  <c r="AB2990" i="3"/>
  <c r="AA2990" i="3"/>
  <c r="Y2990" i="3"/>
  <c r="X2990" i="3"/>
  <c r="Z2990" i="3" s="1"/>
  <c r="W2990" i="3"/>
  <c r="V2990" i="3"/>
  <c r="S2990" i="3"/>
  <c r="U2990" i="3" s="1"/>
  <c r="R2990" i="3"/>
  <c r="T2990" i="3" s="1"/>
  <c r="AE2990" i="3" s="1"/>
  <c r="Q2990" i="3"/>
  <c r="AQ2990" i="3" s="1"/>
  <c r="P2990" i="3"/>
  <c r="O2990" i="3"/>
  <c r="AJ2990" i="3" s="1"/>
  <c r="N2990" i="3"/>
  <c r="AP2989" i="3"/>
  <c r="AU2989" i="3" s="1"/>
  <c r="AN2989" i="3"/>
  <c r="AM2989" i="3"/>
  <c r="AL2989" i="3"/>
  <c r="AK2989" i="3"/>
  <c r="AO2989" i="3" s="1"/>
  <c r="AH2989" i="3"/>
  <c r="AG2989" i="3"/>
  <c r="AF2989" i="3"/>
  <c r="AC2989" i="3"/>
  <c r="AB2989" i="3"/>
  <c r="AA2989" i="3"/>
  <c r="Y2989" i="3"/>
  <c r="X2989" i="3"/>
  <c r="Z2989" i="3" s="1"/>
  <c r="W2989" i="3"/>
  <c r="V2989" i="3"/>
  <c r="S2989" i="3"/>
  <c r="U2989" i="3" s="1"/>
  <c r="R2989" i="3"/>
  <c r="T2989" i="3" s="1"/>
  <c r="AE2989" i="3" s="1"/>
  <c r="Q2989" i="3"/>
  <c r="AQ2989" i="3" s="1"/>
  <c r="P2989" i="3"/>
  <c r="O2989" i="3"/>
  <c r="AJ2989" i="3" s="1"/>
  <c r="N2989" i="3"/>
  <c r="AP2988" i="3"/>
  <c r="AU2988" i="3" s="1"/>
  <c r="AN2988" i="3"/>
  <c r="AM2988" i="3"/>
  <c r="AL2988" i="3"/>
  <c r="AK2988" i="3"/>
  <c r="AO2988" i="3" s="1"/>
  <c r="AH2988" i="3"/>
  <c r="AG2988" i="3"/>
  <c r="AF2988" i="3"/>
  <c r="AC2988" i="3"/>
  <c r="AB2988" i="3"/>
  <c r="AA2988" i="3"/>
  <c r="Y2988" i="3"/>
  <c r="X2988" i="3"/>
  <c r="Z2988" i="3" s="1"/>
  <c r="W2988" i="3"/>
  <c r="V2988" i="3"/>
  <c r="S2988" i="3"/>
  <c r="U2988" i="3" s="1"/>
  <c r="R2988" i="3"/>
  <c r="T2988" i="3" s="1"/>
  <c r="AE2988" i="3" s="1"/>
  <c r="Q2988" i="3"/>
  <c r="AQ2988" i="3" s="1"/>
  <c r="P2988" i="3"/>
  <c r="O2988" i="3"/>
  <c r="AJ2988" i="3" s="1"/>
  <c r="N2988" i="3"/>
  <c r="AP2987" i="3"/>
  <c r="AU2987" i="3" s="1"/>
  <c r="AN2987" i="3"/>
  <c r="AM2987" i="3"/>
  <c r="AL2987" i="3"/>
  <c r="AK2987" i="3"/>
  <c r="AO2987" i="3" s="1"/>
  <c r="AH2987" i="3"/>
  <c r="AG2987" i="3"/>
  <c r="AF2987" i="3"/>
  <c r="AC2987" i="3"/>
  <c r="AB2987" i="3"/>
  <c r="AA2987" i="3"/>
  <c r="Y2987" i="3"/>
  <c r="X2987" i="3"/>
  <c r="Z2987" i="3" s="1"/>
  <c r="W2987" i="3"/>
  <c r="V2987" i="3"/>
  <c r="S2987" i="3"/>
  <c r="U2987" i="3" s="1"/>
  <c r="R2987" i="3"/>
  <c r="T2987" i="3" s="1"/>
  <c r="AE2987" i="3" s="1"/>
  <c r="Q2987" i="3"/>
  <c r="P2987" i="3"/>
  <c r="O2987" i="3"/>
  <c r="AJ2987" i="3" s="1"/>
  <c r="N2987" i="3"/>
  <c r="AP2986" i="3"/>
  <c r="AU2986" i="3" s="1"/>
  <c r="AN2986" i="3"/>
  <c r="AM2986" i="3"/>
  <c r="AL2986" i="3"/>
  <c r="AK2986" i="3"/>
  <c r="AO2986" i="3" s="1"/>
  <c r="AH2986" i="3"/>
  <c r="AG2986" i="3"/>
  <c r="AF2986" i="3"/>
  <c r="AC2986" i="3"/>
  <c r="AB2986" i="3"/>
  <c r="AA2986" i="3"/>
  <c r="Y2986" i="3"/>
  <c r="X2986" i="3"/>
  <c r="Z2986" i="3" s="1"/>
  <c r="W2986" i="3"/>
  <c r="V2986" i="3"/>
  <c r="S2986" i="3"/>
  <c r="U2986" i="3" s="1"/>
  <c r="R2986" i="3"/>
  <c r="T2986" i="3" s="1"/>
  <c r="AE2986" i="3" s="1"/>
  <c r="Q2986" i="3"/>
  <c r="AQ2986" i="3" s="1"/>
  <c r="P2986" i="3"/>
  <c r="O2986" i="3"/>
  <c r="AJ2986" i="3" s="1"/>
  <c r="N2986" i="3"/>
  <c r="AP2985" i="3"/>
  <c r="AU2985" i="3" s="1"/>
  <c r="AN2985" i="3"/>
  <c r="AM2985" i="3"/>
  <c r="AL2985" i="3"/>
  <c r="AK2985" i="3"/>
  <c r="AO2985" i="3" s="1"/>
  <c r="AH2985" i="3"/>
  <c r="AG2985" i="3"/>
  <c r="AF2985" i="3"/>
  <c r="AC2985" i="3"/>
  <c r="AB2985" i="3"/>
  <c r="AA2985" i="3"/>
  <c r="Y2985" i="3"/>
  <c r="X2985" i="3"/>
  <c r="Z2985" i="3" s="1"/>
  <c r="W2985" i="3"/>
  <c r="V2985" i="3"/>
  <c r="S2985" i="3"/>
  <c r="U2985" i="3" s="1"/>
  <c r="R2985" i="3"/>
  <c r="T2985" i="3" s="1"/>
  <c r="AE2985" i="3" s="1"/>
  <c r="Q2985" i="3"/>
  <c r="AQ2985" i="3" s="1"/>
  <c r="P2985" i="3"/>
  <c r="O2985" i="3"/>
  <c r="AJ2985" i="3" s="1"/>
  <c r="N2985" i="3"/>
  <c r="AP2984" i="3"/>
  <c r="AU2984" i="3" s="1"/>
  <c r="AN2984" i="3"/>
  <c r="AM2984" i="3"/>
  <c r="AL2984" i="3"/>
  <c r="AK2984" i="3"/>
  <c r="AO2984" i="3" s="1"/>
  <c r="AH2984" i="3"/>
  <c r="AG2984" i="3"/>
  <c r="AF2984" i="3"/>
  <c r="AC2984" i="3"/>
  <c r="AB2984" i="3"/>
  <c r="AA2984" i="3"/>
  <c r="Y2984" i="3"/>
  <c r="X2984" i="3"/>
  <c r="Z2984" i="3" s="1"/>
  <c r="W2984" i="3"/>
  <c r="V2984" i="3"/>
  <c r="S2984" i="3"/>
  <c r="U2984" i="3" s="1"/>
  <c r="R2984" i="3"/>
  <c r="T2984" i="3" s="1"/>
  <c r="AE2984" i="3" s="1"/>
  <c r="Q2984" i="3"/>
  <c r="AQ2984" i="3" s="1"/>
  <c r="P2984" i="3"/>
  <c r="O2984" i="3"/>
  <c r="AJ2984" i="3" s="1"/>
  <c r="N2984" i="3"/>
  <c r="AP2983" i="3"/>
  <c r="AU2983" i="3" s="1"/>
  <c r="AN2983" i="3"/>
  <c r="AM2983" i="3"/>
  <c r="AL2983" i="3"/>
  <c r="AK2983" i="3"/>
  <c r="AO2983" i="3" s="1"/>
  <c r="AH2983" i="3"/>
  <c r="AG2983" i="3"/>
  <c r="AF2983" i="3"/>
  <c r="AC2983" i="3"/>
  <c r="AB2983" i="3"/>
  <c r="AA2983" i="3"/>
  <c r="Y2983" i="3"/>
  <c r="X2983" i="3"/>
  <c r="Z2983" i="3" s="1"/>
  <c r="W2983" i="3"/>
  <c r="V2983" i="3"/>
  <c r="S2983" i="3"/>
  <c r="U2983" i="3" s="1"/>
  <c r="R2983" i="3"/>
  <c r="T2983" i="3" s="1"/>
  <c r="AE2983" i="3" s="1"/>
  <c r="Q2983" i="3"/>
  <c r="AQ2983" i="3" s="1"/>
  <c r="P2983" i="3"/>
  <c r="O2983" i="3"/>
  <c r="AJ2983" i="3" s="1"/>
  <c r="N2983" i="3"/>
  <c r="AP2982" i="3"/>
  <c r="AU2982" i="3" s="1"/>
  <c r="AN2982" i="3"/>
  <c r="AM2982" i="3"/>
  <c r="AL2982" i="3"/>
  <c r="AK2982" i="3"/>
  <c r="AO2982" i="3" s="1"/>
  <c r="AH2982" i="3"/>
  <c r="AG2982" i="3"/>
  <c r="AF2982" i="3"/>
  <c r="AC2982" i="3"/>
  <c r="AB2982" i="3"/>
  <c r="AA2982" i="3"/>
  <c r="Y2982" i="3"/>
  <c r="X2982" i="3"/>
  <c r="Z2982" i="3" s="1"/>
  <c r="W2982" i="3"/>
  <c r="V2982" i="3"/>
  <c r="S2982" i="3"/>
  <c r="U2982" i="3" s="1"/>
  <c r="R2982" i="3"/>
  <c r="T2982" i="3" s="1"/>
  <c r="AE2982" i="3" s="1"/>
  <c r="Q2982" i="3"/>
  <c r="AQ2982" i="3" s="1"/>
  <c r="P2982" i="3"/>
  <c r="O2982" i="3"/>
  <c r="AJ2982" i="3" s="1"/>
  <c r="N2982" i="3"/>
  <c r="AP2981" i="3"/>
  <c r="AN2981" i="3"/>
  <c r="AM2981" i="3"/>
  <c r="AL2981" i="3"/>
  <c r="AK2981" i="3"/>
  <c r="AO2981" i="3" s="1"/>
  <c r="AH2981" i="3"/>
  <c r="AG2981" i="3"/>
  <c r="AF2981" i="3"/>
  <c r="AC2981" i="3"/>
  <c r="AB2981" i="3"/>
  <c r="Y2981" i="3"/>
  <c r="X2981" i="3"/>
  <c r="Z2981" i="3" s="1"/>
  <c r="W2981" i="3"/>
  <c r="V2981" i="3"/>
  <c r="S2981" i="3"/>
  <c r="U2981" i="3" s="1"/>
  <c r="R2981" i="3"/>
  <c r="T2981" i="3" s="1"/>
  <c r="AE2981" i="3" s="1"/>
  <c r="Q2981" i="3"/>
  <c r="AQ2981" i="3" s="1"/>
  <c r="P2981" i="3"/>
  <c r="O2981" i="3"/>
  <c r="AJ2981" i="3" s="1"/>
  <c r="N2981" i="3"/>
  <c r="AP2980" i="3"/>
  <c r="AU2980" i="3" s="1"/>
  <c r="AN2980" i="3"/>
  <c r="AM2980" i="3"/>
  <c r="AL2980" i="3"/>
  <c r="AK2980" i="3"/>
  <c r="AO2980" i="3" s="1"/>
  <c r="AH2980" i="3"/>
  <c r="AG2980" i="3"/>
  <c r="AF2980" i="3"/>
  <c r="AC2980" i="3"/>
  <c r="AB2980" i="3"/>
  <c r="AA2980" i="3"/>
  <c r="Y2980" i="3"/>
  <c r="X2980" i="3"/>
  <c r="Z2980" i="3" s="1"/>
  <c r="W2980" i="3"/>
  <c r="V2980" i="3"/>
  <c r="S2980" i="3"/>
  <c r="U2980" i="3" s="1"/>
  <c r="R2980" i="3"/>
  <c r="T2980" i="3" s="1"/>
  <c r="AE2980" i="3" s="1"/>
  <c r="Q2980" i="3"/>
  <c r="P2980" i="3"/>
  <c r="O2980" i="3"/>
  <c r="AJ2980" i="3" s="1"/>
  <c r="N2980" i="3"/>
  <c r="AP2979" i="3"/>
  <c r="AU2979" i="3" s="1"/>
  <c r="AN2979" i="3"/>
  <c r="AM2979" i="3"/>
  <c r="AL2979" i="3"/>
  <c r="AK2979" i="3"/>
  <c r="AO2979" i="3" s="1"/>
  <c r="AH2979" i="3"/>
  <c r="AG2979" i="3"/>
  <c r="AF2979" i="3"/>
  <c r="AC2979" i="3"/>
  <c r="AB2979" i="3"/>
  <c r="AA2979" i="3"/>
  <c r="Y2979" i="3"/>
  <c r="X2979" i="3"/>
  <c r="Z2979" i="3" s="1"/>
  <c r="W2979" i="3"/>
  <c r="V2979" i="3"/>
  <c r="S2979" i="3"/>
  <c r="U2979" i="3" s="1"/>
  <c r="R2979" i="3"/>
  <c r="T2979" i="3" s="1"/>
  <c r="AE2979" i="3" s="1"/>
  <c r="Q2979" i="3"/>
  <c r="AQ2979" i="3" s="1"/>
  <c r="P2979" i="3"/>
  <c r="O2979" i="3"/>
  <c r="AJ2979" i="3" s="1"/>
  <c r="N2979" i="3"/>
  <c r="AP2978" i="3"/>
  <c r="AU2978" i="3" s="1"/>
  <c r="AN2978" i="3"/>
  <c r="AM2978" i="3"/>
  <c r="AL2978" i="3"/>
  <c r="AK2978" i="3"/>
  <c r="AO2978" i="3" s="1"/>
  <c r="AH2978" i="3"/>
  <c r="AG2978" i="3"/>
  <c r="AF2978" i="3"/>
  <c r="AC2978" i="3"/>
  <c r="AB2978" i="3"/>
  <c r="AA2978" i="3"/>
  <c r="Y2978" i="3"/>
  <c r="X2978" i="3"/>
  <c r="Z2978" i="3" s="1"/>
  <c r="W2978" i="3"/>
  <c r="V2978" i="3"/>
  <c r="S2978" i="3"/>
  <c r="U2978" i="3" s="1"/>
  <c r="R2978" i="3"/>
  <c r="T2978" i="3" s="1"/>
  <c r="AE2978" i="3" s="1"/>
  <c r="Q2978" i="3"/>
  <c r="AQ2978" i="3" s="1"/>
  <c r="P2978" i="3"/>
  <c r="O2978" i="3"/>
  <c r="AJ2978" i="3" s="1"/>
  <c r="N2978" i="3"/>
  <c r="AP2977" i="3"/>
  <c r="AU2977" i="3" s="1"/>
  <c r="AN2977" i="3"/>
  <c r="AM2977" i="3"/>
  <c r="AL2977" i="3"/>
  <c r="AK2977" i="3"/>
  <c r="AO2977" i="3" s="1"/>
  <c r="AH2977" i="3"/>
  <c r="AG2977" i="3"/>
  <c r="AF2977" i="3"/>
  <c r="AC2977" i="3"/>
  <c r="AB2977" i="3"/>
  <c r="AA2977" i="3"/>
  <c r="Y2977" i="3"/>
  <c r="X2977" i="3"/>
  <c r="Z2977" i="3" s="1"/>
  <c r="W2977" i="3"/>
  <c r="V2977" i="3"/>
  <c r="S2977" i="3"/>
  <c r="U2977" i="3" s="1"/>
  <c r="R2977" i="3"/>
  <c r="T2977" i="3" s="1"/>
  <c r="AE2977" i="3" s="1"/>
  <c r="Q2977" i="3"/>
  <c r="AQ2977" i="3" s="1"/>
  <c r="P2977" i="3"/>
  <c r="O2977" i="3"/>
  <c r="AJ2977" i="3" s="1"/>
  <c r="N2977" i="3"/>
  <c r="AP2976" i="3"/>
  <c r="AU2976" i="3" s="1"/>
  <c r="AN2976" i="3"/>
  <c r="AM2976" i="3"/>
  <c r="AL2976" i="3"/>
  <c r="AK2976" i="3"/>
  <c r="AO2976" i="3" s="1"/>
  <c r="AH2976" i="3"/>
  <c r="AG2976" i="3"/>
  <c r="AF2976" i="3"/>
  <c r="AC2976" i="3"/>
  <c r="AB2976" i="3"/>
  <c r="AA2976" i="3"/>
  <c r="Y2976" i="3"/>
  <c r="X2976" i="3"/>
  <c r="Z2976" i="3" s="1"/>
  <c r="W2976" i="3"/>
  <c r="V2976" i="3"/>
  <c r="S2976" i="3"/>
  <c r="U2976" i="3" s="1"/>
  <c r="R2976" i="3"/>
  <c r="T2976" i="3" s="1"/>
  <c r="AE2976" i="3" s="1"/>
  <c r="Q2976" i="3"/>
  <c r="P2976" i="3"/>
  <c r="O2976" i="3"/>
  <c r="AJ2976" i="3" s="1"/>
  <c r="N2976" i="3"/>
  <c r="AP2975" i="3"/>
  <c r="AU2975" i="3" s="1"/>
  <c r="AN2975" i="3"/>
  <c r="AM2975" i="3"/>
  <c r="AL2975" i="3"/>
  <c r="AK2975" i="3"/>
  <c r="AO2975" i="3" s="1"/>
  <c r="AH2975" i="3"/>
  <c r="AG2975" i="3"/>
  <c r="AF2975" i="3"/>
  <c r="AC2975" i="3"/>
  <c r="AB2975" i="3"/>
  <c r="AA2975" i="3"/>
  <c r="Y2975" i="3"/>
  <c r="X2975" i="3"/>
  <c r="Z2975" i="3" s="1"/>
  <c r="W2975" i="3"/>
  <c r="V2975" i="3"/>
  <c r="S2975" i="3"/>
  <c r="U2975" i="3" s="1"/>
  <c r="R2975" i="3"/>
  <c r="T2975" i="3" s="1"/>
  <c r="AE2975" i="3" s="1"/>
  <c r="Q2975" i="3"/>
  <c r="AQ2975" i="3" s="1"/>
  <c r="P2975" i="3"/>
  <c r="O2975" i="3"/>
  <c r="AJ2975" i="3" s="1"/>
  <c r="N2975" i="3"/>
  <c r="AP2974" i="3"/>
  <c r="AU2974" i="3" s="1"/>
  <c r="AN2974" i="3"/>
  <c r="AM2974" i="3"/>
  <c r="AL2974" i="3"/>
  <c r="AK2974" i="3"/>
  <c r="AO2974" i="3" s="1"/>
  <c r="AH2974" i="3"/>
  <c r="AG2974" i="3"/>
  <c r="AF2974" i="3"/>
  <c r="AC2974" i="3"/>
  <c r="AB2974" i="3"/>
  <c r="AA2974" i="3"/>
  <c r="Y2974" i="3"/>
  <c r="X2974" i="3"/>
  <c r="Z2974" i="3" s="1"/>
  <c r="W2974" i="3"/>
  <c r="V2974" i="3"/>
  <c r="S2974" i="3"/>
  <c r="U2974" i="3" s="1"/>
  <c r="R2974" i="3"/>
  <c r="T2974" i="3" s="1"/>
  <c r="AE2974" i="3" s="1"/>
  <c r="Q2974" i="3"/>
  <c r="AQ2974" i="3" s="1"/>
  <c r="P2974" i="3"/>
  <c r="O2974" i="3"/>
  <c r="AJ2974" i="3" s="1"/>
  <c r="N2974" i="3"/>
  <c r="AP2973" i="3"/>
  <c r="AU2973" i="3" s="1"/>
  <c r="AN2973" i="3"/>
  <c r="AM2973" i="3"/>
  <c r="AL2973" i="3"/>
  <c r="AK2973" i="3"/>
  <c r="AO2973" i="3" s="1"/>
  <c r="AH2973" i="3"/>
  <c r="AG2973" i="3"/>
  <c r="AF2973" i="3"/>
  <c r="AC2973" i="3"/>
  <c r="AB2973" i="3"/>
  <c r="AA2973" i="3"/>
  <c r="Y2973" i="3"/>
  <c r="X2973" i="3"/>
  <c r="Z2973" i="3" s="1"/>
  <c r="W2973" i="3"/>
  <c r="V2973" i="3"/>
  <c r="S2973" i="3"/>
  <c r="U2973" i="3" s="1"/>
  <c r="R2973" i="3"/>
  <c r="T2973" i="3" s="1"/>
  <c r="AE2973" i="3" s="1"/>
  <c r="Q2973" i="3"/>
  <c r="P2973" i="3"/>
  <c r="O2973" i="3"/>
  <c r="AJ2973" i="3" s="1"/>
  <c r="N2973" i="3"/>
  <c r="AP2972" i="3"/>
  <c r="AU2972" i="3" s="1"/>
  <c r="AN2972" i="3"/>
  <c r="AM2972" i="3"/>
  <c r="AL2972" i="3"/>
  <c r="AK2972" i="3"/>
  <c r="AO2972" i="3" s="1"/>
  <c r="AH2972" i="3"/>
  <c r="AG2972" i="3"/>
  <c r="AF2972" i="3"/>
  <c r="AC2972" i="3"/>
  <c r="AB2972" i="3"/>
  <c r="AA2972" i="3"/>
  <c r="Y2972" i="3"/>
  <c r="X2972" i="3"/>
  <c r="Z2972" i="3" s="1"/>
  <c r="W2972" i="3"/>
  <c r="V2972" i="3"/>
  <c r="S2972" i="3"/>
  <c r="U2972" i="3" s="1"/>
  <c r="R2972" i="3"/>
  <c r="T2972" i="3" s="1"/>
  <c r="AE2972" i="3" s="1"/>
  <c r="Q2972" i="3"/>
  <c r="AQ2972" i="3" s="1"/>
  <c r="P2972" i="3"/>
  <c r="O2972" i="3"/>
  <c r="AJ2972" i="3" s="1"/>
  <c r="N2972" i="3"/>
  <c r="AP2971" i="3"/>
  <c r="AU2971" i="3" s="1"/>
  <c r="AN2971" i="3"/>
  <c r="AM2971" i="3"/>
  <c r="AL2971" i="3"/>
  <c r="AK2971" i="3"/>
  <c r="AO2971" i="3" s="1"/>
  <c r="AH2971" i="3"/>
  <c r="AG2971" i="3"/>
  <c r="AF2971" i="3"/>
  <c r="AC2971" i="3"/>
  <c r="AB2971" i="3"/>
  <c r="AA2971" i="3"/>
  <c r="Y2971" i="3"/>
  <c r="X2971" i="3"/>
  <c r="Z2971" i="3" s="1"/>
  <c r="W2971" i="3"/>
  <c r="V2971" i="3"/>
  <c r="S2971" i="3"/>
  <c r="U2971" i="3" s="1"/>
  <c r="R2971" i="3"/>
  <c r="T2971" i="3" s="1"/>
  <c r="AE2971" i="3" s="1"/>
  <c r="Q2971" i="3"/>
  <c r="AQ2971" i="3" s="1"/>
  <c r="P2971" i="3"/>
  <c r="O2971" i="3"/>
  <c r="AJ2971" i="3" s="1"/>
  <c r="N2971" i="3"/>
  <c r="AP2970" i="3"/>
  <c r="AU2970" i="3" s="1"/>
  <c r="AN2970" i="3"/>
  <c r="AM2970" i="3"/>
  <c r="AL2970" i="3"/>
  <c r="AK2970" i="3"/>
  <c r="AO2970" i="3" s="1"/>
  <c r="AH2970" i="3"/>
  <c r="AG2970" i="3"/>
  <c r="AF2970" i="3"/>
  <c r="AC2970" i="3"/>
  <c r="AB2970" i="3"/>
  <c r="AA2970" i="3"/>
  <c r="Y2970" i="3"/>
  <c r="X2970" i="3"/>
  <c r="Z2970" i="3" s="1"/>
  <c r="W2970" i="3"/>
  <c r="V2970" i="3"/>
  <c r="S2970" i="3"/>
  <c r="U2970" i="3" s="1"/>
  <c r="R2970" i="3"/>
  <c r="T2970" i="3" s="1"/>
  <c r="AE2970" i="3" s="1"/>
  <c r="Q2970" i="3"/>
  <c r="AQ2970" i="3" s="1"/>
  <c r="P2970" i="3"/>
  <c r="O2970" i="3"/>
  <c r="AJ2970" i="3" s="1"/>
  <c r="N2970" i="3"/>
  <c r="AP2969" i="3"/>
  <c r="AU2969" i="3" s="1"/>
  <c r="AN2969" i="3"/>
  <c r="AM2969" i="3"/>
  <c r="AL2969" i="3"/>
  <c r="AK2969" i="3"/>
  <c r="AO2969" i="3" s="1"/>
  <c r="AH2969" i="3"/>
  <c r="AG2969" i="3"/>
  <c r="AF2969" i="3"/>
  <c r="AC2969" i="3"/>
  <c r="AB2969" i="3"/>
  <c r="AA2969" i="3"/>
  <c r="Y2969" i="3"/>
  <c r="X2969" i="3"/>
  <c r="Z2969" i="3" s="1"/>
  <c r="W2969" i="3"/>
  <c r="V2969" i="3"/>
  <c r="S2969" i="3"/>
  <c r="U2969" i="3" s="1"/>
  <c r="R2969" i="3"/>
  <c r="T2969" i="3" s="1"/>
  <c r="AE2969" i="3" s="1"/>
  <c r="Q2969" i="3"/>
  <c r="P2969" i="3"/>
  <c r="O2969" i="3"/>
  <c r="AJ2969" i="3" s="1"/>
  <c r="N2969" i="3"/>
  <c r="AP2968" i="3"/>
  <c r="AU2968" i="3" s="1"/>
  <c r="AN2968" i="3"/>
  <c r="AM2968" i="3"/>
  <c r="AL2968" i="3"/>
  <c r="AK2968" i="3"/>
  <c r="AO2968" i="3" s="1"/>
  <c r="AH2968" i="3"/>
  <c r="AG2968" i="3"/>
  <c r="AF2968" i="3"/>
  <c r="AC2968" i="3"/>
  <c r="AB2968" i="3"/>
  <c r="AA2968" i="3"/>
  <c r="Y2968" i="3"/>
  <c r="X2968" i="3"/>
  <c r="Z2968" i="3" s="1"/>
  <c r="W2968" i="3"/>
  <c r="V2968" i="3"/>
  <c r="S2968" i="3"/>
  <c r="U2968" i="3" s="1"/>
  <c r="R2968" i="3"/>
  <c r="T2968" i="3" s="1"/>
  <c r="AE2968" i="3" s="1"/>
  <c r="Q2968" i="3"/>
  <c r="AQ2968" i="3" s="1"/>
  <c r="P2968" i="3"/>
  <c r="O2968" i="3"/>
  <c r="AJ2968" i="3" s="1"/>
  <c r="N2968" i="3"/>
  <c r="AP2967" i="3"/>
  <c r="AU2967" i="3" s="1"/>
  <c r="AN2967" i="3"/>
  <c r="AM2967" i="3"/>
  <c r="AL2967" i="3"/>
  <c r="AK2967" i="3"/>
  <c r="AO2967" i="3" s="1"/>
  <c r="AH2967" i="3"/>
  <c r="AG2967" i="3"/>
  <c r="AF2967" i="3"/>
  <c r="AC2967" i="3"/>
  <c r="AB2967" i="3"/>
  <c r="AA2967" i="3"/>
  <c r="Y2967" i="3"/>
  <c r="X2967" i="3"/>
  <c r="Z2967" i="3" s="1"/>
  <c r="W2967" i="3"/>
  <c r="V2967" i="3"/>
  <c r="S2967" i="3"/>
  <c r="U2967" i="3" s="1"/>
  <c r="R2967" i="3"/>
  <c r="T2967" i="3" s="1"/>
  <c r="AE2967" i="3" s="1"/>
  <c r="Q2967" i="3"/>
  <c r="AQ2967" i="3" s="1"/>
  <c r="P2967" i="3"/>
  <c r="O2967" i="3"/>
  <c r="AJ2967" i="3" s="1"/>
  <c r="N2967" i="3"/>
  <c r="AP2966" i="3"/>
  <c r="AU2966" i="3" s="1"/>
  <c r="AN2966" i="3"/>
  <c r="AM2966" i="3"/>
  <c r="AL2966" i="3"/>
  <c r="AK2966" i="3"/>
  <c r="AO2966" i="3" s="1"/>
  <c r="AH2966" i="3"/>
  <c r="AG2966" i="3"/>
  <c r="AF2966" i="3"/>
  <c r="AC2966" i="3"/>
  <c r="AB2966" i="3"/>
  <c r="AA2966" i="3"/>
  <c r="Y2966" i="3"/>
  <c r="X2966" i="3"/>
  <c r="Z2966" i="3" s="1"/>
  <c r="W2966" i="3"/>
  <c r="V2966" i="3"/>
  <c r="S2966" i="3"/>
  <c r="U2966" i="3" s="1"/>
  <c r="R2966" i="3"/>
  <c r="T2966" i="3" s="1"/>
  <c r="AE2966" i="3" s="1"/>
  <c r="Q2966" i="3"/>
  <c r="AQ2966" i="3" s="1"/>
  <c r="P2966" i="3"/>
  <c r="O2966" i="3"/>
  <c r="AJ2966" i="3" s="1"/>
  <c r="N2966" i="3"/>
  <c r="AP2965" i="3"/>
  <c r="AU2965" i="3" s="1"/>
  <c r="AN2965" i="3"/>
  <c r="AM2965" i="3"/>
  <c r="AL2965" i="3"/>
  <c r="AK2965" i="3"/>
  <c r="AO2965" i="3" s="1"/>
  <c r="AH2965" i="3"/>
  <c r="AG2965" i="3"/>
  <c r="AF2965" i="3"/>
  <c r="AC2965" i="3"/>
  <c r="AB2965" i="3"/>
  <c r="AA2965" i="3"/>
  <c r="Y2965" i="3"/>
  <c r="X2965" i="3"/>
  <c r="Z2965" i="3" s="1"/>
  <c r="W2965" i="3"/>
  <c r="V2965" i="3"/>
  <c r="S2965" i="3"/>
  <c r="U2965" i="3" s="1"/>
  <c r="R2965" i="3"/>
  <c r="T2965" i="3" s="1"/>
  <c r="AE2965" i="3" s="1"/>
  <c r="Q2965" i="3"/>
  <c r="AQ2965" i="3" s="1"/>
  <c r="P2965" i="3"/>
  <c r="O2965" i="3"/>
  <c r="AJ2965" i="3" s="1"/>
  <c r="N2965" i="3"/>
  <c r="AP2964" i="3"/>
  <c r="AU2964" i="3" s="1"/>
  <c r="AN2964" i="3"/>
  <c r="AM2964" i="3"/>
  <c r="AL2964" i="3"/>
  <c r="AK2964" i="3"/>
  <c r="AO2964" i="3" s="1"/>
  <c r="AH2964" i="3"/>
  <c r="AG2964" i="3"/>
  <c r="AF2964" i="3"/>
  <c r="AC2964" i="3"/>
  <c r="AB2964" i="3"/>
  <c r="AA2964" i="3"/>
  <c r="Y2964" i="3"/>
  <c r="X2964" i="3"/>
  <c r="Z2964" i="3" s="1"/>
  <c r="W2964" i="3"/>
  <c r="V2964" i="3"/>
  <c r="S2964" i="3"/>
  <c r="U2964" i="3" s="1"/>
  <c r="R2964" i="3"/>
  <c r="T2964" i="3" s="1"/>
  <c r="AE2964" i="3" s="1"/>
  <c r="Q2964" i="3"/>
  <c r="AQ2964" i="3" s="1"/>
  <c r="P2964" i="3"/>
  <c r="O2964" i="3"/>
  <c r="AJ2964" i="3" s="1"/>
  <c r="N2964" i="3"/>
  <c r="AP2963" i="3"/>
  <c r="AU2963" i="3" s="1"/>
  <c r="AN2963" i="3"/>
  <c r="AM2963" i="3"/>
  <c r="AL2963" i="3"/>
  <c r="AK2963" i="3"/>
  <c r="AO2963" i="3" s="1"/>
  <c r="AH2963" i="3"/>
  <c r="AG2963" i="3"/>
  <c r="AF2963" i="3"/>
  <c r="AC2963" i="3"/>
  <c r="AB2963" i="3"/>
  <c r="AA2963" i="3"/>
  <c r="Y2963" i="3"/>
  <c r="X2963" i="3"/>
  <c r="Z2963" i="3" s="1"/>
  <c r="W2963" i="3"/>
  <c r="V2963" i="3"/>
  <c r="S2963" i="3"/>
  <c r="U2963" i="3" s="1"/>
  <c r="R2963" i="3"/>
  <c r="T2963" i="3" s="1"/>
  <c r="AE2963" i="3" s="1"/>
  <c r="Q2963" i="3"/>
  <c r="P2963" i="3"/>
  <c r="O2963" i="3"/>
  <c r="AJ2963" i="3" s="1"/>
  <c r="N2963" i="3"/>
  <c r="AP2962" i="3"/>
  <c r="AU2962" i="3" s="1"/>
  <c r="AN2962" i="3"/>
  <c r="AM2962" i="3"/>
  <c r="AL2962" i="3"/>
  <c r="AK2962" i="3"/>
  <c r="AO2962" i="3" s="1"/>
  <c r="AH2962" i="3"/>
  <c r="AG2962" i="3"/>
  <c r="AF2962" i="3"/>
  <c r="AC2962" i="3"/>
  <c r="AB2962" i="3"/>
  <c r="AA2962" i="3"/>
  <c r="Y2962" i="3"/>
  <c r="X2962" i="3"/>
  <c r="Z2962" i="3" s="1"/>
  <c r="W2962" i="3"/>
  <c r="V2962" i="3"/>
  <c r="S2962" i="3"/>
  <c r="U2962" i="3" s="1"/>
  <c r="R2962" i="3"/>
  <c r="T2962" i="3" s="1"/>
  <c r="AE2962" i="3" s="1"/>
  <c r="Q2962" i="3"/>
  <c r="AQ2962" i="3" s="1"/>
  <c r="P2962" i="3"/>
  <c r="O2962" i="3"/>
  <c r="AJ2962" i="3" s="1"/>
  <c r="N2962" i="3"/>
  <c r="AP2961" i="3"/>
  <c r="AU2961" i="3" s="1"/>
  <c r="AN2961" i="3"/>
  <c r="AM2961" i="3"/>
  <c r="AL2961" i="3"/>
  <c r="AK2961" i="3"/>
  <c r="AO2961" i="3" s="1"/>
  <c r="AH2961" i="3"/>
  <c r="AG2961" i="3"/>
  <c r="AF2961" i="3"/>
  <c r="AC2961" i="3"/>
  <c r="AB2961" i="3"/>
  <c r="AA2961" i="3"/>
  <c r="Y2961" i="3"/>
  <c r="X2961" i="3"/>
  <c r="Z2961" i="3" s="1"/>
  <c r="W2961" i="3"/>
  <c r="V2961" i="3"/>
  <c r="S2961" i="3"/>
  <c r="U2961" i="3" s="1"/>
  <c r="R2961" i="3"/>
  <c r="T2961" i="3" s="1"/>
  <c r="AE2961" i="3" s="1"/>
  <c r="Q2961" i="3"/>
  <c r="P2961" i="3"/>
  <c r="O2961" i="3"/>
  <c r="AJ2961" i="3" s="1"/>
  <c r="N2961" i="3"/>
  <c r="AP2960" i="3"/>
  <c r="AU2960" i="3" s="1"/>
  <c r="AN2960" i="3"/>
  <c r="AM2960" i="3"/>
  <c r="AL2960" i="3"/>
  <c r="AK2960" i="3"/>
  <c r="AO2960" i="3" s="1"/>
  <c r="AH2960" i="3"/>
  <c r="AG2960" i="3"/>
  <c r="AF2960" i="3"/>
  <c r="AC2960" i="3"/>
  <c r="AB2960" i="3"/>
  <c r="AA2960" i="3"/>
  <c r="Y2960" i="3"/>
  <c r="X2960" i="3"/>
  <c r="Z2960" i="3" s="1"/>
  <c r="W2960" i="3"/>
  <c r="V2960" i="3"/>
  <c r="S2960" i="3"/>
  <c r="U2960" i="3" s="1"/>
  <c r="R2960" i="3"/>
  <c r="T2960" i="3" s="1"/>
  <c r="AE2960" i="3" s="1"/>
  <c r="Q2960" i="3"/>
  <c r="AQ2960" i="3" s="1"/>
  <c r="P2960" i="3"/>
  <c r="O2960" i="3"/>
  <c r="AJ2960" i="3" s="1"/>
  <c r="N2960" i="3"/>
  <c r="AP2959" i="3"/>
  <c r="AU2959" i="3" s="1"/>
  <c r="AN2959" i="3"/>
  <c r="AM2959" i="3"/>
  <c r="AL2959" i="3"/>
  <c r="AK2959" i="3"/>
  <c r="AO2959" i="3" s="1"/>
  <c r="AH2959" i="3"/>
  <c r="AG2959" i="3"/>
  <c r="AF2959" i="3"/>
  <c r="AC2959" i="3"/>
  <c r="AB2959" i="3"/>
  <c r="AA2959" i="3"/>
  <c r="Y2959" i="3"/>
  <c r="X2959" i="3"/>
  <c r="Z2959" i="3" s="1"/>
  <c r="W2959" i="3"/>
  <c r="V2959" i="3"/>
  <c r="S2959" i="3"/>
  <c r="U2959" i="3" s="1"/>
  <c r="R2959" i="3"/>
  <c r="T2959" i="3" s="1"/>
  <c r="AE2959" i="3" s="1"/>
  <c r="Q2959" i="3"/>
  <c r="AQ2959" i="3" s="1"/>
  <c r="P2959" i="3"/>
  <c r="O2959" i="3"/>
  <c r="AJ2959" i="3" s="1"/>
  <c r="N2959" i="3"/>
  <c r="AP2958" i="3"/>
  <c r="AU2958" i="3" s="1"/>
  <c r="AN2958" i="3"/>
  <c r="AM2958" i="3"/>
  <c r="AL2958" i="3"/>
  <c r="AK2958" i="3"/>
  <c r="AO2958" i="3" s="1"/>
  <c r="AH2958" i="3"/>
  <c r="AG2958" i="3"/>
  <c r="AF2958" i="3"/>
  <c r="AC2958" i="3"/>
  <c r="AB2958" i="3"/>
  <c r="AA2958" i="3"/>
  <c r="Y2958" i="3"/>
  <c r="X2958" i="3"/>
  <c r="Z2958" i="3" s="1"/>
  <c r="W2958" i="3"/>
  <c r="V2958" i="3"/>
  <c r="S2958" i="3"/>
  <c r="U2958" i="3" s="1"/>
  <c r="R2958" i="3"/>
  <c r="T2958" i="3" s="1"/>
  <c r="AE2958" i="3" s="1"/>
  <c r="Q2958" i="3"/>
  <c r="P2958" i="3"/>
  <c r="O2958" i="3"/>
  <c r="AJ2958" i="3" s="1"/>
  <c r="N2958" i="3"/>
  <c r="AP2957" i="3"/>
  <c r="AU2957" i="3" s="1"/>
  <c r="AN2957" i="3"/>
  <c r="AM2957" i="3"/>
  <c r="AL2957" i="3"/>
  <c r="AK2957" i="3"/>
  <c r="AO2957" i="3" s="1"/>
  <c r="AH2957" i="3"/>
  <c r="AG2957" i="3"/>
  <c r="AF2957" i="3"/>
  <c r="AC2957" i="3"/>
  <c r="AB2957" i="3"/>
  <c r="AA2957" i="3"/>
  <c r="Y2957" i="3"/>
  <c r="X2957" i="3"/>
  <c r="Z2957" i="3" s="1"/>
  <c r="W2957" i="3"/>
  <c r="V2957" i="3"/>
  <c r="S2957" i="3"/>
  <c r="U2957" i="3" s="1"/>
  <c r="R2957" i="3"/>
  <c r="T2957" i="3" s="1"/>
  <c r="AE2957" i="3" s="1"/>
  <c r="Q2957" i="3"/>
  <c r="AQ2957" i="3" s="1"/>
  <c r="P2957" i="3"/>
  <c r="O2957" i="3"/>
  <c r="AJ2957" i="3" s="1"/>
  <c r="N2957" i="3"/>
  <c r="AP2956" i="3"/>
  <c r="AU2956" i="3" s="1"/>
  <c r="AN2956" i="3"/>
  <c r="AM2956" i="3"/>
  <c r="AL2956" i="3"/>
  <c r="AK2956" i="3"/>
  <c r="AO2956" i="3" s="1"/>
  <c r="AH2956" i="3"/>
  <c r="AG2956" i="3"/>
  <c r="AF2956" i="3"/>
  <c r="AC2956" i="3"/>
  <c r="AB2956" i="3"/>
  <c r="AA2956" i="3"/>
  <c r="Y2956" i="3"/>
  <c r="X2956" i="3"/>
  <c r="Z2956" i="3" s="1"/>
  <c r="W2956" i="3"/>
  <c r="V2956" i="3"/>
  <c r="S2956" i="3"/>
  <c r="U2956" i="3" s="1"/>
  <c r="R2956" i="3"/>
  <c r="T2956" i="3" s="1"/>
  <c r="AE2956" i="3" s="1"/>
  <c r="Q2956" i="3"/>
  <c r="AQ2956" i="3" s="1"/>
  <c r="P2956" i="3"/>
  <c r="O2956" i="3"/>
  <c r="AJ2956" i="3" s="1"/>
  <c r="N2956" i="3"/>
  <c r="AP2955" i="3"/>
  <c r="AU2955" i="3" s="1"/>
  <c r="AN2955" i="3"/>
  <c r="AM2955" i="3"/>
  <c r="AL2955" i="3"/>
  <c r="AK2955" i="3"/>
  <c r="AO2955" i="3" s="1"/>
  <c r="AH2955" i="3"/>
  <c r="AG2955" i="3"/>
  <c r="AF2955" i="3"/>
  <c r="AC2955" i="3"/>
  <c r="AB2955" i="3"/>
  <c r="AA2955" i="3"/>
  <c r="Y2955" i="3"/>
  <c r="X2955" i="3"/>
  <c r="Z2955" i="3" s="1"/>
  <c r="W2955" i="3"/>
  <c r="V2955" i="3"/>
  <c r="S2955" i="3"/>
  <c r="U2955" i="3" s="1"/>
  <c r="R2955" i="3"/>
  <c r="T2955" i="3" s="1"/>
  <c r="AE2955" i="3" s="1"/>
  <c r="Q2955" i="3"/>
  <c r="AQ2955" i="3" s="1"/>
  <c r="P2955" i="3"/>
  <c r="O2955" i="3"/>
  <c r="AJ2955" i="3" s="1"/>
  <c r="N2955" i="3"/>
  <c r="AP2954" i="3"/>
  <c r="AU2954" i="3" s="1"/>
  <c r="AN2954" i="3"/>
  <c r="AM2954" i="3"/>
  <c r="AL2954" i="3"/>
  <c r="AK2954" i="3"/>
  <c r="AO2954" i="3" s="1"/>
  <c r="AH2954" i="3"/>
  <c r="AG2954" i="3"/>
  <c r="AF2954" i="3"/>
  <c r="AC2954" i="3"/>
  <c r="AB2954" i="3"/>
  <c r="AA2954" i="3"/>
  <c r="Y2954" i="3"/>
  <c r="X2954" i="3"/>
  <c r="Z2954" i="3" s="1"/>
  <c r="W2954" i="3"/>
  <c r="V2954" i="3"/>
  <c r="S2954" i="3"/>
  <c r="U2954" i="3" s="1"/>
  <c r="R2954" i="3"/>
  <c r="T2954" i="3" s="1"/>
  <c r="AE2954" i="3" s="1"/>
  <c r="Q2954" i="3"/>
  <c r="AQ2954" i="3" s="1"/>
  <c r="P2954" i="3"/>
  <c r="O2954" i="3"/>
  <c r="AJ2954" i="3" s="1"/>
  <c r="N2954" i="3"/>
  <c r="AP2953" i="3"/>
  <c r="AU2953" i="3" s="1"/>
  <c r="AN2953" i="3"/>
  <c r="AM2953" i="3"/>
  <c r="AL2953" i="3"/>
  <c r="AK2953" i="3"/>
  <c r="AO2953" i="3" s="1"/>
  <c r="AH2953" i="3"/>
  <c r="AG2953" i="3"/>
  <c r="AF2953" i="3"/>
  <c r="AC2953" i="3"/>
  <c r="AB2953" i="3"/>
  <c r="AA2953" i="3"/>
  <c r="Y2953" i="3"/>
  <c r="X2953" i="3"/>
  <c r="Z2953" i="3" s="1"/>
  <c r="W2953" i="3"/>
  <c r="V2953" i="3"/>
  <c r="S2953" i="3"/>
  <c r="U2953" i="3" s="1"/>
  <c r="R2953" i="3"/>
  <c r="T2953" i="3" s="1"/>
  <c r="AE2953" i="3" s="1"/>
  <c r="Q2953" i="3"/>
  <c r="AQ2953" i="3" s="1"/>
  <c r="P2953" i="3"/>
  <c r="O2953" i="3"/>
  <c r="AJ2953" i="3" s="1"/>
  <c r="N2953" i="3"/>
  <c r="AP2952" i="3"/>
  <c r="AU2952" i="3" s="1"/>
  <c r="AN2952" i="3"/>
  <c r="AM2952" i="3"/>
  <c r="AL2952" i="3"/>
  <c r="AK2952" i="3"/>
  <c r="AO2952" i="3" s="1"/>
  <c r="AH2952" i="3"/>
  <c r="AG2952" i="3"/>
  <c r="AF2952" i="3"/>
  <c r="AC2952" i="3"/>
  <c r="AB2952" i="3"/>
  <c r="AA2952" i="3"/>
  <c r="Y2952" i="3"/>
  <c r="X2952" i="3"/>
  <c r="Z2952" i="3" s="1"/>
  <c r="W2952" i="3"/>
  <c r="V2952" i="3"/>
  <c r="S2952" i="3"/>
  <c r="U2952" i="3" s="1"/>
  <c r="R2952" i="3"/>
  <c r="T2952" i="3" s="1"/>
  <c r="AE2952" i="3" s="1"/>
  <c r="Q2952" i="3"/>
  <c r="AQ2952" i="3" s="1"/>
  <c r="P2952" i="3"/>
  <c r="O2952" i="3"/>
  <c r="AJ2952" i="3" s="1"/>
  <c r="N2952" i="3"/>
  <c r="AP2951" i="3"/>
  <c r="AU2951" i="3" s="1"/>
  <c r="AN2951" i="3"/>
  <c r="AM2951" i="3"/>
  <c r="AL2951" i="3"/>
  <c r="AK2951" i="3"/>
  <c r="AO2951" i="3" s="1"/>
  <c r="AH2951" i="3"/>
  <c r="AG2951" i="3"/>
  <c r="AF2951" i="3"/>
  <c r="AC2951" i="3"/>
  <c r="AB2951" i="3"/>
  <c r="AA2951" i="3"/>
  <c r="Y2951" i="3"/>
  <c r="X2951" i="3"/>
  <c r="Z2951" i="3" s="1"/>
  <c r="W2951" i="3"/>
  <c r="V2951" i="3"/>
  <c r="S2951" i="3"/>
  <c r="U2951" i="3" s="1"/>
  <c r="R2951" i="3"/>
  <c r="T2951" i="3" s="1"/>
  <c r="AE2951" i="3" s="1"/>
  <c r="Q2951" i="3"/>
  <c r="AQ2951" i="3" s="1"/>
  <c r="P2951" i="3"/>
  <c r="O2951" i="3"/>
  <c r="AJ2951" i="3" s="1"/>
  <c r="N2951" i="3"/>
  <c r="AP2950" i="3"/>
  <c r="AU2950" i="3" s="1"/>
  <c r="AN2950" i="3"/>
  <c r="AM2950" i="3"/>
  <c r="AL2950" i="3"/>
  <c r="AK2950" i="3"/>
  <c r="AO2950" i="3" s="1"/>
  <c r="AH2950" i="3"/>
  <c r="AG2950" i="3"/>
  <c r="AF2950" i="3"/>
  <c r="AC2950" i="3"/>
  <c r="AB2950" i="3"/>
  <c r="AA2950" i="3"/>
  <c r="Y2950" i="3"/>
  <c r="X2950" i="3"/>
  <c r="Z2950" i="3" s="1"/>
  <c r="W2950" i="3"/>
  <c r="V2950" i="3"/>
  <c r="S2950" i="3"/>
  <c r="U2950" i="3" s="1"/>
  <c r="R2950" i="3"/>
  <c r="T2950" i="3" s="1"/>
  <c r="AE2950" i="3" s="1"/>
  <c r="Q2950" i="3"/>
  <c r="AQ2950" i="3" s="1"/>
  <c r="P2950" i="3"/>
  <c r="O2950" i="3"/>
  <c r="AJ2950" i="3" s="1"/>
  <c r="N2950" i="3"/>
  <c r="AP2949" i="3"/>
  <c r="AU2949" i="3" s="1"/>
  <c r="AN2949" i="3"/>
  <c r="AM2949" i="3"/>
  <c r="AL2949" i="3"/>
  <c r="AK2949" i="3"/>
  <c r="AO2949" i="3" s="1"/>
  <c r="AH2949" i="3"/>
  <c r="AG2949" i="3"/>
  <c r="AF2949" i="3"/>
  <c r="AC2949" i="3"/>
  <c r="AB2949" i="3"/>
  <c r="AA2949" i="3"/>
  <c r="Y2949" i="3"/>
  <c r="X2949" i="3"/>
  <c r="Z2949" i="3" s="1"/>
  <c r="W2949" i="3"/>
  <c r="V2949" i="3"/>
  <c r="S2949" i="3"/>
  <c r="U2949" i="3" s="1"/>
  <c r="R2949" i="3"/>
  <c r="T2949" i="3" s="1"/>
  <c r="AE2949" i="3" s="1"/>
  <c r="Q2949" i="3"/>
  <c r="P2949" i="3"/>
  <c r="O2949" i="3"/>
  <c r="AJ2949" i="3" s="1"/>
  <c r="N2949" i="3"/>
  <c r="AP2948" i="3"/>
  <c r="AU2948" i="3" s="1"/>
  <c r="AN2948" i="3"/>
  <c r="AM2948" i="3"/>
  <c r="AL2948" i="3"/>
  <c r="AK2948" i="3"/>
  <c r="AO2948" i="3" s="1"/>
  <c r="AH2948" i="3"/>
  <c r="AG2948" i="3"/>
  <c r="AF2948" i="3"/>
  <c r="AC2948" i="3"/>
  <c r="AB2948" i="3"/>
  <c r="AA2948" i="3"/>
  <c r="Y2948" i="3"/>
  <c r="X2948" i="3"/>
  <c r="Z2948" i="3" s="1"/>
  <c r="W2948" i="3"/>
  <c r="V2948" i="3"/>
  <c r="S2948" i="3"/>
  <c r="U2948" i="3" s="1"/>
  <c r="R2948" i="3"/>
  <c r="T2948" i="3" s="1"/>
  <c r="AE2948" i="3" s="1"/>
  <c r="Q2948" i="3"/>
  <c r="AQ2948" i="3" s="1"/>
  <c r="P2948" i="3"/>
  <c r="O2948" i="3"/>
  <c r="AJ2948" i="3" s="1"/>
  <c r="N2948" i="3"/>
  <c r="AP2947" i="3"/>
  <c r="AU2947" i="3" s="1"/>
  <c r="AN2947" i="3"/>
  <c r="AM2947" i="3"/>
  <c r="AL2947" i="3"/>
  <c r="AK2947" i="3"/>
  <c r="AO2947" i="3" s="1"/>
  <c r="AH2947" i="3"/>
  <c r="AG2947" i="3"/>
  <c r="AF2947" i="3"/>
  <c r="AC2947" i="3"/>
  <c r="AB2947" i="3"/>
  <c r="AA2947" i="3"/>
  <c r="Y2947" i="3"/>
  <c r="X2947" i="3"/>
  <c r="Z2947" i="3" s="1"/>
  <c r="W2947" i="3"/>
  <c r="V2947" i="3"/>
  <c r="S2947" i="3"/>
  <c r="U2947" i="3" s="1"/>
  <c r="R2947" i="3"/>
  <c r="T2947" i="3" s="1"/>
  <c r="AE2947" i="3" s="1"/>
  <c r="Q2947" i="3"/>
  <c r="AQ2947" i="3" s="1"/>
  <c r="P2947" i="3"/>
  <c r="O2947" i="3"/>
  <c r="AJ2947" i="3" s="1"/>
  <c r="N2947" i="3"/>
  <c r="AP2946" i="3"/>
  <c r="AU2946" i="3" s="1"/>
  <c r="AN2946" i="3"/>
  <c r="AM2946" i="3"/>
  <c r="AL2946" i="3"/>
  <c r="AK2946" i="3"/>
  <c r="AO2946" i="3" s="1"/>
  <c r="AH2946" i="3"/>
  <c r="AG2946" i="3"/>
  <c r="AF2946" i="3"/>
  <c r="AC2946" i="3"/>
  <c r="AB2946" i="3"/>
  <c r="AA2946" i="3"/>
  <c r="Y2946" i="3"/>
  <c r="X2946" i="3"/>
  <c r="Z2946" i="3" s="1"/>
  <c r="W2946" i="3"/>
  <c r="V2946" i="3"/>
  <c r="S2946" i="3"/>
  <c r="U2946" i="3" s="1"/>
  <c r="R2946" i="3"/>
  <c r="T2946" i="3" s="1"/>
  <c r="AE2946" i="3" s="1"/>
  <c r="Q2946" i="3"/>
  <c r="AQ2946" i="3" s="1"/>
  <c r="P2946" i="3"/>
  <c r="O2946" i="3"/>
  <c r="AJ2946" i="3" s="1"/>
  <c r="N2946" i="3"/>
  <c r="AP2945" i="3"/>
  <c r="AU2945" i="3" s="1"/>
  <c r="AN2945" i="3"/>
  <c r="AM2945" i="3"/>
  <c r="AL2945" i="3"/>
  <c r="AK2945" i="3"/>
  <c r="AO2945" i="3" s="1"/>
  <c r="AH2945" i="3"/>
  <c r="AG2945" i="3"/>
  <c r="AF2945" i="3"/>
  <c r="AC2945" i="3"/>
  <c r="AB2945" i="3"/>
  <c r="AA2945" i="3"/>
  <c r="Y2945" i="3"/>
  <c r="X2945" i="3"/>
  <c r="Z2945" i="3" s="1"/>
  <c r="W2945" i="3"/>
  <c r="V2945" i="3"/>
  <c r="S2945" i="3"/>
  <c r="U2945" i="3" s="1"/>
  <c r="R2945" i="3"/>
  <c r="T2945" i="3" s="1"/>
  <c r="AE2945" i="3" s="1"/>
  <c r="Q2945" i="3"/>
  <c r="AQ2945" i="3" s="1"/>
  <c r="P2945" i="3"/>
  <c r="O2945" i="3"/>
  <c r="AJ2945" i="3" s="1"/>
  <c r="N2945" i="3"/>
  <c r="AP2944" i="3"/>
  <c r="AU2944" i="3" s="1"/>
  <c r="AN2944" i="3"/>
  <c r="AM2944" i="3"/>
  <c r="AL2944" i="3"/>
  <c r="AK2944" i="3"/>
  <c r="AO2944" i="3" s="1"/>
  <c r="AH2944" i="3"/>
  <c r="AG2944" i="3"/>
  <c r="AF2944" i="3"/>
  <c r="AC2944" i="3"/>
  <c r="AB2944" i="3"/>
  <c r="AA2944" i="3"/>
  <c r="Y2944" i="3"/>
  <c r="X2944" i="3"/>
  <c r="Z2944" i="3" s="1"/>
  <c r="W2944" i="3"/>
  <c r="V2944" i="3"/>
  <c r="S2944" i="3"/>
  <c r="U2944" i="3" s="1"/>
  <c r="R2944" i="3"/>
  <c r="T2944" i="3" s="1"/>
  <c r="AE2944" i="3" s="1"/>
  <c r="Q2944" i="3"/>
  <c r="AQ2944" i="3" s="1"/>
  <c r="P2944" i="3"/>
  <c r="O2944" i="3"/>
  <c r="AJ2944" i="3" s="1"/>
  <c r="N2944" i="3"/>
  <c r="AP2943" i="3"/>
  <c r="AU2943" i="3" s="1"/>
  <c r="AN2943" i="3"/>
  <c r="AM2943" i="3"/>
  <c r="AL2943" i="3"/>
  <c r="AK2943" i="3"/>
  <c r="AO2943" i="3" s="1"/>
  <c r="AH2943" i="3"/>
  <c r="AG2943" i="3"/>
  <c r="AF2943" i="3"/>
  <c r="AC2943" i="3"/>
  <c r="AB2943" i="3"/>
  <c r="AA2943" i="3"/>
  <c r="Y2943" i="3"/>
  <c r="X2943" i="3"/>
  <c r="Z2943" i="3" s="1"/>
  <c r="W2943" i="3"/>
  <c r="V2943" i="3"/>
  <c r="S2943" i="3"/>
  <c r="U2943" i="3" s="1"/>
  <c r="R2943" i="3"/>
  <c r="T2943" i="3" s="1"/>
  <c r="AE2943" i="3" s="1"/>
  <c r="Q2943" i="3"/>
  <c r="P2943" i="3"/>
  <c r="O2943" i="3"/>
  <c r="AJ2943" i="3" s="1"/>
  <c r="N2943" i="3"/>
  <c r="AP2942" i="3"/>
  <c r="AU2942" i="3" s="1"/>
  <c r="AN2942" i="3"/>
  <c r="AM2942" i="3"/>
  <c r="AL2942" i="3"/>
  <c r="AK2942" i="3"/>
  <c r="AO2942" i="3" s="1"/>
  <c r="AH2942" i="3"/>
  <c r="AG2942" i="3"/>
  <c r="AF2942" i="3"/>
  <c r="AC2942" i="3"/>
  <c r="AB2942" i="3"/>
  <c r="AA2942" i="3"/>
  <c r="Y2942" i="3"/>
  <c r="X2942" i="3"/>
  <c r="Z2942" i="3" s="1"/>
  <c r="W2942" i="3"/>
  <c r="V2942" i="3"/>
  <c r="S2942" i="3"/>
  <c r="U2942" i="3" s="1"/>
  <c r="R2942" i="3"/>
  <c r="T2942" i="3" s="1"/>
  <c r="AE2942" i="3" s="1"/>
  <c r="Q2942" i="3"/>
  <c r="AQ2942" i="3" s="1"/>
  <c r="P2942" i="3"/>
  <c r="O2942" i="3"/>
  <c r="AJ2942" i="3" s="1"/>
  <c r="N2942" i="3"/>
  <c r="AP2941" i="3"/>
  <c r="AU2941" i="3" s="1"/>
  <c r="AN2941" i="3"/>
  <c r="AM2941" i="3"/>
  <c r="AL2941" i="3"/>
  <c r="AK2941" i="3"/>
  <c r="AO2941" i="3" s="1"/>
  <c r="AH2941" i="3"/>
  <c r="AG2941" i="3"/>
  <c r="AF2941" i="3"/>
  <c r="AC2941" i="3"/>
  <c r="AB2941" i="3"/>
  <c r="AA2941" i="3"/>
  <c r="Y2941" i="3"/>
  <c r="X2941" i="3"/>
  <c r="Z2941" i="3" s="1"/>
  <c r="W2941" i="3"/>
  <c r="V2941" i="3"/>
  <c r="S2941" i="3"/>
  <c r="U2941" i="3" s="1"/>
  <c r="R2941" i="3"/>
  <c r="T2941" i="3" s="1"/>
  <c r="AE2941" i="3" s="1"/>
  <c r="Q2941" i="3"/>
  <c r="AQ2941" i="3" s="1"/>
  <c r="P2941" i="3"/>
  <c r="O2941" i="3"/>
  <c r="AJ2941" i="3" s="1"/>
  <c r="N2941" i="3"/>
  <c r="AP2940" i="3"/>
  <c r="AU2940" i="3" s="1"/>
  <c r="AN2940" i="3"/>
  <c r="AM2940" i="3"/>
  <c r="AL2940" i="3"/>
  <c r="AK2940" i="3"/>
  <c r="AO2940" i="3" s="1"/>
  <c r="AH2940" i="3"/>
  <c r="AG2940" i="3"/>
  <c r="AF2940" i="3"/>
  <c r="AC2940" i="3"/>
  <c r="AB2940" i="3"/>
  <c r="AA2940" i="3"/>
  <c r="Y2940" i="3"/>
  <c r="X2940" i="3"/>
  <c r="Z2940" i="3" s="1"/>
  <c r="W2940" i="3"/>
  <c r="V2940" i="3"/>
  <c r="S2940" i="3"/>
  <c r="U2940" i="3" s="1"/>
  <c r="R2940" i="3"/>
  <c r="T2940" i="3" s="1"/>
  <c r="AE2940" i="3" s="1"/>
  <c r="Q2940" i="3"/>
  <c r="AQ2940" i="3" s="1"/>
  <c r="P2940" i="3"/>
  <c r="O2940" i="3"/>
  <c r="AJ2940" i="3" s="1"/>
  <c r="N2940" i="3"/>
  <c r="AP2939" i="3"/>
  <c r="AU2939" i="3" s="1"/>
  <c r="AN2939" i="3"/>
  <c r="AM2939" i="3"/>
  <c r="AL2939" i="3"/>
  <c r="AK2939" i="3"/>
  <c r="AO2939" i="3" s="1"/>
  <c r="AH2939" i="3"/>
  <c r="AG2939" i="3"/>
  <c r="AF2939" i="3"/>
  <c r="AC2939" i="3"/>
  <c r="AB2939" i="3"/>
  <c r="AA2939" i="3"/>
  <c r="Y2939" i="3"/>
  <c r="X2939" i="3"/>
  <c r="Z2939" i="3" s="1"/>
  <c r="W2939" i="3"/>
  <c r="V2939" i="3"/>
  <c r="S2939" i="3"/>
  <c r="U2939" i="3" s="1"/>
  <c r="R2939" i="3"/>
  <c r="T2939" i="3" s="1"/>
  <c r="AE2939" i="3" s="1"/>
  <c r="Q2939" i="3"/>
  <c r="AQ2939" i="3" s="1"/>
  <c r="P2939" i="3"/>
  <c r="O2939" i="3"/>
  <c r="AJ2939" i="3" s="1"/>
  <c r="N2939" i="3"/>
  <c r="AP2938" i="3"/>
  <c r="AN2938" i="3"/>
  <c r="AM2938" i="3"/>
  <c r="AL2938" i="3"/>
  <c r="AK2938" i="3"/>
  <c r="AO2938" i="3" s="1"/>
  <c r="AH2938" i="3"/>
  <c r="AG2938" i="3"/>
  <c r="AF2938" i="3"/>
  <c r="AC2938" i="3"/>
  <c r="AB2938" i="3"/>
  <c r="Y2938" i="3"/>
  <c r="X2938" i="3"/>
  <c r="Z2938" i="3" s="1"/>
  <c r="W2938" i="3"/>
  <c r="V2938" i="3"/>
  <c r="S2938" i="3"/>
  <c r="U2938" i="3" s="1"/>
  <c r="R2938" i="3"/>
  <c r="T2938" i="3" s="1"/>
  <c r="AE2938" i="3" s="1"/>
  <c r="Q2938" i="3"/>
  <c r="AQ2938" i="3" s="1"/>
  <c r="P2938" i="3"/>
  <c r="O2938" i="3"/>
  <c r="AJ2938" i="3" s="1"/>
  <c r="N2938" i="3"/>
  <c r="AP2937" i="3"/>
  <c r="AU2937" i="3" s="1"/>
  <c r="AN2937" i="3"/>
  <c r="AM2937" i="3"/>
  <c r="AL2937" i="3"/>
  <c r="AK2937" i="3"/>
  <c r="AO2937" i="3" s="1"/>
  <c r="AH2937" i="3"/>
  <c r="AG2937" i="3"/>
  <c r="AF2937" i="3"/>
  <c r="AC2937" i="3"/>
  <c r="AB2937" i="3"/>
  <c r="AA2937" i="3"/>
  <c r="Y2937" i="3"/>
  <c r="X2937" i="3"/>
  <c r="Z2937" i="3" s="1"/>
  <c r="W2937" i="3"/>
  <c r="V2937" i="3"/>
  <c r="S2937" i="3"/>
  <c r="U2937" i="3" s="1"/>
  <c r="R2937" i="3"/>
  <c r="T2937" i="3" s="1"/>
  <c r="AE2937" i="3" s="1"/>
  <c r="Q2937" i="3"/>
  <c r="AQ2937" i="3" s="1"/>
  <c r="P2937" i="3"/>
  <c r="O2937" i="3"/>
  <c r="AJ2937" i="3" s="1"/>
  <c r="N2937" i="3"/>
  <c r="AP2936" i="3"/>
  <c r="AU2936" i="3" s="1"/>
  <c r="AN2936" i="3"/>
  <c r="AM2936" i="3"/>
  <c r="AL2936" i="3"/>
  <c r="AK2936" i="3"/>
  <c r="AO2936" i="3" s="1"/>
  <c r="AH2936" i="3"/>
  <c r="AG2936" i="3"/>
  <c r="AF2936" i="3"/>
  <c r="AC2936" i="3"/>
  <c r="AB2936" i="3"/>
  <c r="AA2936" i="3"/>
  <c r="Y2936" i="3"/>
  <c r="X2936" i="3"/>
  <c r="Z2936" i="3" s="1"/>
  <c r="W2936" i="3"/>
  <c r="V2936" i="3"/>
  <c r="S2936" i="3"/>
  <c r="U2936" i="3" s="1"/>
  <c r="R2936" i="3"/>
  <c r="T2936" i="3" s="1"/>
  <c r="AE2936" i="3" s="1"/>
  <c r="Q2936" i="3"/>
  <c r="P2936" i="3"/>
  <c r="O2936" i="3"/>
  <c r="AJ2936" i="3" s="1"/>
  <c r="N2936" i="3"/>
  <c r="AP2935" i="3"/>
  <c r="AU2935" i="3" s="1"/>
  <c r="AN2935" i="3"/>
  <c r="AM2935" i="3"/>
  <c r="AL2935" i="3"/>
  <c r="AK2935" i="3"/>
  <c r="AO2935" i="3" s="1"/>
  <c r="AH2935" i="3"/>
  <c r="AG2935" i="3"/>
  <c r="AF2935" i="3"/>
  <c r="AC2935" i="3"/>
  <c r="AB2935" i="3"/>
  <c r="AA2935" i="3"/>
  <c r="Y2935" i="3"/>
  <c r="X2935" i="3"/>
  <c r="Z2935" i="3" s="1"/>
  <c r="W2935" i="3"/>
  <c r="V2935" i="3"/>
  <c r="S2935" i="3"/>
  <c r="U2935" i="3" s="1"/>
  <c r="R2935" i="3"/>
  <c r="T2935" i="3" s="1"/>
  <c r="AE2935" i="3" s="1"/>
  <c r="Q2935" i="3"/>
  <c r="AQ2935" i="3" s="1"/>
  <c r="P2935" i="3"/>
  <c r="O2935" i="3"/>
  <c r="AJ2935" i="3" s="1"/>
  <c r="N2935" i="3"/>
  <c r="AP2934" i="3"/>
  <c r="AN2934" i="3"/>
  <c r="AM2934" i="3"/>
  <c r="AL2934" i="3"/>
  <c r="AK2934" i="3"/>
  <c r="AO2934" i="3" s="1"/>
  <c r="AH2934" i="3"/>
  <c r="AG2934" i="3"/>
  <c r="AF2934" i="3"/>
  <c r="AC2934" i="3"/>
  <c r="AB2934" i="3"/>
  <c r="Y2934" i="3"/>
  <c r="X2934" i="3"/>
  <c r="Z2934" i="3" s="1"/>
  <c r="W2934" i="3"/>
  <c r="V2934" i="3"/>
  <c r="S2934" i="3"/>
  <c r="U2934" i="3" s="1"/>
  <c r="R2934" i="3"/>
  <c r="T2934" i="3" s="1"/>
  <c r="AE2934" i="3" s="1"/>
  <c r="Q2934" i="3"/>
  <c r="AQ2934" i="3" s="1"/>
  <c r="P2934" i="3"/>
  <c r="O2934" i="3"/>
  <c r="AJ2934" i="3" s="1"/>
  <c r="N2934" i="3"/>
  <c r="AP2933" i="3"/>
  <c r="AU2933" i="3" s="1"/>
  <c r="AN2933" i="3"/>
  <c r="AM2933" i="3"/>
  <c r="AL2933" i="3"/>
  <c r="AK2933" i="3"/>
  <c r="AO2933" i="3" s="1"/>
  <c r="AH2933" i="3"/>
  <c r="AG2933" i="3"/>
  <c r="AF2933" i="3"/>
  <c r="AC2933" i="3"/>
  <c r="AB2933" i="3"/>
  <c r="AA2933" i="3"/>
  <c r="Y2933" i="3"/>
  <c r="X2933" i="3"/>
  <c r="Z2933" i="3" s="1"/>
  <c r="W2933" i="3"/>
  <c r="V2933" i="3"/>
  <c r="S2933" i="3"/>
  <c r="U2933" i="3" s="1"/>
  <c r="R2933" i="3"/>
  <c r="T2933" i="3" s="1"/>
  <c r="AE2933" i="3" s="1"/>
  <c r="Q2933" i="3"/>
  <c r="P2933" i="3"/>
  <c r="O2933" i="3"/>
  <c r="AJ2933" i="3" s="1"/>
  <c r="N2933" i="3"/>
  <c r="AP2932" i="3"/>
  <c r="AU2932" i="3" s="1"/>
  <c r="AN2932" i="3"/>
  <c r="AM2932" i="3"/>
  <c r="AL2932" i="3"/>
  <c r="AK2932" i="3"/>
  <c r="AO2932" i="3" s="1"/>
  <c r="AH2932" i="3"/>
  <c r="AG2932" i="3"/>
  <c r="AF2932" i="3"/>
  <c r="AC2932" i="3"/>
  <c r="AB2932" i="3"/>
  <c r="AA2932" i="3"/>
  <c r="Y2932" i="3"/>
  <c r="X2932" i="3"/>
  <c r="Z2932" i="3" s="1"/>
  <c r="W2932" i="3"/>
  <c r="V2932" i="3"/>
  <c r="S2932" i="3"/>
  <c r="U2932" i="3" s="1"/>
  <c r="R2932" i="3"/>
  <c r="T2932" i="3" s="1"/>
  <c r="AE2932" i="3" s="1"/>
  <c r="Q2932" i="3"/>
  <c r="AQ2932" i="3" s="1"/>
  <c r="P2932" i="3"/>
  <c r="O2932" i="3"/>
  <c r="AJ2932" i="3" s="1"/>
  <c r="N2932" i="3"/>
  <c r="AP2931" i="3"/>
  <c r="AU2931" i="3" s="1"/>
  <c r="AN2931" i="3"/>
  <c r="AM2931" i="3"/>
  <c r="AL2931" i="3"/>
  <c r="AK2931" i="3"/>
  <c r="AO2931" i="3" s="1"/>
  <c r="AH2931" i="3"/>
  <c r="AG2931" i="3"/>
  <c r="AF2931" i="3"/>
  <c r="AC2931" i="3"/>
  <c r="AB2931" i="3"/>
  <c r="AA2931" i="3"/>
  <c r="Y2931" i="3"/>
  <c r="X2931" i="3"/>
  <c r="Z2931" i="3" s="1"/>
  <c r="W2931" i="3"/>
  <c r="V2931" i="3"/>
  <c r="S2931" i="3"/>
  <c r="U2931" i="3" s="1"/>
  <c r="R2931" i="3"/>
  <c r="T2931" i="3" s="1"/>
  <c r="AE2931" i="3" s="1"/>
  <c r="Q2931" i="3"/>
  <c r="AQ2931" i="3" s="1"/>
  <c r="P2931" i="3"/>
  <c r="O2931" i="3"/>
  <c r="AJ2931" i="3" s="1"/>
  <c r="N2931" i="3"/>
  <c r="AP2930" i="3"/>
  <c r="AU2930" i="3" s="1"/>
  <c r="AN2930" i="3"/>
  <c r="AM2930" i="3"/>
  <c r="AL2930" i="3"/>
  <c r="AK2930" i="3"/>
  <c r="AO2930" i="3" s="1"/>
  <c r="AH2930" i="3"/>
  <c r="AG2930" i="3"/>
  <c r="AF2930" i="3"/>
  <c r="AC2930" i="3"/>
  <c r="AB2930" i="3"/>
  <c r="AA2930" i="3"/>
  <c r="Y2930" i="3"/>
  <c r="X2930" i="3"/>
  <c r="Z2930" i="3" s="1"/>
  <c r="W2930" i="3"/>
  <c r="V2930" i="3"/>
  <c r="S2930" i="3"/>
  <c r="U2930" i="3" s="1"/>
  <c r="R2930" i="3"/>
  <c r="T2930" i="3" s="1"/>
  <c r="AE2930" i="3" s="1"/>
  <c r="Q2930" i="3"/>
  <c r="AQ2930" i="3" s="1"/>
  <c r="P2930" i="3"/>
  <c r="O2930" i="3"/>
  <c r="AJ2930" i="3" s="1"/>
  <c r="N2930" i="3"/>
  <c r="AP2929" i="3"/>
  <c r="AU2929" i="3" s="1"/>
  <c r="AN2929" i="3"/>
  <c r="AM2929" i="3"/>
  <c r="AL2929" i="3"/>
  <c r="AK2929" i="3"/>
  <c r="AO2929" i="3" s="1"/>
  <c r="AH2929" i="3"/>
  <c r="AG2929" i="3"/>
  <c r="AF2929" i="3"/>
  <c r="AC2929" i="3"/>
  <c r="AB2929" i="3"/>
  <c r="AA2929" i="3"/>
  <c r="Y2929" i="3"/>
  <c r="X2929" i="3"/>
  <c r="Z2929" i="3" s="1"/>
  <c r="W2929" i="3"/>
  <c r="V2929" i="3"/>
  <c r="S2929" i="3"/>
  <c r="U2929" i="3" s="1"/>
  <c r="R2929" i="3"/>
  <c r="T2929" i="3" s="1"/>
  <c r="AE2929" i="3" s="1"/>
  <c r="Q2929" i="3"/>
  <c r="AQ2929" i="3" s="1"/>
  <c r="P2929" i="3"/>
  <c r="O2929" i="3"/>
  <c r="AJ2929" i="3" s="1"/>
  <c r="N2929" i="3"/>
  <c r="AP2928" i="3"/>
  <c r="AU2928" i="3" s="1"/>
  <c r="AN2928" i="3"/>
  <c r="AM2928" i="3"/>
  <c r="AL2928" i="3"/>
  <c r="AK2928" i="3"/>
  <c r="AO2928" i="3" s="1"/>
  <c r="AH2928" i="3"/>
  <c r="AG2928" i="3"/>
  <c r="AF2928" i="3"/>
  <c r="AC2928" i="3"/>
  <c r="AB2928" i="3"/>
  <c r="AA2928" i="3"/>
  <c r="Y2928" i="3"/>
  <c r="X2928" i="3"/>
  <c r="Z2928" i="3" s="1"/>
  <c r="W2928" i="3"/>
  <c r="V2928" i="3"/>
  <c r="S2928" i="3"/>
  <c r="U2928" i="3" s="1"/>
  <c r="R2928" i="3"/>
  <c r="T2928" i="3" s="1"/>
  <c r="AE2928" i="3" s="1"/>
  <c r="Q2928" i="3"/>
  <c r="AQ2928" i="3" s="1"/>
  <c r="P2928" i="3"/>
  <c r="O2928" i="3"/>
  <c r="AJ2928" i="3" s="1"/>
  <c r="N2928" i="3"/>
  <c r="AP2927" i="3"/>
  <c r="AU2927" i="3" s="1"/>
  <c r="AN2927" i="3"/>
  <c r="AM2927" i="3"/>
  <c r="AL2927" i="3"/>
  <c r="AK2927" i="3"/>
  <c r="AO2927" i="3" s="1"/>
  <c r="AH2927" i="3"/>
  <c r="AG2927" i="3"/>
  <c r="AF2927" i="3"/>
  <c r="AC2927" i="3"/>
  <c r="AB2927" i="3"/>
  <c r="AA2927" i="3"/>
  <c r="Y2927" i="3"/>
  <c r="X2927" i="3"/>
  <c r="Z2927" i="3" s="1"/>
  <c r="W2927" i="3"/>
  <c r="V2927" i="3"/>
  <c r="S2927" i="3"/>
  <c r="U2927" i="3" s="1"/>
  <c r="R2927" i="3"/>
  <c r="T2927" i="3" s="1"/>
  <c r="AE2927" i="3" s="1"/>
  <c r="Q2927" i="3"/>
  <c r="AQ2927" i="3" s="1"/>
  <c r="P2927" i="3"/>
  <c r="O2927" i="3"/>
  <c r="AJ2927" i="3" s="1"/>
  <c r="N2927" i="3"/>
  <c r="AP2926" i="3"/>
  <c r="AU2926" i="3" s="1"/>
  <c r="AN2926" i="3"/>
  <c r="AM2926" i="3"/>
  <c r="AL2926" i="3"/>
  <c r="AK2926" i="3"/>
  <c r="AO2926" i="3" s="1"/>
  <c r="AH2926" i="3"/>
  <c r="AG2926" i="3"/>
  <c r="AF2926" i="3"/>
  <c r="AC2926" i="3"/>
  <c r="AB2926" i="3"/>
  <c r="AA2926" i="3"/>
  <c r="Y2926" i="3"/>
  <c r="X2926" i="3"/>
  <c r="Z2926" i="3" s="1"/>
  <c r="W2926" i="3"/>
  <c r="V2926" i="3"/>
  <c r="S2926" i="3"/>
  <c r="U2926" i="3" s="1"/>
  <c r="R2926" i="3"/>
  <c r="T2926" i="3" s="1"/>
  <c r="AE2926" i="3" s="1"/>
  <c r="Q2926" i="3"/>
  <c r="AQ2926" i="3" s="1"/>
  <c r="P2926" i="3"/>
  <c r="O2926" i="3"/>
  <c r="AJ2926" i="3" s="1"/>
  <c r="N2926" i="3"/>
  <c r="AP2925" i="3"/>
  <c r="AU2925" i="3" s="1"/>
  <c r="AN2925" i="3"/>
  <c r="AM2925" i="3"/>
  <c r="AL2925" i="3"/>
  <c r="AK2925" i="3"/>
  <c r="AO2925" i="3" s="1"/>
  <c r="AH2925" i="3"/>
  <c r="AG2925" i="3"/>
  <c r="AF2925" i="3"/>
  <c r="AC2925" i="3"/>
  <c r="AB2925" i="3"/>
  <c r="AA2925" i="3"/>
  <c r="Y2925" i="3"/>
  <c r="X2925" i="3"/>
  <c r="Z2925" i="3" s="1"/>
  <c r="W2925" i="3"/>
  <c r="V2925" i="3"/>
  <c r="S2925" i="3"/>
  <c r="U2925" i="3" s="1"/>
  <c r="R2925" i="3"/>
  <c r="T2925" i="3" s="1"/>
  <c r="AE2925" i="3" s="1"/>
  <c r="Q2925" i="3"/>
  <c r="AQ2925" i="3" s="1"/>
  <c r="P2925" i="3"/>
  <c r="O2925" i="3"/>
  <c r="AJ2925" i="3" s="1"/>
  <c r="N2925" i="3"/>
  <c r="AP2924" i="3"/>
  <c r="AU2924" i="3" s="1"/>
  <c r="AN2924" i="3"/>
  <c r="AM2924" i="3"/>
  <c r="AL2924" i="3"/>
  <c r="AK2924" i="3"/>
  <c r="AO2924" i="3" s="1"/>
  <c r="AH2924" i="3"/>
  <c r="AG2924" i="3"/>
  <c r="AF2924" i="3"/>
  <c r="AC2924" i="3"/>
  <c r="AB2924" i="3"/>
  <c r="AA2924" i="3"/>
  <c r="Y2924" i="3"/>
  <c r="X2924" i="3"/>
  <c r="Z2924" i="3" s="1"/>
  <c r="W2924" i="3"/>
  <c r="V2924" i="3"/>
  <c r="S2924" i="3"/>
  <c r="U2924" i="3" s="1"/>
  <c r="R2924" i="3"/>
  <c r="T2924" i="3" s="1"/>
  <c r="AE2924" i="3" s="1"/>
  <c r="Q2924" i="3"/>
  <c r="AQ2924" i="3" s="1"/>
  <c r="P2924" i="3"/>
  <c r="O2924" i="3"/>
  <c r="AJ2924" i="3" s="1"/>
  <c r="N2924" i="3"/>
  <c r="AP2923" i="3"/>
  <c r="AU2923" i="3" s="1"/>
  <c r="AN2923" i="3"/>
  <c r="AM2923" i="3"/>
  <c r="AL2923" i="3"/>
  <c r="AK2923" i="3"/>
  <c r="AO2923" i="3" s="1"/>
  <c r="AH2923" i="3"/>
  <c r="AG2923" i="3"/>
  <c r="AF2923" i="3"/>
  <c r="AC2923" i="3"/>
  <c r="AB2923" i="3"/>
  <c r="AA2923" i="3"/>
  <c r="Y2923" i="3"/>
  <c r="X2923" i="3"/>
  <c r="Z2923" i="3" s="1"/>
  <c r="W2923" i="3"/>
  <c r="V2923" i="3"/>
  <c r="S2923" i="3"/>
  <c r="U2923" i="3" s="1"/>
  <c r="R2923" i="3"/>
  <c r="T2923" i="3" s="1"/>
  <c r="AE2923" i="3" s="1"/>
  <c r="Q2923" i="3"/>
  <c r="AQ2923" i="3" s="1"/>
  <c r="P2923" i="3"/>
  <c r="O2923" i="3"/>
  <c r="AJ2923" i="3" s="1"/>
  <c r="N2923" i="3"/>
  <c r="AP2922" i="3"/>
  <c r="AU2922" i="3" s="1"/>
  <c r="AN2922" i="3"/>
  <c r="AM2922" i="3"/>
  <c r="AL2922" i="3"/>
  <c r="AK2922" i="3"/>
  <c r="AO2922" i="3" s="1"/>
  <c r="AH2922" i="3"/>
  <c r="AG2922" i="3"/>
  <c r="AF2922" i="3"/>
  <c r="AC2922" i="3"/>
  <c r="AB2922" i="3"/>
  <c r="AA2922" i="3"/>
  <c r="Y2922" i="3"/>
  <c r="X2922" i="3"/>
  <c r="Z2922" i="3" s="1"/>
  <c r="W2922" i="3"/>
  <c r="V2922" i="3"/>
  <c r="S2922" i="3"/>
  <c r="U2922" i="3" s="1"/>
  <c r="R2922" i="3"/>
  <c r="T2922" i="3" s="1"/>
  <c r="AE2922" i="3" s="1"/>
  <c r="Q2922" i="3"/>
  <c r="AQ2922" i="3" s="1"/>
  <c r="P2922" i="3"/>
  <c r="O2922" i="3"/>
  <c r="AJ2922" i="3" s="1"/>
  <c r="N2922" i="3"/>
  <c r="AP2921" i="3"/>
  <c r="AU2921" i="3" s="1"/>
  <c r="AN2921" i="3"/>
  <c r="AM2921" i="3"/>
  <c r="AL2921" i="3"/>
  <c r="AK2921" i="3"/>
  <c r="AO2921" i="3" s="1"/>
  <c r="AH2921" i="3"/>
  <c r="AG2921" i="3"/>
  <c r="AF2921" i="3"/>
  <c r="AC2921" i="3"/>
  <c r="AB2921" i="3"/>
  <c r="AA2921" i="3"/>
  <c r="Y2921" i="3"/>
  <c r="X2921" i="3"/>
  <c r="Z2921" i="3" s="1"/>
  <c r="W2921" i="3"/>
  <c r="V2921" i="3"/>
  <c r="S2921" i="3"/>
  <c r="U2921" i="3" s="1"/>
  <c r="R2921" i="3"/>
  <c r="T2921" i="3" s="1"/>
  <c r="AE2921" i="3" s="1"/>
  <c r="Q2921" i="3"/>
  <c r="P2921" i="3"/>
  <c r="O2921" i="3"/>
  <c r="AJ2921" i="3" s="1"/>
  <c r="N2921" i="3"/>
  <c r="AP2920" i="3"/>
  <c r="AU2920" i="3" s="1"/>
  <c r="AN2920" i="3"/>
  <c r="AM2920" i="3"/>
  <c r="AL2920" i="3"/>
  <c r="AK2920" i="3"/>
  <c r="AO2920" i="3" s="1"/>
  <c r="AH2920" i="3"/>
  <c r="AG2920" i="3"/>
  <c r="AF2920" i="3"/>
  <c r="AC2920" i="3"/>
  <c r="AB2920" i="3"/>
  <c r="AA2920" i="3"/>
  <c r="Y2920" i="3"/>
  <c r="X2920" i="3"/>
  <c r="Z2920" i="3" s="1"/>
  <c r="W2920" i="3"/>
  <c r="V2920" i="3"/>
  <c r="S2920" i="3"/>
  <c r="U2920" i="3" s="1"/>
  <c r="R2920" i="3"/>
  <c r="T2920" i="3" s="1"/>
  <c r="AE2920" i="3" s="1"/>
  <c r="Q2920" i="3"/>
  <c r="AQ2920" i="3" s="1"/>
  <c r="P2920" i="3"/>
  <c r="O2920" i="3"/>
  <c r="AJ2920" i="3" s="1"/>
  <c r="N2920" i="3"/>
  <c r="AP2919" i="3"/>
  <c r="AU2919" i="3" s="1"/>
  <c r="AN2919" i="3"/>
  <c r="AM2919" i="3"/>
  <c r="AL2919" i="3"/>
  <c r="AK2919" i="3"/>
  <c r="AO2919" i="3" s="1"/>
  <c r="AH2919" i="3"/>
  <c r="AG2919" i="3"/>
  <c r="AF2919" i="3"/>
  <c r="AC2919" i="3"/>
  <c r="AB2919" i="3"/>
  <c r="AA2919" i="3"/>
  <c r="Y2919" i="3"/>
  <c r="X2919" i="3"/>
  <c r="Z2919" i="3" s="1"/>
  <c r="W2919" i="3"/>
  <c r="V2919" i="3"/>
  <c r="S2919" i="3"/>
  <c r="U2919" i="3" s="1"/>
  <c r="R2919" i="3"/>
  <c r="T2919" i="3" s="1"/>
  <c r="AE2919" i="3" s="1"/>
  <c r="Q2919" i="3"/>
  <c r="AQ2919" i="3" s="1"/>
  <c r="P2919" i="3"/>
  <c r="O2919" i="3"/>
  <c r="AJ2919" i="3" s="1"/>
  <c r="N2919" i="3"/>
  <c r="AP2918" i="3"/>
  <c r="AU2918" i="3" s="1"/>
  <c r="AN2918" i="3"/>
  <c r="AM2918" i="3"/>
  <c r="AL2918" i="3"/>
  <c r="AK2918" i="3"/>
  <c r="AO2918" i="3" s="1"/>
  <c r="AH2918" i="3"/>
  <c r="AG2918" i="3"/>
  <c r="AF2918" i="3"/>
  <c r="AC2918" i="3"/>
  <c r="AB2918" i="3"/>
  <c r="AA2918" i="3"/>
  <c r="Y2918" i="3"/>
  <c r="X2918" i="3"/>
  <c r="Z2918" i="3" s="1"/>
  <c r="W2918" i="3"/>
  <c r="V2918" i="3"/>
  <c r="S2918" i="3"/>
  <c r="U2918" i="3" s="1"/>
  <c r="R2918" i="3"/>
  <c r="T2918" i="3" s="1"/>
  <c r="AE2918" i="3" s="1"/>
  <c r="Q2918" i="3"/>
  <c r="AQ2918" i="3" s="1"/>
  <c r="P2918" i="3"/>
  <c r="O2918" i="3"/>
  <c r="AJ2918" i="3" s="1"/>
  <c r="N2918" i="3"/>
  <c r="AP2917" i="3"/>
  <c r="AU2917" i="3" s="1"/>
  <c r="AN2917" i="3"/>
  <c r="AM2917" i="3"/>
  <c r="AL2917" i="3"/>
  <c r="AK2917" i="3"/>
  <c r="AO2917" i="3" s="1"/>
  <c r="AH2917" i="3"/>
  <c r="AG2917" i="3"/>
  <c r="AF2917" i="3"/>
  <c r="AC2917" i="3"/>
  <c r="AB2917" i="3"/>
  <c r="AA2917" i="3"/>
  <c r="Y2917" i="3"/>
  <c r="X2917" i="3"/>
  <c r="Z2917" i="3" s="1"/>
  <c r="W2917" i="3"/>
  <c r="V2917" i="3"/>
  <c r="S2917" i="3"/>
  <c r="U2917" i="3" s="1"/>
  <c r="R2917" i="3"/>
  <c r="T2917" i="3" s="1"/>
  <c r="AE2917" i="3" s="1"/>
  <c r="Q2917" i="3"/>
  <c r="AQ2917" i="3" s="1"/>
  <c r="P2917" i="3"/>
  <c r="O2917" i="3"/>
  <c r="AJ2917" i="3" s="1"/>
  <c r="N2917" i="3"/>
  <c r="AP2916" i="3"/>
  <c r="AU2916" i="3" s="1"/>
  <c r="AN2916" i="3"/>
  <c r="AM2916" i="3"/>
  <c r="AL2916" i="3"/>
  <c r="AK2916" i="3"/>
  <c r="AO2916" i="3" s="1"/>
  <c r="AH2916" i="3"/>
  <c r="AG2916" i="3"/>
  <c r="AF2916" i="3"/>
  <c r="AC2916" i="3"/>
  <c r="AB2916" i="3"/>
  <c r="AA2916" i="3"/>
  <c r="Y2916" i="3"/>
  <c r="X2916" i="3"/>
  <c r="Z2916" i="3" s="1"/>
  <c r="W2916" i="3"/>
  <c r="V2916" i="3"/>
  <c r="S2916" i="3"/>
  <c r="U2916" i="3" s="1"/>
  <c r="R2916" i="3"/>
  <c r="T2916" i="3" s="1"/>
  <c r="AE2916" i="3" s="1"/>
  <c r="Q2916" i="3"/>
  <c r="P2916" i="3"/>
  <c r="O2916" i="3"/>
  <c r="AJ2916" i="3" s="1"/>
  <c r="N2916" i="3"/>
  <c r="AP2915" i="3"/>
  <c r="AU2915" i="3" s="1"/>
  <c r="AN2915" i="3"/>
  <c r="AM2915" i="3"/>
  <c r="AL2915" i="3"/>
  <c r="AK2915" i="3"/>
  <c r="AO2915" i="3" s="1"/>
  <c r="AH2915" i="3"/>
  <c r="AG2915" i="3"/>
  <c r="AF2915" i="3"/>
  <c r="AC2915" i="3"/>
  <c r="AB2915" i="3"/>
  <c r="AA2915" i="3"/>
  <c r="Y2915" i="3"/>
  <c r="X2915" i="3"/>
  <c r="Z2915" i="3" s="1"/>
  <c r="W2915" i="3"/>
  <c r="V2915" i="3"/>
  <c r="S2915" i="3"/>
  <c r="U2915" i="3" s="1"/>
  <c r="R2915" i="3"/>
  <c r="T2915" i="3" s="1"/>
  <c r="AE2915" i="3" s="1"/>
  <c r="Q2915" i="3"/>
  <c r="AQ2915" i="3" s="1"/>
  <c r="P2915" i="3"/>
  <c r="O2915" i="3"/>
  <c r="AJ2915" i="3" s="1"/>
  <c r="N2915" i="3"/>
  <c r="AP2914" i="3"/>
  <c r="AU2914" i="3" s="1"/>
  <c r="AN2914" i="3"/>
  <c r="AM2914" i="3"/>
  <c r="AL2914" i="3"/>
  <c r="AK2914" i="3"/>
  <c r="AO2914" i="3" s="1"/>
  <c r="AH2914" i="3"/>
  <c r="AG2914" i="3"/>
  <c r="AF2914" i="3"/>
  <c r="AC2914" i="3"/>
  <c r="AB2914" i="3"/>
  <c r="AA2914" i="3"/>
  <c r="Y2914" i="3"/>
  <c r="X2914" i="3"/>
  <c r="Z2914" i="3" s="1"/>
  <c r="W2914" i="3"/>
  <c r="V2914" i="3"/>
  <c r="S2914" i="3"/>
  <c r="U2914" i="3" s="1"/>
  <c r="R2914" i="3"/>
  <c r="T2914" i="3" s="1"/>
  <c r="AE2914" i="3" s="1"/>
  <c r="Q2914" i="3"/>
  <c r="AQ2914" i="3" s="1"/>
  <c r="P2914" i="3"/>
  <c r="O2914" i="3"/>
  <c r="AJ2914" i="3" s="1"/>
  <c r="N2914" i="3"/>
  <c r="AP2913" i="3"/>
  <c r="AU2913" i="3" s="1"/>
  <c r="AN2913" i="3"/>
  <c r="AM2913" i="3"/>
  <c r="AL2913" i="3"/>
  <c r="AK2913" i="3"/>
  <c r="AO2913" i="3" s="1"/>
  <c r="AH2913" i="3"/>
  <c r="AG2913" i="3"/>
  <c r="AF2913" i="3"/>
  <c r="AC2913" i="3"/>
  <c r="AB2913" i="3"/>
  <c r="AA2913" i="3"/>
  <c r="Y2913" i="3"/>
  <c r="X2913" i="3"/>
  <c r="Z2913" i="3" s="1"/>
  <c r="W2913" i="3"/>
  <c r="V2913" i="3"/>
  <c r="S2913" i="3"/>
  <c r="U2913" i="3" s="1"/>
  <c r="R2913" i="3"/>
  <c r="T2913" i="3" s="1"/>
  <c r="AE2913" i="3" s="1"/>
  <c r="Q2913" i="3"/>
  <c r="AQ2913" i="3" s="1"/>
  <c r="P2913" i="3"/>
  <c r="O2913" i="3"/>
  <c r="AJ2913" i="3" s="1"/>
  <c r="N2913" i="3"/>
  <c r="AP2912" i="3"/>
  <c r="AU2912" i="3" s="1"/>
  <c r="AN2912" i="3"/>
  <c r="AM2912" i="3"/>
  <c r="AL2912" i="3"/>
  <c r="AK2912" i="3"/>
  <c r="AO2912" i="3" s="1"/>
  <c r="AH2912" i="3"/>
  <c r="AG2912" i="3"/>
  <c r="AF2912" i="3"/>
  <c r="AC2912" i="3"/>
  <c r="AB2912" i="3"/>
  <c r="AA2912" i="3"/>
  <c r="Y2912" i="3"/>
  <c r="X2912" i="3"/>
  <c r="Z2912" i="3" s="1"/>
  <c r="W2912" i="3"/>
  <c r="V2912" i="3"/>
  <c r="S2912" i="3"/>
  <c r="U2912" i="3" s="1"/>
  <c r="R2912" i="3"/>
  <c r="T2912" i="3" s="1"/>
  <c r="AE2912" i="3" s="1"/>
  <c r="Q2912" i="3"/>
  <c r="AQ2912" i="3" s="1"/>
  <c r="P2912" i="3"/>
  <c r="O2912" i="3"/>
  <c r="AJ2912" i="3" s="1"/>
  <c r="N2912" i="3"/>
  <c r="AP2911" i="3"/>
  <c r="AU2911" i="3" s="1"/>
  <c r="AN2911" i="3"/>
  <c r="AM2911" i="3"/>
  <c r="AL2911" i="3"/>
  <c r="AK2911" i="3"/>
  <c r="AO2911" i="3" s="1"/>
  <c r="AH2911" i="3"/>
  <c r="AG2911" i="3"/>
  <c r="AF2911" i="3"/>
  <c r="AC2911" i="3"/>
  <c r="AB2911" i="3"/>
  <c r="AA2911" i="3"/>
  <c r="Y2911" i="3"/>
  <c r="X2911" i="3"/>
  <c r="Z2911" i="3" s="1"/>
  <c r="W2911" i="3"/>
  <c r="V2911" i="3"/>
  <c r="S2911" i="3"/>
  <c r="U2911" i="3" s="1"/>
  <c r="R2911" i="3"/>
  <c r="T2911" i="3" s="1"/>
  <c r="AE2911" i="3" s="1"/>
  <c r="Q2911" i="3"/>
  <c r="P2911" i="3"/>
  <c r="O2911" i="3"/>
  <c r="AJ2911" i="3" s="1"/>
  <c r="N2911" i="3"/>
  <c r="AP2910" i="3"/>
  <c r="AN2910" i="3"/>
  <c r="AM2910" i="3"/>
  <c r="AL2910" i="3"/>
  <c r="AK2910" i="3"/>
  <c r="AO2910" i="3" s="1"/>
  <c r="AH2910" i="3"/>
  <c r="AG2910" i="3"/>
  <c r="AF2910" i="3"/>
  <c r="AC2910" i="3"/>
  <c r="AB2910" i="3"/>
  <c r="Y2910" i="3"/>
  <c r="X2910" i="3"/>
  <c r="Z2910" i="3" s="1"/>
  <c r="W2910" i="3"/>
  <c r="V2910" i="3"/>
  <c r="S2910" i="3"/>
  <c r="U2910" i="3" s="1"/>
  <c r="R2910" i="3"/>
  <c r="T2910" i="3" s="1"/>
  <c r="AE2910" i="3" s="1"/>
  <c r="Q2910" i="3"/>
  <c r="AQ2910" i="3" s="1"/>
  <c r="P2910" i="3"/>
  <c r="O2910" i="3"/>
  <c r="AJ2910" i="3" s="1"/>
  <c r="N2910" i="3"/>
  <c r="AP2909" i="3"/>
  <c r="AU2909" i="3" s="1"/>
  <c r="AN2909" i="3"/>
  <c r="AM2909" i="3"/>
  <c r="AL2909" i="3"/>
  <c r="AK2909" i="3"/>
  <c r="AO2909" i="3" s="1"/>
  <c r="AH2909" i="3"/>
  <c r="AG2909" i="3"/>
  <c r="AF2909" i="3"/>
  <c r="AC2909" i="3"/>
  <c r="AB2909" i="3"/>
  <c r="AA2909" i="3"/>
  <c r="Y2909" i="3"/>
  <c r="X2909" i="3"/>
  <c r="Z2909" i="3" s="1"/>
  <c r="W2909" i="3"/>
  <c r="V2909" i="3"/>
  <c r="S2909" i="3"/>
  <c r="U2909" i="3" s="1"/>
  <c r="R2909" i="3"/>
  <c r="T2909" i="3" s="1"/>
  <c r="AE2909" i="3" s="1"/>
  <c r="Q2909" i="3"/>
  <c r="P2909" i="3"/>
  <c r="O2909" i="3"/>
  <c r="AJ2909" i="3" s="1"/>
  <c r="N2909" i="3"/>
  <c r="AP2908" i="3"/>
  <c r="AU2908" i="3" s="1"/>
  <c r="AN2908" i="3"/>
  <c r="AM2908" i="3"/>
  <c r="AL2908" i="3"/>
  <c r="AK2908" i="3"/>
  <c r="AO2908" i="3" s="1"/>
  <c r="AH2908" i="3"/>
  <c r="AG2908" i="3"/>
  <c r="AF2908" i="3"/>
  <c r="AC2908" i="3"/>
  <c r="AB2908" i="3"/>
  <c r="AA2908" i="3"/>
  <c r="Y2908" i="3"/>
  <c r="X2908" i="3"/>
  <c r="Z2908" i="3" s="1"/>
  <c r="W2908" i="3"/>
  <c r="V2908" i="3"/>
  <c r="S2908" i="3"/>
  <c r="U2908" i="3" s="1"/>
  <c r="R2908" i="3"/>
  <c r="T2908" i="3" s="1"/>
  <c r="AE2908" i="3" s="1"/>
  <c r="Q2908" i="3"/>
  <c r="AQ2908" i="3" s="1"/>
  <c r="P2908" i="3"/>
  <c r="O2908" i="3"/>
  <c r="AJ2908" i="3" s="1"/>
  <c r="N2908" i="3"/>
  <c r="AP2907" i="3"/>
  <c r="AU2907" i="3" s="1"/>
  <c r="AN2907" i="3"/>
  <c r="AM2907" i="3"/>
  <c r="AL2907" i="3"/>
  <c r="AK2907" i="3"/>
  <c r="AO2907" i="3" s="1"/>
  <c r="AH2907" i="3"/>
  <c r="AG2907" i="3"/>
  <c r="AF2907" i="3"/>
  <c r="AC2907" i="3"/>
  <c r="AB2907" i="3"/>
  <c r="AA2907" i="3"/>
  <c r="Y2907" i="3"/>
  <c r="X2907" i="3"/>
  <c r="Z2907" i="3" s="1"/>
  <c r="W2907" i="3"/>
  <c r="V2907" i="3"/>
  <c r="S2907" i="3"/>
  <c r="U2907" i="3" s="1"/>
  <c r="R2907" i="3"/>
  <c r="T2907" i="3" s="1"/>
  <c r="AE2907" i="3" s="1"/>
  <c r="Q2907" i="3"/>
  <c r="AQ2907" i="3" s="1"/>
  <c r="P2907" i="3"/>
  <c r="O2907" i="3"/>
  <c r="AJ2907" i="3" s="1"/>
  <c r="N2907" i="3"/>
  <c r="AP2906" i="3"/>
  <c r="AN2906" i="3"/>
  <c r="AM2906" i="3"/>
  <c r="AL2906" i="3"/>
  <c r="AK2906" i="3"/>
  <c r="AO2906" i="3" s="1"/>
  <c r="AH2906" i="3"/>
  <c r="AG2906" i="3"/>
  <c r="AF2906" i="3"/>
  <c r="AC2906" i="3"/>
  <c r="AB2906" i="3"/>
  <c r="Y2906" i="3"/>
  <c r="X2906" i="3"/>
  <c r="Z2906" i="3" s="1"/>
  <c r="W2906" i="3"/>
  <c r="V2906" i="3"/>
  <c r="S2906" i="3"/>
  <c r="U2906" i="3" s="1"/>
  <c r="R2906" i="3"/>
  <c r="T2906" i="3" s="1"/>
  <c r="AE2906" i="3" s="1"/>
  <c r="Q2906" i="3"/>
  <c r="AQ2906" i="3" s="1"/>
  <c r="P2906" i="3"/>
  <c r="O2906" i="3"/>
  <c r="AJ2906" i="3" s="1"/>
  <c r="N2906" i="3"/>
  <c r="AP2905" i="3"/>
  <c r="AU2905" i="3" s="1"/>
  <c r="AN2905" i="3"/>
  <c r="AM2905" i="3"/>
  <c r="AL2905" i="3"/>
  <c r="AK2905" i="3"/>
  <c r="AO2905" i="3" s="1"/>
  <c r="AH2905" i="3"/>
  <c r="AG2905" i="3"/>
  <c r="AF2905" i="3"/>
  <c r="AC2905" i="3"/>
  <c r="AB2905" i="3"/>
  <c r="AA2905" i="3"/>
  <c r="Y2905" i="3"/>
  <c r="X2905" i="3"/>
  <c r="Z2905" i="3" s="1"/>
  <c r="W2905" i="3"/>
  <c r="V2905" i="3"/>
  <c r="S2905" i="3"/>
  <c r="U2905" i="3" s="1"/>
  <c r="R2905" i="3"/>
  <c r="T2905" i="3" s="1"/>
  <c r="AE2905" i="3" s="1"/>
  <c r="Q2905" i="3"/>
  <c r="AQ2905" i="3" s="1"/>
  <c r="P2905" i="3"/>
  <c r="O2905" i="3"/>
  <c r="AJ2905" i="3" s="1"/>
  <c r="N2905" i="3"/>
  <c r="AP2904" i="3"/>
  <c r="AU2904" i="3" s="1"/>
  <c r="AN2904" i="3"/>
  <c r="AM2904" i="3"/>
  <c r="AL2904" i="3"/>
  <c r="AK2904" i="3"/>
  <c r="AO2904" i="3" s="1"/>
  <c r="AH2904" i="3"/>
  <c r="AG2904" i="3"/>
  <c r="AF2904" i="3"/>
  <c r="AC2904" i="3"/>
  <c r="AB2904" i="3"/>
  <c r="AA2904" i="3"/>
  <c r="Y2904" i="3"/>
  <c r="X2904" i="3"/>
  <c r="Z2904" i="3" s="1"/>
  <c r="W2904" i="3"/>
  <c r="V2904" i="3"/>
  <c r="S2904" i="3"/>
  <c r="U2904" i="3" s="1"/>
  <c r="R2904" i="3"/>
  <c r="T2904" i="3" s="1"/>
  <c r="AE2904" i="3" s="1"/>
  <c r="Q2904" i="3"/>
  <c r="P2904" i="3"/>
  <c r="O2904" i="3"/>
  <c r="AJ2904" i="3" s="1"/>
  <c r="N2904" i="3"/>
  <c r="AP2903" i="3"/>
  <c r="AU2903" i="3" s="1"/>
  <c r="AN2903" i="3"/>
  <c r="AM2903" i="3"/>
  <c r="AL2903" i="3"/>
  <c r="AK2903" i="3"/>
  <c r="AO2903" i="3" s="1"/>
  <c r="AH2903" i="3"/>
  <c r="AG2903" i="3"/>
  <c r="AF2903" i="3"/>
  <c r="AC2903" i="3"/>
  <c r="AB2903" i="3"/>
  <c r="AA2903" i="3"/>
  <c r="Y2903" i="3"/>
  <c r="X2903" i="3"/>
  <c r="Z2903" i="3" s="1"/>
  <c r="W2903" i="3"/>
  <c r="V2903" i="3"/>
  <c r="S2903" i="3"/>
  <c r="U2903" i="3" s="1"/>
  <c r="R2903" i="3"/>
  <c r="T2903" i="3" s="1"/>
  <c r="AE2903" i="3" s="1"/>
  <c r="Q2903" i="3"/>
  <c r="AQ2903" i="3" s="1"/>
  <c r="P2903" i="3"/>
  <c r="O2903" i="3"/>
  <c r="AJ2903" i="3" s="1"/>
  <c r="N2903" i="3"/>
  <c r="AP2902" i="3"/>
  <c r="AU2902" i="3" s="1"/>
  <c r="AN2902" i="3"/>
  <c r="AM2902" i="3"/>
  <c r="AL2902" i="3"/>
  <c r="AK2902" i="3"/>
  <c r="AO2902" i="3" s="1"/>
  <c r="AH2902" i="3"/>
  <c r="AG2902" i="3"/>
  <c r="AF2902" i="3"/>
  <c r="AC2902" i="3"/>
  <c r="AB2902" i="3"/>
  <c r="AA2902" i="3"/>
  <c r="Y2902" i="3"/>
  <c r="X2902" i="3"/>
  <c r="Z2902" i="3" s="1"/>
  <c r="W2902" i="3"/>
  <c r="V2902" i="3"/>
  <c r="S2902" i="3"/>
  <c r="U2902" i="3" s="1"/>
  <c r="R2902" i="3"/>
  <c r="T2902" i="3" s="1"/>
  <c r="AE2902" i="3" s="1"/>
  <c r="Q2902" i="3"/>
  <c r="P2902" i="3"/>
  <c r="O2902" i="3"/>
  <c r="AJ2902" i="3" s="1"/>
  <c r="N2902" i="3"/>
  <c r="AP2901" i="3"/>
  <c r="AU2901" i="3" s="1"/>
  <c r="AN2901" i="3"/>
  <c r="AM2901" i="3"/>
  <c r="AL2901" i="3"/>
  <c r="AK2901" i="3"/>
  <c r="AO2901" i="3" s="1"/>
  <c r="AH2901" i="3"/>
  <c r="AG2901" i="3"/>
  <c r="AF2901" i="3"/>
  <c r="AC2901" i="3"/>
  <c r="AB2901" i="3"/>
  <c r="AA2901" i="3"/>
  <c r="Y2901" i="3"/>
  <c r="X2901" i="3"/>
  <c r="Z2901" i="3" s="1"/>
  <c r="W2901" i="3"/>
  <c r="V2901" i="3"/>
  <c r="S2901" i="3"/>
  <c r="U2901" i="3" s="1"/>
  <c r="R2901" i="3"/>
  <c r="T2901" i="3" s="1"/>
  <c r="AE2901" i="3" s="1"/>
  <c r="Q2901" i="3"/>
  <c r="P2901" i="3"/>
  <c r="O2901" i="3"/>
  <c r="AJ2901" i="3" s="1"/>
  <c r="N2901" i="3"/>
  <c r="AP2900" i="3"/>
  <c r="AU2900" i="3" s="1"/>
  <c r="AN2900" i="3"/>
  <c r="AM2900" i="3"/>
  <c r="AL2900" i="3"/>
  <c r="AK2900" i="3"/>
  <c r="AO2900" i="3" s="1"/>
  <c r="AH2900" i="3"/>
  <c r="AG2900" i="3"/>
  <c r="AF2900" i="3"/>
  <c r="AC2900" i="3"/>
  <c r="AB2900" i="3"/>
  <c r="AA2900" i="3"/>
  <c r="Y2900" i="3"/>
  <c r="X2900" i="3"/>
  <c r="Z2900" i="3" s="1"/>
  <c r="W2900" i="3"/>
  <c r="V2900" i="3"/>
  <c r="S2900" i="3"/>
  <c r="U2900" i="3" s="1"/>
  <c r="R2900" i="3"/>
  <c r="T2900" i="3" s="1"/>
  <c r="AE2900" i="3" s="1"/>
  <c r="Q2900" i="3"/>
  <c r="AQ2900" i="3" s="1"/>
  <c r="P2900" i="3"/>
  <c r="O2900" i="3"/>
  <c r="AJ2900" i="3" s="1"/>
  <c r="N2900" i="3"/>
  <c r="AP2899" i="3"/>
  <c r="AU2899" i="3" s="1"/>
  <c r="AN2899" i="3"/>
  <c r="AM2899" i="3"/>
  <c r="AL2899" i="3"/>
  <c r="AK2899" i="3"/>
  <c r="AO2899" i="3" s="1"/>
  <c r="AH2899" i="3"/>
  <c r="AG2899" i="3"/>
  <c r="AF2899" i="3"/>
  <c r="AC2899" i="3"/>
  <c r="AB2899" i="3"/>
  <c r="AA2899" i="3"/>
  <c r="Y2899" i="3"/>
  <c r="X2899" i="3"/>
  <c r="Z2899" i="3" s="1"/>
  <c r="W2899" i="3"/>
  <c r="V2899" i="3"/>
  <c r="S2899" i="3"/>
  <c r="U2899" i="3" s="1"/>
  <c r="R2899" i="3"/>
  <c r="T2899" i="3" s="1"/>
  <c r="AE2899" i="3" s="1"/>
  <c r="Q2899" i="3"/>
  <c r="AQ2899" i="3" s="1"/>
  <c r="P2899" i="3"/>
  <c r="O2899" i="3"/>
  <c r="AJ2899" i="3" s="1"/>
  <c r="N2899" i="3"/>
  <c r="AP2898" i="3"/>
  <c r="AU2898" i="3" s="1"/>
  <c r="AN2898" i="3"/>
  <c r="AM2898" i="3"/>
  <c r="AL2898" i="3"/>
  <c r="AK2898" i="3"/>
  <c r="AO2898" i="3" s="1"/>
  <c r="AH2898" i="3"/>
  <c r="AG2898" i="3"/>
  <c r="AF2898" i="3"/>
  <c r="AC2898" i="3"/>
  <c r="AB2898" i="3"/>
  <c r="AA2898" i="3"/>
  <c r="Y2898" i="3"/>
  <c r="X2898" i="3"/>
  <c r="Z2898" i="3" s="1"/>
  <c r="W2898" i="3"/>
  <c r="V2898" i="3"/>
  <c r="S2898" i="3"/>
  <c r="U2898" i="3" s="1"/>
  <c r="R2898" i="3"/>
  <c r="T2898" i="3" s="1"/>
  <c r="AE2898" i="3" s="1"/>
  <c r="Q2898" i="3"/>
  <c r="AQ2898" i="3" s="1"/>
  <c r="P2898" i="3"/>
  <c r="O2898" i="3"/>
  <c r="AJ2898" i="3" s="1"/>
  <c r="N2898" i="3"/>
  <c r="AP2897" i="3"/>
  <c r="AU2897" i="3" s="1"/>
  <c r="AN2897" i="3"/>
  <c r="AM2897" i="3"/>
  <c r="AL2897" i="3"/>
  <c r="AK2897" i="3"/>
  <c r="AO2897" i="3" s="1"/>
  <c r="AH2897" i="3"/>
  <c r="AG2897" i="3"/>
  <c r="AF2897" i="3"/>
  <c r="AC2897" i="3"/>
  <c r="AB2897" i="3"/>
  <c r="AA2897" i="3"/>
  <c r="Y2897" i="3"/>
  <c r="X2897" i="3"/>
  <c r="Z2897" i="3" s="1"/>
  <c r="W2897" i="3"/>
  <c r="V2897" i="3"/>
  <c r="S2897" i="3"/>
  <c r="U2897" i="3" s="1"/>
  <c r="R2897" i="3"/>
  <c r="T2897" i="3" s="1"/>
  <c r="AE2897" i="3" s="1"/>
  <c r="Q2897" i="3"/>
  <c r="AQ2897" i="3" s="1"/>
  <c r="P2897" i="3"/>
  <c r="O2897" i="3"/>
  <c r="AJ2897" i="3" s="1"/>
  <c r="N2897" i="3"/>
  <c r="AP2896" i="3"/>
  <c r="AU2896" i="3" s="1"/>
  <c r="AN2896" i="3"/>
  <c r="AM2896" i="3"/>
  <c r="AL2896" i="3"/>
  <c r="AK2896" i="3"/>
  <c r="AO2896" i="3" s="1"/>
  <c r="AH2896" i="3"/>
  <c r="AG2896" i="3"/>
  <c r="AF2896" i="3"/>
  <c r="AC2896" i="3"/>
  <c r="AB2896" i="3"/>
  <c r="AA2896" i="3"/>
  <c r="Y2896" i="3"/>
  <c r="X2896" i="3"/>
  <c r="Z2896" i="3" s="1"/>
  <c r="W2896" i="3"/>
  <c r="V2896" i="3"/>
  <c r="S2896" i="3"/>
  <c r="U2896" i="3" s="1"/>
  <c r="R2896" i="3"/>
  <c r="T2896" i="3" s="1"/>
  <c r="AE2896" i="3" s="1"/>
  <c r="Q2896" i="3"/>
  <c r="AQ2896" i="3" s="1"/>
  <c r="P2896" i="3"/>
  <c r="O2896" i="3"/>
  <c r="AJ2896" i="3" s="1"/>
  <c r="N2896" i="3"/>
  <c r="AP2895" i="3"/>
  <c r="AU2895" i="3" s="1"/>
  <c r="AN2895" i="3"/>
  <c r="AM2895" i="3"/>
  <c r="AL2895" i="3"/>
  <c r="AK2895" i="3"/>
  <c r="AO2895" i="3" s="1"/>
  <c r="AH2895" i="3"/>
  <c r="AG2895" i="3"/>
  <c r="AF2895" i="3"/>
  <c r="AC2895" i="3"/>
  <c r="AB2895" i="3"/>
  <c r="AA2895" i="3"/>
  <c r="Y2895" i="3"/>
  <c r="X2895" i="3"/>
  <c r="Z2895" i="3" s="1"/>
  <c r="W2895" i="3"/>
  <c r="V2895" i="3"/>
  <c r="S2895" i="3"/>
  <c r="U2895" i="3" s="1"/>
  <c r="R2895" i="3"/>
  <c r="T2895" i="3" s="1"/>
  <c r="AE2895" i="3" s="1"/>
  <c r="Q2895" i="3"/>
  <c r="AQ2895" i="3" s="1"/>
  <c r="P2895" i="3"/>
  <c r="O2895" i="3"/>
  <c r="AJ2895" i="3" s="1"/>
  <c r="N2895" i="3"/>
  <c r="AP2894" i="3"/>
  <c r="AU2894" i="3" s="1"/>
  <c r="AN2894" i="3"/>
  <c r="AM2894" i="3"/>
  <c r="AL2894" i="3"/>
  <c r="AK2894" i="3"/>
  <c r="AO2894" i="3" s="1"/>
  <c r="AH2894" i="3"/>
  <c r="AG2894" i="3"/>
  <c r="AF2894" i="3"/>
  <c r="AC2894" i="3"/>
  <c r="AB2894" i="3"/>
  <c r="AA2894" i="3"/>
  <c r="Y2894" i="3"/>
  <c r="X2894" i="3"/>
  <c r="Z2894" i="3" s="1"/>
  <c r="W2894" i="3"/>
  <c r="V2894" i="3"/>
  <c r="S2894" i="3"/>
  <c r="U2894" i="3" s="1"/>
  <c r="R2894" i="3"/>
  <c r="T2894" i="3" s="1"/>
  <c r="AE2894" i="3" s="1"/>
  <c r="Q2894" i="3"/>
  <c r="AQ2894" i="3" s="1"/>
  <c r="P2894" i="3"/>
  <c r="O2894" i="3"/>
  <c r="AJ2894" i="3" s="1"/>
  <c r="N2894" i="3"/>
  <c r="AP2893" i="3"/>
  <c r="AU2893" i="3" s="1"/>
  <c r="AN2893" i="3"/>
  <c r="AM2893" i="3"/>
  <c r="AL2893" i="3"/>
  <c r="AK2893" i="3"/>
  <c r="AO2893" i="3" s="1"/>
  <c r="AH2893" i="3"/>
  <c r="AG2893" i="3"/>
  <c r="AF2893" i="3"/>
  <c r="AC2893" i="3"/>
  <c r="AB2893" i="3"/>
  <c r="AA2893" i="3"/>
  <c r="Y2893" i="3"/>
  <c r="X2893" i="3"/>
  <c r="Z2893" i="3" s="1"/>
  <c r="W2893" i="3"/>
  <c r="V2893" i="3"/>
  <c r="S2893" i="3"/>
  <c r="U2893" i="3" s="1"/>
  <c r="R2893" i="3"/>
  <c r="T2893" i="3" s="1"/>
  <c r="AE2893" i="3" s="1"/>
  <c r="Q2893" i="3"/>
  <c r="AQ2893" i="3" s="1"/>
  <c r="P2893" i="3"/>
  <c r="O2893" i="3"/>
  <c r="AJ2893" i="3" s="1"/>
  <c r="N2893" i="3"/>
  <c r="AP2892" i="3"/>
  <c r="AU2892" i="3" s="1"/>
  <c r="AN2892" i="3"/>
  <c r="AM2892" i="3"/>
  <c r="AL2892" i="3"/>
  <c r="AK2892" i="3"/>
  <c r="AO2892" i="3" s="1"/>
  <c r="AH2892" i="3"/>
  <c r="AG2892" i="3"/>
  <c r="AF2892" i="3"/>
  <c r="AC2892" i="3"/>
  <c r="AB2892" i="3"/>
  <c r="AA2892" i="3"/>
  <c r="Y2892" i="3"/>
  <c r="X2892" i="3"/>
  <c r="Z2892" i="3" s="1"/>
  <c r="W2892" i="3"/>
  <c r="V2892" i="3"/>
  <c r="S2892" i="3"/>
  <c r="U2892" i="3" s="1"/>
  <c r="R2892" i="3"/>
  <c r="T2892" i="3" s="1"/>
  <c r="AE2892" i="3" s="1"/>
  <c r="Q2892" i="3"/>
  <c r="AQ2892" i="3" s="1"/>
  <c r="P2892" i="3"/>
  <c r="O2892" i="3"/>
  <c r="AJ2892" i="3" s="1"/>
  <c r="N2892" i="3"/>
  <c r="AP2891" i="3"/>
  <c r="AU2891" i="3" s="1"/>
  <c r="AN2891" i="3"/>
  <c r="AM2891" i="3"/>
  <c r="AL2891" i="3"/>
  <c r="AK2891" i="3"/>
  <c r="AO2891" i="3" s="1"/>
  <c r="AH2891" i="3"/>
  <c r="AG2891" i="3"/>
  <c r="AF2891" i="3"/>
  <c r="AC2891" i="3"/>
  <c r="AB2891" i="3"/>
  <c r="AA2891" i="3"/>
  <c r="Y2891" i="3"/>
  <c r="X2891" i="3"/>
  <c r="Z2891" i="3" s="1"/>
  <c r="W2891" i="3"/>
  <c r="V2891" i="3"/>
  <c r="S2891" i="3"/>
  <c r="U2891" i="3" s="1"/>
  <c r="R2891" i="3"/>
  <c r="T2891" i="3" s="1"/>
  <c r="AE2891" i="3" s="1"/>
  <c r="Q2891" i="3"/>
  <c r="AQ2891" i="3" s="1"/>
  <c r="P2891" i="3"/>
  <c r="O2891" i="3"/>
  <c r="AJ2891" i="3" s="1"/>
  <c r="N2891" i="3"/>
  <c r="AP2890" i="3"/>
  <c r="AU2890" i="3" s="1"/>
  <c r="AN2890" i="3"/>
  <c r="AM2890" i="3"/>
  <c r="AL2890" i="3"/>
  <c r="AK2890" i="3"/>
  <c r="AO2890" i="3" s="1"/>
  <c r="AH2890" i="3"/>
  <c r="AG2890" i="3"/>
  <c r="AF2890" i="3"/>
  <c r="AC2890" i="3"/>
  <c r="AB2890" i="3"/>
  <c r="AA2890" i="3"/>
  <c r="Y2890" i="3"/>
  <c r="X2890" i="3"/>
  <c r="Z2890" i="3" s="1"/>
  <c r="W2890" i="3"/>
  <c r="V2890" i="3"/>
  <c r="S2890" i="3"/>
  <c r="U2890" i="3" s="1"/>
  <c r="R2890" i="3"/>
  <c r="T2890" i="3" s="1"/>
  <c r="AE2890" i="3" s="1"/>
  <c r="Q2890" i="3"/>
  <c r="AQ2890" i="3" s="1"/>
  <c r="P2890" i="3"/>
  <c r="O2890" i="3"/>
  <c r="AJ2890" i="3" s="1"/>
  <c r="N2890" i="3"/>
  <c r="AP2889" i="3"/>
  <c r="AU2889" i="3" s="1"/>
  <c r="AN2889" i="3"/>
  <c r="AM2889" i="3"/>
  <c r="AL2889" i="3"/>
  <c r="AK2889" i="3"/>
  <c r="AO2889" i="3" s="1"/>
  <c r="AH2889" i="3"/>
  <c r="AG2889" i="3"/>
  <c r="AF2889" i="3"/>
  <c r="AC2889" i="3"/>
  <c r="AB2889" i="3"/>
  <c r="AA2889" i="3"/>
  <c r="Y2889" i="3"/>
  <c r="X2889" i="3"/>
  <c r="Z2889" i="3" s="1"/>
  <c r="W2889" i="3"/>
  <c r="V2889" i="3"/>
  <c r="S2889" i="3"/>
  <c r="U2889" i="3" s="1"/>
  <c r="R2889" i="3"/>
  <c r="T2889" i="3" s="1"/>
  <c r="AE2889" i="3" s="1"/>
  <c r="Q2889" i="3"/>
  <c r="AQ2889" i="3" s="1"/>
  <c r="P2889" i="3"/>
  <c r="O2889" i="3"/>
  <c r="AJ2889" i="3" s="1"/>
  <c r="N2889" i="3"/>
  <c r="AP2888" i="3"/>
  <c r="AU2888" i="3" s="1"/>
  <c r="AN2888" i="3"/>
  <c r="AM2888" i="3"/>
  <c r="AL2888" i="3"/>
  <c r="AK2888" i="3"/>
  <c r="AO2888" i="3" s="1"/>
  <c r="AH2888" i="3"/>
  <c r="AG2888" i="3"/>
  <c r="AF2888" i="3"/>
  <c r="AC2888" i="3"/>
  <c r="AB2888" i="3"/>
  <c r="AA2888" i="3"/>
  <c r="Y2888" i="3"/>
  <c r="X2888" i="3"/>
  <c r="Z2888" i="3" s="1"/>
  <c r="W2888" i="3"/>
  <c r="V2888" i="3"/>
  <c r="S2888" i="3"/>
  <c r="U2888" i="3" s="1"/>
  <c r="R2888" i="3"/>
  <c r="T2888" i="3" s="1"/>
  <c r="AE2888" i="3" s="1"/>
  <c r="Q2888" i="3"/>
  <c r="AQ2888" i="3" s="1"/>
  <c r="P2888" i="3"/>
  <c r="O2888" i="3"/>
  <c r="AJ2888" i="3" s="1"/>
  <c r="N2888" i="3"/>
  <c r="AP2887" i="3"/>
  <c r="AU2887" i="3" s="1"/>
  <c r="AN2887" i="3"/>
  <c r="AM2887" i="3"/>
  <c r="AL2887" i="3"/>
  <c r="AK2887" i="3"/>
  <c r="AO2887" i="3" s="1"/>
  <c r="AH2887" i="3"/>
  <c r="AG2887" i="3"/>
  <c r="AF2887" i="3"/>
  <c r="AC2887" i="3"/>
  <c r="AB2887" i="3"/>
  <c r="AA2887" i="3"/>
  <c r="Y2887" i="3"/>
  <c r="X2887" i="3"/>
  <c r="Z2887" i="3" s="1"/>
  <c r="W2887" i="3"/>
  <c r="V2887" i="3"/>
  <c r="S2887" i="3"/>
  <c r="U2887" i="3" s="1"/>
  <c r="R2887" i="3"/>
  <c r="T2887" i="3" s="1"/>
  <c r="AE2887" i="3" s="1"/>
  <c r="Q2887" i="3"/>
  <c r="AQ2887" i="3" s="1"/>
  <c r="P2887" i="3"/>
  <c r="O2887" i="3"/>
  <c r="AJ2887" i="3" s="1"/>
  <c r="N2887" i="3"/>
  <c r="AP2886" i="3"/>
  <c r="AU2886" i="3" s="1"/>
  <c r="AN2886" i="3"/>
  <c r="AM2886" i="3"/>
  <c r="AL2886" i="3"/>
  <c r="AK2886" i="3"/>
  <c r="AO2886" i="3" s="1"/>
  <c r="AH2886" i="3"/>
  <c r="AG2886" i="3"/>
  <c r="AF2886" i="3"/>
  <c r="AC2886" i="3"/>
  <c r="AB2886" i="3"/>
  <c r="AA2886" i="3"/>
  <c r="Y2886" i="3"/>
  <c r="X2886" i="3"/>
  <c r="Z2886" i="3" s="1"/>
  <c r="W2886" i="3"/>
  <c r="V2886" i="3"/>
  <c r="S2886" i="3"/>
  <c r="U2886" i="3" s="1"/>
  <c r="R2886" i="3"/>
  <c r="T2886" i="3" s="1"/>
  <c r="AE2886" i="3" s="1"/>
  <c r="Q2886" i="3"/>
  <c r="AQ2886" i="3" s="1"/>
  <c r="P2886" i="3"/>
  <c r="O2886" i="3"/>
  <c r="AJ2886" i="3" s="1"/>
  <c r="N2886" i="3"/>
  <c r="AP2885" i="3"/>
  <c r="AN2885" i="3"/>
  <c r="AM2885" i="3"/>
  <c r="AL2885" i="3"/>
  <c r="AK2885" i="3"/>
  <c r="AO2885" i="3" s="1"/>
  <c r="AH2885" i="3"/>
  <c r="AG2885" i="3"/>
  <c r="AF2885" i="3"/>
  <c r="AC2885" i="3"/>
  <c r="AB2885" i="3"/>
  <c r="Y2885" i="3"/>
  <c r="X2885" i="3"/>
  <c r="Z2885" i="3" s="1"/>
  <c r="W2885" i="3"/>
  <c r="V2885" i="3"/>
  <c r="S2885" i="3"/>
  <c r="U2885" i="3" s="1"/>
  <c r="R2885" i="3"/>
  <c r="T2885" i="3" s="1"/>
  <c r="AE2885" i="3" s="1"/>
  <c r="Q2885" i="3"/>
  <c r="AQ2885" i="3" s="1"/>
  <c r="P2885" i="3"/>
  <c r="O2885" i="3"/>
  <c r="AJ2885" i="3" s="1"/>
  <c r="N2885" i="3"/>
  <c r="AP2884" i="3"/>
  <c r="AU2884" i="3" s="1"/>
  <c r="AN2884" i="3"/>
  <c r="AM2884" i="3"/>
  <c r="AL2884" i="3"/>
  <c r="AK2884" i="3"/>
  <c r="AO2884" i="3" s="1"/>
  <c r="AH2884" i="3"/>
  <c r="AG2884" i="3"/>
  <c r="AF2884" i="3"/>
  <c r="AC2884" i="3"/>
  <c r="AB2884" i="3"/>
  <c r="AA2884" i="3"/>
  <c r="Y2884" i="3"/>
  <c r="X2884" i="3"/>
  <c r="Z2884" i="3" s="1"/>
  <c r="W2884" i="3"/>
  <c r="V2884" i="3"/>
  <c r="S2884" i="3"/>
  <c r="U2884" i="3" s="1"/>
  <c r="R2884" i="3"/>
  <c r="T2884" i="3" s="1"/>
  <c r="AE2884" i="3" s="1"/>
  <c r="Q2884" i="3"/>
  <c r="P2884" i="3"/>
  <c r="O2884" i="3"/>
  <c r="AJ2884" i="3" s="1"/>
  <c r="N2884" i="3"/>
  <c r="AP2883" i="3"/>
  <c r="AU2883" i="3" s="1"/>
  <c r="AN2883" i="3"/>
  <c r="AM2883" i="3"/>
  <c r="AL2883" i="3"/>
  <c r="AK2883" i="3"/>
  <c r="AO2883" i="3" s="1"/>
  <c r="AH2883" i="3"/>
  <c r="AG2883" i="3"/>
  <c r="AF2883" i="3"/>
  <c r="AC2883" i="3"/>
  <c r="AB2883" i="3"/>
  <c r="AA2883" i="3"/>
  <c r="Y2883" i="3"/>
  <c r="X2883" i="3"/>
  <c r="Z2883" i="3" s="1"/>
  <c r="W2883" i="3"/>
  <c r="V2883" i="3"/>
  <c r="S2883" i="3"/>
  <c r="U2883" i="3" s="1"/>
  <c r="R2883" i="3"/>
  <c r="T2883" i="3" s="1"/>
  <c r="AE2883" i="3" s="1"/>
  <c r="Q2883" i="3"/>
  <c r="AQ2883" i="3" s="1"/>
  <c r="P2883" i="3"/>
  <c r="O2883" i="3"/>
  <c r="AJ2883" i="3" s="1"/>
  <c r="N2883" i="3"/>
  <c r="AP2882" i="3"/>
  <c r="AU2882" i="3" s="1"/>
  <c r="AN2882" i="3"/>
  <c r="AM2882" i="3"/>
  <c r="AL2882" i="3"/>
  <c r="AK2882" i="3"/>
  <c r="AO2882" i="3" s="1"/>
  <c r="AH2882" i="3"/>
  <c r="AG2882" i="3"/>
  <c r="AF2882" i="3"/>
  <c r="AC2882" i="3"/>
  <c r="AB2882" i="3"/>
  <c r="AA2882" i="3"/>
  <c r="Y2882" i="3"/>
  <c r="X2882" i="3"/>
  <c r="Z2882" i="3" s="1"/>
  <c r="W2882" i="3"/>
  <c r="V2882" i="3"/>
  <c r="S2882" i="3"/>
  <c r="U2882" i="3" s="1"/>
  <c r="R2882" i="3"/>
  <c r="T2882" i="3" s="1"/>
  <c r="AE2882" i="3" s="1"/>
  <c r="Q2882" i="3"/>
  <c r="AQ2882" i="3" s="1"/>
  <c r="P2882" i="3"/>
  <c r="O2882" i="3"/>
  <c r="AJ2882" i="3" s="1"/>
  <c r="N2882" i="3"/>
  <c r="AP2881" i="3"/>
  <c r="AU2881" i="3" s="1"/>
  <c r="AN2881" i="3"/>
  <c r="AM2881" i="3"/>
  <c r="AL2881" i="3"/>
  <c r="AK2881" i="3"/>
  <c r="AO2881" i="3" s="1"/>
  <c r="AH2881" i="3"/>
  <c r="AG2881" i="3"/>
  <c r="AF2881" i="3"/>
  <c r="AC2881" i="3"/>
  <c r="AB2881" i="3"/>
  <c r="AA2881" i="3"/>
  <c r="Y2881" i="3"/>
  <c r="X2881" i="3"/>
  <c r="Z2881" i="3" s="1"/>
  <c r="W2881" i="3"/>
  <c r="V2881" i="3"/>
  <c r="S2881" i="3"/>
  <c r="U2881" i="3" s="1"/>
  <c r="R2881" i="3"/>
  <c r="T2881" i="3" s="1"/>
  <c r="AE2881" i="3" s="1"/>
  <c r="Q2881" i="3"/>
  <c r="AQ2881" i="3" s="1"/>
  <c r="P2881" i="3"/>
  <c r="O2881" i="3"/>
  <c r="AJ2881" i="3" s="1"/>
  <c r="N2881" i="3"/>
  <c r="AP2880" i="3"/>
  <c r="AU2880" i="3" s="1"/>
  <c r="AN2880" i="3"/>
  <c r="AM2880" i="3"/>
  <c r="AL2880" i="3"/>
  <c r="AK2880" i="3"/>
  <c r="AO2880" i="3" s="1"/>
  <c r="AH2880" i="3"/>
  <c r="AG2880" i="3"/>
  <c r="AF2880" i="3"/>
  <c r="AC2880" i="3"/>
  <c r="AB2880" i="3"/>
  <c r="AA2880" i="3"/>
  <c r="Y2880" i="3"/>
  <c r="X2880" i="3"/>
  <c r="Z2880" i="3" s="1"/>
  <c r="W2880" i="3"/>
  <c r="V2880" i="3"/>
  <c r="S2880" i="3"/>
  <c r="U2880" i="3" s="1"/>
  <c r="R2880" i="3"/>
  <c r="T2880" i="3" s="1"/>
  <c r="AE2880" i="3" s="1"/>
  <c r="Q2880" i="3"/>
  <c r="AQ2880" i="3" s="1"/>
  <c r="P2880" i="3"/>
  <c r="O2880" i="3"/>
  <c r="AJ2880" i="3" s="1"/>
  <c r="N2880" i="3"/>
  <c r="AP2879" i="3"/>
  <c r="AU2879" i="3" s="1"/>
  <c r="AN2879" i="3"/>
  <c r="AM2879" i="3"/>
  <c r="AL2879" i="3"/>
  <c r="AK2879" i="3"/>
  <c r="AO2879" i="3" s="1"/>
  <c r="AH2879" i="3"/>
  <c r="AG2879" i="3"/>
  <c r="AF2879" i="3"/>
  <c r="AC2879" i="3"/>
  <c r="AB2879" i="3"/>
  <c r="AA2879" i="3"/>
  <c r="Y2879" i="3"/>
  <c r="X2879" i="3"/>
  <c r="Z2879" i="3" s="1"/>
  <c r="W2879" i="3"/>
  <c r="V2879" i="3"/>
  <c r="S2879" i="3"/>
  <c r="U2879" i="3" s="1"/>
  <c r="R2879" i="3"/>
  <c r="T2879" i="3" s="1"/>
  <c r="AE2879" i="3" s="1"/>
  <c r="Q2879" i="3"/>
  <c r="AQ2879" i="3" s="1"/>
  <c r="P2879" i="3"/>
  <c r="O2879" i="3"/>
  <c r="AJ2879" i="3" s="1"/>
  <c r="N2879" i="3"/>
  <c r="AP2878" i="3"/>
  <c r="AU2878" i="3" s="1"/>
  <c r="AN2878" i="3"/>
  <c r="AM2878" i="3"/>
  <c r="AL2878" i="3"/>
  <c r="AK2878" i="3"/>
  <c r="AO2878" i="3" s="1"/>
  <c r="AH2878" i="3"/>
  <c r="AG2878" i="3"/>
  <c r="AF2878" i="3"/>
  <c r="AC2878" i="3"/>
  <c r="AB2878" i="3"/>
  <c r="AA2878" i="3"/>
  <c r="Y2878" i="3"/>
  <c r="X2878" i="3"/>
  <c r="Z2878" i="3" s="1"/>
  <c r="W2878" i="3"/>
  <c r="V2878" i="3"/>
  <c r="S2878" i="3"/>
  <c r="U2878" i="3" s="1"/>
  <c r="R2878" i="3"/>
  <c r="T2878" i="3" s="1"/>
  <c r="AE2878" i="3" s="1"/>
  <c r="Q2878" i="3"/>
  <c r="AQ2878" i="3" s="1"/>
  <c r="P2878" i="3"/>
  <c r="O2878" i="3"/>
  <c r="AJ2878" i="3" s="1"/>
  <c r="N2878" i="3"/>
  <c r="AP2877" i="3"/>
  <c r="AU2877" i="3" s="1"/>
  <c r="AN2877" i="3"/>
  <c r="AM2877" i="3"/>
  <c r="AL2877" i="3"/>
  <c r="AK2877" i="3"/>
  <c r="AO2877" i="3" s="1"/>
  <c r="AH2877" i="3"/>
  <c r="AG2877" i="3"/>
  <c r="AF2877" i="3"/>
  <c r="AC2877" i="3"/>
  <c r="AB2877" i="3"/>
  <c r="AA2877" i="3"/>
  <c r="Y2877" i="3"/>
  <c r="X2877" i="3"/>
  <c r="Z2877" i="3" s="1"/>
  <c r="W2877" i="3"/>
  <c r="V2877" i="3"/>
  <c r="S2877" i="3"/>
  <c r="U2877" i="3" s="1"/>
  <c r="R2877" i="3"/>
  <c r="T2877" i="3" s="1"/>
  <c r="AE2877" i="3" s="1"/>
  <c r="Q2877" i="3"/>
  <c r="AQ2877" i="3" s="1"/>
  <c r="P2877" i="3"/>
  <c r="O2877" i="3"/>
  <c r="AJ2877" i="3" s="1"/>
  <c r="N2877" i="3"/>
  <c r="AP2876" i="3"/>
  <c r="AU2876" i="3" s="1"/>
  <c r="AN2876" i="3"/>
  <c r="AM2876" i="3"/>
  <c r="AL2876" i="3"/>
  <c r="AK2876" i="3"/>
  <c r="AO2876" i="3" s="1"/>
  <c r="AH2876" i="3"/>
  <c r="AG2876" i="3"/>
  <c r="AF2876" i="3"/>
  <c r="AC2876" i="3"/>
  <c r="AB2876" i="3"/>
  <c r="AA2876" i="3"/>
  <c r="Y2876" i="3"/>
  <c r="X2876" i="3"/>
  <c r="Z2876" i="3" s="1"/>
  <c r="W2876" i="3"/>
  <c r="V2876" i="3"/>
  <c r="S2876" i="3"/>
  <c r="U2876" i="3" s="1"/>
  <c r="R2876" i="3"/>
  <c r="T2876" i="3" s="1"/>
  <c r="AE2876" i="3" s="1"/>
  <c r="Q2876" i="3"/>
  <c r="AQ2876" i="3" s="1"/>
  <c r="P2876" i="3"/>
  <c r="O2876" i="3"/>
  <c r="AJ2876" i="3" s="1"/>
  <c r="N2876" i="3"/>
  <c r="AP2875" i="3"/>
  <c r="AU2875" i="3" s="1"/>
  <c r="AN2875" i="3"/>
  <c r="AM2875" i="3"/>
  <c r="AL2875" i="3"/>
  <c r="AK2875" i="3"/>
  <c r="AO2875" i="3" s="1"/>
  <c r="AH2875" i="3"/>
  <c r="AG2875" i="3"/>
  <c r="AF2875" i="3"/>
  <c r="AC2875" i="3"/>
  <c r="AB2875" i="3"/>
  <c r="AA2875" i="3"/>
  <c r="Y2875" i="3"/>
  <c r="X2875" i="3"/>
  <c r="Z2875" i="3" s="1"/>
  <c r="W2875" i="3"/>
  <c r="V2875" i="3"/>
  <c r="S2875" i="3"/>
  <c r="U2875" i="3" s="1"/>
  <c r="R2875" i="3"/>
  <c r="T2875" i="3" s="1"/>
  <c r="AE2875" i="3" s="1"/>
  <c r="Q2875" i="3"/>
  <c r="P2875" i="3"/>
  <c r="O2875" i="3"/>
  <c r="AJ2875" i="3" s="1"/>
  <c r="N2875" i="3"/>
  <c r="AP2874" i="3"/>
  <c r="AU2874" i="3" s="1"/>
  <c r="AN2874" i="3"/>
  <c r="AM2874" i="3"/>
  <c r="AL2874" i="3"/>
  <c r="AK2874" i="3"/>
  <c r="AO2874" i="3" s="1"/>
  <c r="AH2874" i="3"/>
  <c r="AG2874" i="3"/>
  <c r="AF2874" i="3"/>
  <c r="AC2874" i="3"/>
  <c r="AB2874" i="3"/>
  <c r="AA2874" i="3"/>
  <c r="Y2874" i="3"/>
  <c r="X2874" i="3"/>
  <c r="Z2874" i="3" s="1"/>
  <c r="W2874" i="3"/>
  <c r="V2874" i="3"/>
  <c r="S2874" i="3"/>
  <c r="U2874" i="3" s="1"/>
  <c r="R2874" i="3"/>
  <c r="T2874" i="3" s="1"/>
  <c r="AE2874" i="3" s="1"/>
  <c r="Q2874" i="3"/>
  <c r="AQ2874" i="3" s="1"/>
  <c r="P2874" i="3"/>
  <c r="O2874" i="3"/>
  <c r="AJ2874" i="3" s="1"/>
  <c r="N2874" i="3"/>
  <c r="AP2873" i="3"/>
  <c r="AU2873" i="3" s="1"/>
  <c r="AN2873" i="3"/>
  <c r="AM2873" i="3"/>
  <c r="AL2873" i="3"/>
  <c r="AK2873" i="3"/>
  <c r="AO2873" i="3" s="1"/>
  <c r="AH2873" i="3"/>
  <c r="AG2873" i="3"/>
  <c r="AF2873" i="3"/>
  <c r="AC2873" i="3"/>
  <c r="AB2873" i="3"/>
  <c r="AA2873" i="3"/>
  <c r="Y2873" i="3"/>
  <c r="X2873" i="3"/>
  <c r="Z2873" i="3" s="1"/>
  <c r="W2873" i="3"/>
  <c r="V2873" i="3"/>
  <c r="S2873" i="3"/>
  <c r="U2873" i="3" s="1"/>
  <c r="R2873" i="3"/>
  <c r="T2873" i="3" s="1"/>
  <c r="AE2873" i="3" s="1"/>
  <c r="Q2873" i="3"/>
  <c r="P2873" i="3"/>
  <c r="O2873" i="3"/>
  <c r="AJ2873" i="3" s="1"/>
  <c r="N2873" i="3"/>
  <c r="AP2872" i="3"/>
  <c r="AU2872" i="3" s="1"/>
  <c r="AN2872" i="3"/>
  <c r="AM2872" i="3"/>
  <c r="AL2872" i="3"/>
  <c r="AK2872" i="3"/>
  <c r="AO2872" i="3" s="1"/>
  <c r="AH2872" i="3"/>
  <c r="AG2872" i="3"/>
  <c r="AF2872" i="3"/>
  <c r="AC2872" i="3"/>
  <c r="AB2872" i="3"/>
  <c r="AA2872" i="3"/>
  <c r="Y2872" i="3"/>
  <c r="X2872" i="3"/>
  <c r="Z2872" i="3" s="1"/>
  <c r="W2872" i="3"/>
  <c r="V2872" i="3"/>
  <c r="S2872" i="3"/>
  <c r="U2872" i="3" s="1"/>
  <c r="R2872" i="3"/>
  <c r="T2872" i="3" s="1"/>
  <c r="AE2872" i="3" s="1"/>
  <c r="Q2872" i="3"/>
  <c r="AQ2872" i="3" s="1"/>
  <c r="P2872" i="3"/>
  <c r="O2872" i="3"/>
  <c r="AJ2872" i="3" s="1"/>
  <c r="N2872" i="3"/>
  <c r="AP2871" i="3"/>
  <c r="AU2871" i="3" s="1"/>
  <c r="AN2871" i="3"/>
  <c r="AM2871" i="3"/>
  <c r="AL2871" i="3"/>
  <c r="AK2871" i="3"/>
  <c r="AO2871" i="3" s="1"/>
  <c r="AH2871" i="3"/>
  <c r="AG2871" i="3"/>
  <c r="AF2871" i="3"/>
  <c r="AC2871" i="3"/>
  <c r="AB2871" i="3"/>
  <c r="AA2871" i="3"/>
  <c r="Y2871" i="3"/>
  <c r="X2871" i="3"/>
  <c r="Z2871" i="3" s="1"/>
  <c r="W2871" i="3"/>
  <c r="V2871" i="3"/>
  <c r="S2871" i="3"/>
  <c r="U2871" i="3" s="1"/>
  <c r="R2871" i="3"/>
  <c r="T2871" i="3" s="1"/>
  <c r="AE2871" i="3" s="1"/>
  <c r="Q2871" i="3"/>
  <c r="AQ2871" i="3" s="1"/>
  <c r="P2871" i="3"/>
  <c r="O2871" i="3"/>
  <c r="AJ2871" i="3" s="1"/>
  <c r="N2871" i="3"/>
  <c r="AP2870" i="3"/>
  <c r="AU2870" i="3" s="1"/>
  <c r="AN2870" i="3"/>
  <c r="AM2870" i="3"/>
  <c r="AL2870" i="3"/>
  <c r="AK2870" i="3"/>
  <c r="AO2870" i="3" s="1"/>
  <c r="AH2870" i="3"/>
  <c r="AG2870" i="3"/>
  <c r="AF2870" i="3"/>
  <c r="AC2870" i="3"/>
  <c r="AB2870" i="3"/>
  <c r="AA2870" i="3"/>
  <c r="Y2870" i="3"/>
  <c r="X2870" i="3"/>
  <c r="Z2870" i="3" s="1"/>
  <c r="W2870" i="3"/>
  <c r="V2870" i="3"/>
  <c r="S2870" i="3"/>
  <c r="U2870" i="3" s="1"/>
  <c r="R2870" i="3"/>
  <c r="T2870" i="3" s="1"/>
  <c r="AE2870" i="3" s="1"/>
  <c r="Q2870" i="3"/>
  <c r="AQ2870" i="3" s="1"/>
  <c r="P2870" i="3"/>
  <c r="O2870" i="3"/>
  <c r="AJ2870" i="3" s="1"/>
  <c r="N2870" i="3"/>
  <c r="AP2869" i="3"/>
  <c r="AU2869" i="3" s="1"/>
  <c r="AN2869" i="3"/>
  <c r="AM2869" i="3"/>
  <c r="AL2869" i="3"/>
  <c r="AK2869" i="3"/>
  <c r="AO2869" i="3" s="1"/>
  <c r="AH2869" i="3"/>
  <c r="AG2869" i="3"/>
  <c r="AF2869" i="3"/>
  <c r="AC2869" i="3"/>
  <c r="AB2869" i="3"/>
  <c r="AA2869" i="3"/>
  <c r="Y2869" i="3"/>
  <c r="X2869" i="3"/>
  <c r="Z2869" i="3" s="1"/>
  <c r="W2869" i="3"/>
  <c r="V2869" i="3"/>
  <c r="S2869" i="3"/>
  <c r="U2869" i="3" s="1"/>
  <c r="R2869" i="3"/>
  <c r="T2869" i="3" s="1"/>
  <c r="AE2869" i="3" s="1"/>
  <c r="Q2869" i="3"/>
  <c r="AQ2869" i="3" s="1"/>
  <c r="P2869" i="3"/>
  <c r="O2869" i="3"/>
  <c r="AJ2869" i="3" s="1"/>
  <c r="N2869" i="3"/>
  <c r="AP2868" i="3"/>
  <c r="AU2868" i="3" s="1"/>
  <c r="AN2868" i="3"/>
  <c r="AM2868" i="3"/>
  <c r="AL2868" i="3"/>
  <c r="AK2868" i="3"/>
  <c r="AO2868" i="3" s="1"/>
  <c r="AH2868" i="3"/>
  <c r="AG2868" i="3"/>
  <c r="AF2868" i="3"/>
  <c r="AC2868" i="3"/>
  <c r="AB2868" i="3"/>
  <c r="AA2868" i="3"/>
  <c r="Y2868" i="3"/>
  <c r="X2868" i="3"/>
  <c r="Z2868" i="3" s="1"/>
  <c r="W2868" i="3"/>
  <c r="V2868" i="3"/>
  <c r="S2868" i="3"/>
  <c r="U2868" i="3" s="1"/>
  <c r="R2868" i="3"/>
  <c r="T2868" i="3" s="1"/>
  <c r="AE2868" i="3" s="1"/>
  <c r="Q2868" i="3"/>
  <c r="AQ2868" i="3" s="1"/>
  <c r="P2868" i="3"/>
  <c r="O2868" i="3"/>
  <c r="AJ2868" i="3" s="1"/>
  <c r="N2868" i="3"/>
  <c r="AP2867" i="3"/>
  <c r="AN2867" i="3"/>
  <c r="AM2867" i="3"/>
  <c r="AL2867" i="3"/>
  <c r="AK2867" i="3"/>
  <c r="AO2867" i="3" s="1"/>
  <c r="AH2867" i="3"/>
  <c r="AG2867" i="3"/>
  <c r="AF2867" i="3"/>
  <c r="AC2867" i="3"/>
  <c r="AB2867" i="3"/>
  <c r="Y2867" i="3"/>
  <c r="X2867" i="3"/>
  <c r="Z2867" i="3" s="1"/>
  <c r="W2867" i="3"/>
  <c r="V2867" i="3"/>
  <c r="S2867" i="3"/>
  <c r="U2867" i="3" s="1"/>
  <c r="R2867" i="3"/>
  <c r="T2867" i="3" s="1"/>
  <c r="AE2867" i="3" s="1"/>
  <c r="Q2867" i="3"/>
  <c r="AQ2867" i="3" s="1"/>
  <c r="P2867" i="3"/>
  <c r="O2867" i="3"/>
  <c r="AJ2867" i="3" s="1"/>
  <c r="N2867" i="3"/>
  <c r="AP2866" i="3"/>
  <c r="AU2866" i="3" s="1"/>
  <c r="AN2866" i="3"/>
  <c r="AM2866" i="3"/>
  <c r="AL2866" i="3"/>
  <c r="AK2866" i="3"/>
  <c r="AO2866" i="3" s="1"/>
  <c r="AH2866" i="3"/>
  <c r="AG2866" i="3"/>
  <c r="AF2866" i="3"/>
  <c r="AC2866" i="3"/>
  <c r="AB2866" i="3"/>
  <c r="AA2866" i="3"/>
  <c r="Y2866" i="3"/>
  <c r="X2866" i="3"/>
  <c r="Z2866" i="3" s="1"/>
  <c r="W2866" i="3"/>
  <c r="V2866" i="3"/>
  <c r="S2866" i="3"/>
  <c r="U2866" i="3" s="1"/>
  <c r="R2866" i="3"/>
  <c r="T2866" i="3" s="1"/>
  <c r="AE2866" i="3" s="1"/>
  <c r="Q2866" i="3"/>
  <c r="AQ2866" i="3" s="1"/>
  <c r="P2866" i="3"/>
  <c r="O2866" i="3"/>
  <c r="AJ2866" i="3" s="1"/>
  <c r="N2866" i="3"/>
  <c r="AP2865" i="3"/>
  <c r="AU2865" i="3" s="1"/>
  <c r="AN2865" i="3"/>
  <c r="AM2865" i="3"/>
  <c r="AL2865" i="3"/>
  <c r="AK2865" i="3"/>
  <c r="AO2865" i="3" s="1"/>
  <c r="AH2865" i="3"/>
  <c r="AG2865" i="3"/>
  <c r="AF2865" i="3"/>
  <c r="AC2865" i="3"/>
  <c r="AB2865" i="3"/>
  <c r="AA2865" i="3"/>
  <c r="Y2865" i="3"/>
  <c r="X2865" i="3"/>
  <c r="Z2865" i="3" s="1"/>
  <c r="W2865" i="3"/>
  <c r="V2865" i="3"/>
  <c r="S2865" i="3"/>
  <c r="U2865" i="3" s="1"/>
  <c r="R2865" i="3"/>
  <c r="T2865" i="3" s="1"/>
  <c r="AE2865" i="3" s="1"/>
  <c r="Q2865" i="3"/>
  <c r="AQ2865" i="3" s="1"/>
  <c r="P2865" i="3"/>
  <c r="O2865" i="3"/>
  <c r="AJ2865" i="3" s="1"/>
  <c r="N2865" i="3"/>
  <c r="AP2864" i="3"/>
  <c r="AU2864" i="3" s="1"/>
  <c r="AN2864" i="3"/>
  <c r="AM2864" i="3"/>
  <c r="AL2864" i="3"/>
  <c r="AK2864" i="3"/>
  <c r="AO2864" i="3" s="1"/>
  <c r="AH2864" i="3"/>
  <c r="AG2864" i="3"/>
  <c r="AF2864" i="3"/>
  <c r="AC2864" i="3"/>
  <c r="AB2864" i="3"/>
  <c r="AA2864" i="3"/>
  <c r="Y2864" i="3"/>
  <c r="X2864" i="3"/>
  <c r="Z2864" i="3" s="1"/>
  <c r="W2864" i="3"/>
  <c r="V2864" i="3"/>
  <c r="S2864" i="3"/>
  <c r="U2864" i="3" s="1"/>
  <c r="R2864" i="3"/>
  <c r="T2864" i="3" s="1"/>
  <c r="AE2864" i="3" s="1"/>
  <c r="Q2864" i="3"/>
  <c r="AQ2864" i="3" s="1"/>
  <c r="P2864" i="3"/>
  <c r="O2864" i="3"/>
  <c r="AJ2864" i="3" s="1"/>
  <c r="N2864" i="3"/>
  <c r="AP2863" i="3"/>
  <c r="AU2863" i="3" s="1"/>
  <c r="AN2863" i="3"/>
  <c r="AM2863" i="3"/>
  <c r="AL2863" i="3"/>
  <c r="AK2863" i="3"/>
  <c r="AO2863" i="3" s="1"/>
  <c r="AH2863" i="3"/>
  <c r="AG2863" i="3"/>
  <c r="AF2863" i="3"/>
  <c r="AC2863" i="3"/>
  <c r="AB2863" i="3"/>
  <c r="AA2863" i="3"/>
  <c r="Y2863" i="3"/>
  <c r="X2863" i="3"/>
  <c r="Z2863" i="3" s="1"/>
  <c r="W2863" i="3"/>
  <c r="V2863" i="3"/>
  <c r="S2863" i="3"/>
  <c r="U2863" i="3" s="1"/>
  <c r="R2863" i="3"/>
  <c r="T2863" i="3" s="1"/>
  <c r="AE2863" i="3" s="1"/>
  <c r="Q2863" i="3"/>
  <c r="AQ2863" i="3" s="1"/>
  <c r="P2863" i="3"/>
  <c r="O2863" i="3"/>
  <c r="AJ2863" i="3" s="1"/>
  <c r="N2863" i="3"/>
  <c r="AP2862" i="3"/>
  <c r="AU2862" i="3" s="1"/>
  <c r="AN2862" i="3"/>
  <c r="AM2862" i="3"/>
  <c r="AL2862" i="3"/>
  <c r="AK2862" i="3"/>
  <c r="AO2862" i="3" s="1"/>
  <c r="AH2862" i="3"/>
  <c r="AG2862" i="3"/>
  <c r="AF2862" i="3"/>
  <c r="AC2862" i="3"/>
  <c r="AB2862" i="3"/>
  <c r="AA2862" i="3"/>
  <c r="Y2862" i="3"/>
  <c r="X2862" i="3"/>
  <c r="Z2862" i="3" s="1"/>
  <c r="W2862" i="3"/>
  <c r="V2862" i="3"/>
  <c r="S2862" i="3"/>
  <c r="U2862" i="3" s="1"/>
  <c r="R2862" i="3"/>
  <c r="T2862" i="3" s="1"/>
  <c r="AE2862" i="3" s="1"/>
  <c r="Q2862" i="3"/>
  <c r="P2862" i="3"/>
  <c r="O2862" i="3"/>
  <c r="AJ2862" i="3" s="1"/>
  <c r="N2862" i="3"/>
  <c r="AP2861" i="3"/>
  <c r="AU2861" i="3" s="1"/>
  <c r="AN2861" i="3"/>
  <c r="AM2861" i="3"/>
  <c r="AL2861" i="3"/>
  <c r="AK2861" i="3"/>
  <c r="AO2861" i="3" s="1"/>
  <c r="AH2861" i="3"/>
  <c r="AG2861" i="3"/>
  <c r="AF2861" i="3"/>
  <c r="AC2861" i="3"/>
  <c r="AB2861" i="3"/>
  <c r="AA2861" i="3"/>
  <c r="Y2861" i="3"/>
  <c r="X2861" i="3"/>
  <c r="Z2861" i="3" s="1"/>
  <c r="W2861" i="3"/>
  <c r="V2861" i="3"/>
  <c r="S2861" i="3"/>
  <c r="U2861" i="3" s="1"/>
  <c r="R2861" i="3"/>
  <c r="T2861" i="3" s="1"/>
  <c r="AE2861" i="3" s="1"/>
  <c r="Q2861" i="3"/>
  <c r="AQ2861" i="3" s="1"/>
  <c r="P2861" i="3"/>
  <c r="O2861" i="3"/>
  <c r="AJ2861" i="3" s="1"/>
  <c r="N2861" i="3"/>
  <c r="AP2860" i="3"/>
  <c r="AU2860" i="3" s="1"/>
  <c r="AN2860" i="3"/>
  <c r="AM2860" i="3"/>
  <c r="AL2860" i="3"/>
  <c r="AK2860" i="3"/>
  <c r="AO2860" i="3" s="1"/>
  <c r="AH2860" i="3"/>
  <c r="AG2860" i="3"/>
  <c r="AF2860" i="3"/>
  <c r="AC2860" i="3"/>
  <c r="AB2860" i="3"/>
  <c r="AA2860" i="3"/>
  <c r="Y2860" i="3"/>
  <c r="X2860" i="3"/>
  <c r="Z2860" i="3" s="1"/>
  <c r="W2860" i="3"/>
  <c r="V2860" i="3"/>
  <c r="S2860" i="3"/>
  <c r="U2860" i="3" s="1"/>
  <c r="R2860" i="3"/>
  <c r="T2860" i="3" s="1"/>
  <c r="AE2860" i="3" s="1"/>
  <c r="Q2860" i="3"/>
  <c r="P2860" i="3"/>
  <c r="O2860" i="3"/>
  <c r="AJ2860" i="3" s="1"/>
  <c r="N2860" i="3"/>
  <c r="AP2859" i="3"/>
  <c r="AN2859" i="3"/>
  <c r="AM2859" i="3"/>
  <c r="AL2859" i="3"/>
  <c r="AK2859" i="3"/>
  <c r="AO2859" i="3" s="1"/>
  <c r="AH2859" i="3"/>
  <c r="AG2859" i="3"/>
  <c r="AF2859" i="3"/>
  <c r="AC2859" i="3"/>
  <c r="AB2859" i="3"/>
  <c r="Y2859" i="3"/>
  <c r="X2859" i="3"/>
  <c r="Z2859" i="3" s="1"/>
  <c r="W2859" i="3"/>
  <c r="V2859" i="3"/>
  <c r="S2859" i="3"/>
  <c r="U2859" i="3" s="1"/>
  <c r="R2859" i="3"/>
  <c r="T2859" i="3" s="1"/>
  <c r="AE2859" i="3" s="1"/>
  <c r="Q2859" i="3"/>
  <c r="AQ2859" i="3" s="1"/>
  <c r="P2859" i="3"/>
  <c r="O2859" i="3"/>
  <c r="AJ2859" i="3" s="1"/>
  <c r="N2859" i="3"/>
  <c r="AP2858" i="3"/>
  <c r="AU2858" i="3" s="1"/>
  <c r="AN2858" i="3"/>
  <c r="AM2858" i="3"/>
  <c r="AL2858" i="3"/>
  <c r="AK2858" i="3"/>
  <c r="AO2858" i="3" s="1"/>
  <c r="AH2858" i="3"/>
  <c r="AG2858" i="3"/>
  <c r="AF2858" i="3"/>
  <c r="AC2858" i="3"/>
  <c r="AB2858" i="3"/>
  <c r="AA2858" i="3"/>
  <c r="Y2858" i="3"/>
  <c r="X2858" i="3"/>
  <c r="Z2858" i="3" s="1"/>
  <c r="W2858" i="3"/>
  <c r="V2858" i="3"/>
  <c r="S2858" i="3"/>
  <c r="U2858" i="3" s="1"/>
  <c r="R2858" i="3"/>
  <c r="T2858" i="3" s="1"/>
  <c r="AE2858" i="3" s="1"/>
  <c r="Q2858" i="3"/>
  <c r="AQ2858" i="3" s="1"/>
  <c r="P2858" i="3"/>
  <c r="O2858" i="3"/>
  <c r="AJ2858" i="3" s="1"/>
  <c r="N2858" i="3"/>
  <c r="AP2857" i="3"/>
  <c r="AU2857" i="3" s="1"/>
  <c r="AN2857" i="3"/>
  <c r="AM2857" i="3"/>
  <c r="AL2857" i="3"/>
  <c r="AK2857" i="3"/>
  <c r="AO2857" i="3" s="1"/>
  <c r="AH2857" i="3"/>
  <c r="AG2857" i="3"/>
  <c r="AF2857" i="3"/>
  <c r="AC2857" i="3"/>
  <c r="AB2857" i="3"/>
  <c r="AA2857" i="3"/>
  <c r="Y2857" i="3"/>
  <c r="X2857" i="3"/>
  <c r="Z2857" i="3" s="1"/>
  <c r="W2857" i="3"/>
  <c r="V2857" i="3"/>
  <c r="S2857" i="3"/>
  <c r="U2857" i="3" s="1"/>
  <c r="R2857" i="3"/>
  <c r="T2857" i="3" s="1"/>
  <c r="AE2857" i="3" s="1"/>
  <c r="Q2857" i="3"/>
  <c r="AQ2857" i="3" s="1"/>
  <c r="P2857" i="3"/>
  <c r="O2857" i="3"/>
  <c r="AJ2857" i="3" s="1"/>
  <c r="N2857" i="3"/>
  <c r="AP2856" i="3"/>
  <c r="AU2856" i="3" s="1"/>
  <c r="AN2856" i="3"/>
  <c r="AM2856" i="3"/>
  <c r="AL2856" i="3"/>
  <c r="AK2856" i="3"/>
  <c r="AO2856" i="3" s="1"/>
  <c r="AH2856" i="3"/>
  <c r="AG2856" i="3"/>
  <c r="AF2856" i="3"/>
  <c r="AC2856" i="3"/>
  <c r="AB2856" i="3"/>
  <c r="AA2856" i="3"/>
  <c r="Y2856" i="3"/>
  <c r="X2856" i="3"/>
  <c r="Z2856" i="3" s="1"/>
  <c r="W2856" i="3"/>
  <c r="V2856" i="3"/>
  <c r="S2856" i="3"/>
  <c r="U2856" i="3" s="1"/>
  <c r="R2856" i="3"/>
  <c r="T2856" i="3" s="1"/>
  <c r="AE2856" i="3" s="1"/>
  <c r="Q2856" i="3"/>
  <c r="AQ2856" i="3" s="1"/>
  <c r="P2856" i="3"/>
  <c r="O2856" i="3"/>
  <c r="AJ2856" i="3" s="1"/>
  <c r="N2856" i="3"/>
  <c r="AP2855" i="3"/>
  <c r="AU2855" i="3" s="1"/>
  <c r="AN2855" i="3"/>
  <c r="AM2855" i="3"/>
  <c r="AL2855" i="3"/>
  <c r="AK2855" i="3"/>
  <c r="AO2855" i="3" s="1"/>
  <c r="AH2855" i="3"/>
  <c r="AG2855" i="3"/>
  <c r="AF2855" i="3"/>
  <c r="AC2855" i="3"/>
  <c r="AB2855" i="3"/>
  <c r="AA2855" i="3"/>
  <c r="Y2855" i="3"/>
  <c r="X2855" i="3"/>
  <c r="Z2855" i="3" s="1"/>
  <c r="W2855" i="3"/>
  <c r="V2855" i="3"/>
  <c r="S2855" i="3"/>
  <c r="U2855" i="3" s="1"/>
  <c r="R2855" i="3"/>
  <c r="T2855" i="3" s="1"/>
  <c r="AE2855" i="3" s="1"/>
  <c r="Q2855" i="3"/>
  <c r="P2855" i="3"/>
  <c r="O2855" i="3"/>
  <c r="AJ2855" i="3" s="1"/>
  <c r="N2855" i="3"/>
  <c r="AP2854" i="3"/>
  <c r="AU2854" i="3" s="1"/>
  <c r="AN2854" i="3"/>
  <c r="AM2854" i="3"/>
  <c r="AL2854" i="3"/>
  <c r="AK2854" i="3"/>
  <c r="AO2854" i="3" s="1"/>
  <c r="AH2854" i="3"/>
  <c r="AG2854" i="3"/>
  <c r="AF2854" i="3"/>
  <c r="AC2854" i="3"/>
  <c r="AB2854" i="3"/>
  <c r="AA2854" i="3"/>
  <c r="Y2854" i="3"/>
  <c r="X2854" i="3"/>
  <c r="Z2854" i="3" s="1"/>
  <c r="W2854" i="3"/>
  <c r="V2854" i="3"/>
  <c r="S2854" i="3"/>
  <c r="U2854" i="3" s="1"/>
  <c r="R2854" i="3"/>
  <c r="T2854" i="3" s="1"/>
  <c r="AE2854" i="3" s="1"/>
  <c r="Q2854" i="3"/>
  <c r="AQ2854" i="3" s="1"/>
  <c r="P2854" i="3"/>
  <c r="O2854" i="3"/>
  <c r="AJ2854" i="3" s="1"/>
  <c r="N2854" i="3"/>
  <c r="AP2853" i="3"/>
  <c r="AU2853" i="3" s="1"/>
  <c r="AN2853" i="3"/>
  <c r="AM2853" i="3"/>
  <c r="AL2853" i="3"/>
  <c r="AK2853" i="3"/>
  <c r="AO2853" i="3" s="1"/>
  <c r="AH2853" i="3"/>
  <c r="AG2853" i="3"/>
  <c r="AF2853" i="3"/>
  <c r="AC2853" i="3"/>
  <c r="AB2853" i="3"/>
  <c r="AA2853" i="3"/>
  <c r="Y2853" i="3"/>
  <c r="X2853" i="3"/>
  <c r="Z2853" i="3" s="1"/>
  <c r="W2853" i="3"/>
  <c r="V2853" i="3"/>
  <c r="S2853" i="3"/>
  <c r="U2853" i="3" s="1"/>
  <c r="R2853" i="3"/>
  <c r="T2853" i="3" s="1"/>
  <c r="AE2853" i="3" s="1"/>
  <c r="Q2853" i="3"/>
  <c r="AQ2853" i="3" s="1"/>
  <c r="P2853" i="3"/>
  <c r="O2853" i="3"/>
  <c r="AJ2853" i="3" s="1"/>
  <c r="N2853" i="3"/>
  <c r="AP2852" i="3"/>
  <c r="AU2852" i="3" s="1"/>
  <c r="AN2852" i="3"/>
  <c r="AM2852" i="3"/>
  <c r="AL2852" i="3"/>
  <c r="AK2852" i="3"/>
  <c r="AO2852" i="3" s="1"/>
  <c r="AH2852" i="3"/>
  <c r="AG2852" i="3"/>
  <c r="AF2852" i="3"/>
  <c r="AC2852" i="3"/>
  <c r="AB2852" i="3"/>
  <c r="AA2852" i="3"/>
  <c r="Y2852" i="3"/>
  <c r="X2852" i="3"/>
  <c r="Z2852" i="3" s="1"/>
  <c r="W2852" i="3"/>
  <c r="V2852" i="3"/>
  <c r="S2852" i="3"/>
  <c r="U2852" i="3" s="1"/>
  <c r="R2852" i="3"/>
  <c r="T2852" i="3" s="1"/>
  <c r="AE2852" i="3" s="1"/>
  <c r="Q2852" i="3"/>
  <c r="P2852" i="3"/>
  <c r="O2852" i="3"/>
  <c r="AJ2852" i="3" s="1"/>
  <c r="N2852" i="3"/>
  <c r="AP2851" i="3"/>
  <c r="AU2851" i="3" s="1"/>
  <c r="AN2851" i="3"/>
  <c r="AM2851" i="3"/>
  <c r="AL2851" i="3"/>
  <c r="AK2851" i="3"/>
  <c r="AO2851" i="3" s="1"/>
  <c r="AH2851" i="3"/>
  <c r="AG2851" i="3"/>
  <c r="AF2851" i="3"/>
  <c r="AC2851" i="3"/>
  <c r="AB2851" i="3"/>
  <c r="AA2851" i="3"/>
  <c r="Y2851" i="3"/>
  <c r="X2851" i="3"/>
  <c r="Z2851" i="3" s="1"/>
  <c r="W2851" i="3"/>
  <c r="V2851" i="3"/>
  <c r="S2851" i="3"/>
  <c r="U2851" i="3" s="1"/>
  <c r="R2851" i="3"/>
  <c r="T2851" i="3" s="1"/>
  <c r="AE2851" i="3" s="1"/>
  <c r="Q2851" i="3"/>
  <c r="AQ2851" i="3" s="1"/>
  <c r="P2851" i="3"/>
  <c r="O2851" i="3"/>
  <c r="AJ2851" i="3" s="1"/>
  <c r="N2851" i="3"/>
  <c r="AP2850" i="3"/>
  <c r="AU2850" i="3" s="1"/>
  <c r="AN2850" i="3"/>
  <c r="AM2850" i="3"/>
  <c r="AL2850" i="3"/>
  <c r="AK2850" i="3"/>
  <c r="AO2850" i="3" s="1"/>
  <c r="AH2850" i="3"/>
  <c r="AG2850" i="3"/>
  <c r="AF2850" i="3"/>
  <c r="AC2850" i="3"/>
  <c r="AB2850" i="3"/>
  <c r="AA2850" i="3"/>
  <c r="Y2850" i="3"/>
  <c r="X2850" i="3"/>
  <c r="Z2850" i="3" s="1"/>
  <c r="W2850" i="3"/>
  <c r="V2850" i="3"/>
  <c r="S2850" i="3"/>
  <c r="U2850" i="3" s="1"/>
  <c r="R2850" i="3"/>
  <c r="T2850" i="3" s="1"/>
  <c r="AE2850" i="3" s="1"/>
  <c r="Q2850" i="3"/>
  <c r="AQ2850" i="3" s="1"/>
  <c r="P2850" i="3"/>
  <c r="O2850" i="3"/>
  <c r="AJ2850" i="3" s="1"/>
  <c r="N2850" i="3"/>
  <c r="AP2849" i="3"/>
  <c r="AU2849" i="3" s="1"/>
  <c r="AN2849" i="3"/>
  <c r="AM2849" i="3"/>
  <c r="AL2849" i="3"/>
  <c r="AK2849" i="3"/>
  <c r="AO2849" i="3" s="1"/>
  <c r="AH2849" i="3"/>
  <c r="AG2849" i="3"/>
  <c r="AF2849" i="3"/>
  <c r="AC2849" i="3"/>
  <c r="AB2849" i="3"/>
  <c r="AA2849" i="3"/>
  <c r="Y2849" i="3"/>
  <c r="X2849" i="3"/>
  <c r="Z2849" i="3" s="1"/>
  <c r="W2849" i="3"/>
  <c r="V2849" i="3"/>
  <c r="S2849" i="3"/>
  <c r="U2849" i="3" s="1"/>
  <c r="R2849" i="3"/>
  <c r="T2849" i="3" s="1"/>
  <c r="AE2849" i="3" s="1"/>
  <c r="Q2849" i="3"/>
  <c r="AQ2849" i="3" s="1"/>
  <c r="P2849" i="3"/>
  <c r="O2849" i="3"/>
  <c r="AJ2849" i="3" s="1"/>
  <c r="N2849" i="3"/>
  <c r="AP2848" i="3"/>
  <c r="AU2848" i="3" s="1"/>
  <c r="AN2848" i="3"/>
  <c r="AM2848" i="3"/>
  <c r="AL2848" i="3"/>
  <c r="AK2848" i="3"/>
  <c r="AO2848" i="3" s="1"/>
  <c r="AH2848" i="3"/>
  <c r="AG2848" i="3"/>
  <c r="AF2848" i="3"/>
  <c r="AC2848" i="3"/>
  <c r="AB2848" i="3"/>
  <c r="AA2848" i="3"/>
  <c r="Y2848" i="3"/>
  <c r="X2848" i="3"/>
  <c r="Z2848" i="3" s="1"/>
  <c r="W2848" i="3"/>
  <c r="V2848" i="3"/>
  <c r="S2848" i="3"/>
  <c r="U2848" i="3" s="1"/>
  <c r="R2848" i="3"/>
  <c r="T2848" i="3" s="1"/>
  <c r="AE2848" i="3" s="1"/>
  <c r="Q2848" i="3"/>
  <c r="AQ2848" i="3" s="1"/>
  <c r="P2848" i="3"/>
  <c r="O2848" i="3"/>
  <c r="AJ2848" i="3" s="1"/>
  <c r="N2848" i="3"/>
  <c r="AP2847" i="3"/>
  <c r="AU2847" i="3" s="1"/>
  <c r="AN2847" i="3"/>
  <c r="AM2847" i="3"/>
  <c r="AL2847" i="3"/>
  <c r="AK2847" i="3"/>
  <c r="AO2847" i="3" s="1"/>
  <c r="AH2847" i="3"/>
  <c r="AG2847" i="3"/>
  <c r="AF2847" i="3"/>
  <c r="AC2847" i="3"/>
  <c r="AB2847" i="3"/>
  <c r="AA2847" i="3"/>
  <c r="Y2847" i="3"/>
  <c r="X2847" i="3"/>
  <c r="Z2847" i="3" s="1"/>
  <c r="W2847" i="3"/>
  <c r="V2847" i="3"/>
  <c r="S2847" i="3"/>
  <c r="U2847" i="3" s="1"/>
  <c r="R2847" i="3"/>
  <c r="T2847" i="3" s="1"/>
  <c r="AE2847" i="3" s="1"/>
  <c r="Q2847" i="3"/>
  <c r="AQ2847" i="3" s="1"/>
  <c r="P2847" i="3"/>
  <c r="O2847" i="3"/>
  <c r="AJ2847" i="3" s="1"/>
  <c r="N2847" i="3"/>
  <c r="AP2846" i="3"/>
  <c r="AU2846" i="3" s="1"/>
  <c r="AN2846" i="3"/>
  <c r="AM2846" i="3"/>
  <c r="AL2846" i="3"/>
  <c r="AK2846" i="3"/>
  <c r="AO2846" i="3" s="1"/>
  <c r="AH2846" i="3"/>
  <c r="AG2846" i="3"/>
  <c r="AF2846" i="3"/>
  <c r="AC2846" i="3"/>
  <c r="AB2846" i="3"/>
  <c r="AA2846" i="3"/>
  <c r="Y2846" i="3"/>
  <c r="X2846" i="3"/>
  <c r="Z2846" i="3" s="1"/>
  <c r="W2846" i="3"/>
  <c r="V2846" i="3"/>
  <c r="S2846" i="3"/>
  <c r="U2846" i="3" s="1"/>
  <c r="R2846" i="3"/>
  <c r="T2846" i="3" s="1"/>
  <c r="AE2846" i="3" s="1"/>
  <c r="Q2846" i="3"/>
  <c r="AQ2846" i="3" s="1"/>
  <c r="P2846" i="3"/>
  <c r="O2846" i="3"/>
  <c r="AJ2846" i="3" s="1"/>
  <c r="N2846" i="3"/>
  <c r="AP2845" i="3"/>
  <c r="AU2845" i="3" s="1"/>
  <c r="AN2845" i="3"/>
  <c r="AM2845" i="3"/>
  <c r="AL2845" i="3"/>
  <c r="AK2845" i="3"/>
  <c r="AO2845" i="3" s="1"/>
  <c r="AH2845" i="3"/>
  <c r="AG2845" i="3"/>
  <c r="AF2845" i="3"/>
  <c r="AC2845" i="3"/>
  <c r="AB2845" i="3"/>
  <c r="AA2845" i="3"/>
  <c r="Y2845" i="3"/>
  <c r="X2845" i="3"/>
  <c r="Z2845" i="3" s="1"/>
  <c r="W2845" i="3"/>
  <c r="V2845" i="3"/>
  <c r="S2845" i="3"/>
  <c r="U2845" i="3" s="1"/>
  <c r="R2845" i="3"/>
  <c r="T2845" i="3" s="1"/>
  <c r="AE2845" i="3" s="1"/>
  <c r="Q2845" i="3"/>
  <c r="AQ2845" i="3" s="1"/>
  <c r="P2845" i="3"/>
  <c r="O2845" i="3"/>
  <c r="AJ2845" i="3" s="1"/>
  <c r="N2845" i="3"/>
  <c r="AP2844" i="3"/>
  <c r="AU2844" i="3" s="1"/>
  <c r="AN2844" i="3"/>
  <c r="AM2844" i="3"/>
  <c r="AL2844" i="3"/>
  <c r="AK2844" i="3"/>
  <c r="AO2844" i="3" s="1"/>
  <c r="AH2844" i="3"/>
  <c r="AG2844" i="3"/>
  <c r="AF2844" i="3"/>
  <c r="AC2844" i="3"/>
  <c r="AB2844" i="3"/>
  <c r="AA2844" i="3"/>
  <c r="Y2844" i="3"/>
  <c r="X2844" i="3"/>
  <c r="Z2844" i="3" s="1"/>
  <c r="W2844" i="3"/>
  <c r="V2844" i="3"/>
  <c r="S2844" i="3"/>
  <c r="U2844" i="3" s="1"/>
  <c r="R2844" i="3"/>
  <c r="T2844" i="3" s="1"/>
  <c r="AE2844" i="3" s="1"/>
  <c r="Q2844" i="3"/>
  <c r="AQ2844" i="3" s="1"/>
  <c r="P2844" i="3"/>
  <c r="O2844" i="3"/>
  <c r="AJ2844" i="3" s="1"/>
  <c r="N2844" i="3"/>
  <c r="AP2843" i="3"/>
  <c r="AU2843" i="3" s="1"/>
  <c r="AN2843" i="3"/>
  <c r="AM2843" i="3"/>
  <c r="AL2843" i="3"/>
  <c r="AK2843" i="3"/>
  <c r="AO2843" i="3" s="1"/>
  <c r="AH2843" i="3"/>
  <c r="AG2843" i="3"/>
  <c r="AF2843" i="3"/>
  <c r="AC2843" i="3"/>
  <c r="AB2843" i="3"/>
  <c r="AA2843" i="3"/>
  <c r="Y2843" i="3"/>
  <c r="X2843" i="3"/>
  <c r="Z2843" i="3" s="1"/>
  <c r="W2843" i="3"/>
  <c r="V2843" i="3"/>
  <c r="S2843" i="3"/>
  <c r="U2843" i="3" s="1"/>
  <c r="R2843" i="3"/>
  <c r="T2843" i="3" s="1"/>
  <c r="AE2843" i="3" s="1"/>
  <c r="Q2843" i="3"/>
  <c r="AQ2843" i="3" s="1"/>
  <c r="P2843" i="3"/>
  <c r="O2843" i="3"/>
  <c r="AJ2843" i="3" s="1"/>
  <c r="N2843" i="3"/>
  <c r="AP2842" i="3"/>
  <c r="AU2842" i="3" s="1"/>
  <c r="AN2842" i="3"/>
  <c r="AM2842" i="3"/>
  <c r="AL2842" i="3"/>
  <c r="AK2842" i="3"/>
  <c r="AO2842" i="3" s="1"/>
  <c r="AH2842" i="3"/>
  <c r="AG2842" i="3"/>
  <c r="AF2842" i="3"/>
  <c r="AC2842" i="3"/>
  <c r="AB2842" i="3"/>
  <c r="AA2842" i="3"/>
  <c r="Y2842" i="3"/>
  <c r="X2842" i="3"/>
  <c r="Z2842" i="3" s="1"/>
  <c r="W2842" i="3"/>
  <c r="V2842" i="3"/>
  <c r="S2842" i="3"/>
  <c r="U2842" i="3" s="1"/>
  <c r="R2842" i="3"/>
  <c r="T2842" i="3" s="1"/>
  <c r="AE2842" i="3" s="1"/>
  <c r="Q2842" i="3"/>
  <c r="AQ2842" i="3" s="1"/>
  <c r="P2842" i="3"/>
  <c r="O2842" i="3"/>
  <c r="AJ2842" i="3" s="1"/>
  <c r="N2842" i="3"/>
  <c r="AP2841" i="3"/>
  <c r="AU2841" i="3" s="1"/>
  <c r="AN2841" i="3"/>
  <c r="AM2841" i="3"/>
  <c r="AL2841" i="3"/>
  <c r="AK2841" i="3"/>
  <c r="AO2841" i="3" s="1"/>
  <c r="AH2841" i="3"/>
  <c r="AG2841" i="3"/>
  <c r="AF2841" i="3"/>
  <c r="AC2841" i="3"/>
  <c r="AB2841" i="3"/>
  <c r="AA2841" i="3"/>
  <c r="Y2841" i="3"/>
  <c r="X2841" i="3"/>
  <c r="Z2841" i="3" s="1"/>
  <c r="W2841" i="3"/>
  <c r="V2841" i="3"/>
  <c r="S2841" i="3"/>
  <c r="U2841" i="3" s="1"/>
  <c r="R2841" i="3"/>
  <c r="T2841" i="3" s="1"/>
  <c r="AE2841" i="3" s="1"/>
  <c r="Q2841" i="3"/>
  <c r="AQ2841" i="3" s="1"/>
  <c r="P2841" i="3"/>
  <c r="O2841" i="3"/>
  <c r="AJ2841" i="3" s="1"/>
  <c r="N2841" i="3"/>
  <c r="AP2840" i="3"/>
  <c r="AN2840" i="3"/>
  <c r="AM2840" i="3"/>
  <c r="AL2840" i="3"/>
  <c r="AK2840" i="3"/>
  <c r="AO2840" i="3" s="1"/>
  <c r="AH2840" i="3"/>
  <c r="AG2840" i="3"/>
  <c r="AF2840" i="3"/>
  <c r="AC2840" i="3"/>
  <c r="AB2840" i="3"/>
  <c r="Y2840" i="3"/>
  <c r="X2840" i="3"/>
  <c r="Z2840" i="3" s="1"/>
  <c r="W2840" i="3"/>
  <c r="V2840" i="3"/>
  <c r="S2840" i="3"/>
  <c r="U2840" i="3" s="1"/>
  <c r="R2840" i="3"/>
  <c r="T2840" i="3" s="1"/>
  <c r="AE2840" i="3" s="1"/>
  <c r="Q2840" i="3"/>
  <c r="P2840" i="3"/>
  <c r="O2840" i="3"/>
  <c r="AJ2840" i="3" s="1"/>
  <c r="N2840" i="3"/>
  <c r="AP2839" i="3"/>
  <c r="AU2839" i="3" s="1"/>
  <c r="AN2839" i="3"/>
  <c r="AM2839" i="3"/>
  <c r="AL2839" i="3"/>
  <c r="AK2839" i="3"/>
  <c r="AO2839" i="3" s="1"/>
  <c r="AH2839" i="3"/>
  <c r="AG2839" i="3"/>
  <c r="AF2839" i="3"/>
  <c r="AC2839" i="3"/>
  <c r="AB2839" i="3"/>
  <c r="AA2839" i="3"/>
  <c r="Y2839" i="3"/>
  <c r="X2839" i="3"/>
  <c r="Z2839" i="3" s="1"/>
  <c r="W2839" i="3"/>
  <c r="V2839" i="3"/>
  <c r="S2839" i="3"/>
  <c r="U2839" i="3" s="1"/>
  <c r="R2839" i="3"/>
  <c r="T2839" i="3" s="1"/>
  <c r="AE2839" i="3" s="1"/>
  <c r="Q2839" i="3"/>
  <c r="AQ2839" i="3" s="1"/>
  <c r="P2839" i="3"/>
  <c r="O2839" i="3"/>
  <c r="AJ2839" i="3" s="1"/>
  <c r="N2839" i="3"/>
  <c r="AP2838" i="3"/>
  <c r="AU2838" i="3" s="1"/>
  <c r="AN2838" i="3"/>
  <c r="AM2838" i="3"/>
  <c r="AL2838" i="3"/>
  <c r="AK2838" i="3"/>
  <c r="AO2838" i="3" s="1"/>
  <c r="AH2838" i="3"/>
  <c r="AG2838" i="3"/>
  <c r="AF2838" i="3"/>
  <c r="AC2838" i="3"/>
  <c r="AB2838" i="3"/>
  <c r="AA2838" i="3"/>
  <c r="Y2838" i="3"/>
  <c r="X2838" i="3"/>
  <c r="Z2838" i="3" s="1"/>
  <c r="W2838" i="3"/>
  <c r="V2838" i="3"/>
  <c r="S2838" i="3"/>
  <c r="U2838" i="3" s="1"/>
  <c r="R2838" i="3"/>
  <c r="T2838" i="3" s="1"/>
  <c r="AE2838" i="3" s="1"/>
  <c r="Q2838" i="3"/>
  <c r="AQ2838" i="3" s="1"/>
  <c r="P2838" i="3"/>
  <c r="O2838" i="3"/>
  <c r="AJ2838" i="3" s="1"/>
  <c r="N2838" i="3"/>
  <c r="AP2837" i="3"/>
  <c r="AU2837" i="3" s="1"/>
  <c r="AN2837" i="3"/>
  <c r="AM2837" i="3"/>
  <c r="AL2837" i="3"/>
  <c r="AK2837" i="3"/>
  <c r="AO2837" i="3" s="1"/>
  <c r="AH2837" i="3"/>
  <c r="AG2837" i="3"/>
  <c r="AF2837" i="3"/>
  <c r="AC2837" i="3"/>
  <c r="AB2837" i="3"/>
  <c r="AA2837" i="3"/>
  <c r="Y2837" i="3"/>
  <c r="X2837" i="3"/>
  <c r="Z2837" i="3" s="1"/>
  <c r="W2837" i="3"/>
  <c r="V2837" i="3"/>
  <c r="S2837" i="3"/>
  <c r="U2837" i="3" s="1"/>
  <c r="R2837" i="3"/>
  <c r="T2837" i="3" s="1"/>
  <c r="AE2837" i="3" s="1"/>
  <c r="Q2837" i="3"/>
  <c r="AQ2837" i="3" s="1"/>
  <c r="P2837" i="3"/>
  <c r="O2837" i="3"/>
  <c r="AJ2837" i="3" s="1"/>
  <c r="N2837" i="3"/>
  <c r="AP2836" i="3"/>
  <c r="AN2836" i="3"/>
  <c r="AM2836" i="3"/>
  <c r="AL2836" i="3"/>
  <c r="AK2836" i="3"/>
  <c r="AO2836" i="3" s="1"/>
  <c r="AH2836" i="3"/>
  <c r="AG2836" i="3"/>
  <c r="AF2836" i="3"/>
  <c r="AC2836" i="3"/>
  <c r="AB2836" i="3"/>
  <c r="Y2836" i="3"/>
  <c r="X2836" i="3"/>
  <c r="Z2836" i="3" s="1"/>
  <c r="W2836" i="3"/>
  <c r="V2836" i="3"/>
  <c r="S2836" i="3"/>
  <c r="U2836" i="3" s="1"/>
  <c r="R2836" i="3"/>
  <c r="T2836" i="3" s="1"/>
  <c r="AE2836" i="3" s="1"/>
  <c r="Q2836" i="3"/>
  <c r="AQ2836" i="3" s="1"/>
  <c r="P2836" i="3"/>
  <c r="O2836" i="3"/>
  <c r="AJ2836" i="3" s="1"/>
  <c r="N2836" i="3"/>
  <c r="AP2835" i="3"/>
  <c r="AU2835" i="3" s="1"/>
  <c r="AN2835" i="3"/>
  <c r="AM2835" i="3"/>
  <c r="AL2835" i="3"/>
  <c r="AK2835" i="3"/>
  <c r="AO2835" i="3" s="1"/>
  <c r="AH2835" i="3"/>
  <c r="AG2835" i="3"/>
  <c r="AF2835" i="3"/>
  <c r="AC2835" i="3"/>
  <c r="AB2835" i="3"/>
  <c r="AA2835" i="3"/>
  <c r="Y2835" i="3"/>
  <c r="X2835" i="3"/>
  <c r="Z2835" i="3" s="1"/>
  <c r="W2835" i="3"/>
  <c r="V2835" i="3"/>
  <c r="S2835" i="3"/>
  <c r="U2835" i="3" s="1"/>
  <c r="R2835" i="3"/>
  <c r="T2835" i="3" s="1"/>
  <c r="AE2835" i="3" s="1"/>
  <c r="Q2835" i="3"/>
  <c r="AQ2835" i="3" s="1"/>
  <c r="P2835" i="3"/>
  <c r="O2835" i="3"/>
  <c r="AJ2835" i="3" s="1"/>
  <c r="N2835" i="3"/>
  <c r="AP2834" i="3"/>
  <c r="AU2834" i="3" s="1"/>
  <c r="AN2834" i="3"/>
  <c r="AM2834" i="3"/>
  <c r="AL2834" i="3"/>
  <c r="AK2834" i="3"/>
  <c r="AO2834" i="3" s="1"/>
  <c r="AH2834" i="3"/>
  <c r="AG2834" i="3"/>
  <c r="AF2834" i="3"/>
  <c r="AC2834" i="3"/>
  <c r="AB2834" i="3"/>
  <c r="AA2834" i="3"/>
  <c r="Y2834" i="3"/>
  <c r="X2834" i="3"/>
  <c r="Z2834" i="3" s="1"/>
  <c r="W2834" i="3"/>
  <c r="V2834" i="3"/>
  <c r="S2834" i="3"/>
  <c r="U2834" i="3" s="1"/>
  <c r="R2834" i="3"/>
  <c r="T2834" i="3" s="1"/>
  <c r="AE2834" i="3" s="1"/>
  <c r="Q2834" i="3"/>
  <c r="AQ2834" i="3" s="1"/>
  <c r="P2834" i="3"/>
  <c r="O2834" i="3"/>
  <c r="AJ2834" i="3" s="1"/>
  <c r="N2834" i="3"/>
  <c r="AP2833" i="3"/>
  <c r="AU2833" i="3" s="1"/>
  <c r="AN2833" i="3"/>
  <c r="AM2833" i="3"/>
  <c r="AL2833" i="3"/>
  <c r="AK2833" i="3"/>
  <c r="AO2833" i="3" s="1"/>
  <c r="AH2833" i="3"/>
  <c r="AG2833" i="3"/>
  <c r="AF2833" i="3"/>
  <c r="AC2833" i="3"/>
  <c r="AB2833" i="3"/>
  <c r="AA2833" i="3"/>
  <c r="Y2833" i="3"/>
  <c r="X2833" i="3"/>
  <c r="Z2833" i="3" s="1"/>
  <c r="W2833" i="3"/>
  <c r="V2833" i="3"/>
  <c r="S2833" i="3"/>
  <c r="U2833" i="3" s="1"/>
  <c r="R2833" i="3"/>
  <c r="T2833" i="3" s="1"/>
  <c r="AE2833" i="3" s="1"/>
  <c r="Q2833" i="3"/>
  <c r="AQ2833" i="3" s="1"/>
  <c r="P2833" i="3"/>
  <c r="O2833" i="3"/>
  <c r="AJ2833" i="3" s="1"/>
  <c r="N2833" i="3"/>
  <c r="AP2832" i="3"/>
  <c r="AU2832" i="3" s="1"/>
  <c r="AN2832" i="3"/>
  <c r="AM2832" i="3"/>
  <c r="AL2832" i="3"/>
  <c r="AK2832" i="3"/>
  <c r="AO2832" i="3" s="1"/>
  <c r="AH2832" i="3"/>
  <c r="AG2832" i="3"/>
  <c r="AF2832" i="3"/>
  <c r="AC2832" i="3"/>
  <c r="AB2832" i="3"/>
  <c r="AA2832" i="3"/>
  <c r="Y2832" i="3"/>
  <c r="X2832" i="3"/>
  <c r="Z2832" i="3" s="1"/>
  <c r="W2832" i="3"/>
  <c r="V2832" i="3"/>
  <c r="S2832" i="3"/>
  <c r="U2832" i="3" s="1"/>
  <c r="R2832" i="3"/>
  <c r="T2832" i="3" s="1"/>
  <c r="AE2832" i="3" s="1"/>
  <c r="Q2832" i="3"/>
  <c r="AQ2832" i="3" s="1"/>
  <c r="P2832" i="3"/>
  <c r="O2832" i="3"/>
  <c r="AJ2832" i="3" s="1"/>
  <c r="N2832" i="3"/>
  <c r="AP2831" i="3"/>
  <c r="AU2831" i="3" s="1"/>
  <c r="AN2831" i="3"/>
  <c r="AM2831" i="3"/>
  <c r="AL2831" i="3"/>
  <c r="AK2831" i="3"/>
  <c r="AO2831" i="3" s="1"/>
  <c r="AH2831" i="3"/>
  <c r="AG2831" i="3"/>
  <c r="AF2831" i="3"/>
  <c r="AC2831" i="3"/>
  <c r="AB2831" i="3"/>
  <c r="AA2831" i="3"/>
  <c r="Y2831" i="3"/>
  <c r="X2831" i="3"/>
  <c r="Z2831" i="3" s="1"/>
  <c r="W2831" i="3"/>
  <c r="V2831" i="3"/>
  <c r="S2831" i="3"/>
  <c r="U2831" i="3" s="1"/>
  <c r="R2831" i="3"/>
  <c r="T2831" i="3" s="1"/>
  <c r="AE2831" i="3" s="1"/>
  <c r="Q2831" i="3"/>
  <c r="AQ2831" i="3" s="1"/>
  <c r="P2831" i="3"/>
  <c r="O2831" i="3"/>
  <c r="AJ2831" i="3" s="1"/>
  <c r="N2831" i="3"/>
  <c r="AP2830" i="3"/>
  <c r="AU2830" i="3" s="1"/>
  <c r="AN2830" i="3"/>
  <c r="AM2830" i="3"/>
  <c r="AL2830" i="3"/>
  <c r="AK2830" i="3"/>
  <c r="AO2830" i="3" s="1"/>
  <c r="AH2830" i="3"/>
  <c r="AG2830" i="3"/>
  <c r="AF2830" i="3"/>
  <c r="AC2830" i="3"/>
  <c r="AB2830" i="3"/>
  <c r="AA2830" i="3"/>
  <c r="Y2830" i="3"/>
  <c r="X2830" i="3"/>
  <c r="Z2830" i="3" s="1"/>
  <c r="W2830" i="3"/>
  <c r="V2830" i="3"/>
  <c r="S2830" i="3"/>
  <c r="U2830" i="3" s="1"/>
  <c r="R2830" i="3"/>
  <c r="T2830" i="3" s="1"/>
  <c r="AE2830" i="3" s="1"/>
  <c r="Q2830" i="3"/>
  <c r="AQ2830" i="3" s="1"/>
  <c r="P2830" i="3"/>
  <c r="O2830" i="3"/>
  <c r="AJ2830" i="3" s="1"/>
  <c r="N2830" i="3"/>
  <c r="AP2829" i="3"/>
  <c r="AU2829" i="3" s="1"/>
  <c r="AN2829" i="3"/>
  <c r="AM2829" i="3"/>
  <c r="AL2829" i="3"/>
  <c r="AK2829" i="3"/>
  <c r="AO2829" i="3" s="1"/>
  <c r="AH2829" i="3"/>
  <c r="AG2829" i="3"/>
  <c r="AF2829" i="3"/>
  <c r="AC2829" i="3"/>
  <c r="AB2829" i="3"/>
  <c r="AA2829" i="3"/>
  <c r="Y2829" i="3"/>
  <c r="X2829" i="3"/>
  <c r="Z2829" i="3" s="1"/>
  <c r="W2829" i="3"/>
  <c r="V2829" i="3"/>
  <c r="S2829" i="3"/>
  <c r="U2829" i="3" s="1"/>
  <c r="R2829" i="3"/>
  <c r="T2829" i="3" s="1"/>
  <c r="AE2829" i="3" s="1"/>
  <c r="Q2829" i="3"/>
  <c r="AQ2829" i="3" s="1"/>
  <c r="P2829" i="3"/>
  <c r="O2829" i="3"/>
  <c r="AJ2829" i="3" s="1"/>
  <c r="N2829" i="3"/>
  <c r="AP2828" i="3"/>
  <c r="AU2828" i="3" s="1"/>
  <c r="AN2828" i="3"/>
  <c r="AM2828" i="3"/>
  <c r="AL2828" i="3"/>
  <c r="AK2828" i="3"/>
  <c r="AO2828" i="3" s="1"/>
  <c r="AH2828" i="3"/>
  <c r="AG2828" i="3"/>
  <c r="AF2828" i="3"/>
  <c r="AC2828" i="3"/>
  <c r="AB2828" i="3"/>
  <c r="AA2828" i="3"/>
  <c r="Y2828" i="3"/>
  <c r="X2828" i="3"/>
  <c r="Z2828" i="3" s="1"/>
  <c r="W2828" i="3"/>
  <c r="V2828" i="3"/>
  <c r="S2828" i="3"/>
  <c r="U2828" i="3" s="1"/>
  <c r="R2828" i="3"/>
  <c r="T2828" i="3" s="1"/>
  <c r="AE2828" i="3" s="1"/>
  <c r="Q2828" i="3"/>
  <c r="AQ2828" i="3" s="1"/>
  <c r="P2828" i="3"/>
  <c r="O2828" i="3"/>
  <c r="AJ2828" i="3" s="1"/>
  <c r="N2828" i="3"/>
  <c r="AP2827" i="3"/>
  <c r="AU2827" i="3" s="1"/>
  <c r="AN2827" i="3"/>
  <c r="AM2827" i="3"/>
  <c r="AL2827" i="3"/>
  <c r="AK2827" i="3"/>
  <c r="AO2827" i="3" s="1"/>
  <c r="AH2827" i="3"/>
  <c r="AG2827" i="3"/>
  <c r="AF2827" i="3"/>
  <c r="AC2827" i="3"/>
  <c r="AB2827" i="3"/>
  <c r="AA2827" i="3"/>
  <c r="Y2827" i="3"/>
  <c r="X2827" i="3"/>
  <c r="Z2827" i="3" s="1"/>
  <c r="W2827" i="3"/>
  <c r="V2827" i="3"/>
  <c r="S2827" i="3"/>
  <c r="U2827" i="3" s="1"/>
  <c r="R2827" i="3"/>
  <c r="T2827" i="3" s="1"/>
  <c r="AE2827" i="3" s="1"/>
  <c r="Q2827" i="3"/>
  <c r="P2827" i="3"/>
  <c r="O2827" i="3"/>
  <c r="AJ2827" i="3" s="1"/>
  <c r="N2827" i="3"/>
  <c r="AP2826" i="3"/>
  <c r="AU2826" i="3" s="1"/>
  <c r="AN2826" i="3"/>
  <c r="AM2826" i="3"/>
  <c r="AL2826" i="3"/>
  <c r="AK2826" i="3"/>
  <c r="AO2826" i="3" s="1"/>
  <c r="AH2826" i="3"/>
  <c r="AG2826" i="3"/>
  <c r="AF2826" i="3"/>
  <c r="AC2826" i="3"/>
  <c r="AB2826" i="3"/>
  <c r="AA2826" i="3"/>
  <c r="Y2826" i="3"/>
  <c r="X2826" i="3"/>
  <c r="Z2826" i="3" s="1"/>
  <c r="W2826" i="3"/>
  <c r="V2826" i="3"/>
  <c r="S2826" i="3"/>
  <c r="U2826" i="3" s="1"/>
  <c r="R2826" i="3"/>
  <c r="T2826" i="3" s="1"/>
  <c r="AE2826" i="3" s="1"/>
  <c r="Q2826" i="3"/>
  <c r="AQ2826" i="3" s="1"/>
  <c r="P2826" i="3"/>
  <c r="O2826" i="3"/>
  <c r="AJ2826" i="3" s="1"/>
  <c r="N2826" i="3"/>
  <c r="AP2825" i="3"/>
  <c r="AU2825" i="3" s="1"/>
  <c r="AN2825" i="3"/>
  <c r="AM2825" i="3"/>
  <c r="AL2825" i="3"/>
  <c r="AK2825" i="3"/>
  <c r="AO2825" i="3" s="1"/>
  <c r="AH2825" i="3"/>
  <c r="AG2825" i="3"/>
  <c r="AF2825" i="3"/>
  <c r="AC2825" i="3"/>
  <c r="AB2825" i="3"/>
  <c r="AA2825" i="3"/>
  <c r="Y2825" i="3"/>
  <c r="X2825" i="3"/>
  <c r="Z2825" i="3" s="1"/>
  <c r="W2825" i="3"/>
  <c r="V2825" i="3"/>
  <c r="S2825" i="3"/>
  <c r="U2825" i="3" s="1"/>
  <c r="R2825" i="3"/>
  <c r="T2825" i="3" s="1"/>
  <c r="AE2825" i="3" s="1"/>
  <c r="Q2825" i="3"/>
  <c r="AQ2825" i="3" s="1"/>
  <c r="P2825" i="3"/>
  <c r="O2825" i="3"/>
  <c r="AJ2825" i="3" s="1"/>
  <c r="N2825" i="3"/>
  <c r="AP2824" i="3"/>
  <c r="AU2824" i="3" s="1"/>
  <c r="AN2824" i="3"/>
  <c r="AM2824" i="3"/>
  <c r="AL2824" i="3"/>
  <c r="AK2824" i="3"/>
  <c r="AO2824" i="3" s="1"/>
  <c r="AH2824" i="3"/>
  <c r="AG2824" i="3"/>
  <c r="AF2824" i="3"/>
  <c r="AC2824" i="3"/>
  <c r="AB2824" i="3"/>
  <c r="AA2824" i="3"/>
  <c r="Y2824" i="3"/>
  <c r="X2824" i="3"/>
  <c r="Z2824" i="3" s="1"/>
  <c r="W2824" i="3"/>
  <c r="V2824" i="3"/>
  <c r="S2824" i="3"/>
  <c r="U2824" i="3" s="1"/>
  <c r="R2824" i="3"/>
  <c r="T2824" i="3" s="1"/>
  <c r="AE2824" i="3" s="1"/>
  <c r="Q2824" i="3"/>
  <c r="AQ2824" i="3" s="1"/>
  <c r="P2824" i="3"/>
  <c r="O2824" i="3"/>
  <c r="AJ2824" i="3" s="1"/>
  <c r="N2824" i="3"/>
  <c r="AP2823" i="3"/>
  <c r="AU2823" i="3" s="1"/>
  <c r="AN2823" i="3"/>
  <c r="AM2823" i="3"/>
  <c r="AL2823" i="3"/>
  <c r="AK2823" i="3"/>
  <c r="AO2823" i="3" s="1"/>
  <c r="AH2823" i="3"/>
  <c r="AG2823" i="3"/>
  <c r="AF2823" i="3"/>
  <c r="AC2823" i="3"/>
  <c r="AB2823" i="3"/>
  <c r="AA2823" i="3"/>
  <c r="Y2823" i="3"/>
  <c r="X2823" i="3"/>
  <c r="Z2823" i="3" s="1"/>
  <c r="W2823" i="3"/>
  <c r="V2823" i="3"/>
  <c r="S2823" i="3"/>
  <c r="U2823" i="3" s="1"/>
  <c r="R2823" i="3"/>
  <c r="T2823" i="3" s="1"/>
  <c r="AE2823" i="3" s="1"/>
  <c r="Q2823" i="3"/>
  <c r="AQ2823" i="3" s="1"/>
  <c r="P2823" i="3"/>
  <c r="O2823" i="3"/>
  <c r="AJ2823" i="3" s="1"/>
  <c r="N2823" i="3"/>
  <c r="AP2822" i="3"/>
  <c r="AU2822" i="3" s="1"/>
  <c r="AN2822" i="3"/>
  <c r="AM2822" i="3"/>
  <c r="AL2822" i="3"/>
  <c r="AK2822" i="3"/>
  <c r="AO2822" i="3" s="1"/>
  <c r="AH2822" i="3"/>
  <c r="AG2822" i="3"/>
  <c r="AF2822" i="3"/>
  <c r="AC2822" i="3"/>
  <c r="AB2822" i="3"/>
  <c r="AA2822" i="3"/>
  <c r="Y2822" i="3"/>
  <c r="X2822" i="3"/>
  <c r="Z2822" i="3" s="1"/>
  <c r="W2822" i="3"/>
  <c r="V2822" i="3"/>
  <c r="S2822" i="3"/>
  <c r="U2822" i="3" s="1"/>
  <c r="R2822" i="3"/>
  <c r="T2822" i="3" s="1"/>
  <c r="AE2822" i="3" s="1"/>
  <c r="Q2822" i="3"/>
  <c r="AQ2822" i="3" s="1"/>
  <c r="P2822" i="3"/>
  <c r="O2822" i="3"/>
  <c r="AJ2822" i="3" s="1"/>
  <c r="N2822" i="3"/>
  <c r="AP2821" i="3"/>
  <c r="AU2821" i="3" s="1"/>
  <c r="AN2821" i="3"/>
  <c r="AM2821" i="3"/>
  <c r="AL2821" i="3"/>
  <c r="AK2821" i="3"/>
  <c r="AO2821" i="3" s="1"/>
  <c r="AH2821" i="3"/>
  <c r="AG2821" i="3"/>
  <c r="AF2821" i="3"/>
  <c r="AC2821" i="3"/>
  <c r="AB2821" i="3"/>
  <c r="AA2821" i="3"/>
  <c r="Y2821" i="3"/>
  <c r="X2821" i="3"/>
  <c r="Z2821" i="3" s="1"/>
  <c r="W2821" i="3"/>
  <c r="V2821" i="3"/>
  <c r="S2821" i="3"/>
  <c r="U2821" i="3" s="1"/>
  <c r="R2821" i="3"/>
  <c r="T2821" i="3" s="1"/>
  <c r="AE2821" i="3" s="1"/>
  <c r="Q2821" i="3"/>
  <c r="AQ2821" i="3" s="1"/>
  <c r="P2821" i="3"/>
  <c r="O2821" i="3"/>
  <c r="AJ2821" i="3" s="1"/>
  <c r="N2821" i="3"/>
  <c r="AP2820" i="3"/>
  <c r="AU2820" i="3" s="1"/>
  <c r="AN2820" i="3"/>
  <c r="AM2820" i="3"/>
  <c r="AL2820" i="3"/>
  <c r="AK2820" i="3"/>
  <c r="AO2820" i="3" s="1"/>
  <c r="AH2820" i="3"/>
  <c r="AG2820" i="3"/>
  <c r="AF2820" i="3"/>
  <c r="AC2820" i="3"/>
  <c r="AB2820" i="3"/>
  <c r="AA2820" i="3"/>
  <c r="Y2820" i="3"/>
  <c r="X2820" i="3"/>
  <c r="Z2820" i="3" s="1"/>
  <c r="W2820" i="3"/>
  <c r="V2820" i="3"/>
  <c r="S2820" i="3"/>
  <c r="U2820" i="3" s="1"/>
  <c r="R2820" i="3"/>
  <c r="T2820" i="3" s="1"/>
  <c r="AE2820" i="3" s="1"/>
  <c r="Q2820" i="3"/>
  <c r="AQ2820" i="3" s="1"/>
  <c r="P2820" i="3"/>
  <c r="O2820" i="3"/>
  <c r="AJ2820" i="3" s="1"/>
  <c r="N2820" i="3"/>
  <c r="AP2819" i="3"/>
  <c r="AU2819" i="3" s="1"/>
  <c r="AN2819" i="3"/>
  <c r="AM2819" i="3"/>
  <c r="AL2819" i="3"/>
  <c r="AK2819" i="3"/>
  <c r="AO2819" i="3" s="1"/>
  <c r="AH2819" i="3"/>
  <c r="AG2819" i="3"/>
  <c r="AF2819" i="3"/>
  <c r="AC2819" i="3"/>
  <c r="AB2819" i="3"/>
  <c r="AA2819" i="3"/>
  <c r="Y2819" i="3"/>
  <c r="X2819" i="3"/>
  <c r="Z2819" i="3" s="1"/>
  <c r="W2819" i="3"/>
  <c r="V2819" i="3"/>
  <c r="S2819" i="3"/>
  <c r="U2819" i="3" s="1"/>
  <c r="R2819" i="3"/>
  <c r="T2819" i="3" s="1"/>
  <c r="AE2819" i="3" s="1"/>
  <c r="Q2819" i="3"/>
  <c r="AQ2819" i="3" s="1"/>
  <c r="P2819" i="3"/>
  <c r="O2819" i="3"/>
  <c r="AJ2819" i="3" s="1"/>
  <c r="N2819" i="3"/>
  <c r="AP2818" i="3"/>
  <c r="AU2818" i="3" s="1"/>
  <c r="AN2818" i="3"/>
  <c r="AM2818" i="3"/>
  <c r="AL2818" i="3"/>
  <c r="AK2818" i="3"/>
  <c r="AO2818" i="3" s="1"/>
  <c r="AH2818" i="3"/>
  <c r="AG2818" i="3"/>
  <c r="AF2818" i="3"/>
  <c r="AC2818" i="3"/>
  <c r="AB2818" i="3"/>
  <c r="AA2818" i="3"/>
  <c r="Y2818" i="3"/>
  <c r="X2818" i="3"/>
  <c r="Z2818" i="3" s="1"/>
  <c r="W2818" i="3"/>
  <c r="V2818" i="3"/>
  <c r="S2818" i="3"/>
  <c r="U2818" i="3" s="1"/>
  <c r="R2818" i="3"/>
  <c r="T2818" i="3" s="1"/>
  <c r="AE2818" i="3" s="1"/>
  <c r="Q2818" i="3"/>
  <c r="AQ2818" i="3" s="1"/>
  <c r="P2818" i="3"/>
  <c r="O2818" i="3"/>
  <c r="AJ2818" i="3" s="1"/>
  <c r="N2818" i="3"/>
  <c r="AP2817" i="3"/>
  <c r="AU2817" i="3" s="1"/>
  <c r="AN2817" i="3"/>
  <c r="AM2817" i="3"/>
  <c r="AL2817" i="3"/>
  <c r="AK2817" i="3"/>
  <c r="AO2817" i="3" s="1"/>
  <c r="AH2817" i="3"/>
  <c r="AG2817" i="3"/>
  <c r="AF2817" i="3"/>
  <c r="AC2817" i="3"/>
  <c r="AB2817" i="3"/>
  <c r="AA2817" i="3"/>
  <c r="Y2817" i="3"/>
  <c r="X2817" i="3"/>
  <c r="Z2817" i="3" s="1"/>
  <c r="W2817" i="3"/>
  <c r="V2817" i="3"/>
  <c r="S2817" i="3"/>
  <c r="U2817" i="3" s="1"/>
  <c r="R2817" i="3"/>
  <c r="T2817" i="3" s="1"/>
  <c r="AE2817" i="3" s="1"/>
  <c r="Q2817" i="3"/>
  <c r="AQ2817" i="3" s="1"/>
  <c r="P2817" i="3"/>
  <c r="O2817" i="3"/>
  <c r="AJ2817" i="3" s="1"/>
  <c r="N2817" i="3"/>
  <c r="AP2816" i="3"/>
  <c r="AU2816" i="3" s="1"/>
  <c r="AN2816" i="3"/>
  <c r="AM2816" i="3"/>
  <c r="AL2816" i="3"/>
  <c r="AK2816" i="3"/>
  <c r="AO2816" i="3" s="1"/>
  <c r="AH2816" i="3"/>
  <c r="AG2816" i="3"/>
  <c r="AF2816" i="3"/>
  <c r="AC2816" i="3"/>
  <c r="AB2816" i="3"/>
  <c r="AA2816" i="3"/>
  <c r="Y2816" i="3"/>
  <c r="X2816" i="3"/>
  <c r="Z2816" i="3" s="1"/>
  <c r="W2816" i="3"/>
  <c r="V2816" i="3"/>
  <c r="S2816" i="3"/>
  <c r="U2816" i="3" s="1"/>
  <c r="R2816" i="3"/>
  <c r="T2816" i="3" s="1"/>
  <c r="AE2816" i="3" s="1"/>
  <c r="Q2816" i="3"/>
  <c r="AQ2816" i="3" s="1"/>
  <c r="P2816" i="3"/>
  <c r="O2816" i="3"/>
  <c r="AJ2816" i="3" s="1"/>
  <c r="N2816" i="3"/>
  <c r="AP2815" i="3"/>
  <c r="AU2815" i="3" s="1"/>
  <c r="AN2815" i="3"/>
  <c r="AM2815" i="3"/>
  <c r="AL2815" i="3"/>
  <c r="AK2815" i="3"/>
  <c r="AO2815" i="3" s="1"/>
  <c r="AH2815" i="3"/>
  <c r="AG2815" i="3"/>
  <c r="AF2815" i="3"/>
  <c r="AC2815" i="3"/>
  <c r="AB2815" i="3"/>
  <c r="AA2815" i="3"/>
  <c r="Y2815" i="3"/>
  <c r="X2815" i="3"/>
  <c r="Z2815" i="3" s="1"/>
  <c r="W2815" i="3"/>
  <c r="V2815" i="3"/>
  <c r="S2815" i="3"/>
  <c r="U2815" i="3" s="1"/>
  <c r="R2815" i="3"/>
  <c r="T2815" i="3" s="1"/>
  <c r="AE2815" i="3" s="1"/>
  <c r="Q2815" i="3"/>
  <c r="AQ2815" i="3" s="1"/>
  <c r="P2815" i="3"/>
  <c r="O2815" i="3"/>
  <c r="AJ2815" i="3" s="1"/>
  <c r="N2815" i="3"/>
  <c r="AP2814" i="3"/>
  <c r="AU2814" i="3" s="1"/>
  <c r="AN2814" i="3"/>
  <c r="AM2814" i="3"/>
  <c r="AL2814" i="3"/>
  <c r="AK2814" i="3"/>
  <c r="AO2814" i="3" s="1"/>
  <c r="AH2814" i="3"/>
  <c r="AG2814" i="3"/>
  <c r="AF2814" i="3"/>
  <c r="AC2814" i="3"/>
  <c r="AB2814" i="3"/>
  <c r="AA2814" i="3"/>
  <c r="Y2814" i="3"/>
  <c r="X2814" i="3"/>
  <c r="Z2814" i="3" s="1"/>
  <c r="W2814" i="3"/>
  <c r="V2814" i="3"/>
  <c r="S2814" i="3"/>
  <c r="U2814" i="3" s="1"/>
  <c r="R2814" i="3"/>
  <c r="T2814" i="3" s="1"/>
  <c r="AE2814" i="3" s="1"/>
  <c r="Q2814" i="3"/>
  <c r="AQ2814" i="3" s="1"/>
  <c r="P2814" i="3"/>
  <c r="O2814" i="3"/>
  <c r="AJ2814" i="3" s="1"/>
  <c r="N2814" i="3"/>
  <c r="AP2813" i="3"/>
  <c r="AU2813" i="3" s="1"/>
  <c r="AN2813" i="3"/>
  <c r="AM2813" i="3"/>
  <c r="AL2813" i="3"/>
  <c r="AK2813" i="3"/>
  <c r="AO2813" i="3" s="1"/>
  <c r="AH2813" i="3"/>
  <c r="AG2813" i="3"/>
  <c r="AF2813" i="3"/>
  <c r="AC2813" i="3"/>
  <c r="AB2813" i="3"/>
  <c r="AA2813" i="3"/>
  <c r="Y2813" i="3"/>
  <c r="X2813" i="3"/>
  <c r="Z2813" i="3" s="1"/>
  <c r="W2813" i="3"/>
  <c r="V2813" i="3"/>
  <c r="S2813" i="3"/>
  <c r="U2813" i="3" s="1"/>
  <c r="R2813" i="3"/>
  <c r="T2813" i="3" s="1"/>
  <c r="AE2813" i="3" s="1"/>
  <c r="Q2813" i="3"/>
  <c r="AQ2813" i="3" s="1"/>
  <c r="P2813" i="3"/>
  <c r="O2813" i="3"/>
  <c r="AJ2813" i="3" s="1"/>
  <c r="N2813" i="3"/>
  <c r="AP2812" i="3"/>
  <c r="AU2812" i="3" s="1"/>
  <c r="AN2812" i="3"/>
  <c r="AM2812" i="3"/>
  <c r="AL2812" i="3"/>
  <c r="AK2812" i="3"/>
  <c r="AO2812" i="3" s="1"/>
  <c r="AH2812" i="3"/>
  <c r="AG2812" i="3"/>
  <c r="AF2812" i="3"/>
  <c r="AC2812" i="3"/>
  <c r="AB2812" i="3"/>
  <c r="AA2812" i="3"/>
  <c r="Y2812" i="3"/>
  <c r="X2812" i="3"/>
  <c r="Z2812" i="3" s="1"/>
  <c r="W2812" i="3"/>
  <c r="V2812" i="3"/>
  <c r="S2812" i="3"/>
  <c r="U2812" i="3" s="1"/>
  <c r="R2812" i="3"/>
  <c r="T2812" i="3" s="1"/>
  <c r="AE2812" i="3" s="1"/>
  <c r="Q2812" i="3"/>
  <c r="AQ2812" i="3" s="1"/>
  <c r="P2812" i="3"/>
  <c r="O2812" i="3"/>
  <c r="AJ2812" i="3" s="1"/>
  <c r="N2812" i="3"/>
  <c r="AP2811" i="3"/>
  <c r="AU2811" i="3" s="1"/>
  <c r="AN2811" i="3"/>
  <c r="AM2811" i="3"/>
  <c r="AL2811" i="3"/>
  <c r="AK2811" i="3"/>
  <c r="AO2811" i="3" s="1"/>
  <c r="AH2811" i="3"/>
  <c r="AG2811" i="3"/>
  <c r="AF2811" i="3"/>
  <c r="AC2811" i="3"/>
  <c r="AB2811" i="3"/>
  <c r="AA2811" i="3"/>
  <c r="Y2811" i="3"/>
  <c r="X2811" i="3"/>
  <c r="Z2811" i="3" s="1"/>
  <c r="W2811" i="3"/>
  <c r="V2811" i="3"/>
  <c r="S2811" i="3"/>
  <c r="U2811" i="3" s="1"/>
  <c r="R2811" i="3"/>
  <c r="T2811" i="3" s="1"/>
  <c r="AE2811" i="3" s="1"/>
  <c r="Q2811" i="3"/>
  <c r="AQ2811" i="3" s="1"/>
  <c r="P2811" i="3"/>
  <c r="O2811" i="3"/>
  <c r="AJ2811" i="3" s="1"/>
  <c r="N2811" i="3"/>
  <c r="AP2810" i="3"/>
  <c r="AU2810" i="3" s="1"/>
  <c r="AN2810" i="3"/>
  <c r="AM2810" i="3"/>
  <c r="AL2810" i="3"/>
  <c r="AK2810" i="3"/>
  <c r="AO2810" i="3" s="1"/>
  <c r="AH2810" i="3"/>
  <c r="AG2810" i="3"/>
  <c r="AF2810" i="3"/>
  <c r="AC2810" i="3"/>
  <c r="AB2810" i="3"/>
  <c r="AA2810" i="3"/>
  <c r="Y2810" i="3"/>
  <c r="X2810" i="3"/>
  <c r="Z2810" i="3" s="1"/>
  <c r="W2810" i="3"/>
  <c r="V2810" i="3"/>
  <c r="S2810" i="3"/>
  <c r="U2810" i="3" s="1"/>
  <c r="R2810" i="3"/>
  <c r="T2810" i="3" s="1"/>
  <c r="AE2810" i="3" s="1"/>
  <c r="Q2810" i="3"/>
  <c r="AQ2810" i="3" s="1"/>
  <c r="P2810" i="3"/>
  <c r="O2810" i="3"/>
  <c r="AJ2810" i="3" s="1"/>
  <c r="N2810" i="3"/>
  <c r="AP2809" i="3"/>
  <c r="AU2809" i="3" s="1"/>
  <c r="AN2809" i="3"/>
  <c r="AM2809" i="3"/>
  <c r="AL2809" i="3"/>
  <c r="AK2809" i="3"/>
  <c r="AO2809" i="3" s="1"/>
  <c r="AH2809" i="3"/>
  <c r="AG2809" i="3"/>
  <c r="AF2809" i="3"/>
  <c r="AC2809" i="3"/>
  <c r="AB2809" i="3"/>
  <c r="AA2809" i="3"/>
  <c r="Y2809" i="3"/>
  <c r="X2809" i="3"/>
  <c r="Z2809" i="3" s="1"/>
  <c r="W2809" i="3"/>
  <c r="V2809" i="3"/>
  <c r="S2809" i="3"/>
  <c r="U2809" i="3" s="1"/>
  <c r="R2809" i="3"/>
  <c r="T2809" i="3" s="1"/>
  <c r="AE2809" i="3" s="1"/>
  <c r="Q2809" i="3"/>
  <c r="AQ2809" i="3" s="1"/>
  <c r="P2809" i="3"/>
  <c r="O2809" i="3"/>
  <c r="AJ2809" i="3" s="1"/>
  <c r="N2809" i="3"/>
  <c r="AP2808" i="3"/>
  <c r="AU2808" i="3" s="1"/>
  <c r="AN2808" i="3"/>
  <c r="AM2808" i="3"/>
  <c r="AL2808" i="3"/>
  <c r="AK2808" i="3"/>
  <c r="AO2808" i="3" s="1"/>
  <c r="AH2808" i="3"/>
  <c r="AG2808" i="3"/>
  <c r="AF2808" i="3"/>
  <c r="AC2808" i="3"/>
  <c r="AB2808" i="3"/>
  <c r="AA2808" i="3"/>
  <c r="Y2808" i="3"/>
  <c r="X2808" i="3"/>
  <c r="Z2808" i="3" s="1"/>
  <c r="W2808" i="3"/>
  <c r="V2808" i="3"/>
  <c r="S2808" i="3"/>
  <c r="U2808" i="3" s="1"/>
  <c r="R2808" i="3"/>
  <c r="T2808" i="3" s="1"/>
  <c r="AE2808" i="3" s="1"/>
  <c r="Q2808" i="3"/>
  <c r="AQ2808" i="3" s="1"/>
  <c r="P2808" i="3"/>
  <c r="O2808" i="3"/>
  <c r="AJ2808" i="3" s="1"/>
  <c r="N2808" i="3"/>
  <c r="AP2807" i="3"/>
  <c r="AU2807" i="3" s="1"/>
  <c r="AN2807" i="3"/>
  <c r="AM2807" i="3"/>
  <c r="AL2807" i="3"/>
  <c r="AK2807" i="3"/>
  <c r="AO2807" i="3" s="1"/>
  <c r="AH2807" i="3"/>
  <c r="AG2807" i="3"/>
  <c r="AF2807" i="3"/>
  <c r="AC2807" i="3"/>
  <c r="AB2807" i="3"/>
  <c r="AA2807" i="3"/>
  <c r="Y2807" i="3"/>
  <c r="X2807" i="3"/>
  <c r="Z2807" i="3" s="1"/>
  <c r="W2807" i="3"/>
  <c r="V2807" i="3"/>
  <c r="S2807" i="3"/>
  <c r="U2807" i="3" s="1"/>
  <c r="R2807" i="3"/>
  <c r="T2807" i="3" s="1"/>
  <c r="AE2807" i="3" s="1"/>
  <c r="Q2807" i="3"/>
  <c r="AQ2807" i="3" s="1"/>
  <c r="P2807" i="3"/>
  <c r="O2807" i="3"/>
  <c r="AJ2807" i="3" s="1"/>
  <c r="N2807" i="3"/>
  <c r="AP2806" i="3"/>
  <c r="AU2806" i="3" s="1"/>
  <c r="AN2806" i="3"/>
  <c r="AM2806" i="3"/>
  <c r="AL2806" i="3"/>
  <c r="AK2806" i="3"/>
  <c r="AO2806" i="3" s="1"/>
  <c r="AH2806" i="3"/>
  <c r="AG2806" i="3"/>
  <c r="AF2806" i="3"/>
  <c r="AC2806" i="3"/>
  <c r="AB2806" i="3"/>
  <c r="AA2806" i="3"/>
  <c r="Y2806" i="3"/>
  <c r="X2806" i="3"/>
  <c r="Z2806" i="3" s="1"/>
  <c r="W2806" i="3"/>
  <c r="V2806" i="3"/>
  <c r="S2806" i="3"/>
  <c r="U2806" i="3" s="1"/>
  <c r="R2806" i="3"/>
  <c r="T2806" i="3" s="1"/>
  <c r="AE2806" i="3" s="1"/>
  <c r="Q2806" i="3"/>
  <c r="AQ2806" i="3" s="1"/>
  <c r="P2806" i="3"/>
  <c r="O2806" i="3"/>
  <c r="AJ2806" i="3" s="1"/>
  <c r="N2806" i="3"/>
  <c r="AP2805" i="3"/>
  <c r="AU2805" i="3" s="1"/>
  <c r="AN2805" i="3"/>
  <c r="AM2805" i="3"/>
  <c r="AL2805" i="3"/>
  <c r="AK2805" i="3"/>
  <c r="AO2805" i="3" s="1"/>
  <c r="AH2805" i="3"/>
  <c r="AG2805" i="3"/>
  <c r="AF2805" i="3"/>
  <c r="AC2805" i="3"/>
  <c r="AB2805" i="3"/>
  <c r="AA2805" i="3"/>
  <c r="Y2805" i="3"/>
  <c r="X2805" i="3"/>
  <c r="Z2805" i="3" s="1"/>
  <c r="W2805" i="3"/>
  <c r="V2805" i="3"/>
  <c r="S2805" i="3"/>
  <c r="U2805" i="3" s="1"/>
  <c r="R2805" i="3"/>
  <c r="T2805" i="3" s="1"/>
  <c r="AE2805" i="3" s="1"/>
  <c r="Q2805" i="3"/>
  <c r="AQ2805" i="3" s="1"/>
  <c r="P2805" i="3"/>
  <c r="O2805" i="3"/>
  <c r="AJ2805" i="3" s="1"/>
  <c r="N2805" i="3"/>
  <c r="AP2804" i="3"/>
  <c r="AU2804" i="3" s="1"/>
  <c r="AN2804" i="3"/>
  <c r="AM2804" i="3"/>
  <c r="AL2804" i="3"/>
  <c r="AK2804" i="3"/>
  <c r="AO2804" i="3" s="1"/>
  <c r="AH2804" i="3"/>
  <c r="AG2804" i="3"/>
  <c r="AF2804" i="3"/>
  <c r="AC2804" i="3"/>
  <c r="AB2804" i="3"/>
  <c r="AA2804" i="3"/>
  <c r="Y2804" i="3"/>
  <c r="X2804" i="3"/>
  <c r="Z2804" i="3" s="1"/>
  <c r="W2804" i="3"/>
  <c r="V2804" i="3"/>
  <c r="S2804" i="3"/>
  <c r="U2804" i="3" s="1"/>
  <c r="R2804" i="3"/>
  <c r="T2804" i="3" s="1"/>
  <c r="AE2804" i="3" s="1"/>
  <c r="Q2804" i="3"/>
  <c r="AQ2804" i="3" s="1"/>
  <c r="P2804" i="3"/>
  <c r="O2804" i="3"/>
  <c r="AJ2804" i="3" s="1"/>
  <c r="N2804" i="3"/>
  <c r="AP2803" i="3"/>
  <c r="AU2803" i="3" s="1"/>
  <c r="AN2803" i="3"/>
  <c r="AM2803" i="3"/>
  <c r="AL2803" i="3"/>
  <c r="AK2803" i="3"/>
  <c r="AO2803" i="3" s="1"/>
  <c r="AH2803" i="3"/>
  <c r="AG2803" i="3"/>
  <c r="AF2803" i="3"/>
  <c r="AC2803" i="3"/>
  <c r="AB2803" i="3"/>
  <c r="AA2803" i="3"/>
  <c r="Y2803" i="3"/>
  <c r="X2803" i="3"/>
  <c r="Z2803" i="3" s="1"/>
  <c r="W2803" i="3"/>
  <c r="V2803" i="3"/>
  <c r="S2803" i="3"/>
  <c r="U2803" i="3" s="1"/>
  <c r="R2803" i="3"/>
  <c r="T2803" i="3" s="1"/>
  <c r="AE2803" i="3" s="1"/>
  <c r="Q2803" i="3"/>
  <c r="AQ2803" i="3" s="1"/>
  <c r="P2803" i="3"/>
  <c r="O2803" i="3"/>
  <c r="AJ2803" i="3" s="1"/>
  <c r="N2803" i="3"/>
  <c r="AP2802" i="3"/>
  <c r="AU2802" i="3" s="1"/>
  <c r="AN2802" i="3"/>
  <c r="AM2802" i="3"/>
  <c r="AL2802" i="3"/>
  <c r="AK2802" i="3"/>
  <c r="AO2802" i="3" s="1"/>
  <c r="AH2802" i="3"/>
  <c r="AG2802" i="3"/>
  <c r="AF2802" i="3"/>
  <c r="AC2802" i="3"/>
  <c r="AB2802" i="3"/>
  <c r="AA2802" i="3"/>
  <c r="Y2802" i="3"/>
  <c r="X2802" i="3"/>
  <c r="Z2802" i="3" s="1"/>
  <c r="W2802" i="3"/>
  <c r="V2802" i="3"/>
  <c r="S2802" i="3"/>
  <c r="U2802" i="3" s="1"/>
  <c r="R2802" i="3"/>
  <c r="T2802" i="3" s="1"/>
  <c r="AE2802" i="3" s="1"/>
  <c r="Q2802" i="3"/>
  <c r="AQ2802" i="3" s="1"/>
  <c r="P2802" i="3"/>
  <c r="O2802" i="3"/>
  <c r="AJ2802" i="3" s="1"/>
  <c r="N2802" i="3"/>
  <c r="AP2801" i="3"/>
  <c r="AU2801" i="3" s="1"/>
  <c r="AN2801" i="3"/>
  <c r="AM2801" i="3"/>
  <c r="AL2801" i="3"/>
  <c r="AK2801" i="3"/>
  <c r="AO2801" i="3" s="1"/>
  <c r="AH2801" i="3"/>
  <c r="AG2801" i="3"/>
  <c r="AF2801" i="3"/>
  <c r="AC2801" i="3"/>
  <c r="AB2801" i="3"/>
  <c r="AA2801" i="3"/>
  <c r="Y2801" i="3"/>
  <c r="X2801" i="3"/>
  <c r="Z2801" i="3" s="1"/>
  <c r="W2801" i="3"/>
  <c r="V2801" i="3"/>
  <c r="S2801" i="3"/>
  <c r="U2801" i="3" s="1"/>
  <c r="R2801" i="3"/>
  <c r="T2801" i="3" s="1"/>
  <c r="AE2801" i="3" s="1"/>
  <c r="Q2801" i="3"/>
  <c r="AQ2801" i="3" s="1"/>
  <c r="P2801" i="3"/>
  <c r="O2801" i="3"/>
  <c r="AJ2801" i="3" s="1"/>
  <c r="N2801" i="3"/>
  <c r="AP2800" i="3"/>
  <c r="AU2800" i="3" s="1"/>
  <c r="AN2800" i="3"/>
  <c r="AM2800" i="3"/>
  <c r="AL2800" i="3"/>
  <c r="AK2800" i="3"/>
  <c r="AO2800" i="3" s="1"/>
  <c r="AH2800" i="3"/>
  <c r="AG2800" i="3"/>
  <c r="AF2800" i="3"/>
  <c r="AC2800" i="3"/>
  <c r="AB2800" i="3"/>
  <c r="AA2800" i="3"/>
  <c r="Y2800" i="3"/>
  <c r="X2800" i="3"/>
  <c r="Z2800" i="3" s="1"/>
  <c r="W2800" i="3"/>
  <c r="V2800" i="3"/>
  <c r="S2800" i="3"/>
  <c r="U2800" i="3" s="1"/>
  <c r="R2800" i="3"/>
  <c r="T2800" i="3" s="1"/>
  <c r="AE2800" i="3" s="1"/>
  <c r="Q2800" i="3"/>
  <c r="AQ2800" i="3" s="1"/>
  <c r="P2800" i="3"/>
  <c r="O2800" i="3"/>
  <c r="AJ2800" i="3" s="1"/>
  <c r="N2800" i="3"/>
  <c r="AP2799" i="3"/>
  <c r="AU2799" i="3" s="1"/>
  <c r="AN2799" i="3"/>
  <c r="AM2799" i="3"/>
  <c r="AL2799" i="3"/>
  <c r="AK2799" i="3"/>
  <c r="AO2799" i="3" s="1"/>
  <c r="AH2799" i="3"/>
  <c r="AG2799" i="3"/>
  <c r="AF2799" i="3"/>
  <c r="AC2799" i="3"/>
  <c r="AB2799" i="3"/>
  <c r="AA2799" i="3"/>
  <c r="Y2799" i="3"/>
  <c r="X2799" i="3"/>
  <c r="Z2799" i="3" s="1"/>
  <c r="W2799" i="3"/>
  <c r="V2799" i="3"/>
  <c r="S2799" i="3"/>
  <c r="U2799" i="3" s="1"/>
  <c r="R2799" i="3"/>
  <c r="T2799" i="3" s="1"/>
  <c r="AE2799" i="3" s="1"/>
  <c r="Q2799" i="3"/>
  <c r="AQ2799" i="3" s="1"/>
  <c r="P2799" i="3"/>
  <c r="O2799" i="3"/>
  <c r="AJ2799" i="3" s="1"/>
  <c r="N2799" i="3"/>
  <c r="AP2798" i="3"/>
  <c r="AU2798" i="3" s="1"/>
  <c r="AN2798" i="3"/>
  <c r="AM2798" i="3"/>
  <c r="AL2798" i="3"/>
  <c r="AK2798" i="3"/>
  <c r="AO2798" i="3" s="1"/>
  <c r="AH2798" i="3"/>
  <c r="AG2798" i="3"/>
  <c r="AF2798" i="3"/>
  <c r="AC2798" i="3"/>
  <c r="AB2798" i="3"/>
  <c r="AA2798" i="3"/>
  <c r="Y2798" i="3"/>
  <c r="X2798" i="3"/>
  <c r="Z2798" i="3" s="1"/>
  <c r="W2798" i="3"/>
  <c r="V2798" i="3"/>
  <c r="S2798" i="3"/>
  <c r="U2798" i="3" s="1"/>
  <c r="R2798" i="3"/>
  <c r="T2798" i="3" s="1"/>
  <c r="AE2798" i="3" s="1"/>
  <c r="Q2798" i="3"/>
  <c r="AQ2798" i="3" s="1"/>
  <c r="P2798" i="3"/>
  <c r="O2798" i="3"/>
  <c r="AJ2798" i="3" s="1"/>
  <c r="N2798" i="3"/>
  <c r="AP2797" i="3"/>
  <c r="AU2797" i="3" s="1"/>
  <c r="AN2797" i="3"/>
  <c r="AM2797" i="3"/>
  <c r="AL2797" i="3"/>
  <c r="AK2797" i="3"/>
  <c r="AO2797" i="3" s="1"/>
  <c r="AH2797" i="3"/>
  <c r="AG2797" i="3"/>
  <c r="AF2797" i="3"/>
  <c r="AC2797" i="3"/>
  <c r="AB2797" i="3"/>
  <c r="AA2797" i="3"/>
  <c r="Y2797" i="3"/>
  <c r="X2797" i="3"/>
  <c r="Z2797" i="3" s="1"/>
  <c r="W2797" i="3"/>
  <c r="V2797" i="3"/>
  <c r="S2797" i="3"/>
  <c r="U2797" i="3" s="1"/>
  <c r="R2797" i="3"/>
  <c r="T2797" i="3" s="1"/>
  <c r="AE2797" i="3" s="1"/>
  <c r="Q2797" i="3"/>
  <c r="AQ2797" i="3" s="1"/>
  <c r="P2797" i="3"/>
  <c r="O2797" i="3"/>
  <c r="AJ2797" i="3" s="1"/>
  <c r="N2797" i="3"/>
  <c r="AP2796" i="3"/>
  <c r="AU2796" i="3" s="1"/>
  <c r="AN2796" i="3"/>
  <c r="AM2796" i="3"/>
  <c r="AL2796" i="3"/>
  <c r="AK2796" i="3"/>
  <c r="AO2796" i="3" s="1"/>
  <c r="AH2796" i="3"/>
  <c r="AG2796" i="3"/>
  <c r="AF2796" i="3"/>
  <c r="AC2796" i="3"/>
  <c r="AB2796" i="3"/>
  <c r="AA2796" i="3"/>
  <c r="Y2796" i="3"/>
  <c r="X2796" i="3"/>
  <c r="Z2796" i="3" s="1"/>
  <c r="W2796" i="3"/>
  <c r="V2796" i="3"/>
  <c r="S2796" i="3"/>
  <c r="U2796" i="3" s="1"/>
  <c r="R2796" i="3"/>
  <c r="T2796" i="3" s="1"/>
  <c r="AE2796" i="3" s="1"/>
  <c r="Q2796" i="3"/>
  <c r="AQ2796" i="3" s="1"/>
  <c r="P2796" i="3"/>
  <c r="O2796" i="3"/>
  <c r="AJ2796" i="3" s="1"/>
  <c r="N2796" i="3"/>
  <c r="AP2795" i="3"/>
  <c r="AU2795" i="3" s="1"/>
  <c r="AN2795" i="3"/>
  <c r="AM2795" i="3"/>
  <c r="AL2795" i="3"/>
  <c r="AK2795" i="3"/>
  <c r="AO2795" i="3" s="1"/>
  <c r="AH2795" i="3"/>
  <c r="AG2795" i="3"/>
  <c r="AF2795" i="3"/>
  <c r="AC2795" i="3"/>
  <c r="AB2795" i="3"/>
  <c r="AA2795" i="3"/>
  <c r="Y2795" i="3"/>
  <c r="X2795" i="3"/>
  <c r="Z2795" i="3" s="1"/>
  <c r="W2795" i="3"/>
  <c r="V2795" i="3"/>
  <c r="S2795" i="3"/>
  <c r="U2795" i="3" s="1"/>
  <c r="R2795" i="3"/>
  <c r="T2795" i="3" s="1"/>
  <c r="AE2795" i="3" s="1"/>
  <c r="Q2795" i="3"/>
  <c r="AQ2795" i="3" s="1"/>
  <c r="P2795" i="3"/>
  <c r="O2795" i="3"/>
  <c r="AJ2795" i="3" s="1"/>
  <c r="N2795" i="3"/>
  <c r="AP2794" i="3"/>
  <c r="AU2794" i="3" s="1"/>
  <c r="AN2794" i="3"/>
  <c r="AM2794" i="3"/>
  <c r="AL2794" i="3"/>
  <c r="AK2794" i="3"/>
  <c r="AO2794" i="3" s="1"/>
  <c r="AH2794" i="3"/>
  <c r="AG2794" i="3"/>
  <c r="AF2794" i="3"/>
  <c r="AC2794" i="3"/>
  <c r="AB2794" i="3"/>
  <c r="AA2794" i="3"/>
  <c r="Y2794" i="3"/>
  <c r="X2794" i="3"/>
  <c r="Z2794" i="3" s="1"/>
  <c r="W2794" i="3"/>
  <c r="V2794" i="3"/>
  <c r="S2794" i="3"/>
  <c r="U2794" i="3" s="1"/>
  <c r="R2794" i="3"/>
  <c r="T2794" i="3" s="1"/>
  <c r="AE2794" i="3" s="1"/>
  <c r="Q2794" i="3"/>
  <c r="AQ2794" i="3" s="1"/>
  <c r="P2794" i="3"/>
  <c r="O2794" i="3"/>
  <c r="AJ2794" i="3" s="1"/>
  <c r="N2794" i="3"/>
  <c r="AP2793" i="3"/>
  <c r="AU2793" i="3" s="1"/>
  <c r="AN2793" i="3"/>
  <c r="AM2793" i="3"/>
  <c r="AL2793" i="3"/>
  <c r="AK2793" i="3"/>
  <c r="AO2793" i="3" s="1"/>
  <c r="AH2793" i="3"/>
  <c r="AG2793" i="3"/>
  <c r="AF2793" i="3"/>
  <c r="AC2793" i="3"/>
  <c r="AB2793" i="3"/>
  <c r="AA2793" i="3"/>
  <c r="Y2793" i="3"/>
  <c r="X2793" i="3"/>
  <c r="Z2793" i="3" s="1"/>
  <c r="W2793" i="3"/>
  <c r="V2793" i="3"/>
  <c r="S2793" i="3"/>
  <c r="U2793" i="3" s="1"/>
  <c r="R2793" i="3"/>
  <c r="T2793" i="3" s="1"/>
  <c r="AE2793" i="3" s="1"/>
  <c r="Q2793" i="3"/>
  <c r="AQ2793" i="3" s="1"/>
  <c r="P2793" i="3"/>
  <c r="O2793" i="3"/>
  <c r="AJ2793" i="3" s="1"/>
  <c r="N2793" i="3"/>
  <c r="AP2792" i="3"/>
  <c r="AU2792" i="3" s="1"/>
  <c r="AN2792" i="3"/>
  <c r="AM2792" i="3"/>
  <c r="AL2792" i="3"/>
  <c r="AK2792" i="3"/>
  <c r="AO2792" i="3" s="1"/>
  <c r="AH2792" i="3"/>
  <c r="AG2792" i="3"/>
  <c r="AF2792" i="3"/>
  <c r="AC2792" i="3"/>
  <c r="AB2792" i="3"/>
  <c r="AA2792" i="3"/>
  <c r="Y2792" i="3"/>
  <c r="X2792" i="3"/>
  <c r="Z2792" i="3" s="1"/>
  <c r="W2792" i="3"/>
  <c r="V2792" i="3"/>
  <c r="S2792" i="3"/>
  <c r="U2792" i="3" s="1"/>
  <c r="R2792" i="3"/>
  <c r="T2792" i="3" s="1"/>
  <c r="AE2792" i="3" s="1"/>
  <c r="Q2792" i="3"/>
  <c r="AQ2792" i="3" s="1"/>
  <c r="P2792" i="3"/>
  <c r="O2792" i="3"/>
  <c r="AJ2792" i="3" s="1"/>
  <c r="N2792" i="3"/>
  <c r="AP2791" i="3"/>
  <c r="AU2791" i="3" s="1"/>
  <c r="AN2791" i="3"/>
  <c r="AM2791" i="3"/>
  <c r="AL2791" i="3"/>
  <c r="AK2791" i="3"/>
  <c r="AO2791" i="3" s="1"/>
  <c r="AH2791" i="3"/>
  <c r="AG2791" i="3"/>
  <c r="AF2791" i="3"/>
  <c r="AC2791" i="3"/>
  <c r="AB2791" i="3"/>
  <c r="AA2791" i="3"/>
  <c r="Y2791" i="3"/>
  <c r="X2791" i="3"/>
  <c r="Z2791" i="3" s="1"/>
  <c r="W2791" i="3"/>
  <c r="V2791" i="3"/>
  <c r="S2791" i="3"/>
  <c r="U2791" i="3" s="1"/>
  <c r="R2791" i="3"/>
  <c r="T2791" i="3" s="1"/>
  <c r="AE2791" i="3" s="1"/>
  <c r="Q2791" i="3"/>
  <c r="AQ2791" i="3" s="1"/>
  <c r="P2791" i="3"/>
  <c r="O2791" i="3"/>
  <c r="AJ2791" i="3" s="1"/>
  <c r="N2791" i="3"/>
  <c r="AP2790" i="3"/>
  <c r="AU2790" i="3" s="1"/>
  <c r="AN2790" i="3"/>
  <c r="AM2790" i="3"/>
  <c r="AL2790" i="3"/>
  <c r="AK2790" i="3"/>
  <c r="AO2790" i="3" s="1"/>
  <c r="AH2790" i="3"/>
  <c r="AG2790" i="3"/>
  <c r="AF2790" i="3"/>
  <c r="AC2790" i="3"/>
  <c r="AB2790" i="3"/>
  <c r="AA2790" i="3"/>
  <c r="Y2790" i="3"/>
  <c r="X2790" i="3"/>
  <c r="Z2790" i="3" s="1"/>
  <c r="W2790" i="3"/>
  <c r="V2790" i="3"/>
  <c r="S2790" i="3"/>
  <c r="U2790" i="3" s="1"/>
  <c r="R2790" i="3"/>
  <c r="T2790" i="3" s="1"/>
  <c r="AE2790" i="3" s="1"/>
  <c r="Q2790" i="3"/>
  <c r="P2790" i="3"/>
  <c r="O2790" i="3"/>
  <c r="AJ2790" i="3" s="1"/>
  <c r="N2790" i="3"/>
  <c r="AP2789" i="3"/>
  <c r="AU2789" i="3" s="1"/>
  <c r="AN2789" i="3"/>
  <c r="AM2789" i="3"/>
  <c r="AL2789" i="3"/>
  <c r="AK2789" i="3"/>
  <c r="AO2789" i="3" s="1"/>
  <c r="AH2789" i="3"/>
  <c r="AG2789" i="3"/>
  <c r="AF2789" i="3"/>
  <c r="AC2789" i="3"/>
  <c r="AB2789" i="3"/>
  <c r="AA2789" i="3"/>
  <c r="Y2789" i="3"/>
  <c r="X2789" i="3"/>
  <c r="Z2789" i="3" s="1"/>
  <c r="W2789" i="3"/>
  <c r="V2789" i="3"/>
  <c r="S2789" i="3"/>
  <c r="U2789" i="3" s="1"/>
  <c r="R2789" i="3"/>
  <c r="T2789" i="3" s="1"/>
  <c r="AE2789" i="3" s="1"/>
  <c r="Q2789" i="3"/>
  <c r="AQ2789" i="3" s="1"/>
  <c r="P2789" i="3"/>
  <c r="O2789" i="3"/>
  <c r="AJ2789" i="3" s="1"/>
  <c r="N2789" i="3"/>
  <c r="AP2788" i="3"/>
  <c r="AU2788" i="3" s="1"/>
  <c r="AN2788" i="3"/>
  <c r="AM2788" i="3"/>
  <c r="AL2788" i="3"/>
  <c r="AK2788" i="3"/>
  <c r="AO2788" i="3" s="1"/>
  <c r="AH2788" i="3"/>
  <c r="AG2788" i="3"/>
  <c r="AF2788" i="3"/>
  <c r="AC2788" i="3"/>
  <c r="AB2788" i="3"/>
  <c r="AA2788" i="3"/>
  <c r="Y2788" i="3"/>
  <c r="X2788" i="3"/>
  <c r="Z2788" i="3" s="1"/>
  <c r="W2788" i="3"/>
  <c r="V2788" i="3"/>
  <c r="S2788" i="3"/>
  <c r="U2788" i="3" s="1"/>
  <c r="R2788" i="3"/>
  <c r="T2788" i="3" s="1"/>
  <c r="AE2788" i="3" s="1"/>
  <c r="Q2788" i="3"/>
  <c r="P2788" i="3"/>
  <c r="O2788" i="3"/>
  <c r="AJ2788" i="3" s="1"/>
  <c r="N2788" i="3"/>
  <c r="AP2787" i="3"/>
  <c r="AU2787" i="3" s="1"/>
  <c r="AN2787" i="3"/>
  <c r="AM2787" i="3"/>
  <c r="AL2787" i="3"/>
  <c r="AK2787" i="3"/>
  <c r="AO2787" i="3" s="1"/>
  <c r="AH2787" i="3"/>
  <c r="AG2787" i="3"/>
  <c r="AF2787" i="3"/>
  <c r="AC2787" i="3"/>
  <c r="AB2787" i="3"/>
  <c r="AA2787" i="3"/>
  <c r="Y2787" i="3"/>
  <c r="X2787" i="3"/>
  <c r="Z2787" i="3" s="1"/>
  <c r="W2787" i="3"/>
  <c r="V2787" i="3"/>
  <c r="S2787" i="3"/>
  <c r="U2787" i="3" s="1"/>
  <c r="R2787" i="3"/>
  <c r="T2787" i="3" s="1"/>
  <c r="AE2787" i="3" s="1"/>
  <c r="Q2787" i="3"/>
  <c r="AQ2787" i="3" s="1"/>
  <c r="P2787" i="3"/>
  <c r="O2787" i="3"/>
  <c r="AJ2787" i="3" s="1"/>
  <c r="N2787" i="3"/>
  <c r="AP2786" i="3"/>
  <c r="AU2786" i="3" s="1"/>
  <c r="AN2786" i="3"/>
  <c r="AM2786" i="3"/>
  <c r="AL2786" i="3"/>
  <c r="AK2786" i="3"/>
  <c r="AO2786" i="3" s="1"/>
  <c r="AH2786" i="3"/>
  <c r="AG2786" i="3"/>
  <c r="AF2786" i="3"/>
  <c r="AC2786" i="3"/>
  <c r="AB2786" i="3"/>
  <c r="AA2786" i="3"/>
  <c r="Y2786" i="3"/>
  <c r="X2786" i="3"/>
  <c r="Z2786" i="3" s="1"/>
  <c r="W2786" i="3"/>
  <c r="V2786" i="3"/>
  <c r="S2786" i="3"/>
  <c r="U2786" i="3" s="1"/>
  <c r="R2786" i="3"/>
  <c r="T2786" i="3" s="1"/>
  <c r="AE2786" i="3" s="1"/>
  <c r="Q2786" i="3"/>
  <c r="AQ2786" i="3" s="1"/>
  <c r="P2786" i="3"/>
  <c r="O2786" i="3"/>
  <c r="AJ2786" i="3" s="1"/>
  <c r="N2786" i="3"/>
  <c r="AP2785" i="3"/>
  <c r="AU2785" i="3" s="1"/>
  <c r="AN2785" i="3"/>
  <c r="AM2785" i="3"/>
  <c r="AL2785" i="3"/>
  <c r="AK2785" i="3"/>
  <c r="AO2785" i="3" s="1"/>
  <c r="AH2785" i="3"/>
  <c r="AG2785" i="3"/>
  <c r="AF2785" i="3"/>
  <c r="AC2785" i="3"/>
  <c r="AB2785" i="3"/>
  <c r="AA2785" i="3"/>
  <c r="Y2785" i="3"/>
  <c r="X2785" i="3"/>
  <c r="Z2785" i="3" s="1"/>
  <c r="W2785" i="3"/>
  <c r="V2785" i="3"/>
  <c r="S2785" i="3"/>
  <c r="U2785" i="3" s="1"/>
  <c r="R2785" i="3"/>
  <c r="T2785" i="3" s="1"/>
  <c r="AE2785" i="3" s="1"/>
  <c r="Q2785" i="3"/>
  <c r="AQ2785" i="3" s="1"/>
  <c r="P2785" i="3"/>
  <c r="O2785" i="3"/>
  <c r="AJ2785" i="3" s="1"/>
  <c r="N2785" i="3"/>
  <c r="AP2784" i="3"/>
  <c r="AU2784" i="3" s="1"/>
  <c r="AN2784" i="3"/>
  <c r="AM2784" i="3"/>
  <c r="AL2784" i="3"/>
  <c r="AK2784" i="3"/>
  <c r="AO2784" i="3" s="1"/>
  <c r="AH2784" i="3"/>
  <c r="AG2784" i="3"/>
  <c r="AF2784" i="3"/>
  <c r="AC2784" i="3"/>
  <c r="AB2784" i="3"/>
  <c r="AA2784" i="3"/>
  <c r="Y2784" i="3"/>
  <c r="X2784" i="3"/>
  <c r="Z2784" i="3" s="1"/>
  <c r="W2784" i="3"/>
  <c r="V2784" i="3"/>
  <c r="S2784" i="3"/>
  <c r="U2784" i="3" s="1"/>
  <c r="R2784" i="3"/>
  <c r="T2784" i="3" s="1"/>
  <c r="AE2784" i="3" s="1"/>
  <c r="Q2784" i="3"/>
  <c r="AQ2784" i="3" s="1"/>
  <c r="P2784" i="3"/>
  <c r="O2784" i="3"/>
  <c r="AJ2784" i="3" s="1"/>
  <c r="N2784" i="3"/>
  <c r="AP2783" i="3"/>
  <c r="AU2783" i="3" s="1"/>
  <c r="AN2783" i="3"/>
  <c r="AM2783" i="3"/>
  <c r="AL2783" i="3"/>
  <c r="AK2783" i="3"/>
  <c r="AO2783" i="3" s="1"/>
  <c r="AH2783" i="3"/>
  <c r="AG2783" i="3"/>
  <c r="AF2783" i="3"/>
  <c r="AC2783" i="3"/>
  <c r="AB2783" i="3"/>
  <c r="AA2783" i="3"/>
  <c r="Y2783" i="3"/>
  <c r="X2783" i="3"/>
  <c r="Z2783" i="3" s="1"/>
  <c r="W2783" i="3"/>
  <c r="V2783" i="3"/>
  <c r="S2783" i="3"/>
  <c r="U2783" i="3" s="1"/>
  <c r="R2783" i="3"/>
  <c r="T2783" i="3" s="1"/>
  <c r="AE2783" i="3" s="1"/>
  <c r="Q2783" i="3"/>
  <c r="AQ2783" i="3" s="1"/>
  <c r="P2783" i="3"/>
  <c r="O2783" i="3"/>
  <c r="AJ2783" i="3" s="1"/>
  <c r="N2783" i="3"/>
  <c r="AP2782" i="3"/>
  <c r="AU2782" i="3" s="1"/>
  <c r="AN2782" i="3"/>
  <c r="AM2782" i="3"/>
  <c r="AL2782" i="3"/>
  <c r="AK2782" i="3"/>
  <c r="AO2782" i="3" s="1"/>
  <c r="AH2782" i="3"/>
  <c r="AG2782" i="3"/>
  <c r="AF2782" i="3"/>
  <c r="AC2782" i="3"/>
  <c r="AB2782" i="3"/>
  <c r="AA2782" i="3"/>
  <c r="Y2782" i="3"/>
  <c r="X2782" i="3"/>
  <c r="Z2782" i="3" s="1"/>
  <c r="W2782" i="3"/>
  <c r="V2782" i="3"/>
  <c r="S2782" i="3"/>
  <c r="U2782" i="3" s="1"/>
  <c r="R2782" i="3"/>
  <c r="T2782" i="3" s="1"/>
  <c r="AE2782" i="3" s="1"/>
  <c r="Q2782" i="3"/>
  <c r="AQ2782" i="3" s="1"/>
  <c r="P2782" i="3"/>
  <c r="O2782" i="3"/>
  <c r="AJ2782" i="3" s="1"/>
  <c r="N2782" i="3"/>
  <c r="AP2781" i="3"/>
  <c r="AU2781" i="3" s="1"/>
  <c r="AN2781" i="3"/>
  <c r="AM2781" i="3"/>
  <c r="AL2781" i="3"/>
  <c r="AK2781" i="3"/>
  <c r="AO2781" i="3" s="1"/>
  <c r="AH2781" i="3"/>
  <c r="AG2781" i="3"/>
  <c r="AF2781" i="3"/>
  <c r="AC2781" i="3"/>
  <c r="AB2781" i="3"/>
  <c r="AA2781" i="3"/>
  <c r="Y2781" i="3"/>
  <c r="X2781" i="3"/>
  <c r="Z2781" i="3" s="1"/>
  <c r="W2781" i="3"/>
  <c r="V2781" i="3"/>
  <c r="S2781" i="3"/>
  <c r="U2781" i="3" s="1"/>
  <c r="R2781" i="3"/>
  <c r="T2781" i="3" s="1"/>
  <c r="AE2781" i="3" s="1"/>
  <c r="Q2781" i="3"/>
  <c r="AQ2781" i="3" s="1"/>
  <c r="P2781" i="3"/>
  <c r="O2781" i="3"/>
  <c r="AJ2781" i="3" s="1"/>
  <c r="N2781" i="3"/>
  <c r="AP2780" i="3"/>
  <c r="AU2780" i="3" s="1"/>
  <c r="AN2780" i="3"/>
  <c r="AM2780" i="3"/>
  <c r="AL2780" i="3"/>
  <c r="AK2780" i="3"/>
  <c r="AO2780" i="3" s="1"/>
  <c r="AH2780" i="3"/>
  <c r="AG2780" i="3"/>
  <c r="AF2780" i="3"/>
  <c r="AC2780" i="3"/>
  <c r="AB2780" i="3"/>
  <c r="AA2780" i="3"/>
  <c r="Y2780" i="3"/>
  <c r="X2780" i="3"/>
  <c r="Z2780" i="3" s="1"/>
  <c r="W2780" i="3"/>
  <c r="V2780" i="3"/>
  <c r="S2780" i="3"/>
  <c r="U2780" i="3" s="1"/>
  <c r="R2780" i="3"/>
  <c r="T2780" i="3" s="1"/>
  <c r="AE2780" i="3" s="1"/>
  <c r="Q2780" i="3"/>
  <c r="AQ2780" i="3" s="1"/>
  <c r="P2780" i="3"/>
  <c r="O2780" i="3"/>
  <c r="AJ2780" i="3" s="1"/>
  <c r="N2780" i="3"/>
  <c r="AP2779" i="3"/>
  <c r="AU2779" i="3" s="1"/>
  <c r="AN2779" i="3"/>
  <c r="AM2779" i="3"/>
  <c r="AL2779" i="3"/>
  <c r="AK2779" i="3"/>
  <c r="AO2779" i="3" s="1"/>
  <c r="AH2779" i="3"/>
  <c r="AG2779" i="3"/>
  <c r="AF2779" i="3"/>
  <c r="AC2779" i="3"/>
  <c r="AB2779" i="3"/>
  <c r="AA2779" i="3"/>
  <c r="Y2779" i="3"/>
  <c r="X2779" i="3"/>
  <c r="Z2779" i="3" s="1"/>
  <c r="W2779" i="3"/>
  <c r="V2779" i="3"/>
  <c r="S2779" i="3"/>
  <c r="U2779" i="3" s="1"/>
  <c r="R2779" i="3"/>
  <c r="T2779" i="3" s="1"/>
  <c r="AE2779" i="3" s="1"/>
  <c r="Q2779" i="3"/>
  <c r="AQ2779" i="3" s="1"/>
  <c r="P2779" i="3"/>
  <c r="O2779" i="3"/>
  <c r="AJ2779" i="3" s="1"/>
  <c r="N2779" i="3"/>
  <c r="AP2778" i="3"/>
  <c r="AU2778" i="3" s="1"/>
  <c r="AN2778" i="3"/>
  <c r="AM2778" i="3"/>
  <c r="AL2778" i="3"/>
  <c r="AK2778" i="3"/>
  <c r="AO2778" i="3" s="1"/>
  <c r="AH2778" i="3"/>
  <c r="AG2778" i="3"/>
  <c r="AF2778" i="3"/>
  <c r="AC2778" i="3"/>
  <c r="AB2778" i="3"/>
  <c r="AA2778" i="3"/>
  <c r="Y2778" i="3"/>
  <c r="X2778" i="3"/>
  <c r="Z2778" i="3" s="1"/>
  <c r="W2778" i="3"/>
  <c r="V2778" i="3"/>
  <c r="S2778" i="3"/>
  <c r="U2778" i="3" s="1"/>
  <c r="R2778" i="3"/>
  <c r="T2778" i="3" s="1"/>
  <c r="AE2778" i="3" s="1"/>
  <c r="Q2778" i="3"/>
  <c r="AQ2778" i="3" s="1"/>
  <c r="P2778" i="3"/>
  <c r="O2778" i="3"/>
  <c r="AJ2778" i="3" s="1"/>
  <c r="N2778" i="3"/>
  <c r="AP2777" i="3"/>
  <c r="AU2777" i="3" s="1"/>
  <c r="AN2777" i="3"/>
  <c r="AM2777" i="3"/>
  <c r="AL2777" i="3"/>
  <c r="AK2777" i="3"/>
  <c r="AO2777" i="3" s="1"/>
  <c r="AH2777" i="3"/>
  <c r="AG2777" i="3"/>
  <c r="AF2777" i="3"/>
  <c r="AC2777" i="3"/>
  <c r="AB2777" i="3"/>
  <c r="AA2777" i="3"/>
  <c r="Y2777" i="3"/>
  <c r="X2777" i="3"/>
  <c r="Z2777" i="3" s="1"/>
  <c r="W2777" i="3"/>
  <c r="V2777" i="3"/>
  <c r="S2777" i="3"/>
  <c r="U2777" i="3" s="1"/>
  <c r="R2777" i="3"/>
  <c r="T2777" i="3" s="1"/>
  <c r="AE2777" i="3" s="1"/>
  <c r="Q2777" i="3"/>
  <c r="AQ2777" i="3" s="1"/>
  <c r="P2777" i="3"/>
  <c r="O2777" i="3"/>
  <c r="AJ2777" i="3" s="1"/>
  <c r="N2777" i="3"/>
  <c r="AP2776" i="3"/>
  <c r="AU2776" i="3" s="1"/>
  <c r="AN2776" i="3"/>
  <c r="AM2776" i="3"/>
  <c r="AL2776" i="3"/>
  <c r="AK2776" i="3"/>
  <c r="AO2776" i="3" s="1"/>
  <c r="AH2776" i="3"/>
  <c r="AG2776" i="3"/>
  <c r="AF2776" i="3"/>
  <c r="AC2776" i="3"/>
  <c r="AB2776" i="3"/>
  <c r="AA2776" i="3"/>
  <c r="Y2776" i="3"/>
  <c r="X2776" i="3"/>
  <c r="Z2776" i="3" s="1"/>
  <c r="W2776" i="3"/>
  <c r="V2776" i="3"/>
  <c r="S2776" i="3"/>
  <c r="U2776" i="3" s="1"/>
  <c r="R2776" i="3"/>
  <c r="T2776" i="3" s="1"/>
  <c r="AE2776" i="3" s="1"/>
  <c r="Q2776" i="3"/>
  <c r="AQ2776" i="3" s="1"/>
  <c r="P2776" i="3"/>
  <c r="O2776" i="3"/>
  <c r="AJ2776" i="3" s="1"/>
  <c r="N2776" i="3"/>
  <c r="AP2775" i="3"/>
  <c r="AU2775" i="3" s="1"/>
  <c r="AN2775" i="3"/>
  <c r="AM2775" i="3"/>
  <c r="AL2775" i="3"/>
  <c r="AK2775" i="3"/>
  <c r="AO2775" i="3" s="1"/>
  <c r="AH2775" i="3"/>
  <c r="AG2775" i="3"/>
  <c r="AF2775" i="3"/>
  <c r="AC2775" i="3"/>
  <c r="AB2775" i="3"/>
  <c r="AA2775" i="3"/>
  <c r="Y2775" i="3"/>
  <c r="X2775" i="3"/>
  <c r="Z2775" i="3" s="1"/>
  <c r="W2775" i="3"/>
  <c r="V2775" i="3"/>
  <c r="S2775" i="3"/>
  <c r="U2775" i="3" s="1"/>
  <c r="R2775" i="3"/>
  <c r="T2775" i="3" s="1"/>
  <c r="AE2775" i="3" s="1"/>
  <c r="Q2775" i="3"/>
  <c r="AQ2775" i="3" s="1"/>
  <c r="P2775" i="3"/>
  <c r="O2775" i="3"/>
  <c r="AJ2775" i="3" s="1"/>
  <c r="N2775" i="3"/>
  <c r="AP2774" i="3"/>
  <c r="AU2774" i="3" s="1"/>
  <c r="AN2774" i="3"/>
  <c r="AM2774" i="3"/>
  <c r="AL2774" i="3"/>
  <c r="AK2774" i="3"/>
  <c r="AO2774" i="3" s="1"/>
  <c r="AH2774" i="3"/>
  <c r="AG2774" i="3"/>
  <c r="AF2774" i="3"/>
  <c r="AC2774" i="3"/>
  <c r="AB2774" i="3"/>
  <c r="AA2774" i="3"/>
  <c r="Y2774" i="3"/>
  <c r="X2774" i="3"/>
  <c r="Z2774" i="3" s="1"/>
  <c r="W2774" i="3"/>
  <c r="V2774" i="3"/>
  <c r="S2774" i="3"/>
  <c r="U2774" i="3" s="1"/>
  <c r="R2774" i="3"/>
  <c r="T2774" i="3" s="1"/>
  <c r="AE2774" i="3" s="1"/>
  <c r="Q2774" i="3"/>
  <c r="AQ2774" i="3" s="1"/>
  <c r="P2774" i="3"/>
  <c r="O2774" i="3"/>
  <c r="AJ2774" i="3" s="1"/>
  <c r="N2774" i="3"/>
  <c r="AP2773" i="3"/>
  <c r="AU2773" i="3" s="1"/>
  <c r="AN2773" i="3"/>
  <c r="AM2773" i="3"/>
  <c r="AL2773" i="3"/>
  <c r="AK2773" i="3"/>
  <c r="AO2773" i="3" s="1"/>
  <c r="AH2773" i="3"/>
  <c r="AG2773" i="3"/>
  <c r="AF2773" i="3"/>
  <c r="AC2773" i="3"/>
  <c r="AB2773" i="3"/>
  <c r="AA2773" i="3"/>
  <c r="Y2773" i="3"/>
  <c r="X2773" i="3"/>
  <c r="Z2773" i="3" s="1"/>
  <c r="W2773" i="3"/>
  <c r="V2773" i="3"/>
  <c r="S2773" i="3"/>
  <c r="U2773" i="3" s="1"/>
  <c r="R2773" i="3"/>
  <c r="T2773" i="3" s="1"/>
  <c r="AE2773" i="3" s="1"/>
  <c r="Q2773" i="3"/>
  <c r="AQ2773" i="3" s="1"/>
  <c r="P2773" i="3"/>
  <c r="O2773" i="3"/>
  <c r="AJ2773" i="3" s="1"/>
  <c r="N2773" i="3"/>
  <c r="AP2772" i="3"/>
  <c r="AN2772" i="3"/>
  <c r="AM2772" i="3"/>
  <c r="AL2772" i="3"/>
  <c r="AK2772" i="3"/>
  <c r="AO2772" i="3" s="1"/>
  <c r="AH2772" i="3"/>
  <c r="AG2772" i="3"/>
  <c r="AF2772" i="3"/>
  <c r="AC2772" i="3"/>
  <c r="AB2772" i="3"/>
  <c r="Y2772" i="3"/>
  <c r="X2772" i="3"/>
  <c r="Z2772" i="3" s="1"/>
  <c r="W2772" i="3"/>
  <c r="V2772" i="3"/>
  <c r="S2772" i="3"/>
  <c r="U2772" i="3" s="1"/>
  <c r="R2772" i="3"/>
  <c r="T2772" i="3" s="1"/>
  <c r="AE2772" i="3" s="1"/>
  <c r="Q2772" i="3"/>
  <c r="AQ2772" i="3" s="1"/>
  <c r="P2772" i="3"/>
  <c r="O2772" i="3"/>
  <c r="AJ2772" i="3" s="1"/>
  <c r="N2772" i="3"/>
  <c r="AP2771" i="3"/>
  <c r="AU2771" i="3" s="1"/>
  <c r="AN2771" i="3"/>
  <c r="AM2771" i="3"/>
  <c r="AL2771" i="3"/>
  <c r="AK2771" i="3"/>
  <c r="AO2771" i="3" s="1"/>
  <c r="AH2771" i="3"/>
  <c r="AG2771" i="3"/>
  <c r="AF2771" i="3"/>
  <c r="AC2771" i="3"/>
  <c r="AB2771" i="3"/>
  <c r="AA2771" i="3"/>
  <c r="Y2771" i="3"/>
  <c r="X2771" i="3"/>
  <c r="Z2771" i="3" s="1"/>
  <c r="W2771" i="3"/>
  <c r="V2771" i="3"/>
  <c r="S2771" i="3"/>
  <c r="U2771" i="3" s="1"/>
  <c r="R2771" i="3"/>
  <c r="T2771" i="3" s="1"/>
  <c r="AE2771" i="3" s="1"/>
  <c r="Q2771" i="3"/>
  <c r="AQ2771" i="3" s="1"/>
  <c r="P2771" i="3"/>
  <c r="O2771" i="3"/>
  <c r="AJ2771" i="3" s="1"/>
  <c r="N2771" i="3"/>
  <c r="AP2770" i="3"/>
  <c r="AU2770" i="3" s="1"/>
  <c r="AN2770" i="3"/>
  <c r="AM2770" i="3"/>
  <c r="AL2770" i="3"/>
  <c r="AK2770" i="3"/>
  <c r="AO2770" i="3" s="1"/>
  <c r="AH2770" i="3"/>
  <c r="AG2770" i="3"/>
  <c r="AF2770" i="3"/>
  <c r="AC2770" i="3"/>
  <c r="AB2770" i="3"/>
  <c r="AA2770" i="3"/>
  <c r="Y2770" i="3"/>
  <c r="X2770" i="3"/>
  <c r="Z2770" i="3" s="1"/>
  <c r="W2770" i="3"/>
  <c r="V2770" i="3"/>
  <c r="S2770" i="3"/>
  <c r="U2770" i="3" s="1"/>
  <c r="R2770" i="3"/>
  <c r="T2770" i="3" s="1"/>
  <c r="AE2770" i="3" s="1"/>
  <c r="Q2770" i="3"/>
  <c r="AQ2770" i="3" s="1"/>
  <c r="P2770" i="3"/>
  <c r="O2770" i="3"/>
  <c r="AJ2770" i="3" s="1"/>
  <c r="N2770" i="3"/>
  <c r="AP2769" i="3"/>
  <c r="AU2769" i="3" s="1"/>
  <c r="AN2769" i="3"/>
  <c r="AM2769" i="3"/>
  <c r="AL2769" i="3"/>
  <c r="AK2769" i="3"/>
  <c r="AO2769" i="3" s="1"/>
  <c r="AH2769" i="3"/>
  <c r="AG2769" i="3"/>
  <c r="AF2769" i="3"/>
  <c r="AC2769" i="3"/>
  <c r="AB2769" i="3"/>
  <c r="AA2769" i="3"/>
  <c r="Y2769" i="3"/>
  <c r="X2769" i="3"/>
  <c r="Z2769" i="3" s="1"/>
  <c r="W2769" i="3"/>
  <c r="V2769" i="3"/>
  <c r="S2769" i="3"/>
  <c r="U2769" i="3" s="1"/>
  <c r="R2769" i="3"/>
  <c r="T2769" i="3" s="1"/>
  <c r="AE2769" i="3" s="1"/>
  <c r="Q2769" i="3"/>
  <c r="AQ2769" i="3" s="1"/>
  <c r="P2769" i="3"/>
  <c r="O2769" i="3"/>
  <c r="AJ2769" i="3" s="1"/>
  <c r="N2769" i="3"/>
  <c r="AP2768" i="3"/>
  <c r="AU2768" i="3" s="1"/>
  <c r="AN2768" i="3"/>
  <c r="AM2768" i="3"/>
  <c r="AL2768" i="3"/>
  <c r="AK2768" i="3"/>
  <c r="AO2768" i="3" s="1"/>
  <c r="AH2768" i="3"/>
  <c r="AG2768" i="3"/>
  <c r="AF2768" i="3"/>
  <c r="AC2768" i="3"/>
  <c r="AB2768" i="3"/>
  <c r="AA2768" i="3"/>
  <c r="Y2768" i="3"/>
  <c r="X2768" i="3"/>
  <c r="Z2768" i="3" s="1"/>
  <c r="W2768" i="3"/>
  <c r="V2768" i="3"/>
  <c r="S2768" i="3"/>
  <c r="U2768" i="3" s="1"/>
  <c r="R2768" i="3"/>
  <c r="T2768" i="3" s="1"/>
  <c r="AE2768" i="3" s="1"/>
  <c r="Q2768" i="3"/>
  <c r="AQ2768" i="3" s="1"/>
  <c r="P2768" i="3"/>
  <c r="O2768" i="3"/>
  <c r="AJ2768" i="3" s="1"/>
  <c r="N2768" i="3"/>
  <c r="AP2767" i="3"/>
  <c r="AU2767" i="3" s="1"/>
  <c r="AN2767" i="3"/>
  <c r="AM2767" i="3"/>
  <c r="AL2767" i="3"/>
  <c r="AK2767" i="3"/>
  <c r="AO2767" i="3" s="1"/>
  <c r="AH2767" i="3"/>
  <c r="AG2767" i="3"/>
  <c r="AF2767" i="3"/>
  <c r="AC2767" i="3"/>
  <c r="AB2767" i="3"/>
  <c r="AA2767" i="3"/>
  <c r="Y2767" i="3"/>
  <c r="X2767" i="3"/>
  <c r="Z2767" i="3" s="1"/>
  <c r="W2767" i="3"/>
  <c r="V2767" i="3"/>
  <c r="S2767" i="3"/>
  <c r="U2767" i="3" s="1"/>
  <c r="R2767" i="3"/>
  <c r="T2767" i="3" s="1"/>
  <c r="AE2767" i="3" s="1"/>
  <c r="Q2767" i="3"/>
  <c r="AQ2767" i="3" s="1"/>
  <c r="P2767" i="3"/>
  <c r="O2767" i="3"/>
  <c r="AJ2767" i="3" s="1"/>
  <c r="N2767" i="3"/>
  <c r="AP2766" i="3"/>
  <c r="AU2766" i="3" s="1"/>
  <c r="AN2766" i="3"/>
  <c r="AM2766" i="3"/>
  <c r="AL2766" i="3"/>
  <c r="AK2766" i="3"/>
  <c r="AO2766" i="3" s="1"/>
  <c r="AH2766" i="3"/>
  <c r="AG2766" i="3"/>
  <c r="AF2766" i="3"/>
  <c r="AC2766" i="3"/>
  <c r="AB2766" i="3"/>
  <c r="AA2766" i="3"/>
  <c r="Y2766" i="3"/>
  <c r="X2766" i="3"/>
  <c r="Z2766" i="3" s="1"/>
  <c r="W2766" i="3"/>
  <c r="V2766" i="3"/>
  <c r="S2766" i="3"/>
  <c r="U2766" i="3" s="1"/>
  <c r="R2766" i="3"/>
  <c r="T2766" i="3" s="1"/>
  <c r="AE2766" i="3" s="1"/>
  <c r="Q2766" i="3"/>
  <c r="AQ2766" i="3" s="1"/>
  <c r="P2766" i="3"/>
  <c r="O2766" i="3"/>
  <c r="AJ2766" i="3" s="1"/>
  <c r="N2766" i="3"/>
  <c r="AP2765" i="3"/>
  <c r="AU2765" i="3" s="1"/>
  <c r="AN2765" i="3"/>
  <c r="AM2765" i="3"/>
  <c r="AL2765" i="3"/>
  <c r="AK2765" i="3"/>
  <c r="AO2765" i="3" s="1"/>
  <c r="AH2765" i="3"/>
  <c r="AG2765" i="3"/>
  <c r="AF2765" i="3"/>
  <c r="AC2765" i="3"/>
  <c r="AB2765" i="3"/>
  <c r="AA2765" i="3"/>
  <c r="Y2765" i="3"/>
  <c r="X2765" i="3"/>
  <c r="Z2765" i="3" s="1"/>
  <c r="W2765" i="3"/>
  <c r="V2765" i="3"/>
  <c r="S2765" i="3"/>
  <c r="U2765" i="3" s="1"/>
  <c r="R2765" i="3"/>
  <c r="T2765" i="3" s="1"/>
  <c r="AE2765" i="3" s="1"/>
  <c r="Q2765" i="3"/>
  <c r="AQ2765" i="3" s="1"/>
  <c r="P2765" i="3"/>
  <c r="O2765" i="3"/>
  <c r="AJ2765" i="3" s="1"/>
  <c r="N2765" i="3"/>
  <c r="AP2764" i="3"/>
  <c r="AU2764" i="3" s="1"/>
  <c r="AN2764" i="3"/>
  <c r="AM2764" i="3"/>
  <c r="AL2764" i="3"/>
  <c r="AK2764" i="3"/>
  <c r="AO2764" i="3" s="1"/>
  <c r="AH2764" i="3"/>
  <c r="AG2764" i="3"/>
  <c r="AF2764" i="3"/>
  <c r="AC2764" i="3"/>
  <c r="AB2764" i="3"/>
  <c r="AA2764" i="3"/>
  <c r="Y2764" i="3"/>
  <c r="X2764" i="3"/>
  <c r="Z2764" i="3" s="1"/>
  <c r="W2764" i="3"/>
  <c r="V2764" i="3"/>
  <c r="S2764" i="3"/>
  <c r="U2764" i="3" s="1"/>
  <c r="R2764" i="3"/>
  <c r="T2764" i="3" s="1"/>
  <c r="AE2764" i="3" s="1"/>
  <c r="Q2764" i="3"/>
  <c r="AQ2764" i="3" s="1"/>
  <c r="P2764" i="3"/>
  <c r="O2764" i="3"/>
  <c r="AJ2764" i="3" s="1"/>
  <c r="N2764" i="3"/>
  <c r="AP2763" i="3"/>
  <c r="AU2763" i="3" s="1"/>
  <c r="AN2763" i="3"/>
  <c r="AM2763" i="3"/>
  <c r="AL2763" i="3"/>
  <c r="AK2763" i="3"/>
  <c r="AO2763" i="3" s="1"/>
  <c r="AH2763" i="3"/>
  <c r="AG2763" i="3"/>
  <c r="AF2763" i="3"/>
  <c r="AC2763" i="3"/>
  <c r="AB2763" i="3"/>
  <c r="AA2763" i="3"/>
  <c r="Y2763" i="3"/>
  <c r="X2763" i="3"/>
  <c r="Z2763" i="3" s="1"/>
  <c r="W2763" i="3"/>
  <c r="V2763" i="3"/>
  <c r="S2763" i="3"/>
  <c r="U2763" i="3" s="1"/>
  <c r="R2763" i="3"/>
  <c r="T2763" i="3" s="1"/>
  <c r="AE2763" i="3" s="1"/>
  <c r="Q2763" i="3"/>
  <c r="AQ2763" i="3" s="1"/>
  <c r="P2763" i="3"/>
  <c r="O2763" i="3"/>
  <c r="AJ2763" i="3" s="1"/>
  <c r="N2763" i="3"/>
  <c r="AP2762" i="3"/>
  <c r="AU2762" i="3" s="1"/>
  <c r="AN2762" i="3"/>
  <c r="AM2762" i="3"/>
  <c r="AL2762" i="3"/>
  <c r="AK2762" i="3"/>
  <c r="AO2762" i="3" s="1"/>
  <c r="AH2762" i="3"/>
  <c r="AG2762" i="3"/>
  <c r="AF2762" i="3"/>
  <c r="AC2762" i="3"/>
  <c r="AB2762" i="3"/>
  <c r="AA2762" i="3"/>
  <c r="Y2762" i="3"/>
  <c r="X2762" i="3"/>
  <c r="Z2762" i="3" s="1"/>
  <c r="W2762" i="3"/>
  <c r="V2762" i="3"/>
  <c r="S2762" i="3"/>
  <c r="U2762" i="3" s="1"/>
  <c r="R2762" i="3"/>
  <c r="T2762" i="3" s="1"/>
  <c r="AE2762" i="3" s="1"/>
  <c r="Q2762" i="3"/>
  <c r="AQ2762" i="3" s="1"/>
  <c r="P2762" i="3"/>
  <c r="O2762" i="3"/>
  <c r="AJ2762" i="3" s="1"/>
  <c r="N2762" i="3"/>
  <c r="AP2761" i="3"/>
  <c r="AU2761" i="3" s="1"/>
  <c r="AN2761" i="3"/>
  <c r="AM2761" i="3"/>
  <c r="AL2761" i="3"/>
  <c r="AK2761" i="3"/>
  <c r="AO2761" i="3" s="1"/>
  <c r="AH2761" i="3"/>
  <c r="AG2761" i="3"/>
  <c r="AF2761" i="3"/>
  <c r="AC2761" i="3"/>
  <c r="AB2761" i="3"/>
  <c r="AA2761" i="3"/>
  <c r="Y2761" i="3"/>
  <c r="X2761" i="3"/>
  <c r="Z2761" i="3" s="1"/>
  <c r="W2761" i="3"/>
  <c r="V2761" i="3"/>
  <c r="S2761" i="3"/>
  <c r="U2761" i="3" s="1"/>
  <c r="R2761" i="3"/>
  <c r="T2761" i="3" s="1"/>
  <c r="AE2761" i="3" s="1"/>
  <c r="Q2761" i="3"/>
  <c r="AQ2761" i="3" s="1"/>
  <c r="P2761" i="3"/>
  <c r="O2761" i="3"/>
  <c r="AJ2761" i="3" s="1"/>
  <c r="N2761" i="3"/>
  <c r="AP2760" i="3"/>
  <c r="AU2760" i="3" s="1"/>
  <c r="AN2760" i="3"/>
  <c r="AM2760" i="3"/>
  <c r="AL2760" i="3"/>
  <c r="AK2760" i="3"/>
  <c r="AO2760" i="3" s="1"/>
  <c r="AH2760" i="3"/>
  <c r="AG2760" i="3"/>
  <c r="AF2760" i="3"/>
  <c r="AC2760" i="3"/>
  <c r="AB2760" i="3"/>
  <c r="AA2760" i="3"/>
  <c r="Y2760" i="3"/>
  <c r="X2760" i="3"/>
  <c r="Z2760" i="3" s="1"/>
  <c r="W2760" i="3"/>
  <c r="V2760" i="3"/>
  <c r="S2760" i="3"/>
  <c r="U2760" i="3" s="1"/>
  <c r="R2760" i="3"/>
  <c r="T2760" i="3" s="1"/>
  <c r="AE2760" i="3" s="1"/>
  <c r="Q2760" i="3"/>
  <c r="AQ2760" i="3" s="1"/>
  <c r="P2760" i="3"/>
  <c r="O2760" i="3"/>
  <c r="AJ2760" i="3" s="1"/>
  <c r="N2760" i="3"/>
  <c r="AP2759" i="3"/>
  <c r="AU2759" i="3" s="1"/>
  <c r="AN2759" i="3"/>
  <c r="AM2759" i="3"/>
  <c r="AL2759" i="3"/>
  <c r="AK2759" i="3"/>
  <c r="AO2759" i="3" s="1"/>
  <c r="AH2759" i="3"/>
  <c r="AG2759" i="3"/>
  <c r="AF2759" i="3"/>
  <c r="AC2759" i="3"/>
  <c r="AB2759" i="3"/>
  <c r="AA2759" i="3"/>
  <c r="Y2759" i="3"/>
  <c r="X2759" i="3"/>
  <c r="Z2759" i="3" s="1"/>
  <c r="W2759" i="3"/>
  <c r="V2759" i="3"/>
  <c r="S2759" i="3"/>
  <c r="U2759" i="3" s="1"/>
  <c r="R2759" i="3"/>
  <c r="T2759" i="3" s="1"/>
  <c r="AE2759" i="3" s="1"/>
  <c r="Q2759" i="3"/>
  <c r="AQ2759" i="3" s="1"/>
  <c r="P2759" i="3"/>
  <c r="O2759" i="3"/>
  <c r="AJ2759" i="3" s="1"/>
  <c r="N2759" i="3"/>
  <c r="AP2758" i="3"/>
  <c r="AU2758" i="3" s="1"/>
  <c r="AN2758" i="3"/>
  <c r="AM2758" i="3"/>
  <c r="AL2758" i="3"/>
  <c r="AK2758" i="3"/>
  <c r="AO2758" i="3" s="1"/>
  <c r="AH2758" i="3"/>
  <c r="AG2758" i="3"/>
  <c r="AF2758" i="3"/>
  <c r="AC2758" i="3"/>
  <c r="AB2758" i="3"/>
  <c r="AA2758" i="3"/>
  <c r="Y2758" i="3"/>
  <c r="X2758" i="3"/>
  <c r="Z2758" i="3" s="1"/>
  <c r="W2758" i="3"/>
  <c r="V2758" i="3"/>
  <c r="S2758" i="3"/>
  <c r="U2758" i="3" s="1"/>
  <c r="R2758" i="3"/>
  <c r="T2758" i="3" s="1"/>
  <c r="AE2758" i="3" s="1"/>
  <c r="Q2758" i="3"/>
  <c r="AQ2758" i="3" s="1"/>
  <c r="P2758" i="3"/>
  <c r="O2758" i="3"/>
  <c r="AJ2758" i="3" s="1"/>
  <c r="N2758" i="3"/>
  <c r="AP2757" i="3"/>
  <c r="AU2757" i="3" s="1"/>
  <c r="AN2757" i="3"/>
  <c r="AM2757" i="3"/>
  <c r="AL2757" i="3"/>
  <c r="AK2757" i="3"/>
  <c r="AO2757" i="3" s="1"/>
  <c r="AH2757" i="3"/>
  <c r="AG2757" i="3"/>
  <c r="AF2757" i="3"/>
  <c r="AC2757" i="3"/>
  <c r="AB2757" i="3"/>
  <c r="AA2757" i="3"/>
  <c r="Y2757" i="3"/>
  <c r="X2757" i="3"/>
  <c r="Z2757" i="3" s="1"/>
  <c r="W2757" i="3"/>
  <c r="V2757" i="3"/>
  <c r="S2757" i="3"/>
  <c r="U2757" i="3" s="1"/>
  <c r="R2757" i="3"/>
  <c r="T2757" i="3" s="1"/>
  <c r="AE2757" i="3" s="1"/>
  <c r="Q2757" i="3"/>
  <c r="AQ2757" i="3" s="1"/>
  <c r="P2757" i="3"/>
  <c r="O2757" i="3"/>
  <c r="AJ2757" i="3" s="1"/>
  <c r="N2757" i="3"/>
  <c r="AP2756" i="3"/>
  <c r="AU2756" i="3" s="1"/>
  <c r="AN2756" i="3"/>
  <c r="AM2756" i="3"/>
  <c r="AL2756" i="3"/>
  <c r="AK2756" i="3"/>
  <c r="AO2756" i="3" s="1"/>
  <c r="AH2756" i="3"/>
  <c r="AG2756" i="3"/>
  <c r="AF2756" i="3"/>
  <c r="AC2756" i="3"/>
  <c r="AB2756" i="3"/>
  <c r="AA2756" i="3"/>
  <c r="Y2756" i="3"/>
  <c r="X2756" i="3"/>
  <c r="Z2756" i="3" s="1"/>
  <c r="W2756" i="3"/>
  <c r="V2756" i="3"/>
  <c r="S2756" i="3"/>
  <c r="U2756" i="3" s="1"/>
  <c r="R2756" i="3"/>
  <c r="T2756" i="3" s="1"/>
  <c r="AE2756" i="3" s="1"/>
  <c r="Q2756" i="3"/>
  <c r="AQ2756" i="3" s="1"/>
  <c r="P2756" i="3"/>
  <c r="O2756" i="3"/>
  <c r="AJ2756" i="3" s="1"/>
  <c r="N2756" i="3"/>
  <c r="AP2755" i="3"/>
  <c r="AU2755" i="3" s="1"/>
  <c r="AN2755" i="3"/>
  <c r="AM2755" i="3"/>
  <c r="AL2755" i="3"/>
  <c r="AK2755" i="3"/>
  <c r="AO2755" i="3" s="1"/>
  <c r="AH2755" i="3"/>
  <c r="AG2755" i="3"/>
  <c r="AF2755" i="3"/>
  <c r="AC2755" i="3"/>
  <c r="AB2755" i="3"/>
  <c r="AA2755" i="3"/>
  <c r="Y2755" i="3"/>
  <c r="X2755" i="3"/>
  <c r="Z2755" i="3" s="1"/>
  <c r="W2755" i="3"/>
  <c r="V2755" i="3"/>
  <c r="S2755" i="3"/>
  <c r="U2755" i="3" s="1"/>
  <c r="R2755" i="3"/>
  <c r="T2755" i="3" s="1"/>
  <c r="AE2755" i="3" s="1"/>
  <c r="Q2755" i="3"/>
  <c r="AQ2755" i="3" s="1"/>
  <c r="P2755" i="3"/>
  <c r="O2755" i="3"/>
  <c r="AJ2755" i="3" s="1"/>
  <c r="N2755" i="3"/>
  <c r="AP2754" i="3"/>
  <c r="AU2754" i="3" s="1"/>
  <c r="AN2754" i="3"/>
  <c r="AM2754" i="3"/>
  <c r="AL2754" i="3"/>
  <c r="AK2754" i="3"/>
  <c r="AO2754" i="3" s="1"/>
  <c r="AH2754" i="3"/>
  <c r="AG2754" i="3"/>
  <c r="AF2754" i="3"/>
  <c r="AC2754" i="3"/>
  <c r="AB2754" i="3"/>
  <c r="AA2754" i="3"/>
  <c r="Y2754" i="3"/>
  <c r="X2754" i="3"/>
  <c r="Z2754" i="3" s="1"/>
  <c r="W2754" i="3"/>
  <c r="V2754" i="3"/>
  <c r="S2754" i="3"/>
  <c r="U2754" i="3" s="1"/>
  <c r="R2754" i="3"/>
  <c r="T2754" i="3" s="1"/>
  <c r="AE2754" i="3" s="1"/>
  <c r="Q2754" i="3"/>
  <c r="AQ2754" i="3" s="1"/>
  <c r="P2754" i="3"/>
  <c r="O2754" i="3"/>
  <c r="AJ2754" i="3" s="1"/>
  <c r="N2754" i="3"/>
  <c r="AP2753" i="3"/>
  <c r="AU2753" i="3" s="1"/>
  <c r="AN2753" i="3"/>
  <c r="AM2753" i="3"/>
  <c r="AL2753" i="3"/>
  <c r="AK2753" i="3"/>
  <c r="AO2753" i="3" s="1"/>
  <c r="AH2753" i="3"/>
  <c r="AG2753" i="3"/>
  <c r="AF2753" i="3"/>
  <c r="AC2753" i="3"/>
  <c r="AB2753" i="3"/>
  <c r="AA2753" i="3"/>
  <c r="Y2753" i="3"/>
  <c r="X2753" i="3"/>
  <c r="Z2753" i="3" s="1"/>
  <c r="W2753" i="3"/>
  <c r="V2753" i="3"/>
  <c r="S2753" i="3"/>
  <c r="U2753" i="3" s="1"/>
  <c r="R2753" i="3"/>
  <c r="T2753" i="3" s="1"/>
  <c r="AE2753" i="3" s="1"/>
  <c r="Q2753" i="3"/>
  <c r="AQ2753" i="3" s="1"/>
  <c r="P2753" i="3"/>
  <c r="O2753" i="3"/>
  <c r="AJ2753" i="3" s="1"/>
  <c r="N2753" i="3"/>
  <c r="AP2752" i="3"/>
  <c r="AU2752" i="3" s="1"/>
  <c r="AN2752" i="3"/>
  <c r="AM2752" i="3"/>
  <c r="AL2752" i="3"/>
  <c r="AK2752" i="3"/>
  <c r="AO2752" i="3" s="1"/>
  <c r="AH2752" i="3"/>
  <c r="AG2752" i="3"/>
  <c r="AF2752" i="3"/>
  <c r="AC2752" i="3"/>
  <c r="AB2752" i="3"/>
  <c r="AA2752" i="3"/>
  <c r="Y2752" i="3"/>
  <c r="X2752" i="3"/>
  <c r="Z2752" i="3" s="1"/>
  <c r="W2752" i="3"/>
  <c r="V2752" i="3"/>
  <c r="S2752" i="3"/>
  <c r="U2752" i="3" s="1"/>
  <c r="R2752" i="3"/>
  <c r="T2752" i="3" s="1"/>
  <c r="AE2752" i="3" s="1"/>
  <c r="Q2752" i="3"/>
  <c r="AQ2752" i="3" s="1"/>
  <c r="P2752" i="3"/>
  <c r="O2752" i="3"/>
  <c r="AJ2752" i="3" s="1"/>
  <c r="N2752" i="3"/>
  <c r="AP2751" i="3"/>
  <c r="AU2751" i="3" s="1"/>
  <c r="AN2751" i="3"/>
  <c r="AM2751" i="3"/>
  <c r="AL2751" i="3"/>
  <c r="AK2751" i="3"/>
  <c r="AO2751" i="3" s="1"/>
  <c r="AH2751" i="3"/>
  <c r="AG2751" i="3"/>
  <c r="AF2751" i="3"/>
  <c r="AC2751" i="3"/>
  <c r="AB2751" i="3"/>
  <c r="AA2751" i="3"/>
  <c r="Y2751" i="3"/>
  <c r="X2751" i="3"/>
  <c r="Z2751" i="3" s="1"/>
  <c r="W2751" i="3"/>
  <c r="V2751" i="3"/>
  <c r="S2751" i="3"/>
  <c r="U2751" i="3" s="1"/>
  <c r="R2751" i="3"/>
  <c r="T2751" i="3" s="1"/>
  <c r="AE2751" i="3" s="1"/>
  <c r="Q2751" i="3"/>
  <c r="AQ2751" i="3" s="1"/>
  <c r="P2751" i="3"/>
  <c r="O2751" i="3"/>
  <c r="AJ2751" i="3" s="1"/>
  <c r="N2751" i="3"/>
  <c r="AP2750" i="3"/>
  <c r="AU2750" i="3" s="1"/>
  <c r="AN2750" i="3"/>
  <c r="AM2750" i="3"/>
  <c r="AL2750" i="3"/>
  <c r="AK2750" i="3"/>
  <c r="AO2750" i="3" s="1"/>
  <c r="AH2750" i="3"/>
  <c r="AG2750" i="3"/>
  <c r="AF2750" i="3"/>
  <c r="AC2750" i="3"/>
  <c r="AB2750" i="3"/>
  <c r="AA2750" i="3"/>
  <c r="Y2750" i="3"/>
  <c r="X2750" i="3"/>
  <c r="Z2750" i="3" s="1"/>
  <c r="W2750" i="3"/>
  <c r="V2750" i="3"/>
  <c r="S2750" i="3"/>
  <c r="U2750" i="3" s="1"/>
  <c r="R2750" i="3"/>
  <c r="T2750" i="3" s="1"/>
  <c r="AE2750" i="3" s="1"/>
  <c r="Q2750" i="3"/>
  <c r="AQ2750" i="3" s="1"/>
  <c r="P2750" i="3"/>
  <c r="O2750" i="3"/>
  <c r="AJ2750" i="3" s="1"/>
  <c r="N2750" i="3"/>
  <c r="AP2749" i="3"/>
  <c r="AU2749" i="3" s="1"/>
  <c r="AN2749" i="3"/>
  <c r="AM2749" i="3"/>
  <c r="AL2749" i="3"/>
  <c r="AK2749" i="3"/>
  <c r="AO2749" i="3" s="1"/>
  <c r="AH2749" i="3"/>
  <c r="AG2749" i="3"/>
  <c r="AF2749" i="3"/>
  <c r="AC2749" i="3"/>
  <c r="AB2749" i="3"/>
  <c r="AA2749" i="3"/>
  <c r="Y2749" i="3"/>
  <c r="X2749" i="3"/>
  <c r="Z2749" i="3" s="1"/>
  <c r="W2749" i="3"/>
  <c r="V2749" i="3"/>
  <c r="S2749" i="3"/>
  <c r="U2749" i="3" s="1"/>
  <c r="R2749" i="3"/>
  <c r="T2749" i="3" s="1"/>
  <c r="AE2749" i="3" s="1"/>
  <c r="Q2749" i="3"/>
  <c r="AQ2749" i="3" s="1"/>
  <c r="P2749" i="3"/>
  <c r="O2749" i="3"/>
  <c r="AJ2749" i="3" s="1"/>
  <c r="N2749" i="3"/>
  <c r="AP2748" i="3"/>
  <c r="AU2748" i="3" s="1"/>
  <c r="AN2748" i="3"/>
  <c r="AM2748" i="3"/>
  <c r="AL2748" i="3"/>
  <c r="AK2748" i="3"/>
  <c r="AO2748" i="3" s="1"/>
  <c r="AH2748" i="3"/>
  <c r="AG2748" i="3"/>
  <c r="AF2748" i="3"/>
  <c r="AC2748" i="3"/>
  <c r="AB2748" i="3"/>
  <c r="AA2748" i="3"/>
  <c r="Y2748" i="3"/>
  <c r="X2748" i="3"/>
  <c r="Z2748" i="3" s="1"/>
  <c r="W2748" i="3"/>
  <c r="V2748" i="3"/>
  <c r="S2748" i="3"/>
  <c r="U2748" i="3" s="1"/>
  <c r="R2748" i="3"/>
  <c r="T2748" i="3" s="1"/>
  <c r="AE2748" i="3" s="1"/>
  <c r="Q2748" i="3"/>
  <c r="AQ2748" i="3" s="1"/>
  <c r="P2748" i="3"/>
  <c r="O2748" i="3"/>
  <c r="AJ2748" i="3" s="1"/>
  <c r="N2748" i="3"/>
  <c r="AP2747" i="3"/>
  <c r="AU2747" i="3" s="1"/>
  <c r="AN2747" i="3"/>
  <c r="AM2747" i="3"/>
  <c r="AL2747" i="3"/>
  <c r="AK2747" i="3"/>
  <c r="AO2747" i="3" s="1"/>
  <c r="AH2747" i="3"/>
  <c r="AG2747" i="3"/>
  <c r="AF2747" i="3"/>
  <c r="AC2747" i="3"/>
  <c r="AB2747" i="3"/>
  <c r="AA2747" i="3"/>
  <c r="Y2747" i="3"/>
  <c r="X2747" i="3"/>
  <c r="Z2747" i="3" s="1"/>
  <c r="W2747" i="3"/>
  <c r="V2747" i="3"/>
  <c r="S2747" i="3"/>
  <c r="U2747" i="3" s="1"/>
  <c r="R2747" i="3"/>
  <c r="T2747" i="3" s="1"/>
  <c r="AE2747" i="3" s="1"/>
  <c r="Q2747" i="3"/>
  <c r="AQ2747" i="3" s="1"/>
  <c r="P2747" i="3"/>
  <c r="O2747" i="3"/>
  <c r="AJ2747" i="3" s="1"/>
  <c r="N2747" i="3"/>
  <c r="AP2746" i="3"/>
  <c r="AN2746" i="3"/>
  <c r="AM2746" i="3"/>
  <c r="AL2746" i="3"/>
  <c r="AK2746" i="3"/>
  <c r="AO2746" i="3" s="1"/>
  <c r="AH2746" i="3"/>
  <c r="AG2746" i="3"/>
  <c r="AF2746" i="3"/>
  <c r="AC2746" i="3"/>
  <c r="AB2746" i="3"/>
  <c r="Y2746" i="3"/>
  <c r="X2746" i="3"/>
  <c r="Z2746" i="3" s="1"/>
  <c r="W2746" i="3"/>
  <c r="V2746" i="3"/>
  <c r="S2746" i="3"/>
  <c r="U2746" i="3" s="1"/>
  <c r="R2746" i="3"/>
  <c r="T2746" i="3" s="1"/>
  <c r="AE2746" i="3" s="1"/>
  <c r="Q2746" i="3"/>
  <c r="AQ2746" i="3" s="1"/>
  <c r="P2746" i="3"/>
  <c r="O2746" i="3"/>
  <c r="AJ2746" i="3" s="1"/>
  <c r="N2746" i="3"/>
  <c r="AP2745" i="3"/>
  <c r="AU2745" i="3" s="1"/>
  <c r="AN2745" i="3"/>
  <c r="AM2745" i="3"/>
  <c r="AL2745" i="3"/>
  <c r="AK2745" i="3"/>
  <c r="AO2745" i="3" s="1"/>
  <c r="AH2745" i="3"/>
  <c r="AG2745" i="3"/>
  <c r="AF2745" i="3"/>
  <c r="AC2745" i="3"/>
  <c r="AB2745" i="3"/>
  <c r="AA2745" i="3"/>
  <c r="Y2745" i="3"/>
  <c r="X2745" i="3"/>
  <c r="Z2745" i="3" s="1"/>
  <c r="W2745" i="3"/>
  <c r="V2745" i="3"/>
  <c r="S2745" i="3"/>
  <c r="U2745" i="3" s="1"/>
  <c r="R2745" i="3"/>
  <c r="T2745" i="3" s="1"/>
  <c r="AE2745" i="3" s="1"/>
  <c r="Q2745" i="3"/>
  <c r="AQ2745" i="3" s="1"/>
  <c r="P2745" i="3"/>
  <c r="O2745" i="3"/>
  <c r="AJ2745" i="3" s="1"/>
  <c r="N2745" i="3"/>
  <c r="AP2744" i="3"/>
  <c r="AU2744" i="3" s="1"/>
  <c r="AN2744" i="3"/>
  <c r="AM2744" i="3"/>
  <c r="AL2744" i="3"/>
  <c r="AK2744" i="3"/>
  <c r="AO2744" i="3" s="1"/>
  <c r="AH2744" i="3"/>
  <c r="AG2744" i="3"/>
  <c r="AF2744" i="3"/>
  <c r="AC2744" i="3"/>
  <c r="AB2744" i="3"/>
  <c r="AA2744" i="3"/>
  <c r="Y2744" i="3"/>
  <c r="X2744" i="3"/>
  <c r="Z2744" i="3" s="1"/>
  <c r="W2744" i="3"/>
  <c r="V2744" i="3"/>
  <c r="S2744" i="3"/>
  <c r="U2744" i="3" s="1"/>
  <c r="R2744" i="3"/>
  <c r="T2744" i="3" s="1"/>
  <c r="AE2744" i="3" s="1"/>
  <c r="Q2744" i="3"/>
  <c r="AQ2744" i="3" s="1"/>
  <c r="P2744" i="3"/>
  <c r="O2744" i="3"/>
  <c r="AJ2744" i="3" s="1"/>
  <c r="N2744" i="3"/>
  <c r="AP2743" i="3"/>
  <c r="AU2743" i="3" s="1"/>
  <c r="AN2743" i="3"/>
  <c r="AM2743" i="3"/>
  <c r="AL2743" i="3"/>
  <c r="AK2743" i="3"/>
  <c r="AO2743" i="3" s="1"/>
  <c r="AH2743" i="3"/>
  <c r="AG2743" i="3"/>
  <c r="AF2743" i="3"/>
  <c r="AC2743" i="3"/>
  <c r="AB2743" i="3"/>
  <c r="AA2743" i="3"/>
  <c r="Y2743" i="3"/>
  <c r="X2743" i="3"/>
  <c r="Z2743" i="3" s="1"/>
  <c r="W2743" i="3"/>
  <c r="V2743" i="3"/>
  <c r="S2743" i="3"/>
  <c r="U2743" i="3" s="1"/>
  <c r="R2743" i="3"/>
  <c r="T2743" i="3" s="1"/>
  <c r="AE2743" i="3" s="1"/>
  <c r="Q2743" i="3"/>
  <c r="AQ2743" i="3" s="1"/>
  <c r="P2743" i="3"/>
  <c r="O2743" i="3"/>
  <c r="AJ2743" i="3" s="1"/>
  <c r="N2743" i="3"/>
  <c r="AP2742" i="3"/>
  <c r="AU2742" i="3" s="1"/>
  <c r="AN2742" i="3"/>
  <c r="AM2742" i="3"/>
  <c r="AL2742" i="3"/>
  <c r="AK2742" i="3"/>
  <c r="AO2742" i="3" s="1"/>
  <c r="AH2742" i="3"/>
  <c r="AG2742" i="3"/>
  <c r="AF2742" i="3"/>
  <c r="AC2742" i="3"/>
  <c r="AB2742" i="3"/>
  <c r="AA2742" i="3"/>
  <c r="Y2742" i="3"/>
  <c r="X2742" i="3"/>
  <c r="Z2742" i="3" s="1"/>
  <c r="W2742" i="3"/>
  <c r="V2742" i="3"/>
  <c r="S2742" i="3"/>
  <c r="U2742" i="3" s="1"/>
  <c r="R2742" i="3"/>
  <c r="T2742" i="3" s="1"/>
  <c r="AE2742" i="3" s="1"/>
  <c r="Q2742" i="3"/>
  <c r="AQ2742" i="3" s="1"/>
  <c r="P2742" i="3"/>
  <c r="O2742" i="3"/>
  <c r="AJ2742" i="3" s="1"/>
  <c r="N2742" i="3"/>
  <c r="AP2741" i="3"/>
  <c r="AU2741" i="3" s="1"/>
  <c r="AN2741" i="3"/>
  <c r="AM2741" i="3"/>
  <c r="AL2741" i="3"/>
  <c r="AK2741" i="3"/>
  <c r="AO2741" i="3" s="1"/>
  <c r="AH2741" i="3"/>
  <c r="AG2741" i="3"/>
  <c r="AF2741" i="3"/>
  <c r="AC2741" i="3"/>
  <c r="AB2741" i="3"/>
  <c r="AA2741" i="3"/>
  <c r="Y2741" i="3"/>
  <c r="X2741" i="3"/>
  <c r="Z2741" i="3" s="1"/>
  <c r="W2741" i="3"/>
  <c r="V2741" i="3"/>
  <c r="S2741" i="3"/>
  <c r="U2741" i="3" s="1"/>
  <c r="R2741" i="3"/>
  <c r="T2741" i="3" s="1"/>
  <c r="AE2741" i="3" s="1"/>
  <c r="Q2741" i="3"/>
  <c r="AQ2741" i="3" s="1"/>
  <c r="P2741" i="3"/>
  <c r="O2741" i="3"/>
  <c r="AJ2741" i="3" s="1"/>
  <c r="N2741" i="3"/>
  <c r="AP2740" i="3"/>
  <c r="AU2740" i="3" s="1"/>
  <c r="AN2740" i="3"/>
  <c r="AM2740" i="3"/>
  <c r="AL2740" i="3"/>
  <c r="AK2740" i="3"/>
  <c r="AO2740" i="3" s="1"/>
  <c r="AH2740" i="3"/>
  <c r="AG2740" i="3"/>
  <c r="AF2740" i="3"/>
  <c r="AC2740" i="3"/>
  <c r="AB2740" i="3"/>
  <c r="AA2740" i="3"/>
  <c r="Y2740" i="3"/>
  <c r="X2740" i="3"/>
  <c r="Z2740" i="3" s="1"/>
  <c r="W2740" i="3"/>
  <c r="V2740" i="3"/>
  <c r="S2740" i="3"/>
  <c r="U2740" i="3" s="1"/>
  <c r="R2740" i="3"/>
  <c r="T2740" i="3" s="1"/>
  <c r="AE2740" i="3" s="1"/>
  <c r="Q2740" i="3"/>
  <c r="AQ2740" i="3" s="1"/>
  <c r="P2740" i="3"/>
  <c r="O2740" i="3"/>
  <c r="AJ2740" i="3" s="1"/>
  <c r="N2740" i="3"/>
  <c r="AP2739" i="3"/>
  <c r="AU2739" i="3" s="1"/>
  <c r="AN2739" i="3"/>
  <c r="AM2739" i="3"/>
  <c r="AL2739" i="3"/>
  <c r="AK2739" i="3"/>
  <c r="AO2739" i="3" s="1"/>
  <c r="AH2739" i="3"/>
  <c r="AG2739" i="3"/>
  <c r="AF2739" i="3"/>
  <c r="AC2739" i="3"/>
  <c r="AB2739" i="3"/>
  <c r="AA2739" i="3"/>
  <c r="Y2739" i="3"/>
  <c r="X2739" i="3"/>
  <c r="Z2739" i="3" s="1"/>
  <c r="W2739" i="3"/>
  <c r="V2739" i="3"/>
  <c r="S2739" i="3"/>
  <c r="U2739" i="3" s="1"/>
  <c r="R2739" i="3"/>
  <c r="T2739" i="3" s="1"/>
  <c r="AE2739" i="3" s="1"/>
  <c r="Q2739" i="3"/>
  <c r="AQ2739" i="3" s="1"/>
  <c r="P2739" i="3"/>
  <c r="O2739" i="3"/>
  <c r="AJ2739" i="3" s="1"/>
  <c r="N2739" i="3"/>
  <c r="AP2738" i="3"/>
  <c r="AU2738" i="3" s="1"/>
  <c r="AN2738" i="3"/>
  <c r="AM2738" i="3"/>
  <c r="AL2738" i="3"/>
  <c r="AK2738" i="3"/>
  <c r="AO2738" i="3" s="1"/>
  <c r="AH2738" i="3"/>
  <c r="AG2738" i="3"/>
  <c r="AF2738" i="3"/>
  <c r="AC2738" i="3"/>
  <c r="AB2738" i="3"/>
  <c r="AA2738" i="3"/>
  <c r="Y2738" i="3"/>
  <c r="X2738" i="3"/>
  <c r="Z2738" i="3" s="1"/>
  <c r="W2738" i="3"/>
  <c r="V2738" i="3"/>
  <c r="S2738" i="3"/>
  <c r="U2738" i="3" s="1"/>
  <c r="R2738" i="3"/>
  <c r="T2738" i="3" s="1"/>
  <c r="AE2738" i="3" s="1"/>
  <c r="Q2738" i="3"/>
  <c r="AQ2738" i="3" s="1"/>
  <c r="P2738" i="3"/>
  <c r="O2738" i="3"/>
  <c r="AJ2738" i="3" s="1"/>
  <c r="N2738" i="3"/>
  <c r="AP2737" i="3"/>
  <c r="AU2737" i="3" s="1"/>
  <c r="AN2737" i="3"/>
  <c r="AM2737" i="3"/>
  <c r="AL2737" i="3"/>
  <c r="AK2737" i="3"/>
  <c r="AO2737" i="3" s="1"/>
  <c r="AH2737" i="3"/>
  <c r="AG2737" i="3"/>
  <c r="AF2737" i="3"/>
  <c r="AC2737" i="3"/>
  <c r="AB2737" i="3"/>
  <c r="AA2737" i="3"/>
  <c r="Y2737" i="3"/>
  <c r="X2737" i="3"/>
  <c r="Z2737" i="3" s="1"/>
  <c r="W2737" i="3"/>
  <c r="V2737" i="3"/>
  <c r="S2737" i="3"/>
  <c r="U2737" i="3" s="1"/>
  <c r="R2737" i="3"/>
  <c r="T2737" i="3" s="1"/>
  <c r="AE2737" i="3" s="1"/>
  <c r="Q2737" i="3"/>
  <c r="AQ2737" i="3" s="1"/>
  <c r="P2737" i="3"/>
  <c r="O2737" i="3"/>
  <c r="AJ2737" i="3" s="1"/>
  <c r="N2737" i="3"/>
  <c r="AP2736" i="3"/>
  <c r="AU2736" i="3" s="1"/>
  <c r="AN2736" i="3"/>
  <c r="AM2736" i="3"/>
  <c r="AL2736" i="3"/>
  <c r="AK2736" i="3"/>
  <c r="AO2736" i="3" s="1"/>
  <c r="AH2736" i="3"/>
  <c r="AG2736" i="3"/>
  <c r="AF2736" i="3"/>
  <c r="AC2736" i="3"/>
  <c r="AB2736" i="3"/>
  <c r="AA2736" i="3"/>
  <c r="Y2736" i="3"/>
  <c r="X2736" i="3"/>
  <c r="Z2736" i="3" s="1"/>
  <c r="W2736" i="3"/>
  <c r="V2736" i="3"/>
  <c r="S2736" i="3"/>
  <c r="U2736" i="3" s="1"/>
  <c r="R2736" i="3"/>
  <c r="T2736" i="3" s="1"/>
  <c r="AE2736" i="3" s="1"/>
  <c r="Q2736" i="3"/>
  <c r="AQ2736" i="3" s="1"/>
  <c r="P2736" i="3"/>
  <c r="O2736" i="3"/>
  <c r="AJ2736" i="3" s="1"/>
  <c r="N2736" i="3"/>
  <c r="AP2735" i="3"/>
  <c r="AU2735" i="3" s="1"/>
  <c r="AN2735" i="3"/>
  <c r="AM2735" i="3"/>
  <c r="AL2735" i="3"/>
  <c r="AK2735" i="3"/>
  <c r="AO2735" i="3" s="1"/>
  <c r="AH2735" i="3"/>
  <c r="AG2735" i="3"/>
  <c r="AF2735" i="3"/>
  <c r="AC2735" i="3"/>
  <c r="AB2735" i="3"/>
  <c r="AA2735" i="3"/>
  <c r="Y2735" i="3"/>
  <c r="X2735" i="3"/>
  <c r="Z2735" i="3" s="1"/>
  <c r="W2735" i="3"/>
  <c r="V2735" i="3"/>
  <c r="S2735" i="3"/>
  <c r="U2735" i="3" s="1"/>
  <c r="R2735" i="3"/>
  <c r="T2735" i="3" s="1"/>
  <c r="AE2735" i="3" s="1"/>
  <c r="Q2735" i="3"/>
  <c r="AQ2735" i="3" s="1"/>
  <c r="P2735" i="3"/>
  <c r="O2735" i="3"/>
  <c r="AJ2735" i="3" s="1"/>
  <c r="N2735" i="3"/>
  <c r="AP2734" i="3"/>
  <c r="AU2734" i="3" s="1"/>
  <c r="AN2734" i="3"/>
  <c r="AM2734" i="3"/>
  <c r="AL2734" i="3"/>
  <c r="AK2734" i="3"/>
  <c r="AO2734" i="3" s="1"/>
  <c r="AH2734" i="3"/>
  <c r="AG2734" i="3"/>
  <c r="AF2734" i="3"/>
  <c r="AC2734" i="3"/>
  <c r="AB2734" i="3"/>
  <c r="AA2734" i="3"/>
  <c r="Y2734" i="3"/>
  <c r="X2734" i="3"/>
  <c r="Z2734" i="3" s="1"/>
  <c r="W2734" i="3"/>
  <c r="V2734" i="3"/>
  <c r="S2734" i="3"/>
  <c r="U2734" i="3" s="1"/>
  <c r="R2734" i="3"/>
  <c r="T2734" i="3" s="1"/>
  <c r="AE2734" i="3" s="1"/>
  <c r="Q2734" i="3"/>
  <c r="AQ2734" i="3" s="1"/>
  <c r="P2734" i="3"/>
  <c r="O2734" i="3"/>
  <c r="AJ2734" i="3" s="1"/>
  <c r="N2734" i="3"/>
  <c r="AP2733" i="3"/>
  <c r="AU2733" i="3" s="1"/>
  <c r="AN2733" i="3"/>
  <c r="AM2733" i="3"/>
  <c r="AL2733" i="3"/>
  <c r="AK2733" i="3"/>
  <c r="AO2733" i="3" s="1"/>
  <c r="AH2733" i="3"/>
  <c r="AG2733" i="3"/>
  <c r="AF2733" i="3"/>
  <c r="AC2733" i="3"/>
  <c r="AB2733" i="3"/>
  <c r="AA2733" i="3"/>
  <c r="Y2733" i="3"/>
  <c r="X2733" i="3"/>
  <c r="Z2733" i="3" s="1"/>
  <c r="W2733" i="3"/>
  <c r="V2733" i="3"/>
  <c r="S2733" i="3"/>
  <c r="U2733" i="3" s="1"/>
  <c r="R2733" i="3"/>
  <c r="T2733" i="3" s="1"/>
  <c r="AE2733" i="3" s="1"/>
  <c r="Q2733" i="3"/>
  <c r="AQ2733" i="3" s="1"/>
  <c r="P2733" i="3"/>
  <c r="O2733" i="3"/>
  <c r="AJ2733" i="3" s="1"/>
  <c r="N2733" i="3"/>
  <c r="AP2732" i="3"/>
  <c r="AU2732" i="3" s="1"/>
  <c r="AN2732" i="3"/>
  <c r="AM2732" i="3"/>
  <c r="AL2732" i="3"/>
  <c r="AK2732" i="3"/>
  <c r="AO2732" i="3" s="1"/>
  <c r="AH2732" i="3"/>
  <c r="AG2732" i="3"/>
  <c r="AF2732" i="3"/>
  <c r="AC2732" i="3"/>
  <c r="AB2732" i="3"/>
  <c r="AA2732" i="3"/>
  <c r="Y2732" i="3"/>
  <c r="X2732" i="3"/>
  <c r="Z2732" i="3" s="1"/>
  <c r="W2732" i="3"/>
  <c r="V2732" i="3"/>
  <c r="S2732" i="3"/>
  <c r="U2732" i="3" s="1"/>
  <c r="R2732" i="3"/>
  <c r="T2732" i="3" s="1"/>
  <c r="AE2732" i="3" s="1"/>
  <c r="Q2732" i="3"/>
  <c r="AQ2732" i="3" s="1"/>
  <c r="P2732" i="3"/>
  <c r="O2732" i="3"/>
  <c r="AJ2732" i="3" s="1"/>
  <c r="N2732" i="3"/>
  <c r="AP2731" i="3"/>
  <c r="AU2731" i="3" s="1"/>
  <c r="AN2731" i="3"/>
  <c r="AM2731" i="3"/>
  <c r="AL2731" i="3"/>
  <c r="AK2731" i="3"/>
  <c r="AO2731" i="3" s="1"/>
  <c r="AH2731" i="3"/>
  <c r="AG2731" i="3"/>
  <c r="AF2731" i="3"/>
  <c r="AC2731" i="3"/>
  <c r="AB2731" i="3"/>
  <c r="AA2731" i="3"/>
  <c r="Y2731" i="3"/>
  <c r="X2731" i="3"/>
  <c r="Z2731" i="3" s="1"/>
  <c r="W2731" i="3"/>
  <c r="V2731" i="3"/>
  <c r="S2731" i="3"/>
  <c r="U2731" i="3" s="1"/>
  <c r="R2731" i="3"/>
  <c r="T2731" i="3" s="1"/>
  <c r="AE2731" i="3" s="1"/>
  <c r="Q2731" i="3"/>
  <c r="P2731" i="3"/>
  <c r="O2731" i="3"/>
  <c r="AJ2731" i="3" s="1"/>
  <c r="N2731" i="3"/>
  <c r="AP2730" i="3"/>
  <c r="AU2730" i="3" s="1"/>
  <c r="AN2730" i="3"/>
  <c r="AM2730" i="3"/>
  <c r="AL2730" i="3"/>
  <c r="AK2730" i="3"/>
  <c r="AO2730" i="3" s="1"/>
  <c r="AH2730" i="3"/>
  <c r="AG2730" i="3"/>
  <c r="AF2730" i="3"/>
  <c r="AC2730" i="3"/>
  <c r="AB2730" i="3"/>
  <c r="AA2730" i="3"/>
  <c r="Y2730" i="3"/>
  <c r="X2730" i="3"/>
  <c r="Z2730" i="3" s="1"/>
  <c r="W2730" i="3"/>
  <c r="V2730" i="3"/>
  <c r="S2730" i="3"/>
  <c r="U2730" i="3" s="1"/>
  <c r="R2730" i="3"/>
  <c r="T2730" i="3" s="1"/>
  <c r="AE2730" i="3" s="1"/>
  <c r="Q2730" i="3"/>
  <c r="AQ2730" i="3" s="1"/>
  <c r="P2730" i="3"/>
  <c r="O2730" i="3"/>
  <c r="AJ2730" i="3" s="1"/>
  <c r="N2730" i="3"/>
  <c r="AP2729" i="3"/>
  <c r="AU2729" i="3" s="1"/>
  <c r="AN2729" i="3"/>
  <c r="AM2729" i="3"/>
  <c r="AL2729" i="3"/>
  <c r="AK2729" i="3"/>
  <c r="AO2729" i="3" s="1"/>
  <c r="AH2729" i="3"/>
  <c r="AG2729" i="3"/>
  <c r="AF2729" i="3"/>
  <c r="AC2729" i="3"/>
  <c r="AB2729" i="3"/>
  <c r="AA2729" i="3"/>
  <c r="Y2729" i="3"/>
  <c r="X2729" i="3"/>
  <c r="Z2729" i="3" s="1"/>
  <c r="W2729" i="3"/>
  <c r="V2729" i="3"/>
  <c r="S2729" i="3"/>
  <c r="U2729" i="3" s="1"/>
  <c r="R2729" i="3"/>
  <c r="T2729" i="3" s="1"/>
  <c r="AE2729" i="3" s="1"/>
  <c r="Q2729" i="3"/>
  <c r="AQ2729" i="3" s="1"/>
  <c r="P2729" i="3"/>
  <c r="O2729" i="3"/>
  <c r="AJ2729" i="3" s="1"/>
  <c r="N2729" i="3"/>
  <c r="AP2728" i="3"/>
  <c r="AU2728" i="3" s="1"/>
  <c r="AN2728" i="3"/>
  <c r="AM2728" i="3"/>
  <c r="AL2728" i="3"/>
  <c r="AK2728" i="3"/>
  <c r="AO2728" i="3" s="1"/>
  <c r="AH2728" i="3"/>
  <c r="AG2728" i="3"/>
  <c r="AF2728" i="3"/>
  <c r="AC2728" i="3"/>
  <c r="AB2728" i="3"/>
  <c r="AA2728" i="3"/>
  <c r="Y2728" i="3"/>
  <c r="X2728" i="3"/>
  <c r="Z2728" i="3" s="1"/>
  <c r="W2728" i="3"/>
  <c r="V2728" i="3"/>
  <c r="S2728" i="3"/>
  <c r="U2728" i="3" s="1"/>
  <c r="R2728" i="3"/>
  <c r="T2728" i="3" s="1"/>
  <c r="AE2728" i="3" s="1"/>
  <c r="Q2728" i="3"/>
  <c r="AQ2728" i="3" s="1"/>
  <c r="P2728" i="3"/>
  <c r="O2728" i="3"/>
  <c r="AJ2728" i="3" s="1"/>
  <c r="N2728" i="3"/>
  <c r="AP2727" i="3"/>
  <c r="AU2727" i="3" s="1"/>
  <c r="AN2727" i="3"/>
  <c r="AM2727" i="3"/>
  <c r="AL2727" i="3"/>
  <c r="AK2727" i="3"/>
  <c r="AO2727" i="3" s="1"/>
  <c r="AH2727" i="3"/>
  <c r="AG2727" i="3"/>
  <c r="AF2727" i="3"/>
  <c r="AC2727" i="3"/>
  <c r="AB2727" i="3"/>
  <c r="AA2727" i="3"/>
  <c r="Y2727" i="3"/>
  <c r="X2727" i="3"/>
  <c r="Z2727" i="3" s="1"/>
  <c r="W2727" i="3"/>
  <c r="V2727" i="3"/>
  <c r="S2727" i="3"/>
  <c r="U2727" i="3" s="1"/>
  <c r="R2727" i="3"/>
  <c r="T2727" i="3" s="1"/>
  <c r="AE2727" i="3" s="1"/>
  <c r="Q2727" i="3"/>
  <c r="AQ2727" i="3" s="1"/>
  <c r="P2727" i="3"/>
  <c r="O2727" i="3"/>
  <c r="AJ2727" i="3" s="1"/>
  <c r="N2727" i="3"/>
  <c r="AP2726" i="3"/>
  <c r="AU2726" i="3" s="1"/>
  <c r="AN2726" i="3"/>
  <c r="AM2726" i="3"/>
  <c r="AL2726" i="3"/>
  <c r="AK2726" i="3"/>
  <c r="AO2726" i="3" s="1"/>
  <c r="AH2726" i="3"/>
  <c r="AG2726" i="3"/>
  <c r="AF2726" i="3"/>
  <c r="AC2726" i="3"/>
  <c r="AB2726" i="3"/>
  <c r="AA2726" i="3"/>
  <c r="Y2726" i="3"/>
  <c r="X2726" i="3"/>
  <c r="Z2726" i="3" s="1"/>
  <c r="W2726" i="3"/>
  <c r="V2726" i="3"/>
  <c r="S2726" i="3"/>
  <c r="U2726" i="3" s="1"/>
  <c r="R2726" i="3"/>
  <c r="T2726" i="3" s="1"/>
  <c r="AE2726" i="3" s="1"/>
  <c r="Q2726" i="3"/>
  <c r="AQ2726" i="3" s="1"/>
  <c r="P2726" i="3"/>
  <c r="O2726" i="3"/>
  <c r="AJ2726" i="3" s="1"/>
  <c r="N2726" i="3"/>
  <c r="AP2725" i="3"/>
  <c r="AU2725" i="3" s="1"/>
  <c r="AN2725" i="3"/>
  <c r="AM2725" i="3"/>
  <c r="AL2725" i="3"/>
  <c r="AK2725" i="3"/>
  <c r="AO2725" i="3" s="1"/>
  <c r="AH2725" i="3"/>
  <c r="AG2725" i="3"/>
  <c r="AF2725" i="3"/>
  <c r="AC2725" i="3"/>
  <c r="AB2725" i="3"/>
  <c r="AA2725" i="3"/>
  <c r="Y2725" i="3"/>
  <c r="X2725" i="3"/>
  <c r="Z2725" i="3" s="1"/>
  <c r="W2725" i="3"/>
  <c r="V2725" i="3"/>
  <c r="S2725" i="3"/>
  <c r="U2725" i="3" s="1"/>
  <c r="R2725" i="3"/>
  <c r="T2725" i="3" s="1"/>
  <c r="AE2725" i="3" s="1"/>
  <c r="Q2725" i="3"/>
  <c r="AQ2725" i="3" s="1"/>
  <c r="P2725" i="3"/>
  <c r="O2725" i="3"/>
  <c r="AJ2725" i="3" s="1"/>
  <c r="N2725" i="3"/>
  <c r="AP2724" i="3"/>
  <c r="AU2724" i="3" s="1"/>
  <c r="AN2724" i="3"/>
  <c r="AM2724" i="3"/>
  <c r="AL2724" i="3"/>
  <c r="AK2724" i="3"/>
  <c r="AO2724" i="3" s="1"/>
  <c r="AH2724" i="3"/>
  <c r="AG2724" i="3"/>
  <c r="AF2724" i="3"/>
  <c r="AC2724" i="3"/>
  <c r="AB2724" i="3"/>
  <c r="AA2724" i="3"/>
  <c r="Y2724" i="3"/>
  <c r="X2724" i="3"/>
  <c r="Z2724" i="3" s="1"/>
  <c r="W2724" i="3"/>
  <c r="V2724" i="3"/>
  <c r="S2724" i="3"/>
  <c r="U2724" i="3" s="1"/>
  <c r="R2724" i="3"/>
  <c r="T2724" i="3" s="1"/>
  <c r="AE2724" i="3" s="1"/>
  <c r="Q2724" i="3"/>
  <c r="AQ2724" i="3" s="1"/>
  <c r="P2724" i="3"/>
  <c r="O2724" i="3"/>
  <c r="AJ2724" i="3" s="1"/>
  <c r="N2724" i="3"/>
  <c r="AP2723" i="3"/>
  <c r="AN2723" i="3"/>
  <c r="AM2723" i="3"/>
  <c r="AL2723" i="3"/>
  <c r="AK2723" i="3"/>
  <c r="AO2723" i="3" s="1"/>
  <c r="AH2723" i="3"/>
  <c r="AG2723" i="3"/>
  <c r="AF2723" i="3"/>
  <c r="AC2723" i="3"/>
  <c r="AB2723" i="3"/>
  <c r="Y2723" i="3"/>
  <c r="X2723" i="3"/>
  <c r="Z2723" i="3" s="1"/>
  <c r="W2723" i="3"/>
  <c r="V2723" i="3"/>
  <c r="S2723" i="3"/>
  <c r="U2723" i="3" s="1"/>
  <c r="R2723" i="3"/>
  <c r="T2723" i="3" s="1"/>
  <c r="AE2723" i="3" s="1"/>
  <c r="Q2723" i="3"/>
  <c r="AQ2723" i="3" s="1"/>
  <c r="P2723" i="3"/>
  <c r="O2723" i="3"/>
  <c r="AJ2723" i="3" s="1"/>
  <c r="N2723" i="3"/>
  <c r="AP2722" i="3"/>
  <c r="AU2722" i="3" s="1"/>
  <c r="AN2722" i="3"/>
  <c r="AM2722" i="3"/>
  <c r="AL2722" i="3"/>
  <c r="AK2722" i="3"/>
  <c r="AO2722" i="3" s="1"/>
  <c r="AH2722" i="3"/>
  <c r="AG2722" i="3"/>
  <c r="AF2722" i="3"/>
  <c r="AC2722" i="3"/>
  <c r="AB2722" i="3"/>
  <c r="AA2722" i="3"/>
  <c r="Y2722" i="3"/>
  <c r="X2722" i="3"/>
  <c r="Z2722" i="3" s="1"/>
  <c r="W2722" i="3"/>
  <c r="V2722" i="3"/>
  <c r="S2722" i="3"/>
  <c r="U2722" i="3" s="1"/>
  <c r="R2722" i="3"/>
  <c r="T2722" i="3" s="1"/>
  <c r="AE2722" i="3" s="1"/>
  <c r="Q2722" i="3"/>
  <c r="AQ2722" i="3" s="1"/>
  <c r="P2722" i="3"/>
  <c r="O2722" i="3"/>
  <c r="AJ2722" i="3" s="1"/>
  <c r="N2722" i="3"/>
  <c r="AP2721" i="3"/>
  <c r="AU2721" i="3" s="1"/>
  <c r="AN2721" i="3"/>
  <c r="AM2721" i="3"/>
  <c r="AL2721" i="3"/>
  <c r="AK2721" i="3"/>
  <c r="AO2721" i="3" s="1"/>
  <c r="AH2721" i="3"/>
  <c r="AG2721" i="3"/>
  <c r="AF2721" i="3"/>
  <c r="AC2721" i="3"/>
  <c r="AB2721" i="3"/>
  <c r="AA2721" i="3"/>
  <c r="Y2721" i="3"/>
  <c r="X2721" i="3"/>
  <c r="Z2721" i="3" s="1"/>
  <c r="W2721" i="3"/>
  <c r="V2721" i="3"/>
  <c r="S2721" i="3"/>
  <c r="U2721" i="3" s="1"/>
  <c r="R2721" i="3"/>
  <c r="T2721" i="3" s="1"/>
  <c r="AE2721" i="3" s="1"/>
  <c r="Q2721" i="3"/>
  <c r="AQ2721" i="3" s="1"/>
  <c r="P2721" i="3"/>
  <c r="O2721" i="3"/>
  <c r="AJ2721" i="3" s="1"/>
  <c r="N2721" i="3"/>
  <c r="AP2720" i="3"/>
  <c r="AU2720" i="3" s="1"/>
  <c r="AN2720" i="3"/>
  <c r="AM2720" i="3"/>
  <c r="AL2720" i="3"/>
  <c r="AK2720" i="3"/>
  <c r="AO2720" i="3" s="1"/>
  <c r="AH2720" i="3"/>
  <c r="AG2720" i="3"/>
  <c r="AF2720" i="3"/>
  <c r="AC2720" i="3"/>
  <c r="AB2720" i="3"/>
  <c r="AA2720" i="3"/>
  <c r="Y2720" i="3"/>
  <c r="X2720" i="3"/>
  <c r="Z2720" i="3" s="1"/>
  <c r="W2720" i="3"/>
  <c r="V2720" i="3"/>
  <c r="S2720" i="3"/>
  <c r="U2720" i="3" s="1"/>
  <c r="R2720" i="3"/>
  <c r="T2720" i="3" s="1"/>
  <c r="AE2720" i="3" s="1"/>
  <c r="Q2720" i="3"/>
  <c r="AQ2720" i="3" s="1"/>
  <c r="P2720" i="3"/>
  <c r="O2720" i="3"/>
  <c r="AJ2720" i="3" s="1"/>
  <c r="N2720" i="3"/>
  <c r="AP2719" i="3"/>
  <c r="AU2719" i="3" s="1"/>
  <c r="AN2719" i="3"/>
  <c r="AM2719" i="3"/>
  <c r="AL2719" i="3"/>
  <c r="AK2719" i="3"/>
  <c r="AO2719" i="3" s="1"/>
  <c r="AH2719" i="3"/>
  <c r="AG2719" i="3"/>
  <c r="AF2719" i="3"/>
  <c r="AC2719" i="3"/>
  <c r="AB2719" i="3"/>
  <c r="AA2719" i="3"/>
  <c r="Y2719" i="3"/>
  <c r="X2719" i="3"/>
  <c r="Z2719" i="3" s="1"/>
  <c r="W2719" i="3"/>
  <c r="V2719" i="3"/>
  <c r="S2719" i="3"/>
  <c r="U2719" i="3" s="1"/>
  <c r="R2719" i="3"/>
  <c r="T2719" i="3" s="1"/>
  <c r="AE2719" i="3" s="1"/>
  <c r="Q2719" i="3"/>
  <c r="AQ2719" i="3" s="1"/>
  <c r="P2719" i="3"/>
  <c r="O2719" i="3"/>
  <c r="AJ2719" i="3" s="1"/>
  <c r="N2719" i="3"/>
  <c r="AP2718" i="3"/>
  <c r="AU2718" i="3" s="1"/>
  <c r="AN2718" i="3"/>
  <c r="AM2718" i="3"/>
  <c r="AL2718" i="3"/>
  <c r="AK2718" i="3"/>
  <c r="AO2718" i="3" s="1"/>
  <c r="AH2718" i="3"/>
  <c r="AG2718" i="3"/>
  <c r="AF2718" i="3"/>
  <c r="AC2718" i="3"/>
  <c r="AB2718" i="3"/>
  <c r="AA2718" i="3"/>
  <c r="Y2718" i="3"/>
  <c r="X2718" i="3"/>
  <c r="Z2718" i="3" s="1"/>
  <c r="W2718" i="3"/>
  <c r="V2718" i="3"/>
  <c r="S2718" i="3"/>
  <c r="U2718" i="3" s="1"/>
  <c r="R2718" i="3"/>
  <c r="T2718" i="3" s="1"/>
  <c r="AE2718" i="3" s="1"/>
  <c r="Q2718" i="3"/>
  <c r="AQ2718" i="3" s="1"/>
  <c r="P2718" i="3"/>
  <c r="O2718" i="3"/>
  <c r="AJ2718" i="3" s="1"/>
  <c r="N2718" i="3"/>
  <c r="AP2717" i="3"/>
  <c r="AU2717" i="3" s="1"/>
  <c r="AN2717" i="3"/>
  <c r="AM2717" i="3"/>
  <c r="AL2717" i="3"/>
  <c r="AK2717" i="3"/>
  <c r="AO2717" i="3" s="1"/>
  <c r="AH2717" i="3"/>
  <c r="AG2717" i="3"/>
  <c r="AF2717" i="3"/>
  <c r="AC2717" i="3"/>
  <c r="AB2717" i="3"/>
  <c r="AA2717" i="3"/>
  <c r="Y2717" i="3"/>
  <c r="X2717" i="3"/>
  <c r="Z2717" i="3" s="1"/>
  <c r="W2717" i="3"/>
  <c r="V2717" i="3"/>
  <c r="S2717" i="3"/>
  <c r="U2717" i="3" s="1"/>
  <c r="R2717" i="3"/>
  <c r="T2717" i="3" s="1"/>
  <c r="AE2717" i="3" s="1"/>
  <c r="Q2717" i="3"/>
  <c r="P2717" i="3"/>
  <c r="O2717" i="3"/>
  <c r="AJ2717" i="3" s="1"/>
  <c r="N2717" i="3"/>
  <c r="AP2716" i="3"/>
  <c r="AU2716" i="3" s="1"/>
  <c r="AN2716" i="3"/>
  <c r="AM2716" i="3"/>
  <c r="AL2716" i="3"/>
  <c r="AK2716" i="3"/>
  <c r="AO2716" i="3" s="1"/>
  <c r="AH2716" i="3"/>
  <c r="AG2716" i="3"/>
  <c r="AF2716" i="3"/>
  <c r="AC2716" i="3"/>
  <c r="AB2716" i="3"/>
  <c r="AA2716" i="3"/>
  <c r="Y2716" i="3"/>
  <c r="X2716" i="3"/>
  <c r="Z2716" i="3" s="1"/>
  <c r="W2716" i="3"/>
  <c r="V2716" i="3"/>
  <c r="S2716" i="3"/>
  <c r="U2716" i="3" s="1"/>
  <c r="R2716" i="3"/>
  <c r="T2716" i="3" s="1"/>
  <c r="AE2716" i="3" s="1"/>
  <c r="Q2716" i="3"/>
  <c r="AQ2716" i="3" s="1"/>
  <c r="P2716" i="3"/>
  <c r="O2716" i="3"/>
  <c r="AJ2716" i="3" s="1"/>
  <c r="N2716" i="3"/>
  <c r="AP2715" i="3"/>
  <c r="AU2715" i="3" s="1"/>
  <c r="AN2715" i="3"/>
  <c r="AM2715" i="3"/>
  <c r="AL2715" i="3"/>
  <c r="AK2715" i="3"/>
  <c r="AO2715" i="3" s="1"/>
  <c r="AH2715" i="3"/>
  <c r="AG2715" i="3"/>
  <c r="AF2715" i="3"/>
  <c r="AC2715" i="3"/>
  <c r="AB2715" i="3"/>
  <c r="AA2715" i="3"/>
  <c r="Y2715" i="3"/>
  <c r="X2715" i="3"/>
  <c r="Z2715" i="3" s="1"/>
  <c r="W2715" i="3"/>
  <c r="V2715" i="3"/>
  <c r="S2715" i="3"/>
  <c r="U2715" i="3" s="1"/>
  <c r="R2715" i="3"/>
  <c r="T2715" i="3" s="1"/>
  <c r="AE2715" i="3" s="1"/>
  <c r="Q2715" i="3"/>
  <c r="AQ2715" i="3" s="1"/>
  <c r="P2715" i="3"/>
  <c r="O2715" i="3"/>
  <c r="AJ2715" i="3" s="1"/>
  <c r="N2715" i="3"/>
  <c r="AP2714" i="3"/>
  <c r="AU2714" i="3" s="1"/>
  <c r="AN2714" i="3"/>
  <c r="AM2714" i="3"/>
  <c r="AL2714" i="3"/>
  <c r="AK2714" i="3"/>
  <c r="AO2714" i="3" s="1"/>
  <c r="AH2714" i="3"/>
  <c r="AG2714" i="3"/>
  <c r="AF2714" i="3"/>
  <c r="AC2714" i="3"/>
  <c r="AB2714" i="3"/>
  <c r="AA2714" i="3"/>
  <c r="Y2714" i="3"/>
  <c r="X2714" i="3"/>
  <c r="Z2714" i="3" s="1"/>
  <c r="W2714" i="3"/>
  <c r="V2714" i="3"/>
  <c r="S2714" i="3"/>
  <c r="U2714" i="3" s="1"/>
  <c r="R2714" i="3"/>
  <c r="T2714" i="3" s="1"/>
  <c r="AE2714" i="3" s="1"/>
  <c r="Q2714" i="3"/>
  <c r="AQ2714" i="3" s="1"/>
  <c r="P2714" i="3"/>
  <c r="O2714" i="3"/>
  <c r="AJ2714" i="3" s="1"/>
  <c r="N2714" i="3"/>
  <c r="AP2713" i="3"/>
  <c r="AU2713" i="3" s="1"/>
  <c r="AN2713" i="3"/>
  <c r="AM2713" i="3"/>
  <c r="AL2713" i="3"/>
  <c r="AK2713" i="3"/>
  <c r="AO2713" i="3" s="1"/>
  <c r="AH2713" i="3"/>
  <c r="AG2713" i="3"/>
  <c r="AF2713" i="3"/>
  <c r="AC2713" i="3"/>
  <c r="AB2713" i="3"/>
  <c r="AA2713" i="3"/>
  <c r="Y2713" i="3"/>
  <c r="X2713" i="3"/>
  <c r="Z2713" i="3" s="1"/>
  <c r="W2713" i="3"/>
  <c r="V2713" i="3"/>
  <c r="S2713" i="3"/>
  <c r="U2713" i="3" s="1"/>
  <c r="R2713" i="3"/>
  <c r="T2713" i="3" s="1"/>
  <c r="AE2713" i="3" s="1"/>
  <c r="Q2713" i="3"/>
  <c r="AQ2713" i="3" s="1"/>
  <c r="P2713" i="3"/>
  <c r="O2713" i="3"/>
  <c r="AJ2713" i="3" s="1"/>
  <c r="N2713" i="3"/>
  <c r="AP2712" i="3"/>
  <c r="AU2712" i="3" s="1"/>
  <c r="AN2712" i="3"/>
  <c r="AM2712" i="3"/>
  <c r="AL2712" i="3"/>
  <c r="AK2712" i="3"/>
  <c r="AO2712" i="3" s="1"/>
  <c r="AH2712" i="3"/>
  <c r="AG2712" i="3"/>
  <c r="AF2712" i="3"/>
  <c r="AC2712" i="3"/>
  <c r="AB2712" i="3"/>
  <c r="AA2712" i="3"/>
  <c r="Y2712" i="3"/>
  <c r="X2712" i="3"/>
  <c r="Z2712" i="3" s="1"/>
  <c r="W2712" i="3"/>
  <c r="V2712" i="3"/>
  <c r="S2712" i="3"/>
  <c r="U2712" i="3" s="1"/>
  <c r="R2712" i="3"/>
  <c r="T2712" i="3" s="1"/>
  <c r="AE2712" i="3" s="1"/>
  <c r="Q2712" i="3"/>
  <c r="AQ2712" i="3" s="1"/>
  <c r="P2712" i="3"/>
  <c r="O2712" i="3"/>
  <c r="AJ2712" i="3" s="1"/>
  <c r="N2712" i="3"/>
  <c r="AP2711" i="3"/>
  <c r="AU2711" i="3" s="1"/>
  <c r="AN2711" i="3"/>
  <c r="AM2711" i="3"/>
  <c r="AL2711" i="3"/>
  <c r="AK2711" i="3"/>
  <c r="AO2711" i="3" s="1"/>
  <c r="AH2711" i="3"/>
  <c r="AG2711" i="3"/>
  <c r="AF2711" i="3"/>
  <c r="AC2711" i="3"/>
  <c r="AB2711" i="3"/>
  <c r="AA2711" i="3"/>
  <c r="Y2711" i="3"/>
  <c r="X2711" i="3"/>
  <c r="Z2711" i="3" s="1"/>
  <c r="W2711" i="3"/>
  <c r="V2711" i="3"/>
  <c r="S2711" i="3"/>
  <c r="U2711" i="3" s="1"/>
  <c r="R2711" i="3"/>
  <c r="T2711" i="3" s="1"/>
  <c r="AE2711" i="3" s="1"/>
  <c r="Q2711" i="3"/>
  <c r="AQ2711" i="3" s="1"/>
  <c r="P2711" i="3"/>
  <c r="O2711" i="3"/>
  <c r="AJ2711" i="3" s="1"/>
  <c r="N2711" i="3"/>
  <c r="AP2710" i="3"/>
  <c r="AU2710" i="3" s="1"/>
  <c r="AN2710" i="3"/>
  <c r="AM2710" i="3"/>
  <c r="AL2710" i="3"/>
  <c r="AK2710" i="3"/>
  <c r="AO2710" i="3" s="1"/>
  <c r="AH2710" i="3"/>
  <c r="AG2710" i="3"/>
  <c r="AF2710" i="3"/>
  <c r="AC2710" i="3"/>
  <c r="AB2710" i="3"/>
  <c r="AA2710" i="3"/>
  <c r="Y2710" i="3"/>
  <c r="X2710" i="3"/>
  <c r="Z2710" i="3" s="1"/>
  <c r="W2710" i="3"/>
  <c r="V2710" i="3"/>
  <c r="S2710" i="3"/>
  <c r="U2710" i="3" s="1"/>
  <c r="R2710" i="3"/>
  <c r="T2710" i="3" s="1"/>
  <c r="AE2710" i="3" s="1"/>
  <c r="Q2710" i="3"/>
  <c r="AQ2710" i="3" s="1"/>
  <c r="P2710" i="3"/>
  <c r="O2710" i="3"/>
  <c r="AJ2710" i="3" s="1"/>
  <c r="N2710" i="3"/>
  <c r="AP2709" i="3"/>
  <c r="AU2709" i="3" s="1"/>
  <c r="AN2709" i="3"/>
  <c r="AM2709" i="3"/>
  <c r="AL2709" i="3"/>
  <c r="AK2709" i="3"/>
  <c r="AO2709" i="3" s="1"/>
  <c r="AH2709" i="3"/>
  <c r="AG2709" i="3"/>
  <c r="AF2709" i="3"/>
  <c r="AC2709" i="3"/>
  <c r="AB2709" i="3"/>
  <c r="AA2709" i="3"/>
  <c r="Y2709" i="3"/>
  <c r="X2709" i="3"/>
  <c r="Z2709" i="3" s="1"/>
  <c r="W2709" i="3"/>
  <c r="V2709" i="3"/>
  <c r="S2709" i="3"/>
  <c r="U2709" i="3" s="1"/>
  <c r="R2709" i="3"/>
  <c r="T2709" i="3" s="1"/>
  <c r="AE2709" i="3" s="1"/>
  <c r="Q2709" i="3"/>
  <c r="AQ2709" i="3" s="1"/>
  <c r="P2709" i="3"/>
  <c r="O2709" i="3"/>
  <c r="AJ2709" i="3" s="1"/>
  <c r="N2709" i="3"/>
  <c r="AP2708" i="3"/>
  <c r="AU2708" i="3" s="1"/>
  <c r="AN2708" i="3"/>
  <c r="AM2708" i="3"/>
  <c r="AL2708" i="3"/>
  <c r="AK2708" i="3"/>
  <c r="AO2708" i="3" s="1"/>
  <c r="AH2708" i="3"/>
  <c r="AG2708" i="3"/>
  <c r="AF2708" i="3"/>
  <c r="AC2708" i="3"/>
  <c r="AB2708" i="3"/>
  <c r="AA2708" i="3"/>
  <c r="Y2708" i="3"/>
  <c r="X2708" i="3"/>
  <c r="Z2708" i="3" s="1"/>
  <c r="W2708" i="3"/>
  <c r="V2708" i="3"/>
  <c r="S2708" i="3"/>
  <c r="U2708" i="3" s="1"/>
  <c r="R2708" i="3"/>
  <c r="T2708" i="3" s="1"/>
  <c r="AE2708" i="3" s="1"/>
  <c r="Q2708" i="3"/>
  <c r="P2708" i="3"/>
  <c r="O2708" i="3"/>
  <c r="AJ2708" i="3" s="1"/>
  <c r="N2708" i="3"/>
  <c r="AP2707" i="3"/>
  <c r="AU2707" i="3" s="1"/>
  <c r="AN2707" i="3"/>
  <c r="AM2707" i="3"/>
  <c r="AL2707" i="3"/>
  <c r="AK2707" i="3"/>
  <c r="AO2707" i="3" s="1"/>
  <c r="AH2707" i="3"/>
  <c r="AG2707" i="3"/>
  <c r="AF2707" i="3"/>
  <c r="AC2707" i="3"/>
  <c r="AB2707" i="3"/>
  <c r="AA2707" i="3"/>
  <c r="Y2707" i="3"/>
  <c r="X2707" i="3"/>
  <c r="Z2707" i="3" s="1"/>
  <c r="W2707" i="3"/>
  <c r="V2707" i="3"/>
  <c r="S2707" i="3"/>
  <c r="U2707" i="3" s="1"/>
  <c r="R2707" i="3"/>
  <c r="T2707" i="3" s="1"/>
  <c r="AE2707" i="3" s="1"/>
  <c r="Q2707" i="3"/>
  <c r="AQ2707" i="3" s="1"/>
  <c r="P2707" i="3"/>
  <c r="O2707" i="3"/>
  <c r="AJ2707" i="3" s="1"/>
  <c r="N2707" i="3"/>
  <c r="AP2706" i="3"/>
  <c r="AU2706" i="3" s="1"/>
  <c r="AN2706" i="3"/>
  <c r="AM2706" i="3"/>
  <c r="AL2706" i="3"/>
  <c r="AK2706" i="3"/>
  <c r="AO2706" i="3" s="1"/>
  <c r="AH2706" i="3"/>
  <c r="AG2706" i="3"/>
  <c r="AF2706" i="3"/>
  <c r="AC2706" i="3"/>
  <c r="AB2706" i="3"/>
  <c r="AA2706" i="3"/>
  <c r="Y2706" i="3"/>
  <c r="X2706" i="3"/>
  <c r="Z2706" i="3" s="1"/>
  <c r="W2706" i="3"/>
  <c r="V2706" i="3"/>
  <c r="S2706" i="3"/>
  <c r="U2706" i="3" s="1"/>
  <c r="R2706" i="3"/>
  <c r="T2706" i="3" s="1"/>
  <c r="AE2706" i="3" s="1"/>
  <c r="Q2706" i="3"/>
  <c r="AQ2706" i="3" s="1"/>
  <c r="P2706" i="3"/>
  <c r="O2706" i="3"/>
  <c r="AJ2706" i="3" s="1"/>
  <c r="N2706" i="3"/>
  <c r="AP2705" i="3"/>
  <c r="AU2705" i="3" s="1"/>
  <c r="AN2705" i="3"/>
  <c r="AM2705" i="3"/>
  <c r="AL2705" i="3"/>
  <c r="AK2705" i="3"/>
  <c r="AO2705" i="3" s="1"/>
  <c r="AH2705" i="3"/>
  <c r="AG2705" i="3"/>
  <c r="AF2705" i="3"/>
  <c r="AC2705" i="3"/>
  <c r="AB2705" i="3"/>
  <c r="AA2705" i="3"/>
  <c r="Y2705" i="3"/>
  <c r="X2705" i="3"/>
  <c r="Z2705" i="3" s="1"/>
  <c r="W2705" i="3"/>
  <c r="V2705" i="3"/>
  <c r="S2705" i="3"/>
  <c r="U2705" i="3" s="1"/>
  <c r="R2705" i="3"/>
  <c r="T2705" i="3" s="1"/>
  <c r="AE2705" i="3" s="1"/>
  <c r="Q2705" i="3"/>
  <c r="AQ2705" i="3" s="1"/>
  <c r="P2705" i="3"/>
  <c r="O2705" i="3"/>
  <c r="AJ2705" i="3" s="1"/>
  <c r="N2705" i="3"/>
  <c r="AP2704" i="3"/>
  <c r="AU2704" i="3" s="1"/>
  <c r="AN2704" i="3"/>
  <c r="AM2704" i="3"/>
  <c r="AL2704" i="3"/>
  <c r="AK2704" i="3"/>
  <c r="AO2704" i="3" s="1"/>
  <c r="AH2704" i="3"/>
  <c r="AG2704" i="3"/>
  <c r="AF2704" i="3"/>
  <c r="AC2704" i="3"/>
  <c r="AB2704" i="3"/>
  <c r="AA2704" i="3"/>
  <c r="Y2704" i="3"/>
  <c r="X2704" i="3"/>
  <c r="Z2704" i="3" s="1"/>
  <c r="W2704" i="3"/>
  <c r="V2704" i="3"/>
  <c r="S2704" i="3"/>
  <c r="U2704" i="3" s="1"/>
  <c r="R2704" i="3"/>
  <c r="T2704" i="3" s="1"/>
  <c r="AE2704" i="3" s="1"/>
  <c r="Q2704" i="3"/>
  <c r="AQ2704" i="3" s="1"/>
  <c r="P2704" i="3"/>
  <c r="O2704" i="3"/>
  <c r="AJ2704" i="3" s="1"/>
  <c r="N2704" i="3"/>
  <c r="AP2703" i="3"/>
  <c r="AU2703" i="3" s="1"/>
  <c r="AN2703" i="3"/>
  <c r="AM2703" i="3"/>
  <c r="AL2703" i="3"/>
  <c r="AK2703" i="3"/>
  <c r="AO2703" i="3" s="1"/>
  <c r="AH2703" i="3"/>
  <c r="AG2703" i="3"/>
  <c r="AF2703" i="3"/>
  <c r="AC2703" i="3"/>
  <c r="AB2703" i="3"/>
  <c r="AA2703" i="3"/>
  <c r="Y2703" i="3"/>
  <c r="X2703" i="3"/>
  <c r="Z2703" i="3" s="1"/>
  <c r="W2703" i="3"/>
  <c r="V2703" i="3"/>
  <c r="S2703" i="3"/>
  <c r="U2703" i="3" s="1"/>
  <c r="R2703" i="3"/>
  <c r="T2703" i="3" s="1"/>
  <c r="AE2703" i="3" s="1"/>
  <c r="Q2703" i="3"/>
  <c r="AQ2703" i="3" s="1"/>
  <c r="P2703" i="3"/>
  <c r="O2703" i="3"/>
  <c r="AJ2703" i="3" s="1"/>
  <c r="N2703" i="3"/>
  <c r="AP2702" i="3"/>
  <c r="AU2702" i="3" s="1"/>
  <c r="AN2702" i="3"/>
  <c r="AM2702" i="3"/>
  <c r="AL2702" i="3"/>
  <c r="AK2702" i="3"/>
  <c r="AO2702" i="3" s="1"/>
  <c r="AH2702" i="3"/>
  <c r="AG2702" i="3"/>
  <c r="AF2702" i="3"/>
  <c r="AC2702" i="3"/>
  <c r="AB2702" i="3"/>
  <c r="AA2702" i="3"/>
  <c r="Y2702" i="3"/>
  <c r="X2702" i="3"/>
  <c r="Z2702" i="3" s="1"/>
  <c r="W2702" i="3"/>
  <c r="V2702" i="3"/>
  <c r="S2702" i="3"/>
  <c r="U2702" i="3" s="1"/>
  <c r="R2702" i="3"/>
  <c r="T2702" i="3" s="1"/>
  <c r="AE2702" i="3" s="1"/>
  <c r="Q2702" i="3"/>
  <c r="AQ2702" i="3" s="1"/>
  <c r="P2702" i="3"/>
  <c r="O2702" i="3"/>
  <c r="AJ2702" i="3" s="1"/>
  <c r="N2702" i="3"/>
  <c r="AP2701" i="3"/>
  <c r="AU2701" i="3" s="1"/>
  <c r="AN2701" i="3"/>
  <c r="AM2701" i="3"/>
  <c r="AL2701" i="3"/>
  <c r="AK2701" i="3"/>
  <c r="AO2701" i="3" s="1"/>
  <c r="AH2701" i="3"/>
  <c r="AG2701" i="3"/>
  <c r="AF2701" i="3"/>
  <c r="AC2701" i="3"/>
  <c r="AB2701" i="3"/>
  <c r="AA2701" i="3"/>
  <c r="Y2701" i="3"/>
  <c r="X2701" i="3"/>
  <c r="Z2701" i="3" s="1"/>
  <c r="W2701" i="3"/>
  <c r="V2701" i="3"/>
  <c r="S2701" i="3"/>
  <c r="U2701" i="3" s="1"/>
  <c r="R2701" i="3"/>
  <c r="T2701" i="3" s="1"/>
  <c r="AE2701" i="3" s="1"/>
  <c r="Q2701" i="3"/>
  <c r="P2701" i="3"/>
  <c r="O2701" i="3"/>
  <c r="AJ2701" i="3" s="1"/>
  <c r="N2701" i="3"/>
  <c r="AP2700" i="3"/>
  <c r="AU2700" i="3" s="1"/>
  <c r="AN2700" i="3"/>
  <c r="AM2700" i="3"/>
  <c r="AL2700" i="3"/>
  <c r="AK2700" i="3"/>
  <c r="AO2700" i="3" s="1"/>
  <c r="AH2700" i="3"/>
  <c r="AG2700" i="3"/>
  <c r="AF2700" i="3"/>
  <c r="AC2700" i="3"/>
  <c r="AB2700" i="3"/>
  <c r="AA2700" i="3"/>
  <c r="Y2700" i="3"/>
  <c r="X2700" i="3"/>
  <c r="Z2700" i="3" s="1"/>
  <c r="W2700" i="3"/>
  <c r="V2700" i="3"/>
  <c r="S2700" i="3"/>
  <c r="U2700" i="3" s="1"/>
  <c r="R2700" i="3"/>
  <c r="T2700" i="3" s="1"/>
  <c r="AE2700" i="3" s="1"/>
  <c r="Q2700" i="3"/>
  <c r="AQ2700" i="3" s="1"/>
  <c r="P2700" i="3"/>
  <c r="O2700" i="3"/>
  <c r="AJ2700" i="3" s="1"/>
  <c r="N2700" i="3"/>
  <c r="AP2699" i="3"/>
  <c r="AU2699" i="3" s="1"/>
  <c r="AN2699" i="3"/>
  <c r="AM2699" i="3"/>
  <c r="AL2699" i="3"/>
  <c r="AK2699" i="3"/>
  <c r="AO2699" i="3" s="1"/>
  <c r="AH2699" i="3"/>
  <c r="AG2699" i="3"/>
  <c r="AF2699" i="3"/>
  <c r="AC2699" i="3"/>
  <c r="AB2699" i="3"/>
  <c r="AA2699" i="3"/>
  <c r="Y2699" i="3"/>
  <c r="X2699" i="3"/>
  <c r="Z2699" i="3" s="1"/>
  <c r="W2699" i="3"/>
  <c r="V2699" i="3"/>
  <c r="S2699" i="3"/>
  <c r="U2699" i="3" s="1"/>
  <c r="R2699" i="3"/>
  <c r="T2699" i="3" s="1"/>
  <c r="AE2699" i="3" s="1"/>
  <c r="Q2699" i="3"/>
  <c r="AQ2699" i="3" s="1"/>
  <c r="P2699" i="3"/>
  <c r="O2699" i="3"/>
  <c r="AJ2699" i="3" s="1"/>
  <c r="N2699" i="3"/>
  <c r="AP2698" i="3"/>
  <c r="AU2698" i="3" s="1"/>
  <c r="AN2698" i="3"/>
  <c r="AM2698" i="3"/>
  <c r="AL2698" i="3"/>
  <c r="AK2698" i="3"/>
  <c r="AO2698" i="3" s="1"/>
  <c r="AH2698" i="3"/>
  <c r="AG2698" i="3"/>
  <c r="AF2698" i="3"/>
  <c r="AC2698" i="3"/>
  <c r="AB2698" i="3"/>
  <c r="AA2698" i="3"/>
  <c r="Y2698" i="3"/>
  <c r="X2698" i="3"/>
  <c r="Z2698" i="3" s="1"/>
  <c r="W2698" i="3"/>
  <c r="V2698" i="3"/>
  <c r="S2698" i="3"/>
  <c r="U2698" i="3" s="1"/>
  <c r="R2698" i="3"/>
  <c r="T2698" i="3" s="1"/>
  <c r="AE2698" i="3" s="1"/>
  <c r="Q2698" i="3"/>
  <c r="AQ2698" i="3" s="1"/>
  <c r="P2698" i="3"/>
  <c r="O2698" i="3"/>
  <c r="AJ2698" i="3" s="1"/>
  <c r="N2698" i="3"/>
  <c r="AP2697" i="3"/>
  <c r="AU2697" i="3" s="1"/>
  <c r="AN2697" i="3"/>
  <c r="AM2697" i="3"/>
  <c r="AL2697" i="3"/>
  <c r="AK2697" i="3"/>
  <c r="AO2697" i="3" s="1"/>
  <c r="AH2697" i="3"/>
  <c r="AG2697" i="3"/>
  <c r="AF2697" i="3"/>
  <c r="AC2697" i="3"/>
  <c r="AB2697" i="3"/>
  <c r="AA2697" i="3"/>
  <c r="Y2697" i="3"/>
  <c r="X2697" i="3"/>
  <c r="Z2697" i="3" s="1"/>
  <c r="W2697" i="3"/>
  <c r="V2697" i="3"/>
  <c r="S2697" i="3"/>
  <c r="U2697" i="3" s="1"/>
  <c r="R2697" i="3"/>
  <c r="T2697" i="3" s="1"/>
  <c r="AE2697" i="3" s="1"/>
  <c r="Q2697" i="3"/>
  <c r="AQ2697" i="3" s="1"/>
  <c r="P2697" i="3"/>
  <c r="O2697" i="3"/>
  <c r="AJ2697" i="3" s="1"/>
  <c r="N2697" i="3"/>
  <c r="AP2696" i="3"/>
  <c r="AU2696" i="3" s="1"/>
  <c r="AN2696" i="3"/>
  <c r="AM2696" i="3"/>
  <c r="AL2696" i="3"/>
  <c r="AK2696" i="3"/>
  <c r="AO2696" i="3" s="1"/>
  <c r="AH2696" i="3"/>
  <c r="AG2696" i="3"/>
  <c r="AF2696" i="3"/>
  <c r="AC2696" i="3"/>
  <c r="AB2696" i="3"/>
  <c r="AA2696" i="3"/>
  <c r="Y2696" i="3"/>
  <c r="X2696" i="3"/>
  <c r="Z2696" i="3" s="1"/>
  <c r="W2696" i="3"/>
  <c r="V2696" i="3"/>
  <c r="S2696" i="3"/>
  <c r="U2696" i="3" s="1"/>
  <c r="R2696" i="3"/>
  <c r="T2696" i="3" s="1"/>
  <c r="AE2696" i="3" s="1"/>
  <c r="Q2696" i="3"/>
  <c r="AQ2696" i="3" s="1"/>
  <c r="P2696" i="3"/>
  <c r="O2696" i="3"/>
  <c r="AJ2696" i="3" s="1"/>
  <c r="N2696" i="3"/>
  <c r="AP2695" i="3"/>
  <c r="AU2695" i="3" s="1"/>
  <c r="AN2695" i="3"/>
  <c r="AM2695" i="3"/>
  <c r="AL2695" i="3"/>
  <c r="AK2695" i="3"/>
  <c r="AO2695" i="3" s="1"/>
  <c r="AH2695" i="3"/>
  <c r="AG2695" i="3"/>
  <c r="AF2695" i="3"/>
  <c r="AC2695" i="3"/>
  <c r="AB2695" i="3"/>
  <c r="AA2695" i="3"/>
  <c r="Y2695" i="3"/>
  <c r="X2695" i="3"/>
  <c r="Z2695" i="3" s="1"/>
  <c r="W2695" i="3"/>
  <c r="V2695" i="3"/>
  <c r="S2695" i="3"/>
  <c r="U2695" i="3" s="1"/>
  <c r="R2695" i="3"/>
  <c r="T2695" i="3" s="1"/>
  <c r="AE2695" i="3" s="1"/>
  <c r="Q2695" i="3"/>
  <c r="AQ2695" i="3" s="1"/>
  <c r="P2695" i="3"/>
  <c r="O2695" i="3"/>
  <c r="AJ2695" i="3" s="1"/>
  <c r="N2695" i="3"/>
  <c r="AP2694" i="3"/>
  <c r="AU2694" i="3" s="1"/>
  <c r="AN2694" i="3"/>
  <c r="AM2694" i="3"/>
  <c r="AL2694" i="3"/>
  <c r="AK2694" i="3"/>
  <c r="AO2694" i="3" s="1"/>
  <c r="AH2694" i="3"/>
  <c r="AG2694" i="3"/>
  <c r="AF2694" i="3"/>
  <c r="AC2694" i="3"/>
  <c r="AB2694" i="3"/>
  <c r="AA2694" i="3"/>
  <c r="Y2694" i="3"/>
  <c r="X2694" i="3"/>
  <c r="Z2694" i="3" s="1"/>
  <c r="W2694" i="3"/>
  <c r="V2694" i="3"/>
  <c r="S2694" i="3"/>
  <c r="U2694" i="3" s="1"/>
  <c r="R2694" i="3"/>
  <c r="T2694" i="3" s="1"/>
  <c r="AE2694" i="3" s="1"/>
  <c r="Q2694" i="3"/>
  <c r="AQ2694" i="3" s="1"/>
  <c r="P2694" i="3"/>
  <c r="O2694" i="3"/>
  <c r="AJ2694" i="3" s="1"/>
  <c r="N2694" i="3"/>
  <c r="AP2693" i="3"/>
  <c r="AU2693" i="3" s="1"/>
  <c r="AN2693" i="3"/>
  <c r="AM2693" i="3"/>
  <c r="AL2693" i="3"/>
  <c r="AK2693" i="3"/>
  <c r="AO2693" i="3" s="1"/>
  <c r="AH2693" i="3"/>
  <c r="AG2693" i="3"/>
  <c r="AF2693" i="3"/>
  <c r="AC2693" i="3"/>
  <c r="AB2693" i="3"/>
  <c r="AA2693" i="3"/>
  <c r="Y2693" i="3"/>
  <c r="X2693" i="3"/>
  <c r="Z2693" i="3" s="1"/>
  <c r="W2693" i="3"/>
  <c r="V2693" i="3"/>
  <c r="S2693" i="3"/>
  <c r="U2693" i="3" s="1"/>
  <c r="R2693" i="3"/>
  <c r="T2693" i="3" s="1"/>
  <c r="AE2693" i="3" s="1"/>
  <c r="Q2693" i="3"/>
  <c r="AQ2693" i="3" s="1"/>
  <c r="P2693" i="3"/>
  <c r="O2693" i="3"/>
  <c r="AJ2693" i="3" s="1"/>
  <c r="N2693" i="3"/>
  <c r="AP2692" i="3"/>
  <c r="AU2692" i="3" s="1"/>
  <c r="AN2692" i="3"/>
  <c r="AM2692" i="3"/>
  <c r="AL2692" i="3"/>
  <c r="AK2692" i="3"/>
  <c r="AO2692" i="3" s="1"/>
  <c r="AH2692" i="3"/>
  <c r="AG2692" i="3"/>
  <c r="AF2692" i="3"/>
  <c r="AC2692" i="3"/>
  <c r="AB2692" i="3"/>
  <c r="AA2692" i="3"/>
  <c r="Y2692" i="3"/>
  <c r="X2692" i="3"/>
  <c r="Z2692" i="3" s="1"/>
  <c r="W2692" i="3"/>
  <c r="V2692" i="3"/>
  <c r="S2692" i="3"/>
  <c r="U2692" i="3" s="1"/>
  <c r="R2692" i="3"/>
  <c r="T2692" i="3" s="1"/>
  <c r="AE2692" i="3" s="1"/>
  <c r="Q2692" i="3"/>
  <c r="AQ2692" i="3" s="1"/>
  <c r="P2692" i="3"/>
  <c r="O2692" i="3"/>
  <c r="AJ2692" i="3" s="1"/>
  <c r="N2692" i="3"/>
  <c r="AP2691" i="3"/>
  <c r="AU2691" i="3" s="1"/>
  <c r="AN2691" i="3"/>
  <c r="AM2691" i="3"/>
  <c r="AL2691" i="3"/>
  <c r="AK2691" i="3"/>
  <c r="AO2691" i="3" s="1"/>
  <c r="AH2691" i="3"/>
  <c r="AG2691" i="3"/>
  <c r="AF2691" i="3"/>
  <c r="AC2691" i="3"/>
  <c r="AB2691" i="3"/>
  <c r="AA2691" i="3"/>
  <c r="Y2691" i="3"/>
  <c r="X2691" i="3"/>
  <c r="Z2691" i="3" s="1"/>
  <c r="W2691" i="3"/>
  <c r="V2691" i="3"/>
  <c r="S2691" i="3"/>
  <c r="U2691" i="3" s="1"/>
  <c r="R2691" i="3"/>
  <c r="T2691" i="3" s="1"/>
  <c r="AE2691" i="3" s="1"/>
  <c r="Q2691" i="3"/>
  <c r="AQ2691" i="3" s="1"/>
  <c r="P2691" i="3"/>
  <c r="O2691" i="3"/>
  <c r="AJ2691" i="3" s="1"/>
  <c r="N2691" i="3"/>
  <c r="AP2690" i="3"/>
  <c r="AU2690" i="3" s="1"/>
  <c r="AN2690" i="3"/>
  <c r="AM2690" i="3"/>
  <c r="AL2690" i="3"/>
  <c r="AK2690" i="3"/>
  <c r="AO2690" i="3" s="1"/>
  <c r="AH2690" i="3"/>
  <c r="AG2690" i="3"/>
  <c r="AF2690" i="3"/>
  <c r="AC2690" i="3"/>
  <c r="AB2690" i="3"/>
  <c r="AA2690" i="3"/>
  <c r="Y2690" i="3"/>
  <c r="X2690" i="3"/>
  <c r="Z2690" i="3" s="1"/>
  <c r="W2690" i="3"/>
  <c r="V2690" i="3"/>
  <c r="S2690" i="3"/>
  <c r="U2690" i="3" s="1"/>
  <c r="R2690" i="3"/>
  <c r="T2690" i="3" s="1"/>
  <c r="AE2690" i="3" s="1"/>
  <c r="Q2690" i="3"/>
  <c r="AQ2690" i="3" s="1"/>
  <c r="P2690" i="3"/>
  <c r="O2690" i="3"/>
  <c r="AJ2690" i="3" s="1"/>
  <c r="N2690" i="3"/>
  <c r="AP2689" i="3"/>
  <c r="AU2689" i="3" s="1"/>
  <c r="AN2689" i="3"/>
  <c r="AM2689" i="3"/>
  <c r="AL2689" i="3"/>
  <c r="AK2689" i="3"/>
  <c r="AO2689" i="3" s="1"/>
  <c r="AH2689" i="3"/>
  <c r="AG2689" i="3"/>
  <c r="AF2689" i="3"/>
  <c r="AC2689" i="3"/>
  <c r="AB2689" i="3"/>
  <c r="AA2689" i="3"/>
  <c r="Y2689" i="3"/>
  <c r="X2689" i="3"/>
  <c r="Z2689" i="3" s="1"/>
  <c r="W2689" i="3"/>
  <c r="V2689" i="3"/>
  <c r="S2689" i="3"/>
  <c r="U2689" i="3" s="1"/>
  <c r="R2689" i="3"/>
  <c r="T2689" i="3" s="1"/>
  <c r="AE2689" i="3" s="1"/>
  <c r="Q2689" i="3"/>
  <c r="P2689" i="3"/>
  <c r="O2689" i="3"/>
  <c r="AJ2689" i="3" s="1"/>
  <c r="N2689" i="3"/>
  <c r="AP2688" i="3"/>
  <c r="AU2688" i="3" s="1"/>
  <c r="AN2688" i="3"/>
  <c r="AM2688" i="3"/>
  <c r="AL2688" i="3"/>
  <c r="AK2688" i="3"/>
  <c r="AO2688" i="3" s="1"/>
  <c r="AH2688" i="3"/>
  <c r="AG2688" i="3"/>
  <c r="AF2688" i="3"/>
  <c r="AC2688" i="3"/>
  <c r="AB2688" i="3"/>
  <c r="AA2688" i="3"/>
  <c r="Y2688" i="3"/>
  <c r="X2688" i="3"/>
  <c r="Z2688" i="3" s="1"/>
  <c r="W2688" i="3"/>
  <c r="V2688" i="3"/>
  <c r="S2688" i="3"/>
  <c r="U2688" i="3" s="1"/>
  <c r="R2688" i="3"/>
  <c r="T2688" i="3" s="1"/>
  <c r="AE2688" i="3" s="1"/>
  <c r="Q2688" i="3"/>
  <c r="P2688" i="3"/>
  <c r="O2688" i="3"/>
  <c r="AJ2688" i="3" s="1"/>
  <c r="N2688" i="3"/>
  <c r="AP2687" i="3"/>
  <c r="AU2687" i="3" s="1"/>
  <c r="AN2687" i="3"/>
  <c r="AM2687" i="3"/>
  <c r="AL2687" i="3"/>
  <c r="AK2687" i="3"/>
  <c r="AO2687" i="3" s="1"/>
  <c r="AH2687" i="3"/>
  <c r="AG2687" i="3"/>
  <c r="AF2687" i="3"/>
  <c r="AC2687" i="3"/>
  <c r="AB2687" i="3"/>
  <c r="AA2687" i="3"/>
  <c r="Y2687" i="3"/>
  <c r="X2687" i="3"/>
  <c r="Z2687" i="3" s="1"/>
  <c r="W2687" i="3"/>
  <c r="V2687" i="3"/>
  <c r="S2687" i="3"/>
  <c r="U2687" i="3" s="1"/>
  <c r="R2687" i="3"/>
  <c r="T2687" i="3" s="1"/>
  <c r="AE2687" i="3" s="1"/>
  <c r="Q2687" i="3"/>
  <c r="AQ2687" i="3" s="1"/>
  <c r="P2687" i="3"/>
  <c r="O2687" i="3"/>
  <c r="AJ2687" i="3" s="1"/>
  <c r="N2687" i="3"/>
  <c r="AP2686" i="3"/>
  <c r="AU2686" i="3" s="1"/>
  <c r="AN2686" i="3"/>
  <c r="AM2686" i="3"/>
  <c r="AL2686" i="3"/>
  <c r="AK2686" i="3"/>
  <c r="AO2686" i="3" s="1"/>
  <c r="AH2686" i="3"/>
  <c r="AG2686" i="3"/>
  <c r="AF2686" i="3"/>
  <c r="AC2686" i="3"/>
  <c r="AB2686" i="3"/>
  <c r="AA2686" i="3"/>
  <c r="Y2686" i="3"/>
  <c r="X2686" i="3"/>
  <c r="Z2686" i="3" s="1"/>
  <c r="W2686" i="3"/>
  <c r="V2686" i="3"/>
  <c r="S2686" i="3"/>
  <c r="U2686" i="3" s="1"/>
  <c r="R2686" i="3"/>
  <c r="T2686" i="3" s="1"/>
  <c r="AE2686" i="3" s="1"/>
  <c r="Q2686" i="3"/>
  <c r="AQ2686" i="3" s="1"/>
  <c r="P2686" i="3"/>
  <c r="O2686" i="3"/>
  <c r="AJ2686" i="3" s="1"/>
  <c r="N2686" i="3"/>
  <c r="AP2685" i="3"/>
  <c r="AU2685" i="3" s="1"/>
  <c r="AN2685" i="3"/>
  <c r="AM2685" i="3"/>
  <c r="AL2685" i="3"/>
  <c r="AK2685" i="3"/>
  <c r="AO2685" i="3" s="1"/>
  <c r="AH2685" i="3"/>
  <c r="AG2685" i="3"/>
  <c r="AF2685" i="3"/>
  <c r="AC2685" i="3"/>
  <c r="AB2685" i="3"/>
  <c r="AA2685" i="3"/>
  <c r="Y2685" i="3"/>
  <c r="X2685" i="3"/>
  <c r="Z2685" i="3" s="1"/>
  <c r="W2685" i="3"/>
  <c r="V2685" i="3"/>
  <c r="S2685" i="3"/>
  <c r="U2685" i="3" s="1"/>
  <c r="R2685" i="3"/>
  <c r="T2685" i="3" s="1"/>
  <c r="AE2685" i="3" s="1"/>
  <c r="Q2685" i="3"/>
  <c r="AQ2685" i="3" s="1"/>
  <c r="P2685" i="3"/>
  <c r="O2685" i="3"/>
  <c r="AJ2685" i="3" s="1"/>
  <c r="N2685" i="3"/>
  <c r="AP2684" i="3"/>
  <c r="AU2684" i="3" s="1"/>
  <c r="AN2684" i="3"/>
  <c r="AM2684" i="3"/>
  <c r="AL2684" i="3"/>
  <c r="AK2684" i="3"/>
  <c r="AO2684" i="3" s="1"/>
  <c r="AH2684" i="3"/>
  <c r="AG2684" i="3"/>
  <c r="AF2684" i="3"/>
  <c r="AC2684" i="3"/>
  <c r="AB2684" i="3"/>
  <c r="AA2684" i="3"/>
  <c r="Y2684" i="3"/>
  <c r="X2684" i="3"/>
  <c r="Z2684" i="3" s="1"/>
  <c r="W2684" i="3"/>
  <c r="V2684" i="3"/>
  <c r="S2684" i="3"/>
  <c r="U2684" i="3" s="1"/>
  <c r="R2684" i="3"/>
  <c r="T2684" i="3" s="1"/>
  <c r="AE2684" i="3" s="1"/>
  <c r="Q2684" i="3"/>
  <c r="AQ2684" i="3" s="1"/>
  <c r="P2684" i="3"/>
  <c r="O2684" i="3"/>
  <c r="AJ2684" i="3" s="1"/>
  <c r="N2684" i="3"/>
  <c r="AP2683" i="3"/>
  <c r="AU2683" i="3" s="1"/>
  <c r="AN2683" i="3"/>
  <c r="AM2683" i="3"/>
  <c r="AL2683" i="3"/>
  <c r="AK2683" i="3"/>
  <c r="AO2683" i="3" s="1"/>
  <c r="AH2683" i="3"/>
  <c r="AG2683" i="3"/>
  <c r="AF2683" i="3"/>
  <c r="AC2683" i="3"/>
  <c r="AB2683" i="3"/>
  <c r="AA2683" i="3"/>
  <c r="Y2683" i="3"/>
  <c r="X2683" i="3"/>
  <c r="Z2683" i="3" s="1"/>
  <c r="W2683" i="3"/>
  <c r="V2683" i="3"/>
  <c r="S2683" i="3"/>
  <c r="U2683" i="3" s="1"/>
  <c r="R2683" i="3"/>
  <c r="T2683" i="3" s="1"/>
  <c r="AE2683" i="3" s="1"/>
  <c r="Q2683" i="3"/>
  <c r="P2683" i="3"/>
  <c r="O2683" i="3"/>
  <c r="AJ2683" i="3" s="1"/>
  <c r="N2683" i="3"/>
  <c r="AP2682" i="3"/>
  <c r="AU2682" i="3" s="1"/>
  <c r="AN2682" i="3"/>
  <c r="AM2682" i="3"/>
  <c r="AL2682" i="3"/>
  <c r="AK2682" i="3"/>
  <c r="AO2682" i="3" s="1"/>
  <c r="AH2682" i="3"/>
  <c r="AG2682" i="3"/>
  <c r="AF2682" i="3"/>
  <c r="AC2682" i="3"/>
  <c r="AB2682" i="3"/>
  <c r="AA2682" i="3"/>
  <c r="Y2682" i="3"/>
  <c r="X2682" i="3"/>
  <c r="Z2682" i="3" s="1"/>
  <c r="W2682" i="3"/>
  <c r="V2682" i="3"/>
  <c r="S2682" i="3"/>
  <c r="U2682" i="3" s="1"/>
  <c r="R2682" i="3"/>
  <c r="T2682" i="3" s="1"/>
  <c r="AE2682" i="3" s="1"/>
  <c r="Q2682" i="3"/>
  <c r="AQ2682" i="3" s="1"/>
  <c r="P2682" i="3"/>
  <c r="O2682" i="3"/>
  <c r="AJ2682" i="3" s="1"/>
  <c r="N2682" i="3"/>
  <c r="AP2681" i="3"/>
  <c r="AN2681" i="3"/>
  <c r="AM2681" i="3"/>
  <c r="AL2681" i="3"/>
  <c r="AK2681" i="3"/>
  <c r="AO2681" i="3" s="1"/>
  <c r="AH2681" i="3"/>
  <c r="AG2681" i="3"/>
  <c r="AF2681" i="3"/>
  <c r="AC2681" i="3"/>
  <c r="AB2681" i="3"/>
  <c r="Y2681" i="3"/>
  <c r="X2681" i="3"/>
  <c r="Z2681" i="3" s="1"/>
  <c r="W2681" i="3"/>
  <c r="V2681" i="3"/>
  <c r="S2681" i="3"/>
  <c r="U2681" i="3" s="1"/>
  <c r="R2681" i="3"/>
  <c r="T2681" i="3" s="1"/>
  <c r="AE2681" i="3" s="1"/>
  <c r="Q2681" i="3"/>
  <c r="P2681" i="3"/>
  <c r="O2681" i="3"/>
  <c r="AJ2681" i="3" s="1"/>
  <c r="N2681" i="3"/>
  <c r="AP2680" i="3"/>
  <c r="AU2680" i="3" s="1"/>
  <c r="AN2680" i="3"/>
  <c r="AM2680" i="3"/>
  <c r="AL2680" i="3"/>
  <c r="AK2680" i="3"/>
  <c r="AO2680" i="3" s="1"/>
  <c r="AH2680" i="3"/>
  <c r="AG2680" i="3"/>
  <c r="AF2680" i="3"/>
  <c r="AC2680" i="3"/>
  <c r="AB2680" i="3"/>
  <c r="AA2680" i="3"/>
  <c r="Y2680" i="3"/>
  <c r="X2680" i="3"/>
  <c r="Z2680" i="3" s="1"/>
  <c r="W2680" i="3"/>
  <c r="V2680" i="3"/>
  <c r="S2680" i="3"/>
  <c r="U2680" i="3" s="1"/>
  <c r="R2680" i="3"/>
  <c r="T2680" i="3" s="1"/>
  <c r="AE2680" i="3" s="1"/>
  <c r="Q2680" i="3"/>
  <c r="AQ2680" i="3" s="1"/>
  <c r="P2680" i="3"/>
  <c r="O2680" i="3"/>
  <c r="AJ2680" i="3" s="1"/>
  <c r="N2680" i="3"/>
  <c r="AP2679" i="3"/>
  <c r="AU2679" i="3" s="1"/>
  <c r="AN2679" i="3"/>
  <c r="AM2679" i="3"/>
  <c r="AL2679" i="3"/>
  <c r="AK2679" i="3"/>
  <c r="AO2679" i="3" s="1"/>
  <c r="AH2679" i="3"/>
  <c r="AG2679" i="3"/>
  <c r="AF2679" i="3"/>
  <c r="AC2679" i="3"/>
  <c r="AB2679" i="3"/>
  <c r="AA2679" i="3"/>
  <c r="Y2679" i="3"/>
  <c r="X2679" i="3"/>
  <c r="Z2679" i="3" s="1"/>
  <c r="W2679" i="3"/>
  <c r="V2679" i="3"/>
  <c r="S2679" i="3"/>
  <c r="U2679" i="3" s="1"/>
  <c r="R2679" i="3"/>
  <c r="T2679" i="3" s="1"/>
  <c r="AE2679" i="3" s="1"/>
  <c r="Q2679" i="3"/>
  <c r="AQ2679" i="3" s="1"/>
  <c r="P2679" i="3"/>
  <c r="O2679" i="3"/>
  <c r="AJ2679" i="3" s="1"/>
  <c r="N2679" i="3"/>
  <c r="AP2678" i="3"/>
  <c r="AU2678" i="3" s="1"/>
  <c r="AN2678" i="3"/>
  <c r="AM2678" i="3"/>
  <c r="AL2678" i="3"/>
  <c r="AK2678" i="3"/>
  <c r="AO2678" i="3" s="1"/>
  <c r="AH2678" i="3"/>
  <c r="AG2678" i="3"/>
  <c r="AF2678" i="3"/>
  <c r="AC2678" i="3"/>
  <c r="AB2678" i="3"/>
  <c r="AA2678" i="3"/>
  <c r="Y2678" i="3"/>
  <c r="X2678" i="3"/>
  <c r="Z2678" i="3" s="1"/>
  <c r="W2678" i="3"/>
  <c r="V2678" i="3"/>
  <c r="S2678" i="3"/>
  <c r="U2678" i="3" s="1"/>
  <c r="R2678" i="3"/>
  <c r="T2678" i="3" s="1"/>
  <c r="AE2678" i="3" s="1"/>
  <c r="Q2678" i="3"/>
  <c r="AQ2678" i="3" s="1"/>
  <c r="P2678" i="3"/>
  <c r="O2678" i="3"/>
  <c r="AJ2678" i="3" s="1"/>
  <c r="N2678" i="3"/>
  <c r="AP2677" i="3"/>
  <c r="AU2677" i="3" s="1"/>
  <c r="AN2677" i="3"/>
  <c r="AM2677" i="3"/>
  <c r="AL2677" i="3"/>
  <c r="AK2677" i="3"/>
  <c r="AO2677" i="3" s="1"/>
  <c r="AH2677" i="3"/>
  <c r="AG2677" i="3"/>
  <c r="AF2677" i="3"/>
  <c r="AC2677" i="3"/>
  <c r="AB2677" i="3"/>
  <c r="AA2677" i="3"/>
  <c r="Y2677" i="3"/>
  <c r="X2677" i="3"/>
  <c r="Z2677" i="3" s="1"/>
  <c r="W2677" i="3"/>
  <c r="V2677" i="3"/>
  <c r="S2677" i="3"/>
  <c r="U2677" i="3" s="1"/>
  <c r="R2677" i="3"/>
  <c r="T2677" i="3" s="1"/>
  <c r="AE2677" i="3" s="1"/>
  <c r="Q2677" i="3"/>
  <c r="AQ2677" i="3" s="1"/>
  <c r="P2677" i="3"/>
  <c r="O2677" i="3"/>
  <c r="AJ2677" i="3" s="1"/>
  <c r="N2677" i="3"/>
  <c r="AP2676" i="3"/>
  <c r="AU2676" i="3" s="1"/>
  <c r="AN2676" i="3"/>
  <c r="AM2676" i="3"/>
  <c r="AL2676" i="3"/>
  <c r="AK2676" i="3"/>
  <c r="AO2676" i="3" s="1"/>
  <c r="AH2676" i="3"/>
  <c r="AG2676" i="3"/>
  <c r="AF2676" i="3"/>
  <c r="AC2676" i="3"/>
  <c r="AB2676" i="3"/>
  <c r="AA2676" i="3"/>
  <c r="Y2676" i="3"/>
  <c r="X2676" i="3"/>
  <c r="Z2676" i="3" s="1"/>
  <c r="W2676" i="3"/>
  <c r="V2676" i="3"/>
  <c r="S2676" i="3"/>
  <c r="U2676" i="3" s="1"/>
  <c r="R2676" i="3"/>
  <c r="T2676" i="3" s="1"/>
  <c r="AE2676" i="3" s="1"/>
  <c r="Q2676" i="3"/>
  <c r="P2676" i="3"/>
  <c r="O2676" i="3"/>
  <c r="AJ2676" i="3" s="1"/>
  <c r="N2676" i="3"/>
  <c r="AP2675" i="3"/>
  <c r="AU2675" i="3" s="1"/>
  <c r="AN2675" i="3"/>
  <c r="AM2675" i="3"/>
  <c r="AL2675" i="3"/>
  <c r="AK2675" i="3"/>
  <c r="AO2675" i="3" s="1"/>
  <c r="AH2675" i="3"/>
  <c r="AG2675" i="3"/>
  <c r="AF2675" i="3"/>
  <c r="AC2675" i="3"/>
  <c r="AB2675" i="3"/>
  <c r="AA2675" i="3"/>
  <c r="Y2675" i="3"/>
  <c r="X2675" i="3"/>
  <c r="Z2675" i="3" s="1"/>
  <c r="W2675" i="3"/>
  <c r="V2675" i="3"/>
  <c r="S2675" i="3"/>
  <c r="U2675" i="3" s="1"/>
  <c r="R2675" i="3"/>
  <c r="T2675" i="3" s="1"/>
  <c r="AE2675" i="3" s="1"/>
  <c r="Q2675" i="3"/>
  <c r="AQ2675" i="3" s="1"/>
  <c r="P2675" i="3"/>
  <c r="O2675" i="3"/>
  <c r="AJ2675" i="3" s="1"/>
  <c r="N2675" i="3"/>
  <c r="AP2674" i="3"/>
  <c r="AU2674" i="3" s="1"/>
  <c r="AN2674" i="3"/>
  <c r="AM2674" i="3"/>
  <c r="AL2674" i="3"/>
  <c r="AK2674" i="3"/>
  <c r="AO2674" i="3" s="1"/>
  <c r="AH2674" i="3"/>
  <c r="AG2674" i="3"/>
  <c r="AF2674" i="3"/>
  <c r="AC2674" i="3"/>
  <c r="AB2674" i="3"/>
  <c r="AA2674" i="3"/>
  <c r="Y2674" i="3"/>
  <c r="X2674" i="3"/>
  <c r="Z2674" i="3" s="1"/>
  <c r="W2674" i="3"/>
  <c r="V2674" i="3"/>
  <c r="S2674" i="3"/>
  <c r="U2674" i="3" s="1"/>
  <c r="R2674" i="3"/>
  <c r="T2674" i="3" s="1"/>
  <c r="AE2674" i="3" s="1"/>
  <c r="Q2674" i="3"/>
  <c r="AQ2674" i="3" s="1"/>
  <c r="P2674" i="3"/>
  <c r="O2674" i="3"/>
  <c r="AJ2674" i="3" s="1"/>
  <c r="N2674" i="3"/>
  <c r="AP2673" i="3"/>
  <c r="AU2673" i="3" s="1"/>
  <c r="AN2673" i="3"/>
  <c r="AM2673" i="3"/>
  <c r="AL2673" i="3"/>
  <c r="AK2673" i="3"/>
  <c r="AO2673" i="3" s="1"/>
  <c r="AH2673" i="3"/>
  <c r="AG2673" i="3"/>
  <c r="AF2673" i="3"/>
  <c r="AC2673" i="3"/>
  <c r="AB2673" i="3"/>
  <c r="AA2673" i="3"/>
  <c r="Y2673" i="3"/>
  <c r="X2673" i="3"/>
  <c r="Z2673" i="3" s="1"/>
  <c r="W2673" i="3"/>
  <c r="V2673" i="3"/>
  <c r="S2673" i="3"/>
  <c r="U2673" i="3" s="1"/>
  <c r="R2673" i="3"/>
  <c r="T2673" i="3" s="1"/>
  <c r="AE2673" i="3" s="1"/>
  <c r="Q2673" i="3"/>
  <c r="P2673" i="3"/>
  <c r="O2673" i="3"/>
  <c r="AJ2673" i="3" s="1"/>
  <c r="N2673" i="3"/>
  <c r="AP2672" i="3"/>
  <c r="AU2672" i="3" s="1"/>
  <c r="AN2672" i="3"/>
  <c r="AM2672" i="3"/>
  <c r="AL2672" i="3"/>
  <c r="AK2672" i="3"/>
  <c r="AO2672" i="3" s="1"/>
  <c r="AH2672" i="3"/>
  <c r="AG2672" i="3"/>
  <c r="AF2672" i="3"/>
  <c r="AC2672" i="3"/>
  <c r="AB2672" i="3"/>
  <c r="AA2672" i="3"/>
  <c r="Y2672" i="3"/>
  <c r="X2672" i="3"/>
  <c r="Z2672" i="3" s="1"/>
  <c r="W2672" i="3"/>
  <c r="V2672" i="3"/>
  <c r="S2672" i="3"/>
  <c r="U2672" i="3" s="1"/>
  <c r="R2672" i="3"/>
  <c r="T2672" i="3" s="1"/>
  <c r="AE2672" i="3" s="1"/>
  <c r="Q2672" i="3"/>
  <c r="AQ2672" i="3" s="1"/>
  <c r="P2672" i="3"/>
  <c r="O2672" i="3"/>
  <c r="AJ2672" i="3" s="1"/>
  <c r="N2672" i="3"/>
  <c r="AP2671" i="3"/>
  <c r="AU2671" i="3" s="1"/>
  <c r="AN2671" i="3"/>
  <c r="AM2671" i="3"/>
  <c r="AL2671" i="3"/>
  <c r="AK2671" i="3"/>
  <c r="AO2671" i="3" s="1"/>
  <c r="AH2671" i="3"/>
  <c r="AG2671" i="3"/>
  <c r="AF2671" i="3"/>
  <c r="AC2671" i="3"/>
  <c r="AB2671" i="3"/>
  <c r="AA2671" i="3"/>
  <c r="Y2671" i="3"/>
  <c r="X2671" i="3"/>
  <c r="Z2671" i="3" s="1"/>
  <c r="W2671" i="3"/>
  <c r="V2671" i="3"/>
  <c r="S2671" i="3"/>
  <c r="U2671" i="3" s="1"/>
  <c r="R2671" i="3"/>
  <c r="T2671" i="3" s="1"/>
  <c r="AE2671" i="3" s="1"/>
  <c r="Q2671" i="3"/>
  <c r="AQ2671" i="3" s="1"/>
  <c r="P2671" i="3"/>
  <c r="O2671" i="3"/>
  <c r="AJ2671" i="3" s="1"/>
  <c r="N2671" i="3"/>
  <c r="AP2670" i="3"/>
  <c r="AU2670" i="3" s="1"/>
  <c r="AN2670" i="3"/>
  <c r="AM2670" i="3"/>
  <c r="AL2670" i="3"/>
  <c r="AK2670" i="3"/>
  <c r="AO2670" i="3" s="1"/>
  <c r="AH2670" i="3"/>
  <c r="AG2670" i="3"/>
  <c r="AF2670" i="3"/>
  <c r="AC2670" i="3"/>
  <c r="AB2670" i="3"/>
  <c r="AA2670" i="3"/>
  <c r="Y2670" i="3"/>
  <c r="X2670" i="3"/>
  <c r="Z2670" i="3" s="1"/>
  <c r="W2670" i="3"/>
  <c r="V2670" i="3"/>
  <c r="S2670" i="3"/>
  <c r="U2670" i="3" s="1"/>
  <c r="R2670" i="3"/>
  <c r="T2670" i="3" s="1"/>
  <c r="AE2670" i="3" s="1"/>
  <c r="Q2670" i="3"/>
  <c r="AQ2670" i="3" s="1"/>
  <c r="P2670" i="3"/>
  <c r="O2670" i="3"/>
  <c r="AJ2670" i="3" s="1"/>
  <c r="N2670" i="3"/>
  <c r="AP2669" i="3"/>
  <c r="AU2669" i="3" s="1"/>
  <c r="AN2669" i="3"/>
  <c r="AM2669" i="3"/>
  <c r="AL2669" i="3"/>
  <c r="AK2669" i="3"/>
  <c r="AO2669" i="3" s="1"/>
  <c r="AH2669" i="3"/>
  <c r="AG2669" i="3"/>
  <c r="AF2669" i="3"/>
  <c r="AC2669" i="3"/>
  <c r="AB2669" i="3"/>
  <c r="AA2669" i="3"/>
  <c r="Y2669" i="3"/>
  <c r="X2669" i="3"/>
  <c r="Z2669" i="3" s="1"/>
  <c r="W2669" i="3"/>
  <c r="V2669" i="3"/>
  <c r="S2669" i="3"/>
  <c r="U2669" i="3" s="1"/>
  <c r="R2669" i="3"/>
  <c r="T2669" i="3" s="1"/>
  <c r="AE2669" i="3" s="1"/>
  <c r="Q2669" i="3"/>
  <c r="AQ2669" i="3" s="1"/>
  <c r="P2669" i="3"/>
  <c r="O2669" i="3"/>
  <c r="AJ2669" i="3" s="1"/>
  <c r="N2669" i="3"/>
  <c r="AP2668" i="3"/>
  <c r="AU2668" i="3" s="1"/>
  <c r="AN2668" i="3"/>
  <c r="AM2668" i="3"/>
  <c r="AL2668" i="3"/>
  <c r="AK2668" i="3"/>
  <c r="AO2668" i="3" s="1"/>
  <c r="AH2668" i="3"/>
  <c r="AG2668" i="3"/>
  <c r="AF2668" i="3"/>
  <c r="AC2668" i="3"/>
  <c r="AB2668" i="3"/>
  <c r="AA2668" i="3"/>
  <c r="Y2668" i="3"/>
  <c r="X2668" i="3"/>
  <c r="Z2668" i="3" s="1"/>
  <c r="W2668" i="3"/>
  <c r="V2668" i="3"/>
  <c r="S2668" i="3"/>
  <c r="U2668" i="3" s="1"/>
  <c r="R2668" i="3"/>
  <c r="T2668" i="3" s="1"/>
  <c r="AE2668" i="3" s="1"/>
  <c r="Q2668" i="3"/>
  <c r="AQ2668" i="3" s="1"/>
  <c r="P2668" i="3"/>
  <c r="O2668" i="3"/>
  <c r="AJ2668" i="3" s="1"/>
  <c r="N2668" i="3"/>
  <c r="AP2667" i="3"/>
  <c r="AU2667" i="3" s="1"/>
  <c r="AN2667" i="3"/>
  <c r="AM2667" i="3"/>
  <c r="AL2667" i="3"/>
  <c r="AK2667" i="3"/>
  <c r="AO2667" i="3" s="1"/>
  <c r="AH2667" i="3"/>
  <c r="AG2667" i="3"/>
  <c r="AF2667" i="3"/>
  <c r="AC2667" i="3"/>
  <c r="AB2667" i="3"/>
  <c r="AA2667" i="3"/>
  <c r="Y2667" i="3"/>
  <c r="X2667" i="3"/>
  <c r="Z2667" i="3" s="1"/>
  <c r="W2667" i="3"/>
  <c r="V2667" i="3"/>
  <c r="S2667" i="3"/>
  <c r="U2667" i="3" s="1"/>
  <c r="R2667" i="3"/>
  <c r="T2667" i="3" s="1"/>
  <c r="AE2667" i="3" s="1"/>
  <c r="Q2667" i="3"/>
  <c r="AQ2667" i="3" s="1"/>
  <c r="P2667" i="3"/>
  <c r="O2667" i="3"/>
  <c r="AJ2667" i="3" s="1"/>
  <c r="N2667" i="3"/>
  <c r="AP2666" i="3"/>
  <c r="AU2666" i="3" s="1"/>
  <c r="AN2666" i="3"/>
  <c r="AM2666" i="3"/>
  <c r="AL2666" i="3"/>
  <c r="AK2666" i="3"/>
  <c r="AO2666" i="3" s="1"/>
  <c r="AH2666" i="3"/>
  <c r="AG2666" i="3"/>
  <c r="AF2666" i="3"/>
  <c r="AC2666" i="3"/>
  <c r="AB2666" i="3"/>
  <c r="AA2666" i="3"/>
  <c r="Y2666" i="3"/>
  <c r="X2666" i="3"/>
  <c r="Z2666" i="3" s="1"/>
  <c r="W2666" i="3"/>
  <c r="V2666" i="3"/>
  <c r="S2666" i="3"/>
  <c r="U2666" i="3" s="1"/>
  <c r="R2666" i="3"/>
  <c r="T2666" i="3" s="1"/>
  <c r="AE2666" i="3" s="1"/>
  <c r="Q2666" i="3"/>
  <c r="AQ2666" i="3" s="1"/>
  <c r="P2666" i="3"/>
  <c r="O2666" i="3"/>
  <c r="AJ2666" i="3" s="1"/>
  <c r="N2666" i="3"/>
  <c r="AP2665" i="3"/>
  <c r="AU2665" i="3" s="1"/>
  <c r="AN2665" i="3"/>
  <c r="AM2665" i="3"/>
  <c r="AL2665" i="3"/>
  <c r="AK2665" i="3"/>
  <c r="AO2665" i="3" s="1"/>
  <c r="AH2665" i="3"/>
  <c r="AG2665" i="3"/>
  <c r="AF2665" i="3"/>
  <c r="AC2665" i="3"/>
  <c r="AB2665" i="3"/>
  <c r="AA2665" i="3"/>
  <c r="Y2665" i="3"/>
  <c r="X2665" i="3"/>
  <c r="Z2665" i="3" s="1"/>
  <c r="W2665" i="3"/>
  <c r="V2665" i="3"/>
  <c r="S2665" i="3"/>
  <c r="U2665" i="3" s="1"/>
  <c r="R2665" i="3"/>
  <c r="T2665" i="3" s="1"/>
  <c r="AE2665" i="3" s="1"/>
  <c r="Q2665" i="3"/>
  <c r="AQ2665" i="3" s="1"/>
  <c r="P2665" i="3"/>
  <c r="O2665" i="3"/>
  <c r="AJ2665" i="3" s="1"/>
  <c r="N2665" i="3"/>
  <c r="AP2664" i="3"/>
  <c r="AU2664" i="3" s="1"/>
  <c r="AN2664" i="3"/>
  <c r="AM2664" i="3"/>
  <c r="AL2664" i="3"/>
  <c r="AK2664" i="3"/>
  <c r="AO2664" i="3" s="1"/>
  <c r="AH2664" i="3"/>
  <c r="AG2664" i="3"/>
  <c r="AF2664" i="3"/>
  <c r="AC2664" i="3"/>
  <c r="AB2664" i="3"/>
  <c r="AA2664" i="3"/>
  <c r="Y2664" i="3"/>
  <c r="X2664" i="3"/>
  <c r="Z2664" i="3" s="1"/>
  <c r="W2664" i="3"/>
  <c r="V2664" i="3"/>
  <c r="S2664" i="3"/>
  <c r="U2664" i="3" s="1"/>
  <c r="R2664" i="3"/>
  <c r="T2664" i="3" s="1"/>
  <c r="AE2664" i="3" s="1"/>
  <c r="Q2664" i="3"/>
  <c r="AQ2664" i="3" s="1"/>
  <c r="P2664" i="3"/>
  <c r="O2664" i="3"/>
  <c r="AJ2664" i="3" s="1"/>
  <c r="N2664" i="3"/>
  <c r="AP2663" i="3"/>
  <c r="AU2663" i="3" s="1"/>
  <c r="AN2663" i="3"/>
  <c r="AM2663" i="3"/>
  <c r="AL2663" i="3"/>
  <c r="AK2663" i="3"/>
  <c r="AO2663" i="3" s="1"/>
  <c r="AH2663" i="3"/>
  <c r="AG2663" i="3"/>
  <c r="AF2663" i="3"/>
  <c r="AC2663" i="3"/>
  <c r="AB2663" i="3"/>
  <c r="AA2663" i="3"/>
  <c r="Y2663" i="3"/>
  <c r="X2663" i="3"/>
  <c r="Z2663" i="3" s="1"/>
  <c r="W2663" i="3"/>
  <c r="V2663" i="3"/>
  <c r="S2663" i="3"/>
  <c r="U2663" i="3" s="1"/>
  <c r="R2663" i="3"/>
  <c r="T2663" i="3" s="1"/>
  <c r="AE2663" i="3" s="1"/>
  <c r="Q2663" i="3"/>
  <c r="AQ2663" i="3" s="1"/>
  <c r="P2663" i="3"/>
  <c r="O2663" i="3"/>
  <c r="AJ2663" i="3" s="1"/>
  <c r="N2663" i="3"/>
  <c r="AP2662" i="3"/>
  <c r="AU2662" i="3" s="1"/>
  <c r="AN2662" i="3"/>
  <c r="AM2662" i="3"/>
  <c r="AL2662" i="3"/>
  <c r="AK2662" i="3"/>
  <c r="AO2662" i="3" s="1"/>
  <c r="AH2662" i="3"/>
  <c r="AG2662" i="3"/>
  <c r="AF2662" i="3"/>
  <c r="AC2662" i="3"/>
  <c r="AB2662" i="3"/>
  <c r="AA2662" i="3"/>
  <c r="Y2662" i="3"/>
  <c r="X2662" i="3"/>
  <c r="Z2662" i="3" s="1"/>
  <c r="W2662" i="3"/>
  <c r="V2662" i="3"/>
  <c r="S2662" i="3"/>
  <c r="U2662" i="3" s="1"/>
  <c r="R2662" i="3"/>
  <c r="T2662" i="3" s="1"/>
  <c r="AE2662" i="3" s="1"/>
  <c r="Q2662" i="3"/>
  <c r="AQ2662" i="3" s="1"/>
  <c r="P2662" i="3"/>
  <c r="O2662" i="3"/>
  <c r="AJ2662" i="3" s="1"/>
  <c r="N2662" i="3"/>
  <c r="AP2661" i="3"/>
  <c r="AU2661" i="3" s="1"/>
  <c r="AN2661" i="3"/>
  <c r="AM2661" i="3"/>
  <c r="AL2661" i="3"/>
  <c r="AK2661" i="3"/>
  <c r="AO2661" i="3" s="1"/>
  <c r="AH2661" i="3"/>
  <c r="AG2661" i="3"/>
  <c r="AF2661" i="3"/>
  <c r="AC2661" i="3"/>
  <c r="AB2661" i="3"/>
  <c r="AA2661" i="3"/>
  <c r="Y2661" i="3"/>
  <c r="X2661" i="3"/>
  <c r="Z2661" i="3" s="1"/>
  <c r="W2661" i="3"/>
  <c r="V2661" i="3"/>
  <c r="S2661" i="3"/>
  <c r="U2661" i="3" s="1"/>
  <c r="R2661" i="3"/>
  <c r="T2661" i="3" s="1"/>
  <c r="AE2661" i="3" s="1"/>
  <c r="Q2661" i="3"/>
  <c r="AQ2661" i="3" s="1"/>
  <c r="P2661" i="3"/>
  <c r="O2661" i="3"/>
  <c r="AJ2661" i="3" s="1"/>
  <c r="N2661" i="3"/>
  <c r="AP2660" i="3"/>
  <c r="AU2660" i="3" s="1"/>
  <c r="AN2660" i="3"/>
  <c r="AM2660" i="3"/>
  <c r="AL2660" i="3"/>
  <c r="AK2660" i="3"/>
  <c r="AO2660" i="3" s="1"/>
  <c r="AH2660" i="3"/>
  <c r="AG2660" i="3"/>
  <c r="AF2660" i="3"/>
  <c r="AC2660" i="3"/>
  <c r="AB2660" i="3"/>
  <c r="AA2660" i="3"/>
  <c r="Y2660" i="3"/>
  <c r="X2660" i="3"/>
  <c r="Z2660" i="3" s="1"/>
  <c r="W2660" i="3"/>
  <c r="V2660" i="3"/>
  <c r="S2660" i="3"/>
  <c r="U2660" i="3" s="1"/>
  <c r="R2660" i="3"/>
  <c r="T2660" i="3" s="1"/>
  <c r="AE2660" i="3" s="1"/>
  <c r="Q2660" i="3"/>
  <c r="AQ2660" i="3" s="1"/>
  <c r="P2660" i="3"/>
  <c r="O2660" i="3"/>
  <c r="AJ2660" i="3" s="1"/>
  <c r="N2660" i="3"/>
  <c r="AP2659" i="3"/>
  <c r="AU2659" i="3" s="1"/>
  <c r="AN2659" i="3"/>
  <c r="AM2659" i="3"/>
  <c r="AL2659" i="3"/>
  <c r="AK2659" i="3"/>
  <c r="AO2659" i="3" s="1"/>
  <c r="AH2659" i="3"/>
  <c r="AG2659" i="3"/>
  <c r="AF2659" i="3"/>
  <c r="AC2659" i="3"/>
  <c r="AB2659" i="3"/>
  <c r="AA2659" i="3"/>
  <c r="Y2659" i="3"/>
  <c r="X2659" i="3"/>
  <c r="Z2659" i="3" s="1"/>
  <c r="W2659" i="3"/>
  <c r="V2659" i="3"/>
  <c r="S2659" i="3"/>
  <c r="U2659" i="3" s="1"/>
  <c r="R2659" i="3"/>
  <c r="T2659" i="3" s="1"/>
  <c r="AE2659" i="3" s="1"/>
  <c r="Q2659" i="3"/>
  <c r="AQ2659" i="3" s="1"/>
  <c r="P2659" i="3"/>
  <c r="O2659" i="3"/>
  <c r="AJ2659" i="3" s="1"/>
  <c r="N2659" i="3"/>
  <c r="AP2658" i="3"/>
  <c r="AU2658" i="3" s="1"/>
  <c r="AN2658" i="3"/>
  <c r="AM2658" i="3"/>
  <c r="AL2658" i="3"/>
  <c r="AK2658" i="3"/>
  <c r="AO2658" i="3" s="1"/>
  <c r="AH2658" i="3"/>
  <c r="AG2658" i="3"/>
  <c r="AF2658" i="3"/>
  <c r="AC2658" i="3"/>
  <c r="AB2658" i="3"/>
  <c r="AA2658" i="3"/>
  <c r="Y2658" i="3"/>
  <c r="X2658" i="3"/>
  <c r="Z2658" i="3" s="1"/>
  <c r="W2658" i="3"/>
  <c r="V2658" i="3"/>
  <c r="S2658" i="3"/>
  <c r="U2658" i="3" s="1"/>
  <c r="R2658" i="3"/>
  <c r="T2658" i="3" s="1"/>
  <c r="AE2658" i="3" s="1"/>
  <c r="Q2658" i="3"/>
  <c r="AQ2658" i="3" s="1"/>
  <c r="P2658" i="3"/>
  <c r="O2658" i="3"/>
  <c r="AJ2658" i="3" s="1"/>
  <c r="N2658" i="3"/>
  <c r="AP2657" i="3"/>
  <c r="AU2657" i="3" s="1"/>
  <c r="AN2657" i="3"/>
  <c r="AM2657" i="3"/>
  <c r="AL2657" i="3"/>
  <c r="AK2657" i="3"/>
  <c r="AO2657" i="3" s="1"/>
  <c r="AH2657" i="3"/>
  <c r="AG2657" i="3"/>
  <c r="AF2657" i="3"/>
  <c r="AC2657" i="3"/>
  <c r="AB2657" i="3"/>
  <c r="AA2657" i="3"/>
  <c r="Y2657" i="3"/>
  <c r="X2657" i="3"/>
  <c r="Z2657" i="3" s="1"/>
  <c r="W2657" i="3"/>
  <c r="V2657" i="3"/>
  <c r="S2657" i="3"/>
  <c r="U2657" i="3" s="1"/>
  <c r="R2657" i="3"/>
  <c r="T2657" i="3" s="1"/>
  <c r="AE2657" i="3" s="1"/>
  <c r="Q2657" i="3"/>
  <c r="AQ2657" i="3" s="1"/>
  <c r="P2657" i="3"/>
  <c r="O2657" i="3"/>
  <c r="AJ2657" i="3" s="1"/>
  <c r="N2657" i="3"/>
  <c r="AP2656" i="3"/>
  <c r="AU2656" i="3" s="1"/>
  <c r="AN2656" i="3"/>
  <c r="AM2656" i="3"/>
  <c r="AL2656" i="3"/>
  <c r="AK2656" i="3"/>
  <c r="AO2656" i="3" s="1"/>
  <c r="AH2656" i="3"/>
  <c r="AG2656" i="3"/>
  <c r="AF2656" i="3"/>
  <c r="AC2656" i="3"/>
  <c r="AB2656" i="3"/>
  <c r="AA2656" i="3"/>
  <c r="Y2656" i="3"/>
  <c r="X2656" i="3"/>
  <c r="Z2656" i="3" s="1"/>
  <c r="W2656" i="3"/>
  <c r="V2656" i="3"/>
  <c r="S2656" i="3"/>
  <c r="U2656" i="3" s="1"/>
  <c r="R2656" i="3"/>
  <c r="T2656" i="3" s="1"/>
  <c r="AE2656" i="3" s="1"/>
  <c r="Q2656" i="3"/>
  <c r="AQ2656" i="3" s="1"/>
  <c r="P2656" i="3"/>
  <c r="O2656" i="3"/>
  <c r="AJ2656" i="3" s="1"/>
  <c r="N2656" i="3"/>
  <c r="AP2655" i="3"/>
  <c r="AU2655" i="3" s="1"/>
  <c r="AN2655" i="3"/>
  <c r="AM2655" i="3"/>
  <c r="AL2655" i="3"/>
  <c r="AK2655" i="3"/>
  <c r="AO2655" i="3" s="1"/>
  <c r="AH2655" i="3"/>
  <c r="AG2655" i="3"/>
  <c r="AF2655" i="3"/>
  <c r="AC2655" i="3"/>
  <c r="AB2655" i="3"/>
  <c r="AA2655" i="3"/>
  <c r="Y2655" i="3"/>
  <c r="X2655" i="3"/>
  <c r="Z2655" i="3" s="1"/>
  <c r="W2655" i="3"/>
  <c r="V2655" i="3"/>
  <c r="S2655" i="3"/>
  <c r="U2655" i="3" s="1"/>
  <c r="R2655" i="3"/>
  <c r="T2655" i="3" s="1"/>
  <c r="AE2655" i="3" s="1"/>
  <c r="Q2655" i="3"/>
  <c r="AQ2655" i="3" s="1"/>
  <c r="P2655" i="3"/>
  <c r="O2655" i="3"/>
  <c r="AJ2655" i="3" s="1"/>
  <c r="N2655" i="3"/>
  <c r="AP2654" i="3"/>
  <c r="AU2654" i="3" s="1"/>
  <c r="AN2654" i="3"/>
  <c r="AM2654" i="3"/>
  <c r="AL2654" i="3"/>
  <c r="AK2654" i="3"/>
  <c r="AO2654" i="3" s="1"/>
  <c r="AH2654" i="3"/>
  <c r="AG2654" i="3"/>
  <c r="AF2654" i="3"/>
  <c r="AC2654" i="3"/>
  <c r="AB2654" i="3"/>
  <c r="AA2654" i="3"/>
  <c r="Y2654" i="3"/>
  <c r="X2654" i="3"/>
  <c r="Z2654" i="3" s="1"/>
  <c r="W2654" i="3"/>
  <c r="V2654" i="3"/>
  <c r="S2654" i="3"/>
  <c r="U2654" i="3" s="1"/>
  <c r="R2654" i="3"/>
  <c r="T2654" i="3" s="1"/>
  <c r="AE2654" i="3" s="1"/>
  <c r="Q2654" i="3"/>
  <c r="AQ2654" i="3" s="1"/>
  <c r="P2654" i="3"/>
  <c r="O2654" i="3"/>
  <c r="AJ2654" i="3" s="1"/>
  <c r="N2654" i="3"/>
  <c r="AP2653" i="3"/>
  <c r="AU2653" i="3" s="1"/>
  <c r="AN2653" i="3"/>
  <c r="AM2653" i="3"/>
  <c r="AL2653" i="3"/>
  <c r="AK2653" i="3"/>
  <c r="AO2653" i="3" s="1"/>
  <c r="AH2653" i="3"/>
  <c r="AG2653" i="3"/>
  <c r="AF2653" i="3"/>
  <c r="AC2653" i="3"/>
  <c r="AB2653" i="3"/>
  <c r="AA2653" i="3"/>
  <c r="Y2653" i="3"/>
  <c r="X2653" i="3"/>
  <c r="Z2653" i="3" s="1"/>
  <c r="W2653" i="3"/>
  <c r="V2653" i="3"/>
  <c r="S2653" i="3"/>
  <c r="U2653" i="3" s="1"/>
  <c r="R2653" i="3"/>
  <c r="T2653" i="3" s="1"/>
  <c r="AE2653" i="3" s="1"/>
  <c r="Q2653" i="3"/>
  <c r="AQ2653" i="3" s="1"/>
  <c r="P2653" i="3"/>
  <c r="O2653" i="3"/>
  <c r="AJ2653" i="3" s="1"/>
  <c r="N2653" i="3"/>
  <c r="AP2652" i="3"/>
  <c r="AU2652" i="3" s="1"/>
  <c r="AN2652" i="3"/>
  <c r="AM2652" i="3"/>
  <c r="AL2652" i="3"/>
  <c r="AK2652" i="3"/>
  <c r="AO2652" i="3" s="1"/>
  <c r="AH2652" i="3"/>
  <c r="AG2652" i="3"/>
  <c r="AF2652" i="3"/>
  <c r="AC2652" i="3"/>
  <c r="AB2652" i="3"/>
  <c r="AA2652" i="3"/>
  <c r="Y2652" i="3"/>
  <c r="X2652" i="3"/>
  <c r="Z2652" i="3" s="1"/>
  <c r="W2652" i="3"/>
  <c r="V2652" i="3"/>
  <c r="S2652" i="3"/>
  <c r="U2652" i="3" s="1"/>
  <c r="R2652" i="3"/>
  <c r="T2652" i="3" s="1"/>
  <c r="AE2652" i="3" s="1"/>
  <c r="Q2652" i="3"/>
  <c r="AQ2652" i="3" s="1"/>
  <c r="P2652" i="3"/>
  <c r="O2652" i="3"/>
  <c r="AJ2652" i="3" s="1"/>
  <c r="N2652" i="3"/>
  <c r="AP2651" i="3"/>
  <c r="AU2651" i="3" s="1"/>
  <c r="AN2651" i="3"/>
  <c r="AM2651" i="3"/>
  <c r="AL2651" i="3"/>
  <c r="AK2651" i="3"/>
  <c r="AO2651" i="3" s="1"/>
  <c r="AH2651" i="3"/>
  <c r="AG2651" i="3"/>
  <c r="AF2651" i="3"/>
  <c r="AC2651" i="3"/>
  <c r="AB2651" i="3"/>
  <c r="AA2651" i="3"/>
  <c r="Y2651" i="3"/>
  <c r="X2651" i="3"/>
  <c r="Z2651" i="3" s="1"/>
  <c r="W2651" i="3"/>
  <c r="V2651" i="3"/>
  <c r="S2651" i="3"/>
  <c r="U2651" i="3" s="1"/>
  <c r="R2651" i="3"/>
  <c r="T2651" i="3" s="1"/>
  <c r="AE2651" i="3" s="1"/>
  <c r="Q2651" i="3"/>
  <c r="AQ2651" i="3" s="1"/>
  <c r="P2651" i="3"/>
  <c r="O2651" i="3"/>
  <c r="AJ2651" i="3" s="1"/>
  <c r="N2651" i="3"/>
  <c r="AP2650" i="3"/>
  <c r="AU2650" i="3" s="1"/>
  <c r="AN2650" i="3"/>
  <c r="AM2650" i="3"/>
  <c r="AL2650" i="3"/>
  <c r="AK2650" i="3"/>
  <c r="AO2650" i="3" s="1"/>
  <c r="AH2650" i="3"/>
  <c r="AG2650" i="3"/>
  <c r="AF2650" i="3"/>
  <c r="AC2650" i="3"/>
  <c r="AB2650" i="3"/>
  <c r="AA2650" i="3"/>
  <c r="Y2650" i="3"/>
  <c r="X2650" i="3"/>
  <c r="Z2650" i="3" s="1"/>
  <c r="W2650" i="3"/>
  <c r="V2650" i="3"/>
  <c r="S2650" i="3"/>
  <c r="U2650" i="3" s="1"/>
  <c r="R2650" i="3"/>
  <c r="T2650" i="3" s="1"/>
  <c r="AE2650" i="3" s="1"/>
  <c r="Q2650" i="3"/>
  <c r="AQ2650" i="3" s="1"/>
  <c r="P2650" i="3"/>
  <c r="O2650" i="3"/>
  <c r="AJ2650" i="3" s="1"/>
  <c r="N2650" i="3"/>
  <c r="AP2649" i="3"/>
  <c r="AU2649" i="3" s="1"/>
  <c r="AN2649" i="3"/>
  <c r="AM2649" i="3"/>
  <c r="AL2649" i="3"/>
  <c r="AK2649" i="3"/>
  <c r="AO2649" i="3" s="1"/>
  <c r="AH2649" i="3"/>
  <c r="AG2649" i="3"/>
  <c r="AF2649" i="3"/>
  <c r="AC2649" i="3"/>
  <c r="AB2649" i="3"/>
  <c r="AA2649" i="3"/>
  <c r="Y2649" i="3"/>
  <c r="X2649" i="3"/>
  <c r="Z2649" i="3" s="1"/>
  <c r="W2649" i="3"/>
  <c r="V2649" i="3"/>
  <c r="S2649" i="3"/>
  <c r="U2649" i="3" s="1"/>
  <c r="R2649" i="3"/>
  <c r="T2649" i="3" s="1"/>
  <c r="AE2649" i="3" s="1"/>
  <c r="Q2649" i="3"/>
  <c r="AQ2649" i="3" s="1"/>
  <c r="P2649" i="3"/>
  <c r="O2649" i="3"/>
  <c r="AJ2649" i="3" s="1"/>
  <c r="N2649" i="3"/>
  <c r="AP2648" i="3"/>
  <c r="AU2648" i="3" s="1"/>
  <c r="AN2648" i="3"/>
  <c r="AM2648" i="3"/>
  <c r="AL2648" i="3"/>
  <c r="AK2648" i="3"/>
  <c r="AO2648" i="3" s="1"/>
  <c r="AH2648" i="3"/>
  <c r="AG2648" i="3"/>
  <c r="AF2648" i="3"/>
  <c r="AC2648" i="3"/>
  <c r="AB2648" i="3"/>
  <c r="AA2648" i="3"/>
  <c r="Y2648" i="3"/>
  <c r="X2648" i="3"/>
  <c r="Z2648" i="3" s="1"/>
  <c r="W2648" i="3"/>
  <c r="V2648" i="3"/>
  <c r="S2648" i="3"/>
  <c r="U2648" i="3" s="1"/>
  <c r="R2648" i="3"/>
  <c r="T2648" i="3" s="1"/>
  <c r="AE2648" i="3" s="1"/>
  <c r="Q2648" i="3"/>
  <c r="AQ2648" i="3" s="1"/>
  <c r="P2648" i="3"/>
  <c r="O2648" i="3"/>
  <c r="AJ2648" i="3" s="1"/>
  <c r="N2648" i="3"/>
  <c r="AP2647" i="3"/>
  <c r="AU2647" i="3" s="1"/>
  <c r="AN2647" i="3"/>
  <c r="AM2647" i="3"/>
  <c r="AL2647" i="3"/>
  <c r="AK2647" i="3"/>
  <c r="AO2647" i="3" s="1"/>
  <c r="AH2647" i="3"/>
  <c r="AG2647" i="3"/>
  <c r="AF2647" i="3"/>
  <c r="AC2647" i="3"/>
  <c r="AB2647" i="3"/>
  <c r="AA2647" i="3"/>
  <c r="Y2647" i="3"/>
  <c r="X2647" i="3"/>
  <c r="Z2647" i="3" s="1"/>
  <c r="W2647" i="3"/>
  <c r="V2647" i="3"/>
  <c r="S2647" i="3"/>
  <c r="U2647" i="3" s="1"/>
  <c r="R2647" i="3"/>
  <c r="T2647" i="3" s="1"/>
  <c r="AE2647" i="3" s="1"/>
  <c r="Q2647" i="3"/>
  <c r="AQ2647" i="3" s="1"/>
  <c r="P2647" i="3"/>
  <c r="O2647" i="3"/>
  <c r="AJ2647" i="3" s="1"/>
  <c r="N2647" i="3"/>
  <c r="AP2646" i="3"/>
  <c r="AU2646" i="3" s="1"/>
  <c r="AN2646" i="3"/>
  <c r="AM2646" i="3"/>
  <c r="AL2646" i="3"/>
  <c r="AK2646" i="3"/>
  <c r="AO2646" i="3" s="1"/>
  <c r="AH2646" i="3"/>
  <c r="AG2646" i="3"/>
  <c r="AF2646" i="3"/>
  <c r="AC2646" i="3"/>
  <c r="AB2646" i="3"/>
  <c r="AA2646" i="3"/>
  <c r="Y2646" i="3"/>
  <c r="X2646" i="3"/>
  <c r="Z2646" i="3" s="1"/>
  <c r="W2646" i="3"/>
  <c r="V2646" i="3"/>
  <c r="S2646" i="3"/>
  <c r="U2646" i="3" s="1"/>
  <c r="R2646" i="3"/>
  <c r="T2646" i="3" s="1"/>
  <c r="AE2646" i="3" s="1"/>
  <c r="Q2646" i="3"/>
  <c r="AQ2646" i="3" s="1"/>
  <c r="P2646" i="3"/>
  <c r="O2646" i="3"/>
  <c r="AJ2646" i="3" s="1"/>
  <c r="N2646" i="3"/>
  <c r="AP2645" i="3"/>
  <c r="AU2645" i="3" s="1"/>
  <c r="AN2645" i="3"/>
  <c r="AM2645" i="3"/>
  <c r="AL2645" i="3"/>
  <c r="AK2645" i="3"/>
  <c r="AO2645" i="3" s="1"/>
  <c r="AH2645" i="3"/>
  <c r="AG2645" i="3"/>
  <c r="AF2645" i="3"/>
  <c r="AC2645" i="3"/>
  <c r="AB2645" i="3"/>
  <c r="AA2645" i="3"/>
  <c r="Y2645" i="3"/>
  <c r="X2645" i="3"/>
  <c r="Z2645" i="3" s="1"/>
  <c r="W2645" i="3"/>
  <c r="V2645" i="3"/>
  <c r="S2645" i="3"/>
  <c r="U2645" i="3" s="1"/>
  <c r="R2645" i="3"/>
  <c r="T2645" i="3" s="1"/>
  <c r="AE2645" i="3" s="1"/>
  <c r="Q2645" i="3"/>
  <c r="AQ2645" i="3" s="1"/>
  <c r="P2645" i="3"/>
  <c r="O2645" i="3"/>
  <c r="AJ2645" i="3" s="1"/>
  <c r="N2645" i="3"/>
  <c r="AP2644" i="3"/>
  <c r="AU2644" i="3" s="1"/>
  <c r="AN2644" i="3"/>
  <c r="AM2644" i="3"/>
  <c r="AL2644" i="3"/>
  <c r="AK2644" i="3"/>
  <c r="AO2644" i="3" s="1"/>
  <c r="AH2644" i="3"/>
  <c r="AG2644" i="3"/>
  <c r="AF2644" i="3"/>
  <c r="AC2644" i="3"/>
  <c r="AB2644" i="3"/>
  <c r="AA2644" i="3"/>
  <c r="Y2644" i="3"/>
  <c r="X2644" i="3"/>
  <c r="Z2644" i="3" s="1"/>
  <c r="W2644" i="3"/>
  <c r="V2644" i="3"/>
  <c r="S2644" i="3"/>
  <c r="U2644" i="3" s="1"/>
  <c r="R2644" i="3"/>
  <c r="T2644" i="3" s="1"/>
  <c r="AE2644" i="3" s="1"/>
  <c r="Q2644" i="3"/>
  <c r="AQ2644" i="3" s="1"/>
  <c r="P2644" i="3"/>
  <c r="O2644" i="3"/>
  <c r="AJ2644" i="3" s="1"/>
  <c r="N2644" i="3"/>
  <c r="AP2643" i="3"/>
  <c r="AU2643" i="3" s="1"/>
  <c r="AN2643" i="3"/>
  <c r="AM2643" i="3"/>
  <c r="AL2643" i="3"/>
  <c r="AK2643" i="3"/>
  <c r="AO2643" i="3" s="1"/>
  <c r="AH2643" i="3"/>
  <c r="AG2643" i="3"/>
  <c r="AF2643" i="3"/>
  <c r="AC2643" i="3"/>
  <c r="AB2643" i="3"/>
  <c r="AA2643" i="3"/>
  <c r="Y2643" i="3"/>
  <c r="X2643" i="3"/>
  <c r="Z2643" i="3" s="1"/>
  <c r="W2643" i="3"/>
  <c r="V2643" i="3"/>
  <c r="S2643" i="3"/>
  <c r="U2643" i="3" s="1"/>
  <c r="R2643" i="3"/>
  <c r="T2643" i="3" s="1"/>
  <c r="AE2643" i="3" s="1"/>
  <c r="Q2643" i="3"/>
  <c r="AQ2643" i="3" s="1"/>
  <c r="P2643" i="3"/>
  <c r="O2643" i="3"/>
  <c r="AJ2643" i="3" s="1"/>
  <c r="N2643" i="3"/>
  <c r="AP2642" i="3"/>
  <c r="AU2642" i="3" s="1"/>
  <c r="AN2642" i="3"/>
  <c r="AM2642" i="3"/>
  <c r="AL2642" i="3"/>
  <c r="AK2642" i="3"/>
  <c r="AO2642" i="3" s="1"/>
  <c r="AH2642" i="3"/>
  <c r="AG2642" i="3"/>
  <c r="AF2642" i="3"/>
  <c r="AC2642" i="3"/>
  <c r="AB2642" i="3"/>
  <c r="AA2642" i="3"/>
  <c r="Y2642" i="3"/>
  <c r="X2642" i="3"/>
  <c r="Z2642" i="3" s="1"/>
  <c r="W2642" i="3"/>
  <c r="V2642" i="3"/>
  <c r="S2642" i="3"/>
  <c r="U2642" i="3" s="1"/>
  <c r="R2642" i="3"/>
  <c r="T2642" i="3" s="1"/>
  <c r="AE2642" i="3" s="1"/>
  <c r="Q2642" i="3"/>
  <c r="AQ2642" i="3" s="1"/>
  <c r="P2642" i="3"/>
  <c r="O2642" i="3"/>
  <c r="AJ2642" i="3" s="1"/>
  <c r="N2642" i="3"/>
  <c r="AP2641" i="3"/>
  <c r="AU2641" i="3" s="1"/>
  <c r="AN2641" i="3"/>
  <c r="AM2641" i="3"/>
  <c r="AL2641" i="3"/>
  <c r="AK2641" i="3"/>
  <c r="AO2641" i="3" s="1"/>
  <c r="AH2641" i="3"/>
  <c r="AG2641" i="3"/>
  <c r="AF2641" i="3"/>
  <c r="AC2641" i="3"/>
  <c r="AB2641" i="3"/>
  <c r="AA2641" i="3"/>
  <c r="Y2641" i="3"/>
  <c r="X2641" i="3"/>
  <c r="Z2641" i="3" s="1"/>
  <c r="W2641" i="3"/>
  <c r="V2641" i="3"/>
  <c r="S2641" i="3"/>
  <c r="U2641" i="3" s="1"/>
  <c r="R2641" i="3"/>
  <c r="T2641" i="3" s="1"/>
  <c r="AE2641" i="3" s="1"/>
  <c r="Q2641" i="3"/>
  <c r="AQ2641" i="3" s="1"/>
  <c r="P2641" i="3"/>
  <c r="O2641" i="3"/>
  <c r="AJ2641" i="3" s="1"/>
  <c r="N2641" i="3"/>
  <c r="AP2640" i="3"/>
  <c r="AN2640" i="3"/>
  <c r="AM2640" i="3"/>
  <c r="AL2640" i="3"/>
  <c r="AK2640" i="3"/>
  <c r="AO2640" i="3" s="1"/>
  <c r="AH2640" i="3"/>
  <c r="AG2640" i="3"/>
  <c r="AF2640" i="3"/>
  <c r="AC2640" i="3"/>
  <c r="AB2640" i="3"/>
  <c r="Y2640" i="3"/>
  <c r="X2640" i="3"/>
  <c r="Z2640" i="3" s="1"/>
  <c r="W2640" i="3"/>
  <c r="V2640" i="3"/>
  <c r="S2640" i="3"/>
  <c r="U2640" i="3" s="1"/>
  <c r="R2640" i="3"/>
  <c r="T2640" i="3" s="1"/>
  <c r="AE2640" i="3" s="1"/>
  <c r="Q2640" i="3"/>
  <c r="AQ2640" i="3" s="1"/>
  <c r="P2640" i="3"/>
  <c r="O2640" i="3"/>
  <c r="AJ2640" i="3" s="1"/>
  <c r="N2640" i="3"/>
  <c r="AP2639" i="3"/>
  <c r="AU2639" i="3" s="1"/>
  <c r="AN2639" i="3"/>
  <c r="AM2639" i="3"/>
  <c r="AL2639" i="3"/>
  <c r="AK2639" i="3"/>
  <c r="AO2639" i="3" s="1"/>
  <c r="AH2639" i="3"/>
  <c r="AG2639" i="3"/>
  <c r="AF2639" i="3"/>
  <c r="AC2639" i="3"/>
  <c r="AB2639" i="3"/>
  <c r="AA2639" i="3"/>
  <c r="Y2639" i="3"/>
  <c r="X2639" i="3"/>
  <c r="Z2639" i="3" s="1"/>
  <c r="W2639" i="3"/>
  <c r="V2639" i="3"/>
  <c r="S2639" i="3"/>
  <c r="U2639" i="3" s="1"/>
  <c r="R2639" i="3"/>
  <c r="T2639" i="3" s="1"/>
  <c r="AE2639" i="3" s="1"/>
  <c r="Q2639" i="3"/>
  <c r="AQ2639" i="3" s="1"/>
  <c r="P2639" i="3"/>
  <c r="O2639" i="3"/>
  <c r="AJ2639" i="3" s="1"/>
  <c r="N2639" i="3"/>
  <c r="AP2638" i="3"/>
  <c r="AN2638" i="3"/>
  <c r="AM2638" i="3"/>
  <c r="AL2638" i="3"/>
  <c r="AK2638" i="3"/>
  <c r="AO2638" i="3" s="1"/>
  <c r="AH2638" i="3"/>
  <c r="AG2638" i="3"/>
  <c r="AF2638" i="3"/>
  <c r="AC2638" i="3"/>
  <c r="AB2638" i="3"/>
  <c r="Y2638" i="3"/>
  <c r="X2638" i="3"/>
  <c r="Z2638" i="3" s="1"/>
  <c r="W2638" i="3"/>
  <c r="V2638" i="3"/>
  <c r="S2638" i="3"/>
  <c r="U2638" i="3" s="1"/>
  <c r="R2638" i="3"/>
  <c r="T2638" i="3" s="1"/>
  <c r="AE2638" i="3" s="1"/>
  <c r="Q2638" i="3"/>
  <c r="P2638" i="3"/>
  <c r="O2638" i="3"/>
  <c r="AJ2638" i="3" s="1"/>
  <c r="N2638" i="3"/>
  <c r="AP2637" i="3"/>
  <c r="AN2637" i="3"/>
  <c r="AM2637" i="3"/>
  <c r="AL2637" i="3"/>
  <c r="AK2637" i="3"/>
  <c r="AO2637" i="3" s="1"/>
  <c r="AH2637" i="3"/>
  <c r="AG2637" i="3"/>
  <c r="AF2637" i="3"/>
  <c r="AC2637" i="3"/>
  <c r="AB2637" i="3"/>
  <c r="Y2637" i="3"/>
  <c r="X2637" i="3"/>
  <c r="Z2637" i="3" s="1"/>
  <c r="W2637" i="3"/>
  <c r="V2637" i="3"/>
  <c r="S2637" i="3"/>
  <c r="U2637" i="3" s="1"/>
  <c r="R2637" i="3"/>
  <c r="T2637" i="3" s="1"/>
  <c r="AE2637" i="3" s="1"/>
  <c r="Q2637" i="3"/>
  <c r="P2637" i="3"/>
  <c r="O2637" i="3"/>
  <c r="AJ2637" i="3" s="1"/>
  <c r="N2637" i="3"/>
  <c r="AP2636" i="3"/>
  <c r="AN2636" i="3"/>
  <c r="AM2636" i="3"/>
  <c r="AL2636" i="3"/>
  <c r="AK2636" i="3"/>
  <c r="AO2636" i="3" s="1"/>
  <c r="AH2636" i="3"/>
  <c r="AG2636" i="3"/>
  <c r="AF2636" i="3"/>
  <c r="AC2636" i="3"/>
  <c r="AB2636" i="3"/>
  <c r="Y2636" i="3"/>
  <c r="X2636" i="3"/>
  <c r="Z2636" i="3" s="1"/>
  <c r="W2636" i="3"/>
  <c r="V2636" i="3"/>
  <c r="S2636" i="3"/>
  <c r="U2636" i="3" s="1"/>
  <c r="R2636" i="3"/>
  <c r="T2636" i="3" s="1"/>
  <c r="AE2636" i="3" s="1"/>
  <c r="Q2636" i="3"/>
  <c r="P2636" i="3"/>
  <c r="O2636" i="3"/>
  <c r="AJ2636" i="3" s="1"/>
  <c r="N2636" i="3"/>
  <c r="AP2635" i="3"/>
  <c r="AU2635" i="3" s="1"/>
  <c r="AN2635" i="3"/>
  <c r="AM2635" i="3"/>
  <c r="AL2635" i="3"/>
  <c r="AK2635" i="3"/>
  <c r="AO2635" i="3" s="1"/>
  <c r="AH2635" i="3"/>
  <c r="AG2635" i="3"/>
  <c r="AF2635" i="3"/>
  <c r="AC2635" i="3"/>
  <c r="AB2635" i="3"/>
  <c r="AA2635" i="3"/>
  <c r="Y2635" i="3"/>
  <c r="X2635" i="3"/>
  <c r="Z2635" i="3" s="1"/>
  <c r="W2635" i="3"/>
  <c r="V2635" i="3"/>
  <c r="S2635" i="3"/>
  <c r="U2635" i="3" s="1"/>
  <c r="R2635" i="3"/>
  <c r="T2635" i="3" s="1"/>
  <c r="AE2635" i="3" s="1"/>
  <c r="Q2635" i="3"/>
  <c r="AQ2635" i="3" s="1"/>
  <c r="P2635" i="3"/>
  <c r="O2635" i="3"/>
  <c r="AJ2635" i="3" s="1"/>
  <c r="N2635" i="3"/>
  <c r="AP2634" i="3"/>
  <c r="AU2634" i="3" s="1"/>
  <c r="AN2634" i="3"/>
  <c r="AM2634" i="3"/>
  <c r="AL2634" i="3"/>
  <c r="AK2634" i="3"/>
  <c r="AO2634" i="3" s="1"/>
  <c r="AH2634" i="3"/>
  <c r="AG2634" i="3"/>
  <c r="AF2634" i="3"/>
  <c r="AC2634" i="3"/>
  <c r="AB2634" i="3"/>
  <c r="AA2634" i="3"/>
  <c r="Y2634" i="3"/>
  <c r="X2634" i="3"/>
  <c r="Z2634" i="3" s="1"/>
  <c r="W2634" i="3"/>
  <c r="V2634" i="3"/>
  <c r="S2634" i="3"/>
  <c r="U2634" i="3" s="1"/>
  <c r="R2634" i="3"/>
  <c r="T2634" i="3" s="1"/>
  <c r="AE2634" i="3" s="1"/>
  <c r="Q2634" i="3"/>
  <c r="AQ2634" i="3" s="1"/>
  <c r="P2634" i="3"/>
  <c r="O2634" i="3"/>
  <c r="AJ2634" i="3" s="1"/>
  <c r="N2634" i="3"/>
  <c r="AP2633" i="3"/>
  <c r="AU2633" i="3" s="1"/>
  <c r="AN2633" i="3"/>
  <c r="AM2633" i="3"/>
  <c r="AL2633" i="3"/>
  <c r="AK2633" i="3"/>
  <c r="AO2633" i="3" s="1"/>
  <c r="AH2633" i="3"/>
  <c r="AG2633" i="3"/>
  <c r="AF2633" i="3"/>
  <c r="AC2633" i="3"/>
  <c r="AB2633" i="3"/>
  <c r="AA2633" i="3"/>
  <c r="Y2633" i="3"/>
  <c r="X2633" i="3"/>
  <c r="Z2633" i="3" s="1"/>
  <c r="W2633" i="3"/>
  <c r="V2633" i="3"/>
  <c r="S2633" i="3"/>
  <c r="U2633" i="3" s="1"/>
  <c r="R2633" i="3"/>
  <c r="T2633" i="3" s="1"/>
  <c r="AE2633" i="3" s="1"/>
  <c r="Q2633" i="3"/>
  <c r="AQ2633" i="3" s="1"/>
  <c r="P2633" i="3"/>
  <c r="O2633" i="3"/>
  <c r="AJ2633" i="3" s="1"/>
  <c r="N2633" i="3"/>
  <c r="AP2632" i="3"/>
  <c r="AU2632" i="3" s="1"/>
  <c r="AN2632" i="3"/>
  <c r="AM2632" i="3"/>
  <c r="AL2632" i="3"/>
  <c r="AK2632" i="3"/>
  <c r="AO2632" i="3" s="1"/>
  <c r="AH2632" i="3"/>
  <c r="AG2632" i="3"/>
  <c r="AF2632" i="3"/>
  <c r="AC2632" i="3"/>
  <c r="AB2632" i="3"/>
  <c r="AA2632" i="3"/>
  <c r="Y2632" i="3"/>
  <c r="X2632" i="3"/>
  <c r="Z2632" i="3" s="1"/>
  <c r="W2632" i="3"/>
  <c r="V2632" i="3"/>
  <c r="S2632" i="3"/>
  <c r="U2632" i="3" s="1"/>
  <c r="R2632" i="3"/>
  <c r="T2632" i="3" s="1"/>
  <c r="AE2632" i="3" s="1"/>
  <c r="Q2632" i="3"/>
  <c r="AQ2632" i="3" s="1"/>
  <c r="P2632" i="3"/>
  <c r="O2632" i="3"/>
  <c r="AJ2632" i="3" s="1"/>
  <c r="N2632" i="3"/>
  <c r="AP2631" i="3"/>
  <c r="AU2631" i="3" s="1"/>
  <c r="AN2631" i="3"/>
  <c r="AM2631" i="3"/>
  <c r="AL2631" i="3"/>
  <c r="AK2631" i="3"/>
  <c r="AO2631" i="3" s="1"/>
  <c r="AH2631" i="3"/>
  <c r="AG2631" i="3"/>
  <c r="AF2631" i="3"/>
  <c r="AC2631" i="3"/>
  <c r="AB2631" i="3"/>
  <c r="AA2631" i="3"/>
  <c r="Y2631" i="3"/>
  <c r="X2631" i="3"/>
  <c r="Z2631" i="3" s="1"/>
  <c r="W2631" i="3"/>
  <c r="V2631" i="3"/>
  <c r="S2631" i="3"/>
  <c r="U2631" i="3" s="1"/>
  <c r="R2631" i="3"/>
  <c r="T2631" i="3" s="1"/>
  <c r="AE2631" i="3" s="1"/>
  <c r="Q2631" i="3"/>
  <c r="AQ2631" i="3" s="1"/>
  <c r="P2631" i="3"/>
  <c r="O2631" i="3"/>
  <c r="AJ2631" i="3" s="1"/>
  <c r="N2631" i="3"/>
  <c r="AP2630" i="3"/>
  <c r="AU2630" i="3" s="1"/>
  <c r="AN2630" i="3"/>
  <c r="AM2630" i="3"/>
  <c r="AL2630" i="3"/>
  <c r="AK2630" i="3"/>
  <c r="AO2630" i="3" s="1"/>
  <c r="AH2630" i="3"/>
  <c r="AG2630" i="3"/>
  <c r="AF2630" i="3"/>
  <c r="AC2630" i="3"/>
  <c r="AB2630" i="3"/>
  <c r="AA2630" i="3"/>
  <c r="Y2630" i="3"/>
  <c r="X2630" i="3"/>
  <c r="Z2630" i="3" s="1"/>
  <c r="W2630" i="3"/>
  <c r="V2630" i="3"/>
  <c r="S2630" i="3"/>
  <c r="U2630" i="3" s="1"/>
  <c r="R2630" i="3"/>
  <c r="T2630" i="3" s="1"/>
  <c r="AE2630" i="3" s="1"/>
  <c r="Q2630" i="3"/>
  <c r="AQ2630" i="3" s="1"/>
  <c r="P2630" i="3"/>
  <c r="O2630" i="3"/>
  <c r="AJ2630" i="3" s="1"/>
  <c r="N2630" i="3"/>
  <c r="AP2629" i="3"/>
  <c r="AU2629" i="3" s="1"/>
  <c r="AN2629" i="3"/>
  <c r="AM2629" i="3"/>
  <c r="AL2629" i="3"/>
  <c r="AK2629" i="3"/>
  <c r="AO2629" i="3" s="1"/>
  <c r="AH2629" i="3"/>
  <c r="AG2629" i="3"/>
  <c r="AF2629" i="3"/>
  <c r="AC2629" i="3"/>
  <c r="AB2629" i="3"/>
  <c r="AA2629" i="3"/>
  <c r="Y2629" i="3"/>
  <c r="X2629" i="3"/>
  <c r="Z2629" i="3" s="1"/>
  <c r="W2629" i="3"/>
  <c r="V2629" i="3"/>
  <c r="S2629" i="3"/>
  <c r="U2629" i="3" s="1"/>
  <c r="R2629" i="3"/>
  <c r="T2629" i="3" s="1"/>
  <c r="AE2629" i="3" s="1"/>
  <c r="Q2629" i="3"/>
  <c r="AQ2629" i="3" s="1"/>
  <c r="P2629" i="3"/>
  <c r="O2629" i="3"/>
  <c r="AJ2629" i="3" s="1"/>
  <c r="N2629" i="3"/>
  <c r="AP2628" i="3"/>
  <c r="AN2628" i="3"/>
  <c r="AM2628" i="3"/>
  <c r="AL2628" i="3"/>
  <c r="AK2628" i="3"/>
  <c r="AO2628" i="3" s="1"/>
  <c r="AH2628" i="3"/>
  <c r="AG2628" i="3"/>
  <c r="AF2628" i="3"/>
  <c r="AC2628" i="3"/>
  <c r="AB2628" i="3"/>
  <c r="Y2628" i="3"/>
  <c r="X2628" i="3"/>
  <c r="Z2628" i="3" s="1"/>
  <c r="W2628" i="3"/>
  <c r="V2628" i="3"/>
  <c r="S2628" i="3"/>
  <c r="U2628" i="3" s="1"/>
  <c r="R2628" i="3"/>
  <c r="T2628" i="3" s="1"/>
  <c r="AE2628" i="3" s="1"/>
  <c r="Q2628" i="3"/>
  <c r="P2628" i="3"/>
  <c r="O2628" i="3"/>
  <c r="AJ2628" i="3" s="1"/>
  <c r="N2628" i="3"/>
  <c r="AP2627" i="3"/>
  <c r="AU2627" i="3" s="1"/>
  <c r="AN2627" i="3"/>
  <c r="AM2627" i="3"/>
  <c r="AL2627" i="3"/>
  <c r="AK2627" i="3"/>
  <c r="AO2627" i="3" s="1"/>
  <c r="AH2627" i="3"/>
  <c r="AG2627" i="3"/>
  <c r="AF2627" i="3"/>
  <c r="AC2627" i="3"/>
  <c r="AB2627" i="3"/>
  <c r="AA2627" i="3"/>
  <c r="Y2627" i="3"/>
  <c r="X2627" i="3"/>
  <c r="Z2627" i="3" s="1"/>
  <c r="W2627" i="3"/>
  <c r="V2627" i="3"/>
  <c r="S2627" i="3"/>
  <c r="U2627" i="3" s="1"/>
  <c r="R2627" i="3"/>
  <c r="T2627" i="3" s="1"/>
  <c r="AE2627" i="3" s="1"/>
  <c r="Q2627" i="3"/>
  <c r="AQ2627" i="3" s="1"/>
  <c r="P2627" i="3"/>
  <c r="O2627" i="3"/>
  <c r="AJ2627" i="3" s="1"/>
  <c r="N2627" i="3"/>
  <c r="AP2626" i="3"/>
  <c r="AU2626" i="3" s="1"/>
  <c r="AN2626" i="3"/>
  <c r="AM2626" i="3"/>
  <c r="AL2626" i="3"/>
  <c r="AK2626" i="3"/>
  <c r="AO2626" i="3" s="1"/>
  <c r="AH2626" i="3"/>
  <c r="AG2626" i="3"/>
  <c r="AF2626" i="3"/>
  <c r="AC2626" i="3"/>
  <c r="AB2626" i="3"/>
  <c r="AA2626" i="3"/>
  <c r="Y2626" i="3"/>
  <c r="X2626" i="3"/>
  <c r="Z2626" i="3" s="1"/>
  <c r="W2626" i="3"/>
  <c r="V2626" i="3"/>
  <c r="S2626" i="3"/>
  <c r="U2626" i="3" s="1"/>
  <c r="R2626" i="3"/>
  <c r="T2626" i="3" s="1"/>
  <c r="AE2626" i="3" s="1"/>
  <c r="Q2626" i="3"/>
  <c r="AQ2626" i="3" s="1"/>
  <c r="P2626" i="3"/>
  <c r="O2626" i="3"/>
  <c r="AJ2626" i="3" s="1"/>
  <c r="N2626" i="3"/>
  <c r="AP2625" i="3"/>
  <c r="AU2625" i="3" s="1"/>
  <c r="AN2625" i="3"/>
  <c r="AM2625" i="3"/>
  <c r="AL2625" i="3"/>
  <c r="AK2625" i="3"/>
  <c r="AO2625" i="3" s="1"/>
  <c r="AH2625" i="3"/>
  <c r="AG2625" i="3"/>
  <c r="AF2625" i="3"/>
  <c r="AC2625" i="3"/>
  <c r="AB2625" i="3"/>
  <c r="AA2625" i="3"/>
  <c r="Y2625" i="3"/>
  <c r="X2625" i="3"/>
  <c r="Z2625" i="3" s="1"/>
  <c r="W2625" i="3"/>
  <c r="V2625" i="3"/>
  <c r="S2625" i="3"/>
  <c r="U2625" i="3" s="1"/>
  <c r="R2625" i="3"/>
  <c r="T2625" i="3" s="1"/>
  <c r="AE2625" i="3" s="1"/>
  <c r="Q2625" i="3"/>
  <c r="AQ2625" i="3" s="1"/>
  <c r="P2625" i="3"/>
  <c r="O2625" i="3"/>
  <c r="AJ2625" i="3" s="1"/>
  <c r="N2625" i="3"/>
  <c r="AP2624" i="3"/>
  <c r="AU2624" i="3" s="1"/>
  <c r="AN2624" i="3"/>
  <c r="AM2624" i="3"/>
  <c r="AL2624" i="3"/>
  <c r="AK2624" i="3"/>
  <c r="AO2624" i="3" s="1"/>
  <c r="AH2624" i="3"/>
  <c r="AG2624" i="3"/>
  <c r="AF2624" i="3"/>
  <c r="AC2624" i="3"/>
  <c r="AB2624" i="3"/>
  <c r="AA2624" i="3"/>
  <c r="Y2624" i="3"/>
  <c r="X2624" i="3"/>
  <c r="Z2624" i="3" s="1"/>
  <c r="W2624" i="3"/>
  <c r="V2624" i="3"/>
  <c r="S2624" i="3"/>
  <c r="U2624" i="3" s="1"/>
  <c r="R2624" i="3"/>
  <c r="T2624" i="3" s="1"/>
  <c r="AE2624" i="3" s="1"/>
  <c r="Q2624" i="3"/>
  <c r="AQ2624" i="3" s="1"/>
  <c r="P2624" i="3"/>
  <c r="O2624" i="3"/>
  <c r="AJ2624" i="3" s="1"/>
  <c r="N2624" i="3"/>
  <c r="AP2623" i="3"/>
  <c r="AU2623" i="3" s="1"/>
  <c r="AN2623" i="3"/>
  <c r="AM2623" i="3"/>
  <c r="AL2623" i="3"/>
  <c r="AK2623" i="3"/>
  <c r="AO2623" i="3" s="1"/>
  <c r="AH2623" i="3"/>
  <c r="AG2623" i="3"/>
  <c r="AF2623" i="3"/>
  <c r="AC2623" i="3"/>
  <c r="AB2623" i="3"/>
  <c r="AA2623" i="3"/>
  <c r="Y2623" i="3"/>
  <c r="X2623" i="3"/>
  <c r="Z2623" i="3" s="1"/>
  <c r="W2623" i="3"/>
  <c r="V2623" i="3"/>
  <c r="S2623" i="3"/>
  <c r="U2623" i="3" s="1"/>
  <c r="R2623" i="3"/>
  <c r="T2623" i="3" s="1"/>
  <c r="AE2623" i="3" s="1"/>
  <c r="Q2623" i="3"/>
  <c r="AQ2623" i="3" s="1"/>
  <c r="P2623" i="3"/>
  <c r="O2623" i="3"/>
  <c r="AJ2623" i="3" s="1"/>
  <c r="N2623" i="3"/>
  <c r="AP2622" i="3"/>
  <c r="AU2622" i="3" s="1"/>
  <c r="AN2622" i="3"/>
  <c r="AM2622" i="3"/>
  <c r="AL2622" i="3"/>
  <c r="AK2622" i="3"/>
  <c r="AO2622" i="3" s="1"/>
  <c r="AH2622" i="3"/>
  <c r="AG2622" i="3"/>
  <c r="AF2622" i="3"/>
  <c r="AC2622" i="3"/>
  <c r="AB2622" i="3"/>
  <c r="AA2622" i="3"/>
  <c r="Y2622" i="3"/>
  <c r="X2622" i="3"/>
  <c r="Z2622" i="3" s="1"/>
  <c r="W2622" i="3"/>
  <c r="V2622" i="3"/>
  <c r="S2622" i="3"/>
  <c r="U2622" i="3" s="1"/>
  <c r="R2622" i="3"/>
  <c r="T2622" i="3" s="1"/>
  <c r="AE2622" i="3" s="1"/>
  <c r="Q2622" i="3"/>
  <c r="AQ2622" i="3" s="1"/>
  <c r="P2622" i="3"/>
  <c r="O2622" i="3"/>
  <c r="AJ2622" i="3" s="1"/>
  <c r="N2622" i="3"/>
  <c r="AP2621" i="3"/>
  <c r="AU2621" i="3" s="1"/>
  <c r="AN2621" i="3"/>
  <c r="AM2621" i="3"/>
  <c r="AL2621" i="3"/>
  <c r="AK2621" i="3"/>
  <c r="AO2621" i="3" s="1"/>
  <c r="AH2621" i="3"/>
  <c r="AG2621" i="3"/>
  <c r="AF2621" i="3"/>
  <c r="AC2621" i="3"/>
  <c r="AB2621" i="3"/>
  <c r="AA2621" i="3"/>
  <c r="Y2621" i="3"/>
  <c r="X2621" i="3"/>
  <c r="Z2621" i="3" s="1"/>
  <c r="W2621" i="3"/>
  <c r="V2621" i="3"/>
  <c r="S2621" i="3"/>
  <c r="U2621" i="3" s="1"/>
  <c r="R2621" i="3"/>
  <c r="T2621" i="3" s="1"/>
  <c r="AE2621" i="3" s="1"/>
  <c r="Q2621" i="3"/>
  <c r="AQ2621" i="3" s="1"/>
  <c r="P2621" i="3"/>
  <c r="O2621" i="3"/>
  <c r="AJ2621" i="3" s="1"/>
  <c r="N2621" i="3"/>
  <c r="AP2620" i="3"/>
  <c r="AU2620" i="3" s="1"/>
  <c r="AN2620" i="3"/>
  <c r="AM2620" i="3"/>
  <c r="AL2620" i="3"/>
  <c r="AK2620" i="3"/>
  <c r="AO2620" i="3" s="1"/>
  <c r="AH2620" i="3"/>
  <c r="AG2620" i="3"/>
  <c r="AF2620" i="3"/>
  <c r="AC2620" i="3"/>
  <c r="AB2620" i="3"/>
  <c r="AA2620" i="3"/>
  <c r="Y2620" i="3"/>
  <c r="X2620" i="3"/>
  <c r="Z2620" i="3" s="1"/>
  <c r="W2620" i="3"/>
  <c r="V2620" i="3"/>
  <c r="S2620" i="3"/>
  <c r="U2620" i="3" s="1"/>
  <c r="R2620" i="3"/>
  <c r="T2620" i="3" s="1"/>
  <c r="AE2620" i="3" s="1"/>
  <c r="Q2620" i="3"/>
  <c r="AQ2620" i="3" s="1"/>
  <c r="P2620" i="3"/>
  <c r="O2620" i="3"/>
  <c r="AJ2620" i="3" s="1"/>
  <c r="N2620" i="3"/>
  <c r="AP2619" i="3"/>
  <c r="AU2619" i="3" s="1"/>
  <c r="AN2619" i="3"/>
  <c r="AM2619" i="3"/>
  <c r="AL2619" i="3"/>
  <c r="AK2619" i="3"/>
  <c r="AO2619" i="3" s="1"/>
  <c r="AH2619" i="3"/>
  <c r="AG2619" i="3"/>
  <c r="AF2619" i="3"/>
  <c r="AC2619" i="3"/>
  <c r="AB2619" i="3"/>
  <c r="AA2619" i="3"/>
  <c r="Y2619" i="3"/>
  <c r="X2619" i="3"/>
  <c r="Z2619" i="3" s="1"/>
  <c r="W2619" i="3"/>
  <c r="V2619" i="3"/>
  <c r="S2619" i="3"/>
  <c r="U2619" i="3" s="1"/>
  <c r="R2619" i="3"/>
  <c r="T2619" i="3" s="1"/>
  <c r="AE2619" i="3" s="1"/>
  <c r="Q2619" i="3"/>
  <c r="AQ2619" i="3" s="1"/>
  <c r="P2619" i="3"/>
  <c r="O2619" i="3"/>
  <c r="AJ2619" i="3" s="1"/>
  <c r="N2619" i="3"/>
  <c r="AP2618" i="3"/>
  <c r="AU2618" i="3" s="1"/>
  <c r="AN2618" i="3"/>
  <c r="AM2618" i="3"/>
  <c r="AL2618" i="3"/>
  <c r="AK2618" i="3"/>
  <c r="AO2618" i="3" s="1"/>
  <c r="AH2618" i="3"/>
  <c r="AG2618" i="3"/>
  <c r="AF2618" i="3"/>
  <c r="AC2618" i="3"/>
  <c r="AB2618" i="3"/>
  <c r="AA2618" i="3"/>
  <c r="Y2618" i="3"/>
  <c r="X2618" i="3"/>
  <c r="Z2618" i="3" s="1"/>
  <c r="W2618" i="3"/>
  <c r="V2618" i="3"/>
  <c r="S2618" i="3"/>
  <c r="U2618" i="3" s="1"/>
  <c r="R2618" i="3"/>
  <c r="T2618" i="3" s="1"/>
  <c r="AE2618" i="3" s="1"/>
  <c r="Q2618" i="3"/>
  <c r="AQ2618" i="3" s="1"/>
  <c r="P2618" i="3"/>
  <c r="O2618" i="3"/>
  <c r="AJ2618" i="3" s="1"/>
  <c r="N2618" i="3"/>
  <c r="AP2617" i="3"/>
  <c r="AU2617" i="3" s="1"/>
  <c r="AN2617" i="3"/>
  <c r="AM2617" i="3"/>
  <c r="AL2617" i="3"/>
  <c r="AK2617" i="3"/>
  <c r="AO2617" i="3" s="1"/>
  <c r="AH2617" i="3"/>
  <c r="AG2617" i="3"/>
  <c r="AF2617" i="3"/>
  <c r="AC2617" i="3"/>
  <c r="AB2617" i="3"/>
  <c r="AA2617" i="3"/>
  <c r="Y2617" i="3"/>
  <c r="X2617" i="3"/>
  <c r="Z2617" i="3" s="1"/>
  <c r="W2617" i="3"/>
  <c r="V2617" i="3"/>
  <c r="S2617" i="3"/>
  <c r="U2617" i="3" s="1"/>
  <c r="R2617" i="3"/>
  <c r="T2617" i="3" s="1"/>
  <c r="AE2617" i="3" s="1"/>
  <c r="Q2617" i="3"/>
  <c r="AQ2617" i="3" s="1"/>
  <c r="P2617" i="3"/>
  <c r="O2617" i="3"/>
  <c r="AJ2617" i="3" s="1"/>
  <c r="N2617" i="3"/>
  <c r="AP2616" i="3"/>
  <c r="AU2616" i="3" s="1"/>
  <c r="AN2616" i="3"/>
  <c r="AM2616" i="3"/>
  <c r="AL2616" i="3"/>
  <c r="AK2616" i="3"/>
  <c r="AO2616" i="3" s="1"/>
  <c r="AH2616" i="3"/>
  <c r="AG2616" i="3"/>
  <c r="AF2616" i="3"/>
  <c r="AC2616" i="3"/>
  <c r="AB2616" i="3"/>
  <c r="AA2616" i="3"/>
  <c r="Y2616" i="3"/>
  <c r="X2616" i="3"/>
  <c r="Z2616" i="3" s="1"/>
  <c r="W2616" i="3"/>
  <c r="V2616" i="3"/>
  <c r="S2616" i="3"/>
  <c r="U2616" i="3" s="1"/>
  <c r="R2616" i="3"/>
  <c r="T2616" i="3" s="1"/>
  <c r="AE2616" i="3" s="1"/>
  <c r="Q2616" i="3"/>
  <c r="AQ2616" i="3" s="1"/>
  <c r="P2616" i="3"/>
  <c r="O2616" i="3"/>
  <c r="AJ2616" i="3" s="1"/>
  <c r="N2616" i="3"/>
  <c r="AP2615" i="3"/>
  <c r="AU2615" i="3" s="1"/>
  <c r="AN2615" i="3"/>
  <c r="AM2615" i="3"/>
  <c r="AL2615" i="3"/>
  <c r="AK2615" i="3"/>
  <c r="AO2615" i="3" s="1"/>
  <c r="AH2615" i="3"/>
  <c r="AG2615" i="3"/>
  <c r="AF2615" i="3"/>
  <c r="AC2615" i="3"/>
  <c r="AB2615" i="3"/>
  <c r="AA2615" i="3"/>
  <c r="Y2615" i="3"/>
  <c r="X2615" i="3"/>
  <c r="Z2615" i="3" s="1"/>
  <c r="W2615" i="3"/>
  <c r="V2615" i="3"/>
  <c r="S2615" i="3"/>
  <c r="U2615" i="3" s="1"/>
  <c r="R2615" i="3"/>
  <c r="T2615" i="3" s="1"/>
  <c r="AE2615" i="3" s="1"/>
  <c r="Q2615" i="3"/>
  <c r="AQ2615" i="3" s="1"/>
  <c r="P2615" i="3"/>
  <c r="O2615" i="3"/>
  <c r="AJ2615" i="3" s="1"/>
  <c r="N2615" i="3"/>
  <c r="AP2614" i="3"/>
  <c r="AU2614" i="3" s="1"/>
  <c r="AN2614" i="3"/>
  <c r="AM2614" i="3"/>
  <c r="AL2614" i="3"/>
  <c r="AK2614" i="3"/>
  <c r="AO2614" i="3" s="1"/>
  <c r="AH2614" i="3"/>
  <c r="AG2614" i="3"/>
  <c r="AF2614" i="3"/>
  <c r="AC2614" i="3"/>
  <c r="AB2614" i="3"/>
  <c r="AA2614" i="3"/>
  <c r="Y2614" i="3"/>
  <c r="X2614" i="3"/>
  <c r="Z2614" i="3" s="1"/>
  <c r="W2614" i="3"/>
  <c r="V2614" i="3"/>
  <c r="S2614" i="3"/>
  <c r="U2614" i="3" s="1"/>
  <c r="R2614" i="3"/>
  <c r="T2614" i="3" s="1"/>
  <c r="AE2614" i="3" s="1"/>
  <c r="Q2614" i="3"/>
  <c r="AQ2614" i="3" s="1"/>
  <c r="P2614" i="3"/>
  <c r="O2614" i="3"/>
  <c r="AJ2614" i="3" s="1"/>
  <c r="N2614" i="3"/>
  <c r="AP2613" i="3"/>
  <c r="AU2613" i="3" s="1"/>
  <c r="AN2613" i="3"/>
  <c r="AM2613" i="3"/>
  <c r="AL2613" i="3"/>
  <c r="AK2613" i="3"/>
  <c r="AO2613" i="3" s="1"/>
  <c r="AH2613" i="3"/>
  <c r="AG2613" i="3"/>
  <c r="AF2613" i="3"/>
  <c r="AC2613" i="3"/>
  <c r="AB2613" i="3"/>
  <c r="AA2613" i="3"/>
  <c r="Y2613" i="3"/>
  <c r="X2613" i="3"/>
  <c r="Z2613" i="3" s="1"/>
  <c r="W2613" i="3"/>
  <c r="V2613" i="3"/>
  <c r="S2613" i="3"/>
  <c r="U2613" i="3" s="1"/>
  <c r="R2613" i="3"/>
  <c r="T2613" i="3" s="1"/>
  <c r="AE2613" i="3" s="1"/>
  <c r="Q2613" i="3"/>
  <c r="AQ2613" i="3" s="1"/>
  <c r="P2613" i="3"/>
  <c r="O2613" i="3"/>
  <c r="AJ2613" i="3" s="1"/>
  <c r="N2613" i="3"/>
  <c r="AP2612" i="3"/>
  <c r="AU2612" i="3" s="1"/>
  <c r="AN2612" i="3"/>
  <c r="AM2612" i="3"/>
  <c r="AL2612" i="3"/>
  <c r="AK2612" i="3"/>
  <c r="AO2612" i="3" s="1"/>
  <c r="AH2612" i="3"/>
  <c r="AG2612" i="3"/>
  <c r="AF2612" i="3"/>
  <c r="AC2612" i="3"/>
  <c r="AB2612" i="3"/>
  <c r="AA2612" i="3"/>
  <c r="Y2612" i="3"/>
  <c r="X2612" i="3"/>
  <c r="Z2612" i="3" s="1"/>
  <c r="W2612" i="3"/>
  <c r="V2612" i="3"/>
  <c r="S2612" i="3"/>
  <c r="U2612" i="3" s="1"/>
  <c r="R2612" i="3"/>
  <c r="T2612" i="3" s="1"/>
  <c r="AE2612" i="3" s="1"/>
  <c r="Q2612" i="3"/>
  <c r="AQ2612" i="3" s="1"/>
  <c r="P2612" i="3"/>
  <c r="O2612" i="3"/>
  <c r="AJ2612" i="3" s="1"/>
  <c r="N2612" i="3"/>
  <c r="AP2611" i="3"/>
  <c r="AU2611" i="3" s="1"/>
  <c r="AN2611" i="3"/>
  <c r="AM2611" i="3"/>
  <c r="AL2611" i="3"/>
  <c r="AK2611" i="3"/>
  <c r="AO2611" i="3" s="1"/>
  <c r="AH2611" i="3"/>
  <c r="AG2611" i="3"/>
  <c r="AF2611" i="3"/>
  <c r="AC2611" i="3"/>
  <c r="AB2611" i="3"/>
  <c r="AA2611" i="3"/>
  <c r="Y2611" i="3"/>
  <c r="X2611" i="3"/>
  <c r="Z2611" i="3" s="1"/>
  <c r="W2611" i="3"/>
  <c r="V2611" i="3"/>
  <c r="S2611" i="3"/>
  <c r="U2611" i="3" s="1"/>
  <c r="R2611" i="3"/>
  <c r="T2611" i="3" s="1"/>
  <c r="AE2611" i="3" s="1"/>
  <c r="Q2611" i="3"/>
  <c r="AQ2611" i="3" s="1"/>
  <c r="P2611" i="3"/>
  <c r="O2611" i="3"/>
  <c r="AJ2611" i="3" s="1"/>
  <c r="N2611" i="3"/>
  <c r="AP2610" i="3"/>
  <c r="AU2610" i="3" s="1"/>
  <c r="AN2610" i="3"/>
  <c r="AM2610" i="3"/>
  <c r="AL2610" i="3"/>
  <c r="AK2610" i="3"/>
  <c r="AO2610" i="3" s="1"/>
  <c r="AH2610" i="3"/>
  <c r="AG2610" i="3"/>
  <c r="AF2610" i="3"/>
  <c r="AC2610" i="3"/>
  <c r="AB2610" i="3"/>
  <c r="AA2610" i="3"/>
  <c r="Y2610" i="3"/>
  <c r="X2610" i="3"/>
  <c r="Z2610" i="3" s="1"/>
  <c r="W2610" i="3"/>
  <c r="V2610" i="3"/>
  <c r="S2610" i="3"/>
  <c r="U2610" i="3" s="1"/>
  <c r="R2610" i="3"/>
  <c r="T2610" i="3" s="1"/>
  <c r="AE2610" i="3" s="1"/>
  <c r="Q2610" i="3"/>
  <c r="AQ2610" i="3" s="1"/>
  <c r="P2610" i="3"/>
  <c r="O2610" i="3"/>
  <c r="AJ2610" i="3" s="1"/>
  <c r="N2610" i="3"/>
  <c r="AP2609" i="3"/>
  <c r="AU2609" i="3" s="1"/>
  <c r="AN2609" i="3"/>
  <c r="AM2609" i="3"/>
  <c r="AL2609" i="3"/>
  <c r="AK2609" i="3"/>
  <c r="AO2609" i="3" s="1"/>
  <c r="AH2609" i="3"/>
  <c r="AG2609" i="3"/>
  <c r="AF2609" i="3"/>
  <c r="AC2609" i="3"/>
  <c r="AB2609" i="3"/>
  <c r="AA2609" i="3"/>
  <c r="Y2609" i="3"/>
  <c r="X2609" i="3"/>
  <c r="Z2609" i="3" s="1"/>
  <c r="W2609" i="3"/>
  <c r="V2609" i="3"/>
  <c r="S2609" i="3"/>
  <c r="U2609" i="3" s="1"/>
  <c r="R2609" i="3"/>
  <c r="T2609" i="3" s="1"/>
  <c r="AE2609" i="3" s="1"/>
  <c r="Q2609" i="3"/>
  <c r="AQ2609" i="3" s="1"/>
  <c r="P2609" i="3"/>
  <c r="O2609" i="3"/>
  <c r="AJ2609" i="3" s="1"/>
  <c r="N2609" i="3"/>
  <c r="AP2608" i="3"/>
  <c r="AU2608" i="3" s="1"/>
  <c r="AN2608" i="3"/>
  <c r="AM2608" i="3"/>
  <c r="AL2608" i="3"/>
  <c r="AK2608" i="3"/>
  <c r="AO2608" i="3" s="1"/>
  <c r="AH2608" i="3"/>
  <c r="AG2608" i="3"/>
  <c r="AF2608" i="3"/>
  <c r="AC2608" i="3"/>
  <c r="AB2608" i="3"/>
  <c r="AA2608" i="3"/>
  <c r="Y2608" i="3"/>
  <c r="X2608" i="3"/>
  <c r="Z2608" i="3" s="1"/>
  <c r="W2608" i="3"/>
  <c r="V2608" i="3"/>
  <c r="S2608" i="3"/>
  <c r="U2608" i="3" s="1"/>
  <c r="R2608" i="3"/>
  <c r="T2608" i="3" s="1"/>
  <c r="AE2608" i="3" s="1"/>
  <c r="Q2608" i="3"/>
  <c r="AQ2608" i="3" s="1"/>
  <c r="P2608" i="3"/>
  <c r="O2608" i="3"/>
  <c r="AJ2608" i="3" s="1"/>
  <c r="N2608" i="3"/>
  <c r="AP2607" i="3"/>
  <c r="AU2607" i="3" s="1"/>
  <c r="AN2607" i="3"/>
  <c r="AM2607" i="3"/>
  <c r="AL2607" i="3"/>
  <c r="AK2607" i="3"/>
  <c r="AO2607" i="3" s="1"/>
  <c r="AH2607" i="3"/>
  <c r="AG2607" i="3"/>
  <c r="AF2607" i="3"/>
  <c r="AC2607" i="3"/>
  <c r="AB2607" i="3"/>
  <c r="AA2607" i="3"/>
  <c r="Y2607" i="3"/>
  <c r="X2607" i="3"/>
  <c r="Z2607" i="3" s="1"/>
  <c r="W2607" i="3"/>
  <c r="V2607" i="3"/>
  <c r="S2607" i="3"/>
  <c r="U2607" i="3" s="1"/>
  <c r="R2607" i="3"/>
  <c r="T2607" i="3" s="1"/>
  <c r="AE2607" i="3" s="1"/>
  <c r="Q2607" i="3"/>
  <c r="AQ2607" i="3" s="1"/>
  <c r="P2607" i="3"/>
  <c r="O2607" i="3"/>
  <c r="AJ2607" i="3" s="1"/>
  <c r="N2607" i="3"/>
  <c r="AP2606" i="3"/>
  <c r="AU2606" i="3" s="1"/>
  <c r="AN2606" i="3"/>
  <c r="AM2606" i="3"/>
  <c r="AL2606" i="3"/>
  <c r="AK2606" i="3"/>
  <c r="AO2606" i="3" s="1"/>
  <c r="AH2606" i="3"/>
  <c r="AG2606" i="3"/>
  <c r="AF2606" i="3"/>
  <c r="AC2606" i="3"/>
  <c r="AB2606" i="3"/>
  <c r="AA2606" i="3"/>
  <c r="Y2606" i="3"/>
  <c r="X2606" i="3"/>
  <c r="Z2606" i="3" s="1"/>
  <c r="W2606" i="3"/>
  <c r="V2606" i="3"/>
  <c r="S2606" i="3"/>
  <c r="U2606" i="3" s="1"/>
  <c r="R2606" i="3"/>
  <c r="T2606" i="3" s="1"/>
  <c r="AE2606" i="3" s="1"/>
  <c r="Q2606" i="3"/>
  <c r="AQ2606" i="3" s="1"/>
  <c r="P2606" i="3"/>
  <c r="O2606" i="3"/>
  <c r="AJ2606" i="3" s="1"/>
  <c r="N2606" i="3"/>
  <c r="AP2605" i="3"/>
  <c r="AU2605" i="3" s="1"/>
  <c r="AN2605" i="3"/>
  <c r="AM2605" i="3"/>
  <c r="AL2605" i="3"/>
  <c r="AK2605" i="3"/>
  <c r="AO2605" i="3" s="1"/>
  <c r="AH2605" i="3"/>
  <c r="AG2605" i="3"/>
  <c r="AF2605" i="3"/>
  <c r="AC2605" i="3"/>
  <c r="AB2605" i="3"/>
  <c r="AA2605" i="3"/>
  <c r="Y2605" i="3"/>
  <c r="X2605" i="3"/>
  <c r="Z2605" i="3" s="1"/>
  <c r="W2605" i="3"/>
  <c r="V2605" i="3"/>
  <c r="S2605" i="3"/>
  <c r="U2605" i="3" s="1"/>
  <c r="R2605" i="3"/>
  <c r="T2605" i="3" s="1"/>
  <c r="AE2605" i="3" s="1"/>
  <c r="Q2605" i="3"/>
  <c r="AQ2605" i="3" s="1"/>
  <c r="P2605" i="3"/>
  <c r="O2605" i="3"/>
  <c r="AJ2605" i="3" s="1"/>
  <c r="N2605" i="3"/>
  <c r="AP2604" i="3"/>
  <c r="AU2604" i="3" s="1"/>
  <c r="AN2604" i="3"/>
  <c r="AM2604" i="3"/>
  <c r="AL2604" i="3"/>
  <c r="AK2604" i="3"/>
  <c r="AO2604" i="3" s="1"/>
  <c r="AH2604" i="3"/>
  <c r="AG2604" i="3"/>
  <c r="AF2604" i="3"/>
  <c r="AC2604" i="3"/>
  <c r="AB2604" i="3"/>
  <c r="AA2604" i="3"/>
  <c r="Y2604" i="3"/>
  <c r="X2604" i="3"/>
  <c r="Z2604" i="3" s="1"/>
  <c r="W2604" i="3"/>
  <c r="V2604" i="3"/>
  <c r="S2604" i="3"/>
  <c r="U2604" i="3" s="1"/>
  <c r="R2604" i="3"/>
  <c r="T2604" i="3" s="1"/>
  <c r="AE2604" i="3" s="1"/>
  <c r="Q2604" i="3"/>
  <c r="AQ2604" i="3" s="1"/>
  <c r="P2604" i="3"/>
  <c r="O2604" i="3"/>
  <c r="AJ2604" i="3" s="1"/>
  <c r="N2604" i="3"/>
  <c r="AP2603" i="3"/>
  <c r="AU2603" i="3" s="1"/>
  <c r="AN2603" i="3"/>
  <c r="AM2603" i="3"/>
  <c r="AL2603" i="3"/>
  <c r="AK2603" i="3"/>
  <c r="AO2603" i="3" s="1"/>
  <c r="AH2603" i="3"/>
  <c r="AG2603" i="3"/>
  <c r="AF2603" i="3"/>
  <c r="AC2603" i="3"/>
  <c r="AB2603" i="3"/>
  <c r="AA2603" i="3"/>
  <c r="Y2603" i="3"/>
  <c r="X2603" i="3"/>
  <c r="Z2603" i="3" s="1"/>
  <c r="W2603" i="3"/>
  <c r="V2603" i="3"/>
  <c r="S2603" i="3"/>
  <c r="U2603" i="3" s="1"/>
  <c r="R2603" i="3"/>
  <c r="T2603" i="3" s="1"/>
  <c r="AE2603" i="3" s="1"/>
  <c r="Q2603" i="3"/>
  <c r="AQ2603" i="3" s="1"/>
  <c r="P2603" i="3"/>
  <c r="O2603" i="3"/>
  <c r="AJ2603" i="3" s="1"/>
  <c r="N2603" i="3"/>
  <c r="AP2602" i="3"/>
  <c r="AU2602" i="3" s="1"/>
  <c r="AN2602" i="3"/>
  <c r="AM2602" i="3"/>
  <c r="AL2602" i="3"/>
  <c r="AK2602" i="3"/>
  <c r="AO2602" i="3" s="1"/>
  <c r="AH2602" i="3"/>
  <c r="AG2602" i="3"/>
  <c r="AF2602" i="3"/>
  <c r="AC2602" i="3"/>
  <c r="AB2602" i="3"/>
  <c r="AA2602" i="3"/>
  <c r="Y2602" i="3"/>
  <c r="X2602" i="3"/>
  <c r="Z2602" i="3" s="1"/>
  <c r="W2602" i="3"/>
  <c r="V2602" i="3"/>
  <c r="S2602" i="3"/>
  <c r="U2602" i="3" s="1"/>
  <c r="R2602" i="3"/>
  <c r="T2602" i="3" s="1"/>
  <c r="AE2602" i="3" s="1"/>
  <c r="Q2602" i="3"/>
  <c r="AQ2602" i="3" s="1"/>
  <c r="P2602" i="3"/>
  <c r="O2602" i="3"/>
  <c r="AJ2602" i="3" s="1"/>
  <c r="N2602" i="3"/>
  <c r="AP2601" i="3"/>
  <c r="AU2601" i="3" s="1"/>
  <c r="AN2601" i="3"/>
  <c r="AM2601" i="3"/>
  <c r="AL2601" i="3"/>
  <c r="AK2601" i="3"/>
  <c r="AO2601" i="3" s="1"/>
  <c r="AH2601" i="3"/>
  <c r="AG2601" i="3"/>
  <c r="AF2601" i="3"/>
  <c r="AC2601" i="3"/>
  <c r="AB2601" i="3"/>
  <c r="AA2601" i="3"/>
  <c r="Y2601" i="3"/>
  <c r="X2601" i="3"/>
  <c r="Z2601" i="3" s="1"/>
  <c r="W2601" i="3"/>
  <c r="V2601" i="3"/>
  <c r="S2601" i="3"/>
  <c r="U2601" i="3" s="1"/>
  <c r="R2601" i="3"/>
  <c r="T2601" i="3" s="1"/>
  <c r="AE2601" i="3" s="1"/>
  <c r="Q2601" i="3"/>
  <c r="AQ2601" i="3" s="1"/>
  <c r="P2601" i="3"/>
  <c r="O2601" i="3"/>
  <c r="AJ2601" i="3" s="1"/>
  <c r="N2601" i="3"/>
  <c r="AP2600" i="3"/>
  <c r="AN2600" i="3"/>
  <c r="AM2600" i="3"/>
  <c r="AL2600" i="3"/>
  <c r="AK2600" i="3"/>
  <c r="AO2600" i="3" s="1"/>
  <c r="AH2600" i="3"/>
  <c r="AG2600" i="3"/>
  <c r="AF2600" i="3"/>
  <c r="AC2600" i="3"/>
  <c r="AB2600" i="3"/>
  <c r="Y2600" i="3"/>
  <c r="X2600" i="3"/>
  <c r="Z2600" i="3" s="1"/>
  <c r="W2600" i="3"/>
  <c r="V2600" i="3"/>
  <c r="S2600" i="3"/>
  <c r="U2600" i="3" s="1"/>
  <c r="R2600" i="3"/>
  <c r="T2600" i="3" s="1"/>
  <c r="AE2600" i="3" s="1"/>
  <c r="Q2600" i="3"/>
  <c r="AQ2600" i="3" s="1"/>
  <c r="P2600" i="3"/>
  <c r="O2600" i="3"/>
  <c r="AJ2600" i="3" s="1"/>
  <c r="N2600" i="3"/>
  <c r="AP2599" i="3"/>
  <c r="AU2599" i="3" s="1"/>
  <c r="AN2599" i="3"/>
  <c r="AM2599" i="3"/>
  <c r="AL2599" i="3"/>
  <c r="AK2599" i="3"/>
  <c r="AO2599" i="3" s="1"/>
  <c r="AH2599" i="3"/>
  <c r="AG2599" i="3"/>
  <c r="AF2599" i="3"/>
  <c r="AC2599" i="3"/>
  <c r="AB2599" i="3"/>
  <c r="AA2599" i="3"/>
  <c r="Y2599" i="3"/>
  <c r="X2599" i="3"/>
  <c r="Z2599" i="3" s="1"/>
  <c r="W2599" i="3"/>
  <c r="V2599" i="3"/>
  <c r="S2599" i="3"/>
  <c r="U2599" i="3" s="1"/>
  <c r="R2599" i="3"/>
  <c r="T2599" i="3" s="1"/>
  <c r="AE2599" i="3" s="1"/>
  <c r="Q2599" i="3"/>
  <c r="AQ2599" i="3" s="1"/>
  <c r="P2599" i="3"/>
  <c r="O2599" i="3"/>
  <c r="AJ2599" i="3" s="1"/>
  <c r="N2599" i="3"/>
  <c r="AP2598" i="3"/>
  <c r="AU2598" i="3" s="1"/>
  <c r="AN2598" i="3"/>
  <c r="AM2598" i="3"/>
  <c r="AL2598" i="3"/>
  <c r="AK2598" i="3"/>
  <c r="AO2598" i="3" s="1"/>
  <c r="AH2598" i="3"/>
  <c r="AG2598" i="3"/>
  <c r="AF2598" i="3"/>
  <c r="AC2598" i="3"/>
  <c r="AB2598" i="3"/>
  <c r="AA2598" i="3"/>
  <c r="Y2598" i="3"/>
  <c r="X2598" i="3"/>
  <c r="Z2598" i="3" s="1"/>
  <c r="W2598" i="3"/>
  <c r="V2598" i="3"/>
  <c r="S2598" i="3"/>
  <c r="U2598" i="3" s="1"/>
  <c r="R2598" i="3"/>
  <c r="T2598" i="3" s="1"/>
  <c r="AE2598" i="3" s="1"/>
  <c r="Q2598" i="3"/>
  <c r="AQ2598" i="3" s="1"/>
  <c r="P2598" i="3"/>
  <c r="O2598" i="3"/>
  <c r="AJ2598" i="3" s="1"/>
  <c r="N2598" i="3"/>
  <c r="AP2597" i="3"/>
  <c r="AU2597" i="3" s="1"/>
  <c r="AN2597" i="3"/>
  <c r="AM2597" i="3"/>
  <c r="AL2597" i="3"/>
  <c r="AK2597" i="3"/>
  <c r="AO2597" i="3" s="1"/>
  <c r="AH2597" i="3"/>
  <c r="AG2597" i="3"/>
  <c r="AF2597" i="3"/>
  <c r="AC2597" i="3"/>
  <c r="AB2597" i="3"/>
  <c r="AA2597" i="3"/>
  <c r="Y2597" i="3"/>
  <c r="X2597" i="3"/>
  <c r="Z2597" i="3" s="1"/>
  <c r="W2597" i="3"/>
  <c r="V2597" i="3"/>
  <c r="S2597" i="3"/>
  <c r="U2597" i="3" s="1"/>
  <c r="R2597" i="3"/>
  <c r="T2597" i="3" s="1"/>
  <c r="AE2597" i="3" s="1"/>
  <c r="Q2597" i="3"/>
  <c r="AQ2597" i="3" s="1"/>
  <c r="P2597" i="3"/>
  <c r="O2597" i="3"/>
  <c r="AJ2597" i="3" s="1"/>
  <c r="N2597" i="3"/>
  <c r="AP2596" i="3"/>
  <c r="AU2596" i="3" s="1"/>
  <c r="AN2596" i="3"/>
  <c r="AM2596" i="3"/>
  <c r="AL2596" i="3"/>
  <c r="AK2596" i="3"/>
  <c r="AO2596" i="3" s="1"/>
  <c r="AH2596" i="3"/>
  <c r="AG2596" i="3"/>
  <c r="AF2596" i="3"/>
  <c r="AC2596" i="3"/>
  <c r="AB2596" i="3"/>
  <c r="AA2596" i="3"/>
  <c r="Y2596" i="3"/>
  <c r="X2596" i="3"/>
  <c r="Z2596" i="3" s="1"/>
  <c r="W2596" i="3"/>
  <c r="V2596" i="3"/>
  <c r="S2596" i="3"/>
  <c r="U2596" i="3" s="1"/>
  <c r="R2596" i="3"/>
  <c r="T2596" i="3" s="1"/>
  <c r="AE2596" i="3" s="1"/>
  <c r="Q2596" i="3"/>
  <c r="AQ2596" i="3" s="1"/>
  <c r="P2596" i="3"/>
  <c r="O2596" i="3"/>
  <c r="AJ2596" i="3" s="1"/>
  <c r="N2596" i="3"/>
  <c r="AP2595" i="3"/>
  <c r="AU2595" i="3" s="1"/>
  <c r="AN2595" i="3"/>
  <c r="AM2595" i="3"/>
  <c r="AL2595" i="3"/>
  <c r="AK2595" i="3"/>
  <c r="AO2595" i="3" s="1"/>
  <c r="AH2595" i="3"/>
  <c r="AG2595" i="3"/>
  <c r="AF2595" i="3"/>
  <c r="AC2595" i="3"/>
  <c r="AB2595" i="3"/>
  <c r="AA2595" i="3"/>
  <c r="Y2595" i="3"/>
  <c r="X2595" i="3"/>
  <c r="Z2595" i="3" s="1"/>
  <c r="W2595" i="3"/>
  <c r="V2595" i="3"/>
  <c r="S2595" i="3"/>
  <c r="U2595" i="3" s="1"/>
  <c r="R2595" i="3"/>
  <c r="T2595" i="3" s="1"/>
  <c r="AE2595" i="3" s="1"/>
  <c r="Q2595" i="3"/>
  <c r="AQ2595" i="3" s="1"/>
  <c r="P2595" i="3"/>
  <c r="O2595" i="3"/>
  <c r="AJ2595" i="3" s="1"/>
  <c r="N2595" i="3"/>
  <c r="AP2594" i="3"/>
  <c r="AU2594" i="3" s="1"/>
  <c r="AN2594" i="3"/>
  <c r="AM2594" i="3"/>
  <c r="AL2594" i="3"/>
  <c r="AK2594" i="3"/>
  <c r="AO2594" i="3" s="1"/>
  <c r="AH2594" i="3"/>
  <c r="AG2594" i="3"/>
  <c r="AF2594" i="3"/>
  <c r="AC2594" i="3"/>
  <c r="AB2594" i="3"/>
  <c r="AA2594" i="3"/>
  <c r="Y2594" i="3"/>
  <c r="X2594" i="3"/>
  <c r="Z2594" i="3" s="1"/>
  <c r="W2594" i="3"/>
  <c r="V2594" i="3"/>
  <c r="S2594" i="3"/>
  <c r="U2594" i="3" s="1"/>
  <c r="R2594" i="3"/>
  <c r="T2594" i="3" s="1"/>
  <c r="AE2594" i="3" s="1"/>
  <c r="Q2594" i="3"/>
  <c r="AQ2594" i="3" s="1"/>
  <c r="P2594" i="3"/>
  <c r="O2594" i="3"/>
  <c r="AJ2594" i="3" s="1"/>
  <c r="N2594" i="3"/>
  <c r="AP2593" i="3"/>
  <c r="AU2593" i="3" s="1"/>
  <c r="AN2593" i="3"/>
  <c r="AM2593" i="3"/>
  <c r="AL2593" i="3"/>
  <c r="AK2593" i="3"/>
  <c r="AO2593" i="3" s="1"/>
  <c r="AH2593" i="3"/>
  <c r="AG2593" i="3"/>
  <c r="AF2593" i="3"/>
  <c r="AC2593" i="3"/>
  <c r="AB2593" i="3"/>
  <c r="AA2593" i="3"/>
  <c r="Y2593" i="3"/>
  <c r="X2593" i="3"/>
  <c r="Z2593" i="3" s="1"/>
  <c r="W2593" i="3"/>
  <c r="V2593" i="3"/>
  <c r="S2593" i="3"/>
  <c r="U2593" i="3" s="1"/>
  <c r="R2593" i="3"/>
  <c r="T2593" i="3" s="1"/>
  <c r="AE2593" i="3" s="1"/>
  <c r="Q2593" i="3"/>
  <c r="AQ2593" i="3" s="1"/>
  <c r="P2593" i="3"/>
  <c r="O2593" i="3"/>
  <c r="AJ2593" i="3" s="1"/>
  <c r="N2593" i="3"/>
  <c r="AP2592" i="3"/>
  <c r="AU2592" i="3" s="1"/>
  <c r="AN2592" i="3"/>
  <c r="AM2592" i="3"/>
  <c r="AL2592" i="3"/>
  <c r="AK2592" i="3"/>
  <c r="AO2592" i="3" s="1"/>
  <c r="AH2592" i="3"/>
  <c r="AG2592" i="3"/>
  <c r="AF2592" i="3"/>
  <c r="AC2592" i="3"/>
  <c r="AB2592" i="3"/>
  <c r="AA2592" i="3"/>
  <c r="Y2592" i="3"/>
  <c r="X2592" i="3"/>
  <c r="Z2592" i="3" s="1"/>
  <c r="W2592" i="3"/>
  <c r="V2592" i="3"/>
  <c r="S2592" i="3"/>
  <c r="U2592" i="3" s="1"/>
  <c r="R2592" i="3"/>
  <c r="T2592" i="3" s="1"/>
  <c r="AE2592" i="3" s="1"/>
  <c r="Q2592" i="3"/>
  <c r="AQ2592" i="3" s="1"/>
  <c r="P2592" i="3"/>
  <c r="O2592" i="3"/>
  <c r="AJ2592" i="3" s="1"/>
  <c r="N2592" i="3"/>
  <c r="AP2591" i="3"/>
  <c r="AU2591" i="3" s="1"/>
  <c r="AN2591" i="3"/>
  <c r="AM2591" i="3"/>
  <c r="AL2591" i="3"/>
  <c r="AK2591" i="3"/>
  <c r="AO2591" i="3" s="1"/>
  <c r="AH2591" i="3"/>
  <c r="AG2591" i="3"/>
  <c r="AF2591" i="3"/>
  <c r="AC2591" i="3"/>
  <c r="AB2591" i="3"/>
  <c r="AA2591" i="3"/>
  <c r="Y2591" i="3"/>
  <c r="X2591" i="3"/>
  <c r="Z2591" i="3" s="1"/>
  <c r="W2591" i="3"/>
  <c r="V2591" i="3"/>
  <c r="S2591" i="3"/>
  <c r="U2591" i="3" s="1"/>
  <c r="R2591" i="3"/>
  <c r="T2591" i="3" s="1"/>
  <c r="AE2591" i="3" s="1"/>
  <c r="Q2591" i="3"/>
  <c r="AQ2591" i="3" s="1"/>
  <c r="P2591" i="3"/>
  <c r="O2591" i="3"/>
  <c r="AJ2591" i="3" s="1"/>
  <c r="N2591" i="3"/>
  <c r="AP2590" i="3"/>
  <c r="AU2590" i="3" s="1"/>
  <c r="AN2590" i="3"/>
  <c r="AM2590" i="3"/>
  <c r="AL2590" i="3"/>
  <c r="AK2590" i="3"/>
  <c r="AO2590" i="3" s="1"/>
  <c r="AH2590" i="3"/>
  <c r="AG2590" i="3"/>
  <c r="AF2590" i="3"/>
  <c r="AC2590" i="3"/>
  <c r="AB2590" i="3"/>
  <c r="AA2590" i="3"/>
  <c r="Y2590" i="3"/>
  <c r="X2590" i="3"/>
  <c r="Z2590" i="3" s="1"/>
  <c r="W2590" i="3"/>
  <c r="V2590" i="3"/>
  <c r="S2590" i="3"/>
  <c r="U2590" i="3" s="1"/>
  <c r="R2590" i="3"/>
  <c r="T2590" i="3" s="1"/>
  <c r="AE2590" i="3" s="1"/>
  <c r="Q2590" i="3"/>
  <c r="AQ2590" i="3" s="1"/>
  <c r="P2590" i="3"/>
  <c r="O2590" i="3"/>
  <c r="AJ2590" i="3" s="1"/>
  <c r="N2590" i="3"/>
  <c r="AP2589" i="3"/>
  <c r="AU2589" i="3" s="1"/>
  <c r="AN2589" i="3"/>
  <c r="AM2589" i="3"/>
  <c r="AL2589" i="3"/>
  <c r="AK2589" i="3"/>
  <c r="AO2589" i="3" s="1"/>
  <c r="AH2589" i="3"/>
  <c r="AG2589" i="3"/>
  <c r="AF2589" i="3"/>
  <c r="AC2589" i="3"/>
  <c r="AB2589" i="3"/>
  <c r="AA2589" i="3"/>
  <c r="Y2589" i="3"/>
  <c r="X2589" i="3"/>
  <c r="Z2589" i="3" s="1"/>
  <c r="W2589" i="3"/>
  <c r="V2589" i="3"/>
  <c r="S2589" i="3"/>
  <c r="U2589" i="3" s="1"/>
  <c r="R2589" i="3"/>
  <c r="T2589" i="3" s="1"/>
  <c r="AE2589" i="3" s="1"/>
  <c r="Q2589" i="3"/>
  <c r="AQ2589" i="3" s="1"/>
  <c r="P2589" i="3"/>
  <c r="O2589" i="3"/>
  <c r="AJ2589" i="3" s="1"/>
  <c r="N2589" i="3"/>
  <c r="AP2588" i="3"/>
  <c r="AU2588" i="3" s="1"/>
  <c r="AN2588" i="3"/>
  <c r="AM2588" i="3"/>
  <c r="AL2588" i="3"/>
  <c r="AK2588" i="3"/>
  <c r="AO2588" i="3" s="1"/>
  <c r="AH2588" i="3"/>
  <c r="AG2588" i="3"/>
  <c r="AF2588" i="3"/>
  <c r="AC2588" i="3"/>
  <c r="AB2588" i="3"/>
  <c r="AA2588" i="3"/>
  <c r="Y2588" i="3"/>
  <c r="X2588" i="3"/>
  <c r="Z2588" i="3" s="1"/>
  <c r="W2588" i="3"/>
  <c r="V2588" i="3"/>
  <c r="S2588" i="3"/>
  <c r="U2588" i="3" s="1"/>
  <c r="R2588" i="3"/>
  <c r="T2588" i="3" s="1"/>
  <c r="AE2588" i="3" s="1"/>
  <c r="Q2588" i="3"/>
  <c r="AQ2588" i="3" s="1"/>
  <c r="P2588" i="3"/>
  <c r="O2588" i="3"/>
  <c r="AJ2588" i="3" s="1"/>
  <c r="N2588" i="3"/>
  <c r="AP2587" i="3"/>
  <c r="AU2587" i="3" s="1"/>
  <c r="AN2587" i="3"/>
  <c r="AM2587" i="3"/>
  <c r="AL2587" i="3"/>
  <c r="AK2587" i="3"/>
  <c r="AO2587" i="3" s="1"/>
  <c r="AH2587" i="3"/>
  <c r="AG2587" i="3"/>
  <c r="AF2587" i="3"/>
  <c r="AC2587" i="3"/>
  <c r="AB2587" i="3"/>
  <c r="AA2587" i="3"/>
  <c r="Y2587" i="3"/>
  <c r="X2587" i="3"/>
  <c r="Z2587" i="3" s="1"/>
  <c r="W2587" i="3"/>
  <c r="V2587" i="3"/>
  <c r="S2587" i="3"/>
  <c r="U2587" i="3" s="1"/>
  <c r="R2587" i="3"/>
  <c r="T2587" i="3" s="1"/>
  <c r="AE2587" i="3" s="1"/>
  <c r="Q2587" i="3"/>
  <c r="AQ2587" i="3" s="1"/>
  <c r="P2587" i="3"/>
  <c r="O2587" i="3"/>
  <c r="AJ2587" i="3" s="1"/>
  <c r="N2587" i="3"/>
  <c r="AP2586" i="3"/>
  <c r="AN2586" i="3"/>
  <c r="AM2586" i="3"/>
  <c r="AL2586" i="3"/>
  <c r="AK2586" i="3"/>
  <c r="AO2586" i="3" s="1"/>
  <c r="AH2586" i="3"/>
  <c r="AG2586" i="3"/>
  <c r="AF2586" i="3"/>
  <c r="AC2586" i="3"/>
  <c r="AB2586" i="3"/>
  <c r="Y2586" i="3"/>
  <c r="X2586" i="3"/>
  <c r="Z2586" i="3" s="1"/>
  <c r="W2586" i="3"/>
  <c r="V2586" i="3"/>
  <c r="S2586" i="3"/>
  <c r="U2586" i="3" s="1"/>
  <c r="R2586" i="3"/>
  <c r="T2586" i="3" s="1"/>
  <c r="AE2586" i="3" s="1"/>
  <c r="Q2586" i="3"/>
  <c r="AQ2586" i="3" s="1"/>
  <c r="P2586" i="3"/>
  <c r="O2586" i="3"/>
  <c r="AJ2586" i="3" s="1"/>
  <c r="N2586" i="3"/>
  <c r="AP2585" i="3"/>
  <c r="AU2585" i="3" s="1"/>
  <c r="AN2585" i="3"/>
  <c r="AM2585" i="3"/>
  <c r="AL2585" i="3"/>
  <c r="AK2585" i="3"/>
  <c r="AO2585" i="3" s="1"/>
  <c r="AH2585" i="3"/>
  <c r="AG2585" i="3"/>
  <c r="AF2585" i="3"/>
  <c r="AC2585" i="3"/>
  <c r="AB2585" i="3"/>
  <c r="AA2585" i="3"/>
  <c r="Y2585" i="3"/>
  <c r="X2585" i="3"/>
  <c r="Z2585" i="3" s="1"/>
  <c r="W2585" i="3"/>
  <c r="V2585" i="3"/>
  <c r="S2585" i="3"/>
  <c r="U2585" i="3" s="1"/>
  <c r="R2585" i="3"/>
  <c r="T2585" i="3" s="1"/>
  <c r="AE2585" i="3" s="1"/>
  <c r="Q2585" i="3"/>
  <c r="AQ2585" i="3" s="1"/>
  <c r="P2585" i="3"/>
  <c r="O2585" i="3"/>
  <c r="AJ2585" i="3" s="1"/>
  <c r="N2585" i="3"/>
  <c r="AP2584" i="3"/>
  <c r="AU2584" i="3" s="1"/>
  <c r="AN2584" i="3"/>
  <c r="AM2584" i="3"/>
  <c r="AL2584" i="3"/>
  <c r="AK2584" i="3"/>
  <c r="AO2584" i="3" s="1"/>
  <c r="AH2584" i="3"/>
  <c r="AG2584" i="3"/>
  <c r="AF2584" i="3"/>
  <c r="AC2584" i="3"/>
  <c r="AB2584" i="3"/>
  <c r="AA2584" i="3"/>
  <c r="Y2584" i="3"/>
  <c r="X2584" i="3"/>
  <c r="Z2584" i="3" s="1"/>
  <c r="W2584" i="3"/>
  <c r="V2584" i="3"/>
  <c r="S2584" i="3"/>
  <c r="U2584" i="3" s="1"/>
  <c r="R2584" i="3"/>
  <c r="T2584" i="3" s="1"/>
  <c r="AE2584" i="3" s="1"/>
  <c r="Q2584" i="3"/>
  <c r="AQ2584" i="3" s="1"/>
  <c r="P2584" i="3"/>
  <c r="O2584" i="3"/>
  <c r="AJ2584" i="3" s="1"/>
  <c r="N2584" i="3"/>
  <c r="AP2583" i="3"/>
  <c r="AU2583" i="3" s="1"/>
  <c r="AN2583" i="3"/>
  <c r="AM2583" i="3"/>
  <c r="AL2583" i="3"/>
  <c r="AK2583" i="3"/>
  <c r="AO2583" i="3" s="1"/>
  <c r="AH2583" i="3"/>
  <c r="AG2583" i="3"/>
  <c r="AF2583" i="3"/>
  <c r="AC2583" i="3"/>
  <c r="AB2583" i="3"/>
  <c r="AA2583" i="3"/>
  <c r="Y2583" i="3"/>
  <c r="X2583" i="3"/>
  <c r="Z2583" i="3" s="1"/>
  <c r="W2583" i="3"/>
  <c r="V2583" i="3"/>
  <c r="S2583" i="3"/>
  <c r="U2583" i="3" s="1"/>
  <c r="R2583" i="3"/>
  <c r="T2583" i="3" s="1"/>
  <c r="AE2583" i="3" s="1"/>
  <c r="Q2583" i="3"/>
  <c r="AQ2583" i="3" s="1"/>
  <c r="P2583" i="3"/>
  <c r="O2583" i="3"/>
  <c r="AJ2583" i="3" s="1"/>
  <c r="N2583" i="3"/>
  <c r="AP2582" i="3"/>
  <c r="AU2582" i="3" s="1"/>
  <c r="AN2582" i="3"/>
  <c r="AM2582" i="3"/>
  <c r="AL2582" i="3"/>
  <c r="AK2582" i="3"/>
  <c r="AO2582" i="3" s="1"/>
  <c r="AH2582" i="3"/>
  <c r="AG2582" i="3"/>
  <c r="AF2582" i="3"/>
  <c r="AC2582" i="3"/>
  <c r="AB2582" i="3"/>
  <c r="AA2582" i="3"/>
  <c r="Y2582" i="3"/>
  <c r="X2582" i="3"/>
  <c r="Z2582" i="3" s="1"/>
  <c r="W2582" i="3"/>
  <c r="V2582" i="3"/>
  <c r="S2582" i="3"/>
  <c r="U2582" i="3" s="1"/>
  <c r="R2582" i="3"/>
  <c r="T2582" i="3" s="1"/>
  <c r="AE2582" i="3" s="1"/>
  <c r="Q2582" i="3"/>
  <c r="AQ2582" i="3" s="1"/>
  <c r="P2582" i="3"/>
  <c r="O2582" i="3"/>
  <c r="AJ2582" i="3" s="1"/>
  <c r="N2582" i="3"/>
  <c r="AP2581" i="3"/>
  <c r="AU2581" i="3" s="1"/>
  <c r="AN2581" i="3"/>
  <c r="AM2581" i="3"/>
  <c r="AL2581" i="3"/>
  <c r="AK2581" i="3"/>
  <c r="AO2581" i="3" s="1"/>
  <c r="AH2581" i="3"/>
  <c r="AG2581" i="3"/>
  <c r="AF2581" i="3"/>
  <c r="AC2581" i="3"/>
  <c r="AB2581" i="3"/>
  <c r="AA2581" i="3"/>
  <c r="Y2581" i="3"/>
  <c r="X2581" i="3"/>
  <c r="Z2581" i="3" s="1"/>
  <c r="W2581" i="3"/>
  <c r="V2581" i="3"/>
  <c r="S2581" i="3"/>
  <c r="U2581" i="3" s="1"/>
  <c r="R2581" i="3"/>
  <c r="T2581" i="3" s="1"/>
  <c r="AE2581" i="3" s="1"/>
  <c r="Q2581" i="3"/>
  <c r="AQ2581" i="3" s="1"/>
  <c r="P2581" i="3"/>
  <c r="O2581" i="3"/>
  <c r="AJ2581" i="3" s="1"/>
  <c r="N2581" i="3"/>
  <c r="AP2580" i="3"/>
  <c r="AU2580" i="3" s="1"/>
  <c r="AN2580" i="3"/>
  <c r="AM2580" i="3"/>
  <c r="AL2580" i="3"/>
  <c r="AK2580" i="3"/>
  <c r="AO2580" i="3" s="1"/>
  <c r="AH2580" i="3"/>
  <c r="AG2580" i="3"/>
  <c r="AF2580" i="3"/>
  <c r="AC2580" i="3"/>
  <c r="AB2580" i="3"/>
  <c r="AA2580" i="3"/>
  <c r="Y2580" i="3"/>
  <c r="X2580" i="3"/>
  <c r="Z2580" i="3" s="1"/>
  <c r="W2580" i="3"/>
  <c r="V2580" i="3"/>
  <c r="S2580" i="3"/>
  <c r="U2580" i="3" s="1"/>
  <c r="R2580" i="3"/>
  <c r="T2580" i="3" s="1"/>
  <c r="AE2580" i="3" s="1"/>
  <c r="Q2580" i="3"/>
  <c r="AQ2580" i="3" s="1"/>
  <c r="P2580" i="3"/>
  <c r="O2580" i="3"/>
  <c r="AJ2580" i="3" s="1"/>
  <c r="N2580" i="3"/>
  <c r="AP2579" i="3"/>
  <c r="AU2579" i="3" s="1"/>
  <c r="AN2579" i="3"/>
  <c r="AM2579" i="3"/>
  <c r="AL2579" i="3"/>
  <c r="AK2579" i="3"/>
  <c r="AO2579" i="3" s="1"/>
  <c r="AH2579" i="3"/>
  <c r="AG2579" i="3"/>
  <c r="AF2579" i="3"/>
  <c r="AC2579" i="3"/>
  <c r="AB2579" i="3"/>
  <c r="AA2579" i="3"/>
  <c r="Y2579" i="3"/>
  <c r="X2579" i="3"/>
  <c r="Z2579" i="3" s="1"/>
  <c r="W2579" i="3"/>
  <c r="V2579" i="3"/>
  <c r="S2579" i="3"/>
  <c r="U2579" i="3" s="1"/>
  <c r="R2579" i="3"/>
  <c r="T2579" i="3" s="1"/>
  <c r="AE2579" i="3" s="1"/>
  <c r="Q2579" i="3"/>
  <c r="AQ2579" i="3" s="1"/>
  <c r="P2579" i="3"/>
  <c r="O2579" i="3"/>
  <c r="AJ2579" i="3" s="1"/>
  <c r="N2579" i="3"/>
  <c r="AP2578" i="3"/>
  <c r="AU2578" i="3" s="1"/>
  <c r="AN2578" i="3"/>
  <c r="AM2578" i="3"/>
  <c r="AL2578" i="3"/>
  <c r="AK2578" i="3"/>
  <c r="AO2578" i="3" s="1"/>
  <c r="AH2578" i="3"/>
  <c r="AG2578" i="3"/>
  <c r="AF2578" i="3"/>
  <c r="AC2578" i="3"/>
  <c r="AB2578" i="3"/>
  <c r="AA2578" i="3"/>
  <c r="Y2578" i="3"/>
  <c r="X2578" i="3"/>
  <c r="Z2578" i="3" s="1"/>
  <c r="W2578" i="3"/>
  <c r="V2578" i="3"/>
  <c r="S2578" i="3"/>
  <c r="U2578" i="3" s="1"/>
  <c r="R2578" i="3"/>
  <c r="T2578" i="3" s="1"/>
  <c r="AE2578" i="3" s="1"/>
  <c r="Q2578" i="3"/>
  <c r="AQ2578" i="3" s="1"/>
  <c r="P2578" i="3"/>
  <c r="O2578" i="3"/>
  <c r="AJ2578" i="3" s="1"/>
  <c r="N2578" i="3"/>
  <c r="AP2577" i="3"/>
  <c r="AU2577" i="3" s="1"/>
  <c r="AN2577" i="3"/>
  <c r="AM2577" i="3"/>
  <c r="AL2577" i="3"/>
  <c r="AK2577" i="3"/>
  <c r="AO2577" i="3" s="1"/>
  <c r="AH2577" i="3"/>
  <c r="AG2577" i="3"/>
  <c r="AF2577" i="3"/>
  <c r="AC2577" i="3"/>
  <c r="AB2577" i="3"/>
  <c r="AA2577" i="3"/>
  <c r="Y2577" i="3"/>
  <c r="X2577" i="3"/>
  <c r="Z2577" i="3" s="1"/>
  <c r="W2577" i="3"/>
  <c r="V2577" i="3"/>
  <c r="S2577" i="3"/>
  <c r="U2577" i="3" s="1"/>
  <c r="R2577" i="3"/>
  <c r="T2577" i="3" s="1"/>
  <c r="AE2577" i="3" s="1"/>
  <c r="Q2577" i="3"/>
  <c r="AQ2577" i="3" s="1"/>
  <c r="P2577" i="3"/>
  <c r="O2577" i="3"/>
  <c r="AJ2577" i="3" s="1"/>
  <c r="N2577" i="3"/>
  <c r="AP2576" i="3"/>
  <c r="AU2576" i="3" s="1"/>
  <c r="AN2576" i="3"/>
  <c r="AM2576" i="3"/>
  <c r="AL2576" i="3"/>
  <c r="AK2576" i="3"/>
  <c r="AO2576" i="3" s="1"/>
  <c r="AH2576" i="3"/>
  <c r="AG2576" i="3"/>
  <c r="AF2576" i="3"/>
  <c r="AC2576" i="3"/>
  <c r="AB2576" i="3"/>
  <c r="AA2576" i="3"/>
  <c r="Y2576" i="3"/>
  <c r="X2576" i="3"/>
  <c r="Z2576" i="3" s="1"/>
  <c r="W2576" i="3"/>
  <c r="V2576" i="3"/>
  <c r="S2576" i="3"/>
  <c r="U2576" i="3" s="1"/>
  <c r="R2576" i="3"/>
  <c r="T2576" i="3" s="1"/>
  <c r="AE2576" i="3" s="1"/>
  <c r="Q2576" i="3"/>
  <c r="AQ2576" i="3" s="1"/>
  <c r="P2576" i="3"/>
  <c r="O2576" i="3"/>
  <c r="AJ2576" i="3" s="1"/>
  <c r="N2576" i="3"/>
  <c r="AP2575" i="3"/>
  <c r="AU2575" i="3" s="1"/>
  <c r="AN2575" i="3"/>
  <c r="AM2575" i="3"/>
  <c r="AL2575" i="3"/>
  <c r="AK2575" i="3"/>
  <c r="AO2575" i="3" s="1"/>
  <c r="AH2575" i="3"/>
  <c r="AG2575" i="3"/>
  <c r="AF2575" i="3"/>
  <c r="AC2575" i="3"/>
  <c r="AB2575" i="3"/>
  <c r="AA2575" i="3"/>
  <c r="Y2575" i="3"/>
  <c r="X2575" i="3"/>
  <c r="Z2575" i="3" s="1"/>
  <c r="W2575" i="3"/>
  <c r="V2575" i="3"/>
  <c r="S2575" i="3"/>
  <c r="U2575" i="3" s="1"/>
  <c r="R2575" i="3"/>
  <c r="T2575" i="3" s="1"/>
  <c r="AE2575" i="3" s="1"/>
  <c r="Q2575" i="3"/>
  <c r="AQ2575" i="3" s="1"/>
  <c r="P2575" i="3"/>
  <c r="O2575" i="3"/>
  <c r="AJ2575" i="3" s="1"/>
  <c r="N2575" i="3"/>
  <c r="AP2574" i="3"/>
  <c r="AU2574" i="3" s="1"/>
  <c r="AN2574" i="3"/>
  <c r="AM2574" i="3"/>
  <c r="AL2574" i="3"/>
  <c r="AK2574" i="3"/>
  <c r="AO2574" i="3" s="1"/>
  <c r="AH2574" i="3"/>
  <c r="AG2574" i="3"/>
  <c r="AF2574" i="3"/>
  <c r="AC2574" i="3"/>
  <c r="AB2574" i="3"/>
  <c r="AA2574" i="3"/>
  <c r="Y2574" i="3"/>
  <c r="X2574" i="3"/>
  <c r="Z2574" i="3" s="1"/>
  <c r="W2574" i="3"/>
  <c r="V2574" i="3"/>
  <c r="S2574" i="3"/>
  <c r="U2574" i="3" s="1"/>
  <c r="R2574" i="3"/>
  <c r="T2574" i="3" s="1"/>
  <c r="AE2574" i="3" s="1"/>
  <c r="Q2574" i="3"/>
  <c r="AQ2574" i="3" s="1"/>
  <c r="P2574" i="3"/>
  <c r="O2574" i="3"/>
  <c r="AJ2574" i="3" s="1"/>
  <c r="N2574" i="3"/>
  <c r="AP2573" i="3"/>
  <c r="AU2573" i="3" s="1"/>
  <c r="AN2573" i="3"/>
  <c r="AM2573" i="3"/>
  <c r="AL2573" i="3"/>
  <c r="AK2573" i="3"/>
  <c r="AO2573" i="3" s="1"/>
  <c r="AH2573" i="3"/>
  <c r="AG2573" i="3"/>
  <c r="AF2573" i="3"/>
  <c r="AC2573" i="3"/>
  <c r="AB2573" i="3"/>
  <c r="AA2573" i="3"/>
  <c r="Y2573" i="3"/>
  <c r="X2573" i="3"/>
  <c r="Z2573" i="3" s="1"/>
  <c r="W2573" i="3"/>
  <c r="V2573" i="3"/>
  <c r="S2573" i="3"/>
  <c r="U2573" i="3" s="1"/>
  <c r="R2573" i="3"/>
  <c r="T2573" i="3" s="1"/>
  <c r="AE2573" i="3" s="1"/>
  <c r="Q2573" i="3"/>
  <c r="AQ2573" i="3" s="1"/>
  <c r="P2573" i="3"/>
  <c r="O2573" i="3"/>
  <c r="AJ2573" i="3" s="1"/>
  <c r="N2573" i="3"/>
  <c r="AP2572" i="3"/>
  <c r="AU2572" i="3" s="1"/>
  <c r="AN2572" i="3"/>
  <c r="AM2572" i="3"/>
  <c r="AL2572" i="3"/>
  <c r="AK2572" i="3"/>
  <c r="AO2572" i="3" s="1"/>
  <c r="AH2572" i="3"/>
  <c r="AG2572" i="3"/>
  <c r="AF2572" i="3"/>
  <c r="AC2572" i="3"/>
  <c r="AB2572" i="3"/>
  <c r="AA2572" i="3"/>
  <c r="Y2572" i="3"/>
  <c r="X2572" i="3"/>
  <c r="Z2572" i="3" s="1"/>
  <c r="W2572" i="3"/>
  <c r="V2572" i="3"/>
  <c r="S2572" i="3"/>
  <c r="U2572" i="3" s="1"/>
  <c r="R2572" i="3"/>
  <c r="T2572" i="3" s="1"/>
  <c r="AE2572" i="3" s="1"/>
  <c r="Q2572" i="3"/>
  <c r="AQ2572" i="3" s="1"/>
  <c r="P2572" i="3"/>
  <c r="O2572" i="3"/>
  <c r="AJ2572" i="3" s="1"/>
  <c r="N2572" i="3"/>
  <c r="AP2571" i="3"/>
  <c r="AU2571" i="3" s="1"/>
  <c r="AN2571" i="3"/>
  <c r="AM2571" i="3"/>
  <c r="AL2571" i="3"/>
  <c r="AK2571" i="3"/>
  <c r="AO2571" i="3" s="1"/>
  <c r="AH2571" i="3"/>
  <c r="AG2571" i="3"/>
  <c r="AF2571" i="3"/>
  <c r="AC2571" i="3"/>
  <c r="AB2571" i="3"/>
  <c r="AA2571" i="3"/>
  <c r="Y2571" i="3"/>
  <c r="X2571" i="3"/>
  <c r="Z2571" i="3" s="1"/>
  <c r="W2571" i="3"/>
  <c r="V2571" i="3"/>
  <c r="S2571" i="3"/>
  <c r="U2571" i="3" s="1"/>
  <c r="R2571" i="3"/>
  <c r="T2571" i="3" s="1"/>
  <c r="AE2571" i="3" s="1"/>
  <c r="Q2571" i="3"/>
  <c r="AQ2571" i="3" s="1"/>
  <c r="P2571" i="3"/>
  <c r="O2571" i="3"/>
  <c r="AJ2571" i="3" s="1"/>
  <c r="N2571" i="3"/>
  <c r="AP2570" i="3"/>
  <c r="AU2570" i="3" s="1"/>
  <c r="AN2570" i="3"/>
  <c r="AM2570" i="3"/>
  <c r="AL2570" i="3"/>
  <c r="AK2570" i="3"/>
  <c r="AO2570" i="3" s="1"/>
  <c r="AH2570" i="3"/>
  <c r="AG2570" i="3"/>
  <c r="AF2570" i="3"/>
  <c r="AC2570" i="3"/>
  <c r="AB2570" i="3"/>
  <c r="AA2570" i="3"/>
  <c r="Y2570" i="3"/>
  <c r="X2570" i="3"/>
  <c r="Z2570" i="3" s="1"/>
  <c r="W2570" i="3"/>
  <c r="V2570" i="3"/>
  <c r="S2570" i="3"/>
  <c r="U2570" i="3" s="1"/>
  <c r="R2570" i="3"/>
  <c r="T2570" i="3" s="1"/>
  <c r="AE2570" i="3" s="1"/>
  <c r="Q2570" i="3"/>
  <c r="AQ2570" i="3" s="1"/>
  <c r="P2570" i="3"/>
  <c r="O2570" i="3"/>
  <c r="AJ2570" i="3" s="1"/>
  <c r="N2570" i="3"/>
  <c r="AP2569" i="3"/>
  <c r="AU2569" i="3" s="1"/>
  <c r="AN2569" i="3"/>
  <c r="AM2569" i="3"/>
  <c r="AL2569" i="3"/>
  <c r="AK2569" i="3"/>
  <c r="AO2569" i="3" s="1"/>
  <c r="AH2569" i="3"/>
  <c r="AG2569" i="3"/>
  <c r="AF2569" i="3"/>
  <c r="AC2569" i="3"/>
  <c r="AB2569" i="3"/>
  <c r="AA2569" i="3"/>
  <c r="Y2569" i="3"/>
  <c r="X2569" i="3"/>
  <c r="Z2569" i="3" s="1"/>
  <c r="W2569" i="3"/>
  <c r="V2569" i="3"/>
  <c r="S2569" i="3"/>
  <c r="U2569" i="3" s="1"/>
  <c r="R2569" i="3"/>
  <c r="T2569" i="3" s="1"/>
  <c r="AE2569" i="3" s="1"/>
  <c r="Q2569" i="3"/>
  <c r="AQ2569" i="3" s="1"/>
  <c r="P2569" i="3"/>
  <c r="O2569" i="3"/>
  <c r="AJ2569" i="3" s="1"/>
  <c r="N2569" i="3"/>
  <c r="AP2568" i="3"/>
  <c r="AU2568" i="3" s="1"/>
  <c r="AN2568" i="3"/>
  <c r="AM2568" i="3"/>
  <c r="AL2568" i="3"/>
  <c r="AK2568" i="3"/>
  <c r="AO2568" i="3" s="1"/>
  <c r="AH2568" i="3"/>
  <c r="AG2568" i="3"/>
  <c r="AF2568" i="3"/>
  <c r="AC2568" i="3"/>
  <c r="AB2568" i="3"/>
  <c r="AA2568" i="3"/>
  <c r="Y2568" i="3"/>
  <c r="X2568" i="3"/>
  <c r="Z2568" i="3" s="1"/>
  <c r="W2568" i="3"/>
  <c r="V2568" i="3"/>
  <c r="S2568" i="3"/>
  <c r="U2568" i="3" s="1"/>
  <c r="R2568" i="3"/>
  <c r="T2568" i="3" s="1"/>
  <c r="AE2568" i="3" s="1"/>
  <c r="Q2568" i="3"/>
  <c r="AQ2568" i="3" s="1"/>
  <c r="P2568" i="3"/>
  <c r="O2568" i="3"/>
  <c r="AJ2568" i="3" s="1"/>
  <c r="N2568" i="3"/>
  <c r="AP2567" i="3"/>
  <c r="AU2567" i="3" s="1"/>
  <c r="AN2567" i="3"/>
  <c r="AM2567" i="3"/>
  <c r="AL2567" i="3"/>
  <c r="AK2567" i="3"/>
  <c r="AO2567" i="3" s="1"/>
  <c r="AH2567" i="3"/>
  <c r="AG2567" i="3"/>
  <c r="AF2567" i="3"/>
  <c r="AC2567" i="3"/>
  <c r="AB2567" i="3"/>
  <c r="AA2567" i="3"/>
  <c r="Y2567" i="3"/>
  <c r="X2567" i="3"/>
  <c r="Z2567" i="3" s="1"/>
  <c r="W2567" i="3"/>
  <c r="V2567" i="3"/>
  <c r="S2567" i="3"/>
  <c r="U2567" i="3" s="1"/>
  <c r="R2567" i="3"/>
  <c r="T2567" i="3" s="1"/>
  <c r="AE2567" i="3" s="1"/>
  <c r="Q2567" i="3"/>
  <c r="AQ2567" i="3" s="1"/>
  <c r="P2567" i="3"/>
  <c r="O2567" i="3"/>
  <c r="AJ2567" i="3" s="1"/>
  <c r="N2567" i="3"/>
  <c r="AP2566" i="3"/>
  <c r="AU2566" i="3" s="1"/>
  <c r="AN2566" i="3"/>
  <c r="AM2566" i="3"/>
  <c r="AL2566" i="3"/>
  <c r="AK2566" i="3"/>
  <c r="AO2566" i="3" s="1"/>
  <c r="AH2566" i="3"/>
  <c r="AG2566" i="3"/>
  <c r="AF2566" i="3"/>
  <c r="AC2566" i="3"/>
  <c r="AB2566" i="3"/>
  <c r="AA2566" i="3"/>
  <c r="Y2566" i="3"/>
  <c r="X2566" i="3"/>
  <c r="Z2566" i="3" s="1"/>
  <c r="W2566" i="3"/>
  <c r="V2566" i="3"/>
  <c r="S2566" i="3"/>
  <c r="U2566" i="3" s="1"/>
  <c r="R2566" i="3"/>
  <c r="T2566" i="3" s="1"/>
  <c r="AE2566" i="3" s="1"/>
  <c r="Q2566" i="3"/>
  <c r="AQ2566" i="3" s="1"/>
  <c r="P2566" i="3"/>
  <c r="O2566" i="3"/>
  <c r="AJ2566" i="3" s="1"/>
  <c r="N2566" i="3"/>
  <c r="AP2565" i="3"/>
  <c r="AU2565" i="3" s="1"/>
  <c r="AN2565" i="3"/>
  <c r="AM2565" i="3"/>
  <c r="AL2565" i="3"/>
  <c r="AK2565" i="3"/>
  <c r="AO2565" i="3" s="1"/>
  <c r="AH2565" i="3"/>
  <c r="AG2565" i="3"/>
  <c r="AF2565" i="3"/>
  <c r="AC2565" i="3"/>
  <c r="AB2565" i="3"/>
  <c r="AA2565" i="3"/>
  <c r="Y2565" i="3"/>
  <c r="X2565" i="3"/>
  <c r="Z2565" i="3" s="1"/>
  <c r="W2565" i="3"/>
  <c r="V2565" i="3"/>
  <c r="S2565" i="3"/>
  <c r="U2565" i="3" s="1"/>
  <c r="R2565" i="3"/>
  <c r="T2565" i="3" s="1"/>
  <c r="AE2565" i="3" s="1"/>
  <c r="Q2565" i="3"/>
  <c r="AQ2565" i="3" s="1"/>
  <c r="P2565" i="3"/>
  <c r="O2565" i="3"/>
  <c r="AJ2565" i="3" s="1"/>
  <c r="N2565" i="3"/>
  <c r="AP2564" i="3"/>
  <c r="AU2564" i="3" s="1"/>
  <c r="AN2564" i="3"/>
  <c r="AM2564" i="3"/>
  <c r="AL2564" i="3"/>
  <c r="AK2564" i="3"/>
  <c r="AO2564" i="3" s="1"/>
  <c r="AH2564" i="3"/>
  <c r="AG2564" i="3"/>
  <c r="AF2564" i="3"/>
  <c r="AC2564" i="3"/>
  <c r="AB2564" i="3"/>
  <c r="AA2564" i="3"/>
  <c r="Y2564" i="3"/>
  <c r="X2564" i="3"/>
  <c r="Z2564" i="3" s="1"/>
  <c r="W2564" i="3"/>
  <c r="V2564" i="3"/>
  <c r="S2564" i="3"/>
  <c r="U2564" i="3" s="1"/>
  <c r="R2564" i="3"/>
  <c r="T2564" i="3" s="1"/>
  <c r="AE2564" i="3" s="1"/>
  <c r="Q2564" i="3"/>
  <c r="AQ2564" i="3" s="1"/>
  <c r="P2564" i="3"/>
  <c r="O2564" i="3"/>
  <c r="AJ2564" i="3" s="1"/>
  <c r="N2564" i="3"/>
  <c r="AP2563" i="3"/>
  <c r="AU2563" i="3" s="1"/>
  <c r="AN2563" i="3"/>
  <c r="AM2563" i="3"/>
  <c r="AL2563" i="3"/>
  <c r="AK2563" i="3"/>
  <c r="AO2563" i="3" s="1"/>
  <c r="AH2563" i="3"/>
  <c r="AG2563" i="3"/>
  <c r="AF2563" i="3"/>
  <c r="AC2563" i="3"/>
  <c r="AB2563" i="3"/>
  <c r="AA2563" i="3"/>
  <c r="Y2563" i="3"/>
  <c r="X2563" i="3"/>
  <c r="Z2563" i="3" s="1"/>
  <c r="W2563" i="3"/>
  <c r="V2563" i="3"/>
  <c r="S2563" i="3"/>
  <c r="U2563" i="3" s="1"/>
  <c r="R2563" i="3"/>
  <c r="T2563" i="3" s="1"/>
  <c r="AE2563" i="3" s="1"/>
  <c r="Q2563" i="3"/>
  <c r="AQ2563" i="3" s="1"/>
  <c r="P2563" i="3"/>
  <c r="O2563" i="3"/>
  <c r="AJ2563" i="3" s="1"/>
  <c r="N2563" i="3"/>
  <c r="AP2562" i="3"/>
  <c r="AU2562" i="3" s="1"/>
  <c r="AN2562" i="3"/>
  <c r="AM2562" i="3"/>
  <c r="AL2562" i="3"/>
  <c r="AK2562" i="3"/>
  <c r="AO2562" i="3" s="1"/>
  <c r="AH2562" i="3"/>
  <c r="AG2562" i="3"/>
  <c r="AF2562" i="3"/>
  <c r="AC2562" i="3"/>
  <c r="AB2562" i="3"/>
  <c r="AA2562" i="3"/>
  <c r="Y2562" i="3"/>
  <c r="X2562" i="3"/>
  <c r="Z2562" i="3" s="1"/>
  <c r="W2562" i="3"/>
  <c r="V2562" i="3"/>
  <c r="S2562" i="3"/>
  <c r="U2562" i="3" s="1"/>
  <c r="R2562" i="3"/>
  <c r="T2562" i="3" s="1"/>
  <c r="AE2562" i="3" s="1"/>
  <c r="Q2562" i="3"/>
  <c r="AQ2562" i="3" s="1"/>
  <c r="P2562" i="3"/>
  <c r="O2562" i="3"/>
  <c r="AJ2562" i="3" s="1"/>
  <c r="N2562" i="3"/>
  <c r="AP2561" i="3"/>
  <c r="AU2561" i="3" s="1"/>
  <c r="AN2561" i="3"/>
  <c r="AM2561" i="3"/>
  <c r="AL2561" i="3"/>
  <c r="AK2561" i="3"/>
  <c r="AO2561" i="3" s="1"/>
  <c r="AH2561" i="3"/>
  <c r="AG2561" i="3"/>
  <c r="AF2561" i="3"/>
  <c r="AC2561" i="3"/>
  <c r="AB2561" i="3"/>
  <c r="AA2561" i="3"/>
  <c r="Y2561" i="3"/>
  <c r="X2561" i="3"/>
  <c r="Z2561" i="3" s="1"/>
  <c r="W2561" i="3"/>
  <c r="V2561" i="3"/>
  <c r="S2561" i="3"/>
  <c r="U2561" i="3" s="1"/>
  <c r="R2561" i="3"/>
  <c r="T2561" i="3" s="1"/>
  <c r="AE2561" i="3" s="1"/>
  <c r="Q2561" i="3"/>
  <c r="AQ2561" i="3" s="1"/>
  <c r="P2561" i="3"/>
  <c r="O2561" i="3"/>
  <c r="AJ2561" i="3" s="1"/>
  <c r="N2561" i="3"/>
  <c r="AP2560" i="3"/>
  <c r="AU2560" i="3" s="1"/>
  <c r="AN2560" i="3"/>
  <c r="AM2560" i="3"/>
  <c r="AL2560" i="3"/>
  <c r="AK2560" i="3"/>
  <c r="AO2560" i="3" s="1"/>
  <c r="AH2560" i="3"/>
  <c r="AG2560" i="3"/>
  <c r="AF2560" i="3"/>
  <c r="AC2560" i="3"/>
  <c r="AB2560" i="3"/>
  <c r="AA2560" i="3"/>
  <c r="Y2560" i="3"/>
  <c r="X2560" i="3"/>
  <c r="Z2560" i="3" s="1"/>
  <c r="W2560" i="3"/>
  <c r="V2560" i="3"/>
  <c r="S2560" i="3"/>
  <c r="U2560" i="3" s="1"/>
  <c r="R2560" i="3"/>
  <c r="T2560" i="3" s="1"/>
  <c r="AE2560" i="3" s="1"/>
  <c r="Q2560" i="3"/>
  <c r="AQ2560" i="3" s="1"/>
  <c r="P2560" i="3"/>
  <c r="O2560" i="3"/>
  <c r="AJ2560" i="3" s="1"/>
  <c r="N2560" i="3"/>
  <c r="AP2559" i="3"/>
  <c r="AU2559" i="3" s="1"/>
  <c r="AN2559" i="3"/>
  <c r="AM2559" i="3"/>
  <c r="AL2559" i="3"/>
  <c r="AK2559" i="3"/>
  <c r="AO2559" i="3" s="1"/>
  <c r="AH2559" i="3"/>
  <c r="AG2559" i="3"/>
  <c r="AF2559" i="3"/>
  <c r="AC2559" i="3"/>
  <c r="AB2559" i="3"/>
  <c r="AA2559" i="3"/>
  <c r="Y2559" i="3"/>
  <c r="X2559" i="3"/>
  <c r="Z2559" i="3" s="1"/>
  <c r="W2559" i="3"/>
  <c r="V2559" i="3"/>
  <c r="S2559" i="3"/>
  <c r="U2559" i="3" s="1"/>
  <c r="R2559" i="3"/>
  <c r="T2559" i="3" s="1"/>
  <c r="AE2559" i="3" s="1"/>
  <c r="Q2559" i="3"/>
  <c r="AQ2559" i="3" s="1"/>
  <c r="P2559" i="3"/>
  <c r="O2559" i="3"/>
  <c r="AJ2559" i="3" s="1"/>
  <c r="N2559" i="3"/>
  <c r="AP2558" i="3"/>
  <c r="AU2558" i="3" s="1"/>
  <c r="AN2558" i="3"/>
  <c r="AM2558" i="3"/>
  <c r="AL2558" i="3"/>
  <c r="AK2558" i="3"/>
  <c r="AO2558" i="3" s="1"/>
  <c r="AH2558" i="3"/>
  <c r="AG2558" i="3"/>
  <c r="AF2558" i="3"/>
  <c r="AC2558" i="3"/>
  <c r="AB2558" i="3"/>
  <c r="AA2558" i="3"/>
  <c r="Y2558" i="3"/>
  <c r="X2558" i="3"/>
  <c r="Z2558" i="3" s="1"/>
  <c r="W2558" i="3"/>
  <c r="V2558" i="3"/>
  <c r="S2558" i="3"/>
  <c r="U2558" i="3" s="1"/>
  <c r="R2558" i="3"/>
  <c r="T2558" i="3" s="1"/>
  <c r="AE2558" i="3" s="1"/>
  <c r="Q2558" i="3"/>
  <c r="AQ2558" i="3" s="1"/>
  <c r="P2558" i="3"/>
  <c r="O2558" i="3"/>
  <c r="AJ2558" i="3" s="1"/>
  <c r="N2558" i="3"/>
  <c r="AP2557" i="3"/>
  <c r="AU2557" i="3" s="1"/>
  <c r="AN2557" i="3"/>
  <c r="AM2557" i="3"/>
  <c r="AL2557" i="3"/>
  <c r="AK2557" i="3"/>
  <c r="AO2557" i="3" s="1"/>
  <c r="AH2557" i="3"/>
  <c r="AG2557" i="3"/>
  <c r="AF2557" i="3"/>
  <c r="AC2557" i="3"/>
  <c r="AB2557" i="3"/>
  <c r="AA2557" i="3"/>
  <c r="Y2557" i="3"/>
  <c r="X2557" i="3"/>
  <c r="Z2557" i="3" s="1"/>
  <c r="W2557" i="3"/>
  <c r="V2557" i="3"/>
  <c r="S2557" i="3"/>
  <c r="U2557" i="3" s="1"/>
  <c r="R2557" i="3"/>
  <c r="T2557" i="3" s="1"/>
  <c r="AE2557" i="3" s="1"/>
  <c r="Q2557" i="3"/>
  <c r="AQ2557" i="3" s="1"/>
  <c r="P2557" i="3"/>
  <c r="O2557" i="3"/>
  <c r="AJ2557" i="3" s="1"/>
  <c r="N2557" i="3"/>
  <c r="AP2556" i="3"/>
  <c r="AU2556" i="3" s="1"/>
  <c r="AN2556" i="3"/>
  <c r="AM2556" i="3"/>
  <c r="AL2556" i="3"/>
  <c r="AK2556" i="3"/>
  <c r="AO2556" i="3" s="1"/>
  <c r="AH2556" i="3"/>
  <c r="AG2556" i="3"/>
  <c r="AF2556" i="3"/>
  <c r="AC2556" i="3"/>
  <c r="AB2556" i="3"/>
  <c r="AA2556" i="3"/>
  <c r="Y2556" i="3"/>
  <c r="X2556" i="3"/>
  <c r="Z2556" i="3" s="1"/>
  <c r="W2556" i="3"/>
  <c r="V2556" i="3"/>
  <c r="S2556" i="3"/>
  <c r="U2556" i="3" s="1"/>
  <c r="R2556" i="3"/>
  <c r="T2556" i="3" s="1"/>
  <c r="AE2556" i="3" s="1"/>
  <c r="Q2556" i="3"/>
  <c r="AQ2556" i="3" s="1"/>
  <c r="P2556" i="3"/>
  <c r="O2556" i="3"/>
  <c r="AJ2556" i="3" s="1"/>
  <c r="N2556" i="3"/>
  <c r="AP2555" i="3"/>
  <c r="AU2555" i="3" s="1"/>
  <c r="AN2555" i="3"/>
  <c r="AM2555" i="3"/>
  <c r="AL2555" i="3"/>
  <c r="AK2555" i="3"/>
  <c r="AO2555" i="3" s="1"/>
  <c r="AH2555" i="3"/>
  <c r="AG2555" i="3"/>
  <c r="AF2555" i="3"/>
  <c r="AC2555" i="3"/>
  <c r="AB2555" i="3"/>
  <c r="AA2555" i="3"/>
  <c r="Y2555" i="3"/>
  <c r="X2555" i="3"/>
  <c r="Z2555" i="3" s="1"/>
  <c r="W2555" i="3"/>
  <c r="V2555" i="3"/>
  <c r="S2555" i="3"/>
  <c r="U2555" i="3" s="1"/>
  <c r="R2555" i="3"/>
  <c r="T2555" i="3" s="1"/>
  <c r="AE2555" i="3" s="1"/>
  <c r="Q2555" i="3"/>
  <c r="AQ2555" i="3" s="1"/>
  <c r="P2555" i="3"/>
  <c r="O2555" i="3"/>
  <c r="AJ2555" i="3" s="1"/>
  <c r="N2555" i="3"/>
  <c r="AP2554" i="3"/>
  <c r="AU2554" i="3" s="1"/>
  <c r="AN2554" i="3"/>
  <c r="AM2554" i="3"/>
  <c r="AL2554" i="3"/>
  <c r="AK2554" i="3"/>
  <c r="AO2554" i="3" s="1"/>
  <c r="AH2554" i="3"/>
  <c r="AG2554" i="3"/>
  <c r="AF2554" i="3"/>
  <c r="AC2554" i="3"/>
  <c r="AB2554" i="3"/>
  <c r="AA2554" i="3"/>
  <c r="Y2554" i="3"/>
  <c r="X2554" i="3"/>
  <c r="Z2554" i="3" s="1"/>
  <c r="W2554" i="3"/>
  <c r="V2554" i="3"/>
  <c r="S2554" i="3"/>
  <c r="U2554" i="3" s="1"/>
  <c r="R2554" i="3"/>
  <c r="T2554" i="3" s="1"/>
  <c r="AE2554" i="3" s="1"/>
  <c r="Q2554" i="3"/>
  <c r="AQ2554" i="3" s="1"/>
  <c r="P2554" i="3"/>
  <c r="O2554" i="3"/>
  <c r="AJ2554" i="3" s="1"/>
  <c r="N2554" i="3"/>
  <c r="AP2553" i="3"/>
  <c r="AU2553" i="3" s="1"/>
  <c r="AN2553" i="3"/>
  <c r="AM2553" i="3"/>
  <c r="AL2553" i="3"/>
  <c r="AK2553" i="3"/>
  <c r="AO2553" i="3" s="1"/>
  <c r="AH2553" i="3"/>
  <c r="AG2553" i="3"/>
  <c r="AF2553" i="3"/>
  <c r="AC2553" i="3"/>
  <c r="AB2553" i="3"/>
  <c r="AA2553" i="3"/>
  <c r="Y2553" i="3"/>
  <c r="X2553" i="3"/>
  <c r="Z2553" i="3" s="1"/>
  <c r="W2553" i="3"/>
  <c r="V2553" i="3"/>
  <c r="S2553" i="3"/>
  <c r="U2553" i="3" s="1"/>
  <c r="R2553" i="3"/>
  <c r="T2553" i="3" s="1"/>
  <c r="AE2553" i="3" s="1"/>
  <c r="Q2553" i="3"/>
  <c r="AQ2553" i="3" s="1"/>
  <c r="P2553" i="3"/>
  <c r="O2553" i="3"/>
  <c r="AJ2553" i="3" s="1"/>
  <c r="N2553" i="3"/>
  <c r="AP2552" i="3"/>
  <c r="AU2552" i="3" s="1"/>
  <c r="AN2552" i="3"/>
  <c r="AM2552" i="3"/>
  <c r="AL2552" i="3"/>
  <c r="AK2552" i="3"/>
  <c r="AO2552" i="3" s="1"/>
  <c r="AH2552" i="3"/>
  <c r="AG2552" i="3"/>
  <c r="AF2552" i="3"/>
  <c r="AC2552" i="3"/>
  <c r="AB2552" i="3"/>
  <c r="AA2552" i="3"/>
  <c r="Y2552" i="3"/>
  <c r="X2552" i="3"/>
  <c r="Z2552" i="3" s="1"/>
  <c r="W2552" i="3"/>
  <c r="V2552" i="3"/>
  <c r="S2552" i="3"/>
  <c r="U2552" i="3" s="1"/>
  <c r="R2552" i="3"/>
  <c r="T2552" i="3" s="1"/>
  <c r="AE2552" i="3" s="1"/>
  <c r="Q2552" i="3"/>
  <c r="AQ2552" i="3" s="1"/>
  <c r="P2552" i="3"/>
  <c r="O2552" i="3"/>
  <c r="AJ2552" i="3" s="1"/>
  <c r="N2552" i="3"/>
  <c r="AP2551" i="3"/>
  <c r="AU2551" i="3" s="1"/>
  <c r="AN2551" i="3"/>
  <c r="AM2551" i="3"/>
  <c r="AL2551" i="3"/>
  <c r="AK2551" i="3"/>
  <c r="AO2551" i="3" s="1"/>
  <c r="AH2551" i="3"/>
  <c r="AG2551" i="3"/>
  <c r="AF2551" i="3"/>
  <c r="AC2551" i="3"/>
  <c r="AB2551" i="3"/>
  <c r="AA2551" i="3"/>
  <c r="Y2551" i="3"/>
  <c r="X2551" i="3"/>
  <c r="Z2551" i="3" s="1"/>
  <c r="W2551" i="3"/>
  <c r="V2551" i="3"/>
  <c r="S2551" i="3"/>
  <c r="U2551" i="3" s="1"/>
  <c r="R2551" i="3"/>
  <c r="T2551" i="3" s="1"/>
  <c r="AE2551" i="3" s="1"/>
  <c r="Q2551" i="3"/>
  <c r="AQ2551" i="3" s="1"/>
  <c r="P2551" i="3"/>
  <c r="O2551" i="3"/>
  <c r="AJ2551" i="3" s="1"/>
  <c r="N2551" i="3"/>
  <c r="AP2550" i="3"/>
  <c r="AU2550" i="3" s="1"/>
  <c r="AN2550" i="3"/>
  <c r="AM2550" i="3"/>
  <c r="AL2550" i="3"/>
  <c r="AK2550" i="3"/>
  <c r="AO2550" i="3" s="1"/>
  <c r="AH2550" i="3"/>
  <c r="AG2550" i="3"/>
  <c r="AF2550" i="3"/>
  <c r="AC2550" i="3"/>
  <c r="AB2550" i="3"/>
  <c r="AA2550" i="3"/>
  <c r="Y2550" i="3"/>
  <c r="X2550" i="3"/>
  <c r="Z2550" i="3" s="1"/>
  <c r="W2550" i="3"/>
  <c r="V2550" i="3"/>
  <c r="S2550" i="3"/>
  <c r="U2550" i="3" s="1"/>
  <c r="R2550" i="3"/>
  <c r="T2550" i="3" s="1"/>
  <c r="AE2550" i="3" s="1"/>
  <c r="Q2550" i="3"/>
  <c r="P2550" i="3"/>
  <c r="O2550" i="3"/>
  <c r="AJ2550" i="3" s="1"/>
  <c r="N2550" i="3"/>
  <c r="AP2549" i="3"/>
  <c r="AU2549" i="3" s="1"/>
  <c r="AN2549" i="3"/>
  <c r="AM2549" i="3"/>
  <c r="AL2549" i="3"/>
  <c r="AK2549" i="3"/>
  <c r="AO2549" i="3" s="1"/>
  <c r="AH2549" i="3"/>
  <c r="AG2549" i="3"/>
  <c r="AF2549" i="3"/>
  <c r="AC2549" i="3"/>
  <c r="AB2549" i="3"/>
  <c r="AA2549" i="3"/>
  <c r="Y2549" i="3"/>
  <c r="X2549" i="3"/>
  <c r="Z2549" i="3" s="1"/>
  <c r="W2549" i="3"/>
  <c r="V2549" i="3"/>
  <c r="S2549" i="3"/>
  <c r="U2549" i="3" s="1"/>
  <c r="R2549" i="3"/>
  <c r="T2549" i="3" s="1"/>
  <c r="AE2549" i="3" s="1"/>
  <c r="Q2549" i="3"/>
  <c r="AQ2549" i="3" s="1"/>
  <c r="P2549" i="3"/>
  <c r="O2549" i="3"/>
  <c r="AJ2549" i="3" s="1"/>
  <c r="N2549" i="3"/>
  <c r="AP2548" i="3"/>
  <c r="AU2548" i="3" s="1"/>
  <c r="AN2548" i="3"/>
  <c r="AM2548" i="3"/>
  <c r="AL2548" i="3"/>
  <c r="AK2548" i="3"/>
  <c r="AO2548" i="3" s="1"/>
  <c r="AH2548" i="3"/>
  <c r="AG2548" i="3"/>
  <c r="AF2548" i="3"/>
  <c r="AC2548" i="3"/>
  <c r="AB2548" i="3"/>
  <c r="AA2548" i="3"/>
  <c r="Y2548" i="3"/>
  <c r="X2548" i="3"/>
  <c r="Z2548" i="3" s="1"/>
  <c r="W2548" i="3"/>
  <c r="V2548" i="3"/>
  <c r="S2548" i="3"/>
  <c r="U2548" i="3" s="1"/>
  <c r="R2548" i="3"/>
  <c r="T2548" i="3" s="1"/>
  <c r="AE2548" i="3" s="1"/>
  <c r="Q2548" i="3"/>
  <c r="AQ2548" i="3" s="1"/>
  <c r="P2548" i="3"/>
  <c r="O2548" i="3"/>
  <c r="AJ2548" i="3" s="1"/>
  <c r="N2548" i="3"/>
  <c r="AP2547" i="3"/>
  <c r="AU2547" i="3" s="1"/>
  <c r="AN2547" i="3"/>
  <c r="AM2547" i="3"/>
  <c r="AL2547" i="3"/>
  <c r="AK2547" i="3"/>
  <c r="AO2547" i="3" s="1"/>
  <c r="AH2547" i="3"/>
  <c r="AG2547" i="3"/>
  <c r="AF2547" i="3"/>
  <c r="AC2547" i="3"/>
  <c r="AB2547" i="3"/>
  <c r="AA2547" i="3"/>
  <c r="Y2547" i="3"/>
  <c r="X2547" i="3"/>
  <c r="Z2547" i="3" s="1"/>
  <c r="W2547" i="3"/>
  <c r="V2547" i="3"/>
  <c r="S2547" i="3"/>
  <c r="U2547" i="3" s="1"/>
  <c r="R2547" i="3"/>
  <c r="T2547" i="3" s="1"/>
  <c r="AE2547" i="3" s="1"/>
  <c r="Q2547" i="3"/>
  <c r="AQ2547" i="3" s="1"/>
  <c r="P2547" i="3"/>
  <c r="O2547" i="3"/>
  <c r="AJ2547" i="3" s="1"/>
  <c r="N2547" i="3"/>
  <c r="AP2546" i="3"/>
  <c r="AU2546" i="3" s="1"/>
  <c r="AN2546" i="3"/>
  <c r="AM2546" i="3"/>
  <c r="AL2546" i="3"/>
  <c r="AK2546" i="3"/>
  <c r="AO2546" i="3" s="1"/>
  <c r="AH2546" i="3"/>
  <c r="AG2546" i="3"/>
  <c r="AF2546" i="3"/>
  <c r="AC2546" i="3"/>
  <c r="AB2546" i="3"/>
  <c r="AA2546" i="3"/>
  <c r="Y2546" i="3"/>
  <c r="X2546" i="3"/>
  <c r="Z2546" i="3" s="1"/>
  <c r="W2546" i="3"/>
  <c r="V2546" i="3"/>
  <c r="S2546" i="3"/>
  <c r="U2546" i="3" s="1"/>
  <c r="R2546" i="3"/>
  <c r="T2546" i="3" s="1"/>
  <c r="AE2546" i="3" s="1"/>
  <c r="Q2546" i="3"/>
  <c r="AQ2546" i="3" s="1"/>
  <c r="P2546" i="3"/>
  <c r="O2546" i="3"/>
  <c r="AJ2546" i="3" s="1"/>
  <c r="N2546" i="3"/>
  <c r="AP2545" i="3"/>
  <c r="AU2545" i="3" s="1"/>
  <c r="AN2545" i="3"/>
  <c r="AM2545" i="3"/>
  <c r="AL2545" i="3"/>
  <c r="AK2545" i="3"/>
  <c r="AO2545" i="3" s="1"/>
  <c r="AH2545" i="3"/>
  <c r="AG2545" i="3"/>
  <c r="AF2545" i="3"/>
  <c r="AC2545" i="3"/>
  <c r="AB2545" i="3"/>
  <c r="AA2545" i="3"/>
  <c r="Y2545" i="3"/>
  <c r="X2545" i="3"/>
  <c r="Z2545" i="3" s="1"/>
  <c r="W2545" i="3"/>
  <c r="V2545" i="3"/>
  <c r="S2545" i="3"/>
  <c r="U2545" i="3" s="1"/>
  <c r="R2545" i="3"/>
  <c r="T2545" i="3" s="1"/>
  <c r="AE2545" i="3" s="1"/>
  <c r="Q2545" i="3"/>
  <c r="AQ2545" i="3" s="1"/>
  <c r="P2545" i="3"/>
  <c r="O2545" i="3"/>
  <c r="AJ2545" i="3" s="1"/>
  <c r="N2545" i="3"/>
  <c r="AP2544" i="3"/>
  <c r="AU2544" i="3" s="1"/>
  <c r="AN2544" i="3"/>
  <c r="AM2544" i="3"/>
  <c r="AL2544" i="3"/>
  <c r="AK2544" i="3"/>
  <c r="AO2544" i="3" s="1"/>
  <c r="AH2544" i="3"/>
  <c r="AG2544" i="3"/>
  <c r="AF2544" i="3"/>
  <c r="AC2544" i="3"/>
  <c r="AB2544" i="3"/>
  <c r="AA2544" i="3"/>
  <c r="Y2544" i="3"/>
  <c r="X2544" i="3"/>
  <c r="Z2544" i="3" s="1"/>
  <c r="W2544" i="3"/>
  <c r="V2544" i="3"/>
  <c r="S2544" i="3"/>
  <c r="U2544" i="3" s="1"/>
  <c r="R2544" i="3"/>
  <c r="T2544" i="3" s="1"/>
  <c r="AE2544" i="3" s="1"/>
  <c r="Q2544" i="3"/>
  <c r="AQ2544" i="3" s="1"/>
  <c r="P2544" i="3"/>
  <c r="O2544" i="3"/>
  <c r="AJ2544" i="3" s="1"/>
  <c r="N2544" i="3"/>
  <c r="AP2543" i="3"/>
  <c r="AU2543" i="3" s="1"/>
  <c r="AN2543" i="3"/>
  <c r="AM2543" i="3"/>
  <c r="AL2543" i="3"/>
  <c r="AK2543" i="3"/>
  <c r="AO2543" i="3" s="1"/>
  <c r="AH2543" i="3"/>
  <c r="AG2543" i="3"/>
  <c r="AF2543" i="3"/>
  <c r="AC2543" i="3"/>
  <c r="AB2543" i="3"/>
  <c r="AA2543" i="3"/>
  <c r="Y2543" i="3"/>
  <c r="X2543" i="3"/>
  <c r="Z2543" i="3" s="1"/>
  <c r="W2543" i="3"/>
  <c r="V2543" i="3"/>
  <c r="S2543" i="3"/>
  <c r="U2543" i="3" s="1"/>
  <c r="R2543" i="3"/>
  <c r="T2543" i="3" s="1"/>
  <c r="AE2543" i="3" s="1"/>
  <c r="Q2543" i="3"/>
  <c r="AQ2543" i="3" s="1"/>
  <c r="P2543" i="3"/>
  <c r="O2543" i="3"/>
  <c r="AJ2543" i="3" s="1"/>
  <c r="N2543" i="3"/>
  <c r="AP2542" i="3"/>
  <c r="AU2542" i="3" s="1"/>
  <c r="AN2542" i="3"/>
  <c r="AM2542" i="3"/>
  <c r="AL2542" i="3"/>
  <c r="AK2542" i="3"/>
  <c r="AO2542" i="3" s="1"/>
  <c r="AH2542" i="3"/>
  <c r="AG2542" i="3"/>
  <c r="AF2542" i="3"/>
  <c r="AC2542" i="3"/>
  <c r="AB2542" i="3"/>
  <c r="AA2542" i="3"/>
  <c r="Y2542" i="3"/>
  <c r="X2542" i="3"/>
  <c r="Z2542" i="3" s="1"/>
  <c r="W2542" i="3"/>
  <c r="V2542" i="3"/>
  <c r="S2542" i="3"/>
  <c r="U2542" i="3" s="1"/>
  <c r="R2542" i="3"/>
  <c r="T2542" i="3" s="1"/>
  <c r="AE2542" i="3" s="1"/>
  <c r="Q2542" i="3"/>
  <c r="AQ2542" i="3" s="1"/>
  <c r="P2542" i="3"/>
  <c r="O2542" i="3"/>
  <c r="AJ2542" i="3" s="1"/>
  <c r="N2542" i="3"/>
  <c r="AP2541" i="3"/>
  <c r="AU2541" i="3" s="1"/>
  <c r="AN2541" i="3"/>
  <c r="AM2541" i="3"/>
  <c r="AL2541" i="3"/>
  <c r="AK2541" i="3"/>
  <c r="AO2541" i="3" s="1"/>
  <c r="AH2541" i="3"/>
  <c r="AG2541" i="3"/>
  <c r="AF2541" i="3"/>
  <c r="AC2541" i="3"/>
  <c r="AB2541" i="3"/>
  <c r="AA2541" i="3"/>
  <c r="Y2541" i="3"/>
  <c r="X2541" i="3"/>
  <c r="Z2541" i="3" s="1"/>
  <c r="W2541" i="3"/>
  <c r="V2541" i="3"/>
  <c r="S2541" i="3"/>
  <c r="U2541" i="3" s="1"/>
  <c r="R2541" i="3"/>
  <c r="T2541" i="3" s="1"/>
  <c r="AE2541" i="3" s="1"/>
  <c r="Q2541" i="3"/>
  <c r="AQ2541" i="3" s="1"/>
  <c r="P2541" i="3"/>
  <c r="O2541" i="3"/>
  <c r="AJ2541" i="3" s="1"/>
  <c r="N2541" i="3"/>
  <c r="AP2540" i="3"/>
  <c r="AU2540" i="3" s="1"/>
  <c r="AN2540" i="3"/>
  <c r="AM2540" i="3"/>
  <c r="AL2540" i="3"/>
  <c r="AK2540" i="3"/>
  <c r="AO2540" i="3" s="1"/>
  <c r="AH2540" i="3"/>
  <c r="AG2540" i="3"/>
  <c r="AF2540" i="3"/>
  <c r="AC2540" i="3"/>
  <c r="AB2540" i="3"/>
  <c r="AA2540" i="3"/>
  <c r="Y2540" i="3"/>
  <c r="X2540" i="3"/>
  <c r="Z2540" i="3" s="1"/>
  <c r="W2540" i="3"/>
  <c r="V2540" i="3"/>
  <c r="S2540" i="3"/>
  <c r="U2540" i="3" s="1"/>
  <c r="R2540" i="3"/>
  <c r="T2540" i="3" s="1"/>
  <c r="AE2540" i="3" s="1"/>
  <c r="Q2540" i="3"/>
  <c r="AQ2540" i="3" s="1"/>
  <c r="P2540" i="3"/>
  <c r="O2540" i="3"/>
  <c r="AJ2540" i="3" s="1"/>
  <c r="N2540" i="3"/>
  <c r="AP2539" i="3"/>
  <c r="AU2539" i="3" s="1"/>
  <c r="AN2539" i="3"/>
  <c r="AM2539" i="3"/>
  <c r="AL2539" i="3"/>
  <c r="AK2539" i="3"/>
  <c r="AO2539" i="3" s="1"/>
  <c r="AH2539" i="3"/>
  <c r="AG2539" i="3"/>
  <c r="AF2539" i="3"/>
  <c r="AC2539" i="3"/>
  <c r="AB2539" i="3"/>
  <c r="AA2539" i="3"/>
  <c r="Y2539" i="3"/>
  <c r="X2539" i="3"/>
  <c r="Z2539" i="3" s="1"/>
  <c r="W2539" i="3"/>
  <c r="V2539" i="3"/>
  <c r="S2539" i="3"/>
  <c r="U2539" i="3" s="1"/>
  <c r="R2539" i="3"/>
  <c r="T2539" i="3" s="1"/>
  <c r="AE2539" i="3" s="1"/>
  <c r="Q2539" i="3"/>
  <c r="AQ2539" i="3" s="1"/>
  <c r="P2539" i="3"/>
  <c r="O2539" i="3"/>
  <c r="AJ2539" i="3" s="1"/>
  <c r="N2539" i="3"/>
  <c r="AP2538" i="3"/>
  <c r="AU2538" i="3" s="1"/>
  <c r="AN2538" i="3"/>
  <c r="AM2538" i="3"/>
  <c r="AL2538" i="3"/>
  <c r="AK2538" i="3"/>
  <c r="AO2538" i="3" s="1"/>
  <c r="AH2538" i="3"/>
  <c r="AG2538" i="3"/>
  <c r="AF2538" i="3"/>
  <c r="AC2538" i="3"/>
  <c r="AB2538" i="3"/>
  <c r="AA2538" i="3"/>
  <c r="Y2538" i="3"/>
  <c r="X2538" i="3"/>
  <c r="Z2538" i="3" s="1"/>
  <c r="W2538" i="3"/>
  <c r="V2538" i="3"/>
  <c r="S2538" i="3"/>
  <c r="U2538" i="3" s="1"/>
  <c r="R2538" i="3"/>
  <c r="T2538" i="3" s="1"/>
  <c r="AE2538" i="3" s="1"/>
  <c r="Q2538" i="3"/>
  <c r="AQ2538" i="3" s="1"/>
  <c r="P2538" i="3"/>
  <c r="O2538" i="3"/>
  <c r="AJ2538" i="3" s="1"/>
  <c r="N2538" i="3"/>
  <c r="AP2537" i="3"/>
  <c r="AU2537" i="3" s="1"/>
  <c r="AN2537" i="3"/>
  <c r="AM2537" i="3"/>
  <c r="AL2537" i="3"/>
  <c r="AK2537" i="3"/>
  <c r="AO2537" i="3" s="1"/>
  <c r="AH2537" i="3"/>
  <c r="AG2537" i="3"/>
  <c r="AF2537" i="3"/>
  <c r="AC2537" i="3"/>
  <c r="AB2537" i="3"/>
  <c r="AA2537" i="3"/>
  <c r="Y2537" i="3"/>
  <c r="X2537" i="3"/>
  <c r="Z2537" i="3" s="1"/>
  <c r="W2537" i="3"/>
  <c r="V2537" i="3"/>
  <c r="S2537" i="3"/>
  <c r="U2537" i="3" s="1"/>
  <c r="R2537" i="3"/>
  <c r="T2537" i="3" s="1"/>
  <c r="AE2537" i="3" s="1"/>
  <c r="Q2537" i="3"/>
  <c r="AQ2537" i="3" s="1"/>
  <c r="P2537" i="3"/>
  <c r="O2537" i="3"/>
  <c r="AJ2537" i="3" s="1"/>
  <c r="N2537" i="3"/>
  <c r="AP2536" i="3"/>
  <c r="AU2536" i="3" s="1"/>
  <c r="AN2536" i="3"/>
  <c r="AM2536" i="3"/>
  <c r="AL2536" i="3"/>
  <c r="AK2536" i="3"/>
  <c r="AO2536" i="3" s="1"/>
  <c r="AH2536" i="3"/>
  <c r="AG2536" i="3"/>
  <c r="AF2536" i="3"/>
  <c r="AC2536" i="3"/>
  <c r="AB2536" i="3"/>
  <c r="AA2536" i="3"/>
  <c r="Y2536" i="3"/>
  <c r="X2536" i="3"/>
  <c r="Z2536" i="3" s="1"/>
  <c r="W2536" i="3"/>
  <c r="V2536" i="3"/>
  <c r="S2536" i="3"/>
  <c r="U2536" i="3" s="1"/>
  <c r="R2536" i="3"/>
  <c r="T2536" i="3" s="1"/>
  <c r="AE2536" i="3" s="1"/>
  <c r="Q2536" i="3"/>
  <c r="AQ2536" i="3" s="1"/>
  <c r="P2536" i="3"/>
  <c r="O2536" i="3"/>
  <c r="AJ2536" i="3" s="1"/>
  <c r="N2536" i="3"/>
  <c r="AP2535" i="3"/>
  <c r="AU2535" i="3" s="1"/>
  <c r="AN2535" i="3"/>
  <c r="AM2535" i="3"/>
  <c r="AL2535" i="3"/>
  <c r="AK2535" i="3"/>
  <c r="AO2535" i="3" s="1"/>
  <c r="AH2535" i="3"/>
  <c r="AG2535" i="3"/>
  <c r="AF2535" i="3"/>
  <c r="AC2535" i="3"/>
  <c r="AB2535" i="3"/>
  <c r="AA2535" i="3"/>
  <c r="Y2535" i="3"/>
  <c r="X2535" i="3"/>
  <c r="Z2535" i="3" s="1"/>
  <c r="W2535" i="3"/>
  <c r="V2535" i="3"/>
  <c r="S2535" i="3"/>
  <c r="U2535" i="3" s="1"/>
  <c r="R2535" i="3"/>
  <c r="T2535" i="3" s="1"/>
  <c r="AE2535" i="3" s="1"/>
  <c r="Q2535" i="3"/>
  <c r="AQ2535" i="3" s="1"/>
  <c r="P2535" i="3"/>
  <c r="O2535" i="3"/>
  <c r="AJ2535" i="3" s="1"/>
  <c r="N2535" i="3"/>
  <c r="AP2534" i="3"/>
  <c r="AU2534" i="3" s="1"/>
  <c r="AN2534" i="3"/>
  <c r="AM2534" i="3"/>
  <c r="AL2534" i="3"/>
  <c r="AK2534" i="3"/>
  <c r="AO2534" i="3" s="1"/>
  <c r="AH2534" i="3"/>
  <c r="AG2534" i="3"/>
  <c r="AF2534" i="3"/>
  <c r="AC2534" i="3"/>
  <c r="AB2534" i="3"/>
  <c r="AA2534" i="3"/>
  <c r="Y2534" i="3"/>
  <c r="X2534" i="3"/>
  <c r="Z2534" i="3" s="1"/>
  <c r="W2534" i="3"/>
  <c r="V2534" i="3"/>
  <c r="S2534" i="3"/>
  <c r="U2534" i="3" s="1"/>
  <c r="R2534" i="3"/>
  <c r="T2534" i="3" s="1"/>
  <c r="AE2534" i="3" s="1"/>
  <c r="Q2534" i="3"/>
  <c r="AQ2534" i="3" s="1"/>
  <c r="P2534" i="3"/>
  <c r="O2534" i="3"/>
  <c r="AJ2534" i="3" s="1"/>
  <c r="N2534" i="3"/>
  <c r="AP2533" i="3"/>
  <c r="AU2533" i="3" s="1"/>
  <c r="AN2533" i="3"/>
  <c r="AM2533" i="3"/>
  <c r="AL2533" i="3"/>
  <c r="AK2533" i="3"/>
  <c r="AO2533" i="3" s="1"/>
  <c r="AH2533" i="3"/>
  <c r="AG2533" i="3"/>
  <c r="AF2533" i="3"/>
  <c r="AC2533" i="3"/>
  <c r="AB2533" i="3"/>
  <c r="AA2533" i="3"/>
  <c r="Y2533" i="3"/>
  <c r="X2533" i="3"/>
  <c r="Z2533" i="3" s="1"/>
  <c r="W2533" i="3"/>
  <c r="V2533" i="3"/>
  <c r="S2533" i="3"/>
  <c r="U2533" i="3" s="1"/>
  <c r="R2533" i="3"/>
  <c r="T2533" i="3" s="1"/>
  <c r="AE2533" i="3" s="1"/>
  <c r="Q2533" i="3"/>
  <c r="AQ2533" i="3" s="1"/>
  <c r="P2533" i="3"/>
  <c r="O2533" i="3"/>
  <c r="AJ2533" i="3" s="1"/>
  <c r="N2533" i="3"/>
  <c r="AP2532" i="3"/>
  <c r="AU2532" i="3" s="1"/>
  <c r="AN2532" i="3"/>
  <c r="AM2532" i="3"/>
  <c r="AL2532" i="3"/>
  <c r="AK2532" i="3"/>
  <c r="AO2532" i="3" s="1"/>
  <c r="AH2532" i="3"/>
  <c r="AG2532" i="3"/>
  <c r="AF2532" i="3"/>
  <c r="AC2532" i="3"/>
  <c r="AB2532" i="3"/>
  <c r="AA2532" i="3"/>
  <c r="Y2532" i="3"/>
  <c r="X2532" i="3"/>
  <c r="Z2532" i="3" s="1"/>
  <c r="W2532" i="3"/>
  <c r="V2532" i="3"/>
  <c r="S2532" i="3"/>
  <c r="U2532" i="3" s="1"/>
  <c r="R2532" i="3"/>
  <c r="T2532" i="3" s="1"/>
  <c r="AE2532" i="3" s="1"/>
  <c r="Q2532" i="3"/>
  <c r="AQ2532" i="3" s="1"/>
  <c r="P2532" i="3"/>
  <c r="O2532" i="3"/>
  <c r="AJ2532" i="3" s="1"/>
  <c r="N2532" i="3"/>
  <c r="AP2531" i="3"/>
  <c r="AU2531" i="3" s="1"/>
  <c r="AN2531" i="3"/>
  <c r="AM2531" i="3"/>
  <c r="AL2531" i="3"/>
  <c r="AK2531" i="3"/>
  <c r="AO2531" i="3" s="1"/>
  <c r="AH2531" i="3"/>
  <c r="AG2531" i="3"/>
  <c r="AF2531" i="3"/>
  <c r="AC2531" i="3"/>
  <c r="AB2531" i="3"/>
  <c r="AA2531" i="3"/>
  <c r="Y2531" i="3"/>
  <c r="X2531" i="3"/>
  <c r="Z2531" i="3" s="1"/>
  <c r="W2531" i="3"/>
  <c r="V2531" i="3"/>
  <c r="S2531" i="3"/>
  <c r="U2531" i="3" s="1"/>
  <c r="R2531" i="3"/>
  <c r="T2531" i="3" s="1"/>
  <c r="AE2531" i="3" s="1"/>
  <c r="Q2531" i="3"/>
  <c r="AQ2531" i="3" s="1"/>
  <c r="P2531" i="3"/>
  <c r="O2531" i="3"/>
  <c r="AJ2531" i="3" s="1"/>
  <c r="N2531" i="3"/>
  <c r="AP2530" i="3"/>
  <c r="AU2530" i="3" s="1"/>
  <c r="AN2530" i="3"/>
  <c r="AM2530" i="3"/>
  <c r="AL2530" i="3"/>
  <c r="AK2530" i="3"/>
  <c r="AO2530" i="3" s="1"/>
  <c r="AH2530" i="3"/>
  <c r="AG2530" i="3"/>
  <c r="AF2530" i="3"/>
  <c r="AC2530" i="3"/>
  <c r="AB2530" i="3"/>
  <c r="AA2530" i="3"/>
  <c r="Y2530" i="3"/>
  <c r="X2530" i="3"/>
  <c r="Z2530" i="3" s="1"/>
  <c r="W2530" i="3"/>
  <c r="V2530" i="3"/>
  <c r="S2530" i="3"/>
  <c r="U2530" i="3" s="1"/>
  <c r="R2530" i="3"/>
  <c r="T2530" i="3" s="1"/>
  <c r="AE2530" i="3" s="1"/>
  <c r="Q2530" i="3"/>
  <c r="AQ2530" i="3" s="1"/>
  <c r="P2530" i="3"/>
  <c r="O2530" i="3"/>
  <c r="AJ2530" i="3" s="1"/>
  <c r="N2530" i="3"/>
  <c r="AP2529" i="3"/>
  <c r="AU2529" i="3" s="1"/>
  <c r="AN2529" i="3"/>
  <c r="AM2529" i="3"/>
  <c r="AL2529" i="3"/>
  <c r="AK2529" i="3"/>
  <c r="AO2529" i="3" s="1"/>
  <c r="AH2529" i="3"/>
  <c r="AG2529" i="3"/>
  <c r="AF2529" i="3"/>
  <c r="AC2529" i="3"/>
  <c r="AB2529" i="3"/>
  <c r="AA2529" i="3"/>
  <c r="Y2529" i="3"/>
  <c r="X2529" i="3"/>
  <c r="Z2529" i="3" s="1"/>
  <c r="W2529" i="3"/>
  <c r="V2529" i="3"/>
  <c r="S2529" i="3"/>
  <c r="U2529" i="3" s="1"/>
  <c r="R2529" i="3"/>
  <c r="T2529" i="3" s="1"/>
  <c r="AE2529" i="3" s="1"/>
  <c r="Q2529" i="3"/>
  <c r="AQ2529" i="3" s="1"/>
  <c r="P2529" i="3"/>
  <c r="O2529" i="3"/>
  <c r="AJ2529" i="3" s="1"/>
  <c r="N2529" i="3"/>
  <c r="AP2528" i="3"/>
  <c r="AU2528" i="3" s="1"/>
  <c r="AN2528" i="3"/>
  <c r="AM2528" i="3"/>
  <c r="AL2528" i="3"/>
  <c r="AK2528" i="3"/>
  <c r="AO2528" i="3" s="1"/>
  <c r="AH2528" i="3"/>
  <c r="AG2528" i="3"/>
  <c r="AF2528" i="3"/>
  <c r="AC2528" i="3"/>
  <c r="AB2528" i="3"/>
  <c r="AA2528" i="3"/>
  <c r="Y2528" i="3"/>
  <c r="X2528" i="3"/>
  <c r="Z2528" i="3" s="1"/>
  <c r="W2528" i="3"/>
  <c r="V2528" i="3"/>
  <c r="S2528" i="3"/>
  <c r="U2528" i="3" s="1"/>
  <c r="R2528" i="3"/>
  <c r="T2528" i="3" s="1"/>
  <c r="AE2528" i="3" s="1"/>
  <c r="Q2528" i="3"/>
  <c r="AQ2528" i="3" s="1"/>
  <c r="P2528" i="3"/>
  <c r="O2528" i="3"/>
  <c r="AJ2528" i="3" s="1"/>
  <c r="N2528" i="3"/>
  <c r="AP2527" i="3"/>
  <c r="AU2527" i="3" s="1"/>
  <c r="AN2527" i="3"/>
  <c r="AM2527" i="3"/>
  <c r="AL2527" i="3"/>
  <c r="AK2527" i="3"/>
  <c r="AO2527" i="3" s="1"/>
  <c r="AH2527" i="3"/>
  <c r="AG2527" i="3"/>
  <c r="AF2527" i="3"/>
  <c r="AC2527" i="3"/>
  <c r="AB2527" i="3"/>
  <c r="AA2527" i="3"/>
  <c r="Y2527" i="3"/>
  <c r="X2527" i="3"/>
  <c r="Z2527" i="3" s="1"/>
  <c r="W2527" i="3"/>
  <c r="V2527" i="3"/>
  <c r="S2527" i="3"/>
  <c r="U2527" i="3" s="1"/>
  <c r="R2527" i="3"/>
  <c r="T2527" i="3" s="1"/>
  <c r="AE2527" i="3" s="1"/>
  <c r="Q2527" i="3"/>
  <c r="AQ2527" i="3" s="1"/>
  <c r="P2527" i="3"/>
  <c r="O2527" i="3"/>
  <c r="AJ2527" i="3" s="1"/>
  <c r="N2527" i="3"/>
  <c r="AP2526" i="3"/>
  <c r="AU2526" i="3" s="1"/>
  <c r="AN2526" i="3"/>
  <c r="AM2526" i="3"/>
  <c r="AL2526" i="3"/>
  <c r="AK2526" i="3"/>
  <c r="AO2526" i="3" s="1"/>
  <c r="AH2526" i="3"/>
  <c r="AG2526" i="3"/>
  <c r="AF2526" i="3"/>
  <c r="AC2526" i="3"/>
  <c r="AB2526" i="3"/>
  <c r="AA2526" i="3"/>
  <c r="Y2526" i="3"/>
  <c r="X2526" i="3"/>
  <c r="Z2526" i="3" s="1"/>
  <c r="W2526" i="3"/>
  <c r="V2526" i="3"/>
  <c r="S2526" i="3"/>
  <c r="U2526" i="3" s="1"/>
  <c r="R2526" i="3"/>
  <c r="T2526" i="3" s="1"/>
  <c r="AE2526" i="3" s="1"/>
  <c r="Q2526" i="3"/>
  <c r="AQ2526" i="3" s="1"/>
  <c r="P2526" i="3"/>
  <c r="O2526" i="3"/>
  <c r="AJ2526" i="3" s="1"/>
  <c r="N2526" i="3"/>
  <c r="AP2525" i="3"/>
  <c r="AU2525" i="3" s="1"/>
  <c r="AN2525" i="3"/>
  <c r="AM2525" i="3"/>
  <c r="AL2525" i="3"/>
  <c r="AK2525" i="3"/>
  <c r="AO2525" i="3" s="1"/>
  <c r="AH2525" i="3"/>
  <c r="AG2525" i="3"/>
  <c r="AF2525" i="3"/>
  <c r="AC2525" i="3"/>
  <c r="AB2525" i="3"/>
  <c r="AA2525" i="3"/>
  <c r="Y2525" i="3"/>
  <c r="X2525" i="3"/>
  <c r="Z2525" i="3" s="1"/>
  <c r="W2525" i="3"/>
  <c r="V2525" i="3"/>
  <c r="S2525" i="3"/>
  <c r="U2525" i="3" s="1"/>
  <c r="R2525" i="3"/>
  <c r="T2525" i="3" s="1"/>
  <c r="AE2525" i="3" s="1"/>
  <c r="Q2525" i="3"/>
  <c r="AQ2525" i="3" s="1"/>
  <c r="P2525" i="3"/>
  <c r="O2525" i="3"/>
  <c r="AJ2525" i="3" s="1"/>
  <c r="N2525" i="3"/>
  <c r="AP2524" i="3"/>
  <c r="AU2524" i="3" s="1"/>
  <c r="AN2524" i="3"/>
  <c r="AM2524" i="3"/>
  <c r="AL2524" i="3"/>
  <c r="AK2524" i="3"/>
  <c r="AO2524" i="3" s="1"/>
  <c r="AH2524" i="3"/>
  <c r="AG2524" i="3"/>
  <c r="AF2524" i="3"/>
  <c r="AC2524" i="3"/>
  <c r="AB2524" i="3"/>
  <c r="AA2524" i="3"/>
  <c r="Y2524" i="3"/>
  <c r="X2524" i="3"/>
  <c r="Z2524" i="3" s="1"/>
  <c r="W2524" i="3"/>
  <c r="V2524" i="3"/>
  <c r="S2524" i="3"/>
  <c r="U2524" i="3" s="1"/>
  <c r="R2524" i="3"/>
  <c r="T2524" i="3" s="1"/>
  <c r="AE2524" i="3" s="1"/>
  <c r="Q2524" i="3"/>
  <c r="AQ2524" i="3" s="1"/>
  <c r="P2524" i="3"/>
  <c r="O2524" i="3"/>
  <c r="AJ2524" i="3" s="1"/>
  <c r="N2524" i="3"/>
  <c r="AP2523" i="3"/>
  <c r="AU2523" i="3" s="1"/>
  <c r="AN2523" i="3"/>
  <c r="AM2523" i="3"/>
  <c r="AL2523" i="3"/>
  <c r="AK2523" i="3"/>
  <c r="AO2523" i="3" s="1"/>
  <c r="AH2523" i="3"/>
  <c r="AG2523" i="3"/>
  <c r="AF2523" i="3"/>
  <c r="AC2523" i="3"/>
  <c r="AB2523" i="3"/>
  <c r="AA2523" i="3"/>
  <c r="Y2523" i="3"/>
  <c r="X2523" i="3"/>
  <c r="Z2523" i="3" s="1"/>
  <c r="W2523" i="3"/>
  <c r="V2523" i="3"/>
  <c r="S2523" i="3"/>
  <c r="U2523" i="3" s="1"/>
  <c r="R2523" i="3"/>
  <c r="T2523" i="3" s="1"/>
  <c r="AE2523" i="3" s="1"/>
  <c r="Q2523" i="3"/>
  <c r="AQ2523" i="3" s="1"/>
  <c r="P2523" i="3"/>
  <c r="O2523" i="3"/>
  <c r="AJ2523" i="3" s="1"/>
  <c r="N2523" i="3"/>
  <c r="AP2522" i="3"/>
  <c r="AU2522" i="3" s="1"/>
  <c r="AN2522" i="3"/>
  <c r="AM2522" i="3"/>
  <c r="AL2522" i="3"/>
  <c r="AK2522" i="3"/>
  <c r="AO2522" i="3" s="1"/>
  <c r="AH2522" i="3"/>
  <c r="AG2522" i="3"/>
  <c r="AF2522" i="3"/>
  <c r="AC2522" i="3"/>
  <c r="AB2522" i="3"/>
  <c r="AA2522" i="3"/>
  <c r="Y2522" i="3"/>
  <c r="X2522" i="3"/>
  <c r="Z2522" i="3" s="1"/>
  <c r="W2522" i="3"/>
  <c r="V2522" i="3"/>
  <c r="S2522" i="3"/>
  <c r="U2522" i="3" s="1"/>
  <c r="R2522" i="3"/>
  <c r="T2522" i="3" s="1"/>
  <c r="AE2522" i="3" s="1"/>
  <c r="Q2522" i="3"/>
  <c r="AQ2522" i="3" s="1"/>
  <c r="P2522" i="3"/>
  <c r="O2522" i="3"/>
  <c r="AJ2522" i="3" s="1"/>
  <c r="N2522" i="3"/>
  <c r="AP2521" i="3"/>
  <c r="AU2521" i="3" s="1"/>
  <c r="AN2521" i="3"/>
  <c r="AM2521" i="3"/>
  <c r="AL2521" i="3"/>
  <c r="AK2521" i="3"/>
  <c r="AO2521" i="3" s="1"/>
  <c r="AH2521" i="3"/>
  <c r="AG2521" i="3"/>
  <c r="AF2521" i="3"/>
  <c r="AC2521" i="3"/>
  <c r="AB2521" i="3"/>
  <c r="AA2521" i="3"/>
  <c r="Y2521" i="3"/>
  <c r="X2521" i="3"/>
  <c r="Z2521" i="3" s="1"/>
  <c r="W2521" i="3"/>
  <c r="V2521" i="3"/>
  <c r="S2521" i="3"/>
  <c r="U2521" i="3" s="1"/>
  <c r="R2521" i="3"/>
  <c r="T2521" i="3" s="1"/>
  <c r="AE2521" i="3" s="1"/>
  <c r="Q2521" i="3"/>
  <c r="AQ2521" i="3" s="1"/>
  <c r="P2521" i="3"/>
  <c r="O2521" i="3"/>
  <c r="AJ2521" i="3" s="1"/>
  <c r="N2521" i="3"/>
  <c r="AP2520" i="3"/>
  <c r="AU2520" i="3" s="1"/>
  <c r="AN2520" i="3"/>
  <c r="AM2520" i="3"/>
  <c r="AL2520" i="3"/>
  <c r="AK2520" i="3"/>
  <c r="AO2520" i="3" s="1"/>
  <c r="AH2520" i="3"/>
  <c r="AG2520" i="3"/>
  <c r="AF2520" i="3"/>
  <c r="AC2520" i="3"/>
  <c r="AB2520" i="3"/>
  <c r="AA2520" i="3"/>
  <c r="Y2520" i="3"/>
  <c r="X2520" i="3"/>
  <c r="Z2520" i="3" s="1"/>
  <c r="W2520" i="3"/>
  <c r="V2520" i="3"/>
  <c r="S2520" i="3"/>
  <c r="U2520" i="3" s="1"/>
  <c r="R2520" i="3"/>
  <c r="T2520" i="3" s="1"/>
  <c r="AE2520" i="3" s="1"/>
  <c r="Q2520" i="3"/>
  <c r="P2520" i="3"/>
  <c r="O2520" i="3"/>
  <c r="AJ2520" i="3" s="1"/>
  <c r="N2520" i="3"/>
  <c r="AP2519" i="3"/>
  <c r="AU2519" i="3" s="1"/>
  <c r="AN2519" i="3"/>
  <c r="AM2519" i="3"/>
  <c r="AL2519" i="3"/>
  <c r="AK2519" i="3"/>
  <c r="AO2519" i="3" s="1"/>
  <c r="AH2519" i="3"/>
  <c r="AG2519" i="3"/>
  <c r="AF2519" i="3"/>
  <c r="AC2519" i="3"/>
  <c r="AB2519" i="3"/>
  <c r="AA2519" i="3"/>
  <c r="Y2519" i="3"/>
  <c r="X2519" i="3"/>
  <c r="Z2519" i="3" s="1"/>
  <c r="W2519" i="3"/>
  <c r="V2519" i="3"/>
  <c r="S2519" i="3"/>
  <c r="U2519" i="3" s="1"/>
  <c r="R2519" i="3"/>
  <c r="T2519" i="3" s="1"/>
  <c r="AE2519" i="3" s="1"/>
  <c r="Q2519" i="3"/>
  <c r="AQ2519" i="3" s="1"/>
  <c r="P2519" i="3"/>
  <c r="O2519" i="3"/>
  <c r="AJ2519" i="3" s="1"/>
  <c r="N2519" i="3"/>
  <c r="AP2518" i="3"/>
  <c r="AU2518" i="3" s="1"/>
  <c r="AN2518" i="3"/>
  <c r="AM2518" i="3"/>
  <c r="AL2518" i="3"/>
  <c r="AK2518" i="3"/>
  <c r="AO2518" i="3" s="1"/>
  <c r="AH2518" i="3"/>
  <c r="AG2518" i="3"/>
  <c r="AF2518" i="3"/>
  <c r="AC2518" i="3"/>
  <c r="AB2518" i="3"/>
  <c r="AA2518" i="3"/>
  <c r="Y2518" i="3"/>
  <c r="X2518" i="3"/>
  <c r="Z2518" i="3" s="1"/>
  <c r="W2518" i="3"/>
  <c r="V2518" i="3"/>
  <c r="S2518" i="3"/>
  <c r="U2518" i="3" s="1"/>
  <c r="R2518" i="3"/>
  <c r="T2518" i="3" s="1"/>
  <c r="AE2518" i="3" s="1"/>
  <c r="Q2518" i="3"/>
  <c r="AQ2518" i="3" s="1"/>
  <c r="P2518" i="3"/>
  <c r="O2518" i="3"/>
  <c r="AJ2518" i="3" s="1"/>
  <c r="N2518" i="3"/>
  <c r="AP2517" i="3"/>
  <c r="AU2517" i="3" s="1"/>
  <c r="AN2517" i="3"/>
  <c r="AM2517" i="3"/>
  <c r="AL2517" i="3"/>
  <c r="AK2517" i="3"/>
  <c r="AO2517" i="3" s="1"/>
  <c r="AH2517" i="3"/>
  <c r="AG2517" i="3"/>
  <c r="AF2517" i="3"/>
  <c r="AC2517" i="3"/>
  <c r="AB2517" i="3"/>
  <c r="AA2517" i="3"/>
  <c r="Y2517" i="3"/>
  <c r="X2517" i="3"/>
  <c r="Z2517" i="3" s="1"/>
  <c r="W2517" i="3"/>
  <c r="V2517" i="3"/>
  <c r="S2517" i="3"/>
  <c r="U2517" i="3" s="1"/>
  <c r="R2517" i="3"/>
  <c r="T2517" i="3" s="1"/>
  <c r="AE2517" i="3" s="1"/>
  <c r="Q2517" i="3"/>
  <c r="AQ2517" i="3" s="1"/>
  <c r="P2517" i="3"/>
  <c r="O2517" i="3"/>
  <c r="AJ2517" i="3" s="1"/>
  <c r="N2517" i="3"/>
  <c r="AP2516" i="3"/>
  <c r="AU2516" i="3" s="1"/>
  <c r="AN2516" i="3"/>
  <c r="AM2516" i="3"/>
  <c r="AL2516" i="3"/>
  <c r="AK2516" i="3"/>
  <c r="AO2516" i="3" s="1"/>
  <c r="AH2516" i="3"/>
  <c r="AG2516" i="3"/>
  <c r="AF2516" i="3"/>
  <c r="AC2516" i="3"/>
  <c r="AB2516" i="3"/>
  <c r="AA2516" i="3"/>
  <c r="Y2516" i="3"/>
  <c r="X2516" i="3"/>
  <c r="Z2516" i="3" s="1"/>
  <c r="W2516" i="3"/>
  <c r="V2516" i="3"/>
  <c r="S2516" i="3"/>
  <c r="U2516" i="3" s="1"/>
  <c r="R2516" i="3"/>
  <c r="T2516" i="3" s="1"/>
  <c r="AE2516" i="3" s="1"/>
  <c r="Q2516" i="3"/>
  <c r="AQ2516" i="3" s="1"/>
  <c r="P2516" i="3"/>
  <c r="O2516" i="3"/>
  <c r="AJ2516" i="3" s="1"/>
  <c r="N2516" i="3"/>
  <c r="AP2515" i="3"/>
  <c r="AU2515" i="3" s="1"/>
  <c r="AN2515" i="3"/>
  <c r="AM2515" i="3"/>
  <c r="AL2515" i="3"/>
  <c r="AK2515" i="3"/>
  <c r="AO2515" i="3" s="1"/>
  <c r="AH2515" i="3"/>
  <c r="AG2515" i="3"/>
  <c r="AF2515" i="3"/>
  <c r="AC2515" i="3"/>
  <c r="AB2515" i="3"/>
  <c r="AA2515" i="3"/>
  <c r="Y2515" i="3"/>
  <c r="X2515" i="3"/>
  <c r="Z2515" i="3" s="1"/>
  <c r="W2515" i="3"/>
  <c r="V2515" i="3"/>
  <c r="S2515" i="3"/>
  <c r="U2515" i="3" s="1"/>
  <c r="R2515" i="3"/>
  <c r="T2515" i="3" s="1"/>
  <c r="AE2515" i="3" s="1"/>
  <c r="Q2515" i="3"/>
  <c r="AQ2515" i="3" s="1"/>
  <c r="P2515" i="3"/>
  <c r="O2515" i="3"/>
  <c r="AJ2515" i="3" s="1"/>
  <c r="N2515" i="3"/>
  <c r="AP2514" i="3"/>
  <c r="AU2514" i="3" s="1"/>
  <c r="AN2514" i="3"/>
  <c r="AM2514" i="3"/>
  <c r="AL2514" i="3"/>
  <c r="AK2514" i="3"/>
  <c r="AO2514" i="3" s="1"/>
  <c r="AH2514" i="3"/>
  <c r="AG2514" i="3"/>
  <c r="AF2514" i="3"/>
  <c r="AC2514" i="3"/>
  <c r="AB2514" i="3"/>
  <c r="AA2514" i="3"/>
  <c r="Y2514" i="3"/>
  <c r="X2514" i="3"/>
  <c r="Z2514" i="3" s="1"/>
  <c r="W2514" i="3"/>
  <c r="V2514" i="3"/>
  <c r="S2514" i="3"/>
  <c r="U2514" i="3" s="1"/>
  <c r="R2514" i="3"/>
  <c r="T2514" i="3" s="1"/>
  <c r="AE2514" i="3" s="1"/>
  <c r="Q2514" i="3"/>
  <c r="AQ2514" i="3" s="1"/>
  <c r="P2514" i="3"/>
  <c r="O2514" i="3"/>
  <c r="AJ2514" i="3" s="1"/>
  <c r="N2514" i="3"/>
  <c r="AP2513" i="3"/>
  <c r="AU2513" i="3" s="1"/>
  <c r="AN2513" i="3"/>
  <c r="AM2513" i="3"/>
  <c r="AL2513" i="3"/>
  <c r="AK2513" i="3"/>
  <c r="AO2513" i="3" s="1"/>
  <c r="AH2513" i="3"/>
  <c r="AG2513" i="3"/>
  <c r="AF2513" i="3"/>
  <c r="AC2513" i="3"/>
  <c r="AB2513" i="3"/>
  <c r="AA2513" i="3"/>
  <c r="Y2513" i="3"/>
  <c r="X2513" i="3"/>
  <c r="Z2513" i="3" s="1"/>
  <c r="W2513" i="3"/>
  <c r="V2513" i="3"/>
  <c r="S2513" i="3"/>
  <c r="U2513" i="3" s="1"/>
  <c r="R2513" i="3"/>
  <c r="T2513" i="3" s="1"/>
  <c r="AE2513" i="3" s="1"/>
  <c r="Q2513" i="3"/>
  <c r="AQ2513" i="3" s="1"/>
  <c r="P2513" i="3"/>
  <c r="O2513" i="3"/>
  <c r="AJ2513" i="3" s="1"/>
  <c r="N2513" i="3"/>
  <c r="AP2512" i="3"/>
  <c r="AU2512" i="3" s="1"/>
  <c r="AN2512" i="3"/>
  <c r="AM2512" i="3"/>
  <c r="AL2512" i="3"/>
  <c r="AK2512" i="3"/>
  <c r="AO2512" i="3" s="1"/>
  <c r="AH2512" i="3"/>
  <c r="AG2512" i="3"/>
  <c r="AF2512" i="3"/>
  <c r="AC2512" i="3"/>
  <c r="AB2512" i="3"/>
  <c r="AA2512" i="3"/>
  <c r="Y2512" i="3"/>
  <c r="X2512" i="3"/>
  <c r="Z2512" i="3" s="1"/>
  <c r="W2512" i="3"/>
  <c r="V2512" i="3"/>
  <c r="S2512" i="3"/>
  <c r="U2512" i="3" s="1"/>
  <c r="R2512" i="3"/>
  <c r="T2512" i="3" s="1"/>
  <c r="AE2512" i="3" s="1"/>
  <c r="Q2512" i="3"/>
  <c r="AQ2512" i="3" s="1"/>
  <c r="P2512" i="3"/>
  <c r="O2512" i="3"/>
  <c r="AJ2512" i="3" s="1"/>
  <c r="N2512" i="3"/>
  <c r="AP2511" i="3"/>
  <c r="AU2511" i="3" s="1"/>
  <c r="AN2511" i="3"/>
  <c r="AM2511" i="3"/>
  <c r="AL2511" i="3"/>
  <c r="AK2511" i="3"/>
  <c r="AO2511" i="3" s="1"/>
  <c r="AH2511" i="3"/>
  <c r="AG2511" i="3"/>
  <c r="AF2511" i="3"/>
  <c r="AC2511" i="3"/>
  <c r="AB2511" i="3"/>
  <c r="AA2511" i="3"/>
  <c r="Y2511" i="3"/>
  <c r="X2511" i="3"/>
  <c r="Z2511" i="3" s="1"/>
  <c r="W2511" i="3"/>
  <c r="V2511" i="3"/>
  <c r="S2511" i="3"/>
  <c r="U2511" i="3" s="1"/>
  <c r="R2511" i="3"/>
  <c r="T2511" i="3" s="1"/>
  <c r="AE2511" i="3" s="1"/>
  <c r="Q2511" i="3"/>
  <c r="AQ2511" i="3" s="1"/>
  <c r="P2511" i="3"/>
  <c r="O2511" i="3"/>
  <c r="AJ2511" i="3" s="1"/>
  <c r="N2511" i="3"/>
  <c r="AP2510" i="3"/>
  <c r="AU2510" i="3" s="1"/>
  <c r="AN2510" i="3"/>
  <c r="AM2510" i="3"/>
  <c r="AL2510" i="3"/>
  <c r="AK2510" i="3"/>
  <c r="AO2510" i="3" s="1"/>
  <c r="AH2510" i="3"/>
  <c r="AG2510" i="3"/>
  <c r="AF2510" i="3"/>
  <c r="AC2510" i="3"/>
  <c r="AB2510" i="3"/>
  <c r="AA2510" i="3"/>
  <c r="Y2510" i="3"/>
  <c r="X2510" i="3"/>
  <c r="Z2510" i="3" s="1"/>
  <c r="W2510" i="3"/>
  <c r="V2510" i="3"/>
  <c r="S2510" i="3"/>
  <c r="U2510" i="3" s="1"/>
  <c r="R2510" i="3"/>
  <c r="T2510" i="3" s="1"/>
  <c r="AE2510" i="3" s="1"/>
  <c r="Q2510" i="3"/>
  <c r="AQ2510" i="3" s="1"/>
  <c r="P2510" i="3"/>
  <c r="O2510" i="3"/>
  <c r="AJ2510" i="3" s="1"/>
  <c r="N2510" i="3"/>
  <c r="AP2509" i="3"/>
  <c r="AU2509" i="3" s="1"/>
  <c r="AN2509" i="3"/>
  <c r="AM2509" i="3"/>
  <c r="AL2509" i="3"/>
  <c r="AK2509" i="3"/>
  <c r="AO2509" i="3" s="1"/>
  <c r="AH2509" i="3"/>
  <c r="AG2509" i="3"/>
  <c r="AF2509" i="3"/>
  <c r="AC2509" i="3"/>
  <c r="AB2509" i="3"/>
  <c r="AA2509" i="3"/>
  <c r="Y2509" i="3"/>
  <c r="X2509" i="3"/>
  <c r="Z2509" i="3" s="1"/>
  <c r="W2509" i="3"/>
  <c r="V2509" i="3"/>
  <c r="S2509" i="3"/>
  <c r="U2509" i="3" s="1"/>
  <c r="R2509" i="3"/>
  <c r="T2509" i="3" s="1"/>
  <c r="AE2509" i="3" s="1"/>
  <c r="Q2509" i="3"/>
  <c r="AQ2509" i="3" s="1"/>
  <c r="P2509" i="3"/>
  <c r="O2509" i="3"/>
  <c r="AJ2509" i="3" s="1"/>
  <c r="N2509" i="3"/>
  <c r="AP2508" i="3"/>
  <c r="AU2508" i="3" s="1"/>
  <c r="AN2508" i="3"/>
  <c r="AM2508" i="3"/>
  <c r="AL2508" i="3"/>
  <c r="AK2508" i="3"/>
  <c r="AO2508" i="3" s="1"/>
  <c r="AH2508" i="3"/>
  <c r="AG2508" i="3"/>
  <c r="AF2508" i="3"/>
  <c r="AC2508" i="3"/>
  <c r="AB2508" i="3"/>
  <c r="AA2508" i="3"/>
  <c r="Y2508" i="3"/>
  <c r="X2508" i="3"/>
  <c r="Z2508" i="3" s="1"/>
  <c r="W2508" i="3"/>
  <c r="V2508" i="3"/>
  <c r="S2508" i="3"/>
  <c r="U2508" i="3" s="1"/>
  <c r="R2508" i="3"/>
  <c r="T2508" i="3" s="1"/>
  <c r="AE2508" i="3" s="1"/>
  <c r="Q2508" i="3"/>
  <c r="AQ2508" i="3" s="1"/>
  <c r="P2508" i="3"/>
  <c r="O2508" i="3"/>
  <c r="AJ2508" i="3" s="1"/>
  <c r="N2508" i="3"/>
  <c r="AP2507" i="3"/>
  <c r="AU2507" i="3" s="1"/>
  <c r="AN2507" i="3"/>
  <c r="AM2507" i="3"/>
  <c r="AL2507" i="3"/>
  <c r="AK2507" i="3"/>
  <c r="AO2507" i="3" s="1"/>
  <c r="AH2507" i="3"/>
  <c r="AG2507" i="3"/>
  <c r="AF2507" i="3"/>
  <c r="AC2507" i="3"/>
  <c r="AB2507" i="3"/>
  <c r="AA2507" i="3"/>
  <c r="Y2507" i="3"/>
  <c r="X2507" i="3"/>
  <c r="Z2507" i="3" s="1"/>
  <c r="W2507" i="3"/>
  <c r="V2507" i="3"/>
  <c r="S2507" i="3"/>
  <c r="U2507" i="3" s="1"/>
  <c r="R2507" i="3"/>
  <c r="T2507" i="3" s="1"/>
  <c r="AE2507" i="3" s="1"/>
  <c r="Q2507" i="3"/>
  <c r="AQ2507" i="3" s="1"/>
  <c r="P2507" i="3"/>
  <c r="O2507" i="3"/>
  <c r="AJ2507" i="3" s="1"/>
  <c r="N2507" i="3"/>
  <c r="AP2506" i="3"/>
  <c r="AU2506" i="3" s="1"/>
  <c r="AN2506" i="3"/>
  <c r="AM2506" i="3"/>
  <c r="AL2506" i="3"/>
  <c r="AK2506" i="3"/>
  <c r="AO2506" i="3" s="1"/>
  <c r="AH2506" i="3"/>
  <c r="AG2506" i="3"/>
  <c r="AF2506" i="3"/>
  <c r="AC2506" i="3"/>
  <c r="AB2506" i="3"/>
  <c r="AA2506" i="3"/>
  <c r="Y2506" i="3"/>
  <c r="X2506" i="3"/>
  <c r="Z2506" i="3" s="1"/>
  <c r="W2506" i="3"/>
  <c r="V2506" i="3"/>
  <c r="S2506" i="3"/>
  <c r="U2506" i="3" s="1"/>
  <c r="R2506" i="3"/>
  <c r="T2506" i="3" s="1"/>
  <c r="AE2506" i="3" s="1"/>
  <c r="Q2506" i="3"/>
  <c r="AQ2506" i="3" s="1"/>
  <c r="P2506" i="3"/>
  <c r="O2506" i="3"/>
  <c r="AJ2506" i="3" s="1"/>
  <c r="N2506" i="3"/>
  <c r="AP2505" i="3"/>
  <c r="AU2505" i="3" s="1"/>
  <c r="AN2505" i="3"/>
  <c r="AM2505" i="3"/>
  <c r="AL2505" i="3"/>
  <c r="AK2505" i="3"/>
  <c r="AO2505" i="3" s="1"/>
  <c r="AH2505" i="3"/>
  <c r="AG2505" i="3"/>
  <c r="AF2505" i="3"/>
  <c r="AC2505" i="3"/>
  <c r="AB2505" i="3"/>
  <c r="AA2505" i="3"/>
  <c r="Y2505" i="3"/>
  <c r="X2505" i="3"/>
  <c r="Z2505" i="3" s="1"/>
  <c r="W2505" i="3"/>
  <c r="V2505" i="3"/>
  <c r="S2505" i="3"/>
  <c r="U2505" i="3" s="1"/>
  <c r="R2505" i="3"/>
  <c r="T2505" i="3" s="1"/>
  <c r="AE2505" i="3" s="1"/>
  <c r="Q2505" i="3"/>
  <c r="AQ2505" i="3" s="1"/>
  <c r="P2505" i="3"/>
  <c r="O2505" i="3"/>
  <c r="AJ2505" i="3" s="1"/>
  <c r="N2505" i="3"/>
  <c r="AP2504" i="3"/>
  <c r="AU2504" i="3" s="1"/>
  <c r="AN2504" i="3"/>
  <c r="AM2504" i="3"/>
  <c r="AL2504" i="3"/>
  <c r="AK2504" i="3"/>
  <c r="AO2504" i="3" s="1"/>
  <c r="AH2504" i="3"/>
  <c r="AG2504" i="3"/>
  <c r="AF2504" i="3"/>
  <c r="AC2504" i="3"/>
  <c r="AB2504" i="3"/>
  <c r="AA2504" i="3"/>
  <c r="Y2504" i="3"/>
  <c r="X2504" i="3"/>
  <c r="Z2504" i="3" s="1"/>
  <c r="W2504" i="3"/>
  <c r="V2504" i="3"/>
  <c r="S2504" i="3"/>
  <c r="U2504" i="3" s="1"/>
  <c r="R2504" i="3"/>
  <c r="T2504" i="3" s="1"/>
  <c r="AE2504" i="3" s="1"/>
  <c r="Q2504" i="3"/>
  <c r="AQ2504" i="3" s="1"/>
  <c r="P2504" i="3"/>
  <c r="O2504" i="3"/>
  <c r="AJ2504" i="3" s="1"/>
  <c r="N2504" i="3"/>
  <c r="AP2503" i="3"/>
  <c r="AU2503" i="3" s="1"/>
  <c r="AN2503" i="3"/>
  <c r="AM2503" i="3"/>
  <c r="AL2503" i="3"/>
  <c r="AK2503" i="3"/>
  <c r="AO2503" i="3" s="1"/>
  <c r="AH2503" i="3"/>
  <c r="AG2503" i="3"/>
  <c r="AF2503" i="3"/>
  <c r="AC2503" i="3"/>
  <c r="AB2503" i="3"/>
  <c r="AA2503" i="3"/>
  <c r="Y2503" i="3"/>
  <c r="X2503" i="3"/>
  <c r="Z2503" i="3" s="1"/>
  <c r="W2503" i="3"/>
  <c r="V2503" i="3"/>
  <c r="S2503" i="3"/>
  <c r="U2503" i="3" s="1"/>
  <c r="R2503" i="3"/>
  <c r="T2503" i="3" s="1"/>
  <c r="AE2503" i="3" s="1"/>
  <c r="Q2503" i="3"/>
  <c r="AQ2503" i="3" s="1"/>
  <c r="P2503" i="3"/>
  <c r="O2503" i="3"/>
  <c r="AJ2503" i="3" s="1"/>
  <c r="N2503" i="3"/>
  <c r="AP2502" i="3"/>
  <c r="AU2502" i="3" s="1"/>
  <c r="AN2502" i="3"/>
  <c r="AM2502" i="3"/>
  <c r="AL2502" i="3"/>
  <c r="AK2502" i="3"/>
  <c r="AO2502" i="3" s="1"/>
  <c r="AH2502" i="3"/>
  <c r="AG2502" i="3"/>
  <c r="AF2502" i="3"/>
  <c r="AC2502" i="3"/>
  <c r="AB2502" i="3"/>
  <c r="AA2502" i="3"/>
  <c r="Y2502" i="3"/>
  <c r="X2502" i="3"/>
  <c r="Z2502" i="3" s="1"/>
  <c r="W2502" i="3"/>
  <c r="V2502" i="3"/>
  <c r="S2502" i="3"/>
  <c r="U2502" i="3" s="1"/>
  <c r="R2502" i="3"/>
  <c r="T2502" i="3" s="1"/>
  <c r="AE2502" i="3" s="1"/>
  <c r="Q2502" i="3"/>
  <c r="AQ2502" i="3" s="1"/>
  <c r="P2502" i="3"/>
  <c r="O2502" i="3"/>
  <c r="AJ2502" i="3" s="1"/>
  <c r="N2502" i="3"/>
  <c r="AP2501" i="3"/>
  <c r="AU2501" i="3" s="1"/>
  <c r="AN2501" i="3"/>
  <c r="AM2501" i="3"/>
  <c r="AL2501" i="3"/>
  <c r="AK2501" i="3"/>
  <c r="AO2501" i="3" s="1"/>
  <c r="AH2501" i="3"/>
  <c r="AG2501" i="3"/>
  <c r="AF2501" i="3"/>
  <c r="AC2501" i="3"/>
  <c r="AB2501" i="3"/>
  <c r="AA2501" i="3"/>
  <c r="Y2501" i="3"/>
  <c r="X2501" i="3"/>
  <c r="Z2501" i="3" s="1"/>
  <c r="W2501" i="3"/>
  <c r="V2501" i="3"/>
  <c r="S2501" i="3"/>
  <c r="U2501" i="3" s="1"/>
  <c r="R2501" i="3"/>
  <c r="T2501" i="3" s="1"/>
  <c r="AE2501" i="3" s="1"/>
  <c r="Q2501" i="3"/>
  <c r="AQ2501" i="3" s="1"/>
  <c r="P2501" i="3"/>
  <c r="O2501" i="3"/>
  <c r="AJ2501" i="3" s="1"/>
  <c r="N2501" i="3"/>
  <c r="AP2500" i="3"/>
  <c r="AU2500" i="3" s="1"/>
  <c r="AN2500" i="3"/>
  <c r="AM2500" i="3"/>
  <c r="AL2500" i="3"/>
  <c r="AK2500" i="3"/>
  <c r="AO2500" i="3" s="1"/>
  <c r="AH2500" i="3"/>
  <c r="AG2500" i="3"/>
  <c r="AF2500" i="3"/>
  <c r="AC2500" i="3"/>
  <c r="AB2500" i="3"/>
  <c r="AA2500" i="3"/>
  <c r="Y2500" i="3"/>
  <c r="X2500" i="3"/>
  <c r="Z2500" i="3" s="1"/>
  <c r="W2500" i="3"/>
  <c r="V2500" i="3"/>
  <c r="S2500" i="3"/>
  <c r="U2500" i="3" s="1"/>
  <c r="R2500" i="3"/>
  <c r="T2500" i="3" s="1"/>
  <c r="AE2500" i="3" s="1"/>
  <c r="Q2500" i="3"/>
  <c r="AQ2500" i="3" s="1"/>
  <c r="P2500" i="3"/>
  <c r="O2500" i="3"/>
  <c r="AJ2500" i="3" s="1"/>
  <c r="N2500" i="3"/>
  <c r="AP2499" i="3"/>
  <c r="AU2499" i="3" s="1"/>
  <c r="AN2499" i="3"/>
  <c r="AM2499" i="3"/>
  <c r="AL2499" i="3"/>
  <c r="AK2499" i="3"/>
  <c r="AO2499" i="3" s="1"/>
  <c r="AH2499" i="3"/>
  <c r="AG2499" i="3"/>
  <c r="AF2499" i="3"/>
  <c r="AC2499" i="3"/>
  <c r="AB2499" i="3"/>
  <c r="AA2499" i="3"/>
  <c r="Y2499" i="3"/>
  <c r="X2499" i="3"/>
  <c r="Z2499" i="3" s="1"/>
  <c r="W2499" i="3"/>
  <c r="V2499" i="3"/>
  <c r="S2499" i="3"/>
  <c r="U2499" i="3" s="1"/>
  <c r="R2499" i="3"/>
  <c r="T2499" i="3" s="1"/>
  <c r="AE2499" i="3" s="1"/>
  <c r="Q2499" i="3"/>
  <c r="AQ2499" i="3" s="1"/>
  <c r="P2499" i="3"/>
  <c r="O2499" i="3"/>
  <c r="AJ2499" i="3" s="1"/>
  <c r="N2499" i="3"/>
  <c r="AP2498" i="3"/>
  <c r="AU2498" i="3" s="1"/>
  <c r="AN2498" i="3"/>
  <c r="AM2498" i="3"/>
  <c r="AL2498" i="3"/>
  <c r="AK2498" i="3"/>
  <c r="AO2498" i="3" s="1"/>
  <c r="AH2498" i="3"/>
  <c r="AG2498" i="3"/>
  <c r="AF2498" i="3"/>
  <c r="AC2498" i="3"/>
  <c r="AB2498" i="3"/>
  <c r="AA2498" i="3"/>
  <c r="Y2498" i="3"/>
  <c r="X2498" i="3"/>
  <c r="Z2498" i="3" s="1"/>
  <c r="W2498" i="3"/>
  <c r="V2498" i="3"/>
  <c r="S2498" i="3"/>
  <c r="U2498" i="3" s="1"/>
  <c r="R2498" i="3"/>
  <c r="T2498" i="3" s="1"/>
  <c r="AE2498" i="3" s="1"/>
  <c r="Q2498" i="3"/>
  <c r="AQ2498" i="3" s="1"/>
  <c r="P2498" i="3"/>
  <c r="O2498" i="3"/>
  <c r="AJ2498" i="3" s="1"/>
  <c r="N2498" i="3"/>
  <c r="AP2497" i="3"/>
  <c r="AU2497" i="3" s="1"/>
  <c r="AN2497" i="3"/>
  <c r="AM2497" i="3"/>
  <c r="AL2497" i="3"/>
  <c r="AK2497" i="3"/>
  <c r="AO2497" i="3" s="1"/>
  <c r="AH2497" i="3"/>
  <c r="AG2497" i="3"/>
  <c r="AF2497" i="3"/>
  <c r="AC2497" i="3"/>
  <c r="AB2497" i="3"/>
  <c r="AA2497" i="3"/>
  <c r="Y2497" i="3"/>
  <c r="X2497" i="3"/>
  <c r="Z2497" i="3" s="1"/>
  <c r="W2497" i="3"/>
  <c r="V2497" i="3"/>
  <c r="S2497" i="3"/>
  <c r="U2497" i="3" s="1"/>
  <c r="R2497" i="3"/>
  <c r="T2497" i="3" s="1"/>
  <c r="AE2497" i="3" s="1"/>
  <c r="Q2497" i="3"/>
  <c r="AQ2497" i="3" s="1"/>
  <c r="P2497" i="3"/>
  <c r="O2497" i="3"/>
  <c r="AJ2497" i="3" s="1"/>
  <c r="N2497" i="3"/>
  <c r="AP2496" i="3"/>
  <c r="AU2496" i="3" s="1"/>
  <c r="AN2496" i="3"/>
  <c r="AM2496" i="3"/>
  <c r="AL2496" i="3"/>
  <c r="AK2496" i="3"/>
  <c r="AO2496" i="3" s="1"/>
  <c r="AH2496" i="3"/>
  <c r="AG2496" i="3"/>
  <c r="AF2496" i="3"/>
  <c r="AC2496" i="3"/>
  <c r="AB2496" i="3"/>
  <c r="AA2496" i="3"/>
  <c r="Y2496" i="3"/>
  <c r="X2496" i="3"/>
  <c r="Z2496" i="3" s="1"/>
  <c r="W2496" i="3"/>
  <c r="V2496" i="3"/>
  <c r="S2496" i="3"/>
  <c r="U2496" i="3" s="1"/>
  <c r="R2496" i="3"/>
  <c r="T2496" i="3" s="1"/>
  <c r="AE2496" i="3" s="1"/>
  <c r="Q2496" i="3"/>
  <c r="AQ2496" i="3" s="1"/>
  <c r="P2496" i="3"/>
  <c r="O2496" i="3"/>
  <c r="AJ2496" i="3" s="1"/>
  <c r="N2496" i="3"/>
  <c r="AP2495" i="3"/>
  <c r="AU2495" i="3" s="1"/>
  <c r="AN2495" i="3"/>
  <c r="AM2495" i="3"/>
  <c r="AL2495" i="3"/>
  <c r="AK2495" i="3"/>
  <c r="AO2495" i="3" s="1"/>
  <c r="AH2495" i="3"/>
  <c r="AG2495" i="3"/>
  <c r="AF2495" i="3"/>
  <c r="AC2495" i="3"/>
  <c r="AB2495" i="3"/>
  <c r="AA2495" i="3"/>
  <c r="Y2495" i="3"/>
  <c r="X2495" i="3"/>
  <c r="Z2495" i="3" s="1"/>
  <c r="W2495" i="3"/>
  <c r="V2495" i="3"/>
  <c r="S2495" i="3"/>
  <c r="U2495" i="3" s="1"/>
  <c r="R2495" i="3"/>
  <c r="T2495" i="3" s="1"/>
  <c r="AE2495" i="3" s="1"/>
  <c r="Q2495" i="3"/>
  <c r="AQ2495" i="3" s="1"/>
  <c r="P2495" i="3"/>
  <c r="O2495" i="3"/>
  <c r="AJ2495" i="3" s="1"/>
  <c r="N2495" i="3"/>
  <c r="AP2494" i="3"/>
  <c r="AU2494" i="3" s="1"/>
  <c r="AN2494" i="3"/>
  <c r="AM2494" i="3"/>
  <c r="AL2494" i="3"/>
  <c r="AK2494" i="3"/>
  <c r="AO2494" i="3" s="1"/>
  <c r="AH2494" i="3"/>
  <c r="AG2494" i="3"/>
  <c r="AF2494" i="3"/>
  <c r="AC2494" i="3"/>
  <c r="AB2494" i="3"/>
  <c r="AA2494" i="3"/>
  <c r="Y2494" i="3"/>
  <c r="X2494" i="3"/>
  <c r="Z2494" i="3" s="1"/>
  <c r="W2494" i="3"/>
  <c r="V2494" i="3"/>
  <c r="S2494" i="3"/>
  <c r="U2494" i="3" s="1"/>
  <c r="R2494" i="3"/>
  <c r="T2494" i="3" s="1"/>
  <c r="AE2494" i="3" s="1"/>
  <c r="Q2494" i="3"/>
  <c r="AQ2494" i="3" s="1"/>
  <c r="P2494" i="3"/>
  <c r="O2494" i="3"/>
  <c r="AJ2494" i="3" s="1"/>
  <c r="N2494" i="3"/>
  <c r="AP2493" i="3"/>
  <c r="AU2493" i="3" s="1"/>
  <c r="AN2493" i="3"/>
  <c r="AM2493" i="3"/>
  <c r="AL2493" i="3"/>
  <c r="AK2493" i="3"/>
  <c r="AO2493" i="3" s="1"/>
  <c r="AH2493" i="3"/>
  <c r="AG2493" i="3"/>
  <c r="AF2493" i="3"/>
  <c r="AC2493" i="3"/>
  <c r="AB2493" i="3"/>
  <c r="AA2493" i="3"/>
  <c r="Y2493" i="3"/>
  <c r="X2493" i="3"/>
  <c r="Z2493" i="3" s="1"/>
  <c r="W2493" i="3"/>
  <c r="V2493" i="3"/>
  <c r="S2493" i="3"/>
  <c r="U2493" i="3" s="1"/>
  <c r="R2493" i="3"/>
  <c r="T2493" i="3" s="1"/>
  <c r="AE2493" i="3" s="1"/>
  <c r="Q2493" i="3"/>
  <c r="AQ2493" i="3" s="1"/>
  <c r="P2493" i="3"/>
  <c r="O2493" i="3"/>
  <c r="AJ2493" i="3" s="1"/>
  <c r="N2493" i="3"/>
  <c r="AP2492" i="3"/>
  <c r="AU2492" i="3" s="1"/>
  <c r="AN2492" i="3"/>
  <c r="AM2492" i="3"/>
  <c r="AL2492" i="3"/>
  <c r="AK2492" i="3"/>
  <c r="AO2492" i="3" s="1"/>
  <c r="AH2492" i="3"/>
  <c r="AG2492" i="3"/>
  <c r="AF2492" i="3"/>
  <c r="AC2492" i="3"/>
  <c r="AB2492" i="3"/>
  <c r="AA2492" i="3"/>
  <c r="Y2492" i="3"/>
  <c r="X2492" i="3"/>
  <c r="Z2492" i="3" s="1"/>
  <c r="W2492" i="3"/>
  <c r="V2492" i="3"/>
  <c r="S2492" i="3"/>
  <c r="U2492" i="3" s="1"/>
  <c r="R2492" i="3"/>
  <c r="T2492" i="3" s="1"/>
  <c r="AE2492" i="3" s="1"/>
  <c r="Q2492" i="3"/>
  <c r="AQ2492" i="3" s="1"/>
  <c r="P2492" i="3"/>
  <c r="O2492" i="3"/>
  <c r="AJ2492" i="3" s="1"/>
  <c r="N2492" i="3"/>
  <c r="AP2491" i="3"/>
  <c r="AU2491" i="3" s="1"/>
  <c r="AN2491" i="3"/>
  <c r="AM2491" i="3"/>
  <c r="AL2491" i="3"/>
  <c r="AK2491" i="3"/>
  <c r="AO2491" i="3" s="1"/>
  <c r="AH2491" i="3"/>
  <c r="AG2491" i="3"/>
  <c r="AF2491" i="3"/>
  <c r="AC2491" i="3"/>
  <c r="AB2491" i="3"/>
  <c r="AA2491" i="3"/>
  <c r="Y2491" i="3"/>
  <c r="X2491" i="3"/>
  <c r="Z2491" i="3" s="1"/>
  <c r="W2491" i="3"/>
  <c r="V2491" i="3"/>
  <c r="S2491" i="3"/>
  <c r="U2491" i="3" s="1"/>
  <c r="R2491" i="3"/>
  <c r="T2491" i="3" s="1"/>
  <c r="AE2491" i="3" s="1"/>
  <c r="Q2491" i="3"/>
  <c r="AQ2491" i="3" s="1"/>
  <c r="P2491" i="3"/>
  <c r="O2491" i="3"/>
  <c r="AJ2491" i="3" s="1"/>
  <c r="N2491" i="3"/>
  <c r="AP2490" i="3"/>
  <c r="AU2490" i="3" s="1"/>
  <c r="AN2490" i="3"/>
  <c r="AM2490" i="3"/>
  <c r="AL2490" i="3"/>
  <c r="AK2490" i="3"/>
  <c r="AO2490" i="3" s="1"/>
  <c r="AH2490" i="3"/>
  <c r="AG2490" i="3"/>
  <c r="AF2490" i="3"/>
  <c r="AC2490" i="3"/>
  <c r="AB2490" i="3"/>
  <c r="AA2490" i="3"/>
  <c r="Y2490" i="3"/>
  <c r="X2490" i="3"/>
  <c r="Z2490" i="3" s="1"/>
  <c r="W2490" i="3"/>
  <c r="V2490" i="3"/>
  <c r="S2490" i="3"/>
  <c r="U2490" i="3" s="1"/>
  <c r="R2490" i="3"/>
  <c r="T2490" i="3" s="1"/>
  <c r="AE2490" i="3" s="1"/>
  <c r="Q2490" i="3"/>
  <c r="AQ2490" i="3" s="1"/>
  <c r="P2490" i="3"/>
  <c r="O2490" i="3"/>
  <c r="AJ2490" i="3" s="1"/>
  <c r="N2490" i="3"/>
  <c r="AP2489" i="3"/>
  <c r="AU2489" i="3" s="1"/>
  <c r="AN2489" i="3"/>
  <c r="AM2489" i="3"/>
  <c r="AL2489" i="3"/>
  <c r="AK2489" i="3"/>
  <c r="AO2489" i="3" s="1"/>
  <c r="AH2489" i="3"/>
  <c r="AG2489" i="3"/>
  <c r="AF2489" i="3"/>
  <c r="AC2489" i="3"/>
  <c r="AB2489" i="3"/>
  <c r="AA2489" i="3"/>
  <c r="Y2489" i="3"/>
  <c r="X2489" i="3"/>
  <c r="Z2489" i="3" s="1"/>
  <c r="W2489" i="3"/>
  <c r="V2489" i="3"/>
  <c r="S2489" i="3"/>
  <c r="U2489" i="3" s="1"/>
  <c r="R2489" i="3"/>
  <c r="T2489" i="3" s="1"/>
  <c r="AE2489" i="3" s="1"/>
  <c r="Q2489" i="3"/>
  <c r="AQ2489" i="3" s="1"/>
  <c r="P2489" i="3"/>
  <c r="O2489" i="3"/>
  <c r="AJ2489" i="3" s="1"/>
  <c r="N2489" i="3"/>
  <c r="AP2488" i="3"/>
  <c r="AU2488" i="3" s="1"/>
  <c r="AN2488" i="3"/>
  <c r="AM2488" i="3"/>
  <c r="AL2488" i="3"/>
  <c r="AK2488" i="3"/>
  <c r="AO2488" i="3" s="1"/>
  <c r="AH2488" i="3"/>
  <c r="AG2488" i="3"/>
  <c r="AF2488" i="3"/>
  <c r="AC2488" i="3"/>
  <c r="AB2488" i="3"/>
  <c r="AA2488" i="3"/>
  <c r="Y2488" i="3"/>
  <c r="X2488" i="3"/>
  <c r="Z2488" i="3" s="1"/>
  <c r="W2488" i="3"/>
  <c r="V2488" i="3"/>
  <c r="S2488" i="3"/>
  <c r="U2488" i="3" s="1"/>
  <c r="R2488" i="3"/>
  <c r="T2488" i="3" s="1"/>
  <c r="AE2488" i="3" s="1"/>
  <c r="Q2488" i="3"/>
  <c r="AQ2488" i="3" s="1"/>
  <c r="P2488" i="3"/>
  <c r="O2488" i="3"/>
  <c r="AJ2488" i="3" s="1"/>
  <c r="N2488" i="3"/>
  <c r="AP2487" i="3"/>
  <c r="AU2487" i="3" s="1"/>
  <c r="AN2487" i="3"/>
  <c r="AM2487" i="3"/>
  <c r="AL2487" i="3"/>
  <c r="AK2487" i="3"/>
  <c r="AO2487" i="3" s="1"/>
  <c r="AH2487" i="3"/>
  <c r="AG2487" i="3"/>
  <c r="AF2487" i="3"/>
  <c r="AC2487" i="3"/>
  <c r="AB2487" i="3"/>
  <c r="AA2487" i="3"/>
  <c r="Y2487" i="3"/>
  <c r="X2487" i="3"/>
  <c r="Z2487" i="3" s="1"/>
  <c r="W2487" i="3"/>
  <c r="V2487" i="3"/>
  <c r="S2487" i="3"/>
  <c r="U2487" i="3" s="1"/>
  <c r="R2487" i="3"/>
  <c r="T2487" i="3" s="1"/>
  <c r="AE2487" i="3" s="1"/>
  <c r="Q2487" i="3"/>
  <c r="AQ2487" i="3" s="1"/>
  <c r="P2487" i="3"/>
  <c r="O2487" i="3"/>
  <c r="AJ2487" i="3" s="1"/>
  <c r="N2487" i="3"/>
  <c r="AP2486" i="3"/>
  <c r="AU2486" i="3" s="1"/>
  <c r="AN2486" i="3"/>
  <c r="AM2486" i="3"/>
  <c r="AL2486" i="3"/>
  <c r="AK2486" i="3"/>
  <c r="AO2486" i="3" s="1"/>
  <c r="AH2486" i="3"/>
  <c r="AG2486" i="3"/>
  <c r="AF2486" i="3"/>
  <c r="AC2486" i="3"/>
  <c r="AB2486" i="3"/>
  <c r="AA2486" i="3"/>
  <c r="Y2486" i="3"/>
  <c r="X2486" i="3"/>
  <c r="Z2486" i="3" s="1"/>
  <c r="W2486" i="3"/>
  <c r="V2486" i="3"/>
  <c r="S2486" i="3"/>
  <c r="U2486" i="3" s="1"/>
  <c r="R2486" i="3"/>
  <c r="T2486" i="3" s="1"/>
  <c r="AE2486" i="3" s="1"/>
  <c r="Q2486" i="3"/>
  <c r="AQ2486" i="3" s="1"/>
  <c r="P2486" i="3"/>
  <c r="O2486" i="3"/>
  <c r="AJ2486" i="3" s="1"/>
  <c r="N2486" i="3"/>
  <c r="AP2485" i="3"/>
  <c r="AU2485" i="3" s="1"/>
  <c r="AN2485" i="3"/>
  <c r="AM2485" i="3"/>
  <c r="AL2485" i="3"/>
  <c r="AK2485" i="3"/>
  <c r="AO2485" i="3" s="1"/>
  <c r="AH2485" i="3"/>
  <c r="AG2485" i="3"/>
  <c r="AF2485" i="3"/>
  <c r="AC2485" i="3"/>
  <c r="AB2485" i="3"/>
  <c r="AA2485" i="3"/>
  <c r="Y2485" i="3"/>
  <c r="X2485" i="3"/>
  <c r="Z2485" i="3" s="1"/>
  <c r="W2485" i="3"/>
  <c r="V2485" i="3"/>
  <c r="S2485" i="3"/>
  <c r="U2485" i="3" s="1"/>
  <c r="R2485" i="3"/>
  <c r="T2485" i="3" s="1"/>
  <c r="AE2485" i="3" s="1"/>
  <c r="Q2485" i="3"/>
  <c r="AQ2485" i="3" s="1"/>
  <c r="P2485" i="3"/>
  <c r="O2485" i="3"/>
  <c r="AJ2485" i="3" s="1"/>
  <c r="N2485" i="3"/>
  <c r="AP2484" i="3"/>
  <c r="AU2484" i="3" s="1"/>
  <c r="AN2484" i="3"/>
  <c r="AM2484" i="3"/>
  <c r="AL2484" i="3"/>
  <c r="AK2484" i="3"/>
  <c r="AO2484" i="3" s="1"/>
  <c r="AH2484" i="3"/>
  <c r="AG2484" i="3"/>
  <c r="AF2484" i="3"/>
  <c r="AC2484" i="3"/>
  <c r="AB2484" i="3"/>
  <c r="AA2484" i="3"/>
  <c r="Y2484" i="3"/>
  <c r="X2484" i="3"/>
  <c r="Z2484" i="3" s="1"/>
  <c r="W2484" i="3"/>
  <c r="V2484" i="3"/>
  <c r="S2484" i="3"/>
  <c r="U2484" i="3" s="1"/>
  <c r="R2484" i="3"/>
  <c r="T2484" i="3" s="1"/>
  <c r="AE2484" i="3" s="1"/>
  <c r="Q2484" i="3"/>
  <c r="AQ2484" i="3" s="1"/>
  <c r="P2484" i="3"/>
  <c r="O2484" i="3"/>
  <c r="AJ2484" i="3" s="1"/>
  <c r="N2484" i="3"/>
  <c r="AP2483" i="3"/>
  <c r="AU2483" i="3" s="1"/>
  <c r="AN2483" i="3"/>
  <c r="AM2483" i="3"/>
  <c r="AL2483" i="3"/>
  <c r="AK2483" i="3"/>
  <c r="AO2483" i="3" s="1"/>
  <c r="AH2483" i="3"/>
  <c r="AG2483" i="3"/>
  <c r="AF2483" i="3"/>
  <c r="AC2483" i="3"/>
  <c r="AB2483" i="3"/>
  <c r="AA2483" i="3"/>
  <c r="Y2483" i="3"/>
  <c r="X2483" i="3"/>
  <c r="Z2483" i="3" s="1"/>
  <c r="W2483" i="3"/>
  <c r="V2483" i="3"/>
  <c r="S2483" i="3"/>
  <c r="U2483" i="3" s="1"/>
  <c r="R2483" i="3"/>
  <c r="T2483" i="3" s="1"/>
  <c r="AE2483" i="3" s="1"/>
  <c r="Q2483" i="3"/>
  <c r="AQ2483" i="3" s="1"/>
  <c r="P2483" i="3"/>
  <c r="O2483" i="3"/>
  <c r="AJ2483" i="3" s="1"/>
  <c r="N2483" i="3"/>
  <c r="AP2482" i="3"/>
  <c r="AU2482" i="3" s="1"/>
  <c r="AN2482" i="3"/>
  <c r="AM2482" i="3"/>
  <c r="AL2482" i="3"/>
  <c r="AK2482" i="3"/>
  <c r="AO2482" i="3" s="1"/>
  <c r="AH2482" i="3"/>
  <c r="AG2482" i="3"/>
  <c r="AF2482" i="3"/>
  <c r="AC2482" i="3"/>
  <c r="AB2482" i="3"/>
  <c r="AA2482" i="3"/>
  <c r="Y2482" i="3"/>
  <c r="X2482" i="3"/>
  <c r="Z2482" i="3" s="1"/>
  <c r="W2482" i="3"/>
  <c r="V2482" i="3"/>
  <c r="S2482" i="3"/>
  <c r="U2482" i="3" s="1"/>
  <c r="R2482" i="3"/>
  <c r="T2482" i="3" s="1"/>
  <c r="AE2482" i="3" s="1"/>
  <c r="Q2482" i="3"/>
  <c r="AQ2482" i="3" s="1"/>
  <c r="P2482" i="3"/>
  <c r="O2482" i="3"/>
  <c r="AJ2482" i="3" s="1"/>
  <c r="N2482" i="3"/>
  <c r="AP2481" i="3"/>
  <c r="AU2481" i="3" s="1"/>
  <c r="AN2481" i="3"/>
  <c r="AM2481" i="3"/>
  <c r="AL2481" i="3"/>
  <c r="AK2481" i="3"/>
  <c r="AO2481" i="3" s="1"/>
  <c r="AH2481" i="3"/>
  <c r="AG2481" i="3"/>
  <c r="AF2481" i="3"/>
  <c r="AC2481" i="3"/>
  <c r="AB2481" i="3"/>
  <c r="AA2481" i="3"/>
  <c r="Y2481" i="3"/>
  <c r="X2481" i="3"/>
  <c r="Z2481" i="3" s="1"/>
  <c r="W2481" i="3"/>
  <c r="V2481" i="3"/>
  <c r="S2481" i="3"/>
  <c r="U2481" i="3" s="1"/>
  <c r="R2481" i="3"/>
  <c r="T2481" i="3" s="1"/>
  <c r="AE2481" i="3" s="1"/>
  <c r="Q2481" i="3"/>
  <c r="P2481" i="3"/>
  <c r="O2481" i="3"/>
  <c r="AJ2481" i="3" s="1"/>
  <c r="N2481" i="3"/>
  <c r="AP2480" i="3"/>
  <c r="AU2480" i="3" s="1"/>
  <c r="AN2480" i="3"/>
  <c r="AM2480" i="3"/>
  <c r="AL2480" i="3"/>
  <c r="AK2480" i="3"/>
  <c r="AO2480" i="3" s="1"/>
  <c r="AH2480" i="3"/>
  <c r="AG2480" i="3"/>
  <c r="AF2480" i="3"/>
  <c r="AC2480" i="3"/>
  <c r="AB2480" i="3"/>
  <c r="AA2480" i="3"/>
  <c r="Y2480" i="3"/>
  <c r="X2480" i="3"/>
  <c r="Z2480" i="3" s="1"/>
  <c r="W2480" i="3"/>
  <c r="V2480" i="3"/>
  <c r="S2480" i="3"/>
  <c r="U2480" i="3" s="1"/>
  <c r="R2480" i="3"/>
  <c r="T2480" i="3" s="1"/>
  <c r="AE2480" i="3" s="1"/>
  <c r="Q2480" i="3"/>
  <c r="AQ2480" i="3" s="1"/>
  <c r="P2480" i="3"/>
  <c r="O2480" i="3"/>
  <c r="AJ2480" i="3" s="1"/>
  <c r="N2480" i="3"/>
  <c r="AP2479" i="3"/>
  <c r="AU2479" i="3" s="1"/>
  <c r="AN2479" i="3"/>
  <c r="AM2479" i="3"/>
  <c r="AL2479" i="3"/>
  <c r="AK2479" i="3"/>
  <c r="AO2479" i="3" s="1"/>
  <c r="AH2479" i="3"/>
  <c r="AG2479" i="3"/>
  <c r="AF2479" i="3"/>
  <c r="AC2479" i="3"/>
  <c r="AB2479" i="3"/>
  <c r="AA2479" i="3"/>
  <c r="Y2479" i="3"/>
  <c r="X2479" i="3"/>
  <c r="Z2479" i="3" s="1"/>
  <c r="W2479" i="3"/>
  <c r="V2479" i="3"/>
  <c r="S2479" i="3"/>
  <c r="U2479" i="3" s="1"/>
  <c r="R2479" i="3"/>
  <c r="T2479" i="3" s="1"/>
  <c r="AE2479" i="3" s="1"/>
  <c r="Q2479" i="3"/>
  <c r="AQ2479" i="3" s="1"/>
  <c r="P2479" i="3"/>
  <c r="O2479" i="3"/>
  <c r="AJ2479" i="3" s="1"/>
  <c r="N2479" i="3"/>
  <c r="AP2478" i="3"/>
  <c r="AU2478" i="3" s="1"/>
  <c r="AN2478" i="3"/>
  <c r="AM2478" i="3"/>
  <c r="AL2478" i="3"/>
  <c r="AK2478" i="3"/>
  <c r="AO2478" i="3" s="1"/>
  <c r="AH2478" i="3"/>
  <c r="AG2478" i="3"/>
  <c r="AF2478" i="3"/>
  <c r="AC2478" i="3"/>
  <c r="AB2478" i="3"/>
  <c r="AA2478" i="3"/>
  <c r="Y2478" i="3"/>
  <c r="X2478" i="3"/>
  <c r="Z2478" i="3" s="1"/>
  <c r="W2478" i="3"/>
  <c r="V2478" i="3"/>
  <c r="S2478" i="3"/>
  <c r="U2478" i="3" s="1"/>
  <c r="R2478" i="3"/>
  <c r="T2478" i="3" s="1"/>
  <c r="AE2478" i="3" s="1"/>
  <c r="Q2478" i="3"/>
  <c r="AQ2478" i="3" s="1"/>
  <c r="P2478" i="3"/>
  <c r="O2478" i="3"/>
  <c r="AJ2478" i="3" s="1"/>
  <c r="N2478" i="3"/>
  <c r="AP2477" i="3"/>
  <c r="AU2477" i="3" s="1"/>
  <c r="AN2477" i="3"/>
  <c r="AM2477" i="3"/>
  <c r="AL2477" i="3"/>
  <c r="AK2477" i="3"/>
  <c r="AO2477" i="3" s="1"/>
  <c r="AH2477" i="3"/>
  <c r="AG2477" i="3"/>
  <c r="AF2477" i="3"/>
  <c r="AC2477" i="3"/>
  <c r="AB2477" i="3"/>
  <c r="AA2477" i="3"/>
  <c r="Y2477" i="3"/>
  <c r="X2477" i="3"/>
  <c r="Z2477" i="3" s="1"/>
  <c r="W2477" i="3"/>
  <c r="V2477" i="3"/>
  <c r="S2477" i="3"/>
  <c r="U2477" i="3" s="1"/>
  <c r="R2477" i="3"/>
  <c r="T2477" i="3" s="1"/>
  <c r="AE2477" i="3" s="1"/>
  <c r="Q2477" i="3"/>
  <c r="AQ2477" i="3" s="1"/>
  <c r="P2477" i="3"/>
  <c r="O2477" i="3"/>
  <c r="AJ2477" i="3" s="1"/>
  <c r="N2477" i="3"/>
  <c r="AP2476" i="3"/>
  <c r="AU2476" i="3" s="1"/>
  <c r="AN2476" i="3"/>
  <c r="AM2476" i="3"/>
  <c r="AL2476" i="3"/>
  <c r="AK2476" i="3"/>
  <c r="AO2476" i="3" s="1"/>
  <c r="AH2476" i="3"/>
  <c r="AG2476" i="3"/>
  <c r="AF2476" i="3"/>
  <c r="AC2476" i="3"/>
  <c r="AB2476" i="3"/>
  <c r="AA2476" i="3"/>
  <c r="Y2476" i="3"/>
  <c r="X2476" i="3"/>
  <c r="Z2476" i="3" s="1"/>
  <c r="W2476" i="3"/>
  <c r="V2476" i="3"/>
  <c r="S2476" i="3"/>
  <c r="U2476" i="3" s="1"/>
  <c r="R2476" i="3"/>
  <c r="T2476" i="3" s="1"/>
  <c r="AE2476" i="3" s="1"/>
  <c r="Q2476" i="3"/>
  <c r="AQ2476" i="3" s="1"/>
  <c r="P2476" i="3"/>
  <c r="O2476" i="3"/>
  <c r="AJ2476" i="3" s="1"/>
  <c r="N2476" i="3"/>
  <c r="AP2475" i="3"/>
  <c r="AU2475" i="3" s="1"/>
  <c r="AN2475" i="3"/>
  <c r="AM2475" i="3"/>
  <c r="AL2475" i="3"/>
  <c r="AK2475" i="3"/>
  <c r="AO2475" i="3" s="1"/>
  <c r="AH2475" i="3"/>
  <c r="AG2475" i="3"/>
  <c r="AF2475" i="3"/>
  <c r="AC2475" i="3"/>
  <c r="AB2475" i="3"/>
  <c r="AA2475" i="3"/>
  <c r="Y2475" i="3"/>
  <c r="X2475" i="3"/>
  <c r="Z2475" i="3" s="1"/>
  <c r="W2475" i="3"/>
  <c r="V2475" i="3"/>
  <c r="S2475" i="3"/>
  <c r="U2475" i="3" s="1"/>
  <c r="R2475" i="3"/>
  <c r="T2475" i="3" s="1"/>
  <c r="AE2475" i="3" s="1"/>
  <c r="Q2475" i="3"/>
  <c r="AQ2475" i="3" s="1"/>
  <c r="P2475" i="3"/>
  <c r="O2475" i="3"/>
  <c r="AJ2475" i="3" s="1"/>
  <c r="N2475" i="3"/>
  <c r="AP2474" i="3"/>
  <c r="AU2474" i="3" s="1"/>
  <c r="AN2474" i="3"/>
  <c r="AM2474" i="3"/>
  <c r="AL2474" i="3"/>
  <c r="AK2474" i="3"/>
  <c r="AO2474" i="3" s="1"/>
  <c r="AH2474" i="3"/>
  <c r="AG2474" i="3"/>
  <c r="AF2474" i="3"/>
  <c r="AC2474" i="3"/>
  <c r="AB2474" i="3"/>
  <c r="AA2474" i="3"/>
  <c r="Y2474" i="3"/>
  <c r="X2474" i="3"/>
  <c r="Z2474" i="3" s="1"/>
  <c r="W2474" i="3"/>
  <c r="V2474" i="3"/>
  <c r="S2474" i="3"/>
  <c r="U2474" i="3" s="1"/>
  <c r="R2474" i="3"/>
  <c r="T2474" i="3" s="1"/>
  <c r="AE2474" i="3" s="1"/>
  <c r="Q2474" i="3"/>
  <c r="AQ2474" i="3" s="1"/>
  <c r="P2474" i="3"/>
  <c r="O2474" i="3"/>
  <c r="AJ2474" i="3" s="1"/>
  <c r="N2474" i="3"/>
  <c r="AP2473" i="3"/>
  <c r="AU2473" i="3" s="1"/>
  <c r="AN2473" i="3"/>
  <c r="AM2473" i="3"/>
  <c r="AL2473" i="3"/>
  <c r="AK2473" i="3"/>
  <c r="AO2473" i="3" s="1"/>
  <c r="AH2473" i="3"/>
  <c r="AG2473" i="3"/>
  <c r="AF2473" i="3"/>
  <c r="AC2473" i="3"/>
  <c r="AB2473" i="3"/>
  <c r="AA2473" i="3"/>
  <c r="Y2473" i="3"/>
  <c r="X2473" i="3"/>
  <c r="Z2473" i="3" s="1"/>
  <c r="W2473" i="3"/>
  <c r="V2473" i="3"/>
  <c r="S2473" i="3"/>
  <c r="U2473" i="3" s="1"/>
  <c r="R2473" i="3"/>
  <c r="T2473" i="3" s="1"/>
  <c r="AE2473" i="3" s="1"/>
  <c r="Q2473" i="3"/>
  <c r="AQ2473" i="3" s="1"/>
  <c r="P2473" i="3"/>
  <c r="O2473" i="3"/>
  <c r="AJ2473" i="3" s="1"/>
  <c r="N2473" i="3"/>
  <c r="AP2472" i="3"/>
  <c r="AU2472" i="3" s="1"/>
  <c r="AN2472" i="3"/>
  <c r="AM2472" i="3"/>
  <c r="AL2472" i="3"/>
  <c r="AK2472" i="3"/>
  <c r="AO2472" i="3" s="1"/>
  <c r="AH2472" i="3"/>
  <c r="AG2472" i="3"/>
  <c r="AF2472" i="3"/>
  <c r="AC2472" i="3"/>
  <c r="AB2472" i="3"/>
  <c r="AA2472" i="3"/>
  <c r="Y2472" i="3"/>
  <c r="X2472" i="3"/>
  <c r="Z2472" i="3" s="1"/>
  <c r="W2472" i="3"/>
  <c r="V2472" i="3"/>
  <c r="S2472" i="3"/>
  <c r="U2472" i="3" s="1"/>
  <c r="R2472" i="3"/>
  <c r="T2472" i="3" s="1"/>
  <c r="AE2472" i="3" s="1"/>
  <c r="Q2472" i="3"/>
  <c r="AQ2472" i="3" s="1"/>
  <c r="P2472" i="3"/>
  <c r="O2472" i="3"/>
  <c r="AJ2472" i="3" s="1"/>
  <c r="N2472" i="3"/>
  <c r="AP2471" i="3"/>
  <c r="AU2471" i="3" s="1"/>
  <c r="AN2471" i="3"/>
  <c r="AM2471" i="3"/>
  <c r="AL2471" i="3"/>
  <c r="AK2471" i="3"/>
  <c r="AO2471" i="3" s="1"/>
  <c r="AH2471" i="3"/>
  <c r="AG2471" i="3"/>
  <c r="AF2471" i="3"/>
  <c r="AC2471" i="3"/>
  <c r="AB2471" i="3"/>
  <c r="AA2471" i="3"/>
  <c r="Y2471" i="3"/>
  <c r="X2471" i="3"/>
  <c r="Z2471" i="3" s="1"/>
  <c r="W2471" i="3"/>
  <c r="V2471" i="3"/>
  <c r="S2471" i="3"/>
  <c r="U2471" i="3" s="1"/>
  <c r="R2471" i="3"/>
  <c r="T2471" i="3" s="1"/>
  <c r="AE2471" i="3" s="1"/>
  <c r="Q2471" i="3"/>
  <c r="AQ2471" i="3" s="1"/>
  <c r="P2471" i="3"/>
  <c r="O2471" i="3"/>
  <c r="AJ2471" i="3" s="1"/>
  <c r="N2471" i="3"/>
  <c r="AP2470" i="3"/>
  <c r="AU2470" i="3" s="1"/>
  <c r="AN2470" i="3"/>
  <c r="AM2470" i="3"/>
  <c r="AL2470" i="3"/>
  <c r="AK2470" i="3"/>
  <c r="AO2470" i="3" s="1"/>
  <c r="AH2470" i="3"/>
  <c r="AG2470" i="3"/>
  <c r="AF2470" i="3"/>
  <c r="AC2470" i="3"/>
  <c r="AB2470" i="3"/>
  <c r="AA2470" i="3"/>
  <c r="Y2470" i="3"/>
  <c r="X2470" i="3"/>
  <c r="Z2470" i="3" s="1"/>
  <c r="W2470" i="3"/>
  <c r="V2470" i="3"/>
  <c r="S2470" i="3"/>
  <c r="U2470" i="3" s="1"/>
  <c r="R2470" i="3"/>
  <c r="T2470" i="3" s="1"/>
  <c r="AE2470" i="3" s="1"/>
  <c r="Q2470" i="3"/>
  <c r="AQ2470" i="3" s="1"/>
  <c r="P2470" i="3"/>
  <c r="O2470" i="3"/>
  <c r="AJ2470" i="3" s="1"/>
  <c r="N2470" i="3"/>
  <c r="AP2469" i="3"/>
  <c r="AN2469" i="3"/>
  <c r="AM2469" i="3"/>
  <c r="AL2469" i="3"/>
  <c r="AK2469" i="3"/>
  <c r="AO2469" i="3" s="1"/>
  <c r="AH2469" i="3"/>
  <c r="AG2469" i="3"/>
  <c r="AF2469" i="3"/>
  <c r="AC2469" i="3"/>
  <c r="AB2469" i="3"/>
  <c r="Y2469" i="3"/>
  <c r="X2469" i="3"/>
  <c r="Z2469" i="3" s="1"/>
  <c r="W2469" i="3"/>
  <c r="V2469" i="3"/>
  <c r="S2469" i="3"/>
  <c r="U2469" i="3" s="1"/>
  <c r="R2469" i="3"/>
  <c r="T2469" i="3" s="1"/>
  <c r="AE2469" i="3" s="1"/>
  <c r="Q2469" i="3"/>
  <c r="AQ2469" i="3" s="1"/>
  <c r="P2469" i="3"/>
  <c r="O2469" i="3"/>
  <c r="AJ2469" i="3" s="1"/>
  <c r="N2469" i="3"/>
  <c r="AP2468" i="3"/>
  <c r="AU2468" i="3" s="1"/>
  <c r="AN2468" i="3"/>
  <c r="AM2468" i="3"/>
  <c r="AL2468" i="3"/>
  <c r="AK2468" i="3"/>
  <c r="AO2468" i="3" s="1"/>
  <c r="AH2468" i="3"/>
  <c r="AG2468" i="3"/>
  <c r="AF2468" i="3"/>
  <c r="AC2468" i="3"/>
  <c r="AB2468" i="3"/>
  <c r="AA2468" i="3"/>
  <c r="Y2468" i="3"/>
  <c r="X2468" i="3"/>
  <c r="Z2468" i="3" s="1"/>
  <c r="W2468" i="3"/>
  <c r="V2468" i="3"/>
  <c r="S2468" i="3"/>
  <c r="U2468" i="3" s="1"/>
  <c r="R2468" i="3"/>
  <c r="T2468" i="3" s="1"/>
  <c r="AE2468" i="3" s="1"/>
  <c r="Q2468" i="3"/>
  <c r="AQ2468" i="3" s="1"/>
  <c r="P2468" i="3"/>
  <c r="O2468" i="3"/>
  <c r="AJ2468" i="3" s="1"/>
  <c r="N2468" i="3"/>
  <c r="AP2467" i="3"/>
  <c r="AU2467" i="3" s="1"/>
  <c r="AN2467" i="3"/>
  <c r="AM2467" i="3"/>
  <c r="AL2467" i="3"/>
  <c r="AK2467" i="3"/>
  <c r="AO2467" i="3" s="1"/>
  <c r="AH2467" i="3"/>
  <c r="AG2467" i="3"/>
  <c r="AF2467" i="3"/>
  <c r="AC2467" i="3"/>
  <c r="AB2467" i="3"/>
  <c r="AA2467" i="3"/>
  <c r="Y2467" i="3"/>
  <c r="X2467" i="3"/>
  <c r="Z2467" i="3" s="1"/>
  <c r="W2467" i="3"/>
  <c r="V2467" i="3"/>
  <c r="S2467" i="3"/>
  <c r="U2467" i="3" s="1"/>
  <c r="R2467" i="3"/>
  <c r="T2467" i="3" s="1"/>
  <c r="AE2467" i="3" s="1"/>
  <c r="Q2467" i="3"/>
  <c r="AQ2467" i="3" s="1"/>
  <c r="P2467" i="3"/>
  <c r="O2467" i="3"/>
  <c r="AJ2467" i="3" s="1"/>
  <c r="N2467" i="3"/>
  <c r="AP2466" i="3"/>
  <c r="AU2466" i="3" s="1"/>
  <c r="AN2466" i="3"/>
  <c r="AM2466" i="3"/>
  <c r="AL2466" i="3"/>
  <c r="AK2466" i="3"/>
  <c r="AO2466" i="3" s="1"/>
  <c r="AH2466" i="3"/>
  <c r="AG2466" i="3"/>
  <c r="AF2466" i="3"/>
  <c r="AC2466" i="3"/>
  <c r="AB2466" i="3"/>
  <c r="AA2466" i="3"/>
  <c r="Y2466" i="3"/>
  <c r="X2466" i="3"/>
  <c r="Z2466" i="3" s="1"/>
  <c r="W2466" i="3"/>
  <c r="V2466" i="3"/>
  <c r="S2466" i="3"/>
  <c r="U2466" i="3" s="1"/>
  <c r="R2466" i="3"/>
  <c r="T2466" i="3" s="1"/>
  <c r="AE2466" i="3" s="1"/>
  <c r="Q2466" i="3"/>
  <c r="AQ2466" i="3" s="1"/>
  <c r="P2466" i="3"/>
  <c r="O2466" i="3"/>
  <c r="AJ2466" i="3" s="1"/>
  <c r="N2466" i="3"/>
  <c r="AP2465" i="3"/>
  <c r="AU2465" i="3" s="1"/>
  <c r="AN2465" i="3"/>
  <c r="AM2465" i="3"/>
  <c r="AL2465" i="3"/>
  <c r="AK2465" i="3"/>
  <c r="AO2465" i="3" s="1"/>
  <c r="AH2465" i="3"/>
  <c r="AG2465" i="3"/>
  <c r="AF2465" i="3"/>
  <c r="AC2465" i="3"/>
  <c r="AB2465" i="3"/>
  <c r="AA2465" i="3"/>
  <c r="Y2465" i="3"/>
  <c r="X2465" i="3"/>
  <c r="Z2465" i="3" s="1"/>
  <c r="W2465" i="3"/>
  <c r="V2465" i="3"/>
  <c r="S2465" i="3"/>
  <c r="U2465" i="3" s="1"/>
  <c r="R2465" i="3"/>
  <c r="T2465" i="3" s="1"/>
  <c r="AE2465" i="3" s="1"/>
  <c r="Q2465" i="3"/>
  <c r="AQ2465" i="3" s="1"/>
  <c r="P2465" i="3"/>
  <c r="O2465" i="3"/>
  <c r="AJ2465" i="3" s="1"/>
  <c r="N2465" i="3"/>
  <c r="AP2464" i="3"/>
  <c r="AU2464" i="3" s="1"/>
  <c r="AN2464" i="3"/>
  <c r="AM2464" i="3"/>
  <c r="AL2464" i="3"/>
  <c r="AK2464" i="3"/>
  <c r="AO2464" i="3" s="1"/>
  <c r="AH2464" i="3"/>
  <c r="AG2464" i="3"/>
  <c r="AF2464" i="3"/>
  <c r="AC2464" i="3"/>
  <c r="AB2464" i="3"/>
  <c r="AA2464" i="3"/>
  <c r="Y2464" i="3"/>
  <c r="X2464" i="3"/>
  <c r="Z2464" i="3" s="1"/>
  <c r="W2464" i="3"/>
  <c r="V2464" i="3"/>
  <c r="S2464" i="3"/>
  <c r="U2464" i="3" s="1"/>
  <c r="R2464" i="3"/>
  <c r="T2464" i="3" s="1"/>
  <c r="AE2464" i="3" s="1"/>
  <c r="Q2464" i="3"/>
  <c r="AQ2464" i="3" s="1"/>
  <c r="P2464" i="3"/>
  <c r="O2464" i="3"/>
  <c r="AJ2464" i="3" s="1"/>
  <c r="N2464" i="3"/>
  <c r="AP2463" i="3"/>
  <c r="AU2463" i="3" s="1"/>
  <c r="AN2463" i="3"/>
  <c r="AM2463" i="3"/>
  <c r="AL2463" i="3"/>
  <c r="AK2463" i="3"/>
  <c r="AO2463" i="3" s="1"/>
  <c r="AH2463" i="3"/>
  <c r="AG2463" i="3"/>
  <c r="AF2463" i="3"/>
  <c r="AC2463" i="3"/>
  <c r="AB2463" i="3"/>
  <c r="AA2463" i="3"/>
  <c r="Y2463" i="3"/>
  <c r="X2463" i="3"/>
  <c r="Z2463" i="3" s="1"/>
  <c r="W2463" i="3"/>
  <c r="V2463" i="3"/>
  <c r="S2463" i="3"/>
  <c r="U2463" i="3" s="1"/>
  <c r="R2463" i="3"/>
  <c r="T2463" i="3" s="1"/>
  <c r="AE2463" i="3" s="1"/>
  <c r="Q2463" i="3"/>
  <c r="AQ2463" i="3" s="1"/>
  <c r="P2463" i="3"/>
  <c r="O2463" i="3"/>
  <c r="AJ2463" i="3" s="1"/>
  <c r="N2463" i="3"/>
  <c r="AP2462" i="3"/>
  <c r="AU2462" i="3" s="1"/>
  <c r="AN2462" i="3"/>
  <c r="AM2462" i="3"/>
  <c r="AL2462" i="3"/>
  <c r="AK2462" i="3"/>
  <c r="AO2462" i="3" s="1"/>
  <c r="AH2462" i="3"/>
  <c r="AG2462" i="3"/>
  <c r="AF2462" i="3"/>
  <c r="AC2462" i="3"/>
  <c r="AB2462" i="3"/>
  <c r="AA2462" i="3"/>
  <c r="Y2462" i="3"/>
  <c r="X2462" i="3"/>
  <c r="Z2462" i="3" s="1"/>
  <c r="W2462" i="3"/>
  <c r="V2462" i="3"/>
  <c r="S2462" i="3"/>
  <c r="U2462" i="3" s="1"/>
  <c r="R2462" i="3"/>
  <c r="T2462" i="3" s="1"/>
  <c r="AE2462" i="3" s="1"/>
  <c r="Q2462" i="3"/>
  <c r="AQ2462" i="3" s="1"/>
  <c r="P2462" i="3"/>
  <c r="O2462" i="3"/>
  <c r="AJ2462" i="3" s="1"/>
  <c r="N2462" i="3"/>
  <c r="AP2461" i="3"/>
  <c r="AU2461" i="3" s="1"/>
  <c r="AN2461" i="3"/>
  <c r="AM2461" i="3"/>
  <c r="AL2461" i="3"/>
  <c r="AK2461" i="3"/>
  <c r="AO2461" i="3" s="1"/>
  <c r="AH2461" i="3"/>
  <c r="AG2461" i="3"/>
  <c r="AF2461" i="3"/>
  <c r="AC2461" i="3"/>
  <c r="AB2461" i="3"/>
  <c r="AA2461" i="3"/>
  <c r="Y2461" i="3"/>
  <c r="X2461" i="3"/>
  <c r="Z2461" i="3" s="1"/>
  <c r="W2461" i="3"/>
  <c r="V2461" i="3"/>
  <c r="S2461" i="3"/>
  <c r="U2461" i="3" s="1"/>
  <c r="R2461" i="3"/>
  <c r="T2461" i="3" s="1"/>
  <c r="AE2461" i="3" s="1"/>
  <c r="Q2461" i="3"/>
  <c r="AQ2461" i="3" s="1"/>
  <c r="P2461" i="3"/>
  <c r="O2461" i="3"/>
  <c r="AJ2461" i="3" s="1"/>
  <c r="N2461" i="3"/>
  <c r="AP2460" i="3"/>
  <c r="AU2460" i="3" s="1"/>
  <c r="AN2460" i="3"/>
  <c r="AM2460" i="3"/>
  <c r="AL2460" i="3"/>
  <c r="AK2460" i="3"/>
  <c r="AO2460" i="3" s="1"/>
  <c r="AH2460" i="3"/>
  <c r="AG2460" i="3"/>
  <c r="AF2460" i="3"/>
  <c r="AC2460" i="3"/>
  <c r="AB2460" i="3"/>
  <c r="AA2460" i="3"/>
  <c r="Y2460" i="3"/>
  <c r="X2460" i="3"/>
  <c r="Z2460" i="3" s="1"/>
  <c r="W2460" i="3"/>
  <c r="V2460" i="3"/>
  <c r="S2460" i="3"/>
  <c r="U2460" i="3" s="1"/>
  <c r="R2460" i="3"/>
  <c r="T2460" i="3" s="1"/>
  <c r="AE2460" i="3" s="1"/>
  <c r="Q2460" i="3"/>
  <c r="P2460" i="3"/>
  <c r="O2460" i="3"/>
  <c r="AJ2460" i="3" s="1"/>
  <c r="N2460" i="3"/>
  <c r="AP2459" i="3"/>
  <c r="AU2459" i="3" s="1"/>
  <c r="AN2459" i="3"/>
  <c r="AM2459" i="3"/>
  <c r="AL2459" i="3"/>
  <c r="AK2459" i="3"/>
  <c r="AO2459" i="3" s="1"/>
  <c r="AH2459" i="3"/>
  <c r="AG2459" i="3"/>
  <c r="AF2459" i="3"/>
  <c r="AC2459" i="3"/>
  <c r="AB2459" i="3"/>
  <c r="AA2459" i="3"/>
  <c r="Y2459" i="3"/>
  <c r="X2459" i="3"/>
  <c r="Z2459" i="3" s="1"/>
  <c r="W2459" i="3"/>
  <c r="V2459" i="3"/>
  <c r="S2459" i="3"/>
  <c r="U2459" i="3" s="1"/>
  <c r="R2459" i="3"/>
  <c r="T2459" i="3" s="1"/>
  <c r="AE2459" i="3" s="1"/>
  <c r="Q2459" i="3"/>
  <c r="AQ2459" i="3" s="1"/>
  <c r="P2459" i="3"/>
  <c r="O2459" i="3"/>
  <c r="AJ2459" i="3" s="1"/>
  <c r="N2459" i="3"/>
  <c r="AP2458" i="3"/>
  <c r="AU2458" i="3" s="1"/>
  <c r="AN2458" i="3"/>
  <c r="AM2458" i="3"/>
  <c r="AL2458" i="3"/>
  <c r="AK2458" i="3"/>
  <c r="AO2458" i="3" s="1"/>
  <c r="AH2458" i="3"/>
  <c r="AG2458" i="3"/>
  <c r="AF2458" i="3"/>
  <c r="AC2458" i="3"/>
  <c r="AB2458" i="3"/>
  <c r="AA2458" i="3"/>
  <c r="Y2458" i="3"/>
  <c r="X2458" i="3"/>
  <c r="Z2458" i="3" s="1"/>
  <c r="W2458" i="3"/>
  <c r="V2458" i="3"/>
  <c r="S2458" i="3"/>
  <c r="U2458" i="3" s="1"/>
  <c r="R2458" i="3"/>
  <c r="T2458" i="3" s="1"/>
  <c r="AE2458" i="3" s="1"/>
  <c r="Q2458" i="3"/>
  <c r="P2458" i="3"/>
  <c r="O2458" i="3"/>
  <c r="AJ2458" i="3" s="1"/>
  <c r="N2458" i="3"/>
  <c r="AP2457" i="3"/>
  <c r="AU2457" i="3" s="1"/>
  <c r="AN2457" i="3"/>
  <c r="AM2457" i="3"/>
  <c r="AL2457" i="3"/>
  <c r="AK2457" i="3"/>
  <c r="AO2457" i="3" s="1"/>
  <c r="AH2457" i="3"/>
  <c r="AG2457" i="3"/>
  <c r="AF2457" i="3"/>
  <c r="AC2457" i="3"/>
  <c r="AB2457" i="3"/>
  <c r="AA2457" i="3"/>
  <c r="Y2457" i="3"/>
  <c r="X2457" i="3"/>
  <c r="Z2457" i="3" s="1"/>
  <c r="W2457" i="3"/>
  <c r="V2457" i="3"/>
  <c r="S2457" i="3"/>
  <c r="U2457" i="3" s="1"/>
  <c r="R2457" i="3"/>
  <c r="T2457" i="3" s="1"/>
  <c r="AE2457" i="3" s="1"/>
  <c r="Q2457" i="3"/>
  <c r="P2457" i="3"/>
  <c r="O2457" i="3"/>
  <c r="AJ2457" i="3" s="1"/>
  <c r="N2457" i="3"/>
  <c r="AP2456" i="3"/>
  <c r="AU2456" i="3" s="1"/>
  <c r="AN2456" i="3"/>
  <c r="AM2456" i="3"/>
  <c r="AL2456" i="3"/>
  <c r="AK2456" i="3"/>
  <c r="AO2456" i="3" s="1"/>
  <c r="AH2456" i="3"/>
  <c r="AG2456" i="3"/>
  <c r="AF2456" i="3"/>
  <c r="AC2456" i="3"/>
  <c r="AB2456" i="3"/>
  <c r="AA2456" i="3"/>
  <c r="Y2456" i="3"/>
  <c r="X2456" i="3"/>
  <c r="Z2456" i="3" s="1"/>
  <c r="W2456" i="3"/>
  <c r="V2456" i="3"/>
  <c r="S2456" i="3"/>
  <c r="U2456" i="3" s="1"/>
  <c r="R2456" i="3"/>
  <c r="T2456" i="3" s="1"/>
  <c r="AE2456" i="3" s="1"/>
  <c r="Q2456" i="3"/>
  <c r="AQ2456" i="3" s="1"/>
  <c r="P2456" i="3"/>
  <c r="O2456" i="3"/>
  <c r="AJ2456" i="3" s="1"/>
  <c r="N2456" i="3"/>
  <c r="AP2455" i="3"/>
  <c r="AU2455" i="3" s="1"/>
  <c r="AN2455" i="3"/>
  <c r="AM2455" i="3"/>
  <c r="AL2455" i="3"/>
  <c r="AK2455" i="3"/>
  <c r="AO2455" i="3" s="1"/>
  <c r="AH2455" i="3"/>
  <c r="AG2455" i="3"/>
  <c r="AF2455" i="3"/>
  <c r="AC2455" i="3"/>
  <c r="AB2455" i="3"/>
  <c r="AA2455" i="3"/>
  <c r="Y2455" i="3"/>
  <c r="X2455" i="3"/>
  <c r="Z2455" i="3" s="1"/>
  <c r="W2455" i="3"/>
  <c r="V2455" i="3"/>
  <c r="S2455" i="3"/>
  <c r="U2455" i="3" s="1"/>
  <c r="R2455" i="3"/>
  <c r="T2455" i="3" s="1"/>
  <c r="AE2455" i="3" s="1"/>
  <c r="Q2455" i="3"/>
  <c r="P2455" i="3"/>
  <c r="O2455" i="3"/>
  <c r="AJ2455" i="3" s="1"/>
  <c r="N2455" i="3"/>
  <c r="AP2454" i="3"/>
  <c r="AU2454" i="3" s="1"/>
  <c r="AN2454" i="3"/>
  <c r="AM2454" i="3"/>
  <c r="AL2454" i="3"/>
  <c r="AK2454" i="3"/>
  <c r="AO2454" i="3" s="1"/>
  <c r="AH2454" i="3"/>
  <c r="AG2454" i="3"/>
  <c r="AF2454" i="3"/>
  <c r="AC2454" i="3"/>
  <c r="AB2454" i="3"/>
  <c r="AA2454" i="3"/>
  <c r="Y2454" i="3"/>
  <c r="X2454" i="3"/>
  <c r="Z2454" i="3" s="1"/>
  <c r="W2454" i="3"/>
  <c r="V2454" i="3"/>
  <c r="S2454" i="3"/>
  <c r="U2454" i="3" s="1"/>
  <c r="R2454" i="3"/>
  <c r="T2454" i="3" s="1"/>
  <c r="AE2454" i="3" s="1"/>
  <c r="Q2454" i="3"/>
  <c r="AQ2454" i="3" s="1"/>
  <c r="P2454" i="3"/>
  <c r="O2454" i="3"/>
  <c r="AJ2454" i="3" s="1"/>
  <c r="N2454" i="3"/>
  <c r="AP2453" i="3"/>
  <c r="AU2453" i="3" s="1"/>
  <c r="AN2453" i="3"/>
  <c r="AM2453" i="3"/>
  <c r="AL2453" i="3"/>
  <c r="AK2453" i="3"/>
  <c r="AO2453" i="3" s="1"/>
  <c r="AH2453" i="3"/>
  <c r="AG2453" i="3"/>
  <c r="AF2453" i="3"/>
  <c r="AC2453" i="3"/>
  <c r="AB2453" i="3"/>
  <c r="AA2453" i="3"/>
  <c r="Y2453" i="3"/>
  <c r="X2453" i="3"/>
  <c r="Z2453" i="3" s="1"/>
  <c r="W2453" i="3"/>
  <c r="V2453" i="3"/>
  <c r="S2453" i="3"/>
  <c r="U2453" i="3" s="1"/>
  <c r="R2453" i="3"/>
  <c r="T2453" i="3" s="1"/>
  <c r="AE2453" i="3" s="1"/>
  <c r="Q2453" i="3"/>
  <c r="AQ2453" i="3" s="1"/>
  <c r="P2453" i="3"/>
  <c r="O2453" i="3"/>
  <c r="AJ2453" i="3" s="1"/>
  <c r="N2453" i="3"/>
  <c r="AP2452" i="3"/>
  <c r="AU2452" i="3" s="1"/>
  <c r="AN2452" i="3"/>
  <c r="AM2452" i="3"/>
  <c r="AL2452" i="3"/>
  <c r="AK2452" i="3"/>
  <c r="AO2452" i="3" s="1"/>
  <c r="AH2452" i="3"/>
  <c r="AG2452" i="3"/>
  <c r="AF2452" i="3"/>
  <c r="AC2452" i="3"/>
  <c r="AB2452" i="3"/>
  <c r="AA2452" i="3"/>
  <c r="Y2452" i="3"/>
  <c r="X2452" i="3"/>
  <c r="Z2452" i="3" s="1"/>
  <c r="W2452" i="3"/>
  <c r="V2452" i="3"/>
  <c r="S2452" i="3"/>
  <c r="U2452" i="3" s="1"/>
  <c r="R2452" i="3"/>
  <c r="T2452" i="3" s="1"/>
  <c r="AE2452" i="3" s="1"/>
  <c r="Q2452" i="3"/>
  <c r="AQ2452" i="3" s="1"/>
  <c r="P2452" i="3"/>
  <c r="O2452" i="3"/>
  <c r="AJ2452" i="3" s="1"/>
  <c r="N2452" i="3"/>
  <c r="AP2451" i="3"/>
  <c r="AU2451" i="3" s="1"/>
  <c r="AN2451" i="3"/>
  <c r="AM2451" i="3"/>
  <c r="AL2451" i="3"/>
  <c r="AK2451" i="3"/>
  <c r="AO2451" i="3" s="1"/>
  <c r="AH2451" i="3"/>
  <c r="AG2451" i="3"/>
  <c r="AF2451" i="3"/>
  <c r="AC2451" i="3"/>
  <c r="AB2451" i="3"/>
  <c r="AA2451" i="3"/>
  <c r="Y2451" i="3"/>
  <c r="X2451" i="3"/>
  <c r="Z2451" i="3" s="1"/>
  <c r="W2451" i="3"/>
  <c r="V2451" i="3"/>
  <c r="S2451" i="3"/>
  <c r="U2451" i="3" s="1"/>
  <c r="R2451" i="3"/>
  <c r="T2451" i="3" s="1"/>
  <c r="AE2451" i="3" s="1"/>
  <c r="Q2451" i="3"/>
  <c r="AQ2451" i="3" s="1"/>
  <c r="P2451" i="3"/>
  <c r="O2451" i="3"/>
  <c r="AJ2451" i="3" s="1"/>
  <c r="N2451" i="3"/>
  <c r="AP2450" i="3"/>
  <c r="AU2450" i="3" s="1"/>
  <c r="AN2450" i="3"/>
  <c r="AM2450" i="3"/>
  <c r="AL2450" i="3"/>
  <c r="AK2450" i="3"/>
  <c r="AO2450" i="3" s="1"/>
  <c r="AH2450" i="3"/>
  <c r="AG2450" i="3"/>
  <c r="AF2450" i="3"/>
  <c r="AC2450" i="3"/>
  <c r="AB2450" i="3"/>
  <c r="AA2450" i="3"/>
  <c r="Y2450" i="3"/>
  <c r="X2450" i="3"/>
  <c r="Z2450" i="3" s="1"/>
  <c r="W2450" i="3"/>
  <c r="V2450" i="3"/>
  <c r="S2450" i="3"/>
  <c r="U2450" i="3" s="1"/>
  <c r="R2450" i="3"/>
  <c r="T2450" i="3" s="1"/>
  <c r="AE2450" i="3" s="1"/>
  <c r="Q2450" i="3"/>
  <c r="AQ2450" i="3" s="1"/>
  <c r="P2450" i="3"/>
  <c r="O2450" i="3"/>
  <c r="AJ2450" i="3" s="1"/>
  <c r="N2450" i="3"/>
  <c r="AP2449" i="3"/>
  <c r="AN2449" i="3"/>
  <c r="AM2449" i="3"/>
  <c r="AL2449" i="3"/>
  <c r="AK2449" i="3"/>
  <c r="AO2449" i="3" s="1"/>
  <c r="AH2449" i="3"/>
  <c r="AG2449" i="3"/>
  <c r="AF2449" i="3"/>
  <c r="AC2449" i="3"/>
  <c r="AB2449" i="3"/>
  <c r="Y2449" i="3"/>
  <c r="X2449" i="3"/>
  <c r="Z2449" i="3" s="1"/>
  <c r="W2449" i="3"/>
  <c r="V2449" i="3"/>
  <c r="S2449" i="3"/>
  <c r="U2449" i="3" s="1"/>
  <c r="R2449" i="3"/>
  <c r="T2449" i="3" s="1"/>
  <c r="AE2449" i="3" s="1"/>
  <c r="Q2449" i="3"/>
  <c r="AQ2449" i="3" s="1"/>
  <c r="P2449" i="3"/>
  <c r="O2449" i="3"/>
  <c r="AJ2449" i="3" s="1"/>
  <c r="N2449" i="3"/>
  <c r="AP2448" i="3"/>
  <c r="AU2448" i="3" s="1"/>
  <c r="AN2448" i="3"/>
  <c r="AM2448" i="3"/>
  <c r="AL2448" i="3"/>
  <c r="AK2448" i="3"/>
  <c r="AO2448" i="3" s="1"/>
  <c r="AH2448" i="3"/>
  <c r="AG2448" i="3"/>
  <c r="AF2448" i="3"/>
  <c r="AC2448" i="3"/>
  <c r="AB2448" i="3"/>
  <c r="AA2448" i="3"/>
  <c r="Y2448" i="3"/>
  <c r="X2448" i="3"/>
  <c r="Z2448" i="3" s="1"/>
  <c r="W2448" i="3"/>
  <c r="V2448" i="3"/>
  <c r="S2448" i="3"/>
  <c r="U2448" i="3" s="1"/>
  <c r="R2448" i="3"/>
  <c r="T2448" i="3" s="1"/>
  <c r="AE2448" i="3" s="1"/>
  <c r="Q2448" i="3"/>
  <c r="AQ2448" i="3" s="1"/>
  <c r="P2448" i="3"/>
  <c r="O2448" i="3"/>
  <c r="AJ2448" i="3" s="1"/>
  <c r="N2448" i="3"/>
  <c r="AP2447" i="3"/>
  <c r="AU2447" i="3" s="1"/>
  <c r="AN2447" i="3"/>
  <c r="AM2447" i="3"/>
  <c r="AL2447" i="3"/>
  <c r="AK2447" i="3"/>
  <c r="AO2447" i="3" s="1"/>
  <c r="AH2447" i="3"/>
  <c r="AG2447" i="3"/>
  <c r="AF2447" i="3"/>
  <c r="AC2447" i="3"/>
  <c r="AB2447" i="3"/>
  <c r="AA2447" i="3"/>
  <c r="Y2447" i="3"/>
  <c r="X2447" i="3"/>
  <c r="Z2447" i="3" s="1"/>
  <c r="W2447" i="3"/>
  <c r="V2447" i="3"/>
  <c r="S2447" i="3"/>
  <c r="U2447" i="3" s="1"/>
  <c r="R2447" i="3"/>
  <c r="T2447" i="3" s="1"/>
  <c r="AE2447" i="3" s="1"/>
  <c r="Q2447" i="3"/>
  <c r="AQ2447" i="3" s="1"/>
  <c r="P2447" i="3"/>
  <c r="O2447" i="3"/>
  <c r="AJ2447" i="3" s="1"/>
  <c r="N2447" i="3"/>
  <c r="AP2446" i="3"/>
  <c r="AU2446" i="3" s="1"/>
  <c r="AN2446" i="3"/>
  <c r="AM2446" i="3"/>
  <c r="AL2446" i="3"/>
  <c r="AK2446" i="3"/>
  <c r="AO2446" i="3" s="1"/>
  <c r="AH2446" i="3"/>
  <c r="AG2446" i="3"/>
  <c r="AF2446" i="3"/>
  <c r="AC2446" i="3"/>
  <c r="AB2446" i="3"/>
  <c r="AA2446" i="3"/>
  <c r="Y2446" i="3"/>
  <c r="X2446" i="3"/>
  <c r="Z2446" i="3" s="1"/>
  <c r="W2446" i="3"/>
  <c r="V2446" i="3"/>
  <c r="S2446" i="3"/>
  <c r="U2446" i="3" s="1"/>
  <c r="R2446" i="3"/>
  <c r="T2446" i="3" s="1"/>
  <c r="AE2446" i="3" s="1"/>
  <c r="Q2446" i="3"/>
  <c r="AQ2446" i="3" s="1"/>
  <c r="P2446" i="3"/>
  <c r="O2446" i="3"/>
  <c r="AJ2446" i="3" s="1"/>
  <c r="N2446" i="3"/>
  <c r="AP2445" i="3"/>
  <c r="AU2445" i="3" s="1"/>
  <c r="AN2445" i="3"/>
  <c r="AM2445" i="3"/>
  <c r="AL2445" i="3"/>
  <c r="AK2445" i="3"/>
  <c r="AO2445" i="3" s="1"/>
  <c r="AH2445" i="3"/>
  <c r="AG2445" i="3"/>
  <c r="AF2445" i="3"/>
  <c r="AC2445" i="3"/>
  <c r="AB2445" i="3"/>
  <c r="AA2445" i="3"/>
  <c r="Y2445" i="3"/>
  <c r="X2445" i="3"/>
  <c r="Z2445" i="3" s="1"/>
  <c r="W2445" i="3"/>
  <c r="V2445" i="3"/>
  <c r="S2445" i="3"/>
  <c r="U2445" i="3" s="1"/>
  <c r="R2445" i="3"/>
  <c r="T2445" i="3" s="1"/>
  <c r="AE2445" i="3" s="1"/>
  <c r="Q2445" i="3"/>
  <c r="AQ2445" i="3" s="1"/>
  <c r="P2445" i="3"/>
  <c r="O2445" i="3"/>
  <c r="AJ2445" i="3" s="1"/>
  <c r="N2445" i="3"/>
  <c r="AP2444" i="3"/>
  <c r="AU2444" i="3" s="1"/>
  <c r="AN2444" i="3"/>
  <c r="AM2444" i="3"/>
  <c r="AL2444" i="3"/>
  <c r="AK2444" i="3"/>
  <c r="AO2444" i="3" s="1"/>
  <c r="AH2444" i="3"/>
  <c r="AG2444" i="3"/>
  <c r="AF2444" i="3"/>
  <c r="AC2444" i="3"/>
  <c r="AB2444" i="3"/>
  <c r="AA2444" i="3"/>
  <c r="Y2444" i="3"/>
  <c r="X2444" i="3"/>
  <c r="Z2444" i="3" s="1"/>
  <c r="W2444" i="3"/>
  <c r="V2444" i="3"/>
  <c r="S2444" i="3"/>
  <c r="U2444" i="3" s="1"/>
  <c r="R2444" i="3"/>
  <c r="T2444" i="3" s="1"/>
  <c r="AE2444" i="3" s="1"/>
  <c r="Q2444" i="3"/>
  <c r="AQ2444" i="3" s="1"/>
  <c r="P2444" i="3"/>
  <c r="O2444" i="3"/>
  <c r="AJ2444" i="3" s="1"/>
  <c r="N2444" i="3"/>
  <c r="AP2443" i="3"/>
  <c r="AU2443" i="3" s="1"/>
  <c r="AN2443" i="3"/>
  <c r="AM2443" i="3"/>
  <c r="AL2443" i="3"/>
  <c r="AK2443" i="3"/>
  <c r="AO2443" i="3" s="1"/>
  <c r="AH2443" i="3"/>
  <c r="AG2443" i="3"/>
  <c r="AF2443" i="3"/>
  <c r="AC2443" i="3"/>
  <c r="AB2443" i="3"/>
  <c r="AA2443" i="3"/>
  <c r="Y2443" i="3"/>
  <c r="X2443" i="3"/>
  <c r="Z2443" i="3" s="1"/>
  <c r="W2443" i="3"/>
  <c r="V2443" i="3"/>
  <c r="S2443" i="3"/>
  <c r="U2443" i="3" s="1"/>
  <c r="R2443" i="3"/>
  <c r="T2443" i="3" s="1"/>
  <c r="AE2443" i="3" s="1"/>
  <c r="Q2443" i="3"/>
  <c r="AQ2443" i="3" s="1"/>
  <c r="P2443" i="3"/>
  <c r="O2443" i="3"/>
  <c r="AJ2443" i="3" s="1"/>
  <c r="N2443" i="3"/>
  <c r="AP2442" i="3"/>
  <c r="AU2442" i="3" s="1"/>
  <c r="AN2442" i="3"/>
  <c r="AM2442" i="3"/>
  <c r="AL2442" i="3"/>
  <c r="AK2442" i="3"/>
  <c r="AO2442" i="3" s="1"/>
  <c r="AH2442" i="3"/>
  <c r="AG2442" i="3"/>
  <c r="AF2442" i="3"/>
  <c r="AC2442" i="3"/>
  <c r="AB2442" i="3"/>
  <c r="AA2442" i="3"/>
  <c r="Y2442" i="3"/>
  <c r="X2442" i="3"/>
  <c r="Z2442" i="3" s="1"/>
  <c r="W2442" i="3"/>
  <c r="V2442" i="3"/>
  <c r="S2442" i="3"/>
  <c r="U2442" i="3" s="1"/>
  <c r="R2442" i="3"/>
  <c r="T2442" i="3" s="1"/>
  <c r="AE2442" i="3" s="1"/>
  <c r="Q2442" i="3"/>
  <c r="P2442" i="3"/>
  <c r="O2442" i="3"/>
  <c r="AJ2442" i="3" s="1"/>
  <c r="N2442" i="3"/>
  <c r="AP2441" i="3"/>
  <c r="AU2441" i="3" s="1"/>
  <c r="AN2441" i="3"/>
  <c r="AM2441" i="3"/>
  <c r="AL2441" i="3"/>
  <c r="AK2441" i="3"/>
  <c r="AO2441" i="3" s="1"/>
  <c r="AH2441" i="3"/>
  <c r="AG2441" i="3"/>
  <c r="AF2441" i="3"/>
  <c r="AC2441" i="3"/>
  <c r="AB2441" i="3"/>
  <c r="AA2441" i="3"/>
  <c r="Y2441" i="3"/>
  <c r="X2441" i="3"/>
  <c r="Z2441" i="3" s="1"/>
  <c r="W2441" i="3"/>
  <c r="V2441" i="3"/>
  <c r="S2441" i="3"/>
  <c r="U2441" i="3" s="1"/>
  <c r="R2441" i="3"/>
  <c r="T2441" i="3" s="1"/>
  <c r="AE2441" i="3" s="1"/>
  <c r="Q2441" i="3"/>
  <c r="AQ2441" i="3" s="1"/>
  <c r="P2441" i="3"/>
  <c r="O2441" i="3"/>
  <c r="AJ2441" i="3" s="1"/>
  <c r="N2441" i="3"/>
  <c r="AP2440" i="3"/>
  <c r="AU2440" i="3" s="1"/>
  <c r="AN2440" i="3"/>
  <c r="AM2440" i="3"/>
  <c r="AL2440" i="3"/>
  <c r="AK2440" i="3"/>
  <c r="AO2440" i="3" s="1"/>
  <c r="AH2440" i="3"/>
  <c r="AG2440" i="3"/>
  <c r="AF2440" i="3"/>
  <c r="AC2440" i="3"/>
  <c r="AB2440" i="3"/>
  <c r="AA2440" i="3"/>
  <c r="Y2440" i="3"/>
  <c r="X2440" i="3"/>
  <c r="Z2440" i="3" s="1"/>
  <c r="W2440" i="3"/>
  <c r="V2440" i="3"/>
  <c r="S2440" i="3"/>
  <c r="U2440" i="3" s="1"/>
  <c r="R2440" i="3"/>
  <c r="T2440" i="3" s="1"/>
  <c r="AE2440" i="3" s="1"/>
  <c r="Q2440" i="3"/>
  <c r="AQ2440" i="3" s="1"/>
  <c r="P2440" i="3"/>
  <c r="O2440" i="3"/>
  <c r="AJ2440" i="3" s="1"/>
  <c r="N2440" i="3"/>
  <c r="AP2439" i="3"/>
  <c r="AU2439" i="3" s="1"/>
  <c r="AN2439" i="3"/>
  <c r="AM2439" i="3"/>
  <c r="AL2439" i="3"/>
  <c r="AK2439" i="3"/>
  <c r="AO2439" i="3" s="1"/>
  <c r="AH2439" i="3"/>
  <c r="AG2439" i="3"/>
  <c r="AF2439" i="3"/>
  <c r="AC2439" i="3"/>
  <c r="AB2439" i="3"/>
  <c r="AA2439" i="3"/>
  <c r="Y2439" i="3"/>
  <c r="X2439" i="3"/>
  <c r="Z2439" i="3" s="1"/>
  <c r="W2439" i="3"/>
  <c r="V2439" i="3"/>
  <c r="S2439" i="3"/>
  <c r="U2439" i="3" s="1"/>
  <c r="R2439" i="3"/>
  <c r="T2439" i="3" s="1"/>
  <c r="AE2439" i="3" s="1"/>
  <c r="Q2439" i="3"/>
  <c r="AQ2439" i="3" s="1"/>
  <c r="P2439" i="3"/>
  <c r="O2439" i="3"/>
  <c r="AJ2439" i="3" s="1"/>
  <c r="N2439" i="3"/>
  <c r="AP2438" i="3"/>
  <c r="AU2438" i="3" s="1"/>
  <c r="AN2438" i="3"/>
  <c r="AM2438" i="3"/>
  <c r="AL2438" i="3"/>
  <c r="AK2438" i="3"/>
  <c r="AO2438" i="3" s="1"/>
  <c r="AH2438" i="3"/>
  <c r="AG2438" i="3"/>
  <c r="AF2438" i="3"/>
  <c r="AC2438" i="3"/>
  <c r="AB2438" i="3"/>
  <c r="AA2438" i="3"/>
  <c r="Y2438" i="3"/>
  <c r="X2438" i="3"/>
  <c r="Z2438" i="3" s="1"/>
  <c r="W2438" i="3"/>
  <c r="V2438" i="3"/>
  <c r="S2438" i="3"/>
  <c r="U2438" i="3" s="1"/>
  <c r="R2438" i="3"/>
  <c r="T2438" i="3" s="1"/>
  <c r="AE2438" i="3" s="1"/>
  <c r="Q2438" i="3"/>
  <c r="P2438" i="3"/>
  <c r="O2438" i="3"/>
  <c r="AJ2438" i="3" s="1"/>
  <c r="N2438" i="3"/>
  <c r="AP2437" i="3"/>
  <c r="AU2437" i="3" s="1"/>
  <c r="AN2437" i="3"/>
  <c r="AM2437" i="3"/>
  <c r="AL2437" i="3"/>
  <c r="AK2437" i="3"/>
  <c r="AO2437" i="3" s="1"/>
  <c r="AH2437" i="3"/>
  <c r="AG2437" i="3"/>
  <c r="AF2437" i="3"/>
  <c r="AC2437" i="3"/>
  <c r="AB2437" i="3"/>
  <c r="AA2437" i="3"/>
  <c r="Y2437" i="3"/>
  <c r="X2437" i="3"/>
  <c r="Z2437" i="3" s="1"/>
  <c r="W2437" i="3"/>
  <c r="V2437" i="3"/>
  <c r="S2437" i="3"/>
  <c r="U2437" i="3" s="1"/>
  <c r="R2437" i="3"/>
  <c r="T2437" i="3" s="1"/>
  <c r="AE2437" i="3" s="1"/>
  <c r="Q2437" i="3"/>
  <c r="AQ2437" i="3" s="1"/>
  <c r="P2437" i="3"/>
  <c r="O2437" i="3"/>
  <c r="AJ2437" i="3" s="1"/>
  <c r="N2437" i="3"/>
  <c r="AP2436" i="3"/>
  <c r="AU2436" i="3" s="1"/>
  <c r="AN2436" i="3"/>
  <c r="AM2436" i="3"/>
  <c r="AL2436" i="3"/>
  <c r="AK2436" i="3"/>
  <c r="AO2436" i="3" s="1"/>
  <c r="AH2436" i="3"/>
  <c r="AG2436" i="3"/>
  <c r="AF2436" i="3"/>
  <c r="AC2436" i="3"/>
  <c r="AB2436" i="3"/>
  <c r="AA2436" i="3"/>
  <c r="Y2436" i="3"/>
  <c r="X2436" i="3"/>
  <c r="Z2436" i="3" s="1"/>
  <c r="W2436" i="3"/>
  <c r="V2436" i="3"/>
  <c r="S2436" i="3"/>
  <c r="U2436" i="3" s="1"/>
  <c r="R2436" i="3"/>
  <c r="T2436" i="3" s="1"/>
  <c r="AE2436" i="3" s="1"/>
  <c r="Q2436" i="3"/>
  <c r="AQ2436" i="3" s="1"/>
  <c r="P2436" i="3"/>
  <c r="O2436" i="3"/>
  <c r="AJ2436" i="3" s="1"/>
  <c r="N2436" i="3"/>
  <c r="AP2435" i="3"/>
  <c r="AU2435" i="3" s="1"/>
  <c r="AN2435" i="3"/>
  <c r="AM2435" i="3"/>
  <c r="AL2435" i="3"/>
  <c r="AK2435" i="3"/>
  <c r="AO2435" i="3" s="1"/>
  <c r="AH2435" i="3"/>
  <c r="AG2435" i="3"/>
  <c r="AF2435" i="3"/>
  <c r="AC2435" i="3"/>
  <c r="AB2435" i="3"/>
  <c r="AA2435" i="3"/>
  <c r="Y2435" i="3"/>
  <c r="X2435" i="3"/>
  <c r="Z2435" i="3" s="1"/>
  <c r="W2435" i="3"/>
  <c r="V2435" i="3"/>
  <c r="S2435" i="3"/>
  <c r="U2435" i="3" s="1"/>
  <c r="R2435" i="3"/>
  <c r="T2435" i="3" s="1"/>
  <c r="AE2435" i="3" s="1"/>
  <c r="Q2435" i="3"/>
  <c r="AQ2435" i="3" s="1"/>
  <c r="P2435" i="3"/>
  <c r="O2435" i="3"/>
  <c r="AJ2435" i="3" s="1"/>
  <c r="N2435" i="3"/>
  <c r="AP2434" i="3"/>
  <c r="AU2434" i="3" s="1"/>
  <c r="AN2434" i="3"/>
  <c r="AM2434" i="3"/>
  <c r="AL2434" i="3"/>
  <c r="AK2434" i="3"/>
  <c r="AO2434" i="3" s="1"/>
  <c r="AH2434" i="3"/>
  <c r="AG2434" i="3"/>
  <c r="AF2434" i="3"/>
  <c r="AC2434" i="3"/>
  <c r="AB2434" i="3"/>
  <c r="AA2434" i="3"/>
  <c r="Y2434" i="3"/>
  <c r="X2434" i="3"/>
  <c r="Z2434" i="3" s="1"/>
  <c r="W2434" i="3"/>
  <c r="V2434" i="3"/>
  <c r="S2434" i="3"/>
  <c r="U2434" i="3" s="1"/>
  <c r="R2434" i="3"/>
  <c r="T2434" i="3" s="1"/>
  <c r="AE2434" i="3" s="1"/>
  <c r="Q2434" i="3"/>
  <c r="AQ2434" i="3" s="1"/>
  <c r="P2434" i="3"/>
  <c r="O2434" i="3"/>
  <c r="AJ2434" i="3" s="1"/>
  <c r="N2434" i="3"/>
  <c r="AP2433" i="3"/>
  <c r="AU2433" i="3" s="1"/>
  <c r="AN2433" i="3"/>
  <c r="AM2433" i="3"/>
  <c r="AL2433" i="3"/>
  <c r="AK2433" i="3"/>
  <c r="AO2433" i="3" s="1"/>
  <c r="AH2433" i="3"/>
  <c r="AG2433" i="3"/>
  <c r="AF2433" i="3"/>
  <c r="AC2433" i="3"/>
  <c r="AB2433" i="3"/>
  <c r="AA2433" i="3"/>
  <c r="Y2433" i="3"/>
  <c r="X2433" i="3"/>
  <c r="Z2433" i="3" s="1"/>
  <c r="W2433" i="3"/>
  <c r="V2433" i="3"/>
  <c r="S2433" i="3"/>
  <c r="U2433" i="3" s="1"/>
  <c r="R2433" i="3"/>
  <c r="T2433" i="3" s="1"/>
  <c r="AE2433" i="3" s="1"/>
  <c r="Q2433" i="3"/>
  <c r="AQ2433" i="3" s="1"/>
  <c r="P2433" i="3"/>
  <c r="O2433" i="3"/>
  <c r="AJ2433" i="3" s="1"/>
  <c r="N2433" i="3"/>
  <c r="AP2432" i="3"/>
  <c r="AU2432" i="3" s="1"/>
  <c r="AN2432" i="3"/>
  <c r="AM2432" i="3"/>
  <c r="AL2432" i="3"/>
  <c r="AK2432" i="3"/>
  <c r="AO2432" i="3" s="1"/>
  <c r="AH2432" i="3"/>
  <c r="AG2432" i="3"/>
  <c r="AF2432" i="3"/>
  <c r="AC2432" i="3"/>
  <c r="AB2432" i="3"/>
  <c r="AA2432" i="3"/>
  <c r="Y2432" i="3"/>
  <c r="X2432" i="3"/>
  <c r="Z2432" i="3" s="1"/>
  <c r="W2432" i="3"/>
  <c r="V2432" i="3"/>
  <c r="S2432" i="3"/>
  <c r="U2432" i="3" s="1"/>
  <c r="R2432" i="3"/>
  <c r="T2432" i="3" s="1"/>
  <c r="AE2432" i="3" s="1"/>
  <c r="Q2432" i="3"/>
  <c r="AQ2432" i="3" s="1"/>
  <c r="P2432" i="3"/>
  <c r="O2432" i="3"/>
  <c r="AJ2432" i="3" s="1"/>
  <c r="N2432" i="3"/>
  <c r="AP2431" i="3"/>
  <c r="AU2431" i="3" s="1"/>
  <c r="AN2431" i="3"/>
  <c r="AM2431" i="3"/>
  <c r="AL2431" i="3"/>
  <c r="AK2431" i="3"/>
  <c r="AO2431" i="3" s="1"/>
  <c r="AH2431" i="3"/>
  <c r="AG2431" i="3"/>
  <c r="AF2431" i="3"/>
  <c r="AC2431" i="3"/>
  <c r="AB2431" i="3"/>
  <c r="AA2431" i="3"/>
  <c r="Y2431" i="3"/>
  <c r="X2431" i="3"/>
  <c r="Z2431" i="3" s="1"/>
  <c r="W2431" i="3"/>
  <c r="V2431" i="3"/>
  <c r="S2431" i="3"/>
  <c r="U2431" i="3" s="1"/>
  <c r="R2431" i="3"/>
  <c r="T2431" i="3" s="1"/>
  <c r="AE2431" i="3" s="1"/>
  <c r="Q2431" i="3"/>
  <c r="AQ2431" i="3" s="1"/>
  <c r="P2431" i="3"/>
  <c r="O2431" i="3"/>
  <c r="AJ2431" i="3" s="1"/>
  <c r="N2431" i="3"/>
  <c r="AP2430" i="3"/>
  <c r="AU2430" i="3" s="1"/>
  <c r="AN2430" i="3"/>
  <c r="AM2430" i="3"/>
  <c r="AL2430" i="3"/>
  <c r="AK2430" i="3"/>
  <c r="AO2430" i="3" s="1"/>
  <c r="AH2430" i="3"/>
  <c r="AG2430" i="3"/>
  <c r="AF2430" i="3"/>
  <c r="AC2430" i="3"/>
  <c r="AB2430" i="3"/>
  <c r="AA2430" i="3"/>
  <c r="Y2430" i="3"/>
  <c r="X2430" i="3"/>
  <c r="Z2430" i="3" s="1"/>
  <c r="W2430" i="3"/>
  <c r="V2430" i="3"/>
  <c r="S2430" i="3"/>
  <c r="U2430" i="3" s="1"/>
  <c r="R2430" i="3"/>
  <c r="T2430" i="3" s="1"/>
  <c r="AE2430" i="3" s="1"/>
  <c r="Q2430" i="3"/>
  <c r="AQ2430" i="3" s="1"/>
  <c r="P2430" i="3"/>
  <c r="O2430" i="3"/>
  <c r="AJ2430" i="3" s="1"/>
  <c r="N2430" i="3"/>
  <c r="AP2429" i="3"/>
  <c r="AU2429" i="3" s="1"/>
  <c r="AN2429" i="3"/>
  <c r="AM2429" i="3"/>
  <c r="AL2429" i="3"/>
  <c r="AK2429" i="3"/>
  <c r="AO2429" i="3" s="1"/>
  <c r="AH2429" i="3"/>
  <c r="AG2429" i="3"/>
  <c r="AF2429" i="3"/>
  <c r="AC2429" i="3"/>
  <c r="AB2429" i="3"/>
  <c r="AA2429" i="3"/>
  <c r="Y2429" i="3"/>
  <c r="X2429" i="3"/>
  <c r="Z2429" i="3" s="1"/>
  <c r="W2429" i="3"/>
  <c r="V2429" i="3"/>
  <c r="S2429" i="3"/>
  <c r="U2429" i="3" s="1"/>
  <c r="R2429" i="3"/>
  <c r="T2429" i="3" s="1"/>
  <c r="AE2429" i="3" s="1"/>
  <c r="Q2429" i="3"/>
  <c r="AQ2429" i="3" s="1"/>
  <c r="P2429" i="3"/>
  <c r="O2429" i="3"/>
  <c r="AJ2429" i="3" s="1"/>
  <c r="N2429" i="3"/>
  <c r="AP2428" i="3"/>
  <c r="AU2428" i="3" s="1"/>
  <c r="AN2428" i="3"/>
  <c r="AM2428" i="3"/>
  <c r="AL2428" i="3"/>
  <c r="AK2428" i="3"/>
  <c r="AO2428" i="3" s="1"/>
  <c r="AH2428" i="3"/>
  <c r="AG2428" i="3"/>
  <c r="AF2428" i="3"/>
  <c r="AC2428" i="3"/>
  <c r="AB2428" i="3"/>
  <c r="AA2428" i="3"/>
  <c r="Y2428" i="3"/>
  <c r="X2428" i="3"/>
  <c r="Z2428" i="3" s="1"/>
  <c r="W2428" i="3"/>
  <c r="V2428" i="3"/>
  <c r="S2428" i="3"/>
  <c r="U2428" i="3" s="1"/>
  <c r="R2428" i="3"/>
  <c r="T2428" i="3" s="1"/>
  <c r="AE2428" i="3" s="1"/>
  <c r="Q2428" i="3"/>
  <c r="AQ2428" i="3" s="1"/>
  <c r="P2428" i="3"/>
  <c r="O2428" i="3"/>
  <c r="AJ2428" i="3" s="1"/>
  <c r="N2428" i="3"/>
  <c r="AP2427" i="3"/>
  <c r="AN2427" i="3"/>
  <c r="AM2427" i="3"/>
  <c r="AL2427" i="3"/>
  <c r="AK2427" i="3"/>
  <c r="AO2427" i="3" s="1"/>
  <c r="AH2427" i="3"/>
  <c r="AG2427" i="3"/>
  <c r="AF2427" i="3"/>
  <c r="AC2427" i="3"/>
  <c r="AB2427" i="3"/>
  <c r="Y2427" i="3"/>
  <c r="X2427" i="3"/>
  <c r="Z2427" i="3" s="1"/>
  <c r="W2427" i="3"/>
  <c r="V2427" i="3"/>
  <c r="S2427" i="3"/>
  <c r="U2427" i="3" s="1"/>
  <c r="R2427" i="3"/>
  <c r="T2427" i="3" s="1"/>
  <c r="AE2427" i="3" s="1"/>
  <c r="Q2427" i="3"/>
  <c r="P2427" i="3"/>
  <c r="O2427" i="3"/>
  <c r="AJ2427" i="3" s="1"/>
  <c r="N2427" i="3"/>
  <c r="AP2426" i="3"/>
  <c r="AU2426" i="3" s="1"/>
  <c r="AN2426" i="3"/>
  <c r="AM2426" i="3"/>
  <c r="AL2426" i="3"/>
  <c r="AK2426" i="3"/>
  <c r="AO2426" i="3" s="1"/>
  <c r="AH2426" i="3"/>
  <c r="AG2426" i="3"/>
  <c r="AF2426" i="3"/>
  <c r="AC2426" i="3"/>
  <c r="AB2426" i="3"/>
  <c r="AA2426" i="3"/>
  <c r="Y2426" i="3"/>
  <c r="X2426" i="3"/>
  <c r="Z2426" i="3" s="1"/>
  <c r="W2426" i="3"/>
  <c r="V2426" i="3"/>
  <c r="S2426" i="3"/>
  <c r="U2426" i="3" s="1"/>
  <c r="R2426" i="3"/>
  <c r="T2426" i="3" s="1"/>
  <c r="AE2426" i="3" s="1"/>
  <c r="Q2426" i="3"/>
  <c r="AQ2426" i="3" s="1"/>
  <c r="P2426" i="3"/>
  <c r="O2426" i="3"/>
  <c r="AJ2426" i="3" s="1"/>
  <c r="N2426" i="3"/>
  <c r="AP2425" i="3"/>
  <c r="AU2425" i="3" s="1"/>
  <c r="AN2425" i="3"/>
  <c r="AM2425" i="3"/>
  <c r="AL2425" i="3"/>
  <c r="AK2425" i="3"/>
  <c r="AO2425" i="3" s="1"/>
  <c r="AH2425" i="3"/>
  <c r="AG2425" i="3"/>
  <c r="AF2425" i="3"/>
  <c r="AC2425" i="3"/>
  <c r="AB2425" i="3"/>
  <c r="AA2425" i="3"/>
  <c r="Y2425" i="3"/>
  <c r="X2425" i="3"/>
  <c r="Z2425" i="3" s="1"/>
  <c r="W2425" i="3"/>
  <c r="V2425" i="3"/>
  <c r="S2425" i="3"/>
  <c r="U2425" i="3" s="1"/>
  <c r="R2425" i="3"/>
  <c r="T2425" i="3" s="1"/>
  <c r="AE2425" i="3" s="1"/>
  <c r="Q2425" i="3"/>
  <c r="AQ2425" i="3" s="1"/>
  <c r="P2425" i="3"/>
  <c r="O2425" i="3"/>
  <c r="AJ2425" i="3" s="1"/>
  <c r="N2425" i="3"/>
  <c r="AP2424" i="3"/>
  <c r="AU2424" i="3" s="1"/>
  <c r="AN2424" i="3"/>
  <c r="AM2424" i="3"/>
  <c r="AL2424" i="3"/>
  <c r="AK2424" i="3"/>
  <c r="AO2424" i="3" s="1"/>
  <c r="AH2424" i="3"/>
  <c r="AG2424" i="3"/>
  <c r="AF2424" i="3"/>
  <c r="AC2424" i="3"/>
  <c r="AB2424" i="3"/>
  <c r="AA2424" i="3"/>
  <c r="Y2424" i="3"/>
  <c r="X2424" i="3"/>
  <c r="Z2424" i="3" s="1"/>
  <c r="W2424" i="3"/>
  <c r="V2424" i="3"/>
  <c r="S2424" i="3"/>
  <c r="U2424" i="3" s="1"/>
  <c r="R2424" i="3"/>
  <c r="T2424" i="3" s="1"/>
  <c r="AE2424" i="3" s="1"/>
  <c r="Q2424" i="3"/>
  <c r="AQ2424" i="3" s="1"/>
  <c r="P2424" i="3"/>
  <c r="O2424" i="3"/>
  <c r="AJ2424" i="3" s="1"/>
  <c r="N2424" i="3"/>
  <c r="AP2423" i="3"/>
  <c r="AU2423" i="3" s="1"/>
  <c r="AN2423" i="3"/>
  <c r="AM2423" i="3"/>
  <c r="AL2423" i="3"/>
  <c r="AK2423" i="3"/>
  <c r="AO2423" i="3" s="1"/>
  <c r="AH2423" i="3"/>
  <c r="AG2423" i="3"/>
  <c r="AF2423" i="3"/>
  <c r="AC2423" i="3"/>
  <c r="AB2423" i="3"/>
  <c r="AA2423" i="3"/>
  <c r="Y2423" i="3"/>
  <c r="X2423" i="3"/>
  <c r="Z2423" i="3" s="1"/>
  <c r="W2423" i="3"/>
  <c r="V2423" i="3"/>
  <c r="S2423" i="3"/>
  <c r="U2423" i="3" s="1"/>
  <c r="R2423" i="3"/>
  <c r="T2423" i="3" s="1"/>
  <c r="AE2423" i="3" s="1"/>
  <c r="Q2423" i="3"/>
  <c r="AQ2423" i="3" s="1"/>
  <c r="P2423" i="3"/>
  <c r="O2423" i="3"/>
  <c r="AJ2423" i="3" s="1"/>
  <c r="N2423" i="3"/>
  <c r="AP2422" i="3"/>
  <c r="AU2422" i="3" s="1"/>
  <c r="AN2422" i="3"/>
  <c r="AM2422" i="3"/>
  <c r="AL2422" i="3"/>
  <c r="AK2422" i="3"/>
  <c r="AO2422" i="3" s="1"/>
  <c r="AH2422" i="3"/>
  <c r="AG2422" i="3"/>
  <c r="AF2422" i="3"/>
  <c r="AC2422" i="3"/>
  <c r="AB2422" i="3"/>
  <c r="AA2422" i="3"/>
  <c r="Y2422" i="3"/>
  <c r="X2422" i="3"/>
  <c r="Z2422" i="3" s="1"/>
  <c r="W2422" i="3"/>
  <c r="V2422" i="3"/>
  <c r="S2422" i="3"/>
  <c r="U2422" i="3" s="1"/>
  <c r="R2422" i="3"/>
  <c r="T2422" i="3" s="1"/>
  <c r="AE2422" i="3" s="1"/>
  <c r="Q2422" i="3"/>
  <c r="AQ2422" i="3" s="1"/>
  <c r="P2422" i="3"/>
  <c r="O2422" i="3"/>
  <c r="AJ2422" i="3" s="1"/>
  <c r="N2422" i="3"/>
  <c r="AP2421" i="3"/>
  <c r="AU2421" i="3" s="1"/>
  <c r="AN2421" i="3"/>
  <c r="AM2421" i="3"/>
  <c r="AL2421" i="3"/>
  <c r="AK2421" i="3"/>
  <c r="AO2421" i="3" s="1"/>
  <c r="AH2421" i="3"/>
  <c r="AG2421" i="3"/>
  <c r="AF2421" i="3"/>
  <c r="AC2421" i="3"/>
  <c r="AB2421" i="3"/>
  <c r="AA2421" i="3"/>
  <c r="Y2421" i="3"/>
  <c r="X2421" i="3"/>
  <c r="Z2421" i="3" s="1"/>
  <c r="W2421" i="3"/>
  <c r="V2421" i="3"/>
  <c r="S2421" i="3"/>
  <c r="U2421" i="3" s="1"/>
  <c r="R2421" i="3"/>
  <c r="T2421" i="3" s="1"/>
  <c r="AE2421" i="3" s="1"/>
  <c r="Q2421" i="3"/>
  <c r="AQ2421" i="3" s="1"/>
  <c r="P2421" i="3"/>
  <c r="O2421" i="3"/>
  <c r="AJ2421" i="3" s="1"/>
  <c r="N2421" i="3"/>
  <c r="AP2420" i="3"/>
  <c r="AN2420" i="3"/>
  <c r="AM2420" i="3"/>
  <c r="AL2420" i="3"/>
  <c r="AK2420" i="3"/>
  <c r="AO2420" i="3" s="1"/>
  <c r="AH2420" i="3"/>
  <c r="AG2420" i="3"/>
  <c r="AF2420" i="3"/>
  <c r="AC2420" i="3"/>
  <c r="AB2420" i="3"/>
  <c r="Y2420" i="3"/>
  <c r="X2420" i="3"/>
  <c r="Z2420" i="3" s="1"/>
  <c r="W2420" i="3"/>
  <c r="V2420" i="3"/>
  <c r="S2420" i="3"/>
  <c r="U2420" i="3" s="1"/>
  <c r="R2420" i="3"/>
  <c r="T2420" i="3" s="1"/>
  <c r="AE2420" i="3" s="1"/>
  <c r="Q2420" i="3"/>
  <c r="P2420" i="3"/>
  <c r="O2420" i="3"/>
  <c r="AJ2420" i="3" s="1"/>
  <c r="N2420" i="3"/>
  <c r="AP2419" i="3"/>
  <c r="AU2419" i="3" s="1"/>
  <c r="AN2419" i="3"/>
  <c r="AM2419" i="3"/>
  <c r="AL2419" i="3"/>
  <c r="AK2419" i="3"/>
  <c r="AO2419" i="3" s="1"/>
  <c r="AH2419" i="3"/>
  <c r="AG2419" i="3"/>
  <c r="AF2419" i="3"/>
  <c r="AC2419" i="3"/>
  <c r="AB2419" i="3"/>
  <c r="AA2419" i="3"/>
  <c r="Y2419" i="3"/>
  <c r="X2419" i="3"/>
  <c r="Z2419" i="3" s="1"/>
  <c r="W2419" i="3"/>
  <c r="V2419" i="3"/>
  <c r="S2419" i="3"/>
  <c r="U2419" i="3" s="1"/>
  <c r="R2419" i="3"/>
  <c r="T2419" i="3" s="1"/>
  <c r="AE2419" i="3" s="1"/>
  <c r="Q2419" i="3"/>
  <c r="AQ2419" i="3" s="1"/>
  <c r="P2419" i="3"/>
  <c r="O2419" i="3"/>
  <c r="AJ2419" i="3" s="1"/>
  <c r="N2419" i="3"/>
  <c r="AP2418" i="3"/>
  <c r="AN2418" i="3"/>
  <c r="AM2418" i="3"/>
  <c r="AL2418" i="3"/>
  <c r="AK2418" i="3"/>
  <c r="AO2418" i="3" s="1"/>
  <c r="AH2418" i="3"/>
  <c r="AG2418" i="3"/>
  <c r="AF2418" i="3"/>
  <c r="AC2418" i="3"/>
  <c r="AB2418" i="3"/>
  <c r="Y2418" i="3"/>
  <c r="X2418" i="3"/>
  <c r="Z2418" i="3" s="1"/>
  <c r="W2418" i="3"/>
  <c r="V2418" i="3"/>
  <c r="S2418" i="3"/>
  <c r="U2418" i="3" s="1"/>
  <c r="R2418" i="3"/>
  <c r="T2418" i="3" s="1"/>
  <c r="AE2418" i="3" s="1"/>
  <c r="Q2418" i="3"/>
  <c r="AQ2418" i="3" s="1"/>
  <c r="P2418" i="3"/>
  <c r="O2418" i="3"/>
  <c r="AJ2418" i="3" s="1"/>
  <c r="N2418" i="3"/>
  <c r="AP2417" i="3"/>
  <c r="AN2417" i="3"/>
  <c r="AM2417" i="3"/>
  <c r="AL2417" i="3"/>
  <c r="AK2417" i="3"/>
  <c r="AO2417" i="3" s="1"/>
  <c r="AH2417" i="3"/>
  <c r="AG2417" i="3"/>
  <c r="AF2417" i="3"/>
  <c r="AC2417" i="3"/>
  <c r="AB2417" i="3"/>
  <c r="Y2417" i="3"/>
  <c r="X2417" i="3"/>
  <c r="Z2417" i="3" s="1"/>
  <c r="W2417" i="3"/>
  <c r="V2417" i="3"/>
  <c r="S2417" i="3"/>
  <c r="U2417" i="3" s="1"/>
  <c r="R2417" i="3"/>
  <c r="T2417" i="3" s="1"/>
  <c r="AE2417" i="3" s="1"/>
  <c r="Q2417" i="3"/>
  <c r="P2417" i="3"/>
  <c r="O2417" i="3"/>
  <c r="AJ2417" i="3" s="1"/>
  <c r="N2417" i="3"/>
  <c r="AP2416" i="3"/>
  <c r="AU2416" i="3" s="1"/>
  <c r="AN2416" i="3"/>
  <c r="AM2416" i="3"/>
  <c r="AL2416" i="3"/>
  <c r="AK2416" i="3"/>
  <c r="AO2416" i="3" s="1"/>
  <c r="AH2416" i="3"/>
  <c r="AG2416" i="3"/>
  <c r="AF2416" i="3"/>
  <c r="AC2416" i="3"/>
  <c r="AB2416" i="3"/>
  <c r="AA2416" i="3"/>
  <c r="Y2416" i="3"/>
  <c r="X2416" i="3"/>
  <c r="Z2416" i="3" s="1"/>
  <c r="W2416" i="3"/>
  <c r="V2416" i="3"/>
  <c r="S2416" i="3"/>
  <c r="U2416" i="3" s="1"/>
  <c r="R2416" i="3"/>
  <c r="T2416" i="3" s="1"/>
  <c r="AE2416" i="3" s="1"/>
  <c r="Q2416" i="3"/>
  <c r="AQ2416" i="3" s="1"/>
  <c r="P2416" i="3"/>
  <c r="O2416" i="3"/>
  <c r="AJ2416" i="3" s="1"/>
  <c r="N2416" i="3"/>
  <c r="AP2415" i="3"/>
  <c r="AU2415" i="3" s="1"/>
  <c r="AN2415" i="3"/>
  <c r="AM2415" i="3"/>
  <c r="AL2415" i="3"/>
  <c r="AK2415" i="3"/>
  <c r="AO2415" i="3" s="1"/>
  <c r="AH2415" i="3"/>
  <c r="AG2415" i="3"/>
  <c r="AF2415" i="3"/>
  <c r="AC2415" i="3"/>
  <c r="AB2415" i="3"/>
  <c r="AA2415" i="3"/>
  <c r="Y2415" i="3"/>
  <c r="X2415" i="3"/>
  <c r="Z2415" i="3" s="1"/>
  <c r="W2415" i="3"/>
  <c r="V2415" i="3"/>
  <c r="S2415" i="3"/>
  <c r="U2415" i="3" s="1"/>
  <c r="R2415" i="3"/>
  <c r="T2415" i="3" s="1"/>
  <c r="AE2415" i="3" s="1"/>
  <c r="Q2415" i="3"/>
  <c r="AQ2415" i="3" s="1"/>
  <c r="P2415" i="3"/>
  <c r="O2415" i="3"/>
  <c r="AJ2415" i="3" s="1"/>
  <c r="N2415" i="3"/>
  <c r="AP2414" i="3"/>
  <c r="AU2414" i="3" s="1"/>
  <c r="AN2414" i="3"/>
  <c r="AM2414" i="3"/>
  <c r="AL2414" i="3"/>
  <c r="AK2414" i="3"/>
  <c r="AO2414" i="3" s="1"/>
  <c r="AH2414" i="3"/>
  <c r="AG2414" i="3"/>
  <c r="AF2414" i="3"/>
  <c r="AC2414" i="3"/>
  <c r="AB2414" i="3"/>
  <c r="AA2414" i="3"/>
  <c r="Y2414" i="3"/>
  <c r="X2414" i="3"/>
  <c r="Z2414" i="3" s="1"/>
  <c r="W2414" i="3"/>
  <c r="V2414" i="3"/>
  <c r="S2414" i="3"/>
  <c r="U2414" i="3" s="1"/>
  <c r="R2414" i="3"/>
  <c r="T2414" i="3" s="1"/>
  <c r="AE2414" i="3" s="1"/>
  <c r="Q2414" i="3"/>
  <c r="P2414" i="3"/>
  <c r="O2414" i="3"/>
  <c r="AJ2414" i="3" s="1"/>
  <c r="N2414" i="3"/>
  <c r="AP2413" i="3"/>
  <c r="AU2413" i="3" s="1"/>
  <c r="AN2413" i="3"/>
  <c r="AM2413" i="3"/>
  <c r="AL2413" i="3"/>
  <c r="AK2413" i="3"/>
  <c r="AO2413" i="3" s="1"/>
  <c r="AH2413" i="3"/>
  <c r="AG2413" i="3"/>
  <c r="AF2413" i="3"/>
  <c r="AC2413" i="3"/>
  <c r="AB2413" i="3"/>
  <c r="AA2413" i="3"/>
  <c r="Y2413" i="3"/>
  <c r="X2413" i="3"/>
  <c r="Z2413" i="3" s="1"/>
  <c r="W2413" i="3"/>
  <c r="V2413" i="3"/>
  <c r="S2413" i="3"/>
  <c r="U2413" i="3" s="1"/>
  <c r="R2413" i="3"/>
  <c r="T2413" i="3" s="1"/>
  <c r="AE2413" i="3" s="1"/>
  <c r="Q2413" i="3"/>
  <c r="AQ2413" i="3" s="1"/>
  <c r="P2413" i="3"/>
  <c r="O2413" i="3"/>
  <c r="AJ2413" i="3" s="1"/>
  <c r="N2413" i="3"/>
  <c r="AP2412" i="3"/>
  <c r="AU2412" i="3" s="1"/>
  <c r="AN2412" i="3"/>
  <c r="AM2412" i="3"/>
  <c r="AL2412" i="3"/>
  <c r="AK2412" i="3"/>
  <c r="AO2412" i="3" s="1"/>
  <c r="AH2412" i="3"/>
  <c r="AG2412" i="3"/>
  <c r="AF2412" i="3"/>
  <c r="AC2412" i="3"/>
  <c r="AB2412" i="3"/>
  <c r="AA2412" i="3"/>
  <c r="Y2412" i="3"/>
  <c r="X2412" i="3"/>
  <c r="Z2412" i="3" s="1"/>
  <c r="W2412" i="3"/>
  <c r="V2412" i="3"/>
  <c r="S2412" i="3"/>
  <c r="U2412" i="3" s="1"/>
  <c r="R2412" i="3"/>
  <c r="T2412" i="3" s="1"/>
  <c r="AE2412" i="3" s="1"/>
  <c r="Q2412" i="3"/>
  <c r="AQ2412" i="3" s="1"/>
  <c r="P2412" i="3"/>
  <c r="O2412" i="3"/>
  <c r="AJ2412" i="3" s="1"/>
  <c r="N2412" i="3"/>
  <c r="AP2411" i="3"/>
  <c r="AN2411" i="3"/>
  <c r="AM2411" i="3"/>
  <c r="AL2411" i="3"/>
  <c r="AK2411" i="3"/>
  <c r="AO2411" i="3" s="1"/>
  <c r="AH2411" i="3"/>
  <c r="AG2411" i="3"/>
  <c r="AF2411" i="3"/>
  <c r="AC2411" i="3"/>
  <c r="AB2411" i="3"/>
  <c r="Y2411" i="3"/>
  <c r="X2411" i="3"/>
  <c r="Z2411" i="3" s="1"/>
  <c r="W2411" i="3"/>
  <c r="V2411" i="3"/>
  <c r="S2411" i="3"/>
  <c r="U2411" i="3" s="1"/>
  <c r="R2411" i="3"/>
  <c r="T2411" i="3" s="1"/>
  <c r="AE2411" i="3" s="1"/>
  <c r="Q2411" i="3"/>
  <c r="AQ2411" i="3" s="1"/>
  <c r="P2411" i="3"/>
  <c r="O2411" i="3"/>
  <c r="AJ2411" i="3" s="1"/>
  <c r="N2411" i="3"/>
  <c r="AP2410" i="3"/>
  <c r="AU2410" i="3" s="1"/>
  <c r="AN2410" i="3"/>
  <c r="AM2410" i="3"/>
  <c r="AL2410" i="3"/>
  <c r="AK2410" i="3"/>
  <c r="AO2410" i="3" s="1"/>
  <c r="AH2410" i="3"/>
  <c r="AG2410" i="3"/>
  <c r="AF2410" i="3"/>
  <c r="AC2410" i="3"/>
  <c r="AB2410" i="3"/>
  <c r="AA2410" i="3"/>
  <c r="Y2410" i="3"/>
  <c r="X2410" i="3"/>
  <c r="Z2410" i="3" s="1"/>
  <c r="W2410" i="3"/>
  <c r="V2410" i="3"/>
  <c r="S2410" i="3"/>
  <c r="U2410" i="3" s="1"/>
  <c r="R2410" i="3"/>
  <c r="T2410" i="3" s="1"/>
  <c r="AE2410" i="3" s="1"/>
  <c r="Q2410" i="3"/>
  <c r="AQ2410" i="3" s="1"/>
  <c r="P2410" i="3"/>
  <c r="O2410" i="3"/>
  <c r="AJ2410" i="3" s="1"/>
  <c r="N2410" i="3"/>
  <c r="AP2409" i="3"/>
  <c r="AU2409" i="3" s="1"/>
  <c r="AN2409" i="3"/>
  <c r="AM2409" i="3"/>
  <c r="AL2409" i="3"/>
  <c r="AK2409" i="3"/>
  <c r="AO2409" i="3" s="1"/>
  <c r="AH2409" i="3"/>
  <c r="AG2409" i="3"/>
  <c r="AF2409" i="3"/>
  <c r="AC2409" i="3"/>
  <c r="AB2409" i="3"/>
  <c r="AA2409" i="3"/>
  <c r="Y2409" i="3"/>
  <c r="X2409" i="3"/>
  <c r="Z2409" i="3" s="1"/>
  <c r="W2409" i="3"/>
  <c r="V2409" i="3"/>
  <c r="S2409" i="3"/>
  <c r="U2409" i="3" s="1"/>
  <c r="R2409" i="3"/>
  <c r="T2409" i="3" s="1"/>
  <c r="AE2409" i="3" s="1"/>
  <c r="Q2409" i="3"/>
  <c r="AQ2409" i="3" s="1"/>
  <c r="P2409" i="3"/>
  <c r="O2409" i="3"/>
  <c r="AJ2409" i="3" s="1"/>
  <c r="N2409" i="3"/>
  <c r="AP2408" i="3"/>
  <c r="AU2408" i="3" s="1"/>
  <c r="AN2408" i="3"/>
  <c r="AM2408" i="3"/>
  <c r="AL2408" i="3"/>
  <c r="AK2408" i="3"/>
  <c r="AO2408" i="3" s="1"/>
  <c r="AH2408" i="3"/>
  <c r="AG2408" i="3"/>
  <c r="AF2408" i="3"/>
  <c r="AC2408" i="3"/>
  <c r="AB2408" i="3"/>
  <c r="AA2408" i="3"/>
  <c r="Y2408" i="3"/>
  <c r="X2408" i="3"/>
  <c r="Z2408" i="3" s="1"/>
  <c r="W2408" i="3"/>
  <c r="V2408" i="3"/>
  <c r="S2408" i="3"/>
  <c r="U2408" i="3" s="1"/>
  <c r="R2408" i="3"/>
  <c r="T2408" i="3" s="1"/>
  <c r="AE2408" i="3" s="1"/>
  <c r="Q2408" i="3"/>
  <c r="AQ2408" i="3" s="1"/>
  <c r="P2408" i="3"/>
  <c r="O2408" i="3"/>
  <c r="AJ2408" i="3" s="1"/>
  <c r="N2408" i="3"/>
  <c r="AP2407" i="3"/>
  <c r="AU2407" i="3" s="1"/>
  <c r="AN2407" i="3"/>
  <c r="AM2407" i="3"/>
  <c r="AL2407" i="3"/>
  <c r="AK2407" i="3"/>
  <c r="AO2407" i="3" s="1"/>
  <c r="AH2407" i="3"/>
  <c r="AG2407" i="3"/>
  <c r="AF2407" i="3"/>
  <c r="AC2407" i="3"/>
  <c r="AB2407" i="3"/>
  <c r="AA2407" i="3"/>
  <c r="Y2407" i="3"/>
  <c r="X2407" i="3"/>
  <c r="Z2407" i="3" s="1"/>
  <c r="W2407" i="3"/>
  <c r="V2407" i="3"/>
  <c r="S2407" i="3"/>
  <c r="U2407" i="3" s="1"/>
  <c r="R2407" i="3"/>
  <c r="T2407" i="3" s="1"/>
  <c r="AE2407" i="3" s="1"/>
  <c r="Q2407" i="3"/>
  <c r="AQ2407" i="3" s="1"/>
  <c r="P2407" i="3"/>
  <c r="O2407" i="3"/>
  <c r="AJ2407" i="3" s="1"/>
  <c r="N2407" i="3"/>
  <c r="AP2406" i="3"/>
  <c r="AU2406" i="3" s="1"/>
  <c r="AN2406" i="3"/>
  <c r="AM2406" i="3"/>
  <c r="AL2406" i="3"/>
  <c r="AK2406" i="3"/>
  <c r="AO2406" i="3" s="1"/>
  <c r="AH2406" i="3"/>
  <c r="AG2406" i="3"/>
  <c r="AF2406" i="3"/>
  <c r="AC2406" i="3"/>
  <c r="AB2406" i="3"/>
  <c r="AA2406" i="3"/>
  <c r="Y2406" i="3"/>
  <c r="X2406" i="3"/>
  <c r="Z2406" i="3" s="1"/>
  <c r="W2406" i="3"/>
  <c r="V2406" i="3"/>
  <c r="S2406" i="3"/>
  <c r="U2406" i="3" s="1"/>
  <c r="R2406" i="3"/>
  <c r="T2406" i="3" s="1"/>
  <c r="AE2406" i="3" s="1"/>
  <c r="Q2406" i="3"/>
  <c r="AQ2406" i="3" s="1"/>
  <c r="P2406" i="3"/>
  <c r="O2406" i="3"/>
  <c r="AJ2406" i="3" s="1"/>
  <c r="N2406" i="3"/>
  <c r="AP2405" i="3"/>
  <c r="AU2405" i="3" s="1"/>
  <c r="AN2405" i="3"/>
  <c r="AM2405" i="3"/>
  <c r="AL2405" i="3"/>
  <c r="AK2405" i="3"/>
  <c r="AO2405" i="3" s="1"/>
  <c r="AH2405" i="3"/>
  <c r="AG2405" i="3"/>
  <c r="AF2405" i="3"/>
  <c r="AC2405" i="3"/>
  <c r="AB2405" i="3"/>
  <c r="AA2405" i="3"/>
  <c r="Y2405" i="3"/>
  <c r="X2405" i="3"/>
  <c r="Z2405" i="3" s="1"/>
  <c r="W2405" i="3"/>
  <c r="V2405" i="3"/>
  <c r="S2405" i="3"/>
  <c r="U2405" i="3" s="1"/>
  <c r="R2405" i="3"/>
  <c r="T2405" i="3" s="1"/>
  <c r="AE2405" i="3" s="1"/>
  <c r="Q2405" i="3"/>
  <c r="AQ2405" i="3" s="1"/>
  <c r="P2405" i="3"/>
  <c r="O2405" i="3"/>
  <c r="AJ2405" i="3" s="1"/>
  <c r="N2405" i="3"/>
  <c r="AP2404" i="3"/>
  <c r="AU2404" i="3" s="1"/>
  <c r="AN2404" i="3"/>
  <c r="AM2404" i="3"/>
  <c r="AL2404" i="3"/>
  <c r="AK2404" i="3"/>
  <c r="AO2404" i="3" s="1"/>
  <c r="AH2404" i="3"/>
  <c r="AG2404" i="3"/>
  <c r="AF2404" i="3"/>
  <c r="AC2404" i="3"/>
  <c r="AB2404" i="3"/>
  <c r="AA2404" i="3"/>
  <c r="Y2404" i="3"/>
  <c r="X2404" i="3"/>
  <c r="Z2404" i="3" s="1"/>
  <c r="W2404" i="3"/>
  <c r="V2404" i="3"/>
  <c r="S2404" i="3"/>
  <c r="U2404" i="3" s="1"/>
  <c r="R2404" i="3"/>
  <c r="T2404" i="3" s="1"/>
  <c r="AE2404" i="3" s="1"/>
  <c r="Q2404" i="3"/>
  <c r="AQ2404" i="3" s="1"/>
  <c r="P2404" i="3"/>
  <c r="O2404" i="3"/>
  <c r="AJ2404" i="3" s="1"/>
  <c r="N2404" i="3"/>
  <c r="AP2403" i="3"/>
  <c r="AU2403" i="3" s="1"/>
  <c r="AN2403" i="3"/>
  <c r="AM2403" i="3"/>
  <c r="AL2403" i="3"/>
  <c r="AK2403" i="3"/>
  <c r="AO2403" i="3" s="1"/>
  <c r="AH2403" i="3"/>
  <c r="AG2403" i="3"/>
  <c r="AF2403" i="3"/>
  <c r="AC2403" i="3"/>
  <c r="AB2403" i="3"/>
  <c r="AA2403" i="3"/>
  <c r="Y2403" i="3"/>
  <c r="X2403" i="3"/>
  <c r="Z2403" i="3" s="1"/>
  <c r="W2403" i="3"/>
  <c r="V2403" i="3"/>
  <c r="S2403" i="3"/>
  <c r="U2403" i="3" s="1"/>
  <c r="R2403" i="3"/>
  <c r="T2403" i="3" s="1"/>
  <c r="AE2403" i="3" s="1"/>
  <c r="Q2403" i="3"/>
  <c r="AQ2403" i="3" s="1"/>
  <c r="P2403" i="3"/>
  <c r="O2403" i="3"/>
  <c r="AJ2403" i="3" s="1"/>
  <c r="N2403" i="3"/>
  <c r="AP2402" i="3"/>
  <c r="AU2402" i="3" s="1"/>
  <c r="AN2402" i="3"/>
  <c r="AM2402" i="3"/>
  <c r="AL2402" i="3"/>
  <c r="AK2402" i="3"/>
  <c r="AO2402" i="3" s="1"/>
  <c r="AH2402" i="3"/>
  <c r="AG2402" i="3"/>
  <c r="AF2402" i="3"/>
  <c r="AC2402" i="3"/>
  <c r="AB2402" i="3"/>
  <c r="AA2402" i="3"/>
  <c r="Y2402" i="3"/>
  <c r="X2402" i="3"/>
  <c r="Z2402" i="3" s="1"/>
  <c r="W2402" i="3"/>
  <c r="V2402" i="3"/>
  <c r="S2402" i="3"/>
  <c r="U2402" i="3" s="1"/>
  <c r="R2402" i="3"/>
  <c r="T2402" i="3" s="1"/>
  <c r="AE2402" i="3" s="1"/>
  <c r="Q2402" i="3"/>
  <c r="AQ2402" i="3" s="1"/>
  <c r="P2402" i="3"/>
  <c r="O2402" i="3"/>
  <c r="AJ2402" i="3" s="1"/>
  <c r="N2402" i="3"/>
  <c r="AP2401" i="3"/>
  <c r="AU2401" i="3" s="1"/>
  <c r="AN2401" i="3"/>
  <c r="AM2401" i="3"/>
  <c r="AL2401" i="3"/>
  <c r="AK2401" i="3"/>
  <c r="AO2401" i="3" s="1"/>
  <c r="AH2401" i="3"/>
  <c r="AG2401" i="3"/>
  <c r="AF2401" i="3"/>
  <c r="AC2401" i="3"/>
  <c r="AB2401" i="3"/>
  <c r="AA2401" i="3"/>
  <c r="Y2401" i="3"/>
  <c r="X2401" i="3"/>
  <c r="Z2401" i="3" s="1"/>
  <c r="W2401" i="3"/>
  <c r="V2401" i="3"/>
  <c r="S2401" i="3"/>
  <c r="U2401" i="3" s="1"/>
  <c r="R2401" i="3"/>
  <c r="T2401" i="3" s="1"/>
  <c r="AE2401" i="3" s="1"/>
  <c r="Q2401" i="3"/>
  <c r="AQ2401" i="3" s="1"/>
  <c r="P2401" i="3"/>
  <c r="O2401" i="3"/>
  <c r="AJ2401" i="3" s="1"/>
  <c r="N2401" i="3"/>
  <c r="AP2400" i="3"/>
  <c r="AU2400" i="3" s="1"/>
  <c r="AN2400" i="3"/>
  <c r="AM2400" i="3"/>
  <c r="AL2400" i="3"/>
  <c r="AK2400" i="3"/>
  <c r="AO2400" i="3" s="1"/>
  <c r="AH2400" i="3"/>
  <c r="AG2400" i="3"/>
  <c r="AF2400" i="3"/>
  <c r="AC2400" i="3"/>
  <c r="AB2400" i="3"/>
  <c r="AA2400" i="3"/>
  <c r="Y2400" i="3"/>
  <c r="X2400" i="3"/>
  <c r="Z2400" i="3" s="1"/>
  <c r="W2400" i="3"/>
  <c r="V2400" i="3"/>
  <c r="S2400" i="3"/>
  <c r="U2400" i="3" s="1"/>
  <c r="R2400" i="3"/>
  <c r="T2400" i="3" s="1"/>
  <c r="AE2400" i="3" s="1"/>
  <c r="Q2400" i="3"/>
  <c r="AQ2400" i="3" s="1"/>
  <c r="P2400" i="3"/>
  <c r="O2400" i="3"/>
  <c r="AJ2400" i="3" s="1"/>
  <c r="N2400" i="3"/>
  <c r="AP2399" i="3"/>
  <c r="AU2399" i="3" s="1"/>
  <c r="AN2399" i="3"/>
  <c r="AM2399" i="3"/>
  <c r="AL2399" i="3"/>
  <c r="AK2399" i="3"/>
  <c r="AO2399" i="3" s="1"/>
  <c r="AH2399" i="3"/>
  <c r="AG2399" i="3"/>
  <c r="AF2399" i="3"/>
  <c r="AC2399" i="3"/>
  <c r="AB2399" i="3"/>
  <c r="AA2399" i="3"/>
  <c r="Y2399" i="3"/>
  <c r="X2399" i="3"/>
  <c r="Z2399" i="3" s="1"/>
  <c r="W2399" i="3"/>
  <c r="V2399" i="3"/>
  <c r="S2399" i="3"/>
  <c r="U2399" i="3" s="1"/>
  <c r="R2399" i="3"/>
  <c r="T2399" i="3" s="1"/>
  <c r="AE2399" i="3" s="1"/>
  <c r="Q2399" i="3"/>
  <c r="AQ2399" i="3" s="1"/>
  <c r="P2399" i="3"/>
  <c r="O2399" i="3"/>
  <c r="AJ2399" i="3" s="1"/>
  <c r="N2399" i="3"/>
  <c r="AP2398" i="3"/>
  <c r="AU2398" i="3" s="1"/>
  <c r="AN2398" i="3"/>
  <c r="AM2398" i="3"/>
  <c r="AL2398" i="3"/>
  <c r="AK2398" i="3"/>
  <c r="AO2398" i="3" s="1"/>
  <c r="AH2398" i="3"/>
  <c r="AG2398" i="3"/>
  <c r="AF2398" i="3"/>
  <c r="AC2398" i="3"/>
  <c r="AB2398" i="3"/>
  <c r="AA2398" i="3"/>
  <c r="Y2398" i="3"/>
  <c r="X2398" i="3"/>
  <c r="Z2398" i="3" s="1"/>
  <c r="W2398" i="3"/>
  <c r="V2398" i="3"/>
  <c r="S2398" i="3"/>
  <c r="U2398" i="3" s="1"/>
  <c r="R2398" i="3"/>
  <c r="T2398" i="3" s="1"/>
  <c r="AE2398" i="3" s="1"/>
  <c r="Q2398" i="3"/>
  <c r="AQ2398" i="3" s="1"/>
  <c r="P2398" i="3"/>
  <c r="O2398" i="3"/>
  <c r="AJ2398" i="3" s="1"/>
  <c r="N2398" i="3"/>
  <c r="AP2397" i="3"/>
  <c r="AU2397" i="3" s="1"/>
  <c r="AN2397" i="3"/>
  <c r="AM2397" i="3"/>
  <c r="AL2397" i="3"/>
  <c r="AK2397" i="3"/>
  <c r="AO2397" i="3" s="1"/>
  <c r="AH2397" i="3"/>
  <c r="AG2397" i="3"/>
  <c r="AF2397" i="3"/>
  <c r="AC2397" i="3"/>
  <c r="AB2397" i="3"/>
  <c r="AA2397" i="3"/>
  <c r="Y2397" i="3"/>
  <c r="X2397" i="3"/>
  <c r="Z2397" i="3" s="1"/>
  <c r="W2397" i="3"/>
  <c r="V2397" i="3"/>
  <c r="S2397" i="3"/>
  <c r="U2397" i="3" s="1"/>
  <c r="R2397" i="3"/>
  <c r="T2397" i="3" s="1"/>
  <c r="AE2397" i="3" s="1"/>
  <c r="Q2397" i="3"/>
  <c r="AQ2397" i="3" s="1"/>
  <c r="P2397" i="3"/>
  <c r="O2397" i="3"/>
  <c r="AJ2397" i="3" s="1"/>
  <c r="N2397" i="3"/>
  <c r="AP2396" i="3"/>
  <c r="AU2396" i="3" s="1"/>
  <c r="AN2396" i="3"/>
  <c r="AM2396" i="3"/>
  <c r="AL2396" i="3"/>
  <c r="AK2396" i="3"/>
  <c r="AO2396" i="3" s="1"/>
  <c r="AH2396" i="3"/>
  <c r="AG2396" i="3"/>
  <c r="AF2396" i="3"/>
  <c r="AC2396" i="3"/>
  <c r="AB2396" i="3"/>
  <c r="AA2396" i="3"/>
  <c r="Y2396" i="3"/>
  <c r="X2396" i="3"/>
  <c r="Z2396" i="3" s="1"/>
  <c r="W2396" i="3"/>
  <c r="V2396" i="3"/>
  <c r="S2396" i="3"/>
  <c r="U2396" i="3" s="1"/>
  <c r="R2396" i="3"/>
  <c r="T2396" i="3" s="1"/>
  <c r="AE2396" i="3" s="1"/>
  <c r="Q2396" i="3"/>
  <c r="AQ2396" i="3" s="1"/>
  <c r="P2396" i="3"/>
  <c r="O2396" i="3"/>
  <c r="AJ2396" i="3" s="1"/>
  <c r="N2396" i="3"/>
  <c r="AP2395" i="3"/>
  <c r="AU2395" i="3" s="1"/>
  <c r="AN2395" i="3"/>
  <c r="AM2395" i="3"/>
  <c r="AL2395" i="3"/>
  <c r="AK2395" i="3"/>
  <c r="AO2395" i="3" s="1"/>
  <c r="AH2395" i="3"/>
  <c r="AG2395" i="3"/>
  <c r="AF2395" i="3"/>
  <c r="AC2395" i="3"/>
  <c r="AB2395" i="3"/>
  <c r="AA2395" i="3"/>
  <c r="Y2395" i="3"/>
  <c r="X2395" i="3"/>
  <c r="Z2395" i="3" s="1"/>
  <c r="W2395" i="3"/>
  <c r="V2395" i="3"/>
  <c r="S2395" i="3"/>
  <c r="U2395" i="3" s="1"/>
  <c r="R2395" i="3"/>
  <c r="T2395" i="3" s="1"/>
  <c r="AE2395" i="3" s="1"/>
  <c r="Q2395" i="3"/>
  <c r="P2395" i="3"/>
  <c r="O2395" i="3"/>
  <c r="AJ2395" i="3" s="1"/>
  <c r="N2395" i="3"/>
  <c r="AP2394" i="3"/>
  <c r="AU2394" i="3" s="1"/>
  <c r="AN2394" i="3"/>
  <c r="AM2394" i="3"/>
  <c r="AL2394" i="3"/>
  <c r="AK2394" i="3"/>
  <c r="AO2394" i="3" s="1"/>
  <c r="AH2394" i="3"/>
  <c r="AG2394" i="3"/>
  <c r="AF2394" i="3"/>
  <c r="AC2394" i="3"/>
  <c r="AB2394" i="3"/>
  <c r="AA2394" i="3"/>
  <c r="Y2394" i="3"/>
  <c r="X2394" i="3"/>
  <c r="Z2394" i="3" s="1"/>
  <c r="W2394" i="3"/>
  <c r="V2394" i="3"/>
  <c r="S2394" i="3"/>
  <c r="U2394" i="3" s="1"/>
  <c r="R2394" i="3"/>
  <c r="T2394" i="3" s="1"/>
  <c r="AE2394" i="3" s="1"/>
  <c r="Q2394" i="3"/>
  <c r="P2394" i="3"/>
  <c r="O2394" i="3"/>
  <c r="AJ2394" i="3" s="1"/>
  <c r="N2394" i="3"/>
  <c r="AP2393" i="3"/>
  <c r="AN2393" i="3"/>
  <c r="AM2393" i="3"/>
  <c r="AL2393" i="3"/>
  <c r="AK2393" i="3"/>
  <c r="AO2393" i="3" s="1"/>
  <c r="AH2393" i="3"/>
  <c r="AG2393" i="3"/>
  <c r="AF2393" i="3"/>
  <c r="AC2393" i="3"/>
  <c r="AB2393" i="3"/>
  <c r="Y2393" i="3"/>
  <c r="X2393" i="3"/>
  <c r="Z2393" i="3" s="1"/>
  <c r="W2393" i="3"/>
  <c r="V2393" i="3"/>
  <c r="S2393" i="3"/>
  <c r="U2393" i="3" s="1"/>
  <c r="R2393" i="3"/>
  <c r="T2393" i="3" s="1"/>
  <c r="AE2393" i="3" s="1"/>
  <c r="Q2393" i="3"/>
  <c r="AQ2393" i="3" s="1"/>
  <c r="P2393" i="3"/>
  <c r="O2393" i="3"/>
  <c r="AJ2393" i="3" s="1"/>
  <c r="N2393" i="3"/>
  <c r="AP2392" i="3"/>
  <c r="AU2392" i="3" s="1"/>
  <c r="AN2392" i="3"/>
  <c r="AM2392" i="3"/>
  <c r="AL2392" i="3"/>
  <c r="AK2392" i="3"/>
  <c r="AO2392" i="3" s="1"/>
  <c r="AH2392" i="3"/>
  <c r="AG2392" i="3"/>
  <c r="AF2392" i="3"/>
  <c r="AC2392" i="3"/>
  <c r="AB2392" i="3"/>
  <c r="AA2392" i="3"/>
  <c r="Y2392" i="3"/>
  <c r="X2392" i="3"/>
  <c r="Z2392" i="3" s="1"/>
  <c r="W2392" i="3"/>
  <c r="V2392" i="3"/>
  <c r="S2392" i="3"/>
  <c r="U2392" i="3" s="1"/>
  <c r="R2392" i="3"/>
  <c r="T2392" i="3" s="1"/>
  <c r="AE2392" i="3" s="1"/>
  <c r="Q2392" i="3"/>
  <c r="AQ2392" i="3" s="1"/>
  <c r="P2392" i="3"/>
  <c r="O2392" i="3"/>
  <c r="AJ2392" i="3" s="1"/>
  <c r="N2392" i="3"/>
  <c r="AP2391" i="3"/>
  <c r="AU2391" i="3" s="1"/>
  <c r="AN2391" i="3"/>
  <c r="AM2391" i="3"/>
  <c r="AL2391" i="3"/>
  <c r="AK2391" i="3"/>
  <c r="AO2391" i="3" s="1"/>
  <c r="AH2391" i="3"/>
  <c r="AG2391" i="3"/>
  <c r="AF2391" i="3"/>
  <c r="AC2391" i="3"/>
  <c r="AB2391" i="3"/>
  <c r="AA2391" i="3"/>
  <c r="Y2391" i="3"/>
  <c r="X2391" i="3"/>
  <c r="Z2391" i="3" s="1"/>
  <c r="W2391" i="3"/>
  <c r="V2391" i="3"/>
  <c r="S2391" i="3"/>
  <c r="U2391" i="3" s="1"/>
  <c r="R2391" i="3"/>
  <c r="T2391" i="3" s="1"/>
  <c r="AE2391" i="3" s="1"/>
  <c r="Q2391" i="3"/>
  <c r="P2391" i="3"/>
  <c r="O2391" i="3"/>
  <c r="AJ2391" i="3" s="1"/>
  <c r="N2391" i="3"/>
  <c r="AP2390" i="3"/>
  <c r="AU2390" i="3" s="1"/>
  <c r="AN2390" i="3"/>
  <c r="AM2390" i="3"/>
  <c r="AL2390" i="3"/>
  <c r="AK2390" i="3"/>
  <c r="AO2390" i="3" s="1"/>
  <c r="AH2390" i="3"/>
  <c r="AG2390" i="3"/>
  <c r="AF2390" i="3"/>
  <c r="AC2390" i="3"/>
  <c r="AB2390" i="3"/>
  <c r="AA2390" i="3"/>
  <c r="Y2390" i="3"/>
  <c r="X2390" i="3"/>
  <c r="Z2390" i="3" s="1"/>
  <c r="W2390" i="3"/>
  <c r="V2390" i="3"/>
  <c r="S2390" i="3"/>
  <c r="U2390" i="3" s="1"/>
  <c r="R2390" i="3"/>
  <c r="T2390" i="3" s="1"/>
  <c r="AE2390" i="3" s="1"/>
  <c r="Q2390" i="3"/>
  <c r="AQ2390" i="3" s="1"/>
  <c r="P2390" i="3"/>
  <c r="O2390" i="3"/>
  <c r="AJ2390" i="3" s="1"/>
  <c r="N2390" i="3"/>
  <c r="AP2389" i="3"/>
  <c r="AU2389" i="3" s="1"/>
  <c r="AN2389" i="3"/>
  <c r="AM2389" i="3"/>
  <c r="AL2389" i="3"/>
  <c r="AK2389" i="3"/>
  <c r="AO2389" i="3" s="1"/>
  <c r="AH2389" i="3"/>
  <c r="AG2389" i="3"/>
  <c r="AF2389" i="3"/>
  <c r="AC2389" i="3"/>
  <c r="AB2389" i="3"/>
  <c r="AA2389" i="3"/>
  <c r="Y2389" i="3"/>
  <c r="X2389" i="3"/>
  <c r="Z2389" i="3" s="1"/>
  <c r="W2389" i="3"/>
  <c r="V2389" i="3"/>
  <c r="S2389" i="3"/>
  <c r="U2389" i="3" s="1"/>
  <c r="R2389" i="3"/>
  <c r="T2389" i="3" s="1"/>
  <c r="AE2389" i="3" s="1"/>
  <c r="Q2389" i="3"/>
  <c r="AQ2389" i="3" s="1"/>
  <c r="P2389" i="3"/>
  <c r="O2389" i="3"/>
  <c r="AJ2389" i="3" s="1"/>
  <c r="N2389" i="3"/>
  <c r="AP2388" i="3"/>
  <c r="AU2388" i="3" s="1"/>
  <c r="AN2388" i="3"/>
  <c r="AM2388" i="3"/>
  <c r="AL2388" i="3"/>
  <c r="AK2388" i="3"/>
  <c r="AO2388" i="3" s="1"/>
  <c r="AH2388" i="3"/>
  <c r="AG2388" i="3"/>
  <c r="AF2388" i="3"/>
  <c r="AC2388" i="3"/>
  <c r="AB2388" i="3"/>
  <c r="AA2388" i="3"/>
  <c r="Y2388" i="3"/>
  <c r="X2388" i="3"/>
  <c r="Z2388" i="3" s="1"/>
  <c r="W2388" i="3"/>
  <c r="V2388" i="3"/>
  <c r="S2388" i="3"/>
  <c r="U2388" i="3" s="1"/>
  <c r="R2388" i="3"/>
  <c r="T2388" i="3" s="1"/>
  <c r="AE2388" i="3" s="1"/>
  <c r="Q2388" i="3"/>
  <c r="AQ2388" i="3" s="1"/>
  <c r="P2388" i="3"/>
  <c r="O2388" i="3"/>
  <c r="AJ2388" i="3" s="1"/>
  <c r="N2388" i="3"/>
  <c r="AP2387" i="3"/>
  <c r="AU2387" i="3" s="1"/>
  <c r="AN2387" i="3"/>
  <c r="AM2387" i="3"/>
  <c r="AL2387" i="3"/>
  <c r="AK2387" i="3"/>
  <c r="AO2387" i="3" s="1"/>
  <c r="AH2387" i="3"/>
  <c r="AG2387" i="3"/>
  <c r="AF2387" i="3"/>
  <c r="AC2387" i="3"/>
  <c r="AB2387" i="3"/>
  <c r="AA2387" i="3"/>
  <c r="Y2387" i="3"/>
  <c r="X2387" i="3"/>
  <c r="Z2387" i="3" s="1"/>
  <c r="W2387" i="3"/>
  <c r="V2387" i="3"/>
  <c r="S2387" i="3"/>
  <c r="U2387" i="3" s="1"/>
  <c r="R2387" i="3"/>
  <c r="T2387" i="3" s="1"/>
  <c r="AE2387" i="3" s="1"/>
  <c r="Q2387" i="3"/>
  <c r="P2387" i="3"/>
  <c r="O2387" i="3"/>
  <c r="AJ2387" i="3" s="1"/>
  <c r="N2387" i="3"/>
  <c r="AP2386" i="3"/>
  <c r="AU2386" i="3" s="1"/>
  <c r="AN2386" i="3"/>
  <c r="AM2386" i="3"/>
  <c r="AL2386" i="3"/>
  <c r="AK2386" i="3"/>
  <c r="AO2386" i="3" s="1"/>
  <c r="AH2386" i="3"/>
  <c r="AG2386" i="3"/>
  <c r="AF2386" i="3"/>
  <c r="AC2386" i="3"/>
  <c r="AB2386" i="3"/>
  <c r="AA2386" i="3"/>
  <c r="Y2386" i="3"/>
  <c r="X2386" i="3"/>
  <c r="Z2386" i="3" s="1"/>
  <c r="W2386" i="3"/>
  <c r="V2386" i="3"/>
  <c r="S2386" i="3"/>
  <c r="U2386" i="3" s="1"/>
  <c r="R2386" i="3"/>
  <c r="T2386" i="3" s="1"/>
  <c r="AE2386" i="3" s="1"/>
  <c r="Q2386" i="3"/>
  <c r="P2386" i="3"/>
  <c r="O2386" i="3"/>
  <c r="AJ2386" i="3" s="1"/>
  <c r="N2386" i="3"/>
  <c r="AP2385" i="3"/>
  <c r="AU2385" i="3" s="1"/>
  <c r="AN2385" i="3"/>
  <c r="AM2385" i="3"/>
  <c r="AL2385" i="3"/>
  <c r="AK2385" i="3"/>
  <c r="AO2385" i="3" s="1"/>
  <c r="AH2385" i="3"/>
  <c r="AG2385" i="3"/>
  <c r="AF2385" i="3"/>
  <c r="AC2385" i="3"/>
  <c r="AB2385" i="3"/>
  <c r="AA2385" i="3"/>
  <c r="Y2385" i="3"/>
  <c r="X2385" i="3"/>
  <c r="Z2385" i="3" s="1"/>
  <c r="W2385" i="3"/>
  <c r="V2385" i="3"/>
  <c r="S2385" i="3"/>
  <c r="U2385" i="3" s="1"/>
  <c r="R2385" i="3"/>
  <c r="T2385" i="3" s="1"/>
  <c r="AE2385" i="3" s="1"/>
  <c r="Q2385" i="3"/>
  <c r="AQ2385" i="3" s="1"/>
  <c r="P2385" i="3"/>
  <c r="O2385" i="3"/>
  <c r="AJ2385" i="3" s="1"/>
  <c r="N2385" i="3"/>
  <c r="AP2384" i="3"/>
  <c r="AU2384" i="3" s="1"/>
  <c r="AN2384" i="3"/>
  <c r="AM2384" i="3"/>
  <c r="AL2384" i="3"/>
  <c r="AK2384" i="3"/>
  <c r="AO2384" i="3" s="1"/>
  <c r="AH2384" i="3"/>
  <c r="AG2384" i="3"/>
  <c r="AF2384" i="3"/>
  <c r="AC2384" i="3"/>
  <c r="AB2384" i="3"/>
  <c r="AA2384" i="3"/>
  <c r="Y2384" i="3"/>
  <c r="X2384" i="3"/>
  <c r="Z2384" i="3" s="1"/>
  <c r="W2384" i="3"/>
  <c r="V2384" i="3"/>
  <c r="S2384" i="3"/>
  <c r="U2384" i="3" s="1"/>
  <c r="R2384" i="3"/>
  <c r="T2384" i="3" s="1"/>
  <c r="AE2384" i="3" s="1"/>
  <c r="Q2384" i="3"/>
  <c r="AQ2384" i="3" s="1"/>
  <c r="P2384" i="3"/>
  <c r="O2384" i="3"/>
  <c r="AJ2384" i="3" s="1"/>
  <c r="N2384" i="3"/>
  <c r="AP2383" i="3"/>
  <c r="AU2383" i="3" s="1"/>
  <c r="AN2383" i="3"/>
  <c r="AM2383" i="3"/>
  <c r="AL2383" i="3"/>
  <c r="AK2383" i="3"/>
  <c r="AO2383" i="3" s="1"/>
  <c r="AH2383" i="3"/>
  <c r="AG2383" i="3"/>
  <c r="AF2383" i="3"/>
  <c r="AC2383" i="3"/>
  <c r="AB2383" i="3"/>
  <c r="AA2383" i="3"/>
  <c r="Y2383" i="3"/>
  <c r="X2383" i="3"/>
  <c r="Z2383" i="3" s="1"/>
  <c r="W2383" i="3"/>
  <c r="V2383" i="3"/>
  <c r="S2383" i="3"/>
  <c r="U2383" i="3" s="1"/>
  <c r="R2383" i="3"/>
  <c r="T2383" i="3" s="1"/>
  <c r="AE2383" i="3" s="1"/>
  <c r="Q2383" i="3"/>
  <c r="AQ2383" i="3" s="1"/>
  <c r="P2383" i="3"/>
  <c r="O2383" i="3"/>
  <c r="AJ2383" i="3" s="1"/>
  <c r="N2383" i="3"/>
  <c r="AP2382" i="3"/>
  <c r="AU2382" i="3" s="1"/>
  <c r="AN2382" i="3"/>
  <c r="AM2382" i="3"/>
  <c r="AL2382" i="3"/>
  <c r="AK2382" i="3"/>
  <c r="AO2382" i="3" s="1"/>
  <c r="AH2382" i="3"/>
  <c r="AG2382" i="3"/>
  <c r="AF2382" i="3"/>
  <c r="AC2382" i="3"/>
  <c r="AB2382" i="3"/>
  <c r="AA2382" i="3"/>
  <c r="Y2382" i="3"/>
  <c r="X2382" i="3"/>
  <c r="Z2382" i="3" s="1"/>
  <c r="W2382" i="3"/>
  <c r="V2382" i="3"/>
  <c r="S2382" i="3"/>
  <c r="U2382" i="3" s="1"/>
  <c r="R2382" i="3"/>
  <c r="T2382" i="3" s="1"/>
  <c r="AE2382" i="3" s="1"/>
  <c r="Q2382" i="3"/>
  <c r="AQ2382" i="3" s="1"/>
  <c r="P2382" i="3"/>
  <c r="O2382" i="3"/>
  <c r="AJ2382" i="3" s="1"/>
  <c r="N2382" i="3"/>
  <c r="AP2381" i="3"/>
  <c r="AU2381" i="3" s="1"/>
  <c r="AN2381" i="3"/>
  <c r="AM2381" i="3"/>
  <c r="AL2381" i="3"/>
  <c r="AK2381" i="3"/>
  <c r="AO2381" i="3" s="1"/>
  <c r="AH2381" i="3"/>
  <c r="AG2381" i="3"/>
  <c r="AF2381" i="3"/>
  <c r="AC2381" i="3"/>
  <c r="AB2381" i="3"/>
  <c r="AA2381" i="3"/>
  <c r="Y2381" i="3"/>
  <c r="X2381" i="3"/>
  <c r="Z2381" i="3" s="1"/>
  <c r="W2381" i="3"/>
  <c r="V2381" i="3"/>
  <c r="S2381" i="3"/>
  <c r="U2381" i="3" s="1"/>
  <c r="R2381" i="3"/>
  <c r="T2381" i="3" s="1"/>
  <c r="AE2381" i="3" s="1"/>
  <c r="Q2381" i="3"/>
  <c r="AQ2381" i="3" s="1"/>
  <c r="P2381" i="3"/>
  <c r="O2381" i="3"/>
  <c r="AJ2381" i="3" s="1"/>
  <c r="N2381" i="3"/>
  <c r="AP2380" i="3"/>
  <c r="AU2380" i="3" s="1"/>
  <c r="AN2380" i="3"/>
  <c r="AM2380" i="3"/>
  <c r="AL2380" i="3"/>
  <c r="AK2380" i="3"/>
  <c r="AO2380" i="3" s="1"/>
  <c r="AH2380" i="3"/>
  <c r="AG2380" i="3"/>
  <c r="AF2380" i="3"/>
  <c r="AC2380" i="3"/>
  <c r="AB2380" i="3"/>
  <c r="AA2380" i="3"/>
  <c r="Y2380" i="3"/>
  <c r="X2380" i="3"/>
  <c r="Z2380" i="3" s="1"/>
  <c r="W2380" i="3"/>
  <c r="V2380" i="3"/>
  <c r="S2380" i="3"/>
  <c r="U2380" i="3" s="1"/>
  <c r="R2380" i="3"/>
  <c r="T2380" i="3" s="1"/>
  <c r="AE2380" i="3" s="1"/>
  <c r="Q2380" i="3"/>
  <c r="AQ2380" i="3" s="1"/>
  <c r="P2380" i="3"/>
  <c r="O2380" i="3"/>
  <c r="AJ2380" i="3" s="1"/>
  <c r="N2380" i="3"/>
  <c r="AP2379" i="3"/>
  <c r="AU2379" i="3" s="1"/>
  <c r="AN2379" i="3"/>
  <c r="AM2379" i="3"/>
  <c r="AL2379" i="3"/>
  <c r="AK2379" i="3"/>
  <c r="AO2379" i="3" s="1"/>
  <c r="AH2379" i="3"/>
  <c r="AG2379" i="3"/>
  <c r="AF2379" i="3"/>
  <c r="AC2379" i="3"/>
  <c r="AB2379" i="3"/>
  <c r="AA2379" i="3"/>
  <c r="Y2379" i="3"/>
  <c r="X2379" i="3"/>
  <c r="Z2379" i="3" s="1"/>
  <c r="W2379" i="3"/>
  <c r="V2379" i="3"/>
  <c r="S2379" i="3"/>
  <c r="U2379" i="3" s="1"/>
  <c r="R2379" i="3"/>
  <c r="T2379" i="3" s="1"/>
  <c r="AE2379" i="3" s="1"/>
  <c r="Q2379" i="3"/>
  <c r="AQ2379" i="3" s="1"/>
  <c r="P2379" i="3"/>
  <c r="O2379" i="3"/>
  <c r="AJ2379" i="3" s="1"/>
  <c r="N2379" i="3"/>
  <c r="AP2378" i="3"/>
  <c r="AU2378" i="3" s="1"/>
  <c r="AN2378" i="3"/>
  <c r="AM2378" i="3"/>
  <c r="AL2378" i="3"/>
  <c r="AK2378" i="3"/>
  <c r="AO2378" i="3" s="1"/>
  <c r="AH2378" i="3"/>
  <c r="AG2378" i="3"/>
  <c r="AF2378" i="3"/>
  <c r="AC2378" i="3"/>
  <c r="AB2378" i="3"/>
  <c r="AA2378" i="3"/>
  <c r="Y2378" i="3"/>
  <c r="X2378" i="3"/>
  <c r="Z2378" i="3" s="1"/>
  <c r="W2378" i="3"/>
  <c r="V2378" i="3"/>
  <c r="S2378" i="3"/>
  <c r="U2378" i="3" s="1"/>
  <c r="R2378" i="3"/>
  <c r="T2378" i="3" s="1"/>
  <c r="AE2378" i="3" s="1"/>
  <c r="Q2378" i="3"/>
  <c r="AQ2378" i="3" s="1"/>
  <c r="P2378" i="3"/>
  <c r="O2378" i="3"/>
  <c r="AJ2378" i="3" s="1"/>
  <c r="N2378" i="3"/>
  <c r="AP2377" i="3"/>
  <c r="AU2377" i="3" s="1"/>
  <c r="AN2377" i="3"/>
  <c r="AM2377" i="3"/>
  <c r="AL2377" i="3"/>
  <c r="AK2377" i="3"/>
  <c r="AO2377" i="3" s="1"/>
  <c r="AH2377" i="3"/>
  <c r="AG2377" i="3"/>
  <c r="AF2377" i="3"/>
  <c r="AC2377" i="3"/>
  <c r="AB2377" i="3"/>
  <c r="AA2377" i="3"/>
  <c r="Y2377" i="3"/>
  <c r="X2377" i="3"/>
  <c r="Z2377" i="3" s="1"/>
  <c r="W2377" i="3"/>
  <c r="V2377" i="3"/>
  <c r="S2377" i="3"/>
  <c r="U2377" i="3" s="1"/>
  <c r="R2377" i="3"/>
  <c r="T2377" i="3" s="1"/>
  <c r="AE2377" i="3" s="1"/>
  <c r="Q2377" i="3"/>
  <c r="AQ2377" i="3" s="1"/>
  <c r="P2377" i="3"/>
  <c r="O2377" i="3"/>
  <c r="AJ2377" i="3" s="1"/>
  <c r="N2377" i="3"/>
  <c r="AP2376" i="3"/>
  <c r="AU2376" i="3" s="1"/>
  <c r="AN2376" i="3"/>
  <c r="AM2376" i="3"/>
  <c r="AL2376" i="3"/>
  <c r="AK2376" i="3"/>
  <c r="AO2376" i="3" s="1"/>
  <c r="AH2376" i="3"/>
  <c r="AG2376" i="3"/>
  <c r="AF2376" i="3"/>
  <c r="AC2376" i="3"/>
  <c r="AB2376" i="3"/>
  <c r="AA2376" i="3"/>
  <c r="Y2376" i="3"/>
  <c r="X2376" i="3"/>
  <c r="Z2376" i="3" s="1"/>
  <c r="W2376" i="3"/>
  <c r="V2376" i="3"/>
  <c r="S2376" i="3"/>
  <c r="U2376" i="3" s="1"/>
  <c r="R2376" i="3"/>
  <c r="T2376" i="3" s="1"/>
  <c r="AE2376" i="3" s="1"/>
  <c r="Q2376" i="3"/>
  <c r="AQ2376" i="3" s="1"/>
  <c r="P2376" i="3"/>
  <c r="O2376" i="3"/>
  <c r="AJ2376" i="3" s="1"/>
  <c r="N2376" i="3"/>
  <c r="AP2375" i="3"/>
  <c r="AU2375" i="3" s="1"/>
  <c r="AN2375" i="3"/>
  <c r="AM2375" i="3"/>
  <c r="AL2375" i="3"/>
  <c r="AK2375" i="3"/>
  <c r="AO2375" i="3" s="1"/>
  <c r="AH2375" i="3"/>
  <c r="AG2375" i="3"/>
  <c r="AF2375" i="3"/>
  <c r="AC2375" i="3"/>
  <c r="AB2375" i="3"/>
  <c r="AA2375" i="3"/>
  <c r="Y2375" i="3"/>
  <c r="X2375" i="3"/>
  <c r="Z2375" i="3" s="1"/>
  <c r="W2375" i="3"/>
  <c r="V2375" i="3"/>
  <c r="S2375" i="3"/>
  <c r="U2375" i="3" s="1"/>
  <c r="R2375" i="3"/>
  <c r="T2375" i="3" s="1"/>
  <c r="AE2375" i="3" s="1"/>
  <c r="Q2375" i="3"/>
  <c r="P2375" i="3"/>
  <c r="O2375" i="3"/>
  <c r="AJ2375" i="3" s="1"/>
  <c r="N2375" i="3"/>
  <c r="AP2374" i="3"/>
  <c r="AU2374" i="3" s="1"/>
  <c r="AN2374" i="3"/>
  <c r="AM2374" i="3"/>
  <c r="AL2374" i="3"/>
  <c r="AK2374" i="3"/>
  <c r="AO2374" i="3" s="1"/>
  <c r="AH2374" i="3"/>
  <c r="AG2374" i="3"/>
  <c r="AF2374" i="3"/>
  <c r="AC2374" i="3"/>
  <c r="AB2374" i="3"/>
  <c r="AA2374" i="3"/>
  <c r="Y2374" i="3"/>
  <c r="X2374" i="3"/>
  <c r="Z2374" i="3" s="1"/>
  <c r="W2374" i="3"/>
  <c r="V2374" i="3"/>
  <c r="S2374" i="3"/>
  <c r="U2374" i="3" s="1"/>
  <c r="R2374" i="3"/>
  <c r="T2374" i="3" s="1"/>
  <c r="AE2374" i="3" s="1"/>
  <c r="Q2374" i="3"/>
  <c r="AQ2374" i="3" s="1"/>
  <c r="P2374" i="3"/>
  <c r="O2374" i="3"/>
  <c r="AJ2374" i="3" s="1"/>
  <c r="N2374" i="3"/>
  <c r="AP2373" i="3"/>
  <c r="AU2373" i="3" s="1"/>
  <c r="AN2373" i="3"/>
  <c r="AM2373" i="3"/>
  <c r="AL2373" i="3"/>
  <c r="AK2373" i="3"/>
  <c r="AO2373" i="3" s="1"/>
  <c r="AH2373" i="3"/>
  <c r="AG2373" i="3"/>
  <c r="AF2373" i="3"/>
  <c r="AC2373" i="3"/>
  <c r="AB2373" i="3"/>
  <c r="AA2373" i="3"/>
  <c r="Y2373" i="3"/>
  <c r="X2373" i="3"/>
  <c r="Z2373" i="3" s="1"/>
  <c r="W2373" i="3"/>
  <c r="V2373" i="3"/>
  <c r="S2373" i="3"/>
  <c r="U2373" i="3" s="1"/>
  <c r="R2373" i="3"/>
  <c r="T2373" i="3" s="1"/>
  <c r="AE2373" i="3" s="1"/>
  <c r="Q2373" i="3"/>
  <c r="AQ2373" i="3" s="1"/>
  <c r="P2373" i="3"/>
  <c r="O2373" i="3"/>
  <c r="AJ2373" i="3" s="1"/>
  <c r="N2373" i="3"/>
  <c r="AP2372" i="3"/>
  <c r="AU2372" i="3" s="1"/>
  <c r="AN2372" i="3"/>
  <c r="AM2372" i="3"/>
  <c r="AL2372" i="3"/>
  <c r="AK2372" i="3"/>
  <c r="AO2372" i="3" s="1"/>
  <c r="AH2372" i="3"/>
  <c r="AG2372" i="3"/>
  <c r="AF2372" i="3"/>
  <c r="AC2372" i="3"/>
  <c r="AB2372" i="3"/>
  <c r="AA2372" i="3"/>
  <c r="Y2372" i="3"/>
  <c r="X2372" i="3"/>
  <c r="Z2372" i="3" s="1"/>
  <c r="W2372" i="3"/>
  <c r="V2372" i="3"/>
  <c r="S2372" i="3"/>
  <c r="U2372" i="3" s="1"/>
  <c r="R2372" i="3"/>
  <c r="T2372" i="3" s="1"/>
  <c r="AE2372" i="3" s="1"/>
  <c r="Q2372" i="3"/>
  <c r="AQ2372" i="3" s="1"/>
  <c r="P2372" i="3"/>
  <c r="O2372" i="3"/>
  <c r="AJ2372" i="3" s="1"/>
  <c r="N2372" i="3"/>
  <c r="AP2371" i="3"/>
  <c r="AU2371" i="3" s="1"/>
  <c r="AN2371" i="3"/>
  <c r="AM2371" i="3"/>
  <c r="AL2371" i="3"/>
  <c r="AK2371" i="3"/>
  <c r="AO2371" i="3" s="1"/>
  <c r="AH2371" i="3"/>
  <c r="AG2371" i="3"/>
  <c r="AF2371" i="3"/>
  <c r="AC2371" i="3"/>
  <c r="AB2371" i="3"/>
  <c r="AA2371" i="3"/>
  <c r="Y2371" i="3"/>
  <c r="X2371" i="3"/>
  <c r="Z2371" i="3" s="1"/>
  <c r="W2371" i="3"/>
  <c r="V2371" i="3"/>
  <c r="S2371" i="3"/>
  <c r="U2371" i="3" s="1"/>
  <c r="R2371" i="3"/>
  <c r="T2371" i="3" s="1"/>
  <c r="AE2371" i="3" s="1"/>
  <c r="Q2371" i="3"/>
  <c r="AQ2371" i="3" s="1"/>
  <c r="P2371" i="3"/>
  <c r="O2371" i="3"/>
  <c r="AJ2371" i="3" s="1"/>
  <c r="N2371" i="3"/>
  <c r="AP2370" i="3"/>
  <c r="AU2370" i="3" s="1"/>
  <c r="AN2370" i="3"/>
  <c r="AM2370" i="3"/>
  <c r="AL2370" i="3"/>
  <c r="AK2370" i="3"/>
  <c r="AO2370" i="3" s="1"/>
  <c r="AH2370" i="3"/>
  <c r="AG2370" i="3"/>
  <c r="AF2370" i="3"/>
  <c r="AC2370" i="3"/>
  <c r="AB2370" i="3"/>
  <c r="AA2370" i="3"/>
  <c r="Y2370" i="3"/>
  <c r="X2370" i="3"/>
  <c r="Z2370" i="3" s="1"/>
  <c r="W2370" i="3"/>
  <c r="V2370" i="3"/>
  <c r="S2370" i="3"/>
  <c r="U2370" i="3" s="1"/>
  <c r="R2370" i="3"/>
  <c r="T2370" i="3" s="1"/>
  <c r="AE2370" i="3" s="1"/>
  <c r="Q2370" i="3"/>
  <c r="AQ2370" i="3" s="1"/>
  <c r="P2370" i="3"/>
  <c r="O2370" i="3"/>
  <c r="AJ2370" i="3" s="1"/>
  <c r="N2370" i="3"/>
  <c r="AP2369" i="3"/>
  <c r="AU2369" i="3" s="1"/>
  <c r="AN2369" i="3"/>
  <c r="AM2369" i="3"/>
  <c r="AL2369" i="3"/>
  <c r="AK2369" i="3"/>
  <c r="AO2369" i="3" s="1"/>
  <c r="AH2369" i="3"/>
  <c r="AG2369" i="3"/>
  <c r="AF2369" i="3"/>
  <c r="AC2369" i="3"/>
  <c r="AB2369" i="3"/>
  <c r="AA2369" i="3"/>
  <c r="Y2369" i="3"/>
  <c r="X2369" i="3"/>
  <c r="Z2369" i="3" s="1"/>
  <c r="W2369" i="3"/>
  <c r="V2369" i="3"/>
  <c r="S2369" i="3"/>
  <c r="U2369" i="3" s="1"/>
  <c r="R2369" i="3"/>
  <c r="T2369" i="3" s="1"/>
  <c r="AE2369" i="3" s="1"/>
  <c r="Q2369" i="3"/>
  <c r="AQ2369" i="3" s="1"/>
  <c r="P2369" i="3"/>
  <c r="O2369" i="3"/>
  <c r="AJ2369" i="3" s="1"/>
  <c r="N2369" i="3"/>
  <c r="AP2368" i="3"/>
  <c r="AU2368" i="3" s="1"/>
  <c r="AN2368" i="3"/>
  <c r="AM2368" i="3"/>
  <c r="AL2368" i="3"/>
  <c r="AK2368" i="3"/>
  <c r="AO2368" i="3" s="1"/>
  <c r="AH2368" i="3"/>
  <c r="AG2368" i="3"/>
  <c r="AF2368" i="3"/>
  <c r="AC2368" i="3"/>
  <c r="AB2368" i="3"/>
  <c r="AA2368" i="3"/>
  <c r="Y2368" i="3"/>
  <c r="X2368" i="3"/>
  <c r="Z2368" i="3" s="1"/>
  <c r="W2368" i="3"/>
  <c r="V2368" i="3"/>
  <c r="S2368" i="3"/>
  <c r="U2368" i="3" s="1"/>
  <c r="R2368" i="3"/>
  <c r="T2368" i="3" s="1"/>
  <c r="AE2368" i="3" s="1"/>
  <c r="Q2368" i="3"/>
  <c r="AQ2368" i="3" s="1"/>
  <c r="P2368" i="3"/>
  <c r="O2368" i="3"/>
  <c r="AJ2368" i="3" s="1"/>
  <c r="N2368" i="3"/>
  <c r="AP2367" i="3"/>
  <c r="AU2367" i="3" s="1"/>
  <c r="AN2367" i="3"/>
  <c r="AM2367" i="3"/>
  <c r="AL2367" i="3"/>
  <c r="AK2367" i="3"/>
  <c r="AO2367" i="3" s="1"/>
  <c r="AH2367" i="3"/>
  <c r="AG2367" i="3"/>
  <c r="AF2367" i="3"/>
  <c r="AC2367" i="3"/>
  <c r="AB2367" i="3"/>
  <c r="AA2367" i="3"/>
  <c r="Y2367" i="3"/>
  <c r="X2367" i="3"/>
  <c r="Z2367" i="3" s="1"/>
  <c r="W2367" i="3"/>
  <c r="V2367" i="3"/>
  <c r="S2367" i="3"/>
  <c r="U2367" i="3" s="1"/>
  <c r="R2367" i="3"/>
  <c r="T2367" i="3" s="1"/>
  <c r="AE2367" i="3" s="1"/>
  <c r="Q2367" i="3"/>
  <c r="AQ2367" i="3" s="1"/>
  <c r="P2367" i="3"/>
  <c r="O2367" i="3"/>
  <c r="AJ2367" i="3" s="1"/>
  <c r="N2367" i="3"/>
  <c r="AP2366" i="3"/>
  <c r="AU2366" i="3" s="1"/>
  <c r="AN2366" i="3"/>
  <c r="AM2366" i="3"/>
  <c r="AL2366" i="3"/>
  <c r="AK2366" i="3"/>
  <c r="AO2366" i="3" s="1"/>
  <c r="AH2366" i="3"/>
  <c r="AG2366" i="3"/>
  <c r="AF2366" i="3"/>
  <c r="AC2366" i="3"/>
  <c r="AB2366" i="3"/>
  <c r="AA2366" i="3"/>
  <c r="Y2366" i="3"/>
  <c r="X2366" i="3"/>
  <c r="Z2366" i="3" s="1"/>
  <c r="W2366" i="3"/>
  <c r="V2366" i="3"/>
  <c r="S2366" i="3"/>
  <c r="U2366" i="3" s="1"/>
  <c r="R2366" i="3"/>
  <c r="T2366" i="3" s="1"/>
  <c r="AE2366" i="3" s="1"/>
  <c r="Q2366" i="3"/>
  <c r="P2366" i="3"/>
  <c r="O2366" i="3"/>
  <c r="AJ2366" i="3" s="1"/>
  <c r="N2366" i="3"/>
  <c r="AP2365" i="3"/>
  <c r="AU2365" i="3" s="1"/>
  <c r="AN2365" i="3"/>
  <c r="AM2365" i="3"/>
  <c r="AL2365" i="3"/>
  <c r="AK2365" i="3"/>
  <c r="AO2365" i="3" s="1"/>
  <c r="AH2365" i="3"/>
  <c r="AG2365" i="3"/>
  <c r="AF2365" i="3"/>
  <c r="AC2365" i="3"/>
  <c r="AB2365" i="3"/>
  <c r="AA2365" i="3"/>
  <c r="Y2365" i="3"/>
  <c r="X2365" i="3"/>
  <c r="Z2365" i="3" s="1"/>
  <c r="W2365" i="3"/>
  <c r="V2365" i="3"/>
  <c r="S2365" i="3"/>
  <c r="U2365" i="3" s="1"/>
  <c r="R2365" i="3"/>
  <c r="T2365" i="3" s="1"/>
  <c r="AE2365" i="3" s="1"/>
  <c r="Q2365" i="3"/>
  <c r="P2365" i="3"/>
  <c r="O2365" i="3"/>
  <c r="AJ2365" i="3" s="1"/>
  <c r="N2365" i="3"/>
  <c r="AP2364" i="3"/>
  <c r="AU2364" i="3" s="1"/>
  <c r="AN2364" i="3"/>
  <c r="AM2364" i="3"/>
  <c r="AL2364" i="3"/>
  <c r="AK2364" i="3"/>
  <c r="AO2364" i="3" s="1"/>
  <c r="AH2364" i="3"/>
  <c r="AG2364" i="3"/>
  <c r="AF2364" i="3"/>
  <c r="AC2364" i="3"/>
  <c r="AB2364" i="3"/>
  <c r="AA2364" i="3"/>
  <c r="Y2364" i="3"/>
  <c r="X2364" i="3"/>
  <c r="Z2364" i="3" s="1"/>
  <c r="W2364" i="3"/>
  <c r="V2364" i="3"/>
  <c r="S2364" i="3"/>
  <c r="U2364" i="3" s="1"/>
  <c r="R2364" i="3"/>
  <c r="T2364" i="3" s="1"/>
  <c r="AE2364" i="3" s="1"/>
  <c r="Q2364" i="3"/>
  <c r="P2364" i="3"/>
  <c r="O2364" i="3"/>
  <c r="AJ2364" i="3" s="1"/>
  <c r="N2364" i="3"/>
  <c r="AP2363" i="3"/>
  <c r="AU2363" i="3" s="1"/>
  <c r="AN2363" i="3"/>
  <c r="AM2363" i="3"/>
  <c r="AL2363" i="3"/>
  <c r="AK2363" i="3"/>
  <c r="AO2363" i="3" s="1"/>
  <c r="AH2363" i="3"/>
  <c r="AG2363" i="3"/>
  <c r="AF2363" i="3"/>
  <c r="AC2363" i="3"/>
  <c r="AB2363" i="3"/>
  <c r="AA2363" i="3"/>
  <c r="Y2363" i="3"/>
  <c r="X2363" i="3"/>
  <c r="Z2363" i="3" s="1"/>
  <c r="W2363" i="3"/>
  <c r="V2363" i="3"/>
  <c r="S2363" i="3"/>
  <c r="U2363" i="3" s="1"/>
  <c r="R2363" i="3"/>
  <c r="T2363" i="3" s="1"/>
  <c r="AE2363" i="3" s="1"/>
  <c r="Q2363" i="3"/>
  <c r="AQ2363" i="3" s="1"/>
  <c r="P2363" i="3"/>
  <c r="O2363" i="3"/>
  <c r="AJ2363" i="3" s="1"/>
  <c r="N2363" i="3"/>
  <c r="AP2362" i="3"/>
  <c r="AU2362" i="3" s="1"/>
  <c r="AN2362" i="3"/>
  <c r="AM2362" i="3"/>
  <c r="AL2362" i="3"/>
  <c r="AK2362" i="3"/>
  <c r="AO2362" i="3" s="1"/>
  <c r="AH2362" i="3"/>
  <c r="AG2362" i="3"/>
  <c r="AF2362" i="3"/>
  <c r="AC2362" i="3"/>
  <c r="AB2362" i="3"/>
  <c r="AA2362" i="3"/>
  <c r="Y2362" i="3"/>
  <c r="X2362" i="3"/>
  <c r="Z2362" i="3" s="1"/>
  <c r="W2362" i="3"/>
  <c r="V2362" i="3"/>
  <c r="S2362" i="3"/>
  <c r="U2362" i="3" s="1"/>
  <c r="R2362" i="3"/>
  <c r="T2362" i="3" s="1"/>
  <c r="AE2362" i="3" s="1"/>
  <c r="Q2362" i="3"/>
  <c r="P2362" i="3"/>
  <c r="O2362" i="3"/>
  <c r="AJ2362" i="3" s="1"/>
  <c r="N2362" i="3"/>
  <c r="AP2361" i="3"/>
  <c r="AU2361" i="3" s="1"/>
  <c r="AN2361" i="3"/>
  <c r="AM2361" i="3"/>
  <c r="AL2361" i="3"/>
  <c r="AK2361" i="3"/>
  <c r="AO2361" i="3" s="1"/>
  <c r="AH2361" i="3"/>
  <c r="AG2361" i="3"/>
  <c r="AF2361" i="3"/>
  <c r="AC2361" i="3"/>
  <c r="AB2361" i="3"/>
  <c r="AA2361" i="3"/>
  <c r="Y2361" i="3"/>
  <c r="X2361" i="3"/>
  <c r="Z2361" i="3" s="1"/>
  <c r="W2361" i="3"/>
  <c r="V2361" i="3"/>
  <c r="S2361" i="3"/>
  <c r="U2361" i="3" s="1"/>
  <c r="R2361" i="3"/>
  <c r="T2361" i="3" s="1"/>
  <c r="AE2361" i="3" s="1"/>
  <c r="Q2361" i="3"/>
  <c r="P2361" i="3"/>
  <c r="O2361" i="3"/>
  <c r="AJ2361" i="3" s="1"/>
  <c r="N2361" i="3"/>
  <c r="AP2360" i="3"/>
  <c r="AU2360" i="3" s="1"/>
  <c r="AN2360" i="3"/>
  <c r="AM2360" i="3"/>
  <c r="AL2360" i="3"/>
  <c r="AK2360" i="3"/>
  <c r="AO2360" i="3" s="1"/>
  <c r="AH2360" i="3"/>
  <c r="AG2360" i="3"/>
  <c r="AF2360" i="3"/>
  <c r="AC2360" i="3"/>
  <c r="AB2360" i="3"/>
  <c r="AA2360" i="3"/>
  <c r="Y2360" i="3"/>
  <c r="X2360" i="3"/>
  <c r="Z2360" i="3" s="1"/>
  <c r="W2360" i="3"/>
  <c r="V2360" i="3"/>
  <c r="S2360" i="3"/>
  <c r="U2360" i="3" s="1"/>
  <c r="R2360" i="3"/>
  <c r="T2360" i="3" s="1"/>
  <c r="AE2360" i="3" s="1"/>
  <c r="Q2360" i="3"/>
  <c r="AQ2360" i="3" s="1"/>
  <c r="P2360" i="3"/>
  <c r="O2360" i="3"/>
  <c r="AJ2360" i="3" s="1"/>
  <c r="N2360" i="3"/>
  <c r="AP2359" i="3"/>
  <c r="AU2359" i="3" s="1"/>
  <c r="AN2359" i="3"/>
  <c r="AM2359" i="3"/>
  <c r="AL2359" i="3"/>
  <c r="AK2359" i="3"/>
  <c r="AO2359" i="3" s="1"/>
  <c r="AH2359" i="3"/>
  <c r="AG2359" i="3"/>
  <c r="AF2359" i="3"/>
  <c r="AC2359" i="3"/>
  <c r="AB2359" i="3"/>
  <c r="AA2359" i="3"/>
  <c r="Y2359" i="3"/>
  <c r="X2359" i="3"/>
  <c r="Z2359" i="3" s="1"/>
  <c r="W2359" i="3"/>
  <c r="V2359" i="3"/>
  <c r="S2359" i="3"/>
  <c r="U2359" i="3" s="1"/>
  <c r="R2359" i="3"/>
  <c r="T2359" i="3" s="1"/>
  <c r="AE2359" i="3" s="1"/>
  <c r="Q2359" i="3"/>
  <c r="AQ2359" i="3" s="1"/>
  <c r="P2359" i="3"/>
  <c r="O2359" i="3"/>
  <c r="AJ2359" i="3" s="1"/>
  <c r="N2359" i="3"/>
  <c r="AP2358" i="3"/>
  <c r="AU2358" i="3" s="1"/>
  <c r="AN2358" i="3"/>
  <c r="AM2358" i="3"/>
  <c r="AL2358" i="3"/>
  <c r="AK2358" i="3"/>
  <c r="AO2358" i="3" s="1"/>
  <c r="AH2358" i="3"/>
  <c r="AG2358" i="3"/>
  <c r="AF2358" i="3"/>
  <c r="AC2358" i="3"/>
  <c r="AB2358" i="3"/>
  <c r="AA2358" i="3"/>
  <c r="Y2358" i="3"/>
  <c r="X2358" i="3"/>
  <c r="Z2358" i="3" s="1"/>
  <c r="W2358" i="3"/>
  <c r="V2358" i="3"/>
  <c r="S2358" i="3"/>
  <c r="U2358" i="3" s="1"/>
  <c r="R2358" i="3"/>
  <c r="T2358" i="3" s="1"/>
  <c r="AE2358" i="3" s="1"/>
  <c r="Q2358" i="3"/>
  <c r="AQ2358" i="3" s="1"/>
  <c r="P2358" i="3"/>
  <c r="O2358" i="3"/>
  <c r="AJ2358" i="3" s="1"/>
  <c r="N2358" i="3"/>
  <c r="AP2357" i="3"/>
  <c r="AU2357" i="3" s="1"/>
  <c r="AN2357" i="3"/>
  <c r="AM2357" i="3"/>
  <c r="AL2357" i="3"/>
  <c r="AK2357" i="3"/>
  <c r="AO2357" i="3" s="1"/>
  <c r="AH2357" i="3"/>
  <c r="AG2357" i="3"/>
  <c r="AF2357" i="3"/>
  <c r="AC2357" i="3"/>
  <c r="AB2357" i="3"/>
  <c r="AA2357" i="3"/>
  <c r="Y2357" i="3"/>
  <c r="X2357" i="3"/>
  <c r="Z2357" i="3" s="1"/>
  <c r="W2357" i="3"/>
  <c r="V2357" i="3"/>
  <c r="S2357" i="3"/>
  <c r="U2357" i="3" s="1"/>
  <c r="R2357" i="3"/>
  <c r="T2357" i="3" s="1"/>
  <c r="AE2357" i="3" s="1"/>
  <c r="Q2357" i="3"/>
  <c r="AQ2357" i="3" s="1"/>
  <c r="P2357" i="3"/>
  <c r="O2357" i="3"/>
  <c r="AJ2357" i="3" s="1"/>
  <c r="N2357" i="3"/>
  <c r="AP2356" i="3"/>
  <c r="AU2356" i="3" s="1"/>
  <c r="AN2356" i="3"/>
  <c r="AM2356" i="3"/>
  <c r="AL2356" i="3"/>
  <c r="AK2356" i="3"/>
  <c r="AO2356" i="3" s="1"/>
  <c r="AH2356" i="3"/>
  <c r="AG2356" i="3"/>
  <c r="AF2356" i="3"/>
  <c r="AC2356" i="3"/>
  <c r="AB2356" i="3"/>
  <c r="AA2356" i="3"/>
  <c r="Y2356" i="3"/>
  <c r="X2356" i="3"/>
  <c r="Z2356" i="3" s="1"/>
  <c r="W2356" i="3"/>
  <c r="V2356" i="3"/>
  <c r="S2356" i="3"/>
  <c r="U2356" i="3" s="1"/>
  <c r="R2356" i="3"/>
  <c r="T2356" i="3" s="1"/>
  <c r="AE2356" i="3" s="1"/>
  <c r="Q2356" i="3"/>
  <c r="AQ2356" i="3" s="1"/>
  <c r="P2356" i="3"/>
  <c r="O2356" i="3"/>
  <c r="AJ2356" i="3" s="1"/>
  <c r="N2356" i="3"/>
  <c r="AP2355" i="3"/>
  <c r="AU2355" i="3" s="1"/>
  <c r="AN2355" i="3"/>
  <c r="AM2355" i="3"/>
  <c r="AL2355" i="3"/>
  <c r="AK2355" i="3"/>
  <c r="AO2355" i="3" s="1"/>
  <c r="AH2355" i="3"/>
  <c r="AG2355" i="3"/>
  <c r="AF2355" i="3"/>
  <c r="AC2355" i="3"/>
  <c r="AB2355" i="3"/>
  <c r="AA2355" i="3"/>
  <c r="Y2355" i="3"/>
  <c r="X2355" i="3"/>
  <c r="Z2355" i="3" s="1"/>
  <c r="W2355" i="3"/>
  <c r="V2355" i="3"/>
  <c r="S2355" i="3"/>
  <c r="U2355" i="3" s="1"/>
  <c r="R2355" i="3"/>
  <c r="T2355" i="3" s="1"/>
  <c r="AE2355" i="3" s="1"/>
  <c r="Q2355" i="3"/>
  <c r="AQ2355" i="3" s="1"/>
  <c r="P2355" i="3"/>
  <c r="O2355" i="3"/>
  <c r="AJ2355" i="3" s="1"/>
  <c r="N2355" i="3"/>
  <c r="AP2354" i="3"/>
  <c r="AU2354" i="3" s="1"/>
  <c r="AN2354" i="3"/>
  <c r="AM2354" i="3"/>
  <c r="AL2354" i="3"/>
  <c r="AK2354" i="3"/>
  <c r="AO2354" i="3" s="1"/>
  <c r="AH2354" i="3"/>
  <c r="AG2354" i="3"/>
  <c r="AF2354" i="3"/>
  <c r="AC2354" i="3"/>
  <c r="AB2354" i="3"/>
  <c r="AA2354" i="3"/>
  <c r="Y2354" i="3"/>
  <c r="X2354" i="3"/>
  <c r="Z2354" i="3" s="1"/>
  <c r="W2354" i="3"/>
  <c r="V2354" i="3"/>
  <c r="S2354" i="3"/>
  <c r="U2354" i="3" s="1"/>
  <c r="R2354" i="3"/>
  <c r="T2354" i="3" s="1"/>
  <c r="AE2354" i="3" s="1"/>
  <c r="Q2354" i="3"/>
  <c r="AQ2354" i="3" s="1"/>
  <c r="P2354" i="3"/>
  <c r="O2354" i="3"/>
  <c r="AJ2354" i="3" s="1"/>
  <c r="N2354" i="3"/>
  <c r="AP2353" i="3"/>
  <c r="AU2353" i="3" s="1"/>
  <c r="AN2353" i="3"/>
  <c r="AM2353" i="3"/>
  <c r="AL2353" i="3"/>
  <c r="AK2353" i="3"/>
  <c r="AO2353" i="3" s="1"/>
  <c r="AH2353" i="3"/>
  <c r="AG2353" i="3"/>
  <c r="AF2353" i="3"/>
  <c r="AC2353" i="3"/>
  <c r="AB2353" i="3"/>
  <c r="AA2353" i="3"/>
  <c r="Y2353" i="3"/>
  <c r="X2353" i="3"/>
  <c r="Z2353" i="3" s="1"/>
  <c r="W2353" i="3"/>
  <c r="V2353" i="3"/>
  <c r="S2353" i="3"/>
  <c r="U2353" i="3" s="1"/>
  <c r="R2353" i="3"/>
  <c r="T2353" i="3" s="1"/>
  <c r="AE2353" i="3" s="1"/>
  <c r="Q2353" i="3"/>
  <c r="AQ2353" i="3" s="1"/>
  <c r="P2353" i="3"/>
  <c r="O2353" i="3"/>
  <c r="AJ2353" i="3" s="1"/>
  <c r="N2353" i="3"/>
  <c r="AP2352" i="3"/>
  <c r="AN2352" i="3"/>
  <c r="AM2352" i="3"/>
  <c r="AL2352" i="3"/>
  <c r="AK2352" i="3"/>
  <c r="AO2352" i="3" s="1"/>
  <c r="AH2352" i="3"/>
  <c r="AG2352" i="3"/>
  <c r="AF2352" i="3"/>
  <c r="AC2352" i="3"/>
  <c r="AB2352" i="3"/>
  <c r="Y2352" i="3"/>
  <c r="X2352" i="3"/>
  <c r="Z2352" i="3" s="1"/>
  <c r="W2352" i="3"/>
  <c r="V2352" i="3"/>
  <c r="S2352" i="3"/>
  <c r="U2352" i="3" s="1"/>
  <c r="R2352" i="3"/>
  <c r="T2352" i="3" s="1"/>
  <c r="AE2352" i="3" s="1"/>
  <c r="Q2352" i="3"/>
  <c r="P2352" i="3"/>
  <c r="O2352" i="3"/>
  <c r="AJ2352" i="3" s="1"/>
  <c r="N2352" i="3"/>
  <c r="AP2351" i="3"/>
  <c r="AU2351" i="3" s="1"/>
  <c r="AN2351" i="3"/>
  <c r="AM2351" i="3"/>
  <c r="AL2351" i="3"/>
  <c r="AK2351" i="3"/>
  <c r="AO2351" i="3" s="1"/>
  <c r="AH2351" i="3"/>
  <c r="AG2351" i="3"/>
  <c r="AF2351" i="3"/>
  <c r="AC2351" i="3"/>
  <c r="AB2351" i="3"/>
  <c r="AA2351" i="3"/>
  <c r="Y2351" i="3"/>
  <c r="X2351" i="3"/>
  <c r="Z2351" i="3" s="1"/>
  <c r="W2351" i="3"/>
  <c r="V2351" i="3"/>
  <c r="S2351" i="3"/>
  <c r="U2351" i="3" s="1"/>
  <c r="R2351" i="3"/>
  <c r="T2351" i="3" s="1"/>
  <c r="AE2351" i="3" s="1"/>
  <c r="Q2351" i="3"/>
  <c r="AQ2351" i="3" s="1"/>
  <c r="P2351" i="3"/>
  <c r="O2351" i="3"/>
  <c r="AJ2351" i="3" s="1"/>
  <c r="N2351" i="3"/>
  <c r="AP2350" i="3"/>
  <c r="AU2350" i="3" s="1"/>
  <c r="AN2350" i="3"/>
  <c r="AM2350" i="3"/>
  <c r="AL2350" i="3"/>
  <c r="AK2350" i="3"/>
  <c r="AO2350" i="3" s="1"/>
  <c r="AH2350" i="3"/>
  <c r="AG2350" i="3"/>
  <c r="AF2350" i="3"/>
  <c r="AC2350" i="3"/>
  <c r="AB2350" i="3"/>
  <c r="AA2350" i="3"/>
  <c r="Y2350" i="3"/>
  <c r="X2350" i="3"/>
  <c r="Z2350" i="3" s="1"/>
  <c r="W2350" i="3"/>
  <c r="V2350" i="3"/>
  <c r="S2350" i="3"/>
  <c r="U2350" i="3" s="1"/>
  <c r="R2350" i="3"/>
  <c r="T2350" i="3" s="1"/>
  <c r="AE2350" i="3" s="1"/>
  <c r="Q2350" i="3"/>
  <c r="AQ2350" i="3" s="1"/>
  <c r="P2350" i="3"/>
  <c r="O2350" i="3"/>
  <c r="AJ2350" i="3" s="1"/>
  <c r="N2350" i="3"/>
  <c r="AP2349" i="3"/>
  <c r="AU2349" i="3" s="1"/>
  <c r="AN2349" i="3"/>
  <c r="AM2349" i="3"/>
  <c r="AL2349" i="3"/>
  <c r="AK2349" i="3"/>
  <c r="AO2349" i="3" s="1"/>
  <c r="AH2349" i="3"/>
  <c r="AG2349" i="3"/>
  <c r="AF2349" i="3"/>
  <c r="AC2349" i="3"/>
  <c r="AB2349" i="3"/>
  <c r="AA2349" i="3"/>
  <c r="Y2349" i="3"/>
  <c r="X2349" i="3"/>
  <c r="Z2349" i="3" s="1"/>
  <c r="W2349" i="3"/>
  <c r="V2349" i="3"/>
  <c r="S2349" i="3"/>
  <c r="U2349" i="3" s="1"/>
  <c r="R2349" i="3"/>
  <c r="T2349" i="3" s="1"/>
  <c r="AE2349" i="3" s="1"/>
  <c r="Q2349" i="3"/>
  <c r="AQ2349" i="3" s="1"/>
  <c r="P2349" i="3"/>
  <c r="O2349" i="3"/>
  <c r="AJ2349" i="3" s="1"/>
  <c r="N2349" i="3"/>
  <c r="AP2348" i="3"/>
  <c r="AU2348" i="3" s="1"/>
  <c r="AN2348" i="3"/>
  <c r="AM2348" i="3"/>
  <c r="AL2348" i="3"/>
  <c r="AK2348" i="3"/>
  <c r="AO2348" i="3" s="1"/>
  <c r="AH2348" i="3"/>
  <c r="AG2348" i="3"/>
  <c r="AF2348" i="3"/>
  <c r="AC2348" i="3"/>
  <c r="AB2348" i="3"/>
  <c r="AA2348" i="3"/>
  <c r="Y2348" i="3"/>
  <c r="X2348" i="3"/>
  <c r="Z2348" i="3" s="1"/>
  <c r="W2348" i="3"/>
  <c r="V2348" i="3"/>
  <c r="S2348" i="3"/>
  <c r="U2348" i="3" s="1"/>
  <c r="R2348" i="3"/>
  <c r="T2348" i="3" s="1"/>
  <c r="AE2348" i="3" s="1"/>
  <c r="Q2348" i="3"/>
  <c r="P2348" i="3"/>
  <c r="O2348" i="3"/>
  <c r="AJ2348" i="3" s="1"/>
  <c r="N2348" i="3"/>
  <c r="AP2347" i="3"/>
  <c r="AN2347" i="3"/>
  <c r="AM2347" i="3"/>
  <c r="AL2347" i="3"/>
  <c r="AK2347" i="3"/>
  <c r="AO2347" i="3" s="1"/>
  <c r="AH2347" i="3"/>
  <c r="AG2347" i="3"/>
  <c r="AF2347" i="3"/>
  <c r="AC2347" i="3"/>
  <c r="AB2347" i="3"/>
  <c r="Y2347" i="3"/>
  <c r="X2347" i="3"/>
  <c r="Z2347" i="3" s="1"/>
  <c r="W2347" i="3"/>
  <c r="V2347" i="3"/>
  <c r="S2347" i="3"/>
  <c r="U2347" i="3" s="1"/>
  <c r="R2347" i="3"/>
  <c r="T2347" i="3" s="1"/>
  <c r="AE2347" i="3" s="1"/>
  <c r="Q2347" i="3"/>
  <c r="AQ2347" i="3" s="1"/>
  <c r="P2347" i="3"/>
  <c r="O2347" i="3"/>
  <c r="AJ2347" i="3" s="1"/>
  <c r="N2347" i="3"/>
  <c r="AP2346" i="3"/>
  <c r="AU2346" i="3" s="1"/>
  <c r="AN2346" i="3"/>
  <c r="AM2346" i="3"/>
  <c r="AL2346" i="3"/>
  <c r="AK2346" i="3"/>
  <c r="AO2346" i="3" s="1"/>
  <c r="AH2346" i="3"/>
  <c r="AG2346" i="3"/>
  <c r="AF2346" i="3"/>
  <c r="AC2346" i="3"/>
  <c r="AB2346" i="3"/>
  <c r="AA2346" i="3"/>
  <c r="Y2346" i="3"/>
  <c r="X2346" i="3"/>
  <c r="Z2346" i="3" s="1"/>
  <c r="W2346" i="3"/>
  <c r="V2346" i="3"/>
  <c r="S2346" i="3"/>
  <c r="U2346" i="3" s="1"/>
  <c r="R2346" i="3"/>
  <c r="T2346" i="3" s="1"/>
  <c r="AE2346" i="3" s="1"/>
  <c r="Q2346" i="3"/>
  <c r="AQ2346" i="3" s="1"/>
  <c r="P2346" i="3"/>
  <c r="O2346" i="3"/>
  <c r="AJ2346" i="3" s="1"/>
  <c r="N2346" i="3"/>
  <c r="AP2345" i="3"/>
  <c r="AU2345" i="3" s="1"/>
  <c r="AN2345" i="3"/>
  <c r="AM2345" i="3"/>
  <c r="AL2345" i="3"/>
  <c r="AK2345" i="3"/>
  <c r="AO2345" i="3" s="1"/>
  <c r="AH2345" i="3"/>
  <c r="AG2345" i="3"/>
  <c r="AF2345" i="3"/>
  <c r="AC2345" i="3"/>
  <c r="AB2345" i="3"/>
  <c r="AA2345" i="3"/>
  <c r="Y2345" i="3"/>
  <c r="X2345" i="3"/>
  <c r="Z2345" i="3" s="1"/>
  <c r="W2345" i="3"/>
  <c r="V2345" i="3"/>
  <c r="S2345" i="3"/>
  <c r="U2345" i="3" s="1"/>
  <c r="R2345" i="3"/>
  <c r="T2345" i="3" s="1"/>
  <c r="AE2345" i="3" s="1"/>
  <c r="Q2345" i="3"/>
  <c r="AQ2345" i="3" s="1"/>
  <c r="P2345" i="3"/>
  <c r="O2345" i="3"/>
  <c r="AJ2345" i="3" s="1"/>
  <c r="N2345" i="3"/>
  <c r="AP2344" i="3"/>
  <c r="AU2344" i="3" s="1"/>
  <c r="AN2344" i="3"/>
  <c r="AM2344" i="3"/>
  <c r="AL2344" i="3"/>
  <c r="AK2344" i="3"/>
  <c r="AO2344" i="3" s="1"/>
  <c r="AH2344" i="3"/>
  <c r="AG2344" i="3"/>
  <c r="AF2344" i="3"/>
  <c r="AC2344" i="3"/>
  <c r="AB2344" i="3"/>
  <c r="AA2344" i="3"/>
  <c r="Y2344" i="3"/>
  <c r="X2344" i="3"/>
  <c r="Z2344" i="3" s="1"/>
  <c r="W2344" i="3"/>
  <c r="V2344" i="3"/>
  <c r="S2344" i="3"/>
  <c r="U2344" i="3" s="1"/>
  <c r="R2344" i="3"/>
  <c r="T2344" i="3" s="1"/>
  <c r="AE2344" i="3" s="1"/>
  <c r="Q2344" i="3"/>
  <c r="AQ2344" i="3" s="1"/>
  <c r="P2344" i="3"/>
  <c r="O2344" i="3"/>
  <c r="AJ2344" i="3" s="1"/>
  <c r="N2344" i="3"/>
  <c r="AP2343" i="3"/>
  <c r="AU2343" i="3" s="1"/>
  <c r="AN2343" i="3"/>
  <c r="AM2343" i="3"/>
  <c r="AL2343" i="3"/>
  <c r="AK2343" i="3"/>
  <c r="AO2343" i="3" s="1"/>
  <c r="AH2343" i="3"/>
  <c r="AG2343" i="3"/>
  <c r="AF2343" i="3"/>
  <c r="AC2343" i="3"/>
  <c r="AB2343" i="3"/>
  <c r="AA2343" i="3"/>
  <c r="Y2343" i="3"/>
  <c r="X2343" i="3"/>
  <c r="Z2343" i="3" s="1"/>
  <c r="W2343" i="3"/>
  <c r="V2343" i="3"/>
  <c r="S2343" i="3"/>
  <c r="U2343" i="3" s="1"/>
  <c r="R2343" i="3"/>
  <c r="T2343" i="3" s="1"/>
  <c r="AE2343" i="3" s="1"/>
  <c r="Q2343" i="3"/>
  <c r="AQ2343" i="3" s="1"/>
  <c r="P2343" i="3"/>
  <c r="O2343" i="3"/>
  <c r="AJ2343" i="3" s="1"/>
  <c r="N2343" i="3"/>
  <c r="AP2342" i="3"/>
  <c r="AU2342" i="3" s="1"/>
  <c r="AN2342" i="3"/>
  <c r="AM2342" i="3"/>
  <c r="AL2342" i="3"/>
  <c r="AK2342" i="3"/>
  <c r="AO2342" i="3" s="1"/>
  <c r="AH2342" i="3"/>
  <c r="AG2342" i="3"/>
  <c r="AF2342" i="3"/>
  <c r="AC2342" i="3"/>
  <c r="AB2342" i="3"/>
  <c r="AA2342" i="3"/>
  <c r="Y2342" i="3"/>
  <c r="X2342" i="3"/>
  <c r="Z2342" i="3" s="1"/>
  <c r="W2342" i="3"/>
  <c r="V2342" i="3"/>
  <c r="S2342" i="3"/>
  <c r="U2342" i="3" s="1"/>
  <c r="R2342" i="3"/>
  <c r="T2342" i="3" s="1"/>
  <c r="AE2342" i="3" s="1"/>
  <c r="Q2342" i="3"/>
  <c r="AQ2342" i="3" s="1"/>
  <c r="P2342" i="3"/>
  <c r="O2342" i="3"/>
  <c r="AJ2342" i="3" s="1"/>
  <c r="N2342" i="3"/>
  <c r="AP2341" i="3"/>
  <c r="AU2341" i="3" s="1"/>
  <c r="AN2341" i="3"/>
  <c r="AM2341" i="3"/>
  <c r="AL2341" i="3"/>
  <c r="AK2341" i="3"/>
  <c r="AO2341" i="3" s="1"/>
  <c r="AH2341" i="3"/>
  <c r="AG2341" i="3"/>
  <c r="AF2341" i="3"/>
  <c r="AC2341" i="3"/>
  <c r="AB2341" i="3"/>
  <c r="AA2341" i="3"/>
  <c r="Y2341" i="3"/>
  <c r="X2341" i="3"/>
  <c r="Z2341" i="3" s="1"/>
  <c r="W2341" i="3"/>
  <c r="V2341" i="3"/>
  <c r="S2341" i="3"/>
  <c r="U2341" i="3" s="1"/>
  <c r="R2341" i="3"/>
  <c r="T2341" i="3" s="1"/>
  <c r="AE2341" i="3" s="1"/>
  <c r="Q2341" i="3"/>
  <c r="AQ2341" i="3" s="1"/>
  <c r="P2341" i="3"/>
  <c r="O2341" i="3"/>
  <c r="AJ2341" i="3" s="1"/>
  <c r="N2341" i="3"/>
  <c r="AP2340" i="3"/>
  <c r="AU2340" i="3" s="1"/>
  <c r="AN2340" i="3"/>
  <c r="AM2340" i="3"/>
  <c r="AL2340" i="3"/>
  <c r="AK2340" i="3"/>
  <c r="AO2340" i="3" s="1"/>
  <c r="AH2340" i="3"/>
  <c r="AG2340" i="3"/>
  <c r="AF2340" i="3"/>
  <c r="AC2340" i="3"/>
  <c r="AB2340" i="3"/>
  <c r="AA2340" i="3"/>
  <c r="Y2340" i="3"/>
  <c r="X2340" i="3"/>
  <c r="Z2340" i="3" s="1"/>
  <c r="W2340" i="3"/>
  <c r="V2340" i="3"/>
  <c r="S2340" i="3"/>
  <c r="U2340" i="3" s="1"/>
  <c r="R2340" i="3"/>
  <c r="T2340" i="3" s="1"/>
  <c r="AE2340" i="3" s="1"/>
  <c r="Q2340" i="3"/>
  <c r="AQ2340" i="3" s="1"/>
  <c r="P2340" i="3"/>
  <c r="O2340" i="3"/>
  <c r="AJ2340" i="3" s="1"/>
  <c r="N2340" i="3"/>
  <c r="AP2339" i="3"/>
  <c r="AU2339" i="3" s="1"/>
  <c r="AN2339" i="3"/>
  <c r="AM2339" i="3"/>
  <c r="AL2339" i="3"/>
  <c r="AK2339" i="3"/>
  <c r="AO2339" i="3" s="1"/>
  <c r="AH2339" i="3"/>
  <c r="AG2339" i="3"/>
  <c r="AF2339" i="3"/>
  <c r="AC2339" i="3"/>
  <c r="AB2339" i="3"/>
  <c r="AA2339" i="3"/>
  <c r="Y2339" i="3"/>
  <c r="X2339" i="3"/>
  <c r="Z2339" i="3" s="1"/>
  <c r="W2339" i="3"/>
  <c r="V2339" i="3"/>
  <c r="S2339" i="3"/>
  <c r="U2339" i="3" s="1"/>
  <c r="R2339" i="3"/>
  <c r="T2339" i="3" s="1"/>
  <c r="AE2339" i="3" s="1"/>
  <c r="Q2339" i="3"/>
  <c r="AQ2339" i="3" s="1"/>
  <c r="P2339" i="3"/>
  <c r="O2339" i="3"/>
  <c r="AJ2339" i="3" s="1"/>
  <c r="N2339" i="3"/>
  <c r="AP2338" i="3"/>
  <c r="AN2338" i="3"/>
  <c r="AM2338" i="3"/>
  <c r="AL2338" i="3"/>
  <c r="AK2338" i="3"/>
  <c r="AO2338" i="3" s="1"/>
  <c r="AH2338" i="3"/>
  <c r="AG2338" i="3"/>
  <c r="AF2338" i="3"/>
  <c r="AC2338" i="3"/>
  <c r="AB2338" i="3"/>
  <c r="Y2338" i="3"/>
  <c r="X2338" i="3"/>
  <c r="Z2338" i="3" s="1"/>
  <c r="W2338" i="3"/>
  <c r="V2338" i="3"/>
  <c r="S2338" i="3"/>
  <c r="U2338" i="3" s="1"/>
  <c r="R2338" i="3"/>
  <c r="T2338" i="3" s="1"/>
  <c r="AE2338" i="3" s="1"/>
  <c r="Q2338" i="3"/>
  <c r="AQ2338" i="3" s="1"/>
  <c r="P2338" i="3"/>
  <c r="O2338" i="3"/>
  <c r="AJ2338" i="3" s="1"/>
  <c r="N2338" i="3"/>
  <c r="AP2337" i="3"/>
  <c r="AU2337" i="3" s="1"/>
  <c r="AN2337" i="3"/>
  <c r="AM2337" i="3"/>
  <c r="AL2337" i="3"/>
  <c r="AK2337" i="3"/>
  <c r="AO2337" i="3" s="1"/>
  <c r="AH2337" i="3"/>
  <c r="AG2337" i="3"/>
  <c r="AF2337" i="3"/>
  <c r="AC2337" i="3"/>
  <c r="AB2337" i="3"/>
  <c r="AA2337" i="3"/>
  <c r="Y2337" i="3"/>
  <c r="X2337" i="3"/>
  <c r="Z2337" i="3" s="1"/>
  <c r="W2337" i="3"/>
  <c r="V2337" i="3"/>
  <c r="S2337" i="3"/>
  <c r="U2337" i="3" s="1"/>
  <c r="R2337" i="3"/>
  <c r="T2337" i="3" s="1"/>
  <c r="AE2337" i="3" s="1"/>
  <c r="Q2337" i="3"/>
  <c r="AQ2337" i="3" s="1"/>
  <c r="P2337" i="3"/>
  <c r="O2337" i="3"/>
  <c r="AJ2337" i="3" s="1"/>
  <c r="N2337" i="3"/>
  <c r="AP2336" i="3"/>
  <c r="AU2336" i="3" s="1"/>
  <c r="AN2336" i="3"/>
  <c r="AM2336" i="3"/>
  <c r="AL2336" i="3"/>
  <c r="AK2336" i="3"/>
  <c r="AO2336" i="3" s="1"/>
  <c r="AH2336" i="3"/>
  <c r="AG2336" i="3"/>
  <c r="AF2336" i="3"/>
  <c r="AC2336" i="3"/>
  <c r="AB2336" i="3"/>
  <c r="AA2336" i="3"/>
  <c r="Y2336" i="3"/>
  <c r="X2336" i="3"/>
  <c r="Z2336" i="3" s="1"/>
  <c r="W2336" i="3"/>
  <c r="V2336" i="3"/>
  <c r="S2336" i="3"/>
  <c r="U2336" i="3" s="1"/>
  <c r="R2336" i="3"/>
  <c r="T2336" i="3" s="1"/>
  <c r="AE2336" i="3" s="1"/>
  <c r="Q2336" i="3"/>
  <c r="AQ2336" i="3" s="1"/>
  <c r="P2336" i="3"/>
  <c r="O2336" i="3"/>
  <c r="AJ2336" i="3" s="1"/>
  <c r="N2336" i="3"/>
  <c r="AP2335" i="3"/>
  <c r="AU2335" i="3" s="1"/>
  <c r="AN2335" i="3"/>
  <c r="AM2335" i="3"/>
  <c r="AL2335" i="3"/>
  <c r="AK2335" i="3"/>
  <c r="AO2335" i="3" s="1"/>
  <c r="AH2335" i="3"/>
  <c r="AG2335" i="3"/>
  <c r="AF2335" i="3"/>
  <c r="AC2335" i="3"/>
  <c r="AB2335" i="3"/>
  <c r="AA2335" i="3"/>
  <c r="Y2335" i="3"/>
  <c r="X2335" i="3"/>
  <c r="Z2335" i="3" s="1"/>
  <c r="W2335" i="3"/>
  <c r="V2335" i="3"/>
  <c r="S2335" i="3"/>
  <c r="U2335" i="3" s="1"/>
  <c r="R2335" i="3"/>
  <c r="T2335" i="3" s="1"/>
  <c r="AE2335" i="3" s="1"/>
  <c r="Q2335" i="3"/>
  <c r="AQ2335" i="3" s="1"/>
  <c r="P2335" i="3"/>
  <c r="O2335" i="3"/>
  <c r="AJ2335" i="3" s="1"/>
  <c r="N2335" i="3"/>
  <c r="AP2334" i="3"/>
  <c r="AN2334" i="3"/>
  <c r="AM2334" i="3"/>
  <c r="AL2334" i="3"/>
  <c r="AK2334" i="3"/>
  <c r="AO2334" i="3" s="1"/>
  <c r="AH2334" i="3"/>
  <c r="AG2334" i="3"/>
  <c r="AF2334" i="3"/>
  <c r="AC2334" i="3"/>
  <c r="AB2334" i="3"/>
  <c r="Y2334" i="3"/>
  <c r="X2334" i="3"/>
  <c r="Z2334" i="3" s="1"/>
  <c r="W2334" i="3"/>
  <c r="V2334" i="3"/>
  <c r="S2334" i="3"/>
  <c r="U2334" i="3" s="1"/>
  <c r="R2334" i="3"/>
  <c r="T2334" i="3" s="1"/>
  <c r="AE2334" i="3" s="1"/>
  <c r="Q2334" i="3"/>
  <c r="AQ2334" i="3" s="1"/>
  <c r="P2334" i="3"/>
  <c r="O2334" i="3"/>
  <c r="AJ2334" i="3" s="1"/>
  <c r="N2334" i="3"/>
  <c r="AP2333" i="3"/>
  <c r="AU2333" i="3" s="1"/>
  <c r="AN2333" i="3"/>
  <c r="AM2333" i="3"/>
  <c r="AL2333" i="3"/>
  <c r="AK2333" i="3"/>
  <c r="AO2333" i="3" s="1"/>
  <c r="AH2333" i="3"/>
  <c r="AG2333" i="3"/>
  <c r="AF2333" i="3"/>
  <c r="AC2333" i="3"/>
  <c r="AB2333" i="3"/>
  <c r="AA2333" i="3"/>
  <c r="Y2333" i="3"/>
  <c r="X2333" i="3"/>
  <c r="Z2333" i="3" s="1"/>
  <c r="W2333" i="3"/>
  <c r="V2333" i="3"/>
  <c r="S2333" i="3"/>
  <c r="U2333" i="3" s="1"/>
  <c r="R2333" i="3"/>
  <c r="T2333" i="3" s="1"/>
  <c r="AE2333" i="3" s="1"/>
  <c r="Q2333" i="3"/>
  <c r="AQ2333" i="3" s="1"/>
  <c r="P2333" i="3"/>
  <c r="O2333" i="3"/>
  <c r="AJ2333" i="3" s="1"/>
  <c r="N2333" i="3"/>
  <c r="AP2332" i="3"/>
  <c r="AU2332" i="3" s="1"/>
  <c r="AN2332" i="3"/>
  <c r="AM2332" i="3"/>
  <c r="AL2332" i="3"/>
  <c r="AK2332" i="3"/>
  <c r="AO2332" i="3" s="1"/>
  <c r="AH2332" i="3"/>
  <c r="AG2332" i="3"/>
  <c r="AF2332" i="3"/>
  <c r="AC2332" i="3"/>
  <c r="AB2332" i="3"/>
  <c r="AA2332" i="3"/>
  <c r="Y2332" i="3"/>
  <c r="X2332" i="3"/>
  <c r="Z2332" i="3" s="1"/>
  <c r="W2332" i="3"/>
  <c r="V2332" i="3"/>
  <c r="S2332" i="3"/>
  <c r="U2332" i="3" s="1"/>
  <c r="R2332" i="3"/>
  <c r="T2332" i="3" s="1"/>
  <c r="AE2332" i="3" s="1"/>
  <c r="Q2332" i="3"/>
  <c r="AQ2332" i="3" s="1"/>
  <c r="P2332" i="3"/>
  <c r="O2332" i="3"/>
  <c r="AJ2332" i="3" s="1"/>
  <c r="N2332" i="3"/>
  <c r="AP2331" i="3"/>
  <c r="AU2331" i="3" s="1"/>
  <c r="AN2331" i="3"/>
  <c r="AM2331" i="3"/>
  <c r="AL2331" i="3"/>
  <c r="AK2331" i="3"/>
  <c r="AO2331" i="3" s="1"/>
  <c r="AH2331" i="3"/>
  <c r="AG2331" i="3"/>
  <c r="AF2331" i="3"/>
  <c r="AC2331" i="3"/>
  <c r="AB2331" i="3"/>
  <c r="AA2331" i="3"/>
  <c r="Y2331" i="3"/>
  <c r="X2331" i="3"/>
  <c r="Z2331" i="3" s="1"/>
  <c r="W2331" i="3"/>
  <c r="V2331" i="3"/>
  <c r="S2331" i="3"/>
  <c r="U2331" i="3" s="1"/>
  <c r="R2331" i="3"/>
  <c r="T2331" i="3" s="1"/>
  <c r="AE2331" i="3" s="1"/>
  <c r="Q2331" i="3"/>
  <c r="AQ2331" i="3" s="1"/>
  <c r="P2331" i="3"/>
  <c r="O2331" i="3"/>
  <c r="AJ2331" i="3" s="1"/>
  <c r="N2331" i="3"/>
  <c r="AP2330" i="3"/>
  <c r="AU2330" i="3" s="1"/>
  <c r="AN2330" i="3"/>
  <c r="AM2330" i="3"/>
  <c r="AL2330" i="3"/>
  <c r="AK2330" i="3"/>
  <c r="AO2330" i="3" s="1"/>
  <c r="AH2330" i="3"/>
  <c r="AG2330" i="3"/>
  <c r="AF2330" i="3"/>
  <c r="AC2330" i="3"/>
  <c r="AB2330" i="3"/>
  <c r="AA2330" i="3"/>
  <c r="Y2330" i="3"/>
  <c r="X2330" i="3"/>
  <c r="Z2330" i="3" s="1"/>
  <c r="W2330" i="3"/>
  <c r="V2330" i="3"/>
  <c r="S2330" i="3"/>
  <c r="U2330" i="3" s="1"/>
  <c r="R2330" i="3"/>
  <c r="T2330" i="3" s="1"/>
  <c r="AE2330" i="3" s="1"/>
  <c r="Q2330" i="3"/>
  <c r="AQ2330" i="3" s="1"/>
  <c r="P2330" i="3"/>
  <c r="O2330" i="3"/>
  <c r="AJ2330" i="3" s="1"/>
  <c r="N2330" i="3"/>
  <c r="AP2329" i="3"/>
  <c r="AU2329" i="3" s="1"/>
  <c r="AN2329" i="3"/>
  <c r="AM2329" i="3"/>
  <c r="AL2329" i="3"/>
  <c r="AK2329" i="3"/>
  <c r="AO2329" i="3" s="1"/>
  <c r="AH2329" i="3"/>
  <c r="AG2329" i="3"/>
  <c r="AF2329" i="3"/>
  <c r="AC2329" i="3"/>
  <c r="AB2329" i="3"/>
  <c r="AA2329" i="3"/>
  <c r="Y2329" i="3"/>
  <c r="X2329" i="3"/>
  <c r="Z2329" i="3" s="1"/>
  <c r="W2329" i="3"/>
  <c r="V2329" i="3"/>
  <c r="S2329" i="3"/>
  <c r="U2329" i="3" s="1"/>
  <c r="R2329" i="3"/>
  <c r="T2329" i="3" s="1"/>
  <c r="AE2329" i="3" s="1"/>
  <c r="Q2329" i="3"/>
  <c r="AQ2329" i="3" s="1"/>
  <c r="P2329" i="3"/>
  <c r="O2329" i="3"/>
  <c r="AJ2329" i="3" s="1"/>
  <c r="N2329" i="3"/>
  <c r="AP2328" i="3"/>
  <c r="AU2328" i="3" s="1"/>
  <c r="AN2328" i="3"/>
  <c r="AM2328" i="3"/>
  <c r="AL2328" i="3"/>
  <c r="AK2328" i="3"/>
  <c r="AO2328" i="3" s="1"/>
  <c r="AH2328" i="3"/>
  <c r="AG2328" i="3"/>
  <c r="AF2328" i="3"/>
  <c r="AC2328" i="3"/>
  <c r="AB2328" i="3"/>
  <c r="AA2328" i="3"/>
  <c r="Y2328" i="3"/>
  <c r="X2328" i="3"/>
  <c r="Z2328" i="3" s="1"/>
  <c r="W2328" i="3"/>
  <c r="V2328" i="3"/>
  <c r="S2328" i="3"/>
  <c r="U2328" i="3" s="1"/>
  <c r="R2328" i="3"/>
  <c r="T2328" i="3" s="1"/>
  <c r="AE2328" i="3" s="1"/>
  <c r="Q2328" i="3"/>
  <c r="AQ2328" i="3" s="1"/>
  <c r="P2328" i="3"/>
  <c r="O2328" i="3"/>
  <c r="AJ2328" i="3" s="1"/>
  <c r="N2328" i="3"/>
  <c r="AP2327" i="3"/>
  <c r="AU2327" i="3" s="1"/>
  <c r="AN2327" i="3"/>
  <c r="AM2327" i="3"/>
  <c r="AL2327" i="3"/>
  <c r="AK2327" i="3"/>
  <c r="AO2327" i="3" s="1"/>
  <c r="AH2327" i="3"/>
  <c r="AG2327" i="3"/>
  <c r="AF2327" i="3"/>
  <c r="AC2327" i="3"/>
  <c r="AB2327" i="3"/>
  <c r="AA2327" i="3"/>
  <c r="Y2327" i="3"/>
  <c r="X2327" i="3"/>
  <c r="Z2327" i="3" s="1"/>
  <c r="W2327" i="3"/>
  <c r="V2327" i="3"/>
  <c r="S2327" i="3"/>
  <c r="U2327" i="3" s="1"/>
  <c r="R2327" i="3"/>
  <c r="T2327" i="3" s="1"/>
  <c r="AE2327" i="3" s="1"/>
  <c r="Q2327" i="3"/>
  <c r="AQ2327" i="3" s="1"/>
  <c r="P2327" i="3"/>
  <c r="O2327" i="3"/>
  <c r="AJ2327" i="3" s="1"/>
  <c r="N2327" i="3"/>
  <c r="AP2326" i="3"/>
  <c r="AU2326" i="3" s="1"/>
  <c r="AN2326" i="3"/>
  <c r="AM2326" i="3"/>
  <c r="AL2326" i="3"/>
  <c r="AK2326" i="3"/>
  <c r="AO2326" i="3" s="1"/>
  <c r="AH2326" i="3"/>
  <c r="AG2326" i="3"/>
  <c r="AF2326" i="3"/>
  <c r="AC2326" i="3"/>
  <c r="AB2326" i="3"/>
  <c r="AA2326" i="3"/>
  <c r="Y2326" i="3"/>
  <c r="X2326" i="3"/>
  <c r="Z2326" i="3" s="1"/>
  <c r="W2326" i="3"/>
  <c r="V2326" i="3"/>
  <c r="S2326" i="3"/>
  <c r="U2326" i="3" s="1"/>
  <c r="R2326" i="3"/>
  <c r="T2326" i="3" s="1"/>
  <c r="AE2326" i="3" s="1"/>
  <c r="Q2326" i="3"/>
  <c r="AQ2326" i="3" s="1"/>
  <c r="P2326" i="3"/>
  <c r="O2326" i="3"/>
  <c r="AJ2326" i="3" s="1"/>
  <c r="N2326" i="3"/>
  <c r="AP2325" i="3"/>
  <c r="AU2325" i="3" s="1"/>
  <c r="AN2325" i="3"/>
  <c r="AM2325" i="3"/>
  <c r="AL2325" i="3"/>
  <c r="AK2325" i="3"/>
  <c r="AO2325" i="3" s="1"/>
  <c r="AH2325" i="3"/>
  <c r="AG2325" i="3"/>
  <c r="AF2325" i="3"/>
  <c r="AC2325" i="3"/>
  <c r="AB2325" i="3"/>
  <c r="AA2325" i="3"/>
  <c r="Y2325" i="3"/>
  <c r="X2325" i="3"/>
  <c r="Z2325" i="3" s="1"/>
  <c r="W2325" i="3"/>
  <c r="V2325" i="3"/>
  <c r="S2325" i="3"/>
  <c r="U2325" i="3" s="1"/>
  <c r="R2325" i="3"/>
  <c r="T2325" i="3" s="1"/>
  <c r="AE2325" i="3" s="1"/>
  <c r="Q2325" i="3"/>
  <c r="P2325" i="3"/>
  <c r="O2325" i="3"/>
  <c r="AJ2325" i="3" s="1"/>
  <c r="N2325" i="3"/>
  <c r="AP2324" i="3"/>
  <c r="AU2324" i="3" s="1"/>
  <c r="AN2324" i="3"/>
  <c r="AM2324" i="3"/>
  <c r="AL2324" i="3"/>
  <c r="AK2324" i="3"/>
  <c r="AO2324" i="3" s="1"/>
  <c r="AH2324" i="3"/>
  <c r="AG2324" i="3"/>
  <c r="AF2324" i="3"/>
  <c r="AC2324" i="3"/>
  <c r="AB2324" i="3"/>
  <c r="AA2324" i="3"/>
  <c r="Y2324" i="3"/>
  <c r="X2324" i="3"/>
  <c r="Z2324" i="3" s="1"/>
  <c r="W2324" i="3"/>
  <c r="V2324" i="3"/>
  <c r="S2324" i="3"/>
  <c r="U2324" i="3" s="1"/>
  <c r="R2324" i="3"/>
  <c r="T2324" i="3" s="1"/>
  <c r="AE2324" i="3" s="1"/>
  <c r="Q2324" i="3"/>
  <c r="P2324" i="3"/>
  <c r="O2324" i="3"/>
  <c r="AJ2324" i="3" s="1"/>
  <c r="N2324" i="3"/>
  <c r="AP2323" i="3"/>
  <c r="AU2323" i="3" s="1"/>
  <c r="AN2323" i="3"/>
  <c r="AM2323" i="3"/>
  <c r="AL2323" i="3"/>
  <c r="AK2323" i="3"/>
  <c r="AO2323" i="3" s="1"/>
  <c r="AH2323" i="3"/>
  <c r="AG2323" i="3"/>
  <c r="AF2323" i="3"/>
  <c r="AC2323" i="3"/>
  <c r="AB2323" i="3"/>
  <c r="AA2323" i="3"/>
  <c r="Y2323" i="3"/>
  <c r="X2323" i="3"/>
  <c r="Z2323" i="3" s="1"/>
  <c r="W2323" i="3"/>
  <c r="V2323" i="3"/>
  <c r="S2323" i="3"/>
  <c r="U2323" i="3" s="1"/>
  <c r="R2323" i="3"/>
  <c r="T2323" i="3" s="1"/>
  <c r="AE2323" i="3" s="1"/>
  <c r="Q2323" i="3"/>
  <c r="AQ2323" i="3" s="1"/>
  <c r="P2323" i="3"/>
  <c r="O2323" i="3"/>
  <c r="AJ2323" i="3" s="1"/>
  <c r="N2323" i="3"/>
  <c r="AP2322" i="3"/>
  <c r="AU2322" i="3" s="1"/>
  <c r="AN2322" i="3"/>
  <c r="AM2322" i="3"/>
  <c r="AL2322" i="3"/>
  <c r="AK2322" i="3"/>
  <c r="AO2322" i="3" s="1"/>
  <c r="AH2322" i="3"/>
  <c r="AG2322" i="3"/>
  <c r="AF2322" i="3"/>
  <c r="AC2322" i="3"/>
  <c r="AB2322" i="3"/>
  <c r="AA2322" i="3"/>
  <c r="Y2322" i="3"/>
  <c r="X2322" i="3"/>
  <c r="Z2322" i="3" s="1"/>
  <c r="W2322" i="3"/>
  <c r="V2322" i="3"/>
  <c r="S2322" i="3"/>
  <c r="U2322" i="3" s="1"/>
  <c r="R2322" i="3"/>
  <c r="T2322" i="3" s="1"/>
  <c r="AE2322" i="3" s="1"/>
  <c r="Q2322" i="3"/>
  <c r="AQ2322" i="3" s="1"/>
  <c r="P2322" i="3"/>
  <c r="O2322" i="3"/>
  <c r="AJ2322" i="3" s="1"/>
  <c r="N2322" i="3"/>
  <c r="AP2321" i="3"/>
  <c r="AU2321" i="3" s="1"/>
  <c r="AN2321" i="3"/>
  <c r="AM2321" i="3"/>
  <c r="AL2321" i="3"/>
  <c r="AK2321" i="3"/>
  <c r="AO2321" i="3" s="1"/>
  <c r="AH2321" i="3"/>
  <c r="AG2321" i="3"/>
  <c r="AF2321" i="3"/>
  <c r="AC2321" i="3"/>
  <c r="AB2321" i="3"/>
  <c r="AA2321" i="3"/>
  <c r="Y2321" i="3"/>
  <c r="X2321" i="3"/>
  <c r="Z2321" i="3" s="1"/>
  <c r="W2321" i="3"/>
  <c r="V2321" i="3"/>
  <c r="S2321" i="3"/>
  <c r="U2321" i="3" s="1"/>
  <c r="R2321" i="3"/>
  <c r="T2321" i="3" s="1"/>
  <c r="AE2321" i="3" s="1"/>
  <c r="Q2321" i="3"/>
  <c r="AQ2321" i="3" s="1"/>
  <c r="P2321" i="3"/>
  <c r="O2321" i="3"/>
  <c r="AJ2321" i="3" s="1"/>
  <c r="N2321" i="3"/>
  <c r="AP2320" i="3"/>
  <c r="AU2320" i="3" s="1"/>
  <c r="AN2320" i="3"/>
  <c r="AM2320" i="3"/>
  <c r="AL2320" i="3"/>
  <c r="AK2320" i="3"/>
  <c r="AO2320" i="3" s="1"/>
  <c r="AH2320" i="3"/>
  <c r="AG2320" i="3"/>
  <c r="AF2320" i="3"/>
  <c r="AC2320" i="3"/>
  <c r="AB2320" i="3"/>
  <c r="AA2320" i="3"/>
  <c r="Y2320" i="3"/>
  <c r="X2320" i="3"/>
  <c r="Z2320" i="3" s="1"/>
  <c r="W2320" i="3"/>
  <c r="V2320" i="3"/>
  <c r="S2320" i="3"/>
  <c r="U2320" i="3" s="1"/>
  <c r="R2320" i="3"/>
  <c r="T2320" i="3" s="1"/>
  <c r="AE2320" i="3" s="1"/>
  <c r="Q2320" i="3"/>
  <c r="AQ2320" i="3" s="1"/>
  <c r="P2320" i="3"/>
  <c r="O2320" i="3"/>
  <c r="AJ2320" i="3" s="1"/>
  <c r="N2320" i="3"/>
  <c r="AP2319" i="3"/>
  <c r="AU2319" i="3" s="1"/>
  <c r="AN2319" i="3"/>
  <c r="AM2319" i="3"/>
  <c r="AL2319" i="3"/>
  <c r="AK2319" i="3"/>
  <c r="AO2319" i="3" s="1"/>
  <c r="AH2319" i="3"/>
  <c r="AG2319" i="3"/>
  <c r="AF2319" i="3"/>
  <c r="AC2319" i="3"/>
  <c r="AB2319" i="3"/>
  <c r="AA2319" i="3"/>
  <c r="Y2319" i="3"/>
  <c r="X2319" i="3"/>
  <c r="Z2319" i="3" s="1"/>
  <c r="W2319" i="3"/>
  <c r="V2319" i="3"/>
  <c r="S2319" i="3"/>
  <c r="U2319" i="3" s="1"/>
  <c r="R2319" i="3"/>
  <c r="T2319" i="3" s="1"/>
  <c r="AE2319" i="3" s="1"/>
  <c r="Q2319" i="3"/>
  <c r="AQ2319" i="3" s="1"/>
  <c r="P2319" i="3"/>
  <c r="O2319" i="3"/>
  <c r="AJ2319" i="3" s="1"/>
  <c r="N2319" i="3"/>
  <c r="AP2318" i="3"/>
  <c r="AU2318" i="3" s="1"/>
  <c r="AN2318" i="3"/>
  <c r="AM2318" i="3"/>
  <c r="AL2318" i="3"/>
  <c r="AK2318" i="3"/>
  <c r="AO2318" i="3" s="1"/>
  <c r="AH2318" i="3"/>
  <c r="AG2318" i="3"/>
  <c r="AF2318" i="3"/>
  <c r="AC2318" i="3"/>
  <c r="AB2318" i="3"/>
  <c r="AA2318" i="3"/>
  <c r="Y2318" i="3"/>
  <c r="X2318" i="3"/>
  <c r="Z2318" i="3" s="1"/>
  <c r="W2318" i="3"/>
  <c r="V2318" i="3"/>
  <c r="S2318" i="3"/>
  <c r="U2318" i="3" s="1"/>
  <c r="R2318" i="3"/>
  <c r="T2318" i="3" s="1"/>
  <c r="AE2318" i="3" s="1"/>
  <c r="Q2318" i="3"/>
  <c r="P2318" i="3"/>
  <c r="O2318" i="3"/>
  <c r="AJ2318" i="3" s="1"/>
  <c r="N2318" i="3"/>
  <c r="AP2317" i="3"/>
  <c r="AU2317" i="3" s="1"/>
  <c r="AN2317" i="3"/>
  <c r="AM2317" i="3"/>
  <c r="AL2317" i="3"/>
  <c r="AK2317" i="3"/>
  <c r="AO2317" i="3" s="1"/>
  <c r="AH2317" i="3"/>
  <c r="AG2317" i="3"/>
  <c r="AF2317" i="3"/>
  <c r="AC2317" i="3"/>
  <c r="AB2317" i="3"/>
  <c r="AA2317" i="3"/>
  <c r="Y2317" i="3"/>
  <c r="X2317" i="3"/>
  <c r="Z2317" i="3" s="1"/>
  <c r="W2317" i="3"/>
  <c r="V2317" i="3"/>
  <c r="S2317" i="3"/>
  <c r="U2317" i="3" s="1"/>
  <c r="R2317" i="3"/>
  <c r="T2317" i="3" s="1"/>
  <c r="AE2317" i="3" s="1"/>
  <c r="Q2317" i="3"/>
  <c r="AQ2317" i="3" s="1"/>
  <c r="P2317" i="3"/>
  <c r="O2317" i="3"/>
  <c r="AJ2317" i="3" s="1"/>
  <c r="N2317" i="3"/>
  <c r="AP2316" i="3"/>
  <c r="AU2316" i="3" s="1"/>
  <c r="AN2316" i="3"/>
  <c r="AM2316" i="3"/>
  <c r="AL2316" i="3"/>
  <c r="AK2316" i="3"/>
  <c r="AO2316" i="3" s="1"/>
  <c r="AH2316" i="3"/>
  <c r="AG2316" i="3"/>
  <c r="AF2316" i="3"/>
  <c r="AC2316" i="3"/>
  <c r="AB2316" i="3"/>
  <c r="AA2316" i="3"/>
  <c r="Y2316" i="3"/>
  <c r="X2316" i="3"/>
  <c r="Z2316" i="3" s="1"/>
  <c r="W2316" i="3"/>
  <c r="V2316" i="3"/>
  <c r="S2316" i="3"/>
  <c r="U2316" i="3" s="1"/>
  <c r="R2316" i="3"/>
  <c r="T2316" i="3" s="1"/>
  <c r="AE2316" i="3" s="1"/>
  <c r="Q2316" i="3"/>
  <c r="AQ2316" i="3" s="1"/>
  <c r="P2316" i="3"/>
  <c r="O2316" i="3"/>
  <c r="AJ2316" i="3" s="1"/>
  <c r="N2316" i="3"/>
  <c r="AP2315" i="3"/>
  <c r="AN2315" i="3"/>
  <c r="AM2315" i="3"/>
  <c r="AL2315" i="3"/>
  <c r="AK2315" i="3"/>
  <c r="AO2315" i="3" s="1"/>
  <c r="AH2315" i="3"/>
  <c r="AG2315" i="3"/>
  <c r="AF2315" i="3"/>
  <c r="AC2315" i="3"/>
  <c r="AB2315" i="3"/>
  <c r="Y2315" i="3"/>
  <c r="X2315" i="3"/>
  <c r="Z2315" i="3" s="1"/>
  <c r="W2315" i="3"/>
  <c r="V2315" i="3"/>
  <c r="S2315" i="3"/>
  <c r="U2315" i="3" s="1"/>
  <c r="R2315" i="3"/>
  <c r="T2315" i="3" s="1"/>
  <c r="AE2315" i="3" s="1"/>
  <c r="Q2315" i="3"/>
  <c r="AQ2315" i="3" s="1"/>
  <c r="P2315" i="3"/>
  <c r="O2315" i="3"/>
  <c r="AJ2315" i="3" s="1"/>
  <c r="N2315" i="3"/>
  <c r="AP2314" i="3"/>
  <c r="AN2314" i="3"/>
  <c r="AM2314" i="3"/>
  <c r="AL2314" i="3"/>
  <c r="AK2314" i="3"/>
  <c r="AO2314" i="3" s="1"/>
  <c r="AH2314" i="3"/>
  <c r="AG2314" i="3"/>
  <c r="AF2314" i="3"/>
  <c r="AC2314" i="3"/>
  <c r="AB2314" i="3"/>
  <c r="Y2314" i="3"/>
  <c r="X2314" i="3"/>
  <c r="Z2314" i="3" s="1"/>
  <c r="W2314" i="3"/>
  <c r="V2314" i="3"/>
  <c r="S2314" i="3"/>
  <c r="U2314" i="3" s="1"/>
  <c r="R2314" i="3"/>
  <c r="T2314" i="3" s="1"/>
  <c r="AE2314" i="3" s="1"/>
  <c r="Q2314" i="3"/>
  <c r="AQ2314" i="3" s="1"/>
  <c r="P2314" i="3"/>
  <c r="O2314" i="3"/>
  <c r="AJ2314" i="3" s="1"/>
  <c r="N2314" i="3"/>
  <c r="AP2313" i="3"/>
  <c r="AU2313" i="3" s="1"/>
  <c r="AN2313" i="3"/>
  <c r="AM2313" i="3"/>
  <c r="AL2313" i="3"/>
  <c r="AK2313" i="3"/>
  <c r="AO2313" i="3" s="1"/>
  <c r="AH2313" i="3"/>
  <c r="AG2313" i="3"/>
  <c r="AF2313" i="3"/>
  <c r="AC2313" i="3"/>
  <c r="AB2313" i="3"/>
  <c r="AA2313" i="3"/>
  <c r="Y2313" i="3"/>
  <c r="X2313" i="3"/>
  <c r="Z2313" i="3" s="1"/>
  <c r="W2313" i="3"/>
  <c r="V2313" i="3"/>
  <c r="S2313" i="3"/>
  <c r="U2313" i="3" s="1"/>
  <c r="R2313" i="3"/>
  <c r="T2313" i="3" s="1"/>
  <c r="AE2313" i="3" s="1"/>
  <c r="Q2313" i="3"/>
  <c r="AQ2313" i="3" s="1"/>
  <c r="P2313" i="3"/>
  <c r="O2313" i="3"/>
  <c r="AJ2313" i="3" s="1"/>
  <c r="N2313" i="3"/>
  <c r="AP2312" i="3"/>
  <c r="AU2312" i="3" s="1"/>
  <c r="AN2312" i="3"/>
  <c r="AM2312" i="3"/>
  <c r="AL2312" i="3"/>
  <c r="AK2312" i="3"/>
  <c r="AO2312" i="3" s="1"/>
  <c r="AH2312" i="3"/>
  <c r="AG2312" i="3"/>
  <c r="AF2312" i="3"/>
  <c r="AC2312" i="3"/>
  <c r="AB2312" i="3"/>
  <c r="AA2312" i="3"/>
  <c r="Y2312" i="3"/>
  <c r="X2312" i="3"/>
  <c r="Z2312" i="3" s="1"/>
  <c r="W2312" i="3"/>
  <c r="V2312" i="3"/>
  <c r="S2312" i="3"/>
  <c r="U2312" i="3" s="1"/>
  <c r="R2312" i="3"/>
  <c r="T2312" i="3" s="1"/>
  <c r="AE2312" i="3" s="1"/>
  <c r="Q2312" i="3"/>
  <c r="AQ2312" i="3" s="1"/>
  <c r="P2312" i="3"/>
  <c r="O2312" i="3"/>
  <c r="AJ2312" i="3" s="1"/>
  <c r="N2312" i="3"/>
  <c r="AP2311" i="3"/>
  <c r="AU2311" i="3" s="1"/>
  <c r="AN2311" i="3"/>
  <c r="AM2311" i="3"/>
  <c r="AL2311" i="3"/>
  <c r="AK2311" i="3"/>
  <c r="AO2311" i="3" s="1"/>
  <c r="AH2311" i="3"/>
  <c r="AG2311" i="3"/>
  <c r="AF2311" i="3"/>
  <c r="AC2311" i="3"/>
  <c r="AB2311" i="3"/>
  <c r="AA2311" i="3"/>
  <c r="Y2311" i="3"/>
  <c r="X2311" i="3"/>
  <c r="Z2311" i="3" s="1"/>
  <c r="W2311" i="3"/>
  <c r="V2311" i="3"/>
  <c r="S2311" i="3"/>
  <c r="U2311" i="3" s="1"/>
  <c r="R2311" i="3"/>
  <c r="T2311" i="3" s="1"/>
  <c r="AE2311" i="3" s="1"/>
  <c r="Q2311" i="3"/>
  <c r="P2311" i="3"/>
  <c r="O2311" i="3"/>
  <c r="AJ2311" i="3" s="1"/>
  <c r="N2311" i="3"/>
  <c r="AP2310" i="3"/>
  <c r="AN2310" i="3"/>
  <c r="AM2310" i="3"/>
  <c r="AL2310" i="3"/>
  <c r="AK2310" i="3"/>
  <c r="AO2310" i="3" s="1"/>
  <c r="AH2310" i="3"/>
  <c r="AG2310" i="3"/>
  <c r="AF2310" i="3"/>
  <c r="AC2310" i="3"/>
  <c r="AB2310" i="3"/>
  <c r="Y2310" i="3"/>
  <c r="X2310" i="3"/>
  <c r="Z2310" i="3" s="1"/>
  <c r="W2310" i="3"/>
  <c r="V2310" i="3"/>
  <c r="S2310" i="3"/>
  <c r="U2310" i="3" s="1"/>
  <c r="R2310" i="3"/>
  <c r="T2310" i="3" s="1"/>
  <c r="AE2310" i="3" s="1"/>
  <c r="Q2310" i="3"/>
  <c r="AQ2310" i="3" s="1"/>
  <c r="P2310" i="3"/>
  <c r="O2310" i="3"/>
  <c r="AJ2310" i="3" s="1"/>
  <c r="N2310" i="3"/>
  <c r="AP2309" i="3"/>
  <c r="AU2309" i="3" s="1"/>
  <c r="AN2309" i="3"/>
  <c r="AM2309" i="3"/>
  <c r="AL2309" i="3"/>
  <c r="AK2309" i="3"/>
  <c r="AO2309" i="3" s="1"/>
  <c r="AH2309" i="3"/>
  <c r="AG2309" i="3"/>
  <c r="AF2309" i="3"/>
  <c r="AC2309" i="3"/>
  <c r="AB2309" i="3"/>
  <c r="AA2309" i="3"/>
  <c r="Y2309" i="3"/>
  <c r="X2309" i="3"/>
  <c r="Z2309" i="3" s="1"/>
  <c r="W2309" i="3"/>
  <c r="V2309" i="3"/>
  <c r="S2309" i="3"/>
  <c r="U2309" i="3" s="1"/>
  <c r="R2309" i="3"/>
  <c r="T2309" i="3" s="1"/>
  <c r="AE2309" i="3" s="1"/>
  <c r="Q2309" i="3"/>
  <c r="AQ2309" i="3" s="1"/>
  <c r="P2309" i="3"/>
  <c r="O2309" i="3"/>
  <c r="AJ2309" i="3" s="1"/>
  <c r="N2309" i="3"/>
  <c r="AP2308" i="3"/>
  <c r="AN2308" i="3"/>
  <c r="AM2308" i="3"/>
  <c r="AL2308" i="3"/>
  <c r="AK2308" i="3"/>
  <c r="AO2308" i="3" s="1"/>
  <c r="AH2308" i="3"/>
  <c r="AG2308" i="3"/>
  <c r="AF2308" i="3"/>
  <c r="AC2308" i="3"/>
  <c r="AB2308" i="3"/>
  <c r="Y2308" i="3"/>
  <c r="X2308" i="3"/>
  <c r="Z2308" i="3" s="1"/>
  <c r="W2308" i="3"/>
  <c r="V2308" i="3"/>
  <c r="S2308" i="3"/>
  <c r="U2308" i="3" s="1"/>
  <c r="R2308" i="3"/>
  <c r="T2308" i="3" s="1"/>
  <c r="AE2308" i="3" s="1"/>
  <c r="Q2308" i="3"/>
  <c r="AQ2308" i="3" s="1"/>
  <c r="P2308" i="3"/>
  <c r="O2308" i="3"/>
  <c r="AJ2308" i="3" s="1"/>
  <c r="N2308" i="3"/>
  <c r="AP2307" i="3"/>
  <c r="AU2307" i="3" s="1"/>
  <c r="AN2307" i="3"/>
  <c r="AM2307" i="3"/>
  <c r="AL2307" i="3"/>
  <c r="AK2307" i="3"/>
  <c r="AO2307" i="3" s="1"/>
  <c r="AH2307" i="3"/>
  <c r="AG2307" i="3"/>
  <c r="AF2307" i="3"/>
  <c r="AC2307" i="3"/>
  <c r="AB2307" i="3"/>
  <c r="AA2307" i="3"/>
  <c r="Y2307" i="3"/>
  <c r="X2307" i="3"/>
  <c r="Z2307" i="3" s="1"/>
  <c r="W2307" i="3"/>
  <c r="V2307" i="3"/>
  <c r="S2307" i="3"/>
  <c r="U2307" i="3" s="1"/>
  <c r="R2307" i="3"/>
  <c r="T2307" i="3" s="1"/>
  <c r="AE2307" i="3" s="1"/>
  <c r="Q2307" i="3"/>
  <c r="AQ2307" i="3" s="1"/>
  <c r="P2307" i="3"/>
  <c r="O2307" i="3"/>
  <c r="AJ2307" i="3" s="1"/>
  <c r="N2307" i="3"/>
  <c r="AP2306" i="3"/>
  <c r="AU2306" i="3" s="1"/>
  <c r="AN2306" i="3"/>
  <c r="AM2306" i="3"/>
  <c r="AL2306" i="3"/>
  <c r="AK2306" i="3"/>
  <c r="AO2306" i="3" s="1"/>
  <c r="AH2306" i="3"/>
  <c r="AG2306" i="3"/>
  <c r="AF2306" i="3"/>
  <c r="AC2306" i="3"/>
  <c r="AB2306" i="3"/>
  <c r="AA2306" i="3"/>
  <c r="Y2306" i="3"/>
  <c r="X2306" i="3"/>
  <c r="Z2306" i="3" s="1"/>
  <c r="W2306" i="3"/>
  <c r="V2306" i="3"/>
  <c r="S2306" i="3"/>
  <c r="U2306" i="3" s="1"/>
  <c r="R2306" i="3"/>
  <c r="T2306" i="3" s="1"/>
  <c r="AE2306" i="3" s="1"/>
  <c r="Q2306" i="3"/>
  <c r="AQ2306" i="3" s="1"/>
  <c r="P2306" i="3"/>
  <c r="O2306" i="3"/>
  <c r="AJ2306" i="3" s="1"/>
  <c r="N2306" i="3"/>
  <c r="AP2305" i="3"/>
  <c r="AU2305" i="3" s="1"/>
  <c r="AN2305" i="3"/>
  <c r="AM2305" i="3"/>
  <c r="AL2305" i="3"/>
  <c r="AK2305" i="3"/>
  <c r="AO2305" i="3" s="1"/>
  <c r="AH2305" i="3"/>
  <c r="AG2305" i="3"/>
  <c r="AF2305" i="3"/>
  <c r="AC2305" i="3"/>
  <c r="AB2305" i="3"/>
  <c r="AA2305" i="3"/>
  <c r="Y2305" i="3"/>
  <c r="X2305" i="3"/>
  <c r="Z2305" i="3" s="1"/>
  <c r="W2305" i="3"/>
  <c r="V2305" i="3"/>
  <c r="S2305" i="3"/>
  <c r="U2305" i="3" s="1"/>
  <c r="R2305" i="3"/>
  <c r="T2305" i="3" s="1"/>
  <c r="AE2305" i="3" s="1"/>
  <c r="Q2305" i="3"/>
  <c r="AQ2305" i="3" s="1"/>
  <c r="P2305" i="3"/>
  <c r="O2305" i="3"/>
  <c r="AJ2305" i="3" s="1"/>
  <c r="N2305" i="3"/>
  <c r="AP2304" i="3"/>
  <c r="AU2304" i="3" s="1"/>
  <c r="AN2304" i="3"/>
  <c r="AM2304" i="3"/>
  <c r="AL2304" i="3"/>
  <c r="AK2304" i="3"/>
  <c r="AO2304" i="3" s="1"/>
  <c r="AH2304" i="3"/>
  <c r="AG2304" i="3"/>
  <c r="AF2304" i="3"/>
  <c r="AC2304" i="3"/>
  <c r="AB2304" i="3"/>
  <c r="AA2304" i="3"/>
  <c r="Y2304" i="3"/>
  <c r="X2304" i="3"/>
  <c r="Z2304" i="3" s="1"/>
  <c r="W2304" i="3"/>
  <c r="V2304" i="3"/>
  <c r="S2304" i="3"/>
  <c r="U2304" i="3" s="1"/>
  <c r="R2304" i="3"/>
  <c r="T2304" i="3" s="1"/>
  <c r="AE2304" i="3" s="1"/>
  <c r="Q2304" i="3"/>
  <c r="AQ2304" i="3" s="1"/>
  <c r="P2304" i="3"/>
  <c r="O2304" i="3"/>
  <c r="AJ2304" i="3" s="1"/>
  <c r="N2304" i="3"/>
  <c r="AP2303" i="3"/>
  <c r="AU2303" i="3" s="1"/>
  <c r="AN2303" i="3"/>
  <c r="AM2303" i="3"/>
  <c r="AL2303" i="3"/>
  <c r="AK2303" i="3"/>
  <c r="AO2303" i="3" s="1"/>
  <c r="AH2303" i="3"/>
  <c r="AG2303" i="3"/>
  <c r="AF2303" i="3"/>
  <c r="AC2303" i="3"/>
  <c r="AB2303" i="3"/>
  <c r="AA2303" i="3"/>
  <c r="Y2303" i="3"/>
  <c r="X2303" i="3"/>
  <c r="Z2303" i="3" s="1"/>
  <c r="W2303" i="3"/>
  <c r="V2303" i="3"/>
  <c r="S2303" i="3"/>
  <c r="U2303" i="3" s="1"/>
  <c r="R2303" i="3"/>
  <c r="T2303" i="3" s="1"/>
  <c r="AE2303" i="3" s="1"/>
  <c r="Q2303" i="3"/>
  <c r="AQ2303" i="3" s="1"/>
  <c r="P2303" i="3"/>
  <c r="O2303" i="3"/>
  <c r="AJ2303" i="3" s="1"/>
  <c r="N2303" i="3"/>
  <c r="AP2302" i="3"/>
  <c r="AU2302" i="3" s="1"/>
  <c r="AN2302" i="3"/>
  <c r="AM2302" i="3"/>
  <c r="AL2302" i="3"/>
  <c r="AK2302" i="3"/>
  <c r="AO2302" i="3" s="1"/>
  <c r="AH2302" i="3"/>
  <c r="AG2302" i="3"/>
  <c r="AF2302" i="3"/>
  <c r="AC2302" i="3"/>
  <c r="AB2302" i="3"/>
  <c r="AA2302" i="3"/>
  <c r="Y2302" i="3"/>
  <c r="X2302" i="3"/>
  <c r="Z2302" i="3" s="1"/>
  <c r="W2302" i="3"/>
  <c r="V2302" i="3"/>
  <c r="S2302" i="3"/>
  <c r="U2302" i="3" s="1"/>
  <c r="R2302" i="3"/>
  <c r="T2302" i="3" s="1"/>
  <c r="AE2302" i="3" s="1"/>
  <c r="Q2302" i="3"/>
  <c r="AQ2302" i="3" s="1"/>
  <c r="P2302" i="3"/>
  <c r="O2302" i="3"/>
  <c r="AJ2302" i="3" s="1"/>
  <c r="N2302" i="3"/>
  <c r="AP2301" i="3"/>
  <c r="AU2301" i="3" s="1"/>
  <c r="AN2301" i="3"/>
  <c r="AM2301" i="3"/>
  <c r="AL2301" i="3"/>
  <c r="AK2301" i="3"/>
  <c r="AO2301" i="3" s="1"/>
  <c r="AH2301" i="3"/>
  <c r="AG2301" i="3"/>
  <c r="AF2301" i="3"/>
  <c r="AC2301" i="3"/>
  <c r="AB2301" i="3"/>
  <c r="AA2301" i="3"/>
  <c r="Y2301" i="3"/>
  <c r="X2301" i="3"/>
  <c r="Z2301" i="3" s="1"/>
  <c r="W2301" i="3"/>
  <c r="V2301" i="3"/>
  <c r="S2301" i="3"/>
  <c r="U2301" i="3" s="1"/>
  <c r="R2301" i="3"/>
  <c r="T2301" i="3" s="1"/>
  <c r="AE2301" i="3" s="1"/>
  <c r="Q2301" i="3"/>
  <c r="AQ2301" i="3" s="1"/>
  <c r="P2301" i="3"/>
  <c r="O2301" i="3"/>
  <c r="AJ2301" i="3" s="1"/>
  <c r="N2301" i="3"/>
  <c r="AP2300" i="3"/>
  <c r="AU2300" i="3" s="1"/>
  <c r="AN2300" i="3"/>
  <c r="AM2300" i="3"/>
  <c r="AL2300" i="3"/>
  <c r="AK2300" i="3"/>
  <c r="AO2300" i="3" s="1"/>
  <c r="AH2300" i="3"/>
  <c r="AG2300" i="3"/>
  <c r="AF2300" i="3"/>
  <c r="AC2300" i="3"/>
  <c r="AB2300" i="3"/>
  <c r="AA2300" i="3"/>
  <c r="Y2300" i="3"/>
  <c r="X2300" i="3"/>
  <c r="Z2300" i="3" s="1"/>
  <c r="W2300" i="3"/>
  <c r="V2300" i="3"/>
  <c r="S2300" i="3"/>
  <c r="U2300" i="3" s="1"/>
  <c r="R2300" i="3"/>
  <c r="T2300" i="3" s="1"/>
  <c r="AE2300" i="3" s="1"/>
  <c r="Q2300" i="3"/>
  <c r="AQ2300" i="3" s="1"/>
  <c r="P2300" i="3"/>
  <c r="O2300" i="3"/>
  <c r="AJ2300" i="3" s="1"/>
  <c r="N2300" i="3"/>
  <c r="AP2299" i="3"/>
  <c r="AU2299" i="3" s="1"/>
  <c r="AN2299" i="3"/>
  <c r="AM2299" i="3"/>
  <c r="AL2299" i="3"/>
  <c r="AK2299" i="3"/>
  <c r="AO2299" i="3" s="1"/>
  <c r="AH2299" i="3"/>
  <c r="AG2299" i="3"/>
  <c r="AF2299" i="3"/>
  <c r="AC2299" i="3"/>
  <c r="AB2299" i="3"/>
  <c r="AA2299" i="3"/>
  <c r="Y2299" i="3"/>
  <c r="X2299" i="3"/>
  <c r="Z2299" i="3" s="1"/>
  <c r="W2299" i="3"/>
  <c r="V2299" i="3"/>
  <c r="S2299" i="3"/>
  <c r="U2299" i="3" s="1"/>
  <c r="R2299" i="3"/>
  <c r="T2299" i="3" s="1"/>
  <c r="AE2299" i="3" s="1"/>
  <c r="Q2299" i="3"/>
  <c r="AQ2299" i="3" s="1"/>
  <c r="P2299" i="3"/>
  <c r="O2299" i="3"/>
  <c r="AJ2299" i="3" s="1"/>
  <c r="N2299" i="3"/>
  <c r="AP2298" i="3"/>
  <c r="AU2298" i="3" s="1"/>
  <c r="AN2298" i="3"/>
  <c r="AM2298" i="3"/>
  <c r="AL2298" i="3"/>
  <c r="AK2298" i="3"/>
  <c r="AO2298" i="3" s="1"/>
  <c r="AH2298" i="3"/>
  <c r="AG2298" i="3"/>
  <c r="AF2298" i="3"/>
  <c r="AC2298" i="3"/>
  <c r="AB2298" i="3"/>
  <c r="AA2298" i="3"/>
  <c r="Y2298" i="3"/>
  <c r="X2298" i="3"/>
  <c r="Z2298" i="3" s="1"/>
  <c r="W2298" i="3"/>
  <c r="V2298" i="3"/>
  <c r="S2298" i="3"/>
  <c r="U2298" i="3" s="1"/>
  <c r="R2298" i="3"/>
  <c r="T2298" i="3" s="1"/>
  <c r="AE2298" i="3" s="1"/>
  <c r="Q2298" i="3"/>
  <c r="AQ2298" i="3" s="1"/>
  <c r="P2298" i="3"/>
  <c r="O2298" i="3"/>
  <c r="AJ2298" i="3" s="1"/>
  <c r="N2298" i="3"/>
  <c r="AP2297" i="3"/>
  <c r="AU2297" i="3" s="1"/>
  <c r="AN2297" i="3"/>
  <c r="AM2297" i="3"/>
  <c r="AL2297" i="3"/>
  <c r="AK2297" i="3"/>
  <c r="AO2297" i="3" s="1"/>
  <c r="AH2297" i="3"/>
  <c r="AG2297" i="3"/>
  <c r="AF2297" i="3"/>
  <c r="AC2297" i="3"/>
  <c r="AB2297" i="3"/>
  <c r="AA2297" i="3"/>
  <c r="Y2297" i="3"/>
  <c r="X2297" i="3"/>
  <c r="Z2297" i="3" s="1"/>
  <c r="W2297" i="3"/>
  <c r="V2297" i="3"/>
  <c r="S2297" i="3"/>
  <c r="U2297" i="3" s="1"/>
  <c r="R2297" i="3"/>
  <c r="T2297" i="3" s="1"/>
  <c r="AE2297" i="3" s="1"/>
  <c r="Q2297" i="3"/>
  <c r="AQ2297" i="3" s="1"/>
  <c r="P2297" i="3"/>
  <c r="O2297" i="3"/>
  <c r="AJ2297" i="3" s="1"/>
  <c r="N2297" i="3"/>
  <c r="AP2296" i="3"/>
  <c r="AU2296" i="3" s="1"/>
  <c r="AN2296" i="3"/>
  <c r="AM2296" i="3"/>
  <c r="AL2296" i="3"/>
  <c r="AK2296" i="3"/>
  <c r="AO2296" i="3" s="1"/>
  <c r="AH2296" i="3"/>
  <c r="AG2296" i="3"/>
  <c r="AF2296" i="3"/>
  <c r="AC2296" i="3"/>
  <c r="AB2296" i="3"/>
  <c r="AA2296" i="3"/>
  <c r="Y2296" i="3"/>
  <c r="X2296" i="3"/>
  <c r="Z2296" i="3" s="1"/>
  <c r="W2296" i="3"/>
  <c r="V2296" i="3"/>
  <c r="S2296" i="3"/>
  <c r="U2296" i="3" s="1"/>
  <c r="R2296" i="3"/>
  <c r="T2296" i="3" s="1"/>
  <c r="AE2296" i="3" s="1"/>
  <c r="Q2296" i="3"/>
  <c r="AQ2296" i="3" s="1"/>
  <c r="P2296" i="3"/>
  <c r="O2296" i="3"/>
  <c r="AJ2296" i="3" s="1"/>
  <c r="N2296" i="3"/>
  <c r="AP2295" i="3"/>
  <c r="AU2295" i="3" s="1"/>
  <c r="AN2295" i="3"/>
  <c r="AM2295" i="3"/>
  <c r="AL2295" i="3"/>
  <c r="AK2295" i="3"/>
  <c r="AO2295" i="3" s="1"/>
  <c r="AH2295" i="3"/>
  <c r="AG2295" i="3"/>
  <c r="AF2295" i="3"/>
  <c r="AC2295" i="3"/>
  <c r="AB2295" i="3"/>
  <c r="AA2295" i="3"/>
  <c r="Y2295" i="3"/>
  <c r="X2295" i="3"/>
  <c r="Z2295" i="3" s="1"/>
  <c r="W2295" i="3"/>
  <c r="V2295" i="3"/>
  <c r="S2295" i="3"/>
  <c r="U2295" i="3" s="1"/>
  <c r="R2295" i="3"/>
  <c r="T2295" i="3" s="1"/>
  <c r="AE2295" i="3" s="1"/>
  <c r="Q2295" i="3"/>
  <c r="AQ2295" i="3" s="1"/>
  <c r="P2295" i="3"/>
  <c r="O2295" i="3"/>
  <c r="AJ2295" i="3" s="1"/>
  <c r="N2295" i="3"/>
  <c r="AP2294" i="3"/>
  <c r="AN2294" i="3"/>
  <c r="AM2294" i="3"/>
  <c r="AL2294" i="3"/>
  <c r="AK2294" i="3"/>
  <c r="AO2294" i="3" s="1"/>
  <c r="AH2294" i="3"/>
  <c r="AG2294" i="3"/>
  <c r="AF2294" i="3"/>
  <c r="AC2294" i="3"/>
  <c r="AB2294" i="3"/>
  <c r="Y2294" i="3"/>
  <c r="X2294" i="3"/>
  <c r="Z2294" i="3" s="1"/>
  <c r="W2294" i="3"/>
  <c r="V2294" i="3"/>
  <c r="S2294" i="3"/>
  <c r="U2294" i="3" s="1"/>
  <c r="R2294" i="3"/>
  <c r="T2294" i="3" s="1"/>
  <c r="AE2294" i="3" s="1"/>
  <c r="Q2294" i="3"/>
  <c r="AQ2294" i="3" s="1"/>
  <c r="P2294" i="3"/>
  <c r="O2294" i="3"/>
  <c r="AJ2294" i="3" s="1"/>
  <c r="N2294" i="3"/>
  <c r="AP2293" i="3"/>
  <c r="AU2293" i="3" s="1"/>
  <c r="AN2293" i="3"/>
  <c r="AM2293" i="3"/>
  <c r="AL2293" i="3"/>
  <c r="AK2293" i="3"/>
  <c r="AO2293" i="3" s="1"/>
  <c r="AH2293" i="3"/>
  <c r="AG2293" i="3"/>
  <c r="AF2293" i="3"/>
  <c r="AC2293" i="3"/>
  <c r="AB2293" i="3"/>
  <c r="AA2293" i="3"/>
  <c r="Y2293" i="3"/>
  <c r="X2293" i="3"/>
  <c r="Z2293" i="3" s="1"/>
  <c r="W2293" i="3"/>
  <c r="V2293" i="3"/>
  <c r="S2293" i="3"/>
  <c r="U2293" i="3" s="1"/>
  <c r="R2293" i="3"/>
  <c r="T2293" i="3" s="1"/>
  <c r="AE2293" i="3" s="1"/>
  <c r="Q2293" i="3"/>
  <c r="AQ2293" i="3" s="1"/>
  <c r="P2293" i="3"/>
  <c r="O2293" i="3"/>
  <c r="AJ2293" i="3" s="1"/>
  <c r="N2293" i="3"/>
  <c r="AP2292" i="3"/>
  <c r="AN2292" i="3"/>
  <c r="AM2292" i="3"/>
  <c r="AL2292" i="3"/>
  <c r="AK2292" i="3"/>
  <c r="AO2292" i="3" s="1"/>
  <c r="AH2292" i="3"/>
  <c r="AG2292" i="3"/>
  <c r="AF2292" i="3"/>
  <c r="AC2292" i="3"/>
  <c r="AB2292" i="3"/>
  <c r="Y2292" i="3"/>
  <c r="X2292" i="3"/>
  <c r="Z2292" i="3" s="1"/>
  <c r="W2292" i="3"/>
  <c r="V2292" i="3"/>
  <c r="S2292" i="3"/>
  <c r="U2292" i="3" s="1"/>
  <c r="R2292" i="3"/>
  <c r="T2292" i="3" s="1"/>
  <c r="AE2292" i="3" s="1"/>
  <c r="Q2292" i="3"/>
  <c r="AQ2292" i="3" s="1"/>
  <c r="P2292" i="3"/>
  <c r="O2292" i="3"/>
  <c r="AJ2292" i="3" s="1"/>
  <c r="N2292" i="3"/>
  <c r="AP2291" i="3"/>
  <c r="AU2291" i="3" s="1"/>
  <c r="AN2291" i="3"/>
  <c r="AM2291" i="3"/>
  <c r="AL2291" i="3"/>
  <c r="AK2291" i="3"/>
  <c r="AO2291" i="3" s="1"/>
  <c r="AH2291" i="3"/>
  <c r="AG2291" i="3"/>
  <c r="AF2291" i="3"/>
  <c r="AC2291" i="3"/>
  <c r="AB2291" i="3"/>
  <c r="AA2291" i="3"/>
  <c r="Y2291" i="3"/>
  <c r="X2291" i="3"/>
  <c r="Z2291" i="3" s="1"/>
  <c r="W2291" i="3"/>
  <c r="V2291" i="3"/>
  <c r="S2291" i="3"/>
  <c r="U2291" i="3" s="1"/>
  <c r="R2291" i="3"/>
  <c r="T2291" i="3" s="1"/>
  <c r="AE2291" i="3" s="1"/>
  <c r="Q2291" i="3"/>
  <c r="AQ2291" i="3" s="1"/>
  <c r="P2291" i="3"/>
  <c r="O2291" i="3"/>
  <c r="AJ2291" i="3" s="1"/>
  <c r="N2291" i="3"/>
  <c r="AP2290" i="3"/>
  <c r="AU2290" i="3" s="1"/>
  <c r="AN2290" i="3"/>
  <c r="AM2290" i="3"/>
  <c r="AL2290" i="3"/>
  <c r="AK2290" i="3"/>
  <c r="AO2290" i="3" s="1"/>
  <c r="AH2290" i="3"/>
  <c r="AG2290" i="3"/>
  <c r="AF2290" i="3"/>
  <c r="AC2290" i="3"/>
  <c r="AB2290" i="3"/>
  <c r="AA2290" i="3"/>
  <c r="Y2290" i="3"/>
  <c r="X2290" i="3"/>
  <c r="Z2290" i="3" s="1"/>
  <c r="W2290" i="3"/>
  <c r="V2290" i="3"/>
  <c r="S2290" i="3"/>
  <c r="U2290" i="3" s="1"/>
  <c r="R2290" i="3"/>
  <c r="T2290" i="3" s="1"/>
  <c r="AE2290" i="3" s="1"/>
  <c r="Q2290" i="3"/>
  <c r="AQ2290" i="3" s="1"/>
  <c r="P2290" i="3"/>
  <c r="O2290" i="3"/>
  <c r="AJ2290" i="3" s="1"/>
  <c r="N2290" i="3"/>
  <c r="AP2289" i="3"/>
  <c r="AU2289" i="3" s="1"/>
  <c r="AN2289" i="3"/>
  <c r="AM2289" i="3"/>
  <c r="AL2289" i="3"/>
  <c r="AK2289" i="3"/>
  <c r="AO2289" i="3" s="1"/>
  <c r="AH2289" i="3"/>
  <c r="AG2289" i="3"/>
  <c r="AF2289" i="3"/>
  <c r="AC2289" i="3"/>
  <c r="AB2289" i="3"/>
  <c r="AA2289" i="3"/>
  <c r="Y2289" i="3"/>
  <c r="X2289" i="3"/>
  <c r="Z2289" i="3" s="1"/>
  <c r="W2289" i="3"/>
  <c r="V2289" i="3"/>
  <c r="S2289" i="3"/>
  <c r="U2289" i="3" s="1"/>
  <c r="R2289" i="3"/>
  <c r="T2289" i="3" s="1"/>
  <c r="AE2289" i="3" s="1"/>
  <c r="Q2289" i="3"/>
  <c r="AQ2289" i="3" s="1"/>
  <c r="P2289" i="3"/>
  <c r="O2289" i="3"/>
  <c r="AJ2289" i="3" s="1"/>
  <c r="N2289" i="3"/>
  <c r="AP2288" i="3"/>
  <c r="AU2288" i="3" s="1"/>
  <c r="AN2288" i="3"/>
  <c r="AM2288" i="3"/>
  <c r="AL2288" i="3"/>
  <c r="AK2288" i="3"/>
  <c r="AO2288" i="3" s="1"/>
  <c r="AH2288" i="3"/>
  <c r="AG2288" i="3"/>
  <c r="AF2288" i="3"/>
  <c r="AC2288" i="3"/>
  <c r="AB2288" i="3"/>
  <c r="AA2288" i="3"/>
  <c r="Y2288" i="3"/>
  <c r="X2288" i="3"/>
  <c r="Z2288" i="3" s="1"/>
  <c r="W2288" i="3"/>
  <c r="V2288" i="3"/>
  <c r="S2288" i="3"/>
  <c r="U2288" i="3" s="1"/>
  <c r="R2288" i="3"/>
  <c r="T2288" i="3" s="1"/>
  <c r="AE2288" i="3" s="1"/>
  <c r="Q2288" i="3"/>
  <c r="AQ2288" i="3" s="1"/>
  <c r="P2288" i="3"/>
  <c r="O2288" i="3"/>
  <c r="AJ2288" i="3" s="1"/>
  <c r="N2288" i="3"/>
  <c r="AP2287" i="3"/>
  <c r="AU2287" i="3" s="1"/>
  <c r="AN2287" i="3"/>
  <c r="AM2287" i="3"/>
  <c r="AL2287" i="3"/>
  <c r="AK2287" i="3"/>
  <c r="AO2287" i="3" s="1"/>
  <c r="AH2287" i="3"/>
  <c r="AG2287" i="3"/>
  <c r="AF2287" i="3"/>
  <c r="AC2287" i="3"/>
  <c r="AB2287" i="3"/>
  <c r="AA2287" i="3"/>
  <c r="Y2287" i="3"/>
  <c r="X2287" i="3"/>
  <c r="Z2287" i="3" s="1"/>
  <c r="W2287" i="3"/>
  <c r="V2287" i="3"/>
  <c r="S2287" i="3"/>
  <c r="U2287" i="3" s="1"/>
  <c r="R2287" i="3"/>
  <c r="T2287" i="3" s="1"/>
  <c r="AE2287" i="3" s="1"/>
  <c r="Q2287" i="3"/>
  <c r="AQ2287" i="3" s="1"/>
  <c r="P2287" i="3"/>
  <c r="O2287" i="3"/>
  <c r="AJ2287" i="3" s="1"/>
  <c r="N2287" i="3"/>
  <c r="AP2286" i="3"/>
  <c r="AU2286" i="3" s="1"/>
  <c r="AN2286" i="3"/>
  <c r="AM2286" i="3"/>
  <c r="AL2286" i="3"/>
  <c r="AK2286" i="3"/>
  <c r="AO2286" i="3" s="1"/>
  <c r="AH2286" i="3"/>
  <c r="AG2286" i="3"/>
  <c r="AF2286" i="3"/>
  <c r="AC2286" i="3"/>
  <c r="AB2286" i="3"/>
  <c r="AA2286" i="3"/>
  <c r="Y2286" i="3"/>
  <c r="X2286" i="3"/>
  <c r="Z2286" i="3" s="1"/>
  <c r="W2286" i="3"/>
  <c r="V2286" i="3"/>
  <c r="S2286" i="3"/>
  <c r="U2286" i="3" s="1"/>
  <c r="R2286" i="3"/>
  <c r="T2286" i="3" s="1"/>
  <c r="AE2286" i="3" s="1"/>
  <c r="Q2286" i="3"/>
  <c r="P2286" i="3"/>
  <c r="O2286" i="3"/>
  <c r="AJ2286" i="3" s="1"/>
  <c r="N2286" i="3"/>
  <c r="AP2285" i="3"/>
  <c r="AU2285" i="3" s="1"/>
  <c r="AN2285" i="3"/>
  <c r="AM2285" i="3"/>
  <c r="AL2285" i="3"/>
  <c r="AK2285" i="3"/>
  <c r="AO2285" i="3" s="1"/>
  <c r="AH2285" i="3"/>
  <c r="AG2285" i="3"/>
  <c r="AF2285" i="3"/>
  <c r="AC2285" i="3"/>
  <c r="AB2285" i="3"/>
  <c r="AA2285" i="3"/>
  <c r="Y2285" i="3"/>
  <c r="X2285" i="3"/>
  <c r="Z2285" i="3" s="1"/>
  <c r="W2285" i="3"/>
  <c r="V2285" i="3"/>
  <c r="S2285" i="3"/>
  <c r="U2285" i="3" s="1"/>
  <c r="R2285" i="3"/>
  <c r="T2285" i="3" s="1"/>
  <c r="AE2285" i="3" s="1"/>
  <c r="Q2285" i="3"/>
  <c r="AQ2285" i="3" s="1"/>
  <c r="P2285" i="3"/>
  <c r="O2285" i="3"/>
  <c r="AJ2285" i="3" s="1"/>
  <c r="N2285" i="3"/>
  <c r="AP2284" i="3"/>
  <c r="AU2284" i="3" s="1"/>
  <c r="AN2284" i="3"/>
  <c r="AM2284" i="3"/>
  <c r="AL2284" i="3"/>
  <c r="AK2284" i="3"/>
  <c r="AO2284" i="3" s="1"/>
  <c r="AH2284" i="3"/>
  <c r="AG2284" i="3"/>
  <c r="AF2284" i="3"/>
  <c r="AC2284" i="3"/>
  <c r="AB2284" i="3"/>
  <c r="AA2284" i="3"/>
  <c r="Y2284" i="3"/>
  <c r="X2284" i="3"/>
  <c r="Z2284" i="3" s="1"/>
  <c r="W2284" i="3"/>
  <c r="V2284" i="3"/>
  <c r="S2284" i="3"/>
  <c r="U2284" i="3" s="1"/>
  <c r="R2284" i="3"/>
  <c r="T2284" i="3" s="1"/>
  <c r="AE2284" i="3" s="1"/>
  <c r="Q2284" i="3"/>
  <c r="AQ2284" i="3" s="1"/>
  <c r="P2284" i="3"/>
  <c r="O2284" i="3"/>
  <c r="AJ2284" i="3" s="1"/>
  <c r="N2284" i="3"/>
  <c r="AP2283" i="3"/>
  <c r="AU2283" i="3" s="1"/>
  <c r="AN2283" i="3"/>
  <c r="AM2283" i="3"/>
  <c r="AL2283" i="3"/>
  <c r="AK2283" i="3"/>
  <c r="AO2283" i="3" s="1"/>
  <c r="AH2283" i="3"/>
  <c r="AG2283" i="3"/>
  <c r="AF2283" i="3"/>
  <c r="AC2283" i="3"/>
  <c r="AB2283" i="3"/>
  <c r="AA2283" i="3"/>
  <c r="Y2283" i="3"/>
  <c r="X2283" i="3"/>
  <c r="Z2283" i="3" s="1"/>
  <c r="W2283" i="3"/>
  <c r="V2283" i="3"/>
  <c r="S2283" i="3"/>
  <c r="U2283" i="3" s="1"/>
  <c r="R2283" i="3"/>
  <c r="T2283" i="3" s="1"/>
  <c r="AE2283" i="3" s="1"/>
  <c r="Q2283" i="3"/>
  <c r="AQ2283" i="3" s="1"/>
  <c r="P2283" i="3"/>
  <c r="O2283" i="3"/>
  <c r="AJ2283" i="3" s="1"/>
  <c r="N2283" i="3"/>
  <c r="AP2282" i="3"/>
  <c r="AU2282" i="3" s="1"/>
  <c r="AN2282" i="3"/>
  <c r="AM2282" i="3"/>
  <c r="AL2282" i="3"/>
  <c r="AK2282" i="3"/>
  <c r="AO2282" i="3" s="1"/>
  <c r="AH2282" i="3"/>
  <c r="AG2282" i="3"/>
  <c r="AF2282" i="3"/>
  <c r="AC2282" i="3"/>
  <c r="AB2282" i="3"/>
  <c r="AA2282" i="3"/>
  <c r="Y2282" i="3"/>
  <c r="X2282" i="3"/>
  <c r="Z2282" i="3" s="1"/>
  <c r="W2282" i="3"/>
  <c r="V2282" i="3"/>
  <c r="S2282" i="3"/>
  <c r="U2282" i="3" s="1"/>
  <c r="R2282" i="3"/>
  <c r="T2282" i="3" s="1"/>
  <c r="AE2282" i="3" s="1"/>
  <c r="Q2282" i="3"/>
  <c r="AQ2282" i="3" s="1"/>
  <c r="P2282" i="3"/>
  <c r="O2282" i="3"/>
  <c r="AJ2282" i="3" s="1"/>
  <c r="N2282" i="3"/>
  <c r="AP2281" i="3"/>
  <c r="AU2281" i="3" s="1"/>
  <c r="AN2281" i="3"/>
  <c r="AM2281" i="3"/>
  <c r="AL2281" i="3"/>
  <c r="AK2281" i="3"/>
  <c r="AO2281" i="3" s="1"/>
  <c r="AH2281" i="3"/>
  <c r="AG2281" i="3"/>
  <c r="AF2281" i="3"/>
  <c r="AC2281" i="3"/>
  <c r="AB2281" i="3"/>
  <c r="AA2281" i="3"/>
  <c r="Y2281" i="3"/>
  <c r="X2281" i="3"/>
  <c r="Z2281" i="3" s="1"/>
  <c r="W2281" i="3"/>
  <c r="V2281" i="3"/>
  <c r="S2281" i="3"/>
  <c r="U2281" i="3" s="1"/>
  <c r="R2281" i="3"/>
  <c r="T2281" i="3" s="1"/>
  <c r="AE2281" i="3" s="1"/>
  <c r="Q2281" i="3"/>
  <c r="AQ2281" i="3" s="1"/>
  <c r="P2281" i="3"/>
  <c r="O2281" i="3"/>
  <c r="AJ2281" i="3" s="1"/>
  <c r="N2281" i="3"/>
  <c r="AP2280" i="3"/>
  <c r="AU2280" i="3" s="1"/>
  <c r="AN2280" i="3"/>
  <c r="AM2280" i="3"/>
  <c r="AL2280" i="3"/>
  <c r="AK2280" i="3"/>
  <c r="AO2280" i="3" s="1"/>
  <c r="AH2280" i="3"/>
  <c r="AG2280" i="3"/>
  <c r="AF2280" i="3"/>
  <c r="AC2280" i="3"/>
  <c r="AB2280" i="3"/>
  <c r="AA2280" i="3"/>
  <c r="Y2280" i="3"/>
  <c r="X2280" i="3"/>
  <c r="Z2280" i="3" s="1"/>
  <c r="W2280" i="3"/>
  <c r="V2280" i="3"/>
  <c r="S2280" i="3"/>
  <c r="U2280" i="3" s="1"/>
  <c r="R2280" i="3"/>
  <c r="T2280" i="3" s="1"/>
  <c r="AE2280" i="3" s="1"/>
  <c r="Q2280" i="3"/>
  <c r="P2280" i="3"/>
  <c r="O2280" i="3"/>
  <c r="AJ2280" i="3" s="1"/>
  <c r="N2280" i="3"/>
  <c r="AP2279" i="3"/>
  <c r="AU2279" i="3" s="1"/>
  <c r="AN2279" i="3"/>
  <c r="AM2279" i="3"/>
  <c r="AL2279" i="3"/>
  <c r="AK2279" i="3"/>
  <c r="AO2279" i="3" s="1"/>
  <c r="AH2279" i="3"/>
  <c r="AG2279" i="3"/>
  <c r="AF2279" i="3"/>
  <c r="AC2279" i="3"/>
  <c r="AB2279" i="3"/>
  <c r="AA2279" i="3"/>
  <c r="Y2279" i="3"/>
  <c r="X2279" i="3"/>
  <c r="Z2279" i="3" s="1"/>
  <c r="W2279" i="3"/>
  <c r="V2279" i="3"/>
  <c r="S2279" i="3"/>
  <c r="U2279" i="3" s="1"/>
  <c r="R2279" i="3"/>
  <c r="T2279" i="3" s="1"/>
  <c r="AE2279" i="3" s="1"/>
  <c r="Q2279" i="3"/>
  <c r="AQ2279" i="3" s="1"/>
  <c r="P2279" i="3"/>
  <c r="O2279" i="3"/>
  <c r="AJ2279" i="3" s="1"/>
  <c r="N2279" i="3"/>
  <c r="AP2278" i="3"/>
  <c r="AU2278" i="3" s="1"/>
  <c r="AN2278" i="3"/>
  <c r="AM2278" i="3"/>
  <c r="AL2278" i="3"/>
  <c r="AK2278" i="3"/>
  <c r="AO2278" i="3" s="1"/>
  <c r="AH2278" i="3"/>
  <c r="AG2278" i="3"/>
  <c r="AF2278" i="3"/>
  <c r="AC2278" i="3"/>
  <c r="AB2278" i="3"/>
  <c r="AA2278" i="3"/>
  <c r="Y2278" i="3"/>
  <c r="X2278" i="3"/>
  <c r="Z2278" i="3" s="1"/>
  <c r="W2278" i="3"/>
  <c r="V2278" i="3"/>
  <c r="S2278" i="3"/>
  <c r="U2278" i="3" s="1"/>
  <c r="R2278" i="3"/>
  <c r="T2278" i="3" s="1"/>
  <c r="AE2278" i="3" s="1"/>
  <c r="Q2278" i="3"/>
  <c r="AQ2278" i="3" s="1"/>
  <c r="P2278" i="3"/>
  <c r="O2278" i="3"/>
  <c r="AJ2278" i="3" s="1"/>
  <c r="N2278" i="3"/>
  <c r="AP2277" i="3"/>
  <c r="AU2277" i="3" s="1"/>
  <c r="AN2277" i="3"/>
  <c r="AM2277" i="3"/>
  <c r="AL2277" i="3"/>
  <c r="AK2277" i="3"/>
  <c r="AO2277" i="3" s="1"/>
  <c r="AH2277" i="3"/>
  <c r="AG2277" i="3"/>
  <c r="AF2277" i="3"/>
  <c r="AC2277" i="3"/>
  <c r="AB2277" i="3"/>
  <c r="AA2277" i="3"/>
  <c r="Y2277" i="3"/>
  <c r="X2277" i="3"/>
  <c r="Z2277" i="3" s="1"/>
  <c r="W2277" i="3"/>
  <c r="V2277" i="3"/>
  <c r="S2277" i="3"/>
  <c r="U2277" i="3" s="1"/>
  <c r="R2277" i="3"/>
  <c r="T2277" i="3" s="1"/>
  <c r="AE2277" i="3" s="1"/>
  <c r="Q2277" i="3"/>
  <c r="AQ2277" i="3" s="1"/>
  <c r="P2277" i="3"/>
  <c r="O2277" i="3"/>
  <c r="AJ2277" i="3" s="1"/>
  <c r="N2277" i="3"/>
  <c r="AP2276" i="3"/>
  <c r="AU2276" i="3" s="1"/>
  <c r="AN2276" i="3"/>
  <c r="AM2276" i="3"/>
  <c r="AL2276" i="3"/>
  <c r="AK2276" i="3"/>
  <c r="AO2276" i="3" s="1"/>
  <c r="AH2276" i="3"/>
  <c r="AG2276" i="3"/>
  <c r="AF2276" i="3"/>
  <c r="AC2276" i="3"/>
  <c r="AB2276" i="3"/>
  <c r="AA2276" i="3"/>
  <c r="Y2276" i="3"/>
  <c r="X2276" i="3"/>
  <c r="Z2276" i="3" s="1"/>
  <c r="W2276" i="3"/>
  <c r="V2276" i="3"/>
  <c r="S2276" i="3"/>
  <c r="U2276" i="3" s="1"/>
  <c r="R2276" i="3"/>
  <c r="T2276" i="3" s="1"/>
  <c r="AE2276" i="3" s="1"/>
  <c r="Q2276" i="3"/>
  <c r="AQ2276" i="3" s="1"/>
  <c r="P2276" i="3"/>
  <c r="O2276" i="3"/>
  <c r="AJ2276" i="3" s="1"/>
  <c r="N2276" i="3"/>
  <c r="AP2275" i="3"/>
  <c r="AU2275" i="3" s="1"/>
  <c r="AN2275" i="3"/>
  <c r="AM2275" i="3"/>
  <c r="AL2275" i="3"/>
  <c r="AK2275" i="3"/>
  <c r="AO2275" i="3" s="1"/>
  <c r="AH2275" i="3"/>
  <c r="AG2275" i="3"/>
  <c r="AF2275" i="3"/>
  <c r="AC2275" i="3"/>
  <c r="AB2275" i="3"/>
  <c r="AA2275" i="3"/>
  <c r="Y2275" i="3"/>
  <c r="X2275" i="3"/>
  <c r="Z2275" i="3" s="1"/>
  <c r="W2275" i="3"/>
  <c r="V2275" i="3"/>
  <c r="S2275" i="3"/>
  <c r="U2275" i="3" s="1"/>
  <c r="R2275" i="3"/>
  <c r="T2275" i="3" s="1"/>
  <c r="AE2275" i="3" s="1"/>
  <c r="Q2275" i="3"/>
  <c r="AQ2275" i="3" s="1"/>
  <c r="P2275" i="3"/>
  <c r="O2275" i="3"/>
  <c r="AJ2275" i="3" s="1"/>
  <c r="N2275" i="3"/>
  <c r="AP2274" i="3"/>
  <c r="AU2274" i="3" s="1"/>
  <c r="AN2274" i="3"/>
  <c r="AM2274" i="3"/>
  <c r="AL2274" i="3"/>
  <c r="AK2274" i="3"/>
  <c r="AO2274" i="3" s="1"/>
  <c r="AH2274" i="3"/>
  <c r="AG2274" i="3"/>
  <c r="AF2274" i="3"/>
  <c r="AC2274" i="3"/>
  <c r="AB2274" i="3"/>
  <c r="AA2274" i="3"/>
  <c r="Y2274" i="3"/>
  <c r="X2274" i="3"/>
  <c r="Z2274" i="3" s="1"/>
  <c r="W2274" i="3"/>
  <c r="V2274" i="3"/>
  <c r="S2274" i="3"/>
  <c r="U2274" i="3" s="1"/>
  <c r="R2274" i="3"/>
  <c r="T2274" i="3" s="1"/>
  <c r="AE2274" i="3" s="1"/>
  <c r="Q2274" i="3"/>
  <c r="AQ2274" i="3" s="1"/>
  <c r="P2274" i="3"/>
  <c r="O2274" i="3"/>
  <c r="AJ2274" i="3" s="1"/>
  <c r="N2274" i="3"/>
  <c r="AP2273" i="3"/>
  <c r="AU2273" i="3" s="1"/>
  <c r="AN2273" i="3"/>
  <c r="AM2273" i="3"/>
  <c r="AL2273" i="3"/>
  <c r="AK2273" i="3"/>
  <c r="AO2273" i="3" s="1"/>
  <c r="AH2273" i="3"/>
  <c r="AG2273" i="3"/>
  <c r="AF2273" i="3"/>
  <c r="AC2273" i="3"/>
  <c r="AB2273" i="3"/>
  <c r="AA2273" i="3"/>
  <c r="Y2273" i="3"/>
  <c r="X2273" i="3"/>
  <c r="Z2273" i="3" s="1"/>
  <c r="W2273" i="3"/>
  <c r="V2273" i="3"/>
  <c r="S2273" i="3"/>
  <c r="U2273" i="3" s="1"/>
  <c r="R2273" i="3"/>
  <c r="T2273" i="3" s="1"/>
  <c r="AE2273" i="3" s="1"/>
  <c r="Q2273" i="3"/>
  <c r="AQ2273" i="3" s="1"/>
  <c r="P2273" i="3"/>
  <c r="O2273" i="3"/>
  <c r="AJ2273" i="3" s="1"/>
  <c r="N2273" i="3"/>
  <c r="AP2272" i="3"/>
  <c r="AU2272" i="3" s="1"/>
  <c r="AN2272" i="3"/>
  <c r="AM2272" i="3"/>
  <c r="AL2272" i="3"/>
  <c r="AK2272" i="3"/>
  <c r="AO2272" i="3" s="1"/>
  <c r="AH2272" i="3"/>
  <c r="AG2272" i="3"/>
  <c r="AF2272" i="3"/>
  <c r="AC2272" i="3"/>
  <c r="AB2272" i="3"/>
  <c r="AA2272" i="3"/>
  <c r="Y2272" i="3"/>
  <c r="X2272" i="3"/>
  <c r="Z2272" i="3" s="1"/>
  <c r="W2272" i="3"/>
  <c r="V2272" i="3"/>
  <c r="S2272" i="3"/>
  <c r="U2272" i="3" s="1"/>
  <c r="R2272" i="3"/>
  <c r="T2272" i="3" s="1"/>
  <c r="AE2272" i="3" s="1"/>
  <c r="Q2272" i="3"/>
  <c r="AQ2272" i="3" s="1"/>
  <c r="P2272" i="3"/>
  <c r="O2272" i="3"/>
  <c r="AJ2272" i="3" s="1"/>
  <c r="N2272" i="3"/>
  <c r="AP2271" i="3"/>
  <c r="AU2271" i="3" s="1"/>
  <c r="AN2271" i="3"/>
  <c r="AM2271" i="3"/>
  <c r="AL2271" i="3"/>
  <c r="AK2271" i="3"/>
  <c r="AO2271" i="3" s="1"/>
  <c r="AH2271" i="3"/>
  <c r="AG2271" i="3"/>
  <c r="AF2271" i="3"/>
  <c r="AC2271" i="3"/>
  <c r="AB2271" i="3"/>
  <c r="AA2271" i="3"/>
  <c r="Y2271" i="3"/>
  <c r="X2271" i="3"/>
  <c r="Z2271" i="3" s="1"/>
  <c r="W2271" i="3"/>
  <c r="V2271" i="3"/>
  <c r="S2271" i="3"/>
  <c r="U2271" i="3" s="1"/>
  <c r="R2271" i="3"/>
  <c r="T2271" i="3" s="1"/>
  <c r="AE2271" i="3" s="1"/>
  <c r="Q2271" i="3"/>
  <c r="AQ2271" i="3" s="1"/>
  <c r="P2271" i="3"/>
  <c r="O2271" i="3"/>
  <c r="AJ2271" i="3" s="1"/>
  <c r="N2271" i="3"/>
  <c r="AP2270" i="3"/>
  <c r="AU2270" i="3" s="1"/>
  <c r="AN2270" i="3"/>
  <c r="AM2270" i="3"/>
  <c r="AL2270" i="3"/>
  <c r="AK2270" i="3"/>
  <c r="AO2270" i="3" s="1"/>
  <c r="AH2270" i="3"/>
  <c r="AG2270" i="3"/>
  <c r="AF2270" i="3"/>
  <c r="AC2270" i="3"/>
  <c r="AB2270" i="3"/>
  <c r="AA2270" i="3"/>
  <c r="Y2270" i="3"/>
  <c r="X2270" i="3"/>
  <c r="Z2270" i="3" s="1"/>
  <c r="W2270" i="3"/>
  <c r="V2270" i="3"/>
  <c r="S2270" i="3"/>
  <c r="U2270" i="3" s="1"/>
  <c r="R2270" i="3"/>
  <c r="T2270" i="3" s="1"/>
  <c r="AE2270" i="3" s="1"/>
  <c r="Q2270" i="3"/>
  <c r="P2270" i="3"/>
  <c r="O2270" i="3"/>
  <c r="AJ2270" i="3" s="1"/>
  <c r="N2270" i="3"/>
  <c r="AP2269" i="3"/>
  <c r="AU2269" i="3" s="1"/>
  <c r="AN2269" i="3"/>
  <c r="AM2269" i="3"/>
  <c r="AL2269" i="3"/>
  <c r="AK2269" i="3"/>
  <c r="AO2269" i="3" s="1"/>
  <c r="AH2269" i="3"/>
  <c r="AG2269" i="3"/>
  <c r="AF2269" i="3"/>
  <c r="AC2269" i="3"/>
  <c r="AB2269" i="3"/>
  <c r="AA2269" i="3"/>
  <c r="Y2269" i="3"/>
  <c r="X2269" i="3"/>
  <c r="Z2269" i="3" s="1"/>
  <c r="W2269" i="3"/>
  <c r="V2269" i="3"/>
  <c r="S2269" i="3"/>
  <c r="U2269" i="3" s="1"/>
  <c r="R2269" i="3"/>
  <c r="T2269" i="3" s="1"/>
  <c r="AE2269" i="3" s="1"/>
  <c r="Q2269" i="3"/>
  <c r="AQ2269" i="3" s="1"/>
  <c r="P2269" i="3"/>
  <c r="O2269" i="3"/>
  <c r="AJ2269" i="3" s="1"/>
  <c r="N2269" i="3"/>
  <c r="AP2268" i="3"/>
  <c r="AU2268" i="3" s="1"/>
  <c r="AN2268" i="3"/>
  <c r="AM2268" i="3"/>
  <c r="AL2268" i="3"/>
  <c r="AK2268" i="3"/>
  <c r="AO2268" i="3" s="1"/>
  <c r="AH2268" i="3"/>
  <c r="AG2268" i="3"/>
  <c r="AF2268" i="3"/>
  <c r="AC2268" i="3"/>
  <c r="AB2268" i="3"/>
  <c r="AA2268" i="3"/>
  <c r="Y2268" i="3"/>
  <c r="X2268" i="3"/>
  <c r="Z2268" i="3" s="1"/>
  <c r="W2268" i="3"/>
  <c r="V2268" i="3"/>
  <c r="S2268" i="3"/>
  <c r="U2268" i="3" s="1"/>
  <c r="R2268" i="3"/>
  <c r="T2268" i="3" s="1"/>
  <c r="AE2268" i="3" s="1"/>
  <c r="Q2268" i="3"/>
  <c r="AQ2268" i="3" s="1"/>
  <c r="P2268" i="3"/>
  <c r="O2268" i="3"/>
  <c r="AJ2268" i="3" s="1"/>
  <c r="N2268" i="3"/>
  <c r="AP2267" i="3"/>
  <c r="AN2267" i="3"/>
  <c r="AM2267" i="3"/>
  <c r="AL2267" i="3"/>
  <c r="AK2267" i="3"/>
  <c r="AO2267" i="3" s="1"/>
  <c r="AH2267" i="3"/>
  <c r="AG2267" i="3"/>
  <c r="AF2267" i="3"/>
  <c r="AC2267" i="3"/>
  <c r="AB2267" i="3"/>
  <c r="Y2267" i="3"/>
  <c r="X2267" i="3"/>
  <c r="Z2267" i="3" s="1"/>
  <c r="W2267" i="3"/>
  <c r="V2267" i="3"/>
  <c r="S2267" i="3"/>
  <c r="U2267" i="3" s="1"/>
  <c r="R2267" i="3"/>
  <c r="T2267" i="3" s="1"/>
  <c r="AE2267" i="3" s="1"/>
  <c r="Q2267" i="3"/>
  <c r="AQ2267" i="3" s="1"/>
  <c r="P2267" i="3"/>
  <c r="O2267" i="3"/>
  <c r="AJ2267" i="3" s="1"/>
  <c r="N2267" i="3"/>
  <c r="AP2266" i="3"/>
  <c r="AN2266" i="3"/>
  <c r="AM2266" i="3"/>
  <c r="AL2266" i="3"/>
  <c r="AK2266" i="3"/>
  <c r="AO2266" i="3" s="1"/>
  <c r="AH2266" i="3"/>
  <c r="AG2266" i="3"/>
  <c r="AF2266" i="3"/>
  <c r="AC2266" i="3"/>
  <c r="AB2266" i="3"/>
  <c r="Y2266" i="3"/>
  <c r="X2266" i="3"/>
  <c r="Z2266" i="3" s="1"/>
  <c r="W2266" i="3"/>
  <c r="V2266" i="3"/>
  <c r="S2266" i="3"/>
  <c r="U2266" i="3" s="1"/>
  <c r="R2266" i="3"/>
  <c r="T2266" i="3" s="1"/>
  <c r="AE2266" i="3" s="1"/>
  <c r="Q2266" i="3"/>
  <c r="P2266" i="3"/>
  <c r="O2266" i="3"/>
  <c r="AJ2266" i="3" s="1"/>
  <c r="N2266" i="3"/>
  <c r="AP2265" i="3"/>
  <c r="AN2265" i="3"/>
  <c r="AM2265" i="3"/>
  <c r="AL2265" i="3"/>
  <c r="AK2265" i="3"/>
  <c r="AO2265" i="3" s="1"/>
  <c r="AH2265" i="3"/>
  <c r="AG2265" i="3"/>
  <c r="AF2265" i="3"/>
  <c r="AC2265" i="3"/>
  <c r="AB2265" i="3"/>
  <c r="Y2265" i="3"/>
  <c r="X2265" i="3"/>
  <c r="Z2265" i="3" s="1"/>
  <c r="W2265" i="3"/>
  <c r="V2265" i="3"/>
  <c r="S2265" i="3"/>
  <c r="U2265" i="3" s="1"/>
  <c r="R2265" i="3"/>
  <c r="T2265" i="3" s="1"/>
  <c r="AE2265" i="3" s="1"/>
  <c r="Q2265" i="3"/>
  <c r="P2265" i="3"/>
  <c r="O2265" i="3"/>
  <c r="AJ2265" i="3" s="1"/>
  <c r="N2265" i="3"/>
  <c r="AP2264" i="3"/>
  <c r="AU2264" i="3" s="1"/>
  <c r="AN2264" i="3"/>
  <c r="AM2264" i="3"/>
  <c r="AL2264" i="3"/>
  <c r="AK2264" i="3"/>
  <c r="AO2264" i="3" s="1"/>
  <c r="AH2264" i="3"/>
  <c r="AG2264" i="3"/>
  <c r="AF2264" i="3"/>
  <c r="AC2264" i="3"/>
  <c r="AB2264" i="3"/>
  <c r="AA2264" i="3"/>
  <c r="Y2264" i="3"/>
  <c r="X2264" i="3"/>
  <c r="Z2264" i="3" s="1"/>
  <c r="W2264" i="3"/>
  <c r="V2264" i="3"/>
  <c r="S2264" i="3"/>
  <c r="U2264" i="3" s="1"/>
  <c r="R2264" i="3"/>
  <c r="T2264" i="3" s="1"/>
  <c r="AE2264" i="3" s="1"/>
  <c r="Q2264" i="3"/>
  <c r="AQ2264" i="3" s="1"/>
  <c r="P2264" i="3"/>
  <c r="O2264" i="3"/>
  <c r="AJ2264" i="3" s="1"/>
  <c r="N2264" i="3"/>
  <c r="AP2263" i="3"/>
  <c r="AU2263" i="3" s="1"/>
  <c r="AN2263" i="3"/>
  <c r="AM2263" i="3"/>
  <c r="AL2263" i="3"/>
  <c r="AK2263" i="3"/>
  <c r="AO2263" i="3" s="1"/>
  <c r="AH2263" i="3"/>
  <c r="AG2263" i="3"/>
  <c r="AF2263" i="3"/>
  <c r="AC2263" i="3"/>
  <c r="AB2263" i="3"/>
  <c r="AA2263" i="3"/>
  <c r="Y2263" i="3"/>
  <c r="X2263" i="3"/>
  <c r="Z2263" i="3" s="1"/>
  <c r="W2263" i="3"/>
  <c r="V2263" i="3"/>
  <c r="S2263" i="3"/>
  <c r="U2263" i="3" s="1"/>
  <c r="R2263" i="3"/>
  <c r="T2263" i="3" s="1"/>
  <c r="AE2263" i="3" s="1"/>
  <c r="Q2263" i="3"/>
  <c r="AQ2263" i="3" s="1"/>
  <c r="P2263" i="3"/>
  <c r="O2263" i="3"/>
  <c r="AJ2263" i="3" s="1"/>
  <c r="N2263" i="3"/>
  <c r="AP2262" i="3"/>
  <c r="AU2262" i="3" s="1"/>
  <c r="AN2262" i="3"/>
  <c r="AM2262" i="3"/>
  <c r="AL2262" i="3"/>
  <c r="AK2262" i="3"/>
  <c r="AO2262" i="3" s="1"/>
  <c r="AH2262" i="3"/>
  <c r="AG2262" i="3"/>
  <c r="AF2262" i="3"/>
  <c r="AC2262" i="3"/>
  <c r="AB2262" i="3"/>
  <c r="AA2262" i="3"/>
  <c r="Y2262" i="3"/>
  <c r="X2262" i="3"/>
  <c r="Z2262" i="3" s="1"/>
  <c r="W2262" i="3"/>
  <c r="V2262" i="3"/>
  <c r="S2262" i="3"/>
  <c r="U2262" i="3" s="1"/>
  <c r="R2262" i="3"/>
  <c r="T2262" i="3" s="1"/>
  <c r="AE2262" i="3" s="1"/>
  <c r="Q2262" i="3"/>
  <c r="AQ2262" i="3" s="1"/>
  <c r="P2262" i="3"/>
  <c r="O2262" i="3"/>
  <c r="AJ2262" i="3" s="1"/>
  <c r="N2262" i="3"/>
  <c r="AP2261" i="3"/>
  <c r="AU2261" i="3" s="1"/>
  <c r="AN2261" i="3"/>
  <c r="AM2261" i="3"/>
  <c r="AL2261" i="3"/>
  <c r="AK2261" i="3"/>
  <c r="AO2261" i="3" s="1"/>
  <c r="AH2261" i="3"/>
  <c r="AG2261" i="3"/>
  <c r="AF2261" i="3"/>
  <c r="AC2261" i="3"/>
  <c r="AB2261" i="3"/>
  <c r="AA2261" i="3"/>
  <c r="Y2261" i="3"/>
  <c r="X2261" i="3"/>
  <c r="Z2261" i="3" s="1"/>
  <c r="W2261" i="3"/>
  <c r="V2261" i="3"/>
  <c r="S2261" i="3"/>
  <c r="U2261" i="3" s="1"/>
  <c r="R2261" i="3"/>
  <c r="T2261" i="3" s="1"/>
  <c r="AE2261" i="3" s="1"/>
  <c r="Q2261" i="3"/>
  <c r="AQ2261" i="3" s="1"/>
  <c r="P2261" i="3"/>
  <c r="O2261" i="3"/>
  <c r="AJ2261" i="3" s="1"/>
  <c r="N2261" i="3"/>
  <c r="AP2260" i="3"/>
  <c r="AU2260" i="3" s="1"/>
  <c r="AN2260" i="3"/>
  <c r="AM2260" i="3"/>
  <c r="AL2260" i="3"/>
  <c r="AK2260" i="3"/>
  <c r="AO2260" i="3" s="1"/>
  <c r="AH2260" i="3"/>
  <c r="AG2260" i="3"/>
  <c r="AF2260" i="3"/>
  <c r="AC2260" i="3"/>
  <c r="AB2260" i="3"/>
  <c r="AA2260" i="3"/>
  <c r="Y2260" i="3"/>
  <c r="X2260" i="3"/>
  <c r="Z2260" i="3" s="1"/>
  <c r="W2260" i="3"/>
  <c r="V2260" i="3"/>
  <c r="S2260" i="3"/>
  <c r="U2260" i="3" s="1"/>
  <c r="R2260" i="3"/>
  <c r="T2260" i="3" s="1"/>
  <c r="AE2260" i="3" s="1"/>
  <c r="Q2260" i="3"/>
  <c r="P2260" i="3"/>
  <c r="O2260" i="3"/>
  <c r="AJ2260" i="3" s="1"/>
  <c r="N2260" i="3"/>
  <c r="AP2259" i="3"/>
  <c r="AU2259" i="3" s="1"/>
  <c r="AN2259" i="3"/>
  <c r="AM2259" i="3"/>
  <c r="AL2259" i="3"/>
  <c r="AK2259" i="3"/>
  <c r="AO2259" i="3" s="1"/>
  <c r="AH2259" i="3"/>
  <c r="AG2259" i="3"/>
  <c r="AF2259" i="3"/>
  <c r="AC2259" i="3"/>
  <c r="AB2259" i="3"/>
  <c r="AA2259" i="3"/>
  <c r="Y2259" i="3"/>
  <c r="X2259" i="3"/>
  <c r="Z2259" i="3" s="1"/>
  <c r="W2259" i="3"/>
  <c r="V2259" i="3"/>
  <c r="S2259" i="3"/>
  <c r="U2259" i="3" s="1"/>
  <c r="R2259" i="3"/>
  <c r="T2259" i="3" s="1"/>
  <c r="AE2259" i="3" s="1"/>
  <c r="Q2259" i="3"/>
  <c r="AQ2259" i="3" s="1"/>
  <c r="P2259" i="3"/>
  <c r="O2259" i="3"/>
  <c r="AJ2259" i="3" s="1"/>
  <c r="N2259" i="3"/>
  <c r="AP2258" i="3"/>
  <c r="AU2258" i="3" s="1"/>
  <c r="AN2258" i="3"/>
  <c r="AM2258" i="3"/>
  <c r="AL2258" i="3"/>
  <c r="AK2258" i="3"/>
  <c r="AO2258" i="3" s="1"/>
  <c r="AH2258" i="3"/>
  <c r="AG2258" i="3"/>
  <c r="AF2258" i="3"/>
  <c r="AC2258" i="3"/>
  <c r="AB2258" i="3"/>
  <c r="AA2258" i="3"/>
  <c r="Y2258" i="3"/>
  <c r="X2258" i="3"/>
  <c r="Z2258" i="3" s="1"/>
  <c r="W2258" i="3"/>
  <c r="V2258" i="3"/>
  <c r="S2258" i="3"/>
  <c r="U2258" i="3" s="1"/>
  <c r="R2258" i="3"/>
  <c r="T2258" i="3" s="1"/>
  <c r="AE2258" i="3" s="1"/>
  <c r="Q2258" i="3"/>
  <c r="P2258" i="3"/>
  <c r="O2258" i="3"/>
  <c r="AJ2258" i="3" s="1"/>
  <c r="N2258" i="3"/>
  <c r="AP2257" i="3"/>
  <c r="AU2257" i="3" s="1"/>
  <c r="AN2257" i="3"/>
  <c r="AM2257" i="3"/>
  <c r="AL2257" i="3"/>
  <c r="AK2257" i="3"/>
  <c r="AO2257" i="3" s="1"/>
  <c r="AH2257" i="3"/>
  <c r="AG2257" i="3"/>
  <c r="AF2257" i="3"/>
  <c r="AC2257" i="3"/>
  <c r="AB2257" i="3"/>
  <c r="AA2257" i="3"/>
  <c r="Y2257" i="3"/>
  <c r="X2257" i="3"/>
  <c r="Z2257" i="3" s="1"/>
  <c r="W2257" i="3"/>
  <c r="V2257" i="3"/>
  <c r="S2257" i="3"/>
  <c r="U2257" i="3" s="1"/>
  <c r="R2257" i="3"/>
  <c r="T2257" i="3" s="1"/>
  <c r="AE2257" i="3" s="1"/>
  <c r="Q2257" i="3"/>
  <c r="AQ2257" i="3" s="1"/>
  <c r="P2257" i="3"/>
  <c r="O2257" i="3"/>
  <c r="AJ2257" i="3" s="1"/>
  <c r="N2257" i="3"/>
  <c r="AP2256" i="3"/>
  <c r="AU2256" i="3" s="1"/>
  <c r="AN2256" i="3"/>
  <c r="AM2256" i="3"/>
  <c r="AL2256" i="3"/>
  <c r="AK2256" i="3"/>
  <c r="AO2256" i="3" s="1"/>
  <c r="AH2256" i="3"/>
  <c r="AG2256" i="3"/>
  <c r="AF2256" i="3"/>
  <c r="AC2256" i="3"/>
  <c r="AB2256" i="3"/>
  <c r="AA2256" i="3"/>
  <c r="Y2256" i="3"/>
  <c r="X2256" i="3"/>
  <c r="Z2256" i="3" s="1"/>
  <c r="W2256" i="3"/>
  <c r="V2256" i="3"/>
  <c r="S2256" i="3"/>
  <c r="U2256" i="3" s="1"/>
  <c r="R2256" i="3"/>
  <c r="T2256" i="3" s="1"/>
  <c r="AE2256" i="3" s="1"/>
  <c r="Q2256" i="3"/>
  <c r="AQ2256" i="3" s="1"/>
  <c r="P2256" i="3"/>
  <c r="O2256" i="3"/>
  <c r="AJ2256" i="3" s="1"/>
  <c r="N2256" i="3"/>
  <c r="AP2255" i="3"/>
  <c r="AU2255" i="3" s="1"/>
  <c r="AN2255" i="3"/>
  <c r="AM2255" i="3"/>
  <c r="AL2255" i="3"/>
  <c r="AK2255" i="3"/>
  <c r="AO2255" i="3" s="1"/>
  <c r="AH2255" i="3"/>
  <c r="AG2255" i="3"/>
  <c r="AF2255" i="3"/>
  <c r="AC2255" i="3"/>
  <c r="AB2255" i="3"/>
  <c r="AA2255" i="3"/>
  <c r="Y2255" i="3"/>
  <c r="X2255" i="3"/>
  <c r="Z2255" i="3" s="1"/>
  <c r="W2255" i="3"/>
  <c r="V2255" i="3"/>
  <c r="S2255" i="3"/>
  <c r="U2255" i="3" s="1"/>
  <c r="R2255" i="3"/>
  <c r="T2255" i="3" s="1"/>
  <c r="AE2255" i="3" s="1"/>
  <c r="Q2255" i="3"/>
  <c r="AQ2255" i="3" s="1"/>
  <c r="P2255" i="3"/>
  <c r="O2255" i="3"/>
  <c r="AJ2255" i="3" s="1"/>
  <c r="N2255" i="3"/>
  <c r="AP2254" i="3"/>
  <c r="AU2254" i="3" s="1"/>
  <c r="AN2254" i="3"/>
  <c r="AM2254" i="3"/>
  <c r="AL2254" i="3"/>
  <c r="AK2254" i="3"/>
  <c r="AO2254" i="3" s="1"/>
  <c r="AH2254" i="3"/>
  <c r="AG2254" i="3"/>
  <c r="AF2254" i="3"/>
  <c r="AC2254" i="3"/>
  <c r="AB2254" i="3"/>
  <c r="AA2254" i="3"/>
  <c r="Y2254" i="3"/>
  <c r="X2254" i="3"/>
  <c r="Z2254" i="3" s="1"/>
  <c r="W2254" i="3"/>
  <c r="V2254" i="3"/>
  <c r="S2254" i="3"/>
  <c r="U2254" i="3" s="1"/>
  <c r="R2254" i="3"/>
  <c r="T2254" i="3" s="1"/>
  <c r="AE2254" i="3" s="1"/>
  <c r="Q2254" i="3"/>
  <c r="AQ2254" i="3" s="1"/>
  <c r="P2254" i="3"/>
  <c r="O2254" i="3"/>
  <c r="AJ2254" i="3" s="1"/>
  <c r="N2254" i="3"/>
  <c r="AP2253" i="3"/>
  <c r="AU2253" i="3" s="1"/>
  <c r="AN2253" i="3"/>
  <c r="AM2253" i="3"/>
  <c r="AL2253" i="3"/>
  <c r="AK2253" i="3"/>
  <c r="AO2253" i="3" s="1"/>
  <c r="AH2253" i="3"/>
  <c r="AG2253" i="3"/>
  <c r="AF2253" i="3"/>
  <c r="AC2253" i="3"/>
  <c r="AB2253" i="3"/>
  <c r="AA2253" i="3"/>
  <c r="Y2253" i="3"/>
  <c r="X2253" i="3"/>
  <c r="Z2253" i="3" s="1"/>
  <c r="W2253" i="3"/>
  <c r="V2253" i="3"/>
  <c r="S2253" i="3"/>
  <c r="U2253" i="3" s="1"/>
  <c r="R2253" i="3"/>
  <c r="T2253" i="3" s="1"/>
  <c r="AE2253" i="3" s="1"/>
  <c r="Q2253" i="3"/>
  <c r="AQ2253" i="3" s="1"/>
  <c r="P2253" i="3"/>
  <c r="O2253" i="3"/>
  <c r="AJ2253" i="3" s="1"/>
  <c r="N2253" i="3"/>
  <c r="AP2252" i="3"/>
  <c r="AU2252" i="3" s="1"/>
  <c r="AN2252" i="3"/>
  <c r="AM2252" i="3"/>
  <c r="AL2252" i="3"/>
  <c r="AK2252" i="3"/>
  <c r="AO2252" i="3" s="1"/>
  <c r="AH2252" i="3"/>
  <c r="AG2252" i="3"/>
  <c r="AF2252" i="3"/>
  <c r="AC2252" i="3"/>
  <c r="AB2252" i="3"/>
  <c r="AA2252" i="3"/>
  <c r="Y2252" i="3"/>
  <c r="X2252" i="3"/>
  <c r="Z2252" i="3" s="1"/>
  <c r="W2252" i="3"/>
  <c r="V2252" i="3"/>
  <c r="S2252" i="3"/>
  <c r="U2252" i="3" s="1"/>
  <c r="R2252" i="3"/>
  <c r="T2252" i="3" s="1"/>
  <c r="AE2252" i="3" s="1"/>
  <c r="Q2252" i="3"/>
  <c r="AQ2252" i="3" s="1"/>
  <c r="P2252" i="3"/>
  <c r="O2252" i="3"/>
  <c r="AJ2252" i="3" s="1"/>
  <c r="N2252" i="3"/>
  <c r="AP2251" i="3"/>
  <c r="AU2251" i="3" s="1"/>
  <c r="AN2251" i="3"/>
  <c r="AM2251" i="3"/>
  <c r="AL2251" i="3"/>
  <c r="AK2251" i="3"/>
  <c r="AO2251" i="3" s="1"/>
  <c r="AH2251" i="3"/>
  <c r="AG2251" i="3"/>
  <c r="AF2251" i="3"/>
  <c r="AC2251" i="3"/>
  <c r="AB2251" i="3"/>
  <c r="AA2251" i="3"/>
  <c r="Y2251" i="3"/>
  <c r="X2251" i="3"/>
  <c r="Z2251" i="3" s="1"/>
  <c r="W2251" i="3"/>
  <c r="V2251" i="3"/>
  <c r="S2251" i="3"/>
  <c r="U2251" i="3" s="1"/>
  <c r="R2251" i="3"/>
  <c r="T2251" i="3" s="1"/>
  <c r="AE2251" i="3" s="1"/>
  <c r="Q2251" i="3"/>
  <c r="AQ2251" i="3" s="1"/>
  <c r="P2251" i="3"/>
  <c r="O2251" i="3"/>
  <c r="AJ2251" i="3" s="1"/>
  <c r="N2251" i="3"/>
  <c r="AP2250" i="3"/>
  <c r="AU2250" i="3" s="1"/>
  <c r="AN2250" i="3"/>
  <c r="AM2250" i="3"/>
  <c r="AL2250" i="3"/>
  <c r="AK2250" i="3"/>
  <c r="AO2250" i="3" s="1"/>
  <c r="AH2250" i="3"/>
  <c r="AG2250" i="3"/>
  <c r="AF2250" i="3"/>
  <c r="AC2250" i="3"/>
  <c r="AB2250" i="3"/>
  <c r="AA2250" i="3"/>
  <c r="Y2250" i="3"/>
  <c r="X2250" i="3"/>
  <c r="Z2250" i="3" s="1"/>
  <c r="W2250" i="3"/>
  <c r="V2250" i="3"/>
  <c r="S2250" i="3"/>
  <c r="U2250" i="3" s="1"/>
  <c r="R2250" i="3"/>
  <c r="T2250" i="3" s="1"/>
  <c r="AE2250" i="3" s="1"/>
  <c r="Q2250" i="3"/>
  <c r="AQ2250" i="3" s="1"/>
  <c r="P2250" i="3"/>
  <c r="O2250" i="3"/>
  <c r="AJ2250" i="3" s="1"/>
  <c r="N2250" i="3"/>
  <c r="AP2249" i="3"/>
  <c r="AU2249" i="3" s="1"/>
  <c r="AN2249" i="3"/>
  <c r="AM2249" i="3"/>
  <c r="AL2249" i="3"/>
  <c r="AK2249" i="3"/>
  <c r="AO2249" i="3" s="1"/>
  <c r="AH2249" i="3"/>
  <c r="AG2249" i="3"/>
  <c r="AF2249" i="3"/>
  <c r="AC2249" i="3"/>
  <c r="AB2249" i="3"/>
  <c r="AA2249" i="3"/>
  <c r="Y2249" i="3"/>
  <c r="X2249" i="3"/>
  <c r="Z2249" i="3" s="1"/>
  <c r="W2249" i="3"/>
  <c r="V2249" i="3"/>
  <c r="S2249" i="3"/>
  <c r="U2249" i="3" s="1"/>
  <c r="R2249" i="3"/>
  <c r="T2249" i="3" s="1"/>
  <c r="AE2249" i="3" s="1"/>
  <c r="Q2249" i="3"/>
  <c r="P2249" i="3"/>
  <c r="O2249" i="3"/>
  <c r="AJ2249" i="3" s="1"/>
  <c r="N2249" i="3"/>
  <c r="AP2248" i="3"/>
  <c r="AU2248" i="3" s="1"/>
  <c r="AN2248" i="3"/>
  <c r="AM2248" i="3"/>
  <c r="AL2248" i="3"/>
  <c r="AK2248" i="3"/>
  <c r="AO2248" i="3" s="1"/>
  <c r="AH2248" i="3"/>
  <c r="AG2248" i="3"/>
  <c r="AF2248" i="3"/>
  <c r="AC2248" i="3"/>
  <c r="AB2248" i="3"/>
  <c r="AA2248" i="3"/>
  <c r="Y2248" i="3"/>
  <c r="X2248" i="3"/>
  <c r="Z2248" i="3" s="1"/>
  <c r="W2248" i="3"/>
  <c r="V2248" i="3"/>
  <c r="S2248" i="3"/>
  <c r="U2248" i="3" s="1"/>
  <c r="R2248" i="3"/>
  <c r="T2248" i="3" s="1"/>
  <c r="AE2248" i="3" s="1"/>
  <c r="Q2248" i="3"/>
  <c r="AQ2248" i="3" s="1"/>
  <c r="P2248" i="3"/>
  <c r="O2248" i="3"/>
  <c r="AJ2248" i="3" s="1"/>
  <c r="N2248" i="3"/>
  <c r="AP2247" i="3"/>
  <c r="AU2247" i="3" s="1"/>
  <c r="AN2247" i="3"/>
  <c r="AM2247" i="3"/>
  <c r="AL2247" i="3"/>
  <c r="AK2247" i="3"/>
  <c r="AO2247" i="3" s="1"/>
  <c r="AH2247" i="3"/>
  <c r="AG2247" i="3"/>
  <c r="AF2247" i="3"/>
  <c r="AC2247" i="3"/>
  <c r="AB2247" i="3"/>
  <c r="AA2247" i="3"/>
  <c r="Y2247" i="3"/>
  <c r="X2247" i="3"/>
  <c r="Z2247" i="3" s="1"/>
  <c r="W2247" i="3"/>
  <c r="V2247" i="3"/>
  <c r="S2247" i="3"/>
  <c r="U2247" i="3" s="1"/>
  <c r="R2247" i="3"/>
  <c r="T2247" i="3" s="1"/>
  <c r="AE2247" i="3" s="1"/>
  <c r="Q2247" i="3"/>
  <c r="P2247" i="3"/>
  <c r="O2247" i="3"/>
  <c r="AJ2247" i="3" s="1"/>
  <c r="N2247" i="3"/>
  <c r="AP2246" i="3"/>
  <c r="AU2246" i="3" s="1"/>
  <c r="AN2246" i="3"/>
  <c r="AM2246" i="3"/>
  <c r="AL2246" i="3"/>
  <c r="AK2246" i="3"/>
  <c r="AO2246" i="3" s="1"/>
  <c r="AH2246" i="3"/>
  <c r="AG2246" i="3"/>
  <c r="AF2246" i="3"/>
  <c r="AC2246" i="3"/>
  <c r="AB2246" i="3"/>
  <c r="AA2246" i="3"/>
  <c r="Y2246" i="3"/>
  <c r="X2246" i="3"/>
  <c r="Z2246" i="3" s="1"/>
  <c r="W2246" i="3"/>
  <c r="V2246" i="3"/>
  <c r="S2246" i="3"/>
  <c r="U2246" i="3" s="1"/>
  <c r="R2246" i="3"/>
  <c r="T2246" i="3" s="1"/>
  <c r="AE2246" i="3" s="1"/>
  <c r="Q2246" i="3"/>
  <c r="AQ2246" i="3" s="1"/>
  <c r="P2246" i="3"/>
  <c r="O2246" i="3"/>
  <c r="AJ2246" i="3" s="1"/>
  <c r="N2246" i="3"/>
  <c r="AP2245" i="3"/>
  <c r="AN2245" i="3"/>
  <c r="AM2245" i="3"/>
  <c r="AL2245" i="3"/>
  <c r="AK2245" i="3"/>
  <c r="AO2245" i="3" s="1"/>
  <c r="AH2245" i="3"/>
  <c r="AG2245" i="3"/>
  <c r="AF2245" i="3"/>
  <c r="AC2245" i="3"/>
  <c r="AB2245" i="3"/>
  <c r="Y2245" i="3"/>
  <c r="X2245" i="3"/>
  <c r="Z2245" i="3" s="1"/>
  <c r="W2245" i="3"/>
  <c r="V2245" i="3"/>
  <c r="S2245" i="3"/>
  <c r="U2245" i="3" s="1"/>
  <c r="R2245" i="3"/>
  <c r="T2245" i="3" s="1"/>
  <c r="AE2245" i="3" s="1"/>
  <c r="Q2245" i="3"/>
  <c r="AQ2245" i="3" s="1"/>
  <c r="P2245" i="3"/>
  <c r="O2245" i="3"/>
  <c r="AJ2245" i="3" s="1"/>
  <c r="N2245" i="3"/>
  <c r="AP2244" i="3"/>
  <c r="AU2244" i="3" s="1"/>
  <c r="AN2244" i="3"/>
  <c r="AM2244" i="3"/>
  <c r="AL2244" i="3"/>
  <c r="AK2244" i="3"/>
  <c r="AO2244" i="3" s="1"/>
  <c r="AH2244" i="3"/>
  <c r="AG2244" i="3"/>
  <c r="AF2244" i="3"/>
  <c r="AC2244" i="3"/>
  <c r="AB2244" i="3"/>
  <c r="AA2244" i="3"/>
  <c r="Y2244" i="3"/>
  <c r="X2244" i="3"/>
  <c r="Z2244" i="3" s="1"/>
  <c r="W2244" i="3"/>
  <c r="V2244" i="3"/>
  <c r="S2244" i="3"/>
  <c r="U2244" i="3" s="1"/>
  <c r="R2244" i="3"/>
  <c r="T2244" i="3" s="1"/>
  <c r="AE2244" i="3" s="1"/>
  <c r="Q2244" i="3"/>
  <c r="AQ2244" i="3" s="1"/>
  <c r="P2244" i="3"/>
  <c r="O2244" i="3"/>
  <c r="AJ2244" i="3" s="1"/>
  <c r="N2244" i="3"/>
  <c r="AP2243" i="3"/>
  <c r="AU2243" i="3" s="1"/>
  <c r="AN2243" i="3"/>
  <c r="AM2243" i="3"/>
  <c r="AL2243" i="3"/>
  <c r="AK2243" i="3"/>
  <c r="AO2243" i="3" s="1"/>
  <c r="AH2243" i="3"/>
  <c r="AG2243" i="3"/>
  <c r="AF2243" i="3"/>
  <c r="AC2243" i="3"/>
  <c r="AB2243" i="3"/>
  <c r="AA2243" i="3"/>
  <c r="Y2243" i="3"/>
  <c r="X2243" i="3"/>
  <c r="Z2243" i="3" s="1"/>
  <c r="W2243" i="3"/>
  <c r="V2243" i="3"/>
  <c r="S2243" i="3"/>
  <c r="U2243" i="3" s="1"/>
  <c r="R2243" i="3"/>
  <c r="T2243" i="3" s="1"/>
  <c r="AE2243" i="3" s="1"/>
  <c r="Q2243" i="3"/>
  <c r="AQ2243" i="3" s="1"/>
  <c r="P2243" i="3"/>
  <c r="O2243" i="3"/>
  <c r="AJ2243" i="3" s="1"/>
  <c r="N2243" i="3"/>
  <c r="AP2242" i="3"/>
  <c r="AU2242" i="3" s="1"/>
  <c r="AN2242" i="3"/>
  <c r="AM2242" i="3"/>
  <c r="AL2242" i="3"/>
  <c r="AK2242" i="3"/>
  <c r="AO2242" i="3" s="1"/>
  <c r="AH2242" i="3"/>
  <c r="AG2242" i="3"/>
  <c r="AF2242" i="3"/>
  <c r="AC2242" i="3"/>
  <c r="AB2242" i="3"/>
  <c r="AA2242" i="3"/>
  <c r="Y2242" i="3"/>
  <c r="X2242" i="3"/>
  <c r="Z2242" i="3" s="1"/>
  <c r="W2242" i="3"/>
  <c r="V2242" i="3"/>
  <c r="S2242" i="3"/>
  <c r="U2242" i="3" s="1"/>
  <c r="R2242" i="3"/>
  <c r="T2242" i="3" s="1"/>
  <c r="AE2242" i="3" s="1"/>
  <c r="Q2242" i="3"/>
  <c r="AQ2242" i="3" s="1"/>
  <c r="P2242" i="3"/>
  <c r="O2242" i="3"/>
  <c r="AJ2242" i="3" s="1"/>
  <c r="N2242" i="3"/>
  <c r="AP2241" i="3"/>
  <c r="AU2241" i="3" s="1"/>
  <c r="AN2241" i="3"/>
  <c r="AM2241" i="3"/>
  <c r="AL2241" i="3"/>
  <c r="AK2241" i="3"/>
  <c r="AO2241" i="3" s="1"/>
  <c r="AH2241" i="3"/>
  <c r="AG2241" i="3"/>
  <c r="AF2241" i="3"/>
  <c r="AC2241" i="3"/>
  <c r="AB2241" i="3"/>
  <c r="AA2241" i="3"/>
  <c r="Y2241" i="3"/>
  <c r="X2241" i="3"/>
  <c r="Z2241" i="3" s="1"/>
  <c r="W2241" i="3"/>
  <c r="V2241" i="3"/>
  <c r="S2241" i="3"/>
  <c r="U2241" i="3" s="1"/>
  <c r="R2241" i="3"/>
  <c r="T2241" i="3" s="1"/>
  <c r="AE2241" i="3" s="1"/>
  <c r="Q2241" i="3"/>
  <c r="AQ2241" i="3" s="1"/>
  <c r="P2241" i="3"/>
  <c r="O2241" i="3"/>
  <c r="AJ2241" i="3" s="1"/>
  <c r="N2241" i="3"/>
  <c r="AP2240" i="3"/>
  <c r="AU2240" i="3" s="1"/>
  <c r="AN2240" i="3"/>
  <c r="AM2240" i="3"/>
  <c r="AL2240" i="3"/>
  <c r="AK2240" i="3"/>
  <c r="AO2240" i="3" s="1"/>
  <c r="AH2240" i="3"/>
  <c r="AG2240" i="3"/>
  <c r="AF2240" i="3"/>
  <c r="AC2240" i="3"/>
  <c r="AB2240" i="3"/>
  <c r="AA2240" i="3"/>
  <c r="Y2240" i="3"/>
  <c r="X2240" i="3"/>
  <c r="Z2240" i="3" s="1"/>
  <c r="W2240" i="3"/>
  <c r="V2240" i="3"/>
  <c r="S2240" i="3"/>
  <c r="U2240" i="3" s="1"/>
  <c r="R2240" i="3"/>
  <c r="T2240" i="3" s="1"/>
  <c r="AE2240" i="3" s="1"/>
  <c r="Q2240" i="3"/>
  <c r="AQ2240" i="3" s="1"/>
  <c r="P2240" i="3"/>
  <c r="O2240" i="3"/>
  <c r="AJ2240" i="3" s="1"/>
  <c r="N2240" i="3"/>
  <c r="AP2239" i="3"/>
  <c r="AU2239" i="3" s="1"/>
  <c r="AN2239" i="3"/>
  <c r="AM2239" i="3"/>
  <c r="AL2239" i="3"/>
  <c r="AK2239" i="3"/>
  <c r="AO2239" i="3" s="1"/>
  <c r="AH2239" i="3"/>
  <c r="AG2239" i="3"/>
  <c r="AF2239" i="3"/>
  <c r="AC2239" i="3"/>
  <c r="AB2239" i="3"/>
  <c r="AA2239" i="3"/>
  <c r="Y2239" i="3"/>
  <c r="X2239" i="3"/>
  <c r="Z2239" i="3" s="1"/>
  <c r="W2239" i="3"/>
  <c r="V2239" i="3"/>
  <c r="S2239" i="3"/>
  <c r="U2239" i="3" s="1"/>
  <c r="R2239" i="3"/>
  <c r="T2239" i="3" s="1"/>
  <c r="AE2239" i="3" s="1"/>
  <c r="Q2239" i="3"/>
  <c r="AQ2239" i="3" s="1"/>
  <c r="P2239" i="3"/>
  <c r="O2239" i="3"/>
  <c r="AJ2239" i="3" s="1"/>
  <c r="N2239" i="3"/>
  <c r="AP2238" i="3"/>
  <c r="AU2238" i="3" s="1"/>
  <c r="AN2238" i="3"/>
  <c r="AM2238" i="3"/>
  <c r="AL2238" i="3"/>
  <c r="AK2238" i="3"/>
  <c r="AO2238" i="3" s="1"/>
  <c r="AH2238" i="3"/>
  <c r="AG2238" i="3"/>
  <c r="AF2238" i="3"/>
  <c r="AC2238" i="3"/>
  <c r="AB2238" i="3"/>
  <c r="AA2238" i="3"/>
  <c r="Y2238" i="3"/>
  <c r="X2238" i="3"/>
  <c r="Z2238" i="3" s="1"/>
  <c r="W2238" i="3"/>
  <c r="V2238" i="3"/>
  <c r="S2238" i="3"/>
  <c r="U2238" i="3" s="1"/>
  <c r="R2238" i="3"/>
  <c r="T2238" i="3" s="1"/>
  <c r="AE2238" i="3" s="1"/>
  <c r="Q2238" i="3"/>
  <c r="AQ2238" i="3" s="1"/>
  <c r="P2238" i="3"/>
  <c r="O2238" i="3"/>
  <c r="AJ2238" i="3" s="1"/>
  <c r="N2238" i="3"/>
  <c r="AP2237" i="3"/>
  <c r="AU2237" i="3" s="1"/>
  <c r="AN2237" i="3"/>
  <c r="AM2237" i="3"/>
  <c r="AL2237" i="3"/>
  <c r="AK2237" i="3"/>
  <c r="AO2237" i="3" s="1"/>
  <c r="AH2237" i="3"/>
  <c r="AG2237" i="3"/>
  <c r="AF2237" i="3"/>
  <c r="AC2237" i="3"/>
  <c r="AB2237" i="3"/>
  <c r="AA2237" i="3"/>
  <c r="Y2237" i="3"/>
  <c r="X2237" i="3"/>
  <c r="Z2237" i="3" s="1"/>
  <c r="W2237" i="3"/>
  <c r="V2237" i="3"/>
  <c r="S2237" i="3"/>
  <c r="U2237" i="3" s="1"/>
  <c r="R2237" i="3"/>
  <c r="T2237" i="3" s="1"/>
  <c r="AE2237" i="3" s="1"/>
  <c r="Q2237" i="3"/>
  <c r="AQ2237" i="3" s="1"/>
  <c r="P2237" i="3"/>
  <c r="O2237" i="3"/>
  <c r="AJ2237" i="3" s="1"/>
  <c r="N2237" i="3"/>
  <c r="AP2236" i="3"/>
  <c r="AU2236" i="3" s="1"/>
  <c r="AN2236" i="3"/>
  <c r="AM2236" i="3"/>
  <c r="AL2236" i="3"/>
  <c r="AK2236" i="3"/>
  <c r="AO2236" i="3" s="1"/>
  <c r="AH2236" i="3"/>
  <c r="AG2236" i="3"/>
  <c r="AF2236" i="3"/>
  <c r="AC2236" i="3"/>
  <c r="AB2236" i="3"/>
  <c r="AA2236" i="3"/>
  <c r="Y2236" i="3"/>
  <c r="X2236" i="3"/>
  <c r="Z2236" i="3" s="1"/>
  <c r="W2236" i="3"/>
  <c r="V2236" i="3"/>
  <c r="S2236" i="3"/>
  <c r="U2236" i="3" s="1"/>
  <c r="R2236" i="3"/>
  <c r="T2236" i="3" s="1"/>
  <c r="AE2236" i="3" s="1"/>
  <c r="Q2236" i="3"/>
  <c r="P2236" i="3"/>
  <c r="O2236" i="3"/>
  <c r="AJ2236" i="3" s="1"/>
  <c r="N2236" i="3"/>
  <c r="AP2235" i="3"/>
  <c r="AU2235" i="3" s="1"/>
  <c r="AN2235" i="3"/>
  <c r="AM2235" i="3"/>
  <c r="AL2235" i="3"/>
  <c r="AK2235" i="3"/>
  <c r="AO2235" i="3" s="1"/>
  <c r="AH2235" i="3"/>
  <c r="AG2235" i="3"/>
  <c r="AF2235" i="3"/>
  <c r="AC2235" i="3"/>
  <c r="AB2235" i="3"/>
  <c r="AA2235" i="3"/>
  <c r="Y2235" i="3"/>
  <c r="X2235" i="3"/>
  <c r="Z2235" i="3" s="1"/>
  <c r="W2235" i="3"/>
  <c r="V2235" i="3"/>
  <c r="S2235" i="3"/>
  <c r="U2235" i="3" s="1"/>
  <c r="R2235" i="3"/>
  <c r="T2235" i="3" s="1"/>
  <c r="AE2235" i="3" s="1"/>
  <c r="Q2235" i="3"/>
  <c r="AQ2235" i="3" s="1"/>
  <c r="P2235" i="3"/>
  <c r="O2235" i="3"/>
  <c r="AJ2235" i="3" s="1"/>
  <c r="N2235" i="3"/>
  <c r="AP2234" i="3"/>
  <c r="AU2234" i="3" s="1"/>
  <c r="AN2234" i="3"/>
  <c r="AM2234" i="3"/>
  <c r="AL2234" i="3"/>
  <c r="AK2234" i="3"/>
  <c r="AO2234" i="3" s="1"/>
  <c r="AH2234" i="3"/>
  <c r="AG2234" i="3"/>
  <c r="AF2234" i="3"/>
  <c r="AC2234" i="3"/>
  <c r="AB2234" i="3"/>
  <c r="AA2234" i="3"/>
  <c r="Y2234" i="3"/>
  <c r="X2234" i="3"/>
  <c r="Z2234" i="3" s="1"/>
  <c r="W2234" i="3"/>
  <c r="V2234" i="3"/>
  <c r="S2234" i="3"/>
  <c r="U2234" i="3" s="1"/>
  <c r="R2234" i="3"/>
  <c r="T2234" i="3" s="1"/>
  <c r="AE2234" i="3" s="1"/>
  <c r="Q2234" i="3"/>
  <c r="AQ2234" i="3" s="1"/>
  <c r="P2234" i="3"/>
  <c r="O2234" i="3"/>
  <c r="AJ2234" i="3" s="1"/>
  <c r="N2234" i="3"/>
  <c r="AP2233" i="3"/>
  <c r="AN2233" i="3"/>
  <c r="AM2233" i="3"/>
  <c r="AL2233" i="3"/>
  <c r="AK2233" i="3"/>
  <c r="AO2233" i="3" s="1"/>
  <c r="AH2233" i="3"/>
  <c r="AG2233" i="3"/>
  <c r="AF2233" i="3"/>
  <c r="AC2233" i="3"/>
  <c r="AB2233" i="3"/>
  <c r="Y2233" i="3"/>
  <c r="X2233" i="3"/>
  <c r="Z2233" i="3" s="1"/>
  <c r="W2233" i="3"/>
  <c r="V2233" i="3"/>
  <c r="S2233" i="3"/>
  <c r="U2233" i="3" s="1"/>
  <c r="R2233" i="3"/>
  <c r="T2233" i="3" s="1"/>
  <c r="AE2233" i="3" s="1"/>
  <c r="Q2233" i="3"/>
  <c r="AQ2233" i="3" s="1"/>
  <c r="P2233" i="3"/>
  <c r="O2233" i="3"/>
  <c r="AJ2233" i="3" s="1"/>
  <c r="N2233" i="3"/>
  <c r="AP2232" i="3"/>
  <c r="AU2232" i="3" s="1"/>
  <c r="AN2232" i="3"/>
  <c r="AM2232" i="3"/>
  <c r="AL2232" i="3"/>
  <c r="AK2232" i="3"/>
  <c r="AO2232" i="3" s="1"/>
  <c r="AH2232" i="3"/>
  <c r="AG2232" i="3"/>
  <c r="AF2232" i="3"/>
  <c r="AC2232" i="3"/>
  <c r="AB2232" i="3"/>
  <c r="AA2232" i="3"/>
  <c r="Y2232" i="3"/>
  <c r="X2232" i="3"/>
  <c r="Z2232" i="3" s="1"/>
  <c r="W2232" i="3"/>
  <c r="V2232" i="3"/>
  <c r="S2232" i="3"/>
  <c r="U2232" i="3" s="1"/>
  <c r="R2232" i="3"/>
  <c r="T2232" i="3" s="1"/>
  <c r="AE2232" i="3" s="1"/>
  <c r="Q2232" i="3"/>
  <c r="AQ2232" i="3" s="1"/>
  <c r="P2232" i="3"/>
  <c r="O2232" i="3"/>
  <c r="AJ2232" i="3" s="1"/>
  <c r="N2232" i="3"/>
  <c r="AP2231" i="3"/>
  <c r="AU2231" i="3" s="1"/>
  <c r="AN2231" i="3"/>
  <c r="AM2231" i="3"/>
  <c r="AL2231" i="3"/>
  <c r="AK2231" i="3"/>
  <c r="AO2231" i="3" s="1"/>
  <c r="AH2231" i="3"/>
  <c r="AG2231" i="3"/>
  <c r="AF2231" i="3"/>
  <c r="AC2231" i="3"/>
  <c r="AB2231" i="3"/>
  <c r="AA2231" i="3"/>
  <c r="Y2231" i="3"/>
  <c r="X2231" i="3"/>
  <c r="Z2231" i="3" s="1"/>
  <c r="W2231" i="3"/>
  <c r="V2231" i="3"/>
  <c r="S2231" i="3"/>
  <c r="U2231" i="3" s="1"/>
  <c r="R2231" i="3"/>
  <c r="T2231" i="3" s="1"/>
  <c r="AE2231" i="3" s="1"/>
  <c r="Q2231" i="3"/>
  <c r="AQ2231" i="3" s="1"/>
  <c r="P2231" i="3"/>
  <c r="O2231" i="3"/>
  <c r="AJ2231" i="3" s="1"/>
  <c r="N2231" i="3"/>
  <c r="AP2230" i="3"/>
  <c r="AU2230" i="3" s="1"/>
  <c r="AN2230" i="3"/>
  <c r="AM2230" i="3"/>
  <c r="AL2230" i="3"/>
  <c r="AK2230" i="3"/>
  <c r="AO2230" i="3" s="1"/>
  <c r="AH2230" i="3"/>
  <c r="AG2230" i="3"/>
  <c r="AF2230" i="3"/>
  <c r="AC2230" i="3"/>
  <c r="AB2230" i="3"/>
  <c r="AA2230" i="3"/>
  <c r="Y2230" i="3"/>
  <c r="X2230" i="3"/>
  <c r="Z2230" i="3" s="1"/>
  <c r="W2230" i="3"/>
  <c r="V2230" i="3"/>
  <c r="S2230" i="3"/>
  <c r="U2230" i="3" s="1"/>
  <c r="R2230" i="3"/>
  <c r="T2230" i="3" s="1"/>
  <c r="AE2230" i="3" s="1"/>
  <c r="Q2230" i="3"/>
  <c r="AQ2230" i="3" s="1"/>
  <c r="P2230" i="3"/>
  <c r="O2230" i="3"/>
  <c r="AJ2230" i="3" s="1"/>
  <c r="N2230" i="3"/>
  <c r="AP2229" i="3"/>
  <c r="AU2229" i="3" s="1"/>
  <c r="AN2229" i="3"/>
  <c r="AM2229" i="3"/>
  <c r="AL2229" i="3"/>
  <c r="AK2229" i="3"/>
  <c r="AO2229" i="3" s="1"/>
  <c r="AH2229" i="3"/>
  <c r="AG2229" i="3"/>
  <c r="AF2229" i="3"/>
  <c r="AC2229" i="3"/>
  <c r="AB2229" i="3"/>
  <c r="AA2229" i="3"/>
  <c r="Y2229" i="3"/>
  <c r="X2229" i="3"/>
  <c r="Z2229" i="3" s="1"/>
  <c r="W2229" i="3"/>
  <c r="V2229" i="3"/>
  <c r="S2229" i="3"/>
  <c r="U2229" i="3" s="1"/>
  <c r="R2229" i="3"/>
  <c r="T2229" i="3" s="1"/>
  <c r="AE2229" i="3" s="1"/>
  <c r="Q2229" i="3"/>
  <c r="AQ2229" i="3" s="1"/>
  <c r="P2229" i="3"/>
  <c r="O2229" i="3"/>
  <c r="AJ2229" i="3" s="1"/>
  <c r="N2229" i="3"/>
  <c r="AP2228" i="3"/>
  <c r="AU2228" i="3" s="1"/>
  <c r="AN2228" i="3"/>
  <c r="AM2228" i="3"/>
  <c r="AL2228" i="3"/>
  <c r="AK2228" i="3"/>
  <c r="AO2228" i="3" s="1"/>
  <c r="AH2228" i="3"/>
  <c r="AG2228" i="3"/>
  <c r="AF2228" i="3"/>
  <c r="AC2228" i="3"/>
  <c r="AB2228" i="3"/>
  <c r="AA2228" i="3"/>
  <c r="Y2228" i="3"/>
  <c r="X2228" i="3"/>
  <c r="Z2228" i="3" s="1"/>
  <c r="W2228" i="3"/>
  <c r="V2228" i="3"/>
  <c r="S2228" i="3"/>
  <c r="U2228" i="3" s="1"/>
  <c r="R2228" i="3"/>
  <c r="T2228" i="3" s="1"/>
  <c r="AE2228" i="3" s="1"/>
  <c r="Q2228" i="3"/>
  <c r="AQ2228" i="3" s="1"/>
  <c r="P2228" i="3"/>
  <c r="O2228" i="3"/>
  <c r="AJ2228" i="3" s="1"/>
  <c r="N2228" i="3"/>
  <c r="AP2227" i="3"/>
  <c r="AU2227" i="3" s="1"/>
  <c r="AN2227" i="3"/>
  <c r="AM2227" i="3"/>
  <c r="AL2227" i="3"/>
  <c r="AK2227" i="3"/>
  <c r="AO2227" i="3" s="1"/>
  <c r="AH2227" i="3"/>
  <c r="AG2227" i="3"/>
  <c r="AF2227" i="3"/>
  <c r="AC2227" i="3"/>
  <c r="AB2227" i="3"/>
  <c r="AA2227" i="3"/>
  <c r="Y2227" i="3"/>
  <c r="X2227" i="3"/>
  <c r="Z2227" i="3" s="1"/>
  <c r="W2227" i="3"/>
  <c r="V2227" i="3"/>
  <c r="S2227" i="3"/>
  <c r="U2227" i="3" s="1"/>
  <c r="R2227" i="3"/>
  <c r="T2227" i="3" s="1"/>
  <c r="AE2227" i="3" s="1"/>
  <c r="Q2227" i="3"/>
  <c r="P2227" i="3"/>
  <c r="O2227" i="3"/>
  <c r="AJ2227" i="3" s="1"/>
  <c r="N2227" i="3"/>
  <c r="AP2226" i="3"/>
  <c r="AN2226" i="3"/>
  <c r="AM2226" i="3"/>
  <c r="AL2226" i="3"/>
  <c r="AK2226" i="3"/>
  <c r="AO2226" i="3" s="1"/>
  <c r="AH2226" i="3"/>
  <c r="AG2226" i="3"/>
  <c r="AF2226" i="3"/>
  <c r="AC2226" i="3"/>
  <c r="AB2226" i="3"/>
  <c r="Y2226" i="3"/>
  <c r="X2226" i="3"/>
  <c r="Z2226" i="3" s="1"/>
  <c r="W2226" i="3"/>
  <c r="V2226" i="3"/>
  <c r="S2226" i="3"/>
  <c r="U2226" i="3" s="1"/>
  <c r="R2226" i="3"/>
  <c r="T2226" i="3" s="1"/>
  <c r="AE2226" i="3" s="1"/>
  <c r="Q2226" i="3"/>
  <c r="AQ2226" i="3" s="1"/>
  <c r="P2226" i="3"/>
  <c r="O2226" i="3"/>
  <c r="AJ2226" i="3" s="1"/>
  <c r="N2226" i="3"/>
  <c r="AP2225" i="3"/>
  <c r="AU2225" i="3" s="1"/>
  <c r="AN2225" i="3"/>
  <c r="AM2225" i="3"/>
  <c r="AL2225" i="3"/>
  <c r="AK2225" i="3"/>
  <c r="AO2225" i="3" s="1"/>
  <c r="AH2225" i="3"/>
  <c r="AG2225" i="3"/>
  <c r="AF2225" i="3"/>
  <c r="AC2225" i="3"/>
  <c r="AB2225" i="3"/>
  <c r="AA2225" i="3"/>
  <c r="Y2225" i="3"/>
  <c r="X2225" i="3"/>
  <c r="Z2225" i="3" s="1"/>
  <c r="W2225" i="3"/>
  <c r="V2225" i="3"/>
  <c r="S2225" i="3"/>
  <c r="U2225" i="3" s="1"/>
  <c r="R2225" i="3"/>
  <c r="T2225" i="3" s="1"/>
  <c r="AE2225" i="3" s="1"/>
  <c r="Q2225" i="3"/>
  <c r="P2225" i="3"/>
  <c r="O2225" i="3"/>
  <c r="AJ2225" i="3" s="1"/>
  <c r="N2225" i="3"/>
  <c r="AP2224" i="3"/>
  <c r="AU2224" i="3" s="1"/>
  <c r="AN2224" i="3"/>
  <c r="AM2224" i="3"/>
  <c r="AL2224" i="3"/>
  <c r="AK2224" i="3"/>
  <c r="AO2224" i="3" s="1"/>
  <c r="AH2224" i="3"/>
  <c r="AG2224" i="3"/>
  <c r="AF2224" i="3"/>
  <c r="AC2224" i="3"/>
  <c r="AB2224" i="3"/>
  <c r="AA2224" i="3"/>
  <c r="Y2224" i="3"/>
  <c r="X2224" i="3"/>
  <c r="Z2224" i="3" s="1"/>
  <c r="W2224" i="3"/>
  <c r="V2224" i="3"/>
  <c r="S2224" i="3"/>
  <c r="U2224" i="3" s="1"/>
  <c r="R2224" i="3"/>
  <c r="T2224" i="3" s="1"/>
  <c r="AE2224" i="3" s="1"/>
  <c r="Q2224" i="3"/>
  <c r="AQ2224" i="3" s="1"/>
  <c r="P2224" i="3"/>
  <c r="O2224" i="3"/>
  <c r="AJ2224" i="3" s="1"/>
  <c r="N2224" i="3"/>
  <c r="AP2223" i="3"/>
  <c r="AU2223" i="3" s="1"/>
  <c r="AN2223" i="3"/>
  <c r="AM2223" i="3"/>
  <c r="AL2223" i="3"/>
  <c r="AK2223" i="3"/>
  <c r="AO2223" i="3" s="1"/>
  <c r="AH2223" i="3"/>
  <c r="AG2223" i="3"/>
  <c r="AF2223" i="3"/>
  <c r="AC2223" i="3"/>
  <c r="AB2223" i="3"/>
  <c r="AA2223" i="3"/>
  <c r="Y2223" i="3"/>
  <c r="X2223" i="3"/>
  <c r="Z2223" i="3" s="1"/>
  <c r="W2223" i="3"/>
  <c r="V2223" i="3"/>
  <c r="S2223" i="3"/>
  <c r="U2223" i="3" s="1"/>
  <c r="R2223" i="3"/>
  <c r="T2223" i="3" s="1"/>
  <c r="AE2223" i="3" s="1"/>
  <c r="Q2223" i="3"/>
  <c r="P2223" i="3"/>
  <c r="O2223" i="3"/>
  <c r="AJ2223" i="3" s="1"/>
  <c r="N2223" i="3"/>
  <c r="AP2222" i="3"/>
  <c r="AU2222" i="3" s="1"/>
  <c r="AN2222" i="3"/>
  <c r="AM2222" i="3"/>
  <c r="AL2222" i="3"/>
  <c r="AK2222" i="3"/>
  <c r="AO2222" i="3" s="1"/>
  <c r="AH2222" i="3"/>
  <c r="AG2222" i="3"/>
  <c r="AF2222" i="3"/>
  <c r="AC2222" i="3"/>
  <c r="AB2222" i="3"/>
  <c r="AA2222" i="3"/>
  <c r="Y2222" i="3"/>
  <c r="X2222" i="3"/>
  <c r="Z2222" i="3" s="1"/>
  <c r="W2222" i="3"/>
  <c r="V2222" i="3"/>
  <c r="S2222" i="3"/>
  <c r="U2222" i="3" s="1"/>
  <c r="R2222" i="3"/>
  <c r="T2222" i="3" s="1"/>
  <c r="AE2222" i="3" s="1"/>
  <c r="Q2222" i="3"/>
  <c r="AQ2222" i="3" s="1"/>
  <c r="P2222" i="3"/>
  <c r="O2222" i="3"/>
  <c r="AJ2222" i="3" s="1"/>
  <c r="N2222" i="3"/>
  <c r="AP2221" i="3"/>
  <c r="AU2221" i="3" s="1"/>
  <c r="AN2221" i="3"/>
  <c r="AM2221" i="3"/>
  <c r="AL2221" i="3"/>
  <c r="AK2221" i="3"/>
  <c r="AO2221" i="3" s="1"/>
  <c r="AH2221" i="3"/>
  <c r="AG2221" i="3"/>
  <c r="AF2221" i="3"/>
  <c r="AC2221" i="3"/>
  <c r="AB2221" i="3"/>
  <c r="AA2221" i="3"/>
  <c r="Y2221" i="3"/>
  <c r="X2221" i="3"/>
  <c r="Z2221" i="3" s="1"/>
  <c r="W2221" i="3"/>
  <c r="V2221" i="3"/>
  <c r="S2221" i="3"/>
  <c r="U2221" i="3" s="1"/>
  <c r="R2221" i="3"/>
  <c r="T2221" i="3" s="1"/>
  <c r="AE2221" i="3" s="1"/>
  <c r="Q2221" i="3"/>
  <c r="AQ2221" i="3" s="1"/>
  <c r="P2221" i="3"/>
  <c r="O2221" i="3"/>
  <c r="AJ2221" i="3" s="1"/>
  <c r="N2221" i="3"/>
  <c r="AP2220" i="3"/>
  <c r="AU2220" i="3" s="1"/>
  <c r="AN2220" i="3"/>
  <c r="AM2220" i="3"/>
  <c r="AL2220" i="3"/>
  <c r="AK2220" i="3"/>
  <c r="AO2220" i="3" s="1"/>
  <c r="AH2220" i="3"/>
  <c r="AG2220" i="3"/>
  <c r="AF2220" i="3"/>
  <c r="AC2220" i="3"/>
  <c r="AB2220" i="3"/>
  <c r="AA2220" i="3"/>
  <c r="Y2220" i="3"/>
  <c r="X2220" i="3"/>
  <c r="Z2220" i="3" s="1"/>
  <c r="W2220" i="3"/>
  <c r="V2220" i="3"/>
  <c r="S2220" i="3"/>
  <c r="U2220" i="3" s="1"/>
  <c r="R2220" i="3"/>
  <c r="T2220" i="3" s="1"/>
  <c r="AE2220" i="3" s="1"/>
  <c r="Q2220" i="3"/>
  <c r="AQ2220" i="3" s="1"/>
  <c r="P2220" i="3"/>
  <c r="O2220" i="3"/>
  <c r="AJ2220" i="3" s="1"/>
  <c r="N2220" i="3"/>
  <c r="AP2219" i="3"/>
  <c r="AU2219" i="3" s="1"/>
  <c r="AN2219" i="3"/>
  <c r="AM2219" i="3"/>
  <c r="AL2219" i="3"/>
  <c r="AK2219" i="3"/>
  <c r="AO2219" i="3" s="1"/>
  <c r="AH2219" i="3"/>
  <c r="AG2219" i="3"/>
  <c r="AF2219" i="3"/>
  <c r="AC2219" i="3"/>
  <c r="AB2219" i="3"/>
  <c r="AA2219" i="3"/>
  <c r="Y2219" i="3"/>
  <c r="X2219" i="3"/>
  <c r="Z2219" i="3" s="1"/>
  <c r="W2219" i="3"/>
  <c r="V2219" i="3"/>
  <c r="S2219" i="3"/>
  <c r="U2219" i="3" s="1"/>
  <c r="R2219" i="3"/>
  <c r="T2219" i="3" s="1"/>
  <c r="AE2219" i="3" s="1"/>
  <c r="Q2219" i="3"/>
  <c r="AQ2219" i="3" s="1"/>
  <c r="P2219" i="3"/>
  <c r="O2219" i="3"/>
  <c r="AJ2219" i="3" s="1"/>
  <c r="N2219" i="3"/>
  <c r="AP2218" i="3"/>
  <c r="AU2218" i="3" s="1"/>
  <c r="AN2218" i="3"/>
  <c r="AM2218" i="3"/>
  <c r="AL2218" i="3"/>
  <c r="AK2218" i="3"/>
  <c r="AO2218" i="3" s="1"/>
  <c r="AH2218" i="3"/>
  <c r="AG2218" i="3"/>
  <c r="AF2218" i="3"/>
  <c r="AC2218" i="3"/>
  <c r="AB2218" i="3"/>
  <c r="AA2218" i="3"/>
  <c r="Y2218" i="3"/>
  <c r="X2218" i="3"/>
  <c r="Z2218" i="3" s="1"/>
  <c r="W2218" i="3"/>
  <c r="V2218" i="3"/>
  <c r="S2218" i="3"/>
  <c r="U2218" i="3" s="1"/>
  <c r="R2218" i="3"/>
  <c r="T2218" i="3" s="1"/>
  <c r="AE2218" i="3" s="1"/>
  <c r="Q2218" i="3"/>
  <c r="AQ2218" i="3" s="1"/>
  <c r="P2218" i="3"/>
  <c r="O2218" i="3"/>
  <c r="AJ2218" i="3" s="1"/>
  <c r="N2218" i="3"/>
  <c r="AP2217" i="3"/>
  <c r="AU2217" i="3" s="1"/>
  <c r="AN2217" i="3"/>
  <c r="AM2217" i="3"/>
  <c r="AL2217" i="3"/>
  <c r="AK2217" i="3"/>
  <c r="AO2217" i="3" s="1"/>
  <c r="AH2217" i="3"/>
  <c r="AG2217" i="3"/>
  <c r="AF2217" i="3"/>
  <c r="AC2217" i="3"/>
  <c r="AB2217" i="3"/>
  <c r="AA2217" i="3"/>
  <c r="Y2217" i="3"/>
  <c r="X2217" i="3"/>
  <c r="Z2217" i="3" s="1"/>
  <c r="W2217" i="3"/>
  <c r="V2217" i="3"/>
  <c r="S2217" i="3"/>
  <c r="U2217" i="3" s="1"/>
  <c r="R2217" i="3"/>
  <c r="T2217" i="3" s="1"/>
  <c r="AE2217" i="3" s="1"/>
  <c r="Q2217" i="3"/>
  <c r="AQ2217" i="3" s="1"/>
  <c r="P2217" i="3"/>
  <c r="O2217" i="3"/>
  <c r="AJ2217" i="3" s="1"/>
  <c r="N2217" i="3"/>
  <c r="AP2216" i="3"/>
  <c r="AU2216" i="3" s="1"/>
  <c r="AN2216" i="3"/>
  <c r="AM2216" i="3"/>
  <c r="AL2216" i="3"/>
  <c r="AK2216" i="3"/>
  <c r="AO2216" i="3" s="1"/>
  <c r="AH2216" i="3"/>
  <c r="AG2216" i="3"/>
  <c r="AF2216" i="3"/>
  <c r="AC2216" i="3"/>
  <c r="AB2216" i="3"/>
  <c r="AA2216" i="3"/>
  <c r="Y2216" i="3"/>
  <c r="X2216" i="3"/>
  <c r="Z2216" i="3" s="1"/>
  <c r="W2216" i="3"/>
  <c r="V2216" i="3"/>
  <c r="S2216" i="3"/>
  <c r="U2216" i="3" s="1"/>
  <c r="R2216" i="3"/>
  <c r="T2216" i="3" s="1"/>
  <c r="AE2216" i="3" s="1"/>
  <c r="Q2216" i="3"/>
  <c r="P2216" i="3"/>
  <c r="O2216" i="3"/>
  <c r="AJ2216" i="3" s="1"/>
  <c r="N2216" i="3"/>
  <c r="AP2215" i="3"/>
  <c r="AU2215" i="3" s="1"/>
  <c r="AN2215" i="3"/>
  <c r="AM2215" i="3"/>
  <c r="AL2215" i="3"/>
  <c r="AK2215" i="3"/>
  <c r="AO2215" i="3" s="1"/>
  <c r="AH2215" i="3"/>
  <c r="AG2215" i="3"/>
  <c r="AF2215" i="3"/>
  <c r="AC2215" i="3"/>
  <c r="AB2215" i="3"/>
  <c r="AA2215" i="3"/>
  <c r="Y2215" i="3"/>
  <c r="X2215" i="3"/>
  <c r="Z2215" i="3" s="1"/>
  <c r="W2215" i="3"/>
  <c r="V2215" i="3"/>
  <c r="S2215" i="3"/>
  <c r="U2215" i="3" s="1"/>
  <c r="R2215" i="3"/>
  <c r="T2215" i="3" s="1"/>
  <c r="AE2215" i="3" s="1"/>
  <c r="Q2215" i="3"/>
  <c r="AQ2215" i="3" s="1"/>
  <c r="P2215" i="3"/>
  <c r="O2215" i="3"/>
  <c r="AJ2215" i="3" s="1"/>
  <c r="N2215" i="3"/>
  <c r="AP2214" i="3"/>
  <c r="AU2214" i="3" s="1"/>
  <c r="AN2214" i="3"/>
  <c r="AM2214" i="3"/>
  <c r="AL2214" i="3"/>
  <c r="AK2214" i="3"/>
  <c r="AO2214" i="3" s="1"/>
  <c r="AH2214" i="3"/>
  <c r="AG2214" i="3"/>
  <c r="AF2214" i="3"/>
  <c r="AC2214" i="3"/>
  <c r="AB2214" i="3"/>
  <c r="AA2214" i="3"/>
  <c r="Y2214" i="3"/>
  <c r="X2214" i="3"/>
  <c r="Z2214" i="3" s="1"/>
  <c r="W2214" i="3"/>
  <c r="V2214" i="3"/>
  <c r="S2214" i="3"/>
  <c r="U2214" i="3" s="1"/>
  <c r="R2214" i="3"/>
  <c r="T2214" i="3" s="1"/>
  <c r="AE2214" i="3" s="1"/>
  <c r="Q2214" i="3"/>
  <c r="P2214" i="3"/>
  <c r="O2214" i="3"/>
  <c r="AJ2214" i="3" s="1"/>
  <c r="N2214" i="3"/>
  <c r="AP2213" i="3"/>
  <c r="AU2213" i="3" s="1"/>
  <c r="AN2213" i="3"/>
  <c r="AM2213" i="3"/>
  <c r="AL2213" i="3"/>
  <c r="AK2213" i="3"/>
  <c r="AO2213" i="3" s="1"/>
  <c r="AH2213" i="3"/>
  <c r="AG2213" i="3"/>
  <c r="AF2213" i="3"/>
  <c r="AC2213" i="3"/>
  <c r="AB2213" i="3"/>
  <c r="AA2213" i="3"/>
  <c r="Y2213" i="3"/>
  <c r="X2213" i="3"/>
  <c r="Z2213" i="3" s="1"/>
  <c r="W2213" i="3"/>
  <c r="V2213" i="3"/>
  <c r="S2213" i="3"/>
  <c r="U2213" i="3" s="1"/>
  <c r="R2213" i="3"/>
  <c r="T2213" i="3" s="1"/>
  <c r="AE2213" i="3" s="1"/>
  <c r="Q2213" i="3"/>
  <c r="AQ2213" i="3" s="1"/>
  <c r="P2213" i="3"/>
  <c r="O2213" i="3"/>
  <c r="AJ2213" i="3" s="1"/>
  <c r="N2213" i="3"/>
  <c r="AP2212" i="3"/>
  <c r="AU2212" i="3" s="1"/>
  <c r="AN2212" i="3"/>
  <c r="AM2212" i="3"/>
  <c r="AL2212" i="3"/>
  <c r="AK2212" i="3"/>
  <c r="AO2212" i="3" s="1"/>
  <c r="AH2212" i="3"/>
  <c r="AG2212" i="3"/>
  <c r="AF2212" i="3"/>
  <c r="AC2212" i="3"/>
  <c r="AB2212" i="3"/>
  <c r="AA2212" i="3"/>
  <c r="Y2212" i="3"/>
  <c r="X2212" i="3"/>
  <c r="Z2212" i="3" s="1"/>
  <c r="W2212" i="3"/>
  <c r="V2212" i="3"/>
  <c r="S2212" i="3"/>
  <c r="U2212" i="3" s="1"/>
  <c r="R2212" i="3"/>
  <c r="T2212" i="3" s="1"/>
  <c r="AE2212" i="3" s="1"/>
  <c r="Q2212" i="3"/>
  <c r="AQ2212" i="3" s="1"/>
  <c r="P2212" i="3"/>
  <c r="O2212" i="3"/>
  <c r="AJ2212" i="3" s="1"/>
  <c r="N2212" i="3"/>
  <c r="AP2211" i="3"/>
  <c r="AN2211" i="3"/>
  <c r="AM2211" i="3"/>
  <c r="AL2211" i="3"/>
  <c r="AK2211" i="3"/>
  <c r="AO2211" i="3" s="1"/>
  <c r="AH2211" i="3"/>
  <c r="AG2211" i="3"/>
  <c r="AF2211" i="3"/>
  <c r="AC2211" i="3"/>
  <c r="AB2211" i="3"/>
  <c r="Y2211" i="3"/>
  <c r="X2211" i="3"/>
  <c r="Z2211" i="3" s="1"/>
  <c r="W2211" i="3"/>
  <c r="V2211" i="3"/>
  <c r="S2211" i="3"/>
  <c r="U2211" i="3" s="1"/>
  <c r="R2211" i="3"/>
  <c r="T2211" i="3" s="1"/>
  <c r="AE2211" i="3" s="1"/>
  <c r="Q2211" i="3"/>
  <c r="AQ2211" i="3" s="1"/>
  <c r="P2211" i="3"/>
  <c r="O2211" i="3"/>
  <c r="AJ2211" i="3" s="1"/>
  <c r="N2211" i="3"/>
  <c r="AP2210" i="3"/>
  <c r="AN2210" i="3"/>
  <c r="AM2210" i="3"/>
  <c r="AL2210" i="3"/>
  <c r="AK2210" i="3"/>
  <c r="AO2210" i="3" s="1"/>
  <c r="AH2210" i="3"/>
  <c r="AG2210" i="3"/>
  <c r="AF2210" i="3"/>
  <c r="AC2210" i="3"/>
  <c r="AB2210" i="3"/>
  <c r="Y2210" i="3"/>
  <c r="X2210" i="3"/>
  <c r="Z2210" i="3" s="1"/>
  <c r="W2210" i="3"/>
  <c r="V2210" i="3"/>
  <c r="S2210" i="3"/>
  <c r="U2210" i="3" s="1"/>
  <c r="R2210" i="3"/>
  <c r="T2210" i="3" s="1"/>
  <c r="AE2210" i="3" s="1"/>
  <c r="Q2210" i="3"/>
  <c r="AQ2210" i="3" s="1"/>
  <c r="P2210" i="3"/>
  <c r="O2210" i="3"/>
  <c r="AJ2210" i="3" s="1"/>
  <c r="N2210" i="3"/>
  <c r="AP2209" i="3"/>
  <c r="AU2209" i="3" s="1"/>
  <c r="AN2209" i="3"/>
  <c r="AM2209" i="3"/>
  <c r="AL2209" i="3"/>
  <c r="AK2209" i="3"/>
  <c r="AO2209" i="3" s="1"/>
  <c r="AH2209" i="3"/>
  <c r="AG2209" i="3"/>
  <c r="AF2209" i="3"/>
  <c r="AC2209" i="3"/>
  <c r="AB2209" i="3"/>
  <c r="AA2209" i="3"/>
  <c r="Y2209" i="3"/>
  <c r="X2209" i="3"/>
  <c r="Z2209" i="3" s="1"/>
  <c r="W2209" i="3"/>
  <c r="V2209" i="3"/>
  <c r="S2209" i="3"/>
  <c r="U2209" i="3" s="1"/>
  <c r="R2209" i="3"/>
  <c r="T2209" i="3" s="1"/>
  <c r="AE2209" i="3" s="1"/>
  <c r="Q2209" i="3"/>
  <c r="AQ2209" i="3" s="1"/>
  <c r="P2209" i="3"/>
  <c r="O2209" i="3"/>
  <c r="AJ2209" i="3" s="1"/>
  <c r="N2209" i="3"/>
  <c r="AP2208" i="3"/>
  <c r="AU2208" i="3" s="1"/>
  <c r="AN2208" i="3"/>
  <c r="AM2208" i="3"/>
  <c r="AL2208" i="3"/>
  <c r="AK2208" i="3"/>
  <c r="AO2208" i="3" s="1"/>
  <c r="AH2208" i="3"/>
  <c r="AG2208" i="3"/>
  <c r="AF2208" i="3"/>
  <c r="AC2208" i="3"/>
  <c r="AB2208" i="3"/>
  <c r="AA2208" i="3"/>
  <c r="Y2208" i="3"/>
  <c r="X2208" i="3"/>
  <c r="Z2208" i="3" s="1"/>
  <c r="W2208" i="3"/>
  <c r="V2208" i="3"/>
  <c r="S2208" i="3"/>
  <c r="U2208" i="3" s="1"/>
  <c r="R2208" i="3"/>
  <c r="T2208" i="3" s="1"/>
  <c r="AE2208" i="3" s="1"/>
  <c r="Q2208" i="3"/>
  <c r="AQ2208" i="3" s="1"/>
  <c r="P2208" i="3"/>
  <c r="O2208" i="3"/>
  <c r="AJ2208" i="3" s="1"/>
  <c r="N2208" i="3"/>
  <c r="AP2207" i="3"/>
  <c r="AU2207" i="3" s="1"/>
  <c r="AN2207" i="3"/>
  <c r="AM2207" i="3"/>
  <c r="AL2207" i="3"/>
  <c r="AK2207" i="3"/>
  <c r="AO2207" i="3" s="1"/>
  <c r="AH2207" i="3"/>
  <c r="AG2207" i="3"/>
  <c r="AF2207" i="3"/>
  <c r="AC2207" i="3"/>
  <c r="AB2207" i="3"/>
  <c r="AA2207" i="3"/>
  <c r="Y2207" i="3"/>
  <c r="X2207" i="3"/>
  <c r="Z2207" i="3" s="1"/>
  <c r="W2207" i="3"/>
  <c r="V2207" i="3"/>
  <c r="S2207" i="3"/>
  <c r="U2207" i="3" s="1"/>
  <c r="R2207" i="3"/>
  <c r="T2207" i="3" s="1"/>
  <c r="AE2207" i="3" s="1"/>
  <c r="Q2207" i="3"/>
  <c r="AQ2207" i="3" s="1"/>
  <c r="P2207" i="3"/>
  <c r="O2207" i="3"/>
  <c r="AJ2207" i="3" s="1"/>
  <c r="N2207" i="3"/>
  <c r="AP2206" i="3"/>
  <c r="AU2206" i="3" s="1"/>
  <c r="AN2206" i="3"/>
  <c r="AM2206" i="3"/>
  <c r="AL2206" i="3"/>
  <c r="AK2206" i="3"/>
  <c r="AO2206" i="3" s="1"/>
  <c r="AH2206" i="3"/>
  <c r="AG2206" i="3"/>
  <c r="AF2206" i="3"/>
  <c r="AC2206" i="3"/>
  <c r="AB2206" i="3"/>
  <c r="AA2206" i="3"/>
  <c r="Y2206" i="3"/>
  <c r="X2206" i="3"/>
  <c r="Z2206" i="3" s="1"/>
  <c r="W2206" i="3"/>
  <c r="V2206" i="3"/>
  <c r="S2206" i="3"/>
  <c r="U2206" i="3" s="1"/>
  <c r="R2206" i="3"/>
  <c r="T2206" i="3" s="1"/>
  <c r="AE2206" i="3" s="1"/>
  <c r="Q2206" i="3"/>
  <c r="AQ2206" i="3" s="1"/>
  <c r="P2206" i="3"/>
  <c r="O2206" i="3"/>
  <c r="AJ2206" i="3" s="1"/>
  <c r="N2206" i="3"/>
  <c r="AP2205" i="3"/>
  <c r="AU2205" i="3" s="1"/>
  <c r="AN2205" i="3"/>
  <c r="AM2205" i="3"/>
  <c r="AL2205" i="3"/>
  <c r="AK2205" i="3"/>
  <c r="AO2205" i="3" s="1"/>
  <c r="AH2205" i="3"/>
  <c r="AG2205" i="3"/>
  <c r="AF2205" i="3"/>
  <c r="AC2205" i="3"/>
  <c r="AB2205" i="3"/>
  <c r="AA2205" i="3"/>
  <c r="Y2205" i="3"/>
  <c r="X2205" i="3"/>
  <c r="Z2205" i="3" s="1"/>
  <c r="W2205" i="3"/>
  <c r="V2205" i="3"/>
  <c r="S2205" i="3"/>
  <c r="U2205" i="3" s="1"/>
  <c r="R2205" i="3"/>
  <c r="T2205" i="3" s="1"/>
  <c r="AE2205" i="3" s="1"/>
  <c r="Q2205" i="3"/>
  <c r="AQ2205" i="3" s="1"/>
  <c r="P2205" i="3"/>
  <c r="O2205" i="3"/>
  <c r="AJ2205" i="3" s="1"/>
  <c r="N2205" i="3"/>
  <c r="AP2204" i="3"/>
  <c r="AU2204" i="3" s="1"/>
  <c r="AN2204" i="3"/>
  <c r="AM2204" i="3"/>
  <c r="AL2204" i="3"/>
  <c r="AK2204" i="3"/>
  <c r="AO2204" i="3" s="1"/>
  <c r="AH2204" i="3"/>
  <c r="AG2204" i="3"/>
  <c r="AF2204" i="3"/>
  <c r="AC2204" i="3"/>
  <c r="AB2204" i="3"/>
  <c r="AA2204" i="3"/>
  <c r="Y2204" i="3"/>
  <c r="X2204" i="3"/>
  <c r="Z2204" i="3" s="1"/>
  <c r="W2204" i="3"/>
  <c r="V2204" i="3"/>
  <c r="S2204" i="3"/>
  <c r="U2204" i="3" s="1"/>
  <c r="R2204" i="3"/>
  <c r="T2204" i="3" s="1"/>
  <c r="AE2204" i="3" s="1"/>
  <c r="Q2204" i="3"/>
  <c r="AQ2204" i="3" s="1"/>
  <c r="P2204" i="3"/>
  <c r="O2204" i="3"/>
  <c r="AJ2204" i="3" s="1"/>
  <c r="N2204" i="3"/>
  <c r="AP2203" i="3"/>
  <c r="AN2203" i="3"/>
  <c r="AM2203" i="3"/>
  <c r="AL2203" i="3"/>
  <c r="AK2203" i="3"/>
  <c r="AO2203" i="3" s="1"/>
  <c r="AH2203" i="3"/>
  <c r="AG2203" i="3"/>
  <c r="AF2203" i="3"/>
  <c r="AC2203" i="3"/>
  <c r="AB2203" i="3"/>
  <c r="Y2203" i="3"/>
  <c r="X2203" i="3"/>
  <c r="Z2203" i="3" s="1"/>
  <c r="W2203" i="3"/>
  <c r="V2203" i="3"/>
  <c r="S2203" i="3"/>
  <c r="U2203" i="3" s="1"/>
  <c r="R2203" i="3"/>
  <c r="T2203" i="3" s="1"/>
  <c r="AE2203" i="3" s="1"/>
  <c r="Q2203" i="3"/>
  <c r="AQ2203" i="3" s="1"/>
  <c r="P2203" i="3"/>
  <c r="O2203" i="3"/>
  <c r="AJ2203" i="3" s="1"/>
  <c r="N2203" i="3"/>
  <c r="AP2202" i="3"/>
  <c r="AU2202" i="3" s="1"/>
  <c r="AN2202" i="3"/>
  <c r="AM2202" i="3"/>
  <c r="AL2202" i="3"/>
  <c r="AK2202" i="3"/>
  <c r="AO2202" i="3" s="1"/>
  <c r="AH2202" i="3"/>
  <c r="AG2202" i="3"/>
  <c r="AF2202" i="3"/>
  <c r="AC2202" i="3"/>
  <c r="AB2202" i="3"/>
  <c r="AA2202" i="3"/>
  <c r="Y2202" i="3"/>
  <c r="X2202" i="3"/>
  <c r="Z2202" i="3" s="1"/>
  <c r="W2202" i="3"/>
  <c r="V2202" i="3"/>
  <c r="S2202" i="3"/>
  <c r="U2202" i="3" s="1"/>
  <c r="R2202" i="3"/>
  <c r="T2202" i="3" s="1"/>
  <c r="AE2202" i="3" s="1"/>
  <c r="Q2202" i="3"/>
  <c r="AQ2202" i="3" s="1"/>
  <c r="P2202" i="3"/>
  <c r="O2202" i="3"/>
  <c r="AJ2202" i="3" s="1"/>
  <c r="N2202" i="3"/>
  <c r="AP2201" i="3"/>
  <c r="AU2201" i="3" s="1"/>
  <c r="AN2201" i="3"/>
  <c r="AM2201" i="3"/>
  <c r="AL2201" i="3"/>
  <c r="AK2201" i="3"/>
  <c r="AO2201" i="3" s="1"/>
  <c r="AH2201" i="3"/>
  <c r="AG2201" i="3"/>
  <c r="AF2201" i="3"/>
  <c r="AC2201" i="3"/>
  <c r="AB2201" i="3"/>
  <c r="AA2201" i="3"/>
  <c r="Y2201" i="3"/>
  <c r="X2201" i="3"/>
  <c r="Z2201" i="3" s="1"/>
  <c r="W2201" i="3"/>
  <c r="V2201" i="3"/>
  <c r="S2201" i="3"/>
  <c r="U2201" i="3" s="1"/>
  <c r="R2201" i="3"/>
  <c r="T2201" i="3" s="1"/>
  <c r="AE2201" i="3" s="1"/>
  <c r="Q2201" i="3"/>
  <c r="AQ2201" i="3" s="1"/>
  <c r="P2201" i="3"/>
  <c r="O2201" i="3"/>
  <c r="AJ2201" i="3" s="1"/>
  <c r="N2201" i="3"/>
  <c r="AP2200" i="3"/>
  <c r="AN2200" i="3"/>
  <c r="AM2200" i="3"/>
  <c r="AL2200" i="3"/>
  <c r="AK2200" i="3"/>
  <c r="AO2200" i="3" s="1"/>
  <c r="AH2200" i="3"/>
  <c r="AG2200" i="3"/>
  <c r="AF2200" i="3"/>
  <c r="AC2200" i="3"/>
  <c r="AB2200" i="3"/>
  <c r="Y2200" i="3"/>
  <c r="X2200" i="3"/>
  <c r="Z2200" i="3" s="1"/>
  <c r="W2200" i="3"/>
  <c r="V2200" i="3"/>
  <c r="S2200" i="3"/>
  <c r="U2200" i="3" s="1"/>
  <c r="R2200" i="3"/>
  <c r="T2200" i="3" s="1"/>
  <c r="AE2200" i="3" s="1"/>
  <c r="Q2200" i="3"/>
  <c r="AQ2200" i="3" s="1"/>
  <c r="P2200" i="3"/>
  <c r="O2200" i="3"/>
  <c r="AJ2200" i="3" s="1"/>
  <c r="N2200" i="3"/>
  <c r="AP2199" i="3"/>
  <c r="AU2199" i="3" s="1"/>
  <c r="AN2199" i="3"/>
  <c r="AM2199" i="3"/>
  <c r="AL2199" i="3"/>
  <c r="AK2199" i="3"/>
  <c r="AO2199" i="3" s="1"/>
  <c r="AH2199" i="3"/>
  <c r="AG2199" i="3"/>
  <c r="AF2199" i="3"/>
  <c r="AC2199" i="3"/>
  <c r="AB2199" i="3"/>
  <c r="AA2199" i="3"/>
  <c r="Y2199" i="3"/>
  <c r="X2199" i="3"/>
  <c r="Z2199" i="3" s="1"/>
  <c r="W2199" i="3"/>
  <c r="V2199" i="3"/>
  <c r="S2199" i="3"/>
  <c r="U2199" i="3" s="1"/>
  <c r="R2199" i="3"/>
  <c r="T2199" i="3" s="1"/>
  <c r="AE2199" i="3" s="1"/>
  <c r="Q2199" i="3"/>
  <c r="AQ2199" i="3" s="1"/>
  <c r="P2199" i="3"/>
  <c r="O2199" i="3"/>
  <c r="AJ2199" i="3" s="1"/>
  <c r="N2199" i="3"/>
  <c r="AP2198" i="3"/>
  <c r="AU2198" i="3" s="1"/>
  <c r="AN2198" i="3"/>
  <c r="AM2198" i="3"/>
  <c r="AL2198" i="3"/>
  <c r="AK2198" i="3"/>
  <c r="AO2198" i="3" s="1"/>
  <c r="AH2198" i="3"/>
  <c r="AG2198" i="3"/>
  <c r="AF2198" i="3"/>
  <c r="AC2198" i="3"/>
  <c r="AB2198" i="3"/>
  <c r="AA2198" i="3"/>
  <c r="Y2198" i="3"/>
  <c r="X2198" i="3"/>
  <c r="Z2198" i="3" s="1"/>
  <c r="W2198" i="3"/>
  <c r="V2198" i="3"/>
  <c r="S2198" i="3"/>
  <c r="U2198" i="3" s="1"/>
  <c r="R2198" i="3"/>
  <c r="T2198" i="3" s="1"/>
  <c r="AE2198" i="3" s="1"/>
  <c r="Q2198" i="3"/>
  <c r="P2198" i="3"/>
  <c r="O2198" i="3"/>
  <c r="AJ2198" i="3" s="1"/>
  <c r="N2198" i="3"/>
  <c r="AP2197" i="3"/>
  <c r="AU2197" i="3" s="1"/>
  <c r="AN2197" i="3"/>
  <c r="AM2197" i="3"/>
  <c r="AL2197" i="3"/>
  <c r="AK2197" i="3"/>
  <c r="AO2197" i="3" s="1"/>
  <c r="AH2197" i="3"/>
  <c r="AG2197" i="3"/>
  <c r="AF2197" i="3"/>
  <c r="AC2197" i="3"/>
  <c r="AB2197" i="3"/>
  <c r="AA2197" i="3"/>
  <c r="Y2197" i="3"/>
  <c r="X2197" i="3"/>
  <c r="Z2197" i="3" s="1"/>
  <c r="W2197" i="3"/>
  <c r="V2197" i="3"/>
  <c r="S2197" i="3"/>
  <c r="U2197" i="3" s="1"/>
  <c r="R2197" i="3"/>
  <c r="T2197" i="3" s="1"/>
  <c r="AE2197" i="3" s="1"/>
  <c r="Q2197" i="3"/>
  <c r="AQ2197" i="3" s="1"/>
  <c r="P2197" i="3"/>
  <c r="O2197" i="3"/>
  <c r="AJ2197" i="3" s="1"/>
  <c r="N2197" i="3"/>
  <c r="AP2196" i="3"/>
  <c r="AU2196" i="3" s="1"/>
  <c r="AN2196" i="3"/>
  <c r="AM2196" i="3"/>
  <c r="AL2196" i="3"/>
  <c r="AK2196" i="3"/>
  <c r="AO2196" i="3" s="1"/>
  <c r="AH2196" i="3"/>
  <c r="AG2196" i="3"/>
  <c r="AF2196" i="3"/>
  <c r="AC2196" i="3"/>
  <c r="AB2196" i="3"/>
  <c r="AA2196" i="3"/>
  <c r="Y2196" i="3"/>
  <c r="X2196" i="3"/>
  <c r="Z2196" i="3" s="1"/>
  <c r="W2196" i="3"/>
  <c r="V2196" i="3"/>
  <c r="S2196" i="3"/>
  <c r="U2196" i="3" s="1"/>
  <c r="R2196" i="3"/>
  <c r="T2196" i="3" s="1"/>
  <c r="AE2196" i="3" s="1"/>
  <c r="Q2196" i="3"/>
  <c r="AQ2196" i="3" s="1"/>
  <c r="P2196" i="3"/>
  <c r="O2196" i="3"/>
  <c r="AJ2196" i="3" s="1"/>
  <c r="N2196" i="3"/>
  <c r="AP2195" i="3"/>
  <c r="AU2195" i="3" s="1"/>
  <c r="AN2195" i="3"/>
  <c r="AM2195" i="3"/>
  <c r="AL2195" i="3"/>
  <c r="AK2195" i="3"/>
  <c r="AO2195" i="3" s="1"/>
  <c r="AH2195" i="3"/>
  <c r="AG2195" i="3"/>
  <c r="AF2195" i="3"/>
  <c r="AC2195" i="3"/>
  <c r="AB2195" i="3"/>
  <c r="AA2195" i="3"/>
  <c r="Y2195" i="3"/>
  <c r="X2195" i="3"/>
  <c r="Z2195" i="3" s="1"/>
  <c r="W2195" i="3"/>
  <c r="V2195" i="3"/>
  <c r="S2195" i="3"/>
  <c r="U2195" i="3" s="1"/>
  <c r="R2195" i="3"/>
  <c r="T2195" i="3" s="1"/>
  <c r="AE2195" i="3" s="1"/>
  <c r="Q2195" i="3"/>
  <c r="AQ2195" i="3" s="1"/>
  <c r="P2195" i="3"/>
  <c r="O2195" i="3"/>
  <c r="AJ2195" i="3" s="1"/>
  <c r="N2195" i="3"/>
  <c r="AP2194" i="3"/>
  <c r="AN2194" i="3"/>
  <c r="AM2194" i="3"/>
  <c r="AL2194" i="3"/>
  <c r="AK2194" i="3"/>
  <c r="AO2194" i="3" s="1"/>
  <c r="AH2194" i="3"/>
  <c r="AG2194" i="3"/>
  <c r="AF2194" i="3"/>
  <c r="AC2194" i="3"/>
  <c r="AB2194" i="3"/>
  <c r="Y2194" i="3"/>
  <c r="X2194" i="3"/>
  <c r="Z2194" i="3" s="1"/>
  <c r="W2194" i="3"/>
  <c r="V2194" i="3"/>
  <c r="S2194" i="3"/>
  <c r="U2194" i="3" s="1"/>
  <c r="R2194" i="3"/>
  <c r="T2194" i="3" s="1"/>
  <c r="AE2194" i="3" s="1"/>
  <c r="Q2194" i="3"/>
  <c r="P2194" i="3"/>
  <c r="O2194" i="3"/>
  <c r="AJ2194" i="3" s="1"/>
  <c r="N2194" i="3"/>
  <c r="AP2193" i="3"/>
  <c r="AU2193" i="3" s="1"/>
  <c r="AN2193" i="3"/>
  <c r="AM2193" i="3"/>
  <c r="AL2193" i="3"/>
  <c r="AK2193" i="3"/>
  <c r="AO2193" i="3" s="1"/>
  <c r="AH2193" i="3"/>
  <c r="AG2193" i="3"/>
  <c r="AF2193" i="3"/>
  <c r="AC2193" i="3"/>
  <c r="AB2193" i="3"/>
  <c r="AA2193" i="3"/>
  <c r="Y2193" i="3"/>
  <c r="X2193" i="3"/>
  <c r="Z2193" i="3" s="1"/>
  <c r="W2193" i="3"/>
  <c r="V2193" i="3"/>
  <c r="S2193" i="3"/>
  <c r="U2193" i="3" s="1"/>
  <c r="R2193" i="3"/>
  <c r="T2193" i="3" s="1"/>
  <c r="AE2193" i="3" s="1"/>
  <c r="Q2193" i="3"/>
  <c r="AQ2193" i="3" s="1"/>
  <c r="P2193" i="3"/>
  <c r="O2193" i="3"/>
  <c r="AJ2193" i="3" s="1"/>
  <c r="N2193" i="3"/>
  <c r="AP2192" i="3"/>
  <c r="AU2192" i="3" s="1"/>
  <c r="AN2192" i="3"/>
  <c r="AM2192" i="3"/>
  <c r="AL2192" i="3"/>
  <c r="AK2192" i="3"/>
  <c r="AO2192" i="3" s="1"/>
  <c r="AH2192" i="3"/>
  <c r="AG2192" i="3"/>
  <c r="AF2192" i="3"/>
  <c r="AC2192" i="3"/>
  <c r="AB2192" i="3"/>
  <c r="AA2192" i="3"/>
  <c r="Y2192" i="3"/>
  <c r="X2192" i="3"/>
  <c r="Z2192" i="3" s="1"/>
  <c r="W2192" i="3"/>
  <c r="V2192" i="3"/>
  <c r="S2192" i="3"/>
  <c r="U2192" i="3" s="1"/>
  <c r="R2192" i="3"/>
  <c r="T2192" i="3" s="1"/>
  <c r="AE2192" i="3" s="1"/>
  <c r="Q2192" i="3"/>
  <c r="AQ2192" i="3" s="1"/>
  <c r="P2192" i="3"/>
  <c r="O2192" i="3"/>
  <c r="AJ2192" i="3" s="1"/>
  <c r="N2192" i="3"/>
  <c r="AP2191" i="3"/>
  <c r="AU2191" i="3" s="1"/>
  <c r="AN2191" i="3"/>
  <c r="AM2191" i="3"/>
  <c r="AL2191" i="3"/>
  <c r="AK2191" i="3"/>
  <c r="AO2191" i="3" s="1"/>
  <c r="AH2191" i="3"/>
  <c r="AG2191" i="3"/>
  <c r="AF2191" i="3"/>
  <c r="AC2191" i="3"/>
  <c r="AB2191" i="3"/>
  <c r="AA2191" i="3"/>
  <c r="Y2191" i="3"/>
  <c r="X2191" i="3"/>
  <c r="Z2191" i="3" s="1"/>
  <c r="W2191" i="3"/>
  <c r="V2191" i="3"/>
  <c r="S2191" i="3"/>
  <c r="U2191" i="3" s="1"/>
  <c r="R2191" i="3"/>
  <c r="T2191" i="3" s="1"/>
  <c r="AE2191" i="3" s="1"/>
  <c r="Q2191" i="3"/>
  <c r="AQ2191" i="3" s="1"/>
  <c r="P2191" i="3"/>
  <c r="O2191" i="3"/>
  <c r="AJ2191" i="3" s="1"/>
  <c r="N2191" i="3"/>
  <c r="AP2190" i="3"/>
  <c r="AN2190" i="3"/>
  <c r="AM2190" i="3"/>
  <c r="AL2190" i="3"/>
  <c r="AK2190" i="3"/>
  <c r="AO2190" i="3" s="1"/>
  <c r="AH2190" i="3"/>
  <c r="AG2190" i="3"/>
  <c r="AF2190" i="3"/>
  <c r="AC2190" i="3"/>
  <c r="AB2190" i="3"/>
  <c r="Y2190" i="3"/>
  <c r="X2190" i="3"/>
  <c r="Z2190" i="3" s="1"/>
  <c r="W2190" i="3"/>
  <c r="V2190" i="3"/>
  <c r="S2190" i="3"/>
  <c r="U2190" i="3" s="1"/>
  <c r="R2190" i="3"/>
  <c r="T2190" i="3" s="1"/>
  <c r="AE2190" i="3" s="1"/>
  <c r="Q2190" i="3"/>
  <c r="AQ2190" i="3" s="1"/>
  <c r="P2190" i="3"/>
  <c r="O2190" i="3"/>
  <c r="AJ2190" i="3" s="1"/>
  <c r="N2190" i="3"/>
  <c r="AP2189" i="3"/>
  <c r="AU2189" i="3" s="1"/>
  <c r="AN2189" i="3"/>
  <c r="AM2189" i="3"/>
  <c r="AL2189" i="3"/>
  <c r="AK2189" i="3"/>
  <c r="AO2189" i="3" s="1"/>
  <c r="AH2189" i="3"/>
  <c r="AG2189" i="3"/>
  <c r="AF2189" i="3"/>
  <c r="AC2189" i="3"/>
  <c r="AB2189" i="3"/>
  <c r="AA2189" i="3"/>
  <c r="Y2189" i="3"/>
  <c r="X2189" i="3"/>
  <c r="Z2189" i="3" s="1"/>
  <c r="W2189" i="3"/>
  <c r="V2189" i="3"/>
  <c r="S2189" i="3"/>
  <c r="U2189" i="3" s="1"/>
  <c r="R2189" i="3"/>
  <c r="T2189" i="3" s="1"/>
  <c r="AE2189" i="3" s="1"/>
  <c r="Q2189" i="3"/>
  <c r="AQ2189" i="3" s="1"/>
  <c r="P2189" i="3"/>
  <c r="O2189" i="3"/>
  <c r="AJ2189" i="3" s="1"/>
  <c r="N2189" i="3"/>
  <c r="AP2188" i="3"/>
  <c r="AU2188" i="3" s="1"/>
  <c r="AN2188" i="3"/>
  <c r="AM2188" i="3"/>
  <c r="AL2188" i="3"/>
  <c r="AK2188" i="3"/>
  <c r="AO2188" i="3" s="1"/>
  <c r="AH2188" i="3"/>
  <c r="AG2188" i="3"/>
  <c r="AF2188" i="3"/>
  <c r="AC2188" i="3"/>
  <c r="AB2188" i="3"/>
  <c r="AA2188" i="3"/>
  <c r="Y2188" i="3"/>
  <c r="X2188" i="3"/>
  <c r="Z2188" i="3" s="1"/>
  <c r="W2188" i="3"/>
  <c r="V2188" i="3"/>
  <c r="S2188" i="3"/>
  <c r="U2188" i="3" s="1"/>
  <c r="R2188" i="3"/>
  <c r="T2188" i="3" s="1"/>
  <c r="AE2188" i="3" s="1"/>
  <c r="Q2188" i="3"/>
  <c r="P2188" i="3"/>
  <c r="O2188" i="3"/>
  <c r="AJ2188" i="3" s="1"/>
  <c r="N2188" i="3"/>
  <c r="AP2187" i="3"/>
  <c r="AU2187" i="3" s="1"/>
  <c r="AN2187" i="3"/>
  <c r="AM2187" i="3"/>
  <c r="AL2187" i="3"/>
  <c r="AK2187" i="3"/>
  <c r="AO2187" i="3" s="1"/>
  <c r="AH2187" i="3"/>
  <c r="AG2187" i="3"/>
  <c r="AF2187" i="3"/>
  <c r="AC2187" i="3"/>
  <c r="AB2187" i="3"/>
  <c r="AA2187" i="3"/>
  <c r="Y2187" i="3"/>
  <c r="X2187" i="3"/>
  <c r="Z2187" i="3" s="1"/>
  <c r="W2187" i="3"/>
  <c r="V2187" i="3"/>
  <c r="S2187" i="3"/>
  <c r="U2187" i="3" s="1"/>
  <c r="R2187" i="3"/>
  <c r="T2187" i="3" s="1"/>
  <c r="AE2187" i="3" s="1"/>
  <c r="Q2187" i="3"/>
  <c r="AQ2187" i="3" s="1"/>
  <c r="P2187" i="3"/>
  <c r="O2187" i="3"/>
  <c r="AJ2187" i="3" s="1"/>
  <c r="N2187" i="3"/>
  <c r="AP2186" i="3"/>
  <c r="AU2186" i="3" s="1"/>
  <c r="AN2186" i="3"/>
  <c r="AM2186" i="3"/>
  <c r="AL2186" i="3"/>
  <c r="AK2186" i="3"/>
  <c r="AO2186" i="3" s="1"/>
  <c r="AH2186" i="3"/>
  <c r="AG2186" i="3"/>
  <c r="AF2186" i="3"/>
  <c r="AC2186" i="3"/>
  <c r="AB2186" i="3"/>
  <c r="AA2186" i="3"/>
  <c r="Y2186" i="3"/>
  <c r="X2186" i="3"/>
  <c r="Z2186" i="3" s="1"/>
  <c r="W2186" i="3"/>
  <c r="V2186" i="3"/>
  <c r="S2186" i="3"/>
  <c r="U2186" i="3" s="1"/>
  <c r="R2186" i="3"/>
  <c r="T2186" i="3" s="1"/>
  <c r="AE2186" i="3" s="1"/>
  <c r="Q2186" i="3"/>
  <c r="AQ2186" i="3" s="1"/>
  <c r="P2186" i="3"/>
  <c r="O2186" i="3"/>
  <c r="AJ2186" i="3" s="1"/>
  <c r="N2186" i="3"/>
  <c r="AP2185" i="3"/>
  <c r="AU2185" i="3" s="1"/>
  <c r="AN2185" i="3"/>
  <c r="AM2185" i="3"/>
  <c r="AL2185" i="3"/>
  <c r="AK2185" i="3"/>
  <c r="AO2185" i="3" s="1"/>
  <c r="AH2185" i="3"/>
  <c r="AG2185" i="3"/>
  <c r="AF2185" i="3"/>
  <c r="AC2185" i="3"/>
  <c r="AB2185" i="3"/>
  <c r="AA2185" i="3"/>
  <c r="Y2185" i="3"/>
  <c r="X2185" i="3"/>
  <c r="Z2185" i="3" s="1"/>
  <c r="W2185" i="3"/>
  <c r="V2185" i="3"/>
  <c r="S2185" i="3"/>
  <c r="U2185" i="3" s="1"/>
  <c r="R2185" i="3"/>
  <c r="T2185" i="3" s="1"/>
  <c r="AE2185" i="3" s="1"/>
  <c r="Q2185" i="3"/>
  <c r="AQ2185" i="3" s="1"/>
  <c r="P2185" i="3"/>
  <c r="O2185" i="3"/>
  <c r="AJ2185" i="3" s="1"/>
  <c r="N2185" i="3"/>
  <c r="AP2184" i="3"/>
  <c r="AU2184" i="3" s="1"/>
  <c r="AN2184" i="3"/>
  <c r="AM2184" i="3"/>
  <c r="AL2184" i="3"/>
  <c r="AK2184" i="3"/>
  <c r="AO2184" i="3" s="1"/>
  <c r="AH2184" i="3"/>
  <c r="AG2184" i="3"/>
  <c r="AF2184" i="3"/>
  <c r="AC2184" i="3"/>
  <c r="AB2184" i="3"/>
  <c r="AA2184" i="3"/>
  <c r="Y2184" i="3"/>
  <c r="X2184" i="3"/>
  <c r="Z2184" i="3" s="1"/>
  <c r="W2184" i="3"/>
  <c r="V2184" i="3"/>
  <c r="S2184" i="3"/>
  <c r="U2184" i="3" s="1"/>
  <c r="R2184" i="3"/>
  <c r="T2184" i="3" s="1"/>
  <c r="AE2184" i="3" s="1"/>
  <c r="Q2184" i="3"/>
  <c r="AQ2184" i="3" s="1"/>
  <c r="P2184" i="3"/>
  <c r="O2184" i="3"/>
  <c r="AJ2184" i="3" s="1"/>
  <c r="N2184" i="3"/>
  <c r="AP2183" i="3"/>
  <c r="AU2183" i="3" s="1"/>
  <c r="AN2183" i="3"/>
  <c r="AM2183" i="3"/>
  <c r="AL2183" i="3"/>
  <c r="AK2183" i="3"/>
  <c r="AO2183" i="3" s="1"/>
  <c r="AH2183" i="3"/>
  <c r="AG2183" i="3"/>
  <c r="AF2183" i="3"/>
  <c r="AC2183" i="3"/>
  <c r="AB2183" i="3"/>
  <c r="AA2183" i="3"/>
  <c r="Y2183" i="3"/>
  <c r="X2183" i="3"/>
  <c r="Z2183" i="3" s="1"/>
  <c r="W2183" i="3"/>
  <c r="V2183" i="3"/>
  <c r="S2183" i="3"/>
  <c r="U2183" i="3" s="1"/>
  <c r="R2183" i="3"/>
  <c r="T2183" i="3" s="1"/>
  <c r="AE2183" i="3" s="1"/>
  <c r="Q2183" i="3"/>
  <c r="AQ2183" i="3" s="1"/>
  <c r="P2183" i="3"/>
  <c r="O2183" i="3"/>
  <c r="AJ2183" i="3" s="1"/>
  <c r="N2183" i="3"/>
  <c r="AP2182" i="3"/>
  <c r="AU2182" i="3" s="1"/>
  <c r="AN2182" i="3"/>
  <c r="AM2182" i="3"/>
  <c r="AL2182" i="3"/>
  <c r="AK2182" i="3"/>
  <c r="AO2182" i="3" s="1"/>
  <c r="AH2182" i="3"/>
  <c r="AG2182" i="3"/>
  <c r="AF2182" i="3"/>
  <c r="AC2182" i="3"/>
  <c r="AB2182" i="3"/>
  <c r="AA2182" i="3"/>
  <c r="Y2182" i="3"/>
  <c r="X2182" i="3"/>
  <c r="Z2182" i="3" s="1"/>
  <c r="W2182" i="3"/>
  <c r="V2182" i="3"/>
  <c r="S2182" i="3"/>
  <c r="U2182" i="3" s="1"/>
  <c r="R2182" i="3"/>
  <c r="T2182" i="3" s="1"/>
  <c r="AE2182" i="3" s="1"/>
  <c r="Q2182" i="3"/>
  <c r="AQ2182" i="3" s="1"/>
  <c r="P2182" i="3"/>
  <c r="O2182" i="3"/>
  <c r="AJ2182" i="3" s="1"/>
  <c r="N2182" i="3"/>
  <c r="AP2181" i="3"/>
  <c r="AN2181" i="3"/>
  <c r="AM2181" i="3"/>
  <c r="AL2181" i="3"/>
  <c r="AK2181" i="3"/>
  <c r="AO2181" i="3" s="1"/>
  <c r="AH2181" i="3"/>
  <c r="AG2181" i="3"/>
  <c r="AF2181" i="3"/>
  <c r="AC2181" i="3"/>
  <c r="AB2181" i="3"/>
  <c r="Y2181" i="3"/>
  <c r="X2181" i="3"/>
  <c r="Z2181" i="3" s="1"/>
  <c r="W2181" i="3"/>
  <c r="V2181" i="3"/>
  <c r="S2181" i="3"/>
  <c r="U2181" i="3" s="1"/>
  <c r="R2181" i="3"/>
  <c r="T2181" i="3" s="1"/>
  <c r="AE2181" i="3" s="1"/>
  <c r="Q2181" i="3"/>
  <c r="AQ2181" i="3" s="1"/>
  <c r="P2181" i="3"/>
  <c r="O2181" i="3"/>
  <c r="AJ2181" i="3" s="1"/>
  <c r="N2181" i="3"/>
  <c r="AP2180" i="3"/>
  <c r="AU2180" i="3" s="1"/>
  <c r="AN2180" i="3"/>
  <c r="AM2180" i="3"/>
  <c r="AL2180" i="3"/>
  <c r="AK2180" i="3"/>
  <c r="AO2180" i="3" s="1"/>
  <c r="AH2180" i="3"/>
  <c r="AG2180" i="3"/>
  <c r="AF2180" i="3"/>
  <c r="AC2180" i="3"/>
  <c r="AB2180" i="3"/>
  <c r="AA2180" i="3"/>
  <c r="Y2180" i="3"/>
  <c r="X2180" i="3"/>
  <c r="Z2180" i="3" s="1"/>
  <c r="W2180" i="3"/>
  <c r="V2180" i="3"/>
  <c r="S2180" i="3"/>
  <c r="U2180" i="3" s="1"/>
  <c r="R2180" i="3"/>
  <c r="T2180" i="3" s="1"/>
  <c r="AE2180" i="3" s="1"/>
  <c r="Q2180" i="3"/>
  <c r="AQ2180" i="3" s="1"/>
  <c r="P2180" i="3"/>
  <c r="O2180" i="3"/>
  <c r="AJ2180" i="3" s="1"/>
  <c r="N2180" i="3"/>
  <c r="AP2179" i="3"/>
  <c r="AU2179" i="3" s="1"/>
  <c r="AN2179" i="3"/>
  <c r="AM2179" i="3"/>
  <c r="AL2179" i="3"/>
  <c r="AK2179" i="3"/>
  <c r="AO2179" i="3" s="1"/>
  <c r="AH2179" i="3"/>
  <c r="AG2179" i="3"/>
  <c r="AF2179" i="3"/>
  <c r="AC2179" i="3"/>
  <c r="AB2179" i="3"/>
  <c r="AA2179" i="3"/>
  <c r="Y2179" i="3"/>
  <c r="X2179" i="3"/>
  <c r="Z2179" i="3" s="1"/>
  <c r="W2179" i="3"/>
  <c r="V2179" i="3"/>
  <c r="S2179" i="3"/>
  <c r="U2179" i="3" s="1"/>
  <c r="R2179" i="3"/>
  <c r="T2179" i="3" s="1"/>
  <c r="AE2179" i="3" s="1"/>
  <c r="Q2179" i="3"/>
  <c r="AQ2179" i="3" s="1"/>
  <c r="P2179" i="3"/>
  <c r="O2179" i="3"/>
  <c r="AJ2179" i="3" s="1"/>
  <c r="N2179" i="3"/>
  <c r="AP2178" i="3"/>
  <c r="AU2178" i="3" s="1"/>
  <c r="AN2178" i="3"/>
  <c r="AM2178" i="3"/>
  <c r="AL2178" i="3"/>
  <c r="AK2178" i="3"/>
  <c r="AO2178" i="3" s="1"/>
  <c r="AH2178" i="3"/>
  <c r="AG2178" i="3"/>
  <c r="AF2178" i="3"/>
  <c r="AC2178" i="3"/>
  <c r="AB2178" i="3"/>
  <c r="AA2178" i="3"/>
  <c r="Y2178" i="3"/>
  <c r="X2178" i="3"/>
  <c r="Z2178" i="3" s="1"/>
  <c r="W2178" i="3"/>
  <c r="V2178" i="3"/>
  <c r="S2178" i="3"/>
  <c r="U2178" i="3" s="1"/>
  <c r="R2178" i="3"/>
  <c r="T2178" i="3" s="1"/>
  <c r="AE2178" i="3" s="1"/>
  <c r="Q2178" i="3"/>
  <c r="AQ2178" i="3" s="1"/>
  <c r="P2178" i="3"/>
  <c r="O2178" i="3"/>
  <c r="AJ2178" i="3" s="1"/>
  <c r="N2178" i="3"/>
  <c r="AP2177" i="3"/>
  <c r="AU2177" i="3" s="1"/>
  <c r="AN2177" i="3"/>
  <c r="AM2177" i="3"/>
  <c r="AL2177" i="3"/>
  <c r="AK2177" i="3"/>
  <c r="AO2177" i="3" s="1"/>
  <c r="AH2177" i="3"/>
  <c r="AG2177" i="3"/>
  <c r="AF2177" i="3"/>
  <c r="AC2177" i="3"/>
  <c r="AB2177" i="3"/>
  <c r="AA2177" i="3"/>
  <c r="Y2177" i="3"/>
  <c r="X2177" i="3"/>
  <c r="Z2177" i="3" s="1"/>
  <c r="W2177" i="3"/>
  <c r="V2177" i="3"/>
  <c r="S2177" i="3"/>
  <c r="U2177" i="3" s="1"/>
  <c r="R2177" i="3"/>
  <c r="T2177" i="3" s="1"/>
  <c r="AE2177" i="3" s="1"/>
  <c r="Q2177" i="3"/>
  <c r="AQ2177" i="3" s="1"/>
  <c r="P2177" i="3"/>
  <c r="O2177" i="3"/>
  <c r="AJ2177" i="3" s="1"/>
  <c r="N2177" i="3"/>
  <c r="AP2176" i="3"/>
  <c r="AN2176" i="3"/>
  <c r="AM2176" i="3"/>
  <c r="AL2176" i="3"/>
  <c r="AK2176" i="3"/>
  <c r="AO2176" i="3" s="1"/>
  <c r="AH2176" i="3"/>
  <c r="AG2176" i="3"/>
  <c r="AF2176" i="3"/>
  <c r="AC2176" i="3"/>
  <c r="AB2176" i="3"/>
  <c r="Y2176" i="3"/>
  <c r="X2176" i="3"/>
  <c r="Z2176" i="3" s="1"/>
  <c r="W2176" i="3"/>
  <c r="V2176" i="3"/>
  <c r="S2176" i="3"/>
  <c r="U2176" i="3" s="1"/>
  <c r="R2176" i="3"/>
  <c r="T2176" i="3" s="1"/>
  <c r="AE2176" i="3" s="1"/>
  <c r="Q2176" i="3"/>
  <c r="AQ2176" i="3" s="1"/>
  <c r="P2176" i="3"/>
  <c r="O2176" i="3"/>
  <c r="AJ2176" i="3" s="1"/>
  <c r="N2176" i="3"/>
  <c r="AP2175" i="3"/>
  <c r="AU2175" i="3" s="1"/>
  <c r="AN2175" i="3"/>
  <c r="AM2175" i="3"/>
  <c r="AL2175" i="3"/>
  <c r="AK2175" i="3"/>
  <c r="AO2175" i="3" s="1"/>
  <c r="AH2175" i="3"/>
  <c r="AG2175" i="3"/>
  <c r="AF2175" i="3"/>
  <c r="AC2175" i="3"/>
  <c r="AB2175" i="3"/>
  <c r="AA2175" i="3"/>
  <c r="Y2175" i="3"/>
  <c r="X2175" i="3"/>
  <c r="Z2175" i="3" s="1"/>
  <c r="W2175" i="3"/>
  <c r="V2175" i="3"/>
  <c r="S2175" i="3"/>
  <c r="U2175" i="3" s="1"/>
  <c r="R2175" i="3"/>
  <c r="T2175" i="3" s="1"/>
  <c r="AE2175" i="3" s="1"/>
  <c r="Q2175" i="3"/>
  <c r="AQ2175" i="3" s="1"/>
  <c r="P2175" i="3"/>
  <c r="O2175" i="3"/>
  <c r="AJ2175" i="3" s="1"/>
  <c r="N2175" i="3"/>
  <c r="AP2174" i="3"/>
  <c r="AU2174" i="3" s="1"/>
  <c r="AN2174" i="3"/>
  <c r="AM2174" i="3"/>
  <c r="AL2174" i="3"/>
  <c r="AK2174" i="3"/>
  <c r="AO2174" i="3" s="1"/>
  <c r="AH2174" i="3"/>
  <c r="AG2174" i="3"/>
  <c r="AF2174" i="3"/>
  <c r="AC2174" i="3"/>
  <c r="AB2174" i="3"/>
  <c r="AA2174" i="3"/>
  <c r="Y2174" i="3"/>
  <c r="X2174" i="3"/>
  <c r="Z2174" i="3" s="1"/>
  <c r="W2174" i="3"/>
  <c r="V2174" i="3"/>
  <c r="S2174" i="3"/>
  <c r="U2174" i="3" s="1"/>
  <c r="R2174" i="3"/>
  <c r="T2174" i="3" s="1"/>
  <c r="AE2174" i="3" s="1"/>
  <c r="Q2174" i="3"/>
  <c r="P2174" i="3"/>
  <c r="O2174" i="3"/>
  <c r="AJ2174" i="3" s="1"/>
  <c r="N2174" i="3"/>
  <c r="AP2173" i="3"/>
  <c r="AU2173" i="3" s="1"/>
  <c r="AN2173" i="3"/>
  <c r="AM2173" i="3"/>
  <c r="AL2173" i="3"/>
  <c r="AK2173" i="3"/>
  <c r="AO2173" i="3" s="1"/>
  <c r="AH2173" i="3"/>
  <c r="AG2173" i="3"/>
  <c r="AF2173" i="3"/>
  <c r="AC2173" i="3"/>
  <c r="AB2173" i="3"/>
  <c r="AA2173" i="3"/>
  <c r="Y2173" i="3"/>
  <c r="X2173" i="3"/>
  <c r="Z2173" i="3" s="1"/>
  <c r="W2173" i="3"/>
  <c r="V2173" i="3"/>
  <c r="S2173" i="3"/>
  <c r="U2173" i="3" s="1"/>
  <c r="R2173" i="3"/>
  <c r="T2173" i="3" s="1"/>
  <c r="AE2173" i="3" s="1"/>
  <c r="Q2173" i="3"/>
  <c r="AQ2173" i="3" s="1"/>
  <c r="P2173" i="3"/>
  <c r="O2173" i="3"/>
  <c r="AJ2173" i="3" s="1"/>
  <c r="N2173" i="3"/>
  <c r="AP2172" i="3"/>
  <c r="AU2172" i="3" s="1"/>
  <c r="AN2172" i="3"/>
  <c r="AM2172" i="3"/>
  <c r="AL2172" i="3"/>
  <c r="AK2172" i="3"/>
  <c r="AO2172" i="3" s="1"/>
  <c r="AH2172" i="3"/>
  <c r="AG2172" i="3"/>
  <c r="AF2172" i="3"/>
  <c r="AC2172" i="3"/>
  <c r="AB2172" i="3"/>
  <c r="AA2172" i="3"/>
  <c r="Y2172" i="3"/>
  <c r="X2172" i="3"/>
  <c r="Z2172" i="3" s="1"/>
  <c r="W2172" i="3"/>
  <c r="V2172" i="3"/>
  <c r="S2172" i="3"/>
  <c r="U2172" i="3" s="1"/>
  <c r="R2172" i="3"/>
  <c r="T2172" i="3" s="1"/>
  <c r="AE2172" i="3" s="1"/>
  <c r="Q2172" i="3"/>
  <c r="AQ2172" i="3" s="1"/>
  <c r="P2172" i="3"/>
  <c r="O2172" i="3"/>
  <c r="AJ2172" i="3" s="1"/>
  <c r="N2172" i="3"/>
  <c r="AP2171" i="3"/>
  <c r="AU2171" i="3" s="1"/>
  <c r="AN2171" i="3"/>
  <c r="AM2171" i="3"/>
  <c r="AL2171" i="3"/>
  <c r="AK2171" i="3"/>
  <c r="AO2171" i="3" s="1"/>
  <c r="AH2171" i="3"/>
  <c r="AG2171" i="3"/>
  <c r="AF2171" i="3"/>
  <c r="AC2171" i="3"/>
  <c r="AB2171" i="3"/>
  <c r="AA2171" i="3"/>
  <c r="Y2171" i="3"/>
  <c r="X2171" i="3"/>
  <c r="Z2171" i="3" s="1"/>
  <c r="W2171" i="3"/>
  <c r="V2171" i="3"/>
  <c r="S2171" i="3"/>
  <c r="U2171" i="3" s="1"/>
  <c r="R2171" i="3"/>
  <c r="T2171" i="3" s="1"/>
  <c r="AE2171" i="3" s="1"/>
  <c r="Q2171" i="3"/>
  <c r="AQ2171" i="3" s="1"/>
  <c r="P2171" i="3"/>
  <c r="O2171" i="3"/>
  <c r="AJ2171" i="3" s="1"/>
  <c r="N2171" i="3"/>
  <c r="AP2170" i="3"/>
  <c r="AU2170" i="3" s="1"/>
  <c r="AN2170" i="3"/>
  <c r="AM2170" i="3"/>
  <c r="AL2170" i="3"/>
  <c r="AK2170" i="3"/>
  <c r="AO2170" i="3" s="1"/>
  <c r="AH2170" i="3"/>
  <c r="AG2170" i="3"/>
  <c r="AF2170" i="3"/>
  <c r="AC2170" i="3"/>
  <c r="AB2170" i="3"/>
  <c r="AA2170" i="3"/>
  <c r="Y2170" i="3"/>
  <c r="X2170" i="3"/>
  <c r="Z2170" i="3" s="1"/>
  <c r="W2170" i="3"/>
  <c r="V2170" i="3"/>
  <c r="S2170" i="3"/>
  <c r="U2170" i="3" s="1"/>
  <c r="R2170" i="3"/>
  <c r="T2170" i="3" s="1"/>
  <c r="AE2170" i="3" s="1"/>
  <c r="Q2170" i="3"/>
  <c r="P2170" i="3"/>
  <c r="O2170" i="3"/>
  <c r="AJ2170" i="3" s="1"/>
  <c r="N2170" i="3"/>
  <c r="AP2169" i="3"/>
  <c r="AU2169" i="3" s="1"/>
  <c r="AN2169" i="3"/>
  <c r="AM2169" i="3"/>
  <c r="AL2169" i="3"/>
  <c r="AK2169" i="3"/>
  <c r="AO2169" i="3" s="1"/>
  <c r="AH2169" i="3"/>
  <c r="AG2169" i="3"/>
  <c r="AF2169" i="3"/>
  <c r="AC2169" i="3"/>
  <c r="AB2169" i="3"/>
  <c r="AA2169" i="3"/>
  <c r="Y2169" i="3"/>
  <c r="X2169" i="3"/>
  <c r="Z2169" i="3" s="1"/>
  <c r="W2169" i="3"/>
  <c r="V2169" i="3"/>
  <c r="S2169" i="3"/>
  <c r="U2169" i="3" s="1"/>
  <c r="R2169" i="3"/>
  <c r="T2169" i="3" s="1"/>
  <c r="AE2169" i="3" s="1"/>
  <c r="Q2169" i="3"/>
  <c r="AQ2169" i="3" s="1"/>
  <c r="P2169" i="3"/>
  <c r="O2169" i="3"/>
  <c r="AJ2169" i="3" s="1"/>
  <c r="N2169" i="3"/>
  <c r="AP2168" i="3"/>
  <c r="AU2168" i="3" s="1"/>
  <c r="AN2168" i="3"/>
  <c r="AM2168" i="3"/>
  <c r="AL2168" i="3"/>
  <c r="AK2168" i="3"/>
  <c r="AO2168" i="3" s="1"/>
  <c r="AH2168" i="3"/>
  <c r="AG2168" i="3"/>
  <c r="AF2168" i="3"/>
  <c r="AC2168" i="3"/>
  <c r="AB2168" i="3"/>
  <c r="AA2168" i="3"/>
  <c r="Y2168" i="3"/>
  <c r="X2168" i="3"/>
  <c r="Z2168" i="3" s="1"/>
  <c r="W2168" i="3"/>
  <c r="V2168" i="3"/>
  <c r="S2168" i="3"/>
  <c r="U2168" i="3" s="1"/>
  <c r="R2168" i="3"/>
  <c r="T2168" i="3" s="1"/>
  <c r="AE2168" i="3" s="1"/>
  <c r="Q2168" i="3"/>
  <c r="AQ2168" i="3" s="1"/>
  <c r="P2168" i="3"/>
  <c r="O2168" i="3"/>
  <c r="AJ2168" i="3" s="1"/>
  <c r="N2168" i="3"/>
  <c r="AP2167" i="3"/>
  <c r="AN2167" i="3"/>
  <c r="AM2167" i="3"/>
  <c r="AL2167" i="3"/>
  <c r="AK2167" i="3"/>
  <c r="AO2167" i="3" s="1"/>
  <c r="AH2167" i="3"/>
  <c r="AG2167" i="3"/>
  <c r="AF2167" i="3"/>
  <c r="AC2167" i="3"/>
  <c r="AB2167" i="3"/>
  <c r="Y2167" i="3"/>
  <c r="X2167" i="3"/>
  <c r="Z2167" i="3" s="1"/>
  <c r="W2167" i="3"/>
  <c r="V2167" i="3"/>
  <c r="S2167" i="3"/>
  <c r="U2167" i="3" s="1"/>
  <c r="R2167" i="3"/>
  <c r="T2167" i="3" s="1"/>
  <c r="AE2167" i="3" s="1"/>
  <c r="Q2167" i="3"/>
  <c r="AQ2167" i="3" s="1"/>
  <c r="P2167" i="3"/>
  <c r="O2167" i="3"/>
  <c r="AJ2167" i="3" s="1"/>
  <c r="N2167" i="3"/>
  <c r="AP2166" i="3"/>
  <c r="AU2166" i="3" s="1"/>
  <c r="AN2166" i="3"/>
  <c r="AM2166" i="3"/>
  <c r="AL2166" i="3"/>
  <c r="AK2166" i="3"/>
  <c r="AO2166" i="3" s="1"/>
  <c r="AH2166" i="3"/>
  <c r="AG2166" i="3"/>
  <c r="AF2166" i="3"/>
  <c r="AC2166" i="3"/>
  <c r="AB2166" i="3"/>
  <c r="AA2166" i="3"/>
  <c r="Y2166" i="3"/>
  <c r="X2166" i="3"/>
  <c r="Z2166" i="3" s="1"/>
  <c r="W2166" i="3"/>
  <c r="V2166" i="3"/>
  <c r="S2166" i="3"/>
  <c r="U2166" i="3" s="1"/>
  <c r="R2166" i="3"/>
  <c r="T2166" i="3" s="1"/>
  <c r="AE2166" i="3" s="1"/>
  <c r="Q2166" i="3"/>
  <c r="AQ2166" i="3" s="1"/>
  <c r="P2166" i="3"/>
  <c r="O2166" i="3"/>
  <c r="AJ2166" i="3" s="1"/>
  <c r="N2166" i="3"/>
  <c r="AP2165" i="3"/>
  <c r="AN2165" i="3"/>
  <c r="AM2165" i="3"/>
  <c r="AL2165" i="3"/>
  <c r="AK2165" i="3"/>
  <c r="AO2165" i="3" s="1"/>
  <c r="AH2165" i="3"/>
  <c r="AG2165" i="3"/>
  <c r="AF2165" i="3"/>
  <c r="AC2165" i="3"/>
  <c r="AB2165" i="3"/>
  <c r="Y2165" i="3"/>
  <c r="X2165" i="3"/>
  <c r="Z2165" i="3" s="1"/>
  <c r="W2165" i="3"/>
  <c r="V2165" i="3"/>
  <c r="S2165" i="3"/>
  <c r="U2165" i="3" s="1"/>
  <c r="R2165" i="3"/>
  <c r="T2165" i="3" s="1"/>
  <c r="AE2165" i="3" s="1"/>
  <c r="Q2165" i="3"/>
  <c r="AQ2165" i="3" s="1"/>
  <c r="P2165" i="3"/>
  <c r="O2165" i="3"/>
  <c r="AJ2165" i="3" s="1"/>
  <c r="N2165" i="3"/>
  <c r="AP2164" i="3"/>
  <c r="AU2164" i="3" s="1"/>
  <c r="AN2164" i="3"/>
  <c r="AM2164" i="3"/>
  <c r="AL2164" i="3"/>
  <c r="AK2164" i="3"/>
  <c r="AO2164" i="3" s="1"/>
  <c r="AH2164" i="3"/>
  <c r="AG2164" i="3"/>
  <c r="AF2164" i="3"/>
  <c r="AC2164" i="3"/>
  <c r="AB2164" i="3"/>
  <c r="AA2164" i="3"/>
  <c r="Y2164" i="3"/>
  <c r="X2164" i="3"/>
  <c r="Z2164" i="3" s="1"/>
  <c r="W2164" i="3"/>
  <c r="V2164" i="3"/>
  <c r="S2164" i="3"/>
  <c r="U2164" i="3" s="1"/>
  <c r="R2164" i="3"/>
  <c r="T2164" i="3" s="1"/>
  <c r="AE2164" i="3" s="1"/>
  <c r="Q2164" i="3"/>
  <c r="AQ2164" i="3" s="1"/>
  <c r="P2164" i="3"/>
  <c r="O2164" i="3"/>
  <c r="AJ2164" i="3" s="1"/>
  <c r="N2164" i="3"/>
  <c r="AP2163" i="3"/>
  <c r="AU2163" i="3" s="1"/>
  <c r="AN2163" i="3"/>
  <c r="AM2163" i="3"/>
  <c r="AL2163" i="3"/>
  <c r="AK2163" i="3"/>
  <c r="AO2163" i="3" s="1"/>
  <c r="AH2163" i="3"/>
  <c r="AG2163" i="3"/>
  <c r="AF2163" i="3"/>
  <c r="AC2163" i="3"/>
  <c r="AB2163" i="3"/>
  <c r="AA2163" i="3"/>
  <c r="Y2163" i="3"/>
  <c r="X2163" i="3"/>
  <c r="Z2163" i="3" s="1"/>
  <c r="W2163" i="3"/>
  <c r="V2163" i="3"/>
  <c r="S2163" i="3"/>
  <c r="U2163" i="3" s="1"/>
  <c r="R2163" i="3"/>
  <c r="T2163" i="3" s="1"/>
  <c r="AE2163" i="3" s="1"/>
  <c r="Q2163" i="3"/>
  <c r="P2163" i="3"/>
  <c r="O2163" i="3"/>
  <c r="AJ2163" i="3" s="1"/>
  <c r="N2163" i="3"/>
  <c r="AP2162" i="3"/>
  <c r="AU2162" i="3" s="1"/>
  <c r="AN2162" i="3"/>
  <c r="AM2162" i="3"/>
  <c r="AL2162" i="3"/>
  <c r="AK2162" i="3"/>
  <c r="AO2162" i="3" s="1"/>
  <c r="AH2162" i="3"/>
  <c r="AG2162" i="3"/>
  <c r="AF2162" i="3"/>
  <c r="AC2162" i="3"/>
  <c r="AB2162" i="3"/>
  <c r="AA2162" i="3"/>
  <c r="Y2162" i="3"/>
  <c r="X2162" i="3"/>
  <c r="Z2162" i="3" s="1"/>
  <c r="W2162" i="3"/>
  <c r="V2162" i="3"/>
  <c r="S2162" i="3"/>
  <c r="U2162" i="3" s="1"/>
  <c r="R2162" i="3"/>
  <c r="T2162" i="3" s="1"/>
  <c r="AE2162" i="3" s="1"/>
  <c r="Q2162" i="3"/>
  <c r="AQ2162" i="3" s="1"/>
  <c r="P2162" i="3"/>
  <c r="O2162" i="3"/>
  <c r="AJ2162" i="3" s="1"/>
  <c r="N2162" i="3"/>
  <c r="AP2161" i="3"/>
  <c r="AU2161" i="3" s="1"/>
  <c r="AN2161" i="3"/>
  <c r="AM2161" i="3"/>
  <c r="AL2161" i="3"/>
  <c r="AK2161" i="3"/>
  <c r="AO2161" i="3" s="1"/>
  <c r="AH2161" i="3"/>
  <c r="AG2161" i="3"/>
  <c r="AF2161" i="3"/>
  <c r="AC2161" i="3"/>
  <c r="AB2161" i="3"/>
  <c r="AA2161" i="3"/>
  <c r="Y2161" i="3"/>
  <c r="X2161" i="3"/>
  <c r="Z2161" i="3" s="1"/>
  <c r="W2161" i="3"/>
  <c r="V2161" i="3"/>
  <c r="S2161" i="3"/>
  <c r="U2161" i="3" s="1"/>
  <c r="R2161" i="3"/>
  <c r="T2161" i="3" s="1"/>
  <c r="AE2161" i="3" s="1"/>
  <c r="Q2161" i="3"/>
  <c r="AQ2161" i="3" s="1"/>
  <c r="P2161" i="3"/>
  <c r="O2161" i="3"/>
  <c r="AJ2161" i="3" s="1"/>
  <c r="N2161" i="3"/>
  <c r="AP2160" i="3"/>
  <c r="AN2160" i="3"/>
  <c r="AM2160" i="3"/>
  <c r="AL2160" i="3"/>
  <c r="AK2160" i="3"/>
  <c r="AO2160" i="3" s="1"/>
  <c r="AH2160" i="3"/>
  <c r="AG2160" i="3"/>
  <c r="AF2160" i="3"/>
  <c r="AC2160" i="3"/>
  <c r="AB2160" i="3"/>
  <c r="Y2160" i="3"/>
  <c r="X2160" i="3"/>
  <c r="Z2160" i="3" s="1"/>
  <c r="W2160" i="3"/>
  <c r="V2160" i="3"/>
  <c r="S2160" i="3"/>
  <c r="U2160" i="3" s="1"/>
  <c r="R2160" i="3"/>
  <c r="T2160" i="3" s="1"/>
  <c r="AE2160" i="3" s="1"/>
  <c r="Q2160" i="3"/>
  <c r="AQ2160" i="3" s="1"/>
  <c r="P2160" i="3"/>
  <c r="O2160" i="3"/>
  <c r="AJ2160" i="3" s="1"/>
  <c r="N2160" i="3"/>
  <c r="AP2159" i="3"/>
  <c r="AU2159" i="3" s="1"/>
  <c r="AN2159" i="3"/>
  <c r="AM2159" i="3"/>
  <c r="AL2159" i="3"/>
  <c r="AK2159" i="3"/>
  <c r="AO2159" i="3" s="1"/>
  <c r="AH2159" i="3"/>
  <c r="AG2159" i="3"/>
  <c r="AF2159" i="3"/>
  <c r="AC2159" i="3"/>
  <c r="AB2159" i="3"/>
  <c r="AA2159" i="3"/>
  <c r="Y2159" i="3"/>
  <c r="X2159" i="3"/>
  <c r="Z2159" i="3" s="1"/>
  <c r="W2159" i="3"/>
  <c r="V2159" i="3"/>
  <c r="S2159" i="3"/>
  <c r="U2159" i="3" s="1"/>
  <c r="R2159" i="3"/>
  <c r="T2159" i="3" s="1"/>
  <c r="AE2159" i="3" s="1"/>
  <c r="Q2159" i="3"/>
  <c r="AQ2159" i="3" s="1"/>
  <c r="P2159" i="3"/>
  <c r="O2159" i="3"/>
  <c r="AJ2159" i="3" s="1"/>
  <c r="N2159" i="3"/>
  <c r="AP2158" i="3"/>
  <c r="AU2158" i="3" s="1"/>
  <c r="AN2158" i="3"/>
  <c r="AM2158" i="3"/>
  <c r="AL2158" i="3"/>
  <c r="AK2158" i="3"/>
  <c r="AO2158" i="3" s="1"/>
  <c r="AH2158" i="3"/>
  <c r="AG2158" i="3"/>
  <c r="AF2158" i="3"/>
  <c r="AC2158" i="3"/>
  <c r="AB2158" i="3"/>
  <c r="AA2158" i="3"/>
  <c r="Y2158" i="3"/>
  <c r="X2158" i="3"/>
  <c r="Z2158" i="3" s="1"/>
  <c r="W2158" i="3"/>
  <c r="V2158" i="3"/>
  <c r="S2158" i="3"/>
  <c r="U2158" i="3" s="1"/>
  <c r="R2158" i="3"/>
  <c r="T2158" i="3" s="1"/>
  <c r="AE2158" i="3" s="1"/>
  <c r="Q2158" i="3"/>
  <c r="AQ2158" i="3" s="1"/>
  <c r="P2158" i="3"/>
  <c r="O2158" i="3"/>
  <c r="AJ2158" i="3" s="1"/>
  <c r="N2158" i="3"/>
  <c r="AP2157" i="3"/>
  <c r="AU2157" i="3" s="1"/>
  <c r="AN2157" i="3"/>
  <c r="AM2157" i="3"/>
  <c r="AL2157" i="3"/>
  <c r="AK2157" i="3"/>
  <c r="AO2157" i="3" s="1"/>
  <c r="AH2157" i="3"/>
  <c r="AG2157" i="3"/>
  <c r="AF2157" i="3"/>
  <c r="AC2157" i="3"/>
  <c r="AB2157" i="3"/>
  <c r="AA2157" i="3"/>
  <c r="Y2157" i="3"/>
  <c r="X2157" i="3"/>
  <c r="Z2157" i="3" s="1"/>
  <c r="W2157" i="3"/>
  <c r="V2157" i="3"/>
  <c r="S2157" i="3"/>
  <c r="U2157" i="3" s="1"/>
  <c r="R2157" i="3"/>
  <c r="T2157" i="3" s="1"/>
  <c r="AE2157" i="3" s="1"/>
  <c r="Q2157" i="3"/>
  <c r="AQ2157" i="3" s="1"/>
  <c r="P2157" i="3"/>
  <c r="O2157" i="3"/>
  <c r="AJ2157" i="3" s="1"/>
  <c r="N2157" i="3"/>
  <c r="AP2156" i="3"/>
  <c r="AU2156" i="3" s="1"/>
  <c r="AN2156" i="3"/>
  <c r="AM2156" i="3"/>
  <c r="AL2156" i="3"/>
  <c r="AK2156" i="3"/>
  <c r="AO2156" i="3" s="1"/>
  <c r="AH2156" i="3"/>
  <c r="AG2156" i="3"/>
  <c r="AF2156" i="3"/>
  <c r="AC2156" i="3"/>
  <c r="AB2156" i="3"/>
  <c r="AA2156" i="3"/>
  <c r="Y2156" i="3"/>
  <c r="X2156" i="3"/>
  <c r="Z2156" i="3" s="1"/>
  <c r="W2156" i="3"/>
  <c r="V2156" i="3"/>
  <c r="S2156" i="3"/>
  <c r="U2156" i="3" s="1"/>
  <c r="R2156" i="3"/>
  <c r="T2156" i="3" s="1"/>
  <c r="AE2156" i="3" s="1"/>
  <c r="Q2156" i="3"/>
  <c r="AQ2156" i="3" s="1"/>
  <c r="P2156" i="3"/>
  <c r="O2156" i="3"/>
  <c r="AJ2156" i="3" s="1"/>
  <c r="N2156" i="3"/>
  <c r="AP2155" i="3"/>
  <c r="AN2155" i="3"/>
  <c r="AM2155" i="3"/>
  <c r="AL2155" i="3"/>
  <c r="AK2155" i="3"/>
  <c r="AO2155" i="3" s="1"/>
  <c r="AH2155" i="3"/>
  <c r="AG2155" i="3"/>
  <c r="AF2155" i="3"/>
  <c r="AC2155" i="3"/>
  <c r="AB2155" i="3"/>
  <c r="Y2155" i="3"/>
  <c r="X2155" i="3"/>
  <c r="Z2155" i="3" s="1"/>
  <c r="W2155" i="3"/>
  <c r="V2155" i="3"/>
  <c r="S2155" i="3"/>
  <c r="U2155" i="3" s="1"/>
  <c r="R2155" i="3"/>
  <c r="T2155" i="3" s="1"/>
  <c r="AE2155" i="3" s="1"/>
  <c r="Q2155" i="3"/>
  <c r="AQ2155" i="3" s="1"/>
  <c r="P2155" i="3"/>
  <c r="O2155" i="3"/>
  <c r="AJ2155" i="3" s="1"/>
  <c r="N2155" i="3"/>
  <c r="AP2154" i="3"/>
  <c r="AU2154" i="3" s="1"/>
  <c r="AN2154" i="3"/>
  <c r="AM2154" i="3"/>
  <c r="AL2154" i="3"/>
  <c r="AK2154" i="3"/>
  <c r="AO2154" i="3" s="1"/>
  <c r="AH2154" i="3"/>
  <c r="AG2154" i="3"/>
  <c r="AF2154" i="3"/>
  <c r="AC2154" i="3"/>
  <c r="AB2154" i="3"/>
  <c r="AA2154" i="3"/>
  <c r="Y2154" i="3"/>
  <c r="X2154" i="3"/>
  <c r="Z2154" i="3" s="1"/>
  <c r="W2154" i="3"/>
  <c r="V2154" i="3"/>
  <c r="S2154" i="3"/>
  <c r="U2154" i="3" s="1"/>
  <c r="R2154" i="3"/>
  <c r="T2154" i="3" s="1"/>
  <c r="AE2154" i="3" s="1"/>
  <c r="Q2154" i="3"/>
  <c r="AQ2154" i="3" s="1"/>
  <c r="P2154" i="3"/>
  <c r="O2154" i="3"/>
  <c r="AJ2154" i="3" s="1"/>
  <c r="N2154" i="3"/>
  <c r="AP2153" i="3"/>
  <c r="AU2153" i="3" s="1"/>
  <c r="AN2153" i="3"/>
  <c r="AM2153" i="3"/>
  <c r="AL2153" i="3"/>
  <c r="AK2153" i="3"/>
  <c r="AO2153" i="3" s="1"/>
  <c r="AH2153" i="3"/>
  <c r="AG2153" i="3"/>
  <c r="AF2153" i="3"/>
  <c r="AC2153" i="3"/>
  <c r="AB2153" i="3"/>
  <c r="AA2153" i="3"/>
  <c r="Y2153" i="3"/>
  <c r="X2153" i="3"/>
  <c r="Z2153" i="3" s="1"/>
  <c r="W2153" i="3"/>
  <c r="V2153" i="3"/>
  <c r="S2153" i="3"/>
  <c r="U2153" i="3" s="1"/>
  <c r="R2153" i="3"/>
  <c r="T2153" i="3" s="1"/>
  <c r="AE2153" i="3" s="1"/>
  <c r="Q2153" i="3"/>
  <c r="AQ2153" i="3" s="1"/>
  <c r="P2153" i="3"/>
  <c r="O2153" i="3"/>
  <c r="AJ2153" i="3" s="1"/>
  <c r="N2153" i="3"/>
  <c r="AP2152" i="3"/>
  <c r="AU2152" i="3" s="1"/>
  <c r="AN2152" i="3"/>
  <c r="AM2152" i="3"/>
  <c r="AL2152" i="3"/>
  <c r="AK2152" i="3"/>
  <c r="AO2152" i="3" s="1"/>
  <c r="AH2152" i="3"/>
  <c r="AG2152" i="3"/>
  <c r="AF2152" i="3"/>
  <c r="AC2152" i="3"/>
  <c r="AB2152" i="3"/>
  <c r="AA2152" i="3"/>
  <c r="Y2152" i="3"/>
  <c r="X2152" i="3"/>
  <c r="Z2152" i="3" s="1"/>
  <c r="W2152" i="3"/>
  <c r="V2152" i="3"/>
  <c r="S2152" i="3"/>
  <c r="U2152" i="3" s="1"/>
  <c r="R2152" i="3"/>
  <c r="T2152" i="3" s="1"/>
  <c r="AE2152" i="3" s="1"/>
  <c r="Q2152" i="3"/>
  <c r="AQ2152" i="3" s="1"/>
  <c r="P2152" i="3"/>
  <c r="O2152" i="3"/>
  <c r="AJ2152" i="3" s="1"/>
  <c r="N2152" i="3"/>
  <c r="AP2151" i="3"/>
  <c r="AU2151" i="3" s="1"/>
  <c r="AN2151" i="3"/>
  <c r="AM2151" i="3"/>
  <c r="AL2151" i="3"/>
  <c r="AK2151" i="3"/>
  <c r="AO2151" i="3" s="1"/>
  <c r="AH2151" i="3"/>
  <c r="AG2151" i="3"/>
  <c r="AF2151" i="3"/>
  <c r="AC2151" i="3"/>
  <c r="AB2151" i="3"/>
  <c r="AA2151" i="3"/>
  <c r="Y2151" i="3"/>
  <c r="X2151" i="3"/>
  <c r="Z2151" i="3" s="1"/>
  <c r="W2151" i="3"/>
  <c r="V2151" i="3"/>
  <c r="S2151" i="3"/>
  <c r="U2151" i="3" s="1"/>
  <c r="R2151" i="3"/>
  <c r="T2151" i="3" s="1"/>
  <c r="AE2151" i="3" s="1"/>
  <c r="Q2151" i="3"/>
  <c r="AQ2151" i="3" s="1"/>
  <c r="P2151" i="3"/>
  <c r="O2151" i="3"/>
  <c r="AJ2151" i="3" s="1"/>
  <c r="N2151" i="3"/>
  <c r="AP2150" i="3"/>
  <c r="AU2150" i="3" s="1"/>
  <c r="AN2150" i="3"/>
  <c r="AM2150" i="3"/>
  <c r="AL2150" i="3"/>
  <c r="AK2150" i="3"/>
  <c r="AO2150" i="3" s="1"/>
  <c r="AH2150" i="3"/>
  <c r="AG2150" i="3"/>
  <c r="AF2150" i="3"/>
  <c r="AC2150" i="3"/>
  <c r="AB2150" i="3"/>
  <c r="AA2150" i="3"/>
  <c r="Y2150" i="3"/>
  <c r="X2150" i="3"/>
  <c r="Z2150" i="3" s="1"/>
  <c r="W2150" i="3"/>
  <c r="V2150" i="3"/>
  <c r="S2150" i="3"/>
  <c r="U2150" i="3" s="1"/>
  <c r="R2150" i="3"/>
  <c r="T2150" i="3" s="1"/>
  <c r="AE2150" i="3" s="1"/>
  <c r="Q2150" i="3"/>
  <c r="AQ2150" i="3" s="1"/>
  <c r="P2150" i="3"/>
  <c r="O2150" i="3"/>
  <c r="AJ2150" i="3" s="1"/>
  <c r="N2150" i="3"/>
  <c r="AP2149" i="3"/>
  <c r="AU2149" i="3" s="1"/>
  <c r="AN2149" i="3"/>
  <c r="AM2149" i="3"/>
  <c r="AL2149" i="3"/>
  <c r="AK2149" i="3"/>
  <c r="AO2149" i="3" s="1"/>
  <c r="AH2149" i="3"/>
  <c r="AG2149" i="3"/>
  <c r="AF2149" i="3"/>
  <c r="AC2149" i="3"/>
  <c r="AB2149" i="3"/>
  <c r="AA2149" i="3"/>
  <c r="Y2149" i="3"/>
  <c r="X2149" i="3"/>
  <c r="Z2149" i="3" s="1"/>
  <c r="W2149" i="3"/>
  <c r="V2149" i="3"/>
  <c r="S2149" i="3"/>
  <c r="U2149" i="3" s="1"/>
  <c r="R2149" i="3"/>
  <c r="T2149" i="3" s="1"/>
  <c r="AE2149" i="3" s="1"/>
  <c r="Q2149" i="3"/>
  <c r="AQ2149" i="3" s="1"/>
  <c r="P2149" i="3"/>
  <c r="O2149" i="3"/>
  <c r="AJ2149" i="3" s="1"/>
  <c r="N2149" i="3"/>
  <c r="AP2148" i="3"/>
  <c r="AU2148" i="3" s="1"/>
  <c r="AN2148" i="3"/>
  <c r="AM2148" i="3"/>
  <c r="AL2148" i="3"/>
  <c r="AK2148" i="3"/>
  <c r="AO2148" i="3" s="1"/>
  <c r="AH2148" i="3"/>
  <c r="AG2148" i="3"/>
  <c r="AF2148" i="3"/>
  <c r="AC2148" i="3"/>
  <c r="AB2148" i="3"/>
  <c r="AA2148" i="3"/>
  <c r="Y2148" i="3"/>
  <c r="X2148" i="3"/>
  <c r="Z2148" i="3" s="1"/>
  <c r="W2148" i="3"/>
  <c r="V2148" i="3"/>
  <c r="S2148" i="3"/>
  <c r="U2148" i="3" s="1"/>
  <c r="R2148" i="3"/>
  <c r="T2148" i="3" s="1"/>
  <c r="AE2148" i="3" s="1"/>
  <c r="Q2148" i="3"/>
  <c r="AQ2148" i="3" s="1"/>
  <c r="P2148" i="3"/>
  <c r="O2148" i="3"/>
  <c r="AJ2148" i="3" s="1"/>
  <c r="N2148" i="3"/>
  <c r="AP2147" i="3"/>
  <c r="AU2147" i="3" s="1"/>
  <c r="AN2147" i="3"/>
  <c r="AM2147" i="3"/>
  <c r="AL2147" i="3"/>
  <c r="AK2147" i="3"/>
  <c r="AO2147" i="3" s="1"/>
  <c r="AH2147" i="3"/>
  <c r="AG2147" i="3"/>
  <c r="AF2147" i="3"/>
  <c r="AC2147" i="3"/>
  <c r="AB2147" i="3"/>
  <c r="AA2147" i="3"/>
  <c r="Y2147" i="3"/>
  <c r="X2147" i="3"/>
  <c r="Z2147" i="3" s="1"/>
  <c r="W2147" i="3"/>
  <c r="V2147" i="3"/>
  <c r="S2147" i="3"/>
  <c r="U2147" i="3" s="1"/>
  <c r="R2147" i="3"/>
  <c r="T2147" i="3" s="1"/>
  <c r="AE2147" i="3" s="1"/>
  <c r="Q2147" i="3"/>
  <c r="AQ2147" i="3" s="1"/>
  <c r="P2147" i="3"/>
  <c r="O2147" i="3"/>
  <c r="AJ2147" i="3" s="1"/>
  <c r="N2147" i="3"/>
  <c r="AP2146" i="3"/>
  <c r="AU2146" i="3" s="1"/>
  <c r="AN2146" i="3"/>
  <c r="AM2146" i="3"/>
  <c r="AL2146" i="3"/>
  <c r="AK2146" i="3"/>
  <c r="AO2146" i="3" s="1"/>
  <c r="AH2146" i="3"/>
  <c r="AG2146" i="3"/>
  <c r="AF2146" i="3"/>
  <c r="AC2146" i="3"/>
  <c r="AB2146" i="3"/>
  <c r="AA2146" i="3"/>
  <c r="Y2146" i="3"/>
  <c r="X2146" i="3"/>
  <c r="Z2146" i="3" s="1"/>
  <c r="W2146" i="3"/>
  <c r="V2146" i="3"/>
  <c r="S2146" i="3"/>
  <c r="U2146" i="3" s="1"/>
  <c r="R2146" i="3"/>
  <c r="T2146" i="3" s="1"/>
  <c r="AE2146" i="3" s="1"/>
  <c r="Q2146" i="3"/>
  <c r="AQ2146" i="3" s="1"/>
  <c r="P2146" i="3"/>
  <c r="O2146" i="3"/>
  <c r="AJ2146" i="3" s="1"/>
  <c r="N2146" i="3"/>
  <c r="AP2145" i="3"/>
  <c r="AU2145" i="3" s="1"/>
  <c r="AN2145" i="3"/>
  <c r="AM2145" i="3"/>
  <c r="AL2145" i="3"/>
  <c r="AK2145" i="3"/>
  <c r="AO2145" i="3" s="1"/>
  <c r="AH2145" i="3"/>
  <c r="AG2145" i="3"/>
  <c r="AF2145" i="3"/>
  <c r="AC2145" i="3"/>
  <c r="AB2145" i="3"/>
  <c r="AA2145" i="3"/>
  <c r="Y2145" i="3"/>
  <c r="X2145" i="3"/>
  <c r="Z2145" i="3" s="1"/>
  <c r="W2145" i="3"/>
  <c r="V2145" i="3"/>
  <c r="S2145" i="3"/>
  <c r="U2145" i="3" s="1"/>
  <c r="R2145" i="3"/>
  <c r="T2145" i="3" s="1"/>
  <c r="AE2145" i="3" s="1"/>
  <c r="Q2145" i="3"/>
  <c r="AQ2145" i="3" s="1"/>
  <c r="P2145" i="3"/>
  <c r="O2145" i="3"/>
  <c r="AJ2145" i="3" s="1"/>
  <c r="N2145" i="3"/>
  <c r="AP2144" i="3"/>
  <c r="AU2144" i="3" s="1"/>
  <c r="AN2144" i="3"/>
  <c r="AM2144" i="3"/>
  <c r="AL2144" i="3"/>
  <c r="AK2144" i="3"/>
  <c r="AO2144" i="3" s="1"/>
  <c r="AH2144" i="3"/>
  <c r="AG2144" i="3"/>
  <c r="AF2144" i="3"/>
  <c r="AC2144" i="3"/>
  <c r="AB2144" i="3"/>
  <c r="AA2144" i="3"/>
  <c r="Y2144" i="3"/>
  <c r="X2144" i="3"/>
  <c r="Z2144" i="3" s="1"/>
  <c r="W2144" i="3"/>
  <c r="V2144" i="3"/>
  <c r="S2144" i="3"/>
  <c r="U2144" i="3" s="1"/>
  <c r="R2144" i="3"/>
  <c r="T2144" i="3" s="1"/>
  <c r="AE2144" i="3" s="1"/>
  <c r="Q2144" i="3"/>
  <c r="P2144" i="3"/>
  <c r="O2144" i="3"/>
  <c r="AJ2144" i="3" s="1"/>
  <c r="N2144" i="3"/>
  <c r="AP2143" i="3"/>
  <c r="AU2143" i="3" s="1"/>
  <c r="AN2143" i="3"/>
  <c r="AM2143" i="3"/>
  <c r="AL2143" i="3"/>
  <c r="AK2143" i="3"/>
  <c r="AO2143" i="3" s="1"/>
  <c r="AH2143" i="3"/>
  <c r="AG2143" i="3"/>
  <c r="AF2143" i="3"/>
  <c r="AC2143" i="3"/>
  <c r="AB2143" i="3"/>
  <c r="AA2143" i="3"/>
  <c r="Y2143" i="3"/>
  <c r="X2143" i="3"/>
  <c r="Z2143" i="3" s="1"/>
  <c r="W2143" i="3"/>
  <c r="V2143" i="3"/>
  <c r="S2143" i="3"/>
  <c r="U2143" i="3" s="1"/>
  <c r="R2143" i="3"/>
  <c r="T2143" i="3" s="1"/>
  <c r="AE2143" i="3" s="1"/>
  <c r="Q2143" i="3"/>
  <c r="AQ2143" i="3" s="1"/>
  <c r="P2143" i="3"/>
  <c r="O2143" i="3"/>
  <c r="AJ2143" i="3" s="1"/>
  <c r="N2143" i="3"/>
  <c r="AP2142" i="3"/>
  <c r="AU2142" i="3" s="1"/>
  <c r="AN2142" i="3"/>
  <c r="AM2142" i="3"/>
  <c r="AL2142" i="3"/>
  <c r="AK2142" i="3"/>
  <c r="AO2142" i="3" s="1"/>
  <c r="AH2142" i="3"/>
  <c r="AG2142" i="3"/>
  <c r="AF2142" i="3"/>
  <c r="AC2142" i="3"/>
  <c r="AB2142" i="3"/>
  <c r="AA2142" i="3"/>
  <c r="Y2142" i="3"/>
  <c r="X2142" i="3"/>
  <c r="Z2142" i="3" s="1"/>
  <c r="W2142" i="3"/>
  <c r="V2142" i="3"/>
  <c r="S2142" i="3"/>
  <c r="U2142" i="3" s="1"/>
  <c r="R2142" i="3"/>
  <c r="T2142" i="3" s="1"/>
  <c r="AE2142" i="3" s="1"/>
  <c r="Q2142" i="3"/>
  <c r="AQ2142" i="3" s="1"/>
  <c r="P2142" i="3"/>
  <c r="O2142" i="3"/>
  <c r="AJ2142" i="3" s="1"/>
  <c r="N2142" i="3"/>
  <c r="AP2141" i="3"/>
  <c r="AU2141" i="3" s="1"/>
  <c r="AN2141" i="3"/>
  <c r="AM2141" i="3"/>
  <c r="AL2141" i="3"/>
  <c r="AK2141" i="3"/>
  <c r="AO2141" i="3" s="1"/>
  <c r="AH2141" i="3"/>
  <c r="AG2141" i="3"/>
  <c r="AF2141" i="3"/>
  <c r="AC2141" i="3"/>
  <c r="AB2141" i="3"/>
  <c r="AA2141" i="3"/>
  <c r="Y2141" i="3"/>
  <c r="X2141" i="3"/>
  <c r="Z2141" i="3" s="1"/>
  <c r="W2141" i="3"/>
  <c r="V2141" i="3"/>
  <c r="S2141" i="3"/>
  <c r="U2141" i="3" s="1"/>
  <c r="R2141" i="3"/>
  <c r="T2141" i="3" s="1"/>
  <c r="AE2141" i="3" s="1"/>
  <c r="Q2141" i="3"/>
  <c r="AQ2141" i="3" s="1"/>
  <c r="P2141" i="3"/>
  <c r="O2141" i="3"/>
  <c r="AJ2141" i="3" s="1"/>
  <c r="N2141" i="3"/>
  <c r="AP2140" i="3"/>
  <c r="AU2140" i="3" s="1"/>
  <c r="AN2140" i="3"/>
  <c r="AM2140" i="3"/>
  <c r="AL2140" i="3"/>
  <c r="AK2140" i="3"/>
  <c r="AO2140" i="3" s="1"/>
  <c r="AH2140" i="3"/>
  <c r="AG2140" i="3"/>
  <c r="AF2140" i="3"/>
  <c r="AC2140" i="3"/>
  <c r="AB2140" i="3"/>
  <c r="AA2140" i="3"/>
  <c r="Y2140" i="3"/>
  <c r="X2140" i="3"/>
  <c r="Z2140" i="3" s="1"/>
  <c r="W2140" i="3"/>
  <c r="V2140" i="3"/>
  <c r="S2140" i="3"/>
  <c r="U2140" i="3" s="1"/>
  <c r="R2140" i="3"/>
  <c r="T2140" i="3" s="1"/>
  <c r="AE2140" i="3" s="1"/>
  <c r="Q2140" i="3"/>
  <c r="AQ2140" i="3" s="1"/>
  <c r="P2140" i="3"/>
  <c r="O2140" i="3"/>
  <c r="AJ2140" i="3" s="1"/>
  <c r="N2140" i="3"/>
  <c r="AP2139" i="3"/>
  <c r="AN2139" i="3"/>
  <c r="AM2139" i="3"/>
  <c r="AL2139" i="3"/>
  <c r="AK2139" i="3"/>
  <c r="AO2139" i="3" s="1"/>
  <c r="AH2139" i="3"/>
  <c r="AG2139" i="3"/>
  <c r="AF2139" i="3"/>
  <c r="AC2139" i="3"/>
  <c r="AB2139" i="3"/>
  <c r="Y2139" i="3"/>
  <c r="X2139" i="3"/>
  <c r="Z2139" i="3" s="1"/>
  <c r="W2139" i="3"/>
  <c r="V2139" i="3"/>
  <c r="S2139" i="3"/>
  <c r="U2139" i="3" s="1"/>
  <c r="R2139" i="3"/>
  <c r="T2139" i="3" s="1"/>
  <c r="AE2139" i="3" s="1"/>
  <c r="Q2139" i="3"/>
  <c r="P2139" i="3"/>
  <c r="O2139" i="3"/>
  <c r="AJ2139" i="3" s="1"/>
  <c r="N2139" i="3"/>
  <c r="AP2138" i="3"/>
  <c r="AU2138" i="3" s="1"/>
  <c r="AN2138" i="3"/>
  <c r="AM2138" i="3"/>
  <c r="AL2138" i="3"/>
  <c r="AK2138" i="3"/>
  <c r="AO2138" i="3" s="1"/>
  <c r="AH2138" i="3"/>
  <c r="AG2138" i="3"/>
  <c r="AF2138" i="3"/>
  <c r="AC2138" i="3"/>
  <c r="AB2138" i="3"/>
  <c r="AA2138" i="3"/>
  <c r="Y2138" i="3"/>
  <c r="X2138" i="3"/>
  <c r="Z2138" i="3" s="1"/>
  <c r="W2138" i="3"/>
  <c r="V2138" i="3"/>
  <c r="S2138" i="3"/>
  <c r="U2138" i="3" s="1"/>
  <c r="R2138" i="3"/>
  <c r="T2138" i="3" s="1"/>
  <c r="AE2138" i="3" s="1"/>
  <c r="Q2138" i="3"/>
  <c r="AQ2138" i="3" s="1"/>
  <c r="P2138" i="3"/>
  <c r="O2138" i="3"/>
  <c r="AJ2138" i="3" s="1"/>
  <c r="N2138" i="3"/>
  <c r="AP2137" i="3"/>
  <c r="AU2137" i="3" s="1"/>
  <c r="AN2137" i="3"/>
  <c r="AM2137" i="3"/>
  <c r="AL2137" i="3"/>
  <c r="AK2137" i="3"/>
  <c r="AO2137" i="3" s="1"/>
  <c r="AH2137" i="3"/>
  <c r="AG2137" i="3"/>
  <c r="AF2137" i="3"/>
  <c r="AC2137" i="3"/>
  <c r="AB2137" i="3"/>
  <c r="AA2137" i="3"/>
  <c r="Y2137" i="3"/>
  <c r="X2137" i="3"/>
  <c r="Z2137" i="3" s="1"/>
  <c r="W2137" i="3"/>
  <c r="V2137" i="3"/>
  <c r="S2137" i="3"/>
  <c r="U2137" i="3" s="1"/>
  <c r="R2137" i="3"/>
  <c r="T2137" i="3" s="1"/>
  <c r="AE2137" i="3" s="1"/>
  <c r="Q2137" i="3"/>
  <c r="P2137" i="3"/>
  <c r="O2137" i="3"/>
  <c r="AJ2137" i="3" s="1"/>
  <c r="N2137" i="3"/>
  <c r="AP2136" i="3"/>
  <c r="AN2136" i="3"/>
  <c r="AM2136" i="3"/>
  <c r="AL2136" i="3"/>
  <c r="AK2136" i="3"/>
  <c r="AO2136" i="3" s="1"/>
  <c r="AH2136" i="3"/>
  <c r="AG2136" i="3"/>
  <c r="AF2136" i="3"/>
  <c r="AC2136" i="3"/>
  <c r="AB2136" i="3"/>
  <c r="Y2136" i="3"/>
  <c r="X2136" i="3"/>
  <c r="Z2136" i="3" s="1"/>
  <c r="W2136" i="3"/>
  <c r="V2136" i="3"/>
  <c r="S2136" i="3"/>
  <c r="U2136" i="3" s="1"/>
  <c r="R2136" i="3"/>
  <c r="T2136" i="3" s="1"/>
  <c r="AE2136" i="3" s="1"/>
  <c r="Q2136" i="3"/>
  <c r="P2136" i="3"/>
  <c r="O2136" i="3"/>
  <c r="AJ2136" i="3" s="1"/>
  <c r="N2136" i="3"/>
  <c r="AP2135" i="3"/>
  <c r="AN2135" i="3"/>
  <c r="AM2135" i="3"/>
  <c r="AL2135" i="3"/>
  <c r="AK2135" i="3"/>
  <c r="AO2135" i="3" s="1"/>
  <c r="AH2135" i="3"/>
  <c r="AG2135" i="3"/>
  <c r="AF2135" i="3"/>
  <c r="AC2135" i="3"/>
  <c r="AB2135" i="3"/>
  <c r="Y2135" i="3"/>
  <c r="X2135" i="3"/>
  <c r="Z2135" i="3" s="1"/>
  <c r="W2135" i="3"/>
  <c r="V2135" i="3"/>
  <c r="S2135" i="3"/>
  <c r="U2135" i="3" s="1"/>
  <c r="R2135" i="3"/>
  <c r="T2135" i="3" s="1"/>
  <c r="AE2135" i="3" s="1"/>
  <c r="Q2135" i="3"/>
  <c r="P2135" i="3"/>
  <c r="O2135" i="3"/>
  <c r="AJ2135" i="3" s="1"/>
  <c r="N2135" i="3"/>
  <c r="AP2134" i="3"/>
  <c r="AU2134" i="3" s="1"/>
  <c r="AN2134" i="3"/>
  <c r="AM2134" i="3"/>
  <c r="AL2134" i="3"/>
  <c r="AK2134" i="3"/>
  <c r="AO2134" i="3" s="1"/>
  <c r="AH2134" i="3"/>
  <c r="AG2134" i="3"/>
  <c r="AF2134" i="3"/>
  <c r="AC2134" i="3"/>
  <c r="AB2134" i="3"/>
  <c r="AA2134" i="3"/>
  <c r="Y2134" i="3"/>
  <c r="X2134" i="3"/>
  <c r="Z2134" i="3" s="1"/>
  <c r="W2134" i="3"/>
  <c r="V2134" i="3"/>
  <c r="S2134" i="3"/>
  <c r="U2134" i="3" s="1"/>
  <c r="R2134" i="3"/>
  <c r="T2134" i="3" s="1"/>
  <c r="AE2134" i="3" s="1"/>
  <c r="Q2134" i="3"/>
  <c r="P2134" i="3"/>
  <c r="O2134" i="3"/>
  <c r="AJ2134" i="3" s="1"/>
  <c r="N2134" i="3"/>
  <c r="AP2133" i="3"/>
  <c r="AU2133" i="3" s="1"/>
  <c r="AN2133" i="3"/>
  <c r="AM2133" i="3"/>
  <c r="AL2133" i="3"/>
  <c r="AK2133" i="3"/>
  <c r="AO2133" i="3" s="1"/>
  <c r="AH2133" i="3"/>
  <c r="AG2133" i="3"/>
  <c r="AF2133" i="3"/>
  <c r="AC2133" i="3"/>
  <c r="AB2133" i="3"/>
  <c r="AA2133" i="3"/>
  <c r="Y2133" i="3"/>
  <c r="X2133" i="3"/>
  <c r="Z2133" i="3" s="1"/>
  <c r="W2133" i="3"/>
  <c r="V2133" i="3"/>
  <c r="S2133" i="3"/>
  <c r="U2133" i="3" s="1"/>
  <c r="R2133" i="3"/>
  <c r="T2133" i="3" s="1"/>
  <c r="AE2133" i="3" s="1"/>
  <c r="Q2133" i="3"/>
  <c r="P2133" i="3"/>
  <c r="O2133" i="3"/>
  <c r="AJ2133" i="3" s="1"/>
  <c r="N2133" i="3"/>
  <c r="AP2132" i="3"/>
  <c r="AU2132" i="3" s="1"/>
  <c r="AN2132" i="3"/>
  <c r="AM2132" i="3"/>
  <c r="AL2132" i="3"/>
  <c r="AK2132" i="3"/>
  <c r="AO2132" i="3" s="1"/>
  <c r="AH2132" i="3"/>
  <c r="AG2132" i="3"/>
  <c r="AF2132" i="3"/>
  <c r="AC2132" i="3"/>
  <c r="AB2132" i="3"/>
  <c r="AA2132" i="3"/>
  <c r="Y2132" i="3"/>
  <c r="X2132" i="3"/>
  <c r="Z2132" i="3" s="1"/>
  <c r="W2132" i="3"/>
  <c r="V2132" i="3"/>
  <c r="S2132" i="3"/>
  <c r="U2132" i="3" s="1"/>
  <c r="R2132" i="3"/>
  <c r="T2132" i="3" s="1"/>
  <c r="AE2132" i="3" s="1"/>
  <c r="Q2132" i="3"/>
  <c r="AQ2132" i="3" s="1"/>
  <c r="P2132" i="3"/>
  <c r="O2132" i="3"/>
  <c r="AJ2132" i="3" s="1"/>
  <c r="N2132" i="3"/>
  <c r="AP2131" i="3"/>
  <c r="AU2131" i="3" s="1"/>
  <c r="AN2131" i="3"/>
  <c r="AM2131" i="3"/>
  <c r="AL2131" i="3"/>
  <c r="AK2131" i="3"/>
  <c r="AO2131" i="3" s="1"/>
  <c r="AH2131" i="3"/>
  <c r="AG2131" i="3"/>
  <c r="AF2131" i="3"/>
  <c r="AC2131" i="3"/>
  <c r="AB2131" i="3"/>
  <c r="AA2131" i="3"/>
  <c r="Y2131" i="3"/>
  <c r="X2131" i="3"/>
  <c r="Z2131" i="3" s="1"/>
  <c r="W2131" i="3"/>
  <c r="V2131" i="3"/>
  <c r="S2131" i="3"/>
  <c r="U2131" i="3" s="1"/>
  <c r="R2131" i="3"/>
  <c r="T2131" i="3" s="1"/>
  <c r="AE2131" i="3" s="1"/>
  <c r="Q2131" i="3"/>
  <c r="P2131" i="3"/>
  <c r="O2131" i="3"/>
  <c r="AJ2131" i="3" s="1"/>
  <c r="N2131" i="3"/>
  <c r="AP2130" i="3"/>
  <c r="AU2130" i="3" s="1"/>
  <c r="AN2130" i="3"/>
  <c r="AM2130" i="3"/>
  <c r="AL2130" i="3"/>
  <c r="AK2130" i="3"/>
  <c r="AO2130" i="3" s="1"/>
  <c r="AH2130" i="3"/>
  <c r="AG2130" i="3"/>
  <c r="AF2130" i="3"/>
  <c r="AC2130" i="3"/>
  <c r="AB2130" i="3"/>
  <c r="AA2130" i="3"/>
  <c r="Y2130" i="3"/>
  <c r="X2130" i="3"/>
  <c r="Z2130" i="3" s="1"/>
  <c r="W2130" i="3"/>
  <c r="V2130" i="3"/>
  <c r="S2130" i="3"/>
  <c r="U2130" i="3" s="1"/>
  <c r="R2130" i="3"/>
  <c r="T2130" i="3" s="1"/>
  <c r="AE2130" i="3" s="1"/>
  <c r="Q2130" i="3"/>
  <c r="AQ2130" i="3" s="1"/>
  <c r="P2130" i="3"/>
  <c r="O2130" i="3"/>
  <c r="AJ2130" i="3" s="1"/>
  <c r="N2130" i="3"/>
  <c r="AP2129" i="3"/>
  <c r="AU2129" i="3" s="1"/>
  <c r="AN2129" i="3"/>
  <c r="AM2129" i="3"/>
  <c r="AL2129" i="3"/>
  <c r="AK2129" i="3"/>
  <c r="AO2129" i="3" s="1"/>
  <c r="AH2129" i="3"/>
  <c r="AG2129" i="3"/>
  <c r="AF2129" i="3"/>
  <c r="AC2129" i="3"/>
  <c r="AB2129" i="3"/>
  <c r="AA2129" i="3"/>
  <c r="Y2129" i="3"/>
  <c r="X2129" i="3"/>
  <c r="Z2129" i="3" s="1"/>
  <c r="W2129" i="3"/>
  <c r="V2129" i="3"/>
  <c r="S2129" i="3"/>
  <c r="U2129" i="3" s="1"/>
  <c r="R2129" i="3"/>
  <c r="T2129" i="3" s="1"/>
  <c r="AE2129" i="3" s="1"/>
  <c r="Q2129" i="3"/>
  <c r="AQ2129" i="3" s="1"/>
  <c r="P2129" i="3"/>
  <c r="O2129" i="3"/>
  <c r="AJ2129" i="3" s="1"/>
  <c r="N2129" i="3"/>
  <c r="AP2128" i="3"/>
  <c r="AU2128" i="3" s="1"/>
  <c r="AN2128" i="3"/>
  <c r="AM2128" i="3"/>
  <c r="AL2128" i="3"/>
  <c r="AK2128" i="3"/>
  <c r="AO2128" i="3" s="1"/>
  <c r="AH2128" i="3"/>
  <c r="AG2128" i="3"/>
  <c r="AF2128" i="3"/>
  <c r="AC2128" i="3"/>
  <c r="AB2128" i="3"/>
  <c r="AA2128" i="3"/>
  <c r="Y2128" i="3"/>
  <c r="X2128" i="3"/>
  <c r="Z2128" i="3" s="1"/>
  <c r="W2128" i="3"/>
  <c r="V2128" i="3"/>
  <c r="S2128" i="3"/>
  <c r="U2128" i="3" s="1"/>
  <c r="R2128" i="3"/>
  <c r="T2128" i="3" s="1"/>
  <c r="AE2128" i="3" s="1"/>
  <c r="Q2128" i="3"/>
  <c r="AQ2128" i="3" s="1"/>
  <c r="P2128" i="3"/>
  <c r="O2128" i="3"/>
  <c r="AJ2128" i="3" s="1"/>
  <c r="N2128" i="3"/>
  <c r="AP2127" i="3"/>
  <c r="AU2127" i="3" s="1"/>
  <c r="AN2127" i="3"/>
  <c r="AM2127" i="3"/>
  <c r="AL2127" i="3"/>
  <c r="AK2127" i="3"/>
  <c r="AO2127" i="3" s="1"/>
  <c r="AH2127" i="3"/>
  <c r="AG2127" i="3"/>
  <c r="AF2127" i="3"/>
  <c r="AC2127" i="3"/>
  <c r="AB2127" i="3"/>
  <c r="AA2127" i="3"/>
  <c r="Y2127" i="3"/>
  <c r="X2127" i="3"/>
  <c r="Z2127" i="3" s="1"/>
  <c r="W2127" i="3"/>
  <c r="V2127" i="3"/>
  <c r="S2127" i="3"/>
  <c r="U2127" i="3" s="1"/>
  <c r="R2127" i="3"/>
  <c r="T2127" i="3" s="1"/>
  <c r="AE2127" i="3" s="1"/>
  <c r="Q2127" i="3"/>
  <c r="AQ2127" i="3" s="1"/>
  <c r="P2127" i="3"/>
  <c r="O2127" i="3"/>
  <c r="AJ2127" i="3" s="1"/>
  <c r="N2127" i="3"/>
  <c r="AP2126" i="3"/>
  <c r="AU2126" i="3" s="1"/>
  <c r="AN2126" i="3"/>
  <c r="AM2126" i="3"/>
  <c r="AL2126" i="3"/>
  <c r="AK2126" i="3"/>
  <c r="AO2126" i="3" s="1"/>
  <c r="AH2126" i="3"/>
  <c r="AG2126" i="3"/>
  <c r="AF2126" i="3"/>
  <c r="AC2126" i="3"/>
  <c r="AB2126" i="3"/>
  <c r="AA2126" i="3"/>
  <c r="Y2126" i="3"/>
  <c r="X2126" i="3"/>
  <c r="Z2126" i="3" s="1"/>
  <c r="W2126" i="3"/>
  <c r="V2126" i="3"/>
  <c r="S2126" i="3"/>
  <c r="U2126" i="3" s="1"/>
  <c r="R2126" i="3"/>
  <c r="T2126" i="3" s="1"/>
  <c r="AE2126" i="3" s="1"/>
  <c r="Q2126" i="3"/>
  <c r="P2126" i="3"/>
  <c r="O2126" i="3"/>
  <c r="AJ2126" i="3" s="1"/>
  <c r="N2126" i="3"/>
  <c r="AP2125" i="3"/>
  <c r="AU2125" i="3" s="1"/>
  <c r="AN2125" i="3"/>
  <c r="AM2125" i="3"/>
  <c r="AL2125" i="3"/>
  <c r="AK2125" i="3"/>
  <c r="AO2125" i="3" s="1"/>
  <c r="AH2125" i="3"/>
  <c r="AG2125" i="3"/>
  <c r="AF2125" i="3"/>
  <c r="AC2125" i="3"/>
  <c r="AB2125" i="3"/>
  <c r="AA2125" i="3"/>
  <c r="Y2125" i="3"/>
  <c r="X2125" i="3"/>
  <c r="Z2125" i="3" s="1"/>
  <c r="W2125" i="3"/>
  <c r="V2125" i="3"/>
  <c r="S2125" i="3"/>
  <c r="U2125" i="3" s="1"/>
  <c r="R2125" i="3"/>
  <c r="T2125" i="3" s="1"/>
  <c r="AE2125" i="3" s="1"/>
  <c r="Q2125" i="3"/>
  <c r="AQ2125" i="3" s="1"/>
  <c r="P2125" i="3"/>
  <c r="O2125" i="3"/>
  <c r="AJ2125" i="3" s="1"/>
  <c r="N2125" i="3"/>
  <c r="AP2124" i="3"/>
  <c r="AU2124" i="3" s="1"/>
  <c r="AN2124" i="3"/>
  <c r="AM2124" i="3"/>
  <c r="AL2124" i="3"/>
  <c r="AK2124" i="3"/>
  <c r="AO2124" i="3" s="1"/>
  <c r="AH2124" i="3"/>
  <c r="AG2124" i="3"/>
  <c r="AF2124" i="3"/>
  <c r="AC2124" i="3"/>
  <c r="AB2124" i="3"/>
  <c r="AA2124" i="3"/>
  <c r="Y2124" i="3"/>
  <c r="X2124" i="3"/>
  <c r="Z2124" i="3" s="1"/>
  <c r="W2124" i="3"/>
  <c r="V2124" i="3"/>
  <c r="S2124" i="3"/>
  <c r="U2124" i="3" s="1"/>
  <c r="R2124" i="3"/>
  <c r="T2124" i="3" s="1"/>
  <c r="AE2124" i="3" s="1"/>
  <c r="Q2124" i="3"/>
  <c r="AQ2124" i="3" s="1"/>
  <c r="P2124" i="3"/>
  <c r="O2124" i="3"/>
  <c r="AJ2124" i="3" s="1"/>
  <c r="N2124" i="3"/>
  <c r="AP2123" i="3"/>
  <c r="AU2123" i="3" s="1"/>
  <c r="AN2123" i="3"/>
  <c r="AM2123" i="3"/>
  <c r="AL2123" i="3"/>
  <c r="AK2123" i="3"/>
  <c r="AO2123" i="3" s="1"/>
  <c r="AH2123" i="3"/>
  <c r="AG2123" i="3"/>
  <c r="AF2123" i="3"/>
  <c r="AC2123" i="3"/>
  <c r="AB2123" i="3"/>
  <c r="AA2123" i="3"/>
  <c r="Y2123" i="3"/>
  <c r="X2123" i="3"/>
  <c r="Z2123" i="3" s="1"/>
  <c r="W2123" i="3"/>
  <c r="V2123" i="3"/>
  <c r="S2123" i="3"/>
  <c r="U2123" i="3" s="1"/>
  <c r="R2123" i="3"/>
  <c r="T2123" i="3" s="1"/>
  <c r="AE2123" i="3" s="1"/>
  <c r="Q2123" i="3"/>
  <c r="P2123" i="3"/>
  <c r="O2123" i="3"/>
  <c r="AJ2123" i="3" s="1"/>
  <c r="N2123" i="3"/>
  <c r="AP2122" i="3"/>
  <c r="AU2122" i="3" s="1"/>
  <c r="AN2122" i="3"/>
  <c r="AM2122" i="3"/>
  <c r="AL2122" i="3"/>
  <c r="AK2122" i="3"/>
  <c r="AO2122" i="3" s="1"/>
  <c r="AH2122" i="3"/>
  <c r="AG2122" i="3"/>
  <c r="AF2122" i="3"/>
  <c r="AC2122" i="3"/>
  <c r="AB2122" i="3"/>
  <c r="AA2122" i="3"/>
  <c r="Y2122" i="3"/>
  <c r="X2122" i="3"/>
  <c r="Z2122" i="3" s="1"/>
  <c r="W2122" i="3"/>
  <c r="V2122" i="3"/>
  <c r="S2122" i="3"/>
  <c r="U2122" i="3" s="1"/>
  <c r="R2122" i="3"/>
  <c r="T2122" i="3" s="1"/>
  <c r="AE2122" i="3" s="1"/>
  <c r="Q2122" i="3"/>
  <c r="AQ2122" i="3" s="1"/>
  <c r="P2122" i="3"/>
  <c r="O2122" i="3"/>
  <c r="AJ2122" i="3" s="1"/>
  <c r="N2122" i="3"/>
  <c r="AP2121" i="3"/>
  <c r="AU2121" i="3" s="1"/>
  <c r="AN2121" i="3"/>
  <c r="AM2121" i="3"/>
  <c r="AL2121" i="3"/>
  <c r="AK2121" i="3"/>
  <c r="AO2121" i="3" s="1"/>
  <c r="AH2121" i="3"/>
  <c r="AG2121" i="3"/>
  <c r="AF2121" i="3"/>
  <c r="AC2121" i="3"/>
  <c r="AB2121" i="3"/>
  <c r="AA2121" i="3"/>
  <c r="Y2121" i="3"/>
  <c r="X2121" i="3"/>
  <c r="Z2121" i="3" s="1"/>
  <c r="W2121" i="3"/>
  <c r="V2121" i="3"/>
  <c r="S2121" i="3"/>
  <c r="U2121" i="3" s="1"/>
  <c r="R2121" i="3"/>
  <c r="T2121" i="3" s="1"/>
  <c r="AE2121" i="3" s="1"/>
  <c r="Q2121" i="3"/>
  <c r="P2121" i="3"/>
  <c r="O2121" i="3"/>
  <c r="AJ2121" i="3" s="1"/>
  <c r="N2121" i="3"/>
  <c r="AP2120" i="3"/>
  <c r="AU2120" i="3" s="1"/>
  <c r="AN2120" i="3"/>
  <c r="AM2120" i="3"/>
  <c r="AL2120" i="3"/>
  <c r="AK2120" i="3"/>
  <c r="AO2120" i="3" s="1"/>
  <c r="AH2120" i="3"/>
  <c r="AG2120" i="3"/>
  <c r="AF2120" i="3"/>
  <c r="AC2120" i="3"/>
  <c r="AB2120" i="3"/>
  <c r="AA2120" i="3"/>
  <c r="Y2120" i="3"/>
  <c r="X2120" i="3"/>
  <c r="Z2120" i="3" s="1"/>
  <c r="W2120" i="3"/>
  <c r="V2120" i="3"/>
  <c r="S2120" i="3"/>
  <c r="U2120" i="3" s="1"/>
  <c r="R2120" i="3"/>
  <c r="T2120" i="3" s="1"/>
  <c r="AE2120" i="3" s="1"/>
  <c r="Q2120" i="3"/>
  <c r="AQ2120" i="3" s="1"/>
  <c r="P2120" i="3"/>
  <c r="O2120" i="3"/>
  <c r="AJ2120" i="3" s="1"/>
  <c r="N2120" i="3"/>
  <c r="AP2119" i="3"/>
  <c r="AU2119" i="3" s="1"/>
  <c r="AN2119" i="3"/>
  <c r="AM2119" i="3"/>
  <c r="AL2119" i="3"/>
  <c r="AK2119" i="3"/>
  <c r="AO2119" i="3" s="1"/>
  <c r="AH2119" i="3"/>
  <c r="AG2119" i="3"/>
  <c r="AF2119" i="3"/>
  <c r="AC2119" i="3"/>
  <c r="AB2119" i="3"/>
  <c r="AA2119" i="3"/>
  <c r="Y2119" i="3"/>
  <c r="X2119" i="3"/>
  <c r="Z2119" i="3" s="1"/>
  <c r="W2119" i="3"/>
  <c r="V2119" i="3"/>
  <c r="S2119" i="3"/>
  <c r="U2119" i="3" s="1"/>
  <c r="R2119" i="3"/>
  <c r="T2119" i="3" s="1"/>
  <c r="AE2119" i="3" s="1"/>
  <c r="Q2119" i="3"/>
  <c r="AQ2119" i="3" s="1"/>
  <c r="P2119" i="3"/>
  <c r="O2119" i="3"/>
  <c r="AJ2119" i="3" s="1"/>
  <c r="N2119" i="3"/>
  <c r="AP2118" i="3"/>
  <c r="AU2118" i="3" s="1"/>
  <c r="AN2118" i="3"/>
  <c r="AM2118" i="3"/>
  <c r="AL2118" i="3"/>
  <c r="AK2118" i="3"/>
  <c r="AO2118" i="3" s="1"/>
  <c r="AH2118" i="3"/>
  <c r="AG2118" i="3"/>
  <c r="AF2118" i="3"/>
  <c r="AC2118" i="3"/>
  <c r="AB2118" i="3"/>
  <c r="AA2118" i="3"/>
  <c r="Y2118" i="3"/>
  <c r="X2118" i="3"/>
  <c r="Z2118" i="3" s="1"/>
  <c r="W2118" i="3"/>
  <c r="V2118" i="3"/>
  <c r="S2118" i="3"/>
  <c r="U2118" i="3" s="1"/>
  <c r="R2118" i="3"/>
  <c r="T2118" i="3" s="1"/>
  <c r="AE2118" i="3" s="1"/>
  <c r="Q2118" i="3"/>
  <c r="P2118" i="3"/>
  <c r="O2118" i="3"/>
  <c r="AJ2118" i="3" s="1"/>
  <c r="N2118" i="3"/>
  <c r="AP2117" i="3"/>
  <c r="AU2117" i="3" s="1"/>
  <c r="AN2117" i="3"/>
  <c r="AM2117" i="3"/>
  <c r="AL2117" i="3"/>
  <c r="AK2117" i="3"/>
  <c r="AO2117" i="3" s="1"/>
  <c r="AH2117" i="3"/>
  <c r="AG2117" i="3"/>
  <c r="AF2117" i="3"/>
  <c r="AC2117" i="3"/>
  <c r="AB2117" i="3"/>
  <c r="AA2117" i="3"/>
  <c r="Y2117" i="3"/>
  <c r="X2117" i="3"/>
  <c r="Z2117" i="3" s="1"/>
  <c r="W2117" i="3"/>
  <c r="V2117" i="3"/>
  <c r="S2117" i="3"/>
  <c r="U2117" i="3" s="1"/>
  <c r="R2117" i="3"/>
  <c r="T2117" i="3" s="1"/>
  <c r="AE2117" i="3" s="1"/>
  <c r="Q2117" i="3"/>
  <c r="AQ2117" i="3" s="1"/>
  <c r="P2117" i="3"/>
  <c r="O2117" i="3"/>
  <c r="AJ2117" i="3" s="1"/>
  <c r="N2117" i="3"/>
  <c r="AP2116" i="3"/>
  <c r="AU2116" i="3" s="1"/>
  <c r="AN2116" i="3"/>
  <c r="AM2116" i="3"/>
  <c r="AL2116" i="3"/>
  <c r="AK2116" i="3"/>
  <c r="AO2116" i="3" s="1"/>
  <c r="AH2116" i="3"/>
  <c r="AG2116" i="3"/>
  <c r="AF2116" i="3"/>
  <c r="AC2116" i="3"/>
  <c r="AB2116" i="3"/>
  <c r="AA2116" i="3"/>
  <c r="Y2116" i="3"/>
  <c r="X2116" i="3"/>
  <c r="Z2116" i="3" s="1"/>
  <c r="W2116" i="3"/>
  <c r="V2116" i="3"/>
  <c r="S2116" i="3"/>
  <c r="U2116" i="3" s="1"/>
  <c r="R2116" i="3"/>
  <c r="T2116" i="3" s="1"/>
  <c r="AE2116" i="3" s="1"/>
  <c r="Q2116" i="3"/>
  <c r="P2116" i="3"/>
  <c r="O2116" i="3"/>
  <c r="AJ2116" i="3" s="1"/>
  <c r="N2116" i="3"/>
  <c r="AP2115" i="3"/>
  <c r="AU2115" i="3" s="1"/>
  <c r="AN2115" i="3"/>
  <c r="AM2115" i="3"/>
  <c r="AL2115" i="3"/>
  <c r="AK2115" i="3"/>
  <c r="AO2115" i="3" s="1"/>
  <c r="AH2115" i="3"/>
  <c r="AG2115" i="3"/>
  <c r="AF2115" i="3"/>
  <c r="AC2115" i="3"/>
  <c r="AB2115" i="3"/>
  <c r="AA2115" i="3"/>
  <c r="Y2115" i="3"/>
  <c r="X2115" i="3"/>
  <c r="Z2115" i="3" s="1"/>
  <c r="W2115" i="3"/>
  <c r="V2115" i="3"/>
  <c r="S2115" i="3"/>
  <c r="U2115" i="3" s="1"/>
  <c r="R2115" i="3"/>
  <c r="T2115" i="3" s="1"/>
  <c r="AE2115" i="3" s="1"/>
  <c r="Q2115" i="3"/>
  <c r="AQ2115" i="3" s="1"/>
  <c r="P2115" i="3"/>
  <c r="O2115" i="3"/>
  <c r="AJ2115" i="3" s="1"/>
  <c r="N2115" i="3"/>
  <c r="AP2114" i="3"/>
  <c r="AU2114" i="3" s="1"/>
  <c r="AN2114" i="3"/>
  <c r="AM2114" i="3"/>
  <c r="AL2114" i="3"/>
  <c r="AK2114" i="3"/>
  <c r="AO2114" i="3" s="1"/>
  <c r="AH2114" i="3"/>
  <c r="AG2114" i="3"/>
  <c r="AF2114" i="3"/>
  <c r="AC2114" i="3"/>
  <c r="AB2114" i="3"/>
  <c r="AA2114" i="3"/>
  <c r="Y2114" i="3"/>
  <c r="X2114" i="3"/>
  <c r="Z2114" i="3" s="1"/>
  <c r="W2114" i="3"/>
  <c r="V2114" i="3"/>
  <c r="S2114" i="3"/>
  <c r="U2114" i="3" s="1"/>
  <c r="R2114" i="3"/>
  <c r="T2114" i="3" s="1"/>
  <c r="AE2114" i="3" s="1"/>
  <c r="Q2114" i="3"/>
  <c r="P2114" i="3"/>
  <c r="O2114" i="3"/>
  <c r="AJ2114" i="3" s="1"/>
  <c r="N2114" i="3"/>
  <c r="AP2113" i="3"/>
  <c r="AN2113" i="3"/>
  <c r="AM2113" i="3"/>
  <c r="AL2113" i="3"/>
  <c r="AK2113" i="3"/>
  <c r="AO2113" i="3" s="1"/>
  <c r="AH2113" i="3"/>
  <c r="AG2113" i="3"/>
  <c r="AF2113" i="3"/>
  <c r="AC2113" i="3"/>
  <c r="AB2113" i="3"/>
  <c r="Y2113" i="3"/>
  <c r="X2113" i="3"/>
  <c r="Z2113" i="3" s="1"/>
  <c r="W2113" i="3"/>
  <c r="V2113" i="3"/>
  <c r="S2113" i="3"/>
  <c r="U2113" i="3" s="1"/>
  <c r="R2113" i="3"/>
  <c r="T2113" i="3" s="1"/>
  <c r="AE2113" i="3" s="1"/>
  <c r="Q2113" i="3"/>
  <c r="P2113" i="3"/>
  <c r="O2113" i="3"/>
  <c r="AJ2113" i="3" s="1"/>
  <c r="N2113" i="3"/>
  <c r="AP2112" i="3"/>
  <c r="AU2112" i="3" s="1"/>
  <c r="AN2112" i="3"/>
  <c r="AM2112" i="3"/>
  <c r="AL2112" i="3"/>
  <c r="AK2112" i="3"/>
  <c r="AO2112" i="3" s="1"/>
  <c r="AH2112" i="3"/>
  <c r="AG2112" i="3"/>
  <c r="AF2112" i="3"/>
  <c r="AC2112" i="3"/>
  <c r="AB2112" i="3"/>
  <c r="AA2112" i="3"/>
  <c r="Y2112" i="3"/>
  <c r="X2112" i="3"/>
  <c r="Z2112" i="3" s="1"/>
  <c r="W2112" i="3"/>
  <c r="V2112" i="3"/>
  <c r="S2112" i="3"/>
  <c r="U2112" i="3" s="1"/>
  <c r="R2112" i="3"/>
  <c r="T2112" i="3" s="1"/>
  <c r="AE2112" i="3" s="1"/>
  <c r="Q2112" i="3"/>
  <c r="AQ2112" i="3" s="1"/>
  <c r="P2112" i="3"/>
  <c r="O2112" i="3"/>
  <c r="AJ2112" i="3" s="1"/>
  <c r="N2112" i="3"/>
  <c r="AP2111" i="3"/>
  <c r="AU2111" i="3" s="1"/>
  <c r="AN2111" i="3"/>
  <c r="AM2111" i="3"/>
  <c r="AL2111" i="3"/>
  <c r="AK2111" i="3"/>
  <c r="AO2111" i="3" s="1"/>
  <c r="AH2111" i="3"/>
  <c r="AG2111" i="3"/>
  <c r="AF2111" i="3"/>
  <c r="AC2111" i="3"/>
  <c r="AB2111" i="3"/>
  <c r="AA2111" i="3"/>
  <c r="Y2111" i="3"/>
  <c r="X2111" i="3"/>
  <c r="Z2111" i="3" s="1"/>
  <c r="W2111" i="3"/>
  <c r="V2111" i="3"/>
  <c r="S2111" i="3"/>
  <c r="U2111" i="3" s="1"/>
  <c r="R2111" i="3"/>
  <c r="T2111" i="3" s="1"/>
  <c r="AE2111" i="3" s="1"/>
  <c r="Q2111" i="3"/>
  <c r="P2111" i="3"/>
  <c r="O2111" i="3"/>
  <c r="AJ2111" i="3" s="1"/>
  <c r="N2111" i="3"/>
  <c r="AP2110" i="3"/>
  <c r="AU2110" i="3" s="1"/>
  <c r="AN2110" i="3"/>
  <c r="AM2110" i="3"/>
  <c r="AL2110" i="3"/>
  <c r="AK2110" i="3"/>
  <c r="AO2110" i="3" s="1"/>
  <c r="AH2110" i="3"/>
  <c r="AG2110" i="3"/>
  <c r="AF2110" i="3"/>
  <c r="AC2110" i="3"/>
  <c r="AB2110" i="3"/>
  <c r="AA2110" i="3"/>
  <c r="Y2110" i="3"/>
  <c r="X2110" i="3"/>
  <c r="Z2110" i="3" s="1"/>
  <c r="W2110" i="3"/>
  <c r="V2110" i="3"/>
  <c r="S2110" i="3"/>
  <c r="U2110" i="3" s="1"/>
  <c r="R2110" i="3"/>
  <c r="T2110" i="3" s="1"/>
  <c r="AE2110" i="3" s="1"/>
  <c r="Q2110" i="3"/>
  <c r="AQ2110" i="3" s="1"/>
  <c r="P2110" i="3"/>
  <c r="O2110" i="3"/>
  <c r="AJ2110" i="3" s="1"/>
  <c r="N2110" i="3"/>
  <c r="AP2109" i="3"/>
  <c r="AU2109" i="3" s="1"/>
  <c r="AN2109" i="3"/>
  <c r="AM2109" i="3"/>
  <c r="AL2109" i="3"/>
  <c r="AK2109" i="3"/>
  <c r="AO2109" i="3" s="1"/>
  <c r="AH2109" i="3"/>
  <c r="AG2109" i="3"/>
  <c r="AF2109" i="3"/>
  <c r="AC2109" i="3"/>
  <c r="AB2109" i="3"/>
  <c r="AA2109" i="3"/>
  <c r="Y2109" i="3"/>
  <c r="X2109" i="3"/>
  <c r="Z2109" i="3" s="1"/>
  <c r="W2109" i="3"/>
  <c r="V2109" i="3"/>
  <c r="S2109" i="3"/>
  <c r="U2109" i="3" s="1"/>
  <c r="R2109" i="3"/>
  <c r="T2109" i="3" s="1"/>
  <c r="AE2109" i="3" s="1"/>
  <c r="Q2109" i="3"/>
  <c r="AQ2109" i="3" s="1"/>
  <c r="P2109" i="3"/>
  <c r="O2109" i="3"/>
  <c r="AJ2109" i="3" s="1"/>
  <c r="N2109" i="3"/>
  <c r="AP2108" i="3"/>
  <c r="AU2108" i="3" s="1"/>
  <c r="AN2108" i="3"/>
  <c r="AM2108" i="3"/>
  <c r="AL2108" i="3"/>
  <c r="AK2108" i="3"/>
  <c r="AO2108" i="3" s="1"/>
  <c r="AH2108" i="3"/>
  <c r="AG2108" i="3"/>
  <c r="AF2108" i="3"/>
  <c r="AC2108" i="3"/>
  <c r="AB2108" i="3"/>
  <c r="AA2108" i="3"/>
  <c r="Y2108" i="3"/>
  <c r="X2108" i="3"/>
  <c r="Z2108" i="3" s="1"/>
  <c r="W2108" i="3"/>
  <c r="V2108" i="3"/>
  <c r="S2108" i="3"/>
  <c r="U2108" i="3" s="1"/>
  <c r="R2108" i="3"/>
  <c r="T2108" i="3" s="1"/>
  <c r="AE2108" i="3" s="1"/>
  <c r="Q2108" i="3"/>
  <c r="P2108" i="3"/>
  <c r="O2108" i="3"/>
  <c r="AJ2108" i="3" s="1"/>
  <c r="N2108" i="3"/>
  <c r="AP2107" i="3"/>
  <c r="AU2107" i="3" s="1"/>
  <c r="AN2107" i="3"/>
  <c r="AM2107" i="3"/>
  <c r="AL2107" i="3"/>
  <c r="AK2107" i="3"/>
  <c r="AO2107" i="3" s="1"/>
  <c r="AH2107" i="3"/>
  <c r="AG2107" i="3"/>
  <c r="AF2107" i="3"/>
  <c r="AC2107" i="3"/>
  <c r="AB2107" i="3"/>
  <c r="AA2107" i="3"/>
  <c r="Y2107" i="3"/>
  <c r="X2107" i="3"/>
  <c r="Z2107" i="3" s="1"/>
  <c r="W2107" i="3"/>
  <c r="V2107" i="3"/>
  <c r="S2107" i="3"/>
  <c r="U2107" i="3" s="1"/>
  <c r="R2107" i="3"/>
  <c r="T2107" i="3" s="1"/>
  <c r="AE2107" i="3" s="1"/>
  <c r="Q2107" i="3"/>
  <c r="P2107" i="3"/>
  <c r="O2107" i="3"/>
  <c r="AJ2107" i="3" s="1"/>
  <c r="N2107" i="3"/>
  <c r="AP2106" i="3"/>
  <c r="AN2106" i="3"/>
  <c r="AM2106" i="3"/>
  <c r="AL2106" i="3"/>
  <c r="AK2106" i="3"/>
  <c r="AO2106" i="3" s="1"/>
  <c r="AH2106" i="3"/>
  <c r="AG2106" i="3"/>
  <c r="AF2106" i="3"/>
  <c r="AC2106" i="3"/>
  <c r="AB2106" i="3"/>
  <c r="Y2106" i="3"/>
  <c r="X2106" i="3"/>
  <c r="Z2106" i="3" s="1"/>
  <c r="W2106" i="3"/>
  <c r="V2106" i="3"/>
  <c r="S2106" i="3"/>
  <c r="U2106" i="3" s="1"/>
  <c r="R2106" i="3"/>
  <c r="T2106" i="3" s="1"/>
  <c r="AE2106" i="3" s="1"/>
  <c r="Q2106" i="3"/>
  <c r="P2106" i="3"/>
  <c r="O2106" i="3"/>
  <c r="AJ2106" i="3" s="1"/>
  <c r="N2106" i="3"/>
  <c r="AP2105" i="3"/>
  <c r="AU2105" i="3" s="1"/>
  <c r="AN2105" i="3"/>
  <c r="AM2105" i="3"/>
  <c r="AL2105" i="3"/>
  <c r="AK2105" i="3"/>
  <c r="AO2105" i="3" s="1"/>
  <c r="AH2105" i="3"/>
  <c r="AG2105" i="3"/>
  <c r="AF2105" i="3"/>
  <c r="AC2105" i="3"/>
  <c r="AB2105" i="3"/>
  <c r="AA2105" i="3"/>
  <c r="Y2105" i="3"/>
  <c r="X2105" i="3"/>
  <c r="Z2105" i="3" s="1"/>
  <c r="W2105" i="3"/>
  <c r="V2105" i="3"/>
  <c r="S2105" i="3"/>
  <c r="U2105" i="3" s="1"/>
  <c r="R2105" i="3"/>
  <c r="T2105" i="3" s="1"/>
  <c r="AE2105" i="3" s="1"/>
  <c r="Q2105" i="3"/>
  <c r="AQ2105" i="3" s="1"/>
  <c r="P2105" i="3"/>
  <c r="O2105" i="3"/>
  <c r="AJ2105" i="3" s="1"/>
  <c r="N2105" i="3"/>
  <c r="AP2104" i="3"/>
  <c r="AU2104" i="3" s="1"/>
  <c r="AN2104" i="3"/>
  <c r="AM2104" i="3"/>
  <c r="AL2104" i="3"/>
  <c r="AK2104" i="3"/>
  <c r="AO2104" i="3" s="1"/>
  <c r="AH2104" i="3"/>
  <c r="AG2104" i="3"/>
  <c r="AF2104" i="3"/>
  <c r="AC2104" i="3"/>
  <c r="AB2104" i="3"/>
  <c r="AA2104" i="3"/>
  <c r="Y2104" i="3"/>
  <c r="X2104" i="3"/>
  <c r="Z2104" i="3" s="1"/>
  <c r="W2104" i="3"/>
  <c r="V2104" i="3"/>
  <c r="S2104" i="3"/>
  <c r="U2104" i="3" s="1"/>
  <c r="R2104" i="3"/>
  <c r="T2104" i="3" s="1"/>
  <c r="AE2104" i="3" s="1"/>
  <c r="Q2104" i="3"/>
  <c r="AQ2104" i="3" s="1"/>
  <c r="P2104" i="3"/>
  <c r="O2104" i="3"/>
  <c r="AJ2104" i="3" s="1"/>
  <c r="N2104" i="3"/>
  <c r="AP2103" i="3"/>
  <c r="AU2103" i="3" s="1"/>
  <c r="AN2103" i="3"/>
  <c r="AM2103" i="3"/>
  <c r="AL2103" i="3"/>
  <c r="AK2103" i="3"/>
  <c r="AO2103" i="3" s="1"/>
  <c r="AH2103" i="3"/>
  <c r="AG2103" i="3"/>
  <c r="AF2103" i="3"/>
  <c r="AC2103" i="3"/>
  <c r="AB2103" i="3"/>
  <c r="AA2103" i="3"/>
  <c r="Y2103" i="3"/>
  <c r="X2103" i="3"/>
  <c r="Z2103" i="3" s="1"/>
  <c r="W2103" i="3"/>
  <c r="V2103" i="3"/>
  <c r="S2103" i="3"/>
  <c r="U2103" i="3" s="1"/>
  <c r="R2103" i="3"/>
  <c r="T2103" i="3" s="1"/>
  <c r="AE2103" i="3" s="1"/>
  <c r="Q2103" i="3"/>
  <c r="AQ2103" i="3" s="1"/>
  <c r="P2103" i="3"/>
  <c r="O2103" i="3"/>
  <c r="AJ2103" i="3" s="1"/>
  <c r="N2103" i="3"/>
  <c r="AP2102" i="3"/>
  <c r="AU2102" i="3" s="1"/>
  <c r="AN2102" i="3"/>
  <c r="AM2102" i="3"/>
  <c r="AL2102" i="3"/>
  <c r="AK2102" i="3"/>
  <c r="AO2102" i="3" s="1"/>
  <c r="AH2102" i="3"/>
  <c r="AG2102" i="3"/>
  <c r="AF2102" i="3"/>
  <c r="AC2102" i="3"/>
  <c r="AB2102" i="3"/>
  <c r="AA2102" i="3"/>
  <c r="Y2102" i="3"/>
  <c r="X2102" i="3"/>
  <c r="Z2102" i="3" s="1"/>
  <c r="W2102" i="3"/>
  <c r="V2102" i="3"/>
  <c r="S2102" i="3"/>
  <c r="U2102" i="3" s="1"/>
  <c r="R2102" i="3"/>
  <c r="T2102" i="3" s="1"/>
  <c r="AE2102" i="3" s="1"/>
  <c r="Q2102" i="3"/>
  <c r="AQ2102" i="3" s="1"/>
  <c r="P2102" i="3"/>
  <c r="O2102" i="3"/>
  <c r="AJ2102" i="3" s="1"/>
  <c r="N2102" i="3"/>
  <c r="AP2101" i="3"/>
  <c r="AU2101" i="3" s="1"/>
  <c r="AN2101" i="3"/>
  <c r="AM2101" i="3"/>
  <c r="AL2101" i="3"/>
  <c r="AK2101" i="3"/>
  <c r="AO2101" i="3" s="1"/>
  <c r="AH2101" i="3"/>
  <c r="AG2101" i="3"/>
  <c r="AF2101" i="3"/>
  <c r="AC2101" i="3"/>
  <c r="AB2101" i="3"/>
  <c r="AA2101" i="3"/>
  <c r="Y2101" i="3"/>
  <c r="X2101" i="3"/>
  <c r="Z2101" i="3" s="1"/>
  <c r="W2101" i="3"/>
  <c r="V2101" i="3"/>
  <c r="S2101" i="3"/>
  <c r="U2101" i="3" s="1"/>
  <c r="R2101" i="3"/>
  <c r="T2101" i="3" s="1"/>
  <c r="AE2101" i="3" s="1"/>
  <c r="Q2101" i="3"/>
  <c r="AQ2101" i="3" s="1"/>
  <c r="P2101" i="3"/>
  <c r="O2101" i="3"/>
  <c r="AJ2101" i="3" s="1"/>
  <c r="N2101" i="3"/>
  <c r="AP2100" i="3"/>
  <c r="AU2100" i="3" s="1"/>
  <c r="AN2100" i="3"/>
  <c r="AM2100" i="3"/>
  <c r="AL2100" i="3"/>
  <c r="AK2100" i="3"/>
  <c r="AO2100" i="3" s="1"/>
  <c r="AH2100" i="3"/>
  <c r="AG2100" i="3"/>
  <c r="AF2100" i="3"/>
  <c r="AC2100" i="3"/>
  <c r="AB2100" i="3"/>
  <c r="AA2100" i="3"/>
  <c r="Y2100" i="3"/>
  <c r="X2100" i="3"/>
  <c r="Z2100" i="3" s="1"/>
  <c r="W2100" i="3"/>
  <c r="V2100" i="3"/>
  <c r="S2100" i="3"/>
  <c r="U2100" i="3" s="1"/>
  <c r="R2100" i="3"/>
  <c r="T2100" i="3" s="1"/>
  <c r="AE2100" i="3" s="1"/>
  <c r="Q2100" i="3"/>
  <c r="P2100" i="3"/>
  <c r="O2100" i="3"/>
  <c r="AJ2100" i="3" s="1"/>
  <c r="N2100" i="3"/>
  <c r="AP2099" i="3"/>
  <c r="AU2099" i="3" s="1"/>
  <c r="AN2099" i="3"/>
  <c r="AM2099" i="3"/>
  <c r="AL2099" i="3"/>
  <c r="AK2099" i="3"/>
  <c r="AO2099" i="3" s="1"/>
  <c r="AH2099" i="3"/>
  <c r="AG2099" i="3"/>
  <c r="AF2099" i="3"/>
  <c r="AC2099" i="3"/>
  <c r="AB2099" i="3"/>
  <c r="AA2099" i="3"/>
  <c r="Y2099" i="3"/>
  <c r="X2099" i="3"/>
  <c r="Z2099" i="3" s="1"/>
  <c r="W2099" i="3"/>
  <c r="V2099" i="3"/>
  <c r="S2099" i="3"/>
  <c r="U2099" i="3" s="1"/>
  <c r="R2099" i="3"/>
  <c r="T2099" i="3" s="1"/>
  <c r="AE2099" i="3" s="1"/>
  <c r="Q2099" i="3"/>
  <c r="AQ2099" i="3" s="1"/>
  <c r="P2099" i="3"/>
  <c r="O2099" i="3"/>
  <c r="AJ2099" i="3" s="1"/>
  <c r="N2099" i="3"/>
  <c r="AP2098" i="3"/>
  <c r="AU2098" i="3" s="1"/>
  <c r="AN2098" i="3"/>
  <c r="AM2098" i="3"/>
  <c r="AL2098" i="3"/>
  <c r="AK2098" i="3"/>
  <c r="AO2098" i="3" s="1"/>
  <c r="AH2098" i="3"/>
  <c r="AG2098" i="3"/>
  <c r="AF2098" i="3"/>
  <c r="AC2098" i="3"/>
  <c r="AB2098" i="3"/>
  <c r="AA2098" i="3"/>
  <c r="Y2098" i="3"/>
  <c r="X2098" i="3"/>
  <c r="Z2098" i="3" s="1"/>
  <c r="W2098" i="3"/>
  <c r="V2098" i="3"/>
  <c r="S2098" i="3"/>
  <c r="U2098" i="3" s="1"/>
  <c r="R2098" i="3"/>
  <c r="T2098" i="3" s="1"/>
  <c r="AE2098" i="3" s="1"/>
  <c r="Q2098" i="3"/>
  <c r="AQ2098" i="3" s="1"/>
  <c r="P2098" i="3"/>
  <c r="O2098" i="3"/>
  <c r="AJ2098" i="3" s="1"/>
  <c r="N2098" i="3"/>
  <c r="AP2097" i="3"/>
  <c r="AU2097" i="3" s="1"/>
  <c r="AN2097" i="3"/>
  <c r="AM2097" i="3"/>
  <c r="AL2097" i="3"/>
  <c r="AK2097" i="3"/>
  <c r="AO2097" i="3" s="1"/>
  <c r="AH2097" i="3"/>
  <c r="AG2097" i="3"/>
  <c r="AF2097" i="3"/>
  <c r="AC2097" i="3"/>
  <c r="AB2097" i="3"/>
  <c r="AA2097" i="3"/>
  <c r="Y2097" i="3"/>
  <c r="X2097" i="3"/>
  <c r="Z2097" i="3" s="1"/>
  <c r="W2097" i="3"/>
  <c r="V2097" i="3"/>
  <c r="S2097" i="3"/>
  <c r="U2097" i="3" s="1"/>
  <c r="R2097" i="3"/>
  <c r="T2097" i="3" s="1"/>
  <c r="AE2097" i="3" s="1"/>
  <c r="Q2097" i="3"/>
  <c r="AQ2097" i="3" s="1"/>
  <c r="P2097" i="3"/>
  <c r="O2097" i="3"/>
  <c r="AJ2097" i="3" s="1"/>
  <c r="N2097" i="3"/>
  <c r="AP2096" i="3"/>
  <c r="AU2096" i="3" s="1"/>
  <c r="AN2096" i="3"/>
  <c r="AM2096" i="3"/>
  <c r="AL2096" i="3"/>
  <c r="AK2096" i="3"/>
  <c r="AO2096" i="3" s="1"/>
  <c r="AH2096" i="3"/>
  <c r="AG2096" i="3"/>
  <c r="AF2096" i="3"/>
  <c r="AC2096" i="3"/>
  <c r="AB2096" i="3"/>
  <c r="AA2096" i="3"/>
  <c r="Y2096" i="3"/>
  <c r="X2096" i="3"/>
  <c r="Z2096" i="3" s="1"/>
  <c r="W2096" i="3"/>
  <c r="V2096" i="3"/>
  <c r="S2096" i="3"/>
  <c r="U2096" i="3" s="1"/>
  <c r="R2096" i="3"/>
  <c r="T2096" i="3" s="1"/>
  <c r="AE2096" i="3" s="1"/>
  <c r="Q2096" i="3"/>
  <c r="AQ2096" i="3" s="1"/>
  <c r="P2096" i="3"/>
  <c r="O2096" i="3"/>
  <c r="AJ2096" i="3" s="1"/>
  <c r="N2096" i="3"/>
  <c r="AP2095" i="3"/>
  <c r="AU2095" i="3" s="1"/>
  <c r="AN2095" i="3"/>
  <c r="AM2095" i="3"/>
  <c r="AL2095" i="3"/>
  <c r="AK2095" i="3"/>
  <c r="AO2095" i="3" s="1"/>
  <c r="AH2095" i="3"/>
  <c r="AG2095" i="3"/>
  <c r="AF2095" i="3"/>
  <c r="AC2095" i="3"/>
  <c r="AB2095" i="3"/>
  <c r="AA2095" i="3"/>
  <c r="Y2095" i="3"/>
  <c r="X2095" i="3"/>
  <c r="Z2095" i="3" s="1"/>
  <c r="W2095" i="3"/>
  <c r="V2095" i="3"/>
  <c r="S2095" i="3"/>
  <c r="U2095" i="3" s="1"/>
  <c r="R2095" i="3"/>
  <c r="T2095" i="3" s="1"/>
  <c r="AE2095" i="3" s="1"/>
  <c r="Q2095" i="3"/>
  <c r="AQ2095" i="3" s="1"/>
  <c r="P2095" i="3"/>
  <c r="O2095" i="3"/>
  <c r="AJ2095" i="3" s="1"/>
  <c r="N2095" i="3"/>
  <c r="AP2094" i="3"/>
  <c r="AU2094" i="3" s="1"/>
  <c r="AN2094" i="3"/>
  <c r="AM2094" i="3"/>
  <c r="AL2094" i="3"/>
  <c r="AK2094" i="3"/>
  <c r="AO2094" i="3" s="1"/>
  <c r="AH2094" i="3"/>
  <c r="AG2094" i="3"/>
  <c r="AF2094" i="3"/>
  <c r="AC2094" i="3"/>
  <c r="AB2094" i="3"/>
  <c r="AA2094" i="3"/>
  <c r="Y2094" i="3"/>
  <c r="X2094" i="3"/>
  <c r="Z2094" i="3" s="1"/>
  <c r="W2094" i="3"/>
  <c r="V2094" i="3"/>
  <c r="S2094" i="3"/>
  <c r="U2094" i="3" s="1"/>
  <c r="R2094" i="3"/>
  <c r="T2094" i="3" s="1"/>
  <c r="AE2094" i="3" s="1"/>
  <c r="Q2094" i="3"/>
  <c r="AQ2094" i="3" s="1"/>
  <c r="P2094" i="3"/>
  <c r="O2094" i="3"/>
  <c r="AJ2094" i="3" s="1"/>
  <c r="N2094" i="3"/>
  <c r="AP2093" i="3"/>
  <c r="AU2093" i="3" s="1"/>
  <c r="AN2093" i="3"/>
  <c r="AM2093" i="3"/>
  <c r="AL2093" i="3"/>
  <c r="AK2093" i="3"/>
  <c r="AO2093" i="3" s="1"/>
  <c r="AH2093" i="3"/>
  <c r="AG2093" i="3"/>
  <c r="AF2093" i="3"/>
  <c r="AC2093" i="3"/>
  <c r="AB2093" i="3"/>
  <c r="AA2093" i="3"/>
  <c r="Y2093" i="3"/>
  <c r="X2093" i="3"/>
  <c r="Z2093" i="3" s="1"/>
  <c r="W2093" i="3"/>
  <c r="V2093" i="3"/>
  <c r="S2093" i="3"/>
  <c r="U2093" i="3" s="1"/>
  <c r="R2093" i="3"/>
  <c r="T2093" i="3" s="1"/>
  <c r="AE2093" i="3" s="1"/>
  <c r="Q2093" i="3"/>
  <c r="AQ2093" i="3" s="1"/>
  <c r="P2093" i="3"/>
  <c r="O2093" i="3"/>
  <c r="AJ2093" i="3" s="1"/>
  <c r="N2093" i="3"/>
  <c r="AP2092" i="3"/>
  <c r="AN2092" i="3"/>
  <c r="AM2092" i="3"/>
  <c r="AL2092" i="3"/>
  <c r="AK2092" i="3"/>
  <c r="AO2092" i="3" s="1"/>
  <c r="AH2092" i="3"/>
  <c r="AG2092" i="3"/>
  <c r="AF2092" i="3"/>
  <c r="AC2092" i="3"/>
  <c r="AB2092" i="3"/>
  <c r="Y2092" i="3"/>
  <c r="X2092" i="3"/>
  <c r="Z2092" i="3" s="1"/>
  <c r="W2092" i="3"/>
  <c r="V2092" i="3"/>
  <c r="S2092" i="3"/>
  <c r="U2092" i="3" s="1"/>
  <c r="R2092" i="3"/>
  <c r="T2092" i="3" s="1"/>
  <c r="AE2092" i="3" s="1"/>
  <c r="Q2092" i="3"/>
  <c r="AQ2092" i="3" s="1"/>
  <c r="P2092" i="3"/>
  <c r="O2092" i="3"/>
  <c r="AJ2092" i="3" s="1"/>
  <c r="N2092" i="3"/>
  <c r="AP2091" i="3"/>
  <c r="AU2091" i="3" s="1"/>
  <c r="AN2091" i="3"/>
  <c r="AM2091" i="3"/>
  <c r="AL2091" i="3"/>
  <c r="AK2091" i="3"/>
  <c r="AO2091" i="3" s="1"/>
  <c r="AH2091" i="3"/>
  <c r="AG2091" i="3"/>
  <c r="AF2091" i="3"/>
  <c r="AC2091" i="3"/>
  <c r="AB2091" i="3"/>
  <c r="AA2091" i="3"/>
  <c r="Y2091" i="3"/>
  <c r="X2091" i="3"/>
  <c r="Z2091" i="3" s="1"/>
  <c r="W2091" i="3"/>
  <c r="V2091" i="3"/>
  <c r="S2091" i="3"/>
  <c r="U2091" i="3" s="1"/>
  <c r="R2091" i="3"/>
  <c r="T2091" i="3" s="1"/>
  <c r="AE2091" i="3" s="1"/>
  <c r="Q2091" i="3"/>
  <c r="AQ2091" i="3" s="1"/>
  <c r="P2091" i="3"/>
  <c r="O2091" i="3"/>
  <c r="AJ2091" i="3" s="1"/>
  <c r="N2091" i="3"/>
  <c r="AP2090" i="3"/>
  <c r="AU2090" i="3" s="1"/>
  <c r="AN2090" i="3"/>
  <c r="AM2090" i="3"/>
  <c r="AL2090" i="3"/>
  <c r="AK2090" i="3"/>
  <c r="AO2090" i="3" s="1"/>
  <c r="AH2090" i="3"/>
  <c r="AG2090" i="3"/>
  <c r="AF2090" i="3"/>
  <c r="AC2090" i="3"/>
  <c r="AB2090" i="3"/>
  <c r="AA2090" i="3"/>
  <c r="Y2090" i="3"/>
  <c r="X2090" i="3"/>
  <c r="Z2090" i="3" s="1"/>
  <c r="W2090" i="3"/>
  <c r="V2090" i="3"/>
  <c r="S2090" i="3"/>
  <c r="U2090" i="3" s="1"/>
  <c r="R2090" i="3"/>
  <c r="T2090" i="3" s="1"/>
  <c r="AE2090" i="3" s="1"/>
  <c r="Q2090" i="3"/>
  <c r="AQ2090" i="3" s="1"/>
  <c r="P2090" i="3"/>
  <c r="O2090" i="3"/>
  <c r="AJ2090" i="3" s="1"/>
  <c r="N2090" i="3"/>
  <c r="AP2089" i="3"/>
  <c r="AU2089" i="3" s="1"/>
  <c r="AN2089" i="3"/>
  <c r="AM2089" i="3"/>
  <c r="AL2089" i="3"/>
  <c r="AK2089" i="3"/>
  <c r="AO2089" i="3" s="1"/>
  <c r="AH2089" i="3"/>
  <c r="AG2089" i="3"/>
  <c r="AF2089" i="3"/>
  <c r="AC2089" i="3"/>
  <c r="AB2089" i="3"/>
  <c r="AA2089" i="3"/>
  <c r="Y2089" i="3"/>
  <c r="X2089" i="3"/>
  <c r="Z2089" i="3" s="1"/>
  <c r="W2089" i="3"/>
  <c r="V2089" i="3"/>
  <c r="S2089" i="3"/>
  <c r="U2089" i="3" s="1"/>
  <c r="R2089" i="3"/>
  <c r="T2089" i="3" s="1"/>
  <c r="AE2089" i="3" s="1"/>
  <c r="Q2089" i="3"/>
  <c r="AQ2089" i="3" s="1"/>
  <c r="P2089" i="3"/>
  <c r="O2089" i="3"/>
  <c r="AJ2089" i="3" s="1"/>
  <c r="N2089" i="3"/>
  <c r="AP2088" i="3"/>
  <c r="AU2088" i="3" s="1"/>
  <c r="AN2088" i="3"/>
  <c r="AM2088" i="3"/>
  <c r="AL2088" i="3"/>
  <c r="AK2088" i="3"/>
  <c r="AO2088" i="3" s="1"/>
  <c r="AH2088" i="3"/>
  <c r="AG2088" i="3"/>
  <c r="AF2088" i="3"/>
  <c r="AC2088" i="3"/>
  <c r="AB2088" i="3"/>
  <c r="AA2088" i="3"/>
  <c r="Y2088" i="3"/>
  <c r="X2088" i="3"/>
  <c r="Z2088" i="3" s="1"/>
  <c r="W2088" i="3"/>
  <c r="V2088" i="3"/>
  <c r="S2088" i="3"/>
  <c r="U2088" i="3" s="1"/>
  <c r="R2088" i="3"/>
  <c r="T2088" i="3" s="1"/>
  <c r="AE2088" i="3" s="1"/>
  <c r="Q2088" i="3"/>
  <c r="AQ2088" i="3" s="1"/>
  <c r="P2088" i="3"/>
  <c r="O2088" i="3"/>
  <c r="AJ2088" i="3" s="1"/>
  <c r="N2088" i="3"/>
  <c r="AP2087" i="3"/>
  <c r="AU2087" i="3" s="1"/>
  <c r="AN2087" i="3"/>
  <c r="AM2087" i="3"/>
  <c r="AL2087" i="3"/>
  <c r="AK2087" i="3"/>
  <c r="AO2087" i="3" s="1"/>
  <c r="AH2087" i="3"/>
  <c r="AG2087" i="3"/>
  <c r="AF2087" i="3"/>
  <c r="AC2087" i="3"/>
  <c r="AB2087" i="3"/>
  <c r="AA2087" i="3"/>
  <c r="Y2087" i="3"/>
  <c r="X2087" i="3"/>
  <c r="Z2087" i="3" s="1"/>
  <c r="W2087" i="3"/>
  <c r="V2087" i="3"/>
  <c r="S2087" i="3"/>
  <c r="U2087" i="3" s="1"/>
  <c r="R2087" i="3"/>
  <c r="T2087" i="3" s="1"/>
  <c r="AE2087" i="3" s="1"/>
  <c r="Q2087" i="3"/>
  <c r="P2087" i="3"/>
  <c r="O2087" i="3"/>
  <c r="AJ2087" i="3" s="1"/>
  <c r="N2087" i="3"/>
  <c r="AP2086" i="3"/>
  <c r="AU2086" i="3" s="1"/>
  <c r="AN2086" i="3"/>
  <c r="AM2086" i="3"/>
  <c r="AL2086" i="3"/>
  <c r="AK2086" i="3"/>
  <c r="AO2086" i="3" s="1"/>
  <c r="AH2086" i="3"/>
  <c r="AG2086" i="3"/>
  <c r="AF2086" i="3"/>
  <c r="AC2086" i="3"/>
  <c r="AB2086" i="3"/>
  <c r="AA2086" i="3"/>
  <c r="Y2086" i="3"/>
  <c r="X2086" i="3"/>
  <c r="Z2086" i="3" s="1"/>
  <c r="W2086" i="3"/>
  <c r="V2086" i="3"/>
  <c r="S2086" i="3"/>
  <c r="U2086" i="3" s="1"/>
  <c r="R2086" i="3"/>
  <c r="T2086" i="3" s="1"/>
  <c r="AE2086" i="3" s="1"/>
  <c r="Q2086" i="3"/>
  <c r="AQ2086" i="3" s="1"/>
  <c r="P2086" i="3"/>
  <c r="O2086" i="3"/>
  <c r="AJ2086" i="3" s="1"/>
  <c r="N2086" i="3"/>
  <c r="AP2085" i="3"/>
  <c r="AU2085" i="3" s="1"/>
  <c r="AN2085" i="3"/>
  <c r="AM2085" i="3"/>
  <c r="AL2085" i="3"/>
  <c r="AK2085" i="3"/>
  <c r="AO2085" i="3" s="1"/>
  <c r="AH2085" i="3"/>
  <c r="AG2085" i="3"/>
  <c r="AF2085" i="3"/>
  <c r="AC2085" i="3"/>
  <c r="AB2085" i="3"/>
  <c r="AA2085" i="3"/>
  <c r="Y2085" i="3"/>
  <c r="X2085" i="3"/>
  <c r="Z2085" i="3" s="1"/>
  <c r="W2085" i="3"/>
  <c r="V2085" i="3"/>
  <c r="S2085" i="3"/>
  <c r="U2085" i="3" s="1"/>
  <c r="R2085" i="3"/>
  <c r="T2085" i="3" s="1"/>
  <c r="AE2085" i="3" s="1"/>
  <c r="Q2085" i="3"/>
  <c r="AQ2085" i="3" s="1"/>
  <c r="P2085" i="3"/>
  <c r="O2085" i="3"/>
  <c r="AJ2085" i="3" s="1"/>
  <c r="N2085" i="3"/>
  <c r="AP2084" i="3"/>
  <c r="AU2084" i="3" s="1"/>
  <c r="AN2084" i="3"/>
  <c r="AM2084" i="3"/>
  <c r="AL2084" i="3"/>
  <c r="AK2084" i="3"/>
  <c r="AO2084" i="3" s="1"/>
  <c r="AH2084" i="3"/>
  <c r="AG2084" i="3"/>
  <c r="AF2084" i="3"/>
  <c r="AC2084" i="3"/>
  <c r="AB2084" i="3"/>
  <c r="AA2084" i="3"/>
  <c r="Y2084" i="3"/>
  <c r="X2084" i="3"/>
  <c r="Z2084" i="3" s="1"/>
  <c r="W2084" i="3"/>
  <c r="V2084" i="3"/>
  <c r="S2084" i="3"/>
  <c r="U2084" i="3" s="1"/>
  <c r="R2084" i="3"/>
  <c r="T2084" i="3" s="1"/>
  <c r="AE2084" i="3" s="1"/>
  <c r="Q2084" i="3"/>
  <c r="AQ2084" i="3" s="1"/>
  <c r="P2084" i="3"/>
  <c r="O2084" i="3"/>
  <c r="AJ2084" i="3" s="1"/>
  <c r="N2084" i="3"/>
  <c r="AP2083" i="3"/>
  <c r="AU2083" i="3" s="1"/>
  <c r="AN2083" i="3"/>
  <c r="AM2083" i="3"/>
  <c r="AL2083" i="3"/>
  <c r="AK2083" i="3"/>
  <c r="AO2083" i="3" s="1"/>
  <c r="AH2083" i="3"/>
  <c r="AG2083" i="3"/>
  <c r="AF2083" i="3"/>
  <c r="AC2083" i="3"/>
  <c r="AB2083" i="3"/>
  <c r="AA2083" i="3"/>
  <c r="Y2083" i="3"/>
  <c r="X2083" i="3"/>
  <c r="Z2083" i="3" s="1"/>
  <c r="W2083" i="3"/>
  <c r="V2083" i="3"/>
  <c r="S2083" i="3"/>
  <c r="U2083" i="3" s="1"/>
  <c r="R2083" i="3"/>
  <c r="T2083" i="3" s="1"/>
  <c r="AE2083" i="3" s="1"/>
  <c r="Q2083" i="3"/>
  <c r="AQ2083" i="3" s="1"/>
  <c r="P2083" i="3"/>
  <c r="O2083" i="3"/>
  <c r="AJ2083" i="3" s="1"/>
  <c r="N2083" i="3"/>
  <c r="AP2082" i="3"/>
  <c r="AU2082" i="3" s="1"/>
  <c r="AN2082" i="3"/>
  <c r="AM2082" i="3"/>
  <c r="AL2082" i="3"/>
  <c r="AK2082" i="3"/>
  <c r="AO2082" i="3" s="1"/>
  <c r="AH2082" i="3"/>
  <c r="AG2082" i="3"/>
  <c r="AF2082" i="3"/>
  <c r="AC2082" i="3"/>
  <c r="AB2082" i="3"/>
  <c r="AA2082" i="3"/>
  <c r="Y2082" i="3"/>
  <c r="X2082" i="3"/>
  <c r="Z2082" i="3" s="1"/>
  <c r="W2082" i="3"/>
  <c r="V2082" i="3"/>
  <c r="S2082" i="3"/>
  <c r="U2082" i="3" s="1"/>
  <c r="R2082" i="3"/>
  <c r="T2082" i="3" s="1"/>
  <c r="AE2082" i="3" s="1"/>
  <c r="Q2082" i="3"/>
  <c r="AQ2082" i="3" s="1"/>
  <c r="P2082" i="3"/>
  <c r="O2082" i="3"/>
  <c r="AJ2082" i="3" s="1"/>
  <c r="N2082" i="3"/>
  <c r="AP2081" i="3"/>
  <c r="AU2081" i="3" s="1"/>
  <c r="AN2081" i="3"/>
  <c r="AM2081" i="3"/>
  <c r="AL2081" i="3"/>
  <c r="AK2081" i="3"/>
  <c r="AO2081" i="3" s="1"/>
  <c r="AH2081" i="3"/>
  <c r="AG2081" i="3"/>
  <c r="AF2081" i="3"/>
  <c r="AC2081" i="3"/>
  <c r="AB2081" i="3"/>
  <c r="AA2081" i="3"/>
  <c r="Y2081" i="3"/>
  <c r="X2081" i="3"/>
  <c r="Z2081" i="3" s="1"/>
  <c r="W2081" i="3"/>
  <c r="V2081" i="3"/>
  <c r="S2081" i="3"/>
  <c r="U2081" i="3" s="1"/>
  <c r="R2081" i="3"/>
  <c r="T2081" i="3" s="1"/>
  <c r="AE2081" i="3" s="1"/>
  <c r="Q2081" i="3"/>
  <c r="P2081" i="3"/>
  <c r="O2081" i="3"/>
  <c r="AJ2081" i="3" s="1"/>
  <c r="N2081" i="3"/>
  <c r="AP2080" i="3"/>
  <c r="AU2080" i="3" s="1"/>
  <c r="AN2080" i="3"/>
  <c r="AM2080" i="3"/>
  <c r="AL2080" i="3"/>
  <c r="AK2080" i="3"/>
  <c r="AO2080" i="3" s="1"/>
  <c r="AH2080" i="3"/>
  <c r="AG2080" i="3"/>
  <c r="AF2080" i="3"/>
  <c r="AC2080" i="3"/>
  <c r="AB2080" i="3"/>
  <c r="AA2080" i="3"/>
  <c r="Y2080" i="3"/>
  <c r="X2080" i="3"/>
  <c r="Z2080" i="3" s="1"/>
  <c r="W2080" i="3"/>
  <c r="V2080" i="3"/>
  <c r="S2080" i="3"/>
  <c r="U2080" i="3" s="1"/>
  <c r="R2080" i="3"/>
  <c r="T2080" i="3" s="1"/>
  <c r="AE2080" i="3" s="1"/>
  <c r="Q2080" i="3"/>
  <c r="AQ2080" i="3" s="1"/>
  <c r="P2080" i="3"/>
  <c r="O2080" i="3"/>
  <c r="AJ2080" i="3" s="1"/>
  <c r="N2080" i="3"/>
  <c r="AP2079" i="3"/>
  <c r="AU2079" i="3" s="1"/>
  <c r="AN2079" i="3"/>
  <c r="AM2079" i="3"/>
  <c r="AL2079" i="3"/>
  <c r="AK2079" i="3"/>
  <c r="AO2079" i="3" s="1"/>
  <c r="AH2079" i="3"/>
  <c r="AG2079" i="3"/>
  <c r="AF2079" i="3"/>
  <c r="AC2079" i="3"/>
  <c r="AB2079" i="3"/>
  <c r="AA2079" i="3"/>
  <c r="Y2079" i="3"/>
  <c r="X2079" i="3"/>
  <c r="Z2079" i="3" s="1"/>
  <c r="W2079" i="3"/>
  <c r="V2079" i="3"/>
  <c r="S2079" i="3"/>
  <c r="U2079" i="3" s="1"/>
  <c r="R2079" i="3"/>
  <c r="T2079" i="3" s="1"/>
  <c r="AE2079" i="3" s="1"/>
  <c r="Q2079" i="3"/>
  <c r="AQ2079" i="3" s="1"/>
  <c r="P2079" i="3"/>
  <c r="O2079" i="3"/>
  <c r="AJ2079" i="3" s="1"/>
  <c r="N2079" i="3"/>
  <c r="AP2078" i="3"/>
  <c r="AU2078" i="3" s="1"/>
  <c r="AN2078" i="3"/>
  <c r="AM2078" i="3"/>
  <c r="AL2078" i="3"/>
  <c r="AK2078" i="3"/>
  <c r="AO2078" i="3" s="1"/>
  <c r="AH2078" i="3"/>
  <c r="AG2078" i="3"/>
  <c r="AF2078" i="3"/>
  <c r="AC2078" i="3"/>
  <c r="AB2078" i="3"/>
  <c r="AA2078" i="3"/>
  <c r="Y2078" i="3"/>
  <c r="X2078" i="3"/>
  <c r="Z2078" i="3" s="1"/>
  <c r="W2078" i="3"/>
  <c r="V2078" i="3"/>
  <c r="S2078" i="3"/>
  <c r="U2078" i="3" s="1"/>
  <c r="R2078" i="3"/>
  <c r="T2078" i="3" s="1"/>
  <c r="AE2078" i="3" s="1"/>
  <c r="Q2078" i="3"/>
  <c r="AQ2078" i="3" s="1"/>
  <c r="P2078" i="3"/>
  <c r="O2078" i="3"/>
  <c r="AJ2078" i="3" s="1"/>
  <c r="N2078" i="3"/>
  <c r="AP2077" i="3"/>
  <c r="AU2077" i="3" s="1"/>
  <c r="AN2077" i="3"/>
  <c r="AM2077" i="3"/>
  <c r="AL2077" i="3"/>
  <c r="AK2077" i="3"/>
  <c r="AO2077" i="3" s="1"/>
  <c r="AH2077" i="3"/>
  <c r="AG2077" i="3"/>
  <c r="AF2077" i="3"/>
  <c r="AC2077" i="3"/>
  <c r="AB2077" i="3"/>
  <c r="AA2077" i="3"/>
  <c r="Y2077" i="3"/>
  <c r="X2077" i="3"/>
  <c r="Z2077" i="3" s="1"/>
  <c r="W2077" i="3"/>
  <c r="V2077" i="3"/>
  <c r="S2077" i="3"/>
  <c r="U2077" i="3" s="1"/>
  <c r="R2077" i="3"/>
  <c r="T2077" i="3" s="1"/>
  <c r="AE2077" i="3" s="1"/>
  <c r="Q2077" i="3"/>
  <c r="AQ2077" i="3" s="1"/>
  <c r="P2077" i="3"/>
  <c r="O2077" i="3"/>
  <c r="AJ2077" i="3" s="1"/>
  <c r="N2077" i="3"/>
  <c r="AP2076" i="3"/>
  <c r="AU2076" i="3" s="1"/>
  <c r="AN2076" i="3"/>
  <c r="AM2076" i="3"/>
  <c r="AL2076" i="3"/>
  <c r="AK2076" i="3"/>
  <c r="AO2076" i="3" s="1"/>
  <c r="AH2076" i="3"/>
  <c r="AG2076" i="3"/>
  <c r="AF2076" i="3"/>
  <c r="AC2076" i="3"/>
  <c r="AB2076" i="3"/>
  <c r="AA2076" i="3"/>
  <c r="Y2076" i="3"/>
  <c r="X2076" i="3"/>
  <c r="Z2076" i="3" s="1"/>
  <c r="W2076" i="3"/>
  <c r="V2076" i="3"/>
  <c r="S2076" i="3"/>
  <c r="U2076" i="3" s="1"/>
  <c r="R2076" i="3"/>
  <c r="T2076" i="3" s="1"/>
  <c r="AE2076" i="3" s="1"/>
  <c r="Q2076" i="3"/>
  <c r="AQ2076" i="3" s="1"/>
  <c r="P2076" i="3"/>
  <c r="O2076" i="3"/>
  <c r="AJ2076" i="3" s="1"/>
  <c r="N2076" i="3"/>
  <c r="AP2075" i="3"/>
  <c r="AU2075" i="3" s="1"/>
  <c r="AN2075" i="3"/>
  <c r="AM2075" i="3"/>
  <c r="AL2075" i="3"/>
  <c r="AK2075" i="3"/>
  <c r="AO2075" i="3" s="1"/>
  <c r="AH2075" i="3"/>
  <c r="AG2075" i="3"/>
  <c r="AF2075" i="3"/>
  <c r="AC2075" i="3"/>
  <c r="AB2075" i="3"/>
  <c r="AA2075" i="3"/>
  <c r="Y2075" i="3"/>
  <c r="X2075" i="3"/>
  <c r="Z2075" i="3" s="1"/>
  <c r="W2075" i="3"/>
  <c r="V2075" i="3"/>
  <c r="S2075" i="3"/>
  <c r="U2075" i="3" s="1"/>
  <c r="R2075" i="3"/>
  <c r="T2075" i="3" s="1"/>
  <c r="AE2075" i="3" s="1"/>
  <c r="Q2075" i="3"/>
  <c r="AQ2075" i="3" s="1"/>
  <c r="P2075" i="3"/>
  <c r="O2075" i="3"/>
  <c r="AJ2075" i="3" s="1"/>
  <c r="N2075" i="3"/>
  <c r="AP2074" i="3"/>
  <c r="AU2074" i="3" s="1"/>
  <c r="AN2074" i="3"/>
  <c r="AM2074" i="3"/>
  <c r="AL2074" i="3"/>
  <c r="AK2074" i="3"/>
  <c r="AO2074" i="3" s="1"/>
  <c r="AH2074" i="3"/>
  <c r="AG2074" i="3"/>
  <c r="AF2074" i="3"/>
  <c r="AC2074" i="3"/>
  <c r="AB2074" i="3"/>
  <c r="AA2074" i="3"/>
  <c r="Y2074" i="3"/>
  <c r="X2074" i="3"/>
  <c r="Z2074" i="3" s="1"/>
  <c r="W2074" i="3"/>
  <c r="V2074" i="3"/>
  <c r="S2074" i="3"/>
  <c r="U2074" i="3" s="1"/>
  <c r="R2074" i="3"/>
  <c r="T2074" i="3" s="1"/>
  <c r="AE2074" i="3" s="1"/>
  <c r="Q2074" i="3"/>
  <c r="AQ2074" i="3" s="1"/>
  <c r="P2074" i="3"/>
  <c r="O2074" i="3"/>
  <c r="AJ2074" i="3" s="1"/>
  <c r="N2074" i="3"/>
  <c r="AP2073" i="3"/>
  <c r="AU2073" i="3" s="1"/>
  <c r="AN2073" i="3"/>
  <c r="AM2073" i="3"/>
  <c r="AL2073" i="3"/>
  <c r="AK2073" i="3"/>
  <c r="AO2073" i="3" s="1"/>
  <c r="AH2073" i="3"/>
  <c r="AG2073" i="3"/>
  <c r="AF2073" i="3"/>
  <c r="AC2073" i="3"/>
  <c r="AB2073" i="3"/>
  <c r="AA2073" i="3"/>
  <c r="Y2073" i="3"/>
  <c r="X2073" i="3"/>
  <c r="Z2073" i="3" s="1"/>
  <c r="W2073" i="3"/>
  <c r="V2073" i="3"/>
  <c r="S2073" i="3"/>
  <c r="U2073" i="3" s="1"/>
  <c r="R2073" i="3"/>
  <c r="T2073" i="3" s="1"/>
  <c r="AE2073" i="3" s="1"/>
  <c r="Q2073" i="3"/>
  <c r="AQ2073" i="3" s="1"/>
  <c r="P2073" i="3"/>
  <c r="O2073" i="3"/>
  <c r="AJ2073" i="3" s="1"/>
  <c r="N2073" i="3"/>
  <c r="AP2072" i="3"/>
  <c r="AU2072" i="3" s="1"/>
  <c r="AN2072" i="3"/>
  <c r="AM2072" i="3"/>
  <c r="AL2072" i="3"/>
  <c r="AK2072" i="3"/>
  <c r="AO2072" i="3" s="1"/>
  <c r="AH2072" i="3"/>
  <c r="AG2072" i="3"/>
  <c r="AF2072" i="3"/>
  <c r="AC2072" i="3"/>
  <c r="AB2072" i="3"/>
  <c r="AA2072" i="3"/>
  <c r="Y2072" i="3"/>
  <c r="X2072" i="3"/>
  <c r="Z2072" i="3" s="1"/>
  <c r="W2072" i="3"/>
  <c r="V2072" i="3"/>
  <c r="S2072" i="3"/>
  <c r="U2072" i="3" s="1"/>
  <c r="R2072" i="3"/>
  <c r="T2072" i="3" s="1"/>
  <c r="AE2072" i="3" s="1"/>
  <c r="Q2072" i="3"/>
  <c r="AQ2072" i="3" s="1"/>
  <c r="P2072" i="3"/>
  <c r="O2072" i="3"/>
  <c r="AJ2072" i="3" s="1"/>
  <c r="N2072" i="3"/>
  <c r="AP2071" i="3"/>
  <c r="AU2071" i="3" s="1"/>
  <c r="AN2071" i="3"/>
  <c r="AM2071" i="3"/>
  <c r="AL2071" i="3"/>
  <c r="AK2071" i="3"/>
  <c r="AO2071" i="3" s="1"/>
  <c r="AH2071" i="3"/>
  <c r="AG2071" i="3"/>
  <c r="AF2071" i="3"/>
  <c r="AC2071" i="3"/>
  <c r="AB2071" i="3"/>
  <c r="AA2071" i="3"/>
  <c r="Y2071" i="3"/>
  <c r="X2071" i="3"/>
  <c r="Z2071" i="3" s="1"/>
  <c r="W2071" i="3"/>
  <c r="V2071" i="3"/>
  <c r="S2071" i="3"/>
  <c r="U2071" i="3" s="1"/>
  <c r="R2071" i="3"/>
  <c r="T2071" i="3" s="1"/>
  <c r="AE2071" i="3" s="1"/>
  <c r="Q2071" i="3"/>
  <c r="AQ2071" i="3" s="1"/>
  <c r="P2071" i="3"/>
  <c r="O2071" i="3"/>
  <c r="AJ2071" i="3" s="1"/>
  <c r="N2071" i="3"/>
  <c r="AP2070" i="3"/>
  <c r="AU2070" i="3" s="1"/>
  <c r="AN2070" i="3"/>
  <c r="AM2070" i="3"/>
  <c r="AL2070" i="3"/>
  <c r="AK2070" i="3"/>
  <c r="AO2070" i="3" s="1"/>
  <c r="AH2070" i="3"/>
  <c r="AG2070" i="3"/>
  <c r="AF2070" i="3"/>
  <c r="AC2070" i="3"/>
  <c r="AB2070" i="3"/>
  <c r="AA2070" i="3"/>
  <c r="Y2070" i="3"/>
  <c r="X2070" i="3"/>
  <c r="Z2070" i="3" s="1"/>
  <c r="W2070" i="3"/>
  <c r="V2070" i="3"/>
  <c r="S2070" i="3"/>
  <c r="U2070" i="3" s="1"/>
  <c r="R2070" i="3"/>
  <c r="T2070" i="3" s="1"/>
  <c r="AE2070" i="3" s="1"/>
  <c r="Q2070" i="3"/>
  <c r="P2070" i="3"/>
  <c r="O2070" i="3"/>
  <c r="AJ2070" i="3" s="1"/>
  <c r="N2070" i="3"/>
  <c r="AP2069" i="3"/>
  <c r="AN2069" i="3"/>
  <c r="AM2069" i="3"/>
  <c r="AL2069" i="3"/>
  <c r="AK2069" i="3"/>
  <c r="AO2069" i="3" s="1"/>
  <c r="AH2069" i="3"/>
  <c r="AG2069" i="3"/>
  <c r="AF2069" i="3"/>
  <c r="AC2069" i="3"/>
  <c r="AB2069" i="3"/>
  <c r="Y2069" i="3"/>
  <c r="X2069" i="3"/>
  <c r="Z2069" i="3" s="1"/>
  <c r="W2069" i="3"/>
  <c r="V2069" i="3"/>
  <c r="S2069" i="3"/>
  <c r="U2069" i="3" s="1"/>
  <c r="R2069" i="3"/>
  <c r="T2069" i="3" s="1"/>
  <c r="AE2069" i="3" s="1"/>
  <c r="Q2069" i="3"/>
  <c r="AQ2069" i="3" s="1"/>
  <c r="P2069" i="3"/>
  <c r="O2069" i="3"/>
  <c r="AJ2069" i="3" s="1"/>
  <c r="N2069" i="3"/>
  <c r="AP2068" i="3"/>
  <c r="AU2068" i="3" s="1"/>
  <c r="AN2068" i="3"/>
  <c r="AM2068" i="3"/>
  <c r="AL2068" i="3"/>
  <c r="AK2068" i="3"/>
  <c r="AO2068" i="3" s="1"/>
  <c r="AH2068" i="3"/>
  <c r="AG2068" i="3"/>
  <c r="AF2068" i="3"/>
  <c r="AC2068" i="3"/>
  <c r="AB2068" i="3"/>
  <c r="AA2068" i="3"/>
  <c r="Y2068" i="3"/>
  <c r="X2068" i="3"/>
  <c r="Z2068" i="3" s="1"/>
  <c r="W2068" i="3"/>
  <c r="V2068" i="3"/>
  <c r="S2068" i="3"/>
  <c r="U2068" i="3" s="1"/>
  <c r="R2068" i="3"/>
  <c r="T2068" i="3" s="1"/>
  <c r="AE2068" i="3" s="1"/>
  <c r="Q2068" i="3"/>
  <c r="AQ2068" i="3" s="1"/>
  <c r="P2068" i="3"/>
  <c r="O2068" i="3"/>
  <c r="AJ2068" i="3" s="1"/>
  <c r="N2068" i="3"/>
  <c r="AP2067" i="3"/>
  <c r="AU2067" i="3" s="1"/>
  <c r="AN2067" i="3"/>
  <c r="AM2067" i="3"/>
  <c r="AL2067" i="3"/>
  <c r="AK2067" i="3"/>
  <c r="AO2067" i="3" s="1"/>
  <c r="AH2067" i="3"/>
  <c r="AG2067" i="3"/>
  <c r="AF2067" i="3"/>
  <c r="AC2067" i="3"/>
  <c r="AB2067" i="3"/>
  <c r="AA2067" i="3"/>
  <c r="Y2067" i="3"/>
  <c r="X2067" i="3"/>
  <c r="Z2067" i="3" s="1"/>
  <c r="W2067" i="3"/>
  <c r="V2067" i="3"/>
  <c r="S2067" i="3"/>
  <c r="U2067" i="3" s="1"/>
  <c r="R2067" i="3"/>
  <c r="T2067" i="3" s="1"/>
  <c r="AE2067" i="3" s="1"/>
  <c r="Q2067" i="3"/>
  <c r="AQ2067" i="3" s="1"/>
  <c r="P2067" i="3"/>
  <c r="O2067" i="3"/>
  <c r="AJ2067" i="3" s="1"/>
  <c r="N2067" i="3"/>
  <c r="AP2066" i="3"/>
  <c r="AU2066" i="3" s="1"/>
  <c r="AN2066" i="3"/>
  <c r="AM2066" i="3"/>
  <c r="AL2066" i="3"/>
  <c r="AK2066" i="3"/>
  <c r="AO2066" i="3" s="1"/>
  <c r="AH2066" i="3"/>
  <c r="AG2066" i="3"/>
  <c r="AF2066" i="3"/>
  <c r="AC2066" i="3"/>
  <c r="AB2066" i="3"/>
  <c r="AA2066" i="3"/>
  <c r="Y2066" i="3"/>
  <c r="X2066" i="3"/>
  <c r="Z2066" i="3" s="1"/>
  <c r="W2066" i="3"/>
  <c r="V2066" i="3"/>
  <c r="S2066" i="3"/>
  <c r="U2066" i="3" s="1"/>
  <c r="R2066" i="3"/>
  <c r="T2066" i="3" s="1"/>
  <c r="AE2066" i="3" s="1"/>
  <c r="Q2066" i="3"/>
  <c r="AQ2066" i="3" s="1"/>
  <c r="P2066" i="3"/>
  <c r="O2066" i="3"/>
  <c r="AJ2066" i="3" s="1"/>
  <c r="N2066" i="3"/>
  <c r="AP2065" i="3"/>
  <c r="AU2065" i="3" s="1"/>
  <c r="AN2065" i="3"/>
  <c r="AM2065" i="3"/>
  <c r="AL2065" i="3"/>
  <c r="AK2065" i="3"/>
  <c r="AO2065" i="3" s="1"/>
  <c r="AH2065" i="3"/>
  <c r="AG2065" i="3"/>
  <c r="AF2065" i="3"/>
  <c r="AC2065" i="3"/>
  <c r="AB2065" i="3"/>
  <c r="AA2065" i="3"/>
  <c r="Y2065" i="3"/>
  <c r="X2065" i="3"/>
  <c r="Z2065" i="3" s="1"/>
  <c r="W2065" i="3"/>
  <c r="V2065" i="3"/>
  <c r="S2065" i="3"/>
  <c r="U2065" i="3" s="1"/>
  <c r="R2065" i="3"/>
  <c r="T2065" i="3" s="1"/>
  <c r="AE2065" i="3" s="1"/>
  <c r="Q2065" i="3"/>
  <c r="AQ2065" i="3" s="1"/>
  <c r="P2065" i="3"/>
  <c r="O2065" i="3"/>
  <c r="AJ2065" i="3" s="1"/>
  <c r="N2065" i="3"/>
  <c r="AP2064" i="3"/>
  <c r="AU2064" i="3" s="1"/>
  <c r="AN2064" i="3"/>
  <c r="AM2064" i="3"/>
  <c r="AL2064" i="3"/>
  <c r="AK2064" i="3"/>
  <c r="AO2064" i="3" s="1"/>
  <c r="AH2064" i="3"/>
  <c r="AG2064" i="3"/>
  <c r="AF2064" i="3"/>
  <c r="AC2064" i="3"/>
  <c r="AB2064" i="3"/>
  <c r="AA2064" i="3"/>
  <c r="Y2064" i="3"/>
  <c r="X2064" i="3"/>
  <c r="Z2064" i="3" s="1"/>
  <c r="W2064" i="3"/>
  <c r="V2064" i="3"/>
  <c r="S2064" i="3"/>
  <c r="U2064" i="3" s="1"/>
  <c r="R2064" i="3"/>
  <c r="T2064" i="3" s="1"/>
  <c r="AE2064" i="3" s="1"/>
  <c r="Q2064" i="3"/>
  <c r="AQ2064" i="3" s="1"/>
  <c r="P2064" i="3"/>
  <c r="O2064" i="3"/>
  <c r="AJ2064" i="3" s="1"/>
  <c r="N2064" i="3"/>
  <c r="AP2063" i="3"/>
  <c r="AU2063" i="3" s="1"/>
  <c r="AN2063" i="3"/>
  <c r="AM2063" i="3"/>
  <c r="AL2063" i="3"/>
  <c r="AK2063" i="3"/>
  <c r="AO2063" i="3" s="1"/>
  <c r="AH2063" i="3"/>
  <c r="AG2063" i="3"/>
  <c r="AF2063" i="3"/>
  <c r="AC2063" i="3"/>
  <c r="AB2063" i="3"/>
  <c r="AA2063" i="3"/>
  <c r="Y2063" i="3"/>
  <c r="X2063" i="3"/>
  <c r="Z2063" i="3" s="1"/>
  <c r="W2063" i="3"/>
  <c r="V2063" i="3"/>
  <c r="S2063" i="3"/>
  <c r="U2063" i="3" s="1"/>
  <c r="R2063" i="3"/>
  <c r="T2063" i="3" s="1"/>
  <c r="AE2063" i="3" s="1"/>
  <c r="Q2063" i="3"/>
  <c r="P2063" i="3"/>
  <c r="O2063" i="3"/>
  <c r="AJ2063" i="3" s="1"/>
  <c r="N2063" i="3"/>
  <c r="AP2062" i="3"/>
  <c r="AU2062" i="3" s="1"/>
  <c r="AN2062" i="3"/>
  <c r="AM2062" i="3"/>
  <c r="AL2062" i="3"/>
  <c r="AK2062" i="3"/>
  <c r="AO2062" i="3" s="1"/>
  <c r="AH2062" i="3"/>
  <c r="AG2062" i="3"/>
  <c r="AF2062" i="3"/>
  <c r="AC2062" i="3"/>
  <c r="AB2062" i="3"/>
  <c r="AA2062" i="3"/>
  <c r="Y2062" i="3"/>
  <c r="X2062" i="3"/>
  <c r="Z2062" i="3" s="1"/>
  <c r="W2062" i="3"/>
  <c r="V2062" i="3"/>
  <c r="S2062" i="3"/>
  <c r="U2062" i="3" s="1"/>
  <c r="R2062" i="3"/>
  <c r="T2062" i="3" s="1"/>
  <c r="AE2062" i="3" s="1"/>
  <c r="Q2062" i="3"/>
  <c r="AQ2062" i="3" s="1"/>
  <c r="P2062" i="3"/>
  <c r="O2062" i="3"/>
  <c r="AJ2062" i="3" s="1"/>
  <c r="N2062" i="3"/>
  <c r="AP2061" i="3"/>
  <c r="AU2061" i="3" s="1"/>
  <c r="AN2061" i="3"/>
  <c r="AM2061" i="3"/>
  <c r="AL2061" i="3"/>
  <c r="AK2061" i="3"/>
  <c r="AO2061" i="3" s="1"/>
  <c r="AH2061" i="3"/>
  <c r="AG2061" i="3"/>
  <c r="AF2061" i="3"/>
  <c r="AC2061" i="3"/>
  <c r="AB2061" i="3"/>
  <c r="AA2061" i="3"/>
  <c r="Y2061" i="3"/>
  <c r="X2061" i="3"/>
  <c r="Z2061" i="3" s="1"/>
  <c r="W2061" i="3"/>
  <c r="V2061" i="3"/>
  <c r="S2061" i="3"/>
  <c r="U2061" i="3" s="1"/>
  <c r="R2061" i="3"/>
  <c r="T2061" i="3" s="1"/>
  <c r="AE2061" i="3" s="1"/>
  <c r="Q2061" i="3"/>
  <c r="AQ2061" i="3" s="1"/>
  <c r="P2061" i="3"/>
  <c r="O2061" i="3"/>
  <c r="AJ2061" i="3" s="1"/>
  <c r="N2061" i="3"/>
  <c r="AP2060" i="3"/>
  <c r="AU2060" i="3" s="1"/>
  <c r="AN2060" i="3"/>
  <c r="AM2060" i="3"/>
  <c r="AL2060" i="3"/>
  <c r="AK2060" i="3"/>
  <c r="AO2060" i="3" s="1"/>
  <c r="AH2060" i="3"/>
  <c r="AG2060" i="3"/>
  <c r="AF2060" i="3"/>
  <c r="AC2060" i="3"/>
  <c r="AB2060" i="3"/>
  <c r="AA2060" i="3"/>
  <c r="Y2060" i="3"/>
  <c r="X2060" i="3"/>
  <c r="Z2060" i="3" s="1"/>
  <c r="W2060" i="3"/>
  <c r="V2060" i="3"/>
  <c r="S2060" i="3"/>
  <c r="U2060" i="3" s="1"/>
  <c r="R2060" i="3"/>
  <c r="T2060" i="3" s="1"/>
  <c r="AE2060" i="3" s="1"/>
  <c r="Q2060" i="3"/>
  <c r="AQ2060" i="3" s="1"/>
  <c r="P2060" i="3"/>
  <c r="O2060" i="3"/>
  <c r="AJ2060" i="3" s="1"/>
  <c r="N2060" i="3"/>
  <c r="AP2059" i="3"/>
  <c r="AU2059" i="3" s="1"/>
  <c r="AN2059" i="3"/>
  <c r="AM2059" i="3"/>
  <c r="AL2059" i="3"/>
  <c r="AK2059" i="3"/>
  <c r="AO2059" i="3" s="1"/>
  <c r="AH2059" i="3"/>
  <c r="AG2059" i="3"/>
  <c r="AF2059" i="3"/>
  <c r="AC2059" i="3"/>
  <c r="AB2059" i="3"/>
  <c r="AA2059" i="3"/>
  <c r="Y2059" i="3"/>
  <c r="X2059" i="3"/>
  <c r="Z2059" i="3" s="1"/>
  <c r="W2059" i="3"/>
  <c r="V2059" i="3"/>
  <c r="S2059" i="3"/>
  <c r="U2059" i="3" s="1"/>
  <c r="R2059" i="3"/>
  <c r="T2059" i="3" s="1"/>
  <c r="AE2059" i="3" s="1"/>
  <c r="Q2059" i="3"/>
  <c r="AQ2059" i="3" s="1"/>
  <c r="P2059" i="3"/>
  <c r="O2059" i="3"/>
  <c r="AJ2059" i="3" s="1"/>
  <c r="N2059" i="3"/>
  <c r="AP2058" i="3"/>
  <c r="AU2058" i="3" s="1"/>
  <c r="AN2058" i="3"/>
  <c r="AM2058" i="3"/>
  <c r="AL2058" i="3"/>
  <c r="AK2058" i="3"/>
  <c r="AO2058" i="3" s="1"/>
  <c r="AH2058" i="3"/>
  <c r="AG2058" i="3"/>
  <c r="AF2058" i="3"/>
  <c r="AC2058" i="3"/>
  <c r="AB2058" i="3"/>
  <c r="AA2058" i="3"/>
  <c r="Y2058" i="3"/>
  <c r="X2058" i="3"/>
  <c r="Z2058" i="3" s="1"/>
  <c r="W2058" i="3"/>
  <c r="V2058" i="3"/>
  <c r="S2058" i="3"/>
  <c r="U2058" i="3" s="1"/>
  <c r="R2058" i="3"/>
  <c r="T2058" i="3" s="1"/>
  <c r="AE2058" i="3" s="1"/>
  <c r="Q2058" i="3"/>
  <c r="AQ2058" i="3" s="1"/>
  <c r="P2058" i="3"/>
  <c r="O2058" i="3"/>
  <c r="AJ2058" i="3" s="1"/>
  <c r="N2058" i="3"/>
  <c r="AP2057" i="3"/>
  <c r="AN2057" i="3"/>
  <c r="AM2057" i="3"/>
  <c r="AL2057" i="3"/>
  <c r="AK2057" i="3"/>
  <c r="AO2057" i="3" s="1"/>
  <c r="AH2057" i="3"/>
  <c r="AG2057" i="3"/>
  <c r="AF2057" i="3"/>
  <c r="AC2057" i="3"/>
  <c r="AB2057" i="3"/>
  <c r="Y2057" i="3"/>
  <c r="X2057" i="3"/>
  <c r="Z2057" i="3" s="1"/>
  <c r="W2057" i="3"/>
  <c r="V2057" i="3"/>
  <c r="S2057" i="3"/>
  <c r="U2057" i="3" s="1"/>
  <c r="R2057" i="3"/>
  <c r="T2057" i="3" s="1"/>
  <c r="AE2057" i="3" s="1"/>
  <c r="Q2057" i="3"/>
  <c r="AQ2057" i="3" s="1"/>
  <c r="P2057" i="3"/>
  <c r="O2057" i="3"/>
  <c r="AJ2057" i="3" s="1"/>
  <c r="N2057" i="3"/>
  <c r="AP2056" i="3"/>
  <c r="AN2056" i="3"/>
  <c r="AM2056" i="3"/>
  <c r="AL2056" i="3"/>
  <c r="AK2056" i="3"/>
  <c r="AO2056" i="3" s="1"/>
  <c r="AH2056" i="3"/>
  <c r="AG2056" i="3"/>
  <c r="AF2056" i="3"/>
  <c r="AC2056" i="3"/>
  <c r="AB2056" i="3"/>
  <c r="Y2056" i="3"/>
  <c r="X2056" i="3"/>
  <c r="Z2056" i="3" s="1"/>
  <c r="W2056" i="3"/>
  <c r="V2056" i="3"/>
  <c r="S2056" i="3"/>
  <c r="U2056" i="3" s="1"/>
  <c r="R2056" i="3"/>
  <c r="T2056" i="3" s="1"/>
  <c r="AE2056" i="3" s="1"/>
  <c r="Q2056" i="3"/>
  <c r="AQ2056" i="3" s="1"/>
  <c r="P2056" i="3"/>
  <c r="O2056" i="3"/>
  <c r="AJ2056" i="3" s="1"/>
  <c r="N2056" i="3"/>
  <c r="AP2055" i="3"/>
  <c r="AU2055" i="3" s="1"/>
  <c r="AN2055" i="3"/>
  <c r="AM2055" i="3"/>
  <c r="AL2055" i="3"/>
  <c r="AK2055" i="3"/>
  <c r="AO2055" i="3" s="1"/>
  <c r="AH2055" i="3"/>
  <c r="AG2055" i="3"/>
  <c r="AF2055" i="3"/>
  <c r="AC2055" i="3"/>
  <c r="AB2055" i="3"/>
  <c r="AA2055" i="3"/>
  <c r="Y2055" i="3"/>
  <c r="X2055" i="3"/>
  <c r="Z2055" i="3" s="1"/>
  <c r="W2055" i="3"/>
  <c r="V2055" i="3"/>
  <c r="S2055" i="3"/>
  <c r="U2055" i="3" s="1"/>
  <c r="R2055" i="3"/>
  <c r="T2055" i="3" s="1"/>
  <c r="AE2055" i="3" s="1"/>
  <c r="Q2055" i="3"/>
  <c r="AQ2055" i="3" s="1"/>
  <c r="P2055" i="3"/>
  <c r="O2055" i="3"/>
  <c r="AJ2055" i="3" s="1"/>
  <c r="N2055" i="3"/>
  <c r="AP2054" i="3"/>
  <c r="AN2054" i="3"/>
  <c r="AM2054" i="3"/>
  <c r="AL2054" i="3"/>
  <c r="AK2054" i="3"/>
  <c r="AO2054" i="3" s="1"/>
  <c r="AH2054" i="3"/>
  <c r="AG2054" i="3"/>
  <c r="AF2054" i="3"/>
  <c r="AC2054" i="3"/>
  <c r="AB2054" i="3"/>
  <c r="Y2054" i="3"/>
  <c r="X2054" i="3"/>
  <c r="Z2054" i="3" s="1"/>
  <c r="W2054" i="3"/>
  <c r="V2054" i="3"/>
  <c r="S2054" i="3"/>
  <c r="U2054" i="3" s="1"/>
  <c r="R2054" i="3"/>
  <c r="T2054" i="3" s="1"/>
  <c r="AE2054" i="3" s="1"/>
  <c r="Q2054" i="3"/>
  <c r="P2054" i="3"/>
  <c r="O2054" i="3"/>
  <c r="AJ2054" i="3" s="1"/>
  <c r="N2054" i="3"/>
  <c r="AP2053" i="3"/>
  <c r="AU2053" i="3" s="1"/>
  <c r="AN2053" i="3"/>
  <c r="AM2053" i="3"/>
  <c r="AL2053" i="3"/>
  <c r="AK2053" i="3"/>
  <c r="AO2053" i="3" s="1"/>
  <c r="AH2053" i="3"/>
  <c r="AG2053" i="3"/>
  <c r="AF2053" i="3"/>
  <c r="AC2053" i="3"/>
  <c r="AB2053" i="3"/>
  <c r="AA2053" i="3"/>
  <c r="Y2053" i="3"/>
  <c r="X2053" i="3"/>
  <c r="Z2053" i="3" s="1"/>
  <c r="W2053" i="3"/>
  <c r="V2053" i="3"/>
  <c r="S2053" i="3"/>
  <c r="U2053" i="3" s="1"/>
  <c r="R2053" i="3"/>
  <c r="T2053" i="3" s="1"/>
  <c r="AE2053" i="3" s="1"/>
  <c r="Q2053" i="3"/>
  <c r="AQ2053" i="3" s="1"/>
  <c r="P2053" i="3"/>
  <c r="O2053" i="3"/>
  <c r="AJ2053" i="3" s="1"/>
  <c r="N2053" i="3"/>
  <c r="AP2052" i="3"/>
  <c r="AU2052" i="3" s="1"/>
  <c r="AN2052" i="3"/>
  <c r="AM2052" i="3"/>
  <c r="AL2052" i="3"/>
  <c r="AK2052" i="3"/>
  <c r="AO2052" i="3" s="1"/>
  <c r="AH2052" i="3"/>
  <c r="AG2052" i="3"/>
  <c r="AF2052" i="3"/>
  <c r="AC2052" i="3"/>
  <c r="AB2052" i="3"/>
  <c r="AA2052" i="3"/>
  <c r="Y2052" i="3"/>
  <c r="X2052" i="3"/>
  <c r="Z2052" i="3" s="1"/>
  <c r="W2052" i="3"/>
  <c r="V2052" i="3"/>
  <c r="S2052" i="3"/>
  <c r="U2052" i="3" s="1"/>
  <c r="R2052" i="3"/>
  <c r="T2052" i="3" s="1"/>
  <c r="AE2052" i="3" s="1"/>
  <c r="Q2052" i="3"/>
  <c r="AQ2052" i="3" s="1"/>
  <c r="P2052" i="3"/>
  <c r="O2052" i="3"/>
  <c r="AJ2052" i="3" s="1"/>
  <c r="N2052" i="3"/>
  <c r="AP2051" i="3"/>
  <c r="AU2051" i="3" s="1"/>
  <c r="AN2051" i="3"/>
  <c r="AM2051" i="3"/>
  <c r="AL2051" i="3"/>
  <c r="AK2051" i="3"/>
  <c r="AO2051" i="3" s="1"/>
  <c r="AH2051" i="3"/>
  <c r="AG2051" i="3"/>
  <c r="AF2051" i="3"/>
  <c r="AC2051" i="3"/>
  <c r="AB2051" i="3"/>
  <c r="AA2051" i="3"/>
  <c r="Y2051" i="3"/>
  <c r="X2051" i="3"/>
  <c r="Z2051" i="3" s="1"/>
  <c r="W2051" i="3"/>
  <c r="V2051" i="3"/>
  <c r="S2051" i="3"/>
  <c r="U2051" i="3" s="1"/>
  <c r="R2051" i="3"/>
  <c r="T2051" i="3" s="1"/>
  <c r="AE2051" i="3" s="1"/>
  <c r="Q2051" i="3"/>
  <c r="P2051" i="3"/>
  <c r="O2051" i="3"/>
  <c r="AJ2051" i="3" s="1"/>
  <c r="N2051" i="3"/>
  <c r="AP2050" i="3"/>
  <c r="AU2050" i="3" s="1"/>
  <c r="AN2050" i="3"/>
  <c r="AM2050" i="3"/>
  <c r="AL2050" i="3"/>
  <c r="AK2050" i="3"/>
  <c r="AO2050" i="3" s="1"/>
  <c r="AH2050" i="3"/>
  <c r="AG2050" i="3"/>
  <c r="AF2050" i="3"/>
  <c r="AC2050" i="3"/>
  <c r="AB2050" i="3"/>
  <c r="AA2050" i="3"/>
  <c r="Y2050" i="3"/>
  <c r="X2050" i="3"/>
  <c r="Z2050" i="3" s="1"/>
  <c r="W2050" i="3"/>
  <c r="V2050" i="3"/>
  <c r="S2050" i="3"/>
  <c r="U2050" i="3" s="1"/>
  <c r="R2050" i="3"/>
  <c r="T2050" i="3" s="1"/>
  <c r="AE2050" i="3" s="1"/>
  <c r="Q2050" i="3"/>
  <c r="P2050" i="3"/>
  <c r="O2050" i="3"/>
  <c r="AJ2050" i="3" s="1"/>
  <c r="N2050" i="3"/>
  <c r="AP2049" i="3"/>
  <c r="AU2049" i="3" s="1"/>
  <c r="AN2049" i="3"/>
  <c r="AM2049" i="3"/>
  <c r="AL2049" i="3"/>
  <c r="AK2049" i="3"/>
  <c r="AO2049" i="3" s="1"/>
  <c r="AH2049" i="3"/>
  <c r="AG2049" i="3"/>
  <c r="AF2049" i="3"/>
  <c r="AC2049" i="3"/>
  <c r="AB2049" i="3"/>
  <c r="AA2049" i="3"/>
  <c r="Y2049" i="3"/>
  <c r="X2049" i="3"/>
  <c r="Z2049" i="3" s="1"/>
  <c r="W2049" i="3"/>
  <c r="V2049" i="3"/>
  <c r="S2049" i="3"/>
  <c r="U2049" i="3" s="1"/>
  <c r="R2049" i="3"/>
  <c r="T2049" i="3" s="1"/>
  <c r="AE2049" i="3" s="1"/>
  <c r="Q2049" i="3"/>
  <c r="AQ2049" i="3" s="1"/>
  <c r="P2049" i="3"/>
  <c r="O2049" i="3"/>
  <c r="AJ2049" i="3" s="1"/>
  <c r="N2049" i="3"/>
  <c r="AP2048" i="3"/>
  <c r="AU2048" i="3" s="1"/>
  <c r="AN2048" i="3"/>
  <c r="AM2048" i="3"/>
  <c r="AL2048" i="3"/>
  <c r="AK2048" i="3"/>
  <c r="AO2048" i="3" s="1"/>
  <c r="AH2048" i="3"/>
  <c r="AG2048" i="3"/>
  <c r="AF2048" i="3"/>
  <c r="AC2048" i="3"/>
  <c r="AB2048" i="3"/>
  <c r="AA2048" i="3"/>
  <c r="Y2048" i="3"/>
  <c r="X2048" i="3"/>
  <c r="Z2048" i="3" s="1"/>
  <c r="W2048" i="3"/>
  <c r="V2048" i="3"/>
  <c r="S2048" i="3"/>
  <c r="U2048" i="3" s="1"/>
  <c r="R2048" i="3"/>
  <c r="T2048" i="3" s="1"/>
  <c r="AE2048" i="3" s="1"/>
  <c r="Q2048" i="3"/>
  <c r="P2048" i="3"/>
  <c r="O2048" i="3"/>
  <c r="AJ2048" i="3" s="1"/>
  <c r="N2048" i="3"/>
  <c r="AP2047" i="3"/>
  <c r="AU2047" i="3" s="1"/>
  <c r="AN2047" i="3"/>
  <c r="AM2047" i="3"/>
  <c r="AL2047" i="3"/>
  <c r="AK2047" i="3"/>
  <c r="AO2047" i="3" s="1"/>
  <c r="AH2047" i="3"/>
  <c r="AG2047" i="3"/>
  <c r="AF2047" i="3"/>
  <c r="AC2047" i="3"/>
  <c r="AB2047" i="3"/>
  <c r="AA2047" i="3"/>
  <c r="Y2047" i="3"/>
  <c r="X2047" i="3"/>
  <c r="Z2047" i="3" s="1"/>
  <c r="W2047" i="3"/>
  <c r="V2047" i="3"/>
  <c r="S2047" i="3"/>
  <c r="U2047" i="3" s="1"/>
  <c r="R2047" i="3"/>
  <c r="T2047" i="3" s="1"/>
  <c r="AE2047" i="3" s="1"/>
  <c r="Q2047" i="3"/>
  <c r="AQ2047" i="3" s="1"/>
  <c r="P2047" i="3"/>
  <c r="O2047" i="3"/>
  <c r="AJ2047" i="3" s="1"/>
  <c r="N2047" i="3"/>
  <c r="AP2046" i="3"/>
  <c r="AU2046" i="3" s="1"/>
  <c r="AN2046" i="3"/>
  <c r="AM2046" i="3"/>
  <c r="AL2046" i="3"/>
  <c r="AK2046" i="3"/>
  <c r="AO2046" i="3" s="1"/>
  <c r="AH2046" i="3"/>
  <c r="AG2046" i="3"/>
  <c r="AF2046" i="3"/>
  <c r="AC2046" i="3"/>
  <c r="AB2046" i="3"/>
  <c r="AA2046" i="3"/>
  <c r="Y2046" i="3"/>
  <c r="X2046" i="3"/>
  <c r="Z2046" i="3" s="1"/>
  <c r="W2046" i="3"/>
  <c r="V2046" i="3"/>
  <c r="S2046" i="3"/>
  <c r="U2046" i="3" s="1"/>
  <c r="R2046" i="3"/>
  <c r="T2046" i="3" s="1"/>
  <c r="AE2046" i="3" s="1"/>
  <c r="Q2046" i="3"/>
  <c r="AQ2046" i="3" s="1"/>
  <c r="P2046" i="3"/>
  <c r="O2046" i="3"/>
  <c r="AJ2046" i="3" s="1"/>
  <c r="N2046" i="3"/>
  <c r="AP2045" i="3"/>
  <c r="AU2045" i="3" s="1"/>
  <c r="AN2045" i="3"/>
  <c r="AM2045" i="3"/>
  <c r="AL2045" i="3"/>
  <c r="AK2045" i="3"/>
  <c r="AO2045" i="3" s="1"/>
  <c r="AH2045" i="3"/>
  <c r="AG2045" i="3"/>
  <c r="AF2045" i="3"/>
  <c r="AC2045" i="3"/>
  <c r="AB2045" i="3"/>
  <c r="AA2045" i="3"/>
  <c r="Y2045" i="3"/>
  <c r="X2045" i="3"/>
  <c r="Z2045" i="3" s="1"/>
  <c r="W2045" i="3"/>
  <c r="V2045" i="3"/>
  <c r="S2045" i="3"/>
  <c r="U2045" i="3" s="1"/>
  <c r="R2045" i="3"/>
  <c r="T2045" i="3" s="1"/>
  <c r="AE2045" i="3" s="1"/>
  <c r="Q2045" i="3"/>
  <c r="AQ2045" i="3" s="1"/>
  <c r="P2045" i="3"/>
  <c r="O2045" i="3"/>
  <c r="AJ2045" i="3" s="1"/>
  <c r="N2045" i="3"/>
  <c r="AP2044" i="3"/>
  <c r="AU2044" i="3" s="1"/>
  <c r="AN2044" i="3"/>
  <c r="AM2044" i="3"/>
  <c r="AL2044" i="3"/>
  <c r="AK2044" i="3"/>
  <c r="AO2044" i="3" s="1"/>
  <c r="AH2044" i="3"/>
  <c r="AG2044" i="3"/>
  <c r="AF2044" i="3"/>
  <c r="AC2044" i="3"/>
  <c r="AB2044" i="3"/>
  <c r="AA2044" i="3"/>
  <c r="Y2044" i="3"/>
  <c r="X2044" i="3"/>
  <c r="Z2044" i="3" s="1"/>
  <c r="W2044" i="3"/>
  <c r="V2044" i="3"/>
  <c r="S2044" i="3"/>
  <c r="U2044" i="3" s="1"/>
  <c r="R2044" i="3"/>
  <c r="T2044" i="3" s="1"/>
  <c r="AE2044" i="3" s="1"/>
  <c r="Q2044" i="3"/>
  <c r="AQ2044" i="3" s="1"/>
  <c r="P2044" i="3"/>
  <c r="O2044" i="3"/>
  <c r="AJ2044" i="3" s="1"/>
  <c r="N2044" i="3"/>
  <c r="AP2043" i="3"/>
  <c r="AU2043" i="3" s="1"/>
  <c r="AN2043" i="3"/>
  <c r="AM2043" i="3"/>
  <c r="AL2043" i="3"/>
  <c r="AK2043" i="3"/>
  <c r="AO2043" i="3" s="1"/>
  <c r="AH2043" i="3"/>
  <c r="AG2043" i="3"/>
  <c r="AF2043" i="3"/>
  <c r="AC2043" i="3"/>
  <c r="AB2043" i="3"/>
  <c r="AA2043" i="3"/>
  <c r="Y2043" i="3"/>
  <c r="X2043" i="3"/>
  <c r="Z2043" i="3" s="1"/>
  <c r="W2043" i="3"/>
  <c r="V2043" i="3"/>
  <c r="S2043" i="3"/>
  <c r="U2043" i="3" s="1"/>
  <c r="R2043" i="3"/>
  <c r="T2043" i="3" s="1"/>
  <c r="AE2043" i="3" s="1"/>
  <c r="Q2043" i="3"/>
  <c r="AQ2043" i="3" s="1"/>
  <c r="P2043" i="3"/>
  <c r="O2043" i="3"/>
  <c r="AJ2043" i="3" s="1"/>
  <c r="N2043" i="3"/>
  <c r="AP2042" i="3"/>
  <c r="AN2042" i="3"/>
  <c r="AM2042" i="3"/>
  <c r="AL2042" i="3"/>
  <c r="AK2042" i="3"/>
  <c r="AO2042" i="3" s="1"/>
  <c r="AH2042" i="3"/>
  <c r="AG2042" i="3"/>
  <c r="AF2042" i="3"/>
  <c r="AC2042" i="3"/>
  <c r="AB2042" i="3"/>
  <c r="Y2042" i="3"/>
  <c r="X2042" i="3"/>
  <c r="Z2042" i="3" s="1"/>
  <c r="W2042" i="3"/>
  <c r="V2042" i="3"/>
  <c r="S2042" i="3"/>
  <c r="U2042" i="3" s="1"/>
  <c r="R2042" i="3"/>
  <c r="T2042" i="3" s="1"/>
  <c r="AE2042" i="3" s="1"/>
  <c r="Q2042" i="3"/>
  <c r="AQ2042" i="3" s="1"/>
  <c r="P2042" i="3"/>
  <c r="O2042" i="3"/>
  <c r="AJ2042" i="3" s="1"/>
  <c r="N2042" i="3"/>
  <c r="AP2041" i="3"/>
  <c r="AU2041" i="3" s="1"/>
  <c r="AN2041" i="3"/>
  <c r="AM2041" i="3"/>
  <c r="AL2041" i="3"/>
  <c r="AK2041" i="3"/>
  <c r="AO2041" i="3" s="1"/>
  <c r="AH2041" i="3"/>
  <c r="AG2041" i="3"/>
  <c r="AF2041" i="3"/>
  <c r="AC2041" i="3"/>
  <c r="AB2041" i="3"/>
  <c r="AA2041" i="3"/>
  <c r="Y2041" i="3"/>
  <c r="X2041" i="3"/>
  <c r="Z2041" i="3" s="1"/>
  <c r="W2041" i="3"/>
  <c r="V2041" i="3"/>
  <c r="S2041" i="3"/>
  <c r="U2041" i="3" s="1"/>
  <c r="R2041" i="3"/>
  <c r="T2041" i="3" s="1"/>
  <c r="AE2041" i="3" s="1"/>
  <c r="Q2041" i="3"/>
  <c r="AQ2041" i="3" s="1"/>
  <c r="P2041" i="3"/>
  <c r="O2041" i="3"/>
  <c r="AJ2041" i="3" s="1"/>
  <c r="N2041" i="3"/>
  <c r="AP2040" i="3"/>
  <c r="AU2040" i="3" s="1"/>
  <c r="AN2040" i="3"/>
  <c r="AM2040" i="3"/>
  <c r="AL2040" i="3"/>
  <c r="AK2040" i="3"/>
  <c r="AO2040" i="3" s="1"/>
  <c r="AH2040" i="3"/>
  <c r="AG2040" i="3"/>
  <c r="AF2040" i="3"/>
  <c r="AC2040" i="3"/>
  <c r="AB2040" i="3"/>
  <c r="AA2040" i="3"/>
  <c r="Y2040" i="3"/>
  <c r="X2040" i="3"/>
  <c r="Z2040" i="3" s="1"/>
  <c r="W2040" i="3"/>
  <c r="V2040" i="3"/>
  <c r="S2040" i="3"/>
  <c r="U2040" i="3" s="1"/>
  <c r="R2040" i="3"/>
  <c r="T2040" i="3" s="1"/>
  <c r="AE2040" i="3" s="1"/>
  <c r="Q2040" i="3"/>
  <c r="AQ2040" i="3" s="1"/>
  <c r="P2040" i="3"/>
  <c r="O2040" i="3"/>
  <c r="AJ2040" i="3" s="1"/>
  <c r="N2040" i="3"/>
  <c r="AP2039" i="3"/>
  <c r="AU2039" i="3" s="1"/>
  <c r="AN2039" i="3"/>
  <c r="AM2039" i="3"/>
  <c r="AL2039" i="3"/>
  <c r="AK2039" i="3"/>
  <c r="AO2039" i="3" s="1"/>
  <c r="AH2039" i="3"/>
  <c r="AG2039" i="3"/>
  <c r="AF2039" i="3"/>
  <c r="AC2039" i="3"/>
  <c r="AB2039" i="3"/>
  <c r="AA2039" i="3"/>
  <c r="Y2039" i="3"/>
  <c r="X2039" i="3"/>
  <c r="Z2039" i="3" s="1"/>
  <c r="W2039" i="3"/>
  <c r="V2039" i="3"/>
  <c r="S2039" i="3"/>
  <c r="U2039" i="3" s="1"/>
  <c r="R2039" i="3"/>
  <c r="T2039" i="3" s="1"/>
  <c r="AE2039" i="3" s="1"/>
  <c r="Q2039" i="3"/>
  <c r="AQ2039" i="3" s="1"/>
  <c r="P2039" i="3"/>
  <c r="O2039" i="3"/>
  <c r="AJ2039" i="3" s="1"/>
  <c r="N2039" i="3"/>
  <c r="AP2038" i="3"/>
  <c r="AU2038" i="3" s="1"/>
  <c r="AN2038" i="3"/>
  <c r="AM2038" i="3"/>
  <c r="AL2038" i="3"/>
  <c r="AK2038" i="3"/>
  <c r="AO2038" i="3" s="1"/>
  <c r="AH2038" i="3"/>
  <c r="AG2038" i="3"/>
  <c r="AF2038" i="3"/>
  <c r="AC2038" i="3"/>
  <c r="AB2038" i="3"/>
  <c r="AA2038" i="3"/>
  <c r="Y2038" i="3"/>
  <c r="X2038" i="3"/>
  <c r="Z2038" i="3" s="1"/>
  <c r="W2038" i="3"/>
  <c r="V2038" i="3"/>
  <c r="S2038" i="3"/>
  <c r="U2038" i="3" s="1"/>
  <c r="R2038" i="3"/>
  <c r="T2038" i="3" s="1"/>
  <c r="AE2038" i="3" s="1"/>
  <c r="Q2038" i="3"/>
  <c r="AQ2038" i="3" s="1"/>
  <c r="P2038" i="3"/>
  <c r="O2038" i="3"/>
  <c r="AJ2038" i="3" s="1"/>
  <c r="N2038" i="3"/>
  <c r="AP2037" i="3"/>
  <c r="AU2037" i="3" s="1"/>
  <c r="AN2037" i="3"/>
  <c r="AM2037" i="3"/>
  <c r="AL2037" i="3"/>
  <c r="AK2037" i="3"/>
  <c r="AO2037" i="3" s="1"/>
  <c r="AH2037" i="3"/>
  <c r="AG2037" i="3"/>
  <c r="AF2037" i="3"/>
  <c r="AC2037" i="3"/>
  <c r="AB2037" i="3"/>
  <c r="AA2037" i="3"/>
  <c r="Y2037" i="3"/>
  <c r="X2037" i="3"/>
  <c r="Z2037" i="3" s="1"/>
  <c r="W2037" i="3"/>
  <c r="V2037" i="3"/>
  <c r="S2037" i="3"/>
  <c r="U2037" i="3" s="1"/>
  <c r="R2037" i="3"/>
  <c r="T2037" i="3" s="1"/>
  <c r="AE2037" i="3" s="1"/>
  <c r="Q2037" i="3"/>
  <c r="AQ2037" i="3" s="1"/>
  <c r="P2037" i="3"/>
  <c r="O2037" i="3"/>
  <c r="AJ2037" i="3" s="1"/>
  <c r="N2037" i="3"/>
  <c r="AP2036" i="3"/>
  <c r="AU2036" i="3" s="1"/>
  <c r="AN2036" i="3"/>
  <c r="AM2036" i="3"/>
  <c r="AL2036" i="3"/>
  <c r="AK2036" i="3"/>
  <c r="AO2036" i="3" s="1"/>
  <c r="AH2036" i="3"/>
  <c r="AG2036" i="3"/>
  <c r="AF2036" i="3"/>
  <c r="AC2036" i="3"/>
  <c r="AB2036" i="3"/>
  <c r="AA2036" i="3"/>
  <c r="Y2036" i="3"/>
  <c r="X2036" i="3"/>
  <c r="Z2036" i="3" s="1"/>
  <c r="W2036" i="3"/>
  <c r="V2036" i="3"/>
  <c r="S2036" i="3"/>
  <c r="U2036" i="3" s="1"/>
  <c r="R2036" i="3"/>
  <c r="T2036" i="3" s="1"/>
  <c r="AE2036" i="3" s="1"/>
  <c r="Q2036" i="3"/>
  <c r="AQ2036" i="3" s="1"/>
  <c r="P2036" i="3"/>
  <c r="O2036" i="3"/>
  <c r="AJ2036" i="3" s="1"/>
  <c r="N2036" i="3"/>
  <c r="AP2035" i="3"/>
  <c r="AU2035" i="3" s="1"/>
  <c r="AN2035" i="3"/>
  <c r="AM2035" i="3"/>
  <c r="AL2035" i="3"/>
  <c r="AK2035" i="3"/>
  <c r="AO2035" i="3" s="1"/>
  <c r="AH2035" i="3"/>
  <c r="AG2035" i="3"/>
  <c r="AF2035" i="3"/>
  <c r="AC2035" i="3"/>
  <c r="AB2035" i="3"/>
  <c r="AA2035" i="3"/>
  <c r="Y2035" i="3"/>
  <c r="X2035" i="3"/>
  <c r="Z2035" i="3" s="1"/>
  <c r="W2035" i="3"/>
  <c r="V2035" i="3"/>
  <c r="S2035" i="3"/>
  <c r="U2035" i="3" s="1"/>
  <c r="R2035" i="3"/>
  <c r="T2035" i="3" s="1"/>
  <c r="AE2035" i="3" s="1"/>
  <c r="Q2035" i="3"/>
  <c r="P2035" i="3"/>
  <c r="O2035" i="3"/>
  <c r="AJ2035" i="3" s="1"/>
  <c r="N2035" i="3"/>
  <c r="AP2034" i="3"/>
  <c r="AN2034" i="3"/>
  <c r="AM2034" i="3"/>
  <c r="AL2034" i="3"/>
  <c r="AK2034" i="3"/>
  <c r="AO2034" i="3" s="1"/>
  <c r="AH2034" i="3"/>
  <c r="AG2034" i="3"/>
  <c r="AF2034" i="3"/>
  <c r="AC2034" i="3"/>
  <c r="AB2034" i="3"/>
  <c r="Y2034" i="3"/>
  <c r="X2034" i="3"/>
  <c r="Z2034" i="3" s="1"/>
  <c r="W2034" i="3"/>
  <c r="V2034" i="3"/>
  <c r="S2034" i="3"/>
  <c r="U2034" i="3" s="1"/>
  <c r="R2034" i="3"/>
  <c r="T2034" i="3" s="1"/>
  <c r="AE2034" i="3" s="1"/>
  <c r="Q2034" i="3"/>
  <c r="AQ2034" i="3" s="1"/>
  <c r="P2034" i="3"/>
  <c r="O2034" i="3"/>
  <c r="AJ2034" i="3" s="1"/>
  <c r="N2034" i="3"/>
  <c r="AP2033" i="3"/>
  <c r="AU2033" i="3" s="1"/>
  <c r="AN2033" i="3"/>
  <c r="AM2033" i="3"/>
  <c r="AL2033" i="3"/>
  <c r="AK2033" i="3"/>
  <c r="AO2033" i="3" s="1"/>
  <c r="AH2033" i="3"/>
  <c r="AG2033" i="3"/>
  <c r="AF2033" i="3"/>
  <c r="AC2033" i="3"/>
  <c r="AB2033" i="3"/>
  <c r="AA2033" i="3"/>
  <c r="Y2033" i="3"/>
  <c r="X2033" i="3"/>
  <c r="Z2033" i="3" s="1"/>
  <c r="W2033" i="3"/>
  <c r="V2033" i="3"/>
  <c r="S2033" i="3"/>
  <c r="U2033" i="3" s="1"/>
  <c r="R2033" i="3"/>
  <c r="T2033" i="3" s="1"/>
  <c r="AE2033" i="3" s="1"/>
  <c r="Q2033" i="3"/>
  <c r="AQ2033" i="3" s="1"/>
  <c r="P2033" i="3"/>
  <c r="O2033" i="3"/>
  <c r="AJ2033" i="3" s="1"/>
  <c r="N2033" i="3"/>
  <c r="AP2032" i="3"/>
  <c r="AU2032" i="3" s="1"/>
  <c r="AN2032" i="3"/>
  <c r="AM2032" i="3"/>
  <c r="AL2032" i="3"/>
  <c r="AK2032" i="3"/>
  <c r="AO2032" i="3" s="1"/>
  <c r="AH2032" i="3"/>
  <c r="AG2032" i="3"/>
  <c r="AF2032" i="3"/>
  <c r="AC2032" i="3"/>
  <c r="AB2032" i="3"/>
  <c r="AA2032" i="3"/>
  <c r="Y2032" i="3"/>
  <c r="X2032" i="3"/>
  <c r="Z2032" i="3" s="1"/>
  <c r="W2032" i="3"/>
  <c r="V2032" i="3"/>
  <c r="S2032" i="3"/>
  <c r="U2032" i="3" s="1"/>
  <c r="R2032" i="3"/>
  <c r="T2032" i="3" s="1"/>
  <c r="AE2032" i="3" s="1"/>
  <c r="Q2032" i="3"/>
  <c r="P2032" i="3"/>
  <c r="O2032" i="3"/>
  <c r="AJ2032" i="3" s="1"/>
  <c r="N2032" i="3"/>
  <c r="AP2031" i="3"/>
  <c r="AN2031" i="3"/>
  <c r="AM2031" i="3"/>
  <c r="AL2031" i="3"/>
  <c r="AK2031" i="3"/>
  <c r="AO2031" i="3" s="1"/>
  <c r="AH2031" i="3"/>
  <c r="AG2031" i="3"/>
  <c r="AF2031" i="3"/>
  <c r="AC2031" i="3"/>
  <c r="AB2031" i="3"/>
  <c r="Y2031" i="3"/>
  <c r="X2031" i="3"/>
  <c r="Z2031" i="3" s="1"/>
  <c r="W2031" i="3"/>
  <c r="V2031" i="3"/>
  <c r="S2031" i="3"/>
  <c r="U2031" i="3" s="1"/>
  <c r="R2031" i="3"/>
  <c r="T2031" i="3" s="1"/>
  <c r="AE2031" i="3" s="1"/>
  <c r="Q2031" i="3"/>
  <c r="AQ2031" i="3" s="1"/>
  <c r="P2031" i="3"/>
  <c r="O2031" i="3"/>
  <c r="AJ2031" i="3" s="1"/>
  <c r="N2031" i="3"/>
  <c r="AP2030" i="3"/>
  <c r="AU2030" i="3" s="1"/>
  <c r="AN2030" i="3"/>
  <c r="AM2030" i="3"/>
  <c r="AL2030" i="3"/>
  <c r="AK2030" i="3"/>
  <c r="AO2030" i="3" s="1"/>
  <c r="AH2030" i="3"/>
  <c r="AG2030" i="3"/>
  <c r="AF2030" i="3"/>
  <c r="AC2030" i="3"/>
  <c r="AB2030" i="3"/>
  <c r="AA2030" i="3"/>
  <c r="Y2030" i="3"/>
  <c r="X2030" i="3"/>
  <c r="Z2030" i="3" s="1"/>
  <c r="W2030" i="3"/>
  <c r="V2030" i="3"/>
  <c r="S2030" i="3"/>
  <c r="U2030" i="3" s="1"/>
  <c r="R2030" i="3"/>
  <c r="T2030" i="3" s="1"/>
  <c r="AE2030" i="3" s="1"/>
  <c r="Q2030" i="3"/>
  <c r="AQ2030" i="3" s="1"/>
  <c r="P2030" i="3"/>
  <c r="O2030" i="3"/>
  <c r="AJ2030" i="3" s="1"/>
  <c r="N2030" i="3"/>
  <c r="AP2029" i="3"/>
  <c r="AU2029" i="3" s="1"/>
  <c r="AN2029" i="3"/>
  <c r="AM2029" i="3"/>
  <c r="AL2029" i="3"/>
  <c r="AK2029" i="3"/>
  <c r="AO2029" i="3" s="1"/>
  <c r="AH2029" i="3"/>
  <c r="AG2029" i="3"/>
  <c r="AF2029" i="3"/>
  <c r="AC2029" i="3"/>
  <c r="AB2029" i="3"/>
  <c r="AA2029" i="3"/>
  <c r="Y2029" i="3"/>
  <c r="X2029" i="3"/>
  <c r="Z2029" i="3" s="1"/>
  <c r="W2029" i="3"/>
  <c r="V2029" i="3"/>
  <c r="S2029" i="3"/>
  <c r="U2029" i="3" s="1"/>
  <c r="R2029" i="3"/>
  <c r="T2029" i="3" s="1"/>
  <c r="AE2029" i="3" s="1"/>
  <c r="Q2029" i="3"/>
  <c r="AQ2029" i="3" s="1"/>
  <c r="P2029" i="3"/>
  <c r="O2029" i="3"/>
  <c r="AJ2029" i="3" s="1"/>
  <c r="N2029" i="3"/>
  <c r="AP2028" i="3"/>
  <c r="AN2028" i="3"/>
  <c r="AM2028" i="3"/>
  <c r="AL2028" i="3"/>
  <c r="AK2028" i="3"/>
  <c r="AO2028" i="3" s="1"/>
  <c r="AH2028" i="3"/>
  <c r="AG2028" i="3"/>
  <c r="AF2028" i="3"/>
  <c r="AC2028" i="3"/>
  <c r="AB2028" i="3"/>
  <c r="Y2028" i="3"/>
  <c r="X2028" i="3"/>
  <c r="Z2028" i="3" s="1"/>
  <c r="W2028" i="3"/>
  <c r="V2028" i="3"/>
  <c r="S2028" i="3"/>
  <c r="U2028" i="3" s="1"/>
  <c r="R2028" i="3"/>
  <c r="T2028" i="3" s="1"/>
  <c r="AE2028" i="3" s="1"/>
  <c r="Q2028" i="3"/>
  <c r="AQ2028" i="3" s="1"/>
  <c r="P2028" i="3"/>
  <c r="O2028" i="3"/>
  <c r="AJ2028" i="3" s="1"/>
  <c r="N2028" i="3"/>
  <c r="AP2027" i="3"/>
  <c r="AU2027" i="3" s="1"/>
  <c r="AN2027" i="3"/>
  <c r="AM2027" i="3"/>
  <c r="AL2027" i="3"/>
  <c r="AK2027" i="3"/>
  <c r="AO2027" i="3" s="1"/>
  <c r="AH2027" i="3"/>
  <c r="AG2027" i="3"/>
  <c r="AF2027" i="3"/>
  <c r="AC2027" i="3"/>
  <c r="AB2027" i="3"/>
  <c r="AA2027" i="3"/>
  <c r="Y2027" i="3"/>
  <c r="X2027" i="3"/>
  <c r="Z2027" i="3" s="1"/>
  <c r="W2027" i="3"/>
  <c r="V2027" i="3"/>
  <c r="S2027" i="3"/>
  <c r="U2027" i="3" s="1"/>
  <c r="R2027" i="3"/>
  <c r="T2027" i="3" s="1"/>
  <c r="AE2027" i="3" s="1"/>
  <c r="Q2027" i="3"/>
  <c r="AQ2027" i="3" s="1"/>
  <c r="P2027" i="3"/>
  <c r="O2027" i="3"/>
  <c r="AJ2027" i="3" s="1"/>
  <c r="N2027" i="3"/>
  <c r="AP2026" i="3"/>
  <c r="AU2026" i="3" s="1"/>
  <c r="AN2026" i="3"/>
  <c r="AM2026" i="3"/>
  <c r="AL2026" i="3"/>
  <c r="AK2026" i="3"/>
  <c r="AO2026" i="3" s="1"/>
  <c r="AH2026" i="3"/>
  <c r="AG2026" i="3"/>
  <c r="AF2026" i="3"/>
  <c r="AC2026" i="3"/>
  <c r="AB2026" i="3"/>
  <c r="AA2026" i="3"/>
  <c r="Y2026" i="3"/>
  <c r="X2026" i="3"/>
  <c r="Z2026" i="3" s="1"/>
  <c r="W2026" i="3"/>
  <c r="V2026" i="3"/>
  <c r="S2026" i="3"/>
  <c r="U2026" i="3" s="1"/>
  <c r="R2026" i="3"/>
  <c r="T2026" i="3" s="1"/>
  <c r="AE2026" i="3" s="1"/>
  <c r="Q2026" i="3"/>
  <c r="AQ2026" i="3" s="1"/>
  <c r="P2026" i="3"/>
  <c r="O2026" i="3"/>
  <c r="AJ2026" i="3" s="1"/>
  <c r="N2026" i="3"/>
  <c r="AP2025" i="3"/>
  <c r="AU2025" i="3" s="1"/>
  <c r="AN2025" i="3"/>
  <c r="AM2025" i="3"/>
  <c r="AL2025" i="3"/>
  <c r="AK2025" i="3"/>
  <c r="AO2025" i="3" s="1"/>
  <c r="AH2025" i="3"/>
  <c r="AG2025" i="3"/>
  <c r="AF2025" i="3"/>
  <c r="AC2025" i="3"/>
  <c r="AB2025" i="3"/>
  <c r="AA2025" i="3"/>
  <c r="Y2025" i="3"/>
  <c r="X2025" i="3"/>
  <c r="Z2025" i="3" s="1"/>
  <c r="W2025" i="3"/>
  <c r="V2025" i="3"/>
  <c r="S2025" i="3"/>
  <c r="U2025" i="3" s="1"/>
  <c r="R2025" i="3"/>
  <c r="T2025" i="3" s="1"/>
  <c r="AE2025" i="3" s="1"/>
  <c r="Q2025" i="3"/>
  <c r="P2025" i="3"/>
  <c r="O2025" i="3"/>
  <c r="AJ2025" i="3" s="1"/>
  <c r="N2025" i="3"/>
  <c r="AP2024" i="3"/>
  <c r="AU2024" i="3" s="1"/>
  <c r="AN2024" i="3"/>
  <c r="AM2024" i="3"/>
  <c r="AL2024" i="3"/>
  <c r="AK2024" i="3"/>
  <c r="AO2024" i="3" s="1"/>
  <c r="AH2024" i="3"/>
  <c r="AG2024" i="3"/>
  <c r="AF2024" i="3"/>
  <c r="AC2024" i="3"/>
  <c r="AB2024" i="3"/>
  <c r="AA2024" i="3"/>
  <c r="Y2024" i="3"/>
  <c r="X2024" i="3"/>
  <c r="Z2024" i="3" s="1"/>
  <c r="W2024" i="3"/>
  <c r="V2024" i="3"/>
  <c r="S2024" i="3"/>
  <c r="U2024" i="3" s="1"/>
  <c r="R2024" i="3"/>
  <c r="T2024" i="3" s="1"/>
  <c r="AE2024" i="3" s="1"/>
  <c r="Q2024" i="3"/>
  <c r="AQ2024" i="3" s="1"/>
  <c r="P2024" i="3"/>
  <c r="O2024" i="3"/>
  <c r="AJ2024" i="3" s="1"/>
  <c r="N2024" i="3"/>
  <c r="AP2023" i="3"/>
  <c r="AN2023" i="3"/>
  <c r="AM2023" i="3"/>
  <c r="AL2023" i="3"/>
  <c r="AK2023" i="3"/>
  <c r="AO2023" i="3" s="1"/>
  <c r="AH2023" i="3"/>
  <c r="AG2023" i="3"/>
  <c r="AF2023" i="3"/>
  <c r="AC2023" i="3"/>
  <c r="AB2023" i="3"/>
  <c r="Y2023" i="3"/>
  <c r="X2023" i="3"/>
  <c r="Z2023" i="3" s="1"/>
  <c r="W2023" i="3"/>
  <c r="V2023" i="3"/>
  <c r="S2023" i="3"/>
  <c r="U2023" i="3" s="1"/>
  <c r="R2023" i="3"/>
  <c r="T2023" i="3" s="1"/>
  <c r="AE2023" i="3" s="1"/>
  <c r="Q2023" i="3"/>
  <c r="AQ2023" i="3" s="1"/>
  <c r="P2023" i="3"/>
  <c r="O2023" i="3"/>
  <c r="AJ2023" i="3" s="1"/>
  <c r="N2023" i="3"/>
  <c r="AP2022" i="3"/>
  <c r="AU2022" i="3" s="1"/>
  <c r="AN2022" i="3"/>
  <c r="AM2022" i="3"/>
  <c r="AL2022" i="3"/>
  <c r="AK2022" i="3"/>
  <c r="AO2022" i="3" s="1"/>
  <c r="AH2022" i="3"/>
  <c r="AG2022" i="3"/>
  <c r="AF2022" i="3"/>
  <c r="AC2022" i="3"/>
  <c r="AB2022" i="3"/>
  <c r="AA2022" i="3"/>
  <c r="Y2022" i="3"/>
  <c r="X2022" i="3"/>
  <c r="Z2022" i="3" s="1"/>
  <c r="W2022" i="3"/>
  <c r="V2022" i="3"/>
  <c r="S2022" i="3"/>
  <c r="U2022" i="3" s="1"/>
  <c r="R2022" i="3"/>
  <c r="T2022" i="3" s="1"/>
  <c r="AE2022" i="3" s="1"/>
  <c r="Q2022" i="3"/>
  <c r="AQ2022" i="3" s="1"/>
  <c r="P2022" i="3"/>
  <c r="O2022" i="3"/>
  <c r="AJ2022" i="3" s="1"/>
  <c r="N2022" i="3"/>
  <c r="AP2021" i="3"/>
  <c r="AU2021" i="3" s="1"/>
  <c r="AN2021" i="3"/>
  <c r="AM2021" i="3"/>
  <c r="AL2021" i="3"/>
  <c r="AK2021" i="3"/>
  <c r="AO2021" i="3" s="1"/>
  <c r="AH2021" i="3"/>
  <c r="AG2021" i="3"/>
  <c r="AF2021" i="3"/>
  <c r="AC2021" i="3"/>
  <c r="AB2021" i="3"/>
  <c r="AA2021" i="3"/>
  <c r="Y2021" i="3"/>
  <c r="X2021" i="3"/>
  <c r="Z2021" i="3" s="1"/>
  <c r="W2021" i="3"/>
  <c r="V2021" i="3"/>
  <c r="S2021" i="3"/>
  <c r="U2021" i="3" s="1"/>
  <c r="R2021" i="3"/>
  <c r="T2021" i="3" s="1"/>
  <c r="AE2021" i="3" s="1"/>
  <c r="Q2021" i="3"/>
  <c r="AQ2021" i="3" s="1"/>
  <c r="P2021" i="3"/>
  <c r="O2021" i="3"/>
  <c r="AJ2021" i="3" s="1"/>
  <c r="N2021" i="3"/>
  <c r="AP2020" i="3"/>
  <c r="AU2020" i="3" s="1"/>
  <c r="AN2020" i="3"/>
  <c r="AM2020" i="3"/>
  <c r="AL2020" i="3"/>
  <c r="AK2020" i="3"/>
  <c r="AO2020" i="3" s="1"/>
  <c r="AH2020" i="3"/>
  <c r="AG2020" i="3"/>
  <c r="AF2020" i="3"/>
  <c r="AC2020" i="3"/>
  <c r="AB2020" i="3"/>
  <c r="AA2020" i="3"/>
  <c r="Y2020" i="3"/>
  <c r="X2020" i="3"/>
  <c r="Z2020" i="3" s="1"/>
  <c r="W2020" i="3"/>
  <c r="V2020" i="3"/>
  <c r="S2020" i="3"/>
  <c r="U2020" i="3" s="1"/>
  <c r="R2020" i="3"/>
  <c r="T2020" i="3" s="1"/>
  <c r="AE2020" i="3" s="1"/>
  <c r="Q2020" i="3"/>
  <c r="AQ2020" i="3" s="1"/>
  <c r="P2020" i="3"/>
  <c r="O2020" i="3"/>
  <c r="AJ2020" i="3" s="1"/>
  <c r="N2020" i="3"/>
  <c r="AP2019" i="3"/>
  <c r="AU2019" i="3" s="1"/>
  <c r="AN2019" i="3"/>
  <c r="AM2019" i="3"/>
  <c r="AL2019" i="3"/>
  <c r="AK2019" i="3"/>
  <c r="AO2019" i="3" s="1"/>
  <c r="AH2019" i="3"/>
  <c r="AG2019" i="3"/>
  <c r="AF2019" i="3"/>
  <c r="AC2019" i="3"/>
  <c r="AB2019" i="3"/>
  <c r="AA2019" i="3"/>
  <c r="Y2019" i="3"/>
  <c r="X2019" i="3"/>
  <c r="Z2019" i="3" s="1"/>
  <c r="W2019" i="3"/>
  <c r="V2019" i="3"/>
  <c r="S2019" i="3"/>
  <c r="U2019" i="3" s="1"/>
  <c r="R2019" i="3"/>
  <c r="T2019" i="3" s="1"/>
  <c r="AE2019" i="3" s="1"/>
  <c r="Q2019" i="3"/>
  <c r="AQ2019" i="3" s="1"/>
  <c r="P2019" i="3"/>
  <c r="O2019" i="3"/>
  <c r="AJ2019" i="3" s="1"/>
  <c r="N2019" i="3"/>
  <c r="AP2018" i="3"/>
  <c r="AU2018" i="3" s="1"/>
  <c r="AN2018" i="3"/>
  <c r="AM2018" i="3"/>
  <c r="AL2018" i="3"/>
  <c r="AK2018" i="3"/>
  <c r="AO2018" i="3" s="1"/>
  <c r="AH2018" i="3"/>
  <c r="AG2018" i="3"/>
  <c r="AF2018" i="3"/>
  <c r="AC2018" i="3"/>
  <c r="AB2018" i="3"/>
  <c r="AA2018" i="3"/>
  <c r="Y2018" i="3"/>
  <c r="X2018" i="3"/>
  <c r="Z2018" i="3" s="1"/>
  <c r="W2018" i="3"/>
  <c r="V2018" i="3"/>
  <c r="S2018" i="3"/>
  <c r="U2018" i="3" s="1"/>
  <c r="R2018" i="3"/>
  <c r="T2018" i="3" s="1"/>
  <c r="AE2018" i="3" s="1"/>
  <c r="Q2018" i="3"/>
  <c r="AQ2018" i="3" s="1"/>
  <c r="P2018" i="3"/>
  <c r="O2018" i="3"/>
  <c r="AJ2018" i="3" s="1"/>
  <c r="N2018" i="3"/>
  <c r="AP2017" i="3"/>
  <c r="AU2017" i="3" s="1"/>
  <c r="AN2017" i="3"/>
  <c r="AM2017" i="3"/>
  <c r="AL2017" i="3"/>
  <c r="AK2017" i="3"/>
  <c r="AO2017" i="3" s="1"/>
  <c r="AH2017" i="3"/>
  <c r="AG2017" i="3"/>
  <c r="AF2017" i="3"/>
  <c r="AC2017" i="3"/>
  <c r="AB2017" i="3"/>
  <c r="AA2017" i="3"/>
  <c r="Y2017" i="3"/>
  <c r="X2017" i="3"/>
  <c r="Z2017" i="3" s="1"/>
  <c r="W2017" i="3"/>
  <c r="V2017" i="3"/>
  <c r="S2017" i="3"/>
  <c r="U2017" i="3" s="1"/>
  <c r="R2017" i="3"/>
  <c r="T2017" i="3" s="1"/>
  <c r="AE2017" i="3" s="1"/>
  <c r="Q2017" i="3"/>
  <c r="AQ2017" i="3" s="1"/>
  <c r="P2017" i="3"/>
  <c r="O2017" i="3"/>
  <c r="AJ2017" i="3" s="1"/>
  <c r="N2017" i="3"/>
  <c r="AP2016" i="3"/>
  <c r="AU2016" i="3" s="1"/>
  <c r="AN2016" i="3"/>
  <c r="AM2016" i="3"/>
  <c r="AL2016" i="3"/>
  <c r="AK2016" i="3"/>
  <c r="AO2016" i="3" s="1"/>
  <c r="AH2016" i="3"/>
  <c r="AG2016" i="3"/>
  <c r="AF2016" i="3"/>
  <c r="AC2016" i="3"/>
  <c r="AB2016" i="3"/>
  <c r="AA2016" i="3"/>
  <c r="Y2016" i="3"/>
  <c r="X2016" i="3"/>
  <c r="Z2016" i="3" s="1"/>
  <c r="W2016" i="3"/>
  <c r="V2016" i="3"/>
  <c r="S2016" i="3"/>
  <c r="U2016" i="3" s="1"/>
  <c r="R2016" i="3"/>
  <c r="T2016" i="3" s="1"/>
  <c r="AE2016" i="3" s="1"/>
  <c r="Q2016" i="3"/>
  <c r="AQ2016" i="3" s="1"/>
  <c r="P2016" i="3"/>
  <c r="O2016" i="3"/>
  <c r="AJ2016" i="3" s="1"/>
  <c r="N2016" i="3"/>
  <c r="AP2015" i="3"/>
  <c r="AU2015" i="3" s="1"/>
  <c r="AN2015" i="3"/>
  <c r="AM2015" i="3"/>
  <c r="AL2015" i="3"/>
  <c r="AK2015" i="3"/>
  <c r="AO2015" i="3" s="1"/>
  <c r="AH2015" i="3"/>
  <c r="AG2015" i="3"/>
  <c r="AF2015" i="3"/>
  <c r="AC2015" i="3"/>
  <c r="AB2015" i="3"/>
  <c r="AA2015" i="3"/>
  <c r="Y2015" i="3"/>
  <c r="X2015" i="3"/>
  <c r="Z2015" i="3" s="1"/>
  <c r="W2015" i="3"/>
  <c r="V2015" i="3"/>
  <c r="S2015" i="3"/>
  <c r="U2015" i="3" s="1"/>
  <c r="R2015" i="3"/>
  <c r="T2015" i="3" s="1"/>
  <c r="AE2015" i="3" s="1"/>
  <c r="Q2015" i="3"/>
  <c r="P2015" i="3"/>
  <c r="O2015" i="3"/>
  <c r="AJ2015" i="3" s="1"/>
  <c r="N2015" i="3"/>
  <c r="AP2014" i="3"/>
  <c r="AU2014" i="3" s="1"/>
  <c r="AN2014" i="3"/>
  <c r="AM2014" i="3"/>
  <c r="AL2014" i="3"/>
  <c r="AK2014" i="3"/>
  <c r="AO2014" i="3" s="1"/>
  <c r="AH2014" i="3"/>
  <c r="AG2014" i="3"/>
  <c r="AF2014" i="3"/>
  <c r="AC2014" i="3"/>
  <c r="AB2014" i="3"/>
  <c r="AA2014" i="3"/>
  <c r="Y2014" i="3"/>
  <c r="X2014" i="3"/>
  <c r="Z2014" i="3" s="1"/>
  <c r="W2014" i="3"/>
  <c r="V2014" i="3"/>
  <c r="S2014" i="3"/>
  <c r="U2014" i="3" s="1"/>
  <c r="R2014" i="3"/>
  <c r="T2014" i="3" s="1"/>
  <c r="AE2014" i="3" s="1"/>
  <c r="Q2014" i="3"/>
  <c r="AQ2014" i="3" s="1"/>
  <c r="P2014" i="3"/>
  <c r="O2014" i="3"/>
  <c r="AJ2014" i="3" s="1"/>
  <c r="N2014" i="3"/>
  <c r="AP2013" i="3"/>
  <c r="AU2013" i="3" s="1"/>
  <c r="AN2013" i="3"/>
  <c r="AM2013" i="3"/>
  <c r="AL2013" i="3"/>
  <c r="AK2013" i="3"/>
  <c r="AO2013" i="3" s="1"/>
  <c r="AH2013" i="3"/>
  <c r="AG2013" i="3"/>
  <c r="AF2013" i="3"/>
  <c r="AC2013" i="3"/>
  <c r="AB2013" i="3"/>
  <c r="AA2013" i="3"/>
  <c r="Y2013" i="3"/>
  <c r="X2013" i="3"/>
  <c r="Z2013" i="3" s="1"/>
  <c r="W2013" i="3"/>
  <c r="V2013" i="3"/>
  <c r="S2013" i="3"/>
  <c r="U2013" i="3" s="1"/>
  <c r="R2013" i="3"/>
  <c r="T2013" i="3" s="1"/>
  <c r="AE2013" i="3" s="1"/>
  <c r="Q2013" i="3"/>
  <c r="P2013" i="3"/>
  <c r="O2013" i="3"/>
  <c r="AJ2013" i="3" s="1"/>
  <c r="N2013" i="3"/>
  <c r="AP2012" i="3"/>
  <c r="AU2012" i="3" s="1"/>
  <c r="AN2012" i="3"/>
  <c r="AM2012" i="3"/>
  <c r="AL2012" i="3"/>
  <c r="AK2012" i="3"/>
  <c r="AO2012" i="3" s="1"/>
  <c r="AH2012" i="3"/>
  <c r="AG2012" i="3"/>
  <c r="AF2012" i="3"/>
  <c r="AC2012" i="3"/>
  <c r="AB2012" i="3"/>
  <c r="AA2012" i="3"/>
  <c r="Y2012" i="3"/>
  <c r="X2012" i="3"/>
  <c r="Z2012" i="3" s="1"/>
  <c r="W2012" i="3"/>
  <c r="V2012" i="3"/>
  <c r="S2012" i="3"/>
  <c r="U2012" i="3" s="1"/>
  <c r="R2012" i="3"/>
  <c r="T2012" i="3" s="1"/>
  <c r="AE2012" i="3" s="1"/>
  <c r="Q2012" i="3"/>
  <c r="AQ2012" i="3" s="1"/>
  <c r="P2012" i="3"/>
  <c r="O2012" i="3"/>
  <c r="AJ2012" i="3" s="1"/>
  <c r="N2012" i="3"/>
  <c r="AP2011" i="3"/>
  <c r="AU2011" i="3" s="1"/>
  <c r="AN2011" i="3"/>
  <c r="AM2011" i="3"/>
  <c r="AL2011" i="3"/>
  <c r="AK2011" i="3"/>
  <c r="AO2011" i="3" s="1"/>
  <c r="AH2011" i="3"/>
  <c r="AG2011" i="3"/>
  <c r="AF2011" i="3"/>
  <c r="AC2011" i="3"/>
  <c r="AB2011" i="3"/>
  <c r="AA2011" i="3"/>
  <c r="Y2011" i="3"/>
  <c r="X2011" i="3"/>
  <c r="Z2011" i="3" s="1"/>
  <c r="W2011" i="3"/>
  <c r="V2011" i="3"/>
  <c r="S2011" i="3"/>
  <c r="U2011" i="3" s="1"/>
  <c r="R2011" i="3"/>
  <c r="T2011" i="3" s="1"/>
  <c r="AE2011" i="3" s="1"/>
  <c r="Q2011" i="3"/>
  <c r="AQ2011" i="3" s="1"/>
  <c r="P2011" i="3"/>
  <c r="O2011" i="3"/>
  <c r="AJ2011" i="3" s="1"/>
  <c r="N2011" i="3"/>
  <c r="AP2010" i="3"/>
  <c r="AU2010" i="3" s="1"/>
  <c r="AN2010" i="3"/>
  <c r="AM2010" i="3"/>
  <c r="AL2010" i="3"/>
  <c r="AK2010" i="3"/>
  <c r="AO2010" i="3" s="1"/>
  <c r="AH2010" i="3"/>
  <c r="AG2010" i="3"/>
  <c r="AF2010" i="3"/>
  <c r="AC2010" i="3"/>
  <c r="AB2010" i="3"/>
  <c r="AA2010" i="3"/>
  <c r="Y2010" i="3"/>
  <c r="X2010" i="3"/>
  <c r="Z2010" i="3" s="1"/>
  <c r="W2010" i="3"/>
  <c r="V2010" i="3"/>
  <c r="S2010" i="3"/>
  <c r="U2010" i="3" s="1"/>
  <c r="R2010" i="3"/>
  <c r="T2010" i="3" s="1"/>
  <c r="AE2010" i="3" s="1"/>
  <c r="Q2010" i="3"/>
  <c r="AQ2010" i="3" s="1"/>
  <c r="P2010" i="3"/>
  <c r="O2010" i="3"/>
  <c r="AJ2010" i="3" s="1"/>
  <c r="N2010" i="3"/>
  <c r="AP2009" i="3"/>
  <c r="AU2009" i="3" s="1"/>
  <c r="AN2009" i="3"/>
  <c r="AM2009" i="3"/>
  <c r="AL2009" i="3"/>
  <c r="AK2009" i="3"/>
  <c r="AO2009" i="3" s="1"/>
  <c r="AH2009" i="3"/>
  <c r="AG2009" i="3"/>
  <c r="AF2009" i="3"/>
  <c r="AC2009" i="3"/>
  <c r="AB2009" i="3"/>
  <c r="AA2009" i="3"/>
  <c r="Y2009" i="3"/>
  <c r="X2009" i="3"/>
  <c r="Z2009" i="3" s="1"/>
  <c r="W2009" i="3"/>
  <c r="V2009" i="3"/>
  <c r="S2009" i="3"/>
  <c r="U2009" i="3" s="1"/>
  <c r="R2009" i="3"/>
  <c r="T2009" i="3" s="1"/>
  <c r="AE2009" i="3" s="1"/>
  <c r="Q2009" i="3"/>
  <c r="AQ2009" i="3" s="1"/>
  <c r="P2009" i="3"/>
  <c r="O2009" i="3"/>
  <c r="AJ2009" i="3" s="1"/>
  <c r="N2009" i="3"/>
  <c r="AP2008" i="3"/>
  <c r="AU2008" i="3" s="1"/>
  <c r="AN2008" i="3"/>
  <c r="AM2008" i="3"/>
  <c r="AL2008" i="3"/>
  <c r="AK2008" i="3"/>
  <c r="AO2008" i="3" s="1"/>
  <c r="AH2008" i="3"/>
  <c r="AG2008" i="3"/>
  <c r="AF2008" i="3"/>
  <c r="AC2008" i="3"/>
  <c r="AB2008" i="3"/>
  <c r="AA2008" i="3"/>
  <c r="Y2008" i="3"/>
  <c r="X2008" i="3"/>
  <c r="Z2008" i="3" s="1"/>
  <c r="W2008" i="3"/>
  <c r="V2008" i="3"/>
  <c r="S2008" i="3"/>
  <c r="U2008" i="3" s="1"/>
  <c r="R2008" i="3"/>
  <c r="T2008" i="3" s="1"/>
  <c r="AE2008" i="3" s="1"/>
  <c r="Q2008" i="3"/>
  <c r="AQ2008" i="3" s="1"/>
  <c r="P2008" i="3"/>
  <c r="O2008" i="3"/>
  <c r="AJ2008" i="3" s="1"/>
  <c r="N2008" i="3"/>
  <c r="AP2007" i="3"/>
  <c r="AN2007" i="3"/>
  <c r="AM2007" i="3"/>
  <c r="AL2007" i="3"/>
  <c r="AK2007" i="3"/>
  <c r="AO2007" i="3" s="1"/>
  <c r="AH2007" i="3"/>
  <c r="AG2007" i="3"/>
  <c r="AF2007" i="3"/>
  <c r="AC2007" i="3"/>
  <c r="AB2007" i="3"/>
  <c r="Y2007" i="3"/>
  <c r="X2007" i="3"/>
  <c r="Z2007" i="3" s="1"/>
  <c r="W2007" i="3"/>
  <c r="V2007" i="3"/>
  <c r="S2007" i="3"/>
  <c r="U2007" i="3" s="1"/>
  <c r="R2007" i="3"/>
  <c r="T2007" i="3" s="1"/>
  <c r="AE2007" i="3" s="1"/>
  <c r="Q2007" i="3"/>
  <c r="AQ2007" i="3" s="1"/>
  <c r="P2007" i="3"/>
  <c r="O2007" i="3"/>
  <c r="AJ2007" i="3" s="1"/>
  <c r="N2007" i="3"/>
  <c r="AP2006" i="3"/>
  <c r="AU2006" i="3" s="1"/>
  <c r="AN2006" i="3"/>
  <c r="AM2006" i="3"/>
  <c r="AL2006" i="3"/>
  <c r="AK2006" i="3"/>
  <c r="AO2006" i="3" s="1"/>
  <c r="AH2006" i="3"/>
  <c r="AG2006" i="3"/>
  <c r="AF2006" i="3"/>
  <c r="AC2006" i="3"/>
  <c r="AB2006" i="3"/>
  <c r="AA2006" i="3"/>
  <c r="Y2006" i="3"/>
  <c r="X2006" i="3"/>
  <c r="Z2006" i="3" s="1"/>
  <c r="W2006" i="3"/>
  <c r="V2006" i="3"/>
  <c r="S2006" i="3"/>
  <c r="U2006" i="3" s="1"/>
  <c r="R2006" i="3"/>
  <c r="T2006" i="3" s="1"/>
  <c r="AE2006" i="3" s="1"/>
  <c r="Q2006" i="3"/>
  <c r="AQ2006" i="3" s="1"/>
  <c r="P2006" i="3"/>
  <c r="O2006" i="3"/>
  <c r="AJ2006" i="3" s="1"/>
  <c r="N2006" i="3"/>
  <c r="AP2005" i="3"/>
  <c r="AU2005" i="3" s="1"/>
  <c r="AN2005" i="3"/>
  <c r="AM2005" i="3"/>
  <c r="AL2005" i="3"/>
  <c r="AK2005" i="3"/>
  <c r="AO2005" i="3" s="1"/>
  <c r="AH2005" i="3"/>
  <c r="AG2005" i="3"/>
  <c r="AF2005" i="3"/>
  <c r="AC2005" i="3"/>
  <c r="AB2005" i="3"/>
  <c r="AA2005" i="3"/>
  <c r="Y2005" i="3"/>
  <c r="X2005" i="3"/>
  <c r="Z2005" i="3" s="1"/>
  <c r="W2005" i="3"/>
  <c r="V2005" i="3"/>
  <c r="S2005" i="3"/>
  <c r="U2005" i="3" s="1"/>
  <c r="R2005" i="3"/>
  <c r="T2005" i="3" s="1"/>
  <c r="AE2005" i="3" s="1"/>
  <c r="Q2005" i="3"/>
  <c r="P2005" i="3"/>
  <c r="O2005" i="3"/>
  <c r="AJ2005" i="3" s="1"/>
  <c r="N2005" i="3"/>
  <c r="AP2004" i="3"/>
  <c r="AU2004" i="3" s="1"/>
  <c r="AN2004" i="3"/>
  <c r="AM2004" i="3"/>
  <c r="AL2004" i="3"/>
  <c r="AK2004" i="3"/>
  <c r="AO2004" i="3" s="1"/>
  <c r="AH2004" i="3"/>
  <c r="AG2004" i="3"/>
  <c r="AF2004" i="3"/>
  <c r="AC2004" i="3"/>
  <c r="AB2004" i="3"/>
  <c r="AA2004" i="3"/>
  <c r="Y2004" i="3"/>
  <c r="X2004" i="3"/>
  <c r="Z2004" i="3" s="1"/>
  <c r="W2004" i="3"/>
  <c r="V2004" i="3"/>
  <c r="S2004" i="3"/>
  <c r="U2004" i="3" s="1"/>
  <c r="R2004" i="3"/>
  <c r="T2004" i="3" s="1"/>
  <c r="AE2004" i="3" s="1"/>
  <c r="Q2004" i="3"/>
  <c r="P2004" i="3"/>
  <c r="O2004" i="3"/>
  <c r="AJ2004" i="3" s="1"/>
  <c r="N2004" i="3"/>
  <c r="AP2003" i="3"/>
  <c r="AU2003" i="3" s="1"/>
  <c r="AN2003" i="3"/>
  <c r="AM2003" i="3"/>
  <c r="AL2003" i="3"/>
  <c r="AK2003" i="3"/>
  <c r="AO2003" i="3" s="1"/>
  <c r="AH2003" i="3"/>
  <c r="AG2003" i="3"/>
  <c r="AF2003" i="3"/>
  <c r="AC2003" i="3"/>
  <c r="AB2003" i="3"/>
  <c r="AA2003" i="3"/>
  <c r="Y2003" i="3"/>
  <c r="X2003" i="3"/>
  <c r="Z2003" i="3" s="1"/>
  <c r="W2003" i="3"/>
  <c r="V2003" i="3"/>
  <c r="S2003" i="3"/>
  <c r="U2003" i="3" s="1"/>
  <c r="R2003" i="3"/>
  <c r="T2003" i="3" s="1"/>
  <c r="AE2003" i="3" s="1"/>
  <c r="Q2003" i="3"/>
  <c r="AQ2003" i="3" s="1"/>
  <c r="P2003" i="3"/>
  <c r="O2003" i="3"/>
  <c r="AJ2003" i="3" s="1"/>
  <c r="N2003" i="3"/>
  <c r="AP2002" i="3"/>
  <c r="AU2002" i="3" s="1"/>
  <c r="AN2002" i="3"/>
  <c r="AM2002" i="3"/>
  <c r="AL2002" i="3"/>
  <c r="AK2002" i="3"/>
  <c r="AO2002" i="3" s="1"/>
  <c r="AH2002" i="3"/>
  <c r="AG2002" i="3"/>
  <c r="AF2002" i="3"/>
  <c r="AC2002" i="3"/>
  <c r="AB2002" i="3"/>
  <c r="AA2002" i="3"/>
  <c r="Y2002" i="3"/>
  <c r="X2002" i="3"/>
  <c r="Z2002" i="3" s="1"/>
  <c r="W2002" i="3"/>
  <c r="V2002" i="3"/>
  <c r="S2002" i="3"/>
  <c r="U2002" i="3" s="1"/>
  <c r="R2002" i="3"/>
  <c r="T2002" i="3" s="1"/>
  <c r="AE2002" i="3" s="1"/>
  <c r="Q2002" i="3"/>
  <c r="AQ2002" i="3" s="1"/>
  <c r="P2002" i="3"/>
  <c r="O2002" i="3"/>
  <c r="AJ2002" i="3" s="1"/>
  <c r="N2002" i="3"/>
  <c r="AP2001" i="3"/>
  <c r="AU2001" i="3" s="1"/>
  <c r="AN2001" i="3"/>
  <c r="AM2001" i="3"/>
  <c r="AL2001" i="3"/>
  <c r="AK2001" i="3"/>
  <c r="AO2001" i="3" s="1"/>
  <c r="AH2001" i="3"/>
  <c r="AG2001" i="3"/>
  <c r="AF2001" i="3"/>
  <c r="AC2001" i="3"/>
  <c r="AB2001" i="3"/>
  <c r="AA2001" i="3"/>
  <c r="Y2001" i="3"/>
  <c r="X2001" i="3"/>
  <c r="Z2001" i="3" s="1"/>
  <c r="W2001" i="3"/>
  <c r="V2001" i="3"/>
  <c r="S2001" i="3"/>
  <c r="U2001" i="3" s="1"/>
  <c r="R2001" i="3"/>
  <c r="T2001" i="3" s="1"/>
  <c r="AE2001" i="3" s="1"/>
  <c r="Q2001" i="3"/>
  <c r="AQ2001" i="3" s="1"/>
  <c r="P2001" i="3"/>
  <c r="O2001" i="3"/>
  <c r="AJ2001" i="3" s="1"/>
  <c r="N2001" i="3"/>
  <c r="AP2000" i="3"/>
  <c r="AU2000" i="3" s="1"/>
  <c r="AN2000" i="3"/>
  <c r="AM2000" i="3"/>
  <c r="AL2000" i="3"/>
  <c r="AK2000" i="3"/>
  <c r="AO2000" i="3" s="1"/>
  <c r="AH2000" i="3"/>
  <c r="AG2000" i="3"/>
  <c r="AF2000" i="3"/>
  <c r="AC2000" i="3"/>
  <c r="AB2000" i="3"/>
  <c r="AA2000" i="3"/>
  <c r="Y2000" i="3"/>
  <c r="X2000" i="3"/>
  <c r="Z2000" i="3" s="1"/>
  <c r="W2000" i="3"/>
  <c r="V2000" i="3"/>
  <c r="S2000" i="3"/>
  <c r="U2000" i="3" s="1"/>
  <c r="R2000" i="3"/>
  <c r="T2000" i="3" s="1"/>
  <c r="AE2000" i="3" s="1"/>
  <c r="Q2000" i="3"/>
  <c r="AQ2000" i="3" s="1"/>
  <c r="P2000" i="3"/>
  <c r="O2000" i="3"/>
  <c r="AJ2000" i="3" s="1"/>
  <c r="N2000" i="3"/>
  <c r="AP1999" i="3"/>
  <c r="AU1999" i="3" s="1"/>
  <c r="AN1999" i="3"/>
  <c r="AM1999" i="3"/>
  <c r="AL1999" i="3"/>
  <c r="AK1999" i="3"/>
  <c r="AO1999" i="3" s="1"/>
  <c r="AH1999" i="3"/>
  <c r="AG1999" i="3"/>
  <c r="AF1999" i="3"/>
  <c r="AC1999" i="3"/>
  <c r="AB1999" i="3"/>
  <c r="AA1999" i="3"/>
  <c r="Y1999" i="3"/>
  <c r="X1999" i="3"/>
  <c r="Z1999" i="3" s="1"/>
  <c r="W1999" i="3"/>
  <c r="V1999" i="3"/>
  <c r="S1999" i="3"/>
  <c r="U1999" i="3" s="1"/>
  <c r="R1999" i="3"/>
  <c r="T1999" i="3" s="1"/>
  <c r="AE1999" i="3" s="1"/>
  <c r="Q1999" i="3"/>
  <c r="AQ1999" i="3" s="1"/>
  <c r="P1999" i="3"/>
  <c r="O1999" i="3"/>
  <c r="AJ1999" i="3" s="1"/>
  <c r="N1999" i="3"/>
  <c r="AP1998" i="3"/>
  <c r="AU1998" i="3" s="1"/>
  <c r="AN1998" i="3"/>
  <c r="AM1998" i="3"/>
  <c r="AL1998" i="3"/>
  <c r="AK1998" i="3"/>
  <c r="AO1998" i="3" s="1"/>
  <c r="AH1998" i="3"/>
  <c r="AG1998" i="3"/>
  <c r="AF1998" i="3"/>
  <c r="AC1998" i="3"/>
  <c r="AB1998" i="3"/>
  <c r="AA1998" i="3"/>
  <c r="Y1998" i="3"/>
  <c r="X1998" i="3"/>
  <c r="Z1998" i="3" s="1"/>
  <c r="W1998" i="3"/>
  <c r="V1998" i="3"/>
  <c r="S1998" i="3"/>
  <c r="U1998" i="3" s="1"/>
  <c r="R1998" i="3"/>
  <c r="T1998" i="3" s="1"/>
  <c r="AE1998" i="3" s="1"/>
  <c r="Q1998" i="3"/>
  <c r="P1998" i="3"/>
  <c r="O1998" i="3"/>
  <c r="AJ1998" i="3" s="1"/>
  <c r="N1998" i="3"/>
  <c r="AP1997" i="3"/>
  <c r="AU1997" i="3" s="1"/>
  <c r="AN1997" i="3"/>
  <c r="AM1997" i="3"/>
  <c r="AL1997" i="3"/>
  <c r="AK1997" i="3"/>
  <c r="AO1997" i="3" s="1"/>
  <c r="AH1997" i="3"/>
  <c r="AG1997" i="3"/>
  <c r="AF1997" i="3"/>
  <c r="AC1997" i="3"/>
  <c r="AB1997" i="3"/>
  <c r="AA1997" i="3"/>
  <c r="Y1997" i="3"/>
  <c r="X1997" i="3"/>
  <c r="Z1997" i="3" s="1"/>
  <c r="W1997" i="3"/>
  <c r="V1997" i="3"/>
  <c r="S1997" i="3"/>
  <c r="U1997" i="3" s="1"/>
  <c r="R1997" i="3"/>
  <c r="T1997" i="3" s="1"/>
  <c r="AE1997" i="3" s="1"/>
  <c r="Q1997" i="3"/>
  <c r="P1997" i="3"/>
  <c r="O1997" i="3"/>
  <c r="AJ1997" i="3" s="1"/>
  <c r="N1997" i="3"/>
  <c r="AP1996" i="3"/>
  <c r="AU1996" i="3" s="1"/>
  <c r="AN1996" i="3"/>
  <c r="AM1996" i="3"/>
  <c r="AL1996" i="3"/>
  <c r="AK1996" i="3"/>
  <c r="AO1996" i="3" s="1"/>
  <c r="AH1996" i="3"/>
  <c r="AG1996" i="3"/>
  <c r="AF1996" i="3"/>
  <c r="AC1996" i="3"/>
  <c r="AB1996" i="3"/>
  <c r="AA1996" i="3"/>
  <c r="Y1996" i="3"/>
  <c r="X1996" i="3"/>
  <c r="Z1996" i="3" s="1"/>
  <c r="W1996" i="3"/>
  <c r="V1996" i="3"/>
  <c r="S1996" i="3"/>
  <c r="U1996" i="3" s="1"/>
  <c r="R1996" i="3"/>
  <c r="T1996" i="3" s="1"/>
  <c r="AE1996" i="3" s="1"/>
  <c r="Q1996" i="3"/>
  <c r="AQ1996" i="3" s="1"/>
  <c r="P1996" i="3"/>
  <c r="O1996" i="3"/>
  <c r="AJ1996" i="3" s="1"/>
  <c r="N1996" i="3"/>
  <c r="AP1995" i="3"/>
  <c r="AN1995" i="3"/>
  <c r="AM1995" i="3"/>
  <c r="AL1995" i="3"/>
  <c r="AK1995" i="3"/>
  <c r="AO1995" i="3" s="1"/>
  <c r="AH1995" i="3"/>
  <c r="AG1995" i="3"/>
  <c r="AF1995" i="3"/>
  <c r="AC1995" i="3"/>
  <c r="AB1995" i="3"/>
  <c r="Y1995" i="3"/>
  <c r="X1995" i="3"/>
  <c r="Z1995" i="3" s="1"/>
  <c r="W1995" i="3"/>
  <c r="V1995" i="3"/>
  <c r="S1995" i="3"/>
  <c r="U1995" i="3" s="1"/>
  <c r="R1995" i="3"/>
  <c r="T1995" i="3" s="1"/>
  <c r="AE1995" i="3" s="1"/>
  <c r="Q1995" i="3"/>
  <c r="AQ1995" i="3" s="1"/>
  <c r="P1995" i="3"/>
  <c r="O1995" i="3"/>
  <c r="AJ1995" i="3" s="1"/>
  <c r="N1995" i="3"/>
  <c r="AP1994" i="3"/>
  <c r="AU1994" i="3" s="1"/>
  <c r="AN1994" i="3"/>
  <c r="AM1994" i="3"/>
  <c r="AL1994" i="3"/>
  <c r="AK1994" i="3"/>
  <c r="AO1994" i="3" s="1"/>
  <c r="AH1994" i="3"/>
  <c r="AG1994" i="3"/>
  <c r="AF1994" i="3"/>
  <c r="AC1994" i="3"/>
  <c r="AB1994" i="3"/>
  <c r="AA1994" i="3"/>
  <c r="Y1994" i="3"/>
  <c r="X1994" i="3"/>
  <c r="Z1994" i="3" s="1"/>
  <c r="W1994" i="3"/>
  <c r="V1994" i="3"/>
  <c r="S1994" i="3"/>
  <c r="U1994" i="3" s="1"/>
  <c r="R1994" i="3"/>
  <c r="T1994" i="3" s="1"/>
  <c r="AE1994" i="3" s="1"/>
  <c r="Q1994" i="3"/>
  <c r="AQ1994" i="3" s="1"/>
  <c r="P1994" i="3"/>
  <c r="O1994" i="3"/>
  <c r="AJ1994" i="3" s="1"/>
  <c r="N1994" i="3"/>
  <c r="AP1993" i="3"/>
  <c r="AU1993" i="3" s="1"/>
  <c r="AN1993" i="3"/>
  <c r="AM1993" i="3"/>
  <c r="AL1993" i="3"/>
  <c r="AK1993" i="3"/>
  <c r="AO1993" i="3" s="1"/>
  <c r="AH1993" i="3"/>
  <c r="AG1993" i="3"/>
  <c r="AF1993" i="3"/>
  <c r="AC1993" i="3"/>
  <c r="AB1993" i="3"/>
  <c r="AA1993" i="3"/>
  <c r="Y1993" i="3"/>
  <c r="X1993" i="3"/>
  <c r="Z1993" i="3" s="1"/>
  <c r="W1993" i="3"/>
  <c r="V1993" i="3"/>
  <c r="S1993" i="3"/>
  <c r="U1993" i="3" s="1"/>
  <c r="R1993" i="3"/>
  <c r="T1993" i="3" s="1"/>
  <c r="AE1993" i="3" s="1"/>
  <c r="Q1993" i="3"/>
  <c r="AQ1993" i="3" s="1"/>
  <c r="P1993" i="3"/>
  <c r="O1993" i="3"/>
  <c r="AJ1993" i="3" s="1"/>
  <c r="N1993" i="3"/>
  <c r="AP1992" i="3"/>
  <c r="AU1992" i="3" s="1"/>
  <c r="AN1992" i="3"/>
  <c r="AM1992" i="3"/>
  <c r="AL1992" i="3"/>
  <c r="AK1992" i="3"/>
  <c r="AO1992" i="3" s="1"/>
  <c r="AH1992" i="3"/>
  <c r="AG1992" i="3"/>
  <c r="AF1992" i="3"/>
  <c r="AC1992" i="3"/>
  <c r="AB1992" i="3"/>
  <c r="AA1992" i="3"/>
  <c r="Y1992" i="3"/>
  <c r="X1992" i="3"/>
  <c r="Z1992" i="3" s="1"/>
  <c r="W1992" i="3"/>
  <c r="V1992" i="3"/>
  <c r="S1992" i="3"/>
  <c r="U1992" i="3" s="1"/>
  <c r="R1992" i="3"/>
  <c r="T1992" i="3" s="1"/>
  <c r="AE1992" i="3" s="1"/>
  <c r="Q1992" i="3"/>
  <c r="P1992" i="3"/>
  <c r="O1992" i="3"/>
  <c r="AJ1992" i="3" s="1"/>
  <c r="N1992" i="3"/>
  <c r="AP1991" i="3"/>
  <c r="AU1991" i="3" s="1"/>
  <c r="AN1991" i="3"/>
  <c r="AM1991" i="3"/>
  <c r="AL1991" i="3"/>
  <c r="AK1991" i="3"/>
  <c r="AO1991" i="3" s="1"/>
  <c r="AH1991" i="3"/>
  <c r="AG1991" i="3"/>
  <c r="AF1991" i="3"/>
  <c r="AC1991" i="3"/>
  <c r="AB1991" i="3"/>
  <c r="AA1991" i="3"/>
  <c r="Y1991" i="3"/>
  <c r="X1991" i="3"/>
  <c r="Z1991" i="3" s="1"/>
  <c r="W1991" i="3"/>
  <c r="V1991" i="3"/>
  <c r="S1991" i="3"/>
  <c r="U1991" i="3" s="1"/>
  <c r="R1991" i="3"/>
  <c r="T1991" i="3" s="1"/>
  <c r="AE1991" i="3" s="1"/>
  <c r="Q1991" i="3"/>
  <c r="AQ1991" i="3" s="1"/>
  <c r="P1991" i="3"/>
  <c r="O1991" i="3"/>
  <c r="AJ1991" i="3" s="1"/>
  <c r="N1991" i="3"/>
  <c r="AP1990" i="3"/>
  <c r="AU1990" i="3" s="1"/>
  <c r="AN1990" i="3"/>
  <c r="AM1990" i="3"/>
  <c r="AL1990" i="3"/>
  <c r="AK1990" i="3"/>
  <c r="AO1990" i="3" s="1"/>
  <c r="AH1990" i="3"/>
  <c r="AG1990" i="3"/>
  <c r="AF1990" i="3"/>
  <c r="AC1990" i="3"/>
  <c r="AB1990" i="3"/>
  <c r="AA1990" i="3"/>
  <c r="Y1990" i="3"/>
  <c r="X1990" i="3"/>
  <c r="Z1990" i="3" s="1"/>
  <c r="W1990" i="3"/>
  <c r="V1990" i="3"/>
  <c r="S1990" i="3"/>
  <c r="U1990" i="3" s="1"/>
  <c r="R1990" i="3"/>
  <c r="T1990" i="3" s="1"/>
  <c r="AE1990" i="3" s="1"/>
  <c r="Q1990" i="3"/>
  <c r="AQ1990" i="3" s="1"/>
  <c r="P1990" i="3"/>
  <c r="O1990" i="3"/>
  <c r="AJ1990" i="3" s="1"/>
  <c r="N1990" i="3"/>
  <c r="AP1989" i="3"/>
  <c r="AU1989" i="3" s="1"/>
  <c r="AN1989" i="3"/>
  <c r="AM1989" i="3"/>
  <c r="AL1989" i="3"/>
  <c r="AK1989" i="3"/>
  <c r="AO1989" i="3" s="1"/>
  <c r="AH1989" i="3"/>
  <c r="AG1989" i="3"/>
  <c r="AF1989" i="3"/>
  <c r="AC1989" i="3"/>
  <c r="AB1989" i="3"/>
  <c r="AA1989" i="3"/>
  <c r="Y1989" i="3"/>
  <c r="X1989" i="3"/>
  <c r="Z1989" i="3" s="1"/>
  <c r="W1989" i="3"/>
  <c r="V1989" i="3"/>
  <c r="S1989" i="3"/>
  <c r="U1989" i="3" s="1"/>
  <c r="R1989" i="3"/>
  <c r="T1989" i="3" s="1"/>
  <c r="AE1989" i="3" s="1"/>
  <c r="Q1989" i="3"/>
  <c r="AQ1989" i="3" s="1"/>
  <c r="P1989" i="3"/>
  <c r="O1989" i="3"/>
  <c r="AJ1989" i="3" s="1"/>
  <c r="N1989" i="3"/>
  <c r="AP1988" i="3"/>
  <c r="AU1988" i="3" s="1"/>
  <c r="AN1988" i="3"/>
  <c r="AM1988" i="3"/>
  <c r="AL1988" i="3"/>
  <c r="AK1988" i="3"/>
  <c r="AO1988" i="3" s="1"/>
  <c r="AH1988" i="3"/>
  <c r="AG1988" i="3"/>
  <c r="AF1988" i="3"/>
  <c r="AC1988" i="3"/>
  <c r="AB1988" i="3"/>
  <c r="AA1988" i="3"/>
  <c r="Y1988" i="3"/>
  <c r="X1988" i="3"/>
  <c r="Z1988" i="3" s="1"/>
  <c r="W1988" i="3"/>
  <c r="V1988" i="3"/>
  <c r="S1988" i="3"/>
  <c r="U1988" i="3" s="1"/>
  <c r="R1988" i="3"/>
  <c r="T1988" i="3" s="1"/>
  <c r="AE1988" i="3" s="1"/>
  <c r="Q1988" i="3"/>
  <c r="AQ1988" i="3" s="1"/>
  <c r="P1988" i="3"/>
  <c r="O1988" i="3"/>
  <c r="AJ1988" i="3" s="1"/>
  <c r="N1988" i="3"/>
  <c r="AP1987" i="3"/>
  <c r="AU1987" i="3" s="1"/>
  <c r="AN1987" i="3"/>
  <c r="AM1987" i="3"/>
  <c r="AL1987" i="3"/>
  <c r="AK1987" i="3"/>
  <c r="AO1987" i="3" s="1"/>
  <c r="AH1987" i="3"/>
  <c r="AG1987" i="3"/>
  <c r="AF1987" i="3"/>
  <c r="AC1987" i="3"/>
  <c r="AB1987" i="3"/>
  <c r="AA1987" i="3"/>
  <c r="Y1987" i="3"/>
  <c r="X1987" i="3"/>
  <c r="Z1987" i="3" s="1"/>
  <c r="W1987" i="3"/>
  <c r="V1987" i="3"/>
  <c r="S1987" i="3"/>
  <c r="U1987" i="3" s="1"/>
  <c r="R1987" i="3"/>
  <c r="T1987" i="3" s="1"/>
  <c r="AE1987" i="3" s="1"/>
  <c r="Q1987" i="3"/>
  <c r="AQ1987" i="3" s="1"/>
  <c r="P1987" i="3"/>
  <c r="O1987" i="3"/>
  <c r="AJ1987" i="3" s="1"/>
  <c r="N1987" i="3"/>
  <c r="AP1986" i="3"/>
  <c r="AU1986" i="3" s="1"/>
  <c r="AN1986" i="3"/>
  <c r="AM1986" i="3"/>
  <c r="AL1986" i="3"/>
  <c r="AK1986" i="3"/>
  <c r="AO1986" i="3" s="1"/>
  <c r="AH1986" i="3"/>
  <c r="AG1986" i="3"/>
  <c r="AF1986" i="3"/>
  <c r="AC1986" i="3"/>
  <c r="AB1986" i="3"/>
  <c r="AA1986" i="3"/>
  <c r="Y1986" i="3"/>
  <c r="X1986" i="3"/>
  <c r="Z1986" i="3" s="1"/>
  <c r="W1986" i="3"/>
  <c r="V1986" i="3"/>
  <c r="S1986" i="3"/>
  <c r="U1986" i="3" s="1"/>
  <c r="R1986" i="3"/>
  <c r="T1986" i="3" s="1"/>
  <c r="AE1986" i="3" s="1"/>
  <c r="Q1986" i="3"/>
  <c r="AQ1986" i="3" s="1"/>
  <c r="P1986" i="3"/>
  <c r="O1986" i="3"/>
  <c r="AJ1986" i="3" s="1"/>
  <c r="N1986" i="3"/>
  <c r="AP1985" i="3"/>
  <c r="AU1985" i="3" s="1"/>
  <c r="AN1985" i="3"/>
  <c r="AM1985" i="3"/>
  <c r="AL1985" i="3"/>
  <c r="AK1985" i="3"/>
  <c r="AO1985" i="3" s="1"/>
  <c r="AH1985" i="3"/>
  <c r="AG1985" i="3"/>
  <c r="AF1985" i="3"/>
  <c r="AC1985" i="3"/>
  <c r="AB1985" i="3"/>
  <c r="AA1985" i="3"/>
  <c r="Y1985" i="3"/>
  <c r="X1985" i="3"/>
  <c r="Z1985" i="3" s="1"/>
  <c r="W1985" i="3"/>
  <c r="V1985" i="3"/>
  <c r="S1985" i="3"/>
  <c r="U1985" i="3" s="1"/>
  <c r="R1985" i="3"/>
  <c r="T1985" i="3" s="1"/>
  <c r="AE1985" i="3" s="1"/>
  <c r="Q1985" i="3"/>
  <c r="AQ1985" i="3" s="1"/>
  <c r="P1985" i="3"/>
  <c r="O1985" i="3"/>
  <c r="AJ1985" i="3" s="1"/>
  <c r="N1985" i="3"/>
  <c r="AP1984" i="3"/>
  <c r="AU1984" i="3" s="1"/>
  <c r="AN1984" i="3"/>
  <c r="AM1984" i="3"/>
  <c r="AL1984" i="3"/>
  <c r="AK1984" i="3"/>
  <c r="AO1984" i="3" s="1"/>
  <c r="AH1984" i="3"/>
  <c r="AG1984" i="3"/>
  <c r="AF1984" i="3"/>
  <c r="AC1984" i="3"/>
  <c r="AB1984" i="3"/>
  <c r="AA1984" i="3"/>
  <c r="Y1984" i="3"/>
  <c r="X1984" i="3"/>
  <c r="Z1984" i="3" s="1"/>
  <c r="W1984" i="3"/>
  <c r="V1984" i="3"/>
  <c r="S1984" i="3"/>
  <c r="U1984" i="3" s="1"/>
  <c r="R1984" i="3"/>
  <c r="T1984" i="3" s="1"/>
  <c r="AE1984" i="3" s="1"/>
  <c r="Q1984" i="3"/>
  <c r="AQ1984" i="3" s="1"/>
  <c r="P1984" i="3"/>
  <c r="O1984" i="3"/>
  <c r="AJ1984" i="3" s="1"/>
  <c r="N1984" i="3"/>
  <c r="AP1983" i="3"/>
  <c r="AU1983" i="3" s="1"/>
  <c r="AN1983" i="3"/>
  <c r="AM1983" i="3"/>
  <c r="AL1983" i="3"/>
  <c r="AK1983" i="3"/>
  <c r="AO1983" i="3" s="1"/>
  <c r="AH1983" i="3"/>
  <c r="AG1983" i="3"/>
  <c r="AF1983" i="3"/>
  <c r="AC1983" i="3"/>
  <c r="AB1983" i="3"/>
  <c r="AA1983" i="3"/>
  <c r="Y1983" i="3"/>
  <c r="X1983" i="3"/>
  <c r="Z1983" i="3" s="1"/>
  <c r="W1983" i="3"/>
  <c r="V1983" i="3"/>
  <c r="S1983" i="3"/>
  <c r="U1983" i="3" s="1"/>
  <c r="R1983" i="3"/>
  <c r="T1983" i="3" s="1"/>
  <c r="AE1983" i="3" s="1"/>
  <c r="Q1983" i="3"/>
  <c r="AQ1983" i="3" s="1"/>
  <c r="P1983" i="3"/>
  <c r="O1983" i="3"/>
  <c r="AJ1983" i="3" s="1"/>
  <c r="N1983" i="3"/>
  <c r="AP1982" i="3"/>
  <c r="AU1982" i="3" s="1"/>
  <c r="AN1982" i="3"/>
  <c r="AM1982" i="3"/>
  <c r="AL1982" i="3"/>
  <c r="AK1982" i="3"/>
  <c r="AO1982" i="3" s="1"/>
  <c r="AH1982" i="3"/>
  <c r="AG1982" i="3"/>
  <c r="AF1982" i="3"/>
  <c r="AC1982" i="3"/>
  <c r="AB1982" i="3"/>
  <c r="AA1982" i="3"/>
  <c r="Y1982" i="3"/>
  <c r="X1982" i="3"/>
  <c r="Z1982" i="3" s="1"/>
  <c r="W1982" i="3"/>
  <c r="V1982" i="3"/>
  <c r="S1982" i="3"/>
  <c r="U1982" i="3" s="1"/>
  <c r="R1982" i="3"/>
  <c r="T1982" i="3" s="1"/>
  <c r="AE1982" i="3" s="1"/>
  <c r="Q1982" i="3"/>
  <c r="AQ1982" i="3" s="1"/>
  <c r="P1982" i="3"/>
  <c r="O1982" i="3"/>
  <c r="AJ1982" i="3" s="1"/>
  <c r="N1982" i="3"/>
  <c r="AP1981" i="3"/>
  <c r="AU1981" i="3" s="1"/>
  <c r="AN1981" i="3"/>
  <c r="AM1981" i="3"/>
  <c r="AL1981" i="3"/>
  <c r="AK1981" i="3"/>
  <c r="AO1981" i="3" s="1"/>
  <c r="AH1981" i="3"/>
  <c r="AG1981" i="3"/>
  <c r="AF1981" i="3"/>
  <c r="AC1981" i="3"/>
  <c r="AB1981" i="3"/>
  <c r="AA1981" i="3"/>
  <c r="Y1981" i="3"/>
  <c r="X1981" i="3"/>
  <c r="Z1981" i="3" s="1"/>
  <c r="W1981" i="3"/>
  <c r="V1981" i="3"/>
  <c r="S1981" i="3"/>
  <c r="U1981" i="3" s="1"/>
  <c r="R1981" i="3"/>
  <c r="T1981" i="3" s="1"/>
  <c r="AE1981" i="3" s="1"/>
  <c r="Q1981" i="3"/>
  <c r="AQ1981" i="3" s="1"/>
  <c r="P1981" i="3"/>
  <c r="O1981" i="3"/>
  <c r="AJ1981" i="3" s="1"/>
  <c r="N1981" i="3"/>
  <c r="AP1980" i="3"/>
  <c r="AU1980" i="3" s="1"/>
  <c r="AN1980" i="3"/>
  <c r="AM1980" i="3"/>
  <c r="AL1980" i="3"/>
  <c r="AK1980" i="3"/>
  <c r="AO1980" i="3" s="1"/>
  <c r="AH1980" i="3"/>
  <c r="AG1980" i="3"/>
  <c r="AF1980" i="3"/>
  <c r="AC1980" i="3"/>
  <c r="AB1980" i="3"/>
  <c r="AA1980" i="3"/>
  <c r="Y1980" i="3"/>
  <c r="X1980" i="3"/>
  <c r="Z1980" i="3" s="1"/>
  <c r="W1980" i="3"/>
  <c r="V1980" i="3"/>
  <c r="S1980" i="3"/>
  <c r="U1980" i="3" s="1"/>
  <c r="R1980" i="3"/>
  <c r="T1980" i="3" s="1"/>
  <c r="AE1980" i="3" s="1"/>
  <c r="Q1980" i="3"/>
  <c r="AQ1980" i="3" s="1"/>
  <c r="P1980" i="3"/>
  <c r="O1980" i="3"/>
  <c r="AJ1980" i="3" s="1"/>
  <c r="N1980" i="3"/>
  <c r="AP1979" i="3"/>
  <c r="AN1979" i="3"/>
  <c r="AM1979" i="3"/>
  <c r="AL1979" i="3"/>
  <c r="AK1979" i="3"/>
  <c r="AO1979" i="3" s="1"/>
  <c r="AH1979" i="3"/>
  <c r="AG1979" i="3"/>
  <c r="AF1979" i="3"/>
  <c r="AC1979" i="3"/>
  <c r="AB1979" i="3"/>
  <c r="Y1979" i="3"/>
  <c r="X1979" i="3"/>
  <c r="Z1979" i="3" s="1"/>
  <c r="W1979" i="3"/>
  <c r="V1979" i="3"/>
  <c r="S1979" i="3"/>
  <c r="U1979" i="3" s="1"/>
  <c r="R1979" i="3"/>
  <c r="T1979" i="3" s="1"/>
  <c r="AE1979" i="3" s="1"/>
  <c r="Q1979" i="3"/>
  <c r="AQ1979" i="3" s="1"/>
  <c r="P1979" i="3"/>
  <c r="O1979" i="3"/>
  <c r="AJ1979" i="3" s="1"/>
  <c r="N1979" i="3"/>
  <c r="AP1978" i="3"/>
  <c r="AU1978" i="3" s="1"/>
  <c r="AN1978" i="3"/>
  <c r="AM1978" i="3"/>
  <c r="AL1978" i="3"/>
  <c r="AK1978" i="3"/>
  <c r="AO1978" i="3" s="1"/>
  <c r="AH1978" i="3"/>
  <c r="AG1978" i="3"/>
  <c r="AF1978" i="3"/>
  <c r="AC1978" i="3"/>
  <c r="AB1978" i="3"/>
  <c r="AA1978" i="3"/>
  <c r="Y1978" i="3"/>
  <c r="X1978" i="3"/>
  <c r="Z1978" i="3" s="1"/>
  <c r="W1978" i="3"/>
  <c r="V1978" i="3"/>
  <c r="S1978" i="3"/>
  <c r="U1978" i="3" s="1"/>
  <c r="R1978" i="3"/>
  <c r="T1978" i="3" s="1"/>
  <c r="AE1978" i="3" s="1"/>
  <c r="Q1978" i="3"/>
  <c r="AQ1978" i="3" s="1"/>
  <c r="P1978" i="3"/>
  <c r="O1978" i="3"/>
  <c r="AJ1978" i="3" s="1"/>
  <c r="N1978" i="3"/>
  <c r="AP1977" i="3"/>
  <c r="AU1977" i="3" s="1"/>
  <c r="AN1977" i="3"/>
  <c r="AM1977" i="3"/>
  <c r="AL1977" i="3"/>
  <c r="AK1977" i="3"/>
  <c r="AO1977" i="3" s="1"/>
  <c r="AH1977" i="3"/>
  <c r="AG1977" i="3"/>
  <c r="AF1977" i="3"/>
  <c r="AC1977" i="3"/>
  <c r="AB1977" i="3"/>
  <c r="AA1977" i="3"/>
  <c r="Y1977" i="3"/>
  <c r="X1977" i="3"/>
  <c r="Z1977" i="3" s="1"/>
  <c r="W1977" i="3"/>
  <c r="V1977" i="3"/>
  <c r="S1977" i="3"/>
  <c r="U1977" i="3" s="1"/>
  <c r="R1977" i="3"/>
  <c r="T1977" i="3" s="1"/>
  <c r="AE1977" i="3" s="1"/>
  <c r="Q1977" i="3"/>
  <c r="AQ1977" i="3" s="1"/>
  <c r="P1977" i="3"/>
  <c r="O1977" i="3"/>
  <c r="AJ1977" i="3" s="1"/>
  <c r="N1977" i="3"/>
  <c r="AP1976" i="3"/>
  <c r="AU1976" i="3" s="1"/>
  <c r="AN1976" i="3"/>
  <c r="AM1976" i="3"/>
  <c r="AL1976" i="3"/>
  <c r="AK1976" i="3"/>
  <c r="AO1976" i="3" s="1"/>
  <c r="AH1976" i="3"/>
  <c r="AG1976" i="3"/>
  <c r="AF1976" i="3"/>
  <c r="AC1976" i="3"/>
  <c r="AB1976" i="3"/>
  <c r="AA1976" i="3"/>
  <c r="Y1976" i="3"/>
  <c r="X1976" i="3"/>
  <c r="Z1976" i="3" s="1"/>
  <c r="W1976" i="3"/>
  <c r="V1976" i="3"/>
  <c r="S1976" i="3"/>
  <c r="U1976" i="3" s="1"/>
  <c r="R1976" i="3"/>
  <c r="T1976" i="3" s="1"/>
  <c r="AE1976" i="3" s="1"/>
  <c r="Q1976" i="3"/>
  <c r="AQ1976" i="3" s="1"/>
  <c r="P1976" i="3"/>
  <c r="O1976" i="3"/>
  <c r="AJ1976" i="3" s="1"/>
  <c r="N1976" i="3"/>
  <c r="AP1975" i="3"/>
  <c r="AU1975" i="3" s="1"/>
  <c r="AN1975" i="3"/>
  <c r="AM1975" i="3"/>
  <c r="AL1975" i="3"/>
  <c r="AK1975" i="3"/>
  <c r="AO1975" i="3" s="1"/>
  <c r="AH1975" i="3"/>
  <c r="AG1975" i="3"/>
  <c r="AF1975" i="3"/>
  <c r="AC1975" i="3"/>
  <c r="AB1975" i="3"/>
  <c r="AA1975" i="3"/>
  <c r="Y1975" i="3"/>
  <c r="X1975" i="3"/>
  <c r="Z1975" i="3" s="1"/>
  <c r="W1975" i="3"/>
  <c r="V1975" i="3"/>
  <c r="S1975" i="3"/>
  <c r="U1975" i="3" s="1"/>
  <c r="R1975" i="3"/>
  <c r="T1975" i="3" s="1"/>
  <c r="AE1975" i="3" s="1"/>
  <c r="Q1975" i="3"/>
  <c r="AQ1975" i="3" s="1"/>
  <c r="P1975" i="3"/>
  <c r="O1975" i="3"/>
  <c r="AJ1975" i="3" s="1"/>
  <c r="N1975" i="3"/>
  <c r="AP1974" i="3"/>
  <c r="AN1974" i="3"/>
  <c r="AM1974" i="3"/>
  <c r="AL1974" i="3"/>
  <c r="AK1974" i="3"/>
  <c r="AO1974" i="3" s="1"/>
  <c r="AH1974" i="3"/>
  <c r="AG1974" i="3"/>
  <c r="AF1974" i="3"/>
  <c r="AC1974" i="3"/>
  <c r="AB1974" i="3"/>
  <c r="Y1974" i="3"/>
  <c r="X1974" i="3"/>
  <c r="Z1974" i="3" s="1"/>
  <c r="W1974" i="3"/>
  <c r="V1974" i="3"/>
  <c r="S1974" i="3"/>
  <c r="U1974" i="3" s="1"/>
  <c r="R1974" i="3"/>
  <c r="T1974" i="3" s="1"/>
  <c r="AE1974" i="3" s="1"/>
  <c r="Q1974" i="3"/>
  <c r="AQ1974" i="3" s="1"/>
  <c r="P1974" i="3"/>
  <c r="O1974" i="3"/>
  <c r="AJ1974" i="3" s="1"/>
  <c r="N1974" i="3"/>
  <c r="AP1973" i="3"/>
  <c r="AN1973" i="3"/>
  <c r="AM1973" i="3"/>
  <c r="AL1973" i="3"/>
  <c r="AK1973" i="3"/>
  <c r="AO1973" i="3" s="1"/>
  <c r="AH1973" i="3"/>
  <c r="AG1973" i="3"/>
  <c r="AF1973" i="3"/>
  <c r="AC1973" i="3"/>
  <c r="AB1973" i="3"/>
  <c r="Y1973" i="3"/>
  <c r="X1973" i="3"/>
  <c r="Z1973" i="3" s="1"/>
  <c r="W1973" i="3"/>
  <c r="V1973" i="3"/>
  <c r="S1973" i="3"/>
  <c r="U1973" i="3" s="1"/>
  <c r="R1973" i="3"/>
  <c r="T1973" i="3" s="1"/>
  <c r="AE1973" i="3" s="1"/>
  <c r="Q1973" i="3"/>
  <c r="AQ1973" i="3" s="1"/>
  <c r="P1973" i="3"/>
  <c r="O1973" i="3"/>
  <c r="AJ1973" i="3" s="1"/>
  <c r="N1973" i="3"/>
  <c r="AP1972" i="3"/>
  <c r="AU1972" i="3" s="1"/>
  <c r="AN1972" i="3"/>
  <c r="AM1972" i="3"/>
  <c r="AL1972" i="3"/>
  <c r="AK1972" i="3"/>
  <c r="AO1972" i="3" s="1"/>
  <c r="AH1972" i="3"/>
  <c r="AG1972" i="3"/>
  <c r="AF1972" i="3"/>
  <c r="AC1972" i="3"/>
  <c r="AB1972" i="3"/>
  <c r="AA1972" i="3"/>
  <c r="Y1972" i="3"/>
  <c r="X1972" i="3"/>
  <c r="Z1972" i="3" s="1"/>
  <c r="W1972" i="3"/>
  <c r="V1972" i="3"/>
  <c r="S1972" i="3"/>
  <c r="U1972" i="3" s="1"/>
  <c r="R1972" i="3"/>
  <c r="T1972" i="3" s="1"/>
  <c r="AE1972" i="3" s="1"/>
  <c r="Q1972" i="3"/>
  <c r="AQ1972" i="3" s="1"/>
  <c r="P1972" i="3"/>
  <c r="O1972" i="3"/>
  <c r="AJ1972" i="3" s="1"/>
  <c r="N1972" i="3"/>
  <c r="AP1971" i="3"/>
  <c r="AU1971" i="3" s="1"/>
  <c r="AN1971" i="3"/>
  <c r="AM1971" i="3"/>
  <c r="AL1971" i="3"/>
  <c r="AK1971" i="3"/>
  <c r="AO1971" i="3" s="1"/>
  <c r="AH1971" i="3"/>
  <c r="AG1971" i="3"/>
  <c r="AF1971" i="3"/>
  <c r="AC1971" i="3"/>
  <c r="AB1971" i="3"/>
  <c r="AA1971" i="3"/>
  <c r="Y1971" i="3"/>
  <c r="X1971" i="3"/>
  <c r="Z1971" i="3" s="1"/>
  <c r="W1971" i="3"/>
  <c r="V1971" i="3"/>
  <c r="S1971" i="3"/>
  <c r="U1971" i="3" s="1"/>
  <c r="R1971" i="3"/>
  <c r="T1971" i="3" s="1"/>
  <c r="AE1971" i="3" s="1"/>
  <c r="Q1971" i="3"/>
  <c r="AQ1971" i="3" s="1"/>
  <c r="P1971" i="3"/>
  <c r="O1971" i="3"/>
  <c r="AJ1971" i="3" s="1"/>
  <c r="N1971" i="3"/>
  <c r="AP1970" i="3"/>
  <c r="AU1970" i="3" s="1"/>
  <c r="AN1970" i="3"/>
  <c r="AM1970" i="3"/>
  <c r="AL1970" i="3"/>
  <c r="AK1970" i="3"/>
  <c r="AO1970" i="3" s="1"/>
  <c r="AH1970" i="3"/>
  <c r="AG1970" i="3"/>
  <c r="AF1970" i="3"/>
  <c r="AC1970" i="3"/>
  <c r="AB1970" i="3"/>
  <c r="AA1970" i="3"/>
  <c r="Y1970" i="3"/>
  <c r="X1970" i="3"/>
  <c r="Z1970" i="3" s="1"/>
  <c r="W1970" i="3"/>
  <c r="V1970" i="3"/>
  <c r="S1970" i="3"/>
  <c r="U1970" i="3" s="1"/>
  <c r="R1970" i="3"/>
  <c r="T1970" i="3" s="1"/>
  <c r="AE1970" i="3" s="1"/>
  <c r="Q1970" i="3"/>
  <c r="AQ1970" i="3" s="1"/>
  <c r="P1970" i="3"/>
  <c r="O1970" i="3"/>
  <c r="AJ1970" i="3" s="1"/>
  <c r="N1970" i="3"/>
  <c r="AP1969" i="3"/>
  <c r="AU1969" i="3" s="1"/>
  <c r="AN1969" i="3"/>
  <c r="AM1969" i="3"/>
  <c r="AL1969" i="3"/>
  <c r="AK1969" i="3"/>
  <c r="AO1969" i="3" s="1"/>
  <c r="AH1969" i="3"/>
  <c r="AG1969" i="3"/>
  <c r="AF1969" i="3"/>
  <c r="AC1969" i="3"/>
  <c r="AB1969" i="3"/>
  <c r="AA1969" i="3"/>
  <c r="Y1969" i="3"/>
  <c r="X1969" i="3"/>
  <c r="Z1969" i="3" s="1"/>
  <c r="W1969" i="3"/>
  <c r="V1969" i="3"/>
  <c r="S1969" i="3"/>
  <c r="U1969" i="3" s="1"/>
  <c r="R1969" i="3"/>
  <c r="T1969" i="3" s="1"/>
  <c r="AE1969" i="3" s="1"/>
  <c r="Q1969" i="3"/>
  <c r="AQ1969" i="3" s="1"/>
  <c r="P1969" i="3"/>
  <c r="O1969" i="3"/>
  <c r="AJ1969" i="3" s="1"/>
  <c r="N1969" i="3"/>
  <c r="AP1968" i="3"/>
  <c r="AU1968" i="3" s="1"/>
  <c r="AN1968" i="3"/>
  <c r="AM1968" i="3"/>
  <c r="AL1968" i="3"/>
  <c r="AK1968" i="3"/>
  <c r="AO1968" i="3" s="1"/>
  <c r="AH1968" i="3"/>
  <c r="AG1968" i="3"/>
  <c r="AF1968" i="3"/>
  <c r="AC1968" i="3"/>
  <c r="AB1968" i="3"/>
  <c r="AA1968" i="3"/>
  <c r="Y1968" i="3"/>
  <c r="X1968" i="3"/>
  <c r="Z1968" i="3" s="1"/>
  <c r="W1968" i="3"/>
  <c r="V1968" i="3"/>
  <c r="S1968" i="3"/>
  <c r="U1968" i="3" s="1"/>
  <c r="R1968" i="3"/>
  <c r="T1968" i="3" s="1"/>
  <c r="AE1968" i="3" s="1"/>
  <c r="Q1968" i="3"/>
  <c r="P1968" i="3"/>
  <c r="O1968" i="3"/>
  <c r="AJ1968" i="3" s="1"/>
  <c r="N1968" i="3"/>
  <c r="AP1967" i="3"/>
  <c r="AU1967" i="3" s="1"/>
  <c r="AN1967" i="3"/>
  <c r="AM1967" i="3"/>
  <c r="AL1967" i="3"/>
  <c r="AK1967" i="3"/>
  <c r="AO1967" i="3" s="1"/>
  <c r="AH1967" i="3"/>
  <c r="AG1967" i="3"/>
  <c r="AF1967" i="3"/>
  <c r="AC1967" i="3"/>
  <c r="AB1967" i="3"/>
  <c r="AA1967" i="3"/>
  <c r="Y1967" i="3"/>
  <c r="X1967" i="3"/>
  <c r="Z1967" i="3" s="1"/>
  <c r="W1967" i="3"/>
  <c r="V1967" i="3"/>
  <c r="S1967" i="3"/>
  <c r="U1967" i="3" s="1"/>
  <c r="R1967" i="3"/>
  <c r="T1967" i="3" s="1"/>
  <c r="AE1967" i="3" s="1"/>
  <c r="Q1967" i="3"/>
  <c r="AQ1967" i="3" s="1"/>
  <c r="P1967" i="3"/>
  <c r="O1967" i="3"/>
  <c r="AJ1967" i="3" s="1"/>
  <c r="N1967" i="3"/>
  <c r="AP1966" i="3"/>
  <c r="AU1966" i="3" s="1"/>
  <c r="AN1966" i="3"/>
  <c r="AM1966" i="3"/>
  <c r="AL1966" i="3"/>
  <c r="AK1966" i="3"/>
  <c r="AO1966" i="3" s="1"/>
  <c r="AH1966" i="3"/>
  <c r="AG1966" i="3"/>
  <c r="AF1966" i="3"/>
  <c r="AC1966" i="3"/>
  <c r="AB1966" i="3"/>
  <c r="AA1966" i="3"/>
  <c r="Y1966" i="3"/>
  <c r="X1966" i="3"/>
  <c r="Z1966" i="3" s="1"/>
  <c r="W1966" i="3"/>
  <c r="V1966" i="3"/>
  <c r="S1966" i="3"/>
  <c r="U1966" i="3" s="1"/>
  <c r="R1966" i="3"/>
  <c r="T1966" i="3" s="1"/>
  <c r="AE1966" i="3" s="1"/>
  <c r="Q1966" i="3"/>
  <c r="P1966" i="3"/>
  <c r="O1966" i="3"/>
  <c r="AJ1966" i="3" s="1"/>
  <c r="N1966" i="3"/>
  <c r="AP1965" i="3"/>
  <c r="AU1965" i="3" s="1"/>
  <c r="AN1965" i="3"/>
  <c r="AM1965" i="3"/>
  <c r="AL1965" i="3"/>
  <c r="AK1965" i="3"/>
  <c r="AO1965" i="3" s="1"/>
  <c r="AH1965" i="3"/>
  <c r="AG1965" i="3"/>
  <c r="AF1965" i="3"/>
  <c r="AC1965" i="3"/>
  <c r="AB1965" i="3"/>
  <c r="AA1965" i="3"/>
  <c r="Y1965" i="3"/>
  <c r="X1965" i="3"/>
  <c r="Z1965" i="3" s="1"/>
  <c r="W1965" i="3"/>
  <c r="V1965" i="3"/>
  <c r="S1965" i="3"/>
  <c r="U1965" i="3" s="1"/>
  <c r="R1965" i="3"/>
  <c r="T1965" i="3" s="1"/>
  <c r="AE1965" i="3" s="1"/>
  <c r="Q1965" i="3"/>
  <c r="AQ1965" i="3" s="1"/>
  <c r="P1965" i="3"/>
  <c r="O1965" i="3"/>
  <c r="AJ1965" i="3" s="1"/>
  <c r="N1965" i="3"/>
  <c r="AP1964" i="3"/>
  <c r="AU1964" i="3" s="1"/>
  <c r="AN1964" i="3"/>
  <c r="AM1964" i="3"/>
  <c r="AL1964" i="3"/>
  <c r="AK1964" i="3"/>
  <c r="AO1964" i="3" s="1"/>
  <c r="AH1964" i="3"/>
  <c r="AG1964" i="3"/>
  <c r="AF1964" i="3"/>
  <c r="AC1964" i="3"/>
  <c r="AB1964" i="3"/>
  <c r="AA1964" i="3"/>
  <c r="Y1964" i="3"/>
  <c r="X1964" i="3"/>
  <c r="Z1964" i="3" s="1"/>
  <c r="W1964" i="3"/>
  <c r="V1964" i="3"/>
  <c r="S1964" i="3"/>
  <c r="U1964" i="3" s="1"/>
  <c r="R1964" i="3"/>
  <c r="T1964" i="3" s="1"/>
  <c r="AE1964" i="3" s="1"/>
  <c r="Q1964" i="3"/>
  <c r="AQ1964" i="3" s="1"/>
  <c r="P1964" i="3"/>
  <c r="O1964" i="3"/>
  <c r="AJ1964" i="3" s="1"/>
  <c r="N1964" i="3"/>
  <c r="AP1963" i="3"/>
  <c r="AU1963" i="3" s="1"/>
  <c r="AN1963" i="3"/>
  <c r="AM1963" i="3"/>
  <c r="AL1963" i="3"/>
  <c r="AK1963" i="3"/>
  <c r="AO1963" i="3" s="1"/>
  <c r="AH1963" i="3"/>
  <c r="AG1963" i="3"/>
  <c r="AF1963" i="3"/>
  <c r="AC1963" i="3"/>
  <c r="AB1963" i="3"/>
  <c r="AA1963" i="3"/>
  <c r="Y1963" i="3"/>
  <c r="X1963" i="3"/>
  <c r="Z1963" i="3" s="1"/>
  <c r="W1963" i="3"/>
  <c r="V1963" i="3"/>
  <c r="S1963" i="3"/>
  <c r="U1963" i="3" s="1"/>
  <c r="R1963" i="3"/>
  <c r="T1963" i="3" s="1"/>
  <c r="AE1963" i="3" s="1"/>
  <c r="Q1963" i="3"/>
  <c r="P1963" i="3"/>
  <c r="O1963" i="3"/>
  <c r="AJ1963" i="3" s="1"/>
  <c r="N1963" i="3"/>
  <c r="AP1962" i="3"/>
  <c r="AU1962" i="3" s="1"/>
  <c r="AN1962" i="3"/>
  <c r="AM1962" i="3"/>
  <c r="AL1962" i="3"/>
  <c r="AK1962" i="3"/>
  <c r="AO1962" i="3" s="1"/>
  <c r="AH1962" i="3"/>
  <c r="AG1962" i="3"/>
  <c r="AF1962" i="3"/>
  <c r="AC1962" i="3"/>
  <c r="AB1962" i="3"/>
  <c r="AA1962" i="3"/>
  <c r="Y1962" i="3"/>
  <c r="X1962" i="3"/>
  <c r="Z1962" i="3" s="1"/>
  <c r="W1962" i="3"/>
  <c r="V1962" i="3"/>
  <c r="S1962" i="3"/>
  <c r="U1962" i="3" s="1"/>
  <c r="R1962" i="3"/>
  <c r="T1962" i="3" s="1"/>
  <c r="AE1962" i="3" s="1"/>
  <c r="Q1962" i="3"/>
  <c r="AQ1962" i="3" s="1"/>
  <c r="P1962" i="3"/>
  <c r="O1962" i="3"/>
  <c r="AJ1962" i="3" s="1"/>
  <c r="N1962" i="3"/>
  <c r="AP1961" i="3"/>
  <c r="AU1961" i="3" s="1"/>
  <c r="AN1961" i="3"/>
  <c r="AM1961" i="3"/>
  <c r="AL1961" i="3"/>
  <c r="AK1961" i="3"/>
  <c r="AO1961" i="3" s="1"/>
  <c r="AH1961" i="3"/>
  <c r="AG1961" i="3"/>
  <c r="AF1961" i="3"/>
  <c r="AC1961" i="3"/>
  <c r="AB1961" i="3"/>
  <c r="AA1961" i="3"/>
  <c r="Y1961" i="3"/>
  <c r="X1961" i="3"/>
  <c r="Z1961" i="3" s="1"/>
  <c r="W1961" i="3"/>
  <c r="V1961" i="3"/>
  <c r="S1961" i="3"/>
  <c r="U1961" i="3" s="1"/>
  <c r="R1961" i="3"/>
  <c r="T1961" i="3" s="1"/>
  <c r="AE1961" i="3" s="1"/>
  <c r="Q1961" i="3"/>
  <c r="AQ1961" i="3" s="1"/>
  <c r="P1961" i="3"/>
  <c r="O1961" i="3"/>
  <c r="AJ1961" i="3" s="1"/>
  <c r="N1961" i="3"/>
  <c r="AP1960" i="3"/>
  <c r="AU1960" i="3" s="1"/>
  <c r="AN1960" i="3"/>
  <c r="AM1960" i="3"/>
  <c r="AL1960" i="3"/>
  <c r="AK1960" i="3"/>
  <c r="AO1960" i="3" s="1"/>
  <c r="AH1960" i="3"/>
  <c r="AG1960" i="3"/>
  <c r="AF1960" i="3"/>
  <c r="AC1960" i="3"/>
  <c r="AB1960" i="3"/>
  <c r="AA1960" i="3"/>
  <c r="Y1960" i="3"/>
  <c r="X1960" i="3"/>
  <c r="Z1960" i="3" s="1"/>
  <c r="W1960" i="3"/>
  <c r="V1960" i="3"/>
  <c r="S1960" i="3"/>
  <c r="U1960" i="3" s="1"/>
  <c r="R1960" i="3"/>
  <c r="T1960" i="3" s="1"/>
  <c r="AE1960" i="3" s="1"/>
  <c r="Q1960" i="3"/>
  <c r="AQ1960" i="3" s="1"/>
  <c r="P1960" i="3"/>
  <c r="O1960" i="3"/>
  <c r="AJ1960" i="3" s="1"/>
  <c r="N1960" i="3"/>
  <c r="AP1959" i="3"/>
  <c r="AU1959" i="3" s="1"/>
  <c r="AN1959" i="3"/>
  <c r="AM1959" i="3"/>
  <c r="AL1959" i="3"/>
  <c r="AK1959" i="3"/>
  <c r="AO1959" i="3" s="1"/>
  <c r="AH1959" i="3"/>
  <c r="AG1959" i="3"/>
  <c r="AF1959" i="3"/>
  <c r="AC1959" i="3"/>
  <c r="AB1959" i="3"/>
  <c r="AA1959" i="3"/>
  <c r="Y1959" i="3"/>
  <c r="X1959" i="3"/>
  <c r="Z1959" i="3" s="1"/>
  <c r="W1959" i="3"/>
  <c r="V1959" i="3"/>
  <c r="S1959" i="3"/>
  <c r="U1959" i="3" s="1"/>
  <c r="R1959" i="3"/>
  <c r="T1959" i="3" s="1"/>
  <c r="AE1959" i="3" s="1"/>
  <c r="Q1959" i="3"/>
  <c r="AQ1959" i="3" s="1"/>
  <c r="P1959" i="3"/>
  <c r="O1959" i="3"/>
  <c r="AJ1959" i="3" s="1"/>
  <c r="N1959" i="3"/>
  <c r="AP1958" i="3"/>
  <c r="AU1958" i="3" s="1"/>
  <c r="AN1958" i="3"/>
  <c r="AM1958" i="3"/>
  <c r="AL1958" i="3"/>
  <c r="AK1958" i="3"/>
  <c r="AO1958" i="3" s="1"/>
  <c r="AH1958" i="3"/>
  <c r="AG1958" i="3"/>
  <c r="AF1958" i="3"/>
  <c r="AC1958" i="3"/>
  <c r="AB1958" i="3"/>
  <c r="AA1958" i="3"/>
  <c r="Y1958" i="3"/>
  <c r="X1958" i="3"/>
  <c r="Z1958" i="3" s="1"/>
  <c r="W1958" i="3"/>
  <c r="V1958" i="3"/>
  <c r="S1958" i="3"/>
  <c r="U1958" i="3" s="1"/>
  <c r="R1958" i="3"/>
  <c r="T1958" i="3" s="1"/>
  <c r="AE1958" i="3" s="1"/>
  <c r="Q1958" i="3"/>
  <c r="AQ1958" i="3" s="1"/>
  <c r="P1958" i="3"/>
  <c r="O1958" i="3"/>
  <c r="AJ1958" i="3" s="1"/>
  <c r="N1958" i="3"/>
  <c r="AP1957" i="3"/>
  <c r="AU1957" i="3" s="1"/>
  <c r="AN1957" i="3"/>
  <c r="AM1957" i="3"/>
  <c r="AL1957" i="3"/>
  <c r="AK1957" i="3"/>
  <c r="AO1957" i="3" s="1"/>
  <c r="AH1957" i="3"/>
  <c r="AG1957" i="3"/>
  <c r="AF1957" i="3"/>
  <c r="AC1957" i="3"/>
  <c r="AB1957" i="3"/>
  <c r="AA1957" i="3"/>
  <c r="Y1957" i="3"/>
  <c r="X1957" i="3"/>
  <c r="Z1957" i="3" s="1"/>
  <c r="W1957" i="3"/>
  <c r="V1957" i="3"/>
  <c r="S1957" i="3"/>
  <c r="U1957" i="3" s="1"/>
  <c r="R1957" i="3"/>
  <c r="T1957" i="3" s="1"/>
  <c r="AE1957" i="3" s="1"/>
  <c r="Q1957" i="3"/>
  <c r="P1957" i="3"/>
  <c r="O1957" i="3"/>
  <c r="AJ1957" i="3" s="1"/>
  <c r="N1957" i="3"/>
  <c r="AP1956" i="3"/>
  <c r="AU1956" i="3" s="1"/>
  <c r="AN1956" i="3"/>
  <c r="AM1956" i="3"/>
  <c r="AL1956" i="3"/>
  <c r="AK1956" i="3"/>
  <c r="AO1956" i="3" s="1"/>
  <c r="AH1956" i="3"/>
  <c r="AG1956" i="3"/>
  <c r="AF1956" i="3"/>
  <c r="AC1956" i="3"/>
  <c r="AB1956" i="3"/>
  <c r="AA1956" i="3"/>
  <c r="Y1956" i="3"/>
  <c r="X1956" i="3"/>
  <c r="Z1956" i="3" s="1"/>
  <c r="W1956" i="3"/>
  <c r="V1956" i="3"/>
  <c r="S1956" i="3"/>
  <c r="U1956" i="3" s="1"/>
  <c r="R1956" i="3"/>
  <c r="T1956" i="3" s="1"/>
  <c r="AE1956" i="3" s="1"/>
  <c r="Q1956" i="3"/>
  <c r="AQ1956" i="3" s="1"/>
  <c r="P1956" i="3"/>
  <c r="O1956" i="3"/>
  <c r="AJ1956" i="3" s="1"/>
  <c r="N1956" i="3"/>
  <c r="AP1955" i="3"/>
  <c r="AU1955" i="3" s="1"/>
  <c r="AN1955" i="3"/>
  <c r="AM1955" i="3"/>
  <c r="AL1955" i="3"/>
  <c r="AK1955" i="3"/>
  <c r="AO1955" i="3" s="1"/>
  <c r="AH1955" i="3"/>
  <c r="AG1955" i="3"/>
  <c r="AF1955" i="3"/>
  <c r="AC1955" i="3"/>
  <c r="AB1955" i="3"/>
  <c r="AA1955" i="3"/>
  <c r="Y1955" i="3"/>
  <c r="X1955" i="3"/>
  <c r="Z1955" i="3" s="1"/>
  <c r="W1955" i="3"/>
  <c r="V1955" i="3"/>
  <c r="S1955" i="3"/>
  <c r="U1955" i="3" s="1"/>
  <c r="R1955" i="3"/>
  <c r="T1955" i="3" s="1"/>
  <c r="AE1955" i="3" s="1"/>
  <c r="Q1955" i="3"/>
  <c r="P1955" i="3"/>
  <c r="O1955" i="3"/>
  <c r="AJ1955" i="3" s="1"/>
  <c r="N1955" i="3"/>
  <c r="AP1954" i="3"/>
  <c r="AU1954" i="3" s="1"/>
  <c r="AN1954" i="3"/>
  <c r="AM1954" i="3"/>
  <c r="AL1954" i="3"/>
  <c r="AK1954" i="3"/>
  <c r="AO1954" i="3" s="1"/>
  <c r="AH1954" i="3"/>
  <c r="AG1954" i="3"/>
  <c r="AF1954" i="3"/>
  <c r="AC1954" i="3"/>
  <c r="AB1954" i="3"/>
  <c r="AA1954" i="3"/>
  <c r="Y1954" i="3"/>
  <c r="X1954" i="3"/>
  <c r="Z1954" i="3" s="1"/>
  <c r="W1954" i="3"/>
  <c r="V1954" i="3"/>
  <c r="S1954" i="3"/>
  <c r="U1954" i="3" s="1"/>
  <c r="R1954" i="3"/>
  <c r="T1954" i="3" s="1"/>
  <c r="AE1954" i="3" s="1"/>
  <c r="Q1954" i="3"/>
  <c r="AQ1954" i="3" s="1"/>
  <c r="P1954" i="3"/>
  <c r="O1954" i="3"/>
  <c r="AJ1954" i="3" s="1"/>
  <c r="N1954" i="3"/>
  <c r="AP1953" i="3"/>
  <c r="AN1953" i="3"/>
  <c r="AM1953" i="3"/>
  <c r="AL1953" i="3"/>
  <c r="AK1953" i="3"/>
  <c r="AO1953" i="3" s="1"/>
  <c r="AH1953" i="3"/>
  <c r="AG1953" i="3"/>
  <c r="AF1953" i="3"/>
  <c r="AC1953" i="3"/>
  <c r="AB1953" i="3"/>
  <c r="Y1953" i="3"/>
  <c r="X1953" i="3"/>
  <c r="Z1953" i="3" s="1"/>
  <c r="W1953" i="3"/>
  <c r="V1953" i="3"/>
  <c r="S1953" i="3"/>
  <c r="U1953" i="3" s="1"/>
  <c r="R1953" i="3"/>
  <c r="T1953" i="3" s="1"/>
  <c r="AE1953" i="3" s="1"/>
  <c r="Q1953" i="3"/>
  <c r="AQ1953" i="3" s="1"/>
  <c r="P1953" i="3"/>
  <c r="O1953" i="3"/>
  <c r="AJ1953" i="3" s="1"/>
  <c r="N1953" i="3"/>
  <c r="AP1952" i="3"/>
  <c r="AU1952" i="3" s="1"/>
  <c r="AN1952" i="3"/>
  <c r="AM1952" i="3"/>
  <c r="AL1952" i="3"/>
  <c r="AK1952" i="3"/>
  <c r="AO1952" i="3" s="1"/>
  <c r="AH1952" i="3"/>
  <c r="AG1952" i="3"/>
  <c r="AF1952" i="3"/>
  <c r="AC1952" i="3"/>
  <c r="AB1952" i="3"/>
  <c r="AA1952" i="3"/>
  <c r="Y1952" i="3"/>
  <c r="X1952" i="3"/>
  <c r="Z1952" i="3" s="1"/>
  <c r="W1952" i="3"/>
  <c r="V1952" i="3"/>
  <c r="S1952" i="3"/>
  <c r="U1952" i="3" s="1"/>
  <c r="R1952" i="3"/>
  <c r="T1952" i="3" s="1"/>
  <c r="AE1952" i="3" s="1"/>
  <c r="Q1952" i="3"/>
  <c r="AQ1952" i="3" s="1"/>
  <c r="P1952" i="3"/>
  <c r="O1952" i="3"/>
  <c r="AJ1952" i="3" s="1"/>
  <c r="N1952" i="3"/>
  <c r="AP1951" i="3"/>
  <c r="AU1951" i="3" s="1"/>
  <c r="AN1951" i="3"/>
  <c r="AM1951" i="3"/>
  <c r="AL1951" i="3"/>
  <c r="AK1951" i="3"/>
  <c r="AO1951" i="3" s="1"/>
  <c r="AH1951" i="3"/>
  <c r="AG1951" i="3"/>
  <c r="AF1951" i="3"/>
  <c r="AC1951" i="3"/>
  <c r="AB1951" i="3"/>
  <c r="AA1951" i="3"/>
  <c r="Y1951" i="3"/>
  <c r="X1951" i="3"/>
  <c r="Z1951" i="3" s="1"/>
  <c r="W1951" i="3"/>
  <c r="V1951" i="3"/>
  <c r="S1951" i="3"/>
  <c r="U1951" i="3" s="1"/>
  <c r="R1951" i="3"/>
  <c r="T1951" i="3" s="1"/>
  <c r="AE1951" i="3" s="1"/>
  <c r="Q1951" i="3"/>
  <c r="P1951" i="3"/>
  <c r="O1951" i="3"/>
  <c r="AJ1951" i="3" s="1"/>
  <c r="N1951" i="3"/>
  <c r="AP1950" i="3"/>
  <c r="AU1950" i="3" s="1"/>
  <c r="AN1950" i="3"/>
  <c r="AM1950" i="3"/>
  <c r="AL1950" i="3"/>
  <c r="AK1950" i="3"/>
  <c r="AO1950" i="3" s="1"/>
  <c r="AH1950" i="3"/>
  <c r="AG1950" i="3"/>
  <c r="AF1950" i="3"/>
  <c r="AC1950" i="3"/>
  <c r="AB1950" i="3"/>
  <c r="AA1950" i="3"/>
  <c r="Y1950" i="3"/>
  <c r="X1950" i="3"/>
  <c r="Z1950" i="3" s="1"/>
  <c r="W1950" i="3"/>
  <c r="V1950" i="3"/>
  <c r="S1950" i="3"/>
  <c r="U1950" i="3" s="1"/>
  <c r="R1950" i="3"/>
  <c r="T1950" i="3" s="1"/>
  <c r="AE1950" i="3" s="1"/>
  <c r="Q1950" i="3"/>
  <c r="AQ1950" i="3" s="1"/>
  <c r="P1950" i="3"/>
  <c r="O1950" i="3"/>
  <c r="AJ1950" i="3" s="1"/>
  <c r="N1950" i="3"/>
  <c r="AP1949" i="3"/>
  <c r="AU1949" i="3" s="1"/>
  <c r="AN1949" i="3"/>
  <c r="AM1949" i="3"/>
  <c r="AL1949" i="3"/>
  <c r="AK1949" i="3"/>
  <c r="AO1949" i="3" s="1"/>
  <c r="AH1949" i="3"/>
  <c r="AG1949" i="3"/>
  <c r="AF1949" i="3"/>
  <c r="AC1949" i="3"/>
  <c r="AB1949" i="3"/>
  <c r="AA1949" i="3"/>
  <c r="Y1949" i="3"/>
  <c r="X1949" i="3"/>
  <c r="Z1949" i="3" s="1"/>
  <c r="W1949" i="3"/>
  <c r="V1949" i="3"/>
  <c r="S1949" i="3"/>
  <c r="U1949" i="3" s="1"/>
  <c r="R1949" i="3"/>
  <c r="T1949" i="3" s="1"/>
  <c r="AE1949" i="3" s="1"/>
  <c r="Q1949" i="3"/>
  <c r="AQ1949" i="3" s="1"/>
  <c r="P1949" i="3"/>
  <c r="O1949" i="3"/>
  <c r="AJ1949" i="3" s="1"/>
  <c r="N1949" i="3"/>
  <c r="AP1948" i="3"/>
  <c r="AU1948" i="3" s="1"/>
  <c r="AN1948" i="3"/>
  <c r="AM1948" i="3"/>
  <c r="AL1948" i="3"/>
  <c r="AK1948" i="3"/>
  <c r="AO1948" i="3" s="1"/>
  <c r="AH1948" i="3"/>
  <c r="AG1948" i="3"/>
  <c r="AF1948" i="3"/>
  <c r="AC1948" i="3"/>
  <c r="AB1948" i="3"/>
  <c r="AA1948" i="3"/>
  <c r="Y1948" i="3"/>
  <c r="X1948" i="3"/>
  <c r="Z1948" i="3" s="1"/>
  <c r="W1948" i="3"/>
  <c r="V1948" i="3"/>
  <c r="S1948" i="3"/>
  <c r="U1948" i="3" s="1"/>
  <c r="R1948" i="3"/>
  <c r="T1948" i="3" s="1"/>
  <c r="AE1948" i="3" s="1"/>
  <c r="Q1948" i="3"/>
  <c r="AQ1948" i="3" s="1"/>
  <c r="P1948" i="3"/>
  <c r="O1948" i="3"/>
  <c r="AJ1948" i="3" s="1"/>
  <c r="N1948" i="3"/>
  <c r="AP1947" i="3"/>
  <c r="AU1947" i="3" s="1"/>
  <c r="AN1947" i="3"/>
  <c r="AM1947" i="3"/>
  <c r="AL1947" i="3"/>
  <c r="AK1947" i="3"/>
  <c r="AO1947" i="3" s="1"/>
  <c r="AH1947" i="3"/>
  <c r="AG1947" i="3"/>
  <c r="AF1947" i="3"/>
  <c r="AC1947" i="3"/>
  <c r="AB1947" i="3"/>
  <c r="AA1947" i="3"/>
  <c r="Y1947" i="3"/>
  <c r="X1947" i="3"/>
  <c r="Z1947" i="3" s="1"/>
  <c r="W1947" i="3"/>
  <c r="V1947" i="3"/>
  <c r="S1947" i="3"/>
  <c r="U1947" i="3" s="1"/>
  <c r="R1947" i="3"/>
  <c r="T1947" i="3" s="1"/>
  <c r="AE1947" i="3" s="1"/>
  <c r="Q1947" i="3"/>
  <c r="AQ1947" i="3" s="1"/>
  <c r="P1947" i="3"/>
  <c r="O1947" i="3"/>
  <c r="AJ1947" i="3" s="1"/>
  <c r="N1947" i="3"/>
  <c r="AP1946" i="3"/>
  <c r="AU1946" i="3" s="1"/>
  <c r="AN1946" i="3"/>
  <c r="AM1946" i="3"/>
  <c r="AL1946" i="3"/>
  <c r="AK1946" i="3"/>
  <c r="AO1946" i="3" s="1"/>
  <c r="AH1946" i="3"/>
  <c r="AG1946" i="3"/>
  <c r="AF1946" i="3"/>
  <c r="AC1946" i="3"/>
  <c r="AB1946" i="3"/>
  <c r="AA1946" i="3"/>
  <c r="Y1946" i="3"/>
  <c r="X1946" i="3"/>
  <c r="Z1946" i="3" s="1"/>
  <c r="W1946" i="3"/>
  <c r="V1946" i="3"/>
  <c r="S1946" i="3"/>
  <c r="U1946" i="3" s="1"/>
  <c r="R1946" i="3"/>
  <c r="T1946" i="3" s="1"/>
  <c r="AE1946" i="3" s="1"/>
  <c r="Q1946" i="3"/>
  <c r="AQ1946" i="3" s="1"/>
  <c r="P1946" i="3"/>
  <c r="O1946" i="3"/>
  <c r="AJ1946" i="3" s="1"/>
  <c r="N1946" i="3"/>
  <c r="AP1945" i="3"/>
  <c r="AU1945" i="3" s="1"/>
  <c r="AN1945" i="3"/>
  <c r="AM1945" i="3"/>
  <c r="AL1945" i="3"/>
  <c r="AK1945" i="3"/>
  <c r="AO1945" i="3" s="1"/>
  <c r="AH1945" i="3"/>
  <c r="AG1945" i="3"/>
  <c r="AF1945" i="3"/>
  <c r="AC1945" i="3"/>
  <c r="AB1945" i="3"/>
  <c r="AA1945" i="3"/>
  <c r="Y1945" i="3"/>
  <c r="X1945" i="3"/>
  <c r="Z1945" i="3" s="1"/>
  <c r="W1945" i="3"/>
  <c r="V1945" i="3"/>
  <c r="S1945" i="3"/>
  <c r="U1945" i="3" s="1"/>
  <c r="R1945" i="3"/>
  <c r="T1945" i="3" s="1"/>
  <c r="AE1945" i="3" s="1"/>
  <c r="Q1945" i="3"/>
  <c r="AQ1945" i="3" s="1"/>
  <c r="P1945" i="3"/>
  <c r="O1945" i="3"/>
  <c r="AJ1945" i="3" s="1"/>
  <c r="N1945" i="3"/>
  <c r="AP1944" i="3"/>
  <c r="AU1944" i="3" s="1"/>
  <c r="AN1944" i="3"/>
  <c r="AM1944" i="3"/>
  <c r="AL1944" i="3"/>
  <c r="AK1944" i="3"/>
  <c r="AO1944" i="3" s="1"/>
  <c r="AH1944" i="3"/>
  <c r="AG1944" i="3"/>
  <c r="AF1944" i="3"/>
  <c r="AC1944" i="3"/>
  <c r="AB1944" i="3"/>
  <c r="AA1944" i="3"/>
  <c r="Y1944" i="3"/>
  <c r="X1944" i="3"/>
  <c r="Z1944" i="3" s="1"/>
  <c r="W1944" i="3"/>
  <c r="V1944" i="3"/>
  <c r="S1944" i="3"/>
  <c r="U1944" i="3" s="1"/>
  <c r="R1944" i="3"/>
  <c r="T1944" i="3" s="1"/>
  <c r="AE1944" i="3" s="1"/>
  <c r="Q1944" i="3"/>
  <c r="AQ1944" i="3" s="1"/>
  <c r="P1944" i="3"/>
  <c r="O1944" i="3"/>
  <c r="AJ1944" i="3" s="1"/>
  <c r="N1944" i="3"/>
  <c r="AP1943" i="3"/>
  <c r="AU1943" i="3" s="1"/>
  <c r="AN1943" i="3"/>
  <c r="AM1943" i="3"/>
  <c r="AL1943" i="3"/>
  <c r="AK1943" i="3"/>
  <c r="AO1943" i="3" s="1"/>
  <c r="AH1943" i="3"/>
  <c r="AG1943" i="3"/>
  <c r="AF1943" i="3"/>
  <c r="AC1943" i="3"/>
  <c r="AB1943" i="3"/>
  <c r="AA1943" i="3"/>
  <c r="Y1943" i="3"/>
  <c r="X1943" i="3"/>
  <c r="Z1943" i="3" s="1"/>
  <c r="W1943" i="3"/>
  <c r="V1943" i="3"/>
  <c r="S1943" i="3"/>
  <c r="U1943" i="3" s="1"/>
  <c r="R1943" i="3"/>
  <c r="T1943" i="3" s="1"/>
  <c r="AE1943" i="3" s="1"/>
  <c r="Q1943" i="3"/>
  <c r="AQ1943" i="3" s="1"/>
  <c r="P1943" i="3"/>
  <c r="O1943" i="3"/>
  <c r="AJ1943" i="3" s="1"/>
  <c r="N1943" i="3"/>
  <c r="AP1942" i="3"/>
  <c r="AU1942" i="3" s="1"/>
  <c r="AN1942" i="3"/>
  <c r="AM1942" i="3"/>
  <c r="AL1942" i="3"/>
  <c r="AK1942" i="3"/>
  <c r="AO1942" i="3" s="1"/>
  <c r="AH1942" i="3"/>
  <c r="AG1942" i="3"/>
  <c r="AF1942" i="3"/>
  <c r="AC1942" i="3"/>
  <c r="AB1942" i="3"/>
  <c r="AA1942" i="3"/>
  <c r="Y1942" i="3"/>
  <c r="X1942" i="3"/>
  <c r="Z1942" i="3" s="1"/>
  <c r="W1942" i="3"/>
  <c r="V1942" i="3"/>
  <c r="S1942" i="3"/>
  <c r="U1942" i="3" s="1"/>
  <c r="R1942" i="3"/>
  <c r="T1942" i="3" s="1"/>
  <c r="AE1942" i="3" s="1"/>
  <c r="Q1942" i="3"/>
  <c r="P1942" i="3"/>
  <c r="O1942" i="3"/>
  <c r="AJ1942" i="3" s="1"/>
  <c r="N1942" i="3"/>
  <c r="AP1941" i="3"/>
  <c r="AU1941" i="3" s="1"/>
  <c r="AN1941" i="3"/>
  <c r="AM1941" i="3"/>
  <c r="AL1941" i="3"/>
  <c r="AK1941" i="3"/>
  <c r="AO1941" i="3" s="1"/>
  <c r="AH1941" i="3"/>
  <c r="AG1941" i="3"/>
  <c r="AF1941" i="3"/>
  <c r="AC1941" i="3"/>
  <c r="AB1941" i="3"/>
  <c r="AA1941" i="3"/>
  <c r="Y1941" i="3"/>
  <c r="X1941" i="3"/>
  <c r="Z1941" i="3" s="1"/>
  <c r="W1941" i="3"/>
  <c r="V1941" i="3"/>
  <c r="S1941" i="3"/>
  <c r="U1941" i="3" s="1"/>
  <c r="R1941" i="3"/>
  <c r="T1941" i="3" s="1"/>
  <c r="AE1941" i="3" s="1"/>
  <c r="Q1941" i="3"/>
  <c r="AQ1941" i="3" s="1"/>
  <c r="P1941" i="3"/>
  <c r="O1941" i="3"/>
  <c r="AJ1941" i="3" s="1"/>
  <c r="N1941" i="3"/>
  <c r="AP1940" i="3"/>
  <c r="AU1940" i="3" s="1"/>
  <c r="AN1940" i="3"/>
  <c r="AM1940" i="3"/>
  <c r="AL1940" i="3"/>
  <c r="AK1940" i="3"/>
  <c r="AO1940" i="3" s="1"/>
  <c r="AH1940" i="3"/>
  <c r="AG1940" i="3"/>
  <c r="AF1940" i="3"/>
  <c r="AC1940" i="3"/>
  <c r="AB1940" i="3"/>
  <c r="AA1940" i="3"/>
  <c r="Y1940" i="3"/>
  <c r="X1940" i="3"/>
  <c r="Z1940" i="3" s="1"/>
  <c r="W1940" i="3"/>
  <c r="V1940" i="3"/>
  <c r="S1940" i="3"/>
  <c r="U1940" i="3" s="1"/>
  <c r="R1940" i="3"/>
  <c r="T1940" i="3" s="1"/>
  <c r="AE1940" i="3" s="1"/>
  <c r="Q1940" i="3"/>
  <c r="AQ1940" i="3" s="1"/>
  <c r="P1940" i="3"/>
  <c r="O1940" i="3"/>
  <c r="AJ1940" i="3" s="1"/>
  <c r="N1940" i="3"/>
  <c r="AP1939" i="3"/>
  <c r="AU1939" i="3" s="1"/>
  <c r="AN1939" i="3"/>
  <c r="AM1939" i="3"/>
  <c r="AL1939" i="3"/>
  <c r="AK1939" i="3"/>
  <c r="AO1939" i="3" s="1"/>
  <c r="AH1939" i="3"/>
  <c r="AG1939" i="3"/>
  <c r="AF1939" i="3"/>
  <c r="AC1939" i="3"/>
  <c r="AB1939" i="3"/>
  <c r="AA1939" i="3"/>
  <c r="Y1939" i="3"/>
  <c r="X1939" i="3"/>
  <c r="Z1939" i="3" s="1"/>
  <c r="W1939" i="3"/>
  <c r="V1939" i="3"/>
  <c r="S1939" i="3"/>
  <c r="U1939" i="3" s="1"/>
  <c r="R1939" i="3"/>
  <c r="T1939" i="3" s="1"/>
  <c r="AE1939" i="3" s="1"/>
  <c r="Q1939" i="3"/>
  <c r="AQ1939" i="3" s="1"/>
  <c r="P1939" i="3"/>
  <c r="O1939" i="3"/>
  <c r="AJ1939" i="3" s="1"/>
  <c r="N1939" i="3"/>
  <c r="AP1938" i="3"/>
  <c r="AU1938" i="3" s="1"/>
  <c r="AN1938" i="3"/>
  <c r="AM1938" i="3"/>
  <c r="AL1938" i="3"/>
  <c r="AK1938" i="3"/>
  <c r="AO1938" i="3" s="1"/>
  <c r="AH1938" i="3"/>
  <c r="AG1938" i="3"/>
  <c r="AF1938" i="3"/>
  <c r="AC1938" i="3"/>
  <c r="AB1938" i="3"/>
  <c r="AA1938" i="3"/>
  <c r="Y1938" i="3"/>
  <c r="X1938" i="3"/>
  <c r="Z1938" i="3" s="1"/>
  <c r="W1938" i="3"/>
  <c r="V1938" i="3"/>
  <c r="S1938" i="3"/>
  <c r="U1938" i="3" s="1"/>
  <c r="R1938" i="3"/>
  <c r="T1938" i="3" s="1"/>
  <c r="AE1938" i="3" s="1"/>
  <c r="Q1938" i="3"/>
  <c r="AQ1938" i="3" s="1"/>
  <c r="P1938" i="3"/>
  <c r="O1938" i="3"/>
  <c r="AJ1938" i="3" s="1"/>
  <c r="N1938" i="3"/>
  <c r="AP1937" i="3"/>
  <c r="AU1937" i="3" s="1"/>
  <c r="AN1937" i="3"/>
  <c r="AM1937" i="3"/>
  <c r="AL1937" i="3"/>
  <c r="AK1937" i="3"/>
  <c r="AO1937" i="3" s="1"/>
  <c r="AH1937" i="3"/>
  <c r="AG1937" i="3"/>
  <c r="AF1937" i="3"/>
  <c r="AC1937" i="3"/>
  <c r="AB1937" i="3"/>
  <c r="AA1937" i="3"/>
  <c r="Y1937" i="3"/>
  <c r="X1937" i="3"/>
  <c r="Z1937" i="3" s="1"/>
  <c r="W1937" i="3"/>
  <c r="V1937" i="3"/>
  <c r="S1937" i="3"/>
  <c r="U1937" i="3" s="1"/>
  <c r="R1937" i="3"/>
  <c r="T1937" i="3" s="1"/>
  <c r="AE1937" i="3" s="1"/>
  <c r="Q1937" i="3"/>
  <c r="AQ1937" i="3" s="1"/>
  <c r="P1937" i="3"/>
  <c r="O1937" i="3"/>
  <c r="AJ1937" i="3" s="1"/>
  <c r="N1937" i="3"/>
  <c r="AP1936" i="3"/>
  <c r="AU1936" i="3" s="1"/>
  <c r="AN1936" i="3"/>
  <c r="AM1936" i="3"/>
  <c r="AL1936" i="3"/>
  <c r="AK1936" i="3"/>
  <c r="AO1936" i="3" s="1"/>
  <c r="AH1936" i="3"/>
  <c r="AG1936" i="3"/>
  <c r="AF1936" i="3"/>
  <c r="AC1936" i="3"/>
  <c r="AB1936" i="3"/>
  <c r="AA1936" i="3"/>
  <c r="Y1936" i="3"/>
  <c r="X1936" i="3"/>
  <c r="Z1936" i="3" s="1"/>
  <c r="W1936" i="3"/>
  <c r="V1936" i="3"/>
  <c r="S1936" i="3"/>
  <c r="U1936" i="3" s="1"/>
  <c r="R1936" i="3"/>
  <c r="T1936" i="3" s="1"/>
  <c r="AE1936" i="3" s="1"/>
  <c r="Q1936" i="3"/>
  <c r="AQ1936" i="3" s="1"/>
  <c r="P1936" i="3"/>
  <c r="O1936" i="3"/>
  <c r="AJ1936" i="3" s="1"/>
  <c r="N1936" i="3"/>
  <c r="AP1935" i="3"/>
  <c r="AU1935" i="3" s="1"/>
  <c r="AN1935" i="3"/>
  <c r="AM1935" i="3"/>
  <c r="AL1935" i="3"/>
  <c r="AK1935" i="3"/>
  <c r="AO1935" i="3" s="1"/>
  <c r="AH1935" i="3"/>
  <c r="AG1935" i="3"/>
  <c r="AF1935" i="3"/>
  <c r="AC1935" i="3"/>
  <c r="AB1935" i="3"/>
  <c r="AA1935" i="3"/>
  <c r="Y1935" i="3"/>
  <c r="X1935" i="3"/>
  <c r="Z1935" i="3" s="1"/>
  <c r="W1935" i="3"/>
  <c r="V1935" i="3"/>
  <c r="S1935" i="3"/>
  <c r="U1935" i="3" s="1"/>
  <c r="R1935" i="3"/>
  <c r="T1935" i="3" s="1"/>
  <c r="AE1935" i="3" s="1"/>
  <c r="Q1935" i="3"/>
  <c r="AQ1935" i="3" s="1"/>
  <c r="P1935" i="3"/>
  <c r="O1935" i="3"/>
  <c r="AJ1935" i="3" s="1"/>
  <c r="N1935" i="3"/>
  <c r="AP1934" i="3"/>
  <c r="AU1934" i="3" s="1"/>
  <c r="AN1934" i="3"/>
  <c r="AM1934" i="3"/>
  <c r="AL1934" i="3"/>
  <c r="AK1934" i="3"/>
  <c r="AO1934" i="3" s="1"/>
  <c r="AH1934" i="3"/>
  <c r="AG1934" i="3"/>
  <c r="AF1934" i="3"/>
  <c r="AC1934" i="3"/>
  <c r="AB1934" i="3"/>
  <c r="AA1934" i="3"/>
  <c r="Y1934" i="3"/>
  <c r="X1934" i="3"/>
  <c r="Z1934" i="3" s="1"/>
  <c r="W1934" i="3"/>
  <c r="V1934" i="3"/>
  <c r="S1934" i="3"/>
  <c r="U1934" i="3" s="1"/>
  <c r="R1934" i="3"/>
  <c r="T1934" i="3" s="1"/>
  <c r="AE1934" i="3" s="1"/>
  <c r="Q1934" i="3"/>
  <c r="AQ1934" i="3" s="1"/>
  <c r="P1934" i="3"/>
  <c r="O1934" i="3"/>
  <c r="AJ1934" i="3" s="1"/>
  <c r="N1934" i="3"/>
  <c r="AP1933" i="3"/>
  <c r="AU1933" i="3" s="1"/>
  <c r="AN1933" i="3"/>
  <c r="AM1933" i="3"/>
  <c r="AL1933" i="3"/>
  <c r="AK1933" i="3"/>
  <c r="AO1933" i="3" s="1"/>
  <c r="AH1933" i="3"/>
  <c r="AG1933" i="3"/>
  <c r="AF1933" i="3"/>
  <c r="AC1933" i="3"/>
  <c r="AB1933" i="3"/>
  <c r="AA1933" i="3"/>
  <c r="Y1933" i="3"/>
  <c r="X1933" i="3"/>
  <c r="Z1933" i="3" s="1"/>
  <c r="W1933" i="3"/>
  <c r="V1933" i="3"/>
  <c r="S1933" i="3"/>
  <c r="U1933" i="3" s="1"/>
  <c r="R1933" i="3"/>
  <c r="T1933" i="3" s="1"/>
  <c r="AE1933" i="3" s="1"/>
  <c r="Q1933" i="3"/>
  <c r="AQ1933" i="3" s="1"/>
  <c r="P1933" i="3"/>
  <c r="O1933" i="3"/>
  <c r="AJ1933" i="3" s="1"/>
  <c r="N1933" i="3"/>
  <c r="AP1932" i="3"/>
  <c r="AU1932" i="3" s="1"/>
  <c r="AN1932" i="3"/>
  <c r="AM1932" i="3"/>
  <c r="AL1932" i="3"/>
  <c r="AK1932" i="3"/>
  <c r="AO1932" i="3" s="1"/>
  <c r="AH1932" i="3"/>
  <c r="AG1932" i="3"/>
  <c r="AF1932" i="3"/>
  <c r="AC1932" i="3"/>
  <c r="AB1932" i="3"/>
  <c r="AA1932" i="3"/>
  <c r="Y1932" i="3"/>
  <c r="X1932" i="3"/>
  <c r="Z1932" i="3" s="1"/>
  <c r="W1932" i="3"/>
  <c r="V1932" i="3"/>
  <c r="S1932" i="3"/>
  <c r="U1932" i="3" s="1"/>
  <c r="R1932" i="3"/>
  <c r="T1932" i="3" s="1"/>
  <c r="AE1932" i="3" s="1"/>
  <c r="Q1932" i="3"/>
  <c r="AQ1932" i="3" s="1"/>
  <c r="P1932" i="3"/>
  <c r="O1932" i="3"/>
  <c r="AJ1932" i="3" s="1"/>
  <c r="N1932" i="3"/>
  <c r="AP1931" i="3"/>
  <c r="AU1931" i="3" s="1"/>
  <c r="AN1931" i="3"/>
  <c r="AM1931" i="3"/>
  <c r="AL1931" i="3"/>
  <c r="AK1931" i="3"/>
  <c r="AO1931" i="3" s="1"/>
  <c r="AH1931" i="3"/>
  <c r="AG1931" i="3"/>
  <c r="AF1931" i="3"/>
  <c r="AC1931" i="3"/>
  <c r="AB1931" i="3"/>
  <c r="AA1931" i="3"/>
  <c r="Y1931" i="3"/>
  <c r="X1931" i="3"/>
  <c r="Z1931" i="3" s="1"/>
  <c r="W1931" i="3"/>
  <c r="V1931" i="3"/>
  <c r="S1931" i="3"/>
  <c r="U1931" i="3" s="1"/>
  <c r="R1931" i="3"/>
  <c r="T1931" i="3" s="1"/>
  <c r="AE1931" i="3" s="1"/>
  <c r="Q1931" i="3"/>
  <c r="AQ1931" i="3" s="1"/>
  <c r="P1931" i="3"/>
  <c r="O1931" i="3"/>
  <c r="AJ1931" i="3" s="1"/>
  <c r="N1931" i="3"/>
  <c r="AP1930" i="3"/>
  <c r="AU1930" i="3" s="1"/>
  <c r="AN1930" i="3"/>
  <c r="AM1930" i="3"/>
  <c r="AL1930" i="3"/>
  <c r="AK1930" i="3"/>
  <c r="AO1930" i="3" s="1"/>
  <c r="AH1930" i="3"/>
  <c r="AG1930" i="3"/>
  <c r="AF1930" i="3"/>
  <c r="AC1930" i="3"/>
  <c r="AB1930" i="3"/>
  <c r="AA1930" i="3"/>
  <c r="Y1930" i="3"/>
  <c r="X1930" i="3"/>
  <c r="Z1930" i="3" s="1"/>
  <c r="W1930" i="3"/>
  <c r="V1930" i="3"/>
  <c r="S1930" i="3"/>
  <c r="U1930" i="3" s="1"/>
  <c r="R1930" i="3"/>
  <c r="T1930" i="3" s="1"/>
  <c r="AE1930" i="3" s="1"/>
  <c r="Q1930" i="3"/>
  <c r="P1930" i="3"/>
  <c r="O1930" i="3"/>
  <c r="AJ1930" i="3" s="1"/>
  <c r="N1930" i="3"/>
  <c r="AP1929" i="3"/>
  <c r="AU1929" i="3" s="1"/>
  <c r="AN1929" i="3"/>
  <c r="AM1929" i="3"/>
  <c r="AL1929" i="3"/>
  <c r="AK1929" i="3"/>
  <c r="AO1929" i="3" s="1"/>
  <c r="AH1929" i="3"/>
  <c r="AG1929" i="3"/>
  <c r="AF1929" i="3"/>
  <c r="AC1929" i="3"/>
  <c r="AB1929" i="3"/>
  <c r="AA1929" i="3"/>
  <c r="Y1929" i="3"/>
  <c r="X1929" i="3"/>
  <c r="Z1929" i="3" s="1"/>
  <c r="W1929" i="3"/>
  <c r="V1929" i="3"/>
  <c r="S1929" i="3"/>
  <c r="U1929" i="3" s="1"/>
  <c r="R1929" i="3"/>
  <c r="T1929" i="3" s="1"/>
  <c r="AE1929" i="3" s="1"/>
  <c r="Q1929" i="3"/>
  <c r="AQ1929" i="3" s="1"/>
  <c r="P1929" i="3"/>
  <c r="O1929" i="3"/>
  <c r="AJ1929" i="3" s="1"/>
  <c r="N1929" i="3"/>
  <c r="AP1928" i="3"/>
  <c r="AU1928" i="3" s="1"/>
  <c r="AN1928" i="3"/>
  <c r="AM1928" i="3"/>
  <c r="AL1928" i="3"/>
  <c r="AK1928" i="3"/>
  <c r="AO1928" i="3" s="1"/>
  <c r="AH1928" i="3"/>
  <c r="AG1928" i="3"/>
  <c r="AF1928" i="3"/>
  <c r="AC1928" i="3"/>
  <c r="AB1928" i="3"/>
  <c r="AA1928" i="3"/>
  <c r="Y1928" i="3"/>
  <c r="X1928" i="3"/>
  <c r="Z1928" i="3" s="1"/>
  <c r="W1928" i="3"/>
  <c r="V1928" i="3"/>
  <c r="S1928" i="3"/>
  <c r="U1928" i="3" s="1"/>
  <c r="R1928" i="3"/>
  <c r="T1928" i="3" s="1"/>
  <c r="AE1928" i="3" s="1"/>
  <c r="Q1928" i="3"/>
  <c r="P1928" i="3"/>
  <c r="O1928" i="3"/>
  <c r="AJ1928" i="3" s="1"/>
  <c r="N1928" i="3"/>
  <c r="AP1927" i="3"/>
  <c r="AU1927" i="3" s="1"/>
  <c r="AN1927" i="3"/>
  <c r="AM1927" i="3"/>
  <c r="AL1927" i="3"/>
  <c r="AK1927" i="3"/>
  <c r="AO1927" i="3" s="1"/>
  <c r="AH1927" i="3"/>
  <c r="AG1927" i="3"/>
  <c r="AF1927" i="3"/>
  <c r="AC1927" i="3"/>
  <c r="AB1927" i="3"/>
  <c r="AA1927" i="3"/>
  <c r="Y1927" i="3"/>
  <c r="X1927" i="3"/>
  <c r="Z1927" i="3" s="1"/>
  <c r="W1927" i="3"/>
  <c r="V1927" i="3"/>
  <c r="S1927" i="3"/>
  <c r="U1927" i="3" s="1"/>
  <c r="R1927" i="3"/>
  <c r="T1927" i="3" s="1"/>
  <c r="AE1927" i="3" s="1"/>
  <c r="Q1927" i="3"/>
  <c r="AQ1927" i="3" s="1"/>
  <c r="P1927" i="3"/>
  <c r="O1927" i="3"/>
  <c r="AJ1927" i="3" s="1"/>
  <c r="N1927" i="3"/>
  <c r="AP1926" i="3"/>
  <c r="AU1926" i="3" s="1"/>
  <c r="AN1926" i="3"/>
  <c r="AM1926" i="3"/>
  <c r="AL1926" i="3"/>
  <c r="AK1926" i="3"/>
  <c r="AO1926" i="3" s="1"/>
  <c r="AH1926" i="3"/>
  <c r="AG1926" i="3"/>
  <c r="AF1926" i="3"/>
  <c r="AC1926" i="3"/>
  <c r="AB1926" i="3"/>
  <c r="AA1926" i="3"/>
  <c r="Y1926" i="3"/>
  <c r="X1926" i="3"/>
  <c r="Z1926" i="3" s="1"/>
  <c r="W1926" i="3"/>
  <c r="V1926" i="3"/>
  <c r="S1926" i="3"/>
  <c r="U1926" i="3" s="1"/>
  <c r="R1926" i="3"/>
  <c r="T1926" i="3" s="1"/>
  <c r="AE1926" i="3" s="1"/>
  <c r="Q1926" i="3"/>
  <c r="AQ1926" i="3" s="1"/>
  <c r="P1926" i="3"/>
  <c r="O1926" i="3"/>
  <c r="AJ1926" i="3" s="1"/>
  <c r="N1926" i="3"/>
  <c r="AP1925" i="3"/>
  <c r="AU1925" i="3" s="1"/>
  <c r="AN1925" i="3"/>
  <c r="AM1925" i="3"/>
  <c r="AL1925" i="3"/>
  <c r="AK1925" i="3"/>
  <c r="AO1925" i="3" s="1"/>
  <c r="AH1925" i="3"/>
  <c r="AG1925" i="3"/>
  <c r="AF1925" i="3"/>
  <c r="AC1925" i="3"/>
  <c r="AB1925" i="3"/>
  <c r="AA1925" i="3"/>
  <c r="Y1925" i="3"/>
  <c r="X1925" i="3"/>
  <c r="Z1925" i="3" s="1"/>
  <c r="W1925" i="3"/>
  <c r="V1925" i="3"/>
  <c r="S1925" i="3"/>
  <c r="U1925" i="3" s="1"/>
  <c r="R1925" i="3"/>
  <c r="T1925" i="3" s="1"/>
  <c r="AE1925" i="3" s="1"/>
  <c r="Q1925" i="3"/>
  <c r="AQ1925" i="3" s="1"/>
  <c r="P1925" i="3"/>
  <c r="O1925" i="3"/>
  <c r="AJ1925" i="3" s="1"/>
  <c r="N1925" i="3"/>
  <c r="AP1924" i="3"/>
  <c r="AU1924" i="3" s="1"/>
  <c r="AN1924" i="3"/>
  <c r="AM1924" i="3"/>
  <c r="AL1924" i="3"/>
  <c r="AK1924" i="3"/>
  <c r="AO1924" i="3" s="1"/>
  <c r="AH1924" i="3"/>
  <c r="AG1924" i="3"/>
  <c r="AF1924" i="3"/>
  <c r="AC1924" i="3"/>
  <c r="AB1924" i="3"/>
  <c r="AA1924" i="3"/>
  <c r="Y1924" i="3"/>
  <c r="X1924" i="3"/>
  <c r="Z1924" i="3" s="1"/>
  <c r="W1924" i="3"/>
  <c r="V1924" i="3"/>
  <c r="S1924" i="3"/>
  <c r="U1924" i="3" s="1"/>
  <c r="R1924" i="3"/>
  <c r="T1924" i="3" s="1"/>
  <c r="AE1924" i="3" s="1"/>
  <c r="Q1924" i="3"/>
  <c r="AQ1924" i="3" s="1"/>
  <c r="P1924" i="3"/>
  <c r="O1924" i="3"/>
  <c r="AJ1924" i="3" s="1"/>
  <c r="N1924" i="3"/>
  <c r="AP1923" i="3"/>
  <c r="AU1923" i="3" s="1"/>
  <c r="AN1923" i="3"/>
  <c r="AM1923" i="3"/>
  <c r="AL1923" i="3"/>
  <c r="AK1923" i="3"/>
  <c r="AO1923" i="3" s="1"/>
  <c r="AH1923" i="3"/>
  <c r="AG1923" i="3"/>
  <c r="AF1923" i="3"/>
  <c r="AC1923" i="3"/>
  <c r="AB1923" i="3"/>
  <c r="AA1923" i="3"/>
  <c r="Y1923" i="3"/>
  <c r="X1923" i="3"/>
  <c r="Z1923" i="3" s="1"/>
  <c r="W1923" i="3"/>
  <c r="V1923" i="3"/>
  <c r="S1923" i="3"/>
  <c r="U1923" i="3" s="1"/>
  <c r="R1923" i="3"/>
  <c r="T1923" i="3" s="1"/>
  <c r="AE1923" i="3" s="1"/>
  <c r="Q1923" i="3"/>
  <c r="AQ1923" i="3" s="1"/>
  <c r="P1923" i="3"/>
  <c r="O1923" i="3"/>
  <c r="AJ1923" i="3" s="1"/>
  <c r="N1923" i="3"/>
  <c r="AP1922" i="3"/>
  <c r="AU1922" i="3" s="1"/>
  <c r="AN1922" i="3"/>
  <c r="AM1922" i="3"/>
  <c r="AL1922" i="3"/>
  <c r="AK1922" i="3"/>
  <c r="AO1922" i="3" s="1"/>
  <c r="AH1922" i="3"/>
  <c r="AG1922" i="3"/>
  <c r="AF1922" i="3"/>
  <c r="AC1922" i="3"/>
  <c r="AB1922" i="3"/>
  <c r="AA1922" i="3"/>
  <c r="Y1922" i="3"/>
  <c r="X1922" i="3"/>
  <c r="Z1922" i="3" s="1"/>
  <c r="W1922" i="3"/>
  <c r="V1922" i="3"/>
  <c r="S1922" i="3"/>
  <c r="U1922" i="3" s="1"/>
  <c r="R1922" i="3"/>
  <c r="T1922" i="3" s="1"/>
  <c r="AE1922" i="3" s="1"/>
  <c r="Q1922" i="3"/>
  <c r="AQ1922" i="3" s="1"/>
  <c r="P1922" i="3"/>
  <c r="O1922" i="3"/>
  <c r="AJ1922" i="3" s="1"/>
  <c r="N1922" i="3"/>
  <c r="AP1921" i="3"/>
  <c r="AU1921" i="3" s="1"/>
  <c r="AN1921" i="3"/>
  <c r="AM1921" i="3"/>
  <c r="AL1921" i="3"/>
  <c r="AK1921" i="3"/>
  <c r="AO1921" i="3" s="1"/>
  <c r="AH1921" i="3"/>
  <c r="AG1921" i="3"/>
  <c r="AF1921" i="3"/>
  <c r="AC1921" i="3"/>
  <c r="AB1921" i="3"/>
  <c r="AA1921" i="3"/>
  <c r="Y1921" i="3"/>
  <c r="X1921" i="3"/>
  <c r="Z1921" i="3" s="1"/>
  <c r="W1921" i="3"/>
  <c r="V1921" i="3"/>
  <c r="S1921" i="3"/>
  <c r="U1921" i="3" s="1"/>
  <c r="R1921" i="3"/>
  <c r="T1921" i="3" s="1"/>
  <c r="AE1921" i="3" s="1"/>
  <c r="Q1921" i="3"/>
  <c r="AQ1921" i="3" s="1"/>
  <c r="P1921" i="3"/>
  <c r="O1921" i="3"/>
  <c r="AJ1921" i="3" s="1"/>
  <c r="N1921" i="3"/>
  <c r="AP1920" i="3"/>
  <c r="AU1920" i="3" s="1"/>
  <c r="AN1920" i="3"/>
  <c r="AM1920" i="3"/>
  <c r="AL1920" i="3"/>
  <c r="AK1920" i="3"/>
  <c r="AO1920" i="3" s="1"/>
  <c r="AH1920" i="3"/>
  <c r="AG1920" i="3"/>
  <c r="AF1920" i="3"/>
  <c r="AC1920" i="3"/>
  <c r="AB1920" i="3"/>
  <c r="AA1920" i="3"/>
  <c r="Y1920" i="3"/>
  <c r="X1920" i="3"/>
  <c r="Z1920" i="3" s="1"/>
  <c r="W1920" i="3"/>
  <c r="V1920" i="3"/>
  <c r="S1920" i="3"/>
  <c r="U1920" i="3" s="1"/>
  <c r="R1920" i="3"/>
  <c r="T1920" i="3" s="1"/>
  <c r="AE1920" i="3" s="1"/>
  <c r="Q1920" i="3"/>
  <c r="AQ1920" i="3" s="1"/>
  <c r="P1920" i="3"/>
  <c r="O1920" i="3"/>
  <c r="AJ1920" i="3" s="1"/>
  <c r="N1920" i="3"/>
  <c r="AP1919" i="3"/>
  <c r="AU1919" i="3" s="1"/>
  <c r="AN1919" i="3"/>
  <c r="AM1919" i="3"/>
  <c r="AL1919" i="3"/>
  <c r="AK1919" i="3"/>
  <c r="AO1919" i="3" s="1"/>
  <c r="AH1919" i="3"/>
  <c r="AG1919" i="3"/>
  <c r="AF1919" i="3"/>
  <c r="AC1919" i="3"/>
  <c r="AB1919" i="3"/>
  <c r="AA1919" i="3"/>
  <c r="Y1919" i="3"/>
  <c r="X1919" i="3"/>
  <c r="Z1919" i="3" s="1"/>
  <c r="W1919" i="3"/>
  <c r="V1919" i="3"/>
  <c r="S1919" i="3"/>
  <c r="U1919" i="3" s="1"/>
  <c r="R1919" i="3"/>
  <c r="T1919" i="3" s="1"/>
  <c r="AE1919" i="3" s="1"/>
  <c r="Q1919" i="3"/>
  <c r="AQ1919" i="3" s="1"/>
  <c r="P1919" i="3"/>
  <c r="O1919" i="3"/>
  <c r="AJ1919" i="3" s="1"/>
  <c r="N1919" i="3"/>
  <c r="AP1918" i="3"/>
  <c r="AU1918" i="3" s="1"/>
  <c r="AN1918" i="3"/>
  <c r="AM1918" i="3"/>
  <c r="AL1918" i="3"/>
  <c r="AK1918" i="3"/>
  <c r="AO1918" i="3" s="1"/>
  <c r="AH1918" i="3"/>
  <c r="AG1918" i="3"/>
  <c r="AF1918" i="3"/>
  <c r="AC1918" i="3"/>
  <c r="AB1918" i="3"/>
  <c r="AA1918" i="3"/>
  <c r="Y1918" i="3"/>
  <c r="X1918" i="3"/>
  <c r="Z1918" i="3" s="1"/>
  <c r="W1918" i="3"/>
  <c r="V1918" i="3"/>
  <c r="S1918" i="3"/>
  <c r="U1918" i="3" s="1"/>
  <c r="R1918" i="3"/>
  <c r="T1918" i="3" s="1"/>
  <c r="AE1918" i="3" s="1"/>
  <c r="Q1918" i="3"/>
  <c r="P1918" i="3"/>
  <c r="O1918" i="3"/>
  <c r="AJ1918" i="3" s="1"/>
  <c r="N1918" i="3"/>
  <c r="AP1917" i="3"/>
  <c r="AU1917" i="3" s="1"/>
  <c r="AN1917" i="3"/>
  <c r="AM1917" i="3"/>
  <c r="AL1917" i="3"/>
  <c r="AK1917" i="3"/>
  <c r="AO1917" i="3" s="1"/>
  <c r="AH1917" i="3"/>
  <c r="AG1917" i="3"/>
  <c r="AF1917" i="3"/>
  <c r="AC1917" i="3"/>
  <c r="AB1917" i="3"/>
  <c r="AA1917" i="3"/>
  <c r="Y1917" i="3"/>
  <c r="X1917" i="3"/>
  <c r="Z1917" i="3" s="1"/>
  <c r="W1917" i="3"/>
  <c r="V1917" i="3"/>
  <c r="S1917" i="3"/>
  <c r="U1917" i="3" s="1"/>
  <c r="R1917" i="3"/>
  <c r="T1917" i="3" s="1"/>
  <c r="AE1917" i="3" s="1"/>
  <c r="Q1917" i="3"/>
  <c r="AQ1917" i="3" s="1"/>
  <c r="P1917" i="3"/>
  <c r="O1917" i="3"/>
  <c r="AJ1917" i="3" s="1"/>
  <c r="N1917" i="3"/>
  <c r="AP1916" i="3"/>
  <c r="AU1916" i="3" s="1"/>
  <c r="AN1916" i="3"/>
  <c r="AM1916" i="3"/>
  <c r="AL1916" i="3"/>
  <c r="AK1916" i="3"/>
  <c r="AO1916" i="3" s="1"/>
  <c r="AH1916" i="3"/>
  <c r="AG1916" i="3"/>
  <c r="AF1916" i="3"/>
  <c r="AC1916" i="3"/>
  <c r="AB1916" i="3"/>
  <c r="AA1916" i="3"/>
  <c r="Y1916" i="3"/>
  <c r="X1916" i="3"/>
  <c r="Z1916" i="3" s="1"/>
  <c r="W1916" i="3"/>
  <c r="V1916" i="3"/>
  <c r="S1916" i="3"/>
  <c r="U1916" i="3" s="1"/>
  <c r="R1916" i="3"/>
  <c r="T1916" i="3" s="1"/>
  <c r="AE1916" i="3" s="1"/>
  <c r="Q1916" i="3"/>
  <c r="AQ1916" i="3" s="1"/>
  <c r="P1916" i="3"/>
  <c r="O1916" i="3"/>
  <c r="AJ1916" i="3" s="1"/>
  <c r="N1916" i="3"/>
  <c r="AP1915" i="3"/>
  <c r="AU1915" i="3" s="1"/>
  <c r="AN1915" i="3"/>
  <c r="AM1915" i="3"/>
  <c r="AL1915" i="3"/>
  <c r="AK1915" i="3"/>
  <c r="AO1915" i="3" s="1"/>
  <c r="AH1915" i="3"/>
  <c r="AG1915" i="3"/>
  <c r="AF1915" i="3"/>
  <c r="AC1915" i="3"/>
  <c r="AB1915" i="3"/>
  <c r="AA1915" i="3"/>
  <c r="Y1915" i="3"/>
  <c r="X1915" i="3"/>
  <c r="Z1915" i="3" s="1"/>
  <c r="W1915" i="3"/>
  <c r="V1915" i="3"/>
  <c r="S1915" i="3"/>
  <c r="U1915" i="3" s="1"/>
  <c r="R1915" i="3"/>
  <c r="T1915" i="3" s="1"/>
  <c r="AE1915" i="3" s="1"/>
  <c r="Q1915" i="3"/>
  <c r="AQ1915" i="3" s="1"/>
  <c r="P1915" i="3"/>
  <c r="O1915" i="3"/>
  <c r="AJ1915" i="3" s="1"/>
  <c r="N1915" i="3"/>
  <c r="AP1914" i="3"/>
  <c r="AU1914" i="3" s="1"/>
  <c r="AN1914" i="3"/>
  <c r="AM1914" i="3"/>
  <c r="AL1914" i="3"/>
  <c r="AK1914" i="3"/>
  <c r="AO1914" i="3" s="1"/>
  <c r="AH1914" i="3"/>
  <c r="AG1914" i="3"/>
  <c r="AF1914" i="3"/>
  <c r="AC1914" i="3"/>
  <c r="AB1914" i="3"/>
  <c r="AA1914" i="3"/>
  <c r="Y1914" i="3"/>
  <c r="X1914" i="3"/>
  <c r="Z1914" i="3" s="1"/>
  <c r="W1914" i="3"/>
  <c r="V1914" i="3"/>
  <c r="S1914" i="3"/>
  <c r="U1914" i="3" s="1"/>
  <c r="R1914" i="3"/>
  <c r="T1914" i="3" s="1"/>
  <c r="AE1914" i="3" s="1"/>
  <c r="Q1914" i="3"/>
  <c r="P1914" i="3"/>
  <c r="O1914" i="3"/>
  <c r="AJ1914" i="3" s="1"/>
  <c r="N1914" i="3"/>
  <c r="AP1913" i="3"/>
  <c r="AU1913" i="3" s="1"/>
  <c r="AN1913" i="3"/>
  <c r="AM1913" i="3"/>
  <c r="AL1913" i="3"/>
  <c r="AK1913" i="3"/>
  <c r="AO1913" i="3" s="1"/>
  <c r="AH1913" i="3"/>
  <c r="AG1913" i="3"/>
  <c r="AF1913" i="3"/>
  <c r="AC1913" i="3"/>
  <c r="AB1913" i="3"/>
  <c r="AA1913" i="3"/>
  <c r="Y1913" i="3"/>
  <c r="X1913" i="3"/>
  <c r="Z1913" i="3" s="1"/>
  <c r="W1913" i="3"/>
  <c r="V1913" i="3"/>
  <c r="S1913" i="3"/>
  <c r="U1913" i="3" s="1"/>
  <c r="R1913" i="3"/>
  <c r="T1913" i="3" s="1"/>
  <c r="AE1913" i="3" s="1"/>
  <c r="Q1913" i="3"/>
  <c r="AQ1913" i="3" s="1"/>
  <c r="P1913" i="3"/>
  <c r="O1913" i="3"/>
  <c r="AJ1913" i="3" s="1"/>
  <c r="N1913" i="3"/>
  <c r="AP1912" i="3"/>
  <c r="AU1912" i="3" s="1"/>
  <c r="AN1912" i="3"/>
  <c r="AM1912" i="3"/>
  <c r="AL1912" i="3"/>
  <c r="AK1912" i="3"/>
  <c r="AO1912" i="3" s="1"/>
  <c r="AH1912" i="3"/>
  <c r="AG1912" i="3"/>
  <c r="AF1912" i="3"/>
  <c r="AC1912" i="3"/>
  <c r="AB1912" i="3"/>
  <c r="AA1912" i="3"/>
  <c r="Y1912" i="3"/>
  <c r="X1912" i="3"/>
  <c r="Z1912" i="3" s="1"/>
  <c r="W1912" i="3"/>
  <c r="V1912" i="3"/>
  <c r="S1912" i="3"/>
  <c r="U1912" i="3" s="1"/>
  <c r="R1912" i="3"/>
  <c r="T1912" i="3" s="1"/>
  <c r="AE1912" i="3" s="1"/>
  <c r="Q1912" i="3"/>
  <c r="AQ1912" i="3" s="1"/>
  <c r="P1912" i="3"/>
  <c r="O1912" i="3"/>
  <c r="AJ1912" i="3" s="1"/>
  <c r="N1912" i="3"/>
  <c r="AP1911" i="3"/>
  <c r="AU1911" i="3" s="1"/>
  <c r="AN1911" i="3"/>
  <c r="AM1911" i="3"/>
  <c r="AL1911" i="3"/>
  <c r="AK1911" i="3"/>
  <c r="AO1911" i="3" s="1"/>
  <c r="AH1911" i="3"/>
  <c r="AG1911" i="3"/>
  <c r="AF1911" i="3"/>
  <c r="AC1911" i="3"/>
  <c r="AB1911" i="3"/>
  <c r="AA1911" i="3"/>
  <c r="Y1911" i="3"/>
  <c r="X1911" i="3"/>
  <c r="Z1911" i="3" s="1"/>
  <c r="W1911" i="3"/>
  <c r="V1911" i="3"/>
  <c r="S1911" i="3"/>
  <c r="U1911" i="3" s="1"/>
  <c r="R1911" i="3"/>
  <c r="T1911" i="3" s="1"/>
  <c r="AE1911" i="3" s="1"/>
  <c r="Q1911" i="3"/>
  <c r="AQ1911" i="3" s="1"/>
  <c r="P1911" i="3"/>
  <c r="O1911" i="3"/>
  <c r="AJ1911" i="3" s="1"/>
  <c r="N1911" i="3"/>
  <c r="AP1910" i="3"/>
  <c r="AU1910" i="3" s="1"/>
  <c r="AN1910" i="3"/>
  <c r="AM1910" i="3"/>
  <c r="AL1910" i="3"/>
  <c r="AK1910" i="3"/>
  <c r="AO1910" i="3" s="1"/>
  <c r="AH1910" i="3"/>
  <c r="AG1910" i="3"/>
  <c r="AF1910" i="3"/>
  <c r="AC1910" i="3"/>
  <c r="AB1910" i="3"/>
  <c r="AA1910" i="3"/>
  <c r="Y1910" i="3"/>
  <c r="X1910" i="3"/>
  <c r="Z1910" i="3" s="1"/>
  <c r="W1910" i="3"/>
  <c r="V1910" i="3"/>
  <c r="S1910" i="3"/>
  <c r="U1910" i="3" s="1"/>
  <c r="R1910" i="3"/>
  <c r="T1910" i="3" s="1"/>
  <c r="AE1910" i="3" s="1"/>
  <c r="Q1910" i="3"/>
  <c r="AQ1910" i="3" s="1"/>
  <c r="P1910" i="3"/>
  <c r="O1910" i="3"/>
  <c r="AJ1910" i="3" s="1"/>
  <c r="N1910" i="3"/>
  <c r="AP1909" i="3"/>
  <c r="AU1909" i="3" s="1"/>
  <c r="AN1909" i="3"/>
  <c r="AM1909" i="3"/>
  <c r="AL1909" i="3"/>
  <c r="AK1909" i="3"/>
  <c r="AO1909" i="3" s="1"/>
  <c r="AH1909" i="3"/>
  <c r="AG1909" i="3"/>
  <c r="AF1909" i="3"/>
  <c r="AC1909" i="3"/>
  <c r="AB1909" i="3"/>
  <c r="AA1909" i="3"/>
  <c r="Y1909" i="3"/>
  <c r="X1909" i="3"/>
  <c r="Z1909" i="3" s="1"/>
  <c r="W1909" i="3"/>
  <c r="V1909" i="3"/>
  <c r="S1909" i="3"/>
  <c r="U1909" i="3" s="1"/>
  <c r="R1909" i="3"/>
  <c r="T1909" i="3" s="1"/>
  <c r="AE1909" i="3" s="1"/>
  <c r="Q1909" i="3"/>
  <c r="AQ1909" i="3" s="1"/>
  <c r="P1909" i="3"/>
  <c r="O1909" i="3"/>
  <c r="AJ1909" i="3" s="1"/>
  <c r="N1909" i="3"/>
  <c r="AP1908" i="3"/>
  <c r="AN1908" i="3"/>
  <c r="AM1908" i="3"/>
  <c r="AL1908" i="3"/>
  <c r="AK1908" i="3"/>
  <c r="AO1908" i="3" s="1"/>
  <c r="AH1908" i="3"/>
  <c r="AG1908" i="3"/>
  <c r="AF1908" i="3"/>
  <c r="AC1908" i="3"/>
  <c r="AB1908" i="3"/>
  <c r="Y1908" i="3"/>
  <c r="X1908" i="3"/>
  <c r="Z1908" i="3" s="1"/>
  <c r="W1908" i="3"/>
  <c r="V1908" i="3"/>
  <c r="S1908" i="3"/>
  <c r="U1908" i="3" s="1"/>
  <c r="R1908" i="3"/>
  <c r="T1908" i="3" s="1"/>
  <c r="AE1908" i="3" s="1"/>
  <c r="Q1908" i="3"/>
  <c r="AQ1908" i="3" s="1"/>
  <c r="P1908" i="3"/>
  <c r="O1908" i="3"/>
  <c r="AJ1908" i="3" s="1"/>
  <c r="N1908" i="3"/>
  <c r="AP1907" i="3"/>
  <c r="AU1907" i="3" s="1"/>
  <c r="AN1907" i="3"/>
  <c r="AM1907" i="3"/>
  <c r="AL1907" i="3"/>
  <c r="AK1907" i="3"/>
  <c r="AO1907" i="3" s="1"/>
  <c r="AH1907" i="3"/>
  <c r="AG1907" i="3"/>
  <c r="AF1907" i="3"/>
  <c r="AC1907" i="3"/>
  <c r="AB1907" i="3"/>
  <c r="AA1907" i="3"/>
  <c r="Y1907" i="3"/>
  <c r="X1907" i="3"/>
  <c r="Z1907" i="3" s="1"/>
  <c r="W1907" i="3"/>
  <c r="V1907" i="3"/>
  <c r="S1907" i="3"/>
  <c r="U1907" i="3" s="1"/>
  <c r="R1907" i="3"/>
  <c r="T1907" i="3" s="1"/>
  <c r="AE1907" i="3" s="1"/>
  <c r="Q1907" i="3"/>
  <c r="AQ1907" i="3" s="1"/>
  <c r="P1907" i="3"/>
  <c r="O1907" i="3"/>
  <c r="AJ1907" i="3" s="1"/>
  <c r="N1907" i="3"/>
  <c r="AP1906" i="3"/>
  <c r="AU1906" i="3" s="1"/>
  <c r="AN1906" i="3"/>
  <c r="AM1906" i="3"/>
  <c r="AL1906" i="3"/>
  <c r="AK1906" i="3"/>
  <c r="AO1906" i="3" s="1"/>
  <c r="AH1906" i="3"/>
  <c r="AG1906" i="3"/>
  <c r="AF1906" i="3"/>
  <c r="AC1906" i="3"/>
  <c r="AB1906" i="3"/>
  <c r="AA1906" i="3"/>
  <c r="Y1906" i="3"/>
  <c r="X1906" i="3"/>
  <c r="Z1906" i="3" s="1"/>
  <c r="W1906" i="3"/>
  <c r="V1906" i="3"/>
  <c r="S1906" i="3"/>
  <c r="U1906" i="3" s="1"/>
  <c r="R1906" i="3"/>
  <c r="T1906" i="3" s="1"/>
  <c r="AE1906" i="3" s="1"/>
  <c r="Q1906" i="3"/>
  <c r="AQ1906" i="3" s="1"/>
  <c r="P1906" i="3"/>
  <c r="O1906" i="3"/>
  <c r="AJ1906" i="3" s="1"/>
  <c r="N1906" i="3"/>
  <c r="AP1905" i="3"/>
  <c r="AU1905" i="3" s="1"/>
  <c r="AN1905" i="3"/>
  <c r="AM1905" i="3"/>
  <c r="AL1905" i="3"/>
  <c r="AK1905" i="3"/>
  <c r="AO1905" i="3" s="1"/>
  <c r="AH1905" i="3"/>
  <c r="AG1905" i="3"/>
  <c r="AF1905" i="3"/>
  <c r="AC1905" i="3"/>
  <c r="AB1905" i="3"/>
  <c r="AA1905" i="3"/>
  <c r="Y1905" i="3"/>
  <c r="X1905" i="3"/>
  <c r="Z1905" i="3" s="1"/>
  <c r="W1905" i="3"/>
  <c r="V1905" i="3"/>
  <c r="S1905" i="3"/>
  <c r="U1905" i="3" s="1"/>
  <c r="R1905" i="3"/>
  <c r="T1905" i="3" s="1"/>
  <c r="AE1905" i="3" s="1"/>
  <c r="Q1905" i="3"/>
  <c r="P1905" i="3"/>
  <c r="O1905" i="3"/>
  <c r="AJ1905" i="3" s="1"/>
  <c r="N1905" i="3"/>
  <c r="AP1904" i="3"/>
  <c r="AN1904" i="3"/>
  <c r="AM1904" i="3"/>
  <c r="AL1904" i="3"/>
  <c r="AK1904" i="3"/>
  <c r="AO1904" i="3" s="1"/>
  <c r="AH1904" i="3"/>
  <c r="AG1904" i="3"/>
  <c r="AF1904" i="3"/>
  <c r="AC1904" i="3"/>
  <c r="AB1904" i="3"/>
  <c r="Y1904" i="3"/>
  <c r="X1904" i="3"/>
  <c r="Z1904" i="3" s="1"/>
  <c r="W1904" i="3"/>
  <c r="V1904" i="3"/>
  <c r="S1904" i="3"/>
  <c r="U1904" i="3" s="1"/>
  <c r="R1904" i="3"/>
  <c r="T1904" i="3" s="1"/>
  <c r="AE1904" i="3" s="1"/>
  <c r="Q1904" i="3"/>
  <c r="AQ1904" i="3" s="1"/>
  <c r="P1904" i="3"/>
  <c r="O1904" i="3"/>
  <c r="AJ1904" i="3" s="1"/>
  <c r="N1904" i="3"/>
  <c r="AP1903" i="3"/>
  <c r="AU1903" i="3" s="1"/>
  <c r="AN1903" i="3"/>
  <c r="AM1903" i="3"/>
  <c r="AL1903" i="3"/>
  <c r="AK1903" i="3"/>
  <c r="AO1903" i="3" s="1"/>
  <c r="AH1903" i="3"/>
  <c r="AG1903" i="3"/>
  <c r="AF1903" i="3"/>
  <c r="AC1903" i="3"/>
  <c r="AB1903" i="3"/>
  <c r="AA1903" i="3"/>
  <c r="Y1903" i="3"/>
  <c r="X1903" i="3"/>
  <c r="Z1903" i="3" s="1"/>
  <c r="W1903" i="3"/>
  <c r="V1903" i="3"/>
  <c r="S1903" i="3"/>
  <c r="U1903" i="3" s="1"/>
  <c r="R1903" i="3"/>
  <c r="T1903" i="3" s="1"/>
  <c r="AE1903" i="3" s="1"/>
  <c r="Q1903" i="3"/>
  <c r="AQ1903" i="3" s="1"/>
  <c r="P1903" i="3"/>
  <c r="O1903" i="3"/>
  <c r="AJ1903" i="3" s="1"/>
  <c r="N1903" i="3"/>
  <c r="AP1902" i="3"/>
  <c r="AU1902" i="3" s="1"/>
  <c r="AN1902" i="3"/>
  <c r="AM1902" i="3"/>
  <c r="AL1902" i="3"/>
  <c r="AK1902" i="3"/>
  <c r="AO1902" i="3" s="1"/>
  <c r="AH1902" i="3"/>
  <c r="AG1902" i="3"/>
  <c r="AF1902" i="3"/>
  <c r="AC1902" i="3"/>
  <c r="AB1902" i="3"/>
  <c r="AA1902" i="3"/>
  <c r="Y1902" i="3"/>
  <c r="X1902" i="3"/>
  <c r="Z1902" i="3" s="1"/>
  <c r="W1902" i="3"/>
  <c r="V1902" i="3"/>
  <c r="S1902" i="3"/>
  <c r="U1902" i="3" s="1"/>
  <c r="R1902" i="3"/>
  <c r="T1902" i="3" s="1"/>
  <c r="AE1902" i="3" s="1"/>
  <c r="Q1902" i="3"/>
  <c r="AQ1902" i="3" s="1"/>
  <c r="P1902" i="3"/>
  <c r="O1902" i="3"/>
  <c r="AJ1902" i="3" s="1"/>
  <c r="N1902" i="3"/>
  <c r="AP1901" i="3"/>
  <c r="AU1901" i="3" s="1"/>
  <c r="AN1901" i="3"/>
  <c r="AM1901" i="3"/>
  <c r="AL1901" i="3"/>
  <c r="AK1901" i="3"/>
  <c r="AO1901" i="3" s="1"/>
  <c r="AH1901" i="3"/>
  <c r="AG1901" i="3"/>
  <c r="AF1901" i="3"/>
  <c r="AC1901" i="3"/>
  <c r="AB1901" i="3"/>
  <c r="AA1901" i="3"/>
  <c r="Y1901" i="3"/>
  <c r="X1901" i="3"/>
  <c r="Z1901" i="3" s="1"/>
  <c r="W1901" i="3"/>
  <c r="V1901" i="3"/>
  <c r="S1901" i="3"/>
  <c r="U1901" i="3" s="1"/>
  <c r="R1901" i="3"/>
  <c r="T1901" i="3" s="1"/>
  <c r="AE1901" i="3" s="1"/>
  <c r="Q1901" i="3"/>
  <c r="AQ1901" i="3" s="1"/>
  <c r="P1901" i="3"/>
  <c r="O1901" i="3"/>
  <c r="AJ1901" i="3" s="1"/>
  <c r="N1901" i="3"/>
  <c r="AP1900" i="3"/>
  <c r="AU1900" i="3" s="1"/>
  <c r="AN1900" i="3"/>
  <c r="AM1900" i="3"/>
  <c r="AL1900" i="3"/>
  <c r="AK1900" i="3"/>
  <c r="AO1900" i="3" s="1"/>
  <c r="AH1900" i="3"/>
  <c r="AG1900" i="3"/>
  <c r="AF1900" i="3"/>
  <c r="AC1900" i="3"/>
  <c r="AB1900" i="3"/>
  <c r="AA1900" i="3"/>
  <c r="Y1900" i="3"/>
  <c r="X1900" i="3"/>
  <c r="Z1900" i="3" s="1"/>
  <c r="W1900" i="3"/>
  <c r="V1900" i="3"/>
  <c r="S1900" i="3"/>
  <c r="U1900" i="3" s="1"/>
  <c r="R1900" i="3"/>
  <c r="T1900" i="3" s="1"/>
  <c r="AE1900" i="3" s="1"/>
  <c r="Q1900" i="3"/>
  <c r="AQ1900" i="3" s="1"/>
  <c r="P1900" i="3"/>
  <c r="O1900" i="3"/>
  <c r="AJ1900" i="3" s="1"/>
  <c r="N1900" i="3"/>
  <c r="AP1899" i="3"/>
  <c r="AU1899" i="3" s="1"/>
  <c r="AN1899" i="3"/>
  <c r="AM1899" i="3"/>
  <c r="AL1899" i="3"/>
  <c r="AK1899" i="3"/>
  <c r="AO1899" i="3" s="1"/>
  <c r="AH1899" i="3"/>
  <c r="AG1899" i="3"/>
  <c r="AF1899" i="3"/>
  <c r="AC1899" i="3"/>
  <c r="AB1899" i="3"/>
  <c r="AA1899" i="3"/>
  <c r="Y1899" i="3"/>
  <c r="X1899" i="3"/>
  <c r="Z1899" i="3" s="1"/>
  <c r="W1899" i="3"/>
  <c r="V1899" i="3"/>
  <c r="S1899" i="3"/>
  <c r="U1899" i="3" s="1"/>
  <c r="R1899" i="3"/>
  <c r="T1899" i="3" s="1"/>
  <c r="AE1899" i="3" s="1"/>
  <c r="Q1899" i="3"/>
  <c r="AQ1899" i="3" s="1"/>
  <c r="P1899" i="3"/>
  <c r="O1899" i="3"/>
  <c r="AJ1899" i="3" s="1"/>
  <c r="N1899" i="3"/>
  <c r="AP1898" i="3"/>
  <c r="AU1898" i="3" s="1"/>
  <c r="AN1898" i="3"/>
  <c r="AM1898" i="3"/>
  <c r="AL1898" i="3"/>
  <c r="AK1898" i="3"/>
  <c r="AO1898" i="3" s="1"/>
  <c r="AH1898" i="3"/>
  <c r="AG1898" i="3"/>
  <c r="AF1898" i="3"/>
  <c r="AC1898" i="3"/>
  <c r="AB1898" i="3"/>
  <c r="AA1898" i="3"/>
  <c r="Y1898" i="3"/>
  <c r="X1898" i="3"/>
  <c r="Z1898" i="3" s="1"/>
  <c r="W1898" i="3"/>
  <c r="V1898" i="3"/>
  <c r="S1898" i="3"/>
  <c r="U1898" i="3" s="1"/>
  <c r="R1898" i="3"/>
  <c r="T1898" i="3" s="1"/>
  <c r="AE1898" i="3" s="1"/>
  <c r="Q1898" i="3"/>
  <c r="AQ1898" i="3" s="1"/>
  <c r="P1898" i="3"/>
  <c r="O1898" i="3"/>
  <c r="AJ1898" i="3" s="1"/>
  <c r="N1898" i="3"/>
  <c r="AP1897" i="3"/>
  <c r="AU1897" i="3" s="1"/>
  <c r="AN1897" i="3"/>
  <c r="AM1897" i="3"/>
  <c r="AL1897" i="3"/>
  <c r="AK1897" i="3"/>
  <c r="AO1897" i="3" s="1"/>
  <c r="AH1897" i="3"/>
  <c r="AG1897" i="3"/>
  <c r="AF1897" i="3"/>
  <c r="AC1897" i="3"/>
  <c r="AB1897" i="3"/>
  <c r="AA1897" i="3"/>
  <c r="Y1897" i="3"/>
  <c r="X1897" i="3"/>
  <c r="Z1897" i="3" s="1"/>
  <c r="W1897" i="3"/>
  <c r="V1897" i="3"/>
  <c r="S1897" i="3"/>
  <c r="U1897" i="3" s="1"/>
  <c r="R1897" i="3"/>
  <c r="T1897" i="3" s="1"/>
  <c r="AE1897" i="3" s="1"/>
  <c r="Q1897" i="3"/>
  <c r="P1897" i="3"/>
  <c r="O1897" i="3"/>
  <c r="AJ1897" i="3" s="1"/>
  <c r="N1897" i="3"/>
  <c r="AP1896" i="3"/>
  <c r="AN1896" i="3"/>
  <c r="AM1896" i="3"/>
  <c r="AL1896" i="3"/>
  <c r="AK1896" i="3"/>
  <c r="AO1896" i="3" s="1"/>
  <c r="AH1896" i="3"/>
  <c r="AG1896" i="3"/>
  <c r="AF1896" i="3"/>
  <c r="AC1896" i="3"/>
  <c r="AB1896" i="3"/>
  <c r="Y1896" i="3"/>
  <c r="X1896" i="3"/>
  <c r="Z1896" i="3" s="1"/>
  <c r="W1896" i="3"/>
  <c r="V1896" i="3"/>
  <c r="S1896" i="3"/>
  <c r="U1896" i="3" s="1"/>
  <c r="R1896" i="3"/>
  <c r="T1896" i="3" s="1"/>
  <c r="AE1896" i="3" s="1"/>
  <c r="Q1896" i="3"/>
  <c r="AQ1896" i="3" s="1"/>
  <c r="P1896" i="3"/>
  <c r="O1896" i="3"/>
  <c r="AJ1896" i="3" s="1"/>
  <c r="N1896" i="3"/>
  <c r="AP1895" i="3"/>
  <c r="AU1895" i="3" s="1"/>
  <c r="AN1895" i="3"/>
  <c r="AM1895" i="3"/>
  <c r="AL1895" i="3"/>
  <c r="AK1895" i="3"/>
  <c r="AO1895" i="3" s="1"/>
  <c r="AH1895" i="3"/>
  <c r="AG1895" i="3"/>
  <c r="AF1895" i="3"/>
  <c r="AC1895" i="3"/>
  <c r="AB1895" i="3"/>
  <c r="AA1895" i="3"/>
  <c r="Y1895" i="3"/>
  <c r="X1895" i="3"/>
  <c r="Z1895" i="3" s="1"/>
  <c r="W1895" i="3"/>
  <c r="V1895" i="3"/>
  <c r="S1895" i="3"/>
  <c r="U1895" i="3" s="1"/>
  <c r="R1895" i="3"/>
  <c r="T1895" i="3" s="1"/>
  <c r="AE1895" i="3" s="1"/>
  <c r="Q1895" i="3"/>
  <c r="AQ1895" i="3" s="1"/>
  <c r="P1895" i="3"/>
  <c r="O1895" i="3"/>
  <c r="AJ1895" i="3" s="1"/>
  <c r="N1895" i="3"/>
  <c r="AP1894" i="3"/>
  <c r="AU1894" i="3" s="1"/>
  <c r="AN1894" i="3"/>
  <c r="AM1894" i="3"/>
  <c r="AL1894" i="3"/>
  <c r="AK1894" i="3"/>
  <c r="AO1894" i="3" s="1"/>
  <c r="AH1894" i="3"/>
  <c r="AG1894" i="3"/>
  <c r="AF1894" i="3"/>
  <c r="AC1894" i="3"/>
  <c r="AB1894" i="3"/>
  <c r="AA1894" i="3"/>
  <c r="Y1894" i="3"/>
  <c r="X1894" i="3"/>
  <c r="Z1894" i="3" s="1"/>
  <c r="W1894" i="3"/>
  <c r="V1894" i="3"/>
  <c r="S1894" i="3"/>
  <c r="U1894" i="3" s="1"/>
  <c r="R1894" i="3"/>
  <c r="T1894" i="3" s="1"/>
  <c r="AE1894" i="3" s="1"/>
  <c r="Q1894" i="3"/>
  <c r="AQ1894" i="3" s="1"/>
  <c r="P1894" i="3"/>
  <c r="O1894" i="3"/>
  <c r="AJ1894" i="3" s="1"/>
  <c r="N1894" i="3"/>
  <c r="AP1893" i="3"/>
  <c r="AU1893" i="3" s="1"/>
  <c r="AN1893" i="3"/>
  <c r="AM1893" i="3"/>
  <c r="AL1893" i="3"/>
  <c r="AK1893" i="3"/>
  <c r="AO1893" i="3" s="1"/>
  <c r="AH1893" i="3"/>
  <c r="AG1893" i="3"/>
  <c r="AF1893" i="3"/>
  <c r="AC1893" i="3"/>
  <c r="AB1893" i="3"/>
  <c r="AA1893" i="3"/>
  <c r="Y1893" i="3"/>
  <c r="X1893" i="3"/>
  <c r="Z1893" i="3" s="1"/>
  <c r="W1893" i="3"/>
  <c r="V1893" i="3"/>
  <c r="S1893" i="3"/>
  <c r="U1893" i="3" s="1"/>
  <c r="R1893" i="3"/>
  <c r="T1893" i="3" s="1"/>
  <c r="AE1893" i="3" s="1"/>
  <c r="Q1893" i="3"/>
  <c r="AQ1893" i="3" s="1"/>
  <c r="P1893" i="3"/>
  <c r="O1893" i="3"/>
  <c r="AJ1893" i="3" s="1"/>
  <c r="N1893" i="3"/>
  <c r="AP1892" i="3"/>
  <c r="AU1892" i="3" s="1"/>
  <c r="AN1892" i="3"/>
  <c r="AM1892" i="3"/>
  <c r="AL1892" i="3"/>
  <c r="AK1892" i="3"/>
  <c r="AO1892" i="3" s="1"/>
  <c r="AH1892" i="3"/>
  <c r="AG1892" i="3"/>
  <c r="AF1892" i="3"/>
  <c r="AC1892" i="3"/>
  <c r="AB1892" i="3"/>
  <c r="AA1892" i="3"/>
  <c r="Y1892" i="3"/>
  <c r="X1892" i="3"/>
  <c r="Z1892" i="3" s="1"/>
  <c r="W1892" i="3"/>
  <c r="V1892" i="3"/>
  <c r="S1892" i="3"/>
  <c r="U1892" i="3" s="1"/>
  <c r="R1892" i="3"/>
  <c r="T1892" i="3" s="1"/>
  <c r="AE1892" i="3" s="1"/>
  <c r="Q1892" i="3"/>
  <c r="AQ1892" i="3" s="1"/>
  <c r="P1892" i="3"/>
  <c r="O1892" i="3"/>
  <c r="AJ1892" i="3" s="1"/>
  <c r="N1892" i="3"/>
  <c r="AP1891" i="3"/>
  <c r="AU1891" i="3" s="1"/>
  <c r="AN1891" i="3"/>
  <c r="AM1891" i="3"/>
  <c r="AL1891" i="3"/>
  <c r="AK1891" i="3"/>
  <c r="AO1891" i="3" s="1"/>
  <c r="AH1891" i="3"/>
  <c r="AG1891" i="3"/>
  <c r="AF1891" i="3"/>
  <c r="AC1891" i="3"/>
  <c r="AB1891" i="3"/>
  <c r="AA1891" i="3"/>
  <c r="Y1891" i="3"/>
  <c r="X1891" i="3"/>
  <c r="Z1891" i="3" s="1"/>
  <c r="W1891" i="3"/>
  <c r="V1891" i="3"/>
  <c r="S1891" i="3"/>
  <c r="U1891" i="3" s="1"/>
  <c r="R1891" i="3"/>
  <c r="T1891" i="3" s="1"/>
  <c r="AE1891" i="3" s="1"/>
  <c r="Q1891" i="3"/>
  <c r="AQ1891" i="3" s="1"/>
  <c r="P1891" i="3"/>
  <c r="O1891" i="3"/>
  <c r="AJ1891" i="3" s="1"/>
  <c r="N1891" i="3"/>
  <c r="AP1890" i="3"/>
  <c r="AU1890" i="3" s="1"/>
  <c r="AN1890" i="3"/>
  <c r="AM1890" i="3"/>
  <c r="AL1890" i="3"/>
  <c r="AK1890" i="3"/>
  <c r="AO1890" i="3" s="1"/>
  <c r="AH1890" i="3"/>
  <c r="AG1890" i="3"/>
  <c r="AF1890" i="3"/>
  <c r="AC1890" i="3"/>
  <c r="AB1890" i="3"/>
  <c r="AA1890" i="3"/>
  <c r="Y1890" i="3"/>
  <c r="X1890" i="3"/>
  <c r="Z1890" i="3" s="1"/>
  <c r="W1890" i="3"/>
  <c r="V1890" i="3"/>
  <c r="S1890" i="3"/>
  <c r="U1890" i="3" s="1"/>
  <c r="R1890" i="3"/>
  <c r="T1890" i="3" s="1"/>
  <c r="AE1890" i="3" s="1"/>
  <c r="Q1890" i="3"/>
  <c r="AQ1890" i="3" s="1"/>
  <c r="P1890" i="3"/>
  <c r="O1890" i="3"/>
  <c r="AJ1890" i="3" s="1"/>
  <c r="N1890" i="3"/>
  <c r="AP1889" i="3"/>
  <c r="AU1889" i="3" s="1"/>
  <c r="AN1889" i="3"/>
  <c r="AM1889" i="3"/>
  <c r="AL1889" i="3"/>
  <c r="AK1889" i="3"/>
  <c r="AO1889" i="3" s="1"/>
  <c r="AH1889" i="3"/>
  <c r="AG1889" i="3"/>
  <c r="AF1889" i="3"/>
  <c r="AC1889" i="3"/>
  <c r="AB1889" i="3"/>
  <c r="AA1889" i="3"/>
  <c r="Y1889" i="3"/>
  <c r="X1889" i="3"/>
  <c r="Z1889" i="3" s="1"/>
  <c r="W1889" i="3"/>
  <c r="V1889" i="3"/>
  <c r="S1889" i="3"/>
  <c r="U1889" i="3" s="1"/>
  <c r="R1889" i="3"/>
  <c r="T1889" i="3" s="1"/>
  <c r="AE1889" i="3" s="1"/>
  <c r="Q1889" i="3"/>
  <c r="AQ1889" i="3" s="1"/>
  <c r="P1889" i="3"/>
  <c r="O1889" i="3"/>
  <c r="AJ1889" i="3" s="1"/>
  <c r="N1889" i="3"/>
  <c r="AP1888" i="3"/>
  <c r="AU1888" i="3" s="1"/>
  <c r="AN1888" i="3"/>
  <c r="AM1888" i="3"/>
  <c r="AL1888" i="3"/>
  <c r="AK1888" i="3"/>
  <c r="AO1888" i="3" s="1"/>
  <c r="AH1888" i="3"/>
  <c r="AG1888" i="3"/>
  <c r="AF1888" i="3"/>
  <c r="AC1888" i="3"/>
  <c r="AB1888" i="3"/>
  <c r="AA1888" i="3"/>
  <c r="Y1888" i="3"/>
  <c r="X1888" i="3"/>
  <c r="Z1888" i="3" s="1"/>
  <c r="W1888" i="3"/>
  <c r="V1888" i="3"/>
  <c r="S1888" i="3"/>
  <c r="U1888" i="3" s="1"/>
  <c r="R1888" i="3"/>
  <c r="T1888" i="3" s="1"/>
  <c r="AE1888" i="3" s="1"/>
  <c r="Q1888" i="3"/>
  <c r="AQ1888" i="3" s="1"/>
  <c r="P1888" i="3"/>
  <c r="O1888" i="3"/>
  <c r="AJ1888" i="3" s="1"/>
  <c r="N1888" i="3"/>
  <c r="AP1887" i="3"/>
  <c r="AU1887" i="3" s="1"/>
  <c r="AN1887" i="3"/>
  <c r="AM1887" i="3"/>
  <c r="AL1887" i="3"/>
  <c r="AK1887" i="3"/>
  <c r="AO1887" i="3" s="1"/>
  <c r="AH1887" i="3"/>
  <c r="AG1887" i="3"/>
  <c r="AF1887" i="3"/>
  <c r="AC1887" i="3"/>
  <c r="AB1887" i="3"/>
  <c r="AA1887" i="3"/>
  <c r="Y1887" i="3"/>
  <c r="X1887" i="3"/>
  <c r="Z1887" i="3" s="1"/>
  <c r="W1887" i="3"/>
  <c r="V1887" i="3"/>
  <c r="S1887" i="3"/>
  <c r="U1887" i="3" s="1"/>
  <c r="R1887" i="3"/>
  <c r="T1887" i="3" s="1"/>
  <c r="AE1887" i="3" s="1"/>
  <c r="Q1887" i="3"/>
  <c r="AQ1887" i="3" s="1"/>
  <c r="P1887" i="3"/>
  <c r="O1887" i="3"/>
  <c r="AJ1887" i="3" s="1"/>
  <c r="N1887" i="3"/>
  <c r="AP1886" i="3"/>
  <c r="AU1886" i="3" s="1"/>
  <c r="AN1886" i="3"/>
  <c r="AM1886" i="3"/>
  <c r="AL1886" i="3"/>
  <c r="AK1886" i="3"/>
  <c r="AO1886" i="3" s="1"/>
  <c r="AH1886" i="3"/>
  <c r="AG1886" i="3"/>
  <c r="AF1886" i="3"/>
  <c r="AC1886" i="3"/>
  <c r="AB1886" i="3"/>
  <c r="AA1886" i="3"/>
  <c r="Y1886" i="3"/>
  <c r="X1886" i="3"/>
  <c r="Z1886" i="3" s="1"/>
  <c r="W1886" i="3"/>
  <c r="V1886" i="3"/>
  <c r="S1886" i="3"/>
  <c r="U1886" i="3" s="1"/>
  <c r="R1886" i="3"/>
  <c r="T1886" i="3" s="1"/>
  <c r="AE1886" i="3" s="1"/>
  <c r="Q1886" i="3"/>
  <c r="AQ1886" i="3" s="1"/>
  <c r="P1886" i="3"/>
  <c r="O1886" i="3"/>
  <c r="AJ1886" i="3" s="1"/>
  <c r="N1886" i="3"/>
  <c r="AP1885" i="3"/>
  <c r="AU1885" i="3" s="1"/>
  <c r="AN1885" i="3"/>
  <c r="AM1885" i="3"/>
  <c r="AL1885" i="3"/>
  <c r="AK1885" i="3"/>
  <c r="AO1885" i="3" s="1"/>
  <c r="AH1885" i="3"/>
  <c r="AG1885" i="3"/>
  <c r="AF1885" i="3"/>
  <c r="AC1885" i="3"/>
  <c r="AB1885" i="3"/>
  <c r="AA1885" i="3"/>
  <c r="Y1885" i="3"/>
  <c r="X1885" i="3"/>
  <c r="Z1885" i="3" s="1"/>
  <c r="W1885" i="3"/>
  <c r="V1885" i="3"/>
  <c r="S1885" i="3"/>
  <c r="U1885" i="3" s="1"/>
  <c r="R1885" i="3"/>
  <c r="T1885" i="3" s="1"/>
  <c r="AE1885" i="3" s="1"/>
  <c r="Q1885" i="3"/>
  <c r="AQ1885" i="3" s="1"/>
  <c r="P1885" i="3"/>
  <c r="O1885" i="3"/>
  <c r="AJ1885" i="3" s="1"/>
  <c r="N1885" i="3"/>
  <c r="AP1884" i="3"/>
  <c r="AU1884" i="3" s="1"/>
  <c r="AN1884" i="3"/>
  <c r="AM1884" i="3"/>
  <c r="AL1884" i="3"/>
  <c r="AK1884" i="3"/>
  <c r="AO1884" i="3" s="1"/>
  <c r="AH1884" i="3"/>
  <c r="AG1884" i="3"/>
  <c r="AF1884" i="3"/>
  <c r="AC1884" i="3"/>
  <c r="AB1884" i="3"/>
  <c r="AA1884" i="3"/>
  <c r="Y1884" i="3"/>
  <c r="X1884" i="3"/>
  <c r="Z1884" i="3" s="1"/>
  <c r="W1884" i="3"/>
  <c r="V1884" i="3"/>
  <c r="S1884" i="3"/>
  <c r="U1884" i="3" s="1"/>
  <c r="R1884" i="3"/>
  <c r="T1884" i="3" s="1"/>
  <c r="AE1884" i="3" s="1"/>
  <c r="Q1884" i="3"/>
  <c r="AQ1884" i="3" s="1"/>
  <c r="P1884" i="3"/>
  <c r="O1884" i="3"/>
  <c r="AJ1884" i="3" s="1"/>
  <c r="N1884" i="3"/>
  <c r="AP1883" i="3"/>
  <c r="AU1883" i="3" s="1"/>
  <c r="AN1883" i="3"/>
  <c r="AM1883" i="3"/>
  <c r="AL1883" i="3"/>
  <c r="AK1883" i="3"/>
  <c r="AO1883" i="3" s="1"/>
  <c r="AH1883" i="3"/>
  <c r="AG1883" i="3"/>
  <c r="AF1883" i="3"/>
  <c r="AC1883" i="3"/>
  <c r="AB1883" i="3"/>
  <c r="AA1883" i="3"/>
  <c r="Y1883" i="3"/>
  <c r="X1883" i="3"/>
  <c r="Z1883" i="3" s="1"/>
  <c r="W1883" i="3"/>
  <c r="V1883" i="3"/>
  <c r="S1883" i="3"/>
  <c r="U1883" i="3" s="1"/>
  <c r="R1883" i="3"/>
  <c r="T1883" i="3" s="1"/>
  <c r="AE1883" i="3" s="1"/>
  <c r="Q1883" i="3"/>
  <c r="AQ1883" i="3" s="1"/>
  <c r="P1883" i="3"/>
  <c r="O1883" i="3"/>
  <c r="AJ1883" i="3" s="1"/>
  <c r="N1883" i="3"/>
  <c r="AP1882" i="3"/>
  <c r="AU1882" i="3" s="1"/>
  <c r="AN1882" i="3"/>
  <c r="AM1882" i="3"/>
  <c r="AL1882" i="3"/>
  <c r="AK1882" i="3"/>
  <c r="AO1882" i="3" s="1"/>
  <c r="AH1882" i="3"/>
  <c r="AG1882" i="3"/>
  <c r="AF1882" i="3"/>
  <c r="AC1882" i="3"/>
  <c r="AB1882" i="3"/>
  <c r="AA1882" i="3"/>
  <c r="Y1882" i="3"/>
  <c r="X1882" i="3"/>
  <c r="Z1882" i="3" s="1"/>
  <c r="W1882" i="3"/>
  <c r="V1882" i="3"/>
  <c r="S1882" i="3"/>
  <c r="U1882" i="3" s="1"/>
  <c r="R1882" i="3"/>
  <c r="T1882" i="3" s="1"/>
  <c r="AE1882" i="3" s="1"/>
  <c r="Q1882" i="3"/>
  <c r="AQ1882" i="3" s="1"/>
  <c r="P1882" i="3"/>
  <c r="O1882" i="3"/>
  <c r="AJ1882" i="3" s="1"/>
  <c r="N1882" i="3"/>
  <c r="AP1881" i="3"/>
  <c r="AU1881" i="3" s="1"/>
  <c r="AN1881" i="3"/>
  <c r="AM1881" i="3"/>
  <c r="AL1881" i="3"/>
  <c r="AK1881" i="3"/>
  <c r="AO1881" i="3" s="1"/>
  <c r="AH1881" i="3"/>
  <c r="AG1881" i="3"/>
  <c r="AF1881" i="3"/>
  <c r="AC1881" i="3"/>
  <c r="AB1881" i="3"/>
  <c r="AA1881" i="3"/>
  <c r="Y1881" i="3"/>
  <c r="X1881" i="3"/>
  <c r="Z1881" i="3" s="1"/>
  <c r="W1881" i="3"/>
  <c r="V1881" i="3"/>
  <c r="S1881" i="3"/>
  <c r="U1881" i="3" s="1"/>
  <c r="R1881" i="3"/>
  <c r="T1881" i="3" s="1"/>
  <c r="AE1881" i="3" s="1"/>
  <c r="Q1881" i="3"/>
  <c r="AQ1881" i="3" s="1"/>
  <c r="P1881" i="3"/>
  <c r="O1881" i="3"/>
  <c r="AJ1881" i="3" s="1"/>
  <c r="N1881" i="3"/>
  <c r="AP1880" i="3"/>
  <c r="AU1880" i="3" s="1"/>
  <c r="AN1880" i="3"/>
  <c r="AM1880" i="3"/>
  <c r="AL1880" i="3"/>
  <c r="AK1880" i="3"/>
  <c r="AO1880" i="3" s="1"/>
  <c r="AH1880" i="3"/>
  <c r="AG1880" i="3"/>
  <c r="AF1880" i="3"/>
  <c r="AC1880" i="3"/>
  <c r="AB1880" i="3"/>
  <c r="AA1880" i="3"/>
  <c r="Y1880" i="3"/>
  <c r="X1880" i="3"/>
  <c r="Z1880" i="3" s="1"/>
  <c r="W1880" i="3"/>
  <c r="V1880" i="3"/>
  <c r="S1880" i="3"/>
  <c r="U1880" i="3" s="1"/>
  <c r="R1880" i="3"/>
  <c r="T1880" i="3" s="1"/>
  <c r="AE1880" i="3" s="1"/>
  <c r="Q1880" i="3"/>
  <c r="AQ1880" i="3" s="1"/>
  <c r="P1880" i="3"/>
  <c r="O1880" i="3"/>
  <c r="AJ1880" i="3" s="1"/>
  <c r="N1880" i="3"/>
  <c r="AP1879" i="3"/>
  <c r="AU1879" i="3" s="1"/>
  <c r="AN1879" i="3"/>
  <c r="AM1879" i="3"/>
  <c r="AL1879" i="3"/>
  <c r="AK1879" i="3"/>
  <c r="AO1879" i="3" s="1"/>
  <c r="AH1879" i="3"/>
  <c r="AG1879" i="3"/>
  <c r="AF1879" i="3"/>
  <c r="AC1879" i="3"/>
  <c r="AB1879" i="3"/>
  <c r="AA1879" i="3"/>
  <c r="Y1879" i="3"/>
  <c r="X1879" i="3"/>
  <c r="Z1879" i="3" s="1"/>
  <c r="W1879" i="3"/>
  <c r="V1879" i="3"/>
  <c r="S1879" i="3"/>
  <c r="U1879" i="3" s="1"/>
  <c r="R1879" i="3"/>
  <c r="T1879" i="3" s="1"/>
  <c r="AE1879" i="3" s="1"/>
  <c r="Q1879" i="3"/>
  <c r="AQ1879" i="3" s="1"/>
  <c r="P1879" i="3"/>
  <c r="O1879" i="3"/>
  <c r="AJ1879" i="3" s="1"/>
  <c r="N1879" i="3"/>
  <c r="AP1878" i="3"/>
  <c r="AU1878" i="3" s="1"/>
  <c r="AN1878" i="3"/>
  <c r="AM1878" i="3"/>
  <c r="AL1878" i="3"/>
  <c r="AK1878" i="3"/>
  <c r="AO1878" i="3" s="1"/>
  <c r="AH1878" i="3"/>
  <c r="AG1878" i="3"/>
  <c r="AF1878" i="3"/>
  <c r="AC1878" i="3"/>
  <c r="AB1878" i="3"/>
  <c r="AA1878" i="3"/>
  <c r="Y1878" i="3"/>
  <c r="X1878" i="3"/>
  <c r="Z1878" i="3" s="1"/>
  <c r="W1878" i="3"/>
  <c r="V1878" i="3"/>
  <c r="S1878" i="3"/>
  <c r="U1878" i="3" s="1"/>
  <c r="R1878" i="3"/>
  <c r="T1878" i="3" s="1"/>
  <c r="AE1878" i="3" s="1"/>
  <c r="Q1878" i="3"/>
  <c r="AQ1878" i="3" s="1"/>
  <c r="P1878" i="3"/>
  <c r="O1878" i="3"/>
  <c r="AJ1878" i="3" s="1"/>
  <c r="N1878" i="3"/>
  <c r="AP1877" i="3"/>
  <c r="AU1877" i="3" s="1"/>
  <c r="AN1877" i="3"/>
  <c r="AM1877" i="3"/>
  <c r="AL1877" i="3"/>
  <c r="AK1877" i="3"/>
  <c r="AO1877" i="3" s="1"/>
  <c r="AH1877" i="3"/>
  <c r="AG1877" i="3"/>
  <c r="AF1877" i="3"/>
  <c r="AC1877" i="3"/>
  <c r="AB1877" i="3"/>
  <c r="AA1877" i="3"/>
  <c r="Y1877" i="3"/>
  <c r="X1877" i="3"/>
  <c r="Z1877" i="3" s="1"/>
  <c r="W1877" i="3"/>
  <c r="V1877" i="3"/>
  <c r="S1877" i="3"/>
  <c r="U1877" i="3" s="1"/>
  <c r="R1877" i="3"/>
  <c r="T1877" i="3" s="1"/>
  <c r="AE1877" i="3" s="1"/>
  <c r="Q1877" i="3"/>
  <c r="AQ1877" i="3" s="1"/>
  <c r="P1877" i="3"/>
  <c r="O1877" i="3"/>
  <c r="AJ1877" i="3" s="1"/>
  <c r="N1877" i="3"/>
  <c r="AP1876" i="3"/>
  <c r="AU1876" i="3" s="1"/>
  <c r="AN1876" i="3"/>
  <c r="AM1876" i="3"/>
  <c r="AL1876" i="3"/>
  <c r="AK1876" i="3"/>
  <c r="AO1876" i="3" s="1"/>
  <c r="AH1876" i="3"/>
  <c r="AG1876" i="3"/>
  <c r="AF1876" i="3"/>
  <c r="AC1876" i="3"/>
  <c r="AB1876" i="3"/>
  <c r="AA1876" i="3"/>
  <c r="Y1876" i="3"/>
  <c r="X1876" i="3"/>
  <c r="Z1876" i="3" s="1"/>
  <c r="W1876" i="3"/>
  <c r="V1876" i="3"/>
  <c r="S1876" i="3"/>
  <c r="U1876" i="3" s="1"/>
  <c r="R1876" i="3"/>
  <c r="T1876" i="3" s="1"/>
  <c r="AE1876" i="3" s="1"/>
  <c r="Q1876" i="3"/>
  <c r="AQ1876" i="3" s="1"/>
  <c r="P1876" i="3"/>
  <c r="O1876" i="3"/>
  <c r="AJ1876" i="3" s="1"/>
  <c r="N1876" i="3"/>
  <c r="AP1875" i="3"/>
  <c r="AU1875" i="3" s="1"/>
  <c r="AN1875" i="3"/>
  <c r="AM1875" i="3"/>
  <c r="AL1875" i="3"/>
  <c r="AK1875" i="3"/>
  <c r="AO1875" i="3" s="1"/>
  <c r="AH1875" i="3"/>
  <c r="AG1875" i="3"/>
  <c r="AF1875" i="3"/>
  <c r="AC1875" i="3"/>
  <c r="AB1875" i="3"/>
  <c r="AA1875" i="3"/>
  <c r="Y1875" i="3"/>
  <c r="X1875" i="3"/>
  <c r="Z1875" i="3" s="1"/>
  <c r="W1875" i="3"/>
  <c r="V1875" i="3"/>
  <c r="S1875" i="3"/>
  <c r="U1875" i="3" s="1"/>
  <c r="R1875" i="3"/>
  <c r="T1875" i="3" s="1"/>
  <c r="AE1875" i="3" s="1"/>
  <c r="Q1875" i="3"/>
  <c r="AQ1875" i="3" s="1"/>
  <c r="P1875" i="3"/>
  <c r="O1875" i="3"/>
  <c r="AJ1875" i="3" s="1"/>
  <c r="N1875" i="3"/>
  <c r="AP1874" i="3"/>
  <c r="AU1874" i="3" s="1"/>
  <c r="AN1874" i="3"/>
  <c r="AM1874" i="3"/>
  <c r="AL1874" i="3"/>
  <c r="AK1874" i="3"/>
  <c r="AO1874" i="3" s="1"/>
  <c r="AH1874" i="3"/>
  <c r="AG1874" i="3"/>
  <c r="AF1874" i="3"/>
  <c r="AC1874" i="3"/>
  <c r="AB1874" i="3"/>
  <c r="AA1874" i="3"/>
  <c r="Y1874" i="3"/>
  <c r="X1874" i="3"/>
  <c r="Z1874" i="3" s="1"/>
  <c r="W1874" i="3"/>
  <c r="V1874" i="3"/>
  <c r="S1874" i="3"/>
  <c r="U1874" i="3" s="1"/>
  <c r="R1874" i="3"/>
  <c r="T1874" i="3" s="1"/>
  <c r="AE1874" i="3" s="1"/>
  <c r="Q1874" i="3"/>
  <c r="P1874" i="3"/>
  <c r="O1874" i="3"/>
  <c r="AJ1874" i="3" s="1"/>
  <c r="N1874" i="3"/>
  <c r="AP1873" i="3"/>
  <c r="AU1873" i="3" s="1"/>
  <c r="AN1873" i="3"/>
  <c r="AM1873" i="3"/>
  <c r="AL1873" i="3"/>
  <c r="AK1873" i="3"/>
  <c r="AO1873" i="3" s="1"/>
  <c r="AH1873" i="3"/>
  <c r="AG1873" i="3"/>
  <c r="AF1873" i="3"/>
  <c r="AC1873" i="3"/>
  <c r="AB1873" i="3"/>
  <c r="AA1873" i="3"/>
  <c r="Y1873" i="3"/>
  <c r="X1873" i="3"/>
  <c r="Z1873" i="3" s="1"/>
  <c r="W1873" i="3"/>
  <c r="V1873" i="3"/>
  <c r="S1873" i="3"/>
  <c r="U1873" i="3" s="1"/>
  <c r="R1873" i="3"/>
  <c r="T1873" i="3" s="1"/>
  <c r="AE1873" i="3" s="1"/>
  <c r="Q1873" i="3"/>
  <c r="AQ1873" i="3" s="1"/>
  <c r="P1873" i="3"/>
  <c r="O1873" i="3"/>
  <c r="AJ1873" i="3" s="1"/>
  <c r="N1873" i="3"/>
  <c r="AP1872" i="3"/>
  <c r="AU1872" i="3" s="1"/>
  <c r="AN1872" i="3"/>
  <c r="AM1872" i="3"/>
  <c r="AL1872" i="3"/>
  <c r="AK1872" i="3"/>
  <c r="AO1872" i="3" s="1"/>
  <c r="AH1872" i="3"/>
  <c r="AG1872" i="3"/>
  <c r="AF1872" i="3"/>
  <c r="AC1872" i="3"/>
  <c r="AB1872" i="3"/>
  <c r="AA1872" i="3"/>
  <c r="Y1872" i="3"/>
  <c r="X1872" i="3"/>
  <c r="Z1872" i="3" s="1"/>
  <c r="W1872" i="3"/>
  <c r="V1872" i="3"/>
  <c r="S1872" i="3"/>
  <c r="U1872" i="3" s="1"/>
  <c r="R1872" i="3"/>
  <c r="T1872" i="3" s="1"/>
  <c r="AE1872" i="3" s="1"/>
  <c r="Q1872" i="3"/>
  <c r="AQ1872" i="3" s="1"/>
  <c r="P1872" i="3"/>
  <c r="O1872" i="3"/>
  <c r="AJ1872" i="3" s="1"/>
  <c r="N1872" i="3"/>
  <c r="AP1871" i="3"/>
  <c r="AN1871" i="3"/>
  <c r="AM1871" i="3"/>
  <c r="AL1871" i="3"/>
  <c r="AK1871" i="3"/>
  <c r="AO1871" i="3" s="1"/>
  <c r="AH1871" i="3"/>
  <c r="AG1871" i="3"/>
  <c r="AF1871" i="3"/>
  <c r="AC1871" i="3"/>
  <c r="AB1871" i="3"/>
  <c r="Y1871" i="3"/>
  <c r="X1871" i="3"/>
  <c r="Z1871" i="3" s="1"/>
  <c r="W1871" i="3"/>
  <c r="V1871" i="3"/>
  <c r="S1871" i="3"/>
  <c r="U1871" i="3" s="1"/>
  <c r="R1871" i="3"/>
  <c r="T1871" i="3" s="1"/>
  <c r="AE1871" i="3" s="1"/>
  <c r="Q1871" i="3"/>
  <c r="AQ1871" i="3" s="1"/>
  <c r="P1871" i="3"/>
  <c r="O1871" i="3"/>
  <c r="AJ1871" i="3" s="1"/>
  <c r="N1871" i="3"/>
  <c r="AP1870" i="3"/>
  <c r="AU1870" i="3" s="1"/>
  <c r="AN1870" i="3"/>
  <c r="AM1870" i="3"/>
  <c r="AL1870" i="3"/>
  <c r="AK1870" i="3"/>
  <c r="AO1870" i="3" s="1"/>
  <c r="AH1870" i="3"/>
  <c r="AG1870" i="3"/>
  <c r="AF1870" i="3"/>
  <c r="AC1870" i="3"/>
  <c r="AB1870" i="3"/>
  <c r="AA1870" i="3"/>
  <c r="Y1870" i="3"/>
  <c r="X1870" i="3"/>
  <c r="Z1870" i="3" s="1"/>
  <c r="W1870" i="3"/>
  <c r="V1870" i="3"/>
  <c r="S1870" i="3"/>
  <c r="U1870" i="3" s="1"/>
  <c r="R1870" i="3"/>
  <c r="T1870" i="3" s="1"/>
  <c r="AE1870" i="3" s="1"/>
  <c r="Q1870" i="3"/>
  <c r="P1870" i="3"/>
  <c r="O1870" i="3"/>
  <c r="AJ1870" i="3" s="1"/>
  <c r="N1870" i="3"/>
  <c r="AP1869" i="3"/>
  <c r="AU1869" i="3" s="1"/>
  <c r="AN1869" i="3"/>
  <c r="AM1869" i="3"/>
  <c r="AL1869" i="3"/>
  <c r="AK1869" i="3"/>
  <c r="AO1869" i="3" s="1"/>
  <c r="AH1869" i="3"/>
  <c r="AG1869" i="3"/>
  <c r="AF1869" i="3"/>
  <c r="AC1869" i="3"/>
  <c r="AB1869" i="3"/>
  <c r="AA1869" i="3"/>
  <c r="Y1869" i="3"/>
  <c r="X1869" i="3"/>
  <c r="Z1869" i="3" s="1"/>
  <c r="W1869" i="3"/>
  <c r="V1869" i="3"/>
  <c r="S1869" i="3"/>
  <c r="U1869" i="3" s="1"/>
  <c r="R1869" i="3"/>
  <c r="T1869" i="3" s="1"/>
  <c r="AE1869" i="3" s="1"/>
  <c r="Q1869" i="3"/>
  <c r="AQ1869" i="3" s="1"/>
  <c r="P1869" i="3"/>
  <c r="O1869" i="3"/>
  <c r="AJ1869" i="3" s="1"/>
  <c r="N1869" i="3"/>
  <c r="AP1868" i="3"/>
  <c r="AU1868" i="3" s="1"/>
  <c r="AN1868" i="3"/>
  <c r="AM1868" i="3"/>
  <c r="AL1868" i="3"/>
  <c r="AK1868" i="3"/>
  <c r="AO1868" i="3" s="1"/>
  <c r="AH1868" i="3"/>
  <c r="AG1868" i="3"/>
  <c r="AF1868" i="3"/>
  <c r="AC1868" i="3"/>
  <c r="AB1868" i="3"/>
  <c r="AA1868" i="3"/>
  <c r="Y1868" i="3"/>
  <c r="X1868" i="3"/>
  <c r="Z1868" i="3" s="1"/>
  <c r="W1868" i="3"/>
  <c r="V1868" i="3"/>
  <c r="S1868" i="3"/>
  <c r="U1868" i="3" s="1"/>
  <c r="R1868" i="3"/>
  <c r="T1868" i="3" s="1"/>
  <c r="AE1868" i="3" s="1"/>
  <c r="Q1868" i="3"/>
  <c r="AQ1868" i="3" s="1"/>
  <c r="P1868" i="3"/>
  <c r="O1868" i="3"/>
  <c r="AJ1868" i="3" s="1"/>
  <c r="N1868" i="3"/>
  <c r="AP1867" i="3"/>
  <c r="AU1867" i="3" s="1"/>
  <c r="AN1867" i="3"/>
  <c r="AM1867" i="3"/>
  <c r="AL1867" i="3"/>
  <c r="AK1867" i="3"/>
  <c r="AO1867" i="3" s="1"/>
  <c r="AH1867" i="3"/>
  <c r="AG1867" i="3"/>
  <c r="AF1867" i="3"/>
  <c r="AC1867" i="3"/>
  <c r="AB1867" i="3"/>
  <c r="AA1867" i="3"/>
  <c r="Y1867" i="3"/>
  <c r="X1867" i="3"/>
  <c r="Z1867" i="3" s="1"/>
  <c r="W1867" i="3"/>
  <c r="V1867" i="3"/>
  <c r="S1867" i="3"/>
  <c r="U1867" i="3" s="1"/>
  <c r="R1867" i="3"/>
  <c r="T1867" i="3" s="1"/>
  <c r="AE1867" i="3" s="1"/>
  <c r="Q1867" i="3"/>
  <c r="AQ1867" i="3" s="1"/>
  <c r="P1867" i="3"/>
  <c r="O1867" i="3"/>
  <c r="AJ1867" i="3" s="1"/>
  <c r="N1867" i="3"/>
  <c r="AP1866" i="3"/>
  <c r="AU1866" i="3" s="1"/>
  <c r="AN1866" i="3"/>
  <c r="AM1866" i="3"/>
  <c r="AL1866" i="3"/>
  <c r="AK1866" i="3"/>
  <c r="AO1866" i="3" s="1"/>
  <c r="AH1866" i="3"/>
  <c r="AG1866" i="3"/>
  <c r="AF1866" i="3"/>
  <c r="AC1866" i="3"/>
  <c r="AB1866" i="3"/>
  <c r="AA1866" i="3"/>
  <c r="Y1866" i="3"/>
  <c r="X1866" i="3"/>
  <c r="Z1866" i="3" s="1"/>
  <c r="W1866" i="3"/>
  <c r="V1866" i="3"/>
  <c r="S1866" i="3"/>
  <c r="U1866" i="3" s="1"/>
  <c r="R1866" i="3"/>
  <c r="T1866" i="3" s="1"/>
  <c r="AE1866" i="3" s="1"/>
  <c r="Q1866" i="3"/>
  <c r="AQ1866" i="3" s="1"/>
  <c r="P1866" i="3"/>
  <c r="O1866" i="3"/>
  <c r="AJ1866" i="3" s="1"/>
  <c r="N1866" i="3"/>
  <c r="AP1865" i="3"/>
  <c r="AU1865" i="3" s="1"/>
  <c r="AN1865" i="3"/>
  <c r="AM1865" i="3"/>
  <c r="AL1865" i="3"/>
  <c r="AK1865" i="3"/>
  <c r="AO1865" i="3" s="1"/>
  <c r="AH1865" i="3"/>
  <c r="AG1865" i="3"/>
  <c r="AF1865" i="3"/>
  <c r="AC1865" i="3"/>
  <c r="AB1865" i="3"/>
  <c r="AA1865" i="3"/>
  <c r="Y1865" i="3"/>
  <c r="X1865" i="3"/>
  <c r="Z1865" i="3" s="1"/>
  <c r="W1865" i="3"/>
  <c r="V1865" i="3"/>
  <c r="S1865" i="3"/>
  <c r="U1865" i="3" s="1"/>
  <c r="R1865" i="3"/>
  <c r="T1865" i="3" s="1"/>
  <c r="AE1865" i="3" s="1"/>
  <c r="Q1865" i="3"/>
  <c r="AQ1865" i="3" s="1"/>
  <c r="P1865" i="3"/>
  <c r="O1865" i="3"/>
  <c r="AJ1865" i="3" s="1"/>
  <c r="N1865" i="3"/>
  <c r="AP1864" i="3"/>
  <c r="AU1864" i="3" s="1"/>
  <c r="AN1864" i="3"/>
  <c r="AM1864" i="3"/>
  <c r="AL1864" i="3"/>
  <c r="AK1864" i="3"/>
  <c r="AO1864" i="3" s="1"/>
  <c r="AH1864" i="3"/>
  <c r="AG1864" i="3"/>
  <c r="AF1864" i="3"/>
  <c r="AC1864" i="3"/>
  <c r="AB1864" i="3"/>
  <c r="AA1864" i="3"/>
  <c r="Y1864" i="3"/>
  <c r="X1864" i="3"/>
  <c r="Z1864" i="3" s="1"/>
  <c r="W1864" i="3"/>
  <c r="V1864" i="3"/>
  <c r="S1864" i="3"/>
  <c r="U1864" i="3" s="1"/>
  <c r="R1864" i="3"/>
  <c r="T1864" i="3" s="1"/>
  <c r="AE1864" i="3" s="1"/>
  <c r="Q1864" i="3"/>
  <c r="AQ1864" i="3" s="1"/>
  <c r="P1864" i="3"/>
  <c r="O1864" i="3"/>
  <c r="AJ1864" i="3" s="1"/>
  <c r="N1864" i="3"/>
  <c r="AP1863" i="3"/>
  <c r="AU1863" i="3" s="1"/>
  <c r="AN1863" i="3"/>
  <c r="AM1863" i="3"/>
  <c r="AL1863" i="3"/>
  <c r="AK1863" i="3"/>
  <c r="AO1863" i="3" s="1"/>
  <c r="AH1863" i="3"/>
  <c r="AG1863" i="3"/>
  <c r="AF1863" i="3"/>
  <c r="AC1863" i="3"/>
  <c r="AB1863" i="3"/>
  <c r="AA1863" i="3"/>
  <c r="Y1863" i="3"/>
  <c r="X1863" i="3"/>
  <c r="Z1863" i="3" s="1"/>
  <c r="W1863" i="3"/>
  <c r="V1863" i="3"/>
  <c r="S1863" i="3"/>
  <c r="U1863" i="3" s="1"/>
  <c r="R1863" i="3"/>
  <c r="T1863" i="3" s="1"/>
  <c r="AE1863" i="3" s="1"/>
  <c r="Q1863" i="3"/>
  <c r="P1863" i="3"/>
  <c r="O1863" i="3"/>
  <c r="AJ1863" i="3" s="1"/>
  <c r="N1863" i="3"/>
  <c r="AP1862" i="3"/>
  <c r="AN1862" i="3"/>
  <c r="AM1862" i="3"/>
  <c r="AL1862" i="3"/>
  <c r="AK1862" i="3"/>
  <c r="AO1862" i="3" s="1"/>
  <c r="AH1862" i="3"/>
  <c r="AG1862" i="3"/>
  <c r="AF1862" i="3"/>
  <c r="AC1862" i="3"/>
  <c r="AB1862" i="3"/>
  <c r="Y1862" i="3"/>
  <c r="X1862" i="3"/>
  <c r="Z1862" i="3" s="1"/>
  <c r="W1862" i="3"/>
  <c r="V1862" i="3"/>
  <c r="S1862" i="3"/>
  <c r="U1862" i="3" s="1"/>
  <c r="R1862" i="3"/>
  <c r="T1862" i="3" s="1"/>
  <c r="AE1862" i="3" s="1"/>
  <c r="Q1862" i="3"/>
  <c r="AQ1862" i="3" s="1"/>
  <c r="P1862" i="3"/>
  <c r="O1862" i="3"/>
  <c r="AJ1862" i="3" s="1"/>
  <c r="N1862" i="3"/>
  <c r="AP1861" i="3"/>
  <c r="AU1861" i="3" s="1"/>
  <c r="AN1861" i="3"/>
  <c r="AM1861" i="3"/>
  <c r="AL1861" i="3"/>
  <c r="AK1861" i="3"/>
  <c r="AO1861" i="3" s="1"/>
  <c r="AH1861" i="3"/>
  <c r="AG1861" i="3"/>
  <c r="AF1861" i="3"/>
  <c r="AC1861" i="3"/>
  <c r="AB1861" i="3"/>
  <c r="AA1861" i="3"/>
  <c r="Y1861" i="3"/>
  <c r="X1861" i="3"/>
  <c r="Z1861" i="3" s="1"/>
  <c r="W1861" i="3"/>
  <c r="V1861" i="3"/>
  <c r="S1861" i="3"/>
  <c r="U1861" i="3" s="1"/>
  <c r="R1861" i="3"/>
  <c r="T1861" i="3" s="1"/>
  <c r="AE1861" i="3" s="1"/>
  <c r="Q1861" i="3"/>
  <c r="AQ1861" i="3" s="1"/>
  <c r="P1861" i="3"/>
  <c r="O1861" i="3"/>
  <c r="AJ1861" i="3" s="1"/>
  <c r="N1861" i="3"/>
  <c r="AP1860" i="3"/>
  <c r="AU1860" i="3" s="1"/>
  <c r="AN1860" i="3"/>
  <c r="AM1860" i="3"/>
  <c r="AL1860" i="3"/>
  <c r="AK1860" i="3"/>
  <c r="AO1860" i="3" s="1"/>
  <c r="AH1860" i="3"/>
  <c r="AG1860" i="3"/>
  <c r="AF1860" i="3"/>
  <c r="AC1860" i="3"/>
  <c r="AB1860" i="3"/>
  <c r="AA1860" i="3"/>
  <c r="Y1860" i="3"/>
  <c r="X1860" i="3"/>
  <c r="Z1860" i="3" s="1"/>
  <c r="W1860" i="3"/>
  <c r="V1860" i="3"/>
  <c r="S1860" i="3"/>
  <c r="U1860" i="3" s="1"/>
  <c r="R1860" i="3"/>
  <c r="T1860" i="3" s="1"/>
  <c r="AE1860" i="3" s="1"/>
  <c r="Q1860" i="3"/>
  <c r="AQ1860" i="3" s="1"/>
  <c r="P1860" i="3"/>
  <c r="O1860" i="3"/>
  <c r="AJ1860" i="3" s="1"/>
  <c r="N1860" i="3"/>
  <c r="AP1859" i="3"/>
  <c r="AN1859" i="3"/>
  <c r="AM1859" i="3"/>
  <c r="AL1859" i="3"/>
  <c r="AK1859" i="3"/>
  <c r="AO1859" i="3" s="1"/>
  <c r="AH1859" i="3"/>
  <c r="AG1859" i="3"/>
  <c r="AF1859" i="3"/>
  <c r="AC1859" i="3"/>
  <c r="AB1859" i="3"/>
  <c r="Y1859" i="3"/>
  <c r="X1859" i="3"/>
  <c r="Z1859" i="3" s="1"/>
  <c r="W1859" i="3"/>
  <c r="V1859" i="3"/>
  <c r="S1859" i="3"/>
  <c r="U1859" i="3" s="1"/>
  <c r="R1859" i="3"/>
  <c r="T1859" i="3" s="1"/>
  <c r="AE1859" i="3" s="1"/>
  <c r="Q1859" i="3"/>
  <c r="AQ1859" i="3" s="1"/>
  <c r="P1859" i="3"/>
  <c r="O1859" i="3"/>
  <c r="AJ1859" i="3" s="1"/>
  <c r="N1859" i="3"/>
  <c r="AP1858" i="3"/>
  <c r="AN1858" i="3"/>
  <c r="AM1858" i="3"/>
  <c r="AL1858" i="3"/>
  <c r="AK1858" i="3"/>
  <c r="AO1858" i="3" s="1"/>
  <c r="AH1858" i="3"/>
  <c r="AG1858" i="3"/>
  <c r="AF1858" i="3"/>
  <c r="AC1858" i="3"/>
  <c r="AB1858" i="3"/>
  <c r="Y1858" i="3"/>
  <c r="X1858" i="3"/>
  <c r="Z1858" i="3" s="1"/>
  <c r="W1858" i="3"/>
  <c r="V1858" i="3"/>
  <c r="S1858" i="3"/>
  <c r="U1858" i="3" s="1"/>
  <c r="R1858" i="3"/>
  <c r="T1858" i="3" s="1"/>
  <c r="AE1858" i="3" s="1"/>
  <c r="Q1858" i="3"/>
  <c r="AQ1858" i="3" s="1"/>
  <c r="P1858" i="3"/>
  <c r="O1858" i="3"/>
  <c r="AJ1858" i="3" s="1"/>
  <c r="N1858" i="3"/>
  <c r="AP1857" i="3"/>
  <c r="AU1857" i="3" s="1"/>
  <c r="AN1857" i="3"/>
  <c r="AM1857" i="3"/>
  <c r="AL1857" i="3"/>
  <c r="AK1857" i="3"/>
  <c r="AO1857" i="3" s="1"/>
  <c r="AH1857" i="3"/>
  <c r="AG1857" i="3"/>
  <c r="AF1857" i="3"/>
  <c r="AC1857" i="3"/>
  <c r="AB1857" i="3"/>
  <c r="AA1857" i="3"/>
  <c r="Y1857" i="3"/>
  <c r="X1857" i="3"/>
  <c r="Z1857" i="3" s="1"/>
  <c r="W1857" i="3"/>
  <c r="V1857" i="3"/>
  <c r="S1857" i="3"/>
  <c r="U1857" i="3" s="1"/>
  <c r="R1857" i="3"/>
  <c r="T1857" i="3" s="1"/>
  <c r="AE1857" i="3" s="1"/>
  <c r="Q1857" i="3"/>
  <c r="AQ1857" i="3" s="1"/>
  <c r="P1857" i="3"/>
  <c r="O1857" i="3"/>
  <c r="AJ1857" i="3" s="1"/>
  <c r="N1857" i="3"/>
  <c r="AP1856" i="3"/>
  <c r="AN1856" i="3"/>
  <c r="AM1856" i="3"/>
  <c r="AL1856" i="3"/>
  <c r="AK1856" i="3"/>
  <c r="AO1856" i="3" s="1"/>
  <c r="AH1856" i="3"/>
  <c r="AG1856" i="3"/>
  <c r="AF1856" i="3"/>
  <c r="AC1856" i="3"/>
  <c r="AB1856" i="3"/>
  <c r="Y1856" i="3"/>
  <c r="X1856" i="3"/>
  <c r="Z1856" i="3" s="1"/>
  <c r="W1856" i="3"/>
  <c r="V1856" i="3"/>
  <c r="S1856" i="3"/>
  <c r="U1856" i="3" s="1"/>
  <c r="R1856" i="3"/>
  <c r="T1856" i="3" s="1"/>
  <c r="AE1856" i="3" s="1"/>
  <c r="Q1856" i="3"/>
  <c r="AQ1856" i="3" s="1"/>
  <c r="P1856" i="3"/>
  <c r="O1856" i="3"/>
  <c r="AJ1856" i="3" s="1"/>
  <c r="N1856" i="3"/>
  <c r="AP1855" i="3"/>
  <c r="AU1855" i="3" s="1"/>
  <c r="AN1855" i="3"/>
  <c r="AM1855" i="3"/>
  <c r="AL1855" i="3"/>
  <c r="AK1855" i="3"/>
  <c r="AO1855" i="3" s="1"/>
  <c r="AH1855" i="3"/>
  <c r="AG1855" i="3"/>
  <c r="AF1855" i="3"/>
  <c r="AC1855" i="3"/>
  <c r="AB1855" i="3"/>
  <c r="AA1855" i="3"/>
  <c r="Y1855" i="3"/>
  <c r="X1855" i="3"/>
  <c r="Z1855" i="3" s="1"/>
  <c r="W1855" i="3"/>
  <c r="V1855" i="3"/>
  <c r="S1855" i="3"/>
  <c r="U1855" i="3" s="1"/>
  <c r="R1855" i="3"/>
  <c r="T1855" i="3" s="1"/>
  <c r="AE1855" i="3" s="1"/>
  <c r="Q1855" i="3"/>
  <c r="AQ1855" i="3" s="1"/>
  <c r="P1855" i="3"/>
  <c r="O1855" i="3"/>
  <c r="AJ1855" i="3" s="1"/>
  <c r="N1855" i="3"/>
  <c r="AP1854" i="3"/>
  <c r="AU1854" i="3" s="1"/>
  <c r="AN1854" i="3"/>
  <c r="AM1854" i="3"/>
  <c r="AL1854" i="3"/>
  <c r="AK1854" i="3"/>
  <c r="AO1854" i="3" s="1"/>
  <c r="AH1854" i="3"/>
  <c r="AG1854" i="3"/>
  <c r="AF1854" i="3"/>
  <c r="AC1854" i="3"/>
  <c r="AB1854" i="3"/>
  <c r="AA1854" i="3"/>
  <c r="Y1854" i="3"/>
  <c r="X1854" i="3"/>
  <c r="Z1854" i="3" s="1"/>
  <c r="W1854" i="3"/>
  <c r="V1854" i="3"/>
  <c r="S1854" i="3"/>
  <c r="U1854" i="3" s="1"/>
  <c r="R1854" i="3"/>
  <c r="T1854" i="3" s="1"/>
  <c r="AE1854" i="3" s="1"/>
  <c r="Q1854" i="3"/>
  <c r="P1854" i="3"/>
  <c r="O1854" i="3"/>
  <c r="AJ1854" i="3" s="1"/>
  <c r="N1854" i="3"/>
  <c r="AP1853" i="3"/>
  <c r="AU1853" i="3" s="1"/>
  <c r="AN1853" i="3"/>
  <c r="AM1853" i="3"/>
  <c r="AL1853" i="3"/>
  <c r="AK1853" i="3"/>
  <c r="AO1853" i="3" s="1"/>
  <c r="AH1853" i="3"/>
  <c r="AG1853" i="3"/>
  <c r="AF1853" i="3"/>
  <c r="AC1853" i="3"/>
  <c r="AB1853" i="3"/>
  <c r="AA1853" i="3"/>
  <c r="Y1853" i="3"/>
  <c r="X1853" i="3"/>
  <c r="Z1853" i="3" s="1"/>
  <c r="W1853" i="3"/>
  <c r="V1853" i="3"/>
  <c r="S1853" i="3"/>
  <c r="U1853" i="3" s="1"/>
  <c r="R1853" i="3"/>
  <c r="T1853" i="3" s="1"/>
  <c r="AE1853" i="3" s="1"/>
  <c r="Q1853" i="3"/>
  <c r="AQ1853" i="3" s="1"/>
  <c r="P1853" i="3"/>
  <c r="O1853" i="3"/>
  <c r="AJ1853" i="3" s="1"/>
  <c r="N1853" i="3"/>
  <c r="AP1852" i="3"/>
  <c r="AU1852" i="3" s="1"/>
  <c r="AN1852" i="3"/>
  <c r="AM1852" i="3"/>
  <c r="AL1852" i="3"/>
  <c r="AK1852" i="3"/>
  <c r="AO1852" i="3" s="1"/>
  <c r="AH1852" i="3"/>
  <c r="AG1852" i="3"/>
  <c r="AF1852" i="3"/>
  <c r="AC1852" i="3"/>
  <c r="AB1852" i="3"/>
  <c r="AA1852" i="3"/>
  <c r="Y1852" i="3"/>
  <c r="X1852" i="3"/>
  <c r="Z1852" i="3" s="1"/>
  <c r="W1852" i="3"/>
  <c r="V1852" i="3"/>
  <c r="S1852" i="3"/>
  <c r="U1852" i="3" s="1"/>
  <c r="R1852" i="3"/>
  <c r="T1852" i="3" s="1"/>
  <c r="AE1852" i="3" s="1"/>
  <c r="Q1852" i="3"/>
  <c r="AQ1852" i="3" s="1"/>
  <c r="P1852" i="3"/>
  <c r="O1852" i="3"/>
  <c r="AJ1852" i="3" s="1"/>
  <c r="N1852" i="3"/>
  <c r="AP1851" i="3"/>
  <c r="AU1851" i="3" s="1"/>
  <c r="AN1851" i="3"/>
  <c r="AM1851" i="3"/>
  <c r="AL1851" i="3"/>
  <c r="AK1851" i="3"/>
  <c r="AO1851" i="3" s="1"/>
  <c r="AH1851" i="3"/>
  <c r="AG1851" i="3"/>
  <c r="AF1851" i="3"/>
  <c r="AC1851" i="3"/>
  <c r="AB1851" i="3"/>
  <c r="AA1851" i="3"/>
  <c r="Y1851" i="3"/>
  <c r="X1851" i="3"/>
  <c r="Z1851" i="3" s="1"/>
  <c r="W1851" i="3"/>
  <c r="V1851" i="3"/>
  <c r="S1851" i="3"/>
  <c r="U1851" i="3" s="1"/>
  <c r="R1851" i="3"/>
  <c r="T1851" i="3" s="1"/>
  <c r="AE1851" i="3" s="1"/>
  <c r="Q1851" i="3"/>
  <c r="AQ1851" i="3" s="1"/>
  <c r="P1851" i="3"/>
  <c r="O1851" i="3"/>
  <c r="AJ1851" i="3" s="1"/>
  <c r="N1851" i="3"/>
  <c r="AP1850" i="3"/>
  <c r="AU1850" i="3" s="1"/>
  <c r="AN1850" i="3"/>
  <c r="AM1850" i="3"/>
  <c r="AL1850" i="3"/>
  <c r="AK1850" i="3"/>
  <c r="AO1850" i="3" s="1"/>
  <c r="AH1850" i="3"/>
  <c r="AG1850" i="3"/>
  <c r="AF1850" i="3"/>
  <c r="AC1850" i="3"/>
  <c r="AB1850" i="3"/>
  <c r="AA1850" i="3"/>
  <c r="Y1850" i="3"/>
  <c r="X1850" i="3"/>
  <c r="Z1850" i="3" s="1"/>
  <c r="W1850" i="3"/>
  <c r="V1850" i="3"/>
  <c r="S1850" i="3"/>
  <c r="U1850" i="3" s="1"/>
  <c r="R1850" i="3"/>
  <c r="T1850" i="3" s="1"/>
  <c r="AE1850" i="3" s="1"/>
  <c r="Q1850" i="3"/>
  <c r="AQ1850" i="3" s="1"/>
  <c r="P1850" i="3"/>
  <c r="O1850" i="3"/>
  <c r="AJ1850" i="3" s="1"/>
  <c r="N1850" i="3"/>
  <c r="AP1849" i="3"/>
  <c r="AU1849" i="3" s="1"/>
  <c r="AN1849" i="3"/>
  <c r="AM1849" i="3"/>
  <c r="AL1849" i="3"/>
  <c r="AK1849" i="3"/>
  <c r="AO1849" i="3" s="1"/>
  <c r="AH1849" i="3"/>
  <c r="AG1849" i="3"/>
  <c r="AF1849" i="3"/>
  <c r="AC1849" i="3"/>
  <c r="AB1849" i="3"/>
  <c r="AA1849" i="3"/>
  <c r="Y1849" i="3"/>
  <c r="X1849" i="3"/>
  <c r="Z1849" i="3" s="1"/>
  <c r="W1849" i="3"/>
  <c r="V1849" i="3"/>
  <c r="S1849" i="3"/>
  <c r="U1849" i="3" s="1"/>
  <c r="R1849" i="3"/>
  <c r="T1849" i="3" s="1"/>
  <c r="AE1849" i="3" s="1"/>
  <c r="Q1849" i="3"/>
  <c r="AQ1849" i="3" s="1"/>
  <c r="P1849" i="3"/>
  <c r="O1849" i="3"/>
  <c r="AJ1849" i="3" s="1"/>
  <c r="N1849" i="3"/>
  <c r="AP1848" i="3"/>
  <c r="AU1848" i="3" s="1"/>
  <c r="AN1848" i="3"/>
  <c r="AM1848" i="3"/>
  <c r="AL1848" i="3"/>
  <c r="AK1848" i="3"/>
  <c r="AO1848" i="3" s="1"/>
  <c r="AH1848" i="3"/>
  <c r="AG1848" i="3"/>
  <c r="AF1848" i="3"/>
  <c r="AC1848" i="3"/>
  <c r="AB1848" i="3"/>
  <c r="AA1848" i="3"/>
  <c r="Y1848" i="3"/>
  <c r="X1848" i="3"/>
  <c r="Z1848" i="3" s="1"/>
  <c r="W1848" i="3"/>
  <c r="V1848" i="3"/>
  <c r="S1848" i="3"/>
  <c r="U1848" i="3" s="1"/>
  <c r="R1848" i="3"/>
  <c r="T1848" i="3" s="1"/>
  <c r="AE1848" i="3" s="1"/>
  <c r="Q1848" i="3"/>
  <c r="AQ1848" i="3" s="1"/>
  <c r="P1848" i="3"/>
  <c r="O1848" i="3"/>
  <c r="AJ1848" i="3" s="1"/>
  <c r="N1848" i="3"/>
  <c r="AP1847" i="3"/>
  <c r="AU1847" i="3" s="1"/>
  <c r="AN1847" i="3"/>
  <c r="AM1847" i="3"/>
  <c r="AL1847" i="3"/>
  <c r="AK1847" i="3"/>
  <c r="AO1847" i="3" s="1"/>
  <c r="AH1847" i="3"/>
  <c r="AG1847" i="3"/>
  <c r="AF1847" i="3"/>
  <c r="AC1847" i="3"/>
  <c r="AB1847" i="3"/>
  <c r="AA1847" i="3"/>
  <c r="Y1847" i="3"/>
  <c r="X1847" i="3"/>
  <c r="Z1847" i="3" s="1"/>
  <c r="W1847" i="3"/>
  <c r="V1847" i="3"/>
  <c r="S1847" i="3"/>
  <c r="U1847" i="3" s="1"/>
  <c r="R1847" i="3"/>
  <c r="T1847" i="3" s="1"/>
  <c r="AE1847" i="3" s="1"/>
  <c r="Q1847" i="3"/>
  <c r="AQ1847" i="3" s="1"/>
  <c r="P1847" i="3"/>
  <c r="O1847" i="3"/>
  <c r="AJ1847" i="3" s="1"/>
  <c r="N1847" i="3"/>
  <c r="AP1846" i="3"/>
  <c r="AU1846" i="3" s="1"/>
  <c r="AN1846" i="3"/>
  <c r="AM1846" i="3"/>
  <c r="AL1846" i="3"/>
  <c r="AK1846" i="3"/>
  <c r="AO1846" i="3" s="1"/>
  <c r="AH1846" i="3"/>
  <c r="AG1846" i="3"/>
  <c r="AF1846" i="3"/>
  <c r="AC1846" i="3"/>
  <c r="AB1846" i="3"/>
  <c r="AA1846" i="3"/>
  <c r="Y1846" i="3"/>
  <c r="X1846" i="3"/>
  <c r="Z1846" i="3" s="1"/>
  <c r="W1846" i="3"/>
  <c r="V1846" i="3"/>
  <c r="S1846" i="3"/>
  <c r="U1846" i="3" s="1"/>
  <c r="R1846" i="3"/>
  <c r="T1846" i="3" s="1"/>
  <c r="AE1846" i="3" s="1"/>
  <c r="Q1846" i="3"/>
  <c r="P1846" i="3"/>
  <c r="O1846" i="3"/>
  <c r="AJ1846" i="3" s="1"/>
  <c r="N1846" i="3"/>
  <c r="AP1845" i="3"/>
  <c r="AU1845" i="3" s="1"/>
  <c r="AN1845" i="3"/>
  <c r="AM1845" i="3"/>
  <c r="AL1845" i="3"/>
  <c r="AK1845" i="3"/>
  <c r="AO1845" i="3" s="1"/>
  <c r="AH1845" i="3"/>
  <c r="AG1845" i="3"/>
  <c r="AF1845" i="3"/>
  <c r="AC1845" i="3"/>
  <c r="AB1845" i="3"/>
  <c r="AA1845" i="3"/>
  <c r="Y1845" i="3"/>
  <c r="X1845" i="3"/>
  <c r="Z1845" i="3" s="1"/>
  <c r="W1845" i="3"/>
  <c r="V1845" i="3"/>
  <c r="S1845" i="3"/>
  <c r="U1845" i="3" s="1"/>
  <c r="R1845" i="3"/>
  <c r="T1845" i="3" s="1"/>
  <c r="AE1845" i="3" s="1"/>
  <c r="Q1845" i="3"/>
  <c r="AQ1845" i="3" s="1"/>
  <c r="P1845" i="3"/>
  <c r="O1845" i="3"/>
  <c r="AJ1845" i="3" s="1"/>
  <c r="N1845" i="3"/>
  <c r="AP1844" i="3"/>
  <c r="AU1844" i="3" s="1"/>
  <c r="AN1844" i="3"/>
  <c r="AM1844" i="3"/>
  <c r="AL1844" i="3"/>
  <c r="AK1844" i="3"/>
  <c r="AO1844" i="3" s="1"/>
  <c r="AH1844" i="3"/>
  <c r="AG1844" i="3"/>
  <c r="AF1844" i="3"/>
  <c r="AC1844" i="3"/>
  <c r="AB1844" i="3"/>
  <c r="AA1844" i="3"/>
  <c r="Y1844" i="3"/>
  <c r="X1844" i="3"/>
  <c r="Z1844" i="3" s="1"/>
  <c r="W1844" i="3"/>
  <c r="V1844" i="3"/>
  <c r="S1844" i="3"/>
  <c r="U1844" i="3" s="1"/>
  <c r="R1844" i="3"/>
  <c r="T1844" i="3" s="1"/>
  <c r="AE1844" i="3" s="1"/>
  <c r="Q1844" i="3"/>
  <c r="AQ1844" i="3" s="1"/>
  <c r="P1844" i="3"/>
  <c r="O1844" i="3"/>
  <c r="AJ1844" i="3" s="1"/>
  <c r="N1844" i="3"/>
  <c r="AP1843" i="3"/>
  <c r="AU1843" i="3" s="1"/>
  <c r="AN1843" i="3"/>
  <c r="AM1843" i="3"/>
  <c r="AL1843" i="3"/>
  <c r="AK1843" i="3"/>
  <c r="AO1843" i="3" s="1"/>
  <c r="AH1843" i="3"/>
  <c r="AG1843" i="3"/>
  <c r="AF1843" i="3"/>
  <c r="AC1843" i="3"/>
  <c r="AB1843" i="3"/>
  <c r="AA1843" i="3"/>
  <c r="Y1843" i="3"/>
  <c r="X1843" i="3"/>
  <c r="Z1843" i="3" s="1"/>
  <c r="W1843" i="3"/>
  <c r="V1843" i="3"/>
  <c r="S1843" i="3"/>
  <c r="U1843" i="3" s="1"/>
  <c r="R1843" i="3"/>
  <c r="T1843" i="3" s="1"/>
  <c r="AE1843" i="3" s="1"/>
  <c r="Q1843" i="3"/>
  <c r="AQ1843" i="3" s="1"/>
  <c r="P1843" i="3"/>
  <c r="O1843" i="3"/>
  <c r="AJ1843" i="3" s="1"/>
  <c r="N1843" i="3"/>
  <c r="AP1842" i="3"/>
  <c r="AU1842" i="3" s="1"/>
  <c r="AN1842" i="3"/>
  <c r="AM1842" i="3"/>
  <c r="AL1842" i="3"/>
  <c r="AK1842" i="3"/>
  <c r="AO1842" i="3" s="1"/>
  <c r="AH1842" i="3"/>
  <c r="AG1842" i="3"/>
  <c r="AF1842" i="3"/>
  <c r="AC1842" i="3"/>
  <c r="AB1842" i="3"/>
  <c r="AA1842" i="3"/>
  <c r="Y1842" i="3"/>
  <c r="X1842" i="3"/>
  <c r="Z1842" i="3" s="1"/>
  <c r="W1842" i="3"/>
  <c r="V1842" i="3"/>
  <c r="S1842" i="3"/>
  <c r="U1842" i="3" s="1"/>
  <c r="R1842" i="3"/>
  <c r="T1842" i="3" s="1"/>
  <c r="AE1842" i="3" s="1"/>
  <c r="Q1842" i="3"/>
  <c r="AQ1842" i="3" s="1"/>
  <c r="P1842" i="3"/>
  <c r="O1842" i="3"/>
  <c r="AJ1842" i="3" s="1"/>
  <c r="N1842" i="3"/>
  <c r="AP1841" i="3"/>
  <c r="AU1841" i="3" s="1"/>
  <c r="AN1841" i="3"/>
  <c r="AM1841" i="3"/>
  <c r="AL1841" i="3"/>
  <c r="AK1841" i="3"/>
  <c r="AO1841" i="3" s="1"/>
  <c r="AH1841" i="3"/>
  <c r="AG1841" i="3"/>
  <c r="AF1841" i="3"/>
  <c r="AC1841" i="3"/>
  <c r="AB1841" i="3"/>
  <c r="AA1841" i="3"/>
  <c r="Y1841" i="3"/>
  <c r="X1841" i="3"/>
  <c r="Z1841" i="3" s="1"/>
  <c r="W1841" i="3"/>
  <c r="V1841" i="3"/>
  <c r="S1841" i="3"/>
  <c r="U1841" i="3" s="1"/>
  <c r="R1841" i="3"/>
  <c r="T1841" i="3" s="1"/>
  <c r="AE1841" i="3" s="1"/>
  <c r="Q1841" i="3"/>
  <c r="AQ1841" i="3" s="1"/>
  <c r="P1841" i="3"/>
  <c r="O1841" i="3"/>
  <c r="AJ1841" i="3" s="1"/>
  <c r="N1841" i="3"/>
  <c r="AP1840" i="3"/>
  <c r="AU1840" i="3" s="1"/>
  <c r="AN1840" i="3"/>
  <c r="AM1840" i="3"/>
  <c r="AL1840" i="3"/>
  <c r="AK1840" i="3"/>
  <c r="AO1840" i="3" s="1"/>
  <c r="AH1840" i="3"/>
  <c r="AG1840" i="3"/>
  <c r="AF1840" i="3"/>
  <c r="AC1840" i="3"/>
  <c r="AB1840" i="3"/>
  <c r="AA1840" i="3"/>
  <c r="Y1840" i="3"/>
  <c r="X1840" i="3"/>
  <c r="Z1840" i="3" s="1"/>
  <c r="W1840" i="3"/>
  <c r="V1840" i="3"/>
  <c r="S1840" i="3"/>
  <c r="U1840" i="3" s="1"/>
  <c r="R1840" i="3"/>
  <c r="T1840" i="3" s="1"/>
  <c r="AE1840" i="3" s="1"/>
  <c r="Q1840" i="3"/>
  <c r="AQ1840" i="3" s="1"/>
  <c r="P1840" i="3"/>
  <c r="O1840" i="3"/>
  <c r="AJ1840" i="3" s="1"/>
  <c r="N1840" i="3"/>
  <c r="AP1839" i="3"/>
  <c r="AU1839" i="3" s="1"/>
  <c r="AN1839" i="3"/>
  <c r="AM1839" i="3"/>
  <c r="AL1839" i="3"/>
  <c r="AK1839" i="3"/>
  <c r="AO1839" i="3" s="1"/>
  <c r="AH1839" i="3"/>
  <c r="AG1839" i="3"/>
  <c r="AF1839" i="3"/>
  <c r="AC1839" i="3"/>
  <c r="AB1839" i="3"/>
  <c r="AA1839" i="3"/>
  <c r="Y1839" i="3"/>
  <c r="X1839" i="3"/>
  <c r="Z1839" i="3" s="1"/>
  <c r="W1839" i="3"/>
  <c r="V1839" i="3"/>
  <c r="S1839" i="3"/>
  <c r="U1839" i="3" s="1"/>
  <c r="R1839" i="3"/>
  <c r="T1839" i="3" s="1"/>
  <c r="AE1839" i="3" s="1"/>
  <c r="Q1839" i="3"/>
  <c r="AQ1839" i="3" s="1"/>
  <c r="P1839" i="3"/>
  <c r="O1839" i="3"/>
  <c r="AJ1839" i="3" s="1"/>
  <c r="N1839" i="3"/>
  <c r="AP1838" i="3"/>
  <c r="AN1838" i="3"/>
  <c r="AM1838" i="3"/>
  <c r="AL1838" i="3"/>
  <c r="AK1838" i="3"/>
  <c r="AO1838" i="3" s="1"/>
  <c r="AH1838" i="3"/>
  <c r="AG1838" i="3"/>
  <c r="AF1838" i="3"/>
  <c r="AC1838" i="3"/>
  <c r="AB1838" i="3"/>
  <c r="Y1838" i="3"/>
  <c r="X1838" i="3"/>
  <c r="Z1838" i="3" s="1"/>
  <c r="W1838" i="3"/>
  <c r="V1838" i="3"/>
  <c r="S1838" i="3"/>
  <c r="U1838" i="3" s="1"/>
  <c r="R1838" i="3"/>
  <c r="T1838" i="3" s="1"/>
  <c r="AE1838" i="3" s="1"/>
  <c r="Q1838" i="3"/>
  <c r="AQ1838" i="3" s="1"/>
  <c r="P1838" i="3"/>
  <c r="O1838" i="3"/>
  <c r="AJ1838" i="3" s="1"/>
  <c r="N1838" i="3"/>
  <c r="AP1837" i="3"/>
  <c r="AU1837" i="3" s="1"/>
  <c r="AN1837" i="3"/>
  <c r="AM1837" i="3"/>
  <c r="AL1837" i="3"/>
  <c r="AK1837" i="3"/>
  <c r="AO1837" i="3" s="1"/>
  <c r="AH1837" i="3"/>
  <c r="AG1837" i="3"/>
  <c r="AF1837" i="3"/>
  <c r="AC1837" i="3"/>
  <c r="AB1837" i="3"/>
  <c r="AA1837" i="3"/>
  <c r="Y1837" i="3"/>
  <c r="X1837" i="3"/>
  <c r="Z1837" i="3" s="1"/>
  <c r="W1837" i="3"/>
  <c r="V1837" i="3"/>
  <c r="S1837" i="3"/>
  <c r="U1837" i="3" s="1"/>
  <c r="R1837" i="3"/>
  <c r="T1837" i="3" s="1"/>
  <c r="AE1837" i="3" s="1"/>
  <c r="Q1837" i="3"/>
  <c r="P1837" i="3"/>
  <c r="O1837" i="3"/>
  <c r="AJ1837" i="3" s="1"/>
  <c r="N1837" i="3"/>
  <c r="AP1836" i="3"/>
  <c r="AU1836" i="3" s="1"/>
  <c r="AN1836" i="3"/>
  <c r="AM1836" i="3"/>
  <c r="AL1836" i="3"/>
  <c r="AK1836" i="3"/>
  <c r="AO1836" i="3" s="1"/>
  <c r="AH1836" i="3"/>
  <c r="AG1836" i="3"/>
  <c r="AF1836" i="3"/>
  <c r="AC1836" i="3"/>
  <c r="AB1836" i="3"/>
  <c r="AA1836" i="3"/>
  <c r="Y1836" i="3"/>
  <c r="X1836" i="3"/>
  <c r="Z1836" i="3" s="1"/>
  <c r="W1836" i="3"/>
  <c r="V1836" i="3"/>
  <c r="S1836" i="3"/>
  <c r="U1836" i="3" s="1"/>
  <c r="R1836" i="3"/>
  <c r="T1836" i="3" s="1"/>
  <c r="AE1836" i="3" s="1"/>
  <c r="Q1836" i="3"/>
  <c r="AQ1836" i="3" s="1"/>
  <c r="P1836" i="3"/>
  <c r="O1836" i="3"/>
  <c r="AJ1836" i="3" s="1"/>
  <c r="N1836" i="3"/>
  <c r="AP1835" i="3"/>
  <c r="AU1835" i="3" s="1"/>
  <c r="AN1835" i="3"/>
  <c r="AM1835" i="3"/>
  <c r="AL1835" i="3"/>
  <c r="AK1835" i="3"/>
  <c r="AO1835" i="3" s="1"/>
  <c r="AH1835" i="3"/>
  <c r="AG1835" i="3"/>
  <c r="AF1835" i="3"/>
  <c r="AC1835" i="3"/>
  <c r="AB1835" i="3"/>
  <c r="AA1835" i="3"/>
  <c r="Y1835" i="3"/>
  <c r="X1835" i="3"/>
  <c r="Z1835" i="3" s="1"/>
  <c r="W1835" i="3"/>
  <c r="V1835" i="3"/>
  <c r="S1835" i="3"/>
  <c r="U1835" i="3" s="1"/>
  <c r="R1835" i="3"/>
  <c r="T1835" i="3" s="1"/>
  <c r="AE1835" i="3" s="1"/>
  <c r="Q1835" i="3"/>
  <c r="AQ1835" i="3" s="1"/>
  <c r="P1835" i="3"/>
  <c r="O1835" i="3"/>
  <c r="AJ1835" i="3" s="1"/>
  <c r="N1835" i="3"/>
  <c r="AP1834" i="3"/>
  <c r="AU1834" i="3" s="1"/>
  <c r="AN1834" i="3"/>
  <c r="AM1834" i="3"/>
  <c r="AL1834" i="3"/>
  <c r="AK1834" i="3"/>
  <c r="AO1834" i="3" s="1"/>
  <c r="AH1834" i="3"/>
  <c r="AG1834" i="3"/>
  <c r="AF1834" i="3"/>
  <c r="AC1834" i="3"/>
  <c r="AB1834" i="3"/>
  <c r="AA1834" i="3"/>
  <c r="Y1834" i="3"/>
  <c r="X1834" i="3"/>
  <c r="Z1834" i="3" s="1"/>
  <c r="W1834" i="3"/>
  <c r="V1834" i="3"/>
  <c r="S1834" i="3"/>
  <c r="U1834" i="3" s="1"/>
  <c r="R1834" i="3"/>
  <c r="T1834" i="3" s="1"/>
  <c r="AE1834" i="3" s="1"/>
  <c r="Q1834" i="3"/>
  <c r="AQ1834" i="3" s="1"/>
  <c r="P1834" i="3"/>
  <c r="O1834" i="3"/>
  <c r="AJ1834" i="3" s="1"/>
  <c r="N1834" i="3"/>
  <c r="AP1833" i="3"/>
  <c r="AU1833" i="3" s="1"/>
  <c r="AN1833" i="3"/>
  <c r="AM1833" i="3"/>
  <c r="AL1833" i="3"/>
  <c r="AK1833" i="3"/>
  <c r="AO1833" i="3" s="1"/>
  <c r="AH1833" i="3"/>
  <c r="AG1833" i="3"/>
  <c r="AF1833" i="3"/>
  <c r="AC1833" i="3"/>
  <c r="AB1833" i="3"/>
  <c r="AA1833" i="3"/>
  <c r="Y1833" i="3"/>
  <c r="X1833" i="3"/>
  <c r="Z1833" i="3" s="1"/>
  <c r="W1833" i="3"/>
  <c r="V1833" i="3"/>
  <c r="S1833" i="3"/>
  <c r="U1833" i="3" s="1"/>
  <c r="R1833" i="3"/>
  <c r="T1833" i="3" s="1"/>
  <c r="AE1833" i="3" s="1"/>
  <c r="Q1833" i="3"/>
  <c r="AQ1833" i="3" s="1"/>
  <c r="P1833" i="3"/>
  <c r="O1833" i="3"/>
  <c r="AJ1833" i="3" s="1"/>
  <c r="N1833" i="3"/>
  <c r="AP1832" i="3"/>
  <c r="AU1832" i="3" s="1"/>
  <c r="AN1832" i="3"/>
  <c r="AM1832" i="3"/>
  <c r="AL1832" i="3"/>
  <c r="AK1832" i="3"/>
  <c r="AO1832" i="3" s="1"/>
  <c r="AH1832" i="3"/>
  <c r="AG1832" i="3"/>
  <c r="AF1832" i="3"/>
  <c r="AC1832" i="3"/>
  <c r="AB1832" i="3"/>
  <c r="AA1832" i="3"/>
  <c r="Y1832" i="3"/>
  <c r="X1832" i="3"/>
  <c r="Z1832" i="3" s="1"/>
  <c r="W1832" i="3"/>
  <c r="V1832" i="3"/>
  <c r="S1832" i="3"/>
  <c r="U1832" i="3" s="1"/>
  <c r="R1832" i="3"/>
  <c r="T1832" i="3" s="1"/>
  <c r="AE1832" i="3" s="1"/>
  <c r="Q1832" i="3"/>
  <c r="P1832" i="3"/>
  <c r="O1832" i="3"/>
  <c r="AJ1832" i="3" s="1"/>
  <c r="N1832" i="3"/>
  <c r="AP1831" i="3"/>
  <c r="AU1831" i="3" s="1"/>
  <c r="AN1831" i="3"/>
  <c r="AM1831" i="3"/>
  <c r="AL1831" i="3"/>
  <c r="AK1831" i="3"/>
  <c r="AO1831" i="3" s="1"/>
  <c r="AH1831" i="3"/>
  <c r="AG1831" i="3"/>
  <c r="AF1831" i="3"/>
  <c r="AC1831" i="3"/>
  <c r="AB1831" i="3"/>
  <c r="AA1831" i="3"/>
  <c r="Y1831" i="3"/>
  <c r="X1831" i="3"/>
  <c r="Z1831" i="3" s="1"/>
  <c r="W1831" i="3"/>
  <c r="V1831" i="3"/>
  <c r="S1831" i="3"/>
  <c r="U1831" i="3" s="1"/>
  <c r="R1831" i="3"/>
  <c r="T1831" i="3" s="1"/>
  <c r="AE1831" i="3" s="1"/>
  <c r="Q1831" i="3"/>
  <c r="AQ1831" i="3" s="1"/>
  <c r="P1831" i="3"/>
  <c r="O1831" i="3"/>
  <c r="AJ1831" i="3" s="1"/>
  <c r="N1831" i="3"/>
  <c r="AP1830" i="3"/>
  <c r="AU1830" i="3" s="1"/>
  <c r="AN1830" i="3"/>
  <c r="AM1830" i="3"/>
  <c r="AL1830" i="3"/>
  <c r="AK1830" i="3"/>
  <c r="AO1830" i="3" s="1"/>
  <c r="AH1830" i="3"/>
  <c r="AG1830" i="3"/>
  <c r="AF1830" i="3"/>
  <c r="AC1830" i="3"/>
  <c r="AB1830" i="3"/>
  <c r="AA1830" i="3"/>
  <c r="Y1830" i="3"/>
  <c r="X1830" i="3"/>
  <c r="Z1830" i="3" s="1"/>
  <c r="W1830" i="3"/>
  <c r="V1830" i="3"/>
  <c r="S1830" i="3"/>
  <c r="U1830" i="3" s="1"/>
  <c r="R1830" i="3"/>
  <c r="T1830" i="3" s="1"/>
  <c r="AE1830" i="3" s="1"/>
  <c r="Q1830" i="3"/>
  <c r="AQ1830" i="3" s="1"/>
  <c r="P1830" i="3"/>
  <c r="O1830" i="3"/>
  <c r="AJ1830" i="3" s="1"/>
  <c r="N1830" i="3"/>
  <c r="AP1829" i="3"/>
  <c r="AU1829" i="3" s="1"/>
  <c r="AN1829" i="3"/>
  <c r="AM1829" i="3"/>
  <c r="AL1829" i="3"/>
  <c r="AK1829" i="3"/>
  <c r="AO1829" i="3" s="1"/>
  <c r="AH1829" i="3"/>
  <c r="AG1829" i="3"/>
  <c r="AF1829" i="3"/>
  <c r="AC1829" i="3"/>
  <c r="AB1829" i="3"/>
  <c r="AA1829" i="3"/>
  <c r="Y1829" i="3"/>
  <c r="X1829" i="3"/>
  <c r="Z1829" i="3" s="1"/>
  <c r="W1829" i="3"/>
  <c r="V1829" i="3"/>
  <c r="S1829" i="3"/>
  <c r="U1829" i="3" s="1"/>
  <c r="R1829" i="3"/>
  <c r="T1829" i="3" s="1"/>
  <c r="AE1829" i="3" s="1"/>
  <c r="Q1829" i="3"/>
  <c r="AQ1829" i="3" s="1"/>
  <c r="P1829" i="3"/>
  <c r="O1829" i="3"/>
  <c r="AJ1829" i="3" s="1"/>
  <c r="N1829" i="3"/>
  <c r="AP1828" i="3"/>
  <c r="AU1828" i="3" s="1"/>
  <c r="AN1828" i="3"/>
  <c r="AM1828" i="3"/>
  <c r="AL1828" i="3"/>
  <c r="AK1828" i="3"/>
  <c r="AO1828" i="3" s="1"/>
  <c r="AH1828" i="3"/>
  <c r="AG1828" i="3"/>
  <c r="AF1828" i="3"/>
  <c r="AC1828" i="3"/>
  <c r="AB1828" i="3"/>
  <c r="AA1828" i="3"/>
  <c r="Y1828" i="3"/>
  <c r="X1828" i="3"/>
  <c r="Z1828" i="3" s="1"/>
  <c r="W1828" i="3"/>
  <c r="V1828" i="3"/>
  <c r="S1828" i="3"/>
  <c r="U1828" i="3" s="1"/>
  <c r="R1828" i="3"/>
  <c r="T1828" i="3" s="1"/>
  <c r="AE1828" i="3" s="1"/>
  <c r="Q1828" i="3"/>
  <c r="AQ1828" i="3" s="1"/>
  <c r="P1828" i="3"/>
  <c r="O1828" i="3"/>
  <c r="AJ1828" i="3" s="1"/>
  <c r="N1828" i="3"/>
  <c r="AP1827" i="3"/>
  <c r="AU1827" i="3" s="1"/>
  <c r="AN1827" i="3"/>
  <c r="AM1827" i="3"/>
  <c r="AL1827" i="3"/>
  <c r="AK1827" i="3"/>
  <c r="AO1827" i="3" s="1"/>
  <c r="AH1827" i="3"/>
  <c r="AG1827" i="3"/>
  <c r="AF1827" i="3"/>
  <c r="AC1827" i="3"/>
  <c r="AB1827" i="3"/>
  <c r="AA1827" i="3"/>
  <c r="Y1827" i="3"/>
  <c r="X1827" i="3"/>
  <c r="Z1827" i="3" s="1"/>
  <c r="W1827" i="3"/>
  <c r="V1827" i="3"/>
  <c r="S1827" i="3"/>
  <c r="U1827" i="3" s="1"/>
  <c r="R1827" i="3"/>
  <c r="T1827" i="3" s="1"/>
  <c r="AE1827" i="3" s="1"/>
  <c r="Q1827" i="3"/>
  <c r="AQ1827" i="3" s="1"/>
  <c r="P1827" i="3"/>
  <c r="O1827" i="3"/>
  <c r="AJ1827" i="3" s="1"/>
  <c r="N1827" i="3"/>
  <c r="AP1826" i="3"/>
  <c r="AU1826" i="3" s="1"/>
  <c r="AN1826" i="3"/>
  <c r="AM1826" i="3"/>
  <c r="AL1826" i="3"/>
  <c r="AK1826" i="3"/>
  <c r="AO1826" i="3" s="1"/>
  <c r="AH1826" i="3"/>
  <c r="AG1826" i="3"/>
  <c r="AF1826" i="3"/>
  <c r="AC1826" i="3"/>
  <c r="AB1826" i="3"/>
  <c r="AA1826" i="3"/>
  <c r="Y1826" i="3"/>
  <c r="X1826" i="3"/>
  <c r="Z1826" i="3" s="1"/>
  <c r="W1826" i="3"/>
  <c r="V1826" i="3"/>
  <c r="S1826" i="3"/>
  <c r="U1826" i="3" s="1"/>
  <c r="R1826" i="3"/>
  <c r="T1826" i="3" s="1"/>
  <c r="AE1826" i="3" s="1"/>
  <c r="Q1826" i="3"/>
  <c r="AQ1826" i="3" s="1"/>
  <c r="P1826" i="3"/>
  <c r="O1826" i="3"/>
  <c r="AJ1826" i="3" s="1"/>
  <c r="N1826" i="3"/>
  <c r="AP1825" i="3"/>
  <c r="AU1825" i="3" s="1"/>
  <c r="AN1825" i="3"/>
  <c r="AM1825" i="3"/>
  <c r="AL1825" i="3"/>
  <c r="AK1825" i="3"/>
  <c r="AO1825" i="3" s="1"/>
  <c r="AH1825" i="3"/>
  <c r="AG1825" i="3"/>
  <c r="AF1825" i="3"/>
  <c r="AC1825" i="3"/>
  <c r="AB1825" i="3"/>
  <c r="AA1825" i="3"/>
  <c r="Y1825" i="3"/>
  <c r="X1825" i="3"/>
  <c r="Z1825" i="3" s="1"/>
  <c r="W1825" i="3"/>
  <c r="V1825" i="3"/>
  <c r="S1825" i="3"/>
  <c r="U1825" i="3" s="1"/>
  <c r="R1825" i="3"/>
  <c r="T1825" i="3" s="1"/>
  <c r="AE1825" i="3" s="1"/>
  <c r="Q1825" i="3"/>
  <c r="AQ1825" i="3" s="1"/>
  <c r="P1825" i="3"/>
  <c r="O1825" i="3"/>
  <c r="AJ1825" i="3" s="1"/>
  <c r="N1825" i="3"/>
  <c r="AP1824" i="3"/>
  <c r="AU1824" i="3" s="1"/>
  <c r="AN1824" i="3"/>
  <c r="AM1824" i="3"/>
  <c r="AL1824" i="3"/>
  <c r="AK1824" i="3"/>
  <c r="AO1824" i="3" s="1"/>
  <c r="AH1824" i="3"/>
  <c r="AG1824" i="3"/>
  <c r="AF1824" i="3"/>
  <c r="AC1824" i="3"/>
  <c r="AB1824" i="3"/>
  <c r="AA1824" i="3"/>
  <c r="Y1824" i="3"/>
  <c r="X1824" i="3"/>
  <c r="Z1824" i="3" s="1"/>
  <c r="W1824" i="3"/>
  <c r="V1824" i="3"/>
  <c r="S1824" i="3"/>
  <c r="U1824" i="3" s="1"/>
  <c r="R1824" i="3"/>
  <c r="T1824" i="3" s="1"/>
  <c r="AE1824" i="3" s="1"/>
  <c r="Q1824" i="3"/>
  <c r="AQ1824" i="3" s="1"/>
  <c r="P1824" i="3"/>
  <c r="O1824" i="3"/>
  <c r="AJ1824" i="3" s="1"/>
  <c r="N1824" i="3"/>
  <c r="AP1823" i="3"/>
  <c r="AU1823" i="3" s="1"/>
  <c r="AN1823" i="3"/>
  <c r="AM1823" i="3"/>
  <c r="AL1823" i="3"/>
  <c r="AK1823" i="3"/>
  <c r="AO1823" i="3" s="1"/>
  <c r="AH1823" i="3"/>
  <c r="AG1823" i="3"/>
  <c r="AF1823" i="3"/>
  <c r="AC1823" i="3"/>
  <c r="AB1823" i="3"/>
  <c r="AA1823" i="3"/>
  <c r="Y1823" i="3"/>
  <c r="X1823" i="3"/>
  <c r="Z1823" i="3" s="1"/>
  <c r="W1823" i="3"/>
  <c r="V1823" i="3"/>
  <c r="S1823" i="3"/>
  <c r="U1823" i="3" s="1"/>
  <c r="R1823" i="3"/>
  <c r="T1823" i="3" s="1"/>
  <c r="AE1823" i="3" s="1"/>
  <c r="Q1823" i="3"/>
  <c r="AQ1823" i="3" s="1"/>
  <c r="P1823" i="3"/>
  <c r="O1823" i="3"/>
  <c r="AJ1823" i="3" s="1"/>
  <c r="N1823" i="3"/>
  <c r="AP1822" i="3"/>
  <c r="AN1822" i="3"/>
  <c r="AM1822" i="3"/>
  <c r="AL1822" i="3"/>
  <c r="AK1822" i="3"/>
  <c r="AO1822" i="3" s="1"/>
  <c r="AH1822" i="3"/>
  <c r="AG1822" i="3"/>
  <c r="AF1822" i="3"/>
  <c r="AC1822" i="3"/>
  <c r="AB1822" i="3"/>
  <c r="Y1822" i="3"/>
  <c r="X1822" i="3"/>
  <c r="Z1822" i="3" s="1"/>
  <c r="W1822" i="3"/>
  <c r="V1822" i="3"/>
  <c r="S1822" i="3"/>
  <c r="U1822" i="3" s="1"/>
  <c r="R1822" i="3"/>
  <c r="T1822" i="3" s="1"/>
  <c r="AE1822" i="3" s="1"/>
  <c r="Q1822" i="3"/>
  <c r="AQ1822" i="3" s="1"/>
  <c r="P1822" i="3"/>
  <c r="O1822" i="3"/>
  <c r="AJ1822" i="3" s="1"/>
  <c r="N1822" i="3"/>
  <c r="AP1821" i="3"/>
  <c r="AU1821" i="3" s="1"/>
  <c r="AN1821" i="3"/>
  <c r="AM1821" i="3"/>
  <c r="AL1821" i="3"/>
  <c r="AK1821" i="3"/>
  <c r="AO1821" i="3" s="1"/>
  <c r="AH1821" i="3"/>
  <c r="AG1821" i="3"/>
  <c r="AF1821" i="3"/>
  <c r="AC1821" i="3"/>
  <c r="AB1821" i="3"/>
  <c r="AA1821" i="3"/>
  <c r="Y1821" i="3"/>
  <c r="X1821" i="3"/>
  <c r="Z1821" i="3" s="1"/>
  <c r="W1821" i="3"/>
  <c r="V1821" i="3"/>
  <c r="S1821" i="3"/>
  <c r="U1821" i="3" s="1"/>
  <c r="R1821" i="3"/>
  <c r="T1821" i="3" s="1"/>
  <c r="AE1821" i="3" s="1"/>
  <c r="Q1821" i="3"/>
  <c r="AQ1821" i="3" s="1"/>
  <c r="P1821" i="3"/>
  <c r="O1821" i="3"/>
  <c r="AJ1821" i="3" s="1"/>
  <c r="N1821" i="3"/>
  <c r="AP1820" i="3"/>
  <c r="AU1820" i="3" s="1"/>
  <c r="AN1820" i="3"/>
  <c r="AM1820" i="3"/>
  <c r="AL1820" i="3"/>
  <c r="AK1820" i="3"/>
  <c r="AO1820" i="3" s="1"/>
  <c r="AH1820" i="3"/>
  <c r="AG1820" i="3"/>
  <c r="AF1820" i="3"/>
  <c r="AC1820" i="3"/>
  <c r="AB1820" i="3"/>
  <c r="AA1820" i="3"/>
  <c r="Y1820" i="3"/>
  <c r="X1820" i="3"/>
  <c r="Z1820" i="3" s="1"/>
  <c r="W1820" i="3"/>
  <c r="V1820" i="3"/>
  <c r="S1820" i="3"/>
  <c r="U1820" i="3" s="1"/>
  <c r="R1820" i="3"/>
  <c r="T1820" i="3" s="1"/>
  <c r="AE1820" i="3" s="1"/>
  <c r="Q1820" i="3"/>
  <c r="AQ1820" i="3" s="1"/>
  <c r="P1820" i="3"/>
  <c r="O1820" i="3"/>
  <c r="AJ1820" i="3" s="1"/>
  <c r="N1820" i="3"/>
  <c r="AP1819" i="3"/>
  <c r="AU1819" i="3" s="1"/>
  <c r="AN1819" i="3"/>
  <c r="AM1819" i="3"/>
  <c r="AL1819" i="3"/>
  <c r="AK1819" i="3"/>
  <c r="AO1819" i="3" s="1"/>
  <c r="AH1819" i="3"/>
  <c r="AG1819" i="3"/>
  <c r="AF1819" i="3"/>
  <c r="AC1819" i="3"/>
  <c r="AB1819" i="3"/>
  <c r="AA1819" i="3"/>
  <c r="Y1819" i="3"/>
  <c r="X1819" i="3"/>
  <c r="Z1819" i="3" s="1"/>
  <c r="W1819" i="3"/>
  <c r="V1819" i="3"/>
  <c r="S1819" i="3"/>
  <c r="U1819" i="3" s="1"/>
  <c r="R1819" i="3"/>
  <c r="T1819" i="3" s="1"/>
  <c r="AE1819" i="3" s="1"/>
  <c r="Q1819" i="3"/>
  <c r="AQ1819" i="3" s="1"/>
  <c r="P1819" i="3"/>
  <c r="O1819" i="3"/>
  <c r="AJ1819" i="3" s="1"/>
  <c r="N1819" i="3"/>
  <c r="AP1818" i="3"/>
  <c r="AU1818" i="3" s="1"/>
  <c r="AN1818" i="3"/>
  <c r="AM1818" i="3"/>
  <c r="AL1818" i="3"/>
  <c r="AK1818" i="3"/>
  <c r="AO1818" i="3" s="1"/>
  <c r="AH1818" i="3"/>
  <c r="AG1818" i="3"/>
  <c r="AF1818" i="3"/>
  <c r="AC1818" i="3"/>
  <c r="AB1818" i="3"/>
  <c r="AA1818" i="3"/>
  <c r="Y1818" i="3"/>
  <c r="X1818" i="3"/>
  <c r="Z1818" i="3" s="1"/>
  <c r="W1818" i="3"/>
  <c r="V1818" i="3"/>
  <c r="S1818" i="3"/>
  <c r="U1818" i="3" s="1"/>
  <c r="R1818" i="3"/>
  <c r="T1818" i="3" s="1"/>
  <c r="AE1818" i="3" s="1"/>
  <c r="Q1818" i="3"/>
  <c r="AQ1818" i="3" s="1"/>
  <c r="P1818" i="3"/>
  <c r="O1818" i="3"/>
  <c r="AJ1818" i="3" s="1"/>
  <c r="N1818" i="3"/>
  <c r="AP1817" i="3"/>
  <c r="AU1817" i="3" s="1"/>
  <c r="AN1817" i="3"/>
  <c r="AM1817" i="3"/>
  <c r="AL1817" i="3"/>
  <c r="AK1817" i="3"/>
  <c r="AO1817" i="3" s="1"/>
  <c r="AH1817" i="3"/>
  <c r="AG1817" i="3"/>
  <c r="AF1817" i="3"/>
  <c r="AC1817" i="3"/>
  <c r="AB1817" i="3"/>
  <c r="AA1817" i="3"/>
  <c r="Y1817" i="3"/>
  <c r="X1817" i="3"/>
  <c r="Z1817" i="3" s="1"/>
  <c r="W1817" i="3"/>
  <c r="V1817" i="3"/>
  <c r="S1817" i="3"/>
  <c r="U1817" i="3" s="1"/>
  <c r="R1817" i="3"/>
  <c r="T1817" i="3" s="1"/>
  <c r="AE1817" i="3" s="1"/>
  <c r="Q1817" i="3"/>
  <c r="AQ1817" i="3" s="1"/>
  <c r="P1817" i="3"/>
  <c r="O1817" i="3"/>
  <c r="AJ1817" i="3" s="1"/>
  <c r="N1817" i="3"/>
  <c r="AP1816" i="3"/>
  <c r="AN1816" i="3"/>
  <c r="AM1816" i="3"/>
  <c r="AL1816" i="3"/>
  <c r="AK1816" i="3"/>
  <c r="AO1816" i="3" s="1"/>
  <c r="AH1816" i="3"/>
  <c r="AG1816" i="3"/>
  <c r="AF1816" i="3"/>
  <c r="AC1816" i="3"/>
  <c r="AB1816" i="3"/>
  <c r="Y1816" i="3"/>
  <c r="X1816" i="3"/>
  <c r="Z1816" i="3" s="1"/>
  <c r="W1816" i="3"/>
  <c r="V1816" i="3"/>
  <c r="S1816" i="3"/>
  <c r="U1816" i="3" s="1"/>
  <c r="R1816" i="3"/>
  <c r="T1816" i="3" s="1"/>
  <c r="AE1816" i="3" s="1"/>
  <c r="Q1816" i="3"/>
  <c r="AQ1816" i="3" s="1"/>
  <c r="P1816" i="3"/>
  <c r="O1816" i="3"/>
  <c r="AJ1816" i="3" s="1"/>
  <c r="N1816" i="3"/>
  <c r="AP1815" i="3"/>
  <c r="AU1815" i="3" s="1"/>
  <c r="AN1815" i="3"/>
  <c r="AM1815" i="3"/>
  <c r="AL1815" i="3"/>
  <c r="AK1815" i="3"/>
  <c r="AO1815" i="3" s="1"/>
  <c r="AH1815" i="3"/>
  <c r="AG1815" i="3"/>
  <c r="AF1815" i="3"/>
  <c r="AC1815" i="3"/>
  <c r="AB1815" i="3"/>
  <c r="AA1815" i="3"/>
  <c r="Y1815" i="3"/>
  <c r="X1815" i="3"/>
  <c r="Z1815" i="3" s="1"/>
  <c r="W1815" i="3"/>
  <c r="V1815" i="3"/>
  <c r="S1815" i="3"/>
  <c r="U1815" i="3" s="1"/>
  <c r="R1815" i="3"/>
  <c r="T1815" i="3" s="1"/>
  <c r="AE1815" i="3" s="1"/>
  <c r="Q1815" i="3"/>
  <c r="AQ1815" i="3" s="1"/>
  <c r="P1815" i="3"/>
  <c r="O1815" i="3"/>
  <c r="AJ1815" i="3" s="1"/>
  <c r="N1815" i="3"/>
  <c r="AP1814" i="3"/>
  <c r="AU1814" i="3" s="1"/>
  <c r="AN1814" i="3"/>
  <c r="AM1814" i="3"/>
  <c r="AL1814" i="3"/>
  <c r="AK1814" i="3"/>
  <c r="AO1814" i="3" s="1"/>
  <c r="AH1814" i="3"/>
  <c r="AG1814" i="3"/>
  <c r="AF1814" i="3"/>
  <c r="AC1814" i="3"/>
  <c r="AB1814" i="3"/>
  <c r="AA1814" i="3"/>
  <c r="Y1814" i="3"/>
  <c r="X1814" i="3"/>
  <c r="Z1814" i="3" s="1"/>
  <c r="W1814" i="3"/>
  <c r="V1814" i="3"/>
  <c r="S1814" i="3"/>
  <c r="U1814" i="3" s="1"/>
  <c r="R1814" i="3"/>
  <c r="T1814" i="3" s="1"/>
  <c r="AE1814" i="3" s="1"/>
  <c r="Q1814" i="3"/>
  <c r="AQ1814" i="3" s="1"/>
  <c r="P1814" i="3"/>
  <c r="O1814" i="3"/>
  <c r="AJ1814" i="3" s="1"/>
  <c r="N1814" i="3"/>
  <c r="AP1813" i="3"/>
  <c r="AU1813" i="3" s="1"/>
  <c r="AN1813" i="3"/>
  <c r="AM1813" i="3"/>
  <c r="AL1813" i="3"/>
  <c r="AK1813" i="3"/>
  <c r="AO1813" i="3" s="1"/>
  <c r="AH1813" i="3"/>
  <c r="AG1813" i="3"/>
  <c r="AF1813" i="3"/>
  <c r="AC1813" i="3"/>
  <c r="AB1813" i="3"/>
  <c r="AA1813" i="3"/>
  <c r="Y1813" i="3"/>
  <c r="X1813" i="3"/>
  <c r="Z1813" i="3" s="1"/>
  <c r="W1813" i="3"/>
  <c r="V1813" i="3"/>
  <c r="S1813" i="3"/>
  <c r="U1813" i="3" s="1"/>
  <c r="R1813" i="3"/>
  <c r="T1813" i="3" s="1"/>
  <c r="AE1813" i="3" s="1"/>
  <c r="Q1813" i="3"/>
  <c r="AQ1813" i="3" s="1"/>
  <c r="P1813" i="3"/>
  <c r="O1813" i="3"/>
  <c r="AJ1813" i="3" s="1"/>
  <c r="N1813" i="3"/>
  <c r="AP1812" i="3"/>
  <c r="AU1812" i="3" s="1"/>
  <c r="AN1812" i="3"/>
  <c r="AM1812" i="3"/>
  <c r="AL1812" i="3"/>
  <c r="AK1812" i="3"/>
  <c r="AO1812" i="3" s="1"/>
  <c r="AH1812" i="3"/>
  <c r="AG1812" i="3"/>
  <c r="AF1812" i="3"/>
  <c r="AC1812" i="3"/>
  <c r="AB1812" i="3"/>
  <c r="AA1812" i="3"/>
  <c r="Y1812" i="3"/>
  <c r="X1812" i="3"/>
  <c r="Z1812" i="3" s="1"/>
  <c r="W1812" i="3"/>
  <c r="V1812" i="3"/>
  <c r="S1812" i="3"/>
  <c r="U1812" i="3" s="1"/>
  <c r="R1812" i="3"/>
  <c r="T1812" i="3" s="1"/>
  <c r="AE1812" i="3" s="1"/>
  <c r="Q1812" i="3"/>
  <c r="P1812" i="3"/>
  <c r="O1812" i="3"/>
  <c r="AJ1812" i="3" s="1"/>
  <c r="N1812" i="3"/>
  <c r="AP1811" i="3"/>
  <c r="AU1811" i="3" s="1"/>
  <c r="AN1811" i="3"/>
  <c r="AM1811" i="3"/>
  <c r="AL1811" i="3"/>
  <c r="AK1811" i="3"/>
  <c r="AO1811" i="3" s="1"/>
  <c r="AH1811" i="3"/>
  <c r="AG1811" i="3"/>
  <c r="AF1811" i="3"/>
  <c r="AC1811" i="3"/>
  <c r="AB1811" i="3"/>
  <c r="AA1811" i="3"/>
  <c r="Y1811" i="3"/>
  <c r="X1811" i="3"/>
  <c r="Z1811" i="3" s="1"/>
  <c r="W1811" i="3"/>
  <c r="V1811" i="3"/>
  <c r="S1811" i="3"/>
  <c r="U1811" i="3" s="1"/>
  <c r="R1811" i="3"/>
  <c r="T1811" i="3" s="1"/>
  <c r="AE1811" i="3" s="1"/>
  <c r="Q1811" i="3"/>
  <c r="AQ1811" i="3" s="1"/>
  <c r="P1811" i="3"/>
  <c r="O1811" i="3"/>
  <c r="AJ1811" i="3" s="1"/>
  <c r="N1811" i="3"/>
  <c r="AP1810" i="3"/>
  <c r="AU1810" i="3" s="1"/>
  <c r="AN1810" i="3"/>
  <c r="AM1810" i="3"/>
  <c r="AL1810" i="3"/>
  <c r="AK1810" i="3"/>
  <c r="AO1810" i="3" s="1"/>
  <c r="AH1810" i="3"/>
  <c r="AG1810" i="3"/>
  <c r="AF1810" i="3"/>
  <c r="AC1810" i="3"/>
  <c r="AB1810" i="3"/>
  <c r="AA1810" i="3"/>
  <c r="Y1810" i="3"/>
  <c r="X1810" i="3"/>
  <c r="Z1810" i="3" s="1"/>
  <c r="W1810" i="3"/>
  <c r="V1810" i="3"/>
  <c r="S1810" i="3"/>
  <c r="U1810" i="3" s="1"/>
  <c r="R1810" i="3"/>
  <c r="T1810" i="3" s="1"/>
  <c r="AE1810" i="3" s="1"/>
  <c r="Q1810" i="3"/>
  <c r="AQ1810" i="3" s="1"/>
  <c r="P1810" i="3"/>
  <c r="O1810" i="3"/>
  <c r="AJ1810" i="3" s="1"/>
  <c r="N1810" i="3"/>
  <c r="AP1809" i="3"/>
  <c r="AU1809" i="3" s="1"/>
  <c r="AN1809" i="3"/>
  <c r="AM1809" i="3"/>
  <c r="AL1809" i="3"/>
  <c r="AK1809" i="3"/>
  <c r="AO1809" i="3" s="1"/>
  <c r="AH1809" i="3"/>
  <c r="AG1809" i="3"/>
  <c r="AF1809" i="3"/>
  <c r="AC1809" i="3"/>
  <c r="AB1809" i="3"/>
  <c r="AA1809" i="3"/>
  <c r="Y1809" i="3"/>
  <c r="X1809" i="3"/>
  <c r="Z1809" i="3" s="1"/>
  <c r="W1809" i="3"/>
  <c r="V1809" i="3"/>
  <c r="S1809" i="3"/>
  <c r="U1809" i="3" s="1"/>
  <c r="R1809" i="3"/>
  <c r="T1809" i="3" s="1"/>
  <c r="AE1809" i="3" s="1"/>
  <c r="Q1809" i="3"/>
  <c r="AQ1809" i="3" s="1"/>
  <c r="P1809" i="3"/>
  <c r="O1809" i="3"/>
  <c r="AJ1809" i="3" s="1"/>
  <c r="N1809" i="3"/>
  <c r="AP1808" i="3"/>
  <c r="AU1808" i="3" s="1"/>
  <c r="AN1808" i="3"/>
  <c r="AM1808" i="3"/>
  <c r="AL1808" i="3"/>
  <c r="AK1808" i="3"/>
  <c r="AO1808" i="3" s="1"/>
  <c r="AH1808" i="3"/>
  <c r="AG1808" i="3"/>
  <c r="AF1808" i="3"/>
  <c r="AC1808" i="3"/>
  <c r="AB1808" i="3"/>
  <c r="AA1808" i="3"/>
  <c r="Y1808" i="3"/>
  <c r="X1808" i="3"/>
  <c r="Z1808" i="3" s="1"/>
  <c r="W1808" i="3"/>
  <c r="V1808" i="3"/>
  <c r="S1808" i="3"/>
  <c r="U1808" i="3" s="1"/>
  <c r="R1808" i="3"/>
  <c r="T1808" i="3" s="1"/>
  <c r="AE1808" i="3" s="1"/>
  <c r="Q1808" i="3"/>
  <c r="AQ1808" i="3" s="1"/>
  <c r="P1808" i="3"/>
  <c r="O1808" i="3"/>
  <c r="AJ1808" i="3" s="1"/>
  <c r="N1808" i="3"/>
  <c r="AP1807" i="3"/>
  <c r="AU1807" i="3" s="1"/>
  <c r="AN1807" i="3"/>
  <c r="AM1807" i="3"/>
  <c r="AL1807" i="3"/>
  <c r="AK1807" i="3"/>
  <c r="AO1807" i="3" s="1"/>
  <c r="AH1807" i="3"/>
  <c r="AG1807" i="3"/>
  <c r="AF1807" i="3"/>
  <c r="AC1807" i="3"/>
  <c r="AB1807" i="3"/>
  <c r="AA1807" i="3"/>
  <c r="Y1807" i="3"/>
  <c r="X1807" i="3"/>
  <c r="Z1807" i="3" s="1"/>
  <c r="W1807" i="3"/>
  <c r="V1807" i="3"/>
  <c r="S1807" i="3"/>
  <c r="U1807" i="3" s="1"/>
  <c r="R1807" i="3"/>
  <c r="T1807" i="3" s="1"/>
  <c r="AE1807" i="3" s="1"/>
  <c r="Q1807" i="3"/>
  <c r="AQ1807" i="3" s="1"/>
  <c r="P1807" i="3"/>
  <c r="O1807" i="3"/>
  <c r="AJ1807" i="3" s="1"/>
  <c r="N1807" i="3"/>
  <c r="AP1806" i="3"/>
  <c r="AU1806" i="3" s="1"/>
  <c r="AN1806" i="3"/>
  <c r="AM1806" i="3"/>
  <c r="AL1806" i="3"/>
  <c r="AK1806" i="3"/>
  <c r="AO1806" i="3" s="1"/>
  <c r="AH1806" i="3"/>
  <c r="AG1806" i="3"/>
  <c r="AF1806" i="3"/>
  <c r="AC1806" i="3"/>
  <c r="AB1806" i="3"/>
  <c r="AA1806" i="3"/>
  <c r="Y1806" i="3"/>
  <c r="X1806" i="3"/>
  <c r="Z1806" i="3" s="1"/>
  <c r="W1806" i="3"/>
  <c r="V1806" i="3"/>
  <c r="S1806" i="3"/>
  <c r="U1806" i="3" s="1"/>
  <c r="R1806" i="3"/>
  <c r="T1806" i="3" s="1"/>
  <c r="AE1806" i="3" s="1"/>
  <c r="Q1806" i="3"/>
  <c r="AQ1806" i="3" s="1"/>
  <c r="P1806" i="3"/>
  <c r="O1806" i="3"/>
  <c r="AJ1806" i="3" s="1"/>
  <c r="N1806" i="3"/>
  <c r="AP1805" i="3"/>
  <c r="AU1805" i="3" s="1"/>
  <c r="AN1805" i="3"/>
  <c r="AM1805" i="3"/>
  <c r="AL1805" i="3"/>
  <c r="AK1805" i="3"/>
  <c r="AO1805" i="3" s="1"/>
  <c r="AH1805" i="3"/>
  <c r="AG1805" i="3"/>
  <c r="AF1805" i="3"/>
  <c r="AC1805" i="3"/>
  <c r="AB1805" i="3"/>
  <c r="AA1805" i="3"/>
  <c r="Y1805" i="3"/>
  <c r="X1805" i="3"/>
  <c r="Z1805" i="3" s="1"/>
  <c r="W1805" i="3"/>
  <c r="V1805" i="3"/>
  <c r="S1805" i="3"/>
  <c r="U1805" i="3" s="1"/>
  <c r="R1805" i="3"/>
  <c r="T1805" i="3" s="1"/>
  <c r="AE1805" i="3" s="1"/>
  <c r="Q1805" i="3"/>
  <c r="AQ1805" i="3" s="1"/>
  <c r="P1805" i="3"/>
  <c r="O1805" i="3"/>
  <c r="AJ1805" i="3" s="1"/>
  <c r="N1805" i="3"/>
  <c r="AP1804" i="3"/>
  <c r="AU1804" i="3" s="1"/>
  <c r="AN1804" i="3"/>
  <c r="AM1804" i="3"/>
  <c r="AL1804" i="3"/>
  <c r="AK1804" i="3"/>
  <c r="AO1804" i="3" s="1"/>
  <c r="AH1804" i="3"/>
  <c r="AG1804" i="3"/>
  <c r="AF1804" i="3"/>
  <c r="AC1804" i="3"/>
  <c r="AB1804" i="3"/>
  <c r="AA1804" i="3"/>
  <c r="Y1804" i="3"/>
  <c r="X1804" i="3"/>
  <c r="Z1804" i="3" s="1"/>
  <c r="W1804" i="3"/>
  <c r="V1804" i="3"/>
  <c r="S1804" i="3"/>
  <c r="U1804" i="3" s="1"/>
  <c r="R1804" i="3"/>
  <c r="T1804" i="3" s="1"/>
  <c r="AE1804" i="3" s="1"/>
  <c r="Q1804" i="3"/>
  <c r="AQ1804" i="3" s="1"/>
  <c r="P1804" i="3"/>
  <c r="O1804" i="3"/>
  <c r="AJ1804" i="3" s="1"/>
  <c r="N1804" i="3"/>
  <c r="AP1803" i="3"/>
  <c r="AU1803" i="3" s="1"/>
  <c r="AN1803" i="3"/>
  <c r="AM1803" i="3"/>
  <c r="AL1803" i="3"/>
  <c r="AK1803" i="3"/>
  <c r="AO1803" i="3" s="1"/>
  <c r="AH1803" i="3"/>
  <c r="AG1803" i="3"/>
  <c r="AF1803" i="3"/>
  <c r="AC1803" i="3"/>
  <c r="AB1803" i="3"/>
  <c r="AA1803" i="3"/>
  <c r="Y1803" i="3"/>
  <c r="X1803" i="3"/>
  <c r="Z1803" i="3" s="1"/>
  <c r="W1803" i="3"/>
  <c r="V1803" i="3"/>
  <c r="S1803" i="3"/>
  <c r="U1803" i="3" s="1"/>
  <c r="R1803" i="3"/>
  <c r="T1803" i="3" s="1"/>
  <c r="AE1803" i="3" s="1"/>
  <c r="Q1803" i="3"/>
  <c r="AQ1803" i="3" s="1"/>
  <c r="P1803" i="3"/>
  <c r="O1803" i="3"/>
  <c r="AJ1803" i="3" s="1"/>
  <c r="N1803" i="3"/>
  <c r="AP1802" i="3"/>
  <c r="AN1802" i="3"/>
  <c r="AM1802" i="3"/>
  <c r="AL1802" i="3"/>
  <c r="AK1802" i="3"/>
  <c r="AO1802" i="3" s="1"/>
  <c r="AH1802" i="3"/>
  <c r="AG1802" i="3"/>
  <c r="AF1802" i="3"/>
  <c r="AC1802" i="3"/>
  <c r="AB1802" i="3"/>
  <c r="Y1802" i="3"/>
  <c r="X1802" i="3"/>
  <c r="Z1802" i="3" s="1"/>
  <c r="W1802" i="3"/>
  <c r="V1802" i="3"/>
  <c r="S1802" i="3"/>
  <c r="U1802" i="3" s="1"/>
  <c r="R1802" i="3"/>
  <c r="T1802" i="3" s="1"/>
  <c r="AE1802" i="3" s="1"/>
  <c r="Q1802" i="3"/>
  <c r="AQ1802" i="3" s="1"/>
  <c r="P1802" i="3"/>
  <c r="O1802" i="3"/>
  <c r="AJ1802" i="3" s="1"/>
  <c r="N1802" i="3"/>
  <c r="AP1801" i="3"/>
  <c r="AU1801" i="3" s="1"/>
  <c r="AN1801" i="3"/>
  <c r="AM1801" i="3"/>
  <c r="AL1801" i="3"/>
  <c r="AK1801" i="3"/>
  <c r="AO1801" i="3" s="1"/>
  <c r="AH1801" i="3"/>
  <c r="AG1801" i="3"/>
  <c r="AF1801" i="3"/>
  <c r="AC1801" i="3"/>
  <c r="AB1801" i="3"/>
  <c r="AA1801" i="3"/>
  <c r="Y1801" i="3"/>
  <c r="X1801" i="3"/>
  <c r="Z1801" i="3" s="1"/>
  <c r="W1801" i="3"/>
  <c r="V1801" i="3"/>
  <c r="S1801" i="3"/>
  <c r="U1801" i="3" s="1"/>
  <c r="R1801" i="3"/>
  <c r="T1801" i="3" s="1"/>
  <c r="AE1801" i="3" s="1"/>
  <c r="Q1801" i="3"/>
  <c r="AQ1801" i="3" s="1"/>
  <c r="P1801" i="3"/>
  <c r="O1801" i="3"/>
  <c r="AJ1801" i="3" s="1"/>
  <c r="N1801" i="3"/>
  <c r="AP1800" i="3"/>
  <c r="AN1800" i="3"/>
  <c r="AM1800" i="3"/>
  <c r="AL1800" i="3"/>
  <c r="AK1800" i="3"/>
  <c r="AO1800" i="3" s="1"/>
  <c r="AH1800" i="3"/>
  <c r="AG1800" i="3"/>
  <c r="AF1800" i="3"/>
  <c r="AC1800" i="3"/>
  <c r="AB1800" i="3"/>
  <c r="Y1800" i="3"/>
  <c r="X1800" i="3"/>
  <c r="Z1800" i="3" s="1"/>
  <c r="W1800" i="3"/>
  <c r="V1800" i="3"/>
  <c r="S1800" i="3"/>
  <c r="U1800" i="3" s="1"/>
  <c r="R1800" i="3"/>
  <c r="T1800" i="3" s="1"/>
  <c r="AE1800" i="3" s="1"/>
  <c r="Q1800" i="3"/>
  <c r="AQ1800" i="3" s="1"/>
  <c r="P1800" i="3"/>
  <c r="O1800" i="3"/>
  <c r="AJ1800" i="3" s="1"/>
  <c r="N1800" i="3"/>
  <c r="AP1799" i="3"/>
  <c r="AU1799" i="3" s="1"/>
  <c r="AN1799" i="3"/>
  <c r="AM1799" i="3"/>
  <c r="AL1799" i="3"/>
  <c r="AK1799" i="3"/>
  <c r="AO1799" i="3" s="1"/>
  <c r="AH1799" i="3"/>
  <c r="AG1799" i="3"/>
  <c r="AF1799" i="3"/>
  <c r="AC1799" i="3"/>
  <c r="AB1799" i="3"/>
  <c r="AA1799" i="3"/>
  <c r="Y1799" i="3"/>
  <c r="X1799" i="3"/>
  <c r="Z1799" i="3" s="1"/>
  <c r="W1799" i="3"/>
  <c r="V1799" i="3"/>
  <c r="S1799" i="3"/>
  <c r="U1799" i="3" s="1"/>
  <c r="R1799" i="3"/>
  <c r="T1799" i="3" s="1"/>
  <c r="AE1799" i="3" s="1"/>
  <c r="Q1799" i="3"/>
  <c r="AQ1799" i="3" s="1"/>
  <c r="P1799" i="3"/>
  <c r="O1799" i="3"/>
  <c r="AJ1799" i="3" s="1"/>
  <c r="N1799" i="3"/>
  <c r="AP1798" i="3"/>
  <c r="AU1798" i="3" s="1"/>
  <c r="AN1798" i="3"/>
  <c r="AM1798" i="3"/>
  <c r="AL1798" i="3"/>
  <c r="AK1798" i="3"/>
  <c r="AO1798" i="3" s="1"/>
  <c r="AH1798" i="3"/>
  <c r="AG1798" i="3"/>
  <c r="AF1798" i="3"/>
  <c r="AC1798" i="3"/>
  <c r="AB1798" i="3"/>
  <c r="AA1798" i="3"/>
  <c r="Y1798" i="3"/>
  <c r="X1798" i="3"/>
  <c r="Z1798" i="3" s="1"/>
  <c r="W1798" i="3"/>
  <c r="V1798" i="3"/>
  <c r="S1798" i="3"/>
  <c r="U1798" i="3" s="1"/>
  <c r="R1798" i="3"/>
  <c r="T1798" i="3" s="1"/>
  <c r="AE1798" i="3" s="1"/>
  <c r="Q1798" i="3"/>
  <c r="AQ1798" i="3" s="1"/>
  <c r="P1798" i="3"/>
  <c r="O1798" i="3"/>
  <c r="AJ1798" i="3" s="1"/>
  <c r="N1798" i="3"/>
  <c r="AP1797" i="3"/>
  <c r="AN1797" i="3"/>
  <c r="AM1797" i="3"/>
  <c r="AL1797" i="3"/>
  <c r="AK1797" i="3"/>
  <c r="AO1797" i="3" s="1"/>
  <c r="AH1797" i="3"/>
  <c r="AG1797" i="3"/>
  <c r="AF1797" i="3"/>
  <c r="AC1797" i="3"/>
  <c r="AB1797" i="3"/>
  <c r="Y1797" i="3"/>
  <c r="X1797" i="3"/>
  <c r="Z1797" i="3" s="1"/>
  <c r="W1797" i="3"/>
  <c r="V1797" i="3"/>
  <c r="S1797" i="3"/>
  <c r="U1797" i="3" s="1"/>
  <c r="R1797" i="3"/>
  <c r="T1797" i="3" s="1"/>
  <c r="AE1797" i="3" s="1"/>
  <c r="Q1797" i="3"/>
  <c r="AQ1797" i="3" s="1"/>
  <c r="P1797" i="3"/>
  <c r="O1797" i="3"/>
  <c r="AJ1797" i="3" s="1"/>
  <c r="N1797" i="3"/>
  <c r="AP1796" i="3"/>
  <c r="AU1796" i="3" s="1"/>
  <c r="AN1796" i="3"/>
  <c r="AM1796" i="3"/>
  <c r="AL1796" i="3"/>
  <c r="AK1796" i="3"/>
  <c r="AO1796" i="3" s="1"/>
  <c r="AH1796" i="3"/>
  <c r="AG1796" i="3"/>
  <c r="AF1796" i="3"/>
  <c r="AC1796" i="3"/>
  <c r="AB1796" i="3"/>
  <c r="AA1796" i="3"/>
  <c r="Y1796" i="3"/>
  <c r="X1796" i="3"/>
  <c r="Z1796" i="3" s="1"/>
  <c r="W1796" i="3"/>
  <c r="V1796" i="3"/>
  <c r="S1796" i="3"/>
  <c r="U1796" i="3" s="1"/>
  <c r="R1796" i="3"/>
  <c r="T1796" i="3" s="1"/>
  <c r="AE1796" i="3" s="1"/>
  <c r="Q1796" i="3"/>
  <c r="AQ1796" i="3" s="1"/>
  <c r="P1796" i="3"/>
  <c r="O1796" i="3"/>
  <c r="AJ1796" i="3" s="1"/>
  <c r="N1796" i="3"/>
  <c r="AP1795" i="3"/>
  <c r="AN1795" i="3"/>
  <c r="AM1795" i="3"/>
  <c r="AL1795" i="3"/>
  <c r="AK1795" i="3"/>
  <c r="AO1795" i="3" s="1"/>
  <c r="AH1795" i="3"/>
  <c r="AG1795" i="3"/>
  <c r="AF1795" i="3"/>
  <c r="AC1795" i="3"/>
  <c r="AB1795" i="3"/>
  <c r="Y1795" i="3"/>
  <c r="X1795" i="3"/>
  <c r="Z1795" i="3" s="1"/>
  <c r="W1795" i="3"/>
  <c r="V1795" i="3"/>
  <c r="S1795" i="3"/>
  <c r="U1795" i="3" s="1"/>
  <c r="R1795" i="3"/>
  <c r="T1795" i="3" s="1"/>
  <c r="AE1795" i="3" s="1"/>
  <c r="Q1795" i="3"/>
  <c r="AQ1795" i="3" s="1"/>
  <c r="P1795" i="3"/>
  <c r="O1795" i="3"/>
  <c r="AJ1795" i="3" s="1"/>
  <c r="N1795" i="3"/>
  <c r="AP1794" i="3"/>
  <c r="AU1794" i="3" s="1"/>
  <c r="AN1794" i="3"/>
  <c r="AM1794" i="3"/>
  <c r="AL1794" i="3"/>
  <c r="AK1794" i="3"/>
  <c r="AO1794" i="3" s="1"/>
  <c r="AH1794" i="3"/>
  <c r="AG1794" i="3"/>
  <c r="AF1794" i="3"/>
  <c r="AC1794" i="3"/>
  <c r="AB1794" i="3"/>
  <c r="AA1794" i="3"/>
  <c r="Y1794" i="3"/>
  <c r="X1794" i="3"/>
  <c r="Z1794" i="3" s="1"/>
  <c r="W1794" i="3"/>
  <c r="V1794" i="3"/>
  <c r="S1794" i="3"/>
  <c r="U1794" i="3" s="1"/>
  <c r="R1794" i="3"/>
  <c r="T1794" i="3" s="1"/>
  <c r="AE1794" i="3" s="1"/>
  <c r="Q1794" i="3"/>
  <c r="AQ1794" i="3" s="1"/>
  <c r="P1794" i="3"/>
  <c r="O1794" i="3"/>
  <c r="AJ1794" i="3" s="1"/>
  <c r="N1794" i="3"/>
  <c r="AP1793" i="3"/>
  <c r="AU1793" i="3" s="1"/>
  <c r="AN1793" i="3"/>
  <c r="AM1793" i="3"/>
  <c r="AL1793" i="3"/>
  <c r="AK1793" i="3"/>
  <c r="AO1793" i="3" s="1"/>
  <c r="AH1793" i="3"/>
  <c r="AG1793" i="3"/>
  <c r="AF1793" i="3"/>
  <c r="AC1793" i="3"/>
  <c r="AB1793" i="3"/>
  <c r="AA1793" i="3"/>
  <c r="Y1793" i="3"/>
  <c r="X1793" i="3"/>
  <c r="Z1793" i="3" s="1"/>
  <c r="W1793" i="3"/>
  <c r="V1793" i="3"/>
  <c r="S1793" i="3"/>
  <c r="U1793" i="3" s="1"/>
  <c r="R1793" i="3"/>
  <c r="T1793" i="3" s="1"/>
  <c r="AE1793" i="3" s="1"/>
  <c r="Q1793" i="3"/>
  <c r="AQ1793" i="3" s="1"/>
  <c r="P1793" i="3"/>
  <c r="O1793" i="3"/>
  <c r="AJ1793" i="3" s="1"/>
  <c r="N1793" i="3"/>
  <c r="AP1792" i="3"/>
  <c r="AU1792" i="3" s="1"/>
  <c r="AN1792" i="3"/>
  <c r="AM1792" i="3"/>
  <c r="AL1792" i="3"/>
  <c r="AK1792" i="3"/>
  <c r="AO1792" i="3" s="1"/>
  <c r="AH1792" i="3"/>
  <c r="AG1792" i="3"/>
  <c r="AF1792" i="3"/>
  <c r="AC1792" i="3"/>
  <c r="AB1792" i="3"/>
  <c r="AA1792" i="3"/>
  <c r="Y1792" i="3"/>
  <c r="X1792" i="3"/>
  <c r="Z1792" i="3" s="1"/>
  <c r="W1792" i="3"/>
  <c r="V1792" i="3"/>
  <c r="S1792" i="3"/>
  <c r="U1792" i="3" s="1"/>
  <c r="R1792" i="3"/>
  <c r="T1792" i="3" s="1"/>
  <c r="AE1792" i="3" s="1"/>
  <c r="Q1792" i="3"/>
  <c r="AQ1792" i="3" s="1"/>
  <c r="P1792" i="3"/>
  <c r="O1792" i="3"/>
  <c r="AJ1792" i="3" s="1"/>
  <c r="N1792" i="3"/>
  <c r="AP1791" i="3"/>
  <c r="AN1791" i="3"/>
  <c r="AM1791" i="3"/>
  <c r="AL1791" i="3"/>
  <c r="AK1791" i="3"/>
  <c r="AO1791" i="3" s="1"/>
  <c r="AH1791" i="3"/>
  <c r="AG1791" i="3"/>
  <c r="AF1791" i="3"/>
  <c r="AC1791" i="3"/>
  <c r="AB1791" i="3"/>
  <c r="Y1791" i="3"/>
  <c r="X1791" i="3"/>
  <c r="Z1791" i="3" s="1"/>
  <c r="W1791" i="3"/>
  <c r="V1791" i="3"/>
  <c r="S1791" i="3"/>
  <c r="U1791" i="3" s="1"/>
  <c r="R1791" i="3"/>
  <c r="T1791" i="3" s="1"/>
  <c r="AE1791" i="3" s="1"/>
  <c r="Q1791" i="3"/>
  <c r="AQ1791" i="3" s="1"/>
  <c r="P1791" i="3"/>
  <c r="O1791" i="3"/>
  <c r="AJ1791" i="3" s="1"/>
  <c r="N1791" i="3"/>
  <c r="AP1790" i="3"/>
  <c r="AU1790" i="3" s="1"/>
  <c r="AN1790" i="3"/>
  <c r="AM1790" i="3"/>
  <c r="AL1790" i="3"/>
  <c r="AK1790" i="3"/>
  <c r="AO1790" i="3" s="1"/>
  <c r="AH1790" i="3"/>
  <c r="AG1790" i="3"/>
  <c r="AF1790" i="3"/>
  <c r="AC1790" i="3"/>
  <c r="AB1790" i="3"/>
  <c r="AA1790" i="3"/>
  <c r="Y1790" i="3"/>
  <c r="X1790" i="3"/>
  <c r="Z1790" i="3" s="1"/>
  <c r="W1790" i="3"/>
  <c r="V1790" i="3"/>
  <c r="S1790" i="3"/>
  <c r="U1790" i="3" s="1"/>
  <c r="R1790" i="3"/>
  <c r="T1790" i="3" s="1"/>
  <c r="AE1790" i="3" s="1"/>
  <c r="Q1790" i="3"/>
  <c r="AQ1790" i="3" s="1"/>
  <c r="P1790" i="3"/>
  <c r="O1790" i="3"/>
  <c r="AJ1790" i="3" s="1"/>
  <c r="N1790" i="3"/>
  <c r="AP1789" i="3"/>
  <c r="AU1789" i="3" s="1"/>
  <c r="AN1789" i="3"/>
  <c r="AM1789" i="3"/>
  <c r="AL1789" i="3"/>
  <c r="AK1789" i="3"/>
  <c r="AO1789" i="3" s="1"/>
  <c r="AH1789" i="3"/>
  <c r="AG1789" i="3"/>
  <c r="AF1789" i="3"/>
  <c r="AC1789" i="3"/>
  <c r="AB1789" i="3"/>
  <c r="AA1789" i="3"/>
  <c r="Y1789" i="3"/>
  <c r="X1789" i="3"/>
  <c r="Z1789" i="3" s="1"/>
  <c r="W1789" i="3"/>
  <c r="V1789" i="3"/>
  <c r="S1789" i="3"/>
  <c r="U1789" i="3" s="1"/>
  <c r="R1789" i="3"/>
  <c r="T1789" i="3" s="1"/>
  <c r="AE1789" i="3" s="1"/>
  <c r="Q1789" i="3"/>
  <c r="AQ1789" i="3" s="1"/>
  <c r="P1789" i="3"/>
  <c r="O1789" i="3"/>
  <c r="AJ1789" i="3" s="1"/>
  <c r="N1789" i="3"/>
  <c r="AP1788" i="3"/>
  <c r="AU1788" i="3" s="1"/>
  <c r="AN1788" i="3"/>
  <c r="AM1788" i="3"/>
  <c r="AL1788" i="3"/>
  <c r="AK1788" i="3"/>
  <c r="AO1788" i="3" s="1"/>
  <c r="AH1788" i="3"/>
  <c r="AG1788" i="3"/>
  <c r="AF1788" i="3"/>
  <c r="AC1788" i="3"/>
  <c r="AB1788" i="3"/>
  <c r="AA1788" i="3"/>
  <c r="Y1788" i="3"/>
  <c r="X1788" i="3"/>
  <c r="Z1788" i="3" s="1"/>
  <c r="W1788" i="3"/>
  <c r="V1788" i="3"/>
  <c r="S1788" i="3"/>
  <c r="U1788" i="3" s="1"/>
  <c r="R1788" i="3"/>
  <c r="T1788" i="3" s="1"/>
  <c r="AE1788" i="3" s="1"/>
  <c r="Q1788" i="3"/>
  <c r="AQ1788" i="3" s="1"/>
  <c r="P1788" i="3"/>
  <c r="O1788" i="3"/>
  <c r="AJ1788" i="3" s="1"/>
  <c r="N1788" i="3"/>
  <c r="AP1787" i="3"/>
  <c r="AU1787" i="3" s="1"/>
  <c r="AN1787" i="3"/>
  <c r="AM1787" i="3"/>
  <c r="AL1787" i="3"/>
  <c r="AK1787" i="3"/>
  <c r="AO1787" i="3" s="1"/>
  <c r="AH1787" i="3"/>
  <c r="AG1787" i="3"/>
  <c r="AF1787" i="3"/>
  <c r="AC1787" i="3"/>
  <c r="AB1787" i="3"/>
  <c r="AA1787" i="3"/>
  <c r="Y1787" i="3"/>
  <c r="X1787" i="3"/>
  <c r="Z1787" i="3" s="1"/>
  <c r="W1787" i="3"/>
  <c r="V1787" i="3"/>
  <c r="S1787" i="3"/>
  <c r="U1787" i="3" s="1"/>
  <c r="R1787" i="3"/>
  <c r="T1787" i="3" s="1"/>
  <c r="AE1787" i="3" s="1"/>
  <c r="Q1787" i="3"/>
  <c r="P1787" i="3"/>
  <c r="O1787" i="3"/>
  <c r="AJ1787" i="3" s="1"/>
  <c r="N1787" i="3"/>
  <c r="AP1786" i="3"/>
  <c r="AN1786" i="3"/>
  <c r="AM1786" i="3"/>
  <c r="AL1786" i="3"/>
  <c r="AK1786" i="3"/>
  <c r="AO1786" i="3" s="1"/>
  <c r="AH1786" i="3"/>
  <c r="AG1786" i="3"/>
  <c r="AF1786" i="3"/>
  <c r="AC1786" i="3"/>
  <c r="AB1786" i="3"/>
  <c r="Y1786" i="3"/>
  <c r="X1786" i="3"/>
  <c r="Z1786" i="3" s="1"/>
  <c r="W1786" i="3"/>
  <c r="V1786" i="3"/>
  <c r="S1786" i="3"/>
  <c r="U1786" i="3" s="1"/>
  <c r="R1786" i="3"/>
  <c r="T1786" i="3" s="1"/>
  <c r="AE1786" i="3" s="1"/>
  <c r="Q1786" i="3"/>
  <c r="AQ1786" i="3" s="1"/>
  <c r="P1786" i="3"/>
  <c r="O1786" i="3"/>
  <c r="AJ1786" i="3" s="1"/>
  <c r="N1786" i="3"/>
  <c r="AP1785" i="3"/>
  <c r="AU1785" i="3" s="1"/>
  <c r="AN1785" i="3"/>
  <c r="AM1785" i="3"/>
  <c r="AL1785" i="3"/>
  <c r="AK1785" i="3"/>
  <c r="AO1785" i="3" s="1"/>
  <c r="AH1785" i="3"/>
  <c r="AG1785" i="3"/>
  <c r="AF1785" i="3"/>
  <c r="AC1785" i="3"/>
  <c r="AB1785" i="3"/>
  <c r="AA1785" i="3"/>
  <c r="Y1785" i="3"/>
  <c r="X1785" i="3"/>
  <c r="Z1785" i="3" s="1"/>
  <c r="W1785" i="3"/>
  <c r="V1785" i="3"/>
  <c r="S1785" i="3"/>
  <c r="U1785" i="3" s="1"/>
  <c r="R1785" i="3"/>
  <c r="T1785" i="3" s="1"/>
  <c r="AE1785" i="3" s="1"/>
  <c r="Q1785" i="3"/>
  <c r="AQ1785" i="3" s="1"/>
  <c r="P1785" i="3"/>
  <c r="O1785" i="3"/>
  <c r="AJ1785" i="3" s="1"/>
  <c r="N1785" i="3"/>
  <c r="AP1784" i="3"/>
  <c r="AU1784" i="3" s="1"/>
  <c r="AN1784" i="3"/>
  <c r="AM1784" i="3"/>
  <c r="AL1784" i="3"/>
  <c r="AK1784" i="3"/>
  <c r="AO1784" i="3" s="1"/>
  <c r="AH1784" i="3"/>
  <c r="AG1784" i="3"/>
  <c r="AF1784" i="3"/>
  <c r="AC1784" i="3"/>
  <c r="AB1784" i="3"/>
  <c r="AA1784" i="3"/>
  <c r="Y1784" i="3"/>
  <c r="X1784" i="3"/>
  <c r="Z1784" i="3" s="1"/>
  <c r="W1784" i="3"/>
  <c r="V1784" i="3"/>
  <c r="S1784" i="3"/>
  <c r="U1784" i="3" s="1"/>
  <c r="R1784" i="3"/>
  <c r="T1784" i="3" s="1"/>
  <c r="AE1784" i="3" s="1"/>
  <c r="Q1784" i="3"/>
  <c r="AQ1784" i="3" s="1"/>
  <c r="P1784" i="3"/>
  <c r="O1784" i="3"/>
  <c r="AJ1784" i="3" s="1"/>
  <c r="N1784" i="3"/>
  <c r="AP1783" i="3"/>
  <c r="AU1783" i="3" s="1"/>
  <c r="AN1783" i="3"/>
  <c r="AM1783" i="3"/>
  <c r="AL1783" i="3"/>
  <c r="AK1783" i="3"/>
  <c r="AO1783" i="3" s="1"/>
  <c r="AH1783" i="3"/>
  <c r="AG1783" i="3"/>
  <c r="AF1783" i="3"/>
  <c r="AC1783" i="3"/>
  <c r="AB1783" i="3"/>
  <c r="AA1783" i="3"/>
  <c r="Y1783" i="3"/>
  <c r="X1783" i="3"/>
  <c r="Z1783" i="3" s="1"/>
  <c r="W1783" i="3"/>
  <c r="V1783" i="3"/>
  <c r="S1783" i="3"/>
  <c r="U1783" i="3" s="1"/>
  <c r="R1783" i="3"/>
  <c r="T1783" i="3" s="1"/>
  <c r="AE1783" i="3" s="1"/>
  <c r="Q1783" i="3"/>
  <c r="P1783" i="3"/>
  <c r="O1783" i="3"/>
  <c r="AJ1783" i="3" s="1"/>
  <c r="N1783" i="3"/>
  <c r="AP1782" i="3"/>
  <c r="AU1782" i="3" s="1"/>
  <c r="AN1782" i="3"/>
  <c r="AM1782" i="3"/>
  <c r="AL1782" i="3"/>
  <c r="AK1782" i="3"/>
  <c r="AO1782" i="3" s="1"/>
  <c r="AH1782" i="3"/>
  <c r="AG1782" i="3"/>
  <c r="AF1782" i="3"/>
  <c r="AC1782" i="3"/>
  <c r="AB1782" i="3"/>
  <c r="AA1782" i="3"/>
  <c r="Y1782" i="3"/>
  <c r="X1782" i="3"/>
  <c r="Z1782" i="3" s="1"/>
  <c r="W1782" i="3"/>
  <c r="V1782" i="3"/>
  <c r="S1782" i="3"/>
  <c r="U1782" i="3" s="1"/>
  <c r="R1782" i="3"/>
  <c r="T1782" i="3" s="1"/>
  <c r="AE1782" i="3" s="1"/>
  <c r="Q1782" i="3"/>
  <c r="P1782" i="3"/>
  <c r="O1782" i="3"/>
  <c r="AJ1782" i="3" s="1"/>
  <c r="N1782" i="3"/>
  <c r="AP1781" i="3"/>
  <c r="AU1781" i="3" s="1"/>
  <c r="AN1781" i="3"/>
  <c r="AM1781" i="3"/>
  <c r="AL1781" i="3"/>
  <c r="AK1781" i="3"/>
  <c r="AO1781" i="3" s="1"/>
  <c r="AH1781" i="3"/>
  <c r="AG1781" i="3"/>
  <c r="AF1781" i="3"/>
  <c r="AC1781" i="3"/>
  <c r="AB1781" i="3"/>
  <c r="AA1781" i="3"/>
  <c r="Y1781" i="3"/>
  <c r="X1781" i="3"/>
  <c r="Z1781" i="3" s="1"/>
  <c r="W1781" i="3"/>
  <c r="V1781" i="3"/>
  <c r="S1781" i="3"/>
  <c r="U1781" i="3" s="1"/>
  <c r="R1781" i="3"/>
  <c r="T1781" i="3" s="1"/>
  <c r="AE1781" i="3" s="1"/>
  <c r="Q1781" i="3"/>
  <c r="AQ1781" i="3" s="1"/>
  <c r="P1781" i="3"/>
  <c r="O1781" i="3"/>
  <c r="AJ1781" i="3" s="1"/>
  <c r="N1781" i="3"/>
  <c r="AP1780" i="3"/>
  <c r="AU1780" i="3" s="1"/>
  <c r="AN1780" i="3"/>
  <c r="AM1780" i="3"/>
  <c r="AL1780" i="3"/>
  <c r="AK1780" i="3"/>
  <c r="AO1780" i="3" s="1"/>
  <c r="AH1780" i="3"/>
  <c r="AG1780" i="3"/>
  <c r="AF1780" i="3"/>
  <c r="AC1780" i="3"/>
  <c r="AB1780" i="3"/>
  <c r="AA1780" i="3"/>
  <c r="Y1780" i="3"/>
  <c r="X1780" i="3"/>
  <c r="Z1780" i="3" s="1"/>
  <c r="W1780" i="3"/>
  <c r="V1780" i="3"/>
  <c r="S1780" i="3"/>
  <c r="U1780" i="3" s="1"/>
  <c r="R1780" i="3"/>
  <c r="T1780" i="3" s="1"/>
  <c r="AE1780" i="3" s="1"/>
  <c r="Q1780" i="3"/>
  <c r="AQ1780" i="3" s="1"/>
  <c r="P1780" i="3"/>
  <c r="O1780" i="3"/>
  <c r="AJ1780" i="3" s="1"/>
  <c r="N1780" i="3"/>
  <c r="AP1779" i="3"/>
  <c r="AU1779" i="3" s="1"/>
  <c r="AN1779" i="3"/>
  <c r="AM1779" i="3"/>
  <c r="AL1779" i="3"/>
  <c r="AK1779" i="3"/>
  <c r="AO1779" i="3" s="1"/>
  <c r="AH1779" i="3"/>
  <c r="AG1779" i="3"/>
  <c r="AF1779" i="3"/>
  <c r="AC1779" i="3"/>
  <c r="AB1779" i="3"/>
  <c r="AA1779" i="3"/>
  <c r="Y1779" i="3"/>
  <c r="X1779" i="3"/>
  <c r="Z1779" i="3" s="1"/>
  <c r="W1779" i="3"/>
  <c r="V1779" i="3"/>
  <c r="S1779" i="3"/>
  <c r="U1779" i="3" s="1"/>
  <c r="R1779" i="3"/>
  <c r="T1779" i="3" s="1"/>
  <c r="AE1779" i="3" s="1"/>
  <c r="Q1779" i="3"/>
  <c r="AQ1779" i="3" s="1"/>
  <c r="P1779" i="3"/>
  <c r="O1779" i="3"/>
  <c r="AJ1779" i="3" s="1"/>
  <c r="N1779" i="3"/>
  <c r="AP1778" i="3"/>
  <c r="AU1778" i="3" s="1"/>
  <c r="AN1778" i="3"/>
  <c r="AM1778" i="3"/>
  <c r="AL1778" i="3"/>
  <c r="AK1778" i="3"/>
  <c r="AO1778" i="3" s="1"/>
  <c r="AH1778" i="3"/>
  <c r="AG1778" i="3"/>
  <c r="AF1778" i="3"/>
  <c r="AC1778" i="3"/>
  <c r="AB1778" i="3"/>
  <c r="AA1778" i="3"/>
  <c r="Y1778" i="3"/>
  <c r="X1778" i="3"/>
  <c r="Z1778" i="3" s="1"/>
  <c r="W1778" i="3"/>
  <c r="V1778" i="3"/>
  <c r="S1778" i="3"/>
  <c r="U1778" i="3" s="1"/>
  <c r="R1778" i="3"/>
  <c r="T1778" i="3" s="1"/>
  <c r="AE1778" i="3" s="1"/>
  <c r="Q1778" i="3"/>
  <c r="AQ1778" i="3" s="1"/>
  <c r="P1778" i="3"/>
  <c r="O1778" i="3"/>
  <c r="AJ1778" i="3" s="1"/>
  <c r="N1778" i="3"/>
  <c r="AP1777" i="3"/>
  <c r="AU1777" i="3" s="1"/>
  <c r="AN1777" i="3"/>
  <c r="AM1777" i="3"/>
  <c r="AL1777" i="3"/>
  <c r="AK1777" i="3"/>
  <c r="AO1777" i="3" s="1"/>
  <c r="AH1777" i="3"/>
  <c r="AG1777" i="3"/>
  <c r="AF1777" i="3"/>
  <c r="AC1777" i="3"/>
  <c r="AB1777" i="3"/>
  <c r="AA1777" i="3"/>
  <c r="Y1777" i="3"/>
  <c r="X1777" i="3"/>
  <c r="Z1777" i="3" s="1"/>
  <c r="W1777" i="3"/>
  <c r="V1777" i="3"/>
  <c r="S1777" i="3"/>
  <c r="U1777" i="3" s="1"/>
  <c r="R1777" i="3"/>
  <c r="T1777" i="3" s="1"/>
  <c r="AE1777" i="3" s="1"/>
  <c r="Q1777" i="3"/>
  <c r="AQ1777" i="3" s="1"/>
  <c r="P1777" i="3"/>
  <c r="O1777" i="3"/>
  <c r="AJ1777" i="3" s="1"/>
  <c r="N1777" i="3"/>
  <c r="AP1776" i="3"/>
  <c r="AN1776" i="3"/>
  <c r="AM1776" i="3"/>
  <c r="AL1776" i="3"/>
  <c r="AK1776" i="3"/>
  <c r="AO1776" i="3" s="1"/>
  <c r="AH1776" i="3"/>
  <c r="AG1776" i="3"/>
  <c r="AF1776" i="3"/>
  <c r="AC1776" i="3"/>
  <c r="AB1776" i="3"/>
  <c r="Y1776" i="3"/>
  <c r="X1776" i="3"/>
  <c r="Z1776" i="3" s="1"/>
  <c r="W1776" i="3"/>
  <c r="V1776" i="3"/>
  <c r="S1776" i="3"/>
  <c r="U1776" i="3" s="1"/>
  <c r="R1776" i="3"/>
  <c r="T1776" i="3" s="1"/>
  <c r="AE1776" i="3" s="1"/>
  <c r="Q1776" i="3"/>
  <c r="AQ1776" i="3" s="1"/>
  <c r="P1776" i="3"/>
  <c r="O1776" i="3"/>
  <c r="AJ1776" i="3" s="1"/>
  <c r="N1776" i="3"/>
  <c r="AP1775" i="3"/>
  <c r="AU1775" i="3" s="1"/>
  <c r="AN1775" i="3"/>
  <c r="AM1775" i="3"/>
  <c r="AL1775" i="3"/>
  <c r="AK1775" i="3"/>
  <c r="AO1775" i="3" s="1"/>
  <c r="AH1775" i="3"/>
  <c r="AG1775" i="3"/>
  <c r="AF1775" i="3"/>
  <c r="AC1775" i="3"/>
  <c r="AB1775" i="3"/>
  <c r="AA1775" i="3"/>
  <c r="Y1775" i="3"/>
  <c r="X1775" i="3"/>
  <c r="Z1775" i="3" s="1"/>
  <c r="W1775" i="3"/>
  <c r="V1775" i="3"/>
  <c r="S1775" i="3"/>
  <c r="U1775" i="3" s="1"/>
  <c r="R1775" i="3"/>
  <c r="T1775" i="3" s="1"/>
  <c r="AE1775" i="3" s="1"/>
  <c r="Q1775" i="3"/>
  <c r="AQ1775" i="3" s="1"/>
  <c r="P1775" i="3"/>
  <c r="O1775" i="3"/>
  <c r="AJ1775" i="3" s="1"/>
  <c r="N1775" i="3"/>
  <c r="AP1774" i="3"/>
  <c r="AU1774" i="3" s="1"/>
  <c r="AN1774" i="3"/>
  <c r="AM1774" i="3"/>
  <c r="AL1774" i="3"/>
  <c r="AK1774" i="3"/>
  <c r="AO1774" i="3" s="1"/>
  <c r="AH1774" i="3"/>
  <c r="AG1774" i="3"/>
  <c r="AF1774" i="3"/>
  <c r="AC1774" i="3"/>
  <c r="AB1774" i="3"/>
  <c r="AA1774" i="3"/>
  <c r="Y1774" i="3"/>
  <c r="X1774" i="3"/>
  <c r="Z1774" i="3" s="1"/>
  <c r="W1774" i="3"/>
  <c r="V1774" i="3"/>
  <c r="S1774" i="3"/>
  <c r="U1774" i="3" s="1"/>
  <c r="R1774" i="3"/>
  <c r="T1774" i="3" s="1"/>
  <c r="AE1774" i="3" s="1"/>
  <c r="Q1774" i="3"/>
  <c r="AQ1774" i="3" s="1"/>
  <c r="P1774" i="3"/>
  <c r="O1774" i="3"/>
  <c r="AJ1774" i="3" s="1"/>
  <c r="N1774" i="3"/>
  <c r="AP1773" i="3"/>
  <c r="AN1773" i="3"/>
  <c r="AM1773" i="3"/>
  <c r="AL1773" i="3"/>
  <c r="AK1773" i="3"/>
  <c r="AO1773" i="3" s="1"/>
  <c r="AH1773" i="3"/>
  <c r="AG1773" i="3"/>
  <c r="AF1773" i="3"/>
  <c r="AC1773" i="3"/>
  <c r="AB1773" i="3"/>
  <c r="Y1773" i="3"/>
  <c r="X1773" i="3"/>
  <c r="Z1773" i="3" s="1"/>
  <c r="W1773" i="3"/>
  <c r="V1773" i="3"/>
  <c r="S1773" i="3"/>
  <c r="U1773" i="3" s="1"/>
  <c r="R1773" i="3"/>
  <c r="T1773" i="3" s="1"/>
  <c r="AE1773" i="3" s="1"/>
  <c r="Q1773" i="3"/>
  <c r="AQ1773" i="3" s="1"/>
  <c r="P1773" i="3"/>
  <c r="O1773" i="3"/>
  <c r="AJ1773" i="3" s="1"/>
  <c r="N1773" i="3"/>
  <c r="AP1772" i="3"/>
  <c r="AU1772" i="3" s="1"/>
  <c r="AN1772" i="3"/>
  <c r="AM1772" i="3"/>
  <c r="AL1772" i="3"/>
  <c r="AK1772" i="3"/>
  <c r="AO1772" i="3" s="1"/>
  <c r="AH1772" i="3"/>
  <c r="AG1772" i="3"/>
  <c r="AF1772" i="3"/>
  <c r="AC1772" i="3"/>
  <c r="AB1772" i="3"/>
  <c r="AA1772" i="3"/>
  <c r="Y1772" i="3"/>
  <c r="X1772" i="3"/>
  <c r="Z1772" i="3" s="1"/>
  <c r="W1772" i="3"/>
  <c r="V1772" i="3"/>
  <c r="S1772" i="3"/>
  <c r="U1772" i="3" s="1"/>
  <c r="R1772" i="3"/>
  <c r="T1772" i="3" s="1"/>
  <c r="AE1772" i="3" s="1"/>
  <c r="Q1772" i="3"/>
  <c r="P1772" i="3"/>
  <c r="O1772" i="3"/>
  <c r="AJ1772" i="3" s="1"/>
  <c r="N1772" i="3"/>
  <c r="AP1771" i="3"/>
  <c r="AU1771" i="3" s="1"/>
  <c r="AN1771" i="3"/>
  <c r="AM1771" i="3"/>
  <c r="AL1771" i="3"/>
  <c r="AK1771" i="3"/>
  <c r="AO1771" i="3" s="1"/>
  <c r="AH1771" i="3"/>
  <c r="AG1771" i="3"/>
  <c r="AF1771" i="3"/>
  <c r="AC1771" i="3"/>
  <c r="AB1771" i="3"/>
  <c r="AA1771" i="3"/>
  <c r="Y1771" i="3"/>
  <c r="X1771" i="3"/>
  <c r="Z1771" i="3" s="1"/>
  <c r="W1771" i="3"/>
  <c r="V1771" i="3"/>
  <c r="S1771" i="3"/>
  <c r="U1771" i="3" s="1"/>
  <c r="R1771" i="3"/>
  <c r="T1771" i="3" s="1"/>
  <c r="AE1771" i="3" s="1"/>
  <c r="Q1771" i="3"/>
  <c r="AQ1771" i="3" s="1"/>
  <c r="P1771" i="3"/>
  <c r="O1771" i="3"/>
  <c r="AJ1771" i="3" s="1"/>
  <c r="N1771" i="3"/>
  <c r="AP1770" i="3"/>
  <c r="AN1770" i="3"/>
  <c r="AM1770" i="3"/>
  <c r="AL1770" i="3"/>
  <c r="AK1770" i="3"/>
  <c r="AO1770" i="3" s="1"/>
  <c r="AH1770" i="3"/>
  <c r="AG1770" i="3"/>
  <c r="AF1770" i="3"/>
  <c r="AC1770" i="3"/>
  <c r="AB1770" i="3"/>
  <c r="Y1770" i="3"/>
  <c r="X1770" i="3"/>
  <c r="Z1770" i="3" s="1"/>
  <c r="W1770" i="3"/>
  <c r="V1770" i="3"/>
  <c r="S1770" i="3"/>
  <c r="U1770" i="3" s="1"/>
  <c r="R1770" i="3"/>
  <c r="T1770" i="3" s="1"/>
  <c r="AE1770" i="3" s="1"/>
  <c r="Q1770" i="3"/>
  <c r="AQ1770" i="3" s="1"/>
  <c r="P1770" i="3"/>
  <c r="O1770" i="3"/>
  <c r="AJ1770" i="3" s="1"/>
  <c r="N1770" i="3"/>
  <c r="AP1769" i="3"/>
  <c r="AU1769" i="3" s="1"/>
  <c r="AN1769" i="3"/>
  <c r="AM1769" i="3"/>
  <c r="AL1769" i="3"/>
  <c r="AK1769" i="3"/>
  <c r="AO1769" i="3" s="1"/>
  <c r="AH1769" i="3"/>
  <c r="AG1769" i="3"/>
  <c r="AF1769" i="3"/>
  <c r="AC1769" i="3"/>
  <c r="AB1769" i="3"/>
  <c r="AA1769" i="3"/>
  <c r="Y1769" i="3"/>
  <c r="X1769" i="3"/>
  <c r="Z1769" i="3" s="1"/>
  <c r="W1769" i="3"/>
  <c r="V1769" i="3"/>
  <c r="S1769" i="3"/>
  <c r="U1769" i="3" s="1"/>
  <c r="R1769" i="3"/>
  <c r="T1769" i="3" s="1"/>
  <c r="AE1769" i="3" s="1"/>
  <c r="Q1769" i="3"/>
  <c r="AQ1769" i="3" s="1"/>
  <c r="P1769" i="3"/>
  <c r="O1769" i="3"/>
  <c r="AJ1769" i="3" s="1"/>
  <c r="N1769" i="3"/>
  <c r="AP1768" i="3"/>
  <c r="AN1768" i="3"/>
  <c r="AM1768" i="3"/>
  <c r="AL1768" i="3"/>
  <c r="AK1768" i="3"/>
  <c r="AO1768" i="3" s="1"/>
  <c r="AH1768" i="3"/>
  <c r="AG1768" i="3"/>
  <c r="AF1768" i="3"/>
  <c r="AC1768" i="3"/>
  <c r="AB1768" i="3"/>
  <c r="Y1768" i="3"/>
  <c r="X1768" i="3"/>
  <c r="Z1768" i="3" s="1"/>
  <c r="W1768" i="3"/>
  <c r="V1768" i="3"/>
  <c r="S1768" i="3"/>
  <c r="U1768" i="3" s="1"/>
  <c r="R1768" i="3"/>
  <c r="T1768" i="3" s="1"/>
  <c r="AE1768" i="3" s="1"/>
  <c r="Q1768" i="3"/>
  <c r="P1768" i="3"/>
  <c r="O1768" i="3"/>
  <c r="AJ1768" i="3" s="1"/>
  <c r="N1768" i="3"/>
  <c r="AP1767" i="3"/>
  <c r="AU1767" i="3" s="1"/>
  <c r="AN1767" i="3"/>
  <c r="AM1767" i="3"/>
  <c r="AL1767" i="3"/>
  <c r="AK1767" i="3"/>
  <c r="AO1767" i="3" s="1"/>
  <c r="AH1767" i="3"/>
  <c r="AG1767" i="3"/>
  <c r="AF1767" i="3"/>
  <c r="AC1767" i="3"/>
  <c r="AB1767" i="3"/>
  <c r="AA1767" i="3"/>
  <c r="Y1767" i="3"/>
  <c r="X1767" i="3"/>
  <c r="Z1767" i="3" s="1"/>
  <c r="W1767" i="3"/>
  <c r="V1767" i="3"/>
  <c r="S1767" i="3"/>
  <c r="U1767" i="3" s="1"/>
  <c r="R1767" i="3"/>
  <c r="T1767" i="3" s="1"/>
  <c r="AE1767" i="3" s="1"/>
  <c r="Q1767" i="3"/>
  <c r="AQ1767" i="3" s="1"/>
  <c r="P1767" i="3"/>
  <c r="O1767" i="3"/>
  <c r="AJ1767" i="3" s="1"/>
  <c r="N1767" i="3"/>
  <c r="AP1766" i="3"/>
  <c r="AU1766" i="3" s="1"/>
  <c r="AN1766" i="3"/>
  <c r="AM1766" i="3"/>
  <c r="AL1766" i="3"/>
  <c r="AK1766" i="3"/>
  <c r="AO1766" i="3" s="1"/>
  <c r="AH1766" i="3"/>
  <c r="AG1766" i="3"/>
  <c r="AF1766" i="3"/>
  <c r="AC1766" i="3"/>
  <c r="AB1766" i="3"/>
  <c r="AA1766" i="3"/>
  <c r="Y1766" i="3"/>
  <c r="X1766" i="3"/>
  <c r="Z1766" i="3" s="1"/>
  <c r="W1766" i="3"/>
  <c r="V1766" i="3"/>
  <c r="S1766" i="3"/>
  <c r="U1766" i="3" s="1"/>
  <c r="R1766" i="3"/>
  <c r="T1766" i="3" s="1"/>
  <c r="AE1766" i="3" s="1"/>
  <c r="Q1766" i="3"/>
  <c r="P1766" i="3"/>
  <c r="O1766" i="3"/>
  <c r="AJ1766" i="3" s="1"/>
  <c r="N1766" i="3"/>
  <c r="AP1765" i="3"/>
  <c r="AU1765" i="3" s="1"/>
  <c r="AN1765" i="3"/>
  <c r="AM1765" i="3"/>
  <c r="AL1765" i="3"/>
  <c r="AK1765" i="3"/>
  <c r="AO1765" i="3" s="1"/>
  <c r="AH1765" i="3"/>
  <c r="AG1765" i="3"/>
  <c r="AF1765" i="3"/>
  <c r="AC1765" i="3"/>
  <c r="AB1765" i="3"/>
  <c r="AA1765" i="3"/>
  <c r="Y1765" i="3"/>
  <c r="X1765" i="3"/>
  <c r="Z1765" i="3" s="1"/>
  <c r="W1765" i="3"/>
  <c r="V1765" i="3"/>
  <c r="S1765" i="3"/>
  <c r="U1765" i="3" s="1"/>
  <c r="R1765" i="3"/>
  <c r="T1765" i="3" s="1"/>
  <c r="AE1765" i="3" s="1"/>
  <c r="Q1765" i="3"/>
  <c r="P1765" i="3"/>
  <c r="O1765" i="3"/>
  <c r="AJ1765" i="3" s="1"/>
  <c r="N1765" i="3"/>
  <c r="AP1764" i="3"/>
  <c r="AN1764" i="3"/>
  <c r="AM1764" i="3"/>
  <c r="AL1764" i="3"/>
  <c r="AK1764" i="3"/>
  <c r="AO1764" i="3" s="1"/>
  <c r="AH1764" i="3"/>
  <c r="AG1764" i="3"/>
  <c r="AF1764" i="3"/>
  <c r="AC1764" i="3"/>
  <c r="AB1764" i="3"/>
  <c r="Y1764" i="3"/>
  <c r="X1764" i="3"/>
  <c r="Z1764" i="3" s="1"/>
  <c r="W1764" i="3"/>
  <c r="V1764" i="3"/>
  <c r="S1764" i="3"/>
  <c r="U1764" i="3" s="1"/>
  <c r="R1764" i="3"/>
  <c r="T1764" i="3" s="1"/>
  <c r="AE1764" i="3" s="1"/>
  <c r="Q1764" i="3"/>
  <c r="AQ1764" i="3" s="1"/>
  <c r="P1764" i="3"/>
  <c r="O1764" i="3"/>
  <c r="AJ1764" i="3" s="1"/>
  <c r="N1764" i="3"/>
  <c r="AP1763" i="3"/>
  <c r="AU1763" i="3" s="1"/>
  <c r="AN1763" i="3"/>
  <c r="AM1763" i="3"/>
  <c r="AL1763" i="3"/>
  <c r="AK1763" i="3"/>
  <c r="AO1763" i="3" s="1"/>
  <c r="AH1763" i="3"/>
  <c r="AG1763" i="3"/>
  <c r="AF1763" i="3"/>
  <c r="AC1763" i="3"/>
  <c r="AB1763" i="3"/>
  <c r="AA1763" i="3"/>
  <c r="Y1763" i="3"/>
  <c r="X1763" i="3"/>
  <c r="Z1763" i="3" s="1"/>
  <c r="W1763" i="3"/>
  <c r="V1763" i="3"/>
  <c r="S1763" i="3"/>
  <c r="U1763" i="3" s="1"/>
  <c r="R1763" i="3"/>
  <c r="T1763" i="3" s="1"/>
  <c r="AE1763" i="3" s="1"/>
  <c r="Q1763" i="3"/>
  <c r="AQ1763" i="3" s="1"/>
  <c r="P1763" i="3"/>
  <c r="O1763" i="3"/>
  <c r="AJ1763" i="3" s="1"/>
  <c r="N1763" i="3"/>
  <c r="AP1762" i="3"/>
  <c r="AU1762" i="3" s="1"/>
  <c r="AN1762" i="3"/>
  <c r="AM1762" i="3"/>
  <c r="AL1762" i="3"/>
  <c r="AK1762" i="3"/>
  <c r="AO1762" i="3" s="1"/>
  <c r="AH1762" i="3"/>
  <c r="AG1762" i="3"/>
  <c r="AF1762" i="3"/>
  <c r="AC1762" i="3"/>
  <c r="AB1762" i="3"/>
  <c r="AA1762" i="3"/>
  <c r="Y1762" i="3"/>
  <c r="X1762" i="3"/>
  <c r="Z1762" i="3" s="1"/>
  <c r="W1762" i="3"/>
  <c r="V1762" i="3"/>
  <c r="S1762" i="3"/>
  <c r="U1762" i="3" s="1"/>
  <c r="R1762" i="3"/>
  <c r="T1762" i="3" s="1"/>
  <c r="AE1762" i="3" s="1"/>
  <c r="Q1762" i="3"/>
  <c r="AQ1762" i="3" s="1"/>
  <c r="P1762" i="3"/>
  <c r="O1762" i="3"/>
  <c r="AJ1762" i="3" s="1"/>
  <c r="N1762" i="3"/>
  <c r="AP1761" i="3"/>
  <c r="AU1761" i="3" s="1"/>
  <c r="AN1761" i="3"/>
  <c r="AM1761" i="3"/>
  <c r="AL1761" i="3"/>
  <c r="AK1761" i="3"/>
  <c r="AO1761" i="3" s="1"/>
  <c r="AH1761" i="3"/>
  <c r="AG1761" i="3"/>
  <c r="AF1761" i="3"/>
  <c r="AC1761" i="3"/>
  <c r="AB1761" i="3"/>
  <c r="AA1761" i="3"/>
  <c r="Y1761" i="3"/>
  <c r="X1761" i="3"/>
  <c r="Z1761" i="3" s="1"/>
  <c r="W1761" i="3"/>
  <c r="V1761" i="3"/>
  <c r="S1761" i="3"/>
  <c r="U1761" i="3" s="1"/>
  <c r="R1761" i="3"/>
  <c r="T1761" i="3" s="1"/>
  <c r="AE1761" i="3" s="1"/>
  <c r="Q1761" i="3"/>
  <c r="AQ1761" i="3" s="1"/>
  <c r="P1761" i="3"/>
  <c r="O1761" i="3"/>
  <c r="AJ1761" i="3" s="1"/>
  <c r="N1761" i="3"/>
  <c r="AP1760" i="3"/>
  <c r="AU1760" i="3" s="1"/>
  <c r="AN1760" i="3"/>
  <c r="AM1760" i="3"/>
  <c r="AL1760" i="3"/>
  <c r="AK1760" i="3"/>
  <c r="AO1760" i="3" s="1"/>
  <c r="AH1760" i="3"/>
  <c r="AG1760" i="3"/>
  <c r="AF1760" i="3"/>
  <c r="AC1760" i="3"/>
  <c r="AB1760" i="3"/>
  <c r="AA1760" i="3"/>
  <c r="Y1760" i="3"/>
  <c r="X1760" i="3"/>
  <c r="Z1760" i="3" s="1"/>
  <c r="W1760" i="3"/>
  <c r="V1760" i="3"/>
  <c r="S1760" i="3"/>
  <c r="U1760" i="3" s="1"/>
  <c r="R1760" i="3"/>
  <c r="T1760" i="3" s="1"/>
  <c r="AE1760" i="3" s="1"/>
  <c r="Q1760" i="3"/>
  <c r="AQ1760" i="3" s="1"/>
  <c r="P1760" i="3"/>
  <c r="O1760" i="3"/>
  <c r="AJ1760" i="3" s="1"/>
  <c r="N1760" i="3"/>
  <c r="AP1759" i="3"/>
  <c r="AU1759" i="3" s="1"/>
  <c r="AN1759" i="3"/>
  <c r="AM1759" i="3"/>
  <c r="AL1759" i="3"/>
  <c r="AK1759" i="3"/>
  <c r="AO1759" i="3" s="1"/>
  <c r="AH1759" i="3"/>
  <c r="AG1759" i="3"/>
  <c r="AF1759" i="3"/>
  <c r="AC1759" i="3"/>
  <c r="AB1759" i="3"/>
  <c r="AA1759" i="3"/>
  <c r="Y1759" i="3"/>
  <c r="X1759" i="3"/>
  <c r="Z1759" i="3" s="1"/>
  <c r="W1759" i="3"/>
  <c r="V1759" i="3"/>
  <c r="S1759" i="3"/>
  <c r="U1759" i="3" s="1"/>
  <c r="R1759" i="3"/>
  <c r="T1759" i="3" s="1"/>
  <c r="AE1759" i="3" s="1"/>
  <c r="Q1759" i="3"/>
  <c r="P1759" i="3"/>
  <c r="O1759" i="3"/>
  <c r="AJ1759" i="3" s="1"/>
  <c r="N1759" i="3"/>
  <c r="AP1758" i="3"/>
  <c r="AU1758" i="3" s="1"/>
  <c r="AN1758" i="3"/>
  <c r="AM1758" i="3"/>
  <c r="AL1758" i="3"/>
  <c r="AK1758" i="3"/>
  <c r="AO1758" i="3" s="1"/>
  <c r="AH1758" i="3"/>
  <c r="AG1758" i="3"/>
  <c r="AF1758" i="3"/>
  <c r="AC1758" i="3"/>
  <c r="AB1758" i="3"/>
  <c r="AA1758" i="3"/>
  <c r="Y1758" i="3"/>
  <c r="X1758" i="3"/>
  <c r="Z1758" i="3" s="1"/>
  <c r="W1758" i="3"/>
  <c r="V1758" i="3"/>
  <c r="S1758" i="3"/>
  <c r="U1758" i="3" s="1"/>
  <c r="R1758" i="3"/>
  <c r="T1758" i="3" s="1"/>
  <c r="AE1758" i="3" s="1"/>
  <c r="Q1758" i="3"/>
  <c r="AQ1758" i="3" s="1"/>
  <c r="P1758" i="3"/>
  <c r="O1758" i="3"/>
  <c r="AJ1758" i="3" s="1"/>
  <c r="N1758" i="3"/>
  <c r="AP1757" i="3"/>
  <c r="AU1757" i="3" s="1"/>
  <c r="AN1757" i="3"/>
  <c r="AM1757" i="3"/>
  <c r="AL1757" i="3"/>
  <c r="AK1757" i="3"/>
  <c r="AO1757" i="3" s="1"/>
  <c r="AH1757" i="3"/>
  <c r="AG1757" i="3"/>
  <c r="AF1757" i="3"/>
  <c r="AC1757" i="3"/>
  <c r="AB1757" i="3"/>
  <c r="AA1757" i="3"/>
  <c r="Y1757" i="3"/>
  <c r="X1757" i="3"/>
  <c r="Z1757" i="3" s="1"/>
  <c r="W1757" i="3"/>
  <c r="V1757" i="3"/>
  <c r="S1757" i="3"/>
  <c r="U1757" i="3" s="1"/>
  <c r="R1757" i="3"/>
  <c r="T1757" i="3" s="1"/>
  <c r="AE1757" i="3" s="1"/>
  <c r="Q1757" i="3"/>
  <c r="AQ1757" i="3" s="1"/>
  <c r="P1757" i="3"/>
  <c r="O1757" i="3"/>
  <c r="AJ1757" i="3" s="1"/>
  <c r="N1757" i="3"/>
  <c r="AP1756" i="3"/>
  <c r="AU1756" i="3" s="1"/>
  <c r="AN1756" i="3"/>
  <c r="AM1756" i="3"/>
  <c r="AL1756" i="3"/>
  <c r="AK1756" i="3"/>
  <c r="AO1756" i="3" s="1"/>
  <c r="AH1756" i="3"/>
  <c r="AG1756" i="3"/>
  <c r="AF1756" i="3"/>
  <c r="AC1756" i="3"/>
  <c r="AB1756" i="3"/>
  <c r="AA1756" i="3"/>
  <c r="Y1756" i="3"/>
  <c r="X1756" i="3"/>
  <c r="Z1756" i="3" s="1"/>
  <c r="W1756" i="3"/>
  <c r="V1756" i="3"/>
  <c r="S1756" i="3"/>
  <c r="U1756" i="3" s="1"/>
  <c r="R1756" i="3"/>
  <c r="T1756" i="3" s="1"/>
  <c r="AE1756" i="3" s="1"/>
  <c r="Q1756" i="3"/>
  <c r="P1756" i="3"/>
  <c r="O1756" i="3"/>
  <c r="AJ1756" i="3" s="1"/>
  <c r="N1756" i="3"/>
  <c r="AP1755" i="3"/>
  <c r="AU1755" i="3" s="1"/>
  <c r="AN1755" i="3"/>
  <c r="AM1755" i="3"/>
  <c r="AL1755" i="3"/>
  <c r="AK1755" i="3"/>
  <c r="AO1755" i="3" s="1"/>
  <c r="AH1755" i="3"/>
  <c r="AG1755" i="3"/>
  <c r="AF1755" i="3"/>
  <c r="AC1755" i="3"/>
  <c r="AB1755" i="3"/>
  <c r="AA1755" i="3"/>
  <c r="Y1755" i="3"/>
  <c r="X1755" i="3"/>
  <c r="Z1755" i="3" s="1"/>
  <c r="W1755" i="3"/>
  <c r="V1755" i="3"/>
  <c r="S1755" i="3"/>
  <c r="U1755" i="3" s="1"/>
  <c r="R1755" i="3"/>
  <c r="T1755" i="3" s="1"/>
  <c r="AE1755" i="3" s="1"/>
  <c r="Q1755" i="3"/>
  <c r="AQ1755" i="3" s="1"/>
  <c r="P1755" i="3"/>
  <c r="O1755" i="3"/>
  <c r="AJ1755" i="3" s="1"/>
  <c r="N1755" i="3"/>
  <c r="AP1754" i="3"/>
  <c r="AU1754" i="3" s="1"/>
  <c r="AN1754" i="3"/>
  <c r="AM1754" i="3"/>
  <c r="AL1754" i="3"/>
  <c r="AK1754" i="3"/>
  <c r="AO1754" i="3" s="1"/>
  <c r="AH1754" i="3"/>
  <c r="AG1754" i="3"/>
  <c r="AF1754" i="3"/>
  <c r="AC1754" i="3"/>
  <c r="AB1754" i="3"/>
  <c r="AA1754" i="3"/>
  <c r="Y1754" i="3"/>
  <c r="X1754" i="3"/>
  <c r="Z1754" i="3" s="1"/>
  <c r="W1754" i="3"/>
  <c r="V1754" i="3"/>
  <c r="S1754" i="3"/>
  <c r="U1754" i="3" s="1"/>
  <c r="R1754" i="3"/>
  <c r="T1754" i="3" s="1"/>
  <c r="AE1754" i="3" s="1"/>
  <c r="Q1754" i="3"/>
  <c r="AQ1754" i="3" s="1"/>
  <c r="P1754" i="3"/>
  <c r="O1754" i="3"/>
  <c r="AJ1754" i="3" s="1"/>
  <c r="N1754" i="3"/>
  <c r="AP1753" i="3"/>
  <c r="AU1753" i="3" s="1"/>
  <c r="AN1753" i="3"/>
  <c r="AM1753" i="3"/>
  <c r="AL1753" i="3"/>
  <c r="AK1753" i="3"/>
  <c r="AO1753" i="3" s="1"/>
  <c r="AH1753" i="3"/>
  <c r="AG1753" i="3"/>
  <c r="AF1753" i="3"/>
  <c r="AC1753" i="3"/>
  <c r="AB1753" i="3"/>
  <c r="AA1753" i="3"/>
  <c r="Y1753" i="3"/>
  <c r="X1753" i="3"/>
  <c r="Z1753" i="3" s="1"/>
  <c r="W1753" i="3"/>
  <c r="V1753" i="3"/>
  <c r="S1753" i="3"/>
  <c r="U1753" i="3" s="1"/>
  <c r="R1753" i="3"/>
  <c r="T1753" i="3" s="1"/>
  <c r="AE1753" i="3" s="1"/>
  <c r="Q1753" i="3"/>
  <c r="AQ1753" i="3" s="1"/>
  <c r="P1753" i="3"/>
  <c r="O1753" i="3"/>
  <c r="AJ1753" i="3" s="1"/>
  <c r="N1753" i="3"/>
  <c r="AP1752" i="3"/>
  <c r="AU1752" i="3" s="1"/>
  <c r="AN1752" i="3"/>
  <c r="AM1752" i="3"/>
  <c r="AL1752" i="3"/>
  <c r="AK1752" i="3"/>
  <c r="AO1752" i="3" s="1"/>
  <c r="AH1752" i="3"/>
  <c r="AG1752" i="3"/>
  <c r="AF1752" i="3"/>
  <c r="AC1752" i="3"/>
  <c r="AB1752" i="3"/>
  <c r="AA1752" i="3"/>
  <c r="Y1752" i="3"/>
  <c r="X1752" i="3"/>
  <c r="Z1752" i="3" s="1"/>
  <c r="W1752" i="3"/>
  <c r="V1752" i="3"/>
  <c r="S1752" i="3"/>
  <c r="U1752" i="3" s="1"/>
  <c r="R1752" i="3"/>
  <c r="T1752" i="3" s="1"/>
  <c r="AE1752" i="3" s="1"/>
  <c r="Q1752" i="3"/>
  <c r="AQ1752" i="3" s="1"/>
  <c r="P1752" i="3"/>
  <c r="O1752" i="3"/>
  <c r="AJ1752" i="3" s="1"/>
  <c r="N1752" i="3"/>
  <c r="AP1751" i="3"/>
  <c r="AU1751" i="3" s="1"/>
  <c r="AN1751" i="3"/>
  <c r="AM1751" i="3"/>
  <c r="AL1751" i="3"/>
  <c r="AK1751" i="3"/>
  <c r="AO1751" i="3" s="1"/>
  <c r="AH1751" i="3"/>
  <c r="AG1751" i="3"/>
  <c r="AF1751" i="3"/>
  <c r="AC1751" i="3"/>
  <c r="AB1751" i="3"/>
  <c r="AA1751" i="3"/>
  <c r="Y1751" i="3"/>
  <c r="X1751" i="3"/>
  <c r="Z1751" i="3" s="1"/>
  <c r="W1751" i="3"/>
  <c r="V1751" i="3"/>
  <c r="S1751" i="3"/>
  <c r="U1751" i="3" s="1"/>
  <c r="R1751" i="3"/>
  <c r="T1751" i="3" s="1"/>
  <c r="AE1751" i="3" s="1"/>
  <c r="Q1751" i="3"/>
  <c r="AQ1751" i="3" s="1"/>
  <c r="P1751" i="3"/>
  <c r="O1751" i="3"/>
  <c r="AJ1751" i="3" s="1"/>
  <c r="N1751" i="3"/>
  <c r="AP1750" i="3"/>
  <c r="AU1750" i="3" s="1"/>
  <c r="AN1750" i="3"/>
  <c r="AM1750" i="3"/>
  <c r="AL1750" i="3"/>
  <c r="AK1750" i="3"/>
  <c r="AO1750" i="3" s="1"/>
  <c r="AH1750" i="3"/>
  <c r="AG1750" i="3"/>
  <c r="AF1750" i="3"/>
  <c r="AC1750" i="3"/>
  <c r="AB1750" i="3"/>
  <c r="AA1750" i="3"/>
  <c r="Y1750" i="3"/>
  <c r="X1750" i="3"/>
  <c r="Z1750" i="3" s="1"/>
  <c r="W1750" i="3"/>
  <c r="V1750" i="3"/>
  <c r="S1750" i="3"/>
  <c r="U1750" i="3" s="1"/>
  <c r="R1750" i="3"/>
  <c r="T1750" i="3" s="1"/>
  <c r="AE1750" i="3" s="1"/>
  <c r="Q1750" i="3"/>
  <c r="AQ1750" i="3" s="1"/>
  <c r="P1750" i="3"/>
  <c r="O1750" i="3"/>
  <c r="AJ1750" i="3" s="1"/>
  <c r="N1750" i="3"/>
  <c r="AP1749" i="3"/>
  <c r="AU1749" i="3" s="1"/>
  <c r="AN1749" i="3"/>
  <c r="AM1749" i="3"/>
  <c r="AL1749" i="3"/>
  <c r="AK1749" i="3"/>
  <c r="AO1749" i="3" s="1"/>
  <c r="AH1749" i="3"/>
  <c r="AG1749" i="3"/>
  <c r="AF1749" i="3"/>
  <c r="AC1749" i="3"/>
  <c r="AB1749" i="3"/>
  <c r="AA1749" i="3"/>
  <c r="Y1749" i="3"/>
  <c r="X1749" i="3"/>
  <c r="Z1749" i="3" s="1"/>
  <c r="W1749" i="3"/>
  <c r="V1749" i="3"/>
  <c r="S1749" i="3"/>
  <c r="U1749" i="3" s="1"/>
  <c r="R1749" i="3"/>
  <c r="T1749" i="3" s="1"/>
  <c r="AE1749" i="3" s="1"/>
  <c r="Q1749" i="3"/>
  <c r="AQ1749" i="3" s="1"/>
  <c r="P1749" i="3"/>
  <c r="O1749" i="3"/>
  <c r="AJ1749" i="3" s="1"/>
  <c r="N1749" i="3"/>
  <c r="AP1748" i="3"/>
  <c r="AU1748" i="3" s="1"/>
  <c r="AN1748" i="3"/>
  <c r="AM1748" i="3"/>
  <c r="AL1748" i="3"/>
  <c r="AK1748" i="3"/>
  <c r="AO1748" i="3" s="1"/>
  <c r="AH1748" i="3"/>
  <c r="AG1748" i="3"/>
  <c r="AF1748" i="3"/>
  <c r="AC1748" i="3"/>
  <c r="AB1748" i="3"/>
  <c r="AA1748" i="3"/>
  <c r="Y1748" i="3"/>
  <c r="X1748" i="3"/>
  <c r="Z1748" i="3" s="1"/>
  <c r="W1748" i="3"/>
  <c r="V1748" i="3"/>
  <c r="S1748" i="3"/>
  <c r="U1748" i="3" s="1"/>
  <c r="R1748" i="3"/>
  <c r="T1748" i="3" s="1"/>
  <c r="AE1748" i="3" s="1"/>
  <c r="Q1748" i="3"/>
  <c r="AQ1748" i="3" s="1"/>
  <c r="P1748" i="3"/>
  <c r="O1748" i="3"/>
  <c r="AJ1748" i="3" s="1"/>
  <c r="N1748" i="3"/>
  <c r="AP1747" i="3"/>
  <c r="AU1747" i="3" s="1"/>
  <c r="AN1747" i="3"/>
  <c r="AM1747" i="3"/>
  <c r="AL1747" i="3"/>
  <c r="AK1747" i="3"/>
  <c r="AO1747" i="3" s="1"/>
  <c r="AH1747" i="3"/>
  <c r="AG1747" i="3"/>
  <c r="AF1747" i="3"/>
  <c r="AC1747" i="3"/>
  <c r="AB1747" i="3"/>
  <c r="AA1747" i="3"/>
  <c r="Y1747" i="3"/>
  <c r="X1747" i="3"/>
  <c r="Z1747" i="3" s="1"/>
  <c r="W1747" i="3"/>
  <c r="V1747" i="3"/>
  <c r="S1747" i="3"/>
  <c r="U1747" i="3" s="1"/>
  <c r="R1747" i="3"/>
  <c r="T1747" i="3" s="1"/>
  <c r="AE1747" i="3" s="1"/>
  <c r="Q1747" i="3"/>
  <c r="AQ1747" i="3" s="1"/>
  <c r="P1747" i="3"/>
  <c r="O1747" i="3"/>
  <c r="AJ1747" i="3" s="1"/>
  <c r="N1747" i="3"/>
  <c r="AP1746" i="3"/>
  <c r="AU1746" i="3" s="1"/>
  <c r="AN1746" i="3"/>
  <c r="AM1746" i="3"/>
  <c r="AL1746" i="3"/>
  <c r="AK1746" i="3"/>
  <c r="AO1746" i="3" s="1"/>
  <c r="AH1746" i="3"/>
  <c r="AG1746" i="3"/>
  <c r="AF1746" i="3"/>
  <c r="AC1746" i="3"/>
  <c r="AB1746" i="3"/>
  <c r="AA1746" i="3"/>
  <c r="Y1746" i="3"/>
  <c r="X1746" i="3"/>
  <c r="Z1746" i="3" s="1"/>
  <c r="W1746" i="3"/>
  <c r="V1746" i="3"/>
  <c r="S1746" i="3"/>
  <c r="U1746" i="3" s="1"/>
  <c r="R1746" i="3"/>
  <c r="T1746" i="3" s="1"/>
  <c r="AE1746" i="3" s="1"/>
  <c r="Q1746" i="3"/>
  <c r="AQ1746" i="3" s="1"/>
  <c r="P1746" i="3"/>
  <c r="O1746" i="3"/>
  <c r="AJ1746" i="3" s="1"/>
  <c r="N1746" i="3"/>
  <c r="AP1745" i="3"/>
  <c r="AU1745" i="3" s="1"/>
  <c r="AN1745" i="3"/>
  <c r="AM1745" i="3"/>
  <c r="AL1745" i="3"/>
  <c r="AK1745" i="3"/>
  <c r="AO1745" i="3" s="1"/>
  <c r="AH1745" i="3"/>
  <c r="AG1745" i="3"/>
  <c r="AF1745" i="3"/>
  <c r="AC1745" i="3"/>
  <c r="AB1745" i="3"/>
  <c r="AA1745" i="3"/>
  <c r="Y1745" i="3"/>
  <c r="X1745" i="3"/>
  <c r="Z1745" i="3" s="1"/>
  <c r="W1745" i="3"/>
  <c r="V1745" i="3"/>
  <c r="S1745" i="3"/>
  <c r="U1745" i="3" s="1"/>
  <c r="R1745" i="3"/>
  <c r="T1745" i="3" s="1"/>
  <c r="AE1745" i="3" s="1"/>
  <c r="Q1745" i="3"/>
  <c r="AQ1745" i="3" s="1"/>
  <c r="P1745" i="3"/>
  <c r="O1745" i="3"/>
  <c r="AJ1745" i="3" s="1"/>
  <c r="N1745" i="3"/>
  <c r="AP1744" i="3"/>
  <c r="AU1744" i="3" s="1"/>
  <c r="AN1744" i="3"/>
  <c r="AM1744" i="3"/>
  <c r="AL1744" i="3"/>
  <c r="AK1744" i="3"/>
  <c r="AO1744" i="3" s="1"/>
  <c r="AH1744" i="3"/>
  <c r="AG1744" i="3"/>
  <c r="AF1744" i="3"/>
  <c r="AC1744" i="3"/>
  <c r="AB1744" i="3"/>
  <c r="AA1744" i="3"/>
  <c r="Y1744" i="3"/>
  <c r="X1744" i="3"/>
  <c r="Z1744" i="3" s="1"/>
  <c r="W1744" i="3"/>
  <c r="V1744" i="3"/>
  <c r="S1744" i="3"/>
  <c r="U1744" i="3" s="1"/>
  <c r="R1744" i="3"/>
  <c r="T1744" i="3" s="1"/>
  <c r="AE1744" i="3" s="1"/>
  <c r="Q1744" i="3"/>
  <c r="AQ1744" i="3" s="1"/>
  <c r="P1744" i="3"/>
  <c r="O1744" i="3"/>
  <c r="AJ1744" i="3" s="1"/>
  <c r="N1744" i="3"/>
  <c r="AP1743" i="3"/>
  <c r="AU1743" i="3" s="1"/>
  <c r="AN1743" i="3"/>
  <c r="AM1743" i="3"/>
  <c r="AL1743" i="3"/>
  <c r="AK1743" i="3"/>
  <c r="AO1743" i="3" s="1"/>
  <c r="AH1743" i="3"/>
  <c r="AG1743" i="3"/>
  <c r="AF1743" i="3"/>
  <c r="AC1743" i="3"/>
  <c r="AB1743" i="3"/>
  <c r="AA1743" i="3"/>
  <c r="Y1743" i="3"/>
  <c r="X1743" i="3"/>
  <c r="Z1743" i="3" s="1"/>
  <c r="W1743" i="3"/>
  <c r="V1743" i="3"/>
  <c r="S1743" i="3"/>
  <c r="U1743" i="3" s="1"/>
  <c r="R1743" i="3"/>
  <c r="T1743" i="3" s="1"/>
  <c r="AE1743" i="3" s="1"/>
  <c r="Q1743" i="3"/>
  <c r="AQ1743" i="3" s="1"/>
  <c r="P1743" i="3"/>
  <c r="O1743" i="3"/>
  <c r="AJ1743" i="3" s="1"/>
  <c r="N1743" i="3"/>
  <c r="AP1742" i="3"/>
  <c r="AU1742" i="3" s="1"/>
  <c r="AN1742" i="3"/>
  <c r="AM1742" i="3"/>
  <c r="AL1742" i="3"/>
  <c r="AK1742" i="3"/>
  <c r="AO1742" i="3" s="1"/>
  <c r="AH1742" i="3"/>
  <c r="AG1742" i="3"/>
  <c r="AF1742" i="3"/>
  <c r="AC1742" i="3"/>
  <c r="AB1742" i="3"/>
  <c r="AA1742" i="3"/>
  <c r="Y1742" i="3"/>
  <c r="X1742" i="3"/>
  <c r="Z1742" i="3" s="1"/>
  <c r="W1742" i="3"/>
  <c r="V1742" i="3"/>
  <c r="S1742" i="3"/>
  <c r="U1742" i="3" s="1"/>
  <c r="R1742" i="3"/>
  <c r="T1742" i="3" s="1"/>
  <c r="AE1742" i="3" s="1"/>
  <c r="Q1742" i="3"/>
  <c r="AQ1742" i="3" s="1"/>
  <c r="P1742" i="3"/>
  <c r="O1742" i="3"/>
  <c r="AJ1742" i="3" s="1"/>
  <c r="N1742" i="3"/>
  <c r="AP1741" i="3"/>
  <c r="AU1741" i="3" s="1"/>
  <c r="AN1741" i="3"/>
  <c r="AM1741" i="3"/>
  <c r="AL1741" i="3"/>
  <c r="AK1741" i="3"/>
  <c r="AO1741" i="3" s="1"/>
  <c r="AH1741" i="3"/>
  <c r="AG1741" i="3"/>
  <c r="AF1741" i="3"/>
  <c r="AC1741" i="3"/>
  <c r="AB1741" i="3"/>
  <c r="AA1741" i="3"/>
  <c r="Y1741" i="3"/>
  <c r="X1741" i="3"/>
  <c r="Z1741" i="3" s="1"/>
  <c r="W1741" i="3"/>
  <c r="V1741" i="3"/>
  <c r="S1741" i="3"/>
  <c r="U1741" i="3" s="1"/>
  <c r="R1741" i="3"/>
  <c r="T1741" i="3" s="1"/>
  <c r="AE1741" i="3" s="1"/>
  <c r="Q1741" i="3"/>
  <c r="AQ1741" i="3" s="1"/>
  <c r="P1741" i="3"/>
  <c r="O1741" i="3"/>
  <c r="AJ1741" i="3" s="1"/>
  <c r="N1741" i="3"/>
  <c r="AP1740" i="3"/>
  <c r="AU1740" i="3" s="1"/>
  <c r="AN1740" i="3"/>
  <c r="AM1740" i="3"/>
  <c r="AL1740" i="3"/>
  <c r="AK1740" i="3"/>
  <c r="AO1740" i="3" s="1"/>
  <c r="AH1740" i="3"/>
  <c r="AG1740" i="3"/>
  <c r="AF1740" i="3"/>
  <c r="AC1740" i="3"/>
  <c r="AB1740" i="3"/>
  <c r="AA1740" i="3"/>
  <c r="Y1740" i="3"/>
  <c r="X1740" i="3"/>
  <c r="Z1740" i="3" s="1"/>
  <c r="W1740" i="3"/>
  <c r="V1740" i="3"/>
  <c r="S1740" i="3"/>
  <c r="U1740" i="3" s="1"/>
  <c r="R1740" i="3"/>
  <c r="T1740" i="3" s="1"/>
  <c r="AE1740" i="3" s="1"/>
  <c r="Q1740" i="3"/>
  <c r="AQ1740" i="3" s="1"/>
  <c r="P1740" i="3"/>
  <c r="O1740" i="3"/>
  <c r="AJ1740" i="3" s="1"/>
  <c r="N1740" i="3"/>
  <c r="AP1739" i="3"/>
  <c r="AU1739" i="3" s="1"/>
  <c r="AN1739" i="3"/>
  <c r="AM1739" i="3"/>
  <c r="AL1739" i="3"/>
  <c r="AK1739" i="3"/>
  <c r="AO1739" i="3" s="1"/>
  <c r="AH1739" i="3"/>
  <c r="AG1739" i="3"/>
  <c r="AF1739" i="3"/>
  <c r="AC1739" i="3"/>
  <c r="AB1739" i="3"/>
  <c r="AA1739" i="3"/>
  <c r="Y1739" i="3"/>
  <c r="X1739" i="3"/>
  <c r="Z1739" i="3" s="1"/>
  <c r="W1739" i="3"/>
  <c r="V1739" i="3"/>
  <c r="S1739" i="3"/>
  <c r="U1739" i="3" s="1"/>
  <c r="R1739" i="3"/>
  <c r="T1739" i="3" s="1"/>
  <c r="AE1739" i="3" s="1"/>
  <c r="Q1739" i="3"/>
  <c r="P1739" i="3"/>
  <c r="O1739" i="3"/>
  <c r="AJ1739" i="3" s="1"/>
  <c r="N1739" i="3"/>
  <c r="AP1738" i="3"/>
  <c r="AU1738" i="3" s="1"/>
  <c r="AN1738" i="3"/>
  <c r="AM1738" i="3"/>
  <c r="AL1738" i="3"/>
  <c r="AK1738" i="3"/>
  <c r="AO1738" i="3" s="1"/>
  <c r="O1738" i="3"/>
  <c r="AJ1738" i="3" s="1"/>
  <c r="N1738" i="3"/>
  <c r="AP1737" i="3"/>
  <c r="AU1737" i="3" s="1"/>
  <c r="AN1737" i="3"/>
  <c r="AM1737" i="3"/>
  <c r="AL1737" i="3"/>
  <c r="AK1737" i="3"/>
  <c r="AO1737" i="3" s="1"/>
  <c r="AA1737" i="3"/>
  <c r="S1737" i="3"/>
  <c r="U1737" i="3" s="1"/>
  <c r="R1737" i="3"/>
  <c r="T1737" i="3" s="1"/>
  <c r="Q1737" i="3"/>
  <c r="P1737" i="3"/>
  <c r="O1737" i="3"/>
  <c r="AJ1737" i="3" s="1"/>
  <c r="N1737" i="3"/>
  <c r="AP1736" i="3"/>
  <c r="AU1736" i="3" s="1"/>
  <c r="AN1736" i="3"/>
  <c r="AM1736" i="3"/>
  <c r="AL1736" i="3"/>
  <c r="AK1736" i="3"/>
  <c r="AO1736" i="3" s="1"/>
  <c r="W1736" i="3"/>
  <c r="AF1736" i="3" s="1"/>
  <c r="O1736" i="3"/>
  <c r="AJ1736" i="3" s="1"/>
  <c r="N1736" i="3"/>
  <c r="AP1735" i="3"/>
  <c r="AU1735" i="3" s="1"/>
  <c r="AN1735" i="3"/>
  <c r="AM1735" i="3"/>
  <c r="AL1735" i="3"/>
  <c r="AK1735" i="3"/>
  <c r="AO1735" i="3" s="1"/>
  <c r="W1735" i="3"/>
  <c r="AF1735" i="3" s="1"/>
  <c r="O1735" i="3"/>
  <c r="AJ1735" i="3" s="1"/>
  <c r="N1735" i="3"/>
  <c r="AP1734" i="3"/>
  <c r="AN1734" i="3"/>
  <c r="AM1734" i="3"/>
  <c r="AL1734" i="3"/>
  <c r="AK1734" i="3"/>
  <c r="AO1734" i="3" s="1"/>
  <c r="W1734" i="3"/>
  <c r="AF1734" i="3" s="1"/>
  <c r="O1734" i="3"/>
  <c r="AJ1734" i="3" s="1"/>
  <c r="N1734" i="3"/>
  <c r="AP1733" i="3"/>
  <c r="AU1733" i="3" s="1"/>
  <c r="AN1733" i="3"/>
  <c r="AM1733" i="3"/>
  <c r="AL1733" i="3"/>
  <c r="AK1733" i="3"/>
  <c r="AO1733" i="3" s="1"/>
  <c r="O1733" i="3"/>
  <c r="AJ1733" i="3" s="1"/>
  <c r="N1733" i="3"/>
  <c r="AP1732" i="3"/>
  <c r="AU1732" i="3" s="1"/>
  <c r="AN1732" i="3"/>
  <c r="AM1732" i="3"/>
  <c r="AL1732" i="3"/>
  <c r="AK1732" i="3"/>
  <c r="AO1732" i="3" s="1"/>
  <c r="O1732" i="3"/>
  <c r="AJ1732" i="3" s="1"/>
  <c r="N1732" i="3"/>
  <c r="AP1731" i="3"/>
  <c r="AN1731" i="3"/>
  <c r="AM1731" i="3"/>
  <c r="AL1731" i="3"/>
  <c r="AK1731" i="3"/>
  <c r="AO1731" i="3" s="1"/>
  <c r="O1731" i="3"/>
  <c r="AJ1731" i="3" s="1"/>
  <c r="N1731" i="3"/>
  <c r="AP1730" i="3"/>
  <c r="AU1730" i="3" s="1"/>
  <c r="AN1730" i="3"/>
  <c r="AM1730" i="3"/>
  <c r="AL1730" i="3"/>
  <c r="AK1730" i="3"/>
  <c r="AO1730" i="3" s="1"/>
  <c r="W1730" i="3"/>
  <c r="AF1730" i="3" s="1"/>
  <c r="O1730" i="3"/>
  <c r="AJ1730" i="3" s="1"/>
  <c r="N1730" i="3"/>
  <c r="AP1729" i="3"/>
  <c r="AN1729" i="3"/>
  <c r="AM1729" i="3"/>
  <c r="AL1729" i="3"/>
  <c r="AK1729" i="3"/>
  <c r="AO1729" i="3" s="1"/>
  <c r="W1729" i="3"/>
  <c r="AF1729" i="3" s="1"/>
  <c r="O1729" i="3"/>
  <c r="AJ1729" i="3" s="1"/>
  <c r="N1729" i="3"/>
  <c r="AP1728" i="3"/>
  <c r="AU1728" i="3" s="1"/>
  <c r="AN1728" i="3"/>
  <c r="AM1728" i="3"/>
  <c r="AL1728" i="3"/>
  <c r="AK1728" i="3"/>
  <c r="AO1728" i="3" s="1"/>
  <c r="W1728" i="3"/>
  <c r="AF1728" i="3" s="1"/>
  <c r="O1728" i="3"/>
  <c r="AJ1728" i="3" s="1"/>
  <c r="N1728" i="3"/>
  <c r="AP1727" i="3"/>
  <c r="AU1727" i="3" s="1"/>
  <c r="AN1727" i="3"/>
  <c r="AM1727" i="3"/>
  <c r="AL1727" i="3"/>
  <c r="AK1727" i="3"/>
  <c r="AO1727" i="3" s="1"/>
  <c r="W1727" i="3"/>
  <c r="AF1727" i="3" s="1"/>
  <c r="O1727" i="3"/>
  <c r="AJ1727" i="3" s="1"/>
  <c r="N1727" i="3"/>
  <c r="AP1726" i="3"/>
  <c r="AN1726" i="3"/>
  <c r="AM1726" i="3"/>
  <c r="AL1726" i="3"/>
  <c r="AK1726" i="3"/>
  <c r="AO1726" i="3" s="1"/>
  <c r="W1726" i="3"/>
  <c r="AF1726" i="3" s="1"/>
  <c r="O1726" i="3"/>
  <c r="AJ1726" i="3" s="1"/>
  <c r="N1726" i="3"/>
  <c r="AP1725" i="3"/>
  <c r="AN1725" i="3"/>
  <c r="AM1725" i="3"/>
  <c r="AL1725" i="3"/>
  <c r="AK1725" i="3"/>
  <c r="AO1725" i="3" s="1"/>
  <c r="O1725" i="3"/>
  <c r="AJ1725" i="3" s="1"/>
  <c r="N1725" i="3"/>
  <c r="AP1724" i="3"/>
  <c r="AU1724" i="3" s="1"/>
  <c r="AN1724" i="3"/>
  <c r="AM1724" i="3"/>
  <c r="AL1724" i="3"/>
  <c r="AK1724" i="3"/>
  <c r="AO1724" i="3" s="1"/>
  <c r="AA1724" i="3"/>
  <c r="S1724" i="3"/>
  <c r="U1724" i="3" s="1"/>
  <c r="W1724" i="3" s="1"/>
  <c r="AF1724" i="3" s="1"/>
  <c r="R1724" i="3"/>
  <c r="T1724" i="3" s="1"/>
  <c r="AE1724" i="3" s="1"/>
  <c r="Q1724" i="3"/>
  <c r="P1724" i="3"/>
  <c r="O1724" i="3"/>
  <c r="AJ1724" i="3" s="1"/>
  <c r="N1724" i="3"/>
  <c r="AP1723" i="3"/>
  <c r="AN1723" i="3"/>
  <c r="AM1723" i="3"/>
  <c r="AL1723" i="3"/>
  <c r="AK1723" i="3"/>
  <c r="AO1723" i="3" s="1"/>
  <c r="O1723" i="3"/>
  <c r="AJ1723" i="3" s="1"/>
  <c r="N1723" i="3"/>
  <c r="AP1722" i="3"/>
  <c r="AN1722" i="3"/>
  <c r="AM1722" i="3"/>
  <c r="AL1722" i="3"/>
  <c r="AK1722" i="3"/>
  <c r="AO1722" i="3" s="1"/>
  <c r="O1722" i="3"/>
  <c r="AJ1722" i="3" s="1"/>
  <c r="N1722" i="3"/>
  <c r="AP1721" i="3"/>
  <c r="AU1721" i="3" s="1"/>
  <c r="AN1721" i="3"/>
  <c r="AM1721" i="3"/>
  <c r="AL1721" i="3"/>
  <c r="AK1721" i="3"/>
  <c r="AO1721" i="3" s="1"/>
  <c r="O1721" i="3"/>
  <c r="AJ1721" i="3" s="1"/>
  <c r="N1721" i="3"/>
  <c r="AP1720" i="3"/>
  <c r="AU1720" i="3" s="1"/>
  <c r="AN1720" i="3"/>
  <c r="AM1720" i="3"/>
  <c r="AL1720" i="3"/>
  <c r="AK1720" i="3"/>
  <c r="AO1720" i="3" s="1"/>
  <c r="O1720" i="3"/>
  <c r="AJ1720" i="3" s="1"/>
  <c r="N1720" i="3"/>
  <c r="AP1719" i="3"/>
  <c r="AU1719" i="3" s="1"/>
  <c r="AN1719" i="3"/>
  <c r="AM1719" i="3"/>
  <c r="AL1719" i="3"/>
  <c r="AK1719" i="3"/>
  <c r="AO1719" i="3" s="1"/>
  <c r="O1719" i="3"/>
  <c r="AJ1719" i="3" s="1"/>
  <c r="N1719" i="3"/>
  <c r="AP1718" i="3"/>
  <c r="AU1718" i="3" s="1"/>
  <c r="AN1718" i="3"/>
  <c r="AM1718" i="3"/>
  <c r="AL1718" i="3"/>
  <c r="AK1718" i="3"/>
  <c r="AO1718" i="3" s="1"/>
  <c r="O1718" i="3"/>
  <c r="AJ1718" i="3" s="1"/>
  <c r="N1718" i="3"/>
  <c r="AP1717" i="3"/>
  <c r="AU1717" i="3" s="1"/>
  <c r="AN1717" i="3"/>
  <c r="AM1717" i="3"/>
  <c r="AL1717" i="3"/>
  <c r="AK1717" i="3"/>
  <c r="AO1717" i="3" s="1"/>
  <c r="O1717" i="3"/>
  <c r="AJ1717" i="3" s="1"/>
  <c r="N1717" i="3"/>
  <c r="AP1716" i="3"/>
  <c r="AU1716" i="3" s="1"/>
  <c r="AN1716" i="3"/>
  <c r="AM1716" i="3"/>
  <c r="AL1716" i="3"/>
  <c r="AK1716" i="3"/>
  <c r="AO1716" i="3" s="1"/>
  <c r="O1716" i="3"/>
  <c r="AJ1716" i="3" s="1"/>
  <c r="N1716" i="3"/>
  <c r="AP1715" i="3"/>
  <c r="AN1715" i="3"/>
  <c r="AM1715" i="3"/>
  <c r="AL1715" i="3"/>
  <c r="AK1715" i="3"/>
  <c r="AO1715" i="3" s="1"/>
  <c r="O1715" i="3"/>
  <c r="AJ1715" i="3" s="1"/>
  <c r="N1715" i="3"/>
  <c r="AP1714" i="3"/>
  <c r="AU1714" i="3" s="1"/>
  <c r="AN1714" i="3"/>
  <c r="AM1714" i="3"/>
  <c r="AL1714" i="3"/>
  <c r="AK1714" i="3"/>
  <c r="AO1714" i="3" s="1"/>
  <c r="W1714" i="3"/>
  <c r="AF1714" i="3" s="1"/>
  <c r="O1714" i="3"/>
  <c r="AJ1714" i="3" s="1"/>
  <c r="N1714" i="3"/>
  <c r="AP1713" i="3"/>
  <c r="AN1713" i="3"/>
  <c r="AM1713" i="3"/>
  <c r="AL1713" i="3"/>
  <c r="AK1713" i="3"/>
  <c r="AO1713" i="3" s="1"/>
  <c r="O1713" i="3"/>
  <c r="AJ1713" i="3" s="1"/>
  <c r="N1713" i="3"/>
  <c r="AP1712" i="3"/>
  <c r="AU1712" i="3" s="1"/>
  <c r="AN1712" i="3"/>
  <c r="AM1712" i="3"/>
  <c r="AL1712" i="3"/>
  <c r="AK1712" i="3"/>
  <c r="AO1712" i="3" s="1"/>
  <c r="O1712" i="3"/>
  <c r="AJ1712" i="3" s="1"/>
  <c r="N1712" i="3"/>
  <c r="AP1711" i="3"/>
  <c r="AN1711" i="3"/>
  <c r="AM1711" i="3"/>
  <c r="AL1711" i="3"/>
  <c r="AK1711" i="3"/>
  <c r="AO1711" i="3" s="1"/>
  <c r="O1711" i="3"/>
  <c r="AJ1711" i="3" s="1"/>
  <c r="N1711" i="3"/>
  <c r="AP1710" i="3"/>
  <c r="AU1710" i="3" s="1"/>
  <c r="AN1710" i="3"/>
  <c r="AM1710" i="3"/>
  <c r="AL1710" i="3"/>
  <c r="AK1710" i="3"/>
  <c r="AO1710" i="3" s="1"/>
  <c r="O1710" i="3"/>
  <c r="N1710" i="3"/>
  <c r="AP1709" i="3"/>
  <c r="AU1709" i="3" s="1"/>
  <c r="AN1709" i="3"/>
  <c r="AM1709" i="3"/>
  <c r="AL1709" i="3"/>
  <c r="AK1709" i="3"/>
  <c r="AO1709" i="3" s="1"/>
  <c r="O1709" i="3"/>
  <c r="N1709" i="3"/>
  <c r="AP1708" i="3"/>
  <c r="AU1708" i="3" s="1"/>
  <c r="AN1708" i="3"/>
  <c r="AM1708" i="3"/>
  <c r="AL1708" i="3"/>
  <c r="AK1708" i="3"/>
  <c r="AO1708" i="3" s="1"/>
  <c r="O1708" i="3"/>
  <c r="N1708" i="3"/>
  <c r="AP1707" i="3"/>
  <c r="AU1707" i="3" s="1"/>
  <c r="AN1707" i="3"/>
  <c r="AM1707" i="3"/>
  <c r="AL1707" i="3"/>
  <c r="AK1707" i="3"/>
  <c r="AO1707" i="3" s="1"/>
  <c r="O1707" i="3"/>
  <c r="N1707" i="3"/>
  <c r="AP1706" i="3"/>
  <c r="AU1706" i="3" s="1"/>
  <c r="AN1706" i="3"/>
  <c r="AM1706" i="3"/>
  <c r="AL1706" i="3"/>
  <c r="AK1706" i="3"/>
  <c r="AO1706" i="3" s="1"/>
  <c r="O1706" i="3"/>
  <c r="N1706" i="3"/>
  <c r="AP1705" i="3"/>
  <c r="AU1705" i="3" s="1"/>
  <c r="AN1705" i="3"/>
  <c r="AM1705" i="3"/>
  <c r="AL1705" i="3"/>
  <c r="AK1705" i="3"/>
  <c r="AO1705" i="3" s="1"/>
  <c r="O1705" i="3"/>
  <c r="N1705" i="3"/>
  <c r="AP1704" i="3"/>
  <c r="AU1704" i="3" s="1"/>
  <c r="AN1704" i="3"/>
  <c r="AM1704" i="3"/>
  <c r="AL1704" i="3"/>
  <c r="AK1704" i="3"/>
  <c r="AO1704" i="3" s="1"/>
  <c r="O1704" i="3"/>
  <c r="N1704" i="3"/>
  <c r="AP1703" i="3"/>
  <c r="AU1703" i="3" s="1"/>
  <c r="AN1703" i="3"/>
  <c r="AM1703" i="3"/>
  <c r="AL1703" i="3"/>
  <c r="AK1703" i="3"/>
  <c r="AO1703" i="3" s="1"/>
  <c r="O1703" i="3"/>
  <c r="N1703" i="3"/>
  <c r="AP1702" i="3"/>
  <c r="AU1702" i="3" s="1"/>
  <c r="AN1702" i="3"/>
  <c r="AM1702" i="3"/>
  <c r="AL1702" i="3"/>
  <c r="AK1702" i="3"/>
  <c r="AO1702" i="3" s="1"/>
  <c r="O1702" i="3"/>
  <c r="N1702" i="3"/>
  <c r="AP1701" i="3"/>
  <c r="AU1701" i="3" s="1"/>
  <c r="AN1701" i="3"/>
  <c r="AM1701" i="3"/>
  <c r="AL1701" i="3"/>
  <c r="AK1701" i="3"/>
  <c r="AO1701" i="3" s="1"/>
  <c r="O1701" i="3"/>
  <c r="N1701" i="3"/>
  <c r="AP1700" i="3"/>
  <c r="AU1700" i="3" s="1"/>
  <c r="AN1700" i="3"/>
  <c r="AM1700" i="3"/>
  <c r="AL1700" i="3"/>
  <c r="AK1700" i="3"/>
  <c r="AO1700" i="3" s="1"/>
  <c r="O1700" i="3"/>
  <c r="N1700" i="3"/>
  <c r="AP1699" i="3"/>
  <c r="AU1699" i="3" s="1"/>
  <c r="AN1699" i="3"/>
  <c r="AM1699" i="3"/>
  <c r="AL1699" i="3"/>
  <c r="AK1699" i="3"/>
  <c r="AO1699" i="3" s="1"/>
  <c r="O1699" i="3"/>
  <c r="N1699" i="3"/>
  <c r="AP1698" i="3"/>
  <c r="AU1698" i="3" s="1"/>
  <c r="AN1698" i="3"/>
  <c r="AM1698" i="3"/>
  <c r="AL1698" i="3"/>
  <c r="AK1698" i="3"/>
  <c r="AO1698" i="3" s="1"/>
  <c r="O1698" i="3"/>
  <c r="N1698" i="3"/>
  <c r="AP1697" i="3"/>
  <c r="AU1697" i="3" s="1"/>
  <c r="AN1697" i="3"/>
  <c r="AM1697" i="3"/>
  <c r="AL1697" i="3"/>
  <c r="AK1697" i="3"/>
  <c r="AO1697" i="3" s="1"/>
  <c r="O1697" i="3"/>
  <c r="N1697" i="3"/>
  <c r="AP1696" i="3"/>
  <c r="AU1696" i="3" s="1"/>
  <c r="AN1696" i="3"/>
  <c r="AM1696" i="3"/>
  <c r="AL1696" i="3"/>
  <c r="AK1696" i="3"/>
  <c r="AO1696" i="3" s="1"/>
  <c r="V1696" i="3"/>
  <c r="O1696" i="3"/>
  <c r="N1696" i="3"/>
  <c r="AP1695" i="3"/>
  <c r="AU1695" i="3" s="1"/>
  <c r="AN1695" i="3"/>
  <c r="AM1695" i="3"/>
  <c r="AL1695" i="3"/>
  <c r="AK1695" i="3"/>
  <c r="AO1695" i="3" s="1"/>
  <c r="V1695" i="3"/>
  <c r="O1695" i="3"/>
  <c r="N1695" i="3"/>
  <c r="AP1694" i="3"/>
  <c r="AU1694" i="3" s="1"/>
  <c r="AN1694" i="3"/>
  <c r="AM1694" i="3"/>
  <c r="AL1694" i="3"/>
  <c r="AK1694" i="3"/>
  <c r="AO1694" i="3" s="1"/>
  <c r="V1694" i="3"/>
  <c r="O1694" i="3"/>
  <c r="N1694" i="3"/>
  <c r="AP1693" i="3"/>
  <c r="AU1693" i="3" s="1"/>
  <c r="AN1693" i="3"/>
  <c r="AM1693" i="3"/>
  <c r="AL1693" i="3"/>
  <c r="AK1693" i="3"/>
  <c r="AO1693" i="3" s="1"/>
  <c r="O1693" i="3"/>
  <c r="N1693" i="3"/>
  <c r="AP1692" i="3"/>
  <c r="AU1692" i="3" s="1"/>
  <c r="AN1692" i="3"/>
  <c r="AM1692" i="3"/>
  <c r="AL1692" i="3"/>
  <c r="AK1692" i="3"/>
  <c r="AO1692" i="3" s="1"/>
  <c r="W1692" i="3" s="1"/>
  <c r="AF1692" i="3" s="1"/>
  <c r="O1692" i="3"/>
  <c r="N1692" i="3"/>
  <c r="AP1691" i="3"/>
  <c r="AU1691" i="3" s="1"/>
  <c r="AN1691" i="3"/>
  <c r="AM1691" i="3"/>
  <c r="AL1691" i="3"/>
  <c r="AK1691" i="3"/>
  <c r="AO1691" i="3" s="1"/>
  <c r="O1691" i="3"/>
  <c r="N1691" i="3"/>
  <c r="AP1690" i="3"/>
  <c r="AU1690" i="3" s="1"/>
  <c r="AN1690" i="3"/>
  <c r="AM1690" i="3"/>
  <c r="AL1690" i="3"/>
  <c r="AK1690" i="3"/>
  <c r="AO1690" i="3" s="1"/>
  <c r="O1690" i="3"/>
  <c r="N1690" i="3"/>
  <c r="AP1689" i="3"/>
  <c r="AU1689" i="3" s="1"/>
  <c r="AN1689" i="3"/>
  <c r="AM1689" i="3"/>
  <c r="AL1689" i="3"/>
  <c r="AK1689" i="3"/>
  <c r="AO1689" i="3" s="1"/>
  <c r="O1689" i="3"/>
  <c r="N1689" i="3"/>
  <c r="AP1688" i="3"/>
  <c r="AU1688" i="3" s="1"/>
  <c r="AN1688" i="3"/>
  <c r="AM1688" i="3"/>
  <c r="AL1688" i="3"/>
  <c r="AK1688" i="3"/>
  <c r="AO1688" i="3" s="1"/>
  <c r="W1688" i="3" s="1"/>
  <c r="AF1688" i="3" s="1"/>
  <c r="O1688" i="3"/>
  <c r="N1688" i="3"/>
  <c r="AP1687" i="3"/>
  <c r="AU1687" i="3" s="1"/>
  <c r="AN1687" i="3"/>
  <c r="AM1687" i="3"/>
  <c r="AL1687" i="3"/>
  <c r="AK1687" i="3"/>
  <c r="AO1687" i="3" s="1"/>
  <c r="O1687" i="3"/>
  <c r="N1687" i="3"/>
  <c r="AP1686" i="3"/>
  <c r="AU1686" i="3" s="1"/>
  <c r="AN1686" i="3"/>
  <c r="AM1686" i="3"/>
  <c r="AL1686" i="3"/>
  <c r="AK1686" i="3"/>
  <c r="AO1686" i="3" s="1"/>
  <c r="W1686" i="3" s="1"/>
  <c r="AF1686" i="3" s="1"/>
  <c r="O1686" i="3"/>
  <c r="N1686" i="3"/>
  <c r="AP1685" i="3"/>
  <c r="AU1685" i="3" s="1"/>
  <c r="AN1685" i="3"/>
  <c r="AM1685" i="3"/>
  <c r="AL1685" i="3"/>
  <c r="AK1685" i="3"/>
  <c r="AO1685" i="3" s="1"/>
  <c r="O1685" i="3"/>
  <c r="N1685" i="3"/>
  <c r="AP1684" i="3"/>
  <c r="AU1684" i="3" s="1"/>
  <c r="AN1684" i="3"/>
  <c r="AM1684" i="3"/>
  <c r="AL1684" i="3"/>
  <c r="AK1684" i="3"/>
  <c r="AO1684" i="3" s="1"/>
  <c r="O1684" i="3"/>
  <c r="N1684" i="3"/>
  <c r="AP1683" i="3"/>
  <c r="AU1683" i="3" s="1"/>
  <c r="AN1683" i="3"/>
  <c r="AM1683" i="3"/>
  <c r="AL1683" i="3"/>
  <c r="AK1683" i="3"/>
  <c r="AO1683" i="3" s="1"/>
  <c r="O1683" i="3"/>
  <c r="N1683" i="3"/>
  <c r="AP1682" i="3"/>
  <c r="AU1682" i="3" s="1"/>
  <c r="AN1682" i="3"/>
  <c r="AM1682" i="3"/>
  <c r="AL1682" i="3"/>
  <c r="AK1682" i="3"/>
  <c r="AO1682" i="3" s="1"/>
  <c r="O1682" i="3"/>
  <c r="N1682" i="3"/>
  <c r="AP1681" i="3"/>
  <c r="AU1681" i="3" s="1"/>
  <c r="AN1681" i="3"/>
  <c r="AM1681" i="3"/>
  <c r="AL1681" i="3"/>
  <c r="AK1681" i="3"/>
  <c r="AO1681" i="3" s="1"/>
  <c r="O1681" i="3"/>
  <c r="N1681" i="3"/>
  <c r="AP1680" i="3"/>
  <c r="AU1680" i="3" s="1"/>
  <c r="AN1680" i="3"/>
  <c r="AM1680" i="3"/>
  <c r="AL1680" i="3"/>
  <c r="AK1680" i="3"/>
  <c r="AO1680" i="3" s="1"/>
  <c r="O1680" i="3"/>
  <c r="N1680" i="3"/>
  <c r="AP1679" i="3"/>
  <c r="AU1679" i="3" s="1"/>
  <c r="AN1679" i="3"/>
  <c r="AM1679" i="3"/>
  <c r="AL1679" i="3"/>
  <c r="AK1679" i="3"/>
  <c r="AO1679" i="3" s="1"/>
  <c r="O1679" i="3"/>
  <c r="N1679" i="3"/>
  <c r="AP1678" i="3"/>
  <c r="AU1678" i="3" s="1"/>
  <c r="AN1678" i="3"/>
  <c r="AM1678" i="3"/>
  <c r="AL1678" i="3"/>
  <c r="AK1678" i="3"/>
  <c r="AO1678" i="3" s="1"/>
  <c r="W1678" i="3" s="1"/>
  <c r="AF1678" i="3" s="1"/>
  <c r="O1678" i="3"/>
  <c r="N1678" i="3"/>
  <c r="AP1677" i="3"/>
  <c r="AU1677" i="3" s="1"/>
  <c r="AN1677" i="3"/>
  <c r="AM1677" i="3"/>
  <c r="AL1677" i="3"/>
  <c r="AK1677" i="3"/>
  <c r="AO1677" i="3" s="1"/>
  <c r="W1677" i="3" s="1"/>
  <c r="AF1677" i="3" s="1"/>
  <c r="O1677" i="3"/>
  <c r="N1677" i="3"/>
  <c r="AP1676" i="3"/>
  <c r="AU1676" i="3" s="1"/>
  <c r="AN1676" i="3"/>
  <c r="AM1676" i="3"/>
  <c r="AL1676" i="3"/>
  <c r="AK1676" i="3"/>
  <c r="AO1676" i="3" s="1"/>
  <c r="O1676" i="3"/>
  <c r="N1676" i="3"/>
  <c r="AP1675" i="3"/>
  <c r="AU1675" i="3" s="1"/>
  <c r="AN1675" i="3"/>
  <c r="AM1675" i="3"/>
  <c r="AL1675" i="3"/>
  <c r="AK1675" i="3"/>
  <c r="AO1675" i="3" s="1"/>
  <c r="O1675" i="3"/>
  <c r="N1675" i="3"/>
  <c r="AP1674" i="3"/>
  <c r="AU1674" i="3" s="1"/>
  <c r="AN1674" i="3"/>
  <c r="AM1674" i="3"/>
  <c r="AL1674" i="3"/>
  <c r="AK1674" i="3"/>
  <c r="AO1674" i="3" s="1"/>
  <c r="W1674" i="3" s="1"/>
  <c r="AF1674" i="3" s="1"/>
  <c r="O1674" i="3"/>
  <c r="N1674" i="3"/>
  <c r="AP1673" i="3"/>
  <c r="AU1673" i="3" s="1"/>
  <c r="AN1673" i="3"/>
  <c r="AM1673" i="3"/>
  <c r="AL1673" i="3"/>
  <c r="AK1673" i="3"/>
  <c r="AO1673" i="3" s="1"/>
  <c r="O1673" i="3"/>
  <c r="N1673" i="3"/>
  <c r="AP1672" i="3"/>
  <c r="AU1672" i="3" s="1"/>
  <c r="AN1672" i="3"/>
  <c r="AM1672" i="3"/>
  <c r="AL1672" i="3"/>
  <c r="AK1672" i="3"/>
  <c r="AO1672" i="3" s="1"/>
  <c r="O1672" i="3"/>
  <c r="N1672" i="3"/>
  <c r="AP1671" i="3"/>
  <c r="AU1671" i="3" s="1"/>
  <c r="AN1671" i="3"/>
  <c r="AM1671" i="3"/>
  <c r="AL1671" i="3"/>
  <c r="AK1671" i="3"/>
  <c r="AO1671" i="3" s="1"/>
  <c r="O1671" i="3"/>
  <c r="N1671" i="3"/>
  <c r="AP1670" i="3"/>
  <c r="AU1670" i="3" s="1"/>
  <c r="AN1670" i="3"/>
  <c r="AM1670" i="3"/>
  <c r="AL1670" i="3"/>
  <c r="AK1670" i="3"/>
  <c r="AO1670" i="3" s="1"/>
  <c r="O1670" i="3"/>
  <c r="N1670" i="3"/>
  <c r="AP1669" i="3"/>
  <c r="AU1669" i="3" s="1"/>
  <c r="AN1669" i="3"/>
  <c r="AM1669" i="3"/>
  <c r="AL1669" i="3"/>
  <c r="AK1669" i="3"/>
  <c r="AO1669" i="3" s="1"/>
  <c r="O1669" i="3"/>
  <c r="N1669" i="3"/>
  <c r="AP1668" i="3"/>
  <c r="AU1668" i="3" s="1"/>
  <c r="AN1668" i="3"/>
  <c r="AM1668" i="3"/>
  <c r="AL1668" i="3"/>
  <c r="AK1668" i="3"/>
  <c r="AO1668" i="3" s="1"/>
  <c r="W1668" i="3" s="1"/>
  <c r="AF1668" i="3" s="1"/>
  <c r="O1668" i="3"/>
  <c r="N1668" i="3"/>
  <c r="AP1667" i="3"/>
  <c r="AU1667" i="3" s="1"/>
  <c r="AN1667" i="3"/>
  <c r="AM1667" i="3"/>
  <c r="AL1667" i="3"/>
  <c r="AK1667" i="3"/>
  <c r="AO1667" i="3" s="1"/>
  <c r="W1667" i="3" s="1"/>
  <c r="AF1667" i="3" s="1"/>
  <c r="O1667" i="3"/>
  <c r="N1667" i="3"/>
  <c r="AP1666" i="3"/>
  <c r="AU1666" i="3" s="1"/>
  <c r="AN1666" i="3"/>
  <c r="AM1666" i="3"/>
  <c r="AL1666" i="3"/>
  <c r="AK1666" i="3"/>
  <c r="AO1666" i="3" s="1"/>
  <c r="O1666" i="3"/>
  <c r="N1666" i="3"/>
  <c r="AP1665" i="3"/>
  <c r="AU1665" i="3" s="1"/>
  <c r="AN1665" i="3"/>
  <c r="AM1665" i="3"/>
  <c r="AL1665" i="3"/>
  <c r="AK1665" i="3"/>
  <c r="AO1665" i="3" s="1"/>
  <c r="W1665" i="3" s="1"/>
  <c r="AF1665" i="3" s="1"/>
  <c r="O1665" i="3"/>
  <c r="N1665" i="3"/>
  <c r="AP1664" i="3"/>
  <c r="AU1664" i="3" s="1"/>
  <c r="AN1664" i="3"/>
  <c r="AM1664" i="3"/>
  <c r="AL1664" i="3"/>
  <c r="AK1664" i="3"/>
  <c r="AO1664" i="3" s="1"/>
  <c r="W1664" i="3" s="1"/>
  <c r="AF1664" i="3" s="1"/>
  <c r="O1664" i="3"/>
  <c r="N1664" i="3"/>
  <c r="AP1663" i="3"/>
  <c r="AU1663" i="3" s="1"/>
  <c r="AN1663" i="3"/>
  <c r="AM1663" i="3"/>
  <c r="AL1663" i="3"/>
  <c r="AK1663" i="3"/>
  <c r="AO1663" i="3" s="1"/>
  <c r="O1663" i="3"/>
  <c r="N1663" i="3"/>
  <c r="AP1662" i="3"/>
  <c r="AU1662" i="3" s="1"/>
  <c r="AN1662" i="3"/>
  <c r="AM1662" i="3"/>
  <c r="AL1662" i="3"/>
  <c r="AK1662" i="3"/>
  <c r="AO1662" i="3" s="1"/>
  <c r="O1662" i="3"/>
  <c r="N1662" i="3"/>
  <c r="AP1661" i="3"/>
  <c r="AU1661" i="3" s="1"/>
  <c r="AN1661" i="3"/>
  <c r="AM1661" i="3"/>
  <c r="AL1661" i="3"/>
  <c r="AK1661" i="3"/>
  <c r="AO1661" i="3" s="1"/>
  <c r="O1661" i="3"/>
  <c r="N1661" i="3"/>
  <c r="AP1660" i="3"/>
  <c r="AU1660" i="3" s="1"/>
  <c r="AN1660" i="3"/>
  <c r="AM1660" i="3"/>
  <c r="AL1660" i="3"/>
  <c r="AK1660" i="3"/>
  <c r="AO1660" i="3" s="1"/>
  <c r="W1660" i="3" s="1"/>
  <c r="AF1660" i="3" s="1"/>
  <c r="O1660" i="3"/>
  <c r="N1660" i="3"/>
  <c r="AP1659" i="3"/>
  <c r="AU1659" i="3" s="1"/>
  <c r="AN1659" i="3"/>
  <c r="AM1659" i="3"/>
  <c r="AL1659" i="3"/>
  <c r="AK1659" i="3"/>
  <c r="AO1659" i="3" s="1"/>
  <c r="O1659" i="3"/>
  <c r="N1659" i="3"/>
  <c r="AP1658" i="3"/>
  <c r="AU1658" i="3" s="1"/>
  <c r="AN1658" i="3"/>
  <c r="AM1658" i="3"/>
  <c r="AL1658" i="3"/>
  <c r="AK1658" i="3"/>
  <c r="AO1658" i="3" s="1"/>
  <c r="O1658" i="3"/>
  <c r="N1658" i="3"/>
  <c r="AP1657" i="3"/>
  <c r="AU1657" i="3" s="1"/>
  <c r="AN1657" i="3"/>
  <c r="AM1657" i="3"/>
  <c r="AL1657" i="3"/>
  <c r="AK1657" i="3"/>
  <c r="AO1657" i="3" s="1"/>
  <c r="O1657" i="3"/>
  <c r="N1657" i="3"/>
  <c r="AP1656" i="3"/>
  <c r="AU1656" i="3" s="1"/>
  <c r="AN1656" i="3"/>
  <c r="AM1656" i="3"/>
  <c r="AL1656" i="3"/>
  <c r="AK1656" i="3"/>
  <c r="AO1656" i="3" s="1"/>
  <c r="O1656" i="3"/>
  <c r="N1656" i="3"/>
  <c r="AP1655" i="3"/>
  <c r="AU1655" i="3" s="1"/>
  <c r="AN1655" i="3"/>
  <c r="AM1655" i="3"/>
  <c r="AL1655" i="3"/>
  <c r="AK1655" i="3"/>
  <c r="AO1655" i="3" s="1"/>
  <c r="O1655" i="3"/>
  <c r="N1655" i="3"/>
  <c r="AP1654" i="3"/>
  <c r="AU1654" i="3" s="1"/>
  <c r="AN1654" i="3"/>
  <c r="AM1654" i="3"/>
  <c r="AL1654" i="3"/>
  <c r="AK1654" i="3"/>
  <c r="AO1654" i="3" s="1"/>
  <c r="O1654" i="3"/>
  <c r="N1654" i="3"/>
  <c r="AP1653" i="3"/>
  <c r="AU1653" i="3" s="1"/>
  <c r="AN1653" i="3"/>
  <c r="AM1653" i="3"/>
  <c r="AL1653" i="3"/>
  <c r="AK1653" i="3"/>
  <c r="AO1653" i="3" s="1"/>
  <c r="W1653" i="3" s="1"/>
  <c r="AF1653" i="3" s="1"/>
  <c r="O1653" i="3"/>
  <c r="N1653" i="3"/>
  <c r="AP1652" i="3"/>
  <c r="AU1652" i="3" s="1"/>
  <c r="AN1652" i="3"/>
  <c r="AM1652" i="3"/>
  <c r="AL1652" i="3"/>
  <c r="AK1652" i="3"/>
  <c r="AO1652" i="3" s="1"/>
  <c r="W1652" i="3" s="1"/>
  <c r="AF1652" i="3" s="1"/>
  <c r="O1652" i="3"/>
  <c r="N1652" i="3"/>
  <c r="AP1651" i="3"/>
  <c r="AU1651" i="3" s="1"/>
  <c r="AN1651" i="3"/>
  <c r="AM1651" i="3"/>
  <c r="AL1651" i="3"/>
  <c r="AK1651" i="3"/>
  <c r="AO1651" i="3" s="1"/>
  <c r="W1651" i="3"/>
  <c r="O1651" i="3"/>
  <c r="N1651" i="3"/>
  <c r="AP1650" i="3"/>
  <c r="AU1650" i="3" s="1"/>
  <c r="AN1650" i="3"/>
  <c r="AM1650" i="3"/>
  <c r="AL1650" i="3"/>
  <c r="AK1650" i="3"/>
  <c r="AO1650" i="3" s="1"/>
  <c r="O1650" i="3"/>
  <c r="N1650" i="3"/>
  <c r="AP1649" i="3"/>
  <c r="AU1649" i="3" s="1"/>
  <c r="AN1649" i="3"/>
  <c r="AM1649" i="3"/>
  <c r="AL1649" i="3"/>
  <c r="AK1649" i="3"/>
  <c r="AO1649" i="3" s="1"/>
  <c r="O1649" i="3"/>
  <c r="N1649" i="3"/>
  <c r="AP1648" i="3"/>
  <c r="AU1648" i="3" s="1"/>
  <c r="AN1648" i="3"/>
  <c r="AM1648" i="3"/>
  <c r="AL1648" i="3"/>
  <c r="AK1648" i="3"/>
  <c r="AO1648" i="3" s="1"/>
  <c r="W1648" i="3" s="1"/>
  <c r="AF1648" i="3" s="1"/>
  <c r="O1648" i="3"/>
  <c r="N1648" i="3"/>
  <c r="AP1647" i="3"/>
  <c r="AU1647" i="3" s="1"/>
  <c r="AN1647" i="3"/>
  <c r="AM1647" i="3"/>
  <c r="AL1647" i="3"/>
  <c r="AK1647" i="3"/>
  <c r="AO1647" i="3" s="1"/>
  <c r="O1647" i="3"/>
  <c r="N1647" i="3"/>
  <c r="AP1646" i="3"/>
  <c r="AU1646" i="3" s="1"/>
  <c r="AN1646" i="3"/>
  <c r="AM1646" i="3"/>
  <c r="AL1646" i="3"/>
  <c r="AK1646" i="3"/>
  <c r="AO1646" i="3" s="1"/>
  <c r="O1646" i="3"/>
  <c r="N1646" i="3"/>
  <c r="AP1645" i="3"/>
  <c r="AU1645" i="3" s="1"/>
  <c r="AN1645" i="3"/>
  <c r="AM1645" i="3"/>
  <c r="AL1645" i="3"/>
  <c r="AK1645" i="3"/>
  <c r="AO1645" i="3" s="1"/>
  <c r="W1645" i="3" s="1"/>
  <c r="AF1645" i="3" s="1"/>
  <c r="O1645" i="3"/>
  <c r="N1645" i="3"/>
  <c r="AP1644" i="3"/>
  <c r="AU1644" i="3" s="1"/>
  <c r="AN1644" i="3"/>
  <c r="AM1644" i="3"/>
  <c r="AL1644" i="3"/>
  <c r="AK1644" i="3"/>
  <c r="AO1644" i="3" s="1"/>
  <c r="O1644" i="3"/>
  <c r="N1644" i="3"/>
  <c r="AP1643" i="3"/>
  <c r="AU1643" i="3" s="1"/>
  <c r="AN1643" i="3"/>
  <c r="AM1643" i="3"/>
  <c r="AL1643" i="3"/>
  <c r="AK1643" i="3"/>
  <c r="AO1643" i="3" s="1"/>
  <c r="O1643" i="3"/>
  <c r="N1643" i="3"/>
  <c r="AP1642" i="3"/>
  <c r="AU1642" i="3" s="1"/>
  <c r="AN1642" i="3"/>
  <c r="AM1642" i="3"/>
  <c r="AL1642" i="3"/>
  <c r="AK1642" i="3"/>
  <c r="AO1642" i="3" s="1"/>
  <c r="O1642" i="3"/>
  <c r="N1642" i="3"/>
  <c r="AP1641" i="3"/>
  <c r="AU1641" i="3" s="1"/>
  <c r="AN1641" i="3"/>
  <c r="AM1641" i="3"/>
  <c r="AL1641" i="3"/>
  <c r="AK1641" i="3"/>
  <c r="AO1641" i="3" s="1"/>
  <c r="O1641" i="3"/>
  <c r="N1641" i="3"/>
  <c r="AP1640" i="3"/>
  <c r="AU1640" i="3" s="1"/>
  <c r="AN1640" i="3"/>
  <c r="AM1640" i="3"/>
  <c r="AL1640" i="3"/>
  <c r="AK1640" i="3"/>
  <c r="AO1640" i="3" s="1"/>
  <c r="O1640" i="3"/>
  <c r="N1640" i="3"/>
  <c r="AP1639" i="3"/>
  <c r="AU1639" i="3" s="1"/>
  <c r="AN1639" i="3"/>
  <c r="AM1639" i="3"/>
  <c r="AL1639" i="3"/>
  <c r="AK1639" i="3"/>
  <c r="AO1639" i="3" s="1"/>
  <c r="O1639" i="3"/>
  <c r="N1639" i="3"/>
  <c r="AP1638" i="3"/>
  <c r="AU1638" i="3" s="1"/>
  <c r="AN1638" i="3"/>
  <c r="AM1638" i="3"/>
  <c r="AL1638" i="3"/>
  <c r="AK1638" i="3"/>
  <c r="AO1638" i="3" s="1"/>
  <c r="O1638" i="3"/>
  <c r="N1638" i="3"/>
  <c r="AP1637" i="3"/>
  <c r="AU1637" i="3" s="1"/>
  <c r="AN1637" i="3"/>
  <c r="AM1637" i="3"/>
  <c r="AL1637" i="3"/>
  <c r="AK1637" i="3"/>
  <c r="AO1637" i="3" s="1"/>
  <c r="W1637" i="3" s="1"/>
  <c r="AF1637" i="3" s="1"/>
  <c r="O1637" i="3"/>
  <c r="N1637" i="3"/>
  <c r="AP1636" i="3"/>
  <c r="AU1636" i="3" s="1"/>
  <c r="AN1636" i="3"/>
  <c r="AM1636" i="3"/>
  <c r="AL1636" i="3"/>
  <c r="AK1636" i="3"/>
  <c r="AO1636" i="3" s="1"/>
  <c r="O1636" i="3"/>
  <c r="N1636" i="3"/>
  <c r="AP1635" i="3"/>
  <c r="AU1635" i="3" s="1"/>
  <c r="AN1635" i="3"/>
  <c r="AM1635" i="3"/>
  <c r="AL1635" i="3"/>
  <c r="AK1635" i="3"/>
  <c r="AO1635" i="3" s="1"/>
  <c r="O1635" i="3"/>
  <c r="N1635" i="3"/>
  <c r="AP1634" i="3"/>
  <c r="AU1634" i="3" s="1"/>
  <c r="AN1634" i="3"/>
  <c r="AM1634" i="3"/>
  <c r="AL1634" i="3"/>
  <c r="AK1634" i="3"/>
  <c r="AO1634" i="3" s="1"/>
  <c r="O1634" i="3"/>
  <c r="N1634" i="3"/>
  <c r="AP1633" i="3"/>
  <c r="AU1633" i="3" s="1"/>
  <c r="AN1633" i="3"/>
  <c r="AM1633" i="3"/>
  <c r="AL1633" i="3"/>
  <c r="AK1633" i="3"/>
  <c r="AO1633" i="3" s="1"/>
  <c r="O1633" i="3"/>
  <c r="N1633" i="3"/>
  <c r="AP1632" i="3"/>
  <c r="AU1632" i="3" s="1"/>
  <c r="AN1632" i="3"/>
  <c r="AM1632" i="3"/>
  <c r="AL1632" i="3"/>
  <c r="AK1632" i="3"/>
  <c r="AO1632" i="3" s="1"/>
  <c r="O1632" i="3"/>
  <c r="N1632" i="3"/>
  <c r="AP1631" i="3"/>
  <c r="AU1631" i="3" s="1"/>
  <c r="AN1631" i="3"/>
  <c r="AM1631" i="3"/>
  <c r="AL1631" i="3"/>
  <c r="AK1631" i="3"/>
  <c r="AO1631" i="3" s="1"/>
  <c r="O1631" i="3"/>
  <c r="N1631" i="3"/>
  <c r="AP1630" i="3"/>
  <c r="AU1630" i="3" s="1"/>
  <c r="AN1630" i="3"/>
  <c r="AM1630" i="3"/>
  <c r="AL1630" i="3"/>
  <c r="AK1630" i="3"/>
  <c r="AO1630" i="3" s="1"/>
  <c r="O1630" i="3"/>
  <c r="N1630" i="3"/>
  <c r="AP1629" i="3"/>
  <c r="AU1629" i="3" s="1"/>
  <c r="AN1629" i="3"/>
  <c r="AM1629" i="3"/>
  <c r="AL1629" i="3"/>
  <c r="AK1629" i="3"/>
  <c r="AO1629" i="3" s="1"/>
  <c r="O1629" i="3"/>
  <c r="N1629" i="3"/>
  <c r="AP1628" i="3"/>
  <c r="AU1628" i="3" s="1"/>
  <c r="AN1628" i="3"/>
  <c r="AM1628" i="3"/>
  <c r="AL1628" i="3"/>
  <c r="AK1628" i="3"/>
  <c r="AO1628" i="3" s="1"/>
  <c r="W1628" i="3" s="1"/>
  <c r="AF1628" i="3" s="1"/>
  <c r="O1628" i="3"/>
  <c r="N1628" i="3"/>
  <c r="AP1627" i="3"/>
  <c r="AU1627" i="3" s="1"/>
  <c r="AN1627" i="3"/>
  <c r="AM1627" i="3"/>
  <c r="AL1627" i="3"/>
  <c r="AK1627" i="3"/>
  <c r="AO1627" i="3" s="1"/>
  <c r="O1627" i="3"/>
  <c r="N1627" i="3"/>
  <c r="AP1626" i="3"/>
  <c r="AU1626" i="3" s="1"/>
  <c r="AN1626" i="3"/>
  <c r="AM1626" i="3"/>
  <c r="AL1626" i="3"/>
  <c r="AK1626" i="3"/>
  <c r="AO1626" i="3" s="1"/>
  <c r="O1626" i="3"/>
  <c r="N1626" i="3"/>
  <c r="AP1625" i="3"/>
  <c r="AU1625" i="3" s="1"/>
  <c r="AN1625" i="3"/>
  <c r="AM1625" i="3"/>
  <c r="AL1625" i="3"/>
  <c r="AK1625" i="3"/>
  <c r="AO1625" i="3" s="1"/>
  <c r="O1625" i="3"/>
  <c r="N1625" i="3"/>
  <c r="AP1624" i="3"/>
  <c r="AU1624" i="3" s="1"/>
  <c r="AN1624" i="3"/>
  <c r="AM1624" i="3"/>
  <c r="AL1624" i="3"/>
  <c r="AK1624" i="3"/>
  <c r="AO1624" i="3" s="1"/>
  <c r="W1624" i="3" s="1"/>
  <c r="AF1624" i="3" s="1"/>
  <c r="O1624" i="3"/>
  <c r="N1624" i="3"/>
  <c r="AP1623" i="3"/>
  <c r="AU1623" i="3" s="1"/>
  <c r="AN1623" i="3"/>
  <c r="AM1623" i="3"/>
  <c r="AL1623" i="3"/>
  <c r="AK1623" i="3"/>
  <c r="AO1623" i="3" s="1"/>
  <c r="O1623" i="3"/>
  <c r="N1623" i="3"/>
  <c r="AP1622" i="3"/>
  <c r="AU1622" i="3" s="1"/>
  <c r="AN1622" i="3"/>
  <c r="AM1622" i="3"/>
  <c r="AL1622" i="3"/>
  <c r="AK1622" i="3"/>
  <c r="AO1622" i="3" s="1"/>
  <c r="O1622" i="3"/>
  <c r="N1622" i="3"/>
  <c r="AP1621" i="3"/>
  <c r="AU1621" i="3" s="1"/>
  <c r="AN1621" i="3"/>
  <c r="AM1621" i="3"/>
  <c r="AL1621" i="3"/>
  <c r="AK1621" i="3"/>
  <c r="AO1621" i="3" s="1"/>
  <c r="O1621" i="3"/>
  <c r="N1621" i="3"/>
  <c r="AP1620" i="3"/>
  <c r="AU1620" i="3" s="1"/>
  <c r="AN1620" i="3"/>
  <c r="AM1620" i="3"/>
  <c r="AL1620" i="3"/>
  <c r="AK1620" i="3"/>
  <c r="AO1620" i="3" s="1"/>
  <c r="O1620" i="3"/>
  <c r="N1620" i="3"/>
  <c r="AP1619" i="3"/>
  <c r="AU1619" i="3" s="1"/>
  <c r="AN1619" i="3"/>
  <c r="AM1619" i="3"/>
  <c r="AL1619" i="3"/>
  <c r="AK1619" i="3"/>
  <c r="AO1619" i="3" s="1"/>
  <c r="O1619" i="3"/>
  <c r="N1619" i="3"/>
  <c r="AP1618" i="3"/>
  <c r="AU1618" i="3" s="1"/>
  <c r="AN1618" i="3"/>
  <c r="AM1618" i="3"/>
  <c r="AL1618" i="3"/>
  <c r="AK1618" i="3"/>
  <c r="AO1618" i="3" s="1"/>
  <c r="V1618" i="3"/>
  <c r="O1618" i="3"/>
  <c r="N1618" i="3"/>
  <c r="AP1617" i="3"/>
  <c r="AU1617" i="3" s="1"/>
  <c r="AN1617" i="3"/>
  <c r="AM1617" i="3"/>
  <c r="AL1617" i="3"/>
  <c r="AK1617" i="3"/>
  <c r="AO1617" i="3" s="1"/>
  <c r="V1617" i="3"/>
  <c r="O1617" i="3"/>
  <c r="N1617" i="3"/>
  <c r="AP1616" i="3"/>
  <c r="AU1616" i="3" s="1"/>
  <c r="AN1616" i="3"/>
  <c r="AM1616" i="3"/>
  <c r="AL1616" i="3"/>
  <c r="AK1616" i="3"/>
  <c r="AO1616" i="3" s="1"/>
  <c r="O1616" i="3"/>
  <c r="N1616" i="3"/>
  <c r="AP1615" i="3"/>
  <c r="AU1615" i="3" s="1"/>
  <c r="AN1615" i="3"/>
  <c r="AM1615" i="3"/>
  <c r="AL1615" i="3"/>
  <c r="AK1615" i="3"/>
  <c r="AO1615" i="3" s="1"/>
  <c r="W1615" i="3"/>
  <c r="AF1615" i="3" s="1"/>
  <c r="O1615" i="3"/>
  <c r="N1615" i="3"/>
  <c r="AP1614" i="3"/>
  <c r="AU1614" i="3" s="1"/>
  <c r="AN1614" i="3"/>
  <c r="AM1614" i="3"/>
  <c r="AL1614" i="3"/>
  <c r="AK1614" i="3"/>
  <c r="AO1614" i="3" s="1"/>
  <c r="O1614" i="3"/>
  <c r="N1614" i="3"/>
  <c r="AP1613" i="3"/>
  <c r="AN1613" i="3"/>
  <c r="AM1613" i="3"/>
  <c r="AL1613" i="3"/>
  <c r="AK1613" i="3"/>
  <c r="AO1613" i="3" s="1"/>
  <c r="O1613" i="3"/>
  <c r="N1613" i="3"/>
  <c r="AP1612" i="3"/>
  <c r="AU1612" i="3" s="1"/>
  <c r="AN1612" i="3"/>
  <c r="AM1612" i="3"/>
  <c r="AL1612" i="3"/>
  <c r="AK1612" i="3"/>
  <c r="AO1612" i="3" s="1"/>
  <c r="O1612" i="3"/>
  <c r="N1612" i="3"/>
  <c r="AP1611" i="3"/>
  <c r="AU1611" i="3" s="1"/>
  <c r="AN1611" i="3"/>
  <c r="AM1611" i="3"/>
  <c r="AL1611" i="3"/>
  <c r="AK1611" i="3"/>
  <c r="AO1611" i="3" s="1"/>
  <c r="O1611" i="3"/>
  <c r="N1611" i="3"/>
  <c r="AP1610" i="3"/>
  <c r="AU1610" i="3" s="1"/>
  <c r="AN1610" i="3"/>
  <c r="AM1610" i="3"/>
  <c r="AL1610" i="3"/>
  <c r="AK1610" i="3"/>
  <c r="AO1610" i="3" s="1"/>
  <c r="O1610" i="3"/>
  <c r="N1610" i="3"/>
  <c r="AP1609" i="3"/>
  <c r="AU1609" i="3" s="1"/>
  <c r="AN1609" i="3"/>
  <c r="AM1609" i="3"/>
  <c r="AL1609" i="3"/>
  <c r="AK1609" i="3"/>
  <c r="AO1609" i="3" s="1"/>
  <c r="O1609" i="3"/>
  <c r="N1609" i="3"/>
  <c r="AP1608" i="3"/>
  <c r="AU1608" i="3" s="1"/>
  <c r="AN1608" i="3"/>
  <c r="AM1608" i="3"/>
  <c r="AL1608" i="3"/>
  <c r="AK1608" i="3"/>
  <c r="AO1608" i="3" s="1"/>
  <c r="O1608" i="3"/>
  <c r="N1608" i="3"/>
  <c r="AP1607" i="3"/>
  <c r="AU1607" i="3" s="1"/>
  <c r="AN1607" i="3"/>
  <c r="AM1607" i="3"/>
  <c r="AL1607" i="3"/>
  <c r="AK1607" i="3"/>
  <c r="AO1607" i="3" s="1"/>
  <c r="O1607" i="3"/>
  <c r="N1607" i="3"/>
  <c r="AP1606" i="3"/>
  <c r="AU1606" i="3" s="1"/>
  <c r="AN1606" i="3"/>
  <c r="AM1606" i="3"/>
  <c r="AL1606" i="3"/>
  <c r="AK1606" i="3"/>
  <c r="AO1606" i="3" s="1"/>
  <c r="W1606" i="3" s="1"/>
  <c r="AF1606" i="3" s="1"/>
  <c r="O1606" i="3"/>
  <c r="N1606" i="3"/>
  <c r="AP1605" i="3"/>
  <c r="AU1605" i="3" s="1"/>
  <c r="AN1605" i="3"/>
  <c r="AM1605" i="3"/>
  <c r="AL1605" i="3"/>
  <c r="AK1605" i="3"/>
  <c r="AO1605" i="3" s="1"/>
  <c r="O1605" i="3"/>
  <c r="N1605" i="3"/>
  <c r="AP1604" i="3"/>
  <c r="AU1604" i="3" s="1"/>
  <c r="AN1604" i="3"/>
  <c r="AM1604" i="3"/>
  <c r="AL1604" i="3"/>
  <c r="AK1604" i="3"/>
  <c r="AO1604" i="3" s="1"/>
  <c r="W1604" i="3" s="1"/>
  <c r="AF1604" i="3" s="1"/>
  <c r="O1604" i="3"/>
  <c r="N1604" i="3"/>
  <c r="AP1603" i="3"/>
  <c r="AU1603" i="3" s="1"/>
  <c r="AN1603" i="3"/>
  <c r="AM1603" i="3"/>
  <c r="AL1603" i="3"/>
  <c r="AK1603" i="3"/>
  <c r="AO1603" i="3" s="1"/>
  <c r="W1603" i="3" s="1"/>
  <c r="AF1603" i="3" s="1"/>
  <c r="O1603" i="3"/>
  <c r="N1603" i="3"/>
  <c r="AP1602" i="3"/>
  <c r="AU1602" i="3" s="1"/>
  <c r="AN1602" i="3"/>
  <c r="AM1602" i="3"/>
  <c r="AL1602" i="3"/>
  <c r="AK1602" i="3"/>
  <c r="AO1602" i="3" s="1"/>
  <c r="O1602" i="3"/>
  <c r="N1602" i="3"/>
  <c r="AP1601" i="3"/>
  <c r="AU1601" i="3" s="1"/>
  <c r="AN1601" i="3"/>
  <c r="AM1601" i="3"/>
  <c r="AL1601" i="3"/>
  <c r="AK1601" i="3"/>
  <c r="AO1601" i="3" s="1"/>
  <c r="O1601" i="3"/>
  <c r="N1601" i="3"/>
  <c r="AP1600" i="3"/>
  <c r="AU1600" i="3" s="1"/>
  <c r="AN1600" i="3"/>
  <c r="AM1600" i="3"/>
  <c r="AL1600" i="3"/>
  <c r="AK1600" i="3"/>
  <c r="AO1600" i="3" s="1"/>
  <c r="O1600" i="3"/>
  <c r="N1600" i="3"/>
  <c r="AP1599" i="3"/>
  <c r="AU1599" i="3" s="1"/>
  <c r="AN1599" i="3"/>
  <c r="AM1599" i="3"/>
  <c r="AL1599" i="3"/>
  <c r="AK1599" i="3"/>
  <c r="AO1599" i="3" s="1"/>
  <c r="O1599" i="3"/>
  <c r="N1599" i="3"/>
  <c r="AP1598" i="3"/>
  <c r="AU1598" i="3" s="1"/>
  <c r="AN1598" i="3"/>
  <c r="AM1598" i="3"/>
  <c r="AL1598" i="3"/>
  <c r="AK1598" i="3"/>
  <c r="AO1598" i="3" s="1"/>
  <c r="O1598" i="3"/>
  <c r="N1598" i="3"/>
  <c r="AP1597" i="3"/>
  <c r="AU1597" i="3" s="1"/>
  <c r="AN1597" i="3"/>
  <c r="AM1597" i="3"/>
  <c r="AL1597" i="3"/>
  <c r="AK1597" i="3"/>
  <c r="AO1597" i="3" s="1"/>
  <c r="W1597" i="3"/>
  <c r="AF1597" i="3" s="1"/>
  <c r="O1597" i="3"/>
  <c r="N1597" i="3"/>
  <c r="AP1596" i="3"/>
  <c r="AU1596" i="3" s="1"/>
  <c r="AN1596" i="3"/>
  <c r="AM1596" i="3"/>
  <c r="AL1596" i="3"/>
  <c r="AK1596" i="3"/>
  <c r="AO1596" i="3" s="1"/>
  <c r="O1596" i="3"/>
  <c r="N1596" i="3"/>
  <c r="AP1595" i="3"/>
  <c r="AU1595" i="3" s="1"/>
  <c r="AN1595" i="3"/>
  <c r="AM1595" i="3"/>
  <c r="AL1595" i="3"/>
  <c r="AK1595" i="3"/>
  <c r="AO1595" i="3" s="1"/>
  <c r="W1595" i="3" s="1"/>
  <c r="AF1595" i="3" s="1"/>
  <c r="O1595" i="3"/>
  <c r="N1595" i="3"/>
  <c r="AP1594" i="3"/>
  <c r="AU1594" i="3" s="1"/>
  <c r="AN1594" i="3"/>
  <c r="AM1594" i="3"/>
  <c r="AL1594" i="3"/>
  <c r="AK1594" i="3"/>
  <c r="AO1594" i="3" s="1"/>
  <c r="O1594" i="3"/>
  <c r="N1594" i="3"/>
  <c r="AP1593" i="3"/>
  <c r="AU1593" i="3" s="1"/>
  <c r="AN1593" i="3"/>
  <c r="AM1593" i="3"/>
  <c r="AL1593" i="3"/>
  <c r="AK1593" i="3"/>
  <c r="AO1593" i="3" s="1"/>
  <c r="O1593" i="3"/>
  <c r="N1593" i="3"/>
  <c r="AP1592" i="3"/>
  <c r="AU1592" i="3" s="1"/>
  <c r="AN1592" i="3"/>
  <c r="AM1592" i="3"/>
  <c r="AL1592" i="3"/>
  <c r="AK1592" i="3"/>
  <c r="AO1592" i="3" s="1"/>
  <c r="O1592" i="3"/>
  <c r="N1592" i="3"/>
  <c r="AP1591" i="3"/>
  <c r="AU1591" i="3" s="1"/>
  <c r="AN1591" i="3"/>
  <c r="AM1591" i="3"/>
  <c r="AL1591" i="3"/>
  <c r="AK1591" i="3"/>
  <c r="AO1591" i="3" s="1"/>
  <c r="W1591" i="3"/>
  <c r="O1591" i="3"/>
  <c r="N1591" i="3"/>
  <c r="AP1590" i="3"/>
  <c r="AU1590" i="3" s="1"/>
  <c r="AN1590" i="3"/>
  <c r="AM1590" i="3"/>
  <c r="AL1590" i="3"/>
  <c r="AK1590" i="3"/>
  <c r="AO1590" i="3" s="1"/>
  <c r="O1590" i="3"/>
  <c r="N1590" i="3"/>
  <c r="AP1589" i="3"/>
  <c r="AU1589" i="3" s="1"/>
  <c r="AN1589" i="3"/>
  <c r="AM1589" i="3"/>
  <c r="AL1589" i="3"/>
  <c r="AK1589" i="3"/>
  <c r="AO1589" i="3" s="1"/>
  <c r="O1589" i="3"/>
  <c r="N1589" i="3"/>
  <c r="AP1588" i="3"/>
  <c r="AU1588" i="3" s="1"/>
  <c r="AN1588" i="3"/>
  <c r="AM1588" i="3"/>
  <c r="AL1588" i="3"/>
  <c r="AK1588" i="3"/>
  <c r="AO1588" i="3" s="1"/>
  <c r="O1588" i="3"/>
  <c r="N1588" i="3"/>
  <c r="AP1587" i="3"/>
  <c r="AU1587" i="3" s="1"/>
  <c r="AN1587" i="3"/>
  <c r="AM1587" i="3"/>
  <c r="AL1587" i="3"/>
  <c r="AK1587" i="3"/>
  <c r="AO1587" i="3" s="1"/>
  <c r="O1587" i="3"/>
  <c r="N1587" i="3"/>
  <c r="AP1586" i="3"/>
  <c r="AU1586" i="3" s="1"/>
  <c r="AN1586" i="3"/>
  <c r="AM1586" i="3"/>
  <c r="AL1586" i="3"/>
  <c r="AK1586" i="3"/>
  <c r="AO1586" i="3" s="1"/>
  <c r="W1586" i="3" s="1"/>
  <c r="AF1586" i="3" s="1"/>
  <c r="O1586" i="3"/>
  <c r="N1586" i="3"/>
  <c r="AP1585" i="3"/>
  <c r="AU1585" i="3" s="1"/>
  <c r="AN1585" i="3"/>
  <c r="AM1585" i="3"/>
  <c r="AL1585" i="3"/>
  <c r="AK1585" i="3"/>
  <c r="AO1585" i="3" s="1"/>
  <c r="O1585" i="3"/>
  <c r="N1585" i="3"/>
  <c r="AP1584" i="3"/>
  <c r="AU1584" i="3" s="1"/>
  <c r="AN1584" i="3"/>
  <c r="AM1584" i="3"/>
  <c r="AL1584" i="3"/>
  <c r="AK1584" i="3"/>
  <c r="AO1584" i="3" s="1"/>
  <c r="W1584" i="3" s="1"/>
  <c r="AF1584" i="3" s="1"/>
  <c r="O1584" i="3"/>
  <c r="N1584" i="3"/>
  <c r="AP1583" i="3"/>
  <c r="AU1583" i="3" s="1"/>
  <c r="AN1583" i="3"/>
  <c r="AM1583" i="3"/>
  <c r="AL1583" i="3"/>
  <c r="AK1583" i="3"/>
  <c r="AO1583" i="3" s="1"/>
  <c r="O1583" i="3"/>
  <c r="N1583" i="3"/>
  <c r="AP1582" i="3"/>
  <c r="AU1582" i="3" s="1"/>
  <c r="AN1582" i="3"/>
  <c r="AM1582" i="3"/>
  <c r="AL1582" i="3"/>
  <c r="AK1582" i="3"/>
  <c r="AO1582" i="3" s="1"/>
  <c r="O1582" i="3"/>
  <c r="N1582" i="3"/>
  <c r="AP1581" i="3"/>
  <c r="AU1581" i="3" s="1"/>
  <c r="AN1581" i="3"/>
  <c r="AM1581" i="3"/>
  <c r="AL1581" i="3"/>
  <c r="AK1581" i="3"/>
  <c r="AO1581" i="3" s="1"/>
  <c r="O1581" i="3"/>
  <c r="N1581" i="3"/>
  <c r="AP1580" i="3"/>
  <c r="AU1580" i="3" s="1"/>
  <c r="AN1580" i="3"/>
  <c r="AM1580" i="3"/>
  <c r="AL1580" i="3"/>
  <c r="AK1580" i="3"/>
  <c r="AO1580" i="3" s="1"/>
  <c r="W1580" i="3" s="1"/>
  <c r="AF1580" i="3" s="1"/>
  <c r="O1580" i="3"/>
  <c r="N1580" i="3"/>
  <c r="AP1579" i="3"/>
  <c r="AU1579" i="3" s="1"/>
  <c r="AN1579" i="3"/>
  <c r="AM1579" i="3"/>
  <c r="AL1579" i="3"/>
  <c r="AK1579" i="3"/>
  <c r="AO1579" i="3" s="1"/>
  <c r="O1579" i="3"/>
  <c r="N1579" i="3"/>
  <c r="AP1578" i="3"/>
  <c r="AU1578" i="3" s="1"/>
  <c r="AN1578" i="3"/>
  <c r="AM1578" i="3"/>
  <c r="AL1578" i="3"/>
  <c r="AK1578" i="3"/>
  <c r="AO1578" i="3" s="1"/>
  <c r="O1578" i="3"/>
  <c r="N1578" i="3"/>
  <c r="AP1577" i="3"/>
  <c r="AU1577" i="3" s="1"/>
  <c r="AN1577" i="3"/>
  <c r="AM1577" i="3"/>
  <c r="AL1577" i="3"/>
  <c r="AK1577" i="3"/>
  <c r="AO1577" i="3" s="1"/>
  <c r="O1577" i="3"/>
  <c r="N1577" i="3"/>
  <c r="AP1576" i="3"/>
  <c r="AU1576" i="3" s="1"/>
  <c r="AN1576" i="3"/>
  <c r="AM1576" i="3"/>
  <c r="AL1576" i="3"/>
  <c r="AK1576" i="3"/>
  <c r="AO1576" i="3" s="1"/>
  <c r="O1576" i="3"/>
  <c r="N1576" i="3"/>
  <c r="AP1575" i="3"/>
  <c r="AU1575" i="3" s="1"/>
  <c r="AN1575" i="3"/>
  <c r="AM1575" i="3"/>
  <c r="AL1575" i="3"/>
  <c r="AK1575" i="3"/>
  <c r="AO1575" i="3" s="1"/>
  <c r="W1575" i="3" s="1"/>
  <c r="AF1575" i="3" s="1"/>
  <c r="O1575" i="3"/>
  <c r="N1575" i="3"/>
  <c r="AP1574" i="3"/>
  <c r="AU1574" i="3" s="1"/>
  <c r="AN1574" i="3"/>
  <c r="AM1574" i="3"/>
  <c r="AL1574" i="3"/>
  <c r="AK1574" i="3"/>
  <c r="AO1574" i="3" s="1"/>
  <c r="O1574" i="3"/>
  <c r="N1574" i="3"/>
  <c r="AP1573" i="3"/>
  <c r="AU1573" i="3" s="1"/>
  <c r="AN1573" i="3"/>
  <c r="AM1573" i="3"/>
  <c r="AL1573" i="3"/>
  <c r="AK1573" i="3"/>
  <c r="AO1573" i="3" s="1"/>
  <c r="W1573" i="3" s="1"/>
  <c r="AF1573" i="3" s="1"/>
  <c r="O1573" i="3"/>
  <c r="N1573" i="3"/>
  <c r="AP1572" i="3"/>
  <c r="AU1572" i="3" s="1"/>
  <c r="AN1572" i="3"/>
  <c r="AM1572" i="3"/>
  <c r="AL1572" i="3"/>
  <c r="AK1572" i="3"/>
  <c r="AO1572" i="3" s="1"/>
  <c r="O1572" i="3"/>
  <c r="N1572" i="3"/>
  <c r="AP1571" i="3"/>
  <c r="AU1571" i="3" s="1"/>
  <c r="AN1571" i="3"/>
  <c r="AM1571" i="3"/>
  <c r="AL1571" i="3"/>
  <c r="AK1571" i="3"/>
  <c r="AO1571" i="3" s="1"/>
  <c r="W1571" i="3"/>
  <c r="O1571" i="3"/>
  <c r="N1571" i="3"/>
  <c r="AP1570" i="3"/>
  <c r="AU1570" i="3" s="1"/>
  <c r="AN1570" i="3"/>
  <c r="AM1570" i="3"/>
  <c r="AL1570" i="3"/>
  <c r="AK1570" i="3"/>
  <c r="AO1570" i="3" s="1"/>
  <c r="O1570" i="3"/>
  <c r="N1570" i="3"/>
  <c r="AP1569" i="3"/>
  <c r="AU1569" i="3" s="1"/>
  <c r="AN1569" i="3"/>
  <c r="AM1569" i="3"/>
  <c r="AL1569" i="3"/>
  <c r="AK1569" i="3"/>
  <c r="AO1569" i="3" s="1"/>
  <c r="O1569" i="3"/>
  <c r="N1569" i="3"/>
  <c r="AP1568" i="3"/>
  <c r="AU1568" i="3" s="1"/>
  <c r="AN1568" i="3"/>
  <c r="AM1568" i="3"/>
  <c r="AL1568" i="3"/>
  <c r="AK1568" i="3"/>
  <c r="AO1568" i="3" s="1"/>
  <c r="W1568" i="3" s="1"/>
  <c r="AF1568" i="3" s="1"/>
  <c r="O1568" i="3"/>
  <c r="N1568" i="3"/>
  <c r="AP1567" i="3"/>
  <c r="AU1567" i="3" s="1"/>
  <c r="AN1567" i="3"/>
  <c r="AM1567" i="3"/>
  <c r="AL1567" i="3"/>
  <c r="AK1567" i="3"/>
  <c r="AO1567" i="3" s="1"/>
  <c r="O1567" i="3"/>
  <c r="N1567" i="3"/>
  <c r="AP1566" i="3"/>
  <c r="AU1566" i="3" s="1"/>
  <c r="AN1566" i="3"/>
  <c r="AM1566" i="3"/>
  <c r="AL1566" i="3"/>
  <c r="AK1566" i="3"/>
  <c r="AO1566" i="3" s="1"/>
  <c r="O1566" i="3"/>
  <c r="N1566" i="3"/>
  <c r="AP1565" i="3"/>
  <c r="AU1565" i="3" s="1"/>
  <c r="AN1565" i="3"/>
  <c r="AM1565" i="3"/>
  <c r="AL1565" i="3"/>
  <c r="AK1565" i="3"/>
  <c r="AO1565" i="3" s="1"/>
  <c r="W1565" i="3" s="1"/>
  <c r="AF1565" i="3" s="1"/>
  <c r="O1565" i="3"/>
  <c r="N1565" i="3"/>
  <c r="AP1564" i="3"/>
  <c r="AU1564" i="3" s="1"/>
  <c r="AN1564" i="3"/>
  <c r="AM1564" i="3"/>
  <c r="AL1564" i="3"/>
  <c r="AK1564" i="3"/>
  <c r="AO1564" i="3" s="1"/>
  <c r="W1564" i="3" s="1"/>
  <c r="AF1564" i="3" s="1"/>
  <c r="O1564" i="3"/>
  <c r="N1564" i="3"/>
  <c r="AP1563" i="3"/>
  <c r="AU1563" i="3" s="1"/>
  <c r="AN1563" i="3"/>
  <c r="AM1563" i="3"/>
  <c r="AL1563" i="3"/>
  <c r="AK1563" i="3"/>
  <c r="AO1563" i="3" s="1"/>
  <c r="W1563" i="3" s="1"/>
  <c r="AF1563" i="3" s="1"/>
  <c r="O1563" i="3"/>
  <c r="N1563" i="3"/>
  <c r="AP1562" i="3"/>
  <c r="AU1562" i="3" s="1"/>
  <c r="AN1562" i="3"/>
  <c r="AM1562" i="3"/>
  <c r="AL1562" i="3"/>
  <c r="AK1562" i="3"/>
  <c r="AO1562" i="3" s="1"/>
  <c r="O1562" i="3"/>
  <c r="N1562" i="3"/>
  <c r="AP1561" i="3"/>
  <c r="AU1561" i="3" s="1"/>
  <c r="AN1561" i="3"/>
  <c r="AM1561" i="3"/>
  <c r="AL1561" i="3"/>
  <c r="AK1561" i="3"/>
  <c r="AO1561" i="3" s="1"/>
  <c r="O1561" i="3"/>
  <c r="N1561" i="3"/>
  <c r="AP1560" i="3"/>
  <c r="AU1560" i="3" s="1"/>
  <c r="AN1560" i="3"/>
  <c r="AM1560" i="3"/>
  <c r="AL1560" i="3"/>
  <c r="AK1560" i="3"/>
  <c r="AO1560" i="3" s="1"/>
  <c r="O1560" i="3"/>
  <c r="N1560" i="3"/>
  <c r="AP1559" i="3"/>
  <c r="AU1559" i="3" s="1"/>
  <c r="AN1559" i="3"/>
  <c r="AM1559" i="3"/>
  <c r="AL1559" i="3"/>
  <c r="AK1559" i="3"/>
  <c r="AO1559" i="3" s="1"/>
  <c r="W1559" i="3" s="1"/>
  <c r="AF1559" i="3" s="1"/>
  <c r="O1559" i="3"/>
  <c r="N1559" i="3"/>
  <c r="AP1558" i="3"/>
  <c r="AU1558" i="3" s="1"/>
  <c r="AN1558" i="3"/>
  <c r="AM1558" i="3"/>
  <c r="AL1558" i="3"/>
  <c r="AK1558" i="3"/>
  <c r="AO1558" i="3" s="1"/>
  <c r="O1558" i="3"/>
  <c r="N1558" i="3"/>
  <c r="AP1557" i="3"/>
  <c r="AU1557" i="3" s="1"/>
  <c r="AN1557" i="3"/>
  <c r="AM1557" i="3"/>
  <c r="AL1557" i="3"/>
  <c r="AK1557" i="3"/>
  <c r="AO1557" i="3" s="1"/>
  <c r="O1557" i="3"/>
  <c r="N1557" i="3"/>
  <c r="AP1556" i="3"/>
  <c r="AU1556" i="3" s="1"/>
  <c r="AN1556" i="3"/>
  <c r="AM1556" i="3"/>
  <c r="AL1556" i="3"/>
  <c r="AK1556" i="3"/>
  <c r="AO1556" i="3" s="1"/>
  <c r="O1556" i="3"/>
  <c r="N1556" i="3"/>
  <c r="AP1555" i="3"/>
  <c r="AU1555" i="3" s="1"/>
  <c r="AN1555" i="3"/>
  <c r="AM1555" i="3"/>
  <c r="AL1555" i="3"/>
  <c r="AK1555" i="3"/>
  <c r="AO1555" i="3" s="1"/>
  <c r="W1555" i="3" s="1"/>
  <c r="AF1555" i="3" s="1"/>
  <c r="O1555" i="3"/>
  <c r="N1555" i="3"/>
  <c r="AP1554" i="3"/>
  <c r="AU1554" i="3" s="1"/>
  <c r="AN1554" i="3"/>
  <c r="AM1554" i="3"/>
  <c r="AL1554" i="3"/>
  <c r="AK1554" i="3"/>
  <c r="AO1554" i="3" s="1"/>
  <c r="O1554" i="3"/>
  <c r="N1554" i="3"/>
  <c r="AP1553" i="3"/>
  <c r="AU1553" i="3" s="1"/>
  <c r="AN1553" i="3"/>
  <c r="AM1553" i="3"/>
  <c r="AL1553" i="3"/>
  <c r="AK1553" i="3"/>
  <c r="AO1553" i="3" s="1"/>
  <c r="O1553" i="3"/>
  <c r="N1553" i="3"/>
  <c r="AP1552" i="3"/>
  <c r="AU1552" i="3" s="1"/>
  <c r="AN1552" i="3"/>
  <c r="AM1552" i="3"/>
  <c r="AL1552" i="3"/>
  <c r="AK1552" i="3"/>
  <c r="AO1552" i="3" s="1"/>
  <c r="W1552" i="3" s="1"/>
  <c r="AF1552" i="3" s="1"/>
  <c r="O1552" i="3"/>
  <c r="N1552" i="3"/>
  <c r="AP1551" i="3"/>
  <c r="AU1551" i="3" s="1"/>
  <c r="AN1551" i="3"/>
  <c r="AM1551" i="3"/>
  <c r="AL1551" i="3"/>
  <c r="AK1551" i="3"/>
  <c r="AO1551" i="3" s="1"/>
  <c r="W1551" i="3" s="1"/>
  <c r="AF1551" i="3" s="1"/>
  <c r="O1551" i="3"/>
  <c r="N1551" i="3"/>
  <c r="AP1550" i="3"/>
  <c r="AU1550" i="3" s="1"/>
  <c r="AN1550" i="3"/>
  <c r="AM1550" i="3"/>
  <c r="AL1550" i="3"/>
  <c r="AK1550" i="3"/>
  <c r="AO1550" i="3" s="1"/>
  <c r="O1550" i="3"/>
  <c r="N1550" i="3"/>
  <c r="AP1549" i="3"/>
  <c r="AU1549" i="3" s="1"/>
  <c r="AN1549" i="3"/>
  <c r="AM1549" i="3"/>
  <c r="AL1549" i="3"/>
  <c r="AK1549" i="3"/>
  <c r="AO1549" i="3" s="1"/>
  <c r="W1549" i="3" s="1"/>
  <c r="AF1549" i="3" s="1"/>
  <c r="O1549" i="3"/>
  <c r="N1549" i="3"/>
  <c r="AP1548" i="3"/>
  <c r="AU1548" i="3" s="1"/>
  <c r="AN1548" i="3"/>
  <c r="AM1548" i="3"/>
  <c r="AL1548" i="3"/>
  <c r="AK1548" i="3"/>
  <c r="AO1548" i="3" s="1"/>
  <c r="O1548" i="3"/>
  <c r="N1548" i="3"/>
  <c r="AP1547" i="3"/>
  <c r="AU1547" i="3" s="1"/>
  <c r="AN1547" i="3"/>
  <c r="AM1547" i="3"/>
  <c r="AL1547" i="3"/>
  <c r="AK1547" i="3"/>
  <c r="AO1547" i="3" s="1"/>
  <c r="W1547" i="3" s="1"/>
  <c r="AF1547" i="3" s="1"/>
  <c r="O1547" i="3"/>
  <c r="N1547" i="3"/>
  <c r="AP1546" i="3"/>
  <c r="AU1546" i="3" s="1"/>
  <c r="AN1546" i="3"/>
  <c r="AM1546" i="3"/>
  <c r="AL1546" i="3"/>
  <c r="AK1546" i="3"/>
  <c r="AO1546" i="3" s="1"/>
  <c r="O1546" i="3"/>
  <c r="N1546" i="3"/>
  <c r="AP1545" i="3"/>
  <c r="AU1545" i="3" s="1"/>
  <c r="AN1545" i="3"/>
  <c r="AM1545" i="3"/>
  <c r="AL1545" i="3"/>
  <c r="AK1545" i="3"/>
  <c r="AO1545" i="3" s="1"/>
  <c r="W1545" i="3" s="1"/>
  <c r="AF1545" i="3" s="1"/>
  <c r="O1545" i="3"/>
  <c r="N1545" i="3"/>
  <c r="AP1544" i="3"/>
  <c r="AU1544" i="3" s="1"/>
  <c r="AN1544" i="3"/>
  <c r="AM1544" i="3"/>
  <c r="AL1544" i="3"/>
  <c r="AK1544" i="3"/>
  <c r="AO1544" i="3" s="1"/>
  <c r="W1544" i="3"/>
  <c r="AF1544" i="3" s="1"/>
  <c r="O1544" i="3"/>
  <c r="N1544" i="3"/>
  <c r="AP1543" i="3"/>
  <c r="AU1543" i="3" s="1"/>
  <c r="AN1543" i="3"/>
  <c r="AM1543" i="3"/>
  <c r="AL1543" i="3"/>
  <c r="AK1543" i="3"/>
  <c r="AO1543" i="3" s="1"/>
  <c r="W1543" i="3" s="1"/>
  <c r="AF1543" i="3" s="1"/>
  <c r="O1543" i="3"/>
  <c r="N1543" i="3"/>
  <c r="AP1542" i="3"/>
  <c r="AU1542" i="3" s="1"/>
  <c r="AN1542" i="3"/>
  <c r="AM1542" i="3"/>
  <c r="AL1542" i="3"/>
  <c r="AK1542" i="3"/>
  <c r="AO1542" i="3" s="1"/>
  <c r="O1542" i="3"/>
  <c r="N1542" i="3"/>
  <c r="AP1541" i="3"/>
  <c r="AU1541" i="3" s="1"/>
  <c r="AN1541" i="3"/>
  <c r="AM1541" i="3"/>
  <c r="AL1541" i="3"/>
  <c r="AK1541" i="3"/>
  <c r="AO1541" i="3" s="1"/>
  <c r="W1541" i="3" s="1"/>
  <c r="AF1541" i="3" s="1"/>
  <c r="O1541" i="3"/>
  <c r="N1541" i="3"/>
  <c r="AP1540" i="3"/>
  <c r="AU1540" i="3" s="1"/>
  <c r="AN1540" i="3"/>
  <c r="AM1540" i="3"/>
  <c r="AL1540" i="3"/>
  <c r="AK1540" i="3"/>
  <c r="AO1540" i="3" s="1"/>
  <c r="O1540" i="3"/>
  <c r="N1540" i="3"/>
  <c r="AP1539" i="3"/>
  <c r="AU1539" i="3" s="1"/>
  <c r="AN1539" i="3"/>
  <c r="AM1539" i="3"/>
  <c r="AL1539" i="3"/>
  <c r="AK1539" i="3"/>
  <c r="AO1539" i="3" s="1"/>
  <c r="W1539" i="3" s="1"/>
  <c r="AF1539" i="3" s="1"/>
  <c r="O1539" i="3"/>
  <c r="N1539" i="3"/>
  <c r="AP1538" i="3"/>
  <c r="AU1538" i="3" s="1"/>
  <c r="AN1538" i="3"/>
  <c r="AM1538" i="3"/>
  <c r="AL1538" i="3"/>
  <c r="AK1538" i="3"/>
  <c r="AO1538" i="3" s="1"/>
  <c r="V1538" i="3"/>
  <c r="O1538" i="3"/>
  <c r="N1538" i="3"/>
  <c r="AP1537" i="3"/>
  <c r="AU1537" i="3" s="1"/>
  <c r="AN1537" i="3"/>
  <c r="AM1537" i="3"/>
  <c r="AL1537" i="3"/>
  <c r="AK1537" i="3"/>
  <c r="AO1537" i="3" s="1"/>
  <c r="V1537" i="3"/>
  <c r="O1537" i="3"/>
  <c r="N1537" i="3"/>
  <c r="AP1536" i="3"/>
  <c r="AU1536" i="3" s="1"/>
  <c r="AN1536" i="3"/>
  <c r="AM1536" i="3"/>
  <c r="AL1536" i="3"/>
  <c r="AK1536" i="3"/>
  <c r="AO1536" i="3" s="1"/>
  <c r="V1536" i="3"/>
  <c r="O1536" i="3"/>
  <c r="N1536" i="3"/>
  <c r="AP1535" i="3"/>
  <c r="AU1535" i="3" s="1"/>
  <c r="AN1535" i="3"/>
  <c r="AM1535" i="3"/>
  <c r="AL1535" i="3"/>
  <c r="AK1535" i="3"/>
  <c r="AO1535" i="3" s="1"/>
  <c r="W1535" i="3" s="1"/>
  <c r="AF1535" i="3" s="1"/>
  <c r="O1535" i="3"/>
  <c r="N1535" i="3"/>
  <c r="AP1534" i="3"/>
  <c r="AU1534" i="3" s="1"/>
  <c r="AN1534" i="3"/>
  <c r="AM1534" i="3"/>
  <c r="AL1534" i="3"/>
  <c r="AK1534" i="3"/>
  <c r="AO1534" i="3" s="1"/>
  <c r="W1534" i="3" s="1"/>
  <c r="AF1534" i="3" s="1"/>
  <c r="O1534" i="3"/>
  <c r="N1534" i="3"/>
  <c r="AP1533" i="3"/>
  <c r="AU1533" i="3" s="1"/>
  <c r="AN1533" i="3"/>
  <c r="AM1533" i="3"/>
  <c r="AL1533" i="3"/>
  <c r="AK1533" i="3"/>
  <c r="AO1533" i="3" s="1"/>
  <c r="O1533" i="3"/>
  <c r="N1533" i="3"/>
  <c r="AP1532" i="3"/>
  <c r="AU1532" i="3" s="1"/>
  <c r="AN1532" i="3"/>
  <c r="AM1532" i="3"/>
  <c r="AL1532" i="3"/>
  <c r="AK1532" i="3"/>
  <c r="AO1532" i="3" s="1"/>
  <c r="W1532" i="3"/>
  <c r="O1532" i="3"/>
  <c r="N1532" i="3"/>
  <c r="AP1531" i="3"/>
  <c r="AU1531" i="3" s="1"/>
  <c r="AN1531" i="3"/>
  <c r="AM1531" i="3"/>
  <c r="AL1531" i="3"/>
  <c r="AK1531" i="3"/>
  <c r="AO1531" i="3" s="1"/>
  <c r="O1531" i="3"/>
  <c r="N1531" i="3"/>
  <c r="AP1530" i="3"/>
  <c r="AU1530" i="3" s="1"/>
  <c r="AN1530" i="3"/>
  <c r="AM1530" i="3"/>
  <c r="AL1530" i="3"/>
  <c r="AK1530" i="3"/>
  <c r="AO1530" i="3" s="1"/>
  <c r="O1530" i="3"/>
  <c r="N1530" i="3"/>
  <c r="AP1529" i="3"/>
  <c r="AU1529" i="3" s="1"/>
  <c r="AN1529" i="3"/>
  <c r="AM1529" i="3"/>
  <c r="AL1529" i="3"/>
  <c r="AK1529" i="3"/>
  <c r="AO1529" i="3" s="1"/>
  <c r="O1529" i="3"/>
  <c r="N1529" i="3"/>
  <c r="AP1528" i="3"/>
  <c r="AU1528" i="3" s="1"/>
  <c r="AN1528" i="3"/>
  <c r="AM1528" i="3"/>
  <c r="AL1528" i="3"/>
  <c r="AK1528" i="3"/>
  <c r="AO1528" i="3" s="1"/>
  <c r="O1528" i="3"/>
  <c r="N1528" i="3"/>
  <c r="AP1527" i="3"/>
  <c r="AU1527" i="3" s="1"/>
  <c r="AN1527" i="3"/>
  <c r="AM1527" i="3"/>
  <c r="AL1527" i="3"/>
  <c r="AK1527" i="3"/>
  <c r="AO1527" i="3" s="1"/>
  <c r="W1527" i="3" s="1"/>
  <c r="AF1527" i="3" s="1"/>
  <c r="O1527" i="3"/>
  <c r="N1527" i="3"/>
  <c r="AP1526" i="3"/>
  <c r="AU1526" i="3" s="1"/>
  <c r="AN1526" i="3"/>
  <c r="AM1526" i="3"/>
  <c r="AL1526" i="3"/>
  <c r="AK1526" i="3"/>
  <c r="AO1526" i="3" s="1"/>
  <c r="W1526" i="3" s="1"/>
  <c r="AF1526" i="3" s="1"/>
  <c r="O1526" i="3"/>
  <c r="N1526" i="3"/>
  <c r="AP1525" i="3"/>
  <c r="AU1525" i="3" s="1"/>
  <c r="AN1525" i="3"/>
  <c r="AM1525" i="3"/>
  <c r="AL1525" i="3"/>
  <c r="AK1525" i="3"/>
  <c r="AO1525" i="3" s="1"/>
  <c r="O1525" i="3"/>
  <c r="N1525" i="3"/>
  <c r="AP1524" i="3"/>
  <c r="AU1524" i="3" s="1"/>
  <c r="AN1524" i="3"/>
  <c r="AM1524" i="3"/>
  <c r="AL1524" i="3"/>
  <c r="AK1524" i="3"/>
  <c r="AO1524" i="3" s="1"/>
  <c r="W1524" i="3"/>
  <c r="O1524" i="3"/>
  <c r="N1524" i="3"/>
  <c r="AP1523" i="3"/>
  <c r="AU1523" i="3" s="1"/>
  <c r="AN1523" i="3"/>
  <c r="AM1523" i="3"/>
  <c r="AL1523" i="3"/>
  <c r="AK1523" i="3"/>
  <c r="AO1523" i="3" s="1"/>
  <c r="W1523" i="3"/>
  <c r="O1523" i="3"/>
  <c r="N1523" i="3"/>
  <c r="AP1522" i="3"/>
  <c r="AU1522" i="3" s="1"/>
  <c r="AN1522" i="3"/>
  <c r="AM1522" i="3"/>
  <c r="AL1522" i="3"/>
  <c r="AK1522" i="3"/>
  <c r="AO1522" i="3" s="1"/>
  <c r="O1522" i="3"/>
  <c r="N1522" i="3"/>
  <c r="AP1521" i="3"/>
  <c r="AU1521" i="3" s="1"/>
  <c r="AN1521" i="3"/>
  <c r="AM1521" i="3"/>
  <c r="AL1521" i="3"/>
  <c r="AK1521" i="3"/>
  <c r="AO1521" i="3" s="1"/>
  <c r="W1521" i="3"/>
  <c r="AF1521" i="3" s="1"/>
  <c r="O1521" i="3"/>
  <c r="N1521" i="3"/>
  <c r="AP1520" i="3"/>
  <c r="AU1520" i="3" s="1"/>
  <c r="AN1520" i="3"/>
  <c r="AM1520" i="3"/>
  <c r="AL1520" i="3"/>
  <c r="AK1520" i="3"/>
  <c r="AO1520" i="3" s="1"/>
  <c r="W1520" i="3" s="1"/>
  <c r="AF1520" i="3" s="1"/>
  <c r="O1520" i="3"/>
  <c r="N1520" i="3"/>
  <c r="AP1519" i="3"/>
  <c r="AU1519" i="3" s="1"/>
  <c r="AN1519" i="3"/>
  <c r="AM1519" i="3"/>
  <c r="AL1519" i="3"/>
  <c r="AK1519" i="3"/>
  <c r="AO1519" i="3" s="1"/>
  <c r="W1519" i="3" s="1"/>
  <c r="AF1519" i="3" s="1"/>
  <c r="O1519" i="3"/>
  <c r="N1519" i="3"/>
  <c r="AP1518" i="3"/>
  <c r="AU1518" i="3" s="1"/>
  <c r="AN1518" i="3"/>
  <c r="AM1518" i="3"/>
  <c r="AL1518" i="3"/>
  <c r="AK1518" i="3"/>
  <c r="AO1518" i="3" s="1"/>
  <c r="O1518" i="3"/>
  <c r="N1518" i="3"/>
  <c r="AP1517" i="3"/>
  <c r="AU1517" i="3" s="1"/>
  <c r="AN1517" i="3"/>
  <c r="AM1517" i="3"/>
  <c r="AL1517" i="3"/>
  <c r="AK1517" i="3"/>
  <c r="AO1517" i="3" s="1"/>
  <c r="W1517" i="3" s="1"/>
  <c r="AF1517" i="3" s="1"/>
  <c r="O1517" i="3"/>
  <c r="N1517" i="3"/>
  <c r="AP1516" i="3"/>
  <c r="AU1516" i="3" s="1"/>
  <c r="AN1516" i="3"/>
  <c r="AM1516" i="3"/>
  <c r="AL1516" i="3"/>
  <c r="AK1516" i="3"/>
  <c r="AO1516" i="3" s="1"/>
  <c r="O1516" i="3"/>
  <c r="N1516" i="3"/>
  <c r="AP1515" i="3"/>
  <c r="AU1515" i="3" s="1"/>
  <c r="AN1515" i="3"/>
  <c r="AM1515" i="3"/>
  <c r="AL1515" i="3"/>
  <c r="AK1515" i="3"/>
  <c r="AO1515" i="3" s="1"/>
  <c r="O1515" i="3"/>
  <c r="N1515" i="3"/>
  <c r="AP1514" i="3"/>
  <c r="AU1514" i="3" s="1"/>
  <c r="AN1514" i="3"/>
  <c r="AM1514" i="3"/>
  <c r="AL1514" i="3"/>
  <c r="AK1514" i="3"/>
  <c r="AO1514" i="3" s="1"/>
  <c r="W1514" i="3" s="1"/>
  <c r="AF1514" i="3" s="1"/>
  <c r="O1514" i="3"/>
  <c r="N1514" i="3"/>
  <c r="AP1513" i="3"/>
  <c r="AU1513" i="3" s="1"/>
  <c r="AN1513" i="3"/>
  <c r="AM1513" i="3"/>
  <c r="AL1513" i="3"/>
  <c r="AK1513" i="3"/>
  <c r="AO1513" i="3" s="1"/>
  <c r="W1513" i="3" s="1"/>
  <c r="AF1513" i="3" s="1"/>
  <c r="O1513" i="3"/>
  <c r="N1513" i="3"/>
  <c r="AP1512" i="3"/>
  <c r="AU1512" i="3" s="1"/>
  <c r="AN1512" i="3"/>
  <c r="AM1512" i="3"/>
  <c r="AL1512" i="3"/>
  <c r="AK1512" i="3"/>
  <c r="AO1512" i="3" s="1"/>
  <c r="O1512" i="3"/>
  <c r="N1512" i="3"/>
  <c r="AP1511" i="3"/>
  <c r="AU1511" i="3" s="1"/>
  <c r="AN1511" i="3"/>
  <c r="AM1511" i="3"/>
  <c r="AL1511" i="3"/>
  <c r="AK1511" i="3"/>
  <c r="AO1511" i="3" s="1"/>
  <c r="W1511" i="3" s="1"/>
  <c r="AF1511" i="3" s="1"/>
  <c r="O1511" i="3"/>
  <c r="N1511" i="3"/>
  <c r="AP1510" i="3"/>
  <c r="AU1510" i="3" s="1"/>
  <c r="AN1510" i="3"/>
  <c r="AM1510" i="3"/>
  <c r="AL1510" i="3"/>
  <c r="AK1510" i="3"/>
  <c r="AO1510" i="3" s="1"/>
  <c r="O1510" i="3"/>
  <c r="N1510" i="3"/>
  <c r="AP1509" i="3"/>
  <c r="AU1509" i="3" s="1"/>
  <c r="AN1509" i="3"/>
  <c r="AM1509" i="3"/>
  <c r="AL1509" i="3"/>
  <c r="AK1509" i="3"/>
  <c r="AO1509" i="3" s="1"/>
  <c r="O1509" i="3"/>
  <c r="N1509" i="3"/>
  <c r="AP1508" i="3"/>
  <c r="AU1508" i="3" s="1"/>
  <c r="AN1508" i="3"/>
  <c r="AM1508" i="3"/>
  <c r="AL1508" i="3"/>
  <c r="AK1508" i="3"/>
  <c r="AO1508" i="3" s="1"/>
  <c r="O1508" i="3"/>
  <c r="N1508" i="3"/>
  <c r="AP1507" i="3"/>
  <c r="AU1507" i="3" s="1"/>
  <c r="AN1507" i="3"/>
  <c r="AM1507" i="3"/>
  <c r="AL1507" i="3"/>
  <c r="AK1507" i="3"/>
  <c r="AO1507" i="3" s="1"/>
  <c r="W1507" i="3"/>
  <c r="O1507" i="3"/>
  <c r="N1507" i="3"/>
  <c r="AP1506" i="3"/>
  <c r="AU1506" i="3" s="1"/>
  <c r="AN1506" i="3"/>
  <c r="AM1506" i="3"/>
  <c r="AL1506" i="3"/>
  <c r="AK1506" i="3"/>
  <c r="AO1506" i="3" s="1"/>
  <c r="W1506" i="3" s="1"/>
  <c r="AF1506" i="3" s="1"/>
  <c r="O1506" i="3"/>
  <c r="N1506" i="3"/>
  <c r="AP1505" i="3"/>
  <c r="AU1505" i="3" s="1"/>
  <c r="AN1505" i="3"/>
  <c r="AM1505" i="3"/>
  <c r="AL1505" i="3"/>
  <c r="AK1505" i="3"/>
  <c r="AO1505" i="3" s="1"/>
  <c r="O1505" i="3"/>
  <c r="N1505" i="3"/>
  <c r="AP1504" i="3"/>
  <c r="AU1504" i="3" s="1"/>
  <c r="AN1504" i="3"/>
  <c r="AM1504" i="3"/>
  <c r="AL1504" i="3"/>
  <c r="AK1504" i="3"/>
  <c r="AO1504" i="3" s="1"/>
  <c r="O1504" i="3"/>
  <c r="N1504" i="3"/>
  <c r="AP1503" i="3"/>
  <c r="AU1503" i="3" s="1"/>
  <c r="AN1503" i="3"/>
  <c r="AM1503" i="3"/>
  <c r="AL1503" i="3"/>
  <c r="AK1503" i="3"/>
  <c r="AO1503" i="3" s="1"/>
  <c r="O1503" i="3"/>
  <c r="N1503" i="3"/>
  <c r="AP1502" i="3"/>
  <c r="AU1502" i="3" s="1"/>
  <c r="AN1502" i="3"/>
  <c r="AM1502" i="3"/>
  <c r="AL1502" i="3"/>
  <c r="AK1502" i="3"/>
  <c r="AO1502" i="3" s="1"/>
  <c r="O1502" i="3"/>
  <c r="N1502" i="3"/>
  <c r="AP1501" i="3"/>
  <c r="AU1501" i="3" s="1"/>
  <c r="AN1501" i="3"/>
  <c r="AM1501" i="3"/>
  <c r="AL1501" i="3"/>
  <c r="AK1501" i="3"/>
  <c r="AO1501" i="3" s="1"/>
  <c r="W1501" i="3" s="1"/>
  <c r="AF1501" i="3" s="1"/>
  <c r="O1501" i="3"/>
  <c r="N1501" i="3"/>
  <c r="AP1500" i="3"/>
  <c r="AU1500" i="3" s="1"/>
  <c r="AN1500" i="3"/>
  <c r="AM1500" i="3"/>
  <c r="AL1500" i="3"/>
  <c r="AK1500" i="3"/>
  <c r="AO1500" i="3" s="1"/>
  <c r="O1500" i="3"/>
  <c r="N1500" i="3"/>
  <c r="AP1499" i="3"/>
  <c r="AU1499" i="3" s="1"/>
  <c r="AN1499" i="3"/>
  <c r="AM1499" i="3"/>
  <c r="AL1499" i="3"/>
  <c r="AK1499" i="3"/>
  <c r="AO1499" i="3" s="1"/>
  <c r="O1499" i="3"/>
  <c r="N1499" i="3"/>
  <c r="AP1498" i="3"/>
  <c r="AU1498" i="3" s="1"/>
  <c r="AN1498" i="3"/>
  <c r="AM1498" i="3"/>
  <c r="AL1498" i="3"/>
  <c r="AK1498" i="3"/>
  <c r="AO1498" i="3" s="1"/>
  <c r="O1498" i="3"/>
  <c r="N1498" i="3"/>
  <c r="AP1497" i="3"/>
  <c r="AU1497" i="3" s="1"/>
  <c r="AN1497" i="3"/>
  <c r="AM1497" i="3"/>
  <c r="AL1497" i="3"/>
  <c r="AK1497" i="3"/>
  <c r="AO1497" i="3" s="1"/>
  <c r="O1497" i="3"/>
  <c r="N1497" i="3"/>
  <c r="AP1496" i="3"/>
  <c r="AU1496" i="3" s="1"/>
  <c r="AN1496" i="3"/>
  <c r="AM1496" i="3"/>
  <c r="AL1496" i="3"/>
  <c r="AK1496" i="3"/>
  <c r="AO1496" i="3" s="1"/>
  <c r="O1496" i="3"/>
  <c r="N1496" i="3"/>
  <c r="AP1495" i="3"/>
  <c r="AU1495" i="3" s="1"/>
  <c r="AN1495" i="3"/>
  <c r="AM1495" i="3"/>
  <c r="AL1495" i="3"/>
  <c r="AK1495" i="3"/>
  <c r="AO1495" i="3" s="1"/>
  <c r="O1495" i="3"/>
  <c r="N1495" i="3"/>
  <c r="AP1494" i="3"/>
  <c r="AU1494" i="3" s="1"/>
  <c r="AN1494" i="3"/>
  <c r="AM1494" i="3"/>
  <c r="AL1494" i="3"/>
  <c r="AK1494" i="3"/>
  <c r="AO1494" i="3" s="1"/>
  <c r="W1494" i="3" s="1"/>
  <c r="AF1494" i="3" s="1"/>
  <c r="O1494" i="3"/>
  <c r="N1494" i="3"/>
  <c r="AP1493" i="3"/>
  <c r="AU1493" i="3" s="1"/>
  <c r="AN1493" i="3"/>
  <c r="AM1493" i="3"/>
  <c r="AL1493" i="3"/>
  <c r="AK1493" i="3"/>
  <c r="AO1493" i="3" s="1"/>
  <c r="O1493" i="3"/>
  <c r="N1493" i="3"/>
  <c r="AP1492" i="3"/>
  <c r="AU1492" i="3" s="1"/>
  <c r="AN1492" i="3"/>
  <c r="AM1492" i="3"/>
  <c r="AL1492" i="3"/>
  <c r="AK1492" i="3"/>
  <c r="AO1492" i="3" s="1"/>
  <c r="W1492" i="3"/>
  <c r="O1492" i="3"/>
  <c r="N1492" i="3"/>
  <c r="AP1491" i="3"/>
  <c r="AU1491" i="3" s="1"/>
  <c r="AN1491" i="3"/>
  <c r="AM1491" i="3"/>
  <c r="AL1491" i="3"/>
  <c r="AK1491" i="3"/>
  <c r="AO1491" i="3" s="1"/>
  <c r="W1491" i="3"/>
  <c r="O1491" i="3"/>
  <c r="N1491" i="3"/>
  <c r="AP1490" i="3"/>
  <c r="AU1490" i="3" s="1"/>
  <c r="AN1490" i="3"/>
  <c r="AM1490" i="3"/>
  <c r="AL1490" i="3"/>
  <c r="AK1490" i="3"/>
  <c r="AO1490" i="3" s="1"/>
  <c r="W1490" i="3" s="1"/>
  <c r="AF1490" i="3" s="1"/>
  <c r="O1490" i="3"/>
  <c r="N1490" i="3"/>
  <c r="AP1489" i="3"/>
  <c r="AU1489" i="3" s="1"/>
  <c r="AN1489" i="3"/>
  <c r="AM1489" i="3"/>
  <c r="AL1489" i="3"/>
  <c r="AK1489" i="3"/>
  <c r="AO1489" i="3" s="1"/>
  <c r="O1489" i="3"/>
  <c r="N1489" i="3"/>
  <c r="AP1488" i="3"/>
  <c r="AU1488" i="3" s="1"/>
  <c r="AN1488" i="3"/>
  <c r="AM1488" i="3"/>
  <c r="AL1488" i="3"/>
  <c r="AK1488" i="3"/>
  <c r="AO1488" i="3" s="1"/>
  <c r="W1488" i="3" s="1"/>
  <c r="AF1488" i="3" s="1"/>
  <c r="O1488" i="3"/>
  <c r="N1488" i="3"/>
  <c r="AP1487" i="3"/>
  <c r="AU1487" i="3" s="1"/>
  <c r="AN1487" i="3"/>
  <c r="AM1487" i="3"/>
  <c r="AL1487" i="3"/>
  <c r="AK1487" i="3"/>
  <c r="AO1487" i="3" s="1"/>
  <c r="O1487" i="3"/>
  <c r="N1487" i="3"/>
  <c r="AP1486" i="3"/>
  <c r="AU1486" i="3" s="1"/>
  <c r="AN1486" i="3"/>
  <c r="AM1486" i="3"/>
  <c r="AL1486" i="3"/>
  <c r="AK1486" i="3"/>
  <c r="AO1486" i="3" s="1"/>
  <c r="O1486" i="3"/>
  <c r="N1486" i="3"/>
  <c r="AP1485" i="3"/>
  <c r="AU1485" i="3" s="1"/>
  <c r="AN1485" i="3"/>
  <c r="AM1485" i="3"/>
  <c r="AL1485" i="3"/>
  <c r="AK1485" i="3"/>
  <c r="AO1485" i="3" s="1"/>
  <c r="W1485" i="3" s="1"/>
  <c r="AF1485" i="3" s="1"/>
  <c r="O1485" i="3"/>
  <c r="N1485" i="3"/>
  <c r="AP1484" i="3"/>
  <c r="AU1484" i="3" s="1"/>
  <c r="AN1484" i="3"/>
  <c r="AM1484" i="3"/>
  <c r="AL1484" i="3"/>
  <c r="AK1484" i="3"/>
  <c r="AO1484" i="3" s="1"/>
  <c r="O1484" i="3"/>
  <c r="N1484" i="3"/>
  <c r="AP1483" i="3"/>
  <c r="AU1483" i="3" s="1"/>
  <c r="AN1483" i="3"/>
  <c r="AM1483" i="3"/>
  <c r="AL1483" i="3"/>
  <c r="AK1483" i="3"/>
  <c r="AO1483" i="3" s="1"/>
  <c r="O1483" i="3"/>
  <c r="N1483" i="3"/>
  <c r="AP1482" i="3"/>
  <c r="AU1482" i="3" s="1"/>
  <c r="AN1482" i="3"/>
  <c r="AM1482" i="3"/>
  <c r="AL1482" i="3"/>
  <c r="AK1482" i="3"/>
  <c r="AO1482" i="3" s="1"/>
  <c r="O1482" i="3"/>
  <c r="N1482" i="3"/>
  <c r="AP1481" i="3"/>
  <c r="AU1481" i="3" s="1"/>
  <c r="AN1481" i="3"/>
  <c r="AM1481" i="3"/>
  <c r="AL1481" i="3"/>
  <c r="AK1481" i="3"/>
  <c r="AO1481" i="3" s="1"/>
  <c r="O1481" i="3"/>
  <c r="N1481" i="3"/>
  <c r="AP1480" i="3"/>
  <c r="AU1480" i="3" s="1"/>
  <c r="AN1480" i="3"/>
  <c r="AM1480" i="3"/>
  <c r="AL1480" i="3"/>
  <c r="AK1480" i="3"/>
  <c r="AO1480" i="3" s="1"/>
  <c r="O1480" i="3"/>
  <c r="N1480" i="3"/>
  <c r="AP1479" i="3"/>
  <c r="AU1479" i="3" s="1"/>
  <c r="AN1479" i="3"/>
  <c r="AM1479" i="3"/>
  <c r="AL1479" i="3"/>
  <c r="AK1479" i="3"/>
  <c r="AO1479" i="3" s="1"/>
  <c r="O1479" i="3"/>
  <c r="N1479" i="3"/>
  <c r="AP1478" i="3"/>
  <c r="AU1478" i="3" s="1"/>
  <c r="AN1478" i="3"/>
  <c r="AM1478" i="3"/>
  <c r="AL1478" i="3"/>
  <c r="AK1478" i="3"/>
  <c r="AO1478" i="3" s="1"/>
  <c r="O1478" i="3"/>
  <c r="N1478" i="3"/>
  <c r="AP1477" i="3"/>
  <c r="AU1477" i="3" s="1"/>
  <c r="AN1477" i="3"/>
  <c r="AM1477" i="3"/>
  <c r="AL1477" i="3"/>
  <c r="AK1477" i="3"/>
  <c r="AO1477" i="3" s="1"/>
  <c r="O1477" i="3"/>
  <c r="N1477" i="3"/>
  <c r="AP1476" i="3"/>
  <c r="AU1476" i="3" s="1"/>
  <c r="AN1476" i="3"/>
  <c r="AM1476" i="3"/>
  <c r="AL1476" i="3"/>
  <c r="AK1476" i="3"/>
  <c r="AO1476" i="3" s="1"/>
  <c r="W1476" i="3" s="1"/>
  <c r="AF1476" i="3" s="1"/>
  <c r="O1476" i="3"/>
  <c r="N1476" i="3"/>
  <c r="AP1475" i="3"/>
  <c r="AU1475" i="3" s="1"/>
  <c r="AN1475" i="3"/>
  <c r="AM1475" i="3"/>
  <c r="AL1475" i="3"/>
  <c r="AK1475" i="3"/>
  <c r="AO1475" i="3" s="1"/>
  <c r="W1475" i="3"/>
  <c r="AF1475" i="3" s="1"/>
  <c r="O1475" i="3"/>
  <c r="N1475" i="3"/>
  <c r="AP1474" i="3"/>
  <c r="AU1474" i="3" s="1"/>
  <c r="AN1474" i="3"/>
  <c r="AM1474" i="3"/>
  <c r="AL1474" i="3"/>
  <c r="AK1474" i="3"/>
  <c r="AO1474" i="3" s="1"/>
  <c r="W1474" i="3"/>
  <c r="O1474" i="3"/>
  <c r="N1474" i="3"/>
  <c r="AP1473" i="3"/>
  <c r="AU1473" i="3" s="1"/>
  <c r="AN1473" i="3"/>
  <c r="AM1473" i="3"/>
  <c r="AL1473" i="3"/>
  <c r="AK1473" i="3"/>
  <c r="AO1473" i="3" s="1"/>
  <c r="O1473" i="3"/>
  <c r="N1473" i="3"/>
  <c r="AP1472" i="3"/>
  <c r="AU1472" i="3" s="1"/>
  <c r="AN1472" i="3"/>
  <c r="AM1472" i="3"/>
  <c r="AL1472" i="3"/>
  <c r="AK1472" i="3"/>
  <c r="AO1472" i="3" s="1"/>
  <c r="O1472" i="3"/>
  <c r="N1472" i="3"/>
  <c r="AP1471" i="3"/>
  <c r="AU1471" i="3" s="1"/>
  <c r="AN1471" i="3"/>
  <c r="AM1471" i="3"/>
  <c r="AL1471" i="3"/>
  <c r="AK1471" i="3"/>
  <c r="AO1471" i="3" s="1"/>
  <c r="W1471" i="3" s="1"/>
  <c r="AF1471" i="3" s="1"/>
  <c r="O1471" i="3"/>
  <c r="N1471" i="3"/>
  <c r="AP1470" i="3"/>
  <c r="AU1470" i="3" s="1"/>
  <c r="AN1470" i="3"/>
  <c r="AM1470" i="3"/>
  <c r="AL1470" i="3"/>
  <c r="AK1470" i="3"/>
  <c r="AO1470" i="3" s="1"/>
  <c r="W1470" i="3" s="1"/>
  <c r="AF1470" i="3" s="1"/>
  <c r="O1470" i="3"/>
  <c r="N1470" i="3"/>
  <c r="AP1469" i="3"/>
  <c r="AU1469" i="3" s="1"/>
  <c r="AN1469" i="3"/>
  <c r="AM1469" i="3"/>
  <c r="AL1469" i="3"/>
  <c r="AK1469" i="3"/>
  <c r="AO1469" i="3" s="1"/>
  <c r="O1469" i="3"/>
  <c r="N1469" i="3"/>
  <c r="AP1468" i="3"/>
  <c r="AU1468" i="3" s="1"/>
  <c r="AN1468" i="3"/>
  <c r="AM1468" i="3"/>
  <c r="AL1468" i="3"/>
  <c r="AK1468" i="3"/>
  <c r="AO1468" i="3" s="1"/>
  <c r="O1468" i="3"/>
  <c r="N1468" i="3"/>
  <c r="AP1467" i="3"/>
  <c r="AU1467" i="3" s="1"/>
  <c r="AN1467" i="3"/>
  <c r="AM1467" i="3"/>
  <c r="AL1467" i="3"/>
  <c r="AK1467" i="3"/>
  <c r="AO1467" i="3" s="1"/>
  <c r="W1467" i="3" s="1"/>
  <c r="AF1467" i="3" s="1"/>
  <c r="O1467" i="3"/>
  <c r="N1467" i="3"/>
  <c r="AP1466" i="3"/>
  <c r="AU1466" i="3" s="1"/>
  <c r="AN1466" i="3"/>
  <c r="AM1466" i="3"/>
  <c r="AL1466" i="3"/>
  <c r="AK1466" i="3"/>
  <c r="AO1466" i="3" s="1"/>
  <c r="O1466" i="3"/>
  <c r="N1466" i="3"/>
  <c r="AP1465" i="3"/>
  <c r="AU1465" i="3" s="1"/>
  <c r="AN1465" i="3"/>
  <c r="AM1465" i="3"/>
  <c r="AL1465" i="3"/>
  <c r="AK1465" i="3"/>
  <c r="AO1465" i="3" s="1"/>
  <c r="O1465" i="3"/>
  <c r="N1465" i="3"/>
  <c r="AP1464" i="3"/>
  <c r="AU1464" i="3" s="1"/>
  <c r="AN1464" i="3"/>
  <c r="AM1464" i="3"/>
  <c r="AL1464" i="3"/>
  <c r="AK1464" i="3"/>
  <c r="AO1464" i="3" s="1"/>
  <c r="W1464" i="3" s="1"/>
  <c r="AF1464" i="3" s="1"/>
  <c r="O1464" i="3"/>
  <c r="N1464" i="3"/>
  <c r="AP1463" i="3"/>
  <c r="AU1463" i="3" s="1"/>
  <c r="AN1463" i="3"/>
  <c r="AM1463" i="3"/>
  <c r="AL1463" i="3"/>
  <c r="AK1463" i="3"/>
  <c r="AO1463" i="3" s="1"/>
  <c r="W1463" i="3" s="1"/>
  <c r="AF1463" i="3" s="1"/>
  <c r="O1463" i="3"/>
  <c r="N1463" i="3"/>
  <c r="AP1462" i="3"/>
  <c r="AU1462" i="3" s="1"/>
  <c r="AN1462" i="3"/>
  <c r="AM1462" i="3"/>
  <c r="AL1462" i="3"/>
  <c r="AK1462" i="3"/>
  <c r="AO1462" i="3" s="1"/>
  <c r="W1462" i="3" s="1"/>
  <c r="AF1462" i="3" s="1"/>
  <c r="O1462" i="3"/>
  <c r="N1462" i="3"/>
  <c r="AP1461" i="3"/>
  <c r="AU1461" i="3" s="1"/>
  <c r="AN1461" i="3"/>
  <c r="AM1461" i="3"/>
  <c r="AL1461" i="3"/>
  <c r="AK1461" i="3"/>
  <c r="AO1461" i="3" s="1"/>
  <c r="O1461" i="3"/>
  <c r="N1461" i="3"/>
  <c r="AP1460" i="3"/>
  <c r="AU1460" i="3" s="1"/>
  <c r="AN1460" i="3"/>
  <c r="AM1460" i="3"/>
  <c r="AL1460" i="3"/>
  <c r="AK1460" i="3"/>
  <c r="AO1460" i="3" s="1"/>
  <c r="O1460" i="3"/>
  <c r="N1460" i="3"/>
  <c r="AP1459" i="3"/>
  <c r="AU1459" i="3" s="1"/>
  <c r="AN1459" i="3"/>
  <c r="AM1459" i="3"/>
  <c r="AL1459" i="3"/>
  <c r="AK1459" i="3"/>
  <c r="AO1459" i="3" s="1"/>
  <c r="V1459" i="3"/>
  <c r="O1459" i="3"/>
  <c r="N1459" i="3"/>
  <c r="AP1458" i="3"/>
  <c r="AU1458" i="3" s="1"/>
  <c r="AN1458" i="3"/>
  <c r="AM1458" i="3"/>
  <c r="AL1458" i="3"/>
  <c r="AK1458" i="3"/>
  <c r="AO1458" i="3" s="1"/>
  <c r="W1458" i="3" s="1"/>
  <c r="AF1458" i="3" s="1"/>
  <c r="O1458" i="3"/>
  <c r="N1458" i="3"/>
  <c r="AP1457" i="3"/>
  <c r="AU1457" i="3" s="1"/>
  <c r="AN1457" i="3"/>
  <c r="AM1457" i="3"/>
  <c r="AL1457" i="3"/>
  <c r="AK1457" i="3"/>
  <c r="AO1457" i="3" s="1"/>
  <c r="O1457" i="3"/>
  <c r="N1457" i="3"/>
  <c r="AP1456" i="3"/>
  <c r="AU1456" i="3" s="1"/>
  <c r="AN1456" i="3"/>
  <c r="AM1456" i="3"/>
  <c r="AL1456" i="3"/>
  <c r="AK1456" i="3"/>
  <c r="AO1456" i="3" s="1"/>
  <c r="O1456" i="3"/>
  <c r="N1456" i="3"/>
  <c r="AP1455" i="3"/>
  <c r="AU1455" i="3" s="1"/>
  <c r="AN1455" i="3"/>
  <c r="AM1455" i="3"/>
  <c r="AL1455" i="3"/>
  <c r="AK1455" i="3"/>
  <c r="AO1455" i="3" s="1"/>
  <c r="O1455" i="3"/>
  <c r="N1455" i="3"/>
  <c r="AP1454" i="3"/>
  <c r="AU1454" i="3" s="1"/>
  <c r="AN1454" i="3"/>
  <c r="AM1454" i="3"/>
  <c r="AL1454" i="3"/>
  <c r="AK1454" i="3"/>
  <c r="AO1454" i="3" s="1"/>
  <c r="V1454" i="3"/>
  <c r="O1454" i="3"/>
  <c r="N1454" i="3"/>
  <c r="AP1453" i="3"/>
  <c r="AU1453" i="3" s="1"/>
  <c r="AN1453" i="3"/>
  <c r="AM1453" i="3"/>
  <c r="AL1453" i="3"/>
  <c r="AK1453" i="3"/>
  <c r="AO1453" i="3" s="1"/>
  <c r="V1453" i="3"/>
  <c r="O1453" i="3"/>
  <c r="N1453" i="3"/>
  <c r="AP1452" i="3"/>
  <c r="AU1452" i="3" s="1"/>
  <c r="AN1452" i="3"/>
  <c r="AM1452" i="3"/>
  <c r="AL1452" i="3"/>
  <c r="AK1452" i="3"/>
  <c r="AO1452" i="3" s="1"/>
  <c r="V1452" i="3"/>
  <c r="O1452" i="3"/>
  <c r="N1452" i="3"/>
  <c r="AP1451" i="3"/>
  <c r="AU1451" i="3" s="1"/>
  <c r="AN1451" i="3"/>
  <c r="AM1451" i="3"/>
  <c r="AL1451" i="3"/>
  <c r="AK1451" i="3"/>
  <c r="AO1451" i="3" s="1"/>
  <c r="W1451" i="3" s="1"/>
  <c r="AF1451" i="3" s="1"/>
  <c r="O1451" i="3"/>
  <c r="N1451" i="3"/>
  <c r="AP1450" i="3"/>
  <c r="AU1450" i="3" s="1"/>
  <c r="AN1450" i="3"/>
  <c r="AM1450" i="3"/>
  <c r="AL1450" i="3"/>
  <c r="AK1450" i="3"/>
  <c r="AO1450" i="3" s="1"/>
  <c r="O1450" i="3"/>
  <c r="N1450" i="3"/>
  <c r="AP1449" i="3"/>
  <c r="AU1449" i="3" s="1"/>
  <c r="AN1449" i="3"/>
  <c r="AM1449" i="3"/>
  <c r="AL1449" i="3"/>
  <c r="AK1449" i="3"/>
  <c r="AO1449" i="3" s="1"/>
  <c r="W1449" i="3" s="1"/>
  <c r="AF1449" i="3" s="1"/>
  <c r="O1449" i="3"/>
  <c r="N1449" i="3"/>
  <c r="AP1448" i="3"/>
  <c r="AU1448" i="3" s="1"/>
  <c r="AN1448" i="3"/>
  <c r="AM1448" i="3"/>
  <c r="AL1448" i="3"/>
  <c r="AK1448" i="3"/>
  <c r="AO1448" i="3" s="1"/>
  <c r="O1448" i="3"/>
  <c r="N1448" i="3"/>
  <c r="AP1447" i="3"/>
  <c r="AU1447" i="3" s="1"/>
  <c r="AN1447" i="3"/>
  <c r="AM1447" i="3"/>
  <c r="AL1447" i="3"/>
  <c r="AK1447" i="3"/>
  <c r="AO1447" i="3" s="1"/>
  <c r="O1447" i="3"/>
  <c r="N1447" i="3"/>
  <c r="AP1446" i="3"/>
  <c r="AU1446" i="3" s="1"/>
  <c r="AN1446" i="3"/>
  <c r="AM1446" i="3"/>
  <c r="AL1446" i="3"/>
  <c r="AK1446" i="3"/>
  <c r="AO1446" i="3" s="1"/>
  <c r="O1446" i="3"/>
  <c r="N1446" i="3"/>
  <c r="AP1445" i="3"/>
  <c r="AU1445" i="3" s="1"/>
  <c r="AN1445" i="3"/>
  <c r="AM1445" i="3"/>
  <c r="AL1445" i="3"/>
  <c r="AK1445" i="3"/>
  <c r="AO1445" i="3" s="1"/>
  <c r="O1445" i="3"/>
  <c r="N1445" i="3"/>
  <c r="AP1444" i="3"/>
  <c r="AU1444" i="3" s="1"/>
  <c r="AN1444" i="3"/>
  <c r="AM1444" i="3"/>
  <c r="AL1444" i="3"/>
  <c r="AK1444" i="3"/>
  <c r="AO1444" i="3" s="1"/>
  <c r="O1444" i="3"/>
  <c r="N1444" i="3"/>
  <c r="AP1443" i="3"/>
  <c r="AU1443" i="3" s="1"/>
  <c r="AN1443" i="3"/>
  <c r="AM1443" i="3"/>
  <c r="AL1443" i="3"/>
  <c r="AK1443" i="3"/>
  <c r="AO1443" i="3" s="1"/>
  <c r="O1443" i="3"/>
  <c r="N1443" i="3"/>
  <c r="AP1442" i="3"/>
  <c r="AU1442" i="3" s="1"/>
  <c r="AN1442" i="3"/>
  <c r="AM1442" i="3"/>
  <c r="AL1442" i="3"/>
  <c r="AK1442" i="3"/>
  <c r="AO1442" i="3" s="1"/>
  <c r="W1442" i="3" s="1"/>
  <c r="AF1442" i="3" s="1"/>
  <c r="O1442" i="3"/>
  <c r="N1442" i="3"/>
  <c r="AP1441" i="3"/>
  <c r="AU1441" i="3" s="1"/>
  <c r="AN1441" i="3"/>
  <c r="AM1441" i="3"/>
  <c r="AL1441" i="3"/>
  <c r="AK1441" i="3"/>
  <c r="AO1441" i="3" s="1"/>
  <c r="O1441" i="3"/>
  <c r="N1441" i="3"/>
  <c r="AP1440" i="3"/>
  <c r="AU1440" i="3" s="1"/>
  <c r="AN1440" i="3"/>
  <c r="AM1440" i="3"/>
  <c r="AL1440" i="3"/>
  <c r="AK1440" i="3"/>
  <c r="AO1440" i="3" s="1"/>
  <c r="W1440" i="3" s="1"/>
  <c r="AF1440" i="3" s="1"/>
  <c r="O1440" i="3"/>
  <c r="N1440" i="3"/>
  <c r="AP1439" i="3"/>
  <c r="AU1439" i="3" s="1"/>
  <c r="AN1439" i="3"/>
  <c r="AM1439" i="3"/>
  <c r="AL1439" i="3"/>
  <c r="AK1439" i="3"/>
  <c r="AO1439" i="3" s="1"/>
  <c r="O1439" i="3"/>
  <c r="N1439" i="3"/>
  <c r="AP1438" i="3"/>
  <c r="AU1438" i="3" s="1"/>
  <c r="AN1438" i="3"/>
  <c r="AM1438" i="3"/>
  <c r="AL1438" i="3"/>
  <c r="AK1438" i="3"/>
  <c r="AO1438" i="3" s="1"/>
  <c r="O1438" i="3"/>
  <c r="N1438" i="3"/>
  <c r="AP1437" i="3"/>
  <c r="AU1437" i="3" s="1"/>
  <c r="AN1437" i="3"/>
  <c r="AM1437" i="3"/>
  <c r="AL1437" i="3"/>
  <c r="AK1437" i="3"/>
  <c r="AO1437" i="3" s="1"/>
  <c r="O1437" i="3"/>
  <c r="N1437" i="3"/>
  <c r="AP1436" i="3"/>
  <c r="AU1436" i="3" s="1"/>
  <c r="AN1436" i="3"/>
  <c r="AM1436" i="3"/>
  <c r="AL1436" i="3"/>
  <c r="AK1436" i="3"/>
  <c r="AO1436" i="3" s="1"/>
  <c r="O1436" i="3"/>
  <c r="N1436" i="3"/>
  <c r="AP1435" i="3"/>
  <c r="AU1435" i="3" s="1"/>
  <c r="AN1435" i="3"/>
  <c r="AM1435" i="3"/>
  <c r="AL1435" i="3"/>
  <c r="AK1435" i="3"/>
  <c r="AO1435" i="3" s="1"/>
  <c r="W1435" i="3" s="1"/>
  <c r="AF1435" i="3" s="1"/>
  <c r="O1435" i="3"/>
  <c r="N1435" i="3"/>
  <c r="AP1434" i="3"/>
  <c r="AU1434" i="3" s="1"/>
  <c r="AN1434" i="3"/>
  <c r="AM1434" i="3"/>
  <c r="AL1434" i="3"/>
  <c r="AK1434" i="3"/>
  <c r="AO1434" i="3" s="1"/>
  <c r="O1434" i="3"/>
  <c r="N1434" i="3"/>
  <c r="AP1433" i="3"/>
  <c r="AU1433" i="3" s="1"/>
  <c r="AN1433" i="3"/>
  <c r="AM1433" i="3"/>
  <c r="AL1433" i="3"/>
  <c r="AK1433" i="3"/>
  <c r="AO1433" i="3" s="1"/>
  <c r="O1433" i="3"/>
  <c r="N1433" i="3"/>
  <c r="AP1432" i="3"/>
  <c r="AU1432" i="3" s="1"/>
  <c r="AN1432" i="3"/>
  <c r="AM1432" i="3"/>
  <c r="AL1432" i="3"/>
  <c r="AK1432" i="3"/>
  <c r="AO1432" i="3" s="1"/>
  <c r="O1432" i="3"/>
  <c r="N1432" i="3"/>
  <c r="AP1431" i="3"/>
  <c r="AU1431" i="3" s="1"/>
  <c r="AN1431" i="3"/>
  <c r="AM1431" i="3"/>
  <c r="AL1431" i="3"/>
  <c r="AK1431" i="3"/>
  <c r="AO1431" i="3" s="1"/>
  <c r="W1431" i="3" s="1"/>
  <c r="AF1431" i="3" s="1"/>
  <c r="O1431" i="3"/>
  <c r="N1431" i="3"/>
  <c r="AP1430" i="3"/>
  <c r="AU1430" i="3" s="1"/>
  <c r="AN1430" i="3"/>
  <c r="AM1430" i="3"/>
  <c r="AL1430" i="3"/>
  <c r="AK1430" i="3"/>
  <c r="AO1430" i="3" s="1"/>
  <c r="O1430" i="3"/>
  <c r="N1430" i="3"/>
  <c r="AP1429" i="3"/>
  <c r="AU1429" i="3" s="1"/>
  <c r="AN1429" i="3"/>
  <c r="AM1429" i="3"/>
  <c r="AL1429" i="3"/>
  <c r="AK1429" i="3"/>
  <c r="AO1429" i="3" s="1"/>
  <c r="O1429" i="3"/>
  <c r="N1429" i="3"/>
  <c r="AP1428" i="3"/>
  <c r="AU1428" i="3" s="1"/>
  <c r="AN1428" i="3"/>
  <c r="AM1428" i="3"/>
  <c r="AL1428" i="3"/>
  <c r="AK1428" i="3"/>
  <c r="AO1428" i="3" s="1"/>
  <c r="W1428" i="3" s="1"/>
  <c r="AF1428" i="3" s="1"/>
  <c r="O1428" i="3"/>
  <c r="N1428" i="3"/>
  <c r="AP1427" i="3"/>
  <c r="AU1427" i="3" s="1"/>
  <c r="AN1427" i="3"/>
  <c r="AM1427" i="3"/>
  <c r="AL1427" i="3"/>
  <c r="AK1427" i="3"/>
  <c r="AO1427" i="3" s="1"/>
  <c r="O1427" i="3"/>
  <c r="N1427" i="3"/>
  <c r="AP1426" i="3"/>
  <c r="AU1426" i="3" s="1"/>
  <c r="AN1426" i="3"/>
  <c r="AM1426" i="3"/>
  <c r="AL1426" i="3"/>
  <c r="AK1426" i="3"/>
  <c r="AO1426" i="3" s="1"/>
  <c r="W1426" i="3"/>
  <c r="O1426" i="3"/>
  <c r="N1426" i="3"/>
  <c r="AP1425" i="3"/>
  <c r="AU1425" i="3" s="1"/>
  <c r="AN1425" i="3"/>
  <c r="AM1425" i="3"/>
  <c r="AL1425" i="3"/>
  <c r="AK1425" i="3"/>
  <c r="AO1425" i="3" s="1"/>
  <c r="W1425" i="3" s="1"/>
  <c r="AF1425" i="3" s="1"/>
  <c r="O1425" i="3"/>
  <c r="N1425" i="3"/>
  <c r="AP1424" i="3"/>
  <c r="AU1424" i="3" s="1"/>
  <c r="AN1424" i="3"/>
  <c r="AM1424" i="3"/>
  <c r="AL1424" i="3"/>
  <c r="AK1424" i="3"/>
  <c r="AO1424" i="3" s="1"/>
  <c r="W1424" i="3" s="1"/>
  <c r="AF1424" i="3" s="1"/>
  <c r="O1424" i="3"/>
  <c r="N1424" i="3"/>
  <c r="AP1423" i="3"/>
  <c r="AU1423" i="3" s="1"/>
  <c r="AN1423" i="3"/>
  <c r="AM1423" i="3"/>
  <c r="AL1423" i="3"/>
  <c r="AK1423" i="3"/>
  <c r="AO1423" i="3" s="1"/>
  <c r="W1423" i="3"/>
  <c r="O1423" i="3"/>
  <c r="N1423" i="3"/>
  <c r="AP1422" i="3"/>
  <c r="AU1422" i="3" s="1"/>
  <c r="AN1422" i="3"/>
  <c r="AM1422" i="3"/>
  <c r="AL1422" i="3"/>
  <c r="AK1422" i="3"/>
  <c r="AO1422" i="3" s="1"/>
  <c r="W1422" i="3" s="1"/>
  <c r="AF1422" i="3" s="1"/>
  <c r="O1422" i="3"/>
  <c r="N1422" i="3"/>
  <c r="AP1421" i="3"/>
  <c r="AU1421" i="3" s="1"/>
  <c r="AN1421" i="3"/>
  <c r="AM1421" i="3"/>
  <c r="AL1421" i="3"/>
  <c r="AK1421" i="3"/>
  <c r="AO1421" i="3" s="1"/>
  <c r="W1421" i="3" s="1"/>
  <c r="AF1421" i="3" s="1"/>
  <c r="O1421" i="3"/>
  <c r="N1421" i="3"/>
  <c r="AP1420" i="3"/>
  <c r="AU1420" i="3" s="1"/>
  <c r="AN1420" i="3"/>
  <c r="AM1420" i="3"/>
  <c r="AL1420" i="3"/>
  <c r="AK1420" i="3"/>
  <c r="AO1420" i="3" s="1"/>
  <c r="O1420" i="3"/>
  <c r="N1420" i="3"/>
  <c r="AP1419" i="3"/>
  <c r="AU1419" i="3" s="1"/>
  <c r="AN1419" i="3"/>
  <c r="AM1419" i="3"/>
  <c r="AL1419" i="3"/>
  <c r="AK1419" i="3"/>
  <c r="AO1419" i="3" s="1"/>
  <c r="O1419" i="3"/>
  <c r="N1419" i="3"/>
  <c r="AP1418" i="3"/>
  <c r="AU1418" i="3" s="1"/>
  <c r="AN1418" i="3"/>
  <c r="AM1418" i="3"/>
  <c r="AL1418" i="3"/>
  <c r="AK1418" i="3"/>
  <c r="AO1418" i="3" s="1"/>
  <c r="O1418" i="3"/>
  <c r="N1418" i="3"/>
  <c r="AP1417" i="3"/>
  <c r="AU1417" i="3" s="1"/>
  <c r="AN1417" i="3"/>
  <c r="AM1417" i="3"/>
  <c r="AL1417" i="3"/>
  <c r="AK1417" i="3"/>
  <c r="AO1417" i="3" s="1"/>
  <c r="W1417" i="3" s="1"/>
  <c r="AF1417" i="3" s="1"/>
  <c r="O1417" i="3"/>
  <c r="N1417" i="3"/>
  <c r="AP1416" i="3"/>
  <c r="AU1416" i="3" s="1"/>
  <c r="AN1416" i="3"/>
  <c r="AM1416" i="3"/>
  <c r="AL1416" i="3"/>
  <c r="AK1416" i="3"/>
  <c r="AO1416" i="3" s="1"/>
  <c r="W1416" i="3" s="1"/>
  <c r="AF1416" i="3" s="1"/>
  <c r="O1416" i="3"/>
  <c r="N1416" i="3"/>
  <c r="AP1415" i="3"/>
  <c r="AU1415" i="3" s="1"/>
  <c r="AN1415" i="3"/>
  <c r="AM1415" i="3"/>
  <c r="AL1415" i="3"/>
  <c r="AK1415" i="3"/>
  <c r="AO1415" i="3" s="1"/>
  <c r="O1415" i="3"/>
  <c r="N1415" i="3"/>
  <c r="AP1414" i="3"/>
  <c r="AU1414" i="3" s="1"/>
  <c r="AN1414" i="3"/>
  <c r="AM1414" i="3"/>
  <c r="AL1414" i="3"/>
  <c r="AK1414" i="3"/>
  <c r="AO1414" i="3" s="1"/>
  <c r="O1414" i="3"/>
  <c r="N1414" i="3"/>
  <c r="AP1413" i="3"/>
  <c r="AU1413" i="3" s="1"/>
  <c r="AN1413" i="3"/>
  <c r="AM1413" i="3"/>
  <c r="AL1413" i="3"/>
  <c r="AK1413" i="3"/>
  <c r="AO1413" i="3" s="1"/>
  <c r="O1413" i="3"/>
  <c r="N1413" i="3"/>
  <c r="AP1412" i="3"/>
  <c r="AU1412" i="3" s="1"/>
  <c r="AN1412" i="3"/>
  <c r="AM1412" i="3"/>
  <c r="AL1412" i="3"/>
  <c r="AK1412" i="3"/>
  <c r="AO1412" i="3" s="1"/>
  <c r="W1412" i="3"/>
  <c r="AF1412" i="3" s="1"/>
  <c r="O1412" i="3"/>
  <c r="N1412" i="3"/>
  <c r="AP1411" i="3"/>
  <c r="AU1411" i="3" s="1"/>
  <c r="AN1411" i="3"/>
  <c r="AM1411" i="3"/>
  <c r="AL1411" i="3"/>
  <c r="AK1411" i="3"/>
  <c r="AO1411" i="3" s="1"/>
  <c r="W1411" i="3" s="1"/>
  <c r="AF1411" i="3" s="1"/>
  <c r="O1411" i="3"/>
  <c r="N1411" i="3"/>
  <c r="AP1410" i="3"/>
  <c r="AU1410" i="3" s="1"/>
  <c r="AN1410" i="3"/>
  <c r="AM1410" i="3"/>
  <c r="AL1410" i="3"/>
  <c r="AK1410" i="3"/>
  <c r="AO1410" i="3" s="1"/>
  <c r="O1410" i="3"/>
  <c r="N1410" i="3"/>
  <c r="AP1409" i="3"/>
  <c r="AU1409" i="3" s="1"/>
  <c r="AN1409" i="3"/>
  <c r="AM1409" i="3"/>
  <c r="AL1409" i="3"/>
  <c r="AK1409" i="3"/>
  <c r="AO1409" i="3" s="1"/>
  <c r="W1409" i="3"/>
  <c r="AF1409" i="3" s="1"/>
  <c r="O1409" i="3"/>
  <c r="N1409" i="3"/>
  <c r="AP1408" i="3"/>
  <c r="AU1408" i="3" s="1"/>
  <c r="AN1408" i="3"/>
  <c r="AM1408" i="3"/>
  <c r="AL1408" i="3"/>
  <c r="AK1408" i="3"/>
  <c r="AO1408" i="3" s="1"/>
  <c r="W1408" i="3" s="1"/>
  <c r="AF1408" i="3" s="1"/>
  <c r="O1408" i="3"/>
  <c r="N1408" i="3"/>
  <c r="AP1407" i="3"/>
  <c r="AU1407" i="3" s="1"/>
  <c r="AN1407" i="3"/>
  <c r="AM1407" i="3"/>
  <c r="AL1407" i="3"/>
  <c r="AK1407" i="3"/>
  <c r="AO1407" i="3" s="1"/>
  <c r="W1407" i="3" s="1"/>
  <c r="AF1407" i="3" s="1"/>
  <c r="O1407" i="3"/>
  <c r="N1407" i="3"/>
  <c r="AP1406" i="3"/>
  <c r="AU1406" i="3" s="1"/>
  <c r="AN1406" i="3"/>
  <c r="AM1406" i="3"/>
  <c r="AL1406" i="3"/>
  <c r="AK1406" i="3"/>
  <c r="AO1406" i="3" s="1"/>
  <c r="O1406" i="3"/>
  <c r="N1406" i="3"/>
  <c r="AP1405" i="3"/>
  <c r="AU1405" i="3" s="1"/>
  <c r="AN1405" i="3"/>
  <c r="AM1405" i="3"/>
  <c r="AL1405" i="3"/>
  <c r="AK1405" i="3"/>
  <c r="AO1405" i="3" s="1"/>
  <c r="O1405" i="3"/>
  <c r="N1405" i="3"/>
  <c r="AP1404" i="3"/>
  <c r="AU1404" i="3" s="1"/>
  <c r="AN1404" i="3"/>
  <c r="AM1404" i="3"/>
  <c r="AL1404" i="3"/>
  <c r="AK1404" i="3"/>
  <c r="AO1404" i="3" s="1"/>
  <c r="W1404" i="3" s="1"/>
  <c r="AF1404" i="3" s="1"/>
  <c r="O1404" i="3"/>
  <c r="N1404" i="3"/>
  <c r="AP1403" i="3"/>
  <c r="AU1403" i="3" s="1"/>
  <c r="AN1403" i="3"/>
  <c r="AM1403" i="3"/>
  <c r="AL1403" i="3"/>
  <c r="AK1403" i="3"/>
  <c r="AO1403" i="3" s="1"/>
  <c r="O1403" i="3"/>
  <c r="N1403" i="3"/>
  <c r="AP1402" i="3"/>
  <c r="AU1402" i="3" s="1"/>
  <c r="AN1402" i="3"/>
  <c r="AM1402" i="3"/>
  <c r="AL1402" i="3"/>
  <c r="AK1402" i="3"/>
  <c r="AO1402" i="3" s="1"/>
  <c r="W1402" i="3" s="1"/>
  <c r="AF1402" i="3" s="1"/>
  <c r="O1402" i="3"/>
  <c r="N1402" i="3"/>
  <c r="AP1401" i="3"/>
  <c r="AU1401" i="3" s="1"/>
  <c r="AN1401" i="3"/>
  <c r="AM1401" i="3"/>
  <c r="AL1401" i="3"/>
  <c r="AK1401" i="3"/>
  <c r="AO1401" i="3" s="1"/>
  <c r="W1401" i="3" s="1"/>
  <c r="AF1401" i="3" s="1"/>
  <c r="O1401" i="3"/>
  <c r="N1401" i="3"/>
  <c r="AP1400" i="3"/>
  <c r="AU1400" i="3" s="1"/>
  <c r="AN1400" i="3"/>
  <c r="AM1400" i="3"/>
  <c r="AL1400" i="3"/>
  <c r="AK1400" i="3"/>
  <c r="AO1400" i="3" s="1"/>
  <c r="W1400" i="3" s="1"/>
  <c r="AF1400" i="3" s="1"/>
  <c r="O1400" i="3"/>
  <c r="N1400" i="3"/>
  <c r="AP1399" i="3"/>
  <c r="AU1399" i="3" s="1"/>
  <c r="AN1399" i="3"/>
  <c r="AM1399" i="3"/>
  <c r="AL1399" i="3"/>
  <c r="AK1399" i="3"/>
  <c r="AO1399" i="3" s="1"/>
  <c r="W1399" i="3"/>
  <c r="O1399" i="3"/>
  <c r="N1399" i="3"/>
  <c r="AP1398" i="3"/>
  <c r="AU1398" i="3" s="1"/>
  <c r="AN1398" i="3"/>
  <c r="AM1398" i="3"/>
  <c r="AL1398" i="3"/>
  <c r="AK1398" i="3"/>
  <c r="AO1398" i="3" s="1"/>
  <c r="W1398" i="3" s="1"/>
  <c r="AF1398" i="3" s="1"/>
  <c r="O1398" i="3"/>
  <c r="N1398" i="3"/>
  <c r="AP1397" i="3"/>
  <c r="AU1397" i="3" s="1"/>
  <c r="AN1397" i="3"/>
  <c r="AM1397" i="3"/>
  <c r="AL1397" i="3"/>
  <c r="AK1397" i="3"/>
  <c r="AO1397" i="3" s="1"/>
  <c r="W1397" i="3" s="1"/>
  <c r="AF1397" i="3" s="1"/>
  <c r="O1397" i="3"/>
  <c r="N1397" i="3"/>
  <c r="AP1396" i="3"/>
  <c r="AU1396" i="3" s="1"/>
  <c r="AN1396" i="3"/>
  <c r="AM1396" i="3"/>
  <c r="AL1396" i="3"/>
  <c r="AK1396" i="3"/>
  <c r="AO1396" i="3" s="1"/>
  <c r="W1396" i="3" s="1"/>
  <c r="AF1396" i="3" s="1"/>
  <c r="O1396" i="3"/>
  <c r="N1396" i="3"/>
  <c r="AP1395" i="3"/>
  <c r="AU1395" i="3" s="1"/>
  <c r="AN1395" i="3"/>
  <c r="AM1395" i="3"/>
  <c r="AL1395" i="3"/>
  <c r="AK1395" i="3"/>
  <c r="AO1395" i="3" s="1"/>
  <c r="W1395" i="3" s="1"/>
  <c r="AF1395" i="3" s="1"/>
  <c r="O1395" i="3"/>
  <c r="N1395" i="3"/>
  <c r="AP1394" i="3"/>
  <c r="AU1394" i="3" s="1"/>
  <c r="AN1394" i="3"/>
  <c r="AM1394" i="3"/>
  <c r="AL1394" i="3"/>
  <c r="AK1394" i="3"/>
  <c r="AO1394" i="3" s="1"/>
  <c r="O1394" i="3"/>
  <c r="N1394" i="3"/>
  <c r="AP1393" i="3"/>
  <c r="AU1393" i="3" s="1"/>
  <c r="AN1393" i="3"/>
  <c r="AM1393" i="3"/>
  <c r="AL1393" i="3"/>
  <c r="AK1393" i="3"/>
  <c r="AO1393" i="3" s="1"/>
  <c r="O1393" i="3"/>
  <c r="N1393" i="3"/>
  <c r="AP1392" i="3"/>
  <c r="AU1392" i="3" s="1"/>
  <c r="AN1392" i="3"/>
  <c r="AM1392" i="3"/>
  <c r="AL1392" i="3"/>
  <c r="AK1392" i="3"/>
  <c r="AO1392" i="3" s="1"/>
  <c r="O1392" i="3"/>
  <c r="N1392" i="3"/>
  <c r="AP1391" i="3"/>
  <c r="AU1391" i="3" s="1"/>
  <c r="AN1391" i="3"/>
  <c r="AM1391" i="3"/>
  <c r="AL1391" i="3"/>
  <c r="AK1391" i="3"/>
  <c r="AO1391" i="3" s="1"/>
  <c r="W1391" i="3"/>
  <c r="O1391" i="3"/>
  <c r="N1391" i="3"/>
  <c r="AP1390" i="3"/>
  <c r="AU1390" i="3" s="1"/>
  <c r="AN1390" i="3"/>
  <c r="AM1390" i="3"/>
  <c r="AL1390" i="3"/>
  <c r="AK1390" i="3"/>
  <c r="AO1390" i="3" s="1"/>
  <c r="O1390" i="3"/>
  <c r="N1390" i="3"/>
  <c r="AP1389" i="3"/>
  <c r="AU1389" i="3" s="1"/>
  <c r="AN1389" i="3"/>
  <c r="AM1389" i="3"/>
  <c r="AL1389" i="3"/>
  <c r="AK1389" i="3"/>
  <c r="AO1389" i="3" s="1"/>
  <c r="O1389" i="3"/>
  <c r="N1389" i="3"/>
  <c r="AP1388" i="3"/>
  <c r="AU1388" i="3" s="1"/>
  <c r="AN1388" i="3"/>
  <c r="AM1388" i="3"/>
  <c r="AL1388" i="3"/>
  <c r="AK1388" i="3"/>
  <c r="AO1388" i="3" s="1"/>
  <c r="W1388" i="3" s="1"/>
  <c r="AF1388" i="3" s="1"/>
  <c r="O1388" i="3"/>
  <c r="N1388" i="3"/>
  <c r="AP1387" i="3"/>
  <c r="AU1387" i="3" s="1"/>
  <c r="AN1387" i="3"/>
  <c r="AM1387" i="3"/>
  <c r="AL1387" i="3"/>
  <c r="AK1387" i="3"/>
  <c r="AO1387" i="3" s="1"/>
  <c r="O1387" i="3"/>
  <c r="N1387" i="3"/>
  <c r="AP1386" i="3"/>
  <c r="AU1386" i="3" s="1"/>
  <c r="AN1386" i="3"/>
  <c r="AM1386" i="3"/>
  <c r="AL1386" i="3"/>
  <c r="AK1386" i="3"/>
  <c r="AO1386" i="3" s="1"/>
  <c r="O1386" i="3"/>
  <c r="N1386" i="3"/>
  <c r="AP1385" i="3"/>
  <c r="AU1385" i="3" s="1"/>
  <c r="AN1385" i="3"/>
  <c r="AM1385" i="3"/>
  <c r="AL1385" i="3"/>
  <c r="AK1385" i="3"/>
  <c r="AO1385" i="3" s="1"/>
  <c r="O1385" i="3"/>
  <c r="N1385" i="3"/>
  <c r="AP1384" i="3"/>
  <c r="AU1384" i="3" s="1"/>
  <c r="AN1384" i="3"/>
  <c r="AM1384" i="3"/>
  <c r="AL1384" i="3"/>
  <c r="AK1384" i="3"/>
  <c r="AO1384" i="3" s="1"/>
  <c r="O1384" i="3"/>
  <c r="N1384" i="3"/>
  <c r="AP1383" i="3"/>
  <c r="AU1383" i="3" s="1"/>
  <c r="AN1383" i="3"/>
  <c r="AM1383" i="3"/>
  <c r="AL1383" i="3"/>
  <c r="AK1383" i="3"/>
  <c r="AO1383" i="3" s="1"/>
  <c r="O1383" i="3"/>
  <c r="N1383" i="3"/>
  <c r="AP1382" i="3"/>
  <c r="AU1382" i="3" s="1"/>
  <c r="AN1382" i="3"/>
  <c r="AM1382" i="3"/>
  <c r="AL1382" i="3"/>
  <c r="AK1382" i="3"/>
  <c r="AO1382" i="3" s="1"/>
  <c r="O1382" i="3"/>
  <c r="N1382" i="3"/>
  <c r="AP1381" i="3"/>
  <c r="AU1381" i="3" s="1"/>
  <c r="AN1381" i="3"/>
  <c r="AM1381" i="3"/>
  <c r="AL1381" i="3"/>
  <c r="AK1381" i="3"/>
  <c r="AO1381" i="3" s="1"/>
  <c r="O1381" i="3"/>
  <c r="N1381" i="3"/>
  <c r="AP1380" i="3"/>
  <c r="AU1380" i="3" s="1"/>
  <c r="AN1380" i="3"/>
  <c r="AM1380" i="3"/>
  <c r="AL1380" i="3"/>
  <c r="AK1380" i="3"/>
  <c r="AO1380" i="3" s="1"/>
  <c r="W1380" i="3" s="1"/>
  <c r="AF1380" i="3" s="1"/>
  <c r="O1380" i="3"/>
  <c r="N1380" i="3"/>
  <c r="AP1379" i="3"/>
  <c r="AU1379" i="3" s="1"/>
  <c r="AN1379" i="3"/>
  <c r="AM1379" i="3"/>
  <c r="AL1379" i="3"/>
  <c r="AK1379" i="3"/>
  <c r="AO1379" i="3" s="1"/>
  <c r="O1379" i="3"/>
  <c r="N1379" i="3"/>
  <c r="AP1378" i="3"/>
  <c r="AU1378" i="3" s="1"/>
  <c r="AN1378" i="3"/>
  <c r="AM1378" i="3"/>
  <c r="AL1378" i="3"/>
  <c r="AK1378" i="3"/>
  <c r="AO1378" i="3" s="1"/>
  <c r="W1378" i="3" s="1"/>
  <c r="AF1378" i="3" s="1"/>
  <c r="O1378" i="3"/>
  <c r="N1378" i="3"/>
  <c r="AP1377" i="3"/>
  <c r="AU1377" i="3" s="1"/>
  <c r="AN1377" i="3"/>
  <c r="AM1377" i="3"/>
  <c r="AL1377" i="3"/>
  <c r="AK1377" i="3"/>
  <c r="AO1377" i="3" s="1"/>
  <c r="O1377" i="3"/>
  <c r="N1377" i="3"/>
  <c r="AP1376" i="3"/>
  <c r="AU1376" i="3" s="1"/>
  <c r="AN1376" i="3"/>
  <c r="AM1376" i="3"/>
  <c r="AL1376" i="3"/>
  <c r="AK1376" i="3"/>
  <c r="AO1376" i="3" s="1"/>
  <c r="W1376" i="3" s="1"/>
  <c r="AF1376" i="3" s="1"/>
  <c r="O1376" i="3"/>
  <c r="N1376" i="3"/>
  <c r="AP1375" i="3"/>
  <c r="AU1375" i="3" s="1"/>
  <c r="AN1375" i="3"/>
  <c r="AM1375" i="3"/>
  <c r="AL1375" i="3"/>
  <c r="AK1375" i="3"/>
  <c r="AO1375" i="3" s="1"/>
  <c r="O1375" i="3"/>
  <c r="N1375" i="3"/>
  <c r="AP1374" i="3"/>
  <c r="AU1374" i="3" s="1"/>
  <c r="AN1374" i="3"/>
  <c r="AM1374" i="3"/>
  <c r="AL1374" i="3"/>
  <c r="AK1374" i="3"/>
  <c r="AO1374" i="3" s="1"/>
  <c r="O1374" i="3"/>
  <c r="N1374" i="3"/>
  <c r="AP1373" i="3"/>
  <c r="AU1373" i="3" s="1"/>
  <c r="AN1373" i="3"/>
  <c r="AM1373" i="3"/>
  <c r="AL1373" i="3"/>
  <c r="AK1373" i="3"/>
  <c r="AO1373" i="3" s="1"/>
  <c r="O1373" i="3"/>
  <c r="N1373" i="3"/>
  <c r="AP1372" i="3"/>
  <c r="AU1372" i="3" s="1"/>
  <c r="AN1372" i="3"/>
  <c r="AM1372" i="3"/>
  <c r="AL1372" i="3"/>
  <c r="AK1372" i="3"/>
  <c r="AO1372" i="3" s="1"/>
  <c r="O1372" i="3"/>
  <c r="N1372" i="3"/>
  <c r="AP1371" i="3"/>
  <c r="AU1371" i="3" s="1"/>
  <c r="AN1371" i="3"/>
  <c r="AM1371" i="3"/>
  <c r="AL1371" i="3"/>
  <c r="AK1371" i="3"/>
  <c r="AO1371" i="3" s="1"/>
  <c r="W1371" i="3" s="1"/>
  <c r="AF1371" i="3" s="1"/>
  <c r="O1371" i="3"/>
  <c r="N1371" i="3"/>
  <c r="AP1370" i="3"/>
  <c r="AU1370" i="3" s="1"/>
  <c r="AN1370" i="3"/>
  <c r="AM1370" i="3"/>
  <c r="AL1370" i="3"/>
  <c r="AK1370" i="3"/>
  <c r="AO1370" i="3" s="1"/>
  <c r="O1370" i="3"/>
  <c r="N1370" i="3"/>
  <c r="AP1369" i="3"/>
  <c r="AU1369" i="3" s="1"/>
  <c r="AN1369" i="3"/>
  <c r="AM1369" i="3"/>
  <c r="AL1369" i="3"/>
  <c r="AK1369" i="3"/>
  <c r="AO1369" i="3" s="1"/>
  <c r="W1369" i="3" s="1"/>
  <c r="AF1369" i="3" s="1"/>
  <c r="O1369" i="3"/>
  <c r="N1369" i="3"/>
  <c r="AP1368" i="3"/>
  <c r="AU1368" i="3" s="1"/>
  <c r="AN1368" i="3"/>
  <c r="AM1368" i="3"/>
  <c r="AL1368" i="3"/>
  <c r="AK1368" i="3"/>
  <c r="AO1368" i="3" s="1"/>
  <c r="O1368" i="3"/>
  <c r="N1368" i="3"/>
  <c r="AP1367" i="3"/>
  <c r="AU1367" i="3" s="1"/>
  <c r="AN1367" i="3"/>
  <c r="AM1367" i="3"/>
  <c r="AL1367" i="3"/>
  <c r="AK1367" i="3"/>
  <c r="AO1367" i="3" s="1"/>
  <c r="O1367" i="3"/>
  <c r="N1367" i="3"/>
  <c r="AP1366" i="3"/>
  <c r="AU1366" i="3" s="1"/>
  <c r="AN1366" i="3"/>
  <c r="AM1366" i="3"/>
  <c r="AL1366" i="3"/>
  <c r="AK1366" i="3"/>
  <c r="AO1366" i="3" s="1"/>
  <c r="W1366" i="3" s="1"/>
  <c r="AF1366" i="3" s="1"/>
  <c r="O1366" i="3"/>
  <c r="N1366" i="3"/>
  <c r="AP1365" i="3"/>
  <c r="AU1365" i="3" s="1"/>
  <c r="AN1365" i="3"/>
  <c r="AM1365" i="3"/>
  <c r="AL1365" i="3"/>
  <c r="AK1365" i="3"/>
  <c r="AO1365" i="3" s="1"/>
  <c r="O1365" i="3"/>
  <c r="N1365" i="3"/>
  <c r="AP1364" i="3"/>
  <c r="AU1364" i="3" s="1"/>
  <c r="AN1364" i="3"/>
  <c r="AM1364" i="3"/>
  <c r="AL1364" i="3"/>
  <c r="AK1364" i="3"/>
  <c r="AO1364" i="3" s="1"/>
  <c r="W1364" i="3" s="1"/>
  <c r="AF1364" i="3" s="1"/>
  <c r="O1364" i="3"/>
  <c r="N1364" i="3"/>
  <c r="AP1363" i="3"/>
  <c r="AU1363" i="3" s="1"/>
  <c r="AN1363" i="3"/>
  <c r="AM1363" i="3"/>
  <c r="AL1363" i="3"/>
  <c r="AK1363" i="3"/>
  <c r="AO1363" i="3" s="1"/>
  <c r="O1363" i="3"/>
  <c r="N1363" i="3"/>
  <c r="AP1362" i="3"/>
  <c r="AU1362" i="3" s="1"/>
  <c r="AN1362" i="3"/>
  <c r="AM1362" i="3"/>
  <c r="AL1362" i="3"/>
  <c r="AK1362" i="3"/>
  <c r="AO1362" i="3" s="1"/>
  <c r="O1362" i="3"/>
  <c r="N1362" i="3"/>
  <c r="AP1361" i="3"/>
  <c r="AU1361" i="3" s="1"/>
  <c r="AN1361" i="3"/>
  <c r="AM1361" i="3"/>
  <c r="AL1361" i="3"/>
  <c r="AK1361" i="3"/>
  <c r="AO1361" i="3" s="1"/>
  <c r="O1361" i="3"/>
  <c r="N1361" i="3"/>
  <c r="AP1360" i="3"/>
  <c r="AU1360" i="3" s="1"/>
  <c r="AN1360" i="3"/>
  <c r="AM1360" i="3"/>
  <c r="AL1360" i="3"/>
  <c r="AK1360" i="3"/>
  <c r="AO1360" i="3" s="1"/>
  <c r="W1360" i="3" s="1"/>
  <c r="AF1360" i="3" s="1"/>
  <c r="O1360" i="3"/>
  <c r="N1360" i="3"/>
  <c r="AP1359" i="3"/>
  <c r="AU1359" i="3" s="1"/>
  <c r="AN1359" i="3"/>
  <c r="AM1359" i="3"/>
  <c r="AL1359" i="3"/>
  <c r="AK1359" i="3"/>
  <c r="AO1359" i="3" s="1"/>
  <c r="W1359" i="3" s="1"/>
  <c r="AF1359" i="3" s="1"/>
  <c r="O1359" i="3"/>
  <c r="N1359" i="3"/>
  <c r="AP1358" i="3"/>
  <c r="AU1358" i="3" s="1"/>
  <c r="AN1358" i="3"/>
  <c r="AM1358" i="3"/>
  <c r="AL1358" i="3"/>
  <c r="AK1358" i="3"/>
  <c r="AO1358" i="3" s="1"/>
  <c r="O1358" i="3"/>
  <c r="N1358" i="3"/>
  <c r="AP1357" i="3"/>
  <c r="AU1357" i="3" s="1"/>
  <c r="AN1357" i="3"/>
  <c r="AM1357" i="3"/>
  <c r="AL1357" i="3"/>
  <c r="AK1357" i="3"/>
  <c r="AO1357" i="3" s="1"/>
  <c r="W1357" i="3"/>
  <c r="O1357" i="3"/>
  <c r="N1357" i="3"/>
  <c r="AP1356" i="3"/>
  <c r="AU1356" i="3" s="1"/>
  <c r="AN1356" i="3"/>
  <c r="AM1356" i="3"/>
  <c r="AL1356" i="3"/>
  <c r="AK1356" i="3"/>
  <c r="AO1356" i="3" s="1"/>
  <c r="O1356" i="3"/>
  <c r="N1356" i="3"/>
  <c r="AP1355" i="3"/>
  <c r="AU1355" i="3" s="1"/>
  <c r="AN1355" i="3"/>
  <c r="AM1355" i="3"/>
  <c r="AL1355" i="3"/>
  <c r="AK1355" i="3"/>
  <c r="AO1355" i="3" s="1"/>
  <c r="O1355" i="3"/>
  <c r="N1355" i="3"/>
  <c r="AP1354" i="3"/>
  <c r="AU1354" i="3" s="1"/>
  <c r="AN1354" i="3"/>
  <c r="AM1354" i="3"/>
  <c r="AL1354" i="3"/>
  <c r="AK1354" i="3"/>
  <c r="AO1354" i="3" s="1"/>
  <c r="O1354" i="3"/>
  <c r="N1354" i="3"/>
  <c r="AP1353" i="3"/>
  <c r="AU1353" i="3" s="1"/>
  <c r="AN1353" i="3"/>
  <c r="AM1353" i="3"/>
  <c r="AL1353" i="3"/>
  <c r="AK1353" i="3"/>
  <c r="AO1353" i="3" s="1"/>
  <c r="O1353" i="3"/>
  <c r="N1353" i="3"/>
  <c r="AP1352" i="3"/>
  <c r="AU1352" i="3" s="1"/>
  <c r="AN1352" i="3"/>
  <c r="AM1352" i="3"/>
  <c r="AL1352" i="3"/>
  <c r="AK1352" i="3"/>
  <c r="AO1352" i="3" s="1"/>
  <c r="W1352" i="3" s="1"/>
  <c r="AF1352" i="3" s="1"/>
  <c r="O1352" i="3"/>
  <c r="N1352" i="3"/>
  <c r="AP1351" i="3"/>
  <c r="AU1351" i="3" s="1"/>
  <c r="AN1351" i="3"/>
  <c r="AM1351" i="3"/>
  <c r="AL1351" i="3"/>
  <c r="AK1351" i="3"/>
  <c r="AO1351" i="3" s="1"/>
  <c r="O1351" i="3"/>
  <c r="N1351" i="3"/>
  <c r="AP1350" i="3"/>
  <c r="AU1350" i="3" s="1"/>
  <c r="AN1350" i="3"/>
  <c r="AM1350" i="3"/>
  <c r="AL1350" i="3"/>
  <c r="AK1350" i="3"/>
  <c r="AO1350" i="3" s="1"/>
  <c r="W1350" i="3" s="1"/>
  <c r="AF1350" i="3" s="1"/>
  <c r="O1350" i="3"/>
  <c r="N1350" i="3"/>
  <c r="AP1349" i="3"/>
  <c r="AU1349" i="3" s="1"/>
  <c r="AN1349" i="3"/>
  <c r="AM1349" i="3"/>
  <c r="AL1349" i="3"/>
  <c r="AK1349" i="3"/>
  <c r="AO1349" i="3" s="1"/>
  <c r="W1349" i="3" s="1"/>
  <c r="AF1349" i="3" s="1"/>
  <c r="O1349" i="3"/>
  <c r="N1349" i="3"/>
  <c r="AP1348" i="3"/>
  <c r="AU1348" i="3" s="1"/>
  <c r="AN1348" i="3"/>
  <c r="AM1348" i="3"/>
  <c r="AL1348" i="3"/>
  <c r="AK1348" i="3"/>
  <c r="AO1348" i="3" s="1"/>
  <c r="O1348" i="3"/>
  <c r="N1348" i="3"/>
  <c r="AP1347" i="3"/>
  <c r="AU1347" i="3" s="1"/>
  <c r="AN1347" i="3"/>
  <c r="AM1347" i="3"/>
  <c r="AL1347" i="3"/>
  <c r="AK1347" i="3"/>
  <c r="AO1347" i="3" s="1"/>
  <c r="W1347" i="3" s="1"/>
  <c r="AF1347" i="3" s="1"/>
  <c r="O1347" i="3"/>
  <c r="N1347" i="3"/>
  <c r="AP1346" i="3"/>
  <c r="AU1346" i="3" s="1"/>
  <c r="AN1346" i="3"/>
  <c r="AM1346" i="3"/>
  <c r="AL1346" i="3"/>
  <c r="AK1346" i="3"/>
  <c r="AO1346" i="3" s="1"/>
  <c r="W1346" i="3" s="1"/>
  <c r="AF1346" i="3" s="1"/>
  <c r="O1346" i="3"/>
  <c r="N1346" i="3"/>
  <c r="AP1345" i="3"/>
  <c r="AU1345" i="3" s="1"/>
  <c r="AN1345" i="3"/>
  <c r="AM1345" i="3"/>
  <c r="AL1345" i="3"/>
  <c r="AK1345" i="3"/>
  <c r="AO1345" i="3" s="1"/>
  <c r="O1345" i="3"/>
  <c r="N1345" i="3"/>
  <c r="AP1344" i="3"/>
  <c r="AU1344" i="3" s="1"/>
  <c r="AN1344" i="3"/>
  <c r="AM1344" i="3"/>
  <c r="AL1344" i="3"/>
  <c r="AK1344" i="3"/>
  <c r="AO1344" i="3" s="1"/>
  <c r="O1344" i="3"/>
  <c r="N1344" i="3"/>
  <c r="AP1343" i="3"/>
  <c r="AU1343" i="3" s="1"/>
  <c r="AN1343" i="3"/>
  <c r="AM1343" i="3"/>
  <c r="AL1343" i="3"/>
  <c r="AK1343" i="3"/>
  <c r="AO1343" i="3" s="1"/>
  <c r="O1343" i="3"/>
  <c r="N1343" i="3"/>
  <c r="AP1342" i="3"/>
  <c r="AU1342" i="3" s="1"/>
  <c r="AN1342" i="3"/>
  <c r="AM1342" i="3"/>
  <c r="AL1342" i="3"/>
  <c r="AK1342" i="3"/>
  <c r="AO1342" i="3" s="1"/>
  <c r="O1342" i="3"/>
  <c r="N1342" i="3"/>
  <c r="AP1341" i="3"/>
  <c r="AU1341" i="3" s="1"/>
  <c r="AN1341" i="3"/>
  <c r="AM1341" i="3"/>
  <c r="AL1341" i="3"/>
  <c r="AK1341" i="3"/>
  <c r="AO1341" i="3" s="1"/>
  <c r="W1341" i="3" s="1"/>
  <c r="AF1341" i="3" s="1"/>
  <c r="O1341" i="3"/>
  <c r="N1341" i="3"/>
  <c r="AP1340" i="3"/>
  <c r="AU1340" i="3" s="1"/>
  <c r="AN1340" i="3"/>
  <c r="AM1340" i="3"/>
  <c r="AL1340" i="3"/>
  <c r="AK1340" i="3"/>
  <c r="AO1340" i="3" s="1"/>
  <c r="O1340" i="3"/>
  <c r="N1340" i="3"/>
  <c r="AP1339" i="3"/>
  <c r="AU1339" i="3" s="1"/>
  <c r="AN1339" i="3"/>
  <c r="AM1339" i="3"/>
  <c r="AL1339" i="3"/>
  <c r="AK1339" i="3"/>
  <c r="AO1339" i="3" s="1"/>
  <c r="W1339" i="3" s="1"/>
  <c r="AF1339" i="3" s="1"/>
  <c r="O1339" i="3"/>
  <c r="N1339" i="3"/>
  <c r="AP1338" i="3"/>
  <c r="AU1338" i="3" s="1"/>
  <c r="AN1338" i="3"/>
  <c r="AM1338" i="3"/>
  <c r="AL1338" i="3"/>
  <c r="AK1338" i="3"/>
  <c r="AO1338" i="3" s="1"/>
  <c r="W1338" i="3" s="1"/>
  <c r="AF1338" i="3" s="1"/>
  <c r="O1338" i="3"/>
  <c r="N1338" i="3"/>
  <c r="AP1337" i="3"/>
  <c r="AU1337" i="3" s="1"/>
  <c r="AN1337" i="3"/>
  <c r="AM1337" i="3"/>
  <c r="AL1337" i="3"/>
  <c r="AK1337" i="3"/>
  <c r="AO1337" i="3" s="1"/>
  <c r="O1337" i="3"/>
  <c r="N1337" i="3"/>
  <c r="AP1336" i="3"/>
  <c r="AU1336" i="3" s="1"/>
  <c r="AN1336" i="3"/>
  <c r="AM1336" i="3"/>
  <c r="AL1336" i="3"/>
  <c r="AK1336" i="3"/>
  <c r="AO1336" i="3" s="1"/>
  <c r="W1336" i="3" s="1"/>
  <c r="AF1336" i="3" s="1"/>
  <c r="O1336" i="3"/>
  <c r="N1336" i="3"/>
  <c r="AP1335" i="3"/>
  <c r="AU1335" i="3" s="1"/>
  <c r="AN1335" i="3"/>
  <c r="AM1335" i="3"/>
  <c r="AL1335" i="3"/>
  <c r="AK1335" i="3"/>
  <c r="AO1335" i="3" s="1"/>
  <c r="O1335" i="3"/>
  <c r="N1335" i="3"/>
  <c r="AP1334" i="3"/>
  <c r="AU1334" i="3" s="1"/>
  <c r="AN1334" i="3"/>
  <c r="AM1334" i="3"/>
  <c r="AL1334" i="3"/>
  <c r="AK1334" i="3"/>
  <c r="AO1334" i="3" s="1"/>
  <c r="W1334" i="3" s="1"/>
  <c r="AF1334" i="3" s="1"/>
  <c r="O1334" i="3"/>
  <c r="N1334" i="3"/>
  <c r="AP1333" i="3"/>
  <c r="AU1333" i="3" s="1"/>
  <c r="AN1333" i="3"/>
  <c r="AM1333" i="3"/>
  <c r="AL1333" i="3"/>
  <c r="AK1333" i="3"/>
  <c r="AO1333" i="3" s="1"/>
  <c r="W1333" i="3" s="1"/>
  <c r="AF1333" i="3" s="1"/>
  <c r="O1333" i="3"/>
  <c r="N1333" i="3"/>
  <c r="AP1332" i="3"/>
  <c r="AU1332" i="3" s="1"/>
  <c r="AN1332" i="3"/>
  <c r="AM1332" i="3"/>
  <c r="AL1332" i="3"/>
  <c r="AK1332" i="3"/>
  <c r="AO1332" i="3" s="1"/>
  <c r="O1332" i="3"/>
  <c r="N1332" i="3"/>
  <c r="AP1331" i="3"/>
  <c r="AU1331" i="3" s="1"/>
  <c r="AN1331" i="3"/>
  <c r="AM1331" i="3"/>
  <c r="AL1331" i="3"/>
  <c r="AK1331" i="3"/>
  <c r="AO1331" i="3" s="1"/>
  <c r="W1331" i="3" s="1"/>
  <c r="AF1331" i="3" s="1"/>
  <c r="O1331" i="3"/>
  <c r="N1331" i="3"/>
  <c r="AP1330" i="3"/>
  <c r="AU1330" i="3" s="1"/>
  <c r="AN1330" i="3"/>
  <c r="AM1330" i="3"/>
  <c r="AL1330" i="3"/>
  <c r="AK1330" i="3"/>
  <c r="AO1330" i="3" s="1"/>
  <c r="O1330" i="3"/>
  <c r="N1330" i="3"/>
  <c r="AP1329" i="3"/>
  <c r="AU1329" i="3" s="1"/>
  <c r="AN1329" i="3"/>
  <c r="AM1329" i="3"/>
  <c r="AL1329" i="3"/>
  <c r="AK1329" i="3"/>
  <c r="AO1329" i="3" s="1"/>
  <c r="O1329" i="3"/>
  <c r="N1329" i="3"/>
  <c r="AP1328" i="3"/>
  <c r="AU1328" i="3" s="1"/>
  <c r="AN1328" i="3"/>
  <c r="AM1328" i="3"/>
  <c r="AL1328" i="3"/>
  <c r="AK1328" i="3"/>
  <c r="AO1328" i="3" s="1"/>
  <c r="O1328" i="3"/>
  <c r="N1328" i="3"/>
  <c r="AP1327" i="3"/>
  <c r="AU1327" i="3" s="1"/>
  <c r="AN1327" i="3"/>
  <c r="AM1327" i="3"/>
  <c r="AL1327" i="3"/>
  <c r="AK1327" i="3"/>
  <c r="AO1327" i="3" s="1"/>
  <c r="W1327" i="3" s="1"/>
  <c r="AF1327" i="3" s="1"/>
  <c r="O1327" i="3"/>
  <c r="N1327" i="3"/>
  <c r="AP1326" i="3"/>
  <c r="AU1326" i="3" s="1"/>
  <c r="AN1326" i="3"/>
  <c r="AM1326" i="3"/>
  <c r="AL1326" i="3"/>
  <c r="AK1326" i="3"/>
  <c r="AO1326" i="3" s="1"/>
  <c r="O1326" i="3"/>
  <c r="N1326" i="3"/>
  <c r="AP1325" i="3"/>
  <c r="AU1325" i="3" s="1"/>
  <c r="AN1325" i="3"/>
  <c r="AM1325" i="3"/>
  <c r="AL1325" i="3"/>
  <c r="AK1325" i="3"/>
  <c r="AO1325" i="3" s="1"/>
  <c r="O1325" i="3"/>
  <c r="N1325" i="3"/>
  <c r="AP1324" i="3"/>
  <c r="AU1324" i="3" s="1"/>
  <c r="AN1324" i="3"/>
  <c r="AM1324" i="3"/>
  <c r="AL1324" i="3"/>
  <c r="AK1324" i="3"/>
  <c r="AO1324" i="3" s="1"/>
  <c r="W1324" i="3" s="1"/>
  <c r="AF1324" i="3" s="1"/>
  <c r="O1324" i="3"/>
  <c r="N1324" i="3"/>
  <c r="AP1323" i="3"/>
  <c r="AU1323" i="3" s="1"/>
  <c r="AN1323" i="3"/>
  <c r="AM1323" i="3"/>
  <c r="AL1323" i="3"/>
  <c r="AK1323" i="3"/>
  <c r="AO1323" i="3" s="1"/>
  <c r="O1323" i="3"/>
  <c r="N1323" i="3"/>
  <c r="AP1322" i="3"/>
  <c r="AU1322" i="3" s="1"/>
  <c r="AN1322" i="3"/>
  <c r="AM1322" i="3"/>
  <c r="AL1322" i="3"/>
  <c r="AK1322" i="3"/>
  <c r="AO1322" i="3" s="1"/>
  <c r="O1322" i="3"/>
  <c r="N1322" i="3"/>
  <c r="AP1321" i="3"/>
  <c r="AU1321" i="3" s="1"/>
  <c r="AN1321" i="3"/>
  <c r="AM1321" i="3"/>
  <c r="AL1321" i="3"/>
  <c r="AK1321" i="3"/>
  <c r="AO1321" i="3" s="1"/>
  <c r="W1321" i="3" s="1"/>
  <c r="AF1321" i="3" s="1"/>
  <c r="O1321" i="3"/>
  <c r="N1321" i="3"/>
  <c r="AP1320" i="3"/>
  <c r="AU1320" i="3" s="1"/>
  <c r="AN1320" i="3"/>
  <c r="AM1320" i="3"/>
  <c r="AL1320" i="3"/>
  <c r="AK1320" i="3"/>
  <c r="AO1320" i="3" s="1"/>
  <c r="O1320" i="3"/>
  <c r="N1320" i="3"/>
  <c r="AP1319" i="3"/>
  <c r="AU1319" i="3" s="1"/>
  <c r="AN1319" i="3"/>
  <c r="AM1319" i="3"/>
  <c r="AL1319" i="3"/>
  <c r="AK1319" i="3"/>
  <c r="AO1319" i="3" s="1"/>
  <c r="O1319" i="3"/>
  <c r="N1319" i="3"/>
  <c r="AP1318" i="3"/>
  <c r="AU1318" i="3" s="1"/>
  <c r="AN1318" i="3"/>
  <c r="AM1318" i="3"/>
  <c r="AL1318" i="3"/>
  <c r="AK1318" i="3"/>
  <c r="AO1318" i="3" s="1"/>
  <c r="O1318" i="3"/>
  <c r="N1318" i="3"/>
  <c r="AP1317" i="3"/>
  <c r="AU1317" i="3" s="1"/>
  <c r="AN1317" i="3"/>
  <c r="AM1317" i="3"/>
  <c r="AL1317" i="3"/>
  <c r="AK1317" i="3"/>
  <c r="AO1317" i="3" s="1"/>
  <c r="O1317" i="3"/>
  <c r="N1317" i="3"/>
  <c r="AP1316" i="3"/>
  <c r="AU1316" i="3" s="1"/>
  <c r="AN1316" i="3"/>
  <c r="AM1316" i="3"/>
  <c r="AL1316" i="3"/>
  <c r="AK1316" i="3"/>
  <c r="AO1316" i="3" s="1"/>
  <c r="O1316" i="3"/>
  <c r="N1316" i="3"/>
  <c r="AP1315" i="3"/>
  <c r="AU1315" i="3" s="1"/>
  <c r="AN1315" i="3"/>
  <c r="AM1315" i="3"/>
  <c r="AL1315" i="3"/>
  <c r="AK1315" i="3"/>
  <c r="AO1315" i="3" s="1"/>
  <c r="O1315" i="3"/>
  <c r="N1315" i="3"/>
  <c r="AP1314" i="3"/>
  <c r="AU1314" i="3" s="1"/>
  <c r="AN1314" i="3"/>
  <c r="AM1314" i="3"/>
  <c r="AL1314" i="3"/>
  <c r="AK1314" i="3"/>
  <c r="AO1314" i="3" s="1"/>
  <c r="O1314" i="3"/>
  <c r="N1314" i="3"/>
  <c r="AP1313" i="3"/>
  <c r="AU1313" i="3" s="1"/>
  <c r="AN1313" i="3"/>
  <c r="AM1313" i="3"/>
  <c r="AL1313" i="3"/>
  <c r="AK1313" i="3"/>
  <c r="AO1313" i="3" s="1"/>
  <c r="W1313" i="3" s="1"/>
  <c r="AF1313" i="3" s="1"/>
  <c r="O1313" i="3"/>
  <c r="N1313" i="3"/>
  <c r="AP1312" i="3"/>
  <c r="AU1312" i="3" s="1"/>
  <c r="AN1312" i="3"/>
  <c r="AM1312" i="3"/>
  <c r="AL1312" i="3"/>
  <c r="AK1312" i="3"/>
  <c r="AO1312" i="3" s="1"/>
  <c r="O1312" i="3"/>
  <c r="N1312" i="3"/>
  <c r="AP1311" i="3"/>
  <c r="AU1311" i="3" s="1"/>
  <c r="AN1311" i="3"/>
  <c r="AM1311" i="3"/>
  <c r="AL1311" i="3"/>
  <c r="AK1311" i="3"/>
  <c r="AO1311" i="3" s="1"/>
  <c r="W1311" i="3" s="1"/>
  <c r="AF1311" i="3" s="1"/>
  <c r="O1311" i="3"/>
  <c r="N1311" i="3"/>
  <c r="AP1310" i="3"/>
  <c r="AU1310" i="3" s="1"/>
  <c r="AN1310" i="3"/>
  <c r="AM1310" i="3"/>
  <c r="AL1310" i="3"/>
  <c r="AK1310" i="3"/>
  <c r="AO1310" i="3" s="1"/>
  <c r="O1310" i="3"/>
  <c r="N1310" i="3"/>
  <c r="AP1309" i="3"/>
  <c r="AU1309" i="3" s="1"/>
  <c r="AN1309" i="3"/>
  <c r="AM1309" i="3"/>
  <c r="AL1309" i="3"/>
  <c r="AK1309" i="3"/>
  <c r="AO1309" i="3" s="1"/>
  <c r="O1309" i="3"/>
  <c r="N1309" i="3"/>
  <c r="AP1308" i="3"/>
  <c r="AU1308" i="3" s="1"/>
  <c r="AN1308" i="3"/>
  <c r="AM1308" i="3"/>
  <c r="AL1308" i="3"/>
  <c r="AK1308" i="3"/>
  <c r="AO1308" i="3" s="1"/>
  <c r="O1308" i="3"/>
  <c r="N1308" i="3"/>
  <c r="AP1307" i="3"/>
  <c r="AU1307" i="3" s="1"/>
  <c r="AN1307" i="3"/>
  <c r="AM1307" i="3"/>
  <c r="AL1307" i="3"/>
  <c r="AK1307" i="3"/>
  <c r="AO1307" i="3" s="1"/>
  <c r="W1307" i="3" s="1"/>
  <c r="AF1307" i="3" s="1"/>
  <c r="O1307" i="3"/>
  <c r="N1307" i="3"/>
  <c r="AP1306" i="3"/>
  <c r="AU1306" i="3" s="1"/>
  <c r="AN1306" i="3"/>
  <c r="AM1306" i="3"/>
  <c r="AL1306" i="3"/>
  <c r="AK1306" i="3"/>
  <c r="AO1306" i="3" s="1"/>
  <c r="W1306" i="3" s="1"/>
  <c r="AF1306" i="3" s="1"/>
  <c r="O1306" i="3"/>
  <c r="N1306" i="3"/>
  <c r="AP1305" i="3"/>
  <c r="AU1305" i="3" s="1"/>
  <c r="AN1305" i="3"/>
  <c r="AM1305" i="3"/>
  <c r="AL1305" i="3"/>
  <c r="AK1305" i="3"/>
  <c r="AO1305" i="3" s="1"/>
  <c r="O1305" i="3"/>
  <c r="N1305" i="3"/>
  <c r="AP1304" i="3"/>
  <c r="AU1304" i="3" s="1"/>
  <c r="AN1304" i="3"/>
  <c r="AM1304" i="3"/>
  <c r="AL1304" i="3"/>
  <c r="AK1304" i="3"/>
  <c r="AO1304" i="3" s="1"/>
  <c r="O1304" i="3"/>
  <c r="N1304" i="3"/>
  <c r="AP1303" i="3"/>
  <c r="AU1303" i="3" s="1"/>
  <c r="AN1303" i="3"/>
  <c r="AM1303" i="3"/>
  <c r="AL1303" i="3"/>
  <c r="AK1303" i="3"/>
  <c r="AO1303" i="3" s="1"/>
  <c r="O1303" i="3"/>
  <c r="N1303" i="3"/>
  <c r="AP1302" i="3"/>
  <c r="AU1302" i="3" s="1"/>
  <c r="AN1302" i="3"/>
  <c r="AM1302" i="3"/>
  <c r="AL1302" i="3"/>
  <c r="AK1302" i="3"/>
  <c r="AO1302" i="3" s="1"/>
  <c r="O1302" i="3"/>
  <c r="N1302" i="3"/>
  <c r="AP1301" i="3"/>
  <c r="AU1301" i="3" s="1"/>
  <c r="AN1301" i="3"/>
  <c r="AM1301" i="3"/>
  <c r="AL1301" i="3"/>
  <c r="AK1301" i="3"/>
  <c r="AO1301" i="3" s="1"/>
  <c r="O1301" i="3"/>
  <c r="N1301" i="3"/>
  <c r="AP1300" i="3"/>
  <c r="AU1300" i="3" s="1"/>
  <c r="AN1300" i="3"/>
  <c r="AM1300" i="3"/>
  <c r="AL1300" i="3"/>
  <c r="AK1300" i="3"/>
  <c r="AO1300" i="3" s="1"/>
  <c r="O1300" i="3"/>
  <c r="N1300" i="3"/>
  <c r="AP1299" i="3"/>
  <c r="AU1299" i="3" s="1"/>
  <c r="AN1299" i="3"/>
  <c r="AM1299" i="3"/>
  <c r="AL1299" i="3"/>
  <c r="AK1299" i="3"/>
  <c r="AO1299" i="3" s="1"/>
  <c r="O1299" i="3"/>
  <c r="N1299" i="3"/>
  <c r="AP1298" i="3"/>
  <c r="AU1298" i="3" s="1"/>
  <c r="AN1298" i="3"/>
  <c r="AM1298" i="3"/>
  <c r="AL1298" i="3"/>
  <c r="AK1298" i="3"/>
  <c r="AO1298" i="3" s="1"/>
  <c r="W1298" i="3" s="1"/>
  <c r="AF1298" i="3" s="1"/>
  <c r="O1298" i="3"/>
  <c r="N1298" i="3"/>
  <c r="AP1297" i="3"/>
  <c r="AU1297" i="3" s="1"/>
  <c r="AN1297" i="3"/>
  <c r="AM1297" i="3"/>
  <c r="AL1297" i="3"/>
  <c r="AK1297" i="3"/>
  <c r="AO1297" i="3" s="1"/>
  <c r="O1297" i="3"/>
  <c r="N1297" i="3"/>
  <c r="AP1296" i="3"/>
  <c r="AU1296" i="3" s="1"/>
  <c r="AN1296" i="3"/>
  <c r="AM1296" i="3"/>
  <c r="AL1296" i="3"/>
  <c r="AK1296" i="3"/>
  <c r="AO1296" i="3" s="1"/>
  <c r="O1296" i="3"/>
  <c r="N1296" i="3"/>
  <c r="AP1295" i="3"/>
  <c r="AU1295" i="3" s="1"/>
  <c r="AN1295" i="3"/>
  <c r="AM1295" i="3"/>
  <c r="AL1295" i="3"/>
  <c r="AK1295" i="3"/>
  <c r="AO1295" i="3" s="1"/>
  <c r="W1295" i="3" s="1"/>
  <c r="AF1295" i="3" s="1"/>
  <c r="O1295" i="3"/>
  <c r="N1295" i="3"/>
  <c r="AP1294" i="3"/>
  <c r="AU1294" i="3" s="1"/>
  <c r="AN1294" i="3"/>
  <c r="AM1294" i="3"/>
  <c r="AL1294" i="3"/>
  <c r="AK1294" i="3"/>
  <c r="AO1294" i="3" s="1"/>
  <c r="O1294" i="3"/>
  <c r="N1294" i="3"/>
  <c r="AP1293" i="3"/>
  <c r="AU1293" i="3" s="1"/>
  <c r="AN1293" i="3"/>
  <c r="AM1293" i="3"/>
  <c r="AL1293" i="3"/>
  <c r="AK1293" i="3"/>
  <c r="AO1293" i="3" s="1"/>
  <c r="W1293" i="3" s="1"/>
  <c r="AF1293" i="3" s="1"/>
  <c r="O1293" i="3"/>
  <c r="N1293" i="3"/>
  <c r="AP1292" i="3"/>
  <c r="AU1292" i="3" s="1"/>
  <c r="AN1292" i="3"/>
  <c r="AM1292" i="3"/>
  <c r="AL1292" i="3"/>
  <c r="AK1292" i="3"/>
  <c r="AO1292" i="3" s="1"/>
  <c r="O1292" i="3"/>
  <c r="N1292" i="3"/>
  <c r="AP1291" i="3"/>
  <c r="AU1291" i="3" s="1"/>
  <c r="AN1291" i="3"/>
  <c r="AM1291" i="3"/>
  <c r="AL1291" i="3"/>
  <c r="AK1291" i="3"/>
  <c r="AO1291" i="3" s="1"/>
  <c r="O1291" i="3"/>
  <c r="N1291" i="3"/>
  <c r="AP1290" i="3"/>
  <c r="AU1290" i="3" s="1"/>
  <c r="AN1290" i="3"/>
  <c r="AM1290" i="3"/>
  <c r="AL1290" i="3"/>
  <c r="AK1290" i="3"/>
  <c r="AO1290" i="3" s="1"/>
  <c r="O1290" i="3"/>
  <c r="N1290" i="3"/>
  <c r="AP1289" i="3"/>
  <c r="AU1289" i="3" s="1"/>
  <c r="AN1289" i="3"/>
  <c r="AM1289" i="3"/>
  <c r="AL1289" i="3"/>
  <c r="AK1289" i="3"/>
  <c r="AO1289" i="3" s="1"/>
  <c r="O1289" i="3"/>
  <c r="N1289" i="3"/>
  <c r="AP1288" i="3"/>
  <c r="AU1288" i="3" s="1"/>
  <c r="AN1288" i="3"/>
  <c r="AM1288" i="3"/>
  <c r="AL1288" i="3"/>
  <c r="AK1288" i="3"/>
  <c r="AO1288" i="3" s="1"/>
  <c r="O1288" i="3"/>
  <c r="N1288" i="3"/>
  <c r="AP1287" i="3"/>
  <c r="AU1287" i="3" s="1"/>
  <c r="AN1287" i="3"/>
  <c r="AM1287" i="3"/>
  <c r="AL1287" i="3"/>
  <c r="AK1287" i="3"/>
  <c r="AO1287" i="3" s="1"/>
  <c r="O1287" i="3"/>
  <c r="N1287" i="3"/>
  <c r="AP1286" i="3"/>
  <c r="AU1286" i="3" s="1"/>
  <c r="AN1286" i="3"/>
  <c r="AM1286" i="3"/>
  <c r="AL1286" i="3"/>
  <c r="AK1286" i="3"/>
  <c r="AO1286" i="3" s="1"/>
  <c r="O1286" i="3"/>
  <c r="N1286" i="3"/>
  <c r="AP1285" i="3"/>
  <c r="AU1285" i="3" s="1"/>
  <c r="AN1285" i="3"/>
  <c r="AM1285" i="3"/>
  <c r="AL1285" i="3"/>
  <c r="AK1285" i="3"/>
  <c r="AO1285" i="3" s="1"/>
  <c r="O1285" i="3"/>
  <c r="N1285" i="3"/>
  <c r="AP1284" i="3"/>
  <c r="AU1284" i="3" s="1"/>
  <c r="AN1284" i="3"/>
  <c r="AM1284" i="3"/>
  <c r="AL1284" i="3"/>
  <c r="AK1284" i="3"/>
  <c r="AO1284" i="3" s="1"/>
  <c r="W1284" i="3" s="1"/>
  <c r="AF1284" i="3" s="1"/>
  <c r="O1284" i="3"/>
  <c r="N1284" i="3"/>
  <c r="AP1283" i="3"/>
  <c r="AN1283" i="3"/>
  <c r="AM1283" i="3"/>
  <c r="AL1283" i="3"/>
  <c r="AK1283" i="3"/>
  <c r="AO1283" i="3" s="1"/>
  <c r="W1283" i="3" s="1"/>
  <c r="AF1283" i="3" s="1"/>
  <c r="O1283" i="3"/>
  <c r="N1283" i="3"/>
  <c r="AP1282" i="3"/>
  <c r="AN1282" i="3"/>
  <c r="AM1282" i="3"/>
  <c r="AL1282" i="3"/>
  <c r="AK1282" i="3"/>
  <c r="AO1282" i="3" s="1"/>
  <c r="O1282" i="3"/>
  <c r="N1282" i="3"/>
  <c r="AP1281" i="3"/>
  <c r="AN1281" i="3"/>
  <c r="AM1281" i="3"/>
  <c r="AL1281" i="3"/>
  <c r="AK1281" i="3"/>
  <c r="AO1281" i="3" s="1"/>
  <c r="O1281" i="3"/>
  <c r="N1281" i="3"/>
  <c r="AP1280" i="3"/>
  <c r="AN1280" i="3"/>
  <c r="AM1280" i="3"/>
  <c r="AL1280" i="3"/>
  <c r="AK1280" i="3"/>
  <c r="AO1280" i="3" s="1"/>
  <c r="W1280" i="3" s="1"/>
  <c r="AF1280" i="3" s="1"/>
  <c r="O1280" i="3"/>
  <c r="N1280" i="3"/>
  <c r="AP1279" i="3"/>
  <c r="AN1279" i="3"/>
  <c r="AM1279" i="3"/>
  <c r="AL1279" i="3"/>
  <c r="AK1279" i="3"/>
  <c r="AO1279" i="3" s="1"/>
  <c r="O1279" i="3"/>
  <c r="N1279" i="3"/>
  <c r="AP1278" i="3"/>
  <c r="AN1278" i="3"/>
  <c r="AM1278" i="3"/>
  <c r="AL1278" i="3"/>
  <c r="AK1278" i="3"/>
  <c r="AO1278" i="3" s="1"/>
  <c r="W1278" i="3" s="1"/>
  <c r="AF1278" i="3" s="1"/>
  <c r="O1278" i="3"/>
  <c r="N1278" i="3"/>
  <c r="AP1277" i="3"/>
  <c r="AN1277" i="3"/>
  <c r="AM1277" i="3"/>
  <c r="AL1277" i="3"/>
  <c r="AK1277" i="3"/>
  <c r="AO1277" i="3" s="1"/>
  <c r="O1277" i="3"/>
  <c r="N1277" i="3"/>
  <c r="AP1276" i="3"/>
  <c r="AN1276" i="3"/>
  <c r="AM1276" i="3"/>
  <c r="AL1276" i="3"/>
  <c r="AK1276" i="3"/>
  <c r="AO1276" i="3" s="1"/>
  <c r="O1276" i="3"/>
  <c r="N1276" i="3"/>
  <c r="AP1275" i="3"/>
  <c r="AN1275" i="3"/>
  <c r="AM1275" i="3"/>
  <c r="AL1275" i="3"/>
  <c r="AK1275" i="3"/>
  <c r="AO1275" i="3" s="1"/>
  <c r="W1275" i="3" s="1"/>
  <c r="AF1275" i="3" s="1"/>
  <c r="O1275" i="3"/>
  <c r="N1275" i="3"/>
  <c r="AP1274" i="3"/>
  <c r="AN1274" i="3"/>
  <c r="AM1274" i="3"/>
  <c r="AL1274" i="3"/>
  <c r="AK1274" i="3"/>
  <c r="AO1274" i="3" s="1"/>
  <c r="O1274" i="3"/>
  <c r="N1274" i="3"/>
  <c r="AP1273" i="3"/>
  <c r="AN1273" i="3"/>
  <c r="AM1273" i="3"/>
  <c r="AL1273" i="3"/>
  <c r="AK1273" i="3"/>
  <c r="AO1273" i="3" s="1"/>
  <c r="O1273" i="3"/>
  <c r="N1273" i="3"/>
  <c r="AP1272" i="3"/>
  <c r="AN1272" i="3"/>
  <c r="AM1272" i="3"/>
  <c r="AL1272" i="3"/>
  <c r="AK1272" i="3"/>
  <c r="AO1272" i="3" s="1"/>
  <c r="O1272" i="3"/>
  <c r="N1272" i="3"/>
  <c r="AP1271" i="3"/>
  <c r="AN1271" i="3"/>
  <c r="AM1271" i="3"/>
  <c r="AL1271" i="3"/>
  <c r="AK1271" i="3"/>
  <c r="AO1271" i="3" s="1"/>
  <c r="O1271" i="3"/>
  <c r="N1271" i="3"/>
  <c r="AP1270" i="3"/>
  <c r="AN1270" i="3"/>
  <c r="AM1270" i="3"/>
  <c r="AL1270" i="3"/>
  <c r="AK1270" i="3"/>
  <c r="AO1270" i="3" s="1"/>
  <c r="W1270" i="3" s="1"/>
  <c r="O1270" i="3"/>
  <c r="N1270" i="3"/>
  <c r="AP1269" i="3"/>
  <c r="AN1269" i="3"/>
  <c r="AM1269" i="3"/>
  <c r="AL1269" i="3"/>
  <c r="AK1269" i="3"/>
  <c r="AO1269" i="3" s="1"/>
  <c r="O1269" i="3"/>
  <c r="N1269" i="3"/>
  <c r="AP1268" i="3"/>
  <c r="AN1268" i="3"/>
  <c r="AM1268" i="3"/>
  <c r="AL1268" i="3"/>
  <c r="AK1268" i="3"/>
  <c r="AO1268" i="3" s="1"/>
  <c r="O1268" i="3"/>
  <c r="N1268" i="3"/>
  <c r="AP1267" i="3"/>
  <c r="AN1267" i="3"/>
  <c r="AM1267" i="3"/>
  <c r="AL1267" i="3"/>
  <c r="AK1267" i="3"/>
  <c r="AO1267" i="3" s="1"/>
  <c r="W1267" i="3" s="1"/>
  <c r="AF1267" i="3" s="1"/>
  <c r="O1267" i="3"/>
  <c r="N1267" i="3"/>
  <c r="AP1266" i="3"/>
  <c r="AN1266" i="3"/>
  <c r="AM1266" i="3"/>
  <c r="AL1266" i="3"/>
  <c r="AK1266" i="3"/>
  <c r="AO1266" i="3" s="1"/>
  <c r="O1266" i="3"/>
  <c r="N1266" i="3"/>
  <c r="AP1265" i="3"/>
  <c r="AN1265" i="3"/>
  <c r="AM1265" i="3"/>
  <c r="AL1265" i="3"/>
  <c r="AK1265" i="3"/>
  <c r="AO1265" i="3" s="1"/>
  <c r="O1265" i="3"/>
  <c r="N1265" i="3"/>
  <c r="AP1264" i="3"/>
  <c r="AN1264" i="3"/>
  <c r="AM1264" i="3"/>
  <c r="AL1264" i="3"/>
  <c r="AK1264" i="3"/>
  <c r="AO1264" i="3" s="1"/>
  <c r="O1264" i="3"/>
  <c r="N1264" i="3"/>
  <c r="AP1263" i="3"/>
  <c r="AN1263" i="3"/>
  <c r="AM1263" i="3"/>
  <c r="AL1263" i="3"/>
  <c r="AK1263" i="3"/>
  <c r="AO1263" i="3" s="1"/>
  <c r="O1263" i="3"/>
  <c r="N1263" i="3"/>
  <c r="AP1262" i="3"/>
  <c r="AN1262" i="3"/>
  <c r="AM1262" i="3"/>
  <c r="AL1262" i="3"/>
  <c r="AK1262" i="3"/>
  <c r="AO1262" i="3" s="1"/>
  <c r="W1262" i="3" s="1"/>
  <c r="AF1262" i="3" s="1"/>
  <c r="O1262" i="3"/>
  <c r="N1262" i="3"/>
  <c r="AP1261" i="3"/>
  <c r="AN1261" i="3"/>
  <c r="AM1261" i="3"/>
  <c r="AL1261" i="3"/>
  <c r="AK1261" i="3"/>
  <c r="AO1261" i="3" s="1"/>
  <c r="W1261" i="3" s="1"/>
  <c r="AF1261" i="3" s="1"/>
  <c r="O1261" i="3"/>
  <c r="N1261" i="3"/>
  <c r="AP1260" i="3"/>
  <c r="AN1260" i="3"/>
  <c r="AM1260" i="3"/>
  <c r="AL1260" i="3"/>
  <c r="AK1260" i="3"/>
  <c r="AO1260" i="3" s="1"/>
  <c r="W1260" i="3" s="1"/>
  <c r="AF1260" i="3" s="1"/>
  <c r="O1260" i="3"/>
  <c r="N1260" i="3"/>
  <c r="AP1259" i="3"/>
  <c r="AN1259" i="3"/>
  <c r="AM1259" i="3"/>
  <c r="AL1259" i="3"/>
  <c r="AK1259" i="3"/>
  <c r="AO1259" i="3" s="1"/>
  <c r="O1259" i="3"/>
  <c r="N1259" i="3"/>
  <c r="AP1258" i="3"/>
  <c r="AN1258" i="3"/>
  <c r="AM1258" i="3"/>
  <c r="AL1258" i="3"/>
  <c r="AK1258" i="3"/>
  <c r="AO1258" i="3" s="1"/>
  <c r="O1258" i="3"/>
  <c r="N1258" i="3"/>
  <c r="AP1257" i="3"/>
  <c r="AN1257" i="3"/>
  <c r="AM1257" i="3"/>
  <c r="AL1257" i="3"/>
  <c r="AK1257" i="3"/>
  <c r="AO1257" i="3" s="1"/>
  <c r="O1257" i="3"/>
  <c r="N1257" i="3"/>
  <c r="AP1256" i="3"/>
  <c r="AN1256" i="3"/>
  <c r="AM1256" i="3"/>
  <c r="AL1256" i="3"/>
  <c r="AK1256" i="3"/>
  <c r="AO1256" i="3" s="1"/>
  <c r="O1256" i="3"/>
  <c r="N1256" i="3"/>
  <c r="AP1255" i="3"/>
  <c r="AN1255" i="3"/>
  <c r="AM1255" i="3"/>
  <c r="AL1255" i="3"/>
  <c r="AK1255" i="3"/>
  <c r="AO1255" i="3" s="1"/>
  <c r="W1255" i="3" s="1"/>
  <c r="AF1255" i="3" s="1"/>
  <c r="O1255" i="3"/>
  <c r="N1255" i="3"/>
  <c r="AP1254" i="3"/>
  <c r="AN1254" i="3"/>
  <c r="AM1254" i="3"/>
  <c r="AL1254" i="3"/>
  <c r="AK1254" i="3"/>
  <c r="AO1254" i="3" s="1"/>
  <c r="W1254" i="3" s="1"/>
  <c r="AF1254" i="3" s="1"/>
  <c r="O1254" i="3"/>
  <c r="N1254" i="3"/>
  <c r="AP1253" i="3"/>
  <c r="AN1253" i="3"/>
  <c r="AM1253" i="3"/>
  <c r="AL1253" i="3"/>
  <c r="AK1253" i="3"/>
  <c r="AO1253" i="3" s="1"/>
  <c r="W1253" i="3" s="1"/>
  <c r="AF1253" i="3" s="1"/>
  <c r="O1253" i="3"/>
  <c r="N1253" i="3"/>
  <c r="AP1252" i="3"/>
  <c r="AN1252" i="3"/>
  <c r="AM1252" i="3"/>
  <c r="AL1252" i="3"/>
  <c r="AK1252" i="3"/>
  <c r="AO1252" i="3" s="1"/>
  <c r="W1252" i="3" s="1"/>
  <c r="AF1252" i="3" s="1"/>
  <c r="O1252" i="3"/>
  <c r="N1252" i="3"/>
  <c r="AP1251" i="3"/>
  <c r="AN1251" i="3"/>
  <c r="AM1251" i="3"/>
  <c r="AL1251" i="3"/>
  <c r="AK1251" i="3"/>
  <c r="AO1251" i="3" s="1"/>
  <c r="W1251" i="3" s="1"/>
  <c r="AF1251" i="3" s="1"/>
  <c r="O1251" i="3"/>
  <c r="N1251" i="3"/>
  <c r="AP1250" i="3"/>
  <c r="AN1250" i="3"/>
  <c r="AM1250" i="3"/>
  <c r="AL1250" i="3"/>
  <c r="AK1250" i="3"/>
  <c r="AO1250" i="3" s="1"/>
  <c r="O1250" i="3"/>
  <c r="N1250" i="3"/>
  <c r="AP1249" i="3"/>
  <c r="AN1249" i="3"/>
  <c r="AM1249" i="3"/>
  <c r="AL1249" i="3"/>
  <c r="AK1249" i="3"/>
  <c r="AO1249" i="3" s="1"/>
  <c r="W1249" i="3" s="1"/>
  <c r="AF1249" i="3" s="1"/>
  <c r="O1249" i="3"/>
  <c r="N1249" i="3"/>
  <c r="AP1248" i="3"/>
  <c r="AN1248" i="3"/>
  <c r="AM1248" i="3"/>
  <c r="AL1248" i="3"/>
  <c r="AK1248" i="3"/>
  <c r="AO1248" i="3" s="1"/>
  <c r="O1248" i="3"/>
  <c r="N1248" i="3"/>
  <c r="AP1247" i="3"/>
  <c r="AN1247" i="3"/>
  <c r="AM1247" i="3"/>
  <c r="AL1247" i="3"/>
  <c r="AK1247" i="3"/>
  <c r="AO1247" i="3" s="1"/>
  <c r="W1247" i="3" s="1"/>
  <c r="AF1247" i="3" s="1"/>
  <c r="O1247" i="3"/>
  <c r="N1247" i="3"/>
  <c r="AP1246" i="3"/>
  <c r="AN1246" i="3"/>
  <c r="AM1246" i="3"/>
  <c r="AL1246" i="3"/>
  <c r="AK1246" i="3"/>
  <c r="AO1246" i="3" s="1"/>
  <c r="O1246" i="3"/>
  <c r="N1246" i="3"/>
  <c r="AP1245" i="3"/>
  <c r="AN1245" i="3"/>
  <c r="AM1245" i="3"/>
  <c r="AL1245" i="3"/>
  <c r="AK1245" i="3"/>
  <c r="AO1245" i="3" s="1"/>
  <c r="W1245" i="3" s="1"/>
  <c r="AF1245" i="3" s="1"/>
  <c r="O1245" i="3"/>
  <c r="N1245" i="3"/>
  <c r="AP1244" i="3"/>
  <c r="AN1244" i="3"/>
  <c r="AM1244" i="3"/>
  <c r="AL1244" i="3"/>
  <c r="AK1244" i="3"/>
  <c r="AO1244" i="3" s="1"/>
  <c r="W1244" i="3" s="1"/>
  <c r="AF1244" i="3" s="1"/>
  <c r="O1244" i="3"/>
  <c r="N1244" i="3"/>
  <c r="AP1243" i="3"/>
  <c r="AN1243" i="3"/>
  <c r="AM1243" i="3"/>
  <c r="AL1243" i="3"/>
  <c r="AK1243" i="3"/>
  <c r="AO1243" i="3" s="1"/>
  <c r="O1243" i="3"/>
  <c r="N1243" i="3"/>
  <c r="AP1242" i="3"/>
  <c r="AN1242" i="3"/>
  <c r="AM1242" i="3"/>
  <c r="AL1242" i="3"/>
  <c r="AK1242" i="3"/>
  <c r="AO1242" i="3" s="1"/>
  <c r="S1242" i="3"/>
  <c r="U1242" i="3" s="1"/>
  <c r="O1242" i="3"/>
  <c r="N1242" i="3"/>
  <c r="AP1241" i="3"/>
  <c r="AN1241" i="3"/>
  <c r="AM1241" i="3"/>
  <c r="AL1241" i="3"/>
  <c r="AK1241" i="3"/>
  <c r="AO1241" i="3" s="1"/>
  <c r="O1241" i="3"/>
  <c r="N1241" i="3"/>
  <c r="AP1240" i="3"/>
  <c r="AN1240" i="3"/>
  <c r="AM1240" i="3"/>
  <c r="AL1240" i="3"/>
  <c r="AK1240" i="3"/>
  <c r="AO1240" i="3" s="1"/>
  <c r="O1240" i="3"/>
  <c r="N1240" i="3"/>
  <c r="AP1239" i="3"/>
  <c r="AN1239" i="3"/>
  <c r="AM1239" i="3"/>
  <c r="AL1239" i="3"/>
  <c r="AK1239" i="3"/>
  <c r="AO1239" i="3" s="1"/>
  <c r="W1239" i="3" s="1"/>
  <c r="AF1239" i="3" s="1"/>
  <c r="O1239" i="3"/>
  <c r="N1239" i="3"/>
  <c r="AP1238" i="3"/>
  <c r="AN1238" i="3"/>
  <c r="AM1238" i="3"/>
  <c r="AL1238" i="3"/>
  <c r="AK1238" i="3"/>
  <c r="AO1238" i="3" s="1"/>
  <c r="W1238" i="3" s="1"/>
  <c r="AF1238" i="3" s="1"/>
  <c r="O1238" i="3"/>
  <c r="N1238" i="3"/>
  <c r="AP1237" i="3"/>
  <c r="AN1237" i="3"/>
  <c r="AM1237" i="3"/>
  <c r="AL1237" i="3"/>
  <c r="AK1237" i="3"/>
  <c r="AO1237" i="3" s="1"/>
  <c r="W1237" i="3" s="1"/>
  <c r="O1237" i="3"/>
  <c r="N1237" i="3"/>
  <c r="AP1236" i="3"/>
  <c r="AN1236" i="3"/>
  <c r="AM1236" i="3"/>
  <c r="AL1236" i="3"/>
  <c r="AK1236" i="3"/>
  <c r="AO1236" i="3" s="1"/>
  <c r="O1236" i="3"/>
  <c r="N1236" i="3"/>
  <c r="AP1235" i="3"/>
  <c r="AN1235" i="3"/>
  <c r="AM1235" i="3"/>
  <c r="AL1235" i="3"/>
  <c r="AK1235" i="3"/>
  <c r="AO1235" i="3" s="1"/>
  <c r="W1235" i="3" s="1"/>
  <c r="AF1235" i="3" s="1"/>
  <c r="O1235" i="3"/>
  <c r="N1235" i="3"/>
  <c r="AP1234" i="3"/>
  <c r="AN1234" i="3"/>
  <c r="AM1234" i="3"/>
  <c r="AL1234" i="3"/>
  <c r="AK1234" i="3"/>
  <c r="AO1234" i="3" s="1"/>
  <c r="O1234" i="3"/>
  <c r="N1234" i="3"/>
  <c r="AP1233" i="3"/>
  <c r="AN1233" i="3"/>
  <c r="AM1233" i="3"/>
  <c r="AL1233" i="3"/>
  <c r="AK1233" i="3"/>
  <c r="AO1233" i="3" s="1"/>
  <c r="W1233" i="3" s="1"/>
  <c r="AF1233" i="3" s="1"/>
  <c r="O1233" i="3"/>
  <c r="N1233" i="3"/>
  <c r="AP1232" i="3"/>
  <c r="AN1232" i="3"/>
  <c r="AM1232" i="3"/>
  <c r="AL1232" i="3"/>
  <c r="AK1232" i="3"/>
  <c r="AO1232" i="3" s="1"/>
  <c r="W1232" i="3" s="1"/>
  <c r="AF1232" i="3" s="1"/>
  <c r="O1232" i="3"/>
  <c r="N1232" i="3"/>
  <c r="AP1231" i="3"/>
  <c r="AN1231" i="3"/>
  <c r="AM1231" i="3"/>
  <c r="AL1231" i="3"/>
  <c r="AK1231" i="3"/>
  <c r="AO1231" i="3" s="1"/>
  <c r="W1231" i="3" s="1"/>
  <c r="O1231" i="3"/>
  <c r="N1231" i="3"/>
  <c r="AP1230" i="3"/>
  <c r="AN1230" i="3"/>
  <c r="AM1230" i="3"/>
  <c r="AL1230" i="3"/>
  <c r="AK1230" i="3"/>
  <c r="AO1230" i="3" s="1"/>
  <c r="O1230" i="3"/>
  <c r="N1230" i="3"/>
  <c r="AP1229" i="3"/>
  <c r="AN1229" i="3"/>
  <c r="AM1229" i="3"/>
  <c r="AL1229" i="3"/>
  <c r="AK1229" i="3"/>
  <c r="AO1229" i="3" s="1"/>
  <c r="O1229" i="3"/>
  <c r="N1229" i="3"/>
  <c r="AP1228" i="3"/>
  <c r="AN1228" i="3"/>
  <c r="AM1228" i="3"/>
  <c r="AL1228" i="3"/>
  <c r="AK1228" i="3"/>
  <c r="AO1228" i="3" s="1"/>
  <c r="S1228" i="3"/>
  <c r="U1228" i="3" s="1"/>
  <c r="O1228" i="3"/>
  <c r="N1228" i="3"/>
  <c r="AP1227" i="3"/>
  <c r="AN1227" i="3"/>
  <c r="AM1227" i="3"/>
  <c r="AL1227" i="3"/>
  <c r="AK1227" i="3"/>
  <c r="AO1227" i="3" s="1"/>
  <c r="O1227" i="3"/>
  <c r="N1227" i="3"/>
  <c r="AP1226" i="3"/>
  <c r="AN1226" i="3"/>
  <c r="AM1226" i="3"/>
  <c r="AL1226" i="3"/>
  <c r="AK1226" i="3"/>
  <c r="AO1226" i="3" s="1"/>
  <c r="W1226" i="3" s="1"/>
  <c r="AF1226" i="3" s="1"/>
  <c r="O1226" i="3"/>
  <c r="N1226" i="3"/>
  <c r="AP1225" i="3"/>
  <c r="AN1225" i="3"/>
  <c r="AM1225" i="3"/>
  <c r="AL1225" i="3"/>
  <c r="AK1225" i="3"/>
  <c r="AO1225" i="3" s="1"/>
  <c r="W1225" i="3" s="1"/>
  <c r="AF1225" i="3" s="1"/>
  <c r="O1225" i="3"/>
  <c r="N1225" i="3"/>
  <c r="AP1224" i="3"/>
  <c r="AN1224" i="3"/>
  <c r="AM1224" i="3"/>
  <c r="AL1224" i="3"/>
  <c r="AK1224" i="3"/>
  <c r="AO1224" i="3" s="1"/>
  <c r="O1224" i="3"/>
  <c r="N1224" i="3"/>
  <c r="AP1223" i="3"/>
  <c r="AN1223" i="3"/>
  <c r="AM1223" i="3"/>
  <c r="AL1223" i="3"/>
  <c r="AK1223" i="3"/>
  <c r="AO1223" i="3" s="1"/>
  <c r="O1223" i="3"/>
  <c r="N1223" i="3"/>
  <c r="AP1222" i="3"/>
  <c r="AN1222" i="3"/>
  <c r="AM1222" i="3"/>
  <c r="AL1222" i="3"/>
  <c r="AK1222" i="3"/>
  <c r="AO1222" i="3" s="1"/>
  <c r="W1222" i="3" s="1"/>
  <c r="AF1222" i="3" s="1"/>
  <c r="O1222" i="3"/>
  <c r="N1222" i="3"/>
  <c r="AP1221" i="3"/>
  <c r="AN1221" i="3"/>
  <c r="AM1221" i="3"/>
  <c r="AL1221" i="3"/>
  <c r="AK1221" i="3"/>
  <c r="AO1221" i="3" s="1"/>
  <c r="W1221" i="3" s="1"/>
  <c r="AF1221" i="3" s="1"/>
  <c r="O1221" i="3"/>
  <c r="N1221" i="3"/>
  <c r="AP1220" i="3"/>
  <c r="AN1220" i="3"/>
  <c r="AM1220" i="3"/>
  <c r="AL1220" i="3"/>
  <c r="AK1220" i="3"/>
  <c r="AO1220" i="3" s="1"/>
  <c r="W1220" i="3" s="1"/>
  <c r="AF1220" i="3" s="1"/>
  <c r="O1220" i="3"/>
  <c r="N1220" i="3"/>
  <c r="AP1219" i="3"/>
  <c r="AN1219" i="3"/>
  <c r="AM1219" i="3"/>
  <c r="AL1219" i="3"/>
  <c r="AK1219" i="3"/>
  <c r="AO1219" i="3" s="1"/>
  <c r="O1219" i="3"/>
  <c r="N1219" i="3"/>
  <c r="AP1218" i="3"/>
  <c r="AN1218" i="3"/>
  <c r="AM1218" i="3"/>
  <c r="AL1218" i="3"/>
  <c r="AK1218" i="3"/>
  <c r="AO1218" i="3" s="1"/>
  <c r="O1218" i="3"/>
  <c r="N1218" i="3"/>
  <c r="AP1217" i="3"/>
  <c r="AN1217" i="3"/>
  <c r="AM1217" i="3"/>
  <c r="AL1217" i="3"/>
  <c r="AK1217" i="3"/>
  <c r="AO1217" i="3" s="1"/>
  <c r="W1217" i="3" s="1"/>
  <c r="AF1217" i="3" s="1"/>
  <c r="O1217" i="3"/>
  <c r="N1217" i="3"/>
  <c r="AP1216" i="3"/>
  <c r="AN1216" i="3"/>
  <c r="AM1216" i="3"/>
  <c r="AL1216" i="3"/>
  <c r="AK1216" i="3"/>
  <c r="AO1216" i="3" s="1"/>
  <c r="W1216" i="3"/>
  <c r="O1216" i="3"/>
  <c r="N1216" i="3"/>
  <c r="AP1215" i="3"/>
  <c r="AN1215" i="3"/>
  <c r="AM1215" i="3"/>
  <c r="AL1215" i="3"/>
  <c r="AK1215" i="3"/>
  <c r="AO1215" i="3" s="1"/>
  <c r="O1215" i="3"/>
  <c r="N1215" i="3"/>
  <c r="AP1214" i="3"/>
  <c r="AN1214" i="3"/>
  <c r="AM1214" i="3"/>
  <c r="AL1214" i="3"/>
  <c r="AK1214" i="3"/>
  <c r="AO1214" i="3" s="1"/>
  <c r="W1214" i="3" s="1"/>
  <c r="AF1214" i="3" s="1"/>
  <c r="S1214" i="3"/>
  <c r="U1214" i="3" s="1"/>
  <c r="V1214" i="3" s="1"/>
  <c r="O1214" i="3"/>
  <c r="N1214" i="3"/>
  <c r="AP1213" i="3"/>
  <c r="AN1213" i="3"/>
  <c r="AM1213" i="3"/>
  <c r="AL1213" i="3"/>
  <c r="AK1213" i="3"/>
  <c r="AO1213" i="3" s="1"/>
  <c r="O1213" i="3"/>
  <c r="N1213" i="3"/>
  <c r="AP1212" i="3"/>
  <c r="AN1212" i="3"/>
  <c r="AM1212" i="3"/>
  <c r="AL1212" i="3"/>
  <c r="AK1212" i="3"/>
  <c r="AO1212" i="3" s="1"/>
  <c r="W1212" i="3" s="1"/>
  <c r="AF1212" i="3" s="1"/>
  <c r="O1212" i="3"/>
  <c r="N1212" i="3"/>
  <c r="AP1211" i="3"/>
  <c r="AN1211" i="3"/>
  <c r="AM1211" i="3"/>
  <c r="AL1211" i="3"/>
  <c r="AK1211" i="3"/>
  <c r="AO1211" i="3" s="1"/>
  <c r="W1211" i="3" s="1"/>
  <c r="O1211" i="3"/>
  <c r="N1211" i="3"/>
  <c r="AP1210" i="3"/>
  <c r="AN1210" i="3"/>
  <c r="AM1210" i="3"/>
  <c r="AL1210" i="3"/>
  <c r="AK1210" i="3"/>
  <c r="AO1210" i="3" s="1"/>
  <c r="O1210" i="3"/>
  <c r="N1210" i="3"/>
  <c r="AP1209" i="3"/>
  <c r="AN1209" i="3"/>
  <c r="AM1209" i="3"/>
  <c r="AL1209" i="3"/>
  <c r="AK1209" i="3"/>
  <c r="AO1209" i="3" s="1"/>
  <c r="W1209" i="3" s="1"/>
  <c r="AF1209" i="3" s="1"/>
  <c r="O1209" i="3"/>
  <c r="N1209" i="3"/>
  <c r="AP1208" i="3"/>
  <c r="AN1208" i="3"/>
  <c r="AM1208" i="3"/>
  <c r="AL1208" i="3"/>
  <c r="AK1208" i="3"/>
  <c r="AO1208" i="3" s="1"/>
  <c r="W1208" i="3" s="1"/>
  <c r="AF1208" i="3" s="1"/>
  <c r="O1208" i="3"/>
  <c r="N1208" i="3"/>
  <c r="AP1207" i="3"/>
  <c r="AN1207" i="3"/>
  <c r="AM1207" i="3"/>
  <c r="AL1207" i="3"/>
  <c r="AK1207" i="3"/>
  <c r="AO1207" i="3" s="1"/>
  <c r="O1207" i="3"/>
  <c r="N1207" i="3"/>
  <c r="AP1206" i="3"/>
  <c r="AN1206" i="3"/>
  <c r="AM1206" i="3"/>
  <c r="AL1206" i="3"/>
  <c r="AK1206" i="3"/>
  <c r="AO1206" i="3" s="1"/>
  <c r="O1206" i="3"/>
  <c r="N1206" i="3"/>
  <c r="AP1205" i="3"/>
  <c r="AN1205" i="3"/>
  <c r="AM1205" i="3"/>
  <c r="AL1205" i="3"/>
  <c r="AK1205" i="3"/>
  <c r="AO1205" i="3" s="1"/>
  <c r="W1205" i="3" s="1"/>
  <c r="O1205" i="3"/>
  <c r="N1205" i="3"/>
  <c r="AP1204" i="3"/>
  <c r="AN1204" i="3"/>
  <c r="AM1204" i="3"/>
  <c r="AL1204" i="3"/>
  <c r="AK1204" i="3"/>
  <c r="AO1204" i="3" s="1"/>
  <c r="O1204" i="3"/>
  <c r="N1204" i="3"/>
  <c r="AP1203" i="3"/>
  <c r="AN1203" i="3"/>
  <c r="AM1203" i="3"/>
  <c r="AL1203" i="3"/>
  <c r="AK1203" i="3"/>
  <c r="AO1203" i="3" s="1"/>
  <c r="W1203" i="3" s="1"/>
  <c r="AF1203" i="3" s="1"/>
  <c r="O1203" i="3"/>
  <c r="N1203" i="3"/>
  <c r="AP1202" i="3"/>
  <c r="AN1202" i="3"/>
  <c r="AM1202" i="3"/>
  <c r="AL1202" i="3"/>
  <c r="AK1202" i="3"/>
  <c r="AO1202" i="3" s="1"/>
  <c r="W1202" i="3" s="1"/>
  <c r="AF1202" i="3" s="1"/>
  <c r="O1202" i="3"/>
  <c r="N1202" i="3"/>
  <c r="AP1201" i="3"/>
  <c r="AN1201" i="3"/>
  <c r="AM1201" i="3"/>
  <c r="AL1201" i="3"/>
  <c r="AK1201" i="3"/>
  <c r="AO1201" i="3" s="1"/>
  <c r="W1201" i="3" s="1"/>
  <c r="AF1201" i="3" s="1"/>
  <c r="O1201" i="3"/>
  <c r="N1201" i="3"/>
  <c r="AP1200" i="3"/>
  <c r="AN1200" i="3"/>
  <c r="AM1200" i="3"/>
  <c r="AL1200" i="3"/>
  <c r="AK1200" i="3"/>
  <c r="AO1200" i="3" s="1"/>
  <c r="S1200" i="3"/>
  <c r="U1200" i="3" s="1"/>
  <c r="O1200" i="3"/>
  <c r="N1200" i="3"/>
  <c r="AP1199" i="3"/>
  <c r="AN1199" i="3"/>
  <c r="AM1199" i="3"/>
  <c r="AL1199" i="3"/>
  <c r="AK1199" i="3"/>
  <c r="AO1199" i="3" s="1"/>
  <c r="O1199" i="3"/>
  <c r="N1199" i="3"/>
  <c r="AP1198" i="3"/>
  <c r="AN1198" i="3"/>
  <c r="AM1198" i="3"/>
  <c r="AL1198" i="3"/>
  <c r="AK1198" i="3"/>
  <c r="AO1198" i="3" s="1"/>
  <c r="W1198" i="3" s="1"/>
  <c r="AF1198" i="3" s="1"/>
  <c r="O1198" i="3"/>
  <c r="N1198" i="3"/>
  <c r="AP1197" i="3"/>
  <c r="AN1197" i="3"/>
  <c r="AM1197" i="3"/>
  <c r="AL1197" i="3"/>
  <c r="AK1197" i="3"/>
  <c r="AO1197" i="3" s="1"/>
  <c r="W1197" i="3" s="1"/>
  <c r="O1197" i="3"/>
  <c r="N1197" i="3"/>
  <c r="AP1196" i="3"/>
  <c r="AN1196" i="3"/>
  <c r="AM1196" i="3"/>
  <c r="AL1196" i="3"/>
  <c r="AK1196" i="3"/>
  <c r="AO1196" i="3" s="1"/>
  <c r="W1196" i="3" s="1"/>
  <c r="AF1196" i="3" s="1"/>
  <c r="O1196" i="3"/>
  <c r="N1196" i="3"/>
  <c r="AP1195" i="3"/>
  <c r="AN1195" i="3"/>
  <c r="AM1195" i="3"/>
  <c r="AL1195" i="3"/>
  <c r="AK1195" i="3"/>
  <c r="AO1195" i="3" s="1"/>
  <c r="O1195" i="3"/>
  <c r="N1195" i="3"/>
  <c r="AP1194" i="3"/>
  <c r="AN1194" i="3"/>
  <c r="AM1194" i="3"/>
  <c r="AL1194" i="3"/>
  <c r="AK1194" i="3"/>
  <c r="AO1194" i="3" s="1"/>
  <c r="W1194" i="3" s="1"/>
  <c r="O1194" i="3"/>
  <c r="N1194" i="3"/>
  <c r="AP1193" i="3"/>
  <c r="AN1193" i="3"/>
  <c r="AM1193" i="3"/>
  <c r="AL1193" i="3"/>
  <c r="AK1193" i="3"/>
  <c r="AO1193" i="3" s="1"/>
  <c r="O1193" i="3"/>
  <c r="N1193" i="3"/>
  <c r="AP1192" i="3"/>
  <c r="AN1192" i="3"/>
  <c r="AM1192" i="3"/>
  <c r="AL1192" i="3"/>
  <c r="AK1192" i="3"/>
  <c r="AO1192" i="3" s="1"/>
  <c r="W1192" i="3" s="1"/>
  <c r="O1192" i="3"/>
  <c r="N1192" i="3"/>
  <c r="AP1191" i="3"/>
  <c r="AN1191" i="3"/>
  <c r="AM1191" i="3"/>
  <c r="AL1191" i="3"/>
  <c r="AK1191" i="3"/>
  <c r="AO1191" i="3" s="1"/>
  <c r="W1191" i="3" s="1"/>
  <c r="O1191" i="3"/>
  <c r="N1191" i="3"/>
  <c r="AP1190" i="3"/>
  <c r="AN1190" i="3"/>
  <c r="AM1190" i="3"/>
  <c r="AL1190" i="3"/>
  <c r="AK1190" i="3"/>
  <c r="AO1190" i="3" s="1"/>
  <c r="O1190" i="3"/>
  <c r="N1190" i="3"/>
  <c r="AP1189" i="3"/>
  <c r="AN1189" i="3"/>
  <c r="AM1189" i="3"/>
  <c r="AL1189" i="3"/>
  <c r="AK1189" i="3"/>
  <c r="AO1189" i="3" s="1"/>
  <c r="W1189" i="3" s="1"/>
  <c r="AF1189" i="3" s="1"/>
  <c r="O1189" i="3"/>
  <c r="N1189" i="3"/>
  <c r="AP1188" i="3"/>
  <c r="AN1188" i="3"/>
  <c r="AM1188" i="3"/>
  <c r="AL1188" i="3"/>
  <c r="AK1188" i="3"/>
  <c r="AO1188" i="3" s="1"/>
  <c r="W1188" i="3" s="1"/>
  <c r="AF1188" i="3" s="1"/>
  <c r="O1188" i="3"/>
  <c r="N1188" i="3"/>
  <c r="AP1187" i="3"/>
  <c r="AN1187" i="3"/>
  <c r="AM1187" i="3"/>
  <c r="AL1187" i="3"/>
  <c r="AK1187" i="3"/>
  <c r="AO1187" i="3" s="1"/>
  <c r="W1187" i="3" s="1"/>
  <c r="AF1187" i="3" s="1"/>
  <c r="O1187" i="3"/>
  <c r="N1187" i="3"/>
  <c r="AP1186" i="3"/>
  <c r="AN1186" i="3"/>
  <c r="AM1186" i="3"/>
  <c r="AL1186" i="3"/>
  <c r="AK1186" i="3"/>
  <c r="AO1186" i="3" s="1"/>
  <c r="S1186" i="3"/>
  <c r="U1186" i="3" s="1"/>
  <c r="O1186" i="3"/>
  <c r="N1186" i="3"/>
  <c r="AP1185" i="3"/>
  <c r="AN1185" i="3"/>
  <c r="AM1185" i="3"/>
  <c r="AL1185" i="3"/>
  <c r="AK1185" i="3"/>
  <c r="AO1185" i="3" s="1"/>
  <c r="O1185" i="3"/>
  <c r="N1185" i="3"/>
  <c r="AP1184" i="3"/>
  <c r="AN1184" i="3"/>
  <c r="AM1184" i="3"/>
  <c r="AL1184" i="3"/>
  <c r="AK1184" i="3"/>
  <c r="AO1184" i="3" s="1"/>
  <c r="O1184" i="3"/>
  <c r="N1184" i="3"/>
  <c r="AP1183" i="3"/>
  <c r="AN1183" i="3"/>
  <c r="AM1183" i="3"/>
  <c r="AL1183" i="3"/>
  <c r="AK1183" i="3"/>
  <c r="AO1183" i="3" s="1"/>
  <c r="W1183" i="3" s="1"/>
  <c r="AF1183" i="3" s="1"/>
  <c r="O1183" i="3"/>
  <c r="N1183" i="3"/>
  <c r="AP1182" i="3"/>
  <c r="AN1182" i="3"/>
  <c r="AM1182" i="3"/>
  <c r="AL1182" i="3"/>
  <c r="AK1182" i="3"/>
  <c r="AO1182" i="3" s="1"/>
  <c r="W1182" i="3" s="1"/>
  <c r="AF1182" i="3" s="1"/>
  <c r="O1182" i="3"/>
  <c r="N1182" i="3"/>
  <c r="AP1181" i="3"/>
  <c r="AN1181" i="3"/>
  <c r="AM1181" i="3"/>
  <c r="AL1181" i="3"/>
  <c r="AK1181" i="3"/>
  <c r="AO1181" i="3" s="1"/>
  <c r="O1181" i="3"/>
  <c r="N1181" i="3"/>
  <c r="AP1180" i="3"/>
  <c r="AN1180" i="3"/>
  <c r="AM1180" i="3"/>
  <c r="AL1180" i="3"/>
  <c r="AK1180" i="3"/>
  <c r="AO1180" i="3" s="1"/>
  <c r="W1180" i="3" s="1"/>
  <c r="AF1180" i="3" s="1"/>
  <c r="O1180" i="3"/>
  <c r="N1180" i="3"/>
  <c r="AP1179" i="3"/>
  <c r="AN1179" i="3"/>
  <c r="AM1179" i="3"/>
  <c r="AL1179" i="3"/>
  <c r="AK1179" i="3"/>
  <c r="AO1179" i="3" s="1"/>
  <c r="W1179" i="3" s="1"/>
  <c r="O1179" i="3"/>
  <c r="N1179" i="3"/>
  <c r="AP1178" i="3"/>
  <c r="AN1178" i="3"/>
  <c r="AM1178" i="3"/>
  <c r="AL1178" i="3"/>
  <c r="AK1178" i="3"/>
  <c r="AO1178" i="3" s="1"/>
  <c r="O1178" i="3"/>
  <c r="N1178" i="3"/>
  <c r="AP1177" i="3"/>
  <c r="AN1177" i="3"/>
  <c r="AM1177" i="3"/>
  <c r="AL1177" i="3"/>
  <c r="AK1177" i="3"/>
  <c r="AO1177" i="3" s="1"/>
  <c r="O1177" i="3"/>
  <c r="N1177" i="3"/>
  <c r="AP1176" i="3"/>
  <c r="AN1176" i="3"/>
  <c r="AM1176" i="3"/>
  <c r="AL1176" i="3"/>
  <c r="AK1176" i="3"/>
  <c r="AO1176" i="3" s="1"/>
  <c r="W1176" i="3"/>
  <c r="O1176" i="3"/>
  <c r="N1176" i="3"/>
  <c r="AP1175" i="3"/>
  <c r="AN1175" i="3"/>
  <c r="AM1175" i="3"/>
  <c r="AL1175" i="3"/>
  <c r="AK1175" i="3"/>
  <c r="AO1175" i="3" s="1"/>
  <c r="O1175" i="3"/>
  <c r="N1175" i="3"/>
  <c r="AP1174" i="3"/>
  <c r="AN1174" i="3"/>
  <c r="AM1174" i="3"/>
  <c r="AL1174" i="3"/>
  <c r="AK1174" i="3"/>
  <c r="AO1174" i="3" s="1"/>
  <c r="W1174" i="3"/>
  <c r="O1174" i="3"/>
  <c r="N1174" i="3"/>
  <c r="AP1173" i="3"/>
  <c r="AN1173" i="3"/>
  <c r="AM1173" i="3"/>
  <c r="AL1173" i="3"/>
  <c r="AK1173" i="3"/>
  <c r="AO1173" i="3" s="1"/>
  <c r="O1173" i="3"/>
  <c r="N1173" i="3"/>
  <c r="AP1172" i="3"/>
  <c r="AN1172" i="3"/>
  <c r="AM1172" i="3"/>
  <c r="AL1172" i="3"/>
  <c r="AK1172" i="3"/>
  <c r="AO1172" i="3" s="1"/>
  <c r="W1172" i="3" s="1"/>
  <c r="AF1172" i="3" s="1"/>
  <c r="S1172" i="3"/>
  <c r="U1172" i="3" s="1"/>
  <c r="V1172" i="3" s="1"/>
  <c r="O1172" i="3"/>
  <c r="N1172" i="3"/>
  <c r="AP1171" i="3"/>
  <c r="AN1171" i="3"/>
  <c r="AM1171" i="3"/>
  <c r="AL1171" i="3"/>
  <c r="AK1171" i="3"/>
  <c r="AO1171" i="3" s="1"/>
  <c r="O1171" i="3"/>
  <c r="N1171" i="3"/>
  <c r="AP1170" i="3"/>
  <c r="AN1170" i="3"/>
  <c r="AM1170" i="3"/>
  <c r="AL1170" i="3"/>
  <c r="AK1170" i="3"/>
  <c r="AO1170" i="3" s="1"/>
  <c r="W1170" i="3" s="1"/>
  <c r="O1170" i="3"/>
  <c r="N1170" i="3"/>
  <c r="AP1169" i="3"/>
  <c r="AN1169" i="3"/>
  <c r="AM1169" i="3"/>
  <c r="AL1169" i="3"/>
  <c r="AK1169" i="3"/>
  <c r="AO1169" i="3" s="1"/>
  <c r="O1169" i="3"/>
  <c r="N1169" i="3"/>
  <c r="AP1168" i="3"/>
  <c r="AN1168" i="3"/>
  <c r="AM1168" i="3"/>
  <c r="AL1168" i="3"/>
  <c r="AK1168" i="3"/>
  <c r="AO1168" i="3" s="1"/>
  <c r="W1168" i="3" s="1"/>
  <c r="O1168" i="3"/>
  <c r="N1168" i="3"/>
  <c r="AP1167" i="3"/>
  <c r="AN1167" i="3"/>
  <c r="AM1167" i="3"/>
  <c r="AL1167" i="3"/>
  <c r="AK1167" i="3"/>
  <c r="AO1167" i="3" s="1"/>
  <c r="O1167" i="3"/>
  <c r="N1167" i="3"/>
  <c r="AP1166" i="3"/>
  <c r="AN1166" i="3"/>
  <c r="AM1166" i="3"/>
  <c r="AL1166" i="3"/>
  <c r="AK1166" i="3"/>
  <c r="AO1166" i="3" s="1"/>
  <c r="W1166" i="3" s="1"/>
  <c r="AF1166" i="3" s="1"/>
  <c r="O1166" i="3"/>
  <c r="N1166" i="3"/>
  <c r="AP1165" i="3"/>
  <c r="AN1165" i="3"/>
  <c r="AM1165" i="3"/>
  <c r="AL1165" i="3"/>
  <c r="AK1165" i="3"/>
  <c r="AO1165" i="3" s="1"/>
  <c r="W1165" i="3" s="1"/>
  <c r="AF1165" i="3" s="1"/>
  <c r="O1165" i="3"/>
  <c r="N1165" i="3"/>
  <c r="AP1164" i="3"/>
  <c r="AN1164" i="3"/>
  <c r="AM1164" i="3"/>
  <c r="AL1164" i="3"/>
  <c r="AK1164" i="3"/>
  <c r="AO1164" i="3" s="1"/>
  <c r="O1164" i="3"/>
  <c r="N1164" i="3"/>
  <c r="AP1163" i="3"/>
  <c r="AN1163" i="3"/>
  <c r="AM1163" i="3"/>
  <c r="AL1163" i="3"/>
  <c r="AK1163" i="3"/>
  <c r="AO1163" i="3" s="1"/>
  <c r="W1163" i="3" s="1"/>
  <c r="AF1163" i="3" s="1"/>
  <c r="O1163" i="3"/>
  <c r="N1163" i="3"/>
  <c r="AP1162" i="3"/>
  <c r="AN1162" i="3"/>
  <c r="AM1162" i="3"/>
  <c r="AL1162" i="3"/>
  <c r="AK1162" i="3"/>
  <c r="AO1162" i="3" s="1"/>
  <c r="W1162" i="3" s="1"/>
  <c r="AF1162" i="3" s="1"/>
  <c r="O1162" i="3"/>
  <c r="N1162" i="3"/>
  <c r="AP1161" i="3"/>
  <c r="AN1161" i="3"/>
  <c r="AM1161" i="3"/>
  <c r="AL1161" i="3"/>
  <c r="AK1161" i="3"/>
  <c r="AO1161" i="3" s="1"/>
  <c r="W1161" i="3" s="1"/>
  <c r="O1161" i="3"/>
  <c r="N1161" i="3"/>
  <c r="AP1160" i="3"/>
  <c r="AN1160" i="3"/>
  <c r="AM1160" i="3"/>
  <c r="AL1160" i="3"/>
  <c r="AK1160" i="3"/>
  <c r="AO1160" i="3" s="1"/>
  <c r="W1160" i="3"/>
  <c r="O1160" i="3"/>
  <c r="N1160" i="3"/>
  <c r="AP1159" i="3"/>
  <c r="AN1159" i="3"/>
  <c r="AM1159" i="3"/>
  <c r="AL1159" i="3"/>
  <c r="AK1159" i="3"/>
  <c r="AO1159" i="3" s="1"/>
  <c r="O1159" i="3"/>
  <c r="N1159" i="3"/>
  <c r="AP1158" i="3"/>
  <c r="AN1158" i="3"/>
  <c r="AM1158" i="3"/>
  <c r="AL1158" i="3"/>
  <c r="AK1158" i="3"/>
  <c r="AO1158" i="3" s="1"/>
  <c r="W1158" i="3" s="1"/>
  <c r="AF1158" i="3" s="1"/>
  <c r="S1158" i="3"/>
  <c r="U1158" i="3" s="1"/>
  <c r="V1158" i="3" s="1"/>
  <c r="O1158" i="3"/>
  <c r="N1158" i="3"/>
  <c r="AP1157" i="3"/>
  <c r="AN1157" i="3"/>
  <c r="AM1157" i="3"/>
  <c r="AL1157" i="3"/>
  <c r="AK1157" i="3"/>
  <c r="AO1157" i="3" s="1"/>
  <c r="W1157" i="3" s="1"/>
  <c r="AF1157" i="3" s="1"/>
  <c r="O1157" i="3"/>
  <c r="N1157" i="3"/>
  <c r="AP1156" i="3"/>
  <c r="AN1156" i="3"/>
  <c r="AM1156" i="3"/>
  <c r="AL1156" i="3"/>
  <c r="AK1156" i="3"/>
  <c r="AO1156" i="3" s="1"/>
  <c r="W1156" i="3" s="1"/>
  <c r="AF1156" i="3" s="1"/>
  <c r="O1156" i="3"/>
  <c r="N1156" i="3"/>
  <c r="AP1155" i="3"/>
  <c r="AN1155" i="3"/>
  <c r="AM1155" i="3"/>
  <c r="AL1155" i="3"/>
  <c r="AK1155" i="3"/>
  <c r="AO1155" i="3" s="1"/>
  <c r="W1155" i="3" s="1"/>
  <c r="AF1155" i="3" s="1"/>
  <c r="O1155" i="3"/>
  <c r="N1155" i="3"/>
  <c r="AP1154" i="3"/>
  <c r="AN1154" i="3"/>
  <c r="AM1154" i="3"/>
  <c r="AL1154" i="3"/>
  <c r="AK1154" i="3"/>
  <c r="AO1154" i="3" s="1"/>
  <c r="O1154" i="3"/>
  <c r="N1154" i="3"/>
  <c r="AP1153" i="3"/>
  <c r="AN1153" i="3"/>
  <c r="AM1153" i="3"/>
  <c r="AL1153" i="3"/>
  <c r="AK1153" i="3"/>
  <c r="AO1153" i="3" s="1"/>
  <c r="O1153" i="3"/>
  <c r="N1153" i="3"/>
  <c r="AP1152" i="3"/>
  <c r="AN1152" i="3"/>
  <c r="AM1152" i="3"/>
  <c r="AL1152" i="3"/>
  <c r="AK1152" i="3"/>
  <c r="AO1152" i="3" s="1"/>
  <c r="W1152" i="3" s="1"/>
  <c r="O1152" i="3"/>
  <c r="N1152" i="3"/>
  <c r="AP1151" i="3"/>
  <c r="AN1151" i="3"/>
  <c r="AM1151" i="3"/>
  <c r="AL1151" i="3"/>
  <c r="AK1151" i="3"/>
  <c r="AO1151" i="3" s="1"/>
  <c r="W1151" i="3" s="1"/>
  <c r="AF1151" i="3" s="1"/>
  <c r="O1151" i="3"/>
  <c r="N1151" i="3"/>
  <c r="AP1150" i="3"/>
  <c r="AN1150" i="3"/>
  <c r="AM1150" i="3"/>
  <c r="AL1150" i="3"/>
  <c r="AK1150" i="3"/>
  <c r="AO1150" i="3" s="1"/>
  <c r="O1150" i="3"/>
  <c r="N1150" i="3"/>
  <c r="AP1149" i="3"/>
  <c r="AN1149" i="3"/>
  <c r="AM1149" i="3"/>
  <c r="AL1149" i="3"/>
  <c r="AK1149" i="3"/>
  <c r="AO1149" i="3" s="1"/>
  <c r="O1149" i="3"/>
  <c r="N1149" i="3"/>
  <c r="AP1148" i="3"/>
  <c r="AN1148" i="3"/>
  <c r="AM1148" i="3"/>
  <c r="AL1148" i="3"/>
  <c r="AK1148" i="3"/>
  <c r="AO1148" i="3" s="1"/>
  <c r="W1148" i="3" s="1"/>
  <c r="AF1148" i="3" s="1"/>
  <c r="O1148" i="3"/>
  <c r="N1148" i="3"/>
  <c r="AP1147" i="3"/>
  <c r="AN1147" i="3"/>
  <c r="AM1147" i="3"/>
  <c r="AL1147" i="3"/>
  <c r="AK1147" i="3"/>
  <c r="AO1147" i="3" s="1"/>
  <c r="O1147" i="3"/>
  <c r="N1147" i="3"/>
  <c r="AP1146" i="3"/>
  <c r="AN1146" i="3"/>
  <c r="AM1146" i="3"/>
  <c r="AL1146" i="3"/>
  <c r="AK1146" i="3"/>
  <c r="AO1146" i="3" s="1"/>
  <c r="W1146" i="3"/>
  <c r="O1146" i="3"/>
  <c r="N1146" i="3"/>
  <c r="AP1145" i="3"/>
  <c r="AN1145" i="3"/>
  <c r="AM1145" i="3"/>
  <c r="AL1145" i="3"/>
  <c r="AK1145" i="3"/>
  <c r="AO1145" i="3" s="1"/>
  <c r="O1145" i="3"/>
  <c r="N1145" i="3"/>
  <c r="AP1144" i="3"/>
  <c r="AN1144" i="3"/>
  <c r="AM1144" i="3"/>
  <c r="AL1144" i="3"/>
  <c r="AK1144" i="3"/>
  <c r="AO1144" i="3" s="1"/>
  <c r="W1144" i="3"/>
  <c r="S1144" i="3"/>
  <c r="U1144" i="3" s="1"/>
  <c r="V1144" i="3" s="1"/>
  <c r="O1144" i="3"/>
  <c r="N1144" i="3"/>
  <c r="AP1143" i="3"/>
  <c r="AN1143" i="3"/>
  <c r="AM1143" i="3"/>
  <c r="AL1143" i="3"/>
  <c r="AK1143" i="3"/>
  <c r="AO1143" i="3" s="1"/>
  <c r="W1143" i="3" s="1"/>
  <c r="AF1143" i="3" s="1"/>
  <c r="O1143" i="3"/>
  <c r="N1143" i="3"/>
  <c r="AP1142" i="3"/>
  <c r="AN1142" i="3"/>
  <c r="AM1142" i="3"/>
  <c r="AL1142" i="3"/>
  <c r="AK1142" i="3"/>
  <c r="AO1142" i="3" s="1"/>
  <c r="W1142" i="3" s="1"/>
  <c r="AF1142" i="3" s="1"/>
  <c r="O1142" i="3"/>
  <c r="N1142" i="3"/>
  <c r="AP1141" i="3"/>
  <c r="AN1141" i="3"/>
  <c r="AM1141" i="3"/>
  <c r="AL1141" i="3"/>
  <c r="AK1141" i="3"/>
  <c r="AO1141" i="3" s="1"/>
  <c r="W1141" i="3" s="1"/>
  <c r="O1141" i="3"/>
  <c r="N1141" i="3"/>
  <c r="AP1140" i="3"/>
  <c r="AN1140" i="3"/>
  <c r="AM1140" i="3"/>
  <c r="AL1140" i="3"/>
  <c r="AK1140" i="3"/>
  <c r="AO1140" i="3" s="1"/>
  <c r="W1140" i="3" s="1"/>
  <c r="AF1140" i="3" s="1"/>
  <c r="O1140" i="3"/>
  <c r="N1140" i="3"/>
  <c r="AP1139" i="3"/>
  <c r="AN1139" i="3"/>
  <c r="AM1139" i="3"/>
  <c r="AL1139" i="3"/>
  <c r="AK1139" i="3"/>
  <c r="AO1139" i="3" s="1"/>
  <c r="O1139" i="3"/>
  <c r="N1139" i="3"/>
  <c r="AP1138" i="3"/>
  <c r="AN1138" i="3"/>
  <c r="AM1138" i="3"/>
  <c r="AL1138" i="3"/>
  <c r="AK1138" i="3"/>
  <c r="AO1138" i="3" s="1"/>
  <c r="W1138" i="3" s="1"/>
  <c r="AF1138" i="3" s="1"/>
  <c r="O1138" i="3"/>
  <c r="N1138" i="3"/>
  <c r="AP1137" i="3"/>
  <c r="AN1137" i="3"/>
  <c r="AM1137" i="3"/>
  <c r="AL1137" i="3"/>
  <c r="AK1137" i="3"/>
  <c r="O1137" i="3"/>
  <c r="N1137" i="3"/>
  <c r="AP1136" i="3"/>
  <c r="AN1136" i="3"/>
  <c r="AM1136" i="3"/>
  <c r="AL1136" i="3"/>
  <c r="AK1136" i="3"/>
  <c r="AO1136" i="3" s="1"/>
  <c r="O1136" i="3"/>
  <c r="N1136" i="3"/>
  <c r="AP1135" i="3"/>
  <c r="AN1135" i="3"/>
  <c r="AM1135" i="3"/>
  <c r="AL1135" i="3"/>
  <c r="AK1135" i="3"/>
  <c r="AO1135" i="3" s="1"/>
  <c r="W1135" i="3" s="1"/>
  <c r="AF1135" i="3" s="1"/>
  <c r="O1135" i="3"/>
  <c r="N1135" i="3"/>
  <c r="AP1134" i="3"/>
  <c r="AN1134" i="3"/>
  <c r="AM1134" i="3"/>
  <c r="AL1134" i="3"/>
  <c r="AK1134" i="3"/>
  <c r="AO1134" i="3" s="1"/>
  <c r="W1134" i="3" s="1"/>
  <c r="AF1134" i="3" s="1"/>
  <c r="O1134" i="3"/>
  <c r="N1134" i="3"/>
  <c r="AP1133" i="3"/>
  <c r="AN1133" i="3"/>
  <c r="AM1133" i="3"/>
  <c r="AL1133" i="3"/>
  <c r="AK1133" i="3"/>
  <c r="AO1133" i="3" s="1"/>
  <c r="W1133" i="3" s="1"/>
  <c r="AF1133" i="3" s="1"/>
  <c r="O1133" i="3"/>
  <c r="N1133" i="3"/>
  <c r="AP1132" i="3"/>
  <c r="AN1132" i="3"/>
  <c r="AM1132" i="3"/>
  <c r="AL1132" i="3"/>
  <c r="AK1132" i="3"/>
  <c r="AO1132" i="3" s="1"/>
  <c r="O1132" i="3"/>
  <c r="N1132" i="3"/>
  <c r="AP1131" i="3"/>
  <c r="AN1131" i="3"/>
  <c r="AM1131" i="3"/>
  <c r="AL1131" i="3"/>
  <c r="AK1131" i="3"/>
  <c r="AO1131" i="3" s="1"/>
  <c r="O1131" i="3"/>
  <c r="N1131" i="3"/>
  <c r="AP1130" i="3"/>
  <c r="AN1130" i="3"/>
  <c r="AM1130" i="3"/>
  <c r="AL1130" i="3"/>
  <c r="AK1130" i="3"/>
  <c r="AO1130" i="3" s="1"/>
  <c r="O1130" i="3"/>
  <c r="N1130" i="3"/>
  <c r="AP1129" i="3"/>
  <c r="AN1129" i="3"/>
  <c r="AM1129" i="3"/>
  <c r="AL1129" i="3"/>
  <c r="AK1129" i="3"/>
  <c r="AO1129" i="3" s="1"/>
  <c r="W1129" i="3" s="1"/>
  <c r="AF1129" i="3" s="1"/>
  <c r="O1129" i="3"/>
  <c r="N1129" i="3"/>
  <c r="AP1128" i="3"/>
  <c r="AN1128" i="3"/>
  <c r="AM1128" i="3"/>
  <c r="AL1128" i="3"/>
  <c r="AK1128" i="3"/>
  <c r="AO1128" i="3" s="1"/>
  <c r="W1128" i="3" s="1"/>
  <c r="AF1128" i="3" s="1"/>
  <c r="O1128" i="3"/>
  <c r="N1128" i="3"/>
  <c r="AP1127" i="3"/>
  <c r="AN1127" i="3"/>
  <c r="AM1127" i="3"/>
  <c r="AL1127" i="3"/>
  <c r="AK1127" i="3"/>
  <c r="AO1127" i="3" s="1"/>
  <c r="W1127" i="3" s="1"/>
  <c r="AF1127" i="3" s="1"/>
  <c r="O1127" i="3"/>
  <c r="N1127" i="3"/>
  <c r="AP1126" i="3"/>
  <c r="AN1126" i="3"/>
  <c r="AM1126" i="3"/>
  <c r="AL1126" i="3"/>
  <c r="AK1126" i="3"/>
  <c r="AO1126" i="3" s="1"/>
  <c r="W1126" i="3" s="1"/>
  <c r="O1126" i="3"/>
  <c r="N1126" i="3"/>
  <c r="AP1125" i="3"/>
  <c r="AN1125" i="3"/>
  <c r="AM1125" i="3"/>
  <c r="AL1125" i="3"/>
  <c r="AK1125" i="3"/>
  <c r="AO1125" i="3" s="1"/>
  <c r="O1125" i="3"/>
  <c r="N1125" i="3"/>
  <c r="AP1124" i="3"/>
  <c r="AN1124" i="3"/>
  <c r="AM1124" i="3"/>
  <c r="AL1124" i="3"/>
  <c r="AK1124" i="3"/>
  <c r="AO1124" i="3" s="1"/>
  <c r="W1124" i="3" s="1"/>
  <c r="AF1124" i="3" s="1"/>
  <c r="O1124" i="3"/>
  <c r="N1124" i="3"/>
  <c r="AP1123" i="3"/>
  <c r="AN1123" i="3"/>
  <c r="AM1123" i="3"/>
  <c r="AL1123" i="3"/>
  <c r="AK1123" i="3"/>
  <c r="AO1123" i="3" s="1"/>
  <c r="W1123" i="3" s="1"/>
  <c r="AF1123" i="3" s="1"/>
  <c r="O1123" i="3"/>
  <c r="N1123" i="3"/>
  <c r="AP1122" i="3"/>
  <c r="AN1122" i="3"/>
  <c r="AM1122" i="3"/>
  <c r="AL1122" i="3"/>
  <c r="AK1122" i="3"/>
  <c r="AO1122" i="3" s="1"/>
  <c r="O1122" i="3"/>
  <c r="N1122" i="3"/>
  <c r="AP1121" i="3"/>
  <c r="AN1121" i="3"/>
  <c r="AM1121" i="3"/>
  <c r="AL1121" i="3"/>
  <c r="AK1121" i="3"/>
  <c r="AO1121" i="3" s="1"/>
  <c r="W1121" i="3" s="1"/>
  <c r="AF1121" i="3" s="1"/>
  <c r="O1121" i="3"/>
  <c r="N1121" i="3"/>
  <c r="AP1120" i="3"/>
  <c r="AN1120" i="3"/>
  <c r="AM1120" i="3"/>
  <c r="AL1120" i="3"/>
  <c r="AK1120" i="3"/>
  <c r="AO1120" i="3" s="1"/>
  <c r="O1120" i="3"/>
  <c r="N1120" i="3"/>
  <c r="AP1119" i="3"/>
  <c r="AN1119" i="3"/>
  <c r="AM1119" i="3"/>
  <c r="AL1119" i="3"/>
  <c r="AK1119" i="3"/>
  <c r="AO1119" i="3" s="1"/>
  <c r="W1119" i="3" s="1"/>
  <c r="O1119" i="3"/>
  <c r="N1119" i="3"/>
  <c r="AP1118" i="3"/>
  <c r="AN1118" i="3"/>
  <c r="AM1118" i="3"/>
  <c r="AL1118" i="3"/>
  <c r="AK1118" i="3"/>
  <c r="AO1118" i="3" s="1"/>
  <c r="W1118" i="3" s="1"/>
  <c r="O1118" i="3"/>
  <c r="N1118" i="3"/>
  <c r="AP1117" i="3"/>
  <c r="AN1117" i="3"/>
  <c r="AM1117" i="3"/>
  <c r="AL1117" i="3"/>
  <c r="AK1117" i="3"/>
  <c r="AO1117" i="3" s="1"/>
  <c r="O1117" i="3"/>
  <c r="N1117" i="3"/>
  <c r="AP1116" i="3"/>
  <c r="AN1116" i="3"/>
  <c r="AM1116" i="3"/>
  <c r="AL1116" i="3"/>
  <c r="AK1116" i="3"/>
  <c r="AO1116" i="3" s="1"/>
  <c r="S1116" i="3"/>
  <c r="U1116" i="3" s="1"/>
  <c r="O1116" i="3"/>
  <c r="N1116" i="3"/>
  <c r="AP1115" i="3"/>
  <c r="AN1115" i="3"/>
  <c r="AM1115" i="3"/>
  <c r="AL1115" i="3"/>
  <c r="AK1115" i="3"/>
  <c r="AO1115" i="3" s="1"/>
  <c r="W1115" i="3" s="1"/>
  <c r="AF1115" i="3" s="1"/>
  <c r="O1115" i="3"/>
  <c r="N1115" i="3"/>
  <c r="AP1114" i="3"/>
  <c r="AN1114" i="3"/>
  <c r="AM1114" i="3"/>
  <c r="AL1114" i="3"/>
  <c r="AK1114" i="3"/>
  <c r="AO1114" i="3" s="1"/>
  <c r="O1114" i="3"/>
  <c r="N1114" i="3"/>
  <c r="AP1113" i="3"/>
  <c r="AN1113" i="3"/>
  <c r="AM1113" i="3"/>
  <c r="AL1113" i="3"/>
  <c r="AK1113" i="3"/>
  <c r="AO1113" i="3" s="1"/>
  <c r="W1113" i="3" s="1"/>
  <c r="O1113" i="3"/>
  <c r="N1113" i="3"/>
  <c r="AP1112" i="3"/>
  <c r="AN1112" i="3"/>
  <c r="AM1112" i="3"/>
  <c r="AL1112" i="3"/>
  <c r="AK1112" i="3"/>
  <c r="AO1112" i="3" s="1"/>
  <c r="W1112" i="3" s="1"/>
  <c r="AF1112" i="3" s="1"/>
  <c r="O1112" i="3"/>
  <c r="N1112" i="3"/>
  <c r="AP1111" i="3"/>
  <c r="AN1111" i="3"/>
  <c r="AM1111" i="3"/>
  <c r="AL1111" i="3"/>
  <c r="AK1111" i="3"/>
  <c r="AO1111" i="3" s="1"/>
  <c r="O1111" i="3"/>
  <c r="N1111" i="3"/>
  <c r="AP1110" i="3"/>
  <c r="AN1110" i="3"/>
  <c r="AM1110" i="3"/>
  <c r="AL1110" i="3"/>
  <c r="AK1110" i="3"/>
  <c r="AO1110" i="3" s="1"/>
  <c r="W1110" i="3" s="1"/>
  <c r="V1110" i="3"/>
  <c r="O1110" i="3"/>
  <c r="N1110" i="3"/>
  <c r="AP1109" i="3"/>
  <c r="AN1109" i="3"/>
  <c r="AM1109" i="3"/>
  <c r="AL1109" i="3"/>
  <c r="AK1109" i="3"/>
  <c r="AO1109" i="3" s="1"/>
  <c r="W1109" i="3" s="1"/>
  <c r="AF1109" i="3" s="1"/>
  <c r="V1109" i="3"/>
  <c r="O1109" i="3"/>
  <c r="N1109" i="3"/>
  <c r="AP1108" i="3"/>
  <c r="AN1108" i="3"/>
  <c r="AM1108" i="3"/>
  <c r="AL1108" i="3"/>
  <c r="AK1108" i="3"/>
  <c r="AO1108" i="3" s="1"/>
  <c r="V1108" i="3"/>
  <c r="O1108" i="3"/>
  <c r="N1108" i="3"/>
  <c r="AP1107" i="3"/>
  <c r="AN1107" i="3"/>
  <c r="AM1107" i="3"/>
  <c r="AL1107" i="3"/>
  <c r="AK1107" i="3"/>
  <c r="AO1107" i="3" s="1"/>
  <c r="O1107" i="3"/>
  <c r="N1107" i="3"/>
  <c r="AP1106" i="3"/>
  <c r="AN1106" i="3"/>
  <c r="AM1106" i="3"/>
  <c r="AL1106" i="3"/>
  <c r="AK1106" i="3"/>
  <c r="AO1106" i="3" s="1"/>
  <c r="O1106" i="3"/>
  <c r="N1106" i="3"/>
  <c r="AP1105" i="3"/>
  <c r="AN1105" i="3"/>
  <c r="AM1105" i="3"/>
  <c r="AL1105" i="3"/>
  <c r="AK1105" i="3"/>
  <c r="AO1105" i="3" s="1"/>
  <c r="O1105" i="3"/>
  <c r="N1105" i="3"/>
  <c r="AP1104" i="3"/>
  <c r="AN1104" i="3"/>
  <c r="AM1104" i="3"/>
  <c r="AL1104" i="3"/>
  <c r="AK1104" i="3"/>
  <c r="AO1104" i="3" s="1"/>
  <c r="W1104" i="3" s="1"/>
  <c r="AF1104" i="3" s="1"/>
  <c r="O1104" i="3"/>
  <c r="N1104" i="3"/>
  <c r="AP1103" i="3"/>
  <c r="AN1103" i="3"/>
  <c r="AM1103" i="3"/>
  <c r="AL1103" i="3"/>
  <c r="AK1103" i="3"/>
  <c r="AO1103" i="3" s="1"/>
  <c r="O1103" i="3"/>
  <c r="N1103" i="3"/>
  <c r="AP1102" i="3"/>
  <c r="AN1102" i="3"/>
  <c r="AM1102" i="3"/>
  <c r="AL1102" i="3"/>
  <c r="AK1102" i="3"/>
  <c r="AO1102" i="3" s="1"/>
  <c r="O1102" i="3"/>
  <c r="N1102" i="3"/>
  <c r="AP1101" i="3"/>
  <c r="AN1101" i="3"/>
  <c r="AM1101" i="3"/>
  <c r="AL1101" i="3"/>
  <c r="AK1101" i="3"/>
  <c r="AO1101" i="3" s="1"/>
  <c r="W1101" i="3" s="1"/>
  <c r="AF1101" i="3" s="1"/>
  <c r="O1101" i="3"/>
  <c r="N1101" i="3"/>
  <c r="AP1100" i="3"/>
  <c r="AN1100" i="3"/>
  <c r="AM1100" i="3"/>
  <c r="AL1100" i="3"/>
  <c r="AK1100" i="3"/>
  <c r="AO1100" i="3" s="1"/>
  <c r="O1100" i="3"/>
  <c r="N1100" i="3"/>
  <c r="AP1099" i="3"/>
  <c r="AN1099" i="3"/>
  <c r="AM1099" i="3"/>
  <c r="AL1099" i="3"/>
  <c r="AK1099" i="3"/>
  <c r="AO1099" i="3" s="1"/>
  <c r="S1099" i="3"/>
  <c r="U1099" i="3" s="1"/>
  <c r="O1099" i="3"/>
  <c r="N1099" i="3"/>
  <c r="AP1098" i="3"/>
  <c r="AN1098" i="3"/>
  <c r="AM1098" i="3"/>
  <c r="AL1098" i="3"/>
  <c r="AK1098" i="3"/>
  <c r="AO1098" i="3" s="1"/>
  <c r="W1098" i="3" s="1"/>
  <c r="AF1098" i="3" s="1"/>
  <c r="O1098" i="3"/>
  <c r="N1098" i="3"/>
  <c r="AP1097" i="3"/>
  <c r="AN1097" i="3"/>
  <c r="AM1097" i="3"/>
  <c r="AL1097" i="3"/>
  <c r="AK1097" i="3"/>
  <c r="AO1097" i="3" s="1"/>
  <c r="W1097" i="3" s="1"/>
  <c r="AF1097" i="3" s="1"/>
  <c r="O1097" i="3"/>
  <c r="N1097" i="3"/>
  <c r="AP1096" i="3"/>
  <c r="AN1096" i="3"/>
  <c r="AM1096" i="3"/>
  <c r="AL1096" i="3"/>
  <c r="AK1096" i="3"/>
  <c r="AO1096" i="3" s="1"/>
  <c r="W1096" i="3" s="1"/>
  <c r="AF1096" i="3" s="1"/>
  <c r="O1096" i="3"/>
  <c r="N1096" i="3"/>
  <c r="AP1095" i="3"/>
  <c r="AN1095" i="3"/>
  <c r="AM1095" i="3"/>
  <c r="AL1095" i="3"/>
  <c r="AK1095" i="3"/>
  <c r="AO1095" i="3" s="1"/>
  <c r="W1095" i="3" s="1"/>
  <c r="AF1095" i="3" s="1"/>
  <c r="O1095" i="3"/>
  <c r="N1095" i="3"/>
  <c r="AP1094" i="3"/>
  <c r="AN1094" i="3"/>
  <c r="AM1094" i="3"/>
  <c r="AL1094" i="3"/>
  <c r="AK1094" i="3"/>
  <c r="AO1094" i="3" s="1"/>
  <c r="O1094" i="3"/>
  <c r="N1094" i="3"/>
  <c r="AP1093" i="3"/>
  <c r="AN1093" i="3"/>
  <c r="AM1093" i="3"/>
  <c r="AL1093" i="3"/>
  <c r="AK1093" i="3"/>
  <c r="AO1093" i="3" s="1"/>
  <c r="O1093" i="3"/>
  <c r="N1093" i="3"/>
  <c r="AP1092" i="3"/>
  <c r="AN1092" i="3"/>
  <c r="AM1092" i="3"/>
  <c r="AL1092" i="3"/>
  <c r="AK1092" i="3"/>
  <c r="AO1092" i="3" s="1"/>
  <c r="O1092" i="3"/>
  <c r="N1092" i="3"/>
  <c r="AP1091" i="3"/>
  <c r="AN1091" i="3"/>
  <c r="AM1091" i="3"/>
  <c r="AL1091" i="3"/>
  <c r="AK1091" i="3"/>
  <c r="AO1091" i="3" s="1"/>
  <c r="O1091" i="3"/>
  <c r="N1091" i="3"/>
  <c r="AP1090" i="3"/>
  <c r="AN1090" i="3"/>
  <c r="AM1090" i="3"/>
  <c r="AL1090" i="3"/>
  <c r="AK1090" i="3"/>
  <c r="AO1090" i="3" s="1"/>
  <c r="W1090" i="3" s="1"/>
  <c r="AF1090" i="3" s="1"/>
  <c r="O1090" i="3"/>
  <c r="N1090" i="3"/>
  <c r="AP1089" i="3"/>
  <c r="AN1089" i="3"/>
  <c r="AM1089" i="3"/>
  <c r="AL1089" i="3"/>
  <c r="AK1089" i="3"/>
  <c r="AO1089" i="3" s="1"/>
  <c r="O1089" i="3"/>
  <c r="N1089" i="3"/>
  <c r="AP1088" i="3"/>
  <c r="AN1088" i="3"/>
  <c r="AM1088" i="3"/>
  <c r="AL1088" i="3"/>
  <c r="AK1088" i="3"/>
  <c r="AO1088" i="3" s="1"/>
  <c r="W1088" i="3" s="1"/>
  <c r="AF1088" i="3" s="1"/>
  <c r="O1088" i="3"/>
  <c r="N1088" i="3"/>
  <c r="AP1087" i="3"/>
  <c r="AN1087" i="3"/>
  <c r="AM1087" i="3"/>
  <c r="AL1087" i="3"/>
  <c r="AK1087" i="3"/>
  <c r="AO1087" i="3" s="1"/>
  <c r="W1087" i="3" s="1"/>
  <c r="AF1087" i="3" s="1"/>
  <c r="O1087" i="3"/>
  <c r="N1087" i="3"/>
  <c r="AP1086" i="3"/>
  <c r="AN1086" i="3"/>
  <c r="AM1086" i="3"/>
  <c r="AL1086" i="3"/>
  <c r="AK1086" i="3"/>
  <c r="AO1086" i="3" s="1"/>
  <c r="O1086" i="3"/>
  <c r="N1086" i="3"/>
  <c r="AP1085" i="3"/>
  <c r="AN1085" i="3"/>
  <c r="AM1085" i="3"/>
  <c r="AL1085" i="3"/>
  <c r="AK1085" i="3"/>
  <c r="AO1085" i="3" s="1"/>
  <c r="W1085" i="3" s="1"/>
  <c r="AF1085" i="3" s="1"/>
  <c r="S1085" i="3"/>
  <c r="U1085" i="3" s="1"/>
  <c r="V1085" i="3" s="1"/>
  <c r="O1085" i="3"/>
  <c r="N1085" i="3"/>
  <c r="AP1084" i="3"/>
  <c r="AN1084" i="3"/>
  <c r="AM1084" i="3"/>
  <c r="AL1084" i="3"/>
  <c r="AK1084" i="3"/>
  <c r="AO1084" i="3" s="1"/>
  <c r="O1084" i="3"/>
  <c r="N1084" i="3"/>
  <c r="AP1083" i="3"/>
  <c r="AN1083" i="3"/>
  <c r="AM1083" i="3"/>
  <c r="AL1083" i="3"/>
  <c r="AK1083" i="3"/>
  <c r="AO1083" i="3" s="1"/>
  <c r="W1083" i="3" s="1"/>
  <c r="O1083" i="3"/>
  <c r="N1083" i="3"/>
  <c r="AP1082" i="3"/>
  <c r="AN1082" i="3"/>
  <c r="AM1082" i="3"/>
  <c r="AL1082" i="3"/>
  <c r="AK1082" i="3"/>
  <c r="AO1082" i="3" s="1"/>
  <c r="W1082" i="3" s="1"/>
  <c r="AF1082" i="3" s="1"/>
  <c r="O1082" i="3"/>
  <c r="N1082" i="3"/>
  <c r="AP1081" i="3"/>
  <c r="AN1081" i="3"/>
  <c r="AM1081" i="3"/>
  <c r="AL1081" i="3"/>
  <c r="AK1081" i="3"/>
  <c r="AO1081" i="3" s="1"/>
  <c r="O1081" i="3"/>
  <c r="N1081" i="3"/>
  <c r="AP1080" i="3"/>
  <c r="AN1080" i="3"/>
  <c r="AM1080" i="3"/>
  <c r="AL1080" i="3"/>
  <c r="AK1080" i="3"/>
  <c r="AO1080" i="3" s="1"/>
  <c r="O1080" i="3"/>
  <c r="N1080" i="3"/>
  <c r="AP1079" i="3"/>
  <c r="AN1079" i="3"/>
  <c r="AM1079" i="3"/>
  <c r="AL1079" i="3"/>
  <c r="AK1079" i="3"/>
  <c r="AO1079" i="3" s="1"/>
  <c r="W1079" i="3" s="1"/>
  <c r="AF1079" i="3" s="1"/>
  <c r="O1079" i="3"/>
  <c r="N1079" i="3"/>
  <c r="AP1078" i="3"/>
  <c r="AN1078" i="3"/>
  <c r="AM1078" i="3"/>
  <c r="AL1078" i="3"/>
  <c r="AK1078" i="3"/>
  <c r="AO1078" i="3" s="1"/>
  <c r="W1078" i="3" s="1"/>
  <c r="AF1078" i="3" s="1"/>
  <c r="O1078" i="3"/>
  <c r="N1078" i="3"/>
  <c r="AP1077" i="3"/>
  <c r="AN1077" i="3"/>
  <c r="AM1077" i="3"/>
  <c r="AL1077" i="3"/>
  <c r="AK1077" i="3"/>
  <c r="AO1077" i="3" s="1"/>
  <c r="W1077" i="3" s="1"/>
  <c r="AF1077" i="3" s="1"/>
  <c r="O1077" i="3"/>
  <c r="N1077" i="3"/>
  <c r="AP1076" i="3"/>
  <c r="AN1076" i="3"/>
  <c r="AM1076" i="3"/>
  <c r="AL1076" i="3"/>
  <c r="AK1076" i="3"/>
  <c r="AO1076" i="3" s="1"/>
  <c r="W1076" i="3" s="1"/>
  <c r="AF1076" i="3" s="1"/>
  <c r="O1076" i="3"/>
  <c r="N1076" i="3"/>
  <c r="AP1075" i="3"/>
  <c r="AN1075" i="3"/>
  <c r="AM1075" i="3"/>
  <c r="AL1075" i="3"/>
  <c r="AK1075" i="3"/>
  <c r="AO1075" i="3" s="1"/>
  <c r="W1075" i="3" s="1"/>
  <c r="AF1075" i="3" s="1"/>
  <c r="O1075" i="3"/>
  <c r="N1075" i="3"/>
  <c r="AP1074" i="3"/>
  <c r="AN1074" i="3"/>
  <c r="AM1074" i="3"/>
  <c r="AL1074" i="3"/>
  <c r="AK1074" i="3"/>
  <c r="AO1074" i="3" s="1"/>
  <c r="O1074" i="3"/>
  <c r="N1074" i="3"/>
  <c r="AP1073" i="3"/>
  <c r="AN1073" i="3"/>
  <c r="AM1073" i="3"/>
  <c r="AL1073" i="3"/>
  <c r="AK1073" i="3"/>
  <c r="AO1073" i="3" s="1"/>
  <c r="O1073" i="3"/>
  <c r="N1073" i="3"/>
  <c r="AP1072" i="3"/>
  <c r="AN1072" i="3"/>
  <c r="AM1072" i="3"/>
  <c r="AL1072" i="3"/>
  <c r="AK1072" i="3"/>
  <c r="AO1072" i="3" s="1"/>
  <c r="O1072" i="3"/>
  <c r="N1072" i="3"/>
  <c r="AP1071" i="3"/>
  <c r="AN1071" i="3"/>
  <c r="AM1071" i="3"/>
  <c r="AL1071" i="3"/>
  <c r="AK1071" i="3"/>
  <c r="AO1071" i="3" s="1"/>
  <c r="W1071" i="3" s="1"/>
  <c r="AF1071" i="3" s="1"/>
  <c r="S1071" i="3"/>
  <c r="U1071" i="3" s="1"/>
  <c r="V1071" i="3" s="1"/>
  <c r="O1071" i="3"/>
  <c r="N1071" i="3"/>
  <c r="AP1070" i="3"/>
  <c r="AN1070" i="3"/>
  <c r="AM1070" i="3"/>
  <c r="AL1070" i="3"/>
  <c r="AK1070" i="3"/>
  <c r="AO1070" i="3" s="1"/>
  <c r="W1070" i="3" s="1"/>
  <c r="AF1070" i="3" s="1"/>
  <c r="O1070" i="3"/>
  <c r="N1070" i="3"/>
  <c r="AP1069" i="3"/>
  <c r="AN1069" i="3"/>
  <c r="AM1069" i="3"/>
  <c r="AL1069" i="3"/>
  <c r="AK1069" i="3"/>
  <c r="AO1069" i="3" s="1"/>
  <c r="W1069" i="3" s="1"/>
  <c r="AF1069" i="3" s="1"/>
  <c r="O1069" i="3"/>
  <c r="N1069" i="3"/>
  <c r="AP1068" i="3"/>
  <c r="AN1068" i="3"/>
  <c r="AM1068" i="3"/>
  <c r="AL1068" i="3"/>
  <c r="AK1068" i="3"/>
  <c r="AO1068" i="3" s="1"/>
  <c r="W1068" i="3" s="1"/>
  <c r="AF1068" i="3" s="1"/>
  <c r="O1068" i="3"/>
  <c r="N1068" i="3"/>
  <c r="AP1067" i="3"/>
  <c r="AN1067" i="3"/>
  <c r="AM1067" i="3"/>
  <c r="AL1067" i="3"/>
  <c r="AK1067" i="3"/>
  <c r="AO1067" i="3" s="1"/>
  <c r="W1067" i="3" s="1"/>
  <c r="AF1067" i="3" s="1"/>
  <c r="O1067" i="3"/>
  <c r="N1067" i="3"/>
  <c r="AP1066" i="3"/>
  <c r="AN1066" i="3"/>
  <c r="AM1066" i="3"/>
  <c r="AL1066" i="3"/>
  <c r="AK1066" i="3"/>
  <c r="AO1066" i="3" s="1"/>
  <c r="O1066" i="3"/>
  <c r="N1066" i="3"/>
  <c r="AP1065" i="3"/>
  <c r="AN1065" i="3"/>
  <c r="AM1065" i="3"/>
  <c r="AL1065" i="3"/>
  <c r="AK1065" i="3"/>
  <c r="AO1065" i="3" s="1"/>
  <c r="W1065" i="3" s="1"/>
  <c r="AF1065" i="3" s="1"/>
  <c r="O1065" i="3"/>
  <c r="N1065" i="3"/>
  <c r="AP1064" i="3"/>
  <c r="AN1064" i="3"/>
  <c r="AM1064" i="3"/>
  <c r="AL1064" i="3"/>
  <c r="AK1064" i="3"/>
  <c r="AO1064" i="3" s="1"/>
  <c r="W1064" i="3" s="1"/>
  <c r="AF1064" i="3" s="1"/>
  <c r="O1064" i="3"/>
  <c r="N1064" i="3"/>
  <c r="AP1063" i="3"/>
  <c r="AN1063" i="3"/>
  <c r="AM1063" i="3"/>
  <c r="AL1063" i="3"/>
  <c r="AK1063" i="3"/>
  <c r="AO1063" i="3" s="1"/>
  <c r="W1063" i="3" s="1"/>
  <c r="AF1063" i="3" s="1"/>
  <c r="O1063" i="3"/>
  <c r="N1063" i="3"/>
  <c r="AP1062" i="3"/>
  <c r="AN1062" i="3"/>
  <c r="AM1062" i="3"/>
  <c r="AL1062" i="3"/>
  <c r="AK1062" i="3"/>
  <c r="AO1062" i="3" s="1"/>
  <c r="W1062" i="3" s="1"/>
  <c r="AF1062" i="3" s="1"/>
  <c r="O1062" i="3"/>
  <c r="N1062" i="3"/>
  <c r="AP1061" i="3"/>
  <c r="AN1061" i="3"/>
  <c r="AM1061" i="3"/>
  <c r="AL1061" i="3"/>
  <c r="AK1061" i="3"/>
  <c r="AO1061" i="3" s="1"/>
  <c r="W1061" i="3" s="1"/>
  <c r="AF1061" i="3" s="1"/>
  <c r="O1061" i="3"/>
  <c r="N1061" i="3"/>
  <c r="AP1060" i="3"/>
  <c r="AN1060" i="3"/>
  <c r="AM1060" i="3"/>
  <c r="AL1060" i="3"/>
  <c r="AK1060" i="3"/>
  <c r="AO1060" i="3" s="1"/>
  <c r="W1060" i="3" s="1"/>
  <c r="AF1060" i="3" s="1"/>
  <c r="O1060" i="3"/>
  <c r="N1060" i="3"/>
  <c r="AP1059" i="3"/>
  <c r="AN1059" i="3"/>
  <c r="AM1059" i="3"/>
  <c r="AL1059" i="3"/>
  <c r="AK1059" i="3"/>
  <c r="AO1059" i="3" s="1"/>
  <c r="W1059" i="3" s="1"/>
  <c r="AF1059" i="3" s="1"/>
  <c r="O1059" i="3"/>
  <c r="N1059" i="3"/>
  <c r="AP1058" i="3"/>
  <c r="AN1058" i="3"/>
  <c r="AM1058" i="3"/>
  <c r="AL1058" i="3"/>
  <c r="AK1058" i="3"/>
  <c r="AO1058" i="3" s="1"/>
  <c r="O1058" i="3"/>
  <c r="N1058" i="3"/>
  <c r="AP1057" i="3"/>
  <c r="AN1057" i="3"/>
  <c r="AM1057" i="3"/>
  <c r="AL1057" i="3"/>
  <c r="AK1057" i="3"/>
  <c r="AO1057" i="3" s="1"/>
  <c r="W1057" i="3" s="1"/>
  <c r="AF1057" i="3" s="1"/>
  <c r="S1057" i="3"/>
  <c r="U1057" i="3" s="1"/>
  <c r="V1057" i="3" s="1"/>
  <c r="O1057" i="3"/>
  <c r="N1057" i="3"/>
  <c r="AP1056" i="3"/>
  <c r="AN1056" i="3"/>
  <c r="AM1056" i="3"/>
  <c r="AL1056" i="3"/>
  <c r="AK1056" i="3"/>
  <c r="AO1056" i="3" s="1"/>
  <c r="O1056" i="3"/>
  <c r="N1056" i="3"/>
  <c r="AP1055" i="3"/>
  <c r="AN1055" i="3"/>
  <c r="AM1055" i="3"/>
  <c r="AL1055" i="3"/>
  <c r="AK1055" i="3"/>
  <c r="AO1055" i="3" s="1"/>
  <c r="W1055" i="3" s="1"/>
  <c r="AF1055" i="3" s="1"/>
  <c r="O1055" i="3"/>
  <c r="N1055" i="3"/>
  <c r="AP1054" i="3"/>
  <c r="AN1054" i="3"/>
  <c r="AM1054" i="3"/>
  <c r="AL1054" i="3"/>
  <c r="AK1054" i="3"/>
  <c r="AO1054" i="3" s="1"/>
  <c r="O1054" i="3"/>
  <c r="N1054" i="3"/>
  <c r="AP1053" i="3"/>
  <c r="AN1053" i="3"/>
  <c r="AM1053" i="3"/>
  <c r="AL1053" i="3"/>
  <c r="AK1053" i="3"/>
  <c r="AO1053" i="3" s="1"/>
  <c r="W1053" i="3" s="1"/>
  <c r="AF1053" i="3" s="1"/>
  <c r="O1053" i="3"/>
  <c r="N1053" i="3"/>
  <c r="AP1052" i="3"/>
  <c r="AN1052" i="3"/>
  <c r="AM1052" i="3"/>
  <c r="AL1052" i="3"/>
  <c r="AK1052" i="3"/>
  <c r="AO1052" i="3" s="1"/>
  <c r="O1052" i="3"/>
  <c r="N1052" i="3"/>
  <c r="AP1051" i="3"/>
  <c r="AN1051" i="3"/>
  <c r="AM1051" i="3"/>
  <c r="AL1051" i="3"/>
  <c r="AK1051" i="3"/>
  <c r="AO1051" i="3" s="1"/>
  <c r="W1051" i="3" s="1"/>
  <c r="AF1051" i="3" s="1"/>
  <c r="O1051" i="3"/>
  <c r="N1051" i="3"/>
  <c r="AP1050" i="3"/>
  <c r="AN1050" i="3"/>
  <c r="AM1050" i="3"/>
  <c r="AL1050" i="3"/>
  <c r="AK1050" i="3"/>
  <c r="AO1050" i="3" s="1"/>
  <c r="W1050" i="3" s="1"/>
  <c r="AF1050" i="3" s="1"/>
  <c r="O1050" i="3"/>
  <c r="N1050" i="3"/>
  <c r="AP1049" i="3"/>
  <c r="AN1049" i="3"/>
  <c r="AM1049" i="3"/>
  <c r="AL1049" i="3"/>
  <c r="AK1049" i="3"/>
  <c r="AO1049" i="3" s="1"/>
  <c r="W1049" i="3" s="1"/>
  <c r="AF1049" i="3" s="1"/>
  <c r="O1049" i="3"/>
  <c r="N1049" i="3"/>
  <c r="AP1048" i="3"/>
  <c r="AN1048" i="3"/>
  <c r="AM1048" i="3"/>
  <c r="AL1048" i="3"/>
  <c r="AK1048" i="3"/>
  <c r="AO1048" i="3" s="1"/>
  <c r="W1048" i="3" s="1"/>
  <c r="AF1048" i="3" s="1"/>
  <c r="O1048" i="3"/>
  <c r="N1048" i="3"/>
  <c r="AP1047" i="3"/>
  <c r="AN1047" i="3"/>
  <c r="AM1047" i="3"/>
  <c r="AL1047" i="3"/>
  <c r="AK1047" i="3"/>
  <c r="AO1047" i="3" s="1"/>
  <c r="O1047" i="3"/>
  <c r="N1047" i="3"/>
  <c r="AP1046" i="3"/>
  <c r="AN1046" i="3"/>
  <c r="AM1046" i="3"/>
  <c r="AL1046" i="3"/>
  <c r="AK1046" i="3"/>
  <c r="AO1046" i="3" s="1"/>
  <c r="W1046" i="3" s="1"/>
  <c r="AF1046" i="3" s="1"/>
  <c r="O1046" i="3"/>
  <c r="N1046" i="3"/>
  <c r="AP1045" i="3"/>
  <c r="AN1045" i="3"/>
  <c r="AM1045" i="3"/>
  <c r="AL1045" i="3"/>
  <c r="AK1045" i="3"/>
  <c r="AO1045" i="3" s="1"/>
  <c r="W1045" i="3" s="1"/>
  <c r="AF1045" i="3" s="1"/>
  <c r="O1045" i="3"/>
  <c r="N1045" i="3"/>
  <c r="AP1044" i="3"/>
  <c r="AN1044" i="3"/>
  <c r="AM1044" i="3"/>
  <c r="AL1044" i="3"/>
  <c r="AK1044" i="3"/>
  <c r="AO1044" i="3" s="1"/>
  <c r="O1044" i="3"/>
  <c r="N1044" i="3"/>
  <c r="AP1043" i="3"/>
  <c r="AN1043" i="3"/>
  <c r="AM1043" i="3"/>
  <c r="AL1043" i="3"/>
  <c r="AK1043" i="3"/>
  <c r="AO1043" i="3" s="1"/>
  <c r="W1043" i="3" s="1"/>
  <c r="AF1043" i="3" s="1"/>
  <c r="S1043" i="3"/>
  <c r="U1043" i="3" s="1"/>
  <c r="V1043" i="3" s="1"/>
  <c r="O1043" i="3"/>
  <c r="N1043" i="3"/>
  <c r="AP1042" i="3"/>
  <c r="AN1042" i="3"/>
  <c r="AM1042" i="3"/>
  <c r="AL1042" i="3"/>
  <c r="AK1042" i="3"/>
  <c r="AO1042" i="3" s="1"/>
  <c r="W1042" i="3"/>
  <c r="O1042" i="3"/>
  <c r="N1042" i="3"/>
  <c r="AP1041" i="3"/>
  <c r="AN1041" i="3"/>
  <c r="AM1041" i="3"/>
  <c r="AL1041" i="3"/>
  <c r="AK1041" i="3"/>
  <c r="AO1041" i="3" s="1"/>
  <c r="O1041" i="3"/>
  <c r="N1041" i="3"/>
  <c r="AP1040" i="3"/>
  <c r="AN1040" i="3"/>
  <c r="AM1040" i="3"/>
  <c r="AL1040" i="3"/>
  <c r="AK1040" i="3"/>
  <c r="AO1040" i="3" s="1"/>
  <c r="W1040" i="3" s="1"/>
  <c r="AF1040" i="3" s="1"/>
  <c r="O1040" i="3"/>
  <c r="N1040" i="3"/>
  <c r="AP1039" i="3"/>
  <c r="AN1039" i="3"/>
  <c r="AM1039" i="3"/>
  <c r="AL1039" i="3"/>
  <c r="AK1039" i="3"/>
  <c r="AO1039" i="3" s="1"/>
  <c r="W1039" i="3" s="1"/>
  <c r="AF1039" i="3" s="1"/>
  <c r="O1039" i="3"/>
  <c r="N1039" i="3"/>
  <c r="AP1038" i="3"/>
  <c r="AN1038" i="3"/>
  <c r="AM1038" i="3"/>
  <c r="AL1038" i="3"/>
  <c r="AK1038" i="3"/>
  <c r="AO1038" i="3" s="1"/>
  <c r="O1038" i="3"/>
  <c r="N1038" i="3"/>
  <c r="AP1037" i="3"/>
  <c r="AN1037" i="3"/>
  <c r="AM1037" i="3"/>
  <c r="AL1037" i="3"/>
  <c r="AK1037" i="3"/>
  <c r="AO1037" i="3" s="1"/>
  <c r="O1037" i="3"/>
  <c r="N1037" i="3"/>
  <c r="AP1036" i="3"/>
  <c r="AN1036" i="3"/>
  <c r="AM1036" i="3"/>
  <c r="AL1036" i="3"/>
  <c r="AK1036" i="3"/>
  <c r="AO1036" i="3" s="1"/>
  <c r="W1036" i="3" s="1"/>
  <c r="AF1036" i="3" s="1"/>
  <c r="O1036" i="3"/>
  <c r="N1036" i="3"/>
  <c r="AP1035" i="3"/>
  <c r="AN1035" i="3"/>
  <c r="AM1035" i="3"/>
  <c r="AL1035" i="3"/>
  <c r="AK1035" i="3"/>
  <c r="AO1035" i="3" s="1"/>
  <c r="O1035" i="3"/>
  <c r="N1035" i="3"/>
  <c r="AP1034" i="3"/>
  <c r="AN1034" i="3"/>
  <c r="AM1034" i="3"/>
  <c r="AL1034" i="3"/>
  <c r="AK1034" i="3"/>
  <c r="AO1034" i="3" s="1"/>
  <c r="O1034" i="3"/>
  <c r="N1034" i="3"/>
  <c r="AP1033" i="3"/>
  <c r="AN1033" i="3"/>
  <c r="AM1033" i="3"/>
  <c r="AL1033" i="3"/>
  <c r="AK1033" i="3"/>
  <c r="AO1033" i="3" s="1"/>
  <c r="O1033" i="3"/>
  <c r="N1033" i="3"/>
  <c r="AP1032" i="3"/>
  <c r="AN1032" i="3"/>
  <c r="AM1032" i="3"/>
  <c r="AL1032" i="3"/>
  <c r="AK1032" i="3"/>
  <c r="AO1032" i="3" s="1"/>
  <c r="W1032" i="3" s="1"/>
  <c r="AF1032" i="3" s="1"/>
  <c r="O1032" i="3"/>
  <c r="N1032" i="3"/>
  <c r="AP1031" i="3"/>
  <c r="AN1031" i="3"/>
  <c r="AM1031" i="3"/>
  <c r="AL1031" i="3"/>
  <c r="AK1031" i="3"/>
  <c r="AO1031" i="3" s="1"/>
  <c r="W1031" i="3" s="1"/>
  <c r="AF1031" i="3" s="1"/>
  <c r="O1031" i="3"/>
  <c r="N1031" i="3"/>
  <c r="AP1030" i="3"/>
  <c r="AN1030" i="3"/>
  <c r="AM1030" i="3"/>
  <c r="AL1030" i="3"/>
  <c r="AK1030" i="3"/>
  <c r="AO1030" i="3" s="1"/>
  <c r="O1030" i="3"/>
  <c r="N1030" i="3"/>
  <c r="AP1029" i="3"/>
  <c r="AN1029" i="3"/>
  <c r="AM1029" i="3"/>
  <c r="AL1029" i="3"/>
  <c r="AK1029" i="3"/>
  <c r="AO1029" i="3" s="1"/>
  <c r="O1029" i="3"/>
  <c r="N1029" i="3"/>
  <c r="AP1028" i="3"/>
  <c r="AN1028" i="3"/>
  <c r="AM1028" i="3"/>
  <c r="AL1028" i="3"/>
  <c r="AK1028" i="3"/>
  <c r="AO1028" i="3" s="1"/>
  <c r="O1028" i="3"/>
  <c r="N1028" i="3"/>
  <c r="AP1027" i="3"/>
  <c r="AN1027" i="3"/>
  <c r="AM1027" i="3"/>
  <c r="AL1027" i="3"/>
  <c r="AK1027" i="3"/>
  <c r="AO1027" i="3" s="1"/>
  <c r="W1027" i="3" s="1"/>
  <c r="AF1027" i="3" s="1"/>
  <c r="O1027" i="3"/>
  <c r="N1027" i="3"/>
  <c r="AP1026" i="3"/>
  <c r="AN1026" i="3"/>
  <c r="AM1026" i="3"/>
  <c r="AL1026" i="3"/>
  <c r="AK1026" i="3"/>
  <c r="AO1026" i="3" s="1"/>
  <c r="W1026" i="3" s="1"/>
  <c r="AF1026" i="3" s="1"/>
  <c r="O1026" i="3"/>
  <c r="N1026" i="3"/>
  <c r="AP1025" i="3"/>
  <c r="AN1025" i="3"/>
  <c r="AM1025" i="3"/>
  <c r="AL1025" i="3"/>
  <c r="AK1025" i="3"/>
  <c r="AO1025" i="3" s="1"/>
  <c r="W1025" i="3" s="1"/>
  <c r="AF1025" i="3" s="1"/>
  <c r="O1025" i="3"/>
  <c r="N1025" i="3"/>
  <c r="AP1024" i="3"/>
  <c r="AN1024" i="3"/>
  <c r="AM1024" i="3"/>
  <c r="AL1024" i="3"/>
  <c r="AK1024" i="3"/>
  <c r="AO1024" i="3" s="1"/>
  <c r="W1024" i="3" s="1"/>
  <c r="AF1024" i="3" s="1"/>
  <c r="O1024" i="3"/>
  <c r="N1024" i="3"/>
  <c r="AP1023" i="3"/>
  <c r="AN1023" i="3"/>
  <c r="AM1023" i="3"/>
  <c r="AL1023" i="3"/>
  <c r="AK1023" i="3"/>
  <c r="AO1023" i="3" s="1"/>
  <c r="W1023" i="3" s="1"/>
  <c r="AF1023" i="3" s="1"/>
  <c r="O1023" i="3"/>
  <c r="N1023" i="3"/>
  <c r="AP1022" i="3"/>
  <c r="AN1022" i="3"/>
  <c r="AM1022" i="3"/>
  <c r="AL1022" i="3"/>
  <c r="AK1022" i="3"/>
  <c r="AO1022" i="3" s="1"/>
  <c r="O1022" i="3"/>
  <c r="N1022" i="3"/>
  <c r="AP1021" i="3"/>
  <c r="AN1021" i="3"/>
  <c r="AM1021" i="3"/>
  <c r="AL1021" i="3"/>
  <c r="AK1021" i="3"/>
  <c r="AO1021" i="3" s="1"/>
  <c r="W1021" i="3" s="1"/>
  <c r="AF1021" i="3" s="1"/>
  <c r="O1021" i="3"/>
  <c r="N1021" i="3"/>
  <c r="AP1020" i="3"/>
  <c r="AN1020" i="3"/>
  <c r="AM1020" i="3"/>
  <c r="AL1020" i="3"/>
  <c r="AK1020" i="3"/>
  <c r="AO1020" i="3" s="1"/>
  <c r="W1020" i="3" s="1"/>
  <c r="AF1020" i="3" s="1"/>
  <c r="O1020" i="3"/>
  <c r="N1020" i="3"/>
  <c r="AP1019" i="3"/>
  <c r="AN1019" i="3"/>
  <c r="AM1019" i="3"/>
  <c r="AL1019" i="3"/>
  <c r="AK1019" i="3"/>
  <c r="AO1019" i="3" s="1"/>
  <c r="W1019" i="3" s="1"/>
  <c r="AF1019" i="3" s="1"/>
  <c r="O1019" i="3"/>
  <c r="N1019" i="3"/>
  <c r="AP1018" i="3"/>
  <c r="AN1018" i="3"/>
  <c r="AM1018" i="3"/>
  <c r="AL1018" i="3"/>
  <c r="AK1018" i="3"/>
  <c r="AO1018" i="3" s="1"/>
  <c r="W1018" i="3" s="1"/>
  <c r="AF1018" i="3" s="1"/>
  <c r="O1018" i="3"/>
  <c r="N1018" i="3"/>
  <c r="AP1017" i="3"/>
  <c r="AN1017" i="3"/>
  <c r="AM1017" i="3"/>
  <c r="AL1017" i="3"/>
  <c r="AK1017" i="3"/>
  <c r="AO1017" i="3" s="1"/>
  <c r="O1017" i="3"/>
  <c r="N1017" i="3"/>
  <c r="AP1016" i="3"/>
  <c r="AN1016" i="3"/>
  <c r="AM1016" i="3"/>
  <c r="AL1016" i="3"/>
  <c r="AK1016" i="3"/>
  <c r="AO1016" i="3" s="1"/>
  <c r="O1016" i="3"/>
  <c r="N1016" i="3"/>
  <c r="AP1015" i="3"/>
  <c r="AN1015" i="3"/>
  <c r="AM1015" i="3"/>
  <c r="AL1015" i="3"/>
  <c r="AK1015" i="3"/>
  <c r="AO1015" i="3" s="1"/>
  <c r="O1015" i="3"/>
  <c r="N1015" i="3"/>
  <c r="AP1014" i="3"/>
  <c r="AN1014" i="3"/>
  <c r="AM1014" i="3"/>
  <c r="AL1014" i="3"/>
  <c r="AK1014" i="3"/>
  <c r="AO1014" i="3" s="1"/>
  <c r="O1014" i="3"/>
  <c r="N1014" i="3"/>
  <c r="AP1013" i="3"/>
  <c r="AN1013" i="3"/>
  <c r="AM1013" i="3"/>
  <c r="AL1013" i="3"/>
  <c r="AK1013" i="3"/>
  <c r="AO1013" i="3" s="1"/>
  <c r="W1013" i="3" s="1"/>
  <c r="AF1013" i="3" s="1"/>
  <c r="O1013" i="3"/>
  <c r="N1013" i="3"/>
  <c r="AP1012" i="3"/>
  <c r="AN1012" i="3"/>
  <c r="AM1012" i="3"/>
  <c r="AL1012" i="3"/>
  <c r="AK1012" i="3"/>
  <c r="AO1012" i="3" s="1"/>
  <c r="W1012" i="3" s="1"/>
  <c r="AF1012" i="3" s="1"/>
  <c r="O1012" i="3"/>
  <c r="N1012" i="3"/>
  <c r="AP1011" i="3"/>
  <c r="AN1011" i="3"/>
  <c r="AM1011" i="3"/>
  <c r="AL1011" i="3"/>
  <c r="AK1011" i="3"/>
  <c r="AO1011" i="3" s="1"/>
  <c r="W1011" i="3" s="1"/>
  <c r="AF1011" i="3" s="1"/>
  <c r="O1011" i="3"/>
  <c r="N1011" i="3"/>
  <c r="AP1010" i="3"/>
  <c r="AN1010" i="3"/>
  <c r="AM1010" i="3"/>
  <c r="AL1010" i="3"/>
  <c r="AK1010" i="3"/>
  <c r="AO1010" i="3" s="1"/>
  <c r="W1010" i="3" s="1"/>
  <c r="AF1010" i="3" s="1"/>
  <c r="O1010" i="3"/>
  <c r="N1010" i="3"/>
  <c r="AP1009" i="3"/>
  <c r="AN1009" i="3"/>
  <c r="AM1009" i="3"/>
  <c r="AL1009" i="3"/>
  <c r="AK1009" i="3"/>
  <c r="AO1009" i="3" s="1"/>
  <c r="W1009" i="3" s="1"/>
  <c r="AF1009" i="3" s="1"/>
  <c r="O1009" i="3"/>
  <c r="N1009" i="3"/>
  <c r="AP1008" i="3"/>
  <c r="AN1008" i="3"/>
  <c r="AM1008" i="3"/>
  <c r="AL1008" i="3"/>
  <c r="AK1008" i="3"/>
  <c r="AO1008" i="3" s="1"/>
  <c r="W1008" i="3" s="1"/>
  <c r="AF1008" i="3" s="1"/>
  <c r="O1008" i="3"/>
  <c r="N1008" i="3"/>
  <c r="AP1007" i="3"/>
  <c r="AN1007" i="3"/>
  <c r="AM1007" i="3"/>
  <c r="AL1007" i="3"/>
  <c r="AK1007" i="3"/>
  <c r="AO1007" i="3" s="1"/>
  <c r="W1007" i="3" s="1"/>
  <c r="AF1007" i="3" s="1"/>
  <c r="O1007" i="3"/>
  <c r="N1007" i="3"/>
  <c r="AP1006" i="3"/>
  <c r="AN1006" i="3"/>
  <c r="AM1006" i="3"/>
  <c r="AL1006" i="3"/>
  <c r="AK1006" i="3"/>
  <c r="AO1006" i="3" s="1"/>
  <c r="W1006" i="3" s="1"/>
  <c r="AF1006" i="3" s="1"/>
  <c r="O1006" i="3"/>
  <c r="N1006" i="3"/>
  <c r="AP1005" i="3"/>
  <c r="AN1005" i="3"/>
  <c r="AM1005" i="3"/>
  <c r="AL1005" i="3"/>
  <c r="AK1005" i="3"/>
  <c r="AO1005" i="3" s="1"/>
  <c r="W1005" i="3" s="1"/>
  <c r="AF1005" i="3" s="1"/>
  <c r="O1005" i="3"/>
  <c r="N1005" i="3"/>
  <c r="AP1004" i="3"/>
  <c r="AN1004" i="3"/>
  <c r="AM1004" i="3"/>
  <c r="AL1004" i="3"/>
  <c r="AK1004" i="3"/>
  <c r="AO1004" i="3" s="1"/>
  <c r="O1004" i="3"/>
  <c r="N1004" i="3"/>
  <c r="AP1003" i="3"/>
  <c r="AN1003" i="3"/>
  <c r="AM1003" i="3"/>
  <c r="AL1003" i="3"/>
  <c r="AK1003" i="3"/>
  <c r="AO1003" i="3" s="1"/>
  <c r="O1003" i="3"/>
  <c r="N1003" i="3"/>
  <c r="AP1002" i="3"/>
  <c r="AN1002" i="3"/>
  <c r="AM1002" i="3"/>
  <c r="AL1002" i="3"/>
  <c r="AK1002" i="3"/>
  <c r="AO1002" i="3" s="1"/>
  <c r="O1002" i="3"/>
  <c r="N1002" i="3"/>
  <c r="AP1001" i="3"/>
  <c r="AN1001" i="3"/>
  <c r="AM1001" i="3"/>
  <c r="AL1001" i="3"/>
  <c r="AK1001" i="3"/>
  <c r="AO1001" i="3" s="1"/>
  <c r="O1001" i="3"/>
  <c r="N1001" i="3"/>
  <c r="AP1000" i="3"/>
  <c r="AN1000" i="3"/>
  <c r="AM1000" i="3"/>
  <c r="AL1000" i="3"/>
  <c r="AK1000" i="3"/>
  <c r="AO1000" i="3" s="1"/>
  <c r="O1000" i="3"/>
  <c r="N1000" i="3"/>
  <c r="AP999" i="3"/>
  <c r="AN999" i="3"/>
  <c r="AM999" i="3"/>
  <c r="AL999" i="3"/>
  <c r="AK999" i="3"/>
  <c r="AO999" i="3" s="1"/>
  <c r="O999" i="3"/>
  <c r="N999" i="3"/>
  <c r="AP998" i="3"/>
  <c r="AN998" i="3"/>
  <c r="AM998" i="3"/>
  <c r="AL998" i="3"/>
  <c r="AK998" i="3"/>
  <c r="AO998" i="3" s="1"/>
  <c r="W998" i="3" s="1"/>
  <c r="AF998" i="3" s="1"/>
  <c r="O998" i="3"/>
  <c r="N998" i="3"/>
  <c r="AP997" i="3"/>
  <c r="AN997" i="3"/>
  <c r="AM997" i="3"/>
  <c r="AL997" i="3"/>
  <c r="AK997" i="3"/>
  <c r="AO997" i="3" s="1"/>
  <c r="W997" i="3" s="1"/>
  <c r="AF997" i="3" s="1"/>
  <c r="O997" i="3"/>
  <c r="N997" i="3"/>
  <c r="AP996" i="3"/>
  <c r="AN996" i="3"/>
  <c r="AM996" i="3"/>
  <c r="AL996" i="3"/>
  <c r="AK996" i="3"/>
  <c r="AO996" i="3" s="1"/>
  <c r="W996" i="3" s="1"/>
  <c r="AF996" i="3" s="1"/>
  <c r="O996" i="3"/>
  <c r="N996" i="3"/>
  <c r="AP995" i="3"/>
  <c r="AN995" i="3"/>
  <c r="AM995" i="3"/>
  <c r="AL995" i="3"/>
  <c r="AK995" i="3"/>
  <c r="AO995" i="3" s="1"/>
  <c r="W995" i="3" s="1"/>
  <c r="AF995" i="3" s="1"/>
  <c r="O995" i="3"/>
  <c r="N995" i="3"/>
  <c r="AP994" i="3"/>
  <c r="AN994" i="3"/>
  <c r="AM994" i="3"/>
  <c r="AL994" i="3"/>
  <c r="AK994" i="3"/>
  <c r="AO994" i="3" s="1"/>
  <c r="W994" i="3" s="1"/>
  <c r="AF994" i="3" s="1"/>
  <c r="O994" i="3"/>
  <c r="N994" i="3"/>
  <c r="AP993" i="3"/>
  <c r="AN993" i="3"/>
  <c r="AM993" i="3"/>
  <c r="AL993" i="3"/>
  <c r="AK993" i="3"/>
  <c r="AO993" i="3" s="1"/>
  <c r="O993" i="3"/>
  <c r="N993" i="3"/>
  <c r="AP992" i="3"/>
  <c r="AN992" i="3"/>
  <c r="AM992" i="3"/>
  <c r="AL992" i="3"/>
  <c r="AK992" i="3"/>
  <c r="AO992" i="3" s="1"/>
  <c r="O992" i="3"/>
  <c r="N992" i="3"/>
  <c r="AP991" i="3"/>
  <c r="AN991" i="3"/>
  <c r="AM991" i="3"/>
  <c r="AL991" i="3"/>
  <c r="AK991" i="3"/>
  <c r="AO991" i="3" s="1"/>
  <c r="W991" i="3" s="1"/>
  <c r="AF991" i="3" s="1"/>
  <c r="O991" i="3"/>
  <c r="N991" i="3"/>
  <c r="AP990" i="3"/>
  <c r="AN990" i="3"/>
  <c r="AM990" i="3"/>
  <c r="AL990" i="3"/>
  <c r="AK990" i="3"/>
  <c r="AO990" i="3" s="1"/>
  <c r="W990" i="3" s="1"/>
  <c r="AF990" i="3" s="1"/>
  <c r="O990" i="3"/>
  <c r="N990" i="3"/>
  <c r="AP989" i="3"/>
  <c r="AN989" i="3"/>
  <c r="AM989" i="3"/>
  <c r="AL989" i="3"/>
  <c r="AK989" i="3"/>
  <c r="AO989" i="3" s="1"/>
  <c r="W989" i="3" s="1"/>
  <c r="AF989" i="3" s="1"/>
  <c r="O989" i="3"/>
  <c r="N989" i="3"/>
  <c r="AP988" i="3"/>
  <c r="AN988" i="3"/>
  <c r="AM988" i="3"/>
  <c r="AL988" i="3"/>
  <c r="AK988" i="3"/>
  <c r="AO988" i="3" s="1"/>
  <c r="O988" i="3"/>
  <c r="N988" i="3"/>
  <c r="AP987" i="3"/>
  <c r="AN987" i="3"/>
  <c r="AM987" i="3"/>
  <c r="AL987" i="3"/>
  <c r="AK987" i="3"/>
  <c r="AO987" i="3" s="1"/>
  <c r="O987" i="3"/>
  <c r="N987" i="3"/>
  <c r="AP986" i="3"/>
  <c r="AN986" i="3"/>
  <c r="AM986" i="3"/>
  <c r="AL986" i="3"/>
  <c r="AK986" i="3"/>
  <c r="AO986" i="3" s="1"/>
  <c r="W986" i="3" s="1"/>
  <c r="AF986" i="3" s="1"/>
  <c r="O986" i="3"/>
  <c r="N986" i="3"/>
  <c r="AP985" i="3"/>
  <c r="AN985" i="3"/>
  <c r="AM985" i="3"/>
  <c r="AL985" i="3"/>
  <c r="AK985" i="3"/>
  <c r="AO985" i="3" s="1"/>
  <c r="O985" i="3"/>
  <c r="N985" i="3"/>
  <c r="AP984" i="3"/>
  <c r="AN984" i="3"/>
  <c r="AM984" i="3"/>
  <c r="AL984" i="3"/>
  <c r="AK984" i="3"/>
  <c r="AO984" i="3" s="1"/>
  <c r="O984" i="3"/>
  <c r="N984" i="3"/>
  <c r="AP983" i="3"/>
  <c r="AN983" i="3"/>
  <c r="AM983" i="3"/>
  <c r="AL983" i="3"/>
  <c r="AK983" i="3"/>
  <c r="AO983" i="3" s="1"/>
  <c r="O983" i="3"/>
  <c r="N983" i="3"/>
  <c r="AP982" i="3"/>
  <c r="AN982" i="3"/>
  <c r="AM982" i="3"/>
  <c r="AL982" i="3"/>
  <c r="AK982" i="3"/>
  <c r="AO982" i="3" s="1"/>
  <c r="W982" i="3" s="1"/>
  <c r="AF982" i="3" s="1"/>
  <c r="O982" i="3"/>
  <c r="N982" i="3"/>
  <c r="AP981" i="3"/>
  <c r="AN981" i="3"/>
  <c r="AM981" i="3"/>
  <c r="AL981" i="3"/>
  <c r="AK981" i="3"/>
  <c r="AO981" i="3" s="1"/>
  <c r="W981" i="3" s="1"/>
  <c r="AF981" i="3" s="1"/>
  <c r="O981" i="3"/>
  <c r="N981" i="3"/>
  <c r="AP980" i="3"/>
  <c r="AN980" i="3"/>
  <c r="AM980" i="3"/>
  <c r="AL980" i="3"/>
  <c r="AK980" i="3"/>
  <c r="AO980" i="3" s="1"/>
  <c r="W980" i="3" s="1"/>
  <c r="AF980" i="3" s="1"/>
  <c r="O980" i="3"/>
  <c r="N980" i="3"/>
  <c r="AP979" i="3"/>
  <c r="AN979" i="3"/>
  <c r="AM979" i="3"/>
  <c r="AL979" i="3"/>
  <c r="AK979" i="3"/>
  <c r="AO979" i="3" s="1"/>
  <c r="W979" i="3" s="1"/>
  <c r="AF979" i="3" s="1"/>
  <c r="O979" i="3"/>
  <c r="N979" i="3"/>
  <c r="AP978" i="3"/>
  <c r="AN978" i="3"/>
  <c r="AM978" i="3"/>
  <c r="AL978" i="3"/>
  <c r="AK978" i="3"/>
  <c r="AO978" i="3" s="1"/>
  <c r="W978" i="3" s="1"/>
  <c r="AF978" i="3" s="1"/>
  <c r="O978" i="3"/>
  <c r="N978" i="3"/>
  <c r="AP977" i="3"/>
  <c r="AN977" i="3"/>
  <c r="AM977" i="3"/>
  <c r="AL977" i="3"/>
  <c r="AK977" i="3"/>
  <c r="AO977" i="3" s="1"/>
  <c r="W977" i="3" s="1"/>
  <c r="AF977" i="3" s="1"/>
  <c r="O977" i="3"/>
  <c r="N977" i="3"/>
  <c r="AP976" i="3"/>
  <c r="AN976" i="3"/>
  <c r="AM976" i="3"/>
  <c r="AL976" i="3"/>
  <c r="AK976" i="3"/>
  <c r="AO976" i="3" s="1"/>
  <c r="W976" i="3" s="1"/>
  <c r="AF976" i="3" s="1"/>
  <c r="O976" i="3"/>
  <c r="N976" i="3"/>
  <c r="AP975" i="3"/>
  <c r="AN975" i="3"/>
  <c r="AM975" i="3"/>
  <c r="AL975" i="3"/>
  <c r="AK975" i="3"/>
  <c r="AO975" i="3" s="1"/>
  <c r="W975" i="3" s="1"/>
  <c r="AF975" i="3" s="1"/>
  <c r="O975" i="3"/>
  <c r="N975" i="3"/>
  <c r="AP974" i="3"/>
  <c r="AN974" i="3"/>
  <c r="AM974" i="3"/>
  <c r="AL974" i="3"/>
  <c r="AK974" i="3"/>
  <c r="AO974" i="3" s="1"/>
  <c r="O974" i="3"/>
  <c r="N974" i="3"/>
  <c r="AP973" i="3"/>
  <c r="AN973" i="3"/>
  <c r="AM973" i="3"/>
  <c r="AL973" i="3"/>
  <c r="AK973" i="3"/>
  <c r="AO973" i="3" s="1"/>
  <c r="O973" i="3"/>
  <c r="N973" i="3"/>
  <c r="AP972" i="3"/>
  <c r="AN972" i="3"/>
  <c r="AM972" i="3"/>
  <c r="AL972" i="3"/>
  <c r="AK972" i="3"/>
  <c r="AO972" i="3" s="1"/>
  <c r="W972" i="3" s="1"/>
  <c r="AF972" i="3" s="1"/>
  <c r="O972" i="3"/>
  <c r="N972" i="3"/>
  <c r="AP971" i="3"/>
  <c r="AN971" i="3"/>
  <c r="AM971" i="3"/>
  <c r="AL971" i="3"/>
  <c r="AK971" i="3"/>
  <c r="AO971" i="3" s="1"/>
  <c r="W971" i="3" s="1"/>
  <c r="AF971" i="3" s="1"/>
  <c r="O971" i="3"/>
  <c r="N971" i="3"/>
  <c r="AP970" i="3"/>
  <c r="AN970" i="3"/>
  <c r="AM970" i="3"/>
  <c r="AL970" i="3"/>
  <c r="AK970" i="3"/>
  <c r="AO970" i="3" s="1"/>
  <c r="W970" i="3" s="1"/>
  <c r="AF970" i="3" s="1"/>
  <c r="O970" i="3"/>
  <c r="N970" i="3"/>
  <c r="AP969" i="3"/>
  <c r="AN969" i="3"/>
  <c r="AM969" i="3"/>
  <c r="AL969" i="3"/>
  <c r="AK969" i="3"/>
  <c r="AO969" i="3" s="1"/>
  <c r="O969" i="3"/>
  <c r="N969" i="3"/>
  <c r="AP968" i="3"/>
  <c r="AN968" i="3"/>
  <c r="AM968" i="3"/>
  <c r="AL968" i="3"/>
  <c r="AK968" i="3"/>
  <c r="AO968" i="3" s="1"/>
  <c r="W968" i="3" s="1"/>
  <c r="AF968" i="3" s="1"/>
  <c r="O968" i="3"/>
  <c r="N968" i="3"/>
  <c r="AP967" i="3"/>
  <c r="AN967" i="3"/>
  <c r="AM967" i="3"/>
  <c r="AL967" i="3"/>
  <c r="AK967" i="3"/>
  <c r="AO967" i="3" s="1"/>
  <c r="W967" i="3" s="1"/>
  <c r="AF967" i="3" s="1"/>
  <c r="O967" i="3"/>
  <c r="N967" i="3"/>
  <c r="AP966" i="3"/>
  <c r="AN966" i="3"/>
  <c r="AM966" i="3"/>
  <c r="AL966" i="3"/>
  <c r="AK966" i="3"/>
  <c r="AO966" i="3" s="1"/>
  <c r="W966" i="3" s="1"/>
  <c r="AF966" i="3" s="1"/>
  <c r="O966" i="3"/>
  <c r="N966" i="3"/>
  <c r="AP965" i="3"/>
  <c r="AN965" i="3"/>
  <c r="AM965" i="3"/>
  <c r="AL965" i="3"/>
  <c r="AK965" i="3"/>
  <c r="AO965" i="3" s="1"/>
  <c r="O965" i="3"/>
  <c r="N965" i="3"/>
  <c r="AP964" i="3"/>
  <c r="AN964" i="3"/>
  <c r="AM964" i="3"/>
  <c r="AL964" i="3"/>
  <c r="AK964" i="3"/>
  <c r="AO964" i="3" s="1"/>
  <c r="W964" i="3" s="1"/>
  <c r="AF964" i="3" s="1"/>
  <c r="O964" i="3"/>
  <c r="N964" i="3"/>
  <c r="AP963" i="3"/>
  <c r="AN963" i="3"/>
  <c r="AM963" i="3"/>
  <c r="AL963" i="3"/>
  <c r="AK963" i="3"/>
  <c r="AO963" i="3" s="1"/>
  <c r="W963" i="3" s="1"/>
  <c r="AF963" i="3" s="1"/>
  <c r="O963" i="3"/>
  <c r="N963" i="3"/>
  <c r="AP962" i="3"/>
  <c r="AN962" i="3"/>
  <c r="AM962" i="3"/>
  <c r="AL962" i="3"/>
  <c r="AK962" i="3"/>
  <c r="AO962" i="3" s="1"/>
  <c r="W962" i="3" s="1"/>
  <c r="AF962" i="3" s="1"/>
  <c r="O962" i="3"/>
  <c r="N962" i="3"/>
  <c r="AP961" i="3"/>
  <c r="AN961" i="3"/>
  <c r="AM961" i="3"/>
  <c r="AL961" i="3"/>
  <c r="AK961" i="3"/>
  <c r="AO961" i="3" s="1"/>
  <c r="W961" i="3" s="1"/>
  <c r="AF961" i="3" s="1"/>
  <c r="O961" i="3"/>
  <c r="N961" i="3"/>
  <c r="AP960" i="3"/>
  <c r="AN960" i="3"/>
  <c r="AM960" i="3"/>
  <c r="AL960" i="3"/>
  <c r="AK960" i="3"/>
  <c r="AO960" i="3" s="1"/>
  <c r="W960" i="3" s="1"/>
  <c r="AF960" i="3" s="1"/>
  <c r="O960" i="3"/>
  <c r="N960" i="3"/>
  <c r="AP959" i="3"/>
  <c r="AN959" i="3"/>
  <c r="AM959" i="3"/>
  <c r="AL959" i="3"/>
  <c r="AK959" i="3"/>
  <c r="AO959" i="3" s="1"/>
  <c r="W959" i="3" s="1"/>
  <c r="AF959" i="3" s="1"/>
  <c r="O959" i="3"/>
  <c r="N959" i="3"/>
  <c r="AP958" i="3"/>
  <c r="AN958" i="3"/>
  <c r="AM958" i="3"/>
  <c r="AL958" i="3"/>
  <c r="AK958" i="3"/>
  <c r="AO958" i="3" s="1"/>
  <c r="W958" i="3" s="1"/>
  <c r="AF958" i="3" s="1"/>
  <c r="O958" i="3"/>
  <c r="N958" i="3"/>
  <c r="AP957" i="3"/>
  <c r="AN957" i="3"/>
  <c r="AM957" i="3"/>
  <c r="AL957" i="3"/>
  <c r="AK957" i="3"/>
  <c r="AO957" i="3" s="1"/>
  <c r="W957" i="3" s="1"/>
  <c r="AF957" i="3" s="1"/>
  <c r="O957" i="3"/>
  <c r="N957" i="3"/>
  <c r="AP956" i="3"/>
  <c r="AN956" i="3"/>
  <c r="AM956" i="3"/>
  <c r="AL956" i="3"/>
  <c r="AK956" i="3"/>
  <c r="AO956" i="3" s="1"/>
  <c r="O956" i="3"/>
  <c r="N956" i="3"/>
  <c r="AP955" i="3"/>
  <c r="AN955" i="3"/>
  <c r="AM955" i="3"/>
  <c r="AL955" i="3"/>
  <c r="AK955" i="3"/>
  <c r="AO955" i="3" s="1"/>
  <c r="O955" i="3"/>
  <c r="N955" i="3"/>
  <c r="AP954" i="3"/>
  <c r="AN954" i="3"/>
  <c r="AM954" i="3"/>
  <c r="AL954" i="3"/>
  <c r="AK954" i="3"/>
  <c r="AO954" i="3" s="1"/>
  <c r="W954" i="3" s="1"/>
  <c r="AF954" i="3" s="1"/>
  <c r="O954" i="3"/>
  <c r="N954" i="3"/>
  <c r="AP953" i="3"/>
  <c r="AN953" i="3"/>
  <c r="AM953" i="3"/>
  <c r="AL953" i="3"/>
  <c r="AK953" i="3"/>
  <c r="AO953" i="3" s="1"/>
  <c r="W953" i="3" s="1"/>
  <c r="AF953" i="3" s="1"/>
  <c r="O953" i="3"/>
  <c r="N953" i="3"/>
  <c r="AP952" i="3"/>
  <c r="AN952" i="3"/>
  <c r="AM952" i="3"/>
  <c r="AL952" i="3"/>
  <c r="AK952" i="3"/>
  <c r="AO952" i="3" s="1"/>
  <c r="O952" i="3"/>
  <c r="N952" i="3"/>
  <c r="AP951" i="3"/>
  <c r="AN951" i="3"/>
  <c r="AM951" i="3"/>
  <c r="AL951" i="3"/>
  <c r="AK951" i="3"/>
  <c r="AO951" i="3" s="1"/>
  <c r="O951" i="3"/>
  <c r="N951" i="3"/>
  <c r="AP950" i="3"/>
  <c r="AN950" i="3"/>
  <c r="AM950" i="3"/>
  <c r="AL950" i="3"/>
  <c r="AK950" i="3"/>
  <c r="AO950" i="3" s="1"/>
  <c r="W950" i="3" s="1"/>
  <c r="AF950" i="3" s="1"/>
  <c r="O950" i="3"/>
  <c r="N950" i="3"/>
  <c r="AP949" i="3"/>
  <c r="AN949" i="3"/>
  <c r="AM949" i="3"/>
  <c r="AL949" i="3"/>
  <c r="AK949" i="3"/>
  <c r="AO949" i="3" s="1"/>
  <c r="W949" i="3" s="1"/>
  <c r="AF949" i="3" s="1"/>
  <c r="O949" i="3"/>
  <c r="N949" i="3"/>
  <c r="AP948" i="3"/>
  <c r="AN948" i="3"/>
  <c r="AM948" i="3"/>
  <c r="AL948" i="3"/>
  <c r="AK948" i="3"/>
  <c r="AO948" i="3" s="1"/>
  <c r="W948" i="3" s="1"/>
  <c r="AF948" i="3" s="1"/>
  <c r="O948" i="3"/>
  <c r="N948" i="3"/>
  <c r="AP947" i="3"/>
  <c r="AN947" i="3"/>
  <c r="AM947" i="3"/>
  <c r="AL947" i="3"/>
  <c r="AK947" i="3"/>
  <c r="AO947" i="3" s="1"/>
  <c r="W947" i="3" s="1"/>
  <c r="AF947" i="3" s="1"/>
  <c r="O947" i="3"/>
  <c r="N947" i="3"/>
  <c r="AP946" i="3"/>
  <c r="AN946" i="3"/>
  <c r="AM946" i="3"/>
  <c r="AL946" i="3"/>
  <c r="AK946" i="3"/>
  <c r="AO946" i="3" s="1"/>
  <c r="W946" i="3" s="1"/>
  <c r="AF946" i="3" s="1"/>
  <c r="O946" i="3"/>
  <c r="N946" i="3"/>
  <c r="AP945" i="3"/>
  <c r="AN945" i="3"/>
  <c r="AM945" i="3"/>
  <c r="AL945" i="3"/>
  <c r="AK945" i="3"/>
  <c r="AO945" i="3" s="1"/>
  <c r="W945" i="3" s="1"/>
  <c r="AF945" i="3" s="1"/>
  <c r="O945" i="3"/>
  <c r="N945" i="3"/>
  <c r="AP944" i="3"/>
  <c r="AN944" i="3"/>
  <c r="AM944" i="3"/>
  <c r="AL944" i="3"/>
  <c r="AK944" i="3"/>
  <c r="AO944" i="3" s="1"/>
  <c r="W944" i="3" s="1"/>
  <c r="AF944" i="3" s="1"/>
  <c r="O944" i="3"/>
  <c r="N944" i="3"/>
  <c r="AP943" i="3"/>
  <c r="AN943" i="3"/>
  <c r="AM943" i="3"/>
  <c r="AL943" i="3"/>
  <c r="AK943" i="3"/>
  <c r="AO943" i="3" s="1"/>
  <c r="W943" i="3" s="1"/>
  <c r="AF943" i="3" s="1"/>
  <c r="O943" i="3"/>
  <c r="N943" i="3"/>
  <c r="AP942" i="3"/>
  <c r="AN942" i="3"/>
  <c r="AM942" i="3"/>
  <c r="AL942" i="3"/>
  <c r="AK942" i="3"/>
  <c r="AO942" i="3" s="1"/>
  <c r="O942" i="3"/>
  <c r="N942" i="3"/>
  <c r="AP941" i="3"/>
  <c r="AN941" i="3"/>
  <c r="AM941" i="3"/>
  <c r="AL941" i="3"/>
  <c r="AK941" i="3"/>
  <c r="AO941" i="3" s="1"/>
  <c r="W941" i="3" s="1"/>
  <c r="AF941" i="3" s="1"/>
  <c r="O941" i="3"/>
  <c r="N941" i="3"/>
  <c r="AP940" i="3"/>
  <c r="AN940" i="3"/>
  <c r="AM940" i="3"/>
  <c r="AL940" i="3"/>
  <c r="AK940" i="3"/>
  <c r="AO940" i="3" s="1"/>
  <c r="W940" i="3" s="1"/>
  <c r="AF940" i="3" s="1"/>
  <c r="O940" i="3"/>
  <c r="N940" i="3"/>
  <c r="AP939" i="3"/>
  <c r="AN939" i="3"/>
  <c r="AM939" i="3"/>
  <c r="AL939" i="3"/>
  <c r="AK939" i="3"/>
  <c r="AO939" i="3" s="1"/>
  <c r="W939" i="3" s="1"/>
  <c r="AF939" i="3" s="1"/>
  <c r="O939" i="3"/>
  <c r="N939" i="3"/>
  <c r="AP938" i="3"/>
  <c r="AN938" i="3"/>
  <c r="AM938" i="3"/>
  <c r="AL938" i="3"/>
  <c r="AK938" i="3"/>
  <c r="AO938" i="3" s="1"/>
  <c r="O938" i="3"/>
  <c r="N938" i="3"/>
  <c r="AP937" i="3"/>
  <c r="AN937" i="3"/>
  <c r="AM937" i="3"/>
  <c r="AL937" i="3"/>
  <c r="AK937" i="3"/>
  <c r="AO937" i="3" s="1"/>
  <c r="O937" i="3"/>
  <c r="N937" i="3"/>
  <c r="AP936" i="3"/>
  <c r="AN936" i="3"/>
  <c r="AM936" i="3"/>
  <c r="AL936" i="3"/>
  <c r="AK936" i="3"/>
  <c r="AO936" i="3" s="1"/>
  <c r="W936" i="3" s="1"/>
  <c r="AF936" i="3" s="1"/>
  <c r="O936" i="3"/>
  <c r="N936" i="3"/>
  <c r="AP935" i="3"/>
  <c r="AN935" i="3"/>
  <c r="AM935" i="3"/>
  <c r="AL935" i="3"/>
  <c r="AK935" i="3"/>
  <c r="AO935" i="3" s="1"/>
  <c r="W935" i="3" s="1"/>
  <c r="AF935" i="3" s="1"/>
  <c r="O935" i="3"/>
  <c r="N935" i="3"/>
  <c r="AP934" i="3"/>
  <c r="AN934" i="3"/>
  <c r="AM934" i="3"/>
  <c r="AL934" i="3"/>
  <c r="AK934" i="3"/>
  <c r="AO934" i="3" s="1"/>
  <c r="O934" i="3"/>
  <c r="N934" i="3"/>
  <c r="AP933" i="3"/>
  <c r="AN933" i="3"/>
  <c r="AM933" i="3"/>
  <c r="AL933" i="3"/>
  <c r="AK933" i="3"/>
  <c r="AO933" i="3" s="1"/>
  <c r="W933" i="3" s="1"/>
  <c r="AF933" i="3" s="1"/>
  <c r="O933" i="3"/>
  <c r="N933" i="3"/>
  <c r="AP932" i="3"/>
  <c r="AN932" i="3"/>
  <c r="AM932" i="3"/>
  <c r="AL932" i="3"/>
  <c r="AK932" i="3"/>
  <c r="AO932" i="3" s="1"/>
  <c r="W932" i="3" s="1"/>
  <c r="AF932" i="3" s="1"/>
  <c r="O932" i="3"/>
  <c r="N932" i="3"/>
  <c r="AP931" i="3"/>
  <c r="AN931" i="3"/>
  <c r="AM931" i="3"/>
  <c r="AL931" i="3"/>
  <c r="AK931" i="3"/>
  <c r="AO931" i="3" s="1"/>
  <c r="W931" i="3" s="1"/>
  <c r="AF931" i="3" s="1"/>
  <c r="O931" i="3"/>
  <c r="N931" i="3"/>
  <c r="AP930" i="3"/>
  <c r="AN930" i="3"/>
  <c r="AM930" i="3"/>
  <c r="AL930" i="3"/>
  <c r="AK930" i="3"/>
  <c r="AO930" i="3" s="1"/>
  <c r="W930" i="3" s="1"/>
  <c r="AF930" i="3" s="1"/>
  <c r="O930" i="3"/>
  <c r="N930" i="3"/>
  <c r="AP929" i="3"/>
  <c r="AN929" i="3"/>
  <c r="AM929" i="3"/>
  <c r="AL929" i="3"/>
  <c r="AK929" i="3"/>
  <c r="AO929" i="3" s="1"/>
  <c r="W929" i="3" s="1"/>
  <c r="AF929" i="3" s="1"/>
  <c r="O929" i="3"/>
  <c r="N929" i="3"/>
  <c r="AP928" i="3"/>
  <c r="AN928" i="3"/>
  <c r="AM928" i="3"/>
  <c r="AL928" i="3"/>
  <c r="AK928" i="3"/>
  <c r="AO928" i="3" s="1"/>
  <c r="O928" i="3"/>
  <c r="N928" i="3"/>
  <c r="AP927" i="3"/>
  <c r="AN927" i="3"/>
  <c r="AM927" i="3"/>
  <c r="AL927" i="3"/>
  <c r="AK927" i="3"/>
  <c r="AO927" i="3" s="1"/>
  <c r="W927" i="3" s="1"/>
  <c r="AF927" i="3" s="1"/>
  <c r="O927" i="3"/>
  <c r="N927" i="3"/>
  <c r="AP926" i="3"/>
  <c r="AN926" i="3"/>
  <c r="AM926" i="3"/>
  <c r="AL926" i="3"/>
  <c r="AK926" i="3"/>
  <c r="AO926" i="3" s="1"/>
  <c r="W926" i="3" s="1"/>
  <c r="AF926" i="3" s="1"/>
  <c r="O926" i="3"/>
  <c r="N926" i="3"/>
  <c r="AP925" i="3"/>
  <c r="AN925" i="3"/>
  <c r="AM925" i="3"/>
  <c r="AL925" i="3"/>
  <c r="AK925" i="3"/>
  <c r="AO925" i="3" s="1"/>
  <c r="W925" i="3" s="1"/>
  <c r="AF925" i="3" s="1"/>
  <c r="O925" i="3"/>
  <c r="N925" i="3"/>
  <c r="AP924" i="3"/>
  <c r="AN924" i="3"/>
  <c r="AM924" i="3"/>
  <c r="AL924" i="3"/>
  <c r="AK924" i="3"/>
  <c r="AO924" i="3" s="1"/>
  <c r="O924" i="3"/>
  <c r="N924" i="3"/>
  <c r="AP923" i="3"/>
  <c r="AN923" i="3"/>
  <c r="AM923" i="3"/>
  <c r="AL923" i="3"/>
  <c r="AK923" i="3"/>
  <c r="AO923" i="3" s="1"/>
  <c r="W923" i="3" s="1"/>
  <c r="AF923" i="3" s="1"/>
  <c r="O923" i="3"/>
  <c r="N923" i="3"/>
  <c r="AP922" i="3"/>
  <c r="AN922" i="3"/>
  <c r="AM922" i="3"/>
  <c r="AL922" i="3"/>
  <c r="AK922" i="3"/>
  <c r="AO922" i="3" s="1"/>
  <c r="W922" i="3" s="1"/>
  <c r="AF922" i="3" s="1"/>
  <c r="O922" i="3"/>
  <c r="N922" i="3"/>
  <c r="AP921" i="3"/>
  <c r="AN921" i="3"/>
  <c r="AM921" i="3"/>
  <c r="AL921" i="3"/>
  <c r="AK921" i="3"/>
  <c r="AO921" i="3" s="1"/>
  <c r="O921" i="3"/>
  <c r="N921" i="3"/>
  <c r="AP920" i="3"/>
  <c r="AN920" i="3"/>
  <c r="AM920" i="3"/>
  <c r="AL920" i="3"/>
  <c r="AK920" i="3"/>
  <c r="AO920" i="3" s="1"/>
  <c r="O920" i="3"/>
  <c r="N920" i="3"/>
  <c r="AP919" i="3"/>
  <c r="AN919" i="3"/>
  <c r="AM919" i="3"/>
  <c r="AL919" i="3"/>
  <c r="AK919" i="3"/>
  <c r="AO919" i="3" s="1"/>
  <c r="O919" i="3"/>
  <c r="N919" i="3"/>
  <c r="AP918" i="3"/>
  <c r="AN918" i="3"/>
  <c r="AM918" i="3"/>
  <c r="AL918" i="3"/>
  <c r="AK918" i="3"/>
  <c r="AO918" i="3" s="1"/>
  <c r="W918" i="3" s="1"/>
  <c r="AF918" i="3" s="1"/>
  <c r="O918" i="3"/>
  <c r="N918" i="3"/>
  <c r="AP917" i="3"/>
  <c r="AN917" i="3"/>
  <c r="AM917" i="3"/>
  <c r="AL917" i="3"/>
  <c r="AK917" i="3"/>
  <c r="AO917" i="3" s="1"/>
  <c r="O917" i="3"/>
  <c r="N917" i="3"/>
  <c r="AP916" i="3"/>
  <c r="AU916" i="3" s="1"/>
  <c r="AN916" i="3"/>
  <c r="AM916" i="3"/>
  <c r="AL916" i="3"/>
  <c r="AK916" i="3"/>
  <c r="AO916" i="3" s="1"/>
  <c r="W916" i="3" s="1"/>
  <c r="AF916" i="3" s="1"/>
  <c r="O916" i="3"/>
  <c r="N916" i="3"/>
  <c r="AP915" i="3"/>
  <c r="AU915" i="3" s="1"/>
  <c r="AN915" i="3"/>
  <c r="AM915" i="3"/>
  <c r="AL915" i="3"/>
  <c r="AK915" i="3"/>
  <c r="AO915" i="3" s="1"/>
  <c r="W915" i="3" s="1"/>
  <c r="AF915" i="3" s="1"/>
  <c r="O915" i="3"/>
  <c r="N915" i="3"/>
  <c r="AP914" i="3"/>
  <c r="AU914" i="3" s="1"/>
  <c r="AN914" i="3"/>
  <c r="AM914" i="3"/>
  <c r="AL914" i="3"/>
  <c r="AK914" i="3"/>
  <c r="AO914" i="3" s="1"/>
  <c r="O914" i="3"/>
  <c r="N914" i="3"/>
  <c r="AP913" i="3"/>
  <c r="AU913" i="3" s="1"/>
  <c r="AN913" i="3"/>
  <c r="AM913" i="3"/>
  <c r="AL913" i="3"/>
  <c r="AK913" i="3"/>
  <c r="AO913" i="3" s="1"/>
  <c r="O913" i="3"/>
  <c r="N913" i="3"/>
  <c r="AP912" i="3"/>
  <c r="AU912" i="3" s="1"/>
  <c r="AN912" i="3"/>
  <c r="AM912" i="3"/>
  <c r="AL912" i="3"/>
  <c r="AK912" i="3"/>
  <c r="AO912" i="3" s="1"/>
  <c r="W912" i="3" s="1"/>
  <c r="AF912" i="3" s="1"/>
  <c r="O912" i="3"/>
  <c r="N912" i="3"/>
  <c r="AP911" i="3"/>
  <c r="AU911" i="3" s="1"/>
  <c r="AN911" i="3"/>
  <c r="AM911" i="3"/>
  <c r="AL911" i="3"/>
  <c r="AK911" i="3"/>
  <c r="AO911" i="3" s="1"/>
  <c r="W911" i="3" s="1"/>
  <c r="AF911" i="3" s="1"/>
  <c r="O911" i="3"/>
  <c r="N911" i="3"/>
  <c r="AP910" i="3"/>
  <c r="AU910" i="3" s="1"/>
  <c r="AN910" i="3"/>
  <c r="AM910" i="3"/>
  <c r="AL910" i="3"/>
  <c r="AK910" i="3"/>
  <c r="AO910" i="3" s="1"/>
  <c r="W910" i="3" s="1"/>
  <c r="AF910" i="3" s="1"/>
  <c r="O910" i="3"/>
  <c r="N910" i="3"/>
  <c r="AP909" i="3"/>
  <c r="AU909" i="3" s="1"/>
  <c r="AN909" i="3"/>
  <c r="AM909" i="3"/>
  <c r="AL909" i="3"/>
  <c r="AK909" i="3"/>
  <c r="AO909" i="3" s="1"/>
  <c r="O909" i="3"/>
  <c r="N909" i="3"/>
  <c r="AP908" i="3"/>
  <c r="AU908" i="3" s="1"/>
  <c r="AN908" i="3"/>
  <c r="AM908" i="3"/>
  <c r="AL908" i="3"/>
  <c r="AK908" i="3"/>
  <c r="AO908" i="3" s="1"/>
  <c r="O908" i="3"/>
  <c r="N908" i="3"/>
  <c r="AP907" i="3"/>
  <c r="AU907" i="3" s="1"/>
  <c r="AN907" i="3"/>
  <c r="AM907" i="3"/>
  <c r="AL907" i="3"/>
  <c r="AK907" i="3"/>
  <c r="AO907" i="3" s="1"/>
  <c r="O907" i="3"/>
  <c r="N907" i="3"/>
  <c r="AP906" i="3"/>
  <c r="AU906" i="3" s="1"/>
  <c r="AN906" i="3"/>
  <c r="AM906" i="3"/>
  <c r="AL906" i="3"/>
  <c r="AK906" i="3"/>
  <c r="AO906" i="3" s="1"/>
  <c r="O906" i="3"/>
  <c r="N906" i="3"/>
  <c r="AP905" i="3"/>
  <c r="AU905" i="3" s="1"/>
  <c r="AN905" i="3"/>
  <c r="AM905" i="3"/>
  <c r="AL905" i="3"/>
  <c r="AK905" i="3"/>
  <c r="AO905" i="3" s="1"/>
  <c r="O905" i="3"/>
  <c r="N905" i="3"/>
  <c r="AP904" i="3"/>
  <c r="AU904" i="3" s="1"/>
  <c r="AN904" i="3"/>
  <c r="AM904" i="3"/>
  <c r="AL904" i="3"/>
  <c r="AK904" i="3"/>
  <c r="AO904" i="3" s="1"/>
  <c r="W904" i="3" s="1"/>
  <c r="AF904" i="3" s="1"/>
  <c r="O904" i="3"/>
  <c r="N904" i="3"/>
  <c r="AP903" i="3"/>
  <c r="AU903" i="3" s="1"/>
  <c r="AN903" i="3"/>
  <c r="AM903" i="3"/>
  <c r="AL903" i="3"/>
  <c r="AK903" i="3"/>
  <c r="AO903" i="3" s="1"/>
  <c r="W903" i="3" s="1"/>
  <c r="AF903" i="3" s="1"/>
  <c r="O903" i="3"/>
  <c r="N903" i="3"/>
  <c r="AP902" i="3"/>
  <c r="AU902" i="3" s="1"/>
  <c r="AN902" i="3"/>
  <c r="AM902" i="3"/>
  <c r="AL902" i="3"/>
  <c r="AK902" i="3"/>
  <c r="AO902" i="3" s="1"/>
  <c r="W902" i="3" s="1"/>
  <c r="AF902" i="3" s="1"/>
  <c r="O902" i="3"/>
  <c r="N902" i="3"/>
  <c r="AP901" i="3"/>
  <c r="AU901" i="3" s="1"/>
  <c r="AN901" i="3"/>
  <c r="AM901" i="3"/>
  <c r="AL901" i="3"/>
  <c r="AK901" i="3"/>
  <c r="AO901" i="3" s="1"/>
  <c r="W901" i="3" s="1"/>
  <c r="AF901" i="3" s="1"/>
  <c r="O901" i="3"/>
  <c r="N901" i="3"/>
  <c r="AP900" i="3"/>
  <c r="AU900" i="3" s="1"/>
  <c r="AN900" i="3"/>
  <c r="AM900" i="3"/>
  <c r="AL900" i="3"/>
  <c r="AK900" i="3"/>
  <c r="AO900" i="3" s="1"/>
  <c r="W900" i="3" s="1"/>
  <c r="AF900" i="3" s="1"/>
  <c r="O900" i="3"/>
  <c r="N900" i="3"/>
  <c r="AP899" i="3"/>
  <c r="AU899" i="3" s="1"/>
  <c r="AN899" i="3"/>
  <c r="AM899" i="3"/>
  <c r="AL899" i="3"/>
  <c r="AK899" i="3"/>
  <c r="AO899" i="3" s="1"/>
  <c r="O899" i="3"/>
  <c r="N899" i="3"/>
  <c r="AP898" i="3"/>
  <c r="AU898" i="3" s="1"/>
  <c r="AN898" i="3"/>
  <c r="AM898" i="3"/>
  <c r="AL898" i="3"/>
  <c r="AK898" i="3"/>
  <c r="AO898" i="3" s="1"/>
  <c r="W898" i="3" s="1"/>
  <c r="AF898" i="3" s="1"/>
  <c r="O898" i="3"/>
  <c r="N898" i="3"/>
  <c r="AP897" i="3"/>
  <c r="AU897" i="3" s="1"/>
  <c r="AN897" i="3"/>
  <c r="AM897" i="3"/>
  <c r="AL897" i="3"/>
  <c r="AK897" i="3"/>
  <c r="AO897" i="3" s="1"/>
  <c r="W897" i="3" s="1"/>
  <c r="AF897" i="3" s="1"/>
  <c r="O897" i="3"/>
  <c r="N897" i="3"/>
  <c r="AP896" i="3"/>
  <c r="AU896" i="3" s="1"/>
  <c r="AN896" i="3"/>
  <c r="AM896" i="3"/>
  <c r="AL896" i="3"/>
  <c r="AK896" i="3"/>
  <c r="AO896" i="3" s="1"/>
  <c r="W896" i="3" s="1"/>
  <c r="AF896" i="3" s="1"/>
  <c r="O896" i="3"/>
  <c r="N896" i="3"/>
  <c r="AP895" i="3"/>
  <c r="AU895" i="3" s="1"/>
  <c r="AN895" i="3"/>
  <c r="AM895" i="3"/>
  <c r="AL895" i="3"/>
  <c r="AK895" i="3"/>
  <c r="AO895" i="3" s="1"/>
  <c r="O895" i="3"/>
  <c r="N895" i="3"/>
  <c r="AP894" i="3"/>
  <c r="AU894" i="3" s="1"/>
  <c r="AN894" i="3"/>
  <c r="AM894" i="3"/>
  <c r="AL894" i="3"/>
  <c r="AK894" i="3"/>
  <c r="AO894" i="3" s="1"/>
  <c r="O894" i="3"/>
  <c r="N894" i="3"/>
  <c r="AP893" i="3"/>
  <c r="AU893" i="3" s="1"/>
  <c r="AN893" i="3"/>
  <c r="AM893" i="3"/>
  <c r="AL893" i="3"/>
  <c r="AK893" i="3"/>
  <c r="AO893" i="3" s="1"/>
  <c r="W893" i="3" s="1"/>
  <c r="AF893" i="3" s="1"/>
  <c r="O893" i="3"/>
  <c r="N893" i="3"/>
  <c r="AP892" i="3"/>
  <c r="AU892" i="3" s="1"/>
  <c r="AN892" i="3"/>
  <c r="AM892" i="3"/>
  <c r="AL892" i="3"/>
  <c r="AK892" i="3"/>
  <c r="AO892" i="3" s="1"/>
  <c r="O892" i="3"/>
  <c r="N892" i="3"/>
  <c r="AP891" i="3"/>
  <c r="AU891" i="3" s="1"/>
  <c r="AN891" i="3"/>
  <c r="AM891" i="3"/>
  <c r="AL891" i="3"/>
  <c r="AK891" i="3"/>
  <c r="AO891" i="3" s="1"/>
  <c r="O891" i="3"/>
  <c r="N891" i="3"/>
  <c r="AP890" i="3"/>
  <c r="AU890" i="3" s="1"/>
  <c r="AN890" i="3"/>
  <c r="AM890" i="3"/>
  <c r="AL890" i="3"/>
  <c r="AK890" i="3"/>
  <c r="AO890" i="3" s="1"/>
  <c r="W890" i="3" s="1"/>
  <c r="AF890" i="3" s="1"/>
  <c r="O890" i="3"/>
  <c r="N890" i="3"/>
  <c r="AP889" i="3"/>
  <c r="AU889" i="3" s="1"/>
  <c r="AN889" i="3"/>
  <c r="AM889" i="3"/>
  <c r="AL889" i="3"/>
  <c r="AK889" i="3"/>
  <c r="AO889" i="3" s="1"/>
  <c r="W889" i="3" s="1"/>
  <c r="AF889" i="3" s="1"/>
  <c r="O889" i="3"/>
  <c r="N889" i="3"/>
  <c r="AP888" i="3"/>
  <c r="AU888" i="3" s="1"/>
  <c r="AN888" i="3"/>
  <c r="AM888" i="3"/>
  <c r="AL888" i="3"/>
  <c r="AK888" i="3"/>
  <c r="AO888" i="3" s="1"/>
  <c r="W888" i="3" s="1"/>
  <c r="AF888" i="3" s="1"/>
  <c r="O888" i="3"/>
  <c r="N888" i="3"/>
  <c r="AP887" i="3"/>
  <c r="AU887" i="3" s="1"/>
  <c r="AN887" i="3"/>
  <c r="AM887" i="3"/>
  <c r="AL887" i="3"/>
  <c r="AK887" i="3"/>
  <c r="AO887" i="3" s="1"/>
  <c r="W887" i="3" s="1"/>
  <c r="AF887" i="3" s="1"/>
  <c r="O887" i="3"/>
  <c r="N887" i="3"/>
  <c r="AP886" i="3"/>
  <c r="AU886" i="3" s="1"/>
  <c r="AN886" i="3"/>
  <c r="AM886" i="3"/>
  <c r="AL886" i="3"/>
  <c r="AK886" i="3"/>
  <c r="AO886" i="3" s="1"/>
  <c r="W886" i="3" s="1"/>
  <c r="AF886" i="3" s="1"/>
  <c r="O886" i="3"/>
  <c r="N886" i="3"/>
  <c r="AP885" i="3"/>
  <c r="AU885" i="3" s="1"/>
  <c r="AN885" i="3"/>
  <c r="AM885" i="3"/>
  <c r="AL885" i="3"/>
  <c r="AK885" i="3"/>
  <c r="AO885" i="3" s="1"/>
  <c r="O885" i="3"/>
  <c r="N885" i="3"/>
  <c r="AP884" i="3"/>
  <c r="AU884" i="3" s="1"/>
  <c r="AN884" i="3"/>
  <c r="AM884" i="3"/>
  <c r="AL884" i="3"/>
  <c r="AK884" i="3"/>
  <c r="AO884" i="3" s="1"/>
  <c r="W884" i="3" s="1"/>
  <c r="AF884" i="3" s="1"/>
  <c r="O884" i="3"/>
  <c r="N884" i="3"/>
  <c r="AP883" i="3"/>
  <c r="AU883" i="3" s="1"/>
  <c r="AN883" i="3"/>
  <c r="AM883" i="3"/>
  <c r="AL883" i="3"/>
  <c r="AK883" i="3"/>
  <c r="AO883" i="3" s="1"/>
  <c r="W883" i="3" s="1"/>
  <c r="AF883" i="3" s="1"/>
  <c r="O883" i="3"/>
  <c r="N883" i="3"/>
  <c r="AP882" i="3"/>
  <c r="AU882" i="3" s="1"/>
  <c r="AN882" i="3"/>
  <c r="AM882" i="3"/>
  <c r="AL882" i="3"/>
  <c r="AK882" i="3"/>
  <c r="AO882" i="3" s="1"/>
  <c r="W882" i="3" s="1"/>
  <c r="AF882" i="3" s="1"/>
  <c r="O882" i="3"/>
  <c r="N882" i="3"/>
  <c r="AP881" i="3"/>
  <c r="AU881" i="3" s="1"/>
  <c r="AN881" i="3"/>
  <c r="AM881" i="3"/>
  <c r="AL881" i="3"/>
  <c r="AK881" i="3"/>
  <c r="AO881" i="3" s="1"/>
  <c r="W881" i="3" s="1"/>
  <c r="AF881" i="3" s="1"/>
  <c r="O881" i="3"/>
  <c r="N881" i="3"/>
  <c r="AP880" i="3"/>
  <c r="AU880" i="3" s="1"/>
  <c r="AN880" i="3"/>
  <c r="AM880" i="3"/>
  <c r="AL880" i="3"/>
  <c r="AK880" i="3"/>
  <c r="AO880" i="3" s="1"/>
  <c r="O880" i="3"/>
  <c r="N880" i="3"/>
  <c r="AP879" i="3"/>
  <c r="AU879" i="3" s="1"/>
  <c r="AN879" i="3"/>
  <c r="AM879" i="3"/>
  <c r="AL879" i="3"/>
  <c r="AK879" i="3"/>
  <c r="AO879" i="3" s="1"/>
  <c r="O879" i="3"/>
  <c r="N879" i="3"/>
  <c r="AP878" i="3"/>
  <c r="AU878" i="3" s="1"/>
  <c r="AN878" i="3"/>
  <c r="AM878" i="3"/>
  <c r="AL878" i="3"/>
  <c r="AK878" i="3"/>
  <c r="AO878" i="3" s="1"/>
  <c r="W878" i="3" s="1"/>
  <c r="AF878" i="3" s="1"/>
  <c r="O878" i="3"/>
  <c r="N878" i="3"/>
  <c r="AP877" i="3"/>
  <c r="AU877" i="3" s="1"/>
  <c r="AN877" i="3"/>
  <c r="AM877" i="3"/>
  <c r="AL877" i="3"/>
  <c r="AK877" i="3"/>
  <c r="AO877" i="3" s="1"/>
  <c r="O877" i="3"/>
  <c r="N877" i="3"/>
  <c r="AP876" i="3"/>
  <c r="AU876" i="3" s="1"/>
  <c r="AN876" i="3"/>
  <c r="AM876" i="3"/>
  <c r="AL876" i="3"/>
  <c r="AK876" i="3"/>
  <c r="AO876" i="3" s="1"/>
  <c r="O876" i="3"/>
  <c r="N876" i="3"/>
  <c r="AP875" i="3"/>
  <c r="AU875" i="3" s="1"/>
  <c r="AN875" i="3"/>
  <c r="AM875" i="3"/>
  <c r="AL875" i="3"/>
  <c r="AK875" i="3"/>
  <c r="AO875" i="3" s="1"/>
  <c r="W875" i="3" s="1"/>
  <c r="AF875" i="3" s="1"/>
  <c r="O875" i="3"/>
  <c r="N875" i="3"/>
  <c r="AP874" i="3"/>
  <c r="AU874" i="3" s="1"/>
  <c r="AN874" i="3"/>
  <c r="AM874" i="3"/>
  <c r="AL874" i="3"/>
  <c r="AK874" i="3"/>
  <c r="AO874" i="3" s="1"/>
  <c r="W874" i="3" s="1"/>
  <c r="AF874" i="3" s="1"/>
  <c r="O874" i="3"/>
  <c r="N874" i="3"/>
  <c r="AP873" i="3"/>
  <c r="AU873" i="3" s="1"/>
  <c r="AN873" i="3"/>
  <c r="AM873" i="3"/>
  <c r="AL873" i="3"/>
  <c r="AK873" i="3"/>
  <c r="AO873" i="3" s="1"/>
  <c r="W873" i="3" s="1"/>
  <c r="AF873" i="3" s="1"/>
  <c r="O873" i="3"/>
  <c r="N873" i="3"/>
  <c r="AP872" i="3"/>
  <c r="AU872" i="3" s="1"/>
  <c r="AN872" i="3"/>
  <c r="AM872" i="3"/>
  <c r="AL872" i="3"/>
  <c r="AK872" i="3"/>
  <c r="AO872" i="3" s="1"/>
  <c r="O872" i="3"/>
  <c r="N872" i="3"/>
  <c r="AP871" i="3"/>
  <c r="AU871" i="3" s="1"/>
  <c r="AN871" i="3"/>
  <c r="AM871" i="3"/>
  <c r="AL871" i="3"/>
  <c r="AK871" i="3"/>
  <c r="AO871" i="3" s="1"/>
  <c r="W871" i="3" s="1"/>
  <c r="AF871" i="3" s="1"/>
  <c r="O871" i="3"/>
  <c r="N871" i="3"/>
  <c r="AP870" i="3"/>
  <c r="AU870" i="3" s="1"/>
  <c r="AN870" i="3"/>
  <c r="AM870" i="3"/>
  <c r="AL870" i="3"/>
  <c r="AK870" i="3"/>
  <c r="AO870" i="3" s="1"/>
  <c r="O870" i="3"/>
  <c r="N870" i="3"/>
  <c r="AP869" i="3"/>
  <c r="AU869" i="3" s="1"/>
  <c r="AN869" i="3"/>
  <c r="AM869" i="3"/>
  <c r="AL869" i="3"/>
  <c r="AK869" i="3"/>
  <c r="AO869" i="3" s="1"/>
  <c r="W869" i="3" s="1"/>
  <c r="AF869" i="3" s="1"/>
  <c r="O869" i="3"/>
  <c r="N869" i="3"/>
  <c r="AP868" i="3"/>
  <c r="AU868" i="3" s="1"/>
  <c r="AN868" i="3"/>
  <c r="AM868" i="3"/>
  <c r="AL868" i="3"/>
  <c r="AK868" i="3"/>
  <c r="AO868" i="3" s="1"/>
  <c r="W868" i="3" s="1"/>
  <c r="AF868" i="3" s="1"/>
  <c r="O868" i="3"/>
  <c r="N868" i="3"/>
  <c r="AP867" i="3"/>
  <c r="AU867" i="3" s="1"/>
  <c r="AN867" i="3"/>
  <c r="AM867" i="3"/>
  <c r="AL867" i="3"/>
  <c r="AK867" i="3"/>
  <c r="AO867" i="3" s="1"/>
  <c r="O867" i="3"/>
  <c r="N867" i="3"/>
  <c r="AP866" i="3"/>
  <c r="AU866" i="3" s="1"/>
  <c r="AN866" i="3"/>
  <c r="AM866" i="3"/>
  <c r="AL866" i="3"/>
  <c r="AK866" i="3"/>
  <c r="AO866" i="3" s="1"/>
  <c r="O866" i="3"/>
  <c r="N866" i="3"/>
  <c r="AP865" i="3"/>
  <c r="AU865" i="3" s="1"/>
  <c r="AN865" i="3"/>
  <c r="AM865" i="3"/>
  <c r="AL865" i="3"/>
  <c r="AK865" i="3"/>
  <c r="AO865" i="3" s="1"/>
  <c r="O865" i="3"/>
  <c r="N865" i="3"/>
  <c r="AP864" i="3"/>
  <c r="AU864" i="3" s="1"/>
  <c r="AN864" i="3"/>
  <c r="AM864" i="3"/>
  <c r="AL864" i="3"/>
  <c r="AK864" i="3"/>
  <c r="AO864" i="3" s="1"/>
  <c r="O864" i="3"/>
  <c r="N864" i="3"/>
  <c r="AP863" i="3"/>
  <c r="AU863" i="3" s="1"/>
  <c r="AN863" i="3"/>
  <c r="AM863" i="3"/>
  <c r="AL863" i="3"/>
  <c r="AK863" i="3"/>
  <c r="AO863" i="3" s="1"/>
  <c r="W863" i="3" s="1"/>
  <c r="AF863" i="3" s="1"/>
  <c r="O863" i="3"/>
  <c r="N863" i="3"/>
  <c r="AP862" i="3"/>
  <c r="AU862" i="3" s="1"/>
  <c r="AN862" i="3"/>
  <c r="AM862" i="3"/>
  <c r="AL862" i="3"/>
  <c r="AK862" i="3"/>
  <c r="AO862" i="3" s="1"/>
  <c r="O862" i="3"/>
  <c r="N862" i="3"/>
  <c r="AP861" i="3"/>
  <c r="AU861" i="3" s="1"/>
  <c r="AN861" i="3"/>
  <c r="AM861" i="3"/>
  <c r="AL861" i="3"/>
  <c r="AK861" i="3"/>
  <c r="AO861" i="3" s="1"/>
  <c r="O861" i="3"/>
  <c r="N861" i="3"/>
  <c r="AP860" i="3"/>
  <c r="AU860" i="3" s="1"/>
  <c r="AN860" i="3"/>
  <c r="AM860" i="3"/>
  <c r="AL860" i="3"/>
  <c r="AK860" i="3"/>
  <c r="AO860" i="3" s="1"/>
  <c r="W860" i="3" s="1"/>
  <c r="AF860" i="3" s="1"/>
  <c r="O860" i="3"/>
  <c r="N860" i="3"/>
  <c r="AP859" i="3"/>
  <c r="AU859" i="3" s="1"/>
  <c r="AN859" i="3"/>
  <c r="AM859" i="3"/>
  <c r="AL859" i="3"/>
  <c r="AK859" i="3"/>
  <c r="AO859" i="3" s="1"/>
  <c r="W859" i="3" s="1"/>
  <c r="AF859" i="3" s="1"/>
  <c r="O859" i="3"/>
  <c r="N859" i="3"/>
  <c r="AP858" i="3"/>
  <c r="AU858" i="3" s="1"/>
  <c r="AN858" i="3"/>
  <c r="AM858" i="3"/>
  <c r="AL858" i="3"/>
  <c r="AK858" i="3"/>
  <c r="AO858" i="3" s="1"/>
  <c r="W858" i="3" s="1"/>
  <c r="AF858" i="3" s="1"/>
  <c r="O858" i="3"/>
  <c r="N858" i="3"/>
  <c r="AP857" i="3"/>
  <c r="AU857" i="3" s="1"/>
  <c r="AN857" i="3"/>
  <c r="AM857" i="3"/>
  <c r="AL857" i="3"/>
  <c r="AK857" i="3"/>
  <c r="AO857" i="3" s="1"/>
  <c r="W857" i="3" s="1"/>
  <c r="AF857" i="3" s="1"/>
  <c r="O857" i="3"/>
  <c r="N857" i="3"/>
  <c r="AP856" i="3"/>
  <c r="AU856" i="3" s="1"/>
  <c r="AN856" i="3"/>
  <c r="AM856" i="3"/>
  <c r="AL856" i="3"/>
  <c r="AK856" i="3"/>
  <c r="AO856" i="3" s="1"/>
  <c r="O856" i="3"/>
  <c r="N856" i="3"/>
  <c r="AP855" i="3"/>
  <c r="AU855" i="3" s="1"/>
  <c r="AN855" i="3"/>
  <c r="AM855" i="3"/>
  <c r="AL855" i="3"/>
  <c r="AK855" i="3"/>
  <c r="AO855" i="3" s="1"/>
  <c r="O855" i="3"/>
  <c r="N855" i="3"/>
  <c r="AP854" i="3"/>
  <c r="AU854" i="3" s="1"/>
  <c r="AN854" i="3"/>
  <c r="AM854" i="3"/>
  <c r="AL854" i="3"/>
  <c r="AK854" i="3"/>
  <c r="AO854" i="3" s="1"/>
  <c r="O854" i="3"/>
  <c r="N854" i="3"/>
  <c r="AP853" i="3"/>
  <c r="AU853" i="3" s="1"/>
  <c r="AN853" i="3"/>
  <c r="AM853" i="3"/>
  <c r="AL853" i="3"/>
  <c r="AK853" i="3"/>
  <c r="AO853" i="3" s="1"/>
  <c r="O853" i="3"/>
  <c r="N853" i="3"/>
  <c r="AP852" i="3"/>
  <c r="AU852" i="3" s="1"/>
  <c r="AN852" i="3"/>
  <c r="AM852" i="3"/>
  <c r="AL852" i="3"/>
  <c r="AK852" i="3"/>
  <c r="O852" i="3"/>
  <c r="N852" i="3"/>
  <c r="AP851" i="3"/>
  <c r="AU851" i="3" s="1"/>
  <c r="AN851" i="3"/>
  <c r="AM851" i="3"/>
  <c r="AL851" i="3"/>
  <c r="AK851" i="3"/>
  <c r="AO851" i="3" s="1"/>
  <c r="W851" i="3" s="1"/>
  <c r="AF851" i="3" s="1"/>
  <c r="O851" i="3"/>
  <c r="N851" i="3"/>
  <c r="AP850" i="3"/>
  <c r="AU850" i="3" s="1"/>
  <c r="AN850" i="3"/>
  <c r="AM850" i="3"/>
  <c r="AL850" i="3"/>
  <c r="AK850" i="3"/>
  <c r="AO850" i="3" s="1"/>
  <c r="O850" i="3"/>
  <c r="N850" i="3"/>
  <c r="AP849" i="3"/>
  <c r="AU849" i="3" s="1"/>
  <c r="AN849" i="3"/>
  <c r="AM849" i="3"/>
  <c r="AL849" i="3"/>
  <c r="AK849" i="3"/>
  <c r="AO849" i="3" s="1"/>
  <c r="O849" i="3"/>
  <c r="N849" i="3"/>
  <c r="AP848" i="3"/>
  <c r="AU848" i="3" s="1"/>
  <c r="AN848" i="3"/>
  <c r="AM848" i="3"/>
  <c r="AL848" i="3"/>
  <c r="AK848" i="3"/>
  <c r="AO848" i="3" s="1"/>
  <c r="O848" i="3"/>
  <c r="N848" i="3"/>
  <c r="AP847" i="3"/>
  <c r="AU847" i="3" s="1"/>
  <c r="AN847" i="3"/>
  <c r="AM847" i="3"/>
  <c r="AL847" i="3"/>
  <c r="AK847" i="3"/>
  <c r="AO847" i="3" s="1"/>
  <c r="O847" i="3"/>
  <c r="N847" i="3"/>
  <c r="AP846" i="3"/>
  <c r="AU846" i="3" s="1"/>
  <c r="AN846" i="3"/>
  <c r="AM846" i="3"/>
  <c r="AL846" i="3"/>
  <c r="AK846" i="3"/>
  <c r="AO846" i="3" s="1"/>
  <c r="O846" i="3"/>
  <c r="N846" i="3"/>
  <c r="AP845" i="3"/>
  <c r="AU845" i="3" s="1"/>
  <c r="AN845" i="3"/>
  <c r="AM845" i="3"/>
  <c r="AL845" i="3"/>
  <c r="AK845" i="3"/>
  <c r="AO845" i="3" s="1"/>
  <c r="W845" i="3" s="1"/>
  <c r="AF845" i="3" s="1"/>
  <c r="O845" i="3"/>
  <c r="N845" i="3"/>
  <c r="AP844" i="3"/>
  <c r="AU844" i="3" s="1"/>
  <c r="AN844" i="3"/>
  <c r="AM844" i="3"/>
  <c r="AL844" i="3"/>
  <c r="AK844" i="3"/>
  <c r="AO844" i="3" s="1"/>
  <c r="W844" i="3" s="1"/>
  <c r="AF844" i="3" s="1"/>
  <c r="O844" i="3"/>
  <c r="N844" i="3"/>
  <c r="AP843" i="3"/>
  <c r="AU843" i="3" s="1"/>
  <c r="AN843" i="3"/>
  <c r="AM843" i="3"/>
  <c r="AL843" i="3"/>
  <c r="AK843" i="3"/>
  <c r="AO843" i="3" s="1"/>
  <c r="W843" i="3" s="1"/>
  <c r="AF843" i="3" s="1"/>
  <c r="O843" i="3"/>
  <c r="N843" i="3"/>
  <c r="AP842" i="3"/>
  <c r="AU842" i="3" s="1"/>
  <c r="AN842" i="3"/>
  <c r="AM842" i="3"/>
  <c r="AL842" i="3"/>
  <c r="AK842" i="3"/>
  <c r="AO842" i="3" s="1"/>
  <c r="W842" i="3" s="1"/>
  <c r="AF842" i="3" s="1"/>
  <c r="O842" i="3"/>
  <c r="N842" i="3"/>
  <c r="AP841" i="3"/>
  <c r="AU841" i="3" s="1"/>
  <c r="AN841" i="3"/>
  <c r="AM841" i="3"/>
  <c r="AL841" i="3"/>
  <c r="AK841" i="3"/>
  <c r="AO841" i="3" s="1"/>
  <c r="W841" i="3" s="1"/>
  <c r="AF841" i="3" s="1"/>
  <c r="O841" i="3"/>
  <c r="N841" i="3"/>
  <c r="AP840" i="3"/>
  <c r="AU840" i="3" s="1"/>
  <c r="AN840" i="3"/>
  <c r="AM840" i="3"/>
  <c r="AL840" i="3"/>
  <c r="AK840" i="3"/>
  <c r="AO840" i="3" s="1"/>
  <c r="W840" i="3" s="1"/>
  <c r="AF840" i="3" s="1"/>
  <c r="O840" i="3"/>
  <c r="N840" i="3"/>
  <c r="AP839" i="3"/>
  <c r="AU839" i="3" s="1"/>
  <c r="AN839" i="3"/>
  <c r="AM839" i="3"/>
  <c r="AL839" i="3"/>
  <c r="AK839" i="3"/>
  <c r="AO839" i="3" s="1"/>
  <c r="W839" i="3" s="1"/>
  <c r="AF839" i="3" s="1"/>
  <c r="O839" i="3"/>
  <c r="N839" i="3"/>
  <c r="AP838" i="3"/>
  <c r="AU838" i="3" s="1"/>
  <c r="AN838" i="3"/>
  <c r="AM838" i="3"/>
  <c r="AL838" i="3"/>
  <c r="AK838" i="3"/>
  <c r="AO838" i="3" s="1"/>
  <c r="W838" i="3" s="1"/>
  <c r="AF838" i="3" s="1"/>
  <c r="O838" i="3"/>
  <c r="N838" i="3"/>
  <c r="AP837" i="3"/>
  <c r="AU837" i="3" s="1"/>
  <c r="AN837" i="3"/>
  <c r="AM837" i="3"/>
  <c r="AL837" i="3"/>
  <c r="AK837" i="3"/>
  <c r="AO837" i="3" s="1"/>
  <c r="W837" i="3" s="1"/>
  <c r="AF837" i="3" s="1"/>
  <c r="O837" i="3"/>
  <c r="N837" i="3"/>
  <c r="AP836" i="3"/>
  <c r="AU836" i="3" s="1"/>
  <c r="AN836" i="3"/>
  <c r="AM836" i="3"/>
  <c r="AL836" i="3"/>
  <c r="AK836" i="3"/>
  <c r="AO836" i="3" s="1"/>
  <c r="O836" i="3"/>
  <c r="N836" i="3"/>
  <c r="AP835" i="3"/>
  <c r="AU835" i="3" s="1"/>
  <c r="AN835" i="3"/>
  <c r="AM835" i="3"/>
  <c r="AL835" i="3"/>
  <c r="AK835" i="3"/>
  <c r="AO835" i="3" s="1"/>
  <c r="O835" i="3"/>
  <c r="N835" i="3"/>
  <c r="AP834" i="3"/>
  <c r="AU834" i="3" s="1"/>
  <c r="AN834" i="3"/>
  <c r="AM834" i="3"/>
  <c r="AL834" i="3"/>
  <c r="AK834" i="3"/>
  <c r="AO834" i="3" s="1"/>
  <c r="O834" i="3"/>
  <c r="N834" i="3"/>
  <c r="AP833" i="3"/>
  <c r="AU833" i="3" s="1"/>
  <c r="AN833" i="3"/>
  <c r="AM833" i="3"/>
  <c r="AL833" i="3"/>
  <c r="AK833" i="3"/>
  <c r="AO833" i="3" s="1"/>
  <c r="O833" i="3"/>
  <c r="N833" i="3"/>
  <c r="AP832" i="3"/>
  <c r="AU832" i="3" s="1"/>
  <c r="AN832" i="3"/>
  <c r="AM832" i="3"/>
  <c r="AL832" i="3"/>
  <c r="AK832" i="3"/>
  <c r="AO832" i="3" s="1"/>
  <c r="O832" i="3"/>
  <c r="N832" i="3"/>
  <c r="AP831" i="3"/>
  <c r="AU831" i="3" s="1"/>
  <c r="AN831" i="3"/>
  <c r="AM831" i="3"/>
  <c r="AL831" i="3"/>
  <c r="AK831" i="3"/>
  <c r="AO831" i="3" s="1"/>
  <c r="W831" i="3" s="1"/>
  <c r="AF831" i="3" s="1"/>
  <c r="O831" i="3"/>
  <c r="N831" i="3"/>
  <c r="AP830" i="3"/>
  <c r="AU830" i="3" s="1"/>
  <c r="AN830" i="3"/>
  <c r="AM830" i="3"/>
  <c r="AL830" i="3"/>
  <c r="AK830" i="3"/>
  <c r="AO830" i="3" s="1"/>
  <c r="W830" i="3" s="1"/>
  <c r="AF830" i="3" s="1"/>
  <c r="O830" i="3"/>
  <c r="N830" i="3"/>
  <c r="AP829" i="3"/>
  <c r="AU829" i="3" s="1"/>
  <c r="AN829" i="3"/>
  <c r="AM829" i="3"/>
  <c r="AL829" i="3"/>
  <c r="AK829" i="3"/>
  <c r="AO829" i="3" s="1"/>
  <c r="W829" i="3" s="1"/>
  <c r="AF829" i="3" s="1"/>
  <c r="O829" i="3"/>
  <c r="N829" i="3"/>
  <c r="AP828" i="3"/>
  <c r="AU828" i="3" s="1"/>
  <c r="AN828" i="3"/>
  <c r="AM828" i="3"/>
  <c r="AL828" i="3"/>
  <c r="AK828" i="3"/>
  <c r="AO828" i="3" s="1"/>
  <c r="W828" i="3" s="1"/>
  <c r="AF828" i="3" s="1"/>
  <c r="O828" i="3"/>
  <c r="N828" i="3"/>
  <c r="AP827" i="3"/>
  <c r="AU827" i="3" s="1"/>
  <c r="AN827" i="3"/>
  <c r="AM827" i="3"/>
  <c r="AL827" i="3"/>
  <c r="AK827" i="3"/>
  <c r="AO827" i="3" s="1"/>
  <c r="W827" i="3" s="1"/>
  <c r="AF827" i="3" s="1"/>
  <c r="O827" i="3"/>
  <c r="N827" i="3"/>
  <c r="AP826" i="3"/>
  <c r="AU826" i="3" s="1"/>
  <c r="AN826" i="3"/>
  <c r="AM826" i="3"/>
  <c r="AL826" i="3"/>
  <c r="AK826" i="3"/>
  <c r="AO826" i="3" s="1"/>
  <c r="O826" i="3"/>
  <c r="N826" i="3"/>
  <c r="AP825" i="3"/>
  <c r="AU825" i="3" s="1"/>
  <c r="AN825" i="3"/>
  <c r="AM825" i="3"/>
  <c r="AL825" i="3"/>
  <c r="AK825" i="3"/>
  <c r="AO825" i="3" s="1"/>
  <c r="O825" i="3"/>
  <c r="N825" i="3"/>
  <c r="AP824" i="3"/>
  <c r="AU824" i="3" s="1"/>
  <c r="AN824" i="3"/>
  <c r="AM824" i="3"/>
  <c r="AL824" i="3"/>
  <c r="AK824" i="3"/>
  <c r="AO824" i="3" s="1"/>
  <c r="W824" i="3" s="1"/>
  <c r="AF824" i="3" s="1"/>
  <c r="O824" i="3"/>
  <c r="N824" i="3"/>
  <c r="AP823" i="3"/>
  <c r="AU823" i="3" s="1"/>
  <c r="AN823" i="3"/>
  <c r="AM823" i="3"/>
  <c r="AL823" i="3"/>
  <c r="AK823" i="3"/>
  <c r="AO823" i="3" s="1"/>
  <c r="O823" i="3"/>
  <c r="N823" i="3"/>
  <c r="AP822" i="3"/>
  <c r="AU822" i="3" s="1"/>
  <c r="AN822" i="3"/>
  <c r="AM822" i="3"/>
  <c r="AL822" i="3"/>
  <c r="AK822" i="3"/>
  <c r="AO822" i="3" s="1"/>
  <c r="W822" i="3" s="1"/>
  <c r="AF822" i="3" s="1"/>
  <c r="O822" i="3"/>
  <c r="N822" i="3"/>
  <c r="AP821" i="3"/>
  <c r="AU821" i="3" s="1"/>
  <c r="AN821" i="3"/>
  <c r="AM821" i="3"/>
  <c r="AL821" i="3"/>
  <c r="AK821" i="3"/>
  <c r="AO821" i="3" s="1"/>
  <c r="W821" i="3" s="1"/>
  <c r="AF821" i="3" s="1"/>
  <c r="O821" i="3"/>
  <c r="N821" i="3"/>
  <c r="AP820" i="3"/>
  <c r="AU820" i="3" s="1"/>
  <c r="AN820" i="3"/>
  <c r="AM820" i="3"/>
  <c r="AL820" i="3"/>
  <c r="AK820" i="3"/>
  <c r="AO820" i="3" s="1"/>
  <c r="O820" i="3"/>
  <c r="N820" i="3"/>
  <c r="AP819" i="3"/>
  <c r="AU819" i="3" s="1"/>
  <c r="AN819" i="3"/>
  <c r="AM819" i="3"/>
  <c r="AL819" i="3"/>
  <c r="AK819" i="3"/>
  <c r="AO819" i="3" s="1"/>
  <c r="O819" i="3"/>
  <c r="N819" i="3"/>
  <c r="AP818" i="3"/>
  <c r="AU818" i="3" s="1"/>
  <c r="AN818" i="3"/>
  <c r="AM818" i="3"/>
  <c r="AL818" i="3"/>
  <c r="AK818" i="3"/>
  <c r="AO818" i="3" s="1"/>
  <c r="O818" i="3"/>
  <c r="N818" i="3"/>
  <c r="AP817" i="3"/>
  <c r="AU817" i="3" s="1"/>
  <c r="AN817" i="3"/>
  <c r="AM817" i="3"/>
  <c r="AL817" i="3"/>
  <c r="AK817" i="3"/>
  <c r="O817" i="3"/>
  <c r="N817" i="3"/>
  <c r="AP816" i="3"/>
  <c r="AU816" i="3" s="1"/>
  <c r="AN816" i="3"/>
  <c r="AM816" i="3"/>
  <c r="AL816" i="3"/>
  <c r="AK816" i="3"/>
  <c r="AO816" i="3" s="1"/>
  <c r="W816" i="3" s="1"/>
  <c r="AF816" i="3" s="1"/>
  <c r="O816" i="3"/>
  <c r="N816" i="3"/>
  <c r="AP815" i="3"/>
  <c r="AU815" i="3" s="1"/>
  <c r="AN815" i="3"/>
  <c r="AM815" i="3"/>
  <c r="AL815" i="3"/>
  <c r="AK815" i="3"/>
  <c r="AO815" i="3" s="1"/>
  <c r="O815" i="3"/>
  <c r="N815" i="3"/>
  <c r="AP814" i="3"/>
  <c r="AU814" i="3" s="1"/>
  <c r="AN814" i="3"/>
  <c r="AM814" i="3"/>
  <c r="AL814" i="3"/>
  <c r="AK814" i="3"/>
  <c r="AO814" i="3" s="1"/>
  <c r="W814" i="3" s="1"/>
  <c r="AF814" i="3" s="1"/>
  <c r="O814" i="3"/>
  <c r="N814" i="3"/>
  <c r="AP813" i="3"/>
  <c r="AU813" i="3" s="1"/>
  <c r="AN813" i="3"/>
  <c r="AM813" i="3"/>
  <c r="AL813" i="3"/>
  <c r="AK813" i="3"/>
  <c r="AO813" i="3" s="1"/>
  <c r="O813" i="3"/>
  <c r="N813" i="3"/>
  <c r="AP812" i="3"/>
  <c r="AU812" i="3" s="1"/>
  <c r="AN812" i="3"/>
  <c r="AM812" i="3"/>
  <c r="AL812" i="3"/>
  <c r="AK812" i="3"/>
  <c r="AO812" i="3" s="1"/>
  <c r="O812" i="3"/>
  <c r="N812" i="3"/>
  <c r="AP811" i="3"/>
  <c r="AU811" i="3" s="1"/>
  <c r="AN811" i="3"/>
  <c r="AM811" i="3"/>
  <c r="AL811" i="3"/>
  <c r="AK811" i="3"/>
  <c r="AO811" i="3" s="1"/>
  <c r="W811" i="3" s="1"/>
  <c r="AF811" i="3" s="1"/>
  <c r="O811" i="3"/>
  <c r="N811" i="3"/>
  <c r="AP810" i="3"/>
  <c r="AU810" i="3" s="1"/>
  <c r="AN810" i="3"/>
  <c r="AM810" i="3"/>
  <c r="AL810" i="3"/>
  <c r="AK810" i="3"/>
  <c r="AO810" i="3" s="1"/>
  <c r="W810" i="3" s="1"/>
  <c r="AF810" i="3" s="1"/>
  <c r="O810" i="3"/>
  <c r="N810" i="3"/>
  <c r="AP809" i="3"/>
  <c r="AU809" i="3" s="1"/>
  <c r="AN809" i="3"/>
  <c r="AM809" i="3"/>
  <c r="AL809" i="3"/>
  <c r="AK809" i="3"/>
  <c r="AO809" i="3" s="1"/>
  <c r="O809" i="3"/>
  <c r="N809" i="3"/>
  <c r="AP808" i="3"/>
  <c r="AU808" i="3" s="1"/>
  <c r="AN808" i="3"/>
  <c r="AM808" i="3"/>
  <c r="AL808" i="3"/>
  <c r="AK808" i="3"/>
  <c r="AO808" i="3" s="1"/>
  <c r="O808" i="3"/>
  <c r="N808" i="3"/>
  <c r="AP807" i="3"/>
  <c r="AU807" i="3" s="1"/>
  <c r="AN807" i="3"/>
  <c r="AM807" i="3"/>
  <c r="AL807" i="3"/>
  <c r="AK807" i="3"/>
  <c r="AO807" i="3" s="1"/>
  <c r="W807" i="3" s="1"/>
  <c r="AF807" i="3" s="1"/>
  <c r="O807" i="3"/>
  <c r="N807" i="3"/>
  <c r="AP806" i="3"/>
  <c r="AU806" i="3" s="1"/>
  <c r="AN806" i="3"/>
  <c r="AM806" i="3"/>
  <c r="AL806" i="3"/>
  <c r="AK806" i="3"/>
  <c r="AO806" i="3" s="1"/>
  <c r="O806" i="3"/>
  <c r="N806" i="3"/>
  <c r="AP805" i="3"/>
  <c r="AU805" i="3" s="1"/>
  <c r="AN805" i="3"/>
  <c r="AM805" i="3"/>
  <c r="AL805" i="3"/>
  <c r="AK805" i="3"/>
  <c r="AO805" i="3" s="1"/>
  <c r="W805" i="3" s="1"/>
  <c r="AF805" i="3" s="1"/>
  <c r="O805" i="3"/>
  <c r="N805" i="3"/>
  <c r="AP804" i="3"/>
  <c r="AU804" i="3" s="1"/>
  <c r="AN804" i="3"/>
  <c r="AM804" i="3"/>
  <c r="AL804" i="3"/>
  <c r="AK804" i="3"/>
  <c r="AO804" i="3" s="1"/>
  <c r="W804" i="3" s="1"/>
  <c r="AF804" i="3" s="1"/>
  <c r="O804" i="3"/>
  <c r="N804" i="3"/>
  <c r="AP803" i="3"/>
  <c r="AU803" i="3" s="1"/>
  <c r="AN803" i="3"/>
  <c r="AM803" i="3"/>
  <c r="AL803" i="3"/>
  <c r="AK803" i="3"/>
  <c r="AO803" i="3" s="1"/>
  <c r="O803" i="3"/>
  <c r="N803" i="3"/>
  <c r="AP802" i="3"/>
  <c r="AU802" i="3" s="1"/>
  <c r="AN802" i="3"/>
  <c r="AM802" i="3"/>
  <c r="AL802" i="3"/>
  <c r="AK802" i="3"/>
  <c r="AO802" i="3" s="1"/>
  <c r="W802" i="3" s="1"/>
  <c r="AF802" i="3" s="1"/>
  <c r="O802" i="3"/>
  <c r="N802" i="3"/>
  <c r="AP801" i="3"/>
  <c r="AU801" i="3" s="1"/>
  <c r="AN801" i="3"/>
  <c r="AM801" i="3"/>
  <c r="AL801" i="3"/>
  <c r="AK801" i="3"/>
  <c r="AO801" i="3" s="1"/>
  <c r="O801" i="3"/>
  <c r="N801" i="3"/>
  <c r="AP800" i="3"/>
  <c r="AU800" i="3" s="1"/>
  <c r="AN800" i="3"/>
  <c r="AM800" i="3"/>
  <c r="AL800" i="3"/>
  <c r="AK800" i="3"/>
  <c r="AO800" i="3" s="1"/>
  <c r="W800" i="3" s="1"/>
  <c r="AF800" i="3" s="1"/>
  <c r="O800" i="3"/>
  <c r="N800" i="3"/>
  <c r="AP799" i="3"/>
  <c r="AU799" i="3" s="1"/>
  <c r="AN799" i="3"/>
  <c r="AM799" i="3"/>
  <c r="AL799" i="3"/>
  <c r="AK799" i="3"/>
  <c r="AO799" i="3" s="1"/>
  <c r="O799" i="3"/>
  <c r="N799" i="3"/>
  <c r="AP798" i="3"/>
  <c r="AU798" i="3" s="1"/>
  <c r="AN798" i="3"/>
  <c r="AM798" i="3"/>
  <c r="AL798" i="3"/>
  <c r="AK798" i="3"/>
  <c r="AO798" i="3" s="1"/>
  <c r="W798" i="3" s="1"/>
  <c r="AF798" i="3" s="1"/>
  <c r="O798" i="3"/>
  <c r="N798" i="3"/>
  <c r="AP797" i="3"/>
  <c r="AU797" i="3" s="1"/>
  <c r="AN797" i="3"/>
  <c r="AM797" i="3"/>
  <c r="AL797" i="3"/>
  <c r="AK797" i="3"/>
  <c r="AO797" i="3" s="1"/>
  <c r="O797" i="3"/>
  <c r="N797" i="3"/>
  <c r="AP796" i="3"/>
  <c r="AU796" i="3" s="1"/>
  <c r="AN796" i="3"/>
  <c r="AM796" i="3"/>
  <c r="AL796" i="3"/>
  <c r="AK796" i="3"/>
  <c r="AO796" i="3" s="1"/>
  <c r="W796" i="3" s="1"/>
  <c r="AF796" i="3" s="1"/>
  <c r="O796" i="3"/>
  <c r="N796" i="3"/>
  <c r="AP795" i="3"/>
  <c r="AU795" i="3" s="1"/>
  <c r="AN795" i="3"/>
  <c r="AM795" i="3"/>
  <c r="AL795" i="3"/>
  <c r="AK795" i="3"/>
  <c r="AO795" i="3" s="1"/>
  <c r="O795" i="3"/>
  <c r="N795" i="3"/>
  <c r="AP794" i="3"/>
  <c r="AU794" i="3" s="1"/>
  <c r="AN794" i="3"/>
  <c r="AM794" i="3"/>
  <c r="AL794" i="3"/>
  <c r="AK794" i="3"/>
  <c r="AO794" i="3" s="1"/>
  <c r="O794" i="3"/>
  <c r="N794" i="3"/>
  <c r="AP793" i="3"/>
  <c r="AU793" i="3" s="1"/>
  <c r="AN793" i="3"/>
  <c r="AM793" i="3"/>
  <c r="AL793" i="3"/>
  <c r="AK793" i="3"/>
  <c r="AO793" i="3" s="1"/>
  <c r="W793" i="3" s="1"/>
  <c r="AF793" i="3" s="1"/>
  <c r="O793" i="3"/>
  <c r="N793" i="3"/>
  <c r="AP792" i="3"/>
  <c r="AU792" i="3" s="1"/>
  <c r="AN792" i="3"/>
  <c r="AM792" i="3"/>
  <c r="AL792" i="3"/>
  <c r="AK792" i="3"/>
  <c r="AO792" i="3" s="1"/>
  <c r="O792" i="3"/>
  <c r="N792" i="3"/>
  <c r="AP791" i="3"/>
  <c r="AU791" i="3" s="1"/>
  <c r="AN791" i="3"/>
  <c r="AM791" i="3"/>
  <c r="AL791" i="3"/>
  <c r="AK791" i="3"/>
  <c r="AO791" i="3" s="1"/>
  <c r="O791" i="3"/>
  <c r="N791" i="3"/>
  <c r="AP790" i="3"/>
  <c r="AU790" i="3" s="1"/>
  <c r="AN790" i="3"/>
  <c r="AM790" i="3"/>
  <c r="AL790" i="3"/>
  <c r="AK790" i="3"/>
  <c r="AO790" i="3" s="1"/>
  <c r="W790" i="3" s="1"/>
  <c r="AF790" i="3" s="1"/>
  <c r="O790" i="3"/>
  <c r="N790" i="3"/>
  <c r="AP789" i="3"/>
  <c r="AU789" i="3" s="1"/>
  <c r="AN789" i="3"/>
  <c r="AM789" i="3"/>
  <c r="AL789" i="3"/>
  <c r="AK789" i="3"/>
  <c r="AO789" i="3" s="1"/>
  <c r="O789" i="3"/>
  <c r="N789" i="3"/>
  <c r="AP788" i="3"/>
  <c r="AU788" i="3" s="1"/>
  <c r="AN788" i="3"/>
  <c r="AM788" i="3"/>
  <c r="AL788" i="3"/>
  <c r="AK788" i="3"/>
  <c r="AO788" i="3" s="1"/>
  <c r="O788" i="3"/>
  <c r="N788" i="3"/>
  <c r="AP787" i="3"/>
  <c r="AU787" i="3" s="1"/>
  <c r="AN787" i="3"/>
  <c r="AM787" i="3"/>
  <c r="AL787" i="3"/>
  <c r="AK787" i="3"/>
  <c r="AO787" i="3" s="1"/>
  <c r="W787" i="3" s="1"/>
  <c r="AF787" i="3" s="1"/>
  <c r="O787" i="3"/>
  <c r="N787" i="3"/>
  <c r="AP786" i="3"/>
  <c r="AU786" i="3" s="1"/>
  <c r="AN786" i="3"/>
  <c r="AM786" i="3"/>
  <c r="AL786" i="3"/>
  <c r="AK786" i="3"/>
  <c r="AO786" i="3" s="1"/>
  <c r="O786" i="3"/>
  <c r="N786" i="3"/>
  <c r="AP785" i="3"/>
  <c r="AU785" i="3" s="1"/>
  <c r="AN785" i="3"/>
  <c r="AM785" i="3"/>
  <c r="AL785" i="3"/>
  <c r="AK785" i="3"/>
  <c r="AO785" i="3" s="1"/>
  <c r="O785" i="3"/>
  <c r="N785" i="3"/>
  <c r="AP784" i="3"/>
  <c r="AU784" i="3" s="1"/>
  <c r="AN784" i="3"/>
  <c r="AM784" i="3"/>
  <c r="AL784" i="3"/>
  <c r="AK784" i="3"/>
  <c r="AO784" i="3" s="1"/>
  <c r="W784" i="3" s="1"/>
  <c r="AF784" i="3" s="1"/>
  <c r="O784" i="3"/>
  <c r="N784" i="3"/>
  <c r="AP783" i="3"/>
  <c r="AU783" i="3" s="1"/>
  <c r="AN783" i="3"/>
  <c r="AM783" i="3"/>
  <c r="AL783" i="3"/>
  <c r="AK783" i="3"/>
  <c r="AO783" i="3" s="1"/>
  <c r="O783" i="3"/>
  <c r="N783" i="3"/>
  <c r="AP782" i="3"/>
  <c r="AU782" i="3" s="1"/>
  <c r="AN782" i="3"/>
  <c r="AM782" i="3"/>
  <c r="AL782" i="3"/>
  <c r="AK782" i="3"/>
  <c r="AO782" i="3" s="1"/>
  <c r="O782" i="3"/>
  <c r="N782" i="3"/>
  <c r="AP781" i="3"/>
  <c r="AU781" i="3" s="1"/>
  <c r="AN781" i="3"/>
  <c r="AM781" i="3"/>
  <c r="AL781" i="3"/>
  <c r="AK781" i="3"/>
  <c r="AO781" i="3" s="1"/>
  <c r="W781" i="3" s="1"/>
  <c r="AF781" i="3" s="1"/>
  <c r="O781" i="3"/>
  <c r="N781" i="3"/>
  <c r="AP780" i="3"/>
  <c r="AU780" i="3" s="1"/>
  <c r="AN780" i="3"/>
  <c r="AM780" i="3"/>
  <c r="AL780" i="3"/>
  <c r="AK780" i="3"/>
  <c r="AO780" i="3" s="1"/>
  <c r="W780" i="3" s="1"/>
  <c r="AF780" i="3" s="1"/>
  <c r="O780" i="3"/>
  <c r="N780" i="3"/>
  <c r="AP779" i="3"/>
  <c r="AU779" i="3" s="1"/>
  <c r="AN779" i="3"/>
  <c r="AM779" i="3"/>
  <c r="AL779" i="3"/>
  <c r="AK779" i="3"/>
  <c r="AO779" i="3" s="1"/>
  <c r="W779" i="3" s="1"/>
  <c r="AF779" i="3" s="1"/>
  <c r="O779" i="3"/>
  <c r="N779" i="3"/>
  <c r="AP778" i="3"/>
  <c r="AU778" i="3" s="1"/>
  <c r="AN778" i="3"/>
  <c r="AM778" i="3"/>
  <c r="AL778" i="3"/>
  <c r="AK778" i="3"/>
  <c r="AO778" i="3" s="1"/>
  <c r="O778" i="3"/>
  <c r="N778" i="3"/>
  <c r="AP777" i="3"/>
  <c r="AU777" i="3" s="1"/>
  <c r="AN777" i="3"/>
  <c r="AM777" i="3"/>
  <c r="AL777" i="3"/>
  <c r="AK777" i="3"/>
  <c r="AO777" i="3" s="1"/>
  <c r="W777" i="3" s="1"/>
  <c r="AF777" i="3" s="1"/>
  <c r="O777" i="3"/>
  <c r="N777" i="3"/>
  <c r="AP776" i="3"/>
  <c r="AU776" i="3" s="1"/>
  <c r="AN776" i="3"/>
  <c r="AM776" i="3"/>
  <c r="AL776" i="3"/>
  <c r="AK776" i="3"/>
  <c r="AO776" i="3" s="1"/>
  <c r="W776" i="3" s="1"/>
  <c r="AF776" i="3" s="1"/>
  <c r="O776" i="3"/>
  <c r="N776" i="3"/>
  <c r="AP775" i="3"/>
  <c r="AU775" i="3" s="1"/>
  <c r="AN775" i="3"/>
  <c r="AM775" i="3"/>
  <c r="AL775" i="3"/>
  <c r="AK775" i="3"/>
  <c r="AO775" i="3" s="1"/>
  <c r="W775" i="3" s="1"/>
  <c r="AF775" i="3" s="1"/>
  <c r="O775" i="3"/>
  <c r="N775" i="3"/>
  <c r="AP774" i="3"/>
  <c r="AU774" i="3" s="1"/>
  <c r="AN774" i="3"/>
  <c r="AM774" i="3"/>
  <c r="AL774" i="3"/>
  <c r="AK774" i="3"/>
  <c r="AO774" i="3" s="1"/>
  <c r="O774" i="3"/>
  <c r="N774" i="3"/>
  <c r="AP773" i="3"/>
  <c r="AU773" i="3" s="1"/>
  <c r="AN773" i="3"/>
  <c r="AM773" i="3"/>
  <c r="AL773" i="3"/>
  <c r="AK773" i="3"/>
  <c r="AO773" i="3" s="1"/>
  <c r="O773" i="3"/>
  <c r="N773" i="3"/>
  <c r="AP772" i="3"/>
  <c r="AU772" i="3" s="1"/>
  <c r="AN772" i="3"/>
  <c r="AM772" i="3"/>
  <c r="AL772" i="3"/>
  <c r="AK772" i="3"/>
  <c r="AO772" i="3" s="1"/>
  <c r="O772" i="3"/>
  <c r="N772" i="3"/>
  <c r="AP771" i="3"/>
  <c r="AU771" i="3" s="1"/>
  <c r="AN771" i="3"/>
  <c r="AM771" i="3"/>
  <c r="AL771" i="3"/>
  <c r="AK771" i="3"/>
  <c r="AO771" i="3" s="1"/>
  <c r="O771" i="3"/>
  <c r="N771" i="3"/>
  <c r="AP770" i="3"/>
  <c r="AU770" i="3" s="1"/>
  <c r="AN770" i="3"/>
  <c r="AM770" i="3"/>
  <c r="AL770" i="3"/>
  <c r="AK770" i="3"/>
  <c r="AO770" i="3" s="1"/>
  <c r="W770" i="3" s="1"/>
  <c r="AF770" i="3" s="1"/>
  <c r="O770" i="3"/>
  <c r="N770" i="3"/>
  <c r="AP769" i="3"/>
  <c r="AU769" i="3" s="1"/>
  <c r="AN769" i="3"/>
  <c r="AM769" i="3"/>
  <c r="AL769" i="3"/>
  <c r="AK769" i="3"/>
  <c r="AO769" i="3" s="1"/>
  <c r="O769" i="3"/>
  <c r="N769" i="3"/>
  <c r="AP768" i="3"/>
  <c r="AU768" i="3" s="1"/>
  <c r="AN768" i="3"/>
  <c r="AM768" i="3"/>
  <c r="AL768" i="3"/>
  <c r="AK768" i="3"/>
  <c r="AO768" i="3" s="1"/>
  <c r="W768" i="3" s="1"/>
  <c r="AF768" i="3" s="1"/>
  <c r="O768" i="3"/>
  <c r="N768" i="3"/>
  <c r="AP767" i="3"/>
  <c r="AU767" i="3" s="1"/>
  <c r="AN767" i="3"/>
  <c r="AM767" i="3"/>
  <c r="AL767" i="3"/>
  <c r="AK767" i="3"/>
  <c r="O767" i="3"/>
  <c r="N767" i="3"/>
  <c r="AP766" i="3"/>
  <c r="AU766" i="3" s="1"/>
  <c r="AN766" i="3"/>
  <c r="AM766" i="3"/>
  <c r="AL766" i="3"/>
  <c r="AK766" i="3"/>
  <c r="AO766" i="3" s="1"/>
  <c r="O766" i="3"/>
  <c r="N766" i="3"/>
  <c r="AP765" i="3"/>
  <c r="AU765" i="3" s="1"/>
  <c r="AN765" i="3"/>
  <c r="AM765" i="3"/>
  <c r="AL765" i="3"/>
  <c r="AK765" i="3"/>
  <c r="AO765" i="3" s="1"/>
  <c r="O765" i="3"/>
  <c r="N765" i="3"/>
  <c r="AP764" i="3"/>
  <c r="AU764" i="3" s="1"/>
  <c r="AN764" i="3"/>
  <c r="AM764" i="3"/>
  <c r="AL764" i="3"/>
  <c r="AK764" i="3"/>
  <c r="AO764" i="3" s="1"/>
  <c r="O764" i="3"/>
  <c r="N764" i="3"/>
  <c r="AP763" i="3"/>
  <c r="AU763" i="3" s="1"/>
  <c r="AN763" i="3"/>
  <c r="AM763" i="3"/>
  <c r="AL763" i="3"/>
  <c r="AK763" i="3"/>
  <c r="AO763" i="3" s="1"/>
  <c r="W763" i="3" s="1"/>
  <c r="AF763" i="3" s="1"/>
  <c r="O763" i="3"/>
  <c r="N763" i="3"/>
  <c r="AP762" i="3"/>
  <c r="AU762" i="3" s="1"/>
  <c r="AN762" i="3"/>
  <c r="AM762" i="3"/>
  <c r="AL762" i="3"/>
  <c r="AK762" i="3"/>
  <c r="AO762" i="3" s="1"/>
  <c r="W762" i="3" s="1"/>
  <c r="AF762" i="3" s="1"/>
  <c r="O762" i="3"/>
  <c r="N762" i="3"/>
  <c r="AP761" i="3"/>
  <c r="AU761" i="3" s="1"/>
  <c r="AN761" i="3"/>
  <c r="AM761" i="3"/>
  <c r="AL761" i="3"/>
  <c r="AK761" i="3"/>
  <c r="AO761" i="3" s="1"/>
  <c r="W761" i="3" s="1"/>
  <c r="AF761" i="3" s="1"/>
  <c r="O761" i="3"/>
  <c r="N761" i="3"/>
  <c r="AP760" i="3"/>
  <c r="AU760" i="3" s="1"/>
  <c r="AN760" i="3"/>
  <c r="AM760" i="3"/>
  <c r="AL760" i="3"/>
  <c r="AK760" i="3"/>
  <c r="AO760" i="3" s="1"/>
  <c r="W760" i="3" s="1"/>
  <c r="AF760" i="3" s="1"/>
  <c r="O760" i="3"/>
  <c r="N760" i="3"/>
  <c r="AP759" i="3"/>
  <c r="AU759" i="3" s="1"/>
  <c r="AN759" i="3"/>
  <c r="AM759" i="3"/>
  <c r="AL759" i="3"/>
  <c r="AK759" i="3"/>
  <c r="AO759" i="3" s="1"/>
  <c r="O759" i="3"/>
  <c r="N759" i="3"/>
  <c r="AP758" i="3"/>
  <c r="AU758" i="3" s="1"/>
  <c r="AN758" i="3"/>
  <c r="AM758" i="3"/>
  <c r="AL758" i="3"/>
  <c r="AK758" i="3"/>
  <c r="AO758" i="3" s="1"/>
  <c r="W758" i="3" s="1"/>
  <c r="AF758" i="3" s="1"/>
  <c r="O758" i="3"/>
  <c r="N758" i="3"/>
  <c r="AP757" i="3"/>
  <c r="AU757" i="3" s="1"/>
  <c r="AN757" i="3"/>
  <c r="AM757" i="3"/>
  <c r="AL757" i="3"/>
  <c r="AK757" i="3"/>
  <c r="AO757" i="3" s="1"/>
  <c r="O757" i="3"/>
  <c r="N757" i="3"/>
  <c r="AP756" i="3"/>
  <c r="AU756" i="3" s="1"/>
  <c r="AN756" i="3"/>
  <c r="AM756" i="3"/>
  <c r="AL756" i="3"/>
  <c r="AK756" i="3"/>
  <c r="AO756" i="3" s="1"/>
  <c r="O756" i="3"/>
  <c r="N756" i="3"/>
  <c r="AP755" i="3"/>
  <c r="AU755" i="3" s="1"/>
  <c r="AN755" i="3"/>
  <c r="AM755" i="3"/>
  <c r="AL755" i="3"/>
  <c r="AK755" i="3"/>
  <c r="AO755" i="3" s="1"/>
  <c r="W755" i="3" s="1"/>
  <c r="AF755" i="3" s="1"/>
  <c r="O755" i="3"/>
  <c r="N755" i="3"/>
  <c r="AP754" i="3"/>
  <c r="AU754" i="3" s="1"/>
  <c r="AN754" i="3"/>
  <c r="AM754" i="3"/>
  <c r="AL754" i="3"/>
  <c r="AK754" i="3"/>
  <c r="AO754" i="3" s="1"/>
  <c r="W754" i="3" s="1"/>
  <c r="AF754" i="3" s="1"/>
  <c r="O754" i="3"/>
  <c r="N754" i="3"/>
  <c r="AP753" i="3"/>
  <c r="AU753" i="3" s="1"/>
  <c r="AN753" i="3"/>
  <c r="AM753" i="3"/>
  <c r="AL753" i="3"/>
  <c r="AK753" i="3"/>
  <c r="AO753" i="3" s="1"/>
  <c r="O753" i="3"/>
  <c r="N753" i="3"/>
  <c r="AP752" i="3"/>
  <c r="AU752" i="3" s="1"/>
  <c r="AN752" i="3"/>
  <c r="AM752" i="3"/>
  <c r="AL752" i="3"/>
  <c r="AK752" i="3"/>
  <c r="AO752" i="3" s="1"/>
  <c r="W752" i="3" s="1"/>
  <c r="AF752" i="3" s="1"/>
  <c r="O752" i="3"/>
  <c r="N752" i="3"/>
  <c r="AP751" i="3"/>
  <c r="AU751" i="3" s="1"/>
  <c r="AN751" i="3"/>
  <c r="AM751" i="3"/>
  <c r="AL751" i="3"/>
  <c r="AK751" i="3"/>
  <c r="AO751" i="3" s="1"/>
  <c r="O751" i="3"/>
  <c r="N751" i="3"/>
  <c r="AP750" i="3"/>
  <c r="AU750" i="3" s="1"/>
  <c r="AN750" i="3"/>
  <c r="AM750" i="3"/>
  <c r="AL750" i="3"/>
  <c r="AK750" i="3"/>
  <c r="AO750" i="3" s="1"/>
  <c r="O750" i="3"/>
  <c r="N750" i="3"/>
  <c r="AP749" i="3"/>
  <c r="AU749" i="3" s="1"/>
  <c r="AN749" i="3"/>
  <c r="AM749" i="3"/>
  <c r="AL749" i="3"/>
  <c r="AK749" i="3"/>
  <c r="AO749" i="3" s="1"/>
  <c r="O749" i="3"/>
  <c r="N749" i="3"/>
  <c r="AP748" i="3"/>
  <c r="AU748" i="3" s="1"/>
  <c r="AN748" i="3"/>
  <c r="AM748" i="3"/>
  <c r="AL748" i="3"/>
  <c r="AK748" i="3"/>
  <c r="AO748" i="3" s="1"/>
  <c r="W748" i="3" s="1"/>
  <c r="AF748" i="3" s="1"/>
  <c r="O748" i="3"/>
  <c r="N748" i="3"/>
  <c r="AP747" i="3"/>
  <c r="AU747" i="3" s="1"/>
  <c r="AN747" i="3"/>
  <c r="AM747" i="3"/>
  <c r="AL747" i="3"/>
  <c r="AK747" i="3"/>
  <c r="AO747" i="3" s="1"/>
  <c r="W747" i="3" s="1"/>
  <c r="AF747" i="3" s="1"/>
  <c r="O747" i="3"/>
  <c r="N747" i="3"/>
  <c r="AP746" i="3"/>
  <c r="AU746" i="3" s="1"/>
  <c r="AN746" i="3"/>
  <c r="AM746" i="3"/>
  <c r="AL746" i="3"/>
  <c r="AK746" i="3"/>
  <c r="AO746" i="3" s="1"/>
  <c r="W746" i="3" s="1"/>
  <c r="AF746" i="3" s="1"/>
  <c r="O746" i="3"/>
  <c r="N746" i="3"/>
  <c r="AP745" i="3"/>
  <c r="AU745" i="3" s="1"/>
  <c r="AN745" i="3"/>
  <c r="AM745" i="3"/>
  <c r="AL745" i="3"/>
  <c r="AK745" i="3"/>
  <c r="AO745" i="3" s="1"/>
  <c r="W745" i="3" s="1"/>
  <c r="AF745" i="3" s="1"/>
  <c r="O745" i="3"/>
  <c r="N745" i="3"/>
  <c r="AP744" i="3"/>
  <c r="AU744" i="3" s="1"/>
  <c r="AN744" i="3"/>
  <c r="AM744" i="3"/>
  <c r="AL744" i="3"/>
  <c r="AK744" i="3"/>
  <c r="AO744" i="3" s="1"/>
  <c r="O744" i="3"/>
  <c r="N744" i="3"/>
  <c r="AP743" i="3"/>
  <c r="AU743" i="3" s="1"/>
  <c r="AN743" i="3"/>
  <c r="AM743" i="3"/>
  <c r="AL743" i="3"/>
  <c r="AK743" i="3"/>
  <c r="AO743" i="3" s="1"/>
  <c r="O743" i="3"/>
  <c r="N743" i="3"/>
  <c r="AP742" i="3"/>
  <c r="AU742" i="3" s="1"/>
  <c r="AN742" i="3"/>
  <c r="AM742" i="3"/>
  <c r="AL742" i="3"/>
  <c r="AK742" i="3"/>
  <c r="AO742" i="3" s="1"/>
  <c r="W742" i="3" s="1"/>
  <c r="AF742" i="3" s="1"/>
  <c r="O742" i="3"/>
  <c r="N742" i="3"/>
  <c r="AP741" i="3"/>
  <c r="AU741" i="3" s="1"/>
  <c r="AN741" i="3"/>
  <c r="AM741" i="3"/>
  <c r="AL741" i="3"/>
  <c r="AK741" i="3"/>
  <c r="AO741" i="3" s="1"/>
  <c r="O741" i="3"/>
  <c r="N741" i="3"/>
  <c r="AP740" i="3"/>
  <c r="AU740" i="3" s="1"/>
  <c r="AN740" i="3"/>
  <c r="AM740" i="3"/>
  <c r="AL740" i="3"/>
  <c r="AK740" i="3"/>
  <c r="AO740" i="3" s="1"/>
  <c r="O740" i="3"/>
  <c r="N740" i="3"/>
  <c r="AP739" i="3"/>
  <c r="AU739" i="3" s="1"/>
  <c r="AN739" i="3"/>
  <c r="AM739" i="3"/>
  <c r="AL739" i="3"/>
  <c r="AK739" i="3"/>
  <c r="AO739" i="3" s="1"/>
  <c r="O739" i="3"/>
  <c r="N739" i="3"/>
  <c r="AP738" i="3"/>
  <c r="AU738" i="3" s="1"/>
  <c r="AN738" i="3"/>
  <c r="AM738" i="3"/>
  <c r="AL738" i="3"/>
  <c r="AK738" i="3"/>
  <c r="AO738" i="3" s="1"/>
  <c r="O738" i="3"/>
  <c r="N738" i="3"/>
  <c r="AP737" i="3"/>
  <c r="AU737" i="3" s="1"/>
  <c r="AN737" i="3"/>
  <c r="AM737" i="3"/>
  <c r="AL737" i="3"/>
  <c r="AK737" i="3"/>
  <c r="AO737" i="3" s="1"/>
  <c r="W737" i="3" s="1"/>
  <c r="AF737" i="3" s="1"/>
  <c r="O737" i="3"/>
  <c r="N737" i="3"/>
  <c r="AP736" i="3"/>
  <c r="AU736" i="3" s="1"/>
  <c r="AN736" i="3"/>
  <c r="AM736" i="3"/>
  <c r="AL736" i="3"/>
  <c r="AK736" i="3"/>
  <c r="AO736" i="3" s="1"/>
  <c r="W736" i="3" s="1"/>
  <c r="AF736" i="3" s="1"/>
  <c r="O736" i="3"/>
  <c r="N736" i="3"/>
  <c r="AP735" i="3"/>
  <c r="AU735" i="3" s="1"/>
  <c r="AN735" i="3"/>
  <c r="AM735" i="3"/>
  <c r="AL735" i="3"/>
  <c r="AK735" i="3"/>
  <c r="AO735" i="3" s="1"/>
  <c r="W735" i="3" s="1"/>
  <c r="AF735" i="3" s="1"/>
  <c r="O735" i="3"/>
  <c r="N735" i="3"/>
  <c r="AP734" i="3"/>
  <c r="AU734" i="3" s="1"/>
  <c r="AN734" i="3"/>
  <c r="AM734" i="3"/>
  <c r="AL734" i="3"/>
  <c r="AK734" i="3"/>
  <c r="AO734" i="3" s="1"/>
  <c r="O734" i="3"/>
  <c r="N734" i="3"/>
  <c r="AP733" i="3"/>
  <c r="AU733" i="3" s="1"/>
  <c r="AN733" i="3"/>
  <c r="AM733" i="3"/>
  <c r="AL733" i="3"/>
  <c r="AK733" i="3"/>
  <c r="AO733" i="3" s="1"/>
  <c r="O733" i="3"/>
  <c r="N733" i="3"/>
  <c r="AP732" i="3"/>
  <c r="AU732" i="3" s="1"/>
  <c r="AN732" i="3"/>
  <c r="AM732" i="3"/>
  <c r="AL732" i="3"/>
  <c r="AK732" i="3"/>
  <c r="AO732" i="3" s="1"/>
  <c r="O732" i="3"/>
  <c r="N732" i="3"/>
  <c r="AP731" i="3"/>
  <c r="AU731" i="3" s="1"/>
  <c r="AN731" i="3"/>
  <c r="AM731" i="3"/>
  <c r="AL731" i="3"/>
  <c r="AK731" i="3"/>
  <c r="AO731" i="3" s="1"/>
  <c r="W731" i="3" s="1"/>
  <c r="AF731" i="3" s="1"/>
  <c r="O731" i="3"/>
  <c r="N731" i="3"/>
  <c r="AP730" i="3"/>
  <c r="AU730" i="3" s="1"/>
  <c r="AN730" i="3"/>
  <c r="AM730" i="3"/>
  <c r="AL730" i="3"/>
  <c r="AK730" i="3"/>
  <c r="AO730" i="3" s="1"/>
  <c r="O730" i="3"/>
  <c r="N730" i="3"/>
  <c r="AP729" i="3"/>
  <c r="AU729" i="3" s="1"/>
  <c r="AN729" i="3"/>
  <c r="AM729" i="3"/>
  <c r="AL729" i="3"/>
  <c r="AK729" i="3"/>
  <c r="AO729" i="3" s="1"/>
  <c r="O729" i="3"/>
  <c r="N729" i="3"/>
  <c r="AP728" i="3"/>
  <c r="AU728" i="3" s="1"/>
  <c r="AN728" i="3"/>
  <c r="AM728" i="3"/>
  <c r="AL728" i="3"/>
  <c r="AK728" i="3"/>
  <c r="AO728" i="3" s="1"/>
  <c r="W728" i="3" s="1"/>
  <c r="AF728" i="3" s="1"/>
  <c r="O728" i="3"/>
  <c r="N728" i="3"/>
  <c r="AP727" i="3"/>
  <c r="AU727" i="3" s="1"/>
  <c r="AN727" i="3"/>
  <c r="AM727" i="3"/>
  <c r="AL727" i="3"/>
  <c r="AK727" i="3"/>
  <c r="AO727" i="3" s="1"/>
  <c r="W727" i="3" s="1"/>
  <c r="AF727" i="3" s="1"/>
  <c r="O727" i="3"/>
  <c r="N727" i="3"/>
  <c r="AP726" i="3"/>
  <c r="AU726" i="3" s="1"/>
  <c r="AN726" i="3"/>
  <c r="AM726" i="3"/>
  <c r="AL726" i="3"/>
  <c r="AK726" i="3"/>
  <c r="AO726" i="3" s="1"/>
  <c r="O726" i="3"/>
  <c r="N726" i="3"/>
  <c r="AP725" i="3"/>
  <c r="AU725" i="3" s="1"/>
  <c r="AN725" i="3"/>
  <c r="AM725" i="3"/>
  <c r="AL725" i="3"/>
  <c r="AK725" i="3"/>
  <c r="AO725" i="3" s="1"/>
  <c r="O725" i="3"/>
  <c r="N725" i="3"/>
  <c r="AP724" i="3"/>
  <c r="AU724" i="3" s="1"/>
  <c r="AN724" i="3"/>
  <c r="AM724" i="3"/>
  <c r="AL724" i="3"/>
  <c r="AK724" i="3"/>
  <c r="AO724" i="3" s="1"/>
  <c r="W724" i="3" s="1"/>
  <c r="AF724" i="3" s="1"/>
  <c r="O724" i="3"/>
  <c r="N724" i="3"/>
  <c r="AP723" i="3"/>
  <c r="AU723" i="3" s="1"/>
  <c r="AN723" i="3"/>
  <c r="AM723" i="3"/>
  <c r="AL723" i="3"/>
  <c r="AK723" i="3"/>
  <c r="AO723" i="3" s="1"/>
  <c r="O723" i="3"/>
  <c r="N723" i="3"/>
  <c r="AP722" i="3"/>
  <c r="AU722" i="3" s="1"/>
  <c r="AN722" i="3"/>
  <c r="AM722" i="3"/>
  <c r="AL722" i="3"/>
  <c r="AK722" i="3"/>
  <c r="AO722" i="3" s="1"/>
  <c r="O722" i="3"/>
  <c r="N722" i="3"/>
  <c r="AP721" i="3"/>
  <c r="AU721" i="3" s="1"/>
  <c r="AN721" i="3"/>
  <c r="AM721" i="3"/>
  <c r="AL721" i="3"/>
  <c r="AK721" i="3"/>
  <c r="AO721" i="3" s="1"/>
  <c r="W721" i="3" s="1"/>
  <c r="AF721" i="3" s="1"/>
  <c r="O721" i="3"/>
  <c r="N721" i="3"/>
  <c r="AP720" i="3"/>
  <c r="AU720" i="3" s="1"/>
  <c r="AN720" i="3"/>
  <c r="AM720" i="3"/>
  <c r="AL720" i="3"/>
  <c r="AK720" i="3"/>
  <c r="AO720" i="3" s="1"/>
  <c r="W720" i="3" s="1"/>
  <c r="AF720" i="3" s="1"/>
  <c r="O720" i="3"/>
  <c r="N720" i="3"/>
  <c r="AP719" i="3"/>
  <c r="AU719" i="3" s="1"/>
  <c r="AN719" i="3"/>
  <c r="AM719" i="3"/>
  <c r="AL719" i="3"/>
  <c r="AK719" i="3"/>
  <c r="AO719" i="3" s="1"/>
  <c r="O719" i="3"/>
  <c r="N719" i="3"/>
  <c r="AP718" i="3"/>
  <c r="AU718" i="3" s="1"/>
  <c r="AN718" i="3"/>
  <c r="AM718" i="3"/>
  <c r="AL718" i="3"/>
  <c r="AK718" i="3"/>
  <c r="AO718" i="3" s="1"/>
  <c r="W718" i="3" s="1"/>
  <c r="AF718" i="3" s="1"/>
  <c r="O718" i="3"/>
  <c r="N718" i="3"/>
  <c r="AP717" i="3"/>
  <c r="AU717" i="3" s="1"/>
  <c r="AN717" i="3"/>
  <c r="AM717" i="3"/>
  <c r="AL717" i="3"/>
  <c r="AK717" i="3"/>
  <c r="AO717" i="3" s="1"/>
  <c r="W717" i="3" s="1"/>
  <c r="AF717" i="3" s="1"/>
  <c r="O717" i="3"/>
  <c r="N717" i="3"/>
  <c r="AP716" i="3"/>
  <c r="AU716" i="3" s="1"/>
  <c r="AN716" i="3"/>
  <c r="AM716" i="3"/>
  <c r="AL716" i="3"/>
  <c r="AK716" i="3"/>
  <c r="AO716" i="3" s="1"/>
  <c r="W716" i="3" s="1"/>
  <c r="AF716" i="3" s="1"/>
  <c r="O716" i="3"/>
  <c r="N716" i="3"/>
  <c r="AP715" i="3"/>
  <c r="AU715" i="3" s="1"/>
  <c r="AN715" i="3"/>
  <c r="AM715" i="3"/>
  <c r="AL715" i="3"/>
  <c r="AK715" i="3"/>
  <c r="AO715" i="3" s="1"/>
  <c r="W715" i="3" s="1"/>
  <c r="AF715" i="3" s="1"/>
  <c r="O715" i="3"/>
  <c r="N715" i="3"/>
  <c r="AP714" i="3"/>
  <c r="AU714" i="3" s="1"/>
  <c r="AN714" i="3"/>
  <c r="AM714" i="3"/>
  <c r="AL714" i="3"/>
  <c r="AK714" i="3"/>
  <c r="AO714" i="3" s="1"/>
  <c r="W714" i="3" s="1"/>
  <c r="AF714" i="3" s="1"/>
  <c r="O714" i="3"/>
  <c r="N714" i="3"/>
  <c r="AP713" i="3"/>
  <c r="AU713" i="3" s="1"/>
  <c r="AN713" i="3"/>
  <c r="AM713" i="3"/>
  <c r="AL713" i="3"/>
  <c r="AK713" i="3"/>
  <c r="AO713" i="3" s="1"/>
  <c r="W713" i="3" s="1"/>
  <c r="AF713" i="3" s="1"/>
  <c r="O713" i="3"/>
  <c r="N713" i="3"/>
  <c r="AP712" i="3"/>
  <c r="AU712" i="3" s="1"/>
  <c r="AN712" i="3"/>
  <c r="AM712" i="3"/>
  <c r="AL712" i="3"/>
  <c r="AK712" i="3"/>
  <c r="AO712" i="3" s="1"/>
  <c r="W712" i="3" s="1"/>
  <c r="AF712" i="3" s="1"/>
  <c r="O712" i="3"/>
  <c r="N712" i="3"/>
  <c r="AP711" i="3"/>
  <c r="AU711" i="3" s="1"/>
  <c r="AN711" i="3"/>
  <c r="AM711" i="3"/>
  <c r="AL711" i="3"/>
  <c r="AK711" i="3"/>
  <c r="AO711" i="3" s="1"/>
  <c r="W711" i="3" s="1"/>
  <c r="AF711" i="3" s="1"/>
  <c r="O711" i="3"/>
  <c r="N711" i="3"/>
  <c r="AP710" i="3"/>
  <c r="AU710" i="3" s="1"/>
  <c r="AN710" i="3"/>
  <c r="AM710" i="3"/>
  <c r="AL710" i="3"/>
  <c r="AK710" i="3"/>
  <c r="AO710" i="3" s="1"/>
  <c r="O710" i="3"/>
  <c r="N710" i="3"/>
  <c r="AP709" i="3"/>
  <c r="AU709" i="3" s="1"/>
  <c r="AN709" i="3"/>
  <c r="AM709" i="3"/>
  <c r="AL709" i="3"/>
  <c r="AK709" i="3"/>
  <c r="AO709" i="3" s="1"/>
  <c r="O709" i="3"/>
  <c r="N709" i="3"/>
  <c r="AP708" i="3"/>
  <c r="AU708" i="3" s="1"/>
  <c r="AN708" i="3"/>
  <c r="AM708" i="3"/>
  <c r="AL708" i="3"/>
  <c r="AK708" i="3"/>
  <c r="AO708" i="3" s="1"/>
  <c r="O708" i="3"/>
  <c r="N708" i="3"/>
  <c r="AP707" i="3"/>
  <c r="AU707" i="3" s="1"/>
  <c r="AN707" i="3"/>
  <c r="AM707" i="3"/>
  <c r="AL707" i="3"/>
  <c r="AK707" i="3"/>
  <c r="AO707" i="3" s="1"/>
  <c r="O707" i="3"/>
  <c r="N707" i="3"/>
  <c r="AP706" i="3"/>
  <c r="AU706" i="3" s="1"/>
  <c r="AN706" i="3"/>
  <c r="AM706" i="3"/>
  <c r="AL706" i="3"/>
  <c r="AK706" i="3"/>
  <c r="V706" i="3" s="1"/>
  <c r="O706" i="3"/>
  <c r="N706" i="3"/>
  <c r="AP705" i="3"/>
  <c r="AU705" i="3" s="1"/>
  <c r="AN705" i="3"/>
  <c r="AM705" i="3"/>
  <c r="AL705" i="3"/>
  <c r="AK705" i="3"/>
  <c r="V705" i="3" s="1"/>
  <c r="O705" i="3"/>
  <c r="N705" i="3"/>
  <c r="AP704" i="3"/>
  <c r="AU704" i="3" s="1"/>
  <c r="AN704" i="3"/>
  <c r="AM704" i="3"/>
  <c r="AL704" i="3"/>
  <c r="AK704" i="3"/>
  <c r="S704" i="3"/>
  <c r="U704" i="3" s="1"/>
  <c r="O704" i="3"/>
  <c r="N704" i="3"/>
  <c r="AP703" i="3"/>
  <c r="AU703" i="3" s="1"/>
  <c r="AN703" i="3"/>
  <c r="AM703" i="3"/>
  <c r="AL703" i="3"/>
  <c r="AK703" i="3"/>
  <c r="V703" i="3" s="1"/>
  <c r="O703" i="3"/>
  <c r="N703" i="3"/>
  <c r="AP702" i="3"/>
  <c r="AU702" i="3" s="1"/>
  <c r="AN702" i="3"/>
  <c r="AM702" i="3"/>
  <c r="AL702" i="3"/>
  <c r="AK702" i="3"/>
  <c r="V702" i="3" s="1"/>
  <c r="O702" i="3"/>
  <c r="N702" i="3"/>
  <c r="AP701" i="3"/>
  <c r="AU701" i="3" s="1"/>
  <c r="AN701" i="3"/>
  <c r="AM701" i="3"/>
  <c r="AL701" i="3"/>
  <c r="AK701" i="3"/>
  <c r="S701" i="3"/>
  <c r="U701" i="3" s="1"/>
  <c r="O701" i="3"/>
  <c r="N701" i="3"/>
  <c r="AP700" i="3"/>
  <c r="AU700" i="3" s="1"/>
  <c r="AN700" i="3"/>
  <c r="AM700" i="3"/>
  <c r="AL700" i="3"/>
  <c r="AK700" i="3"/>
  <c r="O700" i="3"/>
  <c r="N700" i="3"/>
  <c r="AP699" i="3"/>
  <c r="AU699" i="3" s="1"/>
  <c r="AN699" i="3"/>
  <c r="AM699" i="3"/>
  <c r="AL699" i="3"/>
  <c r="AK699" i="3"/>
  <c r="O699" i="3"/>
  <c r="N699" i="3"/>
  <c r="AP698" i="3"/>
  <c r="AU698" i="3" s="1"/>
  <c r="AN698" i="3"/>
  <c r="AM698" i="3"/>
  <c r="AL698" i="3"/>
  <c r="AK698" i="3"/>
  <c r="V698" i="3" s="1"/>
  <c r="O698" i="3"/>
  <c r="N698" i="3"/>
  <c r="AP697" i="3"/>
  <c r="AU697" i="3" s="1"/>
  <c r="AN697" i="3"/>
  <c r="AM697" i="3"/>
  <c r="AL697" i="3"/>
  <c r="AK697" i="3"/>
  <c r="V697" i="3" s="1"/>
  <c r="O697" i="3"/>
  <c r="N697" i="3"/>
  <c r="AP696" i="3"/>
  <c r="AU696" i="3" s="1"/>
  <c r="AN696" i="3"/>
  <c r="AM696" i="3"/>
  <c r="AL696" i="3"/>
  <c r="AK696" i="3"/>
  <c r="V696" i="3" s="1"/>
  <c r="O696" i="3"/>
  <c r="N696" i="3"/>
  <c r="AP695" i="3"/>
  <c r="AU695" i="3" s="1"/>
  <c r="AN695" i="3"/>
  <c r="AM695" i="3"/>
  <c r="AL695" i="3"/>
  <c r="AK695" i="3"/>
  <c r="AO695" i="3" s="1"/>
  <c r="O695" i="3"/>
  <c r="N695" i="3"/>
  <c r="AP694" i="3"/>
  <c r="AU694" i="3" s="1"/>
  <c r="AN694" i="3"/>
  <c r="AM694" i="3"/>
  <c r="AL694" i="3"/>
  <c r="AK694" i="3"/>
  <c r="O694" i="3"/>
  <c r="N694" i="3"/>
  <c r="AP693" i="3"/>
  <c r="AU693" i="3" s="1"/>
  <c r="AN693" i="3"/>
  <c r="AM693" i="3"/>
  <c r="AL693" i="3"/>
  <c r="AK693" i="3"/>
  <c r="AO693" i="3" s="1"/>
  <c r="O693" i="3"/>
  <c r="N693" i="3"/>
  <c r="AP692" i="3"/>
  <c r="AU692" i="3" s="1"/>
  <c r="AN692" i="3"/>
  <c r="AM692" i="3"/>
  <c r="AL692" i="3"/>
  <c r="AK692" i="3"/>
  <c r="O692" i="3"/>
  <c r="N692" i="3"/>
  <c r="AP691" i="3"/>
  <c r="AU691" i="3" s="1"/>
  <c r="AN691" i="3"/>
  <c r="AM691" i="3"/>
  <c r="AL691" i="3"/>
  <c r="AK691" i="3"/>
  <c r="O691" i="3"/>
  <c r="N691" i="3"/>
  <c r="AP690" i="3"/>
  <c r="AU690" i="3" s="1"/>
  <c r="AN690" i="3"/>
  <c r="AM690" i="3"/>
  <c r="AL690" i="3"/>
  <c r="AK690" i="3"/>
  <c r="O690" i="3"/>
  <c r="N690" i="3"/>
  <c r="AP689" i="3"/>
  <c r="AU689" i="3" s="1"/>
  <c r="AN689" i="3"/>
  <c r="AM689" i="3"/>
  <c r="AL689" i="3"/>
  <c r="AK689" i="3"/>
  <c r="S689" i="3"/>
  <c r="U689" i="3" s="1"/>
  <c r="O689" i="3"/>
  <c r="N689" i="3"/>
  <c r="AP688" i="3"/>
  <c r="AU688" i="3" s="1"/>
  <c r="AN688" i="3"/>
  <c r="AM688" i="3"/>
  <c r="AL688" i="3"/>
  <c r="AK688" i="3"/>
  <c r="O688" i="3"/>
  <c r="N688" i="3"/>
  <c r="AP687" i="3"/>
  <c r="AU687" i="3" s="1"/>
  <c r="AN687" i="3"/>
  <c r="AM687" i="3"/>
  <c r="AL687" i="3"/>
  <c r="AK687" i="3"/>
  <c r="O687" i="3"/>
  <c r="N687" i="3"/>
  <c r="AP686" i="3"/>
  <c r="AU686" i="3" s="1"/>
  <c r="AN686" i="3"/>
  <c r="AM686" i="3"/>
  <c r="AL686" i="3"/>
  <c r="AK686" i="3"/>
  <c r="S686" i="3"/>
  <c r="U686" i="3" s="1"/>
  <c r="O686" i="3"/>
  <c r="N686" i="3"/>
  <c r="AP685" i="3"/>
  <c r="AU685" i="3" s="1"/>
  <c r="AN685" i="3"/>
  <c r="AM685" i="3"/>
  <c r="AL685" i="3"/>
  <c r="AK685" i="3"/>
  <c r="O685" i="3"/>
  <c r="N685" i="3"/>
  <c r="AP684" i="3"/>
  <c r="AU684" i="3" s="1"/>
  <c r="AN684" i="3"/>
  <c r="AM684" i="3"/>
  <c r="AL684" i="3"/>
  <c r="AK684" i="3"/>
  <c r="O684" i="3"/>
  <c r="N684" i="3"/>
  <c r="AP683" i="3"/>
  <c r="AU683" i="3" s="1"/>
  <c r="AN683" i="3"/>
  <c r="AM683" i="3"/>
  <c r="AL683" i="3"/>
  <c r="AK683" i="3"/>
  <c r="O683" i="3"/>
  <c r="N683" i="3"/>
  <c r="AP682" i="3"/>
  <c r="AU682" i="3" s="1"/>
  <c r="AN682" i="3"/>
  <c r="AM682" i="3"/>
  <c r="AL682" i="3"/>
  <c r="AK682" i="3"/>
  <c r="O682" i="3"/>
  <c r="N682" i="3"/>
  <c r="AP681" i="3"/>
  <c r="AU681" i="3" s="1"/>
  <c r="AN681" i="3"/>
  <c r="AM681" i="3"/>
  <c r="AL681" i="3"/>
  <c r="AK681" i="3"/>
  <c r="O681" i="3"/>
  <c r="N681" i="3"/>
  <c r="AP680" i="3"/>
  <c r="AU680" i="3" s="1"/>
  <c r="AN680" i="3"/>
  <c r="AM680" i="3"/>
  <c r="AL680" i="3"/>
  <c r="AK680" i="3"/>
  <c r="AO680" i="3" s="1"/>
  <c r="O680" i="3"/>
  <c r="N680" i="3"/>
  <c r="AP679" i="3"/>
  <c r="AU679" i="3" s="1"/>
  <c r="AN679" i="3"/>
  <c r="AM679" i="3"/>
  <c r="AL679" i="3"/>
  <c r="AK679" i="3"/>
  <c r="O679" i="3"/>
  <c r="N679" i="3"/>
  <c r="AP678" i="3"/>
  <c r="AU678" i="3" s="1"/>
  <c r="AN678" i="3"/>
  <c r="AM678" i="3"/>
  <c r="AL678" i="3"/>
  <c r="AK678" i="3"/>
  <c r="O678" i="3"/>
  <c r="N678" i="3"/>
  <c r="AP677" i="3"/>
  <c r="AU677" i="3" s="1"/>
  <c r="AN677" i="3"/>
  <c r="AM677" i="3"/>
  <c r="AL677" i="3"/>
  <c r="AK677" i="3"/>
  <c r="AO677" i="3" s="1"/>
  <c r="W677" i="3" s="1"/>
  <c r="AF677" i="3" s="1"/>
  <c r="O677" i="3"/>
  <c r="N677" i="3"/>
  <c r="AP676" i="3"/>
  <c r="AU676" i="3" s="1"/>
  <c r="AN676" i="3"/>
  <c r="AM676" i="3"/>
  <c r="AL676" i="3"/>
  <c r="AK676" i="3"/>
  <c r="V676" i="3" s="1"/>
  <c r="O676" i="3"/>
  <c r="N676" i="3"/>
  <c r="AP675" i="3"/>
  <c r="AU675" i="3" s="1"/>
  <c r="AN675" i="3"/>
  <c r="AM675" i="3"/>
  <c r="AL675" i="3"/>
  <c r="AK675" i="3"/>
  <c r="O675" i="3"/>
  <c r="N675" i="3"/>
  <c r="AP674" i="3"/>
  <c r="AU674" i="3" s="1"/>
  <c r="AN674" i="3"/>
  <c r="AM674" i="3"/>
  <c r="AL674" i="3"/>
  <c r="AK674" i="3"/>
  <c r="S674" i="3"/>
  <c r="U674" i="3" s="1"/>
  <c r="O674" i="3"/>
  <c r="N674" i="3"/>
  <c r="AP673" i="3"/>
  <c r="AU673" i="3" s="1"/>
  <c r="AN673" i="3"/>
  <c r="AM673" i="3"/>
  <c r="AL673" i="3"/>
  <c r="AK673" i="3"/>
  <c r="V673" i="3" s="1"/>
  <c r="O673" i="3"/>
  <c r="N673" i="3"/>
  <c r="AP672" i="3"/>
  <c r="AU672" i="3" s="1"/>
  <c r="AN672" i="3"/>
  <c r="AM672" i="3"/>
  <c r="AL672" i="3"/>
  <c r="AK672" i="3"/>
  <c r="AO672" i="3" s="1"/>
  <c r="O672" i="3"/>
  <c r="N672" i="3"/>
  <c r="AP671" i="3"/>
  <c r="AU671" i="3" s="1"/>
  <c r="AN671" i="3"/>
  <c r="AM671" i="3"/>
  <c r="AL671" i="3"/>
  <c r="AK671" i="3"/>
  <c r="V671" i="3" s="1"/>
  <c r="S671" i="3"/>
  <c r="U671" i="3" s="1"/>
  <c r="O671" i="3"/>
  <c r="N671" i="3"/>
  <c r="AP670" i="3"/>
  <c r="AU670" i="3" s="1"/>
  <c r="AN670" i="3"/>
  <c r="AM670" i="3"/>
  <c r="AL670" i="3"/>
  <c r="AK670" i="3"/>
  <c r="V670" i="3" s="1"/>
  <c r="O670" i="3"/>
  <c r="N670" i="3"/>
  <c r="AP669" i="3"/>
  <c r="AU669" i="3" s="1"/>
  <c r="AN669" i="3"/>
  <c r="AM669" i="3"/>
  <c r="AL669" i="3"/>
  <c r="AK669" i="3"/>
  <c r="V669" i="3" s="1"/>
  <c r="O669" i="3"/>
  <c r="N669" i="3"/>
  <c r="AP668" i="3"/>
  <c r="AU668" i="3" s="1"/>
  <c r="AN668" i="3"/>
  <c r="AM668" i="3"/>
  <c r="AL668" i="3"/>
  <c r="AK668" i="3"/>
  <c r="V668" i="3" s="1"/>
  <c r="O668" i="3"/>
  <c r="N668" i="3"/>
  <c r="AP667" i="3"/>
  <c r="AU667" i="3" s="1"/>
  <c r="AN667" i="3"/>
  <c r="AM667" i="3"/>
  <c r="AL667" i="3"/>
  <c r="AK667" i="3"/>
  <c r="AO667" i="3" s="1"/>
  <c r="O667" i="3"/>
  <c r="N667" i="3"/>
  <c r="AP666" i="3"/>
  <c r="AU666" i="3" s="1"/>
  <c r="AN666" i="3"/>
  <c r="AM666" i="3"/>
  <c r="AL666" i="3"/>
  <c r="AK666" i="3"/>
  <c r="O666" i="3"/>
  <c r="N666" i="3"/>
  <c r="AP665" i="3"/>
  <c r="AU665" i="3" s="1"/>
  <c r="AN665" i="3"/>
  <c r="AM665" i="3"/>
  <c r="AL665" i="3"/>
  <c r="AK665" i="3"/>
  <c r="V665" i="3" s="1"/>
  <c r="O665" i="3"/>
  <c r="N665" i="3"/>
  <c r="AP664" i="3"/>
  <c r="AU664" i="3" s="1"/>
  <c r="AN664" i="3"/>
  <c r="AM664" i="3"/>
  <c r="AL664" i="3"/>
  <c r="AK664" i="3"/>
  <c r="V664" i="3" s="1"/>
  <c r="O664" i="3"/>
  <c r="N664" i="3"/>
  <c r="AP663" i="3"/>
  <c r="AU663" i="3" s="1"/>
  <c r="AN663" i="3"/>
  <c r="AM663" i="3"/>
  <c r="AL663" i="3"/>
  <c r="AK663" i="3"/>
  <c r="V663" i="3" s="1"/>
  <c r="O663" i="3"/>
  <c r="N663" i="3"/>
  <c r="AP662" i="3"/>
  <c r="AU662" i="3" s="1"/>
  <c r="AN662" i="3"/>
  <c r="AM662" i="3"/>
  <c r="AL662" i="3"/>
  <c r="AK662" i="3"/>
  <c r="AO662" i="3" s="1"/>
  <c r="O662" i="3"/>
  <c r="N662" i="3"/>
  <c r="AP661" i="3"/>
  <c r="AU661" i="3" s="1"/>
  <c r="AN661" i="3"/>
  <c r="AM661" i="3"/>
  <c r="AL661" i="3"/>
  <c r="AK661" i="3"/>
  <c r="V661" i="3" s="1"/>
  <c r="O661" i="3"/>
  <c r="N661" i="3"/>
  <c r="AP660" i="3"/>
  <c r="AU660" i="3" s="1"/>
  <c r="AN660" i="3"/>
  <c r="AM660" i="3"/>
  <c r="AL660" i="3"/>
  <c r="AK660" i="3"/>
  <c r="AO660" i="3" s="1"/>
  <c r="O660" i="3"/>
  <c r="N660" i="3"/>
  <c r="AP659" i="3"/>
  <c r="AU659" i="3" s="1"/>
  <c r="AN659" i="3"/>
  <c r="AM659" i="3"/>
  <c r="AL659" i="3"/>
  <c r="AK659" i="3"/>
  <c r="S659" i="3"/>
  <c r="U659" i="3" s="1"/>
  <c r="O659" i="3"/>
  <c r="N659" i="3"/>
  <c r="AP658" i="3"/>
  <c r="AU658" i="3" s="1"/>
  <c r="AN658" i="3"/>
  <c r="AM658" i="3"/>
  <c r="AL658" i="3"/>
  <c r="AK658" i="3"/>
  <c r="V658" i="3" s="1"/>
  <c r="O658" i="3"/>
  <c r="N658" i="3"/>
  <c r="AP657" i="3"/>
  <c r="AU657" i="3" s="1"/>
  <c r="AN657" i="3"/>
  <c r="AM657" i="3"/>
  <c r="AL657" i="3"/>
  <c r="AK657" i="3"/>
  <c r="AO657" i="3" s="1"/>
  <c r="O657" i="3"/>
  <c r="N657" i="3"/>
  <c r="AP656" i="3"/>
  <c r="AU656" i="3" s="1"/>
  <c r="AN656" i="3"/>
  <c r="AM656" i="3"/>
  <c r="AL656" i="3"/>
  <c r="AK656" i="3"/>
  <c r="S656" i="3"/>
  <c r="U656" i="3" s="1"/>
  <c r="O656" i="3"/>
  <c r="N656" i="3"/>
  <c r="AP655" i="3"/>
  <c r="AU655" i="3" s="1"/>
  <c r="AN655" i="3"/>
  <c r="AM655" i="3"/>
  <c r="AL655" i="3"/>
  <c r="AK655" i="3"/>
  <c r="V655" i="3" s="1"/>
  <c r="O655" i="3"/>
  <c r="N655" i="3"/>
  <c r="AP654" i="3"/>
  <c r="AU654" i="3" s="1"/>
  <c r="AN654" i="3"/>
  <c r="AM654" i="3"/>
  <c r="AL654" i="3"/>
  <c r="AK654" i="3"/>
  <c r="O654" i="3"/>
  <c r="N654" i="3"/>
  <c r="AP653" i="3"/>
  <c r="AU653" i="3" s="1"/>
  <c r="AN653" i="3"/>
  <c r="AM653" i="3"/>
  <c r="AL653" i="3"/>
  <c r="AK653" i="3"/>
  <c r="V653" i="3" s="1"/>
  <c r="O653" i="3"/>
  <c r="N653" i="3"/>
  <c r="AP652" i="3"/>
  <c r="AU652" i="3" s="1"/>
  <c r="AN652" i="3"/>
  <c r="AM652" i="3"/>
  <c r="AL652" i="3"/>
  <c r="AK652" i="3"/>
  <c r="V652" i="3" s="1"/>
  <c r="O652" i="3"/>
  <c r="N652" i="3"/>
  <c r="AP651" i="3"/>
  <c r="AU651" i="3" s="1"/>
  <c r="AN651" i="3"/>
  <c r="AM651" i="3"/>
  <c r="AL651" i="3"/>
  <c r="AK651" i="3"/>
  <c r="V651" i="3" s="1"/>
  <c r="O651" i="3"/>
  <c r="N651" i="3"/>
  <c r="AP650" i="3"/>
  <c r="AU650" i="3" s="1"/>
  <c r="AN650" i="3"/>
  <c r="AM650" i="3"/>
  <c r="AL650" i="3"/>
  <c r="AK650" i="3"/>
  <c r="V650" i="3" s="1"/>
  <c r="O650" i="3"/>
  <c r="N650" i="3"/>
  <c r="AP649" i="3"/>
  <c r="AU649" i="3" s="1"/>
  <c r="AN649" i="3"/>
  <c r="AM649" i="3"/>
  <c r="AL649" i="3"/>
  <c r="AK649" i="3"/>
  <c r="AO649" i="3" s="1"/>
  <c r="O649" i="3"/>
  <c r="N649" i="3"/>
  <c r="AP648" i="3"/>
  <c r="AU648" i="3" s="1"/>
  <c r="AN648" i="3"/>
  <c r="AM648" i="3"/>
  <c r="AL648" i="3"/>
  <c r="AK648" i="3"/>
  <c r="V648" i="3" s="1"/>
  <c r="O648" i="3"/>
  <c r="N648" i="3"/>
  <c r="AP647" i="3"/>
  <c r="AU647" i="3" s="1"/>
  <c r="AN647" i="3"/>
  <c r="AM647" i="3"/>
  <c r="AL647" i="3"/>
  <c r="AK647" i="3"/>
  <c r="O647" i="3"/>
  <c r="N647" i="3"/>
  <c r="AP646" i="3"/>
  <c r="AU646" i="3" s="1"/>
  <c r="AN646" i="3"/>
  <c r="AM646" i="3"/>
  <c r="AL646" i="3"/>
  <c r="AK646" i="3"/>
  <c r="O646" i="3"/>
  <c r="N646" i="3"/>
  <c r="AP645" i="3"/>
  <c r="AU645" i="3" s="1"/>
  <c r="AN645" i="3"/>
  <c r="AM645" i="3"/>
  <c r="AL645" i="3"/>
  <c r="AK645" i="3"/>
  <c r="O645" i="3"/>
  <c r="N645" i="3"/>
  <c r="AP644" i="3"/>
  <c r="AU644" i="3" s="1"/>
  <c r="AN644" i="3"/>
  <c r="AM644" i="3"/>
  <c r="AL644" i="3"/>
  <c r="AK644" i="3"/>
  <c r="S644" i="3"/>
  <c r="U644" i="3" s="1"/>
  <c r="O644" i="3"/>
  <c r="N644" i="3"/>
  <c r="AP643" i="3"/>
  <c r="AN643" i="3"/>
  <c r="AM643" i="3"/>
  <c r="AL643" i="3"/>
  <c r="AK643" i="3"/>
  <c r="O643" i="3"/>
  <c r="N643" i="3"/>
  <c r="AP642" i="3"/>
  <c r="AU642" i="3" s="1"/>
  <c r="AN642" i="3"/>
  <c r="AM642" i="3"/>
  <c r="AL642" i="3"/>
  <c r="AK642" i="3"/>
  <c r="AO642" i="3" s="1"/>
  <c r="O642" i="3"/>
  <c r="N642" i="3"/>
  <c r="AP641" i="3"/>
  <c r="AU641" i="3" s="1"/>
  <c r="AN641" i="3"/>
  <c r="AM641" i="3"/>
  <c r="AL641" i="3"/>
  <c r="AK641" i="3"/>
  <c r="S641" i="3"/>
  <c r="U641" i="3" s="1"/>
  <c r="O641" i="3"/>
  <c r="N641" i="3"/>
  <c r="AP640" i="3"/>
  <c r="AU640" i="3" s="1"/>
  <c r="AN640" i="3"/>
  <c r="AM640" i="3"/>
  <c r="AL640" i="3"/>
  <c r="AK640" i="3"/>
  <c r="O640" i="3"/>
  <c r="N640" i="3"/>
  <c r="AP639" i="3"/>
  <c r="AU639" i="3" s="1"/>
  <c r="AN639" i="3"/>
  <c r="AM639" i="3"/>
  <c r="AL639" i="3"/>
  <c r="AK639" i="3"/>
  <c r="O639" i="3"/>
  <c r="N639" i="3"/>
  <c r="AP638" i="3"/>
  <c r="AU638" i="3" s="1"/>
  <c r="AN638" i="3"/>
  <c r="AM638" i="3"/>
  <c r="AL638" i="3"/>
  <c r="AK638" i="3"/>
  <c r="O638" i="3"/>
  <c r="N638" i="3"/>
  <c r="AP637" i="3"/>
  <c r="AU637" i="3" s="1"/>
  <c r="AN637" i="3"/>
  <c r="AM637" i="3"/>
  <c r="AL637" i="3"/>
  <c r="AK637" i="3"/>
  <c r="AO637" i="3" s="1"/>
  <c r="O637" i="3"/>
  <c r="N637" i="3"/>
  <c r="AP636" i="3"/>
  <c r="AU636" i="3" s="1"/>
  <c r="AN636" i="3"/>
  <c r="AM636" i="3"/>
  <c r="AL636" i="3"/>
  <c r="AK636" i="3"/>
  <c r="O636" i="3"/>
  <c r="N636" i="3"/>
  <c r="AP635" i="3"/>
  <c r="AU635" i="3" s="1"/>
  <c r="AN635" i="3"/>
  <c r="AM635" i="3"/>
  <c r="AL635" i="3"/>
  <c r="AK635" i="3"/>
  <c r="O635" i="3"/>
  <c r="N635" i="3"/>
  <c r="AP634" i="3"/>
  <c r="AU634" i="3" s="1"/>
  <c r="AN634" i="3"/>
  <c r="AM634" i="3"/>
  <c r="AL634" i="3"/>
  <c r="AK634" i="3"/>
  <c r="O634" i="3"/>
  <c r="N634" i="3"/>
  <c r="AP633" i="3"/>
  <c r="AU633" i="3" s="1"/>
  <c r="AN633" i="3"/>
  <c r="AM633" i="3"/>
  <c r="AL633" i="3"/>
  <c r="AK633" i="3"/>
  <c r="O633" i="3"/>
  <c r="N633" i="3"/>
  <c r="AP632" i="3"/>
  <c r="AU632" i="3" s="1"/>
  <c r="AN632" i="3"/>
  <c r="AM632" i="3"/>
  <c r="AL632" i="3"/>
  <c r="AK632" i="3"/>
  <c r="AO632" i="3" s="1"/>
  <c r="O632" i="3"/>
  <c r="N632" i="3"/>
  <c r="AP631" i="3"/>
  <c r="AU631" i="3" s="1"/>
  <c r="AN631" i="3"/>
  <c r="AM631" i="3"/>
  <c r="AL631" i="3"/>
  <c r="AK631" i="3"/>
  <c r="V631" i="3" s="1"/>
  <c r="O631" i="3"/>
  <c r="N631" i="3"/>
  <c r="AP630" i="3"/>
  <c r="AU630" i="3" s="1"/>
  <c r="AN630" i="3"/>
  <c r="AM630" i="3"/>
  <c r="AL630" i="3"/>
  <c r="AK630" i="3"/>
  <c r="O630" i="3"/>
  <c r="N630" i="3"/>
  <c r="AP629" i="3"/>
  <c r="AU629" i="3" s="1"/>
  <c r="AN629" i="3"/>
  <c r="AM629" i="3"/>
  <c r="AL629" i="3"/>
  <c r="AK629" i="3"/>
  <c r="S629" i="3"/>
  <c r="U629" i="3" s="1"/>
  <c r="O629" i="3"/>
  <c r="N629" i="3"/>
  <c r="AP628" i="3"/>
  <c r="AU628" i="3" s="1"/>
  <c r="AN628" i="3"/>
  <c r="AM628" i="3"/>
  <c r="AL628" i="3"/>
  <c r="AK628" i="3"/>
  <c r="V628" i="3" s="1"/>
  <c r="O628" i="3"/>
  <c r="N628" i="3"/>
  <c r="AP627" i="3"/>
  <c r="AU627" i="3" s="1"/>
  <c r="AN627" i="3"/>
  <c r="AM627" i="3"/>
  <c r="AL627" i="3"/>
  <c r="AK627" i="3"/>
  <c r="AO627" i="3" s="1"/>
  <c r="O627" i="3"/>
  <c r="N627" i="3"/>
  <c r="AP626" i="3"/>
  <c r="AU626" i="3" s="1"/>
  <c r="AN626" i="3"/>
  <c r="AM626" i="3"/>
  <c r="AL626" i="3"/>
  <c r="AK626" i="3"/>
  <c r="S626" i="3"/>
  <c r="U626" i="3" s="1"/>
  <c r="O626" i="3"/>
  <c r="N626" i="3"/>
  <c r="AP625" i="3"/>
  <c r="AU625" i="3" s="1"/>
  <c r="AN625" i="3"/>
  <c r="AM625" i="3"/>
  <c r="AL625" i="3"/>
  <c r="AK625" i="3"/>
  <c r="V625" i="3" s="1"/>
  <c r="O625" i="3"/>
  <c r="N625" i="3"/>
  <c r="AP624" i="3"/>
  <c r="AU624" i="3" s="1"/>
  <c r="AN624" i="3"/>
  <c r="AM624" i="3"/>
  <c r="AL624" i="3"/>
  <c r="AK624" i="3"/>
  <c r="O624" i="3"/>
  <c r="N624" i="3"/>
  <c r="AP623" i="3"/>
  <c r="AU623" i="3" s="1"/>
  <c r="AN623" i="3"/>
  <c r="AM623" i="3"/>
  <c r="AL623" i="3"/>
  <c r="AK623" i="3"/>
  <c r="V623" i="3" s="1"/>
  <c r="O623" i="3"/>
  <c r="N623" i="3"/>
  <c r="AP622" i="3"/>
  <c r="AU622" i="3" s="1"/>
  <c r="AN622" i="3"/>
  <c r="AM622" i="3"/>
  <c r="AL622" i="3"/>
  <c r="AK622" i="3"/>
  <c r="AO622" i="3" s="1"/>
  <c r="O622" i="3"/>
  <c r="N622" i="3"/>
  <c r="AP621" i="3"/>
  <c r="AU621" i="3" s="1"/>
  <c r="AN621" i="3"/>
  <c r="AM621" i="3"/>
  <c r="AL621" i="3"/>
  <c r="AK621" i="3"/>
  <c r="V621" i="3" s="1"/>
  <c r="O621" i="3"/>
  <c r="N621" i="3"/>
  <c r="AP620" i="3"/>
  <c r="AU620" i="3" s="1"/>
  <c r="AN620" i="3"/>
  <c r="AM620" i="3"/>
  <c r="AL620" i="3"/>
  <c r="AK620" i="3"/>
  <c r="V620" i="3" s="1"/>
  <c r="O620" i="3"/>
  <c r="AJ620" i="3" s="1"/>
  <c r="N620" i="3"/>
  <c r="AP619" i="3"/>
  <c r="AU619" i="3" s="1"/>
  <c r="AN619" i="3"/>
  <c r="AM619" i="3"/>
  <c r="AL619" i="3"/>
  <c r="AK619" i="3"/>
  <c r="V619" i="3" s="1"/>
  <c r="O619" i="3"/>
  <c r="N619" i="3"/>
  <c r="AP618" i="3"/>
  <c r="AU618" i="3" s="1"/>
  <c r="AN618" i="3"/>
  <c r="AM618" i="3"/>
  <c r="AL618" i="3"/>
  <c r="AK618" i="3"/>
  <c r="V618" i="3" s="1"/>
  <c r="O618" i="3"/>
  <c r="N618" i="3"/>
  <c r="AP617" i="3"/>
  <c r="AU617" i="3" s="1"/>
  <c r="AN617" i="3"/>
  <c r="AM617" i="3"/>
  <c r="AL617" i="3"/>
  <c r="AK617" i="3"/>
  <c r="AO617" i="3" s="1"/>
  <c r="O617" i="3"/>
  <c r="N617" i="3"/>
  <c r="AP616" i="3"/>
  <c r="AU616" i="3" s="1"/>
  <c r="AN616" i="3"/>
  <c r="AM616" i="3"/>
  <c r="AL616" i="3"/>
  <c r="AK616" i="3"/>
  <c r="V616" i="3" s="1"/>
  <c r="O616" i="3"/>
  <c r="N616" i="3"/>
  <c r="AP615" i="3"/>
  <c r="AU615" i="3" s="1"/>
  <c r="AN615" i="3"/>
  <c r="AM615" i="3"/>
  <c r="AL615" i="3"/>
  <c r="AK615" i="3"/>
  <c r="V615" i="3" s="1"/>
  <c r="O615" i="3"/>
  <c r="N615" i="3"/>
  <c r="AP614" i="3"/>
  <c r="AU614" i="3" s="1"/>
  <c r="AN614" i="3"/>
  <c r="AM614" i="3"/>
  <c r="AL614" i="3"/>
  <c r="AK614" i="3"/>
  <c r="S614" i="3"/>
  <c r="U614" i="3" s="1"/>
  <c r="O614" i="3"/>
  <c r="N614" i="3"/>
  <c r="AP613" i="3"/>
  <c r="AU613" i="3" s="1"/>
  <c r="AN613" i="3"/>
  <c r="AM613" i="3"/>
  <c r="AL613" i="3"/>
  <c r="AK613" i="3"/>
  <c r="V613" i="3" s="1"/>
  <c r="O613" i="3"/>
  <c r="N613" i="3"/>
  <c r="AP612" i="3"/>
  <c r="AU612" i="3" s="1"/>
  <c r="AN612" i="3"/>
  <c r="AM612" i="3"/>
  <c r="AL612" i="3"/>
  <c r="AK612" i="3"/>
  <c r="AO612" i="3" s="1"/>
  <c r="O612" i="3"/>
  <c r="N612" i="3"/>
  <c r="AP611" i="3"/>
  <c r="AU611" i="3" s="1"/>
  <c r="AN611" i="3"/>
  <c r="AM611" i="3"/>
  <c r="AL611" i="3"/>
  <c r="AK611" i="3"/>
  <c r="S611" i="3"/>
  <c r="U611" i="3" s="1"/>
  <c r="O611" i="3"/>
  <c r="N611" i="3"/>
  <c r="AP610" i="3"/>
  <c r="AU610" i="3" s="1"/>
  <c r="AN610" i="3"/>
  <c r="AM610" i="3"/>
  <c r="AL610" i="3"/>
  <c r="AK610" i="3"/>
  <c r="O610" i="3"/>
  <c r="N610" i="3"/>
  <c r="AP609" i="3"/>
  <c r="AU609" i="3" s="1"/>
  <c r="AN609" i="3"/>
  <c r="AM609" i="3"/>
  <c r="AL609" i="3"/>
  <c r="AK609" i="3"/>
  <c r="O609" i="3"/>
  <c r="N609" i="3"/>
  <c r="AP608" i="3"/>
  <c r="AU608" i="3" s="1"/>
  <c r="AN608" i="3"/>
  <c r="AM608" i="3"/>
  <c r="AL608" i="3"/>
  <c r="AK608" i="3"/>
  <c r="V608" i="3" s="1"/>
  <c r="O608" i="3"/>
  <c r="N608" i="3"/>
  <c r="AP607" i="3"/>
  <c r="AU607" i="3" s="1"/>
  <c r="AN607" i="3"/>
  <c r="AM607" i="3"/>
  <c r="AL607" i="3"/>
  <c r="AK607" i="3"/>
  <c r="O607" i="3"/>
  <c r="N607" i="3"/>
  <c r="AP606" i="3"/>
  <c r="AU606" i="3" s="1"/>
  <c r="AN606" i="3"/>
  <c r="AM606" i="3"/>
  <c r="AL606" i="3"/>
  <c r="AK606" i="3"/>
  <c r="V606" i="3" s="1"/>
  <c r="O606" i="3"/>
  <c r="N606" i="3"/>
  <c r="AP605" i="3"/>
  <c r="AU605" i="3" s="1"/>
  <c r="AN605" i="3"/>
  <c r="AM605" i="3"/>
  <c r="AL605" i="3"/>
  <c r="AK605" i="3"/>
  <c r="O605" i="3"/>
  <c r="N605" i="3"/>
  <c r="AP604" i="3"/>
  <c r="AU604" i="3" s="1"/>
  <c r="AN604" i="3"/>
  <c r="AM604" i="3"/>
  <c r="AL604" i="3"/>
  <c r="AK604" i="3"/>
  <c r="V604" i="3" s="1"/>
  <c r="O604" i="3"/>
  <c r="N604" i="3"/>
  <c r="AP603" i="3"/>
  <c r="AU603" i="3" s="1"/>
  <c r="AN603" i="3"/>
  <c r="AM603" i="3"/>
  <c r="AL603" i="3"/>
  <c r="AK603" i="3"/>
  <c r="O603" i="3"/>
  <c r="N603" i="3"/>
  <c r="AP602" i="3"/>
  <c r="AU602" i="3" s="1"/>
  <c r="AN602" i="3"/>
  <c r="AM602" i="3"/>
  <c r="AL602" i="3"/>
  <c r="AK602" i="3"/>
  <c r="AO602" i="3" s="1"/>
  <c r="O602" i="3"/>
  <c r="N602" i="3"/>
  <c r="AP601" i="3"/>
  <c r="AU601" i="3" s="1"/>
  <c r="AN601" i="3"/>
  <c r="AM601" i="3"/>
  <c r="AL601" i="3"/>
  <c r="AK601" i="3"/>
  <c r="V601" i="3" s="1"/>
  <c r="O601" i="3"/>
  <c r="N601" i="3"/>
  <c r="AP600" i="3"/>
  <c r="AU600" i="3" s="1"/>
  <c r="AN600" i="3"/>
  <c r="AM600" i="3"/>
  <c r="AL600" i="3"/>
  <c r="AK600" i="3"/>
  <c r="V600" i="3" s="1"/>
  <c r="O600" i="3"/>
  <c r="N600" i="3"/>
  <c r="AP599" i="3"/>
  <c r="AU599" i="3" s="1"/>
  <c r="AN599" i="3"/>
  <c r="AM599" i="3"/>
  <c r="AL599" i="3"/>
  <c r="AK599" i="3"/>
  <c r="V599" i="3" s="1"/>
  <c r="S599" i="3"/>
  <c r="U599" i="3" s="1"/>
  <c r="O599" i="3"/>
  <c r="N599" i="3"/>
  <c r="AP598" i="3"/>
  <c r="AU598" i="3" s="1"/>
  <c r="AN598" i="3"/>
  <c r="AM598" i="3"/>
  <c r="AL598" i="3"/>
  <c r="AK598" i="3"/>
  <c r="AO598" i="3" s="1"/>
  <c r="O598" i="3"/>
  <c r="N598" i="3"/>
  <c r="AP597" i="3"/>
  <c r="AU597" i="3" s="1"/>
  <c r="AN597" i="3"/>
  <c r="AM597" i="3"/>
  <c r="AL597" i="3"/>
  <c r="AK597" i="3"/>
  <c r="AO597" i="3" s="1"/>
  <c r="O597" i="3"/>
  <c r="N597" i="3"/>
  <c r="AP596" i="3"/>
  <c r="AU596" i="3" s="1"/>
  <c r="AN596" i="3"/>
  <c r="AM596" i="3"/>
  <c r="AL596" i="3"/>
  <c r="AK596" i="3"/>
  <c r="V596" i="3" s="1"/>
  <c r="S596" i="3"/>
  <c r="U596" i="3" s="1"/>
  <c r="O596" i="3"/>
  <c r="N596" i="3"/>
  <c r="AP595" i="3"/>
  <c r="AU595" i="3" s="1"/>
  <c r="AN595" i="3"/>
  <c r="AM595" i="3"/>
  <c r="AL595" i="3"/>
  <c r="AK595" i="3"/>
  <c r="AO595" i="3" s="1"/>
  <c r="O595" i="3"/>
  <c r="N595" i="3"/>
  <c r="AP594" i="3"/>
  <c r="AU594" i="3" s="1"/>
  <c r="AN594" i="3"/>
  <c r="AM594" i="3"/>
  <c r="AL594" i="3"/>
  <c r="AK594" i="3"/>
  <c r="AO594" i="3" s="1"/>
  <c r="W594" i="3" s="1"/>
  <c r="AF594" i="3" s="1"/>
  <c r="O594" i="3"/>
  <c r="N594" i="3"/>
  <c r="AP593" i="3"/>
  <c r="AU593" i="3" s="1"/>
  <c r="AN593" i="3"/>
  <c r="AM593" i="3"/>
  <c r="AL593" i="3"/>
  <c r="AK593" i="3"/>
  <c r="O593" i="3"/>
  <c r="N593" i="3"/>
  <c r="AP592" i="3"/>
  <c r="AN592" i="3"/>
  <c r="AM592" i="3"/>
  <c r="AL592" i="3"/>
  <c r="AK592" i="3"/>
  <c r="V592" i="3" s="1"/>
  <c r="O592" i="3"/>
  <c r="N592" i="3"/>
  <c r="AP591" i="3"/>
  <c r="AU591" i="3" s="1"/>
  <c r="AN591" i="3"/>
  <c r="AM591" i="3"/>
  <c r="AL591" i="3"/>
  <c r="AK591" i="3"/>
  <c r="V591" i="3" s="1"/>
  <c r="O591" i="3"/>
  <c r="N591" i="3"/>
  <c r="AP590" i="3"/>
  <c r="AU590" i="3" s="1"/>
  <c r="AN590" i="3"/>
  <c r="AM590" i="3"/>
  <c r="AL590" i="3"/>
  <c r="AK590" i="3"/>
  <c r="AO590" i="3" s="1"/>
  <c r="W590" i="3" s="1"/>
  <c r="AF590" i="3" s="1"/>
  <c r="O590" i="3"/>
  <c r="N590" i="3"/>
  <c r="AP589" i="3"/>
  <c r="AU589" i="3" s="1"/>
  <c r="AN589" i="3"/>
  <c r="AM589" i="3"/>
  <c r="AL589" i="3"/>
  <c r="AK589" i="3"/>
  <c r="V589" i="3" s="1"/>
  <c r="O589" i="3"/>
  <c r="N589" i="3"/>
  <c r="AP588" i="3"/>
  <c r="AU588" i="3" s="1"/>
  <c r="AN588" i="3"/>
  <c r="AM588" i="3"/>
  <c r="AL588" i="3"/>
  <c r="AK588" i="3"/>
  <c r="AO588" i="3" s="1"/>
  <c r="O588" i="3"/>
  <c r="N588" i="3"/>
  <c r="AP587" i="3"/>
  <c r="AU587" i="3" s="1"/>
  <c r="AN587" i="3"/>
  <c r="AM587" i="3"/>
  <c r="AL587" i="3"/>
  <c r="AK587" i="3"/>
  <c r="AO587" i="3" s="1"/>
  <c r="O587" i="3"/>
  <c r="N587" i="3"/>
  <c r="AP586" i="3"/>
  <c r="AU586" i="3" s="1"/>
  <c r="AN586" i="3"/>
  <c r="AM586" i="3"/>
  <c r="AL586" i="3"/>
  <c r="AK586" i="3"/>
  <c r="V586" i="3" s="1"/>
  <c r="O586" i="3"/>
  <c r="N586" i="3"/>
  <c r="AP585" i="3"/>
  <c r="AU585" i="3" s="1"/>
  <c r="AN585" i="3"/>
  <c r="AM585" i="3"/>
  <c r="AL585" i="3"/>
  <c r="AK585" i="3"/>
  <c r="V585" i="3" s="1"/>
  <c r="O585" i="3"/>
  <c r="N585" i="3"/>
  <c r="AP584" i="3"/>
  <c r="AN584" i="3"/>
  <c r="AM584" i="3"/>
  <c r="AL584" i="3"/>
  <c r="AK584" i="3"/>
  <c r="AO584" i="3" s="1"/>
  <c r="W584" i="3" s="1"/>
  <c r="AF584" i="3" s="1"/>
  <c r="O584" i="3"/>
  <c r="N584" i="3"/>
  <c r="AP583" i="3"/>
  <c r="AU583" i="3" s="1"/>
  <c r="AN583" i="3"/>
  <c r="AM583" i="3"/>
  <c r="AL583" i="3"/>
  <c r="AK583" i="3"/>
  <c r="AO583" i="3" s="1"/>
  <c r="O583" i="3"/>
  <c r="N583" i="3"/>
  <c r="AP582" i="3"/>
  <c r="AU582" i="3" s="1"/>
  <c r="AN582" i="3"/>
  <c r="AM582" i="3"/>
  <c r="AL582" i="3"/>
  <c r="AK582" i="3"/>
  <c r="AO582" i="3" s="1"/>
  <c r="O582" i="3"/>
  <c r="N582" i="3"/>
  <c r="AP581" i="3"/>
  <c r="AU581" i="3" s="1"/>
  <c r="AN581" i="3"/>
  <c r="AM581" i="3"/>
  <c r="AL581" i="3"/>
  <c r="AK581" i="3"/>
  <c r="S581" i="3"/>
  <c r="U581" i="3" s="1"/>
  <c r="O581" i="3"/>
  <c r="N581" i="3"/>
  <c r="AP580" i="3"/>
  <c r="AU580" i="3" s="1"/>
  <c r="AN580" i="3"/>
  <c r="AM580" i="3"/>
  <c r="AL580" i="3"/>
  <c r="AK580" i="3"/>
  <c r="AO580" i="3" s="1"/>
  <c r="O580" i="3"/>
  <c r="N580" i="3"/>
  <c r="AP579" i="3"/>
  <c r="AU579" i="3" s="1"/>
  <c r="AN579" i="3"/>
  <c r="AM579" i="3"/>
  <c r="AL579" i="3"/>
  <c r="AK579" i="3"/>
  <c r="O579" i="3"/>
  <c r="N579" i="3"/>
  <c r="AP578" i="3"/>
  <c r="AU578" i="3" s="1"/>
  <c r="AN578" i="3"/>
  <c r="AM578" i="3"/>
  <c r="AL578" i="3"/>
  <c r="AK578" i="3"/>
  <c r="O578" i="3"/>
  <c r="N578" i="3"/>
  <c r="AP577" i="3"/>
  <c r="AU577" i="3" s="1"/>
  <c r="AN577" i="3"/>
  <c r="AM577" i="3"/>
  <c r="AL577" i="3"/>
  <c r="AK577" i="3"/>
  <c r="V577" i="3" s="1"/>
  <c r="O577" i="3"/>
  <c r="N577" i="3"/>
  <c r="AP576" i="3"/>
  <c r="AU576" i="3" s="1"/>
  <c r="AN576" i="3"/>
  <c r="AM576" i="3"/>
  <c r="AL576" i="3"/>
  <c r="AK576" i="3"/>
  <c r="V576" i="3" s="1"/>
  <c r="O576" i="3"/>
  <c r="N576" i="3"/>
  <c r="AP575" i="3"/>
  <c r="AU575" i="3" s="1"/>
  <c r="AN575" i="3"/>
  <c r="AM575" i="3"/>
  <c r="AL575" i="3"/>
  <c r="AK575" i="3"/>
  <c r="V575" i="3" s="1"/>
  <c r="O575" i="3"/>
  <c r="N575" i="3"/>
  <c r="AP574" i="3"/>
  <c r="AU574" i="3" s="1"/>
  <c r="AN574" i="3"/>
  <c r="AM574" i="3"/>
  <c r="AL574" i="3"/>
  <c r="AK574" i="3"/>
  <c r="V574" i="3" s="1"/>
  <c r="O574" i="3"/>
  <c r="N574" i="3"/>
  <c r="AP573" i="3"/>
  <c r="AU573" i="3" s="1"/>
  <c r="AN573" i="3"/>
  <c r="AM573" i="3"/>
  <c r="AL573" i="3"/>
  <c r="AK573" i="3"/>
  <c r="V573" i="3" s="1"/>
  <c r="O573" i="3"/>
  <c r="N573" i="3"/>
  <c r="AP572" i="3"/>
  <c r="AU572" i="3" s="1"/>
  <c r="AN572" i="3"/>
  <c r="AM572" i="3"/>
  <c r="AL572" i="3"/>
  <c r="AK572" i="3"/>
  <c r="AO572" i="3" s="1"/>
  <c r="W572" i="3" s="1"/>
  <c r="AF572" i="3" s="1"/>
  <c r="O572" i="3"/>
  <c r="N572" i="3"/>
  <c r="AP571" i="3"/>
  <c r="AU571" i="3" s="1"/>
  <c r="AN571" i="3"/>
  <c r="AM571" i="3"/>
  <c r="AL571" i="3"/>
  <c r="AK571" i="3"/>
  <c r="O571" i="3"/>
  <c r="N571" i="3"/>
  <c r="AP570" i="3"/>
  <c r="AU570" i="3" s="1"/>
  <c r="AN570" i="3"/>
  <c r="AM570" i="3"/>
  <c r="AL570" i="3"/>
  <c r="AK570" i="3"/>
  <c r="O570" i="3"/>
  <c r="N570" i="3"/>
  <c r="AP569" i="3"/>
  <c r="AU569" i="3" s="1"/>
  <c r="AN569" i="3"/>
  <c r="AM569" i="3"/>
  <c r="AL569" i="3"/>
  <c r="AK569" i="3"/>
  <c r="S569" i="3"/>
  <c r="U569" i="3" s="1"/>
  <c r="O569" i="3"/>
  <c r="N569" i="3"/>
  <c r="AP568" i="3"/>
  <c r="AU568" i="3" s="1"/>
  <c r="AN568" i="3"/>
  <c r="AM568" i="3"/>
  <c r="AL568" i="3"/>
  <c r="AK568" i="3"/>
  <c r="O568" i="3"/>
  <c r="N568" i="3"/>
  <c r="AP567" i="3"/>
  <c r="AU567" i="3" s="1"/>
  <c r="AN567" i="3"/>
  <c r="AM567" i="3"/>
  <c r="AL567" i="3"/>
  <c r="AK567" i="3"/>
  <c r="AO567" i="3" s="1"/>
  <c r="O567" i="3"/>
  <c r="N567" i="3"/>
  <c r="AP566" i="3"/>
  <c r="AU566" i="3" s="1"/>
  <c r="AN566" i="3"/>
  <c r="AM566" i="3"/>
  <c r="AL566" i="3"/>
  <c r="AK566" i="3"/>
  <c r="S566" i="3"/>
  <c r="U566" i="3" s="1"/>
  <c r="O566" i="3"/>
  <c r="N566" i="3"/>
  <c r="AP565" i="3"/>
  <c r="AU565" i="3" s="1"/>
  <c r="AN565" i="3"/>
  <c r="AM565" i="3"/>
  <c r="AL565" i="3"/>
  <c r="AK565" i="3"/>
  <c r="V565" i="3" s="1"/>
  <c r="O565" i="3"/>
  <c r="N565" i="3"/>
  <c r="AP564" i="3"/>
  <c r="AU564" i="3" s="1"/>
  <c r="AN564" i="3"/>
  <c r="AM564" i="3"/>
  <c r="AL564" i="3"/>
  <c r="AK564" i="3"/>
  <c r="O564" i="3"/>
  <c r="N564" i="3"/>
  <c r="AP563" i="3"/>
  <c r="AU563" i="3" s="1"/>
  <c r="AN563" i="3"/>
  <c r="AM563" i="3"/>
  <c r="AL563" i="3"/>
  <c r="AK563" i="3"/>
  <c r="V563" i="3" s="1"/>
  <c r="O563" i="3"/>
  <c r="N563" i="3"/>
  <c r="AP562" i="3"/>
  <c r="AU562" i="3" s="1"/>
  <c r="AN562" i="3"/>
  <c r="AM562" i="3"/>
  <c r="AL562" i="3"/>
  <c r="AK562" i="3"/>
  <c r="V562" i="3" s="1"/>
  <c r="O562" i="3"/>
  <c r="N562" i="3"/>
  <c r="AP561" i="3"/>
  <c r="AU561" i="3" s="1"/>
  <c r="AN561" i="3"/>
  <c r="AM561" i="3"/>
  <c r="AL561" i="3"/>
  <c r="AK561" i="3"/>
  <c r="O561" i="3"/>
  <c r="N561" i="3"/>
  <c r="AP560" i="3"/>
  <c r="AU560" i="3" s="1"/>
  <c r="AN560" i="3"/>
  <c r="AM560" i="3"/>
  <c r="AL560" i="3"/>
  <c r="AK560" i="3"/>
  <c r="V560" i="3" s="1"/>
  <c r="O560" i="3"/>
  <c r="N560" i="3"/>
  <c r="AP559" i="3"/>
  <c r="AU559" i="3" s="1"/>
  <c r="AN559" i="3"/>
  <c r="AM559" i="3"/>
  <c r="AL559" i="3"/>
  <c r="AK559" i="3"/>
  <c r="V559" i="3" s="1"/>
  <c r="O559" i="3"/>
  <c r="N559" i="3"/>
  <c r="AP558" i="3"/>
  <c r="AU558" i="3" s="1"/>
  <c r="AN558" i="3"/>
  <c r="AM558" i="3"/>
  <c r="AL558" i="3"/>
  <c r="AK558" i="3"/>
  <c r="V558" i="3" s="1"/>
  <c r="O558" i="3"/>
  <c r="N558" i="3"/>
  <c r="AP557" i="3"/>
  <c r="AU557" i="3" s="1"/>
  <c r="AN557" i="3"/>
  <c r="AM557" i="3"/>
  <c r="AL557" i="3"/>
  <c r="AK557" i="3"/>
  <c r="AO557" i="3" s="1"/>
  <c r="O557" i="3"/>
  <c r="N557" i="3"/>
  <c r="AP556" i="3"/>
  <c r="AU556" i="3" s="1"/>
  <c r="AN556" i="3"/>
  <c r="AM556" i="3"/>
  <c r="AL556" i="3"/>
  <c r="AK556" i="3"/>
  <c r="V556" i="3" s="1"/>
  <c r="O556" i="3"/>
  <c r="N556" i="3"/>
  <c r="AP555" i="3"/>
  <c r="AU555" i="3" s="1"/>
  <c r="AN555" i="3"/>
  <c r="AM555" i="3"/>
  <c r="AL555" i="3"/>
  <c r="AK555" i="3"/>
  <c r="V555" i="3" s="1"/>
  <c r="O555" i="3"/>
  <c r="N555" i="3"/>
  <c r="AP554" i="3"/>
  <c r="AU554" i="3" s="1"/>
  <c r="AN554" i="3"/>
  <c r="AM554" i="3"/>
  <c r="AL554" i="3"/>
  <c r="AK554" i="3"/>
  <c r="S554" i="3"/>
  <c r="U554" i="3" s="1"/>
  <c r="O554" i="3"/>
  <c r="N554" i="3"/>
  <c r="AP553" i="3"/>
  <c r="AU553" i="3" s="1"/>
  <c r="AN553" i="3"/>
  <c r="AM553" i="3"/>
  <c r="AL553" i="3"/>
  <c r="AK553" i="3"/>
  <c r="V553" i="3" s="1"/>
  <c r="O553" i="3"/>
  <c r="N553" i="3"/>
  <c r="AP552" i="3"/>
  <c r="AU552" i="3" s="1"/>
  <c r="AN552" i="3"/>
  <c r="AM552" i="3"/>
  <c r="AL552" i="3"/>
  <c r="AK552" i="3"/>
  <c r="AO552" i="3" s="1"/>
  <c r="O552" i="3"/>
  <c r="N552" i="3"/>
  <c r="AP551" i="3"/>
  <c r="AU551" i="3" s="1"/>
  <c r="AN551" i="3"/>
  <c r="AM551" i="3"/>
  <c r="AL551" i="3"/>
  <c r="AK551" i="3"/>
  <c r="S551" i="3"/>
  <c r="U551" i="3" s="1"/>
  <c r="O551" i="3"/>
  <c r="N551" i="3"/>
  <c r="AP550" i="3"/>
  <c r="AU550" i="3" s="1"/>
  <c r="AN550" i="3"/>
  <c r="AM550" i="3"/>
  <c r="AL550" i="3"/>
  <c r="AK550" i="3"/>
  <c r="AO550" i="3" s="1"/>
  <c r="W550" i="3" s="1"/>
  <c r="O550" i="3"/>
  <c r="N550" i="3"/>
  <c r="AP549" i="3"/>
  <c r="AU549" i="3" s="1"/>
  <c r="AN549" i="3"/>
  <c r="AM549" i="3"/>
  <c r="AL549" i="3"/>
  <c r="AK549" i="3"/>
  <c r="O549" i="3"/>
  <c r="N549" i="3"/>
  <c r="AP548" i="3"/>
  <c r="AU548" i="3" s="1"/>
  <c r="AN548" i="3"/>
  <c r="AM548" i="3"/>
  <c r="AL548" i="3"/>
  <c r="AK548" i="3"/>
  <c r="V548" i="3" s="1"/>
  <c r="O548" i="3"/>
  <c r="N548" i="3"/>
  <c r="AP547" i="3"/>
  <c r="AU547" i="3" s="1"/>
  <c r="AN547" i="3"/>
  <c r="AM547" i="3"/>
  <c r="AL547" i="3"/>
  <c r="AK547" i="3"/>
  <c r="O547" i="3"/>
  <c r="N547" i="3"/>
  <c r="AP546" i="3"/>
  <c r="AU546" i="3" s="1"/>
  <c r="AN546" i="3"/>
  <c r="AM546" i="3"/>
  <c r="AL546" i="3"/>
  <c r="AK546" i="3"/>
  <c r="V546" i="3" s="1"/>
  <c r="O546" i="3"/>
  <c r="N546" i="3"/>
  <c r="AP545" i="3"/>
  <c r="AU545" i="3" s="1"/>
  <c r="AN545" i="3"/>
  <c r="AM545" i="3"/>
  <c r="AL545" i="3"/>
  <c r="AK545" i="3"/>
  <c r="V545" i="3" s="1"/>
  <c r="O545" i="3"/>
  <c r="N545" i="3"/>
  <c r="AP544" i="3"/>
  <c r="AU544" i="3" s="1"/>
  <c r="AN544" i="3"/>
  <c r="AM544" i="3"/>
  <c r="AL544" i="3"/>
  <c r="AK544" i="3"/>
  <c r="AO544" i="3" s="1"/>
  <c r="W544" i="3" s="1"/>
  <c r="O544" i="3"/>
  <c r="N544" i="3"/>
  <c r="AP543" i="3"/>
  <c r="AU543" i="3" s="1"/>
  <c r="AN543" i="3"/>
  <c r="AM543" i="3"/>
  <c r="AL543" i="3"/>
  <c r="AK543" i="3"/>
  <c r="O543" i="3"/>
  <c r="N543" i="3"/>
  <c r="AP542" i="3"/>
  <c r="AU542" i="3" s="1"/>
  <c r="AN542" i="3"/>
  <c r="AM542" i="3"/>
  <c r="AL542" i="3"/>
  <c r="AK542" i="3"/>
  <c r="AO542" i="3" s="1"/>
  <c r="O542" i="3"/>
  <c r="N542" i="3"/>
  <c r="AP541" i="3"/>
  <c r="AU541" i="3" s="1"/>
  <c r="AN541" i="3"/>
  <c r="AM541" i="3"/>
  <c r="AL541" i="3"/>
  <c r="AK541" i="3"/>
  <c r="V541" i="3" s="1"/>
  <c r="O541" i="3"/>
  <c r="N541" i="3"/>
  <c r="AP540" i="3"/>
  <c r="AU540" i="3" s="1"/>
  <c r="AN540" i="3"/>
  <c r="AM540" i="3"/>
  <c r="AL540" i="3"/>
  <c r="AK540" i="3"/>
  <c r="V540" i="3" s="1"/>
  <c r="O540" i="3"/>
  <c r="N540" i="3"/>
  <c r="AP539" i="3"/>
  <c r="AU539" i="3" s="1"/>
  <c r="AN539" i="3"/>
  <c r="AM539" i="3"/>
  <c r="AL539" i="3"/>
  <c r="AK539" i="3"/>
  <c r="S539" i="3"/>
  <c r="U539" i="3" s="1"/>
  <c r="O539" i="3"/>
  <c r="N539" i="3"/>
  <c r="AP538" i="3"/>
  <c r="AU538" i="3" s="1"/>
  <c r="AN538" i="3"/>
  <c r="AM538" i="3"/>
  <c r="AL538" i="3"/>
  <c r="AK538" i="3"/>
  <c r="V538" i="3" s="1"/>
  <c r="O538" i="3"/>
  <c r="N538" i="3"/>
  <c r="AP537" i="3"/>
  <c r="AU537" i="3" s="1"/>
  <c r="AN537" i="3"/>
  <c r="AM537" i="3"/>
  <c r="AL537" i="3"/>
  <c r="AK537" i="3"/>
  <c r="AO537" i="3" s="1"/>
  <c r="O537" i="3"/>
  <c r="N537" i="3"/>
  <c r="AP536" i="3"/>
  <c r="AU536" i="3" s="1"/>
  <c r="AN536" i="3"/>
  <c r="AM536" i="3"/>
  <c r="AL536" i="3"/>
  <c r="AK536" i="3"/>
  <c r="S536" i="3"/>
  <c r="U536" i="3" s="1"/>
  <c r="O536" i="3"/>
  <c r="N536" i="3"/>
  <c r="AP535" i="3"/>
  <c r="AU535" i="3" s="1"/>
  <c r="AN535" i="3"/>
  <c r="AM535" i="3"/>
  <c r="AL535" i="3"/>
  <c r="AK535" i="3"/>
  <c r="AO535" i="3" s="1"/>
  <c r="W535" i="3" s="1"/>
  <c r="AF535" i="3" s="1"/>
  <c r="O535" i="3"/>
  <c r="N535" i="3"/>
  <c r="AP534" i="3"/>
  <c r="AU534" i="3" s="1"/>
  <c r="AN534" i="3"/>
  <c r="AM534" i="3"/>
  <c r="AL534" i="3"/>
  <c r="AK534" i="3"/>
  <c r="O534" i="3"/>
  <c r="N534" i="3"/>
  <c r="AP533" i="3"/>
  <c r="AU533" i="3" s="1"/>
  <c r="AN533" i="3"/>
  <c r="AM533" i="3"/>
  <c r="AL533" i="3"/>
  <c r="AK533" i="3"/>
  <c r="V533" i="3" s="1"/>
  <c r="O533" i="3"/>
  <c r="N533" i="3"/>
  <c r="AP532" i="3"/>
  <c r="AU532" i="3" s="1"/>
  <c r="AN532" i="3"/>
  <c r="AM532" i="3"/>
  <c r="AL532" i="3"/>
  <c r="AK532" i="3"/>
  <c r="V532" i="3" s="1"/>
  <c r="O532" i="3"/>
  <c r="N532" i="3"/>
  <c r="AP531" i="3"/>
  <c r="AU531" i="3" s="1"/>
  <c r="AN531" i="3"/>
  <c r="AM531" i="3"/>
  <c r="AL531" i="3"/>
  <c r="AK531" i="3"/>
  <c r="V531" i="3" s="1"/>
  <c r="O531" i="3"/>
  <c r="N531" i="3"/>
  <c r="AP530" i="3"/>
  <c r="AU530" i="3" s="1"/>
  <c r="AN530" i="3"/>
  <c r="AM530" i="3"/>
  <c r="AL530" i="3"/>
  <c r="AK530" i="3"/>
  <c r="V530" i="3" s="1"/>
  <c r="O530" i="3"/>
  <c r="N530" i="3"/>
  <c r="AP529" i="3"/>
  <c r="AU529" i="3" s="1"/>
  <c r="AN529" i="3"/>
  <c r="AM529" i="3"/>
  <c r="AL529" i="3"/>
  <c r="AK529" i="3"/>
  <c r="AO529" i="3" s="1"/>
  <c r="W529" i="3" s="1"/>
  <c r="AF529" i="3" s="1"/>
  <c r="O529" i="3"/>
  <c r="N529" i="3"/>
  <c r="AP528" i="3"/>
  <c r="AU528" i="3" s="1"/>
  <c r="AN528" i="3"/>
  <c r="AM528" i="3"/>
  <c r="AL528" i="3"/>
  <c r="AK528" i="3"/>
  <c r="AO528" i="3" s="1"/>
  <c r="O528" i="3"/>
  <c r="N528" i="3"/>
  <c r="AP527" i="3"/>
  <c r="AU527" i="3" s="1"/>
  <c r="AN527" i="3"/>
  <c r="AM527" i="3"/>
  <c r="AL527" i="3"/>
  <c r="AK527" i="3"/>
  <c r="V527" i="3" s="1"/>
  <c r="S527" i="3"/>
  <c r="U527" i="3" s="1"/>
  <c r="O527" i="3"/>
  <c r="N527" i="3"/>
  <c r="AP526" i="3"/>
  <c r="AU526" i="3" s="1"/>
  <c r="AN526" i="3"/>
  <c r="AM526" i="3"/>
  <c r="AL526" i="3"/>
  <c r="AK526" i="3"/>
  <c r="AO526" i="3" s="1"/>
  <c r="O526" i="3"/>
  <c r="N526" i="3"/>
  <c r="AP525" i="3"/>
  <c r="AU525" i="3" s="1"/>
  <c r="AN525" i="3"/>
  <c r="AM525" i="3"/>
  <c r="AL525" i="3"/>
  <c r="AK525" i="3"/>
  <c r="AO525" i="3" s="1"/>
  <c r="W525" i="3" s="1"/>
  <c r="AF525" i="3" s="1"/>
  <c r="O525" i="3"/>
  <c r="N525" i="3"/>
  <c r="AP524" i="3"/>
  <c r="AU524" i="3" s="1"/>
  <c r="AN524" i="3"/>
  <c r="AM524" i="3"/>
  <c r="AL524" i="3"/>
  <c r="AK524" i="3"/>
  <c r="AO524" i="3" s="1"/>
  <c r="W524" i="3" s="1"/>
  <c r="AF524" i="3" s="1"/>
  <c r="O524" i="3"/>
  <c r="N524" i="3"/>
  <c r="AP523" i="3"/>
  <c r="AU523" i="3" s="1"/>
  <c r="AN523" i="3"/>
  <c r="AM523" i="3"/>
  <c r="AL523" i="3"/>
  <c r="AK523" i="3"/>
  <c r="O523" i="3"/>
  <c r="N523" i="3"/>
  <c r="AP522" i="3"/>
  <c r="AU522" i="3" s="1"/>
  <c r="AN522" i="3"/>
  <c r="AM522" i="3"/>
  <c r="AL522" i="3"/>
  <c r="AK522" i="3"/>
  <c r="V522" i="3" s="1"/>
  <c r="O522" i="3"/>
  <c r="N522" i="3"/>
  <c r="AP521" i="3"/>
  <c r="AU521" i="3" s="1"/>
  <c r="AN521" i="3"/>
  <c r="AM521" i="3"/>
  <c r="AL521" i="3"/>
  <c r="AK521" i="3"/>
  <c r="V521" i="3" s="1"/>
  <c r="S521" i="3"/>
  <c r="U521" i="3" s="1"/>
  <c r="O521" i="3"/>
  <c r="N521" i="3"/>
  <c r="AP520" i="3"/>
  <c r="AU520" i="3" s="1"/>
  <c r="AN520" i="3"/>
  <c r="AM520" i="3"/>
  <c r="AL520" i="3"/>
  <c r="AK520" i="3"/>
  <c r="V520" i="3" s="1"/>
  <c r="O520" i="3"/>
  <c r="N520" i="3"/>
  <c r="AP519" i="3"/>
  <c r="AU519" i="3" s="1"/>
  <c r="AN519" i="3"/>
  <c r="AM519" i="3"/>
  <c r="AL519" i="3"/>
  <c r="AK519" i="3"/>
  <c r="AO519" i="3" s="1"/>
  <c r="O519" i="3"/>
  <c r="N519" i="3"/>
  <c r="AP518" i="3"/>
  <c r="AU518" i="3" s="1"/>
  <c r="AN518" i="3"/>
  <c r="AM518" i="3"/>
  <c r="AL518" i="3"/>
  <c r="AK518" i="3"/>
  <c r="V518" i="3" s="1"/>
  <c r="S518" i="3"/>
  <c r="U518" i="3" s="1"/>
  <c r="O518" i="3"/>
  <c r="N518" i="3"/>
  <c r="AP517" i="3"/>
  <c r="AU517" i="3" s="1"/>
  <c r="AN517" i="3"/>
  <c r="AM517" i="3"/>
  <c r="AL517" i="3"/>
  <c r="AK517" i="3"/>
  <c r="AO517" i="3" s="1"/>
  <c r="O517" i="3"/>
  <c r="N517" i="3"/>
  <c r="AP516" i="3"/>
  <c r="AU516" i="3" s="1"/>
  <c r="AN516" i="3"/>
  <c r="AM516" i="3"/>
  <c r="AL516" i="3"/>
  <c r="AK516" i="3"/>
  <c r="V516" i="3" s="1"/>
  <c r="O516" i="3"/>
  <c r="N516" i="3"/>
  <c r="AP515" i="3"/>
  <c r="AU515" i="3" s="1"/>
  <c r="AN515" i="3"/>
  <c r="AM515" i="3"/>
  <c r="AL515" i="3"/>
  <c r="AK515" i="3"/>
  <c r="V515" i="3" s="1"/>
  <c r="O515" i="3"/>
  <c r="N515" i="3"/>
  <c r="AP514" i="3"/>
  <c r="AU514" i="3" s="1"/>
  <c r="AN514" i="3"/>
  <c r="AM514" i="3"/>
  <c r="AL514" i="3"/>
  <c r="AK514" i="3"/>
  <c r="V514" i="3" s="1"/>
  <c r="O514" i="3"/>
  <c r="N514" i="3"/>
  <c r="AP513" i="3"/>
  <c r="AU513" i="3" s="1"/>
  <c r="AN513" i="3"/>
  <c r="AM513" i="3"/>
  <c r="AL513" i="3"/>
  <c r="AK513" i="3"/>
  <c r="O513" i="3"/>
  <c r="N513" i="3"/>
  <c r="AP512" i="3"/>
  <c r="AU512" i="3" s="1"/>
  <c r="AN512" i="3"/>
  <c r="AM512" i="3"/>
  <c r="AL512" i="3"/>
  <c r="AK512" i="3"/>
  <c r="V512" i="3" s="1"/>
  <c r="O512" i="3"/>
  <c r="N512" i="3"/>
  <c r="AP511" i="3"/>
  <c r="AU511" i="3" s="1"/>
  <c r="AN511" i="3"/>
  <c r="AM511" i="3"/>
  <c r="AL511" i="3"/>
  <c r="AK511" i="3"/>
  <c r="AO511" i="3" s="1"/>
  <c r="O511" i="3"/>
  <c r="N511" i="3"/>
  <c r="AP510" i="3"/>
  <c r="AU510" i="3" s="1"/>
  <c r="AN510" i="3"/>
  <c r="AM510" i="3"/>
  <c r="AL510" i="3"/>
  <c r="AK510" i="3"/>
  <c r="V510" i="3" s="1"/>
  <c r="O510" i="3"/>
  <c r="N510" i="3"/>
  <c r="AP509" i="3"/>
  <c r="AU509" i="3" s="1"/>
  <c r="AN509" i="3"/>
  <c r="AM509" i="3"/>
  <c r="AL509" i="3"/>
  <c r="AK509" i="3"/>
  <c r="AO509" i="3" s="1"/>
  <c r="O509" i="3"/>
  <c r="N509" i="3"/>
  <c r="AP508" i="3"/>
  <c r="AU508" i="3" s="1"/>
  <c r="AN508" i="3"/>
  <c r="AM508" i="3"/>
  <c r="AL508" i="3"/>
  <c r="AK508" i="3"/>
  <c r="V508" i="3" s="1"/>
  <c r="O508" i="3"/>
  <c r="N508" i="3"/>
  <c r="AP507" i="3"/>
  <c r="AU507" i="3" s="1"/>
  <c r="AN507" i="3"/>
  <c r="AM507" i="3"/>
  <c r="AL507" i="3"/>
  <c r="AK507" i="3"/>
  <c r="V507" i="3" s="1"/>
  <c r="O507" i="3"/>
  <c r="N507" i="3"/>
  <c r="AP506" i="3"/>
  <c r="AU506" i="3" s="1"/>
  <c r="AN506" i="3"/>
  <c r="AM506" i="3"/>
  <c r="AL506" i="3"/>
  <c r="AK506" i="3"/>
  <c r="S506" i="3"/>
  <c r="U506" i="3" s="1"/>
  <c r="O506" i="3"/>
  <c r="N506" i="3"/>
  <c r="AP505" i="3"/>
  <c r="AU505" i="3" s="1"/>
  <c r="AN505" i="3"/>
  <c r="AM505" i="3"/>
  <c r="AL505" i="3"/>
  <c r="AK505" i="3"/>
  <c r="V505" i="3" s="1"/>
  <c r="O505" i="3"/>
  <c r="N505" i="3"/>
  <c r="AP504" i="3"/>
  <c r="AU504" i="3" s="1"/>
  <c r="AN504" i="3"/>
  <c r="AM504" i="3"/>
  <c r="AL504" i="3"/>
  <c r="AK504" i="3"/>
  <c r="AO504" i="3" s="1"/>
  <c r="O504" i="3"/>
  <c r="N504" i="3"/>
  <c r="AP503" i="3"/>
  <c r="AU503" i="3" s="1"/>
  <c r="AN503" i="3"/>
  <c r="AM503" i="3"/>
  <c r="AL503" i="3"/>
  <c r="AK503" i="3"/>
  <c r="S503" i="3"/>
  <c r="U503" i="3" s="1"/>
  <c r="O503" i="3"/>
  <c r="N503" i="3"/>
  <c r="AP502" i="3"/>
  <c r="AU502" i="3" s="1"/>
  <c r="AN502" i="3"/>
  <c r="AM502" i="3"/>
  <c r="AL502" i="3"/>
  <c r="AK502" i="3"/>
  <c r="AO502" i="3" s="1"/>
  <c r="O502" i="3"/>
  <c r="N502" i="3"/>
  <c r="AP501" i="3"/>
  <c r="AU501" i="3" s="1"/>
  <c r="AN501" i="3"/>
  <c r="AM501" i="3"/>
  <c r="AL501" i="3"/>
  <c r="AK501" i="3"/>
  <c r="O501" i="3"/>
  <c r="N501" i="3"/>
  <c r="AP500" i="3"/>
  <c r="AU500" i="3" s="1"/>
  <c r="AN500" i="3"/>
  <c r="AM500" i="3"/>
  <c r="AL500" i="3"/>
  <c r="AK500" i="3"/>
  <c r="V500" i="3" s="1"/>
  <c r="O500" i="3"/>
  <c r="N500" i="3"/>
  <c r="AP499" i="3"/>
  <c r="AU499" i="3" s="1"/>
  <c r="AN499" i="3"/>
  <c r="AM499" i="3"/>
  <c r="AL499" i="3"/>
  <c r="AK499" i="3"/>
  <c r="V499" i="3" s="1"/>
  <c r="O499" i="3"/>
  <c r="N499" i="3"/>
  <c r="AP498" i="3"/>
  <c r="AU498" i="3" s="1"/>
  <c r="AN498" i="3"/>
  <c r="AM498" i="3"/>
  <c r="AL498" i="3"/>
  <c r="AK498" i="3"/>
  <c r="V498" i="3" s="1"/>
  <c r="O498" i="3"/>
  <c r="N498" i="3"/>
  <c r="AP497" i="3"/>
  <c r="AU497" i="3" s="1"/>
  <c r="AN497" i="3"/>
  <c r="AM497" i="3"/>
  <c r="AL497" i="3"/>
  <c r="AK497" i="3"/>
  <c r="O497" i="3"/>
  <c r="N497" i="3"/>
  <c r="AP496" i="3"/>
  <c r="AU496" i="3" s="1"/>
  <c r="AN496" i="3"/>
  <c r="AM496" i="3"/>
  <c r="AL496" i="3"/>
  <c r="AK496" i="3"/>
  <c r="AO496" i="3" s="1"/>
  <c r="W496" i="3" s="1"/>
  <c r="AF496" i="3" s="1"/>
  <c r="O496" i="3"/>
  <c r="N496" i="3"/>
  <c r="AP495" i="3"/>
  <c r="AU495" i="3" s="1"/>
  <c r="AN495" i="3"/>
  <c r="AM495" i="3"/>
  <c r="AL495" i="3"/>
  <c r="AK495" i="3"/>
  <c r="O495" i="3"/>
  <c r="N495" i="3"/>
  <c r="AP494" i="3"/>
  <c r="AU494" i="3" s="1"/>
  <c r="AN494" i="3"/>
  <c r="AM494" i="3"/>
  <c r="AL494" i="3"/>
  <c r="AK494" i="3"/>
  <c r="AO494" i="3" s="1"/>
  <c r="W494" i="3" s="1"/>
  <c r="AF494" i="3" s="1"/>
  <c r="O494" i="3"/>
  <c r="N494" i="3"/>
  <c r="AP493" i="3"/>
  <c r="AU493" i="3" s="1"/>
  <c r="AN493" i="3"/>
  <c r="AM493" i="3"/>
  <c r="AL493" i="3"/>
  <c r="AK493" i="3"/>
  <c r="V493" i="3" s="1"/>
  <c r="O493" i="3"/>
  <c r="N493" i="3"/>
  <c r="AP492" i="3"/>
  <c r="AU492" i="3" s="1"/>
  <c r="AN492" i="3"/>
  <c r="AM492" i="3"/>
  <c r="AL492" i="3"/>
  <c r="AK492" i="3"/>
  <c r="V492" i="3" s="1"/>
  <c r="O492" i="3"/>
  <c r="N492" i="3"/>
  <c r="AP491" i="3"/>
  <c r="AU491" i="3" s="1"/>
  <c r="AN491" i="3"/>
  <c r="AM491" i="3"/>
  <c r="AL491" i="3"/>
  <c r="AK491" i="3"/>
  <c r="S491" i="3"/>
  <c r="U491" i="3" s="1"/>
  <c r="O491" i="3"/>
  <c r="N491" i="3"/>
  <c r="AP490" i="3"/>
  <c r="AU490" i="3" s="1"/>
  <c r="AN490" i="3"/>
  <c r="AM490" i="3"/>
  <c r="AL490" i="3"/>
  <c r="AK490" i="3"/>
  <c r="V490" i="3" s="1"/>
  <c r="O490" i="3"/>
  <c r="N490" i="3"/>
  <c r="AP489" i="3"/>
  <c r="AU489" i="3" s="1"/>
  <c r="AN489" i="3"/>
  <c r="AM489" i="3"/>
  <c r="AL489" i="3"/>
  <c r="AK489" i="3"/>
  <c r="AO489" i="3" s="1"/>
  <c r="O489" i="3"/>
  <c r="N489" i="3"/>
  <c r="AP488" i="3"/>
  <c r="AU488" i="3" s="1"/>
  <c r="AN488" i="3"/>
  <c r="AM488" i="3"/>
  <c r="AL488" i="3"/>
  <c r="AK488" i="3"/>
  <c r="S488" i="3"/>
  <c r="U488" i="3" s="1"/>
  <c r="O488" i="3"/>
  <c r="N488" i="3"/>
  <c r="AP487" i="3"/>
  <c r="AU487" i="3" s="1"/>
  <c r="AN487" i="3"/>
  <c r="AM487" i="3"/>
  <c r="AL487" i="3"/>
  <c r="AK487" i="3"/>
  <c r="O487" i="3"/>
  <c r="N487" i="3"/>
  <c r="AP486" i="3"/>
  <c r="AU486" i="3" s="1"/>
  <c r="AN486" i="3"/>
  <c r="AM486" i="3"/>
  <c r="AL486" i="3"/>
  <c r="AK486" i="3"/>
  <c r="O486" i="3"/>
  <c r="N486" i="3"/>
  <c r="AP485" i="3"/>
  <c r="AU485" i="3" s="1"/>
  <c r="AN485" i="3"/>
  <c r="AM485" i="3"/>
  <c r="AL485" i="3"/>
  <c r="AK485" i="3"/>
  <c r="V485" i="3" s="1"/>
  <c r="O485" i="3"/>
  <c r="N485" i="3"/>
  <c r="AP484" i="3"/>
  <c r="AU484" i="3" s="1"/>
  <c r="AN484" i="3"/>
  <c r="AM484" i="3"/>
  <c r="AL484" i="3"/>
  <c r="AK484" i="3"/>
  <c r="V484" i="3" s="1"/>
  <c r="O484" i="3"/>
  <c r="N484" i="3"/>
  <c r="AP483" i="3"/>
  <c r="AU483" i="3" s="1"/>
  <c r="AN483" i="3"/>
  <c r="AM483" i="3"/>
  <c r="AL483" i="3"/>
  <c r="AK483" i="3"/>
  <c r="AO483" i="3" s="1"/>
  <c r="O483" i="3"/>
  <c r="N483" i="3"/>
  <c r="AP482" i="3"/>
  <c r="AU482" i="3" s="1"/>
  <c r="AN482" i="3"/>
  <c r="AM482" i="3"/>
  <c r="AL482" i="3"/>
  <c r="AK482" i="3"/>
  <c r="V482" i="3" s="1"/>
  <c r="O482" i="3"/>
  <c r="N482" i="3"/>
  <c r="AP481" i="3"/>
  <c r="AU481" i="3" s="1"/>
  <c r="AN481" i="3"/>
  <c r="AM481" i="3"/>
  <c r="AL481" i="3"/>
  <c r="AK481" i="3"/>
  <c r="AO481" i="3" s="1"/>
  <c r="W481" i="3" s="1"/>
  <c r="AF481" i="3" s="1"/>
  <c r="O481" i="3"/>
  <c r="N481" i="3"/>
  <c r="AP480" i="3"/>
  <c r="AU480" i="3" s="1"/>
  <c r="AN480" i="3"/>
  <c r="AM480" i="3"/>
  <c r="AL480" i="3"/>
  <c r="AK480" i="3"/>
  <c r="V480" i="3" s="1"/>
  <c r="O480" i="3"/>
  <c r="N480" i="3"/>
  <c r="AP479" i="3"/>
  <c r="AU479" i="3" s="1"/>
  <c r="AN479" i="3"/>
  <c r="AM479" i="3"/>
  <c r="AL479" i="3"/>
  <c r="AK479" i="3"/>
  <c r="V479" i="3" s="1"/>
  <c r="O479" i="3"/>
  <c r="N479" i="3"/>
  <c r="AP478" i="3"/>
  <c r="AU478" i="3" s="1"/>
  <c r="AN478" i="3"/>
  <c r="AM478" i="3"/>
  <c r="AL478" i="3"/>
  <c r="AK478" i="3"/>
  <c r="S478" i="3"/>
  <c r="U478" i="3" s="1"/>
  <c r="O478" i="3"/>
  <c r="N478" i="3"/>
  <c r="AP477" i="3"/>
  <c r="AU477" i="3" s="1"/>
  <c r="AN477" i="3"/>
  <c r="AM477" i="3"/>
  <c r="AL477" i="3"/>
  <c r="AK477" i="3"/>
  <c r="V477" i="3" s="1"/>
  <c r="O477" i="3"/>
  <c r="N477" i="3"/>
  <c r="AP476" i="3"/>
  <c r="AU476" i="3" s="1"/>
  <c r="AN476" i="3"/>
  <c r="AM476" i="3"/>
  <c r="AL476" i="3"/>
  <c r="AK476" i="3"/>
  <c r="AO476" i="3" s="1"/>
  <c r="O476" i="3"/>
  <c r="N476" i="3"/>
  <c r="AP475" i="3"/>
  <c r="AU475" i="3" s="1"/>
  <c r="AN475" i="3"/>
  <c r="AM475" i="3"/>
  <c r="AL475" i="3"/>
  <c r="AK475" i="3"/>
  <c r="S475" i="3"/>
  <c r="U475" i="3" s="1"/>
  <c r="O475" i="3"/>
  <c r="N475" i="3"/>
  <c r="AP474" i="3"/>
  <c r="AU474" i="3" s="1"/>
  <c r="AN474" i="3"/>
  <c r="AM474" i="3"/>
  <c r="AL474" i="3"/>
  <c r="AK474" i="3"/>
  <c r="O474" i="3"/>
  <c r="N474" i="3"/>
  <c r="AP473" i="3"/>
  <c r="AU473" i="3" s="1"/>
  <c r="AN473" i="3"/>
  <c r="AM473" i="3"/>
  <c r="AL473" i="3"/>
  <c r="AK473" i="3"/>
  <c r="O473" i="3"/>
  <c r="N473" i="3"/>
  <c r="AP472" i="3"/>
  <c r="AU472" i="3" s="1"/>
  <c r="AN472" i="3"/>
  <c r="AM472" i="3"/>
  <c r="AL472" i="3"/>
  <c r="AK472" i="3"/>
  <c r="O472" i="3"/>
  <c r="N472" i="3"/>
  <c r="AP471" i="3"/>
  <c r="AU471" i="3" s="1"/>
  <c r="AN471" i="3"/>
  <c r="AM471" i="3"/>
  <c r="AL471" i="3"/>
  <c r="AK471" i="3"/>
  <c r="O471" i="3"/>
  <c r="N471" i="3"/>
  <c r="AP470" i="3"/>
  <c r="AU470" i="3" s="1"/>
  <c r="AN470" i="3"/>
  <c r="AM470" i="3"/>
  <c r="AL470" i="3"/>
  <c r="AK470" i="3"/>
  <c r="O470" i="3"/>
  <c r="N470" i="3"/>
  <c r="AP469" i="3"/>
  <c r="AU469" i="3" s="1"/>
  <c r="AN469" i="3"/>
  <c r="AM469" i="3"/>
  <c r="AL469" i="3"/>
  <c r="AK469" i="3"/>
  <c r="O469" i="3"/>
  <c r="N469" i="3"/>
  <c r="AP468" i="3"/>
  <c r="AU468" i="3" s="1"/>
  <c r="AN468" i="3"/>
  <c r="AM468" i="3"/>
  <c r="AL468" i="3"/>
  <c r="AK468" i="3"/>
  <c r="AO468" i="3" s="1"/>
  <c r="W468" i="3" s="1"/>
  <c r="O468" i="3"/>
  <c r="N468" i="3"/>
  <c r="AP467" i="3"/>
  <c r="AU467" i="3" s="1"/>
  <c r="AN467" i="3"/>
  <c r="AM467" i="3"/>
  <c r="AL467" i="3"/>
  <c r="AK467" i="3"/>
  <c r="V467" i="3" s="1"/>
  <c r="O467" i="3"/>
  <c r="N467" i="3"/>
  <c r="AP466" i="3"/>
  <c r="AU466" i="3" s="1"/>
  <c r="AN466" i="3"/>
  <c r="AM466" i="3"/>
  <c r="AL466" i="3"/>
  <c r="AK466" i="3"/>
  <c r="V466" i="3" s="1"/>
  <c r="O466" i="3"/>
  <c r="N466" i="3"/>
  <c r="AP465" i="3"/>
  <c r="AU465" i="3" s="1"/>
  <c r="AN465" i="3"/>
  <c r="AM465" i="3"/>
  <c r="AL465" i="3"/>
  <c r="AK465" i="3"/>
  <c r="S465" i="3"/>
  <c r="U465" i="3" s="1"/>
  <c r="O465" i="3"/>
  <c r="N465" i="3"/>
  <c r="AP464" i="3"/>
  <c r="AU464" i="3" s="1"/>
  <c r="AN464" i="3"/>
  <c r="AM464" i="3"/>
  <c r="AL464" i="3"/>
  <c r="AK464" i="3"/>
  <c r="O464" i="3"/>
  <c r="N464" i="3"/>
  <c r="AP463" i="3"/>
  <c r="AU463" i="3" s="1"/>
  <c r="AN463" i="3"/>
  <c r="AM463" i="3"/>
  <c r="AL463" i="3"/>
  <c r="AK463" i="3"/>
  <c r="AO463" i="3" s="1"/>
  <c r="O463" i="3"/>
  <c r="N463" i="3"/>
  <c r="AP462" i="3"/>
  <c r="AU462" i="3" s="1"/>
  <c r="AN462" i="3"/>
  <c r="AM462" i="3"/>
  <c r="AL462" i="3"/>
  <c r="AK462" i="3"/>
  <c r="S462" i="3"/>
  <c r="U462" i="3" s="1"/>
  <c r="O462" i="3"/>
  <c r="N462" i="3"/>
  <c r="AP461" i="3"/>
  <c r="AU461" i="3" s="1"/>
  <c r="AN461" i="3"/>
  <c r="AM461" i="3"/>
  <c r="AL461" i="3"/>
  <c r="AK461" i="3"/>
  <c r="O461" i="3"/>
  <c r="N461" i="3"/>
  <c r="AP460" i="3"/>
  <c r="AU460" i="3" s="1"/>
  <c r="AN460" i="3"/>
  <c r="AM460" i="3"/>
  <c r="AL460" i="3"/>
  <c r="AK460" i="3"/>
  <c r="V460" i="3" s="1"/>
  <c r="O460" i="3"/>
  <c r="N460" i="3"/>
  <c r="AP459" i="3"/>
  <c r="AU459" i="3" s="1"/>
  <c r="AN459" i="3"/>
  <c r="AM459" i="3"/>
  <c r="AL459" i="3"/>
  <c r="AK459" i="3"/>
  <c r="V459" i="3" s="1"/>
  <c r="O459" i="3"/>
  <c r="N459" i="3"/>
  <c r="AP458" i="3"/>
  <c r="AU458" i="3" s="1"/>
  <c r="AN458" i="3"/>
  <c r="AM458" i="3"/>
  <c r="AL458" i="3"/>
  <c r="AK458" i="3"/>
  <c r="O458" i="3"/>
  <c r="N458" i="3"/>
  <c r="AP457" i="3"/>
  <c r="AU457" i="3" s="1"/>
  <c r="AN457" i="3"/>
  <c r="AM457" i="3"/>
  <c r="AL457" i="3"/>
  <c r="AK457" i="3"/>
  <c r="O457" i="3"/>
  <c r="N457" i="3"/>
  <c r="AP456" i="3"/>
  <c r="AU456" i="3" s="1"/>
  <c r="AN456" i="3"/>
  <c r="AM456" i="3"/>
  <c r="AL456" i="3"/>
  <c r="AK456" i="3"/>
  <c r="O456" i="3"/>
  <c r="N456" i="3"/>
  <c r="AP455" i="3"/>
  <c r="AU455" i="3" s="1"/>
  <c r="AN455" i="3"/>
  <c r="AM455" i="3"/>
  <c r="AL455" i="3"/>
  <c r="AK455" i="3"/>
  <c r="AO455" i="3" s="1"/>
  <c r="O455" i="3"/>
  <c r="N455" i="3"/>
  <c r="AP454" i="3"/>
  <c r="AU454" i="3" s="1"/>
  <c r="AN454" i="3"/>
  <c r="AM454" i="3"/>
  <c r="AL454" i="3"/>
  <c r="AK454" i="3"/>
  <c r="O454" i="3"/>
  <c r="N454" i="3"/>
  <c r="AP453" i="3"/>
  <c r="AU453" i="3" s="1"/>
  <c r="AN453" i="3"/>
  <c r="AM453" i="3"/>
  <c r="AL453" i="3"/>
  <c r="AK453" i="3"/>
  <c r="O453" i="3"/>
  <c r="N453" i="3"/>
  <c r="AP452" i="3"/>
  <c r="AU452" i="3" s="1"/>
  <c r="AN452" i="3"/>
  <c r="AM452" i="3"/>
  <c r="AL452" i="3"/>
  <c r="AK452" i="3"/>
  <c r="V452" i="3" s="1"/>
  <c r="S452" i="3"/>
  <c r="U452" i="3" s="1"/>
  <c r="O452" i="3"/>
  <c r="N452" i="3"/>
  <c r="AP451" i="3"/>
  <c r="AU451" i="3" s="1"/>
  <c r="AN451" i="3"/>
  <c r="AM451" i="3"/>
  <c r="AL451" i="3"/>
  <c r="AK451" i="3"/>
  <c r="O451" i="3"/>
  <c r="N451" i="3"/>
  <c r="AP450" i="3"/>
  <c r="AU450" i="3" s="1"/>
  <c r="AN450" i="3"/>
  <c r="AM450" i="3"/>
  <c r="AL450" i="3"/>
  <c r="AK450" i="3"/>
  <c r="O450" i="3"/>
  <c r="N450" i="3"/>
  <c r="AP449" i="3"/>
  <c r="AU449" i="3" s="1"/>
  <c r="AN449" i="3"/>
  <c r="AM449" i="3"/>
  <c r="AL449" i="3"/>
  <c r="AK449" i="3"/>
  <c r="AO449" i="3" s="1"/>
  <c r="O449" i="3"/>
  <c r="N449" i="3"/>
  <c r="AP448" i="3"/>
  <c r="AU448" i="3" s="1"/>
  <c r="AN448" i="3"/>
  <c r="AM448" i="3"/>
  <c r="AL448" i="3"/>
  <c r="AK448" i="3"/>
  <c r="V448" i="3" s="1"/>
  <c r="O448" i="3"/>
  <c r="N448" i="3"/>
  <c r="AP447" i="3"/>
  <c r="AU447" i="3" s="1"/>
  <c r="AN447" i="3"/>
  <c r="AM447" i="3"/>
  <c r="AL447" i="3"/>
  <c r="AK447" i="3"/>
  <c r="AO447" i="3" s="1"/>
  <c r="W447" i="3" s="1"/>
  <c r="AF447" i="3" s="1"/>
  <c r="O447" i="3"/>
  <c r="N447" i="3"/>
  <c r="AP446" i="3"/>
  <c r="AU446" i="3" s="1"/>
  <c r="AN446" i="3"/>
  <c r="AM446" i="3"/>
  <c r="AL446" i="3"/>
  <c r="AK446" i="3"/>
  <c r="V446" i="3" s="1"/>
  <c r="O446" i="3"/>
  <c r="N446" i="3"/>
  <c r="AP445" i="3"/>
  <c r="AU445" i="3" s="1"/>
  <c r="AN445" i="3"/>
  <c r="AM445" i="3"/>
  <c r="AL445" i="3"/>
  <c r="AK445" i="3"/>
  <c r="V445" i="3" s="1"/>
  <c r="O445" i="3"/>
  <c r="N445" i="3"/>
  <c r="AP444" i="3"/>
  <c r="AU444" i="3" s="1"/>
  <c r="AN444" i="3"/>
  <c r="AM444" i="3"/>
  <c r="AL444" i="3"/>
  <c r="AK444" i="3"/>
  <c r="AO444" i="3" s="1"/>
  <c r="O444" i="3"/>
  <c r="N444" i="3"/>
  <c r="AP443" i="3"/>
  <c r="AU443" i="3" s="1"/>
  <c r="AN443" i="3"/>
  <c r="AM443" i="3"/>
  <c r="AL443" i="3"/>
  <c r="AK443" i="3"/>
  <c r="O443" i="3"/>
  <c r="N443" i="3"/>
  <c r="AP442" i="3"/>
  <c r="AU442" i="3" s="1"/>
  <c r="AN442" i="3"/>
  <c r="AM442" i="3"/>
  <c r="AL442" i="3"/>
  <c r="AK442" i="3"/>
  <c r="AO442" i="3" s="1"/>
  <c r="O442" i="3"/>
  <c r="N442" i="3"/>
  <c r="AP441" i="3"/>
  <c r="AU441" i="3" s="1"/>
  <c r="AN441" i="3"/>
  <c r="AM441" i="3"/>
  <c r="AL441" i="3"/>
  <c r="AK441" i="3"/>
  <c r="V441" i="3" s="1"/>
  <c r="O441" i="3"/>
  <c r="N441" i="3"/>
  <c r="AP440" i="3"/>
  <c r="AU440" i="3" s="1"/>
  <c r="AN440" i="3"/>
  <c r="AM440" i="3"/>
  <c r="AL440" i="3"/>
  <c r="AK440" i="3"/>
  <c r="O440" i="3"/>
  <c r="N440" i="3"/>
  <c r="AP439" i="3"/>
  <c r="AU439" i="3" s="1"/>
  <c r="AN439" i="3"/>
  <c r="AM439" i="3"/>
  <c r="AL439" i="3"/>
  <c r="AK439" i="3"/>
  <c r="S439" i="3"/>
  <c r="U439" i="3" s="1"/>
  <c r="O439" i="3"/>
  <c r="N439" i="3"/>
  <c r="AP438" i="3"/>
  <c r="AN438" i="3"/>
  <c r="AM438" i="3"/>
  <c r="AL438" i="3"/>
  <c r="AK438" i="3"/>
  <c r="AO438" i="3" s="1"/>
  <c r="O438" i="3"/>
  <c r="N438" i="3"/>
  <c r="AP437" i="3"/>
  <c r="AU437" i="3" s="1"/>
  <c r="AN437" i="3"/>
  <c r="AM437" i="3"/>
  <c r="AL437" i="3"/>
  <c r="AK437" i="3"/>
  <c r="V437" i="3" s="1"/>
  <c r="O437" i="3"/>
  <c r="N437" i="3"/>
  <c r="AP436" i="3"/>
  <c r="AU436" i="3" s="1"/>
  <c r="AN436" i="3"/>
  <c r="AM436" i="3"/>
  <c r="AL436" i="3"/>
  <c r="AK436" i="3"/>
  <c r="S436" i="3"/>
  <c r="U436" i="3" s="1"/>
  <c r="O436" i="3"/>
  <c r="N436" i="3"/>
  <c r="AP435" i="3"/>
  <c r="AN435" i="3"/>
  <c r="AM435" i="3"/>
  <c r="AL435" i="3"/>
  <c r="AK435" i="3"/>
  <c r="O435" i="3"/>
  <c r="N435" i="3"/>
  <c r="AP434" i="3"/>
  <c r="AU434" i="3" s="1"/>
  <c r="AN434" i="3"/>
  <c r="AM434" i="3"/>
  <c r="AL434" i="3"/>
  <c r="AK434" i="3"/>
  <c r="O434" i="3"/>
  <c r="N434" i="3"/>
  <c r="AP433" i="3"/>
  <c r="AU433" i="3" s="1"/>
  <c r="AN433" i="3"/>
  <c r="AM433" i="3"/>
  <c r="AL433" i="3"/>
  <c r="AK433" i="3"/>
  <c r="O433" i="3"/>
  <c r="N433" i="3"/>
  <c r="AP432" i="3"/>
  <c r="AU432" i="3" s="1"/>
  <c r="AN432" i="3"/>
  <c r="AM432" i="3"/>
  <c r="AL432" i="3"/>
  <c r="AK432" i="3"/>
  <c r="V432" i="3" s="1"/>
  <c r="O432" i="3"/>
  <c r="N432" i="3"/>
  <c r="AP431" i="3"/>
  <c r="AU431" i="3" s="1"/>
  <c r="AN431" i="3"/>
  <c r="AM431" i="3"/>
  <c r="AL431" i="3"/>
  <c r="AK431" i="3"/>
  <c r="AO431" i="3" s="1"/>
  <c r="O431" i="3"/>
  <c r="N431" i="3"/>
  <c r="AP430" i="3"/>
  <c r="AU430" i="3" s="1"/>
  <c r="AN430" i="3"/>
  <c r="AM430" i="3"/>
  <c r="AL430" i="3"/>
  <c r="AK430" i="3"/>
  <c r="V430" i="3" s="1"/>
  <c r="O430" i="3"/>
  <c r="N430" i="3"/>
  <c r="AP429" i="3"/>
  <c r="AU429" i="3" s="1"/>
  <c r="AN429" i="3"/>
  <c r="AM429" i="3"/>
  <c r="AL429" i="3"/>
  <c r="AK429" i="3"/>
  <c r="AO429" i="3" s="1"/>
  <c r="W429" i="3" s="1"/>
  <c r="AF429" i="3" s="1"/>
  <c r="O429" i="3"/>
  <c r="N429" i="3"/>
  <c r="AP428" i="3"/>
  <c r="AU428" i="3" s="1"/>
  <c r="AN428" i="3"/>
  <c r="AM428" i="3"/>
  <c r="AL428" i="3"/>
  <c r="AK428" i="3"/>
  <c r="V428" i="3" s="1"/>
  <c r="O428" i="3"/>
  <c r="N428" i="3"/>
  <c r="AP427" i="3"/>
  <c r="AU427" i="3" s="1"/>
  <c r="AN427" i="3"/>
  <c r="AM427" i="3"/>
  <c r="AL427" i="3"/>
  <c r="AK427" i="3"/>
  <c r="O427" i="3"/>
  <c r="N427" i="3"/>
  <c r="AP426" i="3"/>
  <c r="AU426" i="3" s="1"/>
  <c r="AN426" i="3"/>
  <c r="AM426" i="3"/>
  <c r="AL426" i="3"/>
  <c r="AK426" i="3"/>
  <c r="S426" i="3"/>
  <c r="U426" i="3" s="1"/>
  <c r="O426" i="3"/>
  <c r="N426" i="3"/>
  <c r="AP425" i="3"/>
  <c r="AU425" i="3" s="1"/>
  <c r="AN425" i="3"/>
  <c r="AM425" i="3"/>
  <c r="AL425" i="3"/>
  <c r="AK425" i="3"/>
  <c r="AO425" i="3" s="1"/>
  <c r="O425" i="3"/>
  <c r="N425" i="3"/>
  <c r="AP424" i="3"/>
  <c r="AU424" i="3" s="1"/>
  <c r="AN424" i="3"/>
  <c r="AM424" i="3"/>
  <c r="AL424" i="3"/>
  <c r="AK424" i="3"/>
  <c r="O424" i="3"/>
  <c r="N424" i="3"/>
  <c r="AP423" i="3"/>
  <c r="AU423" i="3" s="1"/>
  <c r="AN423" i="3"/>
  <c r="AM423" i="3"/>
  <c r="AL423" i="3"/>
  <c r="AK423" i="3"/>
  <c r="S423" i="3"/>
  <c r="U423" i="3" s="1"/>
  <c r="O423" i="3"/>
  <c r="N423" i="3"/>
  <c r="AP422" i="3"/>
  <c r="AU422" i="3" s="1"/>
  <c r="AN422" i="3"/>
  <c r="AM422" i="3"/>
  <c r="AL422" i="3"/>
  <c r="AK422" i="3"/>
  <c r="O422" i="3"/>
  <c r="N422" i="3"/>
  <c r="AP421" i="3"/>
  <c r="AU421" i="3" s="1"/>
  <c r="AN421" i="3"/>
  <c r="AM421" i="3"/>
  <c r="AL421" i="3"/>
  <c r="AK421" i="3"/>
  <c r="O421" i="3"/>
  <c r="N421" i="3"/>
  <c r="AP420" i="3"/>
  <c r="AU420" i="3" s="1"/>
  <c r="AN420" i="3"/>
  <c r="AM420" i="3"/>
  <c r="AL420" i="3"/>
  <c r="AK420" i="3"/>
  <c r="V420" i="3" s="1"/>
  <c r="O420" i="3"/>
  <c r="N420" i="3"/>
  <c r="AP419" i="3"/>
  <c r="AU419" i="3" s="1"/>
  <c r="AN419" i="3"/>
  <c r="AM419" i="3"/>
  <c r="AL419" i="3"/>
  <c r="AK419" i="3"/>
  <c r="V419" i="3" s="1"/>
  <c r="O419" i="3"/>
  <c r="N419" i="3"/>
  <c r="AP418" i="3"/>
  <c r="AU418" i="3" s="1"/>
  <c r="AN418" i="3"/>
  <c r="AM418" i="3"/>
  <c r="AL418" i="3"/>
  <c r="AK418" i="3"/>
  <c r="AO418" i="3" s="1"/>
  <c r="O418" i="3"/>
  <c r="N418" i="3"/>
  <c r="AP417" i="3"/>
  <c r="AU417" i="3" s="1"/>
  <c r="AN417" i="3"/>
  <c r="AM417" i="3"/>
  <c r="AL417" i="3"/>
  <c r="AK417" i="3"/>
  <c r="V417" i="3" s="1"/>
  <c r="O417" i="3"/>
  <c r="N417" i="3"/>
  <c r="AP416" i="3"/>
  <c r="AU416" i="3" s="1"/>
  <c r="AN416" i="3"/>
  <c r="AM416" i="3"/>
  <c r="AL416" i="3"/>
  <c r="AK416" i="3"/>
  <c r="AO416" i="3" s="1"/>
  <c r="W416" i="3" s="1"/>
  <c r="AF416" i="3" s="1"/>
  <c r="O416" i="3"/>
  <c r="N416" i="3"/>
  <c r="AP415" i="3"/>
  <c r="AU415" i="3" s="1"/>
  <c r="AN415" i="3"/>
  <c r="AM415" i="3"/>
  <c r="AL415" i="3"/>
  <c r="AK415" i="3"/>
  <c r="V415" i="3" s="1"/>
  <c r="O415" i="3"/>
  <c r="N415" i="3"/>
  <c r="AP414" i="3"/>
  <c r="AU414" i="3" s="1"/>
  <c r="AN414" i="3"/>
  <c r="AM414" i="3"/>
  <c r="AL414" i="3"/>
  <c r="AK414" i="3"/>
  <c r="O414" i="3"/>
  <c r="N414" i="3"/>
  <c r="AP413" i="3"/>
  <c r="AU413" i="3" s="1"/>
  <c r="AN413" i="3"/>
  <c r="AM413" i="3"/>
  <c r="AL413" i="3"/>
  <c r="AK413" i="3"/>
  <c r="S413" i="3"/>
  <c r="U413" i="3" s="1"/>
  <c r="O413" i="3"/>
  <c r="N413" i="3"/>
  <c r="AP412" i="3"/>
  <c r="AU412" i="3" s="1"/>
  <c r="AN412" i="3"/>
  <c r="AM412" i="3"/>
  <c r="AL412" i="3"/>
  <c r="AK412" i="3"/>
  <c r="AO412" i="3" s="1"/>
  <c r="O412" i="3"/>
  <c r="N412" i="3"/>
  <c r="AP411" i="3"/>
  <c r="AU411" i="3" s="1"/>
  <c r="AN411" i="3"/>
  <c r="AM411" i="3"/>
  <c r="AL411" i="3"/>
  <c r="AK411" i="3"/>
  <c r="O411" i="3"/>
  <c r="N411" i="3"/>
  <c r="AP410" i="3"/>
  <c r="AU410" i="3" s="1"/>
  <c r="AN410" i="3"/>
  <c r="AM410" i="3"/>
  <c r="AL410" i="3"/>
  <c r="AK410" i="3"/>
  <c r="S410" i="3"/>
  <c r="U410" i="3" s="1"/>
  <c r="O410" i="3"/>
  <c r="N410" i="3"/>
  <c r="AP409" i="3"/>
  <c r="AU409" i="3" s="1"/>
  <c r="AN409" i="3"/>
  <c r="AM409" i="3"/>
  <c r="AL409" i="3"/>
  <c r="AK409" i="3"/>
  <c r="O409" i="3"/>
  <c r="N409" i="3"/>
  <c r="AP408" i="3"/>
  <c r="AU408" i="3" s="1"/>
  <c r="AN408" i="3"/>
  <c r="AM408" i="3"/>
  <c r="AL408" i="3"/>
  <c r="AK408" i="3"/>
  <c r="V408" i="3" s="1"/>
  <c r="O408" i="3"/>
  <c r="N408" i="3"/>
  <c r="AP407" i="3"/>
  <c r="AU407" i="3" s="1"/>
  <c r="AN407" i="3"/>
  <c r="AM407" i="3"/>
  <c r="AL407" i="3"/>
  <c r="AK407" i="3"/>
  <c r="O407" i="3"/>
  <c r="N407" i="3"/>
  <c r="AP406" i="3"/>
  <c r="AU406" i="3" s="1"/>
  <c r="AN406" i="3"/>
  <c r="AM406" i="3"/>
  <c r="AL406" i="3"/>
  <c r="AK406" i="3"/>
  <c r="V406" i="3" s="1"/>
  <c r="O406" i="3"/>
  <c r="N406" i="3"/>
  <c r="AP405" i="3"/>
  <c r="AU405" i="3" s="1"/>
  <c r="AN405" i="3"/>
  <c r="AM405" i="3"/>
  <c r="AL405" i="3"/>
  <c r="AK405" i="3"/>
  <c r="AO405" i="3" s="1"/>
  <c r="O405" i="3"/>
  <c r="N405" i="3"/>
  <c r="AP404" i="3"/>
  <c r="AU404" i="3" s="1"/>
  <c r="AN404" i="3"/>
  <c r="AM404" i="3"/>
  <c r="AL404" i="3"/>
  <c r="AK404" i="3"/>
  <c r="O404" i="3"/>
  <c r="N404" i="3"/>
  <c r="AP403" i="3"/>
  <c r="AU403" i="3" s="1"/>
  <c r="AN403" i="3"/>
  <c r="AM403" i="3"/>
  <c r="AL403" i="3"/>
  <c r="AK403" i="3"/>
  <c r="S403" i="3"/>
  <c r="U403" i="3" s="1"/>
  <c r="O403" i="3"/>
  <c r="N403" i="3"/>
  <c r="AP402" i="3"/>
  <c r="AU402" i="3" s="1"/>
  <c r="AN402" i="3"/>
  <c r="AM402" i="3"/>
  <c r="AL402" i="3"/>
  <c r="AK402" i="3"/>
  <c r="S402" i="3"/>
  <c r="U402" i="3" s="1"/>
  <c r="O402" i="3"/>
  <c r="AJ402" i="3" s="1"/>
  <c r="N402" i="3"/>
  <c r="AP401" i="3"/>
  <c r="AU401" i="3" s="1"/>
  <c r="AN401" i="3"/>
  <c r="AM401" i="3"/>
  <c r="AL401" i="3"/>
  <c r="AK401" i="3"/>
  <c r="O401" i="3"/>
  <c r="N401" i="3"/>
  <c r="AP400" i="3"/>
  <c r="AU400" i="3" s="1"/>
  <c r="AN400" i="3"/>
  <c r="AM400" i="3"/>
  <c r="AL400" i="3"/>
  <c r="AK400" i="3"/>
  <c r="AO400" i="3" s="1"/>
  <c r="O400" i="3"/>
  <c r="N400" i="3"/>
  <c r="AP399" i="3"/>
  <c r="AU399" i="3" s="1"/>
  <c r="AN399" i="3"/>
  <c r="AM399" i="3"/>
  <c r="AL399" i="3"/>
  <c r="AK399" i="3"/>
  <c r="V399" i="3" s="1"/>
  <c r="O399" i="3"/>
  <c r="N399" i="3"/>
  <c r="AP398" i="3"/>
  <c r="AU398" i="3" s="1"/>
  <c r="AN398" i="3"/>
  <c r="AM398" i="3"/>
  <c r="AL398" i="3"/>
  <c r="AK398" i="3"/>
  <c r="O398" i="3"/>
  <c r="N398" i="3"/>
  <c r="AP397" i="3"/>
  <c r="AU397" i="3" s="1"/>
  <c r="AN397" i="3"/>
  <c r="AM397" i="3"/>
  <c r="AL397" i="3"/>
  <c r="AK397" i="3"/>
  <c r="S397" i="3"/>
  <c r="U397" i="3" s="1"/>
  <c r="O397" i="3"/>
  <c r="N397" i="3"/>
  <c r="AP396" i="3"/>
  <c r="AU396" i="3" s="1"/>
  <c r="AN396" i="3"/>
  <c r="AM396" i="3"/>
  <c r="AL396" i="3"/>
  <c r="AK396" i="3"/>
  <c r="AO396" i="3" s="1"/>
  <c r="O396" i="3"/>
  <c r="N396" i="3"/>
  <c r="AP395" i="3"/>
  <c r="AU395" i="3" s="1"/>
  <c r="AN395" i="3"/>
  <c r="AM395" i="3"/>
  <c r="AL395" i="3"/>
  <c r="AK395" i="3"/>
  <c r="O395" i="3"/>
  <c r="N395" i="3"/>
  <c r="AP394" i="3"/>
  <c r="AU394" i="3" s="1"/>
  <c r="AN394" i="3"/>
  <c r="AM394" i="3"/>
  <c r="AL394" i="3"/>
  <c r="AK394" i="3"/>
  <c r="V394" i="3" s="1"/>
  <c r="S394" i="3"/>
  <c r="U394" i="3" s="1"/>
  <c r="O394" i="3"/>
  <c r="N394" i="3"/>
  <c r="AP393" i="3"/>
  <c r="AU393" i="3" s="1"/>
  <c r="AN393" i="3"/>
  <c r="AM393" i="3"/>
  <c r="AL393" i="3"/>
  <c r="AK393" i="3"/>
  <c r="V393" i="3" s="1"/>
  <c r="O393" i="3"/>
  <c r="N393" i="3"/>
  <c r="AP392" i="3"/>
  <c r="AU392" i="3" s="1"/>
  <c r="AN392" i="3"/>
  <c r="AM392" i="3"/>
  <c r="AL392" i="3"/>
  <c r="AK392" i="3"/>
  <c r="O392" i="3"/>
  <c r="N392" i="3"/>
  <c r="AP391" i="3"/>
  <c r="AN391" i="3"/>
  <c r="AM391" i="3"/>
  <c r="AL391" i="3"/>
  <c r="AK391" i="3"/>
  <c r="O391" i="3"/>
  <c r="N391" i="3"/>
  <c r="AP390" i="3"/>
  <c r="AU390" i="3" s="1"/>
  <c r="AN390" i="3"/>
  <c r="AM390" i="3"/>
  <c r="AL390" i="3"/>
  <c r="AK390" i="3"/>
  <c r="V390" i="3" s="1"/>
  <c r="O390" i="3"/>
  <c r="N390" i="3"/>
  <c r="AP389" i="3"/>
  <c r="AU389" i="3" s="1"/>
  <c r="AN389" i="3"/>
  <c r="AM389" i="3"/>
  <c r="AL389" i="3"/>
  <c r="AK389" i="3"/>
  <c r="V389" i="3" s="1"/>
  <c r="O389" i="3"/>
  <c r="N389" i="3"/>
  <c r="AP388" i="3"/>
  <c r="AN388" i="3"/>
  <c r="AM388" i="3"/>
  <c r="AL388" i="3"/>
  <c r="AK388" i="3"/>
  <c r="V388" i="3" s="1"/>
  <c r="O388" i="3"/>
  <c r="N388" i="3"/>
  <c r="AP387" i="3"/>
  <c r="AU387" i="3" s="1"/>
  <c r="AN387" i="3"/>
  <c r="AM387" i="3"/>
  <c r="AL387" i="3"/>
  <c r="AK387" i="3"/>
  <c r="O387" i="3"/>
  <c r="N387" i="3"/>
  <c r="AP386" i="3"/>
  <c r="AU386" i="3" s="1"/>
  <c r="AN386" i="3"/>
  <c r="AM386" i="3"/>
  <c r="AL386" i="3"/>
  <c r="AK386" i="3"/>
  <c r="V386" i="3" s="1"/>
  <c r="O386" i="3"/>
  <c r="N386" i="3"/>
  <c r="AP385" i="3"/>
  <c r="AU385" i="3" s="1"/>
  <c r="AN385" i="3"/>
  <c r="AM385" i="3"/>
  <c r="AL385" i="3"/>
  <c r="AK385" i="3"/>
  <c r="V385" i="3" s="1"/>
  <c r="O385" i="3"/>
  <c r="N385" i="3"/>
  <c r="AP384" i="3"/>
  <c r="AU384" i="3" s="1"/>
  <c r="AN384" i="3"/>
  <c r="AM384" i="3"/>
  <c r="AL384" i="3"/>
  <c r="AK384" i="3"/>
  <c r="V384" i="3" s="1"/>
  <c r="S384" i="3"/>
  <c r="U384" i="3" s="1"/>
  <c r="O384" i="3"/>
  <c r="N384" i="3"/>
  <c r="AP383" i="3"/>
  <c r="AU383" i="3" s="1"/>
  <c r="AN383" i="3"/>
  <c r="AM383" i="3"/>
  <c r="AL383" i="3"/>
  <c r="AK383" i="3"/>
  <c r="AO383" i="3" s="1"/>
  <c r="O383" i="3"/>
  <c r="N383" i="3"/>
  <c r="AP382" i="3"/>
  <c r="AU382" i="3" s="1"/>
  <c r="AN382" i="3"/>
  <c r="AM382" i="3"/>
  <c r="AL382" i="3"/>
  <c r="AK382" i="3"/>
  <c r="O382" i="3"/>
  <c r="N382" i="3"/>
  <c r="AP381" i="3"/>
  <c r="AU381" i="3" s="1"/>
  <c r="AN381" i="3"/>
  <c r="AM381" i="3"/>
  <c r="AL381" i="3"/>
  <c r="AK381" i="3"/>
  <c r="V381" i="3" s="1"/>
  <c r="S381" i="3"/>
  <c r="U381" i="3" s="1"/>
  <c r="O381" i="3"/>
  <c r="N381" i="3"/>
  <c r="AP380" i="3"/>
  <c r="AU380" i="3" s="1"/>
  <c r="AN380" i="3"/>
  <c r="AM380" i="3"/>
  <c r="AL380" i="3"/>
  <c r="AK380" i="3"/>
  <c r="O380" i="3"/>
  <c r="N380" i="3"/>
  <c r="AP379" i="3"/>
  <c r="AU379" i="3" s="1"/>
  <c r="AN379" i="3"/>
  <c r="AM379" i="3"/>
  <c r="AL379" i="3"/>
  <c r="AK379" i="3"/>
  <c r="V379" i="3" s="1"/>
  <c r="O379" i="3"/>
  <c r="N379" i="3"/>
  <c r="AP378" i="3"/>
  <c r="AU378" i="3" s="1"/>
  <c r="AN378" i="3"/>
  <c r="AM378" i="3"/>
  <c r="AL378" i="3"/>
  <c r="AK378" i="3"/>
  <c r="O378" i="3"/>
  <c r="N378" i="3"/>
  <c r="AP377" i="3"/>
  <c r="AU377" i="3" s="1"/>
  <c r="AN377" i="3"/>
  <c r="AM377" i="3"/>
  <c r="AL377" i="3"/>
  <c r="AK377" i="3"/>
  <c r="O377" i="3"/>
  <c r="N377" i="3"/>
  <c r="AP376" i="3"/>
  <c r="AU376" i="3" s="1"/>
  <c r="AN376" i="3"/>
  <c r="AM376" i="3"/>
  <c r="AL376" i="3"/>
  <c r="AK376" i="3"/>
  <c r="V376" i="3" s="1"/>
  <c r="O376" i="3"/>
  <c r="N376" i="3"/>
  <c r="AP375" i="3"/>
  <c r="AU375" i="3" s="1"/>
  <c r="AN375" i="3"/>
  <c r="AM375" i="3"/>
  <c r="AL375" i="3"/>
  <c r="AK375" i="3"/>
  <c r="V375" i="3" s="1"/>
  <c r="O375" i="3"/>
  <c r="N375" i="3"/>
  <c r="AP374" i="3"/>
  <c r="AU374" i="3" s="1"/>
  <c r="AN374" i="3"/>
  <c r="AM374" i="3"/>
  <c r="AL374" i="3"/>
  <c r="AK374" i="3"/>
  <c r="AO374" i="3" s="1"/>
  <c r="O374" i="3"/>
  <c r="N374" i="3"/>
  <c r="AP373" i="3"/>
  <c r="AU373" i="3" s="1"/>
  <c r="AN373" i="3"/>
  <c r="AM373" i="3"/>
  <c r="AL373" i="3"/>
  <c r="AK373" i="3"/>
  <c r="O373" i="3"/>
  <c r="N373" i="3"/>
  <c r="AP372" i="3"/>
  <c r="AU372" i="3" s="1"/>
  <c r="AN372" i="3"/>
  <c r="AM372" i="3"/>
  <c r="AL372" i="3"/>
  <c r="AK372" i="3"/>
  <c r="O372" i="3"/>
  <c r="N372" i="3"/>
  <c r="AP371" i="3"/>
  <c r="AU371" i="3" s="1"/>
  <c r="AN371" i="3"/>
  <c r="AM371" i="3"/>
  <c r="AL371" i="3"/>
  <c r="AK371" i="3"/>
  <c r="V371" i="3" s="1"/>
  <c r="S371" i="3"/>
  <c r="U371" i="3" s="1"/>
  <c r="O371" i="3"/>
  <c r="N371" i="3"/>
  <c r="AP370" i="3"/>
  <c r="AN370" i="3"/>
  <c r="AM370" i="3"/>
  <c r="AL370" i="3"/>
  <c r="AK370" i="3"/>
  <c r="AO370" i="3" s="1"/>
  <c r="O370" i="3"/>
  <c r="N370" i="3"/>
  <c r="AP369" i="3"/>
  <c r="AU369" i="3" s="1"/>
  <c r="AN369" i="3"/>
  <c r="AM369" i="3"/>
  <c r="AL369" i="3"/>
  <c r="AK369" i="3"/>
  <c r="O369" i="3"/>
  <c r="N369" i="3"/>
  <c r="AP368" i="3"/>
  <c r="AU368" i="3" s="1"/>
  <c r="AN368" i="3"/>
  <c r="AM368" i="3"/>
  <c r="AL368" i="3"/>
  <c r="AK368" i="3"/>
  <c r="AO368" i="3" s="1"/>
  <c r="W368" i="3" s="1"/>
  <c r="AF368" i="3" s="1"/>
  <c r="O368" i="3"/>
  <c r="N368" i="3"/>
  <c r="AP367" i="3"/>
  <c r="AN367" i="3"/>
  <c r="AM367" i="3"/>
  <c r="AL367" i="3"/>
  <c r="AK367" i="3"/>
  <c r="V367" i="3" s="1"/>
  <c r="O367" i="3"/>
  <c r="N367" i="3"/>
  <c r="AP366" i="3"/>
  <c r="AN366" i="3"/>
  <c r="AM366" i="3"/>
  <c r="AL366" i="3"/>
  <c r="AK366" i="3"/>
  <c r="O366" i="3"/>
  <c r="N366" i="3"/>
  <c r="AP365" i="3"/>
  <c r="AU365" i="3" s="1"/>
  <c r="AN365" i="3"/>
  <c r="AM365" i="3"/>
  <c r="AL365" i="3"/>
  <c r="AK365" i="3"/>
  <c r="V365" i="3" s="1"/>
  <c r="O365" i="3"/>
  <c r="N365" i="3"/>
  <c r="AP364" i="3"/>
  <c r="AU364" i="3" s="1"/>
  <c r="AN364" i="3"/>
  <c r="AM364" i="3"/>
  <c r="AL364" i="3"/>
  <c r="AK364" i="3"/>
  <c r="V364" i="3" s="1"/>
  <c r="O364" i="3"/>
  <c r="N364" i="3"/>
  <c r="AP363" i="3"/>
  <c r="AU363" i="3" s="1"/>
  <c r="AN363" i="3"/>
  <c r="AM363" i="3"/>
  <c r="AL363" i="3"/>
  <c r="AK363" i="3"/>
  <c r="O363" i="3"/>
  <c r="N363" i="3"/>
  <c r="AP362" i="3"/>
  <c r="AU362" i="3" s="1"/>
  <c r="AN362" i="3"/>
  <c r="AM362" i="3"/>
  <c r="AL362" i="3"/>
  <c r="AK362" i="3"/>
  <c r="O362" i="3"/>
  <c r="N362" i="3"/>
  <c r="AP361" i="3"/>
  <c r="AU361" i="3" s="1"/>
  <c r="AN361" i="3"/>
  <c r="AM361" i="3"/>
  <c r="AL361" i="3"/>
  <c r="AK361" i="3"/>
  <c r="O361" i="3"/>
  <c r="N361" i="3"/>
  <c r="AP360" i="3"/>
  <c r="AU360" i="3" s="1"/>
  <c r="AN360" i="3"/>
  <c r="AM360" i="3"/>
  <c r="AL360" i="3"/>
  <c r="AK360" i="3"/>
  <c r="O360" i="3"/>
  <c r="N360" i="3"/>
  <c r="AP359" i="3"/>
  <c r="AU359" i="3" s="1"/>
  <c r="AN359" i="3"/>
  <c r="AM359" i="3"/>
  <c r="AL359" i="3"/>
  <c r="AK359" i="3"/>
  <c r="V359" i="3" s="1"/>
  <c r="O359" i="3"/>
  <c r="N359" i="3"/>
  <c r="AP358" i="3"/>
  <c r="AU358" i="3" s="1"/>
  <c r="AN358" i="3"/>
  <c r="AM358" i="3"/>
  <c r="AL358" i="3"/>
  <c r="AK358" i="3"/>
  <c r="S358" i="3"/>
  <c r="U358" i="3" s="1"/>
  <c r="O358" i="3"/>
  <c r="N358" i="3"/>
  <c r="AP357" i="3"/>
  <c r="AU357" i="3" s="1"/>
  <c r="AN357" i="3"/>
  <c r="AM357" i="3"/>
  <c r="AL357" i="3"/>
  <c r="AK357" i="3"/>
  <c r="AO357" i="3" s="1"/>
  <c r="O357" i="3"/>
  <c r="N357" i="3"/>
  <c r="AP356" i="3"/>
  <c r="AN356" i="3"/>
  <c r="AM356" i="3"/>
  <c r="AL356" i="3"/>
  <c r="AK356" i="3"/>
  <c r="V356" i="3" s="1"/>
  <c r="O356" i="3"/>
  <c r="N356" i="3"/>
  <c r="AP355" i="3"/>
  <c r="AU355" i="3" s="1"/>
  <c r="AN355" i="3"/>
  <c r="AM355" i="3"/>
  <c r="AL355" i="3"/>
  <c r="AK355" i="3"/>
  <c r="S355" i="3"/>
  <c r="U355" i="3" s="1"/>
  <c r="O355" i="3"/>
  <c r="N355" i="3"/>
  <c r="AP354" i="3"/>
  <c r="AU354" i="3" s="1"/>
  <c r="AN354" i="3"/>
  <c r="AM354" i="3"/>
  <c r="AL354" i="3"/>
  <c r="AK354" i="3"/>
  <c r="O354" i="3"/>
  <c r="N354" i="3"/>
  <c r="AP353" i="3"/>
  <c r="AU353" i="3" s="1"/>
  <c r="AN353" i="3"/>
  <c r="AM353" i="3"/>
  <c r="AL353" i="3"/>
  <c r="AK353" i="3"/>
  <c r="O353" i="3"/>
  <c r="N353" i="3"/>
  <c r="AP352" i="3"/>
  <c r="AU352" i="3" s="1"/>
  <c r="AN352" i="3"/>
  <c r="AM352" i="3"/>
  <c r="AL352" i="3"/>
  <c r="AK352" i="3"/>
  <c r="O352" i="3"/>
  <c r="N352" i="3"/>
  <c r="AP351" i="3"/>
  <c r="AU351" i="3" s="1"/>
  <c r="AN351" i="3"/>
  <c r="AM351" i="3"/>
  <c r="AL351" i="3"/>
  <c r="AK351" i="3"/>
  <c r="V351" i="3" s="1"/>
  <c r="O351" i="3"/>
  <c r="N351" i="3"/>
  <c r="AP350" i="3"/>
  <c r="AU350" i="3" s="1"/>
  <c r="AN350" i="3"/>
  <c r="AM350" i="3"/>
  <c r="AL350" i="3"/>
  <c r="AK350" i="3"/>
  <c r="V350" i="3" s="1"/>
  <c r="O350" i="3"/>
  <c r="N350" i="3"/>
  <c r="AP349" i="3"/>
  <c r="AU349" i="3" s="1"/>
  <c r="AN349" i="3"/>
  <c r="AM349" i="3"/>
  <c r="AL349" i="3"/>
  <c r="AK349" i="3"/>
  <c r="O349" i="3"/>
  <c r="N349" i="3"/>
  <c r="AP348" i="3"/>
  <c r="AU348" i="3" s="1"/>
  <c r="AN348" i="3"/>
  <c r="AM348" i="3"/>
  <c r="AL348" i="3"/>
  <c r="AK348" i="3"/>
  <c r="AO348" i="3" s="1"/>
  <c r="O348" i="3"/>
  <c r="N348" i="3"/>
  <c r="AP347" i="3"/>
  <c r="AU347" i="3" s="1"/>
  <c r="AN347" i="3"/>
  <c r="AM347" i="3"/>
  <c r="AL347" i="3"/>
  <c r="AK347" i="3"/>
  <c r="O347" i="3"/>
  <c r="N347" i="3"/>
  <c r="AP346" i="3"/>
  <c r="AU346" i="3" s="1"/>
  <c r="AN346" i="3"/>
  <c r="AM346" i="3"/>
  <c r="AL346" i="3"/>
  <c r="AK346" i="3"/>
  <c r="V346" i="3" s="1"/>
  <c r="O346" i="3"/>
  <c r="N346" i="3"/>
  <c r="AP345" i="3"/>
  <c r="AU345" i="3" s="1"/>
  <c r="AN345" i="3"/>
  <c r="AM345" i="3"/>
  <c r="AL345" i="3"/>
  <c r="AK345" i="3"/>
  <c r="S345" i="3"/>
  <c r="U345" i="3" s="1"/>
  <c r="O345" i="3"/>
  <c r="N345" i="3"/>
  <c r="AP344" i="3"/>
  <c r="AN344" i="3"/>
  <c r="AM344" i="3"/>
  <c r="AL344" i="3"/>
  <c r="AK344" i="3"/>
  <c r="AO344" i="3" s="1"/>
  <c r="O344" i="3"/>
  <c r="N344" i="3"/>
  <c r="AP343" i="3"/>
  <c r="AU343" i="3" s="1"/>
  <c r="AN343" i="3"/>
  <c r="AM343" i="3"/>
  <c r="AL343" i="3"/>
  <c r="AK343" i="3"/>
  <c r="O343" i="3"/>
  <c r="N343" i="3"/>
  <c r="AP342" i="3"/>
  <c r="AU342" i="3" s="1"/>
  <c r="AN342" i="3"/>
  <c r="AM342" i="3"/>
  <c r="AL342" i="3"/>
  <c r="AK342" i="3"/>
  <c r="S342" i="3"/>
  <c r="U342" i="3" s="1"/>
  <c r="O342" i="3"/>
  <c r="N342" i="3"/>
  <c r="AP341" i="3"/>
  <c r="AU341" i="3" s="1"/>
  <c r="AN341" i="3"/>
  <c r="AM341" i="3"/>
  <c r="AL341" i="3"/>
  <c r="AK341" i="3"/>
  <c r="V341" i="3" s="1"/>
  <c r="O341" i="3"/>
  <c r="N341" i="3"/>
  <c r="AP340" i="3"/>
  <c r="AN340" i="3"/>
  <c r="AM340" i="3"/>
  <c r="AL340" i="3"/>
  <c r="AK340" i="3"/>
  <c r="V340" i="3" s="1"/>
  <c r="O340" i="3"/>
  <c r="N340" i="3"/>
  <c r="AP339" i="3"/>
  <c r="AU339" i="3" s="1"/>
  <c r="AN339" i="3"/>
  <c r="AM339" i="3"/>
  <c r="AL339" i="3"/>
  <c r="AK339" i="3"/>
  <c r="V339" i="3" s="1"/>
  <c r="O339" i="3"/>
  <c r="N339" i="3"/>
  <c r="AP338" i="3"/>
  <c r="AN338" i="3"/>
  <c r="AM338" i="3"/>
  <c r="AL338" i="3"/>
  <c r="AK338" i="3"/>
  <c r="O338" i="3"/>
  <c r="N338" i="3"/>
  <c r="AP337" i="3"/>
  <c r="AN337" i="3"/>
  <c r="AM337" i="3"/>
  <c r="AL337" i="3"/>
  <c r="AK337" i="3"/>
  <c r="O337" i="3"/>
  <c r="N337" i="3"/>
  <c r="AP336" i="3"/>
  <c r="AU336" i="3" s="1"/>
  <c r="AN336" i="3"/>
  <c r="AM336" i="3"/>
  <c r="AL336" i="3"/>
  <c r="AK336" i="3"/>
  <c r="AO336" i="3" s="1"/>
  <c r="W336" i="3" s="1"/>
  <c r="AF336" i="3" s="1"/>
  <c r="O336" i="3"/>
  <c r="N336" i="3"/>
  <c r="AP335" i="3"/>
  <c r="AU335" i="3" s="1"/>
  <c r="AN335" i="3"/>
  <c r="AM335" i="3"/>
  <c r="AL335" i="3"/>
  <c r="AK335" i="3"/>
  <c r="AO335" i="3" s="1"/>
  <c r="O335" i="3"/>
  <c r="N335" i="3"/>
  <c r="AP334" i="3"/>
  <c r="AU334" i="3" s="1"/>
  <c r="AN334" i="3"/>
  <c r="AM334" i="3"/>
  <c r="AL334" i="3"/>
  <c r="AK334" i="3"/>
  <c r="O334" i="3"/>
  <c r="N334" i="3"/>
  <c r="AP333" i="3"/>
  <c r="AU333" i="3" s="1"/>
  <c r="AN333" i="3"/>
  <c r="AM333" i="3"/>
  <c r="AL333" i="3"/>
  <c r="AK333" i="3"/>
  <c r="V333" i="3" s="1"/>
  <c r="O333" i="3"/>
  <c r="N333" i="3"/>
  <c r="AP332" i="3"/>
  <c r="AU332" i="3" s="1"/>
  <c r="AN332" i="3"/>
  <c r="AM332" i="3"/>
  <c r="AL332" i="3"/>
  <c r="AK332" i="3"/>
  <c r="S332" i="3"/>
  <c r="U332" i="3" s="1"/>
  <c r="O332" i="3"/>
  <c r="N332" i="3"/>
  <c r="AP331" i="3"/>
  <c r="AU331" i="3" s="1"/>
  <c r="AN331" i="3"/>
  <c r="AM331" i="3"/>
  <c r="AL331" i="3"/>
  <c r="AK331" i="3"/>
  <c r="AO331" i="3" s="1"/>
  <c r="O331" i="3"/>
  <c r="N331" i="3"/>
  <c r="AP330" i="3"/>
  <c r="AU330" i="3" s="1"/>
  <c r="AN330" i="3"/>
  <c r="AM330" i="3"/>
  <c r="AL330" i="3"/>
  <c r="AK330" i="3"/>
  <c r="AO330" i="3" s="1"/>
  <c r="W330" i="3" s="1"/>
  <c r="AF330" i="3" s="1"/>
  <c r="O330" i="3"/>
  <c r="N330" i="3"/>
  <c r="AP329" i="3"/>
  <c r="AU329" i="3" s="1"/>
  <c r="AN329" i="3"/>
  <c r="AM329" i="3"/>
  <c r="AL329" i="3"/>
  <c r="AK329" i="3"/>
  <c r="S329" i="3"/>
  <c r="U329" i="3" s="1"/>
  <c r="O329" i="3"/>
  <c r="N329" i="3"/>
  <c r="AP328" i="3"/>
  <c r="AU328" i="3" s="1"/>
  <c r="AN328" i="3"/>
  <c r="AM328" i="3"/>
  <c r="AL328" i="3"/>
  <c r="AK328" i="3"/>
  <c r="V328" i="3" s="1"/>
  <c r="O328" i="3"/>
  <c r="N328" i="3"/>
  <c r="AP327" i="3"/>
  <c r="AU327" i="3" s="1"/>
  <c r="AN327" i="3"/>
  <c r="AM327" i="3"/>
  <c r="AL327" i="3"/>
  <c r="AK327" i="3"/>
  <c r="O327" i="3"/>
  <c r="N327" i="3"/>
  <c r="AP326" i="3"/>
  <c r="AU326" i="3" s="1"/>
  <c r="AN326" i="3"/>
  <c r="AM326" i="3"/>
  <c r="AL326" i="3"/>
  <c r="AK326" i="3"/>
  <c r="O326" i="3"/>
  <c r="N326" i="3"/>
  <c r="AP325" i="3"/>
  <c r="AU325" i="3" s="1"/>
  <c r="AN325" i="3"/>
  <c r="AM325" i="3"/>
  <c r="AL325" i="3"/>
  <c r="AK325" i="3"/>
  <c r="O325" i="3"/>
  <c r="N325" i="3"/>
  <c r="AP324" i="3"/>
  <c r="AU324" i="3" s="1"/>
  <c r="AN324" i="3"/>
  <c r="AM324" i="3"/>
  <c r="AL324" i="3"/>
  <c r="AK324" i="3"/>
  <c r="O324" i="3"/>
  <c r="N324" i="3"/>
  <c r="AP323" i="3"/>
  <c r="AU323" i="3" s="1"/>
  <c r="AN323" i="3"/>
  <c r="AM323" i="3"/>
  <c r="AL323" i="3"/>
  <c r="AK323" i="3"/>
  <c r="V323" i="3" s="1"/>
  <c r="O323" i="3"/>
  <c r="N323" i="3"/>
  <c r="AP322" i="3"/>
  <c r="AU322" i="3" s="1"/>
  <c r="AN322" i="3"/>
  <c r="AM322" i="3"/>
  <c r="AL322" i="3"/>
  <c r="AK322" i="3"/>
  <c r="AO322" i="3" s="1"/>
  <c r="W322" i="3" s="1"/>
  <c r="AF322" i="3" s="1"/>
  <c r="O322" i="3"/>
  <c r="N322" i="3"/>
  <c r="AP321" i="3"/>
  <c r="AU321" i="3" s="1"/>
  <c r="AN321" i="3"/>
  <c r="AM321" i="3"/>
  <c r="AL321" i="3"/>
  <c r="AK321" i="3"/>
  <c r="O321" i="3"/>
  <c r="N321" i="3"/>
  <c r="AP320" i="3"/>
  <c r="AU320" i="3" s="1"/>
  <c r="AN320" i="3"/>
  <c r="AM320" i="3"/>
  <c r="AL320" i="3"/>
  <c r="AK320" i="3"/>
  <c r="O320" i="3"/>
  <c r="N320" i="3"/>
  <c r="AP319" i="3"/>
  <c r="AU319" i="3" s="1"/>
  <c r="AN319" i="3"/>
  <c r="AM319" i="3"/>
  <c r="AL319" i="3"/>
  <c r="AK319" i="3"/>
  <c r="S319" i="3"/>
  <c r="U319" i="3" s="1"/>
  <c r="O319" i="3"/>
  <c r="N319" i="3"/>
  <c r="AP318" i="3"/>
  <c r="AU318" i="3" s="1"/>
  <c r="AN318" i="3"/>
  <c r="AM318" i="3"/>
  <c r="AL318" i="3"/>
  <c r="AK318" i="3"/>
  <c r="V318" i="3" s="1"/>
  <c r="O318" i="3"/>
  <c r="N318" i="3"/>
  <c r="AP317" i="3"/>
  <c r="AU317" i="3" s="1"/>
  <c r="AN317" i="3"/>
  <c r="AM317" i="3"/>
  <c r="AL317" i="3"/>
  <c r="AK317" i="3"/>
  <c r="AO317" i="3" s="1"/>
  <c r="W317" i="3" s="1"/>
  <c r="AF317" i="3" s="1"/>
  <c r="O317" i="3"/>
  <c r="N317" i="3"/>
  <c r="AP316" i="3"/>
  <c r="AU316" i="3" s="1"/>
  <c r="AN316" i="3"/>
  <c r="AM316" i="3"/>
  <c r="AL316" i="3"/>
  <c r="AK316" i="3"/>
  <c r="S316" i="3"/>
  <c r="U316" i="3" s="1"/>
  <c r="O316" i="3"/>
  <c r="N316" i="3"/>
  <c r="AP315" i="3"/>
  <c r="AU315" i="3" s="1"/>
  <c r="AN315" i="3"/>
  <c r="AM315" i="3"/>
  <c r="AL315" i="3"/>
  <c r="AK315" i="3"/>
  <c r="O315" i="3"/>
  <c r="N315" i="3"/>
  <c r="AP314" i="3"/>
  <c r="AU314" i="3" s="1"/>
  <c r="AN314" i="3"/>
  <c r="AM314" i="3"/>
  <c r="AL314" i="3"/>
  <c r="AK314" i="3"/>
  <c r="V314" i="3" s="1"/>
  <c r="O314" i="3"/>
  <c r="N314" i="3"/>
  <c r="AP313" i="3"/>
  <c r="AU313" i="3" s="1"/>
  <c r="AN313" i="3"/>
  <c r="AM313" i="3"/>
  <c r="AL313" i="3"/>
  <c r="AK313" i="3"/>
  <c r="O313" i="3"/>
  <c r="N313" i="3"/>
  <c r="AP312" i="3"/>
  <c r="AU312" i="3" s="1"/>
  <c r="AN312" i="3"/>
  <c r="AM312" i="3"/>
  <c r="AL312" i="3"/>
  <c r="AK312" i="3"/>
  <c r="O312" i="3"/>
  <c r="N312" i="3"/>
  <c r="AP311" i="3"/>
  <c r="AU311" i="3" s="1"/>
  <c r="AN311" i="3"/>
  <c r="AM311" i="3"/>
  <c r="AL311" i="3"/>
  <c r="AK311" i="3"/>
  <c r="O311" i="3"/>
  <c r="N311" i="3"/>
  <c r="AP310" i="3"/>
  <c r="AU310" i="3" s="1"/>
  <c r="AN310" i="3"/>
  <c r="AM310" i="3"/>
  <c r="AL310" i="3"/>
  <c r="AK310" i="3"/>
  <c r="O310" i="3"/>
  <c r="N310" i="3"/>
  <c r="AP309" i="3"/>
  <c r="AU309" i="3" s="1"/>
  <c r="AN309" i="3"/>
  <c r="AM309" i="3"/>
  <c r="AL309" i="3"/>
  <c r="AK309" i="3"/>
  <c r="AO309" i="3" s="1"/>
  <c r="W309" i="3" s="1"/>
  <c r="AF309" i="3" s="1"/>
  <c r="O309" i="3"/>
  <c r="N309" i="3"/>
  <c r="AP308" i="3"/>
  <c r="AU308" i="3" s="1"/>
  <c r="AN308" i="3"/>
  <c r="AM308" i="3"/>
  <c r="AL308" i="3"/>
  <c r="AK308" i="3"/>
  <c r="O308" i="3"/>
  <c r="N308" i="3"/>
  <c r="AP307" i="3"/>
  <c r="AU307" i="3" s="1"/>
  <c r="AN307" i="3"/>
  <c r="AM307" i="3"/>
  <c r="AL307" i="3"/>
  <c r="AK307" i="3"/>
  <c r="O307" i="3"/>
  <c r="N307" i="3"/>
  <c r="AP306" i="3"/>
  <c r="AU306" i="3" s="1"/>
  <c r="AN306" i="3"/>
  <c r="AM306" i="3"/>
  <c r="AL306" i="3"/>
  <c r="AK306" i="3"/>
  <c r="V306" i="3" s="1"/>
  <c r="S306" i="3"/>
  <c r="U306" i="3" s="1"/>
  <c r="O306" i="3"/>
  <c r="N306" i="3"/>
  <c r="AP305" i="3"/>
  <c r="AU305" i="3" s="1"/>
  <c r="AN305" i="3"/>
  <c r="AM305" i="3"/>
  <c r="AL305" i="3"/>
  <c r="AK305" i="3"/>
  <c r="O305" i="3"/>
  <c r="N305" i="3"/>
  <c r="AP304" i="3"/>
  <c r="AU304" i="3" s="1"/>
  <c r="AN304" i="3"/>
  <c r="AM304" i="3"/>
  <c r="AL304" i="3"/>
  <c r="AK304" i="3"/>
  <c r="V304" i="3" s="1"/>
  <c r="O304" i="3"/>
  <c r="N304" i="3"/>
  <c r="AP303" i="3"/>
  <c r="AU303" i="3" s="1"/>
  <c r="AN303" i="3"/>
  <c r="AM303" i="3"/>
  <c r="AL303" i="3"/>
  <c r="AK303" i="3"/>
  <c r="S303" i="3"/>
  <c r="U303" i="3" s="1"/>
  <c r="O303" i="3"/>
  <c r="N303" i="3"/>
  <c r="AP302" i="3"/>
  <c r="AU302" i="3" s="1"/>
  <c r="AN302" i="3"/>
  <c r="AM302" i="3"/>
  <c r="AL302" i="3"/>
  <c r="AK302" i="3"/>
  <c r="O302" i="3"/>
  <c r="N302" i="3"/>
  <c r="AP301" i="3"/>
  <c r="AU301" i="3" s="1"/>
  <c r="AN301" i="3"/>
  <c r="AM301" i="3"/>
  <c r="AL301" i="3"/>
  <c r="AK301" i="3"/>
  <c r="V301" i="3" s="1"/>
  <c r="O301" i="3"/>
  <c r="N301" i="3"/>
  <c r="AP300" i="3"/>
  <c r="AU300" i="3" s="1"/>
  <c r="AN300" i="3"/>
  <c r="AM300" i="3"/>
  <c r="AL300" i="3"/>
  <c r="AK300" i="3"/>
  <c r="O300" i="3"/>
  <c r="N300" i="3"/>
  <c r="AP299" i="3"/>
  <c r="AU299" i="3" s="1"/>
  <c r="AN299" i="3"/>
  <c r="AM299" i="3"/>
  <c r="AL299" i="3"/>
  <c r="AK299" i="3"/>
  <c r="O299" i="3"/>
  <c r="N299" i="3"/>
  <c r="AP298" i="3"/>
  <c r="AU298" i="3" s="1"/>
  <c r="AN298" i="3"/>
  <c r="AM298" i="3"/>
  <c r="AL298" i="3"/>
  <c r="AK298" i="3"/>
  <c r="O298" i="3"/>
  <c r="N298" i="3"/>
  <c r="AP297" i="3"/>
  <c r="AU297" i="3" s="1"/>
  <c r="AN297" i="3"/>
  <c r="AM297" i="3"/>
  <c r="AL297" i="3"/>
  <c r="AK297" i="3"/>
  <c r="O297" i="3"/>
  <c r="N297" i="3"/>
  <c r="AP296" i="3"/>
  <c r="AU296" i="3" s="1"/>
  <c r="AN296" i="3"/>
  <c r="AM296" i="3"/>
  <c r="AL296" i="3"/>
  <c r="AK296" i="3"/>
  <c r="AO296" i="3" s="1"/>
  <c r="W296" i="3" s="1"/>
  <c r="AF296" i="3" s="1"/>
  <c r="O296" i="3"/>
  <c r="N296" i="3"/>
  <c r="AP295" i="3"/>
  <c r="AU295" i="3" s="1"/>
  <c r="AN295" i="3"/>
  <c r="AM295" i="3"/>
  <c r="AL295" i="3"/>
  <c r="AK295" i="3"/>
  <c r="O295" i="3"/>
  <c r="N295" i="3"/>
  <c r="AP294" i="3"/>
  <c r="AU294" i="3" s="1"/>
  <c r="AN294" i="3"/>
  <c r="AM294" i="3"/>
  <c r="AL294" i="3"/>
  <c r="AK294" i="3"/>
  <c r="O294" i="3"/>
  <c r="N294" i="3"/>
  <c r="AP293" i="3"/>
  <c r="AU293" i="3" s="1"/>
  <c r="AN293" i="3"/>
  <c r="AM293" i="3"/>
  <c r="AL293" i="3"/>
  <c r="AK293" i="3"/>
  <c r="S293" i="3"/>
  <c r="U293" i="3" s="1"/>
  <c r="O293" i="3"/>
  <c r="N293" i="3"/>
  <c r="AP292" i="3"/>
  <c r="AU292" i="3" s="1"/>
  <c r="AN292" i="3"/>
  <c r="AM292" i="3"/>
  <c r="AL292" i="3"/>
  <c r="AK292" i="3"/>
  <c r="O292" i="3"/>
  <c r="N292" i="3"/>
  <c r="AP291" i="3"/>
  <c r="AU291" i="3" s="1"/>
  <c r="AN291" i="3"/>
  <c r="AM291" i="3"/>
  <c r="AL291" i="3"/>
  <c r="AK291" i="3"/>
  <c r="V291" i="3" s="1"/>
  <c r="O291" i="3"/>
  <c r="N291" i="3"/>
  <c r="AP290" i="3"/>
  <c r="AU290" i="3" s="1"/>
  <c r="AN290" i="3"/>
  <c r="AM290" i="3"/>
  <c r="AL290" i="3"/>
  <c r="AK290" i="3"/>
  <c r="S290" i="3"/>
  <c r="U290" i="3" s="1"/>
  <c r="O290" i="3"/>
  <c r="N290" i="3"/>
  <c r="AP289" i="3"/>
  <c r="AU289" i="3" s="1"/>
  <c r="AN289" i="3"/>
  <c r="AM289" i="3"/>
  <c r="AL289" i="3"/>
  <c r="AK289" i="3"/>
  <c r="O289" i="3"/>
  <c r="N289" i="3"/>
  <c r="AP288" i="3"/>
  <c r="AU288" i="3" s="1"/>
  <c r="AN288" i="3"/>
  <c r="AM288" i="3"/>
  <c r="AL288" i="3"/>
  <c r="AK288" i="3"/>
  <c r="O288" i="3"/>
  <c r="N288" i="3"/>
  <c r="AP287" i="3"/>
  <c r="AU287" i="3" s="1"/>
  <c r="AN287" i="3"/>
  <c r="AM287" i="3"/>
  <c r="AL287" i="3"/>
  <c r="AK287" i="3"/>
  <c r="O287" i="3"/>
  <c r="N287" i="3"/>
  <c r="AP286" i="3"/>
  <c r="AU286" i="3" s="1"/>
  <c r="AN286" i="3"/>
  <c r="AM286" i="3"/>
  <c r="AL286" i="3"/>
  <c r="AK286" i="3"/>
  <c r="V286" i="3" s="1"/>
  <c r="O286" i="3"/>
  <c r="N286" i="3"/>
  <c r="AP285" i="3"/>
  <c r="AU285" i="3" s="1"/>
  <c r="AN285" i="3"/>
  <c r="AM285" i="3"/>
  <c r="AL285" i="3"/>
  <c r="AK285" i="3"/>
  <c r="O285" i="3"/>
  <c r="N285" i="3"/>
  <c r="AP284" i="3"/>
  <c r="AU284" i="3" s="1"/>
  <c r="AN284" i="3"/>
  <c r="AM284" i="3"/>
  <c r="AL284" i="3"/>
  <c r="AK284" i="3"/>
  <c r="V284" i="3" s="1"/>
  <c r="O284" i="3"/>
  <c r="N284" i="3"/>
  <c r="AP283" i="3"/>
  <c r="AU283" i="3" s="1"/>
  <c r="AN283" i="3"/>
  <c r="AM283" i="3"/>
  <c r="AL283" i="3"/>
  <c r="AK283" i="3"/>
  <c r="AO283" i="3" s="1"/>
  <c r="O283" i="3"/>
  <c r="N283" i="3"/>
  <c r="AP282" i="3"/>
  <c r="AU282" i="3" s="1"/>
  <c r="AN282" i="3"/>
  <c r="AM282" i="3"/>
  <c r="AL282" i="3"/>
  <c r="AK282" i="3"/>
  <c r="O282" i="3"/>
  <c r="N282" i="3"/>
  <c r="AP281" i="3"/>
  <c r="AU281" i="3" s="1"/>
  <c r="AN281" i="3"/>
  <c r="AM281" i="3"/>
  <c r="AL281" i="3"/>
  <c r="AK281" i="3"/>
  <c r="O281" i="3"/>
  <c r="N281" i="3"/>
  <c r="AP280" i="3"/>
  <c r="AU280" i="3" s="1"/>
  <c r="AN280" i="3"/>
  <c r="AM280" i="3"/>
  <c r="AL280" i="3"/>
  <c r="AK280" i="3"/>
  <c r="S280" i="3"/>
  <c r="U280" i="3" s="1"/>
  <c r="O280" i="3"/>
  <c r="N280" i="3"/>
  <c r="AP279" i="3"/>
  <c r="AU279" i="3" s="1"/>
  <c r="AN279" i="3"/>
  <c r="AM279" i="3"/>
  <c r="AL279" i="3"/>
  <c r="AK279" i="3"/>
  <c r="O279" i="3"/>
  <c r="N279" i="3"/>
  <c r="AP278" i="3"/>
  <c r="AU278" i="3" s="1"/>
  <c r="AN278" i="3"/>
  <c r="AM278" i="3"/>
  <c r="AL278" i="3"/>
  <c r="AK278" i="3"/>
  <c r="O278" i="3"/>
  <c r="N278" i="3"/>
  <c r="AP277" i="3"/>
  <c r="AU277" i="3" s="1"/>
  <c r="AN277" i="3"/>
  <c r="AM277" i="3"/>
  <c r="AL277" i="3"/>
  <c r="AK277" i="3"/>
  <c r="S277" i="3"/>
  <c r="U277" i="3" s="1"/>
  <c r="O277" i="3"/>
  <c r="N277" i="3"/>
  <c r="AP276" i="3"/>
  <c r="AU276" i="3" s="1"/>
  <c r="AN276" i="3"/>
  <c r="AM276" i="3"/>
  <c r="AL276" i="3"/>
  <c r="AK276" i="3"/>
  <c r="O276" i="3"/>
  <c r="N276" i="3"/>
  <c r="AP275" i="3"/>
  <c r="AU275" i="3" s="1"/>
  <c r="AN275" i="3"/>
  <c r="AM275" i="3"/>
  <c r="AL275" i="3"/>
  <c r="AK275" i="3"/>
  <c r="O275" i="3"/>
  <c r="N275" i="3"/>
  <c r="AP274" i="3"/>
  <c r="AU274" i="3" s="1"/>
  <c r="AN274" i="3"/>
  <c r="AM274" i="3"/>
  <c r="AL274" i="3"/>
  <c r="AK274" i="3"/>
  <c r="O274" i="3"/>
  <c r="N274" i="3"/>
  <c r="AP273" i="3"/>
  <c r="AU273" i="3" s="1"/>
  <c r="AN273" i="3"/>
  <c r="AM273" i="3"/>
  <c r="AL273" i="3"/>
  <c r="AK273" i="3"/>
  <c r="O273" i="3"/>
  <c r="N273" i="3"/>
  <c r="AP272" i="3"/>
  <c r="AU272" i="3" s="1"/>
  <c r="AN272" i="3"/>
  <c r="AM272" i="3"/>
  <c r="AL272" i="3"/>
  <c r="AK272" i="3"/>
  <c r="AO272" i="3" s="1"/>
  <c r="O272" i="3"/>
  <c r="N272" i="3"/>
  <c r="AP271" i="3"/>
  <c r="AU271" i="3" s="1"/>
  <c r="AN271" i="3"/>
  <c r="AM271" i="3"/>
  <c r="AL271" i="3"/>
  <c r="AK271" i="3"/>
  <c r="O271" i="3"/>
  <c r="N271" i="3"/>
  <c r="AP270" i="3"/>
  <c r="AU270" i="3" s="1"/>
  <c r="AN270" i="3"/>
  <c r="AM270" i="3"/>
  <c r="AL270" i="3"/>
  <c r="AK270" i="3"/>
  <c r="V270" i="3" s="1"/>
  <c r="S270" i="3"/>
  <c r="U270" i="3" s="1"/>
  <c r="O270" i="3"/>
  <c r="N270" i="3"/>
  <c r="AP269" i="3"/>
  <c r="AU269" i="3" s="1"/>
  <c r="AN269" i="3"/>
  <c r="AM269" i="3"/>
  <c r="AL269" i="3"/>
  <c r="AK269" i="3"/>
  <c r="V269" i="3" s="1"/>
  <c r="S269" i="3"/>
  <c r="U269" i="3" s="1"/>
  <c r="O269" i="3"/>
  <c r="N269" i="3"/>
  <c r="AP268" i="3"/>
  <c r="AU268" i="3" s="1"/>
  <c r="AN268" i="3"/>
  <c r="AM268" i="3"/>
  <c r="AL268" i="3"/>
  <c r="AK268" i="3"/>
  <c r="O268" i="3"/>
  <c r="N268" i="3"/>
  <c r="AP267" i="3"/>
  <c r="AU267" i="3" s="1"/>
  <c r="AN267" i="3"/>
  <c r="AM267" i="3"/>
  <c r="AL267" i="3"/>
  <c r="AK267" i="3"/>
  <c r="AO267" i="3" s="1"/>
  <c r="O267" i="3"/>
  <c r="N267" i="3"/>
  <c r="AP266" i="3"/>
  <c r="AU266" i="3" s="1"/>
  <c r="AN266" i="3"/>
  <c r="AM266" i="3"/>
  <c r="AL266" i="3"/>
  <c r="AK266" i="3"/>
  <c r="O266" i="3"/>
  <c r="N266" i="3"/>
  <c r="AP265" i="3"/>
  <c r="AU265" i="3" s="1"/>
  <c r="AN265" i="3"/>
  <c r="AM265" i="3"/>
  <c r="AL265" i="3"/>
  <c r="AK265" i="3"/>
  <c r="O265" i="3"/>
  <c r="N265" i="3"/>
  <c r="AP264" i="3"/>
  <c r="AU264" i="3" s="1"/>
  <c r="AN264" i="3"/>
  <c r="AM264" i="3"/>
  <c r="AL264" i="3"/>
  <c r="AK264" i="3"/>
  <c r="V264" i="3" s="1"/>
  <c r="S264" i="3"/>
  <c r="U264" i="3" s="1"/>
  <c r="O264" i="3"/>
  <c r="N264" i="3"/>
  <c r="AP263" i="3"/>
  <c r="AU263" i="3" s="1"/>
  <c r="AN263" i="3"/>
  <c r="AM263" i="3"/>
  <c r="AL263" i="3"/>
  <c r="AK263" i="3"/>
  <c r="O263" i="3"/>
  <c r="N263" i="3"/>
  <c r="AP262" i="3"/>
  <c r="AU262" i="3" s="1"/>
  <c r="AN262" i="3"/>
  <c r="AM262" i="3"/>
  <c r="AL262" i="3"/>
  <c r="AK262" i="3"/>
  <c r="O262" i="3"/>
  <c r="N262" i="3"/>
  <c r="AP261" i="3"/>
  <c r="AU261" i="3" s="1"/>
  <c r="AN261" i="3"/>
  <c r="AM261" i="3"/>
  <c r="AL261" i="3"/>
  <c r="AK261" i="3"/>
  <c r="V261" i="3" s="1"/>
  <c r="S261" i="3"/>
  <c r="U261" i="3" s="1"/>
  <c r="O261" i="3"/>
  <c r="N261" i="3"/>
  <c r="AP260" i="3"/>
  <c r="AU260" i="3" s="1"/>
  <c r="AN260" i="3"/>
  <c r="AM260" i="3"/>
  <c r="AL260" i="3"/>
  <c r="AK260" i="3"/>
  <c r="O260" i="3"/>
  <c r="N260" i="3"/>
  <c r="AP259" i="3"/>
  <c r="AU259" i="3" s="1"/>
  <c r="AN259" i="3"/>
  <c r="AM259" i="3"/>
  <c r="AL259" i="3"/>
  <c r="AK259" i="3"/>
  <c r="V259" i="3" s="1"/>
  <c r="O259" i="3"/>
  <c r="N259" i="3"/>
  <c r="AP258" i="3"/>
  <c r="AU258" i="3" s="1"/>
  <c r="AN258" i="3"/>
  <c r="AM258" i="3"/>
  <c r="AL258" i="3"/>
  <c r="AK258" i="3"/>
  <c r="O258" i="3"/>
  <c r="N258" i="3"/>
  <c r="AP257" i="3"/>
  <c r="AN257" i="3"/>
  <c r="AM257" i="3"/>
  <c r="AL257" i="3"/>
  <c r="AK257" i="3"/>
  <c r="V257" i="3" s="1"/>
  <c r="O257" i="3"/>
  <c r="N257" i="3"/>
  <c r="AP256" i="3"/>
  <c r="AU256" i="3" s="1"/>
  <c r="AN256" i="3"/>
  <c r="AM256" i="3"/>
  <c r="AL256" i="3"/>
  <c r="AK256" i="3"/>
  <c r="O256" i="3"/>
  <c r="N256" i="3"/>
  <c r="AP255" i="3"/>
  <c r="AN255" i="3"/>
  <c r="AM255" i="3"/>
  <c r="AL255" i="3"/>
  <c r="AK255" i="3"/>
  <c r="V255" i="3" s="1"/>
  <c r="O255" i="3"/>
  <c r="N255" i="3"/>
  <c r="AP254" i="3"/>
  <c r="AN254" i="3"/>
  <c r="AM254" i="3"/>
  <c r="AL254" i="3"/>
  <c r="AK254" i="3"/>
  <c r="AO254" i="3" s="1"/>
  <c r="O254" i="3"/>
  <c r="N254" i="3"/>
  <c r="AP253" i="3"/>
  <c r="AU253" i="3" s="1"/>
  <c r="AN253" i="3"/>
  <c r="AM253" i="3"/>
  <c r="AL253" i="3"/>
  <c r="AK253" i="3"/>
  <c r="O253" i="3"/>
  <c r="N253" i="3"/>
  <c r="AP252" i="3"/>
  <c r="AU252" i="3" s="1"/>
  <c r="AN252" i="3"/>
  <c r="AM252" i="3"/>
  <c r="AL252" i="3"/>
  <c r="AK252" i="3"/>
  <c r="V252" i="3" s="1"/>
  <c r="O252" i="3"/>
  <c r="N252" i="3"/>
  <c r="AP251" i="3"/>
  <c r="AN251" i="3"/>
  <c r="AM251" i="3"/>
  <c r="AL251" i="3"/>
  <c r="AK251" i="3"/>
  <c r="AO251" i="3" s="1"/>
  <c r="W251" i="3" s="1"/>
  <c r="O251" i="3"/>
  <c r="N251" i="3"/>
  <c r="AP250" i="3"/>
  <c r="AU250" i="3" s="1"/>
  <c r="AN250" i="3"/>
  <c r="AM250" i="3"/>
  <c r="AL250" i="3"/>
  <c r="AK250" i="3"/>
  <c r="O250" i="3"/>
  <c r="N250" i="3"/>
  <c r="AP249" i="3"/>
  <c r="AU249" i="3" s="1"/>
  <c r="AN249" i="3"/>
  <c r="AM249" i="3"/>
  <c r="AL249" i="3"/>
  <c r="AK249" i="3"/>
  <c r="O249" i="3"/>
  <c r="N249" i="3"/>
  <c r="AP248" i="3"/>
  <c r="AU248" i="3" s="1"/>
  <c r="AN248" i="3"/>
  <c r="AM248" i="3"/>
  <c r="AL248" i="3"/>
  <c r="AK248" i="3"/>
  <c r="S248" i="3"/>
  <c r="U248" i="3" s="1"/>
  <c r="O248" i="3"/>
  <c r="N248" i="3"/>
  <c r="AP247" i="3"/>
  <c r="AU247" i="3" s="1"/>
  <c r="AN247" i="3"/>
  <c r="AM247" i="3"/>
  <c r="AL247" i="3"/>
  <c r="AK247" i="3"/>
  <c r="V247" i="3" s="1"/>
  <c r="O247" i="3"/>
  <c r="N247" i="3"/>
  <c r="AP246" i="3"/>
  <c r="AU246" i="3" s="1"/>
  <c r="AN246" i="3"/>
  <c r="AM246" i="3"/>
  <c r="AL246" i="3"/>
  <c r="AK246" i="3"/>
  <c r="V246" i="3" s="1"/>
  <c r="O246" i="3"/>
  <c r="N246" i="3"/>
  <c r="AP245" i="3"/>
  <c r="AU245" i="3" s="1"/>
  <c r="AN245" i="3"/>
  <c r="AM245" i="3"/>
  <c r="AL245" i="3"/>
  <c r="AK245" i="3"/>
  <c r="V245" i="3" s="1"/>
  <c r="O245" i="3"/>
  <c r="N245" i="3"/>
  <c r="AP244" i="3"/>
  <c r="AU244" i="3" s="1"/>
  <c r="AN244" i="3"/>
  <c r="AM244" i="3"/>
  <c r="AL244" i="3"/>
  <c r="AK244" i="3"/>
  <c r="O244" i="3"/>
  <c r="N244" i="3"/>
  <c r="AP243" i="3"/>
  <c r="AU243" i="3" s="1"/>
  <c r="AN243" i="3"/>
  <c r="AM243" i="3"/>
  <c r="AL243" i="3"/>
  <c r="AK243" i="3"/>
  <c r="AO243" i="3" s="1"/>
  <c r="O243" i="3"/>
  <c r="N243" i="3"/>
  <c r="AP242" i="3"/>
  <c r="AU242" i="3" s="1"/>
  <c r="AN242" i="3"/>
  <c r="AM242" i="3"/>
  <c r="AL242" i="3"/>
  <c r="AK242" i="3"/>
  <c r="O242" i="3"/>
  <c r="N242" i="3"/>
  <c r="AP241" i="3"/>
  <c r="AU241" i="3" s="1"/>
  <c r="AN241" i="3"/>
  <c r="AM241" i="3"/>
  <c r="AL241" i="3"/>
  <c r="AK241" i="3"/>
  <c r="AO241" i="3" s="1"/>
  <c r="O241" i="3"/>
  <c r="N241" i="3"/>
  <c r="AP240" i="3"/>
  <c r="AU240" i="3" s="1"/>
  <c r="AN240" i="3"/>
  <c r="AM240" i="3"/>
  <c r="AL240" i="3"/>
  <c r="AK240" i="3"/>
  <c r="V240" i="3" s="1"/>
  <c r="O240" i="3"/>
  <c r="N240" i="3"/>
  <c r="AP239" i="3"/>
  <c r="AU239" i="3" s="1"/>
  <c r="AN239" i="3"/>
  <c r="AM239" i="3"/>
  <c r="AL239" i="3"/>
  <c r="AK239" i="3"/>
  <c r="O239" i="3"/>
  <c r="N239" i="3"/>
  <c r="AP238" i="3"/>
  <c r="AU238" i="3" s="1"/>
  <c r="AN238" i="3"/>
  <c r="AM238" i="3"/>
  <c r="AL238" i="3"/>
  <c r="AK238" i="3"/>
  <c r="S238" i="3"/>
  <c r="U238" i="3" s="1"/>
  <c r="O238" i="3"/>
  <c r="N238" i="3"/>
  <c r="AP237" i="3"/>
  <c r="AU237" i="3" s="1"/>
  <c r="AN237" i="3"/>
  <c r="AM237" i="3"/>
  <c r="AL237" i="3"/>
  <c r="AK237" i="3"/>
  <c r="O237" i="3"/>
  <c r="N237" i="3"/>
  <c r="AP236" i="3"/>
  <c r="AU236" i="3" s="1"/>
  <c r="AN236" i="3"/>
  <c r="AM236" i="3"/>
  <c r="AL236" i="3"/>
  <c r="AK236" i="3"/>
  <c r="V236" i="3" s="1"/>
  <c r="O236" i="3"/>
  <c r="N236" i="3"/>
  <c r="AP235" i="3"/>
  <c r="AU235" i="3" s="1"/>
  <c r="AN235" i="3"/>
  <c r="AM235" i="3"/>
  <c r="AL235" i="3"/>
  <c r="AK235" i="3"/>
  <c r="S235" i="3"/>
  <c r="U235" i="3" s="1"/>
  <c r="O235" i="3"/>
  <c r="N235" i="3"/>
  <c r="AP234" i="3"/>
  <c r="AN234" i="3"/>
  <c r="AM234" i="3"/>
  <c r="AL234" i="3"/>
  <c r="AK234" i="3"/>
  <c r="V234" i="3" s="1"/>
  <c r="O234" i="3"/>
  <c r="N234" i="3"/>
  <c r="AP233" i="3"/>
  <c r="AU233" i="3" s="1"/>
  <c r="AN233" i="3"/>
  <c r="AM233" i="3"/>
  <c r="AL233" i="3"/>
  <c r="AK233" i="3"/>
  <c r="O233" i="3"/>
  <c r="N233" i="3"/>
  <c r="AP232" i="3"/>
  <c r="AU232" i="3" s="1"/>
  <c r="AN232" i="3"/>
  <c r="AM232" i="3"/>
  <c r="AL232" i="3"/>
  <c r="AK232" i="3"/>
  <c r="V232" i="3" s="1"/>
  <c r="O232" i="3"/>
  <c r="N232" i="3"/>
  <c r="AP231" i="3"/>
  <c r="AU231" i="3" s="1"/>
  <c r="AN231" i="3"/>
  <c r="AM231" i="3"/>
  <c r="AL231" i="3"/>
  <c r="AK231" i="3"/>
  <c r="AO231" i="3" s="1"/>
  <c r="W231" i="3" s="1"/>
  <c r="AF231" i="3" s="1"/>
  <c r="O231" i="3"/>
  <c r="N231" i="3"/>
  <c r="AP230" i="3"/>
  <c r="AU230" i="3" s="1"/>
  <c r="AN230" i="3"/>
  <c r="AM230" i="3"/>
  <c r="AL230" i="3"/>
  <c r="AK230" i="3"/>
  <c r="V230" i="3" s="1"/>
  <c r="O230" i="3"/>
  <c r="N230" i="3"/>
  <c r="AP229" i="3"/>
  <c r="AU229" i="3" s="1"/>
  <c r="AN229" i="3"/>
  <c r="AM229" i="3"/>
  <c r="AL229" i="3"/>
  <c r="AK229" i="3"/>
  <c r="V229" i="3" s="1"/>
  <c r="O229" i="3"/>
  <c r="N229" i="3"/>
  <c r="AP228" i="3"/>
  <c r="AU228" i="3" s="1"/>
  <c r="AN228" i="3"/>
  <c r="AM228" i="3"/>
  <c r="AL228" i="3"/>
  <c r="AK228" i="3"/>
  <c r="AO228" i="3" s="1"/>
  <c r="O228" i="3"/>
  <c r="N228" i="3"/>
  <c r="AP227" i="3"/>
  <c r="AU227" i="3" s="1"/>
  <c r="AN227" i="3"/>
  <c r="AM227" i="3"/>
  <c r="AL227" i="3"/>
  <c r="AK227" i="3"/>
  <c r="V227" i="3" s="1"/>
  <c r="O227" i="3"/>
  <c r="N227" i="3"/>
  <c r="AP226" i="3"/>
  <c r="AU226" i="3" s="1"/>
  <c r="AN226" i="3"/>
  <c r="AM226" i="3"/>
  <c r="AL226" i="3"/>
  <c r="AK226" i="3"/>
  <c r="O226" i="3"/>
  <c r="N226" i="3"/>
  <c r="AP225" i="3"/>
  <c r="AU225" i="3" s="1"/>
  <c r="AN225" i="3"/>
  <c r="AM225" i="3"/>
  <c r="AL225" i="3"/>
  <c r="AK225" i="3"/>
  <c r="S225" i="3"/>
  <c r="U225" i="3" s="1"/>
  <c r="O225" i="3"/>
  <c r="N225" i="3"/>
  <c r="AP224" i="3"/>
  <c r="AU224" i="3" s="1"/>
  <c r="AN224" i="3"/>
  <c r="AM224" i="3"/>
  <c r="AL224" i="3"/>
  <c r="AK224" i="3"/>
  <c r="O224" i="3"/>
  <c r="N224" i="3"/>
  <c r="AP223" i="3"/>
  <c r="AU223" i="3" s="1"/>
  <c r="AN223" i="3"/>
  <c r="AM223" i="3"/>
  <c r="AL223" i="3"/>
  <c r="AK223" i="3"/>
  <c r="O223" i="3"/>
  <c r="N223" i="3"/>
  <c r="AP222" i="3"/>
  <c r="AU222" i="3" s="1"/>
  <c r="AN222" i="3"/>
  <c r="AM222" i="3"/>
  <c r="AL222" i="3"/>
  <c r="AK222" i="3"/>
  <c r="S222" i="3"/>
  <c r="U222" i="3" s="1"/>
  <c r="O222" i="3"/>
  <c r="N222" i="3"/>
  <c r="AP221" i="3"/>
  <c r="AU221" i="3" s="1"/>
  <c r="AN221" i="3"/>
  <c r="AM221" i="3"/>
  <c r="AL221" i="3"/>
  <c r="AK221" i="3"/>
  <c r="O221" i="3"/>
  <c r="N221" i="3"/>
  <c r="AP220" i="3"/>
  <c r="AU220" i="3" s="1"/>
  <c r="AN220" i="3"/>
  <c r="AM220" i="3"/>
  <c r="AL220" i="3"/>
  <c r="AK220" i="3"/>
  <c r="V220" i="3" s="1"/>
  <c r="O220" i="3"/>
  <c r="N220" i="3"/>
  <c r="AP219" i="3"/>
  <c r="AU219" i="3" s="1"/>
  <c r="AN219" i="3"/>
  <c r="AM219" i="3"/>
  <c r="AL219" i="3"/>
  <c r="AK219" i="3"/>
  <c r="O219" i="3"/>
  <c r="N219" i="3"/>
  <c r="AP218" i="3"/>
  <c r="AU218" i="3" s="1"/>
  <c r="AN218" i="3"/>
  <c r="AM218" i="3"/>
  <c r="AL218" i="3"/>
  <c r="AK218" i="3"/>
  <c r="O218" i="3"/>
  <c r="N218" i="3"/>
  <c r="AP217" i="3"/>
  <c r="AU217" i="3" s="1"/>
  <c r="AN217" i="3"/>
  <c r="AM217" i="3"/>
  <c r="AL217" i="3"/>
  <c r="AK217" i="3"/>
  <c r="O217" i="3"/>
  <c r="N217" i="3"/>
  <c r="AP216" i="3"/>
  <c r="AN216" i="3"/>
  <c r="AM216" i="3"/>
  <c r="AL216" i="3"/>
  <c r="AK216" i="3"/>
  <c r="O216" i="3"/>
  <c r="N216" i="3"/>
  <c r="AP215" i="3"/>
  <c r="AU215" i="3" s="1"/>
  <c r="AN215" i="3"/>
  <c r="AM215" i="3"/>
  <c r="AL215" i="3"/>
  <c r="AK215" i="3"/>
  <c r="AO215" i="3" s="1"/>
  <c r="O215" i="3"/>
  <c r="N215" i="3"/>
  <c r="AP214" i="3"/>
  <c r="AU214" i="3" s="1"/>
  <c r="AN214" i="3"/>
  <c r="AM214" i="3"/>
  <c r="AL214" i="3"/>
  <c r="AK214" i="3"/>
  <c r="O214" i="3"/>
  <c r="N214" i="3"/>
  <c r="AP213" i="3"/>
  <c r="AU213" i="3" s="1"/>
  <c r="AN213" i="3"/>
  <c r="AM213" i="3"/>
  <c r="AL213" i="3"/>
  <c r="AK213" i="3"/>
  <c r="V213" i="3" s="1"/>
  <c r="O213" i="3"/>
  <c r="N213" i="3"/>
  <c r="AP212" i="3"/>
  <c r="AU212" i="3" s="1"/>
  <c r="AN212" i="3"/>
  <c r="AM212" i="3"/>
  <c r="AL212" i="3"/>
  <c r="AK212" i="3"/>
  <c r="AO212" i="3" s="1"/>
  <c r="O212" i="3"/>
  <c r="N212" i="3"/>
  <c r="AP211" i="3"/>
  <c r="AN211" i="3"/>
  <c r="AM211" i="3"/>
  <c r="AL211" i="3"/>
  <c r="AK211" i="3"/>
  <c r="AO211" i="3" s="1"/>
  <c r="O211" i="3"/>
  <c r="N211" i="3"/>
  <c r="AP210" i="3"/>
  <c r="AU210" i="3" s="1"/>
  <c r="AN210" i="3"/>
  <c r="AM210" i="3"/>
  <c r="AL210" i="3"/>
  <c r="AK210" i="3"/>
  <c r="O210" i="3"/>
  <c r="N210" i="3"/>
  <c r="AP209" i="3"/>
  <c r="AU209" i="3" s="1"/>
  <c r="AN209" i="3"/>
  <c r="AM209" i="3"/>
  <c r="AL209" i="3"/>
  <c r="AK209" i="3"/>
  <c r="S209" i="3"/>
  <c r="U209" i="3" s="1"/>
  <c r="O209" i="3"/>
  <c r="N209" i="3"/>
  <c r="AP208" i="3"/>
  <c r="AN208" i="3"/>
  <c r="AM208" i="3"/>
  <c r="AL208" i="3"/>
  <c r="AK208" i="3"/>
  <c r="O208" i="3"/>
  <c r="N208" i="3"/>
  <c r="AP207" i="3"/>
  <c r="AU207" i="3" s="1"/>
  <c r="AN207" i="3"/>
  <c r="AM207" i="3"/>
  <c r="AL207" i="3"/>
  <c r="AK207" i="3"/>
  <c r="V207" i="3" s="1"/>
  <c r="O207" i="3"/>
  <c r="N207" i="3"/>
  <c r="AP206" i="3"/>
  <c r="AU206" i="3" s="1"/>
  <c r="AN206" i="3"/>
  <c r="AM206" i="3"/>
  <c r="AL206" i="3"/>
  <c r="AK206" i="3"/>
  <c r="V206" i="3" s="1"/>
  <c r="O206" i="3"/>
  <c r="N206" i="3"/>
  <c r="AP205" i="3"/>
  <c r="AU205" i="3" s="1"/>
  <c r="AN205" i="3"/>
  <c r="AM205" i="3"/>
  <c r="AL205" i="3"/>
  <c r="AK205" i="3"/>
  <c r="V205" i="3" s="1"/>
  <c r="O205" i="3"/>
  <c r="N205" i="3"/>
  <c r="AP204" i="3"/>
  <c r="AU204" i="3" s="1"/>
  <c r="AN204" i="3"/>
  <c r="AM204" i="3"/>
  <c r="AL204" i="3"/>
  <c r="AK204" i="3"/>
  <c r="O204" i="3"/>
  <c r="N204" i="3"/>
  <c r="AP203" i="3"/>
  <c r="AU203" i="3" s="1"/>
  <c r="AN203" i="3"/>
  <c r="AM203" i="3"/>
  <c r="AL203" i="3"/>
  <c r="AK203" i="3"/>
  <c r="O203" i="3"/>
  <c r="N203" i="3"/>
  <c r="AP202" i="3"/>
  <c r="AU202" i="3" s="1"/>
  <c r="AN202" i="3"/>
  <c r="AM202" i="3"/>
  <c r="AL202" i="3"/>
  <c r="AK202" i="3"/>
  <c r="AO202" i="3" s="1"/>
  <c r="O202" i="3"/>
  <c r="N202" i="3"/>
  <c r="AP201" i="3"/>
  <c r="AU201" i="3" s="1"/>
  <c r="AN201" i="3"/>
  <c r="AM201" i="3"/>
  <c r="AL201" i="3"/>
  <c r="AK201" i="3"/>
  <c r="V201" i="3" s="1"/>
  <c r="O201" i="3"/>
  <c r="N201" i="3"/>
  <c r="AP200" i="3"/>
  <c r="AU200" i="3" s="1"/>
  <c r="AN200" i="3"/>
  <c r="AM200" i="3"/>
  <c r="AL200" i="3"/>
  <c r="AK200" i="3"/>
  <c r="AO200" i="3" s="1"/>
  <c r="W200" i="3" s="1"/>
  <c r="O200" i="3"/>
  <c r="N200" i="3"/>
  <c r="AP199" i="3"/>
  <c r="AU199" i="3" s="1"/>
  <c r="AN199" i="3"/>
  <c r="AM199" i="3"/>
  <c r="AL199" i="3"/>
  <c r="AK199" i="3"/>
  <c r="O199" i="3"/>
  <c r="N199" i="3"/>
  <c r="AP198" i="3"/>
  <c r="AU198" i="3" s="1"/>
  <c r="AN198" i="3"/>
  <c r="AM198" i="3"/>
  <c r="AL198" i="3"/>
  <c r="AK198" i="3"/>
  <c r="O198" i="3"/>
  <c r="N198" i="3"/>
  <c r="AP197" i="3"/>
  <c r="AU197" i="3" s="1"/>
  <c r="AN197" i="3"/>
  <c r="AM197" i="3"/>
  <c r="AL197" i="3"/>
  <c r="AK197" i="3"/>
  <c r="S197" i="3"/>
  <c r="U197" i="3" s="1"/>
  <c r="O197" i="3"/>
  <c r="N197" i="3"/>
  <c r="AP196" i="3"/>
  <c r="AN196" i="3"/>
  <c r="AM196" i="3"/>
  <c r="AL196" i="3"/>
  <c r="AK196" i="3"/>
  <c r="V196" i="3" s="1"/>
  <c r="O196" i="3"/>
  <c r="N196" i="3"/>
  <c r="AP195" i="3"/>
  <c r="AU195" i="3" s="1"/>
  <c r="AN195" i="3"/>
  <c r="AM195" i="3"/>
  <c r="AL195" i="3"/>
  <c r="AK195" i="3"/>
  <c r="AO195" i="3" s="1"/>
  <c r="O195" i="3"/>
  <c r="N195" i="3"/>
  <c r="AP194" i="3"/>
  <c r="AU194" i="3" s="1"/>
  <c r="AN194" i="3"/>
  <c r="AM194" i="3"/>
  <c r="AL194" i="3"/>
  <c r="AK194" i="3"/>
  <c r="V194" i="3" s="1"/>
  <c r="S194" i="3"/>
  <c r="U194" i="3" s="1"/>
  <c r="O194" i="3"/>
  <c r="N194" i="3"/>
  <c r="AP193" i="3"/>
  <c r="AU193" i="3" s="1"/>
  <c r="AN193" i="3"/>
  <c r="AM193" i="3"/>
  <c r="AL193" i="3"/>
  <c r="AK193" i="3"/>
  <c r="O193" i="3"/>
  <c r="N193" i="3"/>
  <c r="AP192" i="3"/>
  <c r="AN192" i="3"/>
  <c r="AM192" i="3"/>
  <c r="AL192" i="3"/>
  <c r="AK192" i="3"/>
  <c r="S192" i="3"/>
  <c r="U192" i="3" s="1"/>
  <c r="O192" i="3"/>
  <c r="N192" i="3"/>
  <c r="AP191" i="3"/>
  <c r="AU191" i="3" s="1"/>
  <c r="AN191" i="3"/>
  <c r="AM191" i="3"/>
  <c r="AL191" i="3"/>
  <c r="AK191" i="3"/>
  <c r="O191" i="3"/>
  <c r="N191" i="3"/>
  <c r="AP190" i="3"/>
  <c r="AU190" i="3" s="1"/>
  <c r="AN190" i="3"/>
  <c r="AM190" i="3"/>
  <c r="AL190" i="3"/>
  <c r="AK190" i="3"/>
  <c r="O190" i="3"/>
  <c r="N190" i="3"/>
  <c r="AP189" i="3"/>
  <c r="AU189" i="3" s="1"/>
  <c r="AN189" i="3"/>
  <c r="AM189" i="3"/>
  <c r="AL189" i="3"/>
  <c r="AK189" i="3"/>
  <c r="V189" i="3" s="1"/>
  <c r="O189" i="3"/>
  <c r="N189" i="3"/>
  <c r="AP188" i="3"/>
  <c r="AU188" i="3" s="1"/>
  <c r="AN188" i="3"/>
  <c r="AM188" i="3"/>
  <c r="AL188" i="3"/>
  <c r="AK188" i="3"/>
  <c r="AO188" i="3" s="1"/>
  <c r="W188" i="3" s="1"/>
  <c r="AF188" i="3" s="1"/>
  <c r="O188" i="3"/>
  <c r="N188" i="3"/>
  <c r="AP187" i="3"/>
  <c r="AN187" i="3"/>
  <c r="AM187" i="3"/>
  <c r="AL187" i="3"/>
  <c r="AK187" i="3"/>
  <c r="AO187" i="3" s="1"/>
  <c r="W187" i="3" s="1"/>
  <c r="AF187" i="3" s="1"/>
  <c r="O187" i="3"/>
  <c r="N187" i="3"/>
  <c r="AP186" i="3"/>
  <c r="AU186" i="3" s="1"/>
  <c r="AN186" i="3"/>
  <c r="AM186" i="3"/>
  <c r="AL186" i="3"/>
  <c r="AK186" i="3"/>
  <c r="O186" i="3"/>
  <c r="N186" i="3"/>
  <c r="AP185" i="3"/>
  <c r="AU185" i="3" s="1"/>
  <c r="AN185" i="3"/>
  <c r="AM185" i="3"/>
  <c r="AL185" i="3"/>
  <c r="AK185" i="3"/>
  <c r="O185" i="3"/>
  <c r="N185" i="3"/>
  <c r="AP184" i="3"/>
  <c r="AU184" i="3" s="1"/>
  <c r="AN184" i="3"/>
  <c r="AM184" i="3"/>
  <c r="AL184" i="3"/>
  <c r="AK184" i="3"/>
  <c r="S184" i="3"/>
  <c r="U184" i="3" s="1"/>
  <c r="O184" i="3"/>
  <c r="N184" i="3"/>
  <c r="AP183" i="3"/>
  <c r="AU183" i="3" s="1"/>
  <c r="AN183" i="3"/>
  <c r="AM183" i="3"/>
  <c r="AL183" i="3"/>
  <c r="AK183" i="3"/>
  <c r="V183" i="3" s="1"/>
  <c r="O183" i="3"/>
  <c r="N183" i="3"/>
  <c r="AP182" i="3"/>
  <c r="AU182" i="3" s="1"/>
  <c r="AN182" i="3"/>
  <c r="AM182" i="3"/>
  <c r="AL182" i="3"/>
  <c r="AK182" i="3"/>
  <c r="AO182" i="3" s="1"/>
  <c r="O182" i="3"/>
  <c r="N182" i="3"/>
  <c r="AP181" i="3"/>
  <c r="AU181" i="3" s="1"/>
  <c r="AN181" i="3"/>
  <c r="AM181" i="3"/>
  <c r="AL181" i="3"/>
  <c r="AK181" i="3"/>
  <c r="S181" i="3"/>
  <c r="U181" i="3" s="1"/>
  <c r="O181" i="3"/>
  <c r="N181" i="3"/>
  <c r="AP180" i="3"/>
  <c r="AU180" i="3" s="1"/>
  <c r="AN180" i="3"/>
  <c r="AM180" i="3"/>
  <c r="AL180" i="3"/>
  <c r="AK180" i="3"/>
  <c r="AO180" i="3" s="1"/>
  <c r="O180" i="3"/>
  <c r="N180" i="3"/>
  <c r="AP179" i="3"/>
  <c r="AU179" i="3" s="1"/>
  <c r="AN179" i="3"/>
  <c r="AM179" i="3"/>
  <c r="AL179" i="3"/>
  <c r="AK179" i="3"/>
  <c r="O179" i="3"/>
  <c r="N179" i="3"/>
  <c r="AP178" i="3"/>
  <c r="AN178" i="3"/>
  <c r="AM178" i="3"/>
  <c r="AL178" i="3"/>
  <c r="AK178" i="3"/>
  <c r="V178" i="3" s="1"/>
  <c r="O178" i="3"/>
  <c r="N178" i="3"/>
  <c r="AP177" i="3"/>
  <c r="AU177" i="3" s="1"/>
  <c r="AN177" i="3"/>
  <c r="AM177" i="3"/>
  <c r="AL177" i="3"/>
  <c r="AK177" i="3"/>
  <c r="O177" i="3"/>
  <c r="N177" i="3"/>
  <c r="AP176" i="3"/>
  <c r="AU176" i="3" s="1"/>
  <c r="AN176" i="3"/>
  <c r="AM176" i="3"/>
  <c r="AL176" i="3"/>
  <c r="AK176" i="3"/>
  <c r="O176" i="3"/>
  <c r="N176" i="3"/>
  <c r="AP175" i="3"/>
  <c r="AU175" i="3" s="1"/>
  <c r="AN175" i="3"/>
  <c r="AM175" i="3"/>
  <c r="AL175" i="3"/>
  <c r="AK175" i="3"/>
  <c r="O175" i="3"/>
  <c r="N175" i="3"/>
  <c r="AP174" i="3"/>
  <c r="AU174" i="3" s="1"/>
  <c r="AN174" i="3"/>
  <c r="AM174" i="3"/>
  <c r="AL174" i="3"/>
  <c r="AK174" i="3"/>
  <c r="AO174" i="3" s="1"/>
  <c r="AA174" i="3"/>
  <c r="S174" i="3"/>
  <c r="U174" i="3" s="1"/>
  <c r="R174" i="3"/>
  <c r="T174" i="3" s="1"/>
  <c r="Q174" i="3"/>
  <c r="P174" i="3"/>
  <c r="O174" i="3"/>
  <c r="N174" i="3"/>
  <c r="AP173" i="3"/>
  <c r="AU173" i="3" s="1"/>
  <c r="AN173" i="3"/>
  <c r="AM173" i="3"/>
  <c r="AL173" i="3"/>
  <c r="AK173" i="3"/>
  <c r="O173" i="3"/>
  <c r="N173" i="3"/>
  <c r="AP172" i="3"/>
  <c r="AU172" i="3" s="1"/>
  <c r="AN172" i="3"/>
  <c r="AM172" i="3"/>
  <c r="AL172" i="3"/>
  <c r="AK172" i="3"/>
  <c r="O172" i="3"/>
  <c r="N172" i="3"/>
  <c r="AP171" i="3"/>
  <c r="AU171" i="3" s="1"/>
  <c r="AN171" i="3"/>
  <c r="AM171" i="3"/>
  <c r="AL171" i="3"/>
  <c r="AK171" i="3"/>
  <c r="S171" i="3"/>
  <c r="U171" i="3" s="1"/>
  <c r="O171" i="3"/>
  <c r="N171" i="3"/>
  <c r="AP170" i="3"/>
  <c r="AU170" i="3" s="1"/>
  <c r="AN170" i="3"/>
  <c r="AM170" i="3"/>
  <c r="AL170" i="3"/>
  <c r="AK170" i="3"/>
  <c r="V170" i="3" s="1"/>
  <c r="O170" i="3"/>
  <c r="N170" i="3"/>
  <c r="AP169" i="3"/>
  <c r="AN169" i="3"/>
  <c r="AM169" i="3"/>
  <c r="AL169" i="3"/>
  <c r="AK169" i="3"/>
  <c r="V169" i="3" s="1"/>
  <c r="O169" i="3"/>
  <c r="N169" i="3"/>
  <c r="AP168" i="3"/>
  <c r="AU168" i="3" s="1"/>
  <c r="AN168" i="3"/>
  <c r="AM168" i="3"/>
  <c r="AL168" i="3"/>
  <c r="AK168" i="3"/>
  <c r="V168" i="3" s="1"/>
  <c r="S168" i="3"/>
  <c r="U168" i="3" s="1"/>
  <c r="O168" i="3"/>
  <c r="N168" i="3"/>
  <c r="AP167" i="3"/>
  <c r="AN167" i="3"/>
  <c r="AM167" i="3"/>
  <c r="AL167" i="3"/>
  <c r="AK167" i="3"/>
  <c r="AO167" i="3" s="1"/>
  <c r="O167" i="3"/>
  <c r="N167" i="3"/>
  <c r="AP166" i="3"/>
  <c r="AN166" i="3"/>
  <c r="AM166" i="3"/>
  <c r="AL166" i="3"/>
  <c r="AK166" i="3"/>
  <c r="O166" i="3"/>
  <c r="N166" i="3"/>
  <c r="AP165" i="3"/>
  <c r="AU165" i="3" s="1"/>
  <c r="AN165" i="3"/>
  <c r="AM165" i="3"/>
  <c r="AL165" i="3"/>
  <c r="AK165" i="3"/>
  <c r="O165" i="3"/>
  <c r="N165" i="3"/>
  <c r="AP164" i="3"/>
  <c r="AU164" i="3" s="1"/>
  <c r="AN164" i="3"/>
  <c r="AM164" i="3"/>
  <c r="AL164" i="3"/>
  <c r="AK164" i="3"/>
  <c r="V164" i="3" s="1"/>
  <c r="O164" i="3"/>
  <c r="N164" i="3"/>
  <c r="AP163" i="3"/>
  <c r="AU163" i="3" s="1"/>
  <c r="AN163" i="3"/>
  <c r="AM163" i="3"/>
  <c r="AL163" i="3"/>
  <c r="AK163" i="3"/>
  <c r="O163" i="3"/>
  <c r="N163" i="3"/>
  <c r="AP162" i="3"/>
  <c r="AN162" i="3"/>
  <c r="AM162" i="3"/>
  <c r="AL162" i="3"/>
  <c r="AK162" i="3"/>
  <c r="O162" i="3"/>
  <c r="N162" i="3"/>
  <c r="AP161" i="3"/>
  <c r="AU161" i="3" s="1"/>
  <c r="AN161" i="3"/>
  <c r="AM161" i="3"/>
  <c r="AL161" i="3"/>
  <c r="AK161" i="3"/>
  <c r="AO161" i="3" s="1"/>
  <c r="AA161" i="3"/>
  <c r="S161" i="3"/>
  <c r="U161" i="3" s="1"/>
  <c r="W161" i="3" s="1"/>
  <c r="R161" i="3"/>
  <c r="T161" i="3" s="1"/>
  <c r="Q161" i="3"/>
  <c r="P161" i="3"/>
  <c r="O161" i="3"/>
  <c r="N161" i="3"/>
  <c r="AP160" i="3"/>
  <c r="AN160" i="3"/>
  <c r="AM160" i="3"/>
  <c r="AL160" i="3"/>
  <c r="AK160" i="3"/>
  <c r="O160" i="3"/>
  <c r="N160" i="3"/>
  <c r="AP159" i="3"/>
  <c r="AU159" i="3" s="1"/>
  <c r="AN159" i="3"/>
  <c r="AM159" i="3"/>
  <c r="AL159" i="3"/>
  <c r="AK159" i="3"/>
  <c r="V159" i="3" s="1"/>
  <c r="O159" i="3"/>
  <c r="N159" i="3"/>
  <c r="AP158" i="3"/>
  <c r="AU158" i="3" s="1"/>
  <c r="AN158" i="3"/>
  <c r="AM158" i="3"/>
  <c r="AL158" i="3"/>
  <c r="AK158" i="3"/>
  <c r="S158" i="3"/>
  <c r="U158" i="3" s="1"/>
  <c r="O158" i="3"/>
  <c r="N158" i="3"/>
  <c r="AP157" i="3"/>
  <c r="AU157" i="3" s="1"/>
  <c r="AN157" i="3"/>
  <c r="AM157" i="3"/>
  <c r="AL157" i="3"/>
  <c r="AK157" i="3"/>
  <c r="V157" i="3" s="1"/>
  <c r="O157" i="3"/>
  <c r="N157" i="3"/>
  <c r="AP156" i="3"/>
  <c r="AU156" i="3" s="1"/>
  <c r="AN156" i="3"/>
  <c r="AM156" i="3"/>
  <c r="AL156" i="3"/>
  <c r="AK156" i="3"/>
  <c r="O156" i="3"/>
  <c r="N156" i="3"/>
  <c r="AP155" i="3"/>
  <c r="AU155" i="3" s="1"/>
  <c r="AN155" i="3"/>
  <c r="AM155" i="3"/>
  <c r="AL155" i="3"/>
  <c r="AK155" i="3"/>
  <c r="V155" i="3" s="1"/>
  <c r="S155" i="3"/>
  <c r="U155" i="3" s="1"/>
  <c r="O155" i="3"/>
  <c r="N155" i="3"/>
  <c r="AP154" i="3"/>
  <c r="AU154" i="3" s="1"/>
  <c r="AN154" i="3"/>
  <c r="AM154" i="3"/>
  <c r="AL154" i="3"/>
  <c r="AK154" i="3"/>
  <c r="AO154" i="3" s="1"/>
  <c r="O154" i="3"/>
  <c r="N154" i="3"/>
  <c r="AP153" i="3"/>
  <c r="AN153" i="3"/>
  <c r="AM153" i="3"/>
  <c r="AL153" i="3"/>
  <c r="AK153" i="3"/>
  <c r="V153" i="3" s="1"/>
  <c r="O153" i="3"/>
  <c r="N153" i="3"/>
  <c r="AP152" i="3"/>
  <c r="AU152" i="3" s="1"/>
  <c r="AN152" i="3"/>
  <c r="AM152" i="3"/>
  <c r="AL152" i="3"/>
  <c r="AK152" i="3"/>
  <c r="O152" i="3"/>
  <c r="N152" i="3"/>
  <c r="AP151" i="3"/>
  <c r="AU151" i="3" s="1"/>
  <c r="AN151" i="3"/>
  <c r="AM151" i="3"/>
  <c r="AL151" i="3"/>
  <c r="AK151" i="3"/>
  <c r="AO151" i="3" s="1"/>
  <c r="O151" i="3"/>
  <c r="N151" i="3"/>
  <c r="AP150" i="3"/>
  <c r="AU150" i="3" s="1"/>
  <c r="AN150" i="3"/>
  <c r="AM150" i="3"/>
  <c r="AL150" i="3"/>
  <c r="AK150" i="3"/>
  <c r="O150" i="3"/>
  <c r="N150" i="3"/>
  <c r="AP149" i="3"/>
  <c r="AN149" i="3"/>
  <c r="AM149" i="3"/>
  <c r="AL149" i="3"/>
  <c r="AK149" i="3"/>
  <c r="O149" i="3"/>
  <c r="N149" i="3"/>
  <c r="AP148" i="3"/>
  <c r="AU148" i="3" s="1"/>
  <c r="AN148" i="3"/>
  <c r="AM148" i="3"/>
  <c r="AL148" i="3"/>
  <c r="AK148" i="3"/>
  <c r="AO148" i="3" s="1"/>
  <c r="AA148" i="3"/>
  <c r="S148" i="3"/>
  <c r="U148" i="3" s="1"/>
  <c r="R148" i="3"/>
  <c r="T148" i="3" s="1"/>
  <c r="Q148" i="3"/>
  <c r="P148" i="3"/>
  <c r="O148" i="3"/>
  <c r="N148" i="3"/>
  <c r="AP147" i="3"/>
  <c r="AU147" i="3" s="1"/>
  <c r="AN147" i="3"/>
  <c r="AM147" i="3"/>
  <c r="AL147" i="3"/>
  <c r="AK147" i="3"/>
  <c r="O147" i="3"/>
  <c r="N147" i="3"/>
  <c r="AP146" i="3"/>
  <c r="AU146" i="3" s="1"/>
  <c r="AN146" i="3"/>
  <c r="AM146" i="3"/>
  <c r="AL146" i="3"/>
  <c r="AK146" i="3"/>
  <c r="O146" i="3"/>
  <c r="N146" i="3"/>
  <c r="AP145" i="3"/>
  <c r="AU145" i="3" s="1"/>
  <c r="AN145" i="3"/>
  <c r="AM145" i="3"/>
  <c r="AL145" i="3"/>
  <c r="AK145" i="3"/>
  <c r="S145" i="3"/>
  <c r="U145" i="3" s="1"/>
  <c r="O145" i="3"/>
  <c r="N145" i="3"/>
  <c r="AP144" i="3"/>
  <c r="AU144" i="3" s="1"/>
  <c r="AN144" i="3"/>
  <c r="AM144" i="3"/>
  <c r="AL144" i="3"/>
  <c r="AK144" i="3"/>
  <c r="O144" i="3"/>
  <c r="N144" i="3"/>
  <c r="AP143" i="3"/>
  <c r="AU143" i="3" s="1"/>
  <c r="AN143" i="3"/>
  <c r="AM143" i="3"/>
  <c r="AL143" i="3"/>
  <c r="AK143" i="3"/>
  <c r="O143" i="3"/>
  <c r="N143" i="3"/>
  <c r="AP142" i="3"/>
  <c r="AU142" i="3" s="1"/>
  <c r="AN142" i="3"/>
  <c r="AM142" i="3"/>
  <c r="AL142" i="3"/>
  <c r="AK142" i="3"/>
  <c r="V142" i="3" s="1"/>
  <c r="S142" i="3"/>
  <c r="U142" i="3" s="1"/>
  <c r="O142" i="3"/>
  <c r="N142" i="3"/>
  <c r="AP141" i="3"/>
  <c r="AU141" i="3" s="1"/>
  <c r="AN141" i="3"/>
  <c r="AM141" i="3"/>
  <c r="AL141" i="3"/>
  <c r="AK141" i="3"/>
  <c r="O141" i="3"/>
  <c r="N141" i="3"/>
  <c r="AP140" i="3"/>
  <c r="AU140" i="3" s="1"/>
  <c r="AN140" i="3"/>
  <c r="AM140" i="3"/>
  <c r="AL140" i="3"/>
  <c r="AK140" i="3"/>
  <c r="V140" i="3" s="1"/>
  <c r="O140" i="3"/>
  <c r="N140" i="3"/>
  <c r="AP139" i="3"/>
  <c r="AN139" i="3"/>
  <c r="AM139" i="3"/>
  <c r="AL139" i="3"/>
  <c r="AK139" i="3"/>
  <c r="O139" i="3"/>
  <c r="N139" i="3"/>
  <c r="AP138" i="3"/>
  <c r="AU138" i="3" s="1"/>
  <c r="AN138" i="3"/>
  <c r="AM138" i="3"/>
  <c r="AL138" i="3"/>
  <c r="AK138" i="3"/>
  <c r="V138" i="3" s="1"/>
  <c r="O138" i="3"/>
  <c r="N138" i="3"/>
  <c r="AP137" i="3"/>
  <c r="AU137" i="3" s="1"/>
  <c r="AN137" i="3"/>
  <c r="AM137" i="3"/>
  <c r="AL137" i="3"/>
  <c r="AK137" i="3"/>
  <c r="O137" i="3"/>
  <c r="N137" i="3"/>
  <c r="AP136" i="3"/>
  <c r="AN136" i="3"/>
  <c r="AM136" i="3"/>
  <c r="AL136" i="3"/>
  <c r="AK136" i="3"/>
  <c r="O136" i="3"/>
  <c r="N136" i="3"/>
  <c r="AP135" i="3"/>
  <c r="AU135" i="3" s="1"/>
  <c r="AN135" i="3"/>
  <c r="AM135" i="3"/>
  <c r="AL135" i="3"/>
  <c r="AK135" i="3"/>
  <c r="S135" i="3"/>
  <c r="U135" i="3" s="1"/>
  <c r="O135" i="3"/>
  <c r="N135" i="3"/>
  <c r="AP134" i="3"/>
  <c r="AN134" i="3"/>
  <c r="AM134" i="3"/>
  <c r="AL134" i="3"/>
  <c r="AK134" i="3"/>
  <c r="AO134" i="3" s="1"/>
  <c r="O134" i="3"/>
  <c r="N134" i="3"/>
  <c r="AP133" i="3"/>
  <c r="AN133" i="3"/>
  <c r="AM133" i="3"/>
  <c r="AL133" i="3"/>
  <c r="AK133" i="3"/>
  <c r="AO133" i="3" s="1"/>
  <c r="O133" i="3"/>
  <c r="N133" i="3"/>
  <c r="AP132" i="3"/>
  <c r="AN132" i="3"/>
  <c r="AM132" i="3"/>
  <c r="AL132" i="3"/>
  <c r="AK132" i="3"/>
  <c r="AO132" i="3" s="1"/>
  <c r="S132" i="3"/>
  <c r="U132" i="3" s="1"/>
  <c r="R132" i="3"/>
  <c r="T132" i="3" s="1"/>
  <c r="Q132" i="3"/>
  <c r="P132" i="3"/>
  <c r="O132" i="3"/>
  <c r="N132" i="3"/>
  <c r="AP131" i="3"/>
  <c r="AU131" i="3" s="1"/>
  <c r="AN131" i="3"/>
  <c r="AM131" i="3"/>
  <c r="AL131" i="3"/>
  <c r="AK131" i="3"/>
  <c r="AO131" i="3" s="1"/>
  <c r="AA131" i="3"/>
  <c r="S131" i="3"/>
  <c r="U131" i="3" s="1"/>
  <c r="R131" i="3"/>
  <c r="T131" i="3" s="1"/>
  <c r="Q131" i="3"/>
  <c r="P131" i="3"/>
  <c r="O131" i="3"/>
  <c r="N131" i="3"/>
  <c r="AP130" i="3"/>
  <c r="AU130" i="3" s="1"/>
  <c r="AN130" i="3"/>
  <c r="AM130" i="3"/>
  <c r="AL130" i="3"/>
  <c r="AK130" i="3"/>
  <c r="AO130" i="3" s="1"/>
  <c r="AA130" i="3"/>
  <c r="S130" i="3"/>
  <c r="U130" i="3" s="1"/>
  <c r="R130" i="3"/>
  <c r="T130" i="3" s="1"/>
  <c r="Q130" i="3"/>
  <c r="P130" i="3"/>
  <c r="O130" i="3"/>
  <c r="N130" i="3"/>
  <c r="AP129" i="3"/>
  <c r="AU129" i="3" s="1"/>
  <c r="AN129" i="3"/>
  <c r="AM129" i="3"/>
  <c r="AL129" i="3"/>
  <c r="AK129" i="3"/>
  <c r="AO129" i="3" s="1"/>
  <c r="AA129" i="3"/>
  <c r="S129" i="3"/>
  <c r="U129" i="3" s="1"/>
  <c r="R129" i="3"/>
  <c r="T129" i="3" s="1"/>
  <c r="Q129" i="3"/>
  <c r="P129" i="3"/>
  <c r="O129" i="3"/>
  <c r="N129" i="3"/>
  <c r="AP128" i="3"/>
  <c r="AU128" i="3" s="1"/>
  <c r="AN128" i="3"/>
  <c r="AM128" i="3"/>
  <c r="AL128" i="3"/>
  <c r="AK128" i="3"/>
  <c r="AO128" i="3" s="1"/>
  <c r="AA128" i="3"/>
  <c r="S128" i="3"/>
  <c r="U128" i="3" s="1"/>
  <c r="R128" i="3"/>
  <c r="T128" i="3" s="1"/>
  <c r="Q128" i="3"/>
  <c r="P128" i="3"/>
  <c r="O128" i="3"/>
  <c r="N128" i="3"/>
  <c r="AP127" i="3"/>
  <c r="AU127" i="3" s="1"/>
  <c r="AN127" i="3"/>
  <c r="AM127" i="3"/>
  <c r="AL127" i="3"/>
  <c r="AK127" i="3"/>
  <c r="AO127" i="3" s="1"/>
  <c r="AA127" i="3"/>
  <c r="S127" i="3"/>
  <c r="U127" i="3" s="1"/>
  <c r="R127" i="3"/>
  <c r="T127" i="3" s="1"/>
  <c r="Q127" i="3"/>
  <c r="P127" i="3"/>
  <c r="O127" i="3"/>
  <c r="N127" i="3"/>
  <c r="AP126" i="3"/>
  <c r="AU126" i="3" s="1"/>
  <c r="AN126" i="3"/>
  <c r="AM126" i="3"/>
  <c r="AL126" i="3"/>
  <c r="AK126" i="3"/>
  <c r="AO126" i="3" s="1"/>
  <c r="AA126" i="3"/>
  <c r="S126" i="3"/>
  <c r="U126" i="3" s="1"/>
  <c r="R126" i="3"/>
  <c r="T126" i="3" s="1"/>
  <c r="Q126" i="3"/>
  <c r="P126" i="3"/>
  <c r="O126" i="3"/>
  <c r="N126" i="3"/>
  <c r="AP125" i="3"/>
  <c r="AU125" i="3" s="1"/>
  <c r="AN125" i="3"/>
  <c r="AM125" i="3"/>
  <c r="AL125" i="3"/>
  <c r="AK125" i="3"/>
  <c r="AO125" i="3" s="1"/>
  <c r="AA125" i="3"/>
  <c r="S125" i="3"/>
  <c r="U125" i="3" s="1"/>
  <c r="R125" i="3"/>
  <c r="T125" i="3" s="1"/>
  <c r="Q125" i="3"/>
  <c r="P125" i="3"/>
  <c r="O125" i="3"/>
  <c r="N125" i="3"/>
  <c r="AP124" i="3"/>
  <c r="AU124" i="3" s="1"/>
  <c r="AN124" i="3"/>
  <c r="AM124" i="3"/>
  <c r="AL124" i="3"/>
  <c r="AK124" i="3"/>
  <c r="AO124" i="3" s="1"/>
  <c r="AA124" i="3"/>
  <c r="S124" i="3"/>
  <c r="U124" i="3" s="1"/>
  <c r="R124" i="3"/>
  <c r="T124" i="3" s="1"/>
  <c r="Q124" i="3"/>
  <c r="P124" i="3"/>
  <c r="O124" i="3"/>
  <c r="N124" i="3"/>
  <c r="AP123" i="3"/>
  <c r="AU123" i="3" s="1"/>
  <c r="AN123" i="3"/>
  <c r="AM123" i="3"/>
  <c r="AL123" i="3"/>
  <c r="AK123" i="3"/>
  <c r="AO123" i="3" s="1"/>
  <c r="AA123" i="3"/>
  <c r="S123" i="3"/>
  <c r="U123" i="3" s="1"/>
  <c r="R123" i="3"/>
  <c r="T123" i="3" s="1"/>
  <c r="Q123" i="3"/>
  <c r="P123" i="3"/>
  <c r="O123" i="3"/>
  <c r="N123" i="3"/>
  <c r="AP122" i="3"/>
  <c r="AU122" i="3" s="1"/>
  <c r="AN122" i="3"/>
  <c r="AM122" i="3"/>
  <c r="AL122" i="3"/>
  <c r="AK122" i="3"/>
  <c r="AO122" i="3" s="1"/>
  <c r="AA122" i="3"/>
  <c r="S122" i="3"/>
  <c r="U122" i="3" s="1"/>
  <c r="R122" i="3"/>
  <c r="T122" i="3" s="1"/>
  <c r="Q122" i="3"/>
  <c r="P122" i="3"/>
  <c r="O122" i="3"/>
  <c r="N122" i="3"/>
  <c r="AP121" i="3"/>
  <c r="AU121" i="3" s="1"/>
  <c r="AN121" i="3"/>
  <c r="AM121" i="3"/>
  <c r="AL121" i="3"/>
  <c r="AK121" i="3"/>
  <c r="AO121" i="3" s="1"/>
  <c r="AA121" i="3"/>
  <c r="S121" i="3"/>
  <c r="U121" i="3" s="1"/>
  <c r="R121" i="3"/>
  <c r="T121" i="3" s="1"/>
  <c r="Q121" i="3"/>
  <c r="P121" i="3"/>
  <c r="O121" i="3"/>
  <c r="N121" i="3"/>
  <c r="AP120" i="3"/>
  <c r="AU120" i="3" s="1"/>
  <c r="AN120" i="3"/>
  <c r="AM120" i="3"/>
  <c r="AL120" i="3"/>
  <c r="AK120" i="3"/>
  <c r="AO120" i="3" s="1"/>
  <c r="AA120" i="3"/>
  <c r="S120" i="3"/>
  <c r="U120" i="3" s="1"/>
  <c r="R120" i="3"/>
  <c r="T120" i="3" s="1"/>
  <c r="Q120" i="3"/>
  <c r="P120" i="3"/>
  <c r="O120" i="3"/>
  <c r="N120" i="3"/>
  <c r="AP119" i="3"/>
  <c r="AU119" i="3" s="1"/>
  <c r="AN119" i="3"/>
  <c r="AM119" i="3"/>
  <c r="AL119" i="3"/>
  <c r="AK119" i="3"/>
  <c r="AO119" i="3" s="1"/>
  <c r="AA119" i="3"/>
  <c r="S119" i="3"/>
  <c r="U119" i="3" s="1"/>
  <c r="R119" i="3"/>
  <c r="T119" i="3" s="1"/>
  <c r="Q119" i="3"/>
  <c r="P119" i="3"/>
  <c r="O119" i="3"/>
  <c r="N119" i="3"/>
  <c r="AP118" i="3"/>
  <c r="AU118" i="3" s="1"/>
  <c r="AN118" i="3"/>
  <c r="AM118" i="3"/>
  <c r="AL118" i="3"/>
  <c r="AK118" i="3"/>
  <c r="AO118" i="3" s="1"/>
  <c r="AA118" i="3"/>
  <c r="S118" i="3"/>
  <c r="U118" i="3" s="1"/>
  <c r="R118" i="3"/>
  <c r="T118" i="3" s="1"/>
  <c r="Q118" i="3"/>
  <c r="P118" i="3"/>
  <c r="O118" i="3"/>
  <c r="N118" i="3"/>
  <c r="AP117" i="3"/>
  <c r="AU117" i="3" s="1"/>
  <c r="AN117" i="3"/>
  <c r="AM117" i="3"/>
  <c r="AL117" i="3"/>
  <c r="AK117" i="3"/>
  <c r="AO117" i="3" s="1"/>
  <c r="AA117" i="3"/>
  <c r="S117" i="3"/>
  <c r="U117" i="3" s="1"/>
  <c r="R117" i="3"/>
  <c r="T117" i="3" s="1"/>
  <c r="Q117" i="3"/>
  <c r="P117" i="3"/>
  <c r="O117" i="3"/>
  <c r="N117" i="3"/>
  <c r="AP116" i="3"/>
  <c r="AU116" i="3" s="1"/>
  <c r="AN116" i="3"/>
  <c r="AM116" i="3"/>
  <c r="AL116" i="3"/>
  <c r="AK116" i="3"/>
  <c r="AO116" i="3" s="1"/>
  <c r="AA116" i="3"/>
  <c r="S116" i="3"/>
  <c r="U116" i="3" s="1"/>
  <c r="R116" i="3"/>
  <c r="T116" i="3" s="1"/>
  <c r="Q116" i="3"/>
  <c r="P116" i="3"/>
  <c r="O116" i="3"/>
  <c r="N116" i="3"/>
  <c r="AP115" i="3"/>
  <c r="AU115" i="3" s="1"/>
  <c r="AN115" i="3"/>
  <c r="AM115" i="3"/>
  <c r="AL115" i="3"/>
  <c r="AK115" i="3"/>
  <c r="AO115" i="3" s="1"/>
  <c r="AA115" i="3"/>
  <c r="S115" i="3"/>
  <c r="U115" i="3" s="1"/>
  <c r="W115" i="3" s="1"/>
  <c r="R115" i="3"/>
  <c r="T115" i="3" s="1"/>
  <c r="Q115" i="3"/>
  <c r="P115" i="3"/>
  <c r="O115" i="3"/>
  <c r="N115" i="3"/>
  <c r="AP114" i="3"/>
  <c r="AU114" i="3" s="1"/>
  <c r="AN114" i="3"/>
  <c r="AM114" i="3"/>
  <c r="AL114" i="3"/>
  <c r="AK114" i="3"/>
  <c r="AO114" i="3" s="1"/>
  <c r="AA114" i="3"/>
  <c r="S114" i="3"/>
  <c r="U114" i="3" s="1"/>
  <c r="R114" i="3"/>
  <c r="T114" i="3" s="1"/>
  <c r="Q114" i="3"/>
  <c r="P114" i="3"/>
  <c r="O114" i="3"/>
  <c r="N114" i="3"/>
  <c r="AP113" i="3"/>
  <c r="AU113" i="3" s="1"/>
  <c r="AN113" i="3"/>
  <c r="AM113" i="3"/>
  <c r="AL113" i="3"/>
  <c r="AK113" i="3"/>
  <c r="AO113" i="3" s="1"/>
  <c r="AA113" i="3"/>
  <c r="S113" i="3"/>
  <c r="U113" i="3" s="1"/>
  <c r="R113" i="3"/>
  <c r="T113" i="3" s="1"/>
  <c r="Q113" i="3"/>
  <c r="P113" i="3"/>
  <c r="O113" i="3"/>
  <c r="N113" i="3"/>
  <c r="AP112" i="3"/>
  <c r="AU112" i="3" s="1"/>
  <c r="AN112" i="3"/>
  <c r="AM112" i="3"/>
  <c r="AL112" i="3"/>
  <c r="AK112" i="3"/>
  <c r="AO112" i="3" s="1"/>
  <c r="AA112" i="3"/>
  <c r="S112" i="3"/>
  <c r="U112" i="3" s="1"/>
  <c r="R112" i="3"/>
  <c r="T112" i="3" s="1"/>
  <c r="Q112" i="3"/>
  <c r="P112" i="3"/>
  <c r="O112" i="3"/>
  <c r="N112" i="3"/>
  <c r="AP111" i="3"/>
  <c r="AU111" i="3" s="1"/>
  <c r="AN111" i="3"/>
  <c r="AM111" i="3"/>
  <c r="AL111" i="3"/>
  <c r="AK111" i="3"/>
  <c r="AO111" i="3" s="1"/>
  <c r="AA111" i="3"/>
  <c r="S111" i="3"/>
  <c r="U111" i="3" s="1"/>
  <c r="R111" i="3"/>
  <c r="T111" i="3" s="1"/>
  <c r="Q111" i="3"/>
  <c r="P111" i="3"/>
  <c r="O111" i="3"/>
  <c r="N111" i="3"/>
  <c r="AP110" i="3"/>
  <c r="AU110" i="3" s="1"/>
  <c r="AN110" i="3"/>
  <c r="AM110" i="3"/>
  <c r="AL110" i="3"/>
  <c r="AK110" i="3"/>
  <c r="AO110" i="3" s="1"/>
  <c r="AA110" i="3"/>
  <c r="S110" i="3"/>
  <c r="U110" i="3" s="1"/>
  <c r="R110" i="3"/>
  <c r="T110" i="3" s="1"/>
  <c r="Q110" i="3"/>
  <c r="P110" i="3"/>
  <c r="O110" i="3"/>
  <c r="N110" i="3"/>
  <c r="AP109" i="3"/>
  <c r="AU109" i="3" s="1"/>
  <c r="AN109" i="3"/>
  <c r="AM109" i="3"/>
  <c r="AL109" i="3"/>
  <c r="AK109" i="3"/>
  <c r="AO109" i="3" s="1"/>
  <c r="AA109" i="3"/>
  <c r="S109" i="3"/>
  <c r="U109" i="3" s="1"/>
  <c r="R109" i="3"/>
  <c r="T109" i="3" s="1"/>
  <c r="Q109" i="3"/>
  <c r="P109" i="3"/>
  <c r="O109" i="3"/>
  <c r="N109" i="3"/>
  <c r="AP108" i="3"/>
  <c r="AU108" i="3" s="1"/>
  <c r="AN108" i="3"/>
  <c r="AM108" i="3"/>
  <c r="AL108" i="3"/>
  <c r="AK108" i="3"/>
  <c r="AO108" i="3" s="1"/>
  <c r="AA108" i="3"/>
  <c r="S108" i="3"/>
  <c r="U108" i="3" s="1"/>
  <c r="R108" i="3"/>
  <c r="T108" i="3" s="1"/>
  <c r="Q108" i="3"/>
  <c r="P108" i="3"/>
  <c r="O108" i="3"/>
  <c r="N108" i="3"/>
  <c r="AP107" i="3"/>
  <c r="AU107" i="3" s="1"/>
  <c r="AN107" i="3"/>
  <c r="AM107" i="3"/>
  <c r="AL107" i="3"/>
  <c r="AK107" i="3"/>
  <c r="AO107" i="3" s="1"/>
  <c r="AA107" i="3"/>
  <c r="S107" i="3"/>
  <c r="U107" i="3" s="1"/>
  <c r="R107" i="3"/>
  <c r="T107" i="3" s="1"/>
  <c r="Q107" i="3"/>
  <c r="P107" i="3"/>
  <c r="O107" i="3"/>
  <c r="N107" i="3"/>
  <c r="AP106" i="3"/>
  <c r="AU106" i="3" s="1"/>
  <c r="AN106" i="3"/>
  <c r="AM106" i="3"/>
  <c r="AL106" i="3"/>
  <c r="AK106" i="3"/>
  <c r="AO106" i="3" s="1"/>
  <c r="AA106" i="3"/>
  <c r="S106" i="3"/>
  <c r="U106" i="3" s="1"/>
  <c r="R106" i="3"/>
  <c r="T106" i="3" s="1"/>
  <c r="Q106" i="3"/>
  <c r="P106" i="3"/>
  <c r="O106" i="3"/>
  <c r="N106" i="3"/>
  <c r="AP105" i="3"/>
  <c r="AU105" i="3" s="1"/>
  <c r="AN105" i="3"/>
  <c r="AM105" i="3"/>
  <c r="AL105" i="3"/>
  <c r="AK105" i="3"/>
  <c r="AO105" i="3" s="1"/>
  <c r="AA105" i="3"/>
  <c r="S105" i="3"/>
  <c r="U105" i="3" s="1"/>
  <c r="R105" i="3"/>
  <c r="T105" i="3" s="1"/>
  <c r="Q105" i="3"/>
  <c r="P105" i="3"/>
  <c r="O105" i="3"/>
  <c r="N105" i="3"/>
  <c r="AP104" i="3"/>
  <c r="AU104" i="3" s="1"/>
  <c r="AN104" i="3"/>
  <c r="AM104" i="3"/>
  <c r="AL104" i="3"/>
  <c r="AK104" i="3"/>
  <c r="AO104" i="3" s="1"/>
  <c r="AA104" i="3"/>
  <c r="S104" i="3"/>
  <c r="U104" i="3" s="1"/>
  <c r="R104" i="3"/>
  <c r="T104" i="3" s="1"/>
  <c r="Q104" i="3"/>
  <c r="P104" i="3"/>
  <c r="O104" i="3"/>
  <c r="N104" i="3"/>
  <c r="AP103" i="3"/>
  <c r="AN103" i="3"/>
  <c r="AM103" i="3"/>
  <c r="AL103" i="3"/>
  <c r="AK103" i="3"/>
  <c r="AO103" i="3" s="1"/>
  <c r="S103" i="3"/>
  <c r="U103" i="3" s="1"/>
  <c r="R103" i="3"/>
  <c r="T103" i="3" s="1"/>
  <c r="Q103" i="3"/>
  <c r="P103" i="3"/>
  <c r="O103" i="3"/>
  <c r="N103" i="3"/>
  <c r="AP102" i="3"/>
  <c r="AU102" i="3" s="1"/>
  <c r="AN102" i="3"/>
  <c r="AM102" i="3"/>
  <c r="AL102" i="3"/>
  <c r="AK102" i="3"/>
  <c r="AO102" i="3" s="1"/>
  <c r="AA102" i="3"/>
  <c r="S102" i="3"/>
  <c r="U102" i="3" s="1"/>
  <c r="R102" i="3"/>
  <c r="T102" i="3" s="1"/>
  <c r="Q102" i="3"/>
  <c r="P102" i="3"/>
  <c r="O102" i="3"/>
  <c r="N102" i="3"/>
  <c r="AP101" i="3"/>
  <c r="AU101" i="3" s="1"/>
  <c r="AN101" i="3"/>
  <c r="AM101" i="3"/>
  <c r="AL101" i="3"/>
  <c r="AK101" i="3"/>
  <c r="AO101" i="3" s="1"/>
  <c r="AA101" i="3"/>
  <c r="S101" i="3"/>
  <c r="U101" i="3" s="1"/>
  <c r="R101" i="3"/>
  <c r="T101" i="3" s="1"/>
  <c r="Q101" i="3"/>
  <c r="P101" i="3"/>
  <c r="O101" i="3"/>
  <c r="N101" i="3"/>
  <c r="AP100" i="3"/>
  <c r="AU100" i="3" s="1"/>
  <c r="AN100" i="3"/>
  <c r="AM100" i="3"/>
  <c r="AL100" i="3"/>
  <c r="AK100" i="3"/>
  <c r="AO100" i="3" s="1"/>
  <c r="AA100" i="3"/>
  <c r="S100" i="3"/>
  <c r="U100" i="3" s="1"/>
  <c r="R100" i="3"/>
  <c r="T100" i="3" s="1"/>
  <c r="Q100" i="3"/>
  <c r="P100" i="3"/>
  <c r="O100" i="3"/>
  <c r="N100" i="3"/>
  <c r="AP99" i="3"/>
  <c r="AU99" i="3" s="1"/>
  <c r="AN99" i="3"/>
  <c r="AM99" i="3"/>
  <c r="AL99" i="3"/>
  <c r="AK99" i="3"/>
  <c r="AO99" i="3" s="1"/>
  <c r="AA99" i="3"/>
  <c r="S99" i="3"/>
  <c r="U99" i="3" s="1"/>
  <c r="R99" i="3"/>
  <c r="T99" i="3" s="1"/>
  <c r="Q99" i="3"/>
  <c r="P99" i="3"/>
  <c r="O99" i="3"/>
  <c r="N99" i="3"/>
  <c r="AP98" i="3"/>
  <c r="AU98" i="3" s="1"/>
  <c r="AN98" i="3"/>
  <c r="AM98" i="3"/>
  <c r="AL98" i="3"/>
  <c r="AK98" i="3"/>
  <c r="AO98" i="3" s="1"/>
  <c r="AA98" i="3"/>
  <c r="S98" i="3"/>
  <c r="U98" i="3" s="1"/>
  <c r="R98" i="3"/>
  <c r="T98" i="3" s="1"/>
  <c r="Q98" i="3"/>
  <c r="P98" i="3"/>
  <c r="O98" i="3"/>
  <c r="N98" i="3"/>
  <c r="AP97" i="3"/>
  <c r="AN97" i="3"/>
  <c r="AM97" i="3"/>
  <c r="AL97" i="3"/>
  <c r="AK97" i="3"/>
  <c r="AO97" i="3" s="1"/>
  <c r="S97" i="3"/>
  <c r="U97" i="3" s="1"/>
  <c r="R97" i="3"/>
  <c r="T97" i="3" s="1"/>
  <c r="Q97" i="3"/>
  <c r="P97" i="3"/>
  <c r="O97" i="3"/>
  <c r="N97" i="3"/>
  <c r="AP96" i="3"/>
  <c r="AU96" i="3" s="1"/>
  <c r="AN96" i="3"/>
  <c r="AM96" i="3"/>
  <c r="AL96" i="3"/>
  <c r="AK96" i="3"/>
  <c r="AO96" i="3" s="1"/>
  <c r="AA96" i="3"/>
  <c r="S96" i="3"/>
  <c r="U96" i="3" s="1"/>
  <c r="R96" i="3"/>
  <c r="T96" i="3" s="1"/>
  <c r="Q96" i="3"/>
  <c r="P96" i="3"/>
  <c r="O96" i="3"/>
  <c r="N96" i="3"/>
  <c r="AP95" i="3"/>
  <c r="AU95" i="3" s="1"/>
  <c r="AN95" i="3"/>
  <c r="AM95" i="3"/>
  <c r="AL95" i="3"/>
  <c r="AK95" i="3"/>
  <c r="AO95" i="3" s="1"/>
  <c r="AA95" i="3"/>
  <c r="S95" i="3"/>
  <c r="U95" i="3" s="1"/>
  <c r="R95" i="3"/>
  <c r="T95" i="3" s="1"/>
  <c r="Q95" i="3"/>
  <c r="P95" i="3"/>
  <c r="O95" i="3"/>
  <c r="N95" i="3"/>
  <c r="AP94" i="3"/>
  <c r="AU94" i="3" s="1"/>
  <c r="AN94" i="3"/>
  <c r="AM94" i="3"/>
  <c r="AL94" i="3"/>
  <c r="AK94" i="3"/>
  <c r="AO94" i="3" s="1"/>
  <c r="AA94" i="3"/>
  <c r="S94" i="3"/>
  <c r="U94" i="3" s="1"/>
  <c r="R94" i="3"/>
  <c r="T94" i="3" s="1"/>
  <c r="Q94" i="3"/>
  <c r="P94" i="3"/>
  <c r="O94" i="3"/>
  <c r="N94" i="3"/>
  <c r="AP93" i="3"/>
  <c r="AU93" i="3" s="1"/>
  <c r="AN93" i="3"/>
  <c r="AM93" i="3"/>
  <c r="AL93" i="3"/>
  <c r="AK93" i="3"/>
  <c r="AO93" i="3" s="1"/>
  <c r="AA93" i="3"/>
  <c r="S93" i="3"/>
  <c r="U93" i="3" s="1"/>
  <c r="R93" i="3"/>
  <c r="T93" i="3" s="1"/>
  <c r="Q93" i="3"/>
  <c r="P93" i="3"/>
  <c r="O93" i="3"/>
  <c r="N93" i="3"/>
  <c r="AP92" i="3"/>
  <c r="AN92" i="3"/>
  <c r="AM92" i="3"/>
  <c r="AL92" i="3"/>
  <c r="AK92" i="3"/>
  <c r="AO92" i="3" s="1"/>
  <c r="S92" i="3"/>
  <c r="U92" i="3" s="1"/>
  <c r="R92" i="3"/>
  <c r="T92" i="3" s="1"/>
  <c r="Q92" i="3"/>
  <c r="P92" i="3"/>
  <c r="O92" i="3"/>
  <c r="N92" i="3"/>
  <c r="AP91" i="3"/>
  <c r="AU91" i="3" s="1"/>
  <c r="AN91" i="3"/>
  <c r="AM91" i="3"/>
  <c r="AL91" i="3"/>
  <c r="AK91" i="3"/>
  <c r="AO91" i="3" s="1"/>
  <c r="AA91" i="3"/>
  <c r="S91" i="3"/>
  <c r="U91" i="3" s="1"/>
  <c r="R91" i="3"/>
  <c r="T91" i="3" s="1"/>
  <c r="Q91" i="3"/>
  <c r="P91" i="3"/>
  <c r="O91" i="3"/>
  <c r="N91" i="3"/>
  <c r="AP90" i="3"/>
  <c r="AU90" i="3" s="1"/>
  <c r="AN90" i="3"/>
  <c r="AM90" i="3"/>
  <c r="AL90" i="3"/>
  <c r="AK90" i="3"/>
  <c r="AO90" i="3" s="1"/>
  <c r="AA90" i="3"/>
  <c r="S90" i="3"/>
  <c r="U90" i="3" s="1"/>
  <c r="R90" i="3"/>
  <c r="T90" i="3" s="1"/>
  <c r="Q90" i="3"/>
  <c r="P90" i="3"/>
  <c r="O90" i="3"/>
  <c r="N90" i="3"/>
  <c r="AP89" i="3"/>
  <c r="AU89" i="3" s="1"/>
  <c r="AN89" i="3"/>
  <c r="AM89" i="3"/>
  <c r="AL89" i="3"/>
  <c r="AK89" i="3"/>
  <c r="AO89" i="3" s="1"/>
  <c r="AA89" i="3"/>
  <c r="S89" i="3"/>
  <c r="U89" i="3" s="1"/>
  <c r="R89" i="3"/>
  <c r="T89" i="3" s="1"/>
  <c r="Q89" i="3"/>
  <c r="P89" i="3"/>
  <c r="O89" i="3"/>
  <c r="N89" i="3"/>
  <c r="AP88" i="3"/>
  <c r="AU88" i="3" s="1"/>
  <c r="AN88" i="3"/>
  <c r="AM88" i="3"/>
  <c r="AL88" i="3"/>
  <c r="AK88" i="3"/>
  <c r="AA88" i="3"/>
  <c r="S88" i="3"/>
  <c r="U88" i="3" s="1"/>
  <c r="R88" i="3"/>
  <c r="T88" i="3" s="1"/>
  <c r="Q88" i="3"/>
  <c r="P88" i="3"/>
  <c r="O88" i="3"/>
  <c r="N88" i="3"/>
  <c r="AP87" i="3"/>
  <c r="AU87" i="3" s="1"/>
  <c r="AN87" i="3"/>
  <c r="AM87" i="3"/>
  <c r="AL87" i="3"/>
  <c r="AK87" i="3"/>
  <c r="AA87" i="3"/>
  <c r="S87" i="3"/>
  <c r="U87" i="3" s="1"/>
  <c r="R87" i="3"/>
  <c r="T87" i="3" s="1"/>
  <c r="Q87" i="3"/>
  <c r="P87" i="3"/>
  <c r="O87" i="3"/>
  <c r="N87" i="3"/>
  <c r="AP86" i="3"/>
  <c r="AN86" i="3"/>
  <c r="AM86" i="3"/>
  <c r="AL86" i="3"/>
  <c r="AK86" i="3"/>
  <c r="AO86" i="3" s="1"/>
  <c r="S86" i="3"/>
  <c r="U86" i="3" s="1"/>
  <c r="R86" i="3"/>
  <c r="T86" i="3" s="1"/>
  <c r="Q86" i="3"/>
  <c r="P86" i="3"/>
  <c r="O86" i="3"/>
  <c r="N86" i="3"/>
  <c r="AP85" i="3"/>
  <c r="AU85" i="3" s="1"/>
  <c r="AN85" i="3"/>
  <c r="AM85" i="3"/>
  <c r="AL85" i="3"/>
  <c r="AK85" i="3"/>
  <c r="AO85" i="3" s="1"/>
  <c r="AA85" i="3"/>
  <c r="S85" i="3"/>
  <c r="U85" i="3" s="1"/>
  <c r="R85" i="3"/>
  <c r="T85" i="3" s="1"/>
  <c r="Q85" i="3"/>
  <c r="P85" i="3"/>
  <c r="O85" i="3"/>
  <c r="N85" i="3"/>
  <c r="AP84" i="3"/>
  <c r="AU84" i="3" s="1"/>
  <c r="AN84" i="3"/>
  <c r="AM84" i="3"/>
  <c r="AL84" i="3"/>
  <c r="AK84" i="3"/>
  <c r="AA84" i="3"/>
  <c r="S84" i="3"/>
  <c r="U84" i="3" s="1"/>
  <c r="R84" i="3"/>
  <c r="T84" i="3" s="1"/>
  <c r="Q84" i="3"/>
  <c r="P84" i="3"/>
  <c r="O84" i="3"/>
  <c r="N84" i="3"/>
  <c r="AP83" i="3"/>
  <c r="AU83" i="3" s="1"/>
  <c r="AN83" i="3"/>
  <c r="AM83" i="3"/>
  <c r="AL83" i="3"/>
  <c r="AK83" i="3"/>
  <c r="AO83" i="3" s="1"/>
  <c r="AA83" i="3"/>
  <c r="S83" i="3"/>
  <c r="U83" i="3" s="1"/>
  <c r="R83" i="3"/>
  <c r="T83" i="3" s="1"/>
  <c r="Q83" i="3"/>
  <c r="P83" i="3"/>
  <c r="O83" i="3"/>
  <c r="N83" i="3"/>
  <c r="AP82" i="3"/>
  <c r="AU82" i="3" s="1"/>
  <c r="AN82" i="3"/>
  <c r="AM82" i="3"/>
  <c r="AL82" i="3"/>
  <c r="AK82" i="3"/>
  <c r="AO82" i="3" s="1"/>
  <c r="AA82" i="3"/>
  <c r="S82" i="3"/>
  <c r="U82" i="3" s="1"/>
  <c r="R82" i="3"/>
  <c r="T82" i="3" s="1"/>
  <c r="Q82" i="3"/>
  <c r="P82" i="3"/>
  <c r="O82" i="3"/>
  <c r="N82" i="3"/>
  <c r="AP81" i="3"/>
  <c r="AU81" i="3" s="1"/>
  <c r="AN81" i="3"/>
  <c r="AM81" i="3"/>
  <c r="AL81" i="3"/>
  <c r="AK81" i="3"/>
  <c r="AO81" i="3" s="1"/>
  <c r="AA81" i="3"/>
  <c r="S81" i="3"/>
  <c r="U81" i="3" s="1"/>
  <c r="V81" i="3" s="1"/>
  <c r="R81" i="3"/>
  <c r="T81" i="3" s="1"/>
  <c r="Q81" i="3"/>
  <c r="P81" i="3"/>
  <c r="O81" i="3"/>
  <c r="N81" i="3"/>
  <c r="AP80" i="3"/>
  <c r="AU80" i="3" s="1"/>
  <c r="AN80" i="3"/>
  <c r="AM80" i="3"/>
  <c r="AL80" i="3"/>
  <c r="AK80" i="3"/>
  <c r="AO80" i="3" s="1"/>
  <c r="AA80" i="3"/>
  <c r="S80" i="3"/>
  <c r="U80" i="3" s="1"/>
  <c r="R80" i="3"/>
  <c r="T80" i="3" s="1"/>
  <c r="Q80" i="3"/>
  <c r="P80" i="3"/>
  <c r="O80" i="3"/>
  <c r="N80" i="3"/>
  <c r="AP79" i="3"/>
  <c r="AU79" i="3" s="1"/>
  <c r="AN79" i="3"/>
  <c r="AM79" i="3"/>
  <c r="AL79" i="3"/>
  <c r="AK79" i="3"/>
  <c r="AO79" i="3" s="1"/>
  <c r="AA79" i="3"/>
  <c r="S79" i="3"/>
  <c r="U79" i="3" s="1"/>
  <c r="R79" i="3"/>
  <c r="T79" i="3" s="1"/>
  <c r="Q79" i="3"/>
  <c r="P79" i="3"/>
  <c r="O79" i="3"/>
  <c r="N79" i="3"/>
  <c r="AP78" i="3"/>
  <c r="AU78" i="3" s="1"/>
  <c r="AN78" i="3"/>
  <c r="AM78" i="3"/>
  <c r="AL78" i="3"/>
  <c r="AK78" i="3"/>
  <c r="AO78" i="3" s="1"/>
  <c r="AA78" i="3"/>
  <c r="S78" i="3"/>
  <c r="U78" i="3" s="1"/>
  <c r="R78" i="3"/>
  <c r="T78" i="3" s="1"/>
  <c r="Q78" i="3"/>
  <c r="P78" i="3"/>
  <c r="O78" i="3"/>
  <c r="N78" i="3"/>
  <c r="AP77" i="3"/>
  <c r="AU77" i="3" s="1"/>
  <c r="AN77" i="3"/>
  <c r="AM77" i="3"/>
  <c r="AL77" i="3"/>
  <c r="AK77" i="3"/>
  <c r="AO77" i="3" s="1"/>
  <c r="AA77" i="3"/>
  <c r="S77" i="3"/>
  <c r="U77" i="3" s="1"/>
  <c r="R77" i="3"/>
  <c r="T77" i="3" s="1"/>
  <c r="Q77" i="3"/>
  <c r="P77" i="3"/>
  <c r="O77" i="3"/>
  <c r="N77" i="3"/>
  <c r="AP76" i="3"/>
  <c r="AU76" i="3" s="1"/>
  <c r="AN76" i="3"/>
  <c r="AM76" i="3"/>
  <c r="AL76" i="3"/>
  <c r="AK76" i="3"/>
  <c r="AO76" i="3" s="1"/>
  <c r="AA76" i="3"/>
  <c r="S76" i="3"/>
  <c r="U76" i="3" s="1"/>
  <c r="R76" i="3"/>
  <c r="T76" i="3" s="1"/>
  <c r="Q76" i="3"/>
  <c r="P76" i="3"/>
  <c r="O76" i="3"/>
  <c r="N76" i="3"/>
  <c r="AP75" i="3"/>
  <c r="AU75" i="3" s="1"/>
  <c r="AN75" i="3"/>
  <c r="AM75" i="3"/>
  <c r="AL75" i="3"/>
  <c r="AK75" i="3"/>
  <c r="AO75" i="3" s="1"/>
  <c r="AA75" i="3"/>
  <c r="S75" i="3"/>
  <c r="U75" i="3" s="1"/>
  <c r="R75" i="3"/>
  <c r="T75" i="3" s="1"/>
  <c r="Q75" i="3"/>
  <c r="P75" i="3"/>
  <c r="O75" i="3"/>
  <c r="N75" i="3"/>
  <c r="AP74" i="3"/>
  <c r="AU74" i="3" s="1"/>
  <c r="AN74" i="3"/>
  <c r="AM74" i="3"/>
  <c r="AL74" i="3"/>
  <c r="AK74" i="3"/>
  <c r="AO74" i="3" s="1"/>
  <c r="AA74" i="3"/>
  <c r="S74" i="3"/>
  <c r="U74" i="3" s="1"/>
  <c r="R74" i="3"/>
  <c r="T74" i="3" s="1"/>
  <c r="Q74" i="3"/>
  <c r="P74" i="3"/>
  <c r="O74" i="3"/>
  <c r="N74" i="3"/>
  <c r="AP73" i="3"/>
  <c r="AU73" i="3" s="1"/>
  <c r="AN73" i="3"/>
  <c r="AM73" i="3"/>
  <c r="AL73" i="3"/>
  <c r="AK73" i="3"/>
  <c r="AO73" i="3" s="1"/>
  <c r="AA73" i="3"/>
  <c r="S73" i="3"/>
  <c r="U73" i="3" s="1"/>
  <c r="R73" i="3"/>
  <c r="T73" i="3" s="1"/>
  <c r="Q73" i="3"/>
  <c r="P73" i="3"/>
  <c r="O73" i="3"/>
  <c r="N73" i="3"/>
  <c r="AP72" i="3"/>
  <c r="AU72" i="3" s="1"/>
  <c r="AN72" i="3"/>
  <c r="AM72" i="3"/>
  <c r="AL72" i="3"/>
  <c r="AK72" i="3"/>
  <c r="AO72" i="3" s="1"/>
  <c r="AA72" i="3"/>
  <c r="S72" i="3"/>
  <c r="U72" i="3" s="1"/>
  <c r="R72" i="3"/>
  <c r="T72" i="3" s="1"/>
  <c r="Q72" i="3"/>
  <c r="P72" i="3"/>
  <c r="O72" i="3"/>
  <c r="N72" i="3"/>
  <c r="AP71" i="3"/>
  <c r="AU71" i="3" s="1"/>
  <c r="AN71" i="3"/>
  <c r="AM71" i="3"/>
  <c r="AL71" i="3"/>
  <c r="AK71" i="3"/>
  <c r="AO71" i="3" s="1"/>
  <c r="AA71" i="3"/>
  <c r="S71" i="3"/>
  <c r="U71" i="3" s="1"/>
  <c r="R71" i="3"/>
  <c r="T71" i="3" s="1"/>
  <c r="Q71" i="3"/>
  <c r="P71" i="3"/>
  <c r="O71" i="3"/>
  <c r="N71" i="3"/>
  <c r="AP70" i="3"/>
  <c r="AU70" i="3" s="1"/>
  <c r="AN70" i="3"/>
  <c r="AM70" i="3"/>
  <c r="AL70" i="3"/>
  <c r="AK70" i="3"/>
  <c r="AO70" i="3" s="1"/>
  <c r="AA70" i="3"/>
  <c r="S70" i="3"/>
  <c r="U70" i="3" s="1"/>
  <c r="R70" i="3"/>
  <c r="T70" i="3" s="1"/>
  <c r="Q70" i="3"/>
  <c r="P70" i="3"/>
  <c r="O70" i="3"/>
  <c r="N70" i="3"/>
  <c r="AP69" i="3"/>
  <c r="AN69" i="3"/>
  <c r="AM69" i="3"/>
  <c r="AL69" i="3"/>
  <c r="AK69" i="3"/>
  <c r="AO69" i="3" s="1"/>
  <c r="S69" i="3"/>
  <c r="U69" i="3" s="1"/>
  <c r="R69" i="3"/>
  <c r="T69" i="3" s="1"/>
  <c r="Q69" i="3"/>
  <c r="P69" i="3"/>
  <c r="O69" i="3"/>
  <c r="N69" i="3"/>
  <c r="AP68" i="3"/>
  <c r="AU68" i="3" s="1"/>
  <c r="AN68" i="3"/>
  <c r="AM68" i="3"/>
  <c r="AL68" i="3"/>
  <c r="AK68" i="3"/>
  <c r="AO68" i="3" s="1"/>
  <c r="AA68" i="3"/>
  <c r="S68" i="3"/>
  <c r="U68" i="3" s="1"/>
  <c r="R68" i="3"/>
  <c r="T68" i="3" s="1"/>
  <c r="Q68" i="3"/>
  <c r="P68" i="3"/>
  <c r="O68" i="3"/>
  <c r="N68" i="3"/>
  <c r="AP67" i="3"/>
  <c r="AU67" i="3" s="1"/>
  <c r="AN67" i="3"/>
  <c r="AM67" i="3"/>
  <c r="AL67" i="3"/>
  <c r="AK67" i="3"/>
  <c r="AO67" i="3" s="1"/>
  <c r="AA67" i="3"/>
  <c r="S67" i="3"/>
  <c r="U67" i="3" s="1"/>
  <c r="R67" i="3"/>
  <c r="T67" i="3" s="1"/>
  <c r="Q67" i="3"/>
  <c r="P67" i="3"/>
  <c r="O67" i="3"/>
  <c r="N67" i="3"/>
  <c r="AP66" i="3"/>
  <c r="AU66" i="3" s="1"/>
  <c r="AN66" i="3"/>
  <c r="AM66" i="3"/>
  <c r="AL66" i="3"/>
  <c r="AK66" i="3"/>
  <c r="AA66" i="3"/>
  <c r="S66" i="3"/>
  <c r="U66" i="3" s="1"/>
  <c r="R66" i="3"/>
  <c r="T66" i="3" s="1"/>
  <c r="Q66" i="3"/>
  <c r="P66" i="3"/>
  <c r="O66" i="3"/>
  <c r="N66" i="3"/>
  <c r="AP65" i="3"/>
  <c r="AU65" i="3" s="1"/>
  <c r="AN65" i="3"/>
  <c r="AM65" i="3"/>
  <c r="AL65" i="3"/>
  <c r="AK65" i="3"/>
  <c r="AA65" i="3"/>
  <c r="S65" i="3"/>
  <c r="U65" i="3" s="1"/>
  <c r="R65" i="3"/>
  <c r="T65" i="3" s="1"/>
  <c r="Q65" i="3"/>
  <c r="P65" i="3"/>
  <c r="O65" i="3"/>
  <c r="N65" i="3"/>
  <c r="AP64" i="3"/>
  <c r="AU64" i="3" s="1"/>
  <c r="AN64" i="3"/>
  <c r="AM64" i="3"/>
  <c r="AL64" i="3"/>
  <c r="AK64" i="3"/>
  <c r="AO64" i="3" s="1"/>
  <c r="AA64" i="3"/>
  <c r="S64" i="3"/>
  <c r="U64" i="3" s="1"/>
  <c r="R64" i="3"/>
  <c r="T64" i="3" s="1"/>
  <c r="Q64" i="3"/>
  <c r="P64" i="3"/>
  <c r="O64" i="3"/>
  <c r="N64" i="3"/>
  <c r="AP63" i="3"/>
  <c r="AU63" i="3" s="1"/>
  <c r="AN63" i="3"/>
  <c r="AM63" i="3"/>
  <c r="AL63" i="3"/>
  <c r="AK63" i="3"/>
  <c r="AO63" i="3" s="1"/>
  <c r="AA63" i="3"/>
  <c r="S63" i="3"/>
  <c r="U63" i="3" s="1"/>
  <c r="V63" i="3" s="1"/>
  <c r="R63" i="3"/>
  <c r="T63" i="3" s="1"/>
  <c r="Q63" i="3"/>
  <c r="P63" i="3"/>
  <c r="O63" i="3"/>
  <c r="N63" i="3"/>
  <c r="AP62" i="3"/>
  <c r="AU62" i="3" s="1"/>
  <c r="AN62" i="3"/>
  <c r="AM62" i="3"/>
  <c r="AL62" i="3"/>
  <c r="AK62" i="3"/>
  <c r="AO62" i="3" s="1"/>
  <c r="AA62" i="3"/>
  <c r="S62" i="3"/>
  <c r="U62" i="3" s="1"/>
  <c r="R62" i="3"/>
  <c r="T62" i="3" s="1"/>
  <c r="Q62" i="3"/>
  <c r="P62" i="3"/>
  <c r="O62" i="3"/>
  <c r="N62" i="3"/>
  <c r="AP61" i="3"/>
  <c r="AU61" i="3" s="1"/>
  <c r="AN61" i="3"/>
  <c r="AM61" i="3"/>
  <c r="AL61" i="3"/>
  <c r="AK61" i="3"/>
  <c r="AO61" i="3" s="1"/>
  <c r="AA61" i="3"/>
  <c r="S61" i="3"/>
  <c r="U61" i="3" s="1"/>
  <c r="R61" i="3"/>
  <c r="T61" i="3" s="1"/>
  <c r="Q61" i="3"/>
  <c r="P61" i="3"/>
  <c r="O61" i="3"/>
  <c r="N61" i="3"/>
  <c r="AP60" i="3"/>
  <c r="AU60" i="3" s="1"/>
  <c r="AN60" i="3"/>
  <c r="AM60" i="3"/>
  <c r="AL60" i="3"/>
  <c r="AK60" i="3"/>
  <c r="AO60" i="3" s="1"/>
  <c r="AA60" i="3"/>
  <c r="S60" i="3"/>
  <c r="U60" i="3" s="1"/>
  <c r="R60" i="3"/>
  <c r="T60" i="3" s="1"/>
  <c r="Q60" i="3"/>
  <c r="P60" i="3"/>
  <c r="O60" i="3"/>
  <c r="N60" i="3"/>
  <c r="AP59" i="3"/>
  <c r="AU59" i="3" s="1"/>
  <c r="AN59" i="3"/>
  <c r="AM59" i="3"/>
  <c r="AL59" i="3"/>
  <c r="AK59" i="3"/>
  <c r="AA59" i="3"/>
  <c r="S59" i="3"/>
  <c r="U59" i="3" s="1"/>
  <c r="R59" i="3"/>
  <c r="T59" i="3" s="1"/>
  <c r="Q59" i="3"/>
  <c r="P59" i="3"/>
  <c r="O59" i="3"/>
  <c r="N59" i="3"/>
  <c r="AP58" i="3"/>
  <c r="AU58" i="3" s="1"/>
  <c r="AN58" i="3"/>
  <c r="AM58" i="3"/>
  <c r="AL58" i="3"/>
  <c r="AK58" i="3"/>
  <c r="AA58" i="3"/>
  <c r="S58" i="3"/>
  <c r="U58" i="3" s="1"/>
  <c r="R58" i="3"/>
  <c r="T58" i="3" s="1"/>
  <c r="Q58" i="3"/>
  <c r="P58" i="3"/>
  <c r="O58" i="3"/>
  <c r="N58" i="3"/>
  <c r="AP57" i="3"/>
  <c r="AU57" i="3" s="1"/>
  <c r="AN57" i="3"/>
  <c r="AM57" i="3"/>
  <c r="AL57" i="3"/>
  <c r="AK57" i="3"/>
  <c r="AA57" i="3"/>
  <c r="S57" i="3"/>
  <c r="U57" i="3" s="1"/>
  <c r="R57" i="3"/>
  <c r="T57" i="3" s="1"/>
  <c r="Q57" i="3"/>
  <c r="P57" i="3"/>
  <c r="O57" i="3"/>
  <c r="N57" i="3"/>
  <c r="AP56" i="3"/>
  <c r="AU56" i="3" s="1"/>
  <c r="AN56" i="3"/>
  <c r="AM56" i="3"/>
  <c r="AL56" i="3"/>
  <c r="AK56" i="3"/>
  <c r="AO56" i="3" s="1"/>
  <c r="AA56" i="3"/>
  <c r="S56" i="3"/>
  <c r="U56" i="3" s="1"/>
  <c r="R56" i="3"/>
  <c r="T56" i="3" s="1"/>
  <c r="Q56" i="3"/>
  <c r="P56" i="3"/>
  <c r="O56" i="3"/>
  <c r="N56" i="3"/>
  <c r="AP55" i="3"/>
  <c r="AU55" i="3" s="1"/>
  <c r="AN55" i="3"/>
  <c r="AM55" i="3"/>
  <c r="AL55" i="3"/>
  <c r="AK55" i="3"/>
  <c r="AO55" i="3" s="1"/>
  <c r="AA55" i="3"/>
  <c r="S55" i="3"/>
  <c r="U55" i="3" s="1"/>
  <c r="R55" i="3"/>
  <c r="T55" i="3" s="1"/>
  <c r="Q55" i="3"/>
  <c r="P55" i="3"/>
  <c r="O55" i="3"/>
  <c r="N55" i="3"/>
  <c r="AP54" i="3"/>
  <c r="AU54" i="3" s="1"/>
  <c r="AN54" i="3"/>
  <c r="AM54" i="3"/>
  <c r="AL54" i="3"/>
  <c r="AK54" i="3"/>
  <c r="AA54" i="3"/>
  <c r="S54" i="3"/>
  <c r="U54" i="3" s="1"/>
  <c r="R54" i="3"/>
  <c r="T54" i="3" s="1"/>
  <c r="Q54" i="3"/>
  <c r="P54" i="3"/>
  <c r="O54" i="3"/>
  <c r="N54" i="3"/>
  <c r="AP53" i="3"/>
  <c r="AU53" i="3" s="1"/>
  <c r="AN53" i="3"/>
  <c r="AM53" i="3"/>
  <c r="AL53" i="3"/>
  <c r="AK53" i="3"/>
  <c r="AO53" i="3" s="1"/>
  <c r="AA53" i="3"/>
  <c r="S53" i="3"/>
  <c r="U53" i="3" s="1"/>
  <c r="R53" i="3"/>
  <c r="T53" i="3" s="1"/>
  <c r="Q53" i="3"/>
  <c r="P53" i="3"/>
  <c r="O53" i="3"/>
  <c r="N53" i="3"/>
  <c r="AP52" i="3"/>
  <c r="AN52" i="3"/>
  <c r="AM52" i="3"/>
  <c r="AL52" i="3"/>
  <c r="AK52" i="3"/>
  <c r="AO52" i="3" s="1"/>
  <c r="S52" i="3"/>
  <c r="U52" i="3" s="1"/>
  <c r="R52" i="3"/>
  <c r="T52" i="3" s="1"/>
  <c r="Q52" i="3"/>
  <c r="P52" i="3"/>
  <c r="O52" i="3"/>
  <c r="N52" i="3"/>
  <c r="AP51" i="3"/>
  <c r="AU51" i="3" s="1"/>
  <c r="AN51" i="3"/>
  <c r="AM51" i="3"/>
  <c r="AL51" i="3"/>
  <c r="AK51" i="3"/>
  <c r="AO51" i="3" s="1"/>
  <c r="AA51" i="3"/>
  <c r="S51" i="3"/>
  <c r="U51" i="3" s="1"/>
  <c r="R51" i="3"/>
  <c r="T51" i="3" s="1"/>
  <c r="Q51" i="3"/>
  <c r="P51" i="3"/>
  <c r="O51" i="3"/>
  <c r="N51" i="3"/>
  <c r="AP50" i="3"/>
  <c r="AN50" i="3"/>
  <c r="AM50" i="3"/>
  <c r="AL50" i="3"/>
  <c r="AK50" i="3"/>
  <c r="AO50" i="3" s="1"/>
  <c r="S50" i="3"/>
  <c r="U50" i="3" s="1"/>
  <c r="R50" i="3"/>
  <c r="T50" i="3" s="1"/>
  <c r="Q50" i="3"/>
  <c r="P50" i="3"/>
  <c r="O50" i="3"/>
  <c r="N50" i="3"/>
  <c r="AP49" i="3"/>
  <c r="AU49" i="3" s="1"/>
  <c r="AN49" i="3"/>
  <c r="AM49" i="3"/>
  <c r="AL49" i="3"/>
  <c r="AK49" i="3"/>
  <c r="AO49" i="3" s="1"/>
  <c r="AA49" i="3"/>
  <c r="S49" i="3"/>
  <c r="U49" i="3" s="1"/>
  <c r="R49" i="3"/>
  <c r="T49" i="3" s="1"/>
  <c r="Q49" i="3"/>
  <c r="P49" i="3"/>
  <c r="O49" i="3"/>
  <c r="N49" i="3"/>
  <c r="AP48" i="3"/>
  <c r="AU48" i="3" s="1"/>
  <c r="AN48" i="3"/>
  <c r="AM48" i="3"/>
  <c r="AL48" i="3"/>
  <c r="AK48" i="3"/>
  <c r="AO48" i="3" s="1"/>
  <c r="AA48" i="3"/>
  <c r="S48" i="3"/>
  <c r="U48" i="3" s="1"/>
  <c r="R48" i="3"/>
  <c r="T48" i="3" s="1"/>
  <c r="Q48" i="3"/>
  <c r="P48" i="3"/>
  <c r="O48" i="3"/>
  <c r="N48" i="3"/>
  <c r="AP47" i="3"/>
  <c r="AU47" i="3" s="1"/>
  <c r="AN47" i="3"/>
  <c r="AM47" i="3"/>
  <c r="AL47" i="3"/>
  <c r="AK47" i="3"/>
  <c r="AA47" i="3"/>
  <c r="S47" i="3"/>
  <c r="U47" i="3" s="1"/>
  <c r="R47" i="3"/>
  <c r="T47" i="3" s="1"/>
  <c r="Q47" i="3"/>
  <c r="P47" i="3"/>
  <c r="O47" i="3"/>
  <c r="N47" i="3"/>
  <c r="AP46" i="3"/>
  <c r="AU46" i="3" s="1"/>
  <c r="AN46" i="3"/>
  <c r="AM46" i="3"/>
  <c r="AL46" i="3"/>
  <c r="AK46" i="3"/>
  <c r="AO46" i="3" s="1"/>
  <c r="AA46" i="3"/>
  <c r="S46" i="3"/>
  <c r="U46" i="3" s="1"/>
  <c r="R46" i="3"/>
  <c r="T46" i="3" s="1"/>
  <c r="Q46" i="3"/>
  <c r="P46" i="3"/>
  <c r="O46" i="3"/>
  <c r="N46" i="3"/>
  <c r="AP45" i="3"/>
  <c r="AU45" i="3" s="1"/>
  <c r="AN45" i="3"/>
  <c r="AM45" i="3"/>
  <c r="AL45" i="3"/>
  <c r="AK45" i="3"/>
  <c r="AO45" i="3" s="1"/>
  <c r="AA45" i="3"/>
  <c r="S45" i="3"/>
  <c r="U45" i="3" s="1"/>
  <c r="R45" i="3"/>
  <c r="T45" i="3" s="1"/>
  <c r="Q45" i="3"/>
  <c r="P45" i="3"/>
  <c r="O45" i="3"/>
  <c r="N45" i="3"/>
  <c r="AP44" i="3"/>
  <c r="AU44" i="3" s="1"/>
  <c r="AN44" i="3"/>
  <c r="AM44" i="3"/>
  <c r="AL44" i="3"/>
  <c r="AK44" i="3"/>
  <c r="AO44" i="3" s="1"/>
  <c r="AA44" i="3"/>
  <c r="S44" i="3"/>
  <c r="U44" i="3" s="1"/>
  <c r="R44" i="3"/>
  <c r="T44" i="3" s="1"/>
  <c r="Q44" i="3"/>
  <c r="P44" i="3"/>
  <c r="O44" i="3"/>
  <c r="N44" i="3"/>
  <c r="AP43" i="3"/>
  <c r="AU43" i="3" s="1"/>
  <c r="AN43" i="3"/>
  <c r="AM43" i="3"/>
  <c r="AL43" i="3"/>
  <c r="AK43" i="3"/>
  <c r="AO43" i="3" s="1"/>
  <c r="AA43" i="3"/>
  <c r="S43" i="3"/>
  <c r="U43" i="3" s="1"/>
  <c r="R43" i="3"/>
  <c r="T43" i="3" s="1"/>
  <c r="Q43" i="3"/>
  <c r="P43" i="3"/>
  <c r="O43" i="3"/>
  <c r="N43" i="3"/>
  <c r="AP42" i="3"/>
  <c r="AU42" i="3" s="1"/>
  <c r="AN42" i="3"/>
  <c r="AM42" i="3"/>
  <c r="AL42" i="3"/>
  <c r="AK42" i="3"/>
  <c r="AO42" i="3" s="1"/>
  <c r="AA42" i="3"/>
  <c r="S42" i="3"/>
  <c r="U42" i="3" s="1"/>
  <c r="R42" i="3"/>
  <c r="T42" i="3" s="1"/>
  <c r="Q42" i="3"/>
  <c r="P42" i="3"/>
  <c r="O42" i="3"/>
  <c r="N42" i="3"/>
  <c r="AP41" i="3"/>
  <c r="AU41" i="3" s="1"/>
  <c r="AN41" i="3"/>
  <c r="AM41" i="3"/>
  <c r="AL41" i="3"/>
  <c r="AK41" i="3"/>
  <c r="AO41" i="3" s="1"/>
  <c r="AA41" i="3"/>
  <c r="S41" i="3"/>
  <c r="U41" i="3" s="1"/>
  <c r="R41" i="3"/>
  <c r="T41" i="3" s="1"/>
  <c r="Q41" i="3"/>
  <c r="P41" i="3"/>
  <c r="O41" i="3"/>
  <c r="N41" i="3"/>
  <c r="AP40" i="3"/>
  <c r="AU40" i="3" s="1"/>
  <c r="AN40" i="3"/>
  <c r="AM40" i="3"/>
  <c r="AL40" i="3"/>
  <c r="AK40" i="3"/>
  <c r="AA40" i="3"/>
  <c r="S40" i="3"/>
  <c r="U40" i="3" s="1"/>
  <c r="R40" i="3"/>
  <c r="T40" i="3" s="1"/>
  <c r="Q40" i="3"/>
  <c r="P40" i="3"/>
  <c r="O40" i="3"/>
  <c r="N40" i="3"/>
  <c r="AP39" i="3"/>
  <c r="AU39" i="3" s="1"/>
  <c r="AN39" i="3"/>
  <c r="AM39" i="3"/>
  <c r="AL39" i="3"/>
  <c r="AK39" i="3"/>
  <c r="AO39" i="3" s="1"/>
  <c r="AA39" i="3"/>
  <c r="S39" i="3"/>
  <c r="U39" i="3" s="1"/>
  <c r="R39" i="3"/>
  <c r="T39" i="3" s="1"/>
  <c r="Q39" i="3"/>
  <c r="P39" i="3"/>
  <c r="O39" i="3"/>
  <c r="N39" i="3"/>
  <c r="AP38" i="3"/>
  <c r="AU38" i="3" s="1"/>
  <c r="AN38" i="3"/>
  <c r="AM38" i="3"/>
  <c r="AL38" i="3"/>
  <c r="AK38" i="3"/>
  <c r="AO38" i="3" s="1"/>
  <c r="AA38" i="3"/>
  <c r="S38" i="3"/>
  <c r="U38" i="3" s="1"/>
  <c r="R38" i="3"/>
  <c r="T38" i="3" s="1"/>
  <c r="Q38" i="3"/>
  <c r="P38" i="3"/>
  <c r="O38" i="3"/>
  <c r="N38" i="3"/>
  <c r="AP37" i="3"/>
  <c r="AN37" i="3"/>
  <c r="AM37" i="3"/>
  <c r="AL37" i="3"/>
  <c r="AK37" i="3"/>
  <c r="S37" i="3"/>
  <c r="U37" i="3" s="1"/>
  <c r="R37" i="3"/>
  <c r="T37" i="3" s="1"/>
  <c r="Q37" i="3"/>
  <c r="P37" i="3"/>
  <c r="O37" i="3"/>
  <c r="N37" i="3"/>
  <c r="AP36" i="3"/>
  <c r="AU36" i="3" s="1"/>
  <c r="AN36" i="3"/>
  <c r="AM36" i="3"/>
  <c r="AL36" i="3"/>
  <c r="AK36" i="3"/>
  <c r="AA36" i="3"/>
  <c r="S36" i="3"/>
  <c r="U36" i="3" s="1"/>
  <c r="R36" i="3"/>
  <c r="T36" i="3" s="1"/>
  <c r="Q36" i="3"/>
  <c r="P36" i="3"/>
  <c r="O36" i="3"/>
  <c r="N36" i="3"/>
  <c r="AP35" i="3"/>
  <c r="AU35" i="3" s="1"/>
  <c r="AN35" i="3"/>
  <c r="AM35" i="3"/>
  <c r="AL35" i="3"/>
  <c r="AK35" i="3"/>
  <c r="AO35" i="3" s="1"/>
  <c r="AA35" i="3"/>
  <c r="S35" i="3"/>
  <c r="U35" i="3" s="1"/>
  <c r="R35" i="3"/>
  <c r="T35" i="3" s="1"/>
  <c r="Q35" i="3"/>
  <c r="P35" i="3"/>
  <c r="O35" i="3"/>
  <c r="N35" i="3"/>
  <c r="AP34" i="3"/>
  <c r="AU34" i="3" s="1"/>
  <c r="AN34" i="3"/>
  <c r="AM34" i="3"/>
  <c r="AL34" i="3"/>
  <c r="AK34" i="3"/>
  <c r="AO34" i="3" s="1"/>
  <c r="AA34" i="3"/>
  <c r="S34" i="3"/>
  <c r="U34" i="3" s="1"/>
  <c r="R34" i="3"/>
  <c r="T34" i="3" s="1"/>
  <c r="Q34" i="3"/>
  <c r="P34" i="3"/>
  <c r="O34" i="3"/>
  <c r="N34" i="3"/>
  <c r="AP33" i="3"/>
  <c r="AU33" i="3" s="1"/>
  <c r="AN33" i="3"/>
  <c r="AM33" i="3"/>
  <c r="AL33" i="3"/>
  <c r="AK33" i="3"/>
  <c r="AO33" i="3" s="1"/>
  <c r="AA33" i="3"/>
  <c r="S33" i="3"/>
  <c r="U33" i="3" s="1"/>
  <c r="W33" i="3" s="1"/>
  <c r="R33" i="3"/>
  <c r="T33" i="3" s="1"/>
  <c r="Q33" i="3"/>
  <c r="P33" i="3"/>
  <c r="O33" i="3"/>
  <c r="N33" i="3"/>
  <c r="AP32" i="3"/>
  <c r="AU32" i="3" s="1"/>
  <c r="AN32" i="3"/>
  <c r="AM32" i="3"/>
  <c r="AL32" i="3"/>
  <c r="AK32" i="3"/>
  <c r="AO32" i="3" s="1"/>
  <c r="AA32" i="3"/>
  <c r="S32" i="3"/>
  <c r="U32" i="3" s="1"/>
  <c r="V32" i="3" s="1"/>
  <c r="R32" i="3"/>
  <c r="T32" i="3" s="1"/>
  <c r="Q32" i="3"/>
  <c r="P32" i="3"/>
  <c r="O32" i="3"/>
  <c r="N32" i="3"/>
  <c r="AP31" i="3"/>
  <c r="AU31" i="3" s="1"/>
  <c r="AN31" i="3"/>
  <c r="AM31" i="3"/>
  <c r="AL31" i="3"/>
  <c r="AK31" i="3"/>
  <c r="AO31" i="3" s="1"/>
  <c r="AA31" i="3"/>
  <c r="S31" i="3"/>
  <c r="U31" i="3" s="1"/>
  <c r="R31" i="3"/>
  <c r="T31" i="3" s="1"/>
  <c r="Q31" i="3"/>
  <c r="P31" i="3"/>
  <c r="O31" i="3"/>
  <c r="N31" i="3"/>
  <c r="AP30" i="3"/>
  <c r="AU30" i="3" s="1"/>
  <c r="AN30" i="3"/>
  <c r="AM30" i="3"/>
  <c r="AL30" i="3"/>
  <c r="AK30" i="3"/>
  <c r="AO30" i="3" s="1"/>
  <c r="AA30" i="3"/>
  <c r="S30" i="3"/>
  <c r="U30" i="3" s="1"/>
  <c r="R30" i="3"/>
  <c r="T30" i="3" s="1"/>
  <c r="Q30" i="3"/>
  <c r="P30" i="3"/>
  <c r="O30" i="3"/>
  <c r="N30" i="3"/>
  <c r="AP29" i="3"/>
  <c r="AU29" i="3" s="1"/>
  <c r="AN29" i="3"/>
  <c r="AM29" i="3"/>
  <c r="AL29" i="3"/>
  <c r="AK29" i="3"/>
  <c r="AO29" i="3" s="1"/>
  <c r="AA29" i="3"/>
  <c r="S29" i="3"/>
  <c r="U29" i="3" s="1"/>
  <c r="R29" i="3"/>
  <c r="T29" i="3" s="1"/>
  <c r="Q29" i="3"/>
  <c r="P29" i="3"/>
  <c r="O29" i="3"/>
  <c r="N29" i="3"/>
  <c r="AP28" i="3"/>
  <c r="AU28" i="3" s="1"/>
  <c r="AN28" i="3"/>
  <c r="AM28" i="3"/>
  <c r="AL28" i="3"/>
  <c r="AK28" i="3"/>
  <c r="AO28" i="3" s="1"/>
  <c r="AA28" i="3"/>
  <c r="S28" i="3"/>
  <c r="U28" i="3" s="1"/>
  <c r="R28" i="3"/>
  <c r="T28" i="3" s="1"/>
  <c r="Q28" i="3"/>
  <c r="P28" i="3"/>
  <c r="O28" i="3"/>
  <c r="N28" i="3"/>
  <c r="AP27" i="3"/>
  <c r="AU27" i="3" s="1"/>
  <c r="AN27" i="3"/>
  <c r="AM27" i="3"/>
  <c r="AL27" i="3"/>
  <c r="AK27" i="3"/>
  <c r="AO27" i="3" s="1"/>
  <c r="AA27" i="3"/>
  <c r="S27" i="3"/>
  <c r="U27" i="3" s="1"/>
  <c r="R27" i="3"/>
  <c r="T27" i="3" s="1"/>
  <c r="Q27" i="3"/>
  <c r="P27" i="3"/>
  <c r="O27" i="3"/>
  <c r="N27" i="3"/>
  <c r="AP26" i="3"/>
  <c r="AU26" i="3" s="1"/>
  <c r="AN26" i="3"/>
  <c r="AM26" i="3"/>
  <c r="AL26" i="3"/>
  <c r="AK26" i="3"/>
  <c r="AO26" i="3" s="1"/>
  <c r="AA26" i="3"/>
  <c r="S26" i="3"/>
  <c r="U26" i="3" s="1"/>
  <c r="R26" i="3"/>
  <c r="T26" i="3" s="1"/>
  <c r="Q26" i="3"/>
  <c r="P26" i="3"/>
  <c r="O26" i="3"/>
  <c r="N26" i="3"/>
  <c r="AP25" i="3"/>
  <c r="AU25" i="3" s="1"/>
  <c r="AN25" i="3"/>
  <c r="AM25" i="3"/>
  <c r="AL25" i="3"/>
  <c r="AK25" i="3"/>
  <c r="AO25" i="3" s="1"/>
  <c r="AA25" i="3"/>
  <c r="S25" i="3"/>
  <c r="U25" i="3" s="1"/>
  <c r="R25" i="3"/>
  <c r="T25" i="3" s="1"/>
  <c r="Q25" i="3"/>
  <c r="P25" i="3"/>
  <c r="O25" i="3"/>
  <c r="N25" i="3"/>
  <c r="AP24" i="3"/>
  <c r="AU24" i="3" s="1"/>
  <c r="AN24" i="3"/>
  <c r="AM24" i="3"/>
  <c r="AL24" i="3"/>
  <c r="AK24" i="3"/>
  <c r="AO24" i="3" s="1"/>
  <c r="AA24" i="3"/>
  <c r="S24" i="3"/>
  <c r="U24" i="3" s="1"/>
  <c r="R24" i="3"/>
  <c r="T24" i="3" s="1"/>
  <c r="Q24" i="3"/>
  <c r="P24" i="3"/>
  <c r="O24" i="3"/>
  <c r="N24" i="3"/>
  <c r="AP23" i="3"/>
  <c r="AU23" i="3" s="1"/>
  <c r="AN23" i="3"/>
  <c r="AM23" i="3"/>
  <c r="AL23" i="3"/>
  <c r="AK23" i="3"/>
  <c r="AO23" i="3" s="1"/>
  <c r="AA23" i="3"/>
  <c r="S23" i="3"/>
  <c r="U23" i="3" s="1"/>
  <c r="R23" i="3"/>
  <c r="T23" i="3" s="1"/>
  <c r="Q23" i="3"/>
  <c r="P23" i="3"/>
  <c r="O23" i="3"/>
  <c r="N23" i="3"/>
  <c r="AP22" i="3"/>
  <c r="AU22" i="3" s="1"/>
  <c r="AN22" i="3"/>
  <c r="AM22" i="3"/>
  <c r="AL22" i="3"/>
  <c r="AK22" i="3"/>
  <c r="AO22" i="3" s="1"/>
  <c r="AA22" i="3"/>
  <c r="S22" i="3"/>
  <c r="U22" i="3" s="1"/>
  <c r="R22" i="3"/>
  <c r="T22" i="3" s="1"/>
  <c r="Q22" i="3"/>
  <c r="P22" i="3"/>
  <c r="O22" i="3"/>
  <c r="N22" i="3"/>
  <c r="AP21" i="3"/>
  <c r="AU21" i="3" s="1"/>
  <c r="AN21" i="3"/>
  <c r="AM21" i="3"/>
  <c r="AL21" i="3"/>
  <c r="AK21" i="3"/>
  <c r="AO21" i="3" s="1"/>
  <c r="AA21" i="3"/>
  <c r="S21" i="3"/>
  <c r="U21" i="3" s="1"/>
  <c r="R21" i="3"/>
  <c r="T21" i="3" s="1"/>
  <c r="Q21" i="3"/>
  <c r="P21" i="3"/>
  <c r="O21" i="3"/>
  <c r="N21" i="3"/>
  <c r="AP20" i="3"/>
  <c r="AN20" i="3"/>
  <c r="AM20" i="3"/>
  <c r="AL20" i="3"/>
  <c r="AK20" i="3"/>
  <c r="AO20" i="3" s="1"/>
  <c r="S20" i="3"/>
  <c r="U20" i="3" s="1"/>
  <c r="R20" i="3"/>
  <c r="T20" i="3" s="1"/>
  <c r="Q20" i="3"/>
  <c r="P20" i="3"/>
  <c r="O20" i="3"/>
  <c r="N20" i="3"/>
  <c r="AP19" i="3"/>
  <c r="AU19" i="3" s="1"/>
  <c r="AN19" i="3"/>
  <c r="AM19" i="3"/>
  <c r="AL19" i="3"/>
  <c r="AK19" i="3"/>
  <c r="AO19" i="3" s="1"/>
  <c r="AA19" i="3"/>
  <c r="S19" i="3"/>
  <c r="U19" i="3" s="1"/>
  <c r="R19" i="3"/>
  <c r="T19" i="3" s="1"/>
  <c r="Q19" i="3"/>
  <c r="P19" i="3"/>
  <c r="O19" i="3"/>
  <c r="N19" i="3"/>
  <c r="AP18" i="3"/>
  <c r="AU18" i="3" s="1"/>
  <c r="AN18" i="3"/>
  <c r="AM18" i="3"/>
  <c r="AL18" i="3"/>
  <c r="AK18" i="3"/>
  <c r="AO18" i="3" s="1"/>
  <c r="AA18" i="3"/>
  <c r="S18" i="3"/>
  <c r="U18" i="3" s="1"/>
  <c r="R18" i="3"/>
  <c r="T18" i="3" s="1"/>
  <c r="Q18" i="3"/>
  <c r="P18" i="3"/>
  <c r="O18" i="3"/>
  <c r="N18" i="3"/>
  <c r="AP17" i="3"/>
  <c r="AU17" i="3" s="1"/>
  <c r="AN17" i="3"/>
  <c r="AM17" i="3"/>
  <c r="AL17" i="3"/>
  <c r="AK17" i="3"/>
  <c r="AO17" i="3" s="1"/>
  <c r="AA17" i="3"/>
  <c r="S17" i="3"/>
  <c r="U17" i="3" s="1"/>
  <c r="R17" i="3"/>
  <c r="T17" i="3" s="1"/>
  <c r="Q17" i="3"/>
  <c r="P17" i="3"/>
  <c r="O17" i="3"/>
  <c r="N17" i="3"/>
  <c r="AP16" i="3"/>
  <c r="AU16" i="3" s="1"/>
  <c r="AN16" i="3"/>
  <c r="AM16" i="3"/>
  <c r="AL16" i="3"/>
  <c r="AK16" i="3"/>
  <c r="AO16" i="3" s="1"/>
  <c r="AA16" i="3"/>
  <c r="S16" i="3"/>
  <c r="U16" i="3" s="1"/>
  <c r="R16" i="3"/>
  <c r="T16" i="3" s="1"/>
  <c r="Q16" i="3"/>
  <c r="P16" i="3"/>
  <c r="O16" i="3"/>
  <c r="N16" i="3"/>
  <c r="AP15" i="3"/>
  <c r="AU15" i="3" s="1"/>
  <c r="AN15" i="3"/>
  <c r="AM15" i="3"/>
  <c r="AL15" i="3"/>
  <c r="AK15" i="3"/>
  <c r="AO15" i="3" s="1"/>
  <c r="AA15" i="3"/>
  <c r="S15" i="3"/>
  <c r="U15" i="3" s="1"/>
  <c r="R15" i="3"/>
  <c r="T15" i="3" s="1"/>
  <c r="Q15" i="3"/>
  <c r="P15" i="3"/>
  <c r="O15" i="3"/>
  <c r="N15" i="3"/>
  <c r="AP14" i="3"/>
  <c r="AU14" i="3" s="1"/>
  <c r="AN14" i="3"/>
  <c r="AM14" i="3"/>
  <c r="AL14" i="3"/>
  <c r="AK14" i="3"/>
  <c r="AO14" i="3" s="1"/>
  <c r="AA14" i="3"/>
  <c r="S14" i="3"/>
  <c r="U14" i="3" s="1"/>
  <c r="R14" i="3"/>
  <c r="T14" i="3" s="1"/>
  <c r="Q14" i="3"/>
  <c r="P14" i="3"/>
  <c r="O14" i="3"/>
  <c r="N14" i="3"/>
  <c r="AP13" i="3"/>
  <c r="AU13" i="3" s="1"/>
  <c r="AN13" i="3"/>
  <c r="AM13" i="3"/>
  <c r="AL13" i="3"/>
  <c r="AK13" i="3"/>
  <c r="AO13" i="3" s="1"/>
  <c r="AA13" i="3"/>
  <c r="S13" i="3"/>
  <c r="U13" i="3" s="1"/>
  <c r="R13" i="3"/>
  <c r="T13" i="3" s="1"/>
  <c r="Q13" i="3"/>
  <c r="P13" i="3"/>
  <c r="O13" i="3"/>
  <c r="N13" i="3"/>
  <c r="AP12" i="3"/>
  <c r="AU12" i="3" s="1"/>
  <c r="AN12" i="3"/>
  <c r="AM12" i="3"/>
  <c r="AL12" i="3"/>
  <c r="AK12" i="3"/>
  <c r="AO12" i="3" s="1"/>
  <c r="AA12" i="3"/>
  <c r="S12" i="3"/>
  <c r="U12" i="3" s="1"/>
  <c r="R12" i="3"/>
  <c r="T12" i="3" s="1"/>
  <c r="Q12" i="3"/>
  <c r="P12" i="3"/>
  <c r="O12" i="3"/>
  <c r="N12" i="3"/>
  <c r="AP11" i="3"/>
  <c r="AU11" i="3" s="1"/>
  <c r="AN11" i="3"/>
  <c r="AM11" i="3"/>
  <c r="AL11" i="3"/>
  <c r="AK11" i="3"/>
  <c r="AO11" i="3" s="1"/>
  <c r="AA11" i="3"/>
  <c r="S11" i="3"/>
  <c r="U11" i="3" s="1"/>
  <c r="R11" i="3"/>
  <c r="T11" i="3" s="1"/>
  <c r="Q11" i="3"/>
  <c r="P11" i="3"/>
  <c r="O11" i="3"/>
  <c r="N11" i="3"/>
  <c r="AP10" i="3"/>
  <c r="AU10" i="3" s="1"/>
  <c r="AN10" i="3"/>
  <c r="AM10" i="3"/>
  <c r="AL10" i="3"/>
  <c r="AK10" i="3"/>
  <c r="AO10" i="3" s="1"/>
  <c r="AA10" i="3"/>
  <c r="S10" i="3"/>
  <c r="U10" i="3" s="1"/>
  <c r="R10" i="3"/>
  <c r="T10" i="3" s="1"/>
  <c r="Q10" i="3"/>
  <c r="P10" i="3"/>
  <c r="O10" i="3"/>
  <c r="N10" i="3"/>
  <c r="AP9" i="3"/>
  <c r="AU9" i="3" s="1"/>
  <c r="AN9" i="3"/>
  <c r="AM9" i="3"/>
  <c r="AL9" i="3"/>
  <c r="AK9" i="3"/>
  <c r="AO9" i="3" s="1"/>
  <c r="AA9" i="3"/>
  <c r="S9" i="3"/>
  <c r="U9" i="3" s="1"/>
  <c r="R9" i="3"/>
  <c r="T9" i="3" s="1"/>
  <c r="Q9" i="3"/>
  <c r="P9" i="3"/>
  <c r="O9" i="3"/>
  <c r="N9" i="3"/>
  <c r="AP8" i="3"/>
  <c r="AU8" i="3" s="1"/>
  <c r="AN8" i="3"/>
  <c r="AM8" i="3"/>
  <c r="AL8" i="3"/>
  <c r="AK8" i="3"/>
  <c r="AO8" i="3" s="1"/>
  <c r="AA8" i="3"/>
  <c r="S8" i="3"/>
  <c r="U8" i="3" s="1"/>
  <c r="V8" i="3" s="1"/>
  <c r="R8" i="3"/>
  <c r="T8" i="3" s="1"/>
  <c r="Q8" i="3"/>
  <c r="P8" i="3"/>
  <c r="O8" i="3"/>
  <c r="N8" i="3"/>
  <c r="AP7" i="3"/>
  <c r="AU7" i="3" s="1"/>
  <c r="AN7" i="3"/>
  <c r="AM7" i="3"/>
  <c r="AL7" i="3"/>
  <c r="AK7" i="3"/>
  <c r="AO7" i="3" s="1"/>
  <c r="AA7" i="3"/>
  <c r="S7" i="3"/>
  <c r="U7" i="3" s="1"/>
  <c r="V7" i="3" s="1"/>
  <c r="R7" i="3"/>
  <c r="T7" i="3" s="1"/>
  <c r="Q7" i="3"/>
  <c r="P7" i="3"/>
  <c r="O7" i="3"/>
  <c r="N7" i="3"/>
  <c r="AP6" i="3"/>
  <c r="AU6" i="3" s="1"/>
  <c r="AN6" i="3"/>
  <c r="AM6" i="3"/>
  <c r="AL6" i="3"/>
  <c r="AK6" i="3"/>
  <c r="AO6" i="3" s="1"/>
  <c r="AA6" i="3"/>
  <c r="S6" i="3"/>
  <c r="U6" i="3" s="1"/>
  <c r="R6" i="3"/>
  <c r="T6" i="3" s="1"/>
  <c r="Q6" i="3"/>
  <c r="P6" i="3"/>
  <c r="O6" i="3"/>
  <c r="N6" i="3"/>
  <c r="AP5" i="3"/>
  <c r="AU5" i="3" s="1"/>
  <c r="AN5" i="3"/>
  <c r="AM5" i="3"/>
  <c r="AL5" i="3"/>
  <c r="AK5" i="3"/>
  <c r="AO5" i="3" s="1"/>
  <c r="AA5" i="3"/>
  <c r="S5" i="3"/>
  <c r="U5" i="3" s="1"/>
  <c r="R5" i="3"/>
  <c r="T5" i="3" s="1"/>
  <c r="Q5" i="3"/>
  <c r="P5" i="3"/>
  <c r="O5" i="3"/>
  <c r="N5" i="3"/>
  <c r="AP4" i="3"/>
  <c r="AA4" i="3" s="1"/>
  <c r="AN4" i="3"/>
  <c r="AM4" i="3"/>
  <c r="AL4" i="3"/>
  <c r="AK4" i="3"/>
  <c r="AO4" i="3" s="1"/>
  <c r="S4" i="3"/>
  <c r="U4" i="3" s="1"/>
  <c r="R4" i="3"/>
  <c r="T4" i="3" s="1"/>
  <c r="Q4" i="3"/>
  <c r="P4" i="3"/>
  <c r="O4" i="3"/>
  <c r="N4" i="3"/>
  <c r="C33" i="2"/>
  <c r="F6" i="2"/>
  <c r="P1738" i="3" l="1"/>
  <c r="Q1738" i="3"/>
  <c r="S1738" i="3"/>
  <c r="U1738" i="3" s="1"/>
  <c r="R1738" i="3"/>
  <c r="T1738" i="3" s="1"/>
  <c r="AH1738" i="3"/>
  <c r="W1737" i="3"/>
  <c r="AF1737" i="3" s="1"/>
  <c r="AE1737" i="3" s="1"/>
  <c r="V1737" i="3"/>
  <c r="X1737" i="3"/>
  <c r="Y1737" i="3" s="1"/>
  <c r="S1736" i="3"/>
  <c r="U1736" i="3" s="1"/>
  <c r="V1736" i="3" s="1"/>
  <c r="R1736" i="3"/>
  <c r="T1736" i="3" s="1"/>
  <c r="AE1736" i="3" s="1"/>
  <c r="Q1736" i="3"/>
  <c r="P1736" i="3"/>
  <c r="S1735" i="3"/>
  <c r="U1735" i="3" s="1"/>
  <c r="V1735" i="3" s="1"/>
  <c r="R1735" i="3"/>
  <c r="T1735" i="3" s="1"/>
  <c r="AE1735" i="3" s="1"/>
  <c r="Q1735" i="3"/>
  <c r="P1735" i="3"/>
  <c r="R1734" i="3"/>
  <c r="T1734" i="3" s="1"/>
  <c r="AE1734" i="3" s="1"/>
  <c r="Q1734" i="3"/>
  <c r="S1734" i="3"/>
  <c r="U1734" i="3" s="1"/>
  <c r="V1734" i="3" s="1"/>
  <c r="P1734" i="3"/>
  <c r="R1733" i="3"/>
  <c r="T1733" i="3" s="1"/>
  <c r="P1733" i="3"/>
  <c r="S1733" i="3"/>
  <c r="U1733" i="3" s="1"/>
  <c r="Q1733" i="3"/>
  <c r="R1732" i="3"/>
  <c r="T1732" i="3" s="1"/>
  <c r="S1732" i="3"/>
  <c r="U1732" i="3" s="1"/>
  <c r="Q1732" i="3"/>
  <c r="P1732" i="3"/>
  <c r="S1731" i="3"/>
  <c r="U1731" i="3" s="1"/>
  <c r="R1731" i="3"/>
  <c r="T1731" i="3" s="1"/>
  <c r="Q1731" i="3"/>
  <c r="P1731" i="3"/>
  <c r="Q1730" i="3"/>
  <c r="P1730" i="3"/>
  <c r="R1730" i="3"/>
  <c r="T1730" i="3" s="1"/>
  <c r="AE1730" i="3" s="1"/>
  <c r="S1730" i="3"/>
  <c r="U1730" i="3" s="1"/>
  <c r="V1730" i="3" s="1"/>
  <c r="S1729" i="3"/>
  <c r="U1729" i="3" s="1"/>
  <c r="V1729" i="3" s="1"/>
  <c r="R1729" i="3"/>
  <c r="T1729" i="3" s="1"/>
  <c r="AE1729" i="3" s="1"/>
  <c r="Q1729" i="3"/>
  <c r="P1729" i="3"/>
  <c r="Q1728" i="3"/>
  <c r="P1728" i="3"/>
  <c r="S1728" i="3"/>
  <c r="U1728" i="3" s="1"/>
  <c r="V1728" i="3" s="1"/>
  <c r="R1728" i="3"/>
  <c r="T1728" i="3" s="1"/>
  <c r="AE1728" i="3" s="1"/>
  <c r="S1727" i="3"/>
  <c r="U1727" i="3" s="1"/>
  <c r="V1727" i="3" s="1"/>
  <c r="R1727" i="3"/>
  <c r="T1727" i="3" s="1"/>
  <c r="AE1727" i="3" s="1"/>
  <c r="Q1727" i="3"/>
  <c r="P1727" i="3"/>
  <c r="S1726" i="3"/>
  <c r="U1726" i="3" s="1"/>
  <c r="V1726" i="3" s="1"/>
  <c r="R1726" i="3"/>
  <c r="T1726" i="3" s="1"/>
  <c r="AE1726" i="3" s="1"/>
  <c r="Q1726" i="3"/>
  <c r="P1726" i="3"/>
  <c r="AQ1729" i="3"/>
  <c r="V1724" i="3"/>
  <c r="S1725" i="3"/>
  <c r="U1725" i="3" s="1"/>
  <c r="R1725" i="3"/>
  <c r="T1725" i="3" s="1"/>
  <c r="Q1725" i="3"/>
  <c r="P1725" i="3"/>
  <c r="AQ1724" i="3"/>
  <c r="X1724" i="3"/>
  <c r="Y1724" i="3"/>
  <c r="W1713" i="3"/>
  <c r="AF1713" i="3" s="1"/>
  <c r="AQ3482" i="3"/>
  <c r="AF1532" i="3"/>
  <c r="W734" i="3"/>
  <c r="AF734" i="3" s="1"/>
  <c r="W741" i="3"/>
  <c r="AF741" i="3" s="1"/>
  <c r="W1004" i="3"/>
  <c r="AF1004" i="3" s="1"/>
  <c r="W818" i="3"/>
  <c r="AF818" i="3" s="1"/>
  <c r="AQ2139" i="3"/>
  <c r="W1480" i="3"/>
  <c r="AF1480" i="3" s="1"/>
  <c r="AU2640" i="3"/>
  <c r="AA2640" i="3"/>
  <c r="AU2139" i="3"/>
  <c r="AA2139" i="3"/>
  <c r="AQ3342" i="3"/>
  <c r="AQ2790" i="3"/>
  <c r="W1296" i="3"/>
  <c r="AF1296" i="3" s="1"/>
  <c r="W1164" i="3"/>
  <c r="AF1164" i="3" s="1"/>
  <c r="W1154" i="3"/>
  <c r="AF1154" i="3" s="1"/>
  <c r="W1093" i="3"/>
  <c r="W917" i="3"/>
  <c r="AF917" i="3" s="1"/>
  <c r="V377" i="3"/>
  <c r="AQ3139" i="3"/>
  <c r="W1503" i="3"/>
  <c r="AF1503" i="3" s="1"/>
  <c r="W921" i="3"/>
  <c r="AF921" i="3" s="1"/>
  <c r="W502" i="3"/>
  <c r="AF502" i="3" s="1"/>
  <c r="W1629" i="3"/>
  <c r="AF1629" i="3" s="1"/>
  <c r="W1332" i="3"/>
  <c r="AF1332" i="3" s="1"/>
  <c r="W773" i="3"/>
  <c r="AF773" i="3" s="1"/>
  <c r="W759" i="3"/>
  <c r="AF759" i="3" s="1"/>
  <c r="W719" i="3"/>
  <c r="AF719" i="3" s="1"/>
  <c r="AQ2136" i="3"/>
  <c r="AU2746" i="3"/>
  <c r="AA2746" i="3"/>
  <c r="AU2638" i="3"/>
  <c r="AA2638" i="3"/>
  <c r="AU2136" i="3"/>
  <c r="AA2136" i="3"/>
  <c r="W1478" i="3"/>
  <c r="AF1478" i="3" s="1"/>
  <c r="AQ3481" i="3"/>
  <c r="W1643" i="3"/>
  <c r="AF1643" i="3" s="1"/>
  <c r="W899" i="3"/>
  <c r="AF899" i="3" s="1"/>
  <c r="AQ2708" i="3"/>
  <c r="W799" i="3"/>
  <c r="AF799" i="3" s="1"/>
  <c r="W772" i="3"/>
  <c r="AF772" i="3" s="1"/>
  <c r="W400" i="3"/>
  <c r="AF400" i="3" s="1"/>
  <c r="AQ2638" i="3"/>
  <c r="W1662" i="3"/>
  <c r="AF1662" i="3" s="1"/>
  <c r="W1383" i="3"/>
  <c r="AF1383" i="3" s="1"/>
  <c r="AF1216" i="3"/>
  <c r="W1047" i="3"/>
  <c r="AF1047" i="3" s="1"/>
  <c r="W1620" i="3"/>
  <c r="W1403" i="3"/>
  <c r="AF1403" i="3" s="1"/>
  <c r="W1263" i="3"/>
  <c r="W1195" i="3"/>
  <c r="AF1195" i="3" s="1"/>
  <c r="W1630" i="3"/>
  <c r="AF1630" i="3" s="1"/>
  <c r="W1354" i="3"/>
  <c r="AF1354" i="3" s="1"/>
  <c r="AQ3263" i="3"/>
  <c r="AQ3169" i="3"/>
  <c r="W769" i="3"/>
  <c r="AF769" i="3" s="1"/>
  <c r="W1319" i="3"/>
  <c r="AF1319" i="3" s="1"/>
  <c r="W1304" i="3"/>
  <c r="AF1304" i="3" s="1"/>
  <c r="W1223" i="3"/>
  <c r="W783" i="3"/>
  <c r="AF783" i="3" s="1"/>
  <c r="W526" i="3"/>
  <c r="AF526" i="3" s="1"/>
  <c r="V139" i="3"/>
  <c r="AU2165" i="3"/>
  <c r="AA2165" i="3"/>
  <c r="AU2135" i="3"/>
  <c r="AA2135" i="3"/>
  <c r="AQ3268" i="3"/>
  <c r="AQ3240" i="3"/>
  <c r="W1518" i="3"/>
  <c r="AF1518" i="3" s="1"/>
  <c r="AQ3461" i="3"/>
  <c r="AQ3419" i="3"/>
  <c r="AQ3410" i="3"/>
  <c r="AQ3289" i="3"/>
  <c r="AR3289" i="3" s="1"/>
  <c r="AQ2731" i="3"/>
  <c r="W872" i="3"/>
  <c r="AF872" i="3" s="1"/>
  <c r="W1600" i="3"/>
  <c r="AF1600" i="3" s="1"/>
  <c r="W1529" i="3"/>
  <c r="AF1529" i="3" s="1"/>
  <c r="W1291" i="3"/>
  <c r="AF1291" i="3" s="1"/>
  <c r="W757" i="3"/>
  <c r="AF757" i="3" s="1"/>
  <c r="W557" i="3"/>
  <c r="AF557" i="3" s="1"/>
  <c r="V362" i="3"/>
  <c r="AQ2637" i="3"/>
  <c r="AQ2135" i="3"/>
  <c r="W1654" i="3"/>
  <c r="AF1654" i="3" s="1"/>
  <c r="AF1571" i="3"/>
  <c r="AF1391" i="3"/>
  <c r="W907" i="3"/>
  <c r="AF907" i="3" s="1"/>
  <c r="W866" i="3"/>
  <c r="AF866" i="3" s="1"/>
  <c r="W729" i="3"/>
  <c r="AF729" i="3" s="1"/>
  <c r="AU3251" i="3"/>
  <c r="AA3251" i="3"/>
  <c r="AU3155" i="3"/>
  <c r="AA3155" i="3"/>
  <c r="AU3138" i="3"/>
  <c r="AA3138" i="3"/>
  <c r="AU2723" i="3"/>
  <c r="AA2723" i="3"/>
  <c r="AU2637" i="3"/>
  <c r="AA2637" i="3"/>
  <c r="W1658" i="3"/>
  <c r="AF1658" i="3" s="1"/>
  <c r="W1574" i="3"/>
  <c r="AF1574" i="3" s="1"/>
  <c r="W1250" i="3"/>
  <c r="AF1250" i="3" s="1"/>
  <c r="W1171" i="3"/>
  <c r="AF1171" i="3" s="1"/>
  <c r="W836" i="3"/>
  <c r="AF836" i="3" s="1"/>
  <c r="W764" i="3"/>
  <c r="AF764" i="3" s="1"/>
  <c r="AQ3231" i="3"/>
  <c r="W1149" i="3"/>
  <c r="AF1149" i="3" s="1"/>
  <c r="W1147" i="3"/>
  <c r="AF1147" i="3" s="1"/>
  <c r="W1084" i="3"/>
  <c r="AF1084" i="3" s="1"/>
  <c r="W733" i="3"/>
  <c r="AF733" i="3" s="1"/>
  <c r="AQ3138" i="3"/>
  <c r="W1567" i="3"/>
  <c r="AF1567" i="3" s="1"/>
  <c r="W1456" i="3"/>
  <c r="AF1456" i="3" s="1"/>
  <c r="W1150" i="3"/>
  <c r="AF1150" i="3" s="1"/>
  <c r="W993" i="3"/>
  <c r="AF993" i="3" s="1"/>
  <c r="W751" i="3"/>
  <c r="AF751" i="3" s="1"/>
  <c r="W1720" i="3"/>
  <c r="AF1720" i="3" s="1"/>
  <c r="AF1591" i="3"/>
  <c r="W1508" i="3"/>
  <c r="AF1508" i="3" s="1"/>
  <c r="W1177" i="3"/>
  <c r="W1114" i="3"/>
  <c r="AF1114" i="3" s="1"/>
  <c r="W1102" i="3"/>
  <c r="AF1102" i="3" s="1"/>
  <c r="AQ2134" i="3"/>
  <c r="W1362" i="3"/>
  <c r="AF1362" i="3" s="1"/>
  <c r="W1290" i="3"/>
  <c r="AF1290" i="3" s="1"/>
  <c r="W848" i="3"/>
  <c r="AF848" i="3" s="1"/>
  <c r="W743" i="3"/>
  <c r="AF743" i="3" s="1"/>
  <c r="V700" i="3"/>
  <c r="V349" i="3"/>
  <c r="W1257" i="3"/>
  <c r="AF1257" i="3" s="1"/>
  <c r="W861" i="3"/>
  <c r="AF861" i="3" s="1"/>
  <c r="AQ2170" i="3"/>
  <c r="AQ2636" i="3"/>
  <c r="W1256" i="3"/>
  <c r="V347" i="3"/>
  <c r="AU3167" i="3"/>
  <c r="AA3167" i="3"/>
  <c r="AU2636" i="3"/>
  <c r="AA2636" i="3"/>
  <c r="W1132" i="3"/>
  <c r="AF1132" i="3" s="1"/>
  <c r="V513" i="3"/>
  <c r="W1509" i="3"/>
  <c r="AF1509" i="3" s="1"/>
  <c r="W1712" i="3"/>
  <c r="AF1712" i="3" s="1"/>
  <c r="W730" i="3"/>
  <c r="AF730" i="3" s="1"/>
  <c r="AU3369" i="3"/>
  <c r="AA3369" i="3"/>
  <c r="AU3137" i="3"/>
  <c r="AA3137" i="3"/>
  <c r="AU2836" i="3"/>
  <c r="AA2836" i="3"/>
  <c r="R1723" i="3"/>
  <c r="T1723" i="3" s="1"/>
  <c r="P1723" i="3"/>
  <c r="Q1723" i="3"/>
  <c r="S1723" i="3"/>
  <c r="U1723" i="3" s="1"/>
  <c r="W1723" i="3" s="1"/>
  <c r="AU1723" i="3"/>
  <c r="S1722" i="3"/>
  <c r="U1722" i="3" s="1"/>
  <c r="W1722" i="3" s="1"/>
  <c r="R1722" i="3"/>
  <c r="T1722" i="3" s="1"/>
  <c r="Q1722" i="3"/>
  <c r="P1722" i="3"/>
  <c r="S1721" i="3"/>
  <c r="U1721" i="3" s="1"/>
  <c r="W1721" i="3" s="1"/>
  <c r="R1721" i="3"/>
  <c r="T1721" i="3" s="1"/>
  <c r="Q1721" i="3"/>
  <c r="P1721" i="3"/>
  <c r="S1720" i="3"/>
  <c r="U1720" i="3" s="1"/>
  <c r="V1720" i="3" s="1"/>
  <c r="P1720" i="3"/>
  <c r="R1720" i="3"/>
  <c r="T1720" i="3" s="1"/>
  <c r="AE1720" i="3" s="1"/>
  <c r="Q1720" i="3"/>
  <c r="P1719" i="3"/>
  <c r="Q1719" i="3"/>
  <c r="R1719" i="3"/>
  <c r="T1719" i="3" s="1"/>
  <c r="S1719" i="3"/>
  <c r="U1719" i="3" s="1"/>
  <c r="W1719" i="3" s="1"/>
  <c r="S1718" i="3"/>
  <c r="U1718" i="3" s="1"/>
  <c r="W1718" i="3" s="1"/>
  <c r="Q1718" i="3"/>
  <c r="P1718" i="3"/>
  <c r="R1718" i="3"/>
  <c r="T1718" i="3" s="1"/>
  <c r="S1717" i="3"/>
  <c r="U1717" i="3" s="1"/>
  <c r="W1717" i="3" s="1"/>
  <c r="P1717" i="3"/>
  <c r="Q1717" i="3"/>
  <c r="R1717" i="3"/>
  <c r="T1717" i="3" s="1"/>
  <c r="P1716" i="3"/>
  <c r="Q1716" i="3"/>
  <c r="R1716" i="3"/>
  <c r="T1716" i="3" s="1"/>
  <c r="S1716" i="3"/>
  <c r="U1716" i="3" s="1"/>
  <c r="W1716" i="3" s="1"/>
  <c r="P1715" i="3"/>
  <c r="Q1715" i="3"/>
  <c r="R1715" i="3"/>
  <c r="T1715" i="3" s="1"/>
  <c r="S1715" i="3"/>
  <c r="U1715" i="3" s="1"/>
  <c r="W1715" i="3" s="1"/>
  <c r="S1714" i="3"/>
  <c r="U1714" i="3" s="1"/>
  <c r="V1714" i="3" s="1"/>
  <c r="R1714" i="3"/>
  <c r="T1714" i="3" s="1"/>
  <c r="AE1714" i="3" s="1"/>
  <c r="Q1714" i="3"/>
  <c r="P1714" i="3"/>
  <c r="S1713" i="3"/>
  <c r="U1713" i="3" s="1"/>
  <c r="V1713" i="3" s="1"/>
  <c r="R1713" i="3"/>
  <c r="T1713" i="3" s="1"/>
  <c r="AE1713" i="3" s="1"/>
  <c r="Q1713" i="3"/>
  <c r="P1713" i="3"/>
  <c r="S1712" i="3"/>
  <c r="U1712" i="3" s="1"/>
  <c r="V1712" i="3" s="1"/>
  <c r="R1712" i="3"/>
  <c r="T1712" i="3" s="1"/>
  <c r="AE1712" i="3" s="1"/>
  <c r="Q1712" i="3"/>
  <c r="P1712" i="3"/>
  <c r="AU1715" i="3"/>
  <c r="AU1713" i="3"/>
  <c r="AQ2701" i="3"/>
  <c r="W1641" i="3"/>
  <c r="AF1641" i="3" s="1"/>
  <c r="W1326" i="3"/>
  <c r="AF1326" i="3" s="1"/>
  <c r="W1106" i="3"/>
  <c r="AF1106" i="3" s="1"/>
  <c r="W1089" i="3"/>
  <c r="AF1089" i="3" s="1"/>
  <c r="W1054" i="3"/>
  <c r="AF1054" i="3" s="1"/>
  <c r="W856" i="3"/>
  <c r="AF856" i="3" s="1"/>
  <c r="W792" i="3"/>
  <c r="AF792" i="3" s="1"/>
  <c r="W726" i="3"/>
  <c r="AF726" i="3" s="1"/>
  <c r="AQ3143" i="3"/>
  <c r="AQ2676" i="3"/>
  <c r="AQ2194" i="3"/>
  <c r="AQ1918" i="3"/>
  <c r="W1666" i="3"/>
  <c r="AF1666" i="3" s="1"/>
  <c r="W1499" i="3"/>
  <c r="AF1499" i="3" s="1"/>
  <c r="W1353" i="3"/>
  <c r="AF1353" i="3" s="1"/>
  <c r="W511" i="3"/>
  <c r="AF511" i="3" s="1"/>
  <c r="AQ2689" i="3"/>
  <c r="AQ2683" i="3"/>
  <c r="W1548" i="3"/>
  <c r="AF1548" i="3" s="1"/>
  <c r="W1496" i="3"/>
  <c r="AF1496" i="3" s="1"/>
  <c r="W791" i="3"/>
  <c r="AF791" i="3" s="1"/>
  <c r="W1387" i="3"/>
  <c r="AF1387" i="3" s="1"/>
  <c r="W1305" i="3"/>
  <c r="AF1305" i="3" s="1"/>
  <c r="AF1146" i="3"/>
  <c r="W853" i="3"/>
  <c r="AF853" i="3" s="1"/>
  <c r="W774" i="3"/>
  <c r="AF774" i="3" s="1"/>
  <c r="AU3132" i="3"/>
  <c r="AA3132" i="3"/>
  <c r="AU2106" i="3"/>
  <c r="AA2106" i="3"/>
  <c r="W1605" i="3"/>
  <c r="AF1605" i="3" s="1"/>
  <c r="AQ3132" i="3"/>
  <c r="AQ2131" i="3"/>
  <c r="AF1524" i="3"/>
  <c r="AQ2628" i="3"/>
  <c r="AQ2123" i="3"/>
  <c r="AU2628" i="3"/>
  <c r="AA2628" i="3"/>
  <c r="AQ3484" i="3"/>
  <c r="AQ3124" i="3"/>
  <c r="AQ1897" i="3"/>
  <c r="W1610" i="3"/>
  <c r="AF1610" i="3" s="1"/>
  <c r="AQ2266" i="3"/>
  <c r="AQ2116" i="3"/>
  <c r="AQ2108" i="3"/>
  <c r="AQ1730" i="3"/>
  <c r="W1697" i="3"/>
  <c r="AF1697" i="3" s="1"/>
  <c r="W1460" i="3"/>
  <c r="AF1460" i="3" s="1"/>
  <c r="W1455" i="3"/>
  <c r="AF1455" i="3" s="1"/>
  <c r="W1410" i="3"/>
  <c r="AF1410" i="3" s="1"/>
  <c r="W517" i="3"/>
  <c r="AF517" i="3" s="1"/>
  <c r="AQ2958" i="3"/>
  <c r="AQ2362" i="3"/>
  <c r="AQ2324" i="3"/>
  <c r="AQ1992" i="3"/>
  <c r="W1439" i="3"/>
  <c r="AF1439" i="3" s="1"/>
  <c r="AQ3429" i="3"/>
  <c r="AQ3317" i="3"/>
  <c r="AQ2901" i="3"/>
  <c r="AQ2258" i="3"/>
  <c r="W1297" i="3"/>
  <c r="AF1297" i="3" s="1"/>
  <c r="AU3189" i="3"/>
  <c r="AA3189" i="3"/>
  <c r="AU3100" i="3"/>
  <c r="AA3100" i="3"/>
  <c r="AU2910" i="3"/>
  <c r="AA2910" i="3"/>
  <c r="AU2352" i="3"/>
  <c r="AA2352" i="3"/>
  <c r="AU2113" i="3"/>
  <c r="AA2113" i="3"/>
  <c r="AU2023" i="3"/>
  <c r="AA2023" i="3"/>
  <c r="AU1896" i="3"/>
  <c r="AA1896" i="3"/>
  <c r="AU1816" i="3"/>
  <c r="AA1816" i="3"/>
  <c r="AQ3250" i="3"/>
  <c r="AQ3142" i="3"/>
  <c r="AQ3021" i="3"/>
  <c r="W1281" i="3"/>
  <c r="AQ2118" i="3"/>
  <c r="AQ1782" i="3"/>
  <c r="W1479" i="3"/>
  <c r="AF1479" i="3" s="1"/>
  <c r="AQ3356" i="3"/>
  <c r="AQ1966" i="3"/>
  <c r="W1493" i="3"/>
  <c r="AF1493" i="3" s="1"/>
  <c r="W1363" i="3"/>
  <c r="AF1363" i="3" s="1"/>
  <c r="AU3451" i="3"/>
  <c r="AA3451" i="3"/>
  <c r="AQ1768" i="3"/>
  <c r="W1672" i="3"/>
  <c r="AF1672" i="3" s="1"/>
  <c r="W1579" i="3"/>
  <c r="AF1579" i="3" s="1"/>
  <c r="W1445" i="3"/>
  <c r="AF1445" i="3" s="1"/>
  <c r="AQ2087" i="3"/>
  <c r="AQ1812" i="3"/>
  <c r="W1593" i="3"/>
  <c r="AF1593" i="3" s="1"/>
  <c r="W1457" i="3"/>
  <c r="AF1457" i="3" s="1"/>
  <c r="W1335" i="3"/>
  <c r="AF1335" i="3" s="1"/>
  <c r="W1303" i="3"/>
  <c r="AF1303" i="3" s="1"/>
  <c r="W1264" i="3"/>
  <c r="AQ2973" i="3"/>
  <c r="AQ2100" i="3"/>
  <c r="AF1423" i="3"/>
  <c r="W1337" i="3"/>
  <c r="AF1337" i="3" s="1"/>
  <c r="AQ3002" i="3"/>
  <c r="AQ2884" i="3"/>
  <c r="W1361" i="3"/>
  <c r="AF1361" i="3" s="1"/>
  <c r="W1289" i="3"/>
  <c r="V297" i="3"/>
  <c r="AU3152" i="3"/>
  <c r="AA3152" i="3"/>
  <c r="AU2885" i="3"/>
  <c r="AA2885" i="3"/>
  <c r="AU1838" i="3"/>
  <c r="AA1838" i="3"/>
  <c r="AU1764" i="3"/>
  <c r="AA1764" i="3"/>
  <c r="AQ3207" i="3"/>
  <c r="AQ2904" i="3"/>
  <c r="AQ2365" i="3"/>
  <c r="W1477" i="3"/>
  <c r="AF1477" i="3" s="1"/>
  <c r="AQ2366" i="3"/>
  <c r="W1698" i="3"/>
  <c r="AF1698" i="3" s="1"/>
  <c r="W1681" i="3"/>
  <c r="AF1681" i="3" s="1"/>
  <c r="W1656" i="3"/>
  <c r="AF1656" i="3" s="1"/>
  <c r="W1495" i="3"/>
  <c r="AF1495" i="3" s="1"/>
  <c r="V675" i="3"/>
  <c r="AQ3081" i="3"/>
  <c r="AQ3066" i="3"/>
  <c r="W1679" i="3"/>
  <c r="AF1679" i="3" s="1"/>
  <c r="W1510" i="3"/>
  <c r="AF1510" i="3" s="1"/>
  <c r="W1466" i="3"/>
  <c r="AF1466" i="3" s="1"/>
  <c r="W1465" i="3"/>
  <c r="AF1465" i="3" s="1"/>
  <c r="W1459" i="3"/>
  <c r="AF1459" i="3" s="1"/>
  <c r="AQ3093" i="3"/>
  <c r="AQ2063" i="3"/>
  <c r="AQ2025" i="3"/>
  <c r="AU3279" i="3"/>
  <c r="AA3279" i="3"/>
  <c r="AU2200" i="3"/>
  <c r="AA2200" i="3"/>
  <c r="AU2028" i="3"/>
  <c r="AA2028" i="3"/>
  <c r="AU1773" i="3"/>
  <c r="AA1773" i="3"/>
  <c r="W765" i="3"/>
  <c r="AF765" i="3" s="1"/>
  <c r="AQ2364" i="3"/>
  <c r="W1268" i="3"/>
  <c r="AQ2987" i="3"/>
  <c r="AQ2286" i="3"/>
  <c r="AQ1766" i="3"/>
  <c r="W1639" i="3"/>
  <c r="AF1639" i="3" s="1"/>
  <c r="W1558" i="3"/>
  <c r="AF1558" i="3" s="1"/>
  <c r="W1554" i="3"/>
  <c r="AF1554" i="3" s="1"/>
  <c r="W750" i="3"/>
  <c r="AF750" i="3" s="1"/>
  <c r="AU2233" i="3"/>
  <c r="AA2233" i="3"/>
  <c r="AU2167" i="3"/>
  <c r="AA2167" i="3"/>
  <c r="AU2034" i="3"/>
  <c r="AA2034" i="3"/>
  <c r="AU1953" i="3"/>
  <c r="AA1953" i="3"/>
  <c r="AQ3075" i="3"/>
  <c r="W1498" i="3"/>
  <c r="AF1498" i="3" s="1"/>
  <c r="W1487" i="3"/>
  <c r="AF1487" i="3" s="1"/>
  <c r="W1650" i="3"/>
  <c r="AF1650" i="3" s="1"/>
  <c r="W1540" i="3"/>
  <c r="AF1540" i="3" s="1"/>
  <c r="W1418" i="3"/>
  <c r="AF1418" i="3" s="1"/>
  <c r="V603" i="3"/>
  <c r="W1269" i="3"/>
  <c r="AF1269" i="3" s="1"/>
  <c r="AU3291" i="3"/>
  <c r="AA3291" i="3"/>
  <c r="AQ2070" i="3"/>
  <c r="W1691" i="3"/>
  <c r="AF1691" i="3" s="1"/>
  <c r="W81" i="3"/>
  <c r="AQ1765" i="3"/>
  <c r="W1525" i="3"/>
  <c r="AF1525" i="3" s="1"/>
  <c r="W649" i="3"/>
  <c r="AF649" i="3" s="1"/>
  <c r="AQ3439" i="3"/>
  <c r="W64" i="3"/>
  <c r="AQ2137" i="3"/>
  <c r="AU3141" i="3"/>
  <c r="AA3141" i="3"/>
  <c r="AQ2909" i="3"/>
  <c r="AQ2414" i="3"/>
  <c r="AQ2188" i="3"/>
  <c r="W1693" i="3"/>
  <c r="AF1693" i="3" s="1"/>
  <c r="W1320" i="3"/>
  <c r="AF1320" i="3" s="1"/>
  <c r="AQ1756" i="3"/>
  <c r="AQ3286" i="3"/>
  <c r="AQ2911" i="3"/>
  <c r="AQ2417" i="3"/>
  <c r="AQ2032" i="3"/>
  <c r="W1469" i="3"/>
  <c r="AF1469" i="3" s="1"/>
  <c r="W1437" i="3"/>
  <c r="AF1437" i="3" s="1"/>
  <c r="W1340" i="3"/>
  <c r="AF1340" i="3" s="1"/>
  <c r="W1325" i="3"/>
  <c r="AF1325" i="3" s="1"/>
  <c r="AQ2961" i="3"/>
  <c r="W1429" i="3"/>
  <c r="AF1429" i="3" s="1"/>
  <c r="W1394" i="3"/>
  <c r="AF1394" i="3" s="1"/>
  <c r="V570" i="3"/>
  <c r="AU2981" i="3"/>
  <c r="AA2981" i="3"/>
  <c r="AU2418" i="3"/>
  <c r="AA2418" i="3"/>
  <c r="W1635" i="3"/>
  <c r="AF1635" i="3" s="1"/>
  <c r="W1450" i="3"/>
  <c r="AF1450" i="3" s="1"/>
  <c r="W1041" i="3"/>
  <c r="AF1041" i="3" s="1"/>
  <c r="W846" i="3"/>
  <c r="AF846" i="3" s="1"/>
  <c r="AQ1914" i="3"/>
  <c r="W1184" i="3"/>
  <c r="W955" i="3"/>
  <c r="AF955" i="3" s="1"/>
  <c r="W766" i="3"/>
  <c r="AF766" i="3" s="1"/>
  <c r="AQ3103" i="3"/>
  <c r="AQ2013" i="3"/>
  <c r="W1590" i="3"/>
  <c r="AF1590" i="3" s="1"/>
  <c r="W1368" i="3"/>
  <c r="AF1368" i="3" s="1"/>
  <c r="W1224" i="3"/>
  <c r="AF1224" i="3" s="1"/>
  <c r="W1175" i="3"/>
  <c r="AF1175" i="3" s="1"/>
  <c r="W983" i="3"/>
  <c r="AF983" i="3" s="1"/>
  <c r="W934" i="3"/>
  <c r="AF934" i="3" s="1"/>
  <c r="W806" i="3"/>
  <c r="AF806" i="3" s="1"/>
  <c r="AQ2936" i="3"/>
  <c r="AQ2270" i="3"/>
  <c r="AQ2236" i="3"/>
  <c r="AQ1783" i="3"/>
  <c r="W1557" i="3"/>
  <c r="AF1557" i="3" s="1"/>
  <c r="AQ3365" i="3"/>
  <c r="AQ3294" i="3"/>
  <c r="AQ3178" i="3"/>
  <c r="AQ2260" i="3"/>
  <c r="W1701" i="3"/>
  <c r="AF1701" i="3" s="1"/>
  <c r="W1504" i="3"/>
  <c r="AF1504" i="3" s="1"/>
  <c r="AU3357" i="3"/>
  <c r="AA3357" i="3"/>
  <c r="AU3266" i="3"/>
  <c r="AA3266" i="3"/>
  <c r="AU3060" i="3"/>
  <c r="AA3060" i="3"/>
  <c r="AU2265" i="3"/>
  <c r="AA2265" i="3"/>
  <c r="AU1871" i="3"/>
  <c r="AA1871" i="3"/>
  <c r="AU52" i="3"/>
  <c r="AA52" i="3"/>
  <c r="AU37" i="3"/>
  <c r="AA37" i="3"/>
  <c r="W1531" i="3"/>
  <c r="AF1531" i="3" s="1"/>
  <c r="W1323" i="3"/>
  <c r="AF1323" i="3" s="1"/>
  <c r="AQ1759" i="3"/>
  <c r="W1694" i="3"/>
  <c r="AF1694" i="3" s="1"/>
  <c r="W1432" i="3"/>
  <c r="AF1432" i="3" s="1"/>
  <c r="W1377" i="3"/>
  <c r="AF1377" i="3" s="1"/>
  <c r="W1277" i="3"/>
  <c r="AQ2174" i="3"/>
  <c r="W1601" i="3"/>
  <c r="AF1601" i="3" s="1"/>
  <c r="AQ3337" i="3"/>
  <c r="AQ3020" i="3"/>
  <c r="AQ2265" i="3"/>
  <c r="AQ1942" i="3"/>
  <c r="AQ1787" i="3"/>
  <c r="AQ1734" i="3"/>
  <c r="W1581" i="3"/>
  <c r="AF1581" i="3" s="1"/>
  <c r="W1292" i="3"/>
  <c r="AF1292" i="3" s="1"/>
  <c r="AU3289" i="3"/>
  <c r="AA3289" i="3"/>
  <c r="AU2938" i="3"/>
  <c r="AA2938" i="3"/>
  <c r="AU2338" i="3"/>
  <c r="AA2338" i="3"/>
  <c r="AU1908" i="3"/>
  <c r="AA1908" i="3"/>
  <c r="AU1904" i="3"/>
  <c r="AA1904" i="3"/>
  <c r="AU1797" i="3"/>
  <c r="AA1797" i="3"/>
  <c r="AU1776" i="3"/>
  <c r="AA1776" i="3"/>
  <c r="AU1770" i="3"/>
  <c r="AA1770" i="3"/>
  <c r="AQ3447" i="3"/>
  <c r="AQ3190" i="3"/>
  <c r="AQ2949" i="3"/>
  <c r="AQ2875" i="3"/>
  <c r="AQ2550" i="3"/>
  <c r="AQ2520" i="3"/>
  <c r="AQ2395" i="3"/>
  <c r="AQ2325" i="3"/>
  <c r="AQ2163" i="3"/>
  <c r="W1583" i="3"/>
  <c r="AF1583" i="3" s="1"/>
  <c r="W1556" i="3"/>
  <c r="AF1556" i="3" s="1"/>
  <c r="W1285" i="3"/>
  <c r="AF1285" i="3" s="1"/>
  <c r="W739" i="3"/>
  <c r="AF739" i="3" s="1"/>
  <c r="AQ2121" i="3"/>
  <c r="AQ1955" i="3"/>
  <c r="W1602" i="3"/>
  <c r="AF1602" i="3" s="1"/>
  <c r="W1587" i="3"/>
  <c r="AF1587" i="3" s="1"/>
  <c r="V610" i="3"/>
  <c r="AQ3424" i="3"/>
  <c r="AQ3327" i="3"/>
  <c r="AQ1863" i="3"/>
  <c r="AQ1739" i="3"/>
  <c r="W1299" i="3"/>
  <c r="AF1299" i="3" s="1"/>
  <c r="AQ2902" i="3"/>
  <c r="W1389" i="3"/>
  <c r="AF1389" i="3" s="1"/>
  <c r="AU3321" i="3"/>
  <c r="AA3321" i="3"/>
  <c r="AU3315" i="3"/>
  <c r="AA3315" i="3"/>
  <c r="AU3282" i="3"/>
  <c r="AA3282" i="3"/>
  <c r="AU3015" i="3"/>
  <c r="AA3015" i="3"/>
  <c r="AU2292" i="3"/>
  <c r="AA2292" i="3"/>
  <c r="AU1859" i="3"/>
  <c r="AA1859" i="3"/>
  <c r="AU1726" i="3"/>
  <c r="AU103" i="3"/>
  <c r="AA103" i="3"/>
  <c r="AU921" i="3"/>
  <c r="AU920" i="3"/>
  <c r="AU919" i="3"/>
  <c r="AU918" i="3"/>
  <c r="AU917" i="3"/>
  <c r="AU1268" i="3"/>
  <c r="AU1267" i="3"/>
  <c r="AU1266" i="3"/>
  <c r="AU1265" i="3"/>
  <c r="AU1264" i="3"/>
  <c r="AU1273" i="3"/>
  <c r="AU1272" i="3"/>
  <c r="AU1271" i="3"/>
  <c r="AU1270" i="3"/>
  <c r="AU1269" i="3"/>
  <c r="AQ3024" i="3"/>
  <c r="AQ2427" i="3"/>
  <c r="AQ2318" i="3"/>
  <c r="AQ2005" i="3"/>
  <c r="AQ1905" i="3"/>
  <c r="W1312" i="3"/>
  <c r="AF1312" i="3" s="1"/>
  <c r="W1310" i="3"/>
  <c r="AF1310" i="3" s="1"/>
  <c r="V605" i="3"/>
  <c r="AQ2840" i="3"/>
  <c r="AQ2438" i="3"/>
  <c r="AQ1726" i="3"/>
  <c r="W1589" i="3"/>
  <c r="AF1589" i="3" s="1"/>
  <c r="V434" i="3"/>
  <c r="W632" i="3"/>
  <c r="AF632" i="3" s="1"/>
  <c r="W588" i="3"/>
  <c r="AF588" i="3" s="1"/>
  <c r="AQ2144" i="3"/>
  <c r="AQ1998" i="3"/>
  <c r="AQ1854" i="3"/>
  <c r="AQ1837" i="3"/>
  <c r="AQ1772" i="3"/>
  <c r="AQ1736" i="3"/>
  <c r="W1700" i="3"/>
  <c r="AF1700" i="3" s="1"/>
  <c r="V674" i="3"/>
  <c r="AQ3399" i="3"/>
  <c r="AQ3153" i="3"/>
  <c r="AQ2933" i="3"/>
  <c r="AQ2860" i="3"/>
  <c r="AQ2460" i="3"/>
  <c r="AQ2458" i="3"/>
  <c r="AQ2457" i="3"/>
  <c r="AQ2386" i="3"/>
  <c r="AQ2081" i="3"/>
  <c r="AQ2050" i="3"/>
  <c r="AQ1963" i="3"/>
  <c r="AQ1846" i="3"/>
  <c r="AQ1737" i="3"/>
  <c r="W1542" i="3"/>
  <c r="AF1542" i="3" s="1"/>
  <c r="AU3397" i="3"/>
  <c r="AA3397" i="3"/>
  <c r="AU3170" i="3"/>
  <c r="AA3170" i="3"/>
  <c r="AU2934" i="3"/>
  <c r="AA2934" i="3"/>
  <c r="AU2427" i="3"/>
  <c r="AA2427" i="3"/>
  <c r="AU2347" i="3"/>
  <c r="AA2347" i="3"/>
  <c r="AU2315" i="3"/>
  <c r="AA2315" i="3"/>
  <c r="AU2294" i="3"/>
  <c r="AA2294" i="3"/>
  <c r="AU2092" i="3"/>
  <c r="AA2092" i="3"/>
  <c r="AU1995" i="3"/>
  <c r="AA1995" i="3"/>
  <c r="AU1862" i="3"/>
  <c r="AA1862" i="3"/>
  <c r="AU1791" i="3"/>
  <c r="AA1791" i="3"/>
  <c r="AU1734" i="3"/>
  <c r="AU1722" i="3"/>
  <c r="AU97" i="3"/>
  <c r="AA97" i="3"/>
  <c r="AU92" i="3"/>
  <c r="AA92" i="3"/>
  <c r="AU1278" i="3"/>
  <c r="AU1277" i="3"/>
  <c r="AU1276" i="3"/>
  <c r="AU1275" i="3"/>
  <c r="AU1274" i="3"/>
  <c r="AU1283" i="3"/>
  <c r="AU1282" i="3"/>
  <c r="AU1281" i="3"/>
  <c r="AU1280" i="3"/>
  <c r="AU1279" i="3"/>
  <c r="J12" i="4"/>
  <c r="AQ3352" i="3"/>
  <c r="AQ2106" i="3"/>
  <c r="AQ1968" i="3"/>
  <c r="W595" i="3"/>
  <c r="W1505" i="3"/>
  <c r="AF1505" i="3" s="1"/>
  <c r="W580" i="3"/>
  <c r="AF580" i="3" s="1"/>
  <c r="V392" i="3"/>
  <c r="AU3454" i="3"/>
  <c r="AA3454" i="3"/>
  <c r="AU3194" i="3"/>
  <c r="AA3194" i="3"/>
  <c r="AU2245" i="3"/>
  <c r="AA2245" i="3"/>
  <c r="AU50" i="3"/>
  <c r="AA50" i="3"/>
  <c r="AQ2035" i="3"/>
  <c r="AQ1727" i="3"/>
  <c r="W1436" i="3"/>
  <c r="AF1436" i="3" s="1"/>
  <c r="W1318" i="3"/>
  <c r="AF1318" i="3" s="1"/>
  <c r="AF1160" i="3"/>
  <c r="W1533" i="3"/>
  <c r="AF1533" i="3" s="1"/>
  <c r="W854" i="3"/>
  <c r="AF854" i="3" s="1"/>
  <c r="W825" i="3"/>
  <c r="AF825" i="3" s="1"/>
  <c r="AQ3267" i="3"/>
  <c r="AQ2862" i="3"/>
  <c r="AQ2247" i="3"/>
  <c r="AQ2015" i="3"/>
  <c r="AQ1930" i="3"/>
  <c r="W1169" i="3"/>
  <c r="AF1169" i="3" s="1"/>
  <c r="W1035" i="3"/>
  <c r="AF1035" i="3" s="1"/>
  <c r="AQ3290" i="3"/>
  <c r="AQ3283" i="3"/>
  <c r="AQ2976" i="3"/>
  <c r="W969" i="3"/>
  <c r="AF969" i="3" s="1"/>
  <c r="W795" i="3"/>
  <c r="AF795" i="3" s="1"/>
  <c r="AQ2916" i="3"/>
  <c r="AQ1874" i="3"/>
  <c r="W1623" i="3"/>
  <c r="W1482" i="3"/>
  <c r="AF1482" i="3" s="1"/>
  <c r="W1103" i="3"/>
  <c r="AF1103" i="3" s="1"/>
  <c r="W1056" i="3"/>
  <c r="AF1056" i="3" s="1"/>
  <c r="W823" i="3"/>
  <c r="AF823" i="3" s="1"/>
  <c r="W785" i="3"/>
  <c r="AF785" i="3" s="1"/>
  <c r="W587" i="3"/>
  <c r="AU2867" i="3"/>
  <c r="AA2867" i="3"/>
  <c r="AU2420" i="3"/>
  <c r="AA2420" i="3"/>
  <c r="AU2194" i="3"/>
  <c r="AA2194" i="3"/>
  <c r="AU2057" i="3"/>
  <c r="AA2057" i="3"/>
  <c r="AU1974" i="3"/>
  <c r="AA1974" i="3"/>
  <c r="AQ3446" i="3"/>
  <c r="AQ2361" i="3"/>
  <c r="AQ2249" i="3"/>
  <c r="AQ2111" i="3"/>
  <c r="AQ1928" i="3"/>
  <c r="W1608" i="3"/>
  <c r="AF1608" i="3" s="1"/>
  <c r="AQ2311" i="3"/>
  <c r="AQ2227" i="3"/>
  <c r="AQ2133" i="3"/>
  <c r="AQ2113" i="3"/>
  <c r="AQ1951" i="3"/>
  <c r="W1638" i="3"/>
  <c r="AF1638" i="3" s="1"/>
  <c r="V497" i="3"/>
  <c r="AQ2223" i="3"/>
  <c r="AQ2216" i="3"/>
  <c r="AQ2114" i="3"/>
  <c r="W1588" i="3"/>
  <c r="AF1588" i="3" s="1"/>
  <c r="W1522" i="3"/>
  <c r="AF1522" i="3" s="1"/>
  <c r="W1502" i="3"/>
  <c r="AF1502" i="3" s="1"/>
  <c r="AQ2455" i="3"/>
  <c r="AQ2348" i="3"/>
  <c r="AQ2054" i="3"/>
  <c r="AQ2051" i="3"/>
  <c r="AQ1870" i="3"/>
  <c r="W1373" i="3"/>
  <c r="AF1373" i="3" s="1"/>
  <c r="W1345" i="3"/>
  <c r="AF1345" i="3" s="1"/>
  <c r="AU3414" i="3"/>
  <c r="AA3414" i="3"/>
  <c r="AU3353" i="3"/>
  <c r="AA3353" i="3"/>
  <c r="AU3213" i="3"/>
  <c r="AA3213" i="3"/>
  <c r="AU2449" i="3"/>
  <c r="AA2449" i="3"/>
  <c r="AU2417" i="3"/>
  <c r="AA2417" i="3"/>
  <c r="AU2411" i="3"/>
  <c r="AA2411" i="3"/>
  <c r="AU2334" i="3"/>
  <c r="AA2334" i="3"/>
  <c r="AU2314" i="3"/>
  <c r="AA2314" i="3"/>
  <c r="AU2310" i="3"/>
  <c r="AA2310" i="3"/>
  <c r="AU2267" i="3"/>
  <c r="AA2267" i="3"/>
  <c r="AU2181" i="3"/>
  <c r="AA2181" i="3"/>
  <c r="AU2155" i="3"/>
  <c r="AA2155" i="3"/>
  <c r="AU2031" i="3"/>
  <c r="AA2031" i="3"/>
  <c r="AU2007" i="3"/>
  <c r="AA2007" i="3"/>
  <c r="AU1979" i="3"/>
  <c r="AA1979" i="3"/>
  <c r="AU1973" i="3"/>
  <c r="AA1973" i="3"/>
  <c r="AU1858" i="3"/>
  <c r="AA1858" i="3"/>
  <c r="AU1802" i="3"/>
  <c r="AA1802" i="3"/>
  <c r="AU1800" i="3"/>
  <c r="AA1800" i="3"/>
  <c r="AU1786" i="3"/>
  <c r="AA1786" i="3"/>
  <c r="AU1768" i="3"/>
  <c r="AA1768" i="3"/>
  <c r="AU1725" i="3"/>
  <c r="AU69" i="3"/>
  <c r="AA69" i="3"/>
  <c r="AU20" i="3"/>
  <c r="AA20" i="3"/>
  <c r="E6" i="6" s="1"/>
  <c r="AQ3393" i="3"/>
  <c r="AQ3307" i="3"/>
  <c r="W1561" i="3"/>
  <c r="AF1561" i="3" s="1"/>
  <c r="W1282" i="3"/>
  <c r="AF1282" i="3" s="1"/>
  <c r="W1616" i="3"/>
  <c r="AF1616" i="3" s="1"/>
  <c r="V561" i="3"/>
  <c r="AQ3325" i="3"/>
  <c r="AQ3316" i="3"/>
  <c r="AQ3219" i="3"/>
  <c r="W1705" i="3"/>
  <c r="AF1705" i="3" s="1"/>
  <c r="W1472" i="3"/>
  <c r="AF1472" i="3" s="1"/>
  <c r="W1444" i="3"/>
  <c r="AF1444" i="3" s="1"/>
  <c r="W1438" i="3"/>
  <c r="AF1438" i="3" s="1"/>
  <c r="W1294" i="3"/>
  <c r="AF1294" i="3" s="1"/>
  <c r="W1271" i="3"/>
  <c r="AQ3423" i="3"/>
  <c r="AQ3167" i="3"/>
  <c r="AQ3318" i="3"/>
  <c r="W1682" i="3"/>
  <c r="AF1682" i="3" s="1"/>
  <c r="W1636" i="3"/>
  <c r="AF1636" i="3" s="1"/>
  <c r="AU3121" i="3"/>
  <c r="AA3121" i="3"/>
  <c r="AU2266" i="3"/>
  <c r="AA2266" i="3"/>
  <c r="AU1731" i="3"/>
  <c r="AQ2107" i="3"/>
  <c r="W1621" i="3"/>
  <c r="AF1621" i="3" s="1"/>
  <c r="W1538" i="3"/>
  <c r="AF1538" i="3" s="1"/>
  <c r="W1430" i="3"/>
  <c r="AF1430" i="3" s="1"/>
  <c r="AQ2827" i="3"/>
  <c r="W732" i="3"/>
  <c r="AF732" i="3" s="1"/>
  <c r="W749" i="3"/>
  <c r="AF749" i="3" s="1"/>
  <c r="W744" i="3"/>
  <c r="AF744" i="3" s="1"/>
  <c r="AQ2352" i="3"/>
  <c r="AQ2048" i="3"/>
  <c r="W1706" i="3"/>
  <c r="AF1706" i="3" s="1"/>
  <c r="W1619" i="3"/>
  <c r="AF1619" i="3" s="1"/>
  <c r="AQ3244" i="3"/>
  <c r="AQ3095" i="3"/>
  <c r="AQ1957" i="3"/>
  <c r="W1483" i="3"/>
  <c r="AF1483" i="3" s="1"/>
  <c r="W1276" i="3"/>
  <c r="AF1276" i="3" s="1"/>
  <c r="W709" i="3"/>
  <c r="AF709" i="3" s="1"/>
  <c r="W63" i="3"/>
  <c r="AU3302" i="3"/>
  <c r="AA3302" i="3"/>
  <c r="AU3178" i="3"/>
  <c r="AA3178" i="3"/>
  <c r="AU1729" i="3"/>
  <c r="AU132" i="3"/>
  <c r="AA132" i="3"/>
  <c r="AU4" i="3"/>
  <c r="AU1258" i="3"/>
  <c r="AU925" i="3"/>
  <c r="AU924" i="3"/>
  <c r="AU923" i="3"/>
  <c r="AU922" i="3"/>
  <c r="AU1263" i="3"/>
  <c r="AU1262" i="3"/>
  <c r="AU1261" i="3"/>
  <c r="AU1260" i="3"/>
  <c r="AU1259" i="3"/>
  <c r="AU1140" i="3"/>
  <c r="AU1139" i="3"/>
  <c r="AU1138" i="3"/>
  <c r="AU1137" i="3"/>
  <c r="AU1136" i="3"/>
  <c r="AU1135" i="3"/>
  <c r="AU1134" i="3"/>
  <c r="AU1132" i="3"/>
  <c r="AU1131" i="3"/>
  <c r="AU1130" i="3"/>
  <c r="AU1129" i="3"/>
  <c r="AU1128" i="3"/>
  <c r="AU1127" i="3"/>
  <c r="AU1126" i="3"/>
  <c r="AU1124" i="3"/>
  <c r="AU1123" i="3"/>
  <c r="AU1122" i="3"/>
  <c r="AU1121" i="3"/>
  <c r="AU1120" i="3"/>
  <c r="AU1119" i="3"/>
  <c r="AU1118" i="3"/>
  <c r="AU1117" i="3"/>
  <c r="AU1116" i="3"/>
  <c r="AU1115" i="3"/>
  <c r="AU1114" i="3"/>
  <c r="AU1113" i="3"/>
  <c r="AU1112" i="3"/>
  <c r="AU1111" i="3"/>
  <c r="AU1110" i="3"/>
  <c r="AU1109" i="3"/>
  <c r="AU1108" i="3"/>
  <c r="AU1107" i="3"/>
  <c r="AU1106" i="3"/>
  <c r="AU1105" i="3"/>
  <c r="AU1104" i="3"/>
  <c r="AU1103" i="3"/>
  <c r="AU1102" i="3"/>
  <c r="AU1101" i="3"/>
  <c r="AU1100" i="3"/>
  <c r="AU1099" i="3"/>
  <c r="AU1098" i="3"/>
  <c r="AU1097" i="3"/>
  <c r="AU1096" i="3"/>
  <c r="AU1095" i="3"/>
  <c r="AU1094" i="3"/>
  <c r="AU1093" i="3"/>
  <c r="AU1092" i="3"/>
  <c r="AU1091" i="3"/>
  <c r="AU1090" i="3"/>
  <c r="AU1089" i="3"/>
  <c r="AU1088" i="3"/>
  <c r="AU1087" i="3"/>
  <c r="AU1086" i="3"/>
  <c r="AU1085" i="3"/>
  <c r="AU1084" i="3"/>
  <c r="AU1083" i="3"/>
  <c r="AU1082" i="3"/>
  <c r="AU1080" i="3"/>
  <c r="AU1079" i="3"/>
  <c r="AU1078" i="3"/>
  <c r="AU1077" i="3"/>
  <c r="AU1076" i="3"/>
  <c r="AU1075" i="3"/>
  <c r="AU1074" i="3"/>
  <c r="AU1073" i="3"/>
  <c r="AU1072" i="3"/>
  <c r="AU1071" i="3"/>
  <c r="AU1070" i="3"/>
  <c r="AU1069" i="3"/>
  <c r="AU1068" i="3"/>
  <c r="AU1067" i="3"/>
  <c r="AU1066" i="3"/>
  <c r="AU1065" i="3"/>
  <c r="AU1064" i="3"/>
  <c r="AU1063" i="3"/>
  <c r="AU1062" i="3"/>
  <c r="AU1061" i="3"/>
  <c r="AU1060" i="3"/>
  <c r="AU1059" i="3"/>
  <c r="AU1058" i="3"/>
  <c r="AU1057" i="3"/>
  <c r="AU1056" i="3"/>
  <c r="AU1055" i="3"/>
  <c r="AU1054" i="3"/>
  <c r="AU1053" i="3"/>
  <c r="AU1052" i="3"/>
  <c r="AU1051" i="3"/>
  <c r="AU1050" i="3"/>
  <c r="AU1049" i="3"/>
  <c r="AU1048" i="3"/>
  <c r="AU1047" i="3"/>
  <c r="AU1046" i="3"/>
  <c r="AU1045" i="3"/>
  <c r="AU1044" i="3"/>
  <c r="AU1043" i="3"/>
  <c r="AU1042" i="3"/>
  <c r="AU1041" i="3"/>
  <c r="AU1040" i="3"/>
  <c r="AU1039" i="3"/>
  <c r="AU1038" i="3"/>
  <c r="AU1037" i="3"/>
  <c r="AU1036" i="3"/>
  <c r="AU1035" i="3"/>
  <c r="AU1034" i="3"/>
  <c r="AU1033" i="3"/>
  <c r="AU1032" i="3"/>
  <c r="AU1031" i="3"/>
  <c r="AU1030" i="3"/>
  <c r="AU1029" i="3"/>
  <c r="AU1028" i="3"/>
  <c r="AU1027" i="3"/>
  <c r="AU1026" i="3"/>
  <c r="AU1025" i="3"/>
  <c r="AU1024" i="3"/>
  <c r="AU1023" i="3"/>
  <c r="AU1022" i="3"/>
  <c r="AU1021" i="3"/>
  <c r="AU1020" i="3"/>
  <c r="AU1019" i="3"/>
  <c r="AU1018" i="3"/>
  <c r="AU1017" i="3"/>
  <c r="AU1016" i="3"/>
  <c r="AU1015" i="3"/>
  <c r="AU1014" i="3"/>
  <c r="AU1013" i="3"/>
  <c r="AU1012" i="3"/>
  <c r="AU1011" i="3"/>
  <c r="AU1010" i="3"/>
  <c r="AU1009" i="3"/>
  <c r="AU1008" i="3"/>
  <c r="AU1007" i="3"/>
  <c r="AU1006" i="3"/>
  <c r="AU1005" i="3"/>
  <c r="AU1004" i="3"/>
  <c r="AU1003" i="3"/>
  <c r="AU1002" i="3"/>
  <c r="AU1001" i="3"/>
  <c r="AU1000" i="3"/>
  <c r="AU999" i="3"/>
  <c r="AU998" i="3"/>
  <c r="AU997" i="3"/>
  <c r="AU996" i="3"/>
  <c r="AU995" i="3"/>
  <c r="AU994" i="3"/>
  <c r="AU993" i="3"/>
  <c r="AU992" i="3"/>
  <c r="AU991" i="3"/>
  <c r="AU990" i="3"/>
  <c r="AU989" i="3"/>
  <c r="AU988" i="3"/>
  <c r="AU987" i="3"/>
  <c r="AU986" i="3"/>
  <c r="AU985" i="3"/>
  <c r="AU984" i="3"/>
  <c r="AU983" i="3"/>
  <c r="AU982" i="3"/>
  <c r="AU981" i="3"/>
  <c r="AU980" i="3"/>
  <c r="AU979" i="3"/>
  <c r="AU978" i="3"/>
  <c r="AU977" i="3"/>
  <c r="AU976" i="3"/>
  <c r="AU975" i="3"/>
  <c r="AU974" i="3"/>
  <c r="AU973" i="3"/>
  <c r="AU972" i="3"/>
  <c r="AU971" i="3"/>
  <c r="AU970" i="3"/>
  <c r="AU969" i="3"/>
  <c r="AU968" i="3"/>
  <c r="AU967" i="3"/>
  <c r="AU966" i="3"/>
  <c r="AU965" i="3"/>
  <c r="AU964" i="3"/>
  <c r="AU963" i="3"/>
  <c r="AU962" i="3"/>
  <c r="AU961" i="3"/>
  <c r="AU960" i="3"/>
  <c r="AU959" i="3"/>
  <c r="AU958" i="3"/>
  <c r="AU957" i="3"/>
  <c r="AU956" i="3"/>
  <c r="AU955" i="3"/>
  <c r="AU954" i="3"/>
  <c r="AU953" i="3"/>
  <c r="AU952" i="3"/>
  <c r="AU951" i="3"/>
  <c r="AU950" i="3"/>
  <c r="AU949" i="3"/>
  <c r="AU948" i="3"/>
  <c r="AU947" i="3"/>
  <c r="AU946" i="3"/>
  <c r="AU945" i="3"/>
  <c r="AU944" i="3"/>
  <c r="AU943" i="3"/>
  <c r="AU942" i="3"/>
  <c r="AU941" i="3"/>
  <c r="AU940" i="3"/>
  <c r="AU939" i="3"/>
  <c r="AU938" i="3"/>
  <c r="AU937" i="3"/>
  <c r="AU936" i="3"/>
  <c r="AU935" i="3"/>
  <c r="AU934" i="3"/>
  <c r="AU933" i="3"/>
  <c r="AU932" i="3"/>
  <c r="AU931" i="3"/>
  <c r="AU930" i="3"/>
  <c r="AU929" i="3"/>
  <c r="AU928" i="3"/>
  <c r="AU927" i="3"/>
  <c r="AU926" i="3"/>
  <c r="K943" i="4"/>
  <c r="J943" i="4"/>
  <c r="I943" i="4"/>
  <c r="K872" i="4"/>
  <c r="J872" i="4"/>
  <c r="K869" i="4"/>
  <c r="J869" i="4"/>
  <c r="I869" i="4"/>
  <c r="K671" i="4"/>
  <c r="J671" i="4"/>
  <c r="K648" i="4"/>
  <c r="J648" i="4"/>
  <c r="J467" i="4"/>
  <c r="K467" i="4"/>
  <c r="K369" i="4"/>
  <c r="J369" i="4"/>
  <c r="K321" i="4"/>
  <c r="J321" i="4"/>
  <c r="I321" i="4"/>
  <c r="K4" i="4"/>
  <c r="J7" i="4"/>
  <c r="J8" i="4"/>
  <c r="AU1145" i="3"/>
  <c r="AU1144" i="3"/>
  <c r="AU1143" i="3"/>
  <c r="AU1142" i="3"/>
  <c r="AU1141" i="3"/>
  <c r="J13" i="4"/>
  <c r="AU1151" i="3"/>
  <c r="AU1150" i="3"/>
  <c r="AU1149" i="3"/>
  <c r="AU1148" i="3"/>
  <c r="AU1146" i="3"/>
  <c r="AU1156" i="3"/>
  <c r="AU1155" i="3"/>
  <c r="AU1154" i="3"/>
  <c r="AU1153" i="3"/>
  <c r="AU1152" i="3"/>
  <c r="AU1161" i="3"/>
  <c r="AU1160" i="3"/>
  <c r="AU1159" i="3"/>
  <c r="AU1158" i="3"/>
  <c r="AU1157" i="3"/>
  <c r="AU1166" i="3"/>
  <c r="AU1165" i="3"/>
  <c r="AU1164" i="3"/>
  <c r="AU1163" i="3"/>
  <c r="AU1162" i="3"/>
  <c r="J11" i="4"/>
  <c r="AU1171" i="3"/>
  <c r="AU1170" i="3"/>
  <c r="AU1169" i="3"/>
  <c r="AU1168" i="3"/>
  <c r="AU1167" i="3"/>
  <c r="AU1176" i="3"/>
  <c r="AU1175" i="3"/>
  <c r="AU1174" i="3"/>
  <c r="AU1173" i="3"/>
  <c r="AU1172" i="3"/>
  <c r="J10" i="4"/>
  <c r="AU1181" i="3"/>
  <c r="AU1180" i="3"/>
  <c r="AU1179" i="3"/>
  <c r="AU1178" i="3"/>
  <c r="AU1177" i="3"/>
  <c r="AU1186" i="3"/>
  <c r="AU1185" i="3"/>
  <c r="AU1184" i="3"/>
  <c r="AU1183" i="3"/>
  <c r="AU1182" i="3"/>
  <c r="AU1191" i="3"/>
  <c r="AU1190" i="3"/>
  <c r="AU1189" i="3"/>
  <c r="AU1188" i="3"/>
  <c r="AU1187" i="3"/>
  <c r="AU1196" i="3"/>
  <c r="AU1195" i="3"/>
  <c r="AU1194" i="3"/>
  <c r="AU1193" i="3"/>
  <c r="AU1192" i="3"/>
  <c r="AU1257" i="3"/>
  <c r="AU1200" i="3"/>
  <c r="AU1199" i="3"/>
  <c r="AU1198" i="3"/>
  <c r="AU1197" i="3"/>
  <c r="AU1215" i="3"/>
  <c r="AU1214" i="3"/>
  <c r="AU1213" i="3"/>
  <c r="AU1212" i="3"/>
  <c r="AU1211" i="3"/>
  <c r="AU1210" i="3"/>
  <c r="AU1209" i="3"/>
  <c r="AU1208" i="3"/>
  <c r="AU1207" i="3"/>
  <c r="AU1206" i="3"/>
  <c r="AU1205" i="3"/>
  <c r="AU1204" i="3"/>
  <c r="AU1203" i="3"/>
  <c r="AU1202" i="3"/>
  <c r="AU1201" i="3"/>
  <c r="AU1236" i="3"/>
  <c r="AU1235" i="3"/>
  <c r="AU1234" i="3"/>
  <c r="AU1233" i="3"/>
  <c r="AU1232" i="3"/>
  <c r="AU1231" i="3"/>
  <c r="AU1230" i="3"/>
  <c r="AU1229" i="3"/>
  <c r="AU1228" i="3"/>
  <c r="AU1227" i="3"/>
  <c r="AU1226" i="3"/>
  <c r="AU1225" i="3"/>
  <c r="AU1224" i="3"/>
  <c r="AU1223" i="3"/>
  <c r="AU1222" i="3"/>
  <c r="AU1221" i="3"/>
  <c r="AU1220" i="3"/>
  <c r="AU1219" i="3"/>
  <c r="AU1218" i="3"/>
  <c r="AU1217" i="3"/>
  <c r="AU1216" i="3"/>
  <c r="AU1241" i="3"/>
  <c r="AU1240" i="3"/>
  <c r="AU1239" i="3"/>
  <c r="AU1238" i="3"/>
  <c r="AU1237" i="3"/>
  <c r="AU1246" i="3"/>
  <c r="AU1245" i="3"/>
  <c r="AU1244" i="3"/>
  <c r="AU1243" i="3"/>
  <c r="AU1242" i="3"/>
  <c r="J9" i="4"/>
  <c r="AU1251" i="3"/>
  <c r="AU1250" i="3"/>
  <c r="AU1249" i="3"/>
  <c r="AU1248" i="3"/>
  <c r="AU1247" i="3"/>
  <c r="AU1256" i="3"/>
  <c r="AU1255" i="3"/>
  <c r="AU1254" i="3"/>
  <c r="AU1253" i="3"/>
  <c r="AU1252" i="3"/>
  <c r="W1452" i="3"/>
  <c r="AF1452" i="3" s="1"/>
  <c r="AF1042" i="3"/>
  <c r="W809" i="3"/>
  <c r="AF809" i="3" s="1"/>
  <c r="W808" i="3"/>
  <c r="AF808" i="3" s="1"/>
  <c r="AQ2387" i="3"/>
  <c r="AQ2004" i="3"/>
  <c r="W1707" i="3"/>
  <c r="AF1707" i="3" s="1"/>
  <c r="W1695" i="3"/>
  <c r="AF1695" i="3" s="1"/>
  <c r="W1612" i="3"/>
  <c r="AF1612" i="3" s="1"/>
  <c r="W1348" i="3"/>
  <c r="AF1348" i="3" s="1"/>
  <c r="AQ2394" i="3"/>
  <c r="W1536" i="3"/>
  <c r="AF1536" i="3" s="1"/>
  <c r="W660" i="3"/>
  <c r="AF660" i="3" s="1"/>
  <c r="W1516" i="3"/>
  <c r="AF1516" i="3" s="1"/>
  <c r="AQ2969" i="3"/>
  <c r="AQ3261" i="3"/>
  <c r="AQ2280" i="3"/>
  <c r="AQ2198" i="3"/>
  <c r="AQ1832" i="3"/>
  <c r="W1676" i="3"/>
  <c r="AF1676" i="3" s="1"/>
  <c r="W1622" i="3"/>
  <c r="AF1622" i="3" s="1"/>
  <c r="AF1474" i="3"/>
  <c r="AF1426" i="3"/>
  <c r="V64" i="3"/>
  <c r="AU3033" i="3"/>
  <c r="AA3033" i="3"/>
  <c r="AU2308" i="3"/>
  <c r="AA2308" i="3"/>
  <c r="AU2210" i="3"/>
  <c r="AA2210" i="3"/>
  <c r="AU2069" i="3"/>
  <c r="AA2069" i="3"/>
  <c r="AU2054" i="3"/>
  <c r="AA2054" i="3"/>
  <c r="AU2042" i="3"/>
  <c r="AA2042" i="3"/>
  <c r="AU1856" i="3"/>
  <c r="AA1856" i="3"/>
  <c r="AU1822" i="3"/>
  <c r="AA1822" i="3"/>
  <c r="AQ3341" i="3"/>
  <c r="AQ2852" i="3"/>
  <c r="AQ2442" i="3"/>
  <c r="AQ1997" i="3"/>
  <c r="AQ3378" i="3"/>
  <c r="AQ3323" i="3"/>
  <c r="AQ3137" i="3"/>
  <c r="AQ2921" i="3"/>
  <c r="AQ2688" i="3"/>
  <c r="AQ2420" i="3"/>
  <c r="W1028" i="3"/>
  <c r="AF1028" i="3" s="1"/>
  <c r="W920" i="3"/>
  <c r="AF920" i="3" s="1"/>
  <c r="W813" i="3"/>
  <c r="AF813" i="3" s="1"/>
  <c r="W1699" i="3"/>
  <c r="AF1699" i="3" s="1"/>
  <c r="AQ3443" i="3"/>
  <c r="AQ3034" i="3"/>
  <c r="AQ2126" i="3"/>
  <c r="W1530" i="3"/>
  <c r="AF1530" i="3" s="1"/>
  <c r="W1481" i="3"/>
  <c r="AF1481" i="3" s="1"/>
  <c r="AQ3013" i="3"/>
  <c r="AQ2980" i="3"/>
  <c r="AQ2391" i="3"/>
  <c r="W1618" i="3"/>
  <c r="AF1618" i="3" s="1"/>
  <c r="W1617" i="3"/>
  <c r="AF1617" i="3" s="1"/>
  <c r="AF1492" i="3"/>
  <c r="AU3460" i="3"/>
  <c r="AA3460" i="3"/>
  <c r="AU3459" i="3"/>
  <c r="AA3459" i="3"/>
  <c r="AU3362" i="3"/>
  <c r="AA3362" i="3"/>
  <c r="AU3081" i="3"/>
  <c r="AA3081" i="3"/>
  <c r="AU3052" i="3"/>
  <c r="AA3052" i="3"/>
  <c r="AU3051" i="3"/>
  <c r="AA3051" i="3"/>
  <c r="AU3019" i="3"/>
  <c r="AA3019" i="3"/>
  <c r="AU2906" i="3"/>
  <c r="AA2906" i="3"/>
  <c r="AU2859" i="3"/>
  <c r="AA2859" i="3"/>
  <c r="AU2772" i="3"/>
  <c r="AA2772" i="3"/>
  <c r="AU2600" i="3"/>
  <c r="AA2600" i="3"/>
  <c r="AU2586" i="3"/>
  <c r="AA2586" i="3"/>
  <c r="AU2469" i="3"/>
  <c r="AA2469" i="3"/>
  <c r="AU2393" i="3"/>
  <c r="AA2393" i="3"/>
  <c r="AU2203" i="3"/>
  <c r="AA2203" i="3"/>
  <c r="AU2056" i="3"/>
  <c r="AA2056" i="3"/>
  <c r="AU1795" i="3"/>
  <c r="AA1795" i="3"/>
  <c r="W1680" i="3"/>
  <c r="AF1680" i="3" s="1"/>
  <c r="W1572" i="3"/>
  <c r="AF1572" i="3" s="1"/>
  <c r="AF1523" i="3"/>
  <c r="W1497" i="3"/>
  <c r="AF1497" i="3" s="1"/>
  <c r="W1443" i="3"/>
  <c r="AF1443" i="3" s="1"/>
  <c r="W1374" i="3"/>
  <c r="AF1374" i="3" s="1"/>
  <c r="W1317" i="3"/>
  <c r="AF1317" i="3" s="1"/>
  <c r="W1219" i="3"/>
  <c r="AF1219" i="3" s="1"/>
  <c r="AF1176" i="3"/>
  <c r="W1034" i="3"/>
  <c r="AF1034" i="3" s="1"/>
  <c r="W1017" i="3"/>
  <c r="AF1017" i="3" s="1"/>
  <c r="AF1491" i="3"/>
  <c r="W1486" i="3"/>
  <c r="AF1486" i="3" s="1"/>
  <c r="AF1399" i="3"/>
  <c r="W1240" i="3"/>
  <c r="AF1240" i="3" s="1"/>
  <c r="W1215" i="3"/>
  <c r="W1207" i="3"/>
  <c r="W1206" i="3"/>
  <c r="AF1206" i="3" s="1"/>
  <c r="AF1174" i="3"/>
  <c r="W999" i="3"/>
  <c r="AF999" i="3" s="1"/>
  <c r="W992" i="3"/>
  <c r="AF992" i="3" s="1"/>
  <c r="W919" i="3"/>
  <c r="AF919" i="3" s="1"/>
  <c r="W789" i="3"/>
  <c r="AF789" i="3" s="1"/>
  <c r="V358" i="3"/>
  <c r="W7" i="3"/>
  <c r="AQ2225" i="3"/>
  <c r="AQ2214" i="3"/>
  <c r="W1489" i="3"/>
  <c r="AF1489" i="3" s="1"/>
  <c r="W1473" i="3"/>
  <c r="AF1473" i="3" s="1"/>
  <c r="W1382" i="3"/>
  <c r="AF1382" i="3" s="1"/>
  <c r="AF1357" i="3"/>
  <c r="W1178" i="3"/>
  <c r="AF1178" i="3" s="1"/>
  <c r="AF1144" i="3"/>
  <c r="W1073" i="3"/>
  <c r="AF1073" i="3" s="1"/>
  <c r="W617" i="3"/>
  <c r="AF617" i="3" s="1"/>
  <c r="W1537" i="3"/>
  <c r="AF1537" i="3" s="1"/>
  <c r="W1515" i="3"/>
  <c r="AF1515" i="3" s="1"/>
  <c r="W1453" i="3"/>
  <c r="AF1453" i="3" s="1"/>
  <c r="W1218" i="3"/>
  <c r="AF1218" i="3" s="1"/>
  <c r="AQ3405" i="3"/>
  <c r="AQ2788" i="3"/>
  <c r="W984" i="3"/>
  <c r="AF984" i="3" s="1"/>
  <c r="W782" i="3"/>
  <c r="AF782" i="3" s="1"/>
  <c r="AU3443" i="3"/>
  <c r="AA3443" i="3"/>
  <c r="AU3258" i="3"/>
  <c r="AA3258" i="3"/>
  <c r="AU2226" i="3"/>
  <c r="AA2226" i="3"/>
  <c r="AU2211" i="3"/>
  <c r="AA2211" i="3"/>
  <c r="AU2190" i="3"/>
  <c r="AA2190" i="3"/>
  <c r="AU2176" i="3"/>
  <c r="AA2176" i="3"/>
  <c r="AU2160" i="3"/>
  <c r="AA2160" i="3"/>
  <c r="AQ3383" i="3"/>
  <c r="AQ3215" i="3"/>
  <c r="W1710" i="3"/>
  <c r="AF1710" i="3" s="1"/>
  <c r="W1108" i="3"/>
  <c r="AF1108" i="3" s="1"/>
  <c r="W908" i="3"/>
  <c r="AF908" i="3" s="1"/>
  <c r="V268" i="3"/>
  <c r="AQ3241" i="3"/>
  <c r="AQ3109" i="3"/>
  <c r="AQ3011" i="3"/>
  <c r="AQ2673" i="3"/>
  <c r="AQ2717" i="3"/>
  <c r="AD1821" i="3"/>
  <c r="AQ2855" i="3"/>
  <c r="AQ2681" i="3"/>
  <c r="W1454" i="3"/>
  <c r="AF1454" i="3" s="1"/>
  <c r="V225" i="3"/>
  <c r="V177" i="3"/>
  <c r="AQ3434" i="3"/>
  <c r="AQ3362" i="3"/>
  <c r="AQ3063" i="3"/>
  <c r="AQ2963" i="3"/>
  <c r="AQ2943" i="3"/>
  <c r="AQ2873" i="3"/>
  <c r="AQ2481" i="3"/>
  <c r="AQ2375" i="3"/>
  <c r="AD2200" i="3"/>
  <c r="W1696" i="3"/>
  <c r="AF1696" i="3" s="1"/>
  <c r="AF1651" i="3"/>
  <c r="AF1507" i="3"/>
  <c r="W1122" i="3"/>
  <c r="AF1122" i="3" s="1"/>
  <c r="AU3385" i="3"/>
  <c r="AA3385" i="3"/>
  <c r="AU3363" i="3"/>
  <c r="AA3363" i="3"/>
  <c r="AU2840" i="3"/>
  <c r="AA2840" i="3"/>
  <c r="AU86" i="3"/>
  <c r="M7" i="6" s="1"/>
  <c r="AA86" i="3"/>
  <c r="E7" i="6" s="1"/>
  <c r="W1711" i="3"/>
  <c r="AF1711" i="3" s="1"/>
  <c r="AU1711" i="3"/>
  <c r="S1711" i="3"/>
  <c r="U1711" i="3" s="1"/>
  <c r="V1711" i="3" s="1"/>
  <c r="R1711" i="3"/>
  <c r="Q1711" i="3"/>
  <c r="P1711" i="3"/>
  <c r="X1711" i="3"/>
  <c r="AJ1074" i="3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I80" i="7"/>
  <c r="D80" i="7"/>
  <c r="B80" i="7"/>
  <c r="C80" i="7"/>
  <c r="E80" i="7"/>
  <c r="F80" i="7"/>
  <c r="G80" i="7"/>
  <c r="H80" i="7"/>
  <c r="B79" i="7"/>
  <c r="C79" i="7"/>
  <c r="D79" i="7"/>
  <c r="E79" i="7"/>
  <c r="H79" i="7"/>
  <c r="I79" i="7"/>
  <c r="G79" i="7"/>
  <c r="F79" i="7"/>
  <c r="H78" i="7"/>
  <c r="I78" i="7"/>
  <c r="G78" i="7"/>
  <c r="F78" i="7"/>
  <c r="E78" i="7"/>
  <c r="D78" i="7"/>
  <c r="C78" i="7"/>
  <c r="B78" i="7"/>
  <c r="C77" i="7"/>
  <c r="D77" i="7"/>
  <c r="G77" i="7"/>
  <c r="E77" i="7"/>
  <c r="F77" i="7"/>
  <c r="H77" i="7"/>
  <c r="I77" i="7"/>
  <c r="B77" i="7"/>
  <c r="I76" i="7"/>
  <c r="B76" i="7"/>
  <c r="C76" i="7"/>
  <c r="D76" i="7"/>
  <c r="E76" i="7"/>
  <c r="F76" i="7"/>
  <c r="G76" i="7"/>
  <c r="H76" i="7"/>
  <c r="I75" i="7"/>
  <c r="F75" i="7"/>
  <c r="C75" i="7"/>
  <c r="H75" i="7"/>
  <c r="G75" i="7"/>
  <c r="E75" i="7"/>
  <c r="D75" i="7"/>
  <c r="B75" i="7"/>
  <c r="D66" i="7"/>
  <c r="C66" i="7"/>
  <c r="B66" i="7"/>
  <c r="I66" i="7"/>
  <c r="H66" i="7"/>
  <c r="E66" i="7"/>
  <c r="G66" i="7"/>
  <c r="F66" i="7"/>
  <c r="P66" i="7"/>
  <c r="O66" i="7"/>
  <c r="N66" i="7"/>
  <c r="M66" i="7"/>
  <c r="L66" i="7"/>
  <c r="K66" i="7"/>
  <c r="J66" i="7"/>
  <c r="P65" i="7"/>
  <c r="O65" i="7"/>
  <c r="N65" i="7"/>
  <c r="M65" i="7"/>
  <c r="L65" i="7"/>
  <c r="K65" i="7"/>
  <c r="I65" i="7"/>
  <c r="J65" i="7"/>
  <c r="B65" i="7"/>
  <c r="C65" i="7"/>
  <c r="D65" i="7"/>
  <c r="E65" i="7"/>
  <c r="G65" i="7"/>
  <c r="F65" i="7"/>
  <c r="H65" i="7"/>
  <c r="H64" i="7"/>
  <c r="G64" i="7"/>
  <c r="F64" i="7"/>
  <c r="E64" i="7"/>
  <c r="D64" i="7"/>
  <c r="C64" i="7"/>
  <c r="B64" i="7"/>
  <c r="P64" i="7"/>
  <c r="O64" i="7"/>
  <c r="N64" i="7"/>
  <c r="M64" i="7"/>
  <c r="L64" i="7"/>
  <c r="K64" i="7"/>
  <c r="J64" i="7"/>
  <c r="I64" i="7"/>
  <c r="N63" i="7"/>
  <c r="M63" i="7"/>
  <c r="L63" i="7"/>
  <c r="K63" i="7"/>
  <c r="J63" i="7"/>
  <c r="I63" i="7"/>
  <c r="H63" i="7"/>
  <c r="B63" i="7"/>
  <c r="C63" i="7"/>
  <c r="D63" i="7"/>
  <c r="E63" i="7"/>
  <c r="F63" i="7"/>
  <c r="G63" i="7"/>
  <c r="P63" i="7"/>
  <c r="O63" i="7"/>
  <c r="G62" i="7"/>
  <c r="I62" i="7"/>
  <c r="J62" i="7"/>
  <c r="K62" i="7"/>
  <c r="L62" i="7"/>
  <c r="N62" i="7"/>
  <c r="O62" i="7"/>
  <c r="P62" i="7"/>
  <c r="M62" i="7"/>
  <c r="H62" i="7"/>
  <c r="F62" i="7"/>
  <c r="E62" i="7"/>
  <c r="D62" i="7"/>
  <c r="C62" i="7"/>
  <c r="B62" i="7"/>
  <c r="B61" i="7"/>
  <c r="H61" i="7"/>
  <c r="G61" i="7"/>
  <c r="F61" i="7"/>
  <c r="E61" i="7"/>
  <c r="D61" i="7"/>
  <c r="C61" i="7"/>
  <c r="P61" i="7"/>
  <c r="O61" i="7"/>
  <c r="N61" i="7"/>
  <c r="M61" i="7"/>
  <c r="L61" i="7"/>
  <c r="K61" i="7"/>
  <c r="J61" i="7"/>
  <c r="I61" i="7"/>
  <c r="D60" i="7"/>
  <c r="B60" i="7"/>
  <c r="E60" i="7"/>
  <c r="F60" i="7"/>
  <c r="G60" i="7"/>
  <c r="H60" i="7"/>
  <c r="I60" i="7"/>
  <c r="J60" i="7"/>
  <c r="K60" i="7"/>
  <c r="L60" i="7"/>
  <c r="C60" i="7"/>
  <c r="M60" i="7"/>
  <c r="N60" i="7"/>
  <c r="O60" i="7"/>
  <c r="P60" i="7"/>
  <c r="H59" i="7"/>
  <c r="G59" i="7"/>
  <c r="E59" i="7"/>
  <c r="D59" i="7"/>
  <c r="C59" i="7"/>
  <c r="B59" i="7"/>
  <c r="F59" i="7"/>
  <c r="P59" i="7"/>
  <c r="O59" i="7"/>
  <c r="N59" i="7"/>
  <c r="M59" i="7"/>
  <c r="L59" i="7"/>
  <c r="K59" i="7"/>
  <c r="J59" i="7"/>
  <c r="I59" i="7"/>
  <c r="P58" i="7"/>
  <c r="N58" i="7"/>
  <c r="O58" i="7"/>
  <c r="B58" i="7"/>
  <c r="C58" i="7"/>
  <c r="K58" i="7"/>
  <c r="D58" i="7"/>
  <c r="E58" i="7"/>
  <c r="F58" i="7"/>
  <c r="G58" i="7"/>
  <c r="H58" i="7"/>
  <c r="L58" i="7"/>
  <c r="I58" i="7"/>
  <c r="J58" i="7"/>
  <c r="M58" i="7"/>
  <c r="J57" i="7"/>
  <c r="I57" i="7"/>
  <c r="B57" i="7"/>
  <c r="H57" i="7"/>
  <c r="C57" i="7"/>
  <c r="D57" i="7"/>
  <c r="E57" i="7"/>
  <c r="N57" i="7"/>
  <c r="G57" i="7"/>
  <c r="F57" i="7"/>
  <c r="P57" i="7"/>
  <c r="O57" i="7"/>
  <c r="M57" i="7"/>
  <c r="L57" i="7"/>
  <c r="K57" i="7"/>
  <c r="B56" i="7"/>
  <c r="C56" i="7"/>
  <c r="I56" i="7"/>
  <c r="H56" i="7"/>
  <c r="G56" i="7"/>
  <c r="E56" i="7"/>
  <c r="D56" i="7"/>
  <c r="N56" i="7"/>
  <c r="P56" i="7"/>
  <c r="F56" i="7"/>
  <c r="O56" i="7"/>
  <c r="M56" i="7"/>
  <c r="L56" i="7"/>
  <c r="K56" i="7"/>
  <c r="J56" i="7"/>
  <c r="E55" i="7"/>
  <c r="P55" i="7"/>
  <c r="O55" i="7"/>
  <c r="N55" i="7"/>
  <c r="M55" i="7"/>
  <c r="L55" i="7"/>
  <c r="K55" i="7"/>
  <c r="J55" i="7"/>
  <c r="I55" i="7"/>
  <c r="H55" i="7"/>
  <c r="G55" i="7"/>
  <c r="F55" i="7"/>
  <c r="D55" i="7"/>
  <c r="C55" i="7"/>
  <c r="B55" i="7"/>
  <c r="B54" i="7"/>
  <c r="C54" i="7"/>
  <c r="D54" i="7"/>
  <c r="E54" i="7"/>
  <c r="F54" i="7"/>
  <c r="G54" i="7"/>
  <c r="H54" i="7"/>
  <c r="P54" i="7"/>
  <c r="O54" i="7"/>
  <c r="N54" i="7"/>
  <c r="M54" i="7"/>
  <c r="L54" i="7"/>
  <c r="K54" i="7"/>
  <c r="J54" i="7"/>
  <c r="I54" i="7"/>
  <c r="P53" i="7"/>
  <c r="B53" i="7"/>
  <c r="L53" i="7"/>
  <c r="D53" i="7"/>
  <c r="C53" i="7"/>
  <c r="E53" i="7"/>
  <c r="F53" i="7"/>
  <c r="G53" i="7"/>
  <c r="H53" i="7"/>
  <c r="I53" i="7"/>
  <c r="J53" i="7"/>
  <c r="K53" i="7"/>
  <c r="M53" i="7"/>
  <c r="N53" i="7"/>
  <c r="O53" i="7"/>
  <c r="H52" i="7"/>
  <c r="G52" i="7"/>
  <c r="F52" i="7"/>
  <c r="E52" i="7"/>
  <c r="D52" i="7"/>
  <c r="C52" i="7"/>
  <c r="B52" i="7"/>
  <c r="P52" i="7"/>
  <c r="O52" i="7"/>
  <c r="N52" i="7"/>
  <c r="M52" i="7"/>
  <c r="L52" i="7"/>
  <c r="K52" i="7"/>
  <c r="J52" i="7"/>
  <c r="I52" i="7"/>
  <c r="N51" i="7"/>
  <c r="H51" i="7"/>
  <c r="G51" i="7"/>
  <c r="F51" i="7"/>
  <c r="E51" i="7"/>
  <c r="D51" i="7"/>
  <c r="C51" i="7"/>
  <c r="B51" i="7"/>
  <c r="P51" i="7"/>
  <c r="O51" i="7"/>
  <c r="M51" i="7"/>
  <c r="L51" i="7"/>
  <c r="K51" i="7"/>
  <c r="J51" i="7"/>
  <c r="I51" i="7"/>
  <c r="B50" i="7"/>
  <c r="P50" i="7"/>
  <c r="C50" i="7"/>
  <c r="D50" i="7"/>
  <c r="F50" i="7"/>
  <c r="G50" i="7"/>
  <c r="H50" i="7"/>
  <c r="I50" i="7"/>
  <c r="J50" i="7"/>
  <c r="K50" i="7"/>
  <c r="L50" i="7"/>
  <c r="M50" i="7"/>
  <c r="N50" i="7"/>
  <c r="O50" i="7"/>
  <c r="E50" i="7"/>
  <c r="I49" i="7"/>
  <c r="H49" i="7"/>
  <c r="G49" i="7"/>
  <c r="F49" i="7"/>
  <c r="E49" i="7"/>
  <c r="D49" i="7"/>
  <c r="B49" i="7"/>
  <c r="C49" i="7"/>
  <c r="P49" i="7"/>
  <c r="O49" i="7"/>
  <c r="N49" i="7"/>
  <c r="M49" i="7"/>
  <c r="L49" i="7"/>
  <c r="K49" i="7"/>
  <c r="J49" i="7"/>
  <c r="H48" i="7"/>
  <c r="G48" i="7"/>
  <c r="F48" i="7"/>
  <c r="E48" i="7"/>
  <c r="D48" i="7"/>
  <c r="C48" i="7"/>
  <c r="B48" i="7"/>
  <c r="P48" i="7"/>
  <c r="O48" i="7"/>
  <c r="N48" i="7"/>
  <c r="M48" i="7"/>
  <c r="L48" i="7"/>
  <c r="K48" i="7"/>
  <c r="J48" i="7"/>
  <c r="I48" i="7"/>
  <c r="C47" i="7"/>
  <c r="D47" i="7"/>
  <c r="E47" i="7"/>
  <c r="F47" i="7"/>
  <c r="G47" i="7"/>
  <c r="H47" i="7"/>
  <c r="I47" i="7"/>
  <c r="J47" i="7"/>
  <c r="K47" i="7"/>
  <c r="L47" i="7"/>
  <c r="B47" i="7"/>
  <c r="M47" i="7"/>
  <c r="N47" i="7"/>
  <c r="O47" i="7"/>
  <c r="P47" i="7"/>
  <c r="H46" i="7"/>
  <c r="G46" i="7"/>
  <c r="F46" i="7"/>
  <c r="E46" i="7"/>
  <c r="D46" i="7"/>
  <c r="C46" i="7"/>
  <c r="B46" i="7"/>
  <c r="P46" i="7"/>
  <c r="O46" i="7"/>
  <c r="N46" i="7"/>
  <c r="M46" i="7"/>
  <c r="L46" i="7"/>
  <c r="K46" i="7"/>
  <c r="J46" i="7"/>
  <c r="I46" i="7"/>
  <c r="L45" i="7"/>
  <c r="B45" i="7"/>
  <c r="C45" i="7"/>
  <c r="D45" i="7"/>
  <c r="E45" i="7"/>
  <c r="F45" i="7"/>
  <c r="H45" i="7"/>
  <c r="O45" i="7"/>
  <c r="N45" i="7"/>
  <c r="M45" i="7"/>
  <c r="I45" i="7"/>
  <c r="K45" i="7"/>
  <c r="J45" i="7"/>
  <c r="G45" i="7"/>
  <c r="P45" i="7"/>
  <c r="P44" i="7"/>
  <c r="O44" i="7"/>
  <c r="N44" i="7"/>
  <c r="M44" i="7"/>
  <c r="L44" i="7"/>
  <c r="K44" i="7"/>
  <c r="J44" i="7"/>
  <c r="I44" i="7"/>
  <c r="H44" i="7"/>
  <c r="G44" i="7"/>
  <c r="F44" i="7"/>
  <c r="E44" i="7"/>
  <c r="D44" i="7"/>
  <c r="C44" i="7"/>
  <c r="B44" i="7"/>
  <c r="G43" i="7"/>
  <c r="B43" i="7"/>
  <c r="C43" i="7"/>
  <c r="D43" i="7"/>
  <c r="E43" i="7"/>
  <c r="F43" i="7"/>
  <c r="P43" i="7"/>
  <c r="H43" i="7"/>
  <c r="I43" i="7"/>
  <c r="J43" i="7"/>
  <c r="K43" i="7"/>
  <c r="L43" i="7"/>
  <c r="M43" i="7"/>
  <c r="N43" i="7"/>
  <c r="O43" i="7"/>
  <c r="P42" i="7"/>
  <c r="O42" i="7"/>
  <c r="N42" i="7"/>
  <c r="M42" i="7"/>
  <c r="L42" i="7"/>
  <c r="K42" i="7"/>
  <c r="J42" i="7"/>
  <c r="I42" i="7"/>
  <c r="H42" i="7"/>
  <c r="G42" i="7"/>
  <c r="F42" i="7"/>
  <c r="E42" i="7"/>
  <c r="D42" i="7"/>
  <c r="C42" i="7"/>
  <c r="B42" i="7"/>
  <c r="G41" i="7"/>
  <c r="P41" i="7"/>
  <c r="O41" i="7"/>
  <c r="N41" i="7"/>
  <c r="M41" i="7"/>
  <c r="L41" i="7"/>
  <c r="K41" i="7"/>
  <c r="J41" i="7"/>
  <c r="I41" i="7"/>
  <c r="H41" i="7"/>
  <c r="F41" i="7"/>
  <c r="E41" i="7"/>
  <c r="D41" i="7"/>
  <c r="C41" i="7"/>
  <c r="B41" i="7"/>
  <c r="H40" i="7"/>
  <c r="B40" i="7"/>
  <c r="G40" i="7"/>
  <c r="C40" i="7"/>
  <c r="D40" i="7"/>
  <c r="E40" i="7"/>
  <c r="F40" i="7"/>
  <c r="P40" i="7"/>
  <c r="O40" i="7"/>
  <c r="N40" i="7"/>
  <c r="M40" i="7"/>
  <c r="L40" i="7"/>
  <c r="K40" i="7"/>
  <c r="J40" i="7"/>
  <c r="I40" i="7"/>
  <c r="B39" i="7"/>
  <c r="C39" i="7"/>
  <c r="D39" i="7"/>
  <c r="E39" i="7"/>
  <c r="F39" i="7"/>
  <c r="G39" i="7"/>
  <c r="H39" i="7"/>
  <c r="J39" i="7"/>
  <c r="K39" i="7"/>
  <c r="L39" i="7"/>
  <c r="M39" i="7"/>
  <c r="N39" i="7"/>
  <c r="O39" i="7"/>
  <c r="P39" i="7"/>
  <c r="I39" i="7"/>
  <c r="H38" i="7"/>
  <c r="G38" i="7"/>
  <c r="F38" i="7"/>
  <c r="E38" i="7"/>
  <c r="D38" i="7"/>
  <c r="C38" i="7"/>
  <c r="B38" i="7"/>
  <c r="P38" i="7"/>
  <c r="O38" i="7"/>
  <c r="N38" i="7"/>
  <c r="M38" i="7"/>
  <c r="L38" i="7"/>
  <c r="K38" i="7"/>
  <c r="J38" i="7"/>
  <c r="I38" i="7"/>
  <c r="P37" i="7"/>
  <c r="N37" i="7"/>
  <c r="M37" i="7"/>
  <c r="L37" i="7"/>
  <c r="K37" i="7"/>
  <c r="J37" i="7"/>
  <c r="I37" i="7"/>
  <c r="H37" i="7"/>
  <c r="B37" i="7"/>
  <c r="C37" i="7"/>
  <c r="D37" i="7"/>
  <c r="E37" i="7"/>
  <c r="F37" i="7"/>
  <c r="G37" i="7"/>
  <c r="O37" i="7"/>
  <c r="H36" i="7"/>
  <c r="J36" i="7"/>
  <c r="K36" i="7"/>
  <c r="L36" i="7"/>
  <c r="M36" i="7"/>
  <c r="N36" i="7"/>
  <c r="O36" i="7"/>
  <c r="P36" i="7"/>
  <c r="I36" i="7"/>
  <c r="G36" i="7"/>
  <c r="F36" i="7"/>
  <c r="E36" i="7"/>
  <c r="D36" i="7"/>
  <c r="C36" i="7"/>
  <c r="B36" i="7"/>
  <c r="B35" i="7"/>
  <c r="P35" i="7"/>
  <c r="H35" i="7"/>
  <c r="G35" i="7"/>
  <c r="F35" i="7"/>
  <c r="E35" i="7"/>
  <c r="D35" i="7"/>
  <c r="C35" i="7"/>
  <c r="I35" i="7"/>
  <c r="O35" i="7"/>
  <c r="N35" i="7"/>
  <c r="M35" i="7"/>
  <c r="L35" i="7"/>
  <c r="K35" i="7"/>
  <c r="J35" i="7"/>
  <c r="P34" i="7"/>
  <c r="D34" i="7"/>
  <c r="E34" i="7"/>
  <c r="F34" i="7"/>
  <c r="G34" i="7"/>
  <c r="H34" i="7"/>
  <c r="I34" i="7"/>
  <c r="J34" i="7"/>
  <c r="K34" i="7"/>
  <c r="L34" i="7"/>
  <c r="M34" i="7"/>
  <c r="N34" i="7"/>
  <c r="O34" i="7"/>
  <c r="C34" i="7"/>
  <c r="B34" i="7"/>
  <c r="H33" i="7"/>
  <c r="G33" i="7"/>
  <c r="F33" i="7"/>
  <c r="E33" i="7"/>
  <c r="D33" i="7"/>
  <c r="C33" i="7"/>
  <c r="B33" i="7"/>
  <c r="P33" i="7"/>
  <c r="O33" i="7"/>
  <c r="N33" i="7"/>
  <c r="M33" i="7"/>
  <c r="L33" i="7"/>
  <c r="K33" i="7"/>
  <c r="J33" i="7"/>
  <c r="I33" i="7"/>
  <c r="L32" i="7"/>
  <c r="B32" i="7"/>
  <c r="C32" i="7"/>
  <c r="D32" i="7"/>
  <c r="E32" i="7"/>
  <c r="F32" i="7"/>
  <c r="H32" i="7"/>
  <c r="O32" i="7"/>
  <c r="N32" i="7"/>
  <c r="M32" i="7"/>
  <c r="J32" i="7"/>
  <c r="K32" i="7"/>
  <c r="I32" i="7"/>
  <c r="G32" i="7"/>
  <c r="P32" i="7"/>
  <c r="P31" i="7"/>
  <c r="O31" i="7"/>
  <c r="N31" i="7"/>
  <c r="M31" i="7"/>
  <c r="L31" i="7"/>
  <c r="K31" i="7"/>
  <c r="J31" i="7"/>
  <c r="I31" i="7"/>
  <c r="H31" i="7"/>
  <c r="G31" i="7"/>
  <c r="F31" i="7"/>
  <c r="E31" i="7"/>
  <c r="D31" i="7"/>
  <c r="C31" i="7"/>
  <c r="B31" i="7"/>
  <c r="G30" i="7"/>
  <c r="B30" i="7"/>
  <c r="C30" i="7"/>
  <c r="D30" i="7"/>
  <c r="E30" i="7"/>
  <c r="F30" i="7"/>
  <c r="P30" i="7"/>
  <c r="H30" i="7"/>
  <c r="I30" i="7"/>
  <c r="J30" i="7"/>
  <c r="K30" i="7"/>
  <c r="L30" i="7"/>
  <c r="M30" i="7"/>
  <c r="N30" i="7"/>
  <c r="O30" i="7"/>
  <c r="P29" i="7"/>
  <c r="O29" i="7"/>
  <c r="N29" i="7"/>
  <c r="M29" i="7"/>
  <c r="L29" i="7"/>
  <c r="K29" i="7"/>
  <c r="J29" i="7"/>
  <c r="I29" i="7"/>
  <c r="H29" i="7"/>
  <c r="G29" i="7"/>
  <c r="F29" i="7"/>
  <c r="E29" i="7"/>
  <c r="D29" i="7"/>
  <c r="C29" i="7"/>
  <c r="B29" i="7"/>
  <c r="P28" i="7"/>
  <c r="O28" i="7"/>
  <c r="N28" i="7"/>
  <c r="D28" i="7"/>
  <c r="B28" i="7"/>
  <c r="B27" i="7"/>
  <c r="D27" i="7"/>
  <c r="P27" i="7"/>
  <c r="O27" i="7"/>
  <c r="N27" i="7"/>
  <c r="D26" i="7"/>
  <c r="N26" i="7"/>
  <c r="O26" i="7"/>
  <c r="P26" i="7"/>
  <c r="B26" i="7"/>
  <c r="D25" i="7"/>
  <c r="B25" i="7"/>
  <c r="P25" i="7"/>
  <c r="O25" i="7"/>
  <c r="N25" i="7"/>
  <c r="B24" i="7"/>
  <c r="D24" i="7"/>
  <c r="O24" i="7"/>
  <c r="N24" i="7"/>
  <c r="P24" i="7"/>
  <c r="D23" i="7"/>
  <c r="B23" i="7"/>
  <c r="P23" i="7"/>
  <c r="O23" i="7"/>
  <c r="N23" i="7"/>
  <c r="O22" i="7"/>
  <c r="N22" i="7"/>
  <c r="M22" i="7"/>
  <c r="G22" i="7"/>
  <c r="K22" i="7"/>
  <c r="J22" i="7"/>
  <c r="I22" i="7"/>
  <c r="H22" i="7"/>
  <c r="B22" i="7"/>
  <c r="D22" i="7"/>
  <c r="E22" i="7"/>
  <c r="F22" i="7"/>
  <c r="L22" i="7"/>
  <c r="P22" i="7"/>
  <c r="I21" i="7"/>
  <c r="J21" i="7"/>
  <c r="K21" i="7"/>
  <c r="L21" i="7"/>
  <c r="M21" i="7"/>
  <c r="N21" i="7"/>
  <c r="O21" i="7"/>
  <c r="P21" i="7"/>
  <c r="H21" i="7"/>
  <c r="G21" i="7"/>
  <c r="F21" i="7"/>
  <c r="E21" i="7"/>
  <c r="D21" i="7"/>
  <c r="B21" i="7"/>
  <c r="P20" i="7"/>
  <c r="H20" i="7"/>
  <c r="G20" i="7"/>
  <c r="F20" i="7"/>
  <c r="E20" i="7"/>
  <c r="D20" i="7"/>
  <c r="B20" i="7"/>
  <c r="O20" i="7"/>
  <c r="N20" i="7"/>
  <c r="M20" i="7"/>
  <c r="L20" i="7"/>
  <c r="K20" i="7"/>
  <c r="J20" i="7"/>
  <c r="I20" i="7"/>
  <c r="B19" i="7"/>
  <c r="M19" i="7"/>
  <c r="D19" i="7"/>
  <c r="E19" i="7"/>
  <c r="F19" i="7"/>
  <c r="G19" i="7"/>
  <c r="P19" i="7"/>
  <c r="H19" i="7"/>
  <c r="I19" i="7"/>
  <c r="J19" i="7"/>
  <c r="K19" i="7"/>
  <c r="L19" i="7"/>
  <c r="N19" i="7"/>
  <c r="O19" i="7"/>
  <c r="D18" i="7"/>
  <c r="B18" i="7"/>
  <c r="P18" i="7"/>
  <c r="O18" i="7"/>
  <c r="N18" i="7"/>
  <c r="B17" i="7"/>
  <c r="D17" i="7"/>
  <c r="P17" i="7"/>
  <c r="O17" i="7"/>
  <c r="N17" i="7"/>
  <c r="B16" i="7"/>
  <c r="D16" i="7"/>
  <c r="P16" i="7"/>
  <c r="N16" i="7"/>
  <c r="O16" i="7"/>
  <c r="I15" i="7"/>
  <c r="H15" i="7"/>
  <c r="B15" i="7"/>
  <c r="D15" i="7"/>
  <c r="E15" i="7"/>
  <c r="F15" i="7"/>
  <c r="G15" i="7"/>
  <c r="P15" i="7"/>
  <c r="O15" i="7"/>
  <c r="N15" i="7"/>
  <c r="M15" i="7"/>
  <c r="L15" i="7"/>
  <c r="K15" i="7"/>
  <c r="J15" i="7"/>
  <c r="B14" i="7"/>
  <c r="D14" i="7"/>
  <c r="P14" i="7"/>
  <c r="O14" i="7"/>
  <c r="N14" i="7"/>
  <c r="P13" i="7"/>
  <c r="O13" i="7"/>
  <c r="N13" i="7"/>
  <c r="D13" i="7"/>
  <c r="B13" i="7"/>
  <c r="P12" i="7"/>
  <c r="O12" i="7"/>
  <c r="N12" i="7"/>
  <c r="M12" i="7"/>
  <c r="F12" i="7"/>
  <c r="D12" i="7"/>
  <c r="B12" i="7"/>
  <c r="B11" i="7"/>
  <c r="D11" i="7"/>
  <c r="P11" i="7"/>
  <c r="O11" i="7"/>
  <c r="N11" i="7"/>
  <c r="G10" i="7"/>
  <c r="H10" i="7"/>
  <c r="I10" i="7"/>
  <c r="J10" i="7"/>
  <c r="K10" i="7"/>
  <c r="L10" i="7"/>
  <c r="M10" i="7"/>
  <c r="N10" i="7"/>
  <c r="O10" i="7"/>
  <c r="P10" i="7"/>
  <c r="E10" i="7"/>
  <c r="B10" i="7"/>
  <c r="D10" i="7"/>
  <c r="F10" i="7"/>
  <c r="D9" i="7"/>
  <c r="B9" i="7"/>
  <c r="P9" i="7"/>
  <c r="O9" i="7"/>
  <c r="N9" i="7"/>
  <c r="D8" i="7"/>
  <c r="F8" i="7"/>
  <c r="B8" i="7"/>
  <c r="P8" i="7"/>
  <c r="O8" i="7"/>
  <c r="N8" i="7"/>
  <c r="P7" i="7"/>
  <c r="P5" i="7" s="1"/>
  <c r="O7" i="7"/>
  <c r="O5" i="7" s="1"/>
  <c r="N7" i="7"/>
  <c r="N5" i="7" s="1"/>
  <c r="B7" i="7"/>
  <c r="D7" i="7"/>
  <c r="AB16" i="6"/>
  <c r="AA16" i="6"/>
  <c r="Z16" i="6"/>
  <c r="Y16" i="6"/>
  <c r="X16" i="6"/>
  <c r="V16" i="6"/>
  <c r="S16" i="6"/>
  <c r="R16" i="6"/>
  <c r="Q16" i="6"/>
  <c r="P16" i="6"/>
  <c r="O16" i="6"/>
  <c r="N16" i="6"/>
  <c r="M16" i="6"/>
  <c r="L16" i="6"/>
  <c r="K16" i="6"/>
  <c r="H16" i="6"/>
  <c r="T16" i="6" s="1"/>
  <c r="G16" i="6"/>
  <c r="F16" i="6"/>
  <c r="E16" i="6"/>
  <c r="D16" i="6"/>
  <c r="C16" i="6"/>
  <c r="B16" i="6"/>
  <c r="AH16" i="6"/>
  <c r="AG16" i="6"/>
  <c r="AF16" i="6"/>
  <c r="AE16" i="6"/>
  <c r="AD16" i="6"/>
  <c r="AC16" i="6"/>
  <c r="AB15" i="6"/>
  <c r="AA15" i="6"/>
  <c r="Z15" i="6"/>
  <c r="Y15" i="6"/>
  <c r="X15" i="6"/>
  <c r="V15" i="6"/>
  <c r="S15" i="6"/>
  <c r="R15" i="6"/>
  <c r="Q15" i="6"/>
  <c r="P15" i="6"/>
  <c r="K15" i="6"/>
  <c r="O15" i="6"/>
  <c r="N15" i="6"/>
  <c r="M15" i="6"/>
  <c r="H15" i="6"/>
  <c r="T15" i="6" s="1"/>
  <c r="B15" i="6"/>
  <c r="C15" i="6"/>
  <c r="D15" i="6"/>
  <c r="E15" i="6"/>
  <c r="F15" i="6"/>
  <c r="G15" i="6"/>
  <c r="L15" i="6"/>
  <c r="AH15" i="6"/>
  <c r="AG15" i="6"/>
  <c r="AF15" i="6"/>
  <c r="AE15" i="6"/>
  <c r="AD15" i="6"/>
  <c r="AC15" i="6"/>
  <c r="R14" i="6"/>
  <c r="Q14" i="6"/>
  <c r="P14" i="6"/>
  <c r="O14" i="6"/>
  <c r="B14" i="6"/>
  <c r="S14" i="6"/>
  <c r="B13" i="6"/>
  <c r="S12" i="6"/>
  <c r="R12" i="6"/>
  <c r="Q12" i="6"/>
  <c r="P12" i="6"/>
  <c r="O12" i="6"/>
  <c r="B12" i="6"/>
  <c r="B11" i="6"/>
  <c r="B10" i="6"/>
  <c r="S9" i="6"/>
  <c r="R9" i="6"/>
  <c r="Q9" i="6"/>
  <c r="P9" i="6"/>
  <c r="O9" i="6"/>
  <c r="B9" i="6"/>
  <c r="X8" i="6"/>
  <c r="V8" i="6"/>
  <c r="S8" i="6"/>
  <c r="R8" i="6"/>
  <c r="Q8" i="6"/>
  <c r="P8" i="6"/>
  <c r="O8" i="6"/>
  <c r="B8" i="6"/>
  <c r="V7" i="6"/>
  <c r="O7" i="6"/>
  <c r="P7" i="6"/>
  <c r="Q7" i="6"/>
  <c r="R7" i="6"/>
  <c r="X7" i="6"/>
  <c r="S7" i="6"/>
  <c r="B7" i="6"/>
  <c r="X6" i="6"/>
  <c r="V6" i="6"/>
  <c r="S6" i="6"/>
  <c r="R6" i="6"/>
  <c r="Q6" i="6"/>
  <c r="P6" i="6"/>
  <c r="O6" i="6"/>
  <c r="M6" i="6"/>
  <c r="B6" i="6"/>
  <c r="L5" i="6"/>
  <c r="K5" i="6"/>
  <c r="H5" i="6"/>
  <c r="G5" i="6"/>
  <c r="F5" i="6"/>
  <c r="E5" i="6"/>
  <c r="D5" i="6"/>
  <c r="C5" i="6"/>
  <c r="B5" i="6"/>
  <c r="N5" i="6"/>
  <c r="M5" i="6"/>
  <c r="AH5" i="6"/>
  <c r="AG5" i="6"/>
  <c r="AF5" i="6"/>
  <c r="AE5" i="6"/>
  <c r="AD5" i="6"/>
  <c r="AC5" i="6"/>
  <c r="AB5" i="6"/>
  <c r="AA5" i="6"/>
  <c r="Z5" i="6"/>
  <c r="Y5" i="6"/>
  <c r="X5" i="6"/>
  <c r="V5" i="6"/>
  <c r="S5" i="6"/>
  <c r="R5" i="6"/>
  <c r="Q5" i="6"/>
  <c r="P5" i="6"/>
  <c r="O5" i="6"/>
  <c r="W1000" i="5"/>
  <c r="X1000" i="5"/>
  <c r="P1000" i="5"/>
  <c r="Q1000" i="5"/>
  <c r="W999" i="5"/>
  <c r="X999" i="5"/>
  <c r="P999" i="5"/>
  <c r="Q999" i="5"/>
  <c r="X998" i="5"/>
  <c r="W998" i="5"/>
  <c r="P998" i="5"/>
  <c r="Q998" i="5"/>
  <c r="X997" i="5"/>
  <c r="W997" i="5"/>
  <c r="P997" i="5"/>
  <c r="Q997" i="5"/>
  <c r="X996" i="5"/>
  <c r="W996" i="5"/>
  <c r="P996" i="5"/>
  <c r="Q996" i="5"/>
  <c r="X995" i="5"/>
  <c r="W995" i="5"/>
  <c r="P995" i="5"/>
  <c r="Q995" i="5"/>
  <c r="X994" i="5"/>
  <c r="W994" i="5"/>
  <c r="P994" i="5"/>
  <c r="Q994" i="5"/>
  <c r="W993" i="5"/>
  <c r="X993" i="5"/>
  <c r="P993" i="5"/>
  <c r="Q993" i="5"/>
  <c r="W992" i="5"/>
  <c r="X992" i="5"/>
  <c r="P992" i="5"/>
  <c r="Q992" i="5"/>
  <c r="W991" i="5"/>
  <c r="X991" i="5"/>
  <c r="P991" i="5"/>
  <c r="Q991" i="5"/>
  <c r="X990" i="5"/>
  <c r="W990" i="5"/>
  <c r="P990" i="5"/>
  <c r="Q990" i="5"/>
  <c r="X989" i="5"/>
  <c r="W989" i="5"/>
  <c r="P989" i="5"/>
  <c r="Q989" i="5"/>
  <c r="X988" i="5"/>
  <c r="W988" i="5"/>
  <c r="P988" i="5"/>
  <c r="Q988" i="5"/>
  <c r="X987" i="5"/>
  <c r="W987" i="5"/>
  <c r="P987" i="5"/>
  <c r="Q987" i="5"/>
  <c r="X986" i="5"/>
  <c r="W986" i="5"/>
  <c r="P986" i="5"/>
  <c r="Q986" i="5"/>
  <c r="W985" i="5"/>
  <c r="X985" i="5"/>
  <c r="P985" i="5"/>
  <c r="Q985" i="5"/>
  <c r="X984" i="5"/>
  <c r="W984" i="5"/>
  <c r="P984" i="5"/>
  <c r="Q984" i="5"/>
  <c r="W983" i="5"/>
  <c r="X983" i="5"/>
  <c r="P983" i="5"/>
  <c r="Q983" i="5"/>
  <c r="W982" i="5"/>
  <c r="X982" i="5"/>
  <c r="P982" i="5"/>
  <c r="Q982" i="5"/>
  <c r="X981" i="5"/>
  <c r="W981" i="5"/>
  <c r="P981" i="5"/>
  <c r="Q981" i="5"/>
  <c r="X980" i="5"/>
  <c r="W980" i="5"/>
  <c r="P980" i="5"/>
  <c r="Q980" i="5"/>
  <c r="W979" i="5"/>
  <c r="X979" i="5"/>
  <c r="P979" i="5"/>
  <c r="Q979" i="5"/>
  <c r="W978" i="5"/>
  <c r="X978" i="5"/>
  <c r="P978" i="5"/>
  <c r="Q978" i="5"/>
  <c r="X977" i="5"/>
  <c r="W977" i="5"/>
  <c r="P977" i="5"/>
  <c r="Q977" i="5"/>
  <c r="X976" i="5"/>
  <c r="W976" i="5"/>
  <c r="P976" i="5"/>
  <c r="Q976" i="5"/>
  <c r="X975" i="5"/>
  <c r="W975" i="5"/>
  <c r="P975" i="5"/>
  <c r="Q975" i="5"/>
  <c r="X974" i="5"/>
  <c r="W974" i="5"/>
  <c r="P974" i="5"/>
  <c r="Q974" i="5"/>
  <c r="W973" i="5"/>
  <c r="X973" i="5"/>
  <c r="P973" i="5"/>
  <c r="Q973" i="5"/>
  <c r="X972" i="5"/>
  <c r="W972" i="5"/>
  <c r="P972" i="5"/>
  <c r="Q972" i="5"/>
  <c r="W971" i="5"/>
  <c r="X971" i="5"/>
  <c r="P971" i="5"/>
  <c r="Q971" i="5"/>
  <c r="W970" i="5"/>
  <c r="X970" i="5"/>
  <c r="P970" i="5"/>
  <c r="Q970" i="5"/>
  <c r="X969" i="5"/>
  <c r="W969" i="5"/>
  <c r="P969" i="5"/>
  <c r="Q969" i="5"/>
  <c r="W968" i="5"/>
  <c r="X968" i="5"/>
  <c r="P968" i="5"/>
  <c r="Q968" i="5"/>
  <c r="X967" i="5"/>
  <c r="W967" i="5"/>
  <c r="P967" i="5"/>
  <c r="Q967" i="5"/>
  <c r="W966" i="5"/>
  <c r="X966" i="5"/>
  <c r="P966" i="5"/>
  <c r="Q966" i="5"/>
  <c r="X965" i="5"/>
  <c r="W965" i="5"/>
  <c r="P965" i="5"/>
  <c r="Q965" i="5"/>
  <c r="X964" i="5"/>
  <c r="W964" i="5"/>
  <c r="P964" i="5"/>
  <c r="Q964" i="5"/>
  <c r="X963" i="5"/>
  <c r="W963" i="5"/>
  <c r="P963" i="5"/>
  <c r="Q963" i="5"/>
  <c r="X962" i="5"/>
  <c r="W962" i="5"/>
  <c r="P962" i="5"/>
  <c r="Q962" i="5"/>
  <c r="W961" i="5"/>
  <c r="X961" i="5"/>
  <c r="P961" i="5"/>
  <c r="Q961" i="5"/>
  <c r="W960" i="5"/>
  <c r="X960" i="5"/>
  <c r="P960" i="5"/>
  <c r="Q960" i="5"/>
  <c r="W959" i="5"/>
  <c r="X959" i="5"/>
  <c r="P959" i="5"/>
  <c r="Q959" i="5"/>
  <c r="W958" i="5"/>
  <c r="X958" i="5"/>
  <c r="P958" i="5"/>
  <c r="Q958" i="5"/>
  <c r="W957" i="5"/>
  <c r="X957" i="5"/>
  <c r="P957" i="5"/>
  <c r="Q957" i="5"/>
  <c r="W956" i="5"/>
  <c r="X956" i="5"/>
  <c r="P956" i="5"/>
  <c r="Q956" i="5"/>
  <c r="X955" i="5"/>
  <c r="W955" i="5"/>
  <c r="P955" i="5"/>
  <c r="Q955" i="5"/>
  <c r="X954" i="5"/>
  <c r="W954" i="5"/>
  <c r="P954" i="5"/>
  <c r="Q954" i="5"/>
  <c r="X953" i="5"/>
  <c r="W953" i="5"/>
  <c r="P953" i="5"/>
  <c r="Q953" i="5"/>
  <c r="W952" i="5"/>
  <c r="X952" i="5"/>
  <c r="P952" i="5"/>
  <c r="Q952" i="5"/>
  <c r="X951" i="5"/>
  <c r="W951" i="5"/>
  <c r="P951" i="5"/>
  <c r="Q951" i="5"/>
  <c r="X950" i="5"/>
  <c r="W950" i="5"/>
  <c r="P950" i="5"/>
  <c r="Q950" i="5"/>
  <c r="X949" i="5"/>
  <c r="W949" i="5"/>
  <c r="P949" i="5"/>
  <c r="Q949" i="5"/>
  <c r="X948" i="5"/>
  <c r="W948" i="5"/>
  <c r="P948" i="5"/>
  <c r="Q948" i="5"/>
  <c r="X947" i="5"/>
  <c r="W947" i="5"/>
  <c r="P947" i="5"/>
  <c r="Q947" i="5"/>
  <c r="X946" i="5"/>
  <c r="W946" i="5"/>
  <c r="P946" i="5"/>
  <c r="Q946" i="5"/>
  <c r="X945" i="5"/>
  <c r="W945" i="5"/>
  <c r="P945" i="5"/>
  <c r="Q945" i="5"/>
  <c r="X944" i="5"/>
  <c r="W944" i="5"/>
  <c r="P944" i="5"/>
  <c r="Q944" i="5"/>
  <c r="X943" i="5"/>
  <c r="W943" i="5"/>
  <c r="P943" i="5"/>
  <c r="Q943" i="5"/>
  <c r="W942" i="5"/>
  <c r="X942" i="5"/>
  <c r="P942" i="5"/>
  <c r="Q942" i="5"/>
  <c r="X941" i="5"/>
  <c r="W941" i="5"/>
  <c r="P941" i="5"/>
  <c r="Q941" i="5"/>
  <c r="W940" i="5"/>
  <c r="X940" i="5"/>
  <c r="P940" i="5"/>
  <c r="Q940" i="5"/>
  <c r="W939" i="5"/>
  <c r="X939" i="5"/>
  <c r="P939" i="5"/>
  <c r="Q939" i="5"/>
  <c r="W938" i="5"/>
  <c r="X938" i="5"/>
  <c r="P938" i="5"/>
  <c r="Q938" i="5"/>
  <c r="X937" i="5"/>
  <c r="W937" i="5"/>
  <c r="P937" i="5"/>
  <c r="Q937" i="5"/>
  <c r="X936" i="5"/>
  <c r="W936" i="5"/>
  <c r="P936" i="5"/>
  <c r="Q936" i="5"/>
  <c r="X935" i="5"/>
  <c r="W935" i="5"/>
  <c r="P935" i="5"/>
  <c r="Q935" i="5"/>
  <c r="W934" i="5"/>
  <c r="X934" i="5"/>
  <c r="P934" i="5"/>
  <c r="Q934" i="5"/>
  <c r="W933" i="5"/>
  <c r="X933" i="5"/>
  <c r="P933" i="5"/>
  <c r="Q933" i="5"/>
  <c r="W932" i="5"/>
  <c r="X932" i="5"/>
  <c r="P932" i="5"/>
  <c r="Q932" i="5"/>
  <c r="W931" i="5"/>
  <c r="X931" i="5"/>
  <c r="P931" i="5"/>
  <c r="Q931" i="5"/>
  <c r="W930" i="5"/>
  <c r="X930" i="5"/>
  <c r="P930" i="5"/>
  <c r="Q930" i="5"/>
  <c r="W929" i="5"/>
  <c r="X929" i="5"/>
  <c r="P929" i="5"/>
  <c r="Q929" i="5"/>
  <c r="X928" i="5"/>
  <c r="W928" i="5"/>
  <c r="P928" i="5"/>
  <c r="Q928" i="5"/>
  <c r="X927" i="5"/>
  <c r="W927" i="5"/>
  <c r="P927" i="5"/>
  <c r="Q927" i="5"/>
  <c r="X926" i="5"/>
  <c r="W926" i="5"/>
  <c r="P926" i="5"/>
  <c r="Q926" i="5"/>
  <c r="W925" i="5"/>
  <c r="X925" i="5"/>
  <c r="P925" i="5"/>
  <c r="Q925" i="5"/>
  <c r="X924" i="5"/>
  <c r="W924" i="5"/>
  <c r="P924" i="5"/>
  <c r="Q924" i="5"/>
  <c r="X923" i="5"/>
  <c r="W923" i="5"/>
  <c r="P923" i="5"/>
  <c r="Q923" i="5"/>
  <c r="X922" i="5"/>
  <c r="W922" i="5"/>
  <c r="P922" i="5"/>
  <c r="Q922" i="5"/>
  <c r="X921" i="5"/>
  <c r="W921" i="5"/>
  <c r="P921" i="5"/>
  <c r="Q921" i="5"/>
  <c r="X920" i="5"/>
  <c r="W920" i="5"/>
  <c r="P920" i="5"/>
  <c r="Q920" i="5"/>
  <c r="W919" i="5"/>
  <c r="X919" i="5"/>
  <c r="P919" i="5"/>
  <c r="Q919" i="5"/>
  <c r="W918" i="5"/>
  <c r="X918" i="5"/>
  <c r="P918" i="5"/>
  <c r="Q918" i="5"/>
  <c r="W917" i="5"/>
  <c r="X917" i="5"/>
  <c r="P917" i="5"/>
  <c r="Q917" i="5"/>
  <c r="X916" i="5"/>
  <c r="W916" i="5"/>
  <c r="P916" i="5"/>
  <c r="Q916" i="5"/>
  <c r="W915" i="5"/>
  <c r="X915" i="5"/>
  <c r="P915" i="5"/>
  <c r="Q915" i="5"/>
  <c r="X914" i="5"/>
  <c r="W914" i="5"/>
  <c r="P914" i="5"/>
  <c r="Q914" i="5"/>
  <c r="X913" i="5"/>
  <c r="W913" i="5"/>
  <c r="P913" i="5"/>
  <c r="Q913" i="5"/>
  <c r="X912" i="5"/>
  <c r="W912" i="5"/>
  <c r="P912" i="5"/>
  <c r="Q912" i="5"/>
  <c r="X911" i="5"/>
  <c r="W911" i="5"/>
  <c r="P911" i="5"/>
  <c r="Q911" i="5"/>
  <c r="X910" i="5"/>
  <c r="W910" i="5"/>
  <c r="P910" i="5"/>
  <c r="Q910" i="5"/>
  <c r="W909" i="5"/>
  <c r="X909" i="5"/>
  <c r="P909" i="5"/>
  <c r="Q909" i="5"/>
  <c r="X908" i="5"/>
  <c r="W908" i="5"/>
  <c r="P908" i="5"/>
  <c r="Q908" i="5"/>
  <c r="X907" i="5"/>
  <c r="W907" i="5"/>
  <c r="P907" i="5"/>
  <c r="Q907" i="5"/>
  <c r="X906" i="5"/>
  <c r="W906" i="5"/>
  <c r="P906" i="5"/>
  <c r="Q906" i="5"/>
  <c r="X905" i="5"/>
  <c r="W905" i="5"/>
  <c r="P905" i="5"/>
  <c r="Q905" i="5"/>
  <c r="W904" i="5"/>
  <c r="X904" i="5"/>
  <c r="P904" i="5"/>
  <c r="Q904" i="5"/>
  <c r="W903" i="5"/>
  <c r="X903" i="5"/>
  <c r="P903" i="5"/>
  <c r="Q903" i="5"/>
  <c r="W902" i="5"/>
  <c r="X902" i="5"/>
  <c r="P902" i="5"/>
  <c r="Q902" i="5"/>
  <c r="W901" i="5"/>
  <c r="X901" i="5"/>
  <c r="P901" i="5"/>
  <c r="Q901" i="5"/>
  <c r="W900" i="5"/>
  <c r="X900" i="5"/>
  <c r="P900" i="5"/>
  <c r="Q900" i="5"/>
  <c r="W899" i="5"/>
  <c r="X899" i="5"/>
  <c r="P899" i="5"/>
  <c r="Q899" i="5"/>
  <c r="X898" i="5"/>
  <c r="W898" i="5"/>
  <c r="P898" i="5"/>
  <c r="Q898" i="5"/>
  <c r="X897" i="5"/>
  <c r="W897" i="5"/>
  <c r="P897" i="5"/>
  <c r="Q897" i="5"/>
  <c r="X896" i="5"/>
  <c r="W896" i="5"/>
  <c r="P896" i="5"/>
  <c r="Q896" i="5"/>
  <c r="W895" i="5"/>
  <c r="X895" i="5"/>
  <c r="P895" i="5"/>
  <c r="Q895" i="5"/>
  <c r="X894" i="5"/>
  <c r="W894" i="5"/>
  <c r="P894" i="5"/>
  <c r="Q894" i="5"/>
  <c r="W893" i="5"/>
  <c r="X893" i="5"/>
  <c r="P893" i="5"/>
  <c r="Q893" i="5"/>
  <c r="X892" i="5"/>
  <c r="W892" i="5"/>
  <c r="P892" i="5"/>
  <c r="Q892" i="5"/>
  <c r="W891" i="5"/>
  <c r="X891" i="5"/>
  <c r="P891" i="5"/>
  <c r="Q891" i="5"/>
  <c r="W890" i="5"/>
  <c r="X890" i="5"/>
  <c r="P890" i="5"/>
  <c r="Q890" i="5"/>
  <c r="W889" i="5"/>
  <c r="X889" i="5"/>
  <c r="P889" i="5"/>
  <c r="Q889" i="5"/>
  <c r="W888" i="5"/>
  <c r="X888" i="5"/>
  <c r="P888" i="5"/>
  <c r="Q888" i="5"/>
  <c r="W887" i="5"/>
  <c r="X887" i="5"/>
  <c r="P887" i="5"/>
  <c r="Q887" i="5"/>
  <c r="X886" i="5"/>
  <c r="W886" i="5"/>
  <c r="P886" i="5"/>
  <c r="Q886" i="5"/>
  <c r="X885" i="5"/>
  <c r="W885" i="5"/>
  <c r="P885" i="5"/>
  <c r="Q885" i="5"/>
  <c r="X884" i="5"/>
  <c r="W884" i="5"/>
  <c r="P884" i="5"/>
  <c r="Q884" i="5"/>
  <c r="X883" i="5"/>
  <c r="W883" i="5"/>
  <c r="P883" i="5"/>
  <c r="Q883" i="5"/>
  <c r="W882" i="5"/>
  <c r="X882" i="5"/>
  <c r="P882" i="5"/>
  <c r="Q882" i="5"/>
  <c r="W881" i="5"/>
  <c r="X881" i="5"/>
  <c r="P881" i="5"/>
  <c r="Q881" i="5"/>
  <c r="W880" i="5"/>
  <c r="X880" i="5"/>
  <c r="P880" i="5"/>
  <c r="Q880" i="5"/>
  <c r="X879" i="5"/>
  <c r="W879" i="5"/>
  <c r="P879" i="5"/>
  <c r="Q879" i="5"/>
  <c r="W878" i="5"/>
  <c r="X878" i="5"/>
  <c r="P878" i="5"/>
  <c r="Q878" i="5"/>
  <c r="X877" i="5"/>
  <c r="W877" i="5"/>
  <c r="P877" i="5"/>
  <c r="Q877" i="5"/>
  <c r="X876" i="5"/>
  <c r="W876" i="5"/>
  <c r="P876" i="5"/>
  <c r="Q876" i="5"/>
  <c r="X875" i="5"/>
  <c r="W875" i="5"/>
  <c r="P875" i="5"/>
  <c r="Q875" i="5"/>
  <c r="W874" i="5"/>
  <c r="X874" i="5"/>
  <c r="P874" i="5"/>
  <c r="Q874" i="5"/>
  <c r="W873" i="5"/>
  <c r="X873" i="5"/>
  <c r="P873" i="5"/>
  <c r="Q873" i="5"/>
  <c r="W872" i="5"/>
  <c r="X872" i="5"/>
  <c r="P872" i="5"/>
  <c r="Q872" i="5"/>
  <c r="W871" i="5"/>
  <c r="X871" i="5"/>
  <c r="P871" i="5"/>
  <c r="Q871" i="5"/>
  <c r="X870" i="5"/>
  <c r="W870" i="5"/>
  <c r="P870" i="5"/>
  <c r="Q870" i="5"/>
  <c r="W869" i="5"/>
  <c r="X869" i="5"/>
  <c r="P869" i="5"/>
  <c r="Q869" i="5"/>
  <c r="X868" i="5"/>
  <c r="W868" i="5"/>
  <c r="P868" i="5"/>
  <c r="Q868" i="5"/>
  <c r="W867" i="5"/>
  <c r="X867" i="5"/>
  <c r="P867" i="5"/>
  <c r="Q867" i="5"/>
  <c r="X866" i="5"/>
  <c r="W866" i="5"/>
  <c r="P866" i="5"/>
  <c r="Q866" i="5"/>
  <c r="X865" i="5"/>
  <c r="W865" i="5"/>
  <c r="P865" i="5"/>
  <c r="Q865" i="5"/>
  <c r="X864" i="5"/>
  <c r="W864" i="5"/>
  <c r="P864" i="5"/>
  <c r="Q864" i="5"/>
  <c r="X863" i="5"/>
  <c r="W863" i="5"/>
  <c r="P863" i="5"/>
  <c r="Q863" i="5"/>
  <c r="X862" i="5"/>
  <c r="W862" i="5"/>
  <c r="P862" i="5"/>
  <c r="Q862" i="5"/>
  <c r="X861" i="5"/>
  <c r="W861" i="5"/>
  <c r="P861" i="5"/>
  <c r="Q861" i="5"/>
  <c r="X860" i="5"/>
  <c r="W860" i="5"/>
  <c r="P860" i="5"/>
  <c r="Q860" i="5"/>
  <c r="X859" i="5"/>
  <c r="W859" i="5"/>
  <c r="P859" i="5"/>
  <c r="Q859" i="5"/>
  <c r="X858" i="5"/>
  <c r="W858" i="5"/>
  <c r="P858" i="5"/>
  <c r="Q858" i="5"/>
  <c r="X857" i="5"/>
  <c r="W857" i="5"/>
  <c r="P857" i="5"/>
  <c r="Q857" i="5"/>
  <c r="W856" i="5"/>
  <c r="X856" i="5"/>
  <c r="P856" i="5"/>
  <c r="Q856" i="5"/>
  <c r="W855" i="5"/>
  <c r="X855" i="5"/>
  <c r="P855" i="5"/>
  <c r="Q855" i="5"/>
  <c r="W854" i="5"/>
  <c r="X854" i="5"/>
  <c r="P854" i="5"/>
  <c r="Q854" i="5"/>
  <c r="W853" i="5"/>
  <c r="X853" i="5"/>
  <c r="P853" i="5"/>
  <c r="Q853" i="5"/>
  <c r="W852" i="5"/>
  <c r="X852" i="5"/>
  <c r="P852" i="5"/>
  <c r="Q852" i="5"/>
  <c r="W851" i="5"/>
  <c r="X851" i="5"/>
  <c r="P851" i="5"/>
  <c r="Q851" i="5"/>
  <c r="X850" i="5"/>
  <c r="W850" i="5"/>
  <c r="P850" i="5"/>
  <c r="Q850" i="5"/>
  <c r="W849" i="5"/>
  <c r="X849" i="5"/>
  <c r="P849" i="5"/>
  <c r="Q849" i="5"/>
  <c r="W848" i="5"/>
  <c r="X848" i="5"/>
  <c r="P848" i="5"/>
  <c r="Q848" i="5"/>
  <c r="W847" i="5"/>
  <c r="X847" i="5"/>
  <c r="P847" i="5"/>
  <c r="Q847" i="5"/>
  <c r="X846" i="5"/>
  <c r="W846" i="5"/>
  <c r="P846" i="5"/>
  <c r="Q846" i="5"/>
  <c r="W845" i="5"/>
  <c r="X845" i="5"/>
  <c r="P845" i="5"/>
  <c r="Q845" i="5"/>
  <c r="W844" i="5"/>
  <c r="X844" i="5"/>
  <c r="P844" i="5"/>
  <c r="Q844" i="5"/>
  <c r="W843" i="5"/>
  <c r="X843" i="5"/>
  <c r="P843" i="5"/>
  <c r="Q843" i="5"/>
  <c r="X842" i="5"/>
  <c r="W842" i="5"/>
  <c r="P842" i="5"/>
  <c r="Q842" i="5"/>
  <c r="W841" i="5"/>
  <c r="X841" i="5"/>
  <c r="P841" i="5"/>
  <c r="Q841" i="5"/>
  <c r="X840" i="5"/>
  <c r="W840" i="5"/>
  <c r="P840" i="5"/>
  <c r="Q840" i="5"/>
  <c r="X839" i="5"/>
  <c r="W839" i="5"/>
  <c r="P839" i="5"/>
  <c r="Q839" i="5"/>
  <c r="X838" i="5"/>
  <c r="W838" i="5"/>
  <c r="P838" i="5"/>
  <c r="Q838" i="5"/>
  <c r="W837" i="5"/>
  <c r="X837" i="5"/>
  <c r="P837" i="5"/>
  <c r="Q837" i="5"/>
  <c r="W836" i="5"/>
  <c r="X836" i="5"/>
  <c r="P836" i="5"/>
  <c r="Q836" i="5"/>
  <c r="X835" i="5"/>
  <c r="W835" i="5"/>
  <c r="P835" i="5"/>
  <c r="Q835" i="5"/>
  <c r="W834" i="5"/>
  <c r="X834" i="5"/>
  <c r="P834" i="5"/>
  <c r="Q834" i="5"/>
  <c r="W833" i="5"/>
  <c r="X833" i="5"/>
  <c r="P833" i="5"/>
  <c r="Q833" i="5"/>
  <c r="X832" i="5"/>
  <c r="W832" i="5"/>
  <c r="P832" i="5"/>
  <c r="Q832" i="5"/>
  <c r="X831" i="5"/>
  <c r="W831" i="5"/>
  <c r="P831" i="5"/>
  <c r="Q831" i="5"/>
  <c r="W830" i="5"/>
  <c r="X830" i="5"/>
  <c r="P830" i="5"/>
  <c r="Q830" i="5"/>
  <c r="X829" i="5"/>
  <c r="W829" i="5"/>
  <c r="P829" i="5"/>
  <c r="Q829" i="5"/>
  <c r="X828" i="5"/>
  <c r="W828" i="5"/>
  <c r="P828" i="5"/>
  <c r="Q828" i="5"/>
  <c r="X827" i="5"/>
  <c r="W827" i="5"/>
  <c r="P827" i="5"/>
  <c r="Q827" i="5"/>
  <c r="X826" i="5"/>
  <c r="W826" i="5"/>
  <c r="P826" i="5"/>
  <c r="Q826" i="5"/>
  <c r="X825" i="5"/>
  <c r="W825" i="5"/>
  <c r="P825" i="5"/>
  <c r="Q825" i="5"/>
  <c r="X824" i="5"/>
  <c r="W824" i="5"/>
  <c r="P824" i="5"/>
  <c r="Q824" i="5"/>
  <c r="X823" i="5"/>
  <c r="W823" i="5"/>
  <c r="P823" i="5"/>
  <c r="Q823" i="5"/>
  <c r="X822" i="5"/>
  <c r="W822" i="5"/>
  <c r="P822" i="5"/>
  <c r="Q822" i="5"/>
  <c r="X821" i="5"/>
  <c r="W821" i="5"/>
  <c r="P821" i="5"/>
  <c r="Q821" i="5"/>
  <c r="X820" i="5"/>
  <c r="W820" i="5"/>
  <c r="P820" i="5"/>
  <c r="Q820" i="5"/>
  <c r="W819" i="5"/>
  <c r="X819" i="5"/>
  <c r="P819" i="5"/>
  <c r="Q819" i="5"/>
  <c r="W818" i="5"/>
  <c r="X818" i="5"/>
  <c r="P818" i="5"/>
  <c r="Q818" i="5"/>
  <c r="W817" i="5"/>
  <c r="X817" i="5"/>
  <c r="P817" i="5"/>
  <c r="Q817" i="5"/>
  <c r="X816" i="5"/>
  <c r="W816" i="5"/>
  <c r="P816" i="5"/>
  <c r="Q816" i="5"/>
  <c r="W815" i="5"/>
  <c r="X815" i="5"/>
  <c r="P815" i="5"/>
  <c r="Q815" i="5"/>
  <c r="X814" i="5"/>
  <c r="W814" i="5"/>
  <c r="P814" i="5"/>
  <c r="Q814" i="5"/>
  <c r="X813" i="5"/>
  <c r="W813" i="5"/>
  <c r="P813" i="5"/>
  <c r="Q813" i="5"/>
  <c r="X812" i="5"/>
  <c r="W812" i="5"/>
  <c r="P812" i="5"/>
  <c r="Q812" i="5"/>
  <c r="X811" i="5"/>
  <c r="W811" i="5"/>
  <c r="P811" i="5"/>
  <c r="Q811" i="5"/>
  <c r="W810" i="5"/>
  <c r="X810" i="5"/>
  <c r="P810" i="5"/>
  <c r="Q810" i="5"/>
  <c r="X809" i="5"/>
  <c r="W809" i="5"/>
  <c r="P809" i="5"/>
  <c r="Q809" i="5"/>
  <c r="X808" i="5"/>
  <c r="W808" i="5"/>
  <c r="P808" i="5"/>
  <c r="Q808" i="5"/>
  <c r="X807" i="5"/>
  <c r="W807" i="5"/>
  <c r="P807" i="5"/>
  <c r="Q807" i="5"/>
  <c r="X806" i="5"/>
  <c r="W806" i="5"/>
  <c r="P806" i="5"/>
  <c r="Q806" i="5"/>
  <c r="X805" i="5"/>
  <c r="W805" i="5"/>
  <c r="P805" i="5"/>
  <c r="Q805" i="5"/>
  <c r="X804" i="5"/>
  <c r="W804" i="5"/>
  <c r="P804" i="5"/>
  <c r="Q804" i="5"/>
  <c r="X803" i="5"/>
  <c r="W803" i="5"/>
  <c r="P803" i="5"/>
  <c r="Q803" i="5"/>
  <c r="X802" i="5"/>
  <c r="W802" i="5"/>
  <c r="P802" i="5"/>
  <c r="Q802" i="5"/>
  <c r="X801" i="5"/>
  <c r="W801" i="5"/>
  <c r="P801" i="5"/>
  <c r="Q801" i="5"/>
  <c r="W800" i="5"/>
  <c r="X800" i="5"/>
  <c r="P800" i="5"/>
  <c r="Q800" i="5"/>
  <c r="W799" i="5"/>
  <c r="X799" i="5"/>
  <c r="P799" i="5"/>
  <c r="Q799" i="5"/>
  <c r="W798" i="5"/>
  <c r="X798" i="5"/>
  <c r="P798" i="5"/>
  <c r="Q798" i="5"/>
  <c r="W797" i="5"/>
  <c r="X797" i="5"/>
  <c r="P797" i="5"/>
  <c r="Q797" i="5"/>
  <c r="W796" i="5"/>
  <c r="X796" i="5"/>
  <c r="P796" i="5"/>
  <c r="Q796" i="5"/>
  <c r="X795" i="5"/>
  <c r="W795" i="5"/>
  <c r="P795" i="5"/>
  <c r="Q795" i="5"/>
  <c r="W794" i="5"/>
  <c r="X794" i="5"/>
  <c r="P794" i="5"/>
  <c r="Q794" i="5"/>
  <c r="X793" i="5"/>
  <c r="W793" i="5"/>
  <c r="P793" i="5"/>
  <c r="Q793" i="5"/>
  <c r="W792" i="5"/>
  <c r="X792" i="5"/>
  <c r="P792" i="5"/>
  <c r="Q792" i="5"/>
  <c r="X791" i="5"/>
  <c r="W791" i="5"/>
  <c r="P791" i="5"/>
  <c r="Q791" i="5"/>
  <c r="W790" i="5"/>
  <c r="X790" i="5"/>
  <c r="P790" i="5"/>
  <c r="Q790" i="5"/>
  <c r="W789" i="5"/>
  <c r="X789" i="5"/>
  <c r="P789" i="5"/>
  <c r="Q789" i="5"/>
  <c r="X788" i="5"/>
  <c r="W788" i="5"/>
  <c r="P788" i="5"/>
  <c r="Q788" i="5"/>
  <c r="W787" i="5"/>
  <c r="X787" i="5"/>
  <c r="P787" i="5"/>
  <c r="Q787" i="5"/>
  <c r="X786" i="5"/>
  <c r="W786" i="5"/>
  <c r="P786" i="5"/>
  <c r="Q786" i="5"/>
  <c r="X785" i="5"/>
  <c r="W785" i="5"/>
  <c r="P785" i="5"/>
  <c r="Q785" i="5"/>
  <c r="X784" i="5"/>
  <c r="W784" i="5"/>
  <c r="P784" i="5"/>
  <c r="Q784" i="5"/>
  <c r="X783" i="5"/>
  <c r="W783" i="5"/>
  <c r="P783" i="5"/>
  <c r="Q783" i="5"/>
  <c r="X782" i="5"/>
  <c r="W782" i="5"/>
  <c r="P782" i="5"/>
  <c r="Q782" i="5"/>
  <c r="X781" i="5"/>
  <c r="W781" i="5"/>
  <c r="P781" i="5"/>
  <c r="Q781" i="5"/>
  <c r="X780" i="5"/>
  <c r="W780" i="5"/>
  <c r="P780" i="5"/>
  <c r="Q780" i="5"/>
  <c r="W779" i="5"/>
  <c r="X779" i="5"/>
  <c r="P779" i="5"/>
  <c r="Q779" i="5"/>
  <c r="W778" i="5"/>
  <c r="X778" i="5"/>
  <c r="P778" i="5"/>
  <c r="Q778" i="5"/>
  <c r="X777" i="5"/>
  <c r="W777" i="5"/>
  <c r="P777" i="5"/>
  <c r="Q777" i="5"/>
  <c r="X776" i="5"/>
  <c r="W776" i="5"/>
  <c r="P776" i="5"/>
  <c r="Q776" i="5"/>
  <c r="W775" i="5"/>
  <c r="X775" i="5"/>
  <c r="P775" i="5"/>
  <c r="Q775" i="5"/>
  <c r="W774" i="5"/>
  <c r="X774" i="5"/>
  <c r="P774" i="5"/>
  <c r="Q774" i="5"/>
  <c r="W773" i="5"/>
  <c r="X773" i="5"/>
  <c r="P773" i="5"/>
  <c r="Q773" i="5"/>
  <c r="W772" i="5"/>
  <c r="X772" i="5"/>
  <c r="P772" i="5"/>
  <c r="Q772" i="5"/>
  <c r="W771" i="5"/>
  <c r="X771" i="5"/>
  <c r="P771" i="5"/>
  <c r="Q771" i="5"/>
  <c r="W770" i="5"/>
  <c r="X770" i="5"/>
  <c r="P770" i="5"/>
  <c r="Q770" i="5"/>
  <c r="X769" i="5"/>
  <c r="W769" i="5"/>
  <c r="P769" i="5"/>
  <c r="Q769" i="5"/>
  <c r="X768" i="5"/>
  <c r="W768" i="5"/>
  <c r="P768" i="5"/>
  <c r="Q768" i="5"/>
  <c r="W767" i="5"/>
  <c r="X767" i="5"/>
  <c r="P767" i="5"/>
  <c r="Q767" i="5"/>
  <c r="X766" i="5"/>
  <c r="W766" i="5"/>
  <c r="P766" i="5"/>
  <c r="Q766" i="5"/>
  <c r="X765" i="5"/>
  <c r="W765" i="5"/>
  <c r="P765" i="5"/>
  <c r="Q765" i="5"/>
  <c r="X764" i="5"/>
  <c r="W764" i="5"/>
  <c r="P764" i="5"/>
  <c r="Q764" i="5"/>
  <c r="X763" i="5"/>
  <c r="W763" i="5"/>
  <c r="P763" i="5"/>
  <c r="Q763" i="5"/>
  <c r="X762" i="5"/>
  <c r="W762" i="5"/>
  <c r="P762" i="5"/>
  <c r="Q762" i="5"/>
  <c r="X761" i="5"/>
  <c r="W761" i="5"/>
  <c r="P761" i="5"/>
  <c r="Q761" i="5"/>
  <c r="X760" i="5"/>
  <c r="W760" i="5"/>
  <c r="P760" i="5"/>
  <c r="Q760" i="5"/>
  <c r="X759" i="5"/>
  <c r="W759" i="5"/>
  <c r="P759" i="5"/>
  <c r="Q759" i="5"/>
  <c r="X758" i="5"/>
  <c r="W758" i="5"/>
  <c r="P758" i="5"/>
  <c r="Q758" i="5"/>
  <c r="X757" i="5"/>
  <c r="W757" i="5"/>
  <c r="P757" i="5"/>
  <c r="Q757" i="5"/>
  <c r="W756" i="5"/>
  <c r="X756" i="5"/>
  <c r="P756" i="5"/>
  <c r="Q756" i="5"/>
  <c r="W755" i="5"/>
  <c r="X755" i="5"/>
  <c r="P755" i="5"/>
  <c r="Q755" i="5"/>
  <c r="W754" i="5"/>
  <c r="X754" i="5"/>
  <c r="P754" i="5"/>
  <c r="Q754" i="5"/>
  <c r="W753" i="5"/>
  <c r="X753" i="5"/>
  <c r="P753" i="5"/>
  <c r="Q753" i="5"/>
  <c r="X752" i="5"/>
  <c r="W752" i="5"/>
  <c r="P752" i="5"/>
  <c r="Q752" i="5"/>
  <c r="X751" i="5"/>
  <c r="W751" i="5"/>
  <c r="P751" i="5"/>
  <c r="Q751" i="5"/>
  <c r="X750" i="5"/>
  <c r="W750" i="5"/>
  <c r="P750" i="5"/>
  <c r="Q750" i="5"/>
  <c r="X749" i="5"/>
  <c r="W749" i="5"/>
  <c r="P749" i="5"/>
  <c r="Q749" i="5"/>
  <c r="X748" i="5"/>
  <c r="W748" i="5"/>
  <c r="P748" i="5"/>
  <c r="Q748" i="5"/>
  <c r="X747" i="5"/>
  <c r="W747" i="5"/>
  <c r="P747" i="5"/>
  <c r="Q747" i="5"/>
  <c r="X746" i="5"/>
  <c r="W746" i="5"/>
  <c r="P746" i="5"/>
  <c r="Q746" i="5"/>
  <c r="X745" i="5"/>
  <c r="W745" i="5"/>
  <c r="P745" i="5"/>
  <c r="Q745" i="5"/>
  <c r="X744" i="5"/>
  <c r="W744" i="5"/>
  <c r="P744" i="5"/>
  <c r="Q744" i="5"/>
  <c r="X743" i="5"/>
  <c r="W743" i="5"/>
  <c r="P743" i="5"/>
  <c r="Q743" i="5"/>
  <c r="X742" i="5"/>
  <c r="W742" i="5"/>
  <c r="P742" i="5"/>
  <c r="Q742" i="5"/>
  <c r="X741" i="5"/>
  <c r="W741" i="5"/>
  <c r="P741" i="5"/>
  <c r="Q741" i="5"/>
  <c r="W740" i="5"/>
  <c r="X740" i="5"/>
  <c r="P740" i="5"/>
  <c r="Q740" i="5"/>
  <c r="X739" i="5"/>
  <c r="W739" i="5"/>
  <c r="P739" i="5"/>
  <c r="Q739" i="5"/>
  <c r="W738" i="5"/>
  <c r="X738" i="5"/>
  <c r="P738" i="5"/>
  <c r="Q738" i="5"/>
  <c r="W737" i="5"/>
  <c r="X737" i="5"/>
  <c r="P737" i="5"/>
  <c r="Q737" i="5"/>
  <c r="X736" i="5"/>
  <c r="W736" i="5"/>
  <c r="P736" i="5"/>
  <c r="Q736" i="5"/>
  <c r="W735" i="5"/>
  <c r="X735" i="5"/>
  <c r="P735" i="5"/>
  <c r="Q735" i="5"/>
  <c r="X734" i="5"/>
  <c r="W734" i="5"/>
  <c r="P734" i="5"/>
  <c r="Q734" i="5"/>
  <c r="X733" i="5"/>
  <c r="W733" i="5"/>
  <c r="P733" i="5"/>
  <c r="Q733" i="5"/>
  <c r="X732" i="5"/>
  <c r="W732" i="5"/>
  <c r="P732" i="5"/>
  <c r="Q732" i="5"/>
  <c r="W731" i="5"/>
  <c r="X731" i="5"/>
  <c r="P731" i="5"/>
  <c r="Q731" i="5"/>
  <c r="W730" i="5"/>
  <c r="X730" i="5"/>
  <c r="P730" i="5"/>
  <c r="Q730" i="5"/>
  <c r="X729" i="5"/>
  <c r="W729" i="5"/>
  <c r="P729" i="5"/>
  <c r="Q729" i="5"/>
  <c r="X728" i="5"/>
  <c r="W728" i="5"/>
  <c r="P728" i="5"/>
  <c r="Q728" i="5"/>
  <c r="W727" i="5"/>
  <c r="X727" i="5"/>
  <c r="P727" i="5"/>
  <c r="Q727" i="5"/>
  <c r="W726" i="5"/>
  <c r="X726" i="5"/>
  <c r="P726" i="5"/>
  <c r="Q726" i="5"/>
  <c r="W725" i="5"/>
  <c r="X725" i="5"/>
  <c r="P725" i="5"/>
  <c r="Q725" i="5"/>
  <c r="W724" i="5"/>
  <c r="X724" i="5"/>
  <c r="P724" i="5"/>
  <c r="Q724" i="5"/>
  <c r="W723" i="5"/>
  <c r="X723" i="5"/>
  <c r="P723" i="5"/>
  <c r="Q723" i="5"/>
  <c r="W722" i="5"/>
  <c r="X722" i="5"/>
  <c r="P722" i="5"/>
  <c r="Q722" i="5"/>
  <c r="X721" i="5"/>
  <c r="W721" i="5"/>
  <c r="P721" i="5"/>
  <c r="Q721" i="5"/>
  <c r="X720" i="5"/>
  <c r="W720" i="5"/>
  <c r="P720" i="5"/>
  <c r="Q720" i="5"/>
  <c r="X719" i="5"/>
  <c r="W719" i="5"/>
  <c r="P719" i="5"/>
  <c r="Q719" i="5"/>
  <c r="X718" i="5"/>
  <c r="W718" i="5"/>
  <c r="P718" i="5"/>
  <c r="Q718" i="5"/>
  <c r="X717" i="5"/>
  <c r="W717" i="5"/>
  <c r="P717" i="5"/>
  <c r="Q717" i="5"/>
  <c r="X716" i="5"/>
  <c r="W716" i="5"/>
  <c r="P716" i="5"/>
  <c r="Q716" i="5"/>
  <c r="W715" i="5"/>
  <c r="X715" i="5"/>
  <c r="P715" i="5"/>
  <c r="Q715" i="5"/>
  <c r="X714" i="5"/>
  <c r="W714" i="5"/>
  <c r="P714" i="5"/>
  <c r="Q714" i="5"/>
  <c r="W713" i="5"/>
  <c r="X713" i="5"/>
  <c r="P713" i="5"/>
  <c r="Q713" i="5"/>
  <c r="W712" i="5"/>
  <c r="X712" i="5"/>
  <c r="P712" i="5"/>
  <c r="Q712" i="5"/>
  <c r="W711" i="5"/>
  <c r="X711" i="5"/>
  <c r="P711" i="5"/>
  <c r="Q711" i="5"/>
  <c r="W710" i="5"/>
  <c r="X710" i="5"/>
  <c r="P710" i="5"/>
  <c r="Q710" i="5"/>
  <c r="X709" i="5"/>
  <c r="W709" i="5"/>
  <c r="P709" i="5"/>
  <c r="Q709" i="5"/>
  <c r="X708" i="5"/>
  <c r="W708" i="5"/>
  <c r="P708" i="5"/>
  <c r="Q708" i="5"/>
  <c r="W707" i="5"/>
  <c r="X707" i="5"/>
  <c r="P707" i="5"/>
  <c r="Q707" i="5"/>
  <c r="X706" i="5"/>
  <c r="W706" i="5"/>
  <c r="P706" i="5"/>
  <c r="Q706" i="5"/>
  <c r="X705" i="5"/>
  <c r="W705" i="5"/>
  <c r="P705" i="5"/>
  <c r="Q705" i="5"/>
  <c r="X704" i="5"/>
  <c r="W704" i="5"/>
  <c r="P704" i="5"/>
  <c r="Q704" i="5"/>
  <c r="X703" i="5"/>
  <c r="W703" i="5"/>
  <c r="P703" i="5"/>
  <c r="Q703" i="5"/>
  <c r="X702" i="5"/>
  <c r="W702" i="5"/>
  <c r="P702" i="5"/>
  <c r="Q702" i="5"/>
  <c r="X701" i="5"/>
  <c r="W701" i="5"/>
  <c r="P701" i="5"/>
  <c r="Q701" i="5"/>
  <c r="X700" i="5"/>
  <c r="W700" i="5"/>
  <c r="P700" i="5"/>
  <c r="Q700" i="5"/>
  <c r="X699" i="5"/>
  <c r="W699" i="5"/>
  <c r="P699" i="5"/>
  <c r="Q699" i="5"/>
  <c r="X698" i="5"/>
  <c r="W698" i="5"/>
  <c r="P698" i="5"/>
  <c r="Q698" i="5"/>
  <c r="X697" i="5"/>
  <c r="W697" i="5"/>
  <c r="P697" i="5"/>
  <c r="Q697" i="5"/>
  <c r="W696" i="5"/>
  <c r="X696" i="5"/>
  <c r="P696" i="5"/>
  <c r="Q696" i="5"/>
  <c r="W695" i="5"/>
  <c r="X695" i="5"/>
  <c r="P695" i="5"/>
  <c r="Q695" i="5"/>
  <c r="W694" i="5"/>
  <c r="X694" i="5"/>
  <c r="P694" i="5"/>
  <c r="Q694" i="5"/>
  <c r="W693" i="5"/>
  <c r="X693" i="5"/>
  <c r="P693" i="5"/>
  <c r="Q693" i="5"/>
  <c r="W692" i="5"/>
  <c r="X692" i="5"/>
  <c r="P692" i="5"/>
  <c r="Q692" i="5"/>
  <c r="W691" i="5"/>
  <c r="X691" i="5"/>
  <c r="P691" i="5"/>
  <c r="Q691" i="5"/>
  <c r="X690" i="5"/>
  <c r="W690" i="5"/>
  <c r="P690" i="5"/>
  <c r="Q690" i="5"/>
  <c r="X689" i="5"/>
  <c r="W689" i="5"/>
  <c r="P689" i="5"/>
  <c r="Q689" i="5"/>
  <c r="X688" i="5"/>
  <c r="W688" i="5"/>
  <c r="P688" i="5"/>
  <c r="Q688" i="5"/>
  <c r="W687" i="5"/>
  <c r="X687" i="5"/>
  <c r="P687" i="5"/>
  <c r="Q687" i="5"/>
  <c r="X686" i="5"/>
  <c r="W686" i="5"/>
  <c r="P686" i="5"/>
  <c r="Q686" i="5"/>
  <c r="X685" i="5"/>
  <c r="W685" i="5"/>
  <c r="P685" i="5"/>
  <c r="Q685" i="5"/>
  <c r="W684" i="5"/>
  <c r="X684" i="5"/>
  <c r="P684" i="5"/>
  <c r="Q684" i="5"/>
  <c r="W683" i="5"/>
  <c r="X683" i="5"/>
  <c r="P683" i="5"/>
  <c r="Q683" i="5"/>
  <c r="W682" i="5"/>
  <c r="X682" i="5"/>
  <c r="P682" i="5"/>
  <c r="Q682" i="5"/>
  <c r="X681" i="5"/>
  <c r="W681" i="5"/>
  <c r="P681" i="5"/>
  <c r="Q681" i="5"/>
  <c r="W680" i="5"/>
  <c r="X680" i="5"/>
  <c r="P680" i="5"/>
  <c r="Q680" i="5"/>
  <c r="W679" i="5"/>
  <c r="X679" i="5"/>
  <c r="P679" i="5"/>
  <c r="Q679" i="5"/>
  <c r="X678" i="5"/>
  <c r="W678" i="5"/>
  <c r="P678" i="5"/>
  <c r="Q678" i="5"/>
  <c r="X677" i="5"/>
  <c r="W677" i="5"/>
  <c r="P677" i="5"/>
  <c r="Q677" i="5"/>
  <c r="W676" i="5"/>
  <c r="X676" i="5"/>
  <c r="P676" i="5"/>
  <c r="Q676" i="5"/>
  <c r="W675" i="5"/>
  <c r="X675" i="5"/>
  <c r="P675" i="5"/>
  <c r="Q675" i="5"/>
  <c r="W674" i="5"/>
  <c r="X674" i="5"/>
  <c r="P674" i="5"/>
  <c r="Q674" i="5"/>
  <c r="W673" i="5"/>
  <c r="X673" i="5"/>
  <c r="P673" i="5"/>
  <c r="Q673" i="5"/>
  <c r="X672" i="5"/>
  <c r="W672" i="5"/>
  <c r="P672" i="5"/>
  <c r="Q672" i="5"/>
  <c r="X671" i="5"/>
  <c r="W671" i="5"/>
  <c r="P671" i="5"/>
  <c r="Q671" i="5"/>
  <c r="W670" i="5"/>
  <c r="X670" i="5"/>
  <c r="P670" i="5"/>
  <c r="Q670" i="5"/>
  <c r="W669" i="5"/>
  <c r="X669" i="5"/>
  <c r="P669" i="5"/>
  <c r="Q669" i="5"/>
  <c r="W668" i="5"/>
  <c r="X668" i="5"/>
  <c r="P668" i="5"/>
  <c r="Q668" i="5"/>
  <c r="W667" i="5"/>
  <c r="X667" i="5"/>
  <c r="P667" i="5"/>
  <c r="Q667" i="5"/>
  <c r="W666" i="5"/>
  <c r="X666" i="5"/>
  <c r="P666" i="5"/>
  <c r="Q666" i="5"/>
  <c r="W665" i="5"/>
  <c r="X665" i="5"/>
  <c r="P665" i="5"/>
  <c r="Q665" i="5"/>
  <c r="W664" i="5"/>
  <c r="X664" i="5"/>
  <c r="P664" i="5"/>
  <c r="Q664" i="5"/>
  <c r="X663" i="5"/>
  <c r="W663" i="5"/>
  <c r="P663" i="5"/>
  <c r="Q663" i="5"/>
  <c r="W662" i="5"/>
  <c r="X662" i="5"/>
  <c r="P662" i="5"/>
  <c r="Q662" i="5"/>
  <c r="W661" i="5"/>
  <c r="X661" i="5"/>
  <c r="P661" i="5"/>
  <c r="Q661" i="5"/>
  <c r="X660" i="5"/>
  <c r="W660" i="5"/>
  <c r="P660" i="5"/>
  <c r="Q660" i="5"/>
  <c r="X659" i="5"/>
  <c r="W659" i="5"/>
  <c r="P659" i="5"/>
  <c r="Q659" i="5"/>
  <c r="X658" i="5"/>
  <c r="W658" i="5"/>
  <c r="P658" i="5"/>
  <c r="Q658" i="5"/>
  <c r="X657" i="5"/>
  <c r="W657" i="5"/>
  <c r="P657" i="5"/>
  <c r="Q657" i="5"/>
  <c r="X656" i="5"/>
  <c r="W656" i="5"/>
  <c r="P656" i="5"/>
  <c r="Q656" i="5"/>
  <c r="X655" i="5"/>
  <c r="W655" i="5"/>
  <c r="P655" i="5"/>
  <c r="Q655" i="5"/>
  <c r="X654" i="5"/>
  <c r="W654" i="5"/>
  <c r="P654" i="5"/>
  <c r="Q654" i="5"/>
  <c r="W653" i="5"/>
  <c r="X653" i="5"/>
  <c r="P653" i="5"/>
  <c r="Q653" i="5"/>
  <c r="W652" i="5"/>
  <c r="X652" i="5"/>
  <c r="P652" i="5"/>
  <c r="Q652" i="5"/>
  <c r="X651" i="5"/>
  <c r="W651" i="5"/>
  <c r="P651" i="5"/>
  <c r="Q651" i="5"/>
  <c r="X650" i="5"/>
  <c r="W650" i="5"/>
  <c r="P650" i="5"/>
  <c r="Q650" i="5"/>
  <c r="X649" i="5"/>
  <c r="W649" i="5"/>
  <c r="P649" i="5"/>
  <c r="Q649" i="5"/>
  <c r="X648" i="5"/>
  <c r="W648" i="5"/>
  <c r="P648" i="5"/>
  <c r="Q648" i="5"/>
  <c r="X647" i="5"/>
  <c r="W647" i="5"/>
  <c r="P647" i="5"/>
  <c r="Q647" i="5"/>
  <c r="W646" i="5"/>
  <c r="X646" i="5"/>
  <c r="P646" i="5"/>
  <c r="Q646" i="5"/>
  <c r="X645" i="5"/>
  <c r="W645" i="5"/>
  <c r="P645" i="5"/>
  <c r="Q645" i="5"/>
  <c r="W644" i="5"/>
  <c r="X644" i="5"/>
  <c r="P644" i="5"/>
  <c r="Q644" i="5"/>
  <c r="W643" i="5"/>
  <c r="X643" i="5"/>
  <c r="P643" i="5"/>
  <c r="Q643" i="5"/>
  <c r="W642" i="5"/>
  <c r="X642" i="5"/>
  <c r="P642" i="5"/>
  <c r="Q642" i="5"/>
  <c r="X641" i="5"/>
  <c r="W641" i="5"/>
  <c r="P641" i="5"/>
  <c r="Q641" i="5"/>
  <c r="X640" i="5"/>
  <c r="W640" i="5"/>
  <c r="P640" i="5"/>
  <c r="Q640" i="5"/>
  <c r="W639" i="5"/>
  <c r="X639" i="5"/>
  <c r="P639" i="5"/>
  <c r="Q639" i="5"/>
  <c r="X638" i="5"/>
  <c r="W638" i="5"/>
  <c r="P638" i="5"/>
  <c r="Q638" i="5"/>
  <c r="X637" i="5"/>
  <c r="W637" i="5"/>
  <c r="P637" i="5"/>
  <c r="Q637" i="5"/>
  <c r="W636" i="5"/>
  <c r="X636" i="5"/>
  <c r="P636" i="5"/>
  <c r="Q636" i="5"/>
  <c r="X635" i="5"/>
  <c r="W635" i="5"/>
  <c r="P635" i="5"/>
  <c r="Q635" i="5"/>
  <c r="X634" i="5"/>
  <c r="W634" i="5"/>
  <c r="P634" i="5"/>
  <c r="Q634" i="5"/>
  <c r="W633" i="5"/>
  <c r="X633" i="5"/>
  <c r="P633" i="5"/>
  <c r="Q633" i="5"/>
  <c r="X632" i="5"/>
  <c r="W632" i="5"/>
  <c r="P632" i="5"/>
  <c r="Q632" i="5"/>
  <c r="X631" i="5"/>
  <c r="W631" i="5"/>
  <c r="P631" i="5"/>
  <c r="Q631" i="5"/>
  <c r="W630" i="5"/>
  <c r="X630" i="5"/>
  <c r="P630" i="5"/>
  <c r="Q630" i="5"/>
  <c r="W629" i="5"/>
  <c r="X629" i="5"/>
  <c r="P629" i="5"/>
  <c r="Q629" i="5"/>
  <c r="W628" i="5"/>
  <c r="X628" i="5"/>
  <c r="P628" i="5"/>
  <c r="Q628" i="5"/>
  <c r="W627" i="5"/>
  <c r="X627" i="5"/>
  <c r="P627" i="5"/>
  <c r="Q627" i="5"/>
  <c r="W626" i="5"/>
  <c r="X626" i="5"/>
  <c r="P626" i="5"/>
  <c r="Q626" i="5"/>
  <c r="X625" i="5"/>
  <c r="W625" i="5"/>
  <c r="P625" i="5"/>
  <c r="Q625" i="5"/>
  <c r="X624" i="5"/>
  <c r="W624" i="5"/>
  <c r="P624" i="5"/>
  <c r="Q624" i="5"/>
  <c r="W623" i="5"/>
  <c r="X623" i="5"/>
  <c r="P623" i="5"/>
  <c r="Q623" i="5"/>
  <c r="W622" i="5"/>
  <c r="X622" i="5"/>
  <c r="P622" i="5"/>
  <c r="Q622" i="5"/>
  <c r="W621" i="5"/>
  <c r="X621" i="5"/>
  <c r="P621" i="5"/>
  <c r="Q621" i="5"/>
  <c r="X620" i="5"/>
  <c r="W620" i="5"/>
  <c r="P620" i="5"/>
  <c r="Q620" i="5"/>
  <c r="W619" i="5"/>
  <c r="X619" i="5"/>
  <c r="P619" i="5"/>
  <c r="Q619" i="5"/>
  <c r="W618" i="5"/>
  <c r="X618" i="5"/>
  <c r="P618" i="5"/>
  <c r="Q618" i="5"/>
  <c r="X617" i="5"/>
  <c r="W617" i="5"/>
  <c r="P617" i="5"/>
  <c r="Q617" i="5"/>
  <c r="X616" i="5"/>
  <c r="W616" i="5"/>
  <c r="P616" i="5"/>
  <c r="Q616" i="5"/>
  <c r="X615" i="5"/>
  <c r="W615" i="5"/>
  <c r="P615" i="5"/>
  <c r="Q615" i="5"/>
  <c r="W614" i="5"/>
  <c r="X614" i="5"/>
  <c r="P614" i="5"/>
  <c r="Q614" i="5"/>
  <c r="X613" i="5"/>
  <c r="W613" i="5"/>
  <c r="P613" i="5"/>
  <c r="Q613" i="5"/>
  <c r="X612" i="5"/>
  <c r="W612" i="5"/>
  <c r="P612" i="5"/>
  <c r="Q612" i="5"/>
  <c r="W611" i="5"/>
  <c r="X611" i="5"/>
  <c r="P611" i="5"/>
  <c r="Q611" i="5"/>
  <c r="X610" i="5"/>
  <c r="W610" i="5"/>
  <c r="P610" i="5"/>
  <c r="Q610" i="5"/>
  <c r="X609" i="5"/>
  <c r="W609" i="5"/>
  <c r="P609" i="5"/>
  <c r="Q609" i="5"/>
  <c r="W608" i="5"/>
  <c r="X608" i="5"/>
  <c r="P608" i="5"/>
  <c r="Q608" i="5"/>
  <c r="X607" i="5"/>
  <c r="W607" i="5"/>
  <c r="P607" i="5"/>
  <c r="Q607" i="5"/>
  <c r="X606" i="5"/>
  <c r="W606" i="5"/>
  <c r="P606" i="5"/>
  <c r="Q606" i="5"/>
  <c r="X605" i="5"/>
  <c r="W605" i="5"/>
  <c r="P605" i="5"/>
  <c r="Q605" i="5"/>
  <c r="X604" i="5"/>
  <c r="W604" i="5"/>
  <c r="P604" i="5"/>
  <c r="Q604" i="5"/>
  <c r="X603" i="5"/>
  <c r="W603" i="5"/>
  <c r="P603" i="5"/>
  <c r="Q603" i="5"/>
  <c r="X602" i="5"/>
  <c r="W602" i="5"/>
  <c r="P602" i="5"/>
  <c r="Q602" i="5"/>
  <c r="W601" i="5"/>
  <c r="X601" i="5"/>
  <c r="P601" i="5"/>
  <c r="Q601" i="5"/>
  <c r="W600" i="5"/>
  <c r="X600" i="5"/>
  <c r="P600" i="5"/>
  <c r="Q600" i="5"/>
  <c r="W599" i="5"/>
  <c r="X599" i="5"/>
  <c r="P599" i="5"/>
  <c r="Q599" i="5"/>
  <c r="W598" i="5"/>
  <c r="X598" i="5"/>
  <c r="P598" i="5"/>
  <c r="Q598" i="5"/>
  <c r="X597" i="5"/>
  <c r="W597" i="5"/>
  <c r="P597" i="5"/>
  <c r="Q597" i="5"/>
  <c r="X596" i="5"/>
  <c r="W596" i="5"/>
  <c r="P596" i="5"/>
  <c r="Q596" i="5"/>
  <c r="X595" i="5"/>
  <c r="W595" i="5"/>
  <c r="P595" i="5"/>
  <c r="Q595" i="5"/>
  <c r="W594" i="5"/>
  <c r="X594" i="5"/>
  <c r="P594" i="5"/>
  <c r="Q594" i="5"/>
  <c r="X593" i="5"/>
  <c r="W593" i="5"/>
  <c r="P593" i="5"/>
  <c r="Q593" i="5"/>
  <c r="W592" i="5"/>
  <c r="X592" i="5"/>
  <c r="P592" i="5"/>
  <c r="Q592" i="5"/>
  <c r="W591" i="5"/>
  <c r="X591" i="5"/>
  <c r="P591" i="5"/>
  <c r="Q591" i="5"/>
  <c r="X590" i="5"/>
  <c r="W590" i="5"/>
  <c r="P590" i="5"/>
  <c r="Q590" i="5"/>
  <c r="X589" i="5"/>
  <c r="W589" i="5"/>
  <c r="P589" i="5"/>
  <c r="Q589" i="5"/>
  <c r="X588" i="5"/>
  <c r="W588" i="5"/>
  <c r="P588" i="5"/>
  <c r="Q588" i="5"/>
  <c r="W587" i="5"/>
  <c r="X587" i="5"/>
  <c r="P587" i="5"/>
  <c r="Q587" i="5"/>
  <c r="W586" i="5"/>
  <c r="X586" i="5"/>
  <c r="P586" i="5"/>
  <c r="Q586" i="5"/>
  <c r="X585" i="5"/>
  <c r="W585" i="5"/>
  <c r="P585" i="5"/>
  <c r="Q585" i="5"/>
  <c r="X584" i="5"/>
  <c r="W584" i="5"/>
  <c r="P584" i="5"/>
  <c r="Q584" i="5"/>
  <c r="X583" i="5"/>
  <c r="W583" i="5"/>
  <c r="P583" i="5"/>
  <c r="Q583" i="5"/>
  <c r="X582" i="5"/>
  <c r="W582" i="5"/>
  <c r="P582" i="5"/>
  <c r="Q582" i="5"/>
  <c r="X581" i="5"/>
  <c r="W581" i="5"/>
  <c r="P581" i="5"/>
  <c r="Q581" i="5"/>
  <c r="W580" i="5"/>
  <c r="X580" i="5"/>
  <c r="P580" i="5"/>
  <c r="Q580" i="5"/>
  <c r="W579" i="5"/>
  <c r="X579" i="5"/>
  <c r="P579" i="5"/>
  <c r="Q579" i="5"/>
  <c r="W578" i="5"/>
  <c r="X578" i="5"/>
  <c r="P578" i="5"/>
  <c r="Q578" i="5"/>
  <c r="W577" i="5"/>
  <c r="X577" i="5"/>
  <c r="P577" i="5"/>
  <c r="Q577" i="5"/>
  <c r="W576" i="5"/>
  <c r="X576" i="5"/>
  <c r="P576" i="5"/>
  <c r="Q576" i="5"/>
  <c r="W575" i="5"/>
  <c r="X575" i="5"/>
  <c r="P575" i="5"/>
  <c r="Q575" i="5"/>
  <c r="W574" i="5"/>
  <c r="X574" i="5"/>
  <c r="P574" i="5"/>
  <c r="Q574" i="5"/>
  <c r="W573" i="5"/>
  <c r="X573" i="5"/>
  <c r="P573" i="5"/>
  <c r="Q573" i="5"/>
  <c r="W572" i="5"/>
  <c r="X572" i="5"/>
  <c r="P572" i="5"/>
  <c r="Q572" i="5"/>
  <c r="W571" i="5"/>
  <c r="X571" i="5"/>
  <c r="P571" i="5"/>
  <c r="Q571" i="5"/>
  <c r="W570" i="5"/>
  <c r="X570" i="5"/>
  <c r="P570" i="5"/>
  <c r="Q570" i="5"/>
  <c r="X569" i="5"/>
  <c r="W569" i="5"/>
  <c r="P569" i="5"/>
  <c r="Q569" i="5"/>
  <c r="X568" i="5"/>
  <c r="W568" i="5"/>
  <c r="P568" i="5"/>
  <c r="Q568" i="5"/>
  <c r="X567" i="5"/>
  <c r="W567" i="5"/>
  <c r="P567" i="5"/>
  <c r="Q567" i="5"/>
  <c r="W566" i="5"/>
  <c r="X566" i="5"/>
  <c r="P566" i="5"/>
  <c r="Q566" i="5"/>
  <c r="X565" i="5"/>
  <c r="W565" i="5"/>
  <c r="P565" i="5"/>
  <c r="Q565" i="5"/>
  <c r="X564" i="5"/>
  <c r="W564" i="5"/>
  <c r="P564" i="5"/>
  <c r="Q564" i="5"/>
  <c r="X563" i="5"/>
  <c r="W563" i="5"/>
  <c r="P563" i="5"/>
  <c r="Q563" i="5"/>
  <c r="X562" i="5"/>
  <c r="W562" i="5"/>
  <c r="P562" i="5"/>
  <c r="Q562" i="5"/>
  <c r="X561" i="5"/>
  <c r="W561" i="5"/>
  <c r="P561" i="5"/>
  <c r="Q561" i="5"/>
  <c r="W560" i="5"/>
  <c r="X560" i="5"/>
  <c r="P560" i="5"/>
  <c r="Q560" i="5"/>
  <c r="X559" i="5"/>
  <c r="W559" i="5"/>
  <c r="P559" i="5"/>
  <c r="Q559" i="5"/>
  <c r="X558" i="5"/>
  <c r="W558" i="5"/>
  <c r="P558" i="5"/>
  <c r="Q558" i="5"/>
  <c r="X557" i="5"/>
  <c r="W557" i="5"/>
  <c r="P557" i="5"/>
  <c r="Q557" i="5"/>
  <c r="X556" i="5"/>
  <c r="W556" i="5"/>
  <c r="P556" i="5"/>
  <c r="Q556" i="5"/>
  <c r="X555" i="5"/>
  <c r="W555" i="5"/>
  <c r="P555" i="5"/>
  <c r="Q555" i="5"/>
  <c r="X554" i="5"/>
  <c r="W554" i="5"/>
  <c r="P554" i="5"/>
  <c r="Q554" i="5"/>
  <c r="X553" i="5"/>
  <c r="W553" i="5"/>
  <c r="P553" i="5"/>
  <c r="Q553" i="5"/>
  <c r="W552" i="5"/>
  <c r="X552" i="5"/>
  <c r="P552" i="5"/>
  <c r="Q552" i="5"/>
  <c r="W551" i="5"/>
  <c r="X551" i="5"/>
  <c r="P551" i="5"/>
  <c r="Q551" i="5"/>
  <c r="W550" i="5"/>
  <c r="X550" i="5"/>
  <c r="P550" i="5"/>
  <c r="Q550" i="5"/>
  <c r="W549" i="5"/>
  <c r="X549" i="5"/>
  <c r="P549" i="5"/>
  <c r="Q549" i="5"/>
  <c r="W548" i="5"/>
  <c r="X548" i="5"/>
  <c r="P548" i="5"/>
  <c r="Q548" i="5"/>
  <c r="X547" i="5"/>
  <c r="W547" i="5"/>
  <c r="P547" i="5"/>
  <c r="Q547" i="5"/>
  <c r="X546" i="5"/>
  <c r="W546" i="5"/>
  <c r="P546" i="5"/>
  <c r="Q546" i="5"/>
  <c r="X545" i="5"/>
  <c r="W545" i="5"/>
  <c r="P545" i="5"/>
  <c r="Q545" i="5"/>
  <c r="X544" i="5"/>
  <c r="W544" i="5"/>
  <c r="P544" i="5"/>
  <c r="Q544" i="5"/>
  <c r="X543" i="5"/>
  <c r="W543" i="5"/>
  <c r="P543" i="5"/>
  <c r="Q543" i="5"/>
  <c r="X542" i="5"/>
  <c r="W542" i="5"/>
  <c r="P542" i="5"/>
  <c r="Q542" i="5"/>
  <c r="X541" i="5"/>
  <c r="W541" i="5"/>
  <c r="P541" i="5"/>
  <c r="Q541" i="5"/>
  <c r="X540" i="5"/>
  <c r="W540" i="5"/>
  <c r="P540" i="5"/>
  <c r="Q540" i="5"/>
  <c r="X539" i="5"/>
  <c r="W539" i="5"/>
  <c r="P539" i="5"/>
  <c r="Q539" i="5"/>
  <c r="W538" i="5"/>
  <c r="X538" i="5"/>
  <c r="P538" i="5"/>
  <c r="Q538" i="5"/>
  <c r="X537" i="5"/>
  <c r="W537" i="5"/>
  <c r="P537" i="5"/>
  <c r="Q537" i="5"/>
  <c r="W536" i="5"/>
  <c r="X536" i="5"/>
  <c r="P536" i="5"/>
  <c r="Q536" i="5"/>
  <c r="W535" i="5"/>
  <c r="X535" i="5"/>
  <c r="P535" i="5"/>
  <c r="Q535" i="5"/>
  <c r="W534" i="5"/>
  <c r="X534" i="5"/>
  <c r="P534" i="5"/>
  <c r="Q534" i="5"/>
  <c r="X533" i="5"/>
  <c r="W533" i="5"/>
  <c r="P533" i="5"/>
  <c r="Q533" i="5"/>
  <c r="X532" i="5"/>
  <c r="W532" i="5"/>
  <c r="P532" i="5"/>
  <c r="Q532" i="5"/>
  <c r="X531" i="5"/>
  <c r="W531" i="5"/>
  <c r="P531" i="5"/>
  <c r="Q531" i="5"/>
  <c r="W530" i="5"/>
  <c r="X530" i="5"/>
  <c r="P530" i="5"/>
  <c r="Q530" i="5"/>
  <c r="W529" i="5"/>
  <c r="X529" i="5"/>
  <c r="P529" i="5"/>
  <c r="Q529" i="5"/>
  <c r="W528" i="5"/>
  <c r="X528" i="5"/>
  <c r="P528" i="5"/>
  <c r="Q528" i="5"/>
  <c r="W527" i="5"/>
  <c r="X527" i="5"/>
  <c r="P527" i="5"/>
  <c r="Q527" i="5"/>
  <c r="W526" i="5"/>
  <c r="X526" i="5"/>
  <c r="P526" i="5"/>
  <c r="Q526" i="5"/>
  <c r="W525" i="5"/>
  <c r="X525" i="5"/>
  <c r="P525" i="5"/>
  <c r="Q525" i="5"/>
  <c r="X524" i="5"/>
  <c r="W524" i="5"/>
  <c r="P524" i="5"/>
  <c r="Q524" i="5"/>
  <c r="X523" i="5"/>
  <c r="W523" i="5"/>
  <c r="P523" i="5"/>
  <c r="Q523" i="5"/>
  <c r="X522" i="5"/>
  <c r="W522" i="5"/>
  <c r="P522" i="5"/>
  <c r="Q522" i="5"/>
  <c r="X521" i="5"/>
  <c r="W521" i="5"/>
  <c r="P521" i="5"/>
  <c r="Q521" i="5"/>
  <c r="X520" i="5"/>
  <c r="W520" i="5"/>
  <c r="P520" i="5"/>
  <c r="Q520" i="5"/>
  <c r="X519" i="5"/>
  <c r="W519" i="5"/>
  <c r="P519" i="5"/>
  <c r="Q519" i="5"/>
  <c r="X518" i="5"/>
  <c r="W518" i="5"/>
  <c r="P518" i="5"/>
  <c r="Q518" i="5"/>
  <c r="W517" i="5"/>
  <c r="X517" i="5"/>
  <c r="P517" i="5"/>
  <c r="Q517" i="5"/>
  <c r="W516" i="5"/>
  <c r="X516" i="5"/>
  <c r="P516" i="5"/>
  <c r="Q516" i="5"/>
  <c r="W515" i="5"/>
  <c r="X515" i="5"/>
  <c r="P515" i="5"/>
  <c r="Q515" i="5"/>
  <c r="W514" i="5"/>
  <c r="X514" i="5"/>
  <c r="P514" i="5"/>
  <c r="Q514" i="5"/>
  <c r="X513" i="5"/>
  <c r="W513" i="5"/>
  <c r="P513" i="5"/>
  <c r="Q513" i="5"/>
  <c r="X512" i="5"/>
  <c r="W512" i="5"/>
  <c r="P512" i="5"/>
  <c r="Q512" i="5"/>
  <c r="W511" i="5"/>
  <c r="X511" i="5"/>
  <c r="P511" i="5"/>
  <c r="Q511" i="5"/>
  <c r="W510" i="5"/>
  <c r="X510" i="5"/>
  <c r="P510" i="5"/>
  <c r="Q510" i="5"/>
  <c r="X509" i="5"/>
  <c r="W509" i="5"/>
  <c r="P509" i="5"/>
  <c r="Q509" i="5"/>
  <c r="X508" i="5"/>
  <c r="W508" i="5"/>
  <c r="P508" i="5"/>
  <c r="Q508" i="5"/>
  <c r="X507" i="5"/>
  <c r="W507" i="5"/>
  <c r="P507" i="5"/>
  <c r="Q507" i="5"/>
  <c r="X506" i="5"/>
  <c r="W506" i="5"/>
  <c r="P506" i="5"/>
  <c r="Q506" i="5"/>
  <c r="X505" i="5"/>
  <c r="W505" i="5"/>
  <c r="P505" i="5"/>
  <c r="Q505" i="5"/>
  <c r="X504" i="5"/>
  <c r="W504" i="5"/>
  <c r="P504" i="5"/>
  <c r="Q504" i="5"/>
  <c r="X503" i="5"/>
  <c r="W503" i="5"/>
  <c r="P503" i="5"/>
  <c r="Q503" i="5"/>
  <c r="X502" i="5"/>
  <c r="W502" i="5"/>
  <c r="P502" i="5"/>
  <c r="Q502" i="5"/>
  <c r="X501" i="5"/>
  <c r="W501" i="5"/>
  <c r="P501" i="5"/>
  <c r="Q501" i="5"/>
  <c r="X500" i="5"/>
  <c r="W500" i="5"/>
  <c r="P500" i="5"/>
  <c r="Q500" i="5"/>
  <c r="X499" i="5"/>
  <c r="W499" i="5"/>
  <c r="P499" i="5"/>
  <c r="Q499" i="5"/>
  <c r="X498" i="5"/>
  <c r="W498" i="5"/>
  <c r="P498" i="5"/>
  <c r="Q498" i="5"/>
  <c r="X497" i="5"/>
  <c r="W497" i="5"/>
  <c r="P497" i="5"/>
  <c r="Q497" i="5"/>
  <c r="W496" i="5"/>
  <c r="X496" i="5"/>
  <c r="P496" i="5"/>
  <c r="Q496" i="5"/>
  <c r="W495" i="5"/>
  <c r="X495" i="5"/>
  <c r="P495" i="5"/>
  <c r="Q495" i="5"/>
  <c r="W494" i="5"/>
  <c r="X494" i="5"/>
  <c r="P494" i="5"/>
  <c r="Q494" i="5"/>
  <c r="W493" i="5"/>
  <c r="X493" i="5"/>
  <c r="P493" i="5"/>
  <c r="Q493" i="5"/>
  <c r="X492" i="5"/>
  <c r="W492" i="5"/>
  <c r="P492" i="5"/>
  <c r="Q492" i="5"/>
  <c r="W491" i="5"/>
  <c r="X491" i="5"/>
  <c r="P491" i="5"/>
  <c r="Q491" i="5"/>
  <c r="X490" i="5"/>
  <c r="W490" i="5"/>
  <c r="P490" i="5"/>
  <c r="Q490" i="5"/>
  <c r="X489" i="5"/>
  <c r="W489" i="5"/>
  <c r="P489" i="5"/>
  <c r="Q489" i="5"/>
  <c r="X488" i="5"/>
  <c r="W488" i="5"/>
  <c r="P488" i="5"/>
  <c r="Q488" i="5"/>
  <c r="W487" i="5"/>
  <c r="X487" i="5"/>
  <c r="P487" i="5"/>
  <c r="Q487" i="5"/>
  <c r="W486" i="5"/>
  <c r="X486" i="5"/>
  <c r="P486" i="5"/>
  <c r="Q486" i="5"/>
  <c r="X485" i="5"/>
  <c r="W485" i="5"/>
  <c r="P485" i="5"/>
  <c r="Q485" i="5"/>
  <c r="W484" i="5"/>
  <c r="X484" i="5"/>
  <c r="P484" i="5"/>
  <c r="Q484" i="5"/>
  <c r="W483" i="5"/>
  <c r="X483" i="5"/>
  <c r="P483" i="5"/>
  <c r="Q483" i="5"/>
  <c r="W482" i="5"/>
  <c r="X482" i="5"/>
  <c r="P482" i="5"/>
  <c r="Q482" i="5"/>
  <c r="X481" i="5"/>
  <c r="W481" i="5"/>
  <c r="P481" i="5"/>
  <c r="Q481" i="5"/>
  <c r="X480" i="5"/>
  <c r="W480" i="5"/>
  <c r="P480" i="5"/>
  <c r="Q480" i="5"/>
  <c r="W479" i="5"/>
  <c r="X479" i="5"/>
  <c r="P479" i="5"/>
  <c r="Q479" i="5"/>
  <c r="W478" i="5"/>
  <c r="X478" i="5"/>
  <c r="P478" i="5"/>
  <c r="Q478" i="5"/>
  <c r="W477" i="5"/>
  <c r="X477" i="5"/>
  <c r="P477" i="5"/>
  <c r="Q477" i="5"/>
  <c r="W476" i="5"/>
  <c r="X476" i="5"/>
  <c r="P476" i="5"/>
  <c r="Q476" i="5"/>
  <c r="W475" i="5"/>
  <c r="X475" i="5"/>
  <c r="P475" i="5"/>
  <c r="Q475" i="5"/>
  <c r="X474" i="5"/>
  <c r="W474" i="5"/>
  <c r="P474" i="5"/>
  <c r="Q474" i="5"/>
  <c r="W473" i="5"/>
  <c r="X473" i="5"/>
  <c r="P473" i="5"/>
  <c r="Q473" i="5"/>
  <c r="X472" i="5"/>
  <c r="W472" i="5"/>
  <c r="P472" i="5"/>
  <c r="Q472" i="5"/>
  <c r="X471" i="5"/>
  <c r="W471" i="5"/>
  <c r="P471" i="5"/>
  <c r="Q471" i="5"/>
  <c r="W470" i="5"/>
  <c r="X470" i="5"/>
  <c r="P470" i="5"/>
  <c r="Q470" i="5"/>
  <c r="X469" i="5"/>
  <c r="W469" i="5"/>
  <c r="P469" i="5"/>
  <c r="Q469" i="5"/>
  <c r="W468" i="5"/>
  <c r="X468" i="5"/>
  <c r="P468" i="5"/>
  <c r="Q468" i="5"/>
  <c r="W467" i="5"/>
  <c r="X467" i="5"/>
  <c r="P467" i="5"/>
  <c r="Q467" i="5"/>
  <c r="W466" i="5"/>
  <c r="X466" i="5"/>
  <c r="P466" i="5"/>
  <c r="Q466" i="5"/>
  <c r="W465" i="5"/>
  <c r="X465" i="5"/>
  <c r="P465" i="5"/>
  <c r="Q465" i="5"/>
  <c r="X464" i="5"/>
  <c r="W464" i="5"/>
  <c r="P464" i="5"/>
  <c r="Q464" i="5"/>
  <c r="X463" i="5"/>
  <c r="W463" i="5"/>
  <c r="P463" i="5"/>
  <c r="Q463" i="5"/>
  <c r="X462" i="5"/>
  <c r="W462" i="5"/>
  <c r="P462" i="5"/>
  <c r="Q462" i="5"/>
  <c r="X461" i="5"/>
  <c r="W461" i="5"/>
  <c r="P461" i="5"/>
  <c r="Q461" i="5"/>
  <c r="W460" i="5"/>
  <c r="X460" i="5"/>
  <c r="P460" i="5"/>
  <c r="Q460" i="5"/>
  <c r="X459" i="5"/>
  <c r="W459" i="5"/>
  <c r="P459" i="5"/>
  <c r="Q459" i="5"/>
  <c r="X458" i="5"/>
  <c r="W458" i="5"/>
  <c r="P458" i="5"/>
  <c r="Q458" i="5"/>
  <c r="X457" i="5"/>
  <c r="W457" i="5"/>
  <c r="P457" i="5"/>
  <c r="Q457" i="5"/>
  <c r="X456" i="5"/>
  <c r="W456" i="5"/>
  <c r="P456" i="5"/>
  <c r="Q456" i="5"/>
  <c r="X455" i="5"/>
  <c r="W455" i="5"/>
  <c r="P455" i="5"/>
  <c r="Q455" i="5"/>
  <c r="X454" i="5"/>
  <c r="W454" i="5"/>
  <c r="P454" i="5"/>
  <c r="Q454" i="5"/>
  <c r="W453" i="5"/>
  <c r="X453" i="5"/>
  <c r="P453" i="5"/>
  <c r="Q453" i="5"/>
  <c r="W452" i="5"/>
  <c r="X452" i="5"/>
  <c r="P452" i="5"/>
  <c r="Q452" i="5"/>
  <c r="W451" i="5"/>
  <c r="X451" i="5"/>
  <c r="P451" i="5"/>
  <c r="Q451" i="5"/>
  <c r="W450" i="5"/>
  <c r="X450" i="5"/>
  <c r="P450" i="5"/>
  <c r="Q450" i="5"/>
  <c r="W449" i="5"/>
  <c r="X449" i="5"/>
  <c r="P449" i="5"/>
  <c r="Q449" i="5"/>
  <c r="X448" i="5"/>
  <c r="W448" i="5"/>
  <c r="P448" i="5"/>
  <c r="Q448" i="5"/>
  <c r="X447" i="5"/>
  <c r="W447" i="5"/>
  <c r="P447" i="5"/>
  <c r="Q447" i="5"/>
  <c r="W446" i="5"/>
  <c r="X446" i="5"/>
  <c r="P446" i="5"/>
  <c r="Q446" i="5"/>
  <c r="W445" i="5"/>
  <c r="X445" i="5"/>
  <c r="P445" i="5"/>
  <c r="Q445" i="5"/>
  <c r="X444" i="5"/>
  <c r="W444" i="5"/>
  <c r="P444" i="5"/>
  <c r="Q444" i="5"/>
  <c r="X443" i="5"/>
  <c r="W443" i="5"/>
  <c r="P443" i="5"/>
  <c r="Q443" i="5"/>
  <c r="W442" i="5"/>
  <c r="X442" i="5"/>
  <c r="P442" i="5"/>
  <c r="Q442" i="5"/>
  <c r="W441" i="5"/>
  <c r="X441" i="5"/>
  <c r="P441" i="5"/>
  <c r="Q441" i="5"/>
  <c r="W440" i="5"/>
  <c r="X440" i="5"/>
  <c r="P440" i="5"/>
  <c r="Q440" i="5"/>
  <c r="X439" i="5"/>
  <c r="W439" i="5"/>
  <c r="P439" i="5"/>
  <c r="Q439" i="5"/>
  <c r="W438" i="5"/>
  <c r="X438" i="5"/>
  <c r="P438" i="5"/>
  <c r="Q438" i="5"/>
  <c r="X437" i="5"/>
  <c r="W437" i="5"/>
  <c r="P437" i="5"/>
  <c r="Q437" i="5"/>
  <c r="X436" i="5"/>
  <c r="W436" i="5"/>
  <c r="P436" i="5"/>
  <c r="Q436" i="5"/>
  <c r="X435" i="5"/>
  <c r="W435" i="5"/>
  <c r="P435" i="5"/>
  <c r="Q435" i="5"/>
  <c r="W434" i="5"/>
  <c r="X434" i="5"/>
  <c r="P434" i="5"/>
  <c r="Q434" i="5"/>
  <c r="W433" i="5"/>
  <c r="X433" i="5"/>
  <c r="P433" i="5"/>
  <c r="Q433" i="5"/>
  <c r="X432" i="5"/>
  <c r="W432" i="5"/>
  <c r="P432" i="5"/>
  <c r="Q432" i="5"/>
  <c r="W431" i="5"/>
  <c r="X431" i="5"/>
  <c r="P431" i="5"/>
  <c r="Q431" i="5"/>
  <c r="W430" i="5"/>
  <c r="X430" i="5"/>
  <c r="P430" i="5"/>
  <c r="Q430" i="5"/>
  <c r="X429" i="5"/>
  <c r="W429" i="5"/>
  <c r="P429" i="5"/>
  <c r="Q429" i="5"/>
  <c r="X428" i="5"/>
  <c r="W428" i="5"/>
  <c r="P428" i="5"/>
  <c r="Q428" i="5"/>
  <c r="W427" i="5"/>
  <c r="X427" i="5"/>
  <c r="P427" i="5"/>
  <c r="Q427" i="5"/>
  <c r="X426" i="5"/>
  <c r="W426" i="5"/>
  <c r="P426" i="5"/>
  <c r="Q426" i="5"/>
  <c r="X425" i="5"/>
  <c r="W425" i="5"/>
  <c r="P425" i="5"/>
  <c r="Q425" i="5"/>
  <c r="X424" i="5"/>
  <c r="W424" i="5"/>
  <c r="P424" i="5"/>
  <c r="Q424" i="5"/>
  <c r="X423" i="5"/>
  <c r="W423" i="5"/>
  <c r="P423" i="5"/>
  <c r="Q423" i="5"/>
  <c r="X422" i="5"/>
  <c r="W422" i="5"/>
  <c r="P422" i="5"/>
  <c r="Q422" i="5"/>
  <c r="X421" i="5"/>
  <c r="W421" i="5"/>
  <c r="P421" i="5"/>
  <c r="Q421" i="5"/>
  <c r="X420" i="5"/>
  <c r="W420" i="5"/>
  <c r="P420" i="5"/>
  <c r="Q420" i="5"/>
  <c r="X419" i="5"/>
  <c r="W419" i="5"/>
  <c r="P419" i="5"/>
  <c r="Q419" i="5"/>
  <c r="X418" i="5"/>
  <c r="W418" i="5"/>
  <c r="P418" i="5"/>
  <c r="Q418" i="5"/>
  <c r="X417" i="5"/>
  <c r="W417" i="5"/>
  <c r="P417" i="5"/>
  <c r="Q417" i="5"/>
  <c r="W416" i="5"/>
  <c r="X416" i="5"/>
  <c r="P416" i="5"/>
  <c r="Q416" i="5"/>
  <c r="W415" i="5"/>
  <c r="X415" i="5"/>
  <c r="P415" i="5"/>
  <c r="Q415" i="5"/>
  <c r="W414" i="5"/>
  <c r="X414" i="5"/>
  <c r="P414" i="5"/>
  <c r="Q414" i="5"/>
  <c r="X413" i="5"/>
  <c r="W413" i="5"/>
  <c r="P413" i="5"/>
  <c r="Q413" i="5"/>
  <c r="W412" i="5"/>
  <c r="X412" i="5"/>
  <c r="P412" i="5"/>
  <c r="Q412" i="5"/>
  <c r="X411" i="5"/>
  <c r="W411" i="5"/>
  <c r="P411" i="5"/>
  <c r="Q411" i="5"/>
  <c r="X410" i="5"/>
  <c r="W410" i="5"/>
  <c r="P410" i="5"/>
  <c r="Q410" i="5"/>
  <c r="X409" i="5"/>
  <c r="W409" i="5"/>
  <c r="P409" i="5"/>
  <c r="Q409" i="5"/>
  <c r="X408" i="5"/>
  <c r="W408" i="5"/>
  <c r="P408" i="5"/>
  <c r="Q408" i="5"/>
  <c r="W407" i="5"/>
  <c r="X407" i="5"/>
  <c r="P407" i="5"/>
  <c r="Q407" i="5"/>
  <c r="X406" i="5"/>
  <c r="W406" i="5"/>
  <c r="P406" i="5"/>
  <c r="Q406" i="5"/>
  <c r="X405" i="5"/>
  <c r="W405" i="5"/>
  <c r="P405" i="5"/>
  <c r="Q405" i="5"/>
  <c r="X404" i="5"/>
  <c r="W404" i="5"/>
  <c r="P404" i="5"/>
  <c r="Q404" i="5"/>
  <c r="X403" i="5"/>
  <c r="W403" i="5"/>
  <c r="P403" i="5"/>
  <c r="Q403" i="5"/>
  <c r="X402" i="5"/>
  <c r="W402" i="5"/>
  <c r="P402" i="5"/>
  <c r="Q402" i="5"/>
  <c r="X401" i="5"/>
  <c r="W401" i="5"/>
  <c r="P401" i="5"/>
  <c r="Q401" i="5"/>
  <c r="X400" i="5"/>
  <c r="W400" i="5"/>
  <c r="P400" i="5"/>
  <c r="Q400" i="5"/>
  <c r="X399" i="5"/>
  <c r="W399" i="5"/>
  <c r="P399" i="5"/>
  <c r="Q399" i="5"/>
  <c r="X398" i="5"/>
  <c r="W398" i="5"/>
  <c r="P398" i="5"/>
  <c r="Q398" i="5"/>
  <c r="W397" i="5"/>
  <c r="X397" i="5"/>
  <c r="P397" i="5"/>
  <c r="Q397" i="5"/>
  <c r="W396" i="5"/>
  <c r="X396" i="5"/>
  <c r="P396" i="5"/>
  <c r="Q396" i="5"/>
  <c r="W395" i="5"/>
  <c r="X395" i="5"/>
  <c r="P395" i="5"/>
  <c r="Q395" i="5"/>
  <c r="W394" i="5"/>
  <c r="X394" i="5"/>
  <c r="P394" i="5"/>
  <c r="Q394" i="5"/>
  <c r="W393" i="5"/>
  <c r="X393" i="5"/>
  <c r="P393" i="5"/>
  <c r="Q393" i="5"/>
  <c r="X392" i="5"/>
  <c r="W392" i="5"/>
  <c r="P392" i="5"/>
  <c r="Q392" i="5"/>
  <c r="W391" i="5"/>
  <c r="X391" i="5"/>
  <c r="P391" i="5"/>
  <c r="Q391" i="5"/>
  <c r="X390" i="5"/>
  <c r="W390" i="5"/>
  <c r="P390" i="5"/>
  <c r="Q390" i="5"/>
  <c r="W389" i="5"/>
  <c r="X389" i="5"/>
  <c r="P389" i="5"/>
  <c r="Q389" i="5"/>
  <c r="X388" i="5"/>
  <c r="W388" i="5"/>
  <c r="P388" i="5"/>
  <c r="Q388" i="5"/>
  <c r="W387" i="5"/>
  <c r="X387" i="5"/>
  <c r="P387" i="5"/>
  <c r="Q387" i="5"/>
  <c r="W386" i="5"/>
  <c r="X386" i="5"/>
  <c r="P386" i="5"/>
  <c r="Q386" i="5"/>
  <c r="X385" i="5"/>
  <c r="W385" i="5"/>
  <c r="P385" i="5"/>
  <c r="Q385" i="5"/>
  <c r="W384" i="5"/>
  <c r="X384" i="5"/>
  <c r="P384" i="5"/>
  <c r="Q384" i="5"/>
  <c r="X383" i="5"/>
  <c r="W383" i="5"/>
  <c r="P383" i="5"/>
  <c r="Q383" i="5"/>
  <c r="X382" i="5"/>
  <c r="W382" i="5"/>
  <c r="P382" i="5"/>
  <c r="Q382" i="5"/>
  <c r="X381" i="5"/>
  <c r="W381" i="5"/>
  <c r="P381" i="5"/>
  <c r="Q381" i="5"/>
  <c r="X380" i="5"/>
  <c r="W380" i="5"/>
  <c r="P380" i="5"/>
  <c r="Q380" i="5"/>
  <c r="X379" i="5"/>
  <c r="W379" i="5"/>
  <c r="P379" i="5"/>
  <c r="Q379" i="5"/>
  <c r="X378" i="5"/>
  <c r="W378" i="5"/>
  <c r="P378" i="5"/>
  <c r="Q378" i="5"/>
  <c r="X377" i="5"/>
  <c r="W377" i="5"/>
  <c r="P377" i="5"/>
  <c r="Q377" i="5"/>
  <c r="W376" i="5"/>
  <c r="X376" i="5"/>
  <c r="P376" i="5"/>
  <c r="Q376" i="5"/>
  <c r="W375" i="5"/>
  <c r="X375" i="5"/>
  <c r="P375" i="5"/>
  <c r="Q375" i="5"/>
  <c r="X374" i="5"/>
  <c r="W374" i="5"/>
  <c r="P374" i="5"/>
  <c r="Q374" i="5"/>
  <c r="X373" i="5"/>
  <c r="W373" i="5"/>
  <c r="P373" i="5"/>
  <c r="Q373" i="5"/>
  <c r="W372" i="5"/>
  <c r="X372" i="5"/>
  <c r="P372" i="5"/>
  <c r="Q372" i="5"/>
  <c r="W371" i="5"/>
  <c r="X371" i="5"/>
  <c r="P371" i="5"/>
  <c r="Q371" i="5"/>
  <c r="W370" i="5"/>
  <c r="X370" i="5"/>
  <c r="P370" i="5"/>
  <c r="Q370" i="5"/>
  <c r="W369" i="5"/>
  <c r="X369" i="5"/>
  <c r="P369" i="5"/>
  <c r="Q369" i="5"/>
  <c r="W368" i="5"/>
  <c r="X368" i="5"/>
  <c r="P368" i="5"/>
  <c r="Q368" i="5"/>
  <c r="W367" i="5"/>
  <c r="X367" i="5"/>
  <c r="P367" i="5"/>
  <c r="Q367" i="5"/>
  <c r="X366" i="5"/>
  <c r="W366" i="5"/>
  <c r="P366" i="5"/>
  <c r="Q366" i="5"/>
  <c r="X365" i="5"/>
  <c r="W365" i="5"/>
  <c r="P365" i="5"/>
  <c r="Q365" i="5"/>
  <c r="W364" i="5"/>
  <c r="X364" i="5"/>
  <c r="P364" i="5"/>
  <c r="Q364" i="5"/>
  <c r="X363" i="5"/>
  <c r="W363" i="5"/>
  <c r="P363" i="5"/>
  <c r="Q363" i="5"/>
  <c r="X362" i="5"/>
  <c r="W362" i="5"/>
  <c r="P362" i="5"/>
  <c r="Q362" i="5"/>
  <c r="X361" i="5"/>
  <c r="W361" i="5"/>
  <c r="P361" i="5"/>
  <c r="Q361" i="5"/>
  <c r="X360" i="5"/>
  <c r="W360" i="5"/>
  <c r="P360" i="5"/>
  <c r="Q360" i="5"/>
  <c r="X359" i="5"/>
  <c r="W359" i="5"/>
  <c r="P359" i="5"/>
  <c r="Q359" i="5"/>
  <c r="X358" i="5"/>
  <c r="W358" i="5"/>
  <c r="P358" i="5"/>
  <c r="Q358" i="5"/>
  <c r="X357" i="5"/>
  <c r="W357" i="5"/>
  <c r="P357" i="5"/>
  <c r="Q357" i="5"/>
  <c r="X356" i="5"/>
  <c r="W356" i="5"/>
  <c r="P356" i="5"/>
  <c r="Q356" i="5"/>
  <c r="X355" i="5"/>
  <c r="W355" i="5"/>
  <c r="P355" i="5"/>
  <c r="Q355" i="5"/>
  <c r="X354" i="5"/>
  <c r="W354" i="5"/>
  <c r="P354" i="5"/>
  <c r="Q354" i="5"/>
  <c r="W353" i="5"/>
  <c r="X353" i="5"/>
  <c r="P353" i="5"/>
  <c r="Q353" i="5"/>
  <c r="W352" i="5"/>
  <c r="X352" i="5"/>
  <c r="P352" i="5"/>
  <c r="Q352" i="5"/>
  <c r="W351" i="5"/>
  <c r="X351" i="5"/>
  <c r="P351" i="5"/>
  <c r="Q351" i="5"/>
  <c r="W350" i="5"/>
  <c r="X350" i="5"/>
  <c r="P350" i="5"/>
  <c r="Q350" i="5"/>
  <c r="X349" i="5"/>
  <c r="W349" i="5"/>
  <c r="P349" i="5"/>
  <c r="Q349" i="5"/>
  <c r="X348" i="5"/>
  <c r="W348" i="5"/>
  <c r="P348" i="5"/>
  <c r="Q348" i="5"/>
  <c r="X347" i="5"/>
  <c r="W347" i="5"/>
  <c r="P347" i="5"/>
  <c r="Q347" i="5"/>
  <c r="X346" i="5"/>
  <c r="W346" i="5"/>
  <c r="P346" i="5"/>
  <c r="Q346" i="5"/>
  <c r="X345" i="5"/>
  <c r="W345" i="5"/>
  <c r="P345" i="5"/>
  <c r="Q345" i="5"/>
  <c r="X344" i="5"/>
  <c r="W344" i="5"/>
  <c r="P344" i="5"/>
  <c r="Q344" i="5"/>
  <c r="X343" i="5"/>
  <c r="W343" i="5"/>
  <c r="P343" i="5"/>
  <c r="Q343" i="5"/>
  <c r="X342" i="5"/>
  <c r="W342" i="5"/>
  <c r="P342" i="5"/>
  <c r="Q342" i="5"/>
  <c r="X341" i="5"/>
  <c r="W341" i="5"/>
  <c r="P341" i="5"/>
  <c r="Q341" i="5"/>
  <c r="X340" i="5"/>
  <c r="W340" i="5"/>
  <c r="P340" i="5"/>
  <c r="Q340" i="5"/>
  <c r="X339" i="5"/>
  <c r="W339" i="5"/>
  <c r="P339" i="5"/>
  <c r="Q339" i="5"/>
  <c r="X338" i="5"/>
  <c r="W338" i="5"/>
  <c r="P338" i="5"/>
  <c r="Q338" i="5"/>
  <c r="W337" i="5"/>
  <c r="X337" i="5"/>
  <c r="P337" i="5"/>
  <c r="Q337" i="5"/>
  <c r="X336" i="5"/>
  <c r="W336" i="5"/>
  <c r="P336" i="5"/>
  <c r="Q336" i="5"/>
  <c r="W335" i="5"/>
  <c r="X335" i="5"/>
  <c r="P335" i="5"/>
  <c r="Q335" i="5"/>
  <c r="W334" i="5"/>
  <c r="X334" i="5"/>
  <c r="P334" i="5"/>
  <c r="Q334" i="5"/>
  <c r="X333" i="5"/>
  <c r="W333" i="5"/>
  <c r="P333" i="5"/>
  <c r="Q333" i="5"/>
  <c r="W332" i="5"/>
  <c r="X332" i="5"/>
  <c r="P332" i="5"/>
  <c r="Q332" i="5"/>
  <c r="X331" i="5"/>
  <c r="W331" i="5"/>
  <c r="P331" i="5"/>
  <c r="Q331" i="5"/>
  <c r="X330" i="5"/>
  <c r="W330" i="5"/>
  <c r="P330" i="5"/>
  <c r="Q330" i="5"/>
  <c r="X329" i="5"/>
  <c r="W329" i="5"/>
  <c r="P329" i="5"/>
  <c r="Q329" i="5"/>
  <c r="W328" i="5"/>
  <c r="X328" i="5"/>
  <c r="P328" i="5"/>
  <c r="Q328" i="5"/>
  <c r="W327" i="5"/>
  <c r="X327" i="5"/>
  <c r="P327" i="5"/>
  <c r="Q327" i="5"/>
  <c r="X326" i="5"/>
  <c r="W326" i="5"/>
  <c r="P326" i="5"/>
  <c r="Q326" i="5"/>
  <c r="X325" i="5"/>
  <c r="W325" i="5"/>
  <c r="P325" i="5"/>
  <c r="Q325" i="5"/>
  <c r="W324" i="5"/>
  <c r="X324" i="5"/>
  <c r="P324" i="5"/>
  <c r="Q324" i="5"/>
  <c r="W323" i="5"/>
  <c r="X323" i="5"/>
  <c r="P323" i="5"/>
  <c r="Q323" i="5"/>
  <c r="W322" i="5"/>
  <c r="X322" i="5"/>
  <c r="P322" i="5"/>
  <c r="Q322" i="5"/>
  <c r="W321" i="5"/>
  <c r="X321" i="5"/>
  <c r="P321" i="5"/>
  <c r="Q321" i="5"/>
  <c r="W320" i="5"/>
  <c r="X320" i="5"/>
  <c r="P320" i="5"/>
  <c r="Q320" i="5"/>
  <c r="W319" i="5"/>
  <c r="X319" i="5"/>
  <c r="P319" i="5"/>
  <c r="Q319" i="5"/>
  <c r="X318" i="5"/>
  <c r="W318" i="5"/>
  <c r="P318" i="5"/>
  <c r="Q318" i="5"/>
  <c r="X317" i="5"/>
  <c r="W317" i="5"/>
  <c r="P317" i="5"/>
  <c r="Q317" i="5"/>
  <c r="X316" i="5"/>
  <c r="W316" i="5"/>
  <c r="P316" i="5"/>
  <c r="Q316" i="5"/>
  <c r="X315" i="5"/>
  <c r="W315" i="5"/>
  <c r="P315" i="5"/>
  <c r="Q315" i="5"/>
  <c r="X314" i="5"/>
  <c r="W314" i="5"/>
  <c r="P314" i="5"/>
  <c r="Q314" i="5"/>
  <c r="X313" i="5"/>
  <c r="W313" i="5"/>
  <c r="P313" i="5"/>
  <c r="Q313" i="5"/>
  <c r="W312" i="5"/>
  <c r="X312" i="5"/>
  <c r="P312" i="5"/>
  <c r="Q312" i="5"/>
  <c r="X311" i="5"/>
  <c r="W311" i="5"/>
  <c r="P311" i="5"/>
  <c r="Q311" i="5"/>
  <c r="W310" i="5"/>
  <c r="X310" i="5"/>
  <c r="P310" i="5"/>
  <c r="Q310" i="5"/>
  <c r="W309" i="5"/>
  <c r="X309" i="5"/>
  <c r="P309" i="5"/>
  <c r="Q309" i="5"/>
  <c r="W308" i="5"/>
  <c r="X308" i="5"/>
  <c r="P308" i="5"/>
  <c r="Q308" i="5"/>
  <c r="W307" i="5"/>
  <c r="X307" i="5"/>
  <c r="P307" i="5"/>
  <c r="Q307" i="5"/>
  <c r="X306" i="5"/>
  <c r="W306" i="5"/>
  <c r="P306" i="5"/>
  <c r="Q306" i="5"/>
  <c r="X305" i="5"/>
  <c r="W305" i="5"/>
  <c r="P305" i="5"/>
  <c r="Q305" i="5"/>
  <c r="W304" i="5"/>
  <c r="X304" i="5"/>
  <c r="P304" i="5"/>
  <c r="Q304" i="5"/>
  <c r="X303" i="5"/>
  <c r="W303" i="5"/>
  <c r="P303" i="5"/>
  <c r="Q303" i="5"/>
  <c r="X302" i="5"/>
  <c r="W302" i="5"/>
  <c r="P302" i="5"/>
  <c r="Q302" i="5"/>
  <c r="X301" i="5"/>
  <c r="W301" i="5"/>
  <c r="P301" i="5"/>
  <c r="Q301" i="5"/>
  <c r="X300" i="5"/>
  <c r="W300" i="5"/>
  <c r="P300" i="5"/>
  <c r="Q300" i="5"/>
  <c r="X299" i="5"/>
  <c r="W299" i="5"/>
  <c r="P299" i="5"/>
  <c r="Q299" i="5"/>
  <c r="X298" i="5"/>
  <c r="W298" i="5"/>
  <c r="P298" i="5"/>
  <c r="Q298" i="5"/>
  <c r="X297" i="5"/>
  <c r="W297" i="5"/>
  <c r="P297" i="5"/>
  <c r="Q297" i="5"/>
  <c r="X296" i="5"/>
  <c r="W296" i="5"/>
  <c r="P296" i="5"/>
  <c r="Q296" i="5"/>
  <c r="X295" i="5"/>
  <c r="W295" i="5"/>
  <c r="P295" i="5"/>
  <c r="Q295" i="5"/>
  <c r="X294" i="5"/>
  <c r="W294" i="5"/>
  <c r="P294" i="5"/>
  <c r="Q294" i="5"/>
  <c r="W293" i="5"/>
  <c r="X293" i="5"/>
  <c r="P293" i="5"/>
  <c r="Q293" i="5"/>
  <c r="X292" i="5"/>
  <c r="W292" i="5"/>
  <c r="P292" i="5"/>
  <c r="Q292" i="5"/>
  <c r="W291" i="5"/>
  <c r="X291" i="5"/>
  <c r="P291" i="5"/>
  <c r="Q291" i="5"/>
  <c r="W290" i="5"/>
  <c r="X290" i="5"/>
  <c r="P290" i="5"/>
  <c r="Q290" i="5"/>
  <c r="W289" i="5"/>
  <c r="X289" i="5"/>
  <c r="P289" i="5"/>
  <c r="Q289" i="5"/>
  <c r="W288" i="5"/>
  <c r="X288" i="5"/>
  <c r="P288" i="5"/>
  <c r="Q288" i="5"/>
  <c r="W287" i="5"/>
  <c r="X287" i="5"/>
  <c r="P287" i="5"/>
  <c r="Q287" i="5"/>
  <c r="X286" i="5"/>
  <c r="W286" i="5"/>
  <c r="P286" i="5"/>
  <c r="Q286" i="5"/>
  <c r="X285" i="5"/>
  <c r="W285" i="5"/>
  <c r="P285" i="5"/>
  <c r="Q285" i="5"/>
  <c r="X284" i="5"/>
  <c r="W284" i="5"/>
  <c r="P284" i="5"/>
  <c r="Q284" i="5"/>
  <c r="X283" i="5"/>
  <c r="W283" i="5"/>
  <c r="P283" i="5"/>
  <c r="Q283" i="5"/>
  <c r="X282" i="5"/>
  <c r="W282" i="5"/>
  <c r="P282" i="5"/>
  <c r="Q282" i="5"/>
  <c r="X281" i="5"/>
  <c r="W281" i="5"/>
  <c r="P281" i="5"/>
  <c r="Q281" i="5"/>
  <c r="W280" i="5"/>
  <c r="X280" i="5"/>
  <c r="P280" i="5"/>
  <c r="Q280" i="5"/>
  <c r="W279" i="5"/>
  <c r="X279" i="5"/>
  <c r="P279" i="5"/>
  <c r="Q279" i="5"/>
  <c r="X278" i="5"/>
  <c r="W278" i="5"/>
  <c r="P278" i="5"/>
  <c r="Q278" i="5"/>
  <c r="W277" i="5"/>
  <c r="X277" i="5"/>
  <c r="P277" i="5"/>
  <c r="Q277" i="5"/>
  <c r="W276" i="5"/>
  <c r="X276" i="5"/>
  <c r="P276" i="5"/>
  <c r="Q276" i="5"/>
  <c r="X275" i="5"/>
  <c r="W275" i="5"/>
  <c r="P275" i="5"/>
  <c r="Q275" i="5"/>
  <c r="X274" i="5"/>
  <c r="W274" i="5"/>
  <c r="P274" i="5"/>
  <c r="Q274" i="5"/>
  <c r="X273" i="5"/>
  <c r="W273" i="5"/>
  <c r="P273" i="5"/>
  <c r="Q273" i="5"/>
  <c r="W272" i="5"/>
  <c r="X272" i="5"/>
  <c r="P272" i="5"/>
  <c r="Q272" i="5"/>
  <c r="X271" i="5"/>
  <c r="W271" i="5"/>
  <c r="P271" i="5"/>
  <c r="Q271" i="5"/>
  <c r="W270" i="5"/>
  <c r="X270" i="5"/>
  <c r="P270" i="5"/>
  <c r="Q270" i="5"/>
  <c r="W269" i="5"/>
  <c r="X269" i="5"/>
  <c r="P269" i="5"/>
  <c r="Q269" i="5"/>
  <c r="W268" i="5"/>
  <c r="X268" i="5"/>
  <c r="P268" i="5"/>
  <c r="Q268" i="5"/>
  <c r="X267" i="5"/>
  <c r="W267" i="5"/>
  <c r="P267" i="5"/>
  <c r="Q267" i="5"/>
  <c r="X266" i="5"/>
  <c r="W266" i="5"/>
  <c r="P266" i="5"/>
  <c r="Q266" i="5"/>
  <c r="X265" i="5"/>
  <c r="W265" i="5"/>
  <c r="P265" i="5"/>
  <c r="Q265" i="5"/>
  <c r="W264" i="5"/>
  <c r="X264" i="5"/>
  <c r="P264" i="5"/>
  <c r="Q264" i="5"/>
  <c r="W263" i="5"/>
  <c r="X263" i="5"/>
  <c r="P263" i="5"/>
  <c r="Q263" i="5"/>
  <c r="W262" i="5"/>
  <c r="X262" i="5"/>
  <c r="P262" i="5"/>
  <c r="Q262" i="5"/>
  <c r="W261" i="5"/>
  <c r="X261" i="5"/>
  <c r="P261" i="5"/>
  <c r="Q261" i="5"/>
  <c r="X260" i="5"/>
  <c r="W260" i="5"/>
  <c r="P260" i="5"/>
  <c r="Q260" i="5"/>
  <c r="X259" i="5"/>
  <c r="W259" i="5"/>
  <c r="P259" i="5"/>
  <c r="Q259" i="5"/>
  <c r="W258" i="5"/>
  <c r="X258" i="5"/>
  <c r="P258" i="5"/>
  <c r="Q258" i="5"/>
  <c r="X257" i="5"/>
  <c r="W257" i="5"/>
  <c r="P257" i="5"/>
  <c r="Q257" i="5"/>
  <c r="W256" i="5"/>
  <c r="X256" i="5"/>
  <c r="P256" i="5"/>
  <c r="Q256" i="5"/>
  <c r="X255" i="5"/>
  <c r="W255" i="5"/>
  <c r="P255" i="5"/>
  <c r="Q255" i="5"/>
  <c r="X254" i="5"/>
  <c r="W254" i="5"/>
  <c r="P254" i="5"/>
  <c r="Q254" i="5"/>
  <c r="X253" i="5"/>
  <c r="W253" i="5"/>
  <c r="P253" i="5"/>
  <c r="Q253" i="5"/>
  <c r="X252" i="5"/>
  <c r="W252" i="5"/>
  <c r="P252" i="5"/>
  <c r="Q252" i="5"/>
  <c r="X251" i="5"/>
  <c r="W251" i="5"/>
  <c r="P251" i="5"/>
  <c r="Q251" i="5"/>
  <c r="X250" i="5"/>
  <c r="W250" i="5"/>
  <c r="P250" i="5"/>
  <c r="Q250" i="5"/>
  <c r="W249" i="5"/>
  <c r="X249" i="5"/>
  <c r="P249" i="5"/>
  <c r="Q249" i="5"/>
  <c r="W248" i="5"/>
  <c r="X248" i="5"/>
  <c r="P248" i="5"/>
  <c r="Q248" i="5"/>
  <c r="X247" i="5"/>
  <c r="W247" i="5"/>
  <c r="P247" i="5"/>
  <c r="Q247" i="5"/>
  <c r="X246" i="5"/>
  <c r="W246" i="5"/>
  <c r="P246" i="5"/>
  <c r="Q246" i="5"/>
  <c r="W245" i="5"/>
  <c r="X245" i="5"/>
  <c r="P245" i="5"/>
  <c r="Q245" i="5"/>
  <c r="W244" i="5"/>
  <c r="X244" i="5"/>
  <c r="P244" i="5"/>
  <c r="Q244" i="5"/>
  <c r="X243" i="5"/>
  <c r="W243" i="5"/>
  <c r="P243" i="5"/>
  <c r="Q243" i="5"/>
  <c r="X242" i="5"/>
  <c r="W242" i="5"/>
  <c r="P242" i="5"/>
  <c r="Q242" i="5"/>
  <c r="X241" i="5"/>
  <c r="W241" i="5"/>
  <c r="P241" i="5"/>
  <c r="Q241" i="5"/>
  <c r="W240" i="5"/>
  <c r="X240" i="5"/>
  <c r="P240" i="5"/>
  <c r="Q240" i="5"/>
  <c r="W239" i="5"/>
  <c r="X239" i="5"/>
  <c r="P239" i="5"/>
  <c r="Q239" i="5"/>
  <c r="X238" i="5"/>
  <c r="W238" i="5"/>
  <c r="P238" i="5"/>
  <c r="Q238" i="5"/>
  <c r="W237" i="5"/>
  <c r="X237" i="5"/>
  <c r="P237" i="5"/>
  <c r="Q237" i="5"/>
  <c r="X236" i="5"/>
  <c r="W236" i="5"/>
  <c r="P236" i="5"/>
  <c r="Q236" i="5"/>
  <c r="W235" i="5"/>
  <c r="X235" i="5"/>
  <c r="P235" i="5"/>
  <c r="Q235" i="5"/>
  <c r="X234" i="5"/>
  <c r="W234" i="5"/>
  <c r="P234" i="5"/>
  <c r="Q234" i="5"/>
  <c r="X233" i="5"/>
  <c r="W233" i="5"/>
  <c r="P233" i="5"/>
  <c r="Q233" i="5"/>
  <c r="W232" i="5"/>
  <c r="X232" i="5"/>
  <c r="P232" i="5"/>
  <c r="Q232" i="5"/>
  <c r="X231" i="5"/>
  <c r="W231" i="5"/>
  <c r="P231" i="5"/>
  <c r="Q231" i="5"/>
  <c r="X230" i="5"/>
  <c r="W230" i="5"/>
  <c r="P230" i="5"/>
  <c r="Q230" i="5"/>
  <c r="W229" i="5"/>
  <c r="X229" i="5"/>
  <c r="P229" i="5"/>
  <c r="Q229" i="5"/>
  <c r="X228" i="5"/>
  <c r="W228" i="5"/>
  <c r="P228" i="5"/>
  <c r="Q228" i="5"/>
  <c r="X227" i="5"/>
  <c r="W227" i="5"/>
  <c r="P227" i="5"/>
  <c r="Q227" i="5"/>
  <c r="W226" i="5"/>
  <c r="X226" i="5"/>
  <c r="P226" i="5"/>
  <c r="Q226" i="5"/>
  <c r="W225" i="5"/>
  <c r="X225" i="5"/>
  <c r="P225" i="5"/>
  <c r="Q225" i="5"/>
  <c r="W224" i="5"/>
  <c r="X224" i="5"/>
  <c r="P224" i="5"/>
  <c r="Q224" i="5"/>
  <c r="W223" i="5"/>
  <c r="X223" i="5"/>
  <c r="P223" i="5"/>
  <c r="Q223" i="5"/>
  <c r="W222" i="5"/>
  <c r="X222" i="5"/>
  <c r="P222" i="5"/>
  <c r="Q222" i="5"/>
  <c r="X221" i="5"/>
  <c r="W221" i="5"/>
  <c r="P221" i="5"/>
  <c r="Q221" i="5"/>
  <c r="X220" i="5"/>
  <c r="W220" i="5"/>
  <c r="P220" i="5"/>
  <c r="Q220" i="5"/>
  <c r="W219" i="5"/>
  <c r="X219" i="5"/>
  <c r="P219" i="5"/>
  <c r="Q219" i="5"/>
  <c r="W218" i="5"/>
  <c r="X218" i="5"/>
  <c r="P218" i="5"/>
  <c r="Q218" i="5"/>
  <c r="W217" i="5"/>
  <c r="X217" i="5"/>
  <c r="P217" i="5"/>
  <c r="Q217" i="5"/>
  <c r="X216" i="5"/>
  <c r="W216" i="5"/>
  <c r="P216" i="5"/>
  <c r="Q216" i="5"/>
  <c r="W215" i="5"/>
  <c r="X215" i="5"/>
  <c r="P215" i="5"/>
  <c r="Q215" i="5"/>
  <c r="W214" i="5"/>
  <c r="X214" i="5"/>
  <c r="P214" i="5"/>
  <c r="Q214" i="5"/>
  <c r="X213" i="5"/>
  <c r="W213" i="5"/>
  <c r="P213" i="5"/>
  <c r="Q213" i="5"/>
  <c r="X212" i="5"/>
  <c r="W212" i="5"/>
  <c r="P212" i="5"/>
  <c r="Q212" i="5"/>
  <c r="X211" i="5"/>
  <c r="W211" i="5"/>
  <c r="P211" i="5"/>
  <c r="Q211" i="5"/>
  <c r="W210" i="5"/>
  <c r="X210" i="5"/>
  <c r="P210" i="5"/>
  <c r="Q210" i="5"/>
  <c r="X209" i="5"/>
  <c r="W209" i="5"/>
  <c r="P209" i="5"/>
  <c r="Q209" i="5"/>
  <c r="X208" i="5"/>
  <c r="W208" i="5"/>
  <c r="P208" i="5"/>
  <c r="Q208" i="5"/>
  <c r="W207" i="5"/>
  <c r="X207" i="5"/>
  <c r="P207" i="5"/>
  <c r="Q207" i="5"/>
  <c r="X206" i="5"/>
  <c r="W206" i="5"/>
  <c r="P206" i="5"/>
  <c r="Q206" i="5"/>
  <c r="X205" i="5"/>
  <c r="W205" i="5"/>
  <c r="P205" i="5"/>
  <c r="Q205" i="5"/>
  <c r="W204" i="5"/>
  <c r="X204" i="5"/>
  <c r="P204" i="5"/>
  <c r="Q204" i="5"/>
  <c r="X203" i="5"/>
  <c r="W203" i="5"/>
  <c r="P203" i="5"/>
  <c r="Q203" i="5"/>
  <c r="X202" i="5"/>
  <c r="W202" i="5"/>
  <c r="P202" i="5"/>
  <c r="Q202" i="5"/>
  <c r="X201" i="5"/>
  <c r="W201" i="5"/>
  <c r="P201" i="5"/>
  <c r="Q201" i="5"/>
  <c r="X200" i="5"/>
  <c r="W200" i="5"/>
  <c r="P200" i="5"/>
  <c r="Q200" i="5"/>
  <c r="X199" i="5"/>
  <c r="W199" i="5"/>
  <c r="P199" i="5"/>
  <c r="Q199" i="5"/>
  <c r="X198" i="5"/>
  <c r="W198" i="5"/>
  <c r="P198" i="5"/>
  <c r="Q198" i="5"/>
  <c r="W197" i="5"/>
  <c r="X197" i="5"/>
  <c r="P197" i="5"/>
  <c r="Q197" i="5"/>
  <c r="W196" i="5"/>
  <c r="X196" i="5"/>
  <c r="P196" i="5"/>
  <c r="Q196" i="5"/>
  <c r="W195" i="5"/>
  <c r="X195" i="5"/>
  <c r="P195" i="5"/>
  <c r="Q195" i="5"/>
  <c r="X194" i="5"/>
  <c r="W194" i="5"/>
  <c r="P194" i="5"/>
  <c r="Q194" i="5"/>
  <c r="X193" i="5"/>
  <c r="W193" i="5"/>
  <c r="P193" i="5"/>
  <c r="Q193" i="5"/>
  <c r="X192" i="5"/>
  <c r="W192" i="5"/>
  <c r="P192" i="5"/>
  <c r="Q192" i="5"/>
  <c r="X191" i="5"/>
  <c r="W191" i="5"/>
  <c r="P191" i="5"/>
  <c r="Q191" i="5"/>
  <c r="W190" i="5"/>
  <c r="X190" i="5"/>
  <c r="P190" i="5"/>
  <c r="Q190" i="5"/>
  <c r="W189" i="5"/>
  <c r="X189" i="5"/>
  <c r="P189" i="5"/>
  <c r="Q189" i="5"/>
  <c r="X188" i="5"/>
  <c r="W188" i="5"/>
  <c r="P188" i="5"/>
  <c r="Q188" i="5"/>
  <c r="W187" i="5"/>
  <c r="X187" i="5"/>
  <c r="P187" i="5"/>
  <c r="Q187" i="5"/>
  <c r="X186" i="5"/>
  <c r="W186" i="5"/>
  <c r="P186" i="5"/>
  <c r="Q186" i="5"/>
  <c r="X185" i="5"/>
  <c r="W185" i="5"/>
  <c r="P185" i="5"/>
  <c r="Q185" i="5"/>
  <c r="W184" i="5"/>
  <c r="X184" i="5"/>
  <c r="P184" i="5"/>
  <c r="Q184" i="5"/>
  <c r="W183" i="5"/>
  <c r="X183" i="5"/>
  <c r="P183" i="5"/>
  <c r="Q183" i="5"/>
  <c r="W182" i="5"/>
  <c r="X182" i="5"/>
  <c r="P182" i="5"/>
  <c r="Q182" i="5"/>
  <c r="W181" i="5"/>
  <c r="X181" i="5"/>
  <c r="P181" i="5"/>
  <c r="Q181" i="5"/>
  <c r="X180" i="5"/>
  <c r="W180" i="5"/>
  <c r="P180" i="5"/>
  <c r="Q180" i="5"/>
  <c r="X179" i="5"/>
  <c r="W179" i="5"/>
  <c r="P179" i="5"/>
  <c r="Q179" i="5"/>
  <c r="X178" i="5"/>
  <c r="W178" i="5"/>
  <c r="P178" i="5"/>
  <c r="Q178" i="5"/>
  <c r="X177" i="5"/>
  <c r="W177" i="5"/>
  <c r="P177" i="5"/>
  <c r="Q177" i="5"/>
  <c r="W176" i="5"/>
  <c r="X176" i="5"/>
  <c r="P176" i="5"/>
  <c r="Q176" i="5"/>
  <c r="W175" i="5"/>
  <c r="X175" i="5"/>
  <c r="P175" i="5"/>
  <c r="Q175" i="5"/>
  <c r="W174" i="5"/>
  <c r="X174" i="5"/>
  <c r="P174" i="5"/>
  <c r="Q174" i="5"/>
  <c r="W173" i="5"/>
  <c r="X173" i="5"/>
  <c r="P173" i="5"/>
  <c r="Q173" i="5"/>
  <c r="W172" i="5"/>
  <c r="X172" i="5"/>
  <c r="P172" i="5"/>
  <c r="Q172" i="5"/>
  <c r="X171" i="5"/>
  <c r="W171" i="5"/>
  <c r="P171" i="5"/>
  <c r="Q171" i="5"/>
  <c r="X170" i="5"/>
  <c r="W170" i="5"/>
  <c r="P170" i="5"/>
  <c r="Q170" i="5"/>
  <c r="W169" i="5"/>
  <c r="X169" i="5"/>
  <c r="P169" i="5"/>
  <c r="Q169" i="5"/>
  <c r="W168" i="5"/>
  <c r="X168" i="5"/>
  <c r="P168" i="5"/>
  <c r="Q168" i="5"/>
  <c r="X167" i="5"/>
  <c r="W167" i="5"/>
  <c r="P167" i="5"/>
  <c r="Q167" i="5"/>
  <c r="X166" i="5"/>
  <c r="W166" i="5"/>
  <c r="P166" i="5"/>
  <c r="Q166" i="5"/>
  <c r="X165" i="5"/>
  <c r="W165" i="5"/>
  <c r="P165" i="5"/>
  <c r="Q165" i="5"/>
  <c r="X164" i="5"/>
  <c r="W164" i="5"/>
  <c r="P164" i="5"/>
  <c r="Q164" i="5"/>
  <c r="W163" i="5"/>
  <c r="X163" i="5"/>
  <c r="P163" i="5"/>
  <c r="Q163" i="5"/>
  <c r="X162" i="5"/>
  <c r="W162" i="5"/>
  <c r="P162" i="5"/>
  <c r="Q162" i="5"/>
  <c r="W161" i="5"/>
  <c r="X161" i="5"/>
  <c r="P161" i="5"/>
  <c r="Q161" i="5"/>
  <c r="W160" i="5"/>
  <c r="X160" i="5"/>
  <c r="P160" i="5"/>
  <c r="Q160" i="5"/>
  <c r="X159" i="5"/>
  <c r="W159" i="5"/>
  <c r="P159" i="5"/>
  <c r="Q159" i="5"/>
  <c r="W158" i="5"/>
  <c r="X158" i="5"/>
  <c r="P158" i="5"/>
  <c r="Q158" i="5"/>
  <c r="X157" i="5"/>
  <c r="W157" i="5"/>
  <c r="P157" i="5"/>
  <c r="Q157" i="5"/>
  <c r="W156" i="5"/>
  <c r="X156" i="5"/>
  <c r="P156" i="5"/>
  <c r="Q156" i="5"/>
  <c r="X155" i="5"/>
  <c r="W155" i="5"/>
  <c r="P155" i="5"/>
  <c r="Q155" i="5"/>
  <c r="X154" i="5"/>
  <c r="W154" i="5"/>
  <c r="P154" i="5"/>
  <c r="Q154" i="5"/>
  <c r="X153" i="5"/>
  <c r="W153" i="5"/>
  <c r="P153" i="5"/>
  <c r="Q153" i="5"/>
  <c r="X152" i="5"/>
  <c r="W152" i="5"/>
  <c r="P152" i="5"/>
  <c r="Q152" i="5"/>
  <c r="W151" i="5"/>
  <c r="X151" i="5"/>
  <c r="P151" i="5"/>
  <c r="Q151" i="5"/>
  <c r="W150" i="5"/>
  <c r="X150" i="5"/>
  <c r="P150" i="5"/>
  <c r="Q150" i="5"/>
  <c r="W149" i="5"/>
  <c r="X149" i="5"/>
  <c r="P149" i="5"/>
  <c r="Q149" i="5"/>
  <c r="W148" i="5"/>
  <c r="X148" i="5"/>
  <c r="P148" i="5"/>
  <c r="Q148" i="5"/>
  <c r="W147" i="5"/>
  <c r="X147" i="5"/>
  <c r="P147" i="5"/>
  <c r="Q147" i="5"/>
  <c r="W146" i="5"/>
  <c r="X146" i="5"/>
  <c r="P146" i="5"/>
  <c r="Q146" i="5"/>
  <c r="X145" i="5"/>
  <c r="W145" i="5"/>
  <c r="P145" i="5"/>
  <c r="Q145" i="5"/>
  <c r="X144" i="5"/>
  <c r="W144" i="5"/>
  <c r="P144" i="5"/>
  <c r="Q144" i="5"/>
  <c r="X143" i="5"/>
  <c r="W143" i="5"/>
  <c r="P143" i="5"/>
  <c r="Q143" i="5"/>
  <c r="W142" i="5"/>
  <c r="X142" i="5"/>
  <c r="P142" i="5"/>
  <c r="Q142" i="5"/>
  <c r="X141" i="5"/>
  <c r="W141" i="5"/>
  <c r="P141" i="5"/>
  <c r="Q141" i="5"/>
  <c r="X140" i="5"/>
  <c r="W140" i="5"/>
  <c r="P140" i="5"/>
  <c r="Q140" i="5"/>
  <c r="W139" i="5"/>
  <c r="X139" i="5"/>
  <c r="P139" i="5"/>
  <c r="Q139" i="5"/>
  <c r="X138" i="5"/>
  <c r="W138" i="5"/>
  <c r="P138" i="5"/>
  <c r="Q138" i="5"/>
  <c r="X137" i="5"/>
  <c r="W137" i="5"/>
  <c r="P137" i="5"/>
  <c r="Q137" i="5"/>
  <c r="X136" i="5"/>
  <c r="W136" i="5"/>
  <c r="P136" i="5"/>
  <c r="Q136" i="5"/>
  <c r="X135" i="5"/>
  <c r="W135" i="5"/>
  <c r="P135" i="5"/>
  <c r="Q135" i="5"/>
  <c r="W134" i="5"/>
  <c r="X134" i="5"/>
  <c r="P134" i="5"/>
  <c r="Q134" i="5"/>
  <c r="W133" i="5"/>
  <c r="X133" i="5"/>
  <c r="P133" i="5"/>
  <c r="Q133" i="5"/>
  <c r="X132" i="5"/>
  <c r="W132" i="5"/>
  <c r="P132" i="5"/>
  <c r="Q132" i="5"/>
  <c r="X131" i="5"/>
  <c r="W131" i="5"/>
  <c r="P131" i="5"/>
  <c r="Q131" i="5"/>
  <c r="X130" i="5"/>
  <c r="W130" i="5"/>
  <c r="P130" i="5"/>
  <c r="Q130" i="5"/>
  <c r="X129" i="5"/>
  <c r="W129" i="5"/>
  <c r="P129" i="5"/>
  <c r="Q129" i="5"/>
  <c r="X128" i="5"/>
  <c r="W128" i="5"/>
  <c r="P128" i="5"/>
  <c r="Q128" i="5"/>
  <c r="W127" i="5"/>
  <c r="X127" i="5"/>
  <c r="P127" i="5"/>
  <c r="Q127" i="5"/>
  <c r="W126" i="5"/>
  <c r="X126" i="5"/>
  <c r="P126" i="5"/>
  <c r="Q126" i="5"/>
  <c r="X125" i="5"/>
  <c r="W125" i="5"/>
  <c r="P125" i="5"/>
  <c r="Q125" i="5"/>
  <c r="X124" i="5"/>
  <c r="W124" i="5"/>
  <c r="P124" i="5"/>
  <c r="Q124" i="5"/>
  <c r="W123" i="5"/>
  <c r="X123" i="5"/>
  <c r="P123" i="5"/>
  <c r="Q123" i="5"/>
  <c r="W122" i="5"/>
  <c r="X122" i="5"/>
  <c r="P122" i="5"/>
  <c r="Q122" i="5"/>
  <c r="W121" i="5"/>
  <c r="X121" i="5"/>
  <c r="P121" i="5"/>
  <c r="Q121" i="5"/>
  <c r="W120" i="5"/>
  <c r="X120" i="5"/>
  <c r="P120" i="5"/>
  <c r="Q120" i="5"/>
  <c r="X119" i="5"/>
  <c r="W119" i="5"/>
  <c r="P119" i="5"/>
  <c r="Q119" i="5"/>
  <c r="W118" i="5"/>
  <c r="X118" i="5"/>
  <c r="P118" i="5"/>
  <c r="Q118" i="5"/>
  <c r="X117" i="5"/>
  <c r="W117" i="5"/>
  <c r="P117" i="5"/>
  <c r="Q117" i="5"/>
  <c r="X116" i="5"/>
  <c r="W116" i="5"/>
  <c r="P116" i="5"/>
  <c r="Q116" i="5"/>
  <c r="X115" i="5"/>
  <c r="W115" i="5"/>
  <c r="P115" i="5"/>
  <c r="Q115" i="5"/>
  <c r="X114" i="5"/>
  <c r="W114" i="5"/>
  <c r="P114" i="5"/>
  <c r="Q114" i="5"/>
  <c r="X113" i="5"/>
  <c r="W113" i="5"/>
  <c r="P113" i="5"/>
  <c r="Q113" i="5"/>
  <c r="X112" i="5"/>
  <c r="W112" i="5"/>
  <c r="P112" i="5"/>
  <c r="Q112" i="5"/>
  <c r="W111" i="5"/>
  <c r="X111" i="5"/>
  <c r="P111" i="5"/>
  <c r="Q111" i="5"/>
  <c r="X110" i="5"/>
  <c r="W110" i="5"/>
  <c r="P110" i="5"/>
  <c r="Q110" i="5"/>
  <c r="X109" i="5"/>
  <c r="W109" i="5"/>
  <c r="P109" i="5"/>
  <c r="Q109" i="5"/>
  <c r="X108" i="5"/>
  <c r="W108" i="5"/>
  <c r="P108" i="5"/>
  <c r="Q108" i="5"/>
  <c r="X107" i="5"/>
  <c r="W107" i="5"/>
  <c r="P107" i="5"/>
  <c r="Q107" i="5"/>
  <c r="W106" i="5"/>
  <c r="X106" i="5"/>
  <c r="P106" i="5"/>
  <c r="Q106" i="5"/>
  <c r="W105" i="5"/>
  <c r="X105" i="5"/>
  <c r="P105" i="5"/>
  <c r="Q105" i="5"/>
  <c r="W104" i="5"/>
  <c r="X104" i="5"/>
  <c r="P104" i="5"/>
  <c r="Q104" i="5"/>
  <c r="X103" i="5"/>
  <c r="W103" i="5"/>
  <c r="P103" i="5"/>
  <c r="Q103" i="5"/>
  <c r="X102" i="5"/>
  <c r="W102" i="5"/>
  <c r="P102" i="5"/>
  <c r="Q102" i="5"/>
  <c r="W101" i="5"/>
  <c r="X101" i="5"/>
  <c r="P101" i="5"/>
  <c r="Q101" i="5"/>
  <c r="X100" i="5"/>
  <c r="W100" i="5"/>
  <c r="P100" i="5"/>
  <c r="Q100" i="5"/>
  <c r="X99" i="5"/>
  <c r="W99" i="5"/>
  <c r="P99" i="5"/>
  <c r="Q99" i="5"/>
  <c r="X98" i="5"/>
  <c r="W98" i="5"/>
  <c r="P98" i="5"/>
  <c r="Q98" i="5"/>
  <c r="W97" i="5"/>
  <c r="X97" i="5"/>
  <c r="P97" i="5"/>
  <c r="Q97" i="5"/>
  <c r="X96" i="5"/>
  <c r="W96" i="5"/>
  <c r="P96" i="5"/>
  <c r="Q96" i="5"/>
  <c r="X95" i="5"/>
  <c r="W95" i="5"/>
  <c r="P95" i="5"/>
  <c r="Q95" i="5"/>
  <c r="X94" i="5"/>
  <c r="W94" i="5"/>
  <c r="P94" i="5"/>
  <c r="Q94" i="5"/>
  <c r="X93" i="5"/>
  <c r="W93" i="5"/>
  <c r="P93" i="5"/>
  <c r="Q93" i="5"/>
  <c r="X92" i="5"/>
  <c r="W92" i="5"/>
  <c r="P92" i="5"/>
  <c r="Q92" i="5"/>
  <c r="W91" i="5"/>
  <c r="X91" i="5"/>
  <c r="P91" i="5"/>
  <c r="Q91" i="5"/>
  <c r="W90" i="5"/>
  <c r="X90" i="5"/>
  <c r="P90" i="5"/>
  <c r="Q90" i="5"/>
  <c r="W89" i="5"/>
  <c r="X89" i="5"/>
  <c r="P89" i="5"/>
  <c r="Q89" i="5"/>
  <c r="W88" i="5"/>
  <c r="X88" i="5"/>
  <c r="P88" i="5"/>
  <c r="Q88" i="5"/>
  <c r="W87" i="5"/>
  <c r="X87" i="5"/>
  <c r="P87" i="5"/>
  <c r="Q87" i="5"/>
  <c r="X86" i="5"/>
  <c r="W86" i="5"/>
  <c r="P86" i="5"/>
  <c r="Q86" i="5"/>
  <c r="W85" i="5"/>
  <c r="X85" i="5"/>
  <c r="P85" i="5"/>
  <c r="Q85" i="5"/>
  <c r="X84" i="5"/>
  <c r="W84" i="5"/>
  <c r="P84" i="5"/>
  <c r="Q84" i="5"/>
  <c r="X83" i="5"/>
  <c r="W83" i="5"/>
  <c r="P83" i="5"/>
  <c r="Q83" i="5"/>
  <c r="X82" i="5"/>
  <c r="W82" i="5"/>
  <c r="P82" i="5"/>
  <c r="Q82" i="5"/>
  <c r="W81" i="5"/>
  <c r="X81" i="5"/>
  <c r="P81" i="5"/>
  <c r="Q81" i="5"/>
  <c r="W80" i="5"/>
  <c r="X80" i="5"/>
  <c r="P80" i="5"/>
  <c r="Q80" i="5"/>
  <c r="X79" i="5"/>
  <c r="W79" i="5"/>
  <c r="P79" i="5"/>
  <c r="Q79" i="5"/>
  <c r="W78" i="5"/>
  <c r="X78" i="5"/>
  <c r="P78" i="5"/>
  <c r="Q78" i="5"/>
  <c r="X77" i="5"/>
  <c r="W77" i="5"/>
  <c r="P77" i="5"/>
  <c r="Q77" i="5"/>
  <c r="X76" i="5"/>
  <c r="W76" i="5"/>
  <c r="P76" i="5"/>
  <c r="Q76" i="5"/>
  <c r="X75" i="5"/>
  <c r="W75" i="5"/>
  <c r="P75" i="5"/>
  <c r="Q75" i="5"/>
  <c r="X74" i="5"/>
  <c r="W74" i="5"/>
  <c r="P74" i="5"/>
  <c r="Q74" i="5"/>
  <c r="X73" i="5"/>
  <c r="W73" i="5"/>
  <c r="P73" i="5"/>
  <c r="Q73" i="5"/>
  <c r="X72" i="5"/>
  <c r="W72" i="5"/>
  <c r="P72" i="5"/>
  <c r="Q72" i="5"/>
  <c r="W71" i="5"/>
  <c r="X71" i="5"/>
  <c r="P71" i="5"/>
  <c r="Q71" i="5"/>
  <c r="W70" i="5"/>
  <c r="X70" i="5"/>
  <c r="P70" i="5"/>
  <c r="Q70" i="5"/>
  <c r="W69" i="5"/>
  <c r="X69" i="5"/>
  <c r="P69" i="5"/>
  <c r="Q69" i="5"/>
  <c r="W68" i="5"/>
  <c r="X68" i="5"/>
  <c r="P68" i="5"/>
  <c r="Q68" i="5"/>
  <c r="W67" i="5"/>
  <c r="X67" i="5"/>
  <c r="P67" i="5"/>
  <c r="Q67" i="5"/>
  <c r="W66" i="5"/>
  <c r="X66" i="5"/>
  <c r="P66" i="5"/>
  <c r="Q66" i="5"/>
  <c r="X65" i="5"/>
  <c r="W65" i="5"/>
  <c r="P65" i="5"/>
  <c r="Q65" i="5"/>
  <c r="W64" i="5"/>
  <c r="X64" i="5"/>
  <c r="P64" i="5"/>
  <c r="Q64" i="5"/>
  <c r="W63" i="5"/>
  <c r="X63" i="5"/>
  <c r="P63" i="5"/>
  <c r="Q63" i="5"/>
  <c r="X62" i="5"/>
  <c r="W62" i="5"/>
  <c r="P62" i="5"/>
  <c r="Q62" i="5"/>
  <c r="X61" i="5"/>
  <c r="W61" i="5"/>
  <c r="P61" i="5"/>
  <c r="Q61" i="5"/>
  <c r="X60" i="5"/>
  <c r="W60" i="5"/>
  <c r="P60" i="5"/>
  <c r="Q60" i="5"/>
  <c r="X59" i="5"/>
  <c r="W59" i="5"/>
  <c r="P59" i="5"/>
  <c r="Q59" i="5"/>
  <c r="W58" i="5"/>
  <c r="X58" i="5"/>
  <c r="P58" i="5"/>
  <c r="Q58" i="5"/>
  <c r="X57" i="5"/>
  <c r="W57" i="5"/>
  <c r="P57" i="5"/>
  <c r="Q57" i="5"/>
  <c r="X56" i="5"/>
  <c r="W56" i="5"/>
  <c r="P56" i="5"/>
  <c r="Q56" i="5"/>
  <c r="W55" i="5"/>
  <c r="X55" i="5"/>
  <c r="P55" i="5"/>
  <c r="Q55" i="5"/>
  <c r="X54" i="5"/>
  <c r="W54" i="5"/>
  <c r="P54" i="5"/>
  <c r="Q54" i="5"/>
  <c r="W53" i="5"/>
  <c r="X53" i="5"/>
  <c r="P53" i="5"/>
  <c r="Q53" i="5"/>
  <c r="X52" i="5"/>
  <c r="W52" i="5"/>
  <c r="P52" i="5"/>
  <c r="Q52" i="5"/>
  <c r="W51" i="5"/>
  <c r="X51" i="5"/>
  <c r="P51" i="5"/>
  <c r="Q51" i="5"/>
  <c r="X50" i="5"/>
  <c r="W50" i="5"/>
  <c r="P50" i="5"/>
  <c r="Q50" i="5"/>
  <c r="X49" i="5"/>
  <c r="W49" i="5"/>
  <c r="P49" i="5"/>
  <c r="Q49" i="5"/>
  <c r="X48" i="5"/>
  <c r="W48" i="5"/>
  <c r="P48" i="5"/>
  <c r="Q48" i="5"/>
  <c r="X47" i="5"/>
  <c r="W47" i="5"/>
  <c r="P47" i="5"/>
  <c r="Q47" i="5"/>
  <c r="X46" i="5"/>
  <c r="W46" i="5"/>
  <c r="P46" i="5"/>
  <c r="Q46" i="5"/>
  <c r="W45" i="5"/>
  <c r="X45" i="5"/>
  <c r="P45" i="5"/>
  <c r="Q45" i="5"/>
  <c r="W44" i="5"/>
  <c r="X44" i="5"/>
  <c r="P44" i="5"/>
  <c r="Q44" i="5"/>
  <c r="W43" i="5"/>
  <c r="X43" i="5"/>
  <c r="P43" i="5"/>
  <c r="Q43" i="5"/>
  <c r="W42" i="5"/>
  <c r="X42" i="5"/>
  <c r="P42" i="5"/>
  <c r="Q42" i="5"/>
  <c r="W41" i="5"/>
  <c r="X41" i="5"/>
  <c r="P41" i="5"/>
  <c r="Q41" i="5"/>
  <c r="X40" i="5"/>
  <c r="W40" i="5"/>
  <c r="P40" i="5"/>
  <c r="Q40" i="5"/>
  <c r="W39" i="5"/>
  <c r="X39" i="5"/>
  <c r="P39" i="5"/>
  <c r="Q39" i="5"/>
  <c r="X38" i="5"/>
  <c r="W38" i="5"/>
  <c r="P38" i="5"/>
  <c r="Q38" i="5"/>
  <c r="W37" i="5"/>
  <c r="X37" i="5"/>
  <c r="P37" i="5"/>
  <c r="Q37" i="5"/>
  <c r="X36" i="5"/>
  <c r="W36" i="5"/>
  <c r="P36" i="5"/>
  <c r="Q36" i="5"/>
  <c r="X35" i="5"/>
  <c r="W35" i="5"/>
  <c r="P35" i="5"/>
  <c r="Q35" i="5"/>
  <c r="X34" i="5"/>
  <c r="W34" i="5"/>
  <c r="P34" i="5"/>
  <c r="Q34" i="5"/>
  <c r="W33" i="5"/>
  <c r="X33" i="5"/>
  <c r="P33" i="5"/>
  <c r="Q33" i="5"/>
  <c r="X32" i="5"/>
  <c r="W32" i="5"/>
  <c r="P32" i="5"/>
  <c r="Q32" i="5"/>
  <c r="X31" i="5"/>
  <c r="W31" i="5"/>
  <c r="P31" i="5"/>
  <c r="Q31" i="5"/>
  <c r="W30" i="5"/>
  <c r="X30" i="5"/>
  <c r="P30" i="5"/>
  <c r="Q30" i="5"/>
  <c r="W29" i="5"/>
  <c r="X29" i="5"/>
  <c r="P29" i="5"/>
  <c r="Q29" i="5"/>
  <c r="X28" i="5"/>
  <c r="W28" i="5"/>
  <c r="P28" i="5"/>
  <c r="Q28" i="5"/>
  <c r="X27" i="5"/>
  <c r="W27" i="5"/>
  <c r="P27" i="5"/>
  <c r="Q27" i="5"/>
  <c r="X26" i="5"/>
  <c r="W26" i="5"/>
  <c r="P26" i="5"/>
  <c r="Q26" i="5"/>
  <c r="X25" i="5"/>
  <c r="W25" i="5"/>
  <c r="P25" i="5"/>
  <c r="Q25" i="5"/>
  <c r="X24" i="5"/>
  <c r="W24" i="5"/>
  <c r="P24" i="5"/>
  <c r="Q24" i="5"/>
  <c r="X23" i="5"/>
  <c r="W23" i="5"/>
  <c r="P23" i="5"/>
  <c r="Q23" i="5"/>
  <c r="X22" i="5"/>
  <c r="W22" i="5"/>
  <c r="P22" i="5"/>
  <c r="Q22" i="5"/>
  <c r="X21" i="5"/>
  <c r="W21" i="5"/>
  <c r="P21" i="5"/>
  <c r="Q21" i="5"/>
  <c r="W20" i="5"/>
  <c r="X20" i="5"/>
  <c r="P20" i="5"/>
  <c r="Q20" i="5"/>
  <c r="W19" i="5"/>
  <c r="X19" i="5"/>
  <c r="P19" i="5"/>
  <c r="Q19" i="5"/>
  <c r="W18" i="5"/>
  <c r="X18" i="5"/>
  <c r="P18" i="5"/>
  <c r="Q18" i="5"/>
  <c r="W17" i="5"/>
  <c r="X17" i="5"/>
  <c r="P17" i="5"/>
  <c r="Q17" i="5"/>
  <c r="W16" i="5"/>
  <c r="X16" i="5"/>
  <c r="Y16" i="5"/>
  <c r="AA16" i="5" s="1"/>
  <c r="AB16" i="5"/>
  <c r="AD16" i="5"/>
  <c r="W15" i="5"/>
  <c r="X15" i="5"/>
  <c r="Y15" i="5"/>
  <c r="AA15" i="5" s="1"/>
  <c r="AB15" i="5"/>
  <c r="AD15" i="5"/>
  <c r="W14" i="5"/>
  <c r="X14" i="5"/>
  <c r="Y14" i="5"/>
  <c r="AA14" i="5" s="1"/>
  <c r="AB14" i="5"/>
  <c r="AD14" i="5"/>
  <c r="W13" i="5"/>
  <c r="X13" i="5"/>
  <c r="Y13" i="5"/>
  <c r="AA13" i="5" s="1"/>
  <c r="AD13" i="5"/>
  <c r="AB13" i="5"/>
  <c r="W12" i="5"/>
  <c r="X12" i="5"/>
  <c r="Y12" i="5"/>
  <c r="AD12" i="5"/>
  <c r="AB12" i="5"/>
  <c r="W11" i="5"/>
  <c r="X11" i="5"/>
  <c r="Y11" i="5"/>
  <c r="AD11" i="5"/>
  <c r="AB11" i="5"/>
  <c r="W10" i="5"/>
  <c r="X10" i="5"/>
  <c r="AD10" i="5"/>
  <c r="AB10" i="5"/>
  <c r="W9" i="5"/>
  <c r="X9" i="5"/>
  <c r="AD9" i="5"/>
  <c r="AB9" i="5"/>
  <c r="W8" i="5"/>
  <c r="X8" i="5"/>
  <c r="AD8" i="5"/>
  <c r="AB8" i="5"/>
  <c r="W7" i="5"/>
  <c r="X7" i="5"/>
  <c r="AD7" i="5"/>
  <c r="AB7" i="5"/>
  <c r="W6" i="5"/>
  <c r="X6" i="5"/>
  <c r="AD6" i="5"/>
  <c r="AB6" i="5"/>
  <c r="W5" i="5"/>
  <c r="X5" i="5"/>
  <c r="AB5" i="5"/>
  <c r="AD5" i="5"/>
  <c r="W4" i="5"/>
  <c r="X4" i="5"/>
  <c r="AB4" i="5"/>
  <c r="L15" i="2" s="1"/>
  <c r="AD4" i="5"/>
  <c r="AR3489" i="3"/>
  <c r="AS3489" i="3"/>
  <c r="AT3489" i="3" s="1"/>
  <c r="AR3488" i="3"/>
  <c r="AS3488" i="3"/>
  <c r="AT3488" i="3" s="1"/>
  <c r="AR3487" i="3"/>
  <c r="AS3487" i="3"/>
  <c r="AT3487" i="3"/>
  <c r="AR3486" i="3"/>
  <c r="AS3486" i="3"/>
  <c r="AT3486" i="3" s="1"/>
  <c r="AR3485" i="3"/>
  <c r="AS3485" i="3"/>
  <c r="AT3485" i="3" s="1"/>
  <c r="AR3483" i="3"/>
  <c r="AS3483" i="3"/>
  <c r="AT3483" i="3" s="1"/>
  <c r="AR3482" i="3"/>
  <c r="AS3482" i="3"/>
  <c r="AT3482" i="3" s="1"/>
  <c r="AR3480" i="3"/>
  <c r="AS3480" i="3"/>
  <c r="AT3480" i="3" s="1"/>
  <c r="AR3479" i="3"/>
  <c r="AS3479" i="3"/>
  <c r="AT3479" i="3" s="1"/>
  <c r="AR3478" i="3"/>
  <c r="AS3478" i="3"/>
  <c r="AT3478" i="3" s="1"/>
  <c r="AR3477" i="3"/>
  <c r="AS3477" i="3"/>
  <c r="AT3477" i="3" s="1"/>
  <c r="AR3476" i="3"/>
  <c r="AS3476" i="3"/>
  <c r="AT3476" i="3" s="1"/>
  <c r="AR3475" i="3"/>
  <c r="AS3475" i="3"/>
  <c r="AT3475" i="3" s="1"/>
  <c r="AR3474" i="3"/>
  <c r="AS3474" i="3"/>
  <c r="AT3474" i="3"/>
  <c r="AR3473" i="3"/>
  <c r="AS3473" i="3"/>
  <c r="AT3473" i="3" s="1"/>
  <c r="AR3472" i="3"/>
  <c r="AS3472" i="3"/>
  <c r="AT3472" i="3" s="1"/>
  <c r="AR3471" i="3"/>
  <c r="AS3471" i="3"/>
  <c r="AT3471" i="3" s="1"/>
  <c r="AR3470" i="3"/>
  <c r="AS3470" i="3"/>
  <c r="AT3470" i="3" s="1"/>
  <c r="AR3469" i="3"/>
  <c r="AS3469" i="3"/>
  <c r="AT3469" i="3" s="1"/>
  <c r="AR3468" i="3"/>
  <c r="AS3468" i="3"/>
  <c r="AT3468" i="3" s="1"/>
  <c r="AR3467" i="3"/>
  <c r="AS3467" i="3"/>
  <c r="AT3467" i="3" s="1"/>
  <c r="AR3466" i="3"/>
  <c r="AS3466" i="3"/>
  <c r="AT3466" i="3" s="1"/>
  <c r="AR3465" i="3"/>
  <c r="AS3465" i="3"/>
  <c r="AT3465" i="3" s="1"/>
  <c r="AR3464" i="3"/>
  <c r="AS3464" i="3"/>
  <c r="AT3464" i="3" s="1"/>
  <c r="AR3463" i="3"/>
  <c r="AS3463" i="3"/>
  <c r="AT3463" i="3" s="1"/>
  <c r="AR3462" i="3"/>
  <c r="AS3462" i="3"/>
  <c r="AT3462" i="3" s="1"/>
  <c r="AR3460" i="3"/>
  <c r="AS3460" i="3"/>
  <c r="AT3460" i="3" s="1"/>
  <c r="AR3459" i="3"/>
  <c r="AS3459" i="3"/>
  <c r="AT3459" i="3" s="1"/>
  <c r="AR3458" i="3"/>
  <c r="AS3458" i="3"/>
  <c r="AT3458" i="3" s="1"/>
  <c r="AR3457" i="3"/>
  <c r="AS3457" i="3"/>
  <c r="AT3457" i="3" s="1"/>
  <c r="AR3456" i="3"/>
  <c r="AS3456" i="3"/>
  <c r="AT3456" i="3" s="1"/>
  <c r="AR3455" i="3"/>
  <c r="AS3455" i="3"/>
  <c r="AT3455" i="3" s="1"/>
  <c r="AR3454" i="3"/>
  <c r="AS3454" i="3"/>
  <c r="AT3454" i="3" s="1"/>
  <c r="AR3453" i="3"/>
  <c r="AS3453" i="3"/>
  <c r="AT3453" i="3" s="1"/>
  <c r="AR3452" i="3"/>
  <c r="AS3452" i="3"/>
  <c r="AT3452" i="3" s="1"/>
  <c r="AR3451" i="3"/>
  <c r="AS3451" i="3"/>
  <c r="AT3451" i="3" s="1"/>
  <c r="AR3450" i="3"/>
  <c r="AS3450" i="3"/>
  <c r="AT3450" i="3" s="1"/>
  <c r="AR3449" i="3"/>
  <c r="AS3449" i="3"/>
  <c r="AT3449" i="3" s="1"/>
  <c r="AR3448" i="3"/>
  <c r="AS3448" i="3"/>
  <c r="AT3448" i="3" s="1"/>
  <c r="AR3445" i="3"/>
  <c r="AS3445" i="3"/>
  <c r="AT3445" i="3" s="1"/>
  <c r="AR3444" i="3"/>
  <c r="AS3444" i="3"/>
  <c r="AT3444" i="3" s="1"/>
  <c r="AR3442" i="3"/>
  <c r="AS3442" i="3"/>
  <c r="AT3442" i="3" s="1"/>
  <c r="AR3441" i="3"/>
  <c r="AS3441" i="3"/>
  <c r="AT3441" i="3" s="1"/>
  <c r="AR3440" i="3"/>
  <c r="AS3440" i="3"/>
  <c r="AT3440" i="3" s="1"/>
  <c r="AR3438" i="3"/>
  <c r="AS3438" i="3"/>
  <c r="AT3438" i="3" s="1"/>
  <c r="AR3437" i="3"/>
  <c r="AS3437" i="3"/>
  <c r="AT3437" i="3" s="1"/>
  <c r="AR3436" i="3"/>
  <c r="AS3436" i="3"/>
  <c r="AT3436" i="3" s="1"/>
  <c r="AR3435" i="3"/>
  <c r="AS3435" i="3"/>
  <c r="AT3435" i="3" s="1"/>
  <c r="AR3433" i="3"/>
  <c r="AS3433" i="3"/>
  <c r="AT3433" i="3" s="1"/>
  <c r="AR3432" i="3"/>
  <c r="AS3432" i="3"/>
  <c r="AT3432" i="3" s="1"/>
  <c r="AR3431" i="3"/>
  <c r="AS3431" i="3"/>
  <c r="AT3431" i="3" s="1"/>
  <c r="AR3430" i="3"/>
  <c r="AS3430" i="3"/>
  <c r="AT3430" i="3" s="1"/>
  <c r="AR3428" i="3"/>
  <c r="AS3428" i="3"/>
  <c r="AT3428" i="3" s="1"/>
  <c r="AR3427" i="3"/>
  <c r="AS3427" i="3"/>
  <c r="AT3427" i="3" s="1"/>
  <c r="AR3426" i="3"/>
  <c r="AS3426" i="3"/>
  <c r="AT3426" i="3" s="1"/>
  <c r="AR3425" i="3"/>
  <c r="AS3425" i="3"/>
  <c r="AT3425" i="3" s="1"/>
  <c r="AR3422" i="3"/>
  <c r="AS3422" i="3"/>
  <c r="AT3422" i="3" s="1"/>
  <c r="AR3421" i="3"/>
  <c r="AS3421" i="3"/>
  <c r="AT3421" i="3" s="1"/>
  <c r="AR3420" i="3"/>
  <c r="AS3420" i="3"/>
  <c r="AT3420" i="3" s="1"/>
  <c r="AR3418" i="3"/>
  <c r="AS3418" i="3"/>
  <c r="AT3418" i="3" s="1"/>
  <c r="AR3417" i="3"/>
  <c r="AS3417" i="3"/>
  <c r="AT3417" i="3" s="1"/>
  <c r="AR3416" i="3"/>
  <c r="AS3416" i="3"/>
  <c r="AT3416" i="3" s="1"/>
  <c r="AR3415" i="3"/>
  <c r="AS3415" i="3"/>
  <c r="AT3415" i="3" s="1"/>
  <c r="AR3414" i="3"/>
  <c r="AS3414" i="3"/>
  <c r="AT3414" i="3" s="1"/>
  <c r="AR3413" i="3"/>
  <c r="AS3413" i="3"/>
  <c r="AT3413" i="3" s="1"/>
  <c r="AR3412" i="3"/>
  <c r="AS3412" i="3"/>
  <c r="AT3412" i="3" s="1"/>
  <c r="AR3411" i="3"/>
  <c r="AS3411" i="3"/>
  <c r="AT3411" i="3" s="1"/>
  <c r="AR3409" i="3"/>
  <c r="AS3409" i="3"/>
  <c r="AT3409" i="3" s="1"/>
  <c r="AR3408" i="3"/>
  <c r="AS3408" i="3"/>
  <c r="AT3408" i="3" s="1"/>
  <c r="AR3407" i="3"/>
  <c r="AS3407" i="3"/>
  <c r="AT3407" i="3" s="1"/>
  <c r="AR3406" i="3"/>
  <c r="AS3406" i="3"/>
  <c r="AT3406" i="3" s="1"/>
  <c r="AR3404" i="3"/>
  <c r="AS3404" i="3"/>
  <c r="AT3404" i="3" s="1"/>
  <c r="AR3403" i="3"/>
  <c r="AS3403" i="3"/>
  <c r="AT3403" i="3" s="1"/>
  <c r="AR3402" i="3"/>
  <c r="AS3402" i="3"/>
  <c r="AT3402" i="3" s="1"/>
  <c r="AR3401" i="3"/>
  <c r="AS3401" i="3"/>
  <c r="AT3401" i="3" s="1"/>
  <c r="AR3400" i="3"/>
  <c r="AS3400" i="3"/>
  <c r="AT3400" i="3" s="1"/>
  <c r="AR3398" i="3"/>
  <c r="AS3398" i="3"/>
  <c r="AT3398" i="3" s="1"/>
  <c r="AR3397" i="3"/>
  <c r="AS3397" i="3"/>
  <c r="AT3397" i="3" s="1"/>
  <c r="AR3396" i="3"/>
  <c r="AS3396" i="3"/>
  <c r="AT3396" i="3" s="1"/>
  <c r="AR3395" i="3"/>
  <c r="AS3395" i="3"/>
  <c r="AT3395" i="3" s="1"/>
  <c r="AR3394" i="3"/>
  <c r="AS3394" i="3"/>
  <c r="AT3394" i="3" s="1"/>
  <c r="AR3392" i="3"/>
  <c r="AS3392" i="3"/>
  <c r="AT3392" i="3" s="1"/>
  <c r="AR3391" i="3"/>
  <c r="AS3391" i="3"/>
  <c r="AT3391" i="3"/>
  <c r="AR3390" i="3"/>
  <c r="AS3390" i="3"/>
  <c r="AT3390" i="3" s="1"/>
  <c r="AR3389" i="3"/>
  <c r="AS3389" i="3"/>
  <c r="AT3389" i="3" s="1"/>
  <c r="AR3388" i="3"/>
  <c r="AS3388" i="3"/>
  <c r="AT3388" i="3" s="1"/>
  <c r="AR3387" i="3"/>
  <c r="AS3387" i="3"/>
  <c r="AT3387" i="3" s="1"/>
  <c r="AR3386" i="3"/>
  <c r="AS3386" i="3"/>
  <c r="AT3386" i="3" s="1"/>
  <c r="AR3385" i="3"/>
  <c r="AS3385" i="3"/>
  <c r="AT3385" i="3" s="1"/>
  <c r="AR3384" i="3"/>
  <c r="AS3384" i="3"/>
  <c r="AT3384" i="3" s="1"/>
  <c r="AR3382" i="3"/>
  <c r="AS3382" i="3"/>
  <c r="AT3382" i="3" s="1"/>
  <c r="AR3381" i="3"/>
  <c r="AS3381" i="3"/>
  <c r="AT3381" i="3" s="1"/>
  <c r="AR3380" i="3"/>
  <c r="AS3380" i="3"/>
  <c r="AT3380" i="3" s="1"/>
  <c r="AR3379" i="3"/>
  <c r="AS3379" i="3"/>
  <c r="AT3379" i="3" s="1"/>
  <c r="AR3377" i="3"/>
  <c r="AS3377" i="3"/>
  <c r="AT3377" i="3"/>
  <c r="AR3376" i="3"/>
  <c r="AS3376" i="3"/>
  <c r="AT3376" i="3" s="1"/>
  <c r="AR3375" i="3"/>
  <c r="AS3375" i="3"/>
  <c r="AT3375" i="3" s="1"/>
  <c r="AR3374" i="3"/>
  <c r="AS3374" i="3"/>
  <c r="AT3374" i="3" s="1"/>
  <c r="AR3373" i="3"/>
  <c r="AS3373" i="3"/>
  <c r="AT3373" i="3" s="1"/>
  <c r="AR3372" i="3"/>
  <c r="AS3372" i="3"/>
  <c r="AT3372" i="3" s="1"/>
  <c r="AR3371" i="3"/>
  <c r="AS3371" i="3"/>
  <c r="AT3371" i="3" s="1"/>
  <c r="AR3370" i="3"/>
  <c r="AS3370" i="3"/>
  <c r="AT3370" i="3" s="1"/>
  <c r="AR3369" i="3"/>
  <c r="AS3369" i="3"/>
  <c r="AT3369" i="3" s="1"/>
  <c r="AR3368" i="3"/>
  <c r="AS3368" i="3"/>
  <c r="AT3368" i="3" s="1"/>
  <c r="AR3367" i="3"/>
  <c r="AS3367" i="3"/>
  <c r="AT3367" i="3" s="1"/>
  <c r="AR3366" i="3"/>
  <c r="AS3366" i="3"/>
  <c r="AT3366" i="3" s="1"/>
  <c r="AR3364" i="3"/>
  <c r="AS3364" i="3"/>
  <c r="AT3364" i="3" s="1"/>
  <c r="AR3363" i="3"/>
  <c r="AS3363" i="3"/>
  <c r="AT3363" i="3" s="1"/>
  <c r="AR3361" i="3"/>
  <c r="AS3361" i="3"/>
  <c r="AT3361" i="3" s="1"/>
  <c r="AR3360" i="3"/>
  <c r="AS3360" i="3"/>
  <c r="AT3360" i="3" s="1"/>
  <c r="AR3359" i="3"/>
  <c r="AS3359" i="3"/>
  <c r="AT3359" i="3" s="1"/>
  <c r="AR3358" i="3"/>
  <c r="AS3358" i="3"/>
  <c r="AT3358" i="3" s="1"/>
  <c r="AR3357" i="3"/>
  <c r="AS3357" i="3"/>
  <c r="AT3357" i="3" s="1"/>
  <c r="AR3355" i="3"/>
  <c r="AS3355" i="3"/>
  <c r="AT3355" i="3" s="1"/>
  <c r="AR3354" i="3"/>
  <c r="AS3354" i="3"/>
  <c r="AT3354" i="3" s="1"/>
  <c r="AR3353" i="3"/>
  <c r="AS3353" i="3"/>
  <c r="AT3353" i="3" s="1"/>
  <c r="AR3351" i="3"/>
  <c r="AS3351" i="3"/>
  <c r="AT3351" i="3" s="1"/>
  <c r="AR3350" i="3"/>
  <c r="AS3350" i="3"/>
  <c r="AT3350" i="3" s="1"/>
  <c r="AR3349" i="3"/>
  <c r="AS3349" i="3"/>
  <c r="AT3349" i="3" s="1"/>
  <c r="AR3348" i="3"/>
  <c r="AS3348" i="3"/>
  <c r="AT3348" i="3" s="1"/>
  <c r="AR3347" i="3"/>
  <c r="AS3347" i="3"/>
  <c r="AT3347" i="3" s="1"/>
  <c r="AR3346" i="3"/>
  <c r="AS3346" i="3"/>
  <c r="AT3346" i="3" s="1"/>
  <c r="AR3345" i="3"/>
  <c r="AS3345" i="3"/>
  <c r="AT3345" i="3" s="1"/>
  <c r="AR3344" i="3"/>
  <c r="AS3344" i="3"/>
  <c r="AT3344" i="3" s="1"/>
  <c r="AR3343" i="3"/>
  <c r="AS3343" i="3"/>
  <c r="AT3343" i="3" s="1"/>
  <c r="AR3342" i="3"/>
  <c r="AS3342" i="3"/>
  <c r="AT3342" i="3" s="1"/>
  <c r="AR3340" i="3"/>
  <c r="AS3340" i="3"/>
  <c r="AT3340" i="3" s="1"/>
  <c r="AR3339" i="3"/>
  <c r="AS3339" i="3"/>
  <c r="AT3339" i="3" s="1"/>
  <c r="AR3338" i="3"/>
  <c r="AS3338" i="3"/>
  <c r="AT3338" i="3" s="1"/>
  <c r="AR3336" i="3"/>
  <c r="AS3336" i="3"/>
  <c r="AT3336" i="3" s="1"/>
  <c r="AR3335" i="3"/>
  <c r="AS3335" i="3"/>
  <c r="AT3335" i="3" s="1"/>
  <c r="AR3334" i="3"/>
  <c r="AS3334" i="3"/>
  <c r="AT3334" i="3" s="1"/>
  <c r="AR3333" i="3"/>
  <c r="AS3333" i="3"/>
  <c r="AT3333" i="3" s="1"/>
  <c r="AR3332" i="3"/>
  <c r="AS3332" i="3"/>
  <c r="AT3332" i="3" s="1"/>
  <c r="AR3331" i="3"/>
  <c r="AS3331" i="3"/>
  <c r="AT3331" i="3" s="1"/>
  <c r="AR3330" i="3"/>
  <c r="AS3330" i="3"/>
  <c r="AT3330" i="3" s="1"/>
  <c r="AR3329" i="3"/>
  <c r="AS3329" i="3"/>
  <c r="AT3329" i="3" s="1"/>
  <c r="AR3328" i="3"/>
  <c r="AS3328" i="3"/>
  <c r="AT3328" i="3" s="1"/>
  <c r="AR3326" i="3"/>
  <c r="AS3326" i="3"/>
  <c r="AT3326" i="3" s="1"/>
  <c r="AR3324" i="3"/>
  <c r="AS3324" i="3"/>
  <c r="AT3324" i="3" s="1"/>
  <c r="AR3322" i="3"/>
  <c r="AS3322" i="3"/>
  <c r="AT3322" i="3" s="1"/>
  <c r="AR3321" i="3"/>
  <c r="AS3321" i="3"/>
  <c r="AT3321" i="3" s="1"/>
  <c r="AR3320" i="3"/>
  <c r="AS3320" i="3"/>
  <c r="AT3320" i="3" s="1"/>
  <c r="AR3319" i="3"/>
  <c r="AS3319" i="3"/>
  <c r="AT3319" i="3" s="1"/>
  <c r="AR3315" i="3"/>
  <c r="AS3315" i="3"/>
  <c r="AT3315" i="3" s="1"/>
  <c r="AR3314" i="3"/>
  <c r="AS3314" i="3"/>
  <c r="AT3314" i="3" s="1"/>
  <c r="AR3313" i="3"/>
  <c r="AS3313" i="3"/>
  <c r="AT3313" i="3" s="1"/>
  <c r="AR3312" i="3"/>
  <c r="AS3312" i="3"/>
  <c r="AT3312" i="3" s="1"/>
  <c r="AR3311" i="3"/>
  <c r="AS3311" i="3"/>
  <c r="AT3311" i="3" s="1"/>
  <c r="AR3310" i="3"/>
  <c r="AS3310" i="3"/>
  <c r="AT3310" i="3" s="1"/>
  <c r="AR3309" i="3"/>
  <c r="AS3309" i="3"/>
  <c r="AT3309" i="3" s="1"/>
  <c r="AR3308" i="3"/>
  <c r="AS3308" i="3"/>
  <c r="AT3308" i="3" s="1"/>
  <c r="AR3306" i="3"/>
  <c r="AS3306" i="3"/>
  <c r="AT3306" i="3" s="1"/>
  <c r="AR3305" i="3"/>
  <c r="AS3305" i="3"/>
  <c r="AT3305" i="3" s="1"/>
  <c r="AR3304" i="3"/>
  <c r="AS3304" i="3"/>
  <c r="AT3304" i="3" s="1"/>
  <c r="AR3303" i="3"/>
  <c r="AS3303" i="3"/>
  <c r="AT3303" i="3" s="1"/>
  <c r="AR3302" i="3"/>
  <c r="AS3302" i="3"/>
  <c r="AT3302" i="3" s="1"/>
  <c r="AR3301" i="3"/>
  <c r="AS3301" i="3"/>
  <c r="AT3301" i="3" s="1"/>
  <c r="AR3300" i="3"/>
  <c r="AS3300" i="3"/>
  <c r="AT3300" i="3" s="1"/>
  <c r="AR3299" i="3"/>
  <c r="AS3299" i="3"/>
  <c r="AT3299" i="3" s="1"/>
  <c r="AR3298" i="3"/>
  <c r="AS3298" i="3"/>
  <c r="AT3298" i="3" s="1"/>
  <c r="AR3297" i="3"/>
  <c r="AS3297" i="3"/>
  <c r="AT3297" i="3" s="1"/>
  <c r="AR3296" i="3"/>
  <c r="AS3296" i="3"/>
  <c r="AT3296" i="3" s="1"/>
  <c r="AR3295" i="3"/>
  <c r="AS3295" i="3"/>
  <c r="AT3295" i="3" s="1"/>
  <c r="AR3293" i="3"/>
  <c r="AS3293" i="3"/>
  <c r="AT3293" i="3" s="1"/>
  <c r="AR3292" i="3"/>
  <c r="AS3292" i="3"/>
  <c r="AT3292" i="3" s="1"/>
  <c r="AR3291" i="3"/>
  <c r="AS3291" i="3"/>
  <c r="AT3291" i="3" s="1"/>
  <c r="AS3289" i="3"/>
  <c r="AT3289" i="3" s="1"/>
  <c r="AR3288" i="3"/>
  <c r="AS3288" i="3"/>
  <c r="AT3288" i="3" s="1"/>
  <c r="AR3287" i="3"/>
  <c r="AS3287" i="3"/>
  <c r="AT3287" i="3" s="1"/>
  <c r="AR3285" i="3"/>
  <c r="AS3285" i="3"/>
  <c r="AT3285" i="3" s="1"/>
  <c r="AR3284" i="3"/>
  <c r="AS3284" i="3"/>
  <c r="AT3284" i="3" s="1"/>
  <c r="AR3282" i="3"/>
  <c r="AS3282" i="3"/>
  <c r="AT3282" i="3" s="1"/>
  <c r="AR3281" i="3"/>
  <c r="AS3281" i="3"/>
  <c r="AT3281" i="3" s="1"/>
  <c r="AR3280" i="3"/>
  <c r="AS3280" i="3"/>
  <c r="AT3280" i="3" s="1"/>
  <c r="AR3279" i="3"/>
  <c r="AS3279" i="3"/>
  <c r="AT3279" i="3" s="1"/>
  <c r="AR3278" i="3"/>
  <c r="AS3278" i="3"/>
  <c r="AT3278" i="3" s="1"/>
  <c r="AR3277" i="3"/>
  <c r="AS3277" i="3"/>
  <c r="AT3277" i="3" s="1"/>
  <c r="AR3276" i="3"/>
  <c r="AS3276" i="3"/>
  <c r="AT3276" i="3" s="1"/>
  <c r="AR3275" i="3"/>
  <c r="AS3275" i="3"/>
  <c r="AT3275" i="3" s="1"/>
  <c r="AR3274" i="3"/>
  <c r="AS3274" i="3"/>
  <c r="AT3274" i="3" s="1"/>
  <c r="AR3273" i="3"/>
  <c r="AS3273" i="3"/>
  <c r="AT3273" i="3" s="1"/>
  <c r="AR3272" i="3"/>
  <c r="AS3272" i="3"/>
  <c r="AT3272" i="3" s="1"/>
  <c r="AR3271" i="3"/>
  <c r="AS3271" i="3"/>
  <c r="AT3271" i="3" s="1"/>
  <c r="AR3270" i="3"/>
  <c r="AS3270" i="3"/>
  <c r="AT3270" i="3" s="1"/>
  <c r="AR3269" i="3"/>
  <c r="AS3269" i="3"/>
  <c r="AT3269" i="3" s="1"/>
  <c r="AR3268" i="3"/>
  <c r="AS3268" i="3"/>
  <c r="AT3268" i="3" s="1"/>
  <c r="AR3266" i="3"/>
  <c r="AS3266" i="3"/>
  <c r="AT3266" i="3" s="1"/>
  <c r="AR3265" i="3"/>
  <c r="AS3265" i="3"/>
  <c r="AT3265" i="3" s="1"/>
  <c r="AR3264" i="3"/>
  <c r="AS3264" i="3"/>
  <c r="AT3264" i="3" s="1"/>
  <c r="AR3263" i="3"/>
  <c r="AS3263" i="3"/>
  <c r="AT3263" i="3" s="1"/>
  <c r="AR3262" i="3"/>
  <c r="AS3262" i="3"/>
  <c r="AT3262" i="3" s="1"/>
  <c r="AR3260" i="3"/>
  <c r="AS3260" i="3"/>
  <c r="AT3260" i="3" s="1"/>
  <c r="AR3259" i="3"/>
  <c r="AS3259" i="3"/>
  <c r="AT3259" i="3" s="1"/>
  <c r="AR3258" i="3"/>
  <c r="AS3258" i="3"/>
  <c r="AT3258" i="3" s="1"/>
  <c r="AR3257" i="3"/>
  <c r="AS3257" i="3"/>
  <c r="AT3257" i="3" s="1"/>
  <c r="AR3256" i="3"/>
  <c r="AS3256" i="3"/>
  <c r="AT3256" i="3" s="1"/>
  <c r="AR3255" i="3"/>
  <c r="AS3255" i="3"/>
  <c r="AT3255" i="3" s="1"/>
  <c r="AR3254" i="3"/>
  <c r="AS3254" i="3"/>
  <c r="AT3254" i="3" s="1"/>
  <c r="AR3253" i="3"/>
  <c r="AS3253" i="3"/>
  <c r="AT3253" i="3" s="1"/>
  <c r="AR3252" i="3"/>
  <c r="AS3252" i="3"/>
  <c r="AT3252" i="3" s="1"/>
  <c r="AR3251" i="3"/>
  <c r="AS3251" i="3"/>
  <c r="AT3251" i="3" s="1"/>
  <c r="AR3249" i="3"/>
  <c r="AS3249" i="3"/>
  <c r="AT3249" i="3" s="1"/>
  <c r="AR3248" i="3"/>
  <c r="AS3248" i="3"/>
  <c r="AT3248" i="3" s="1"/>
  <c r="AR3247" i="3"/>
  <c r="AS3247" i="3"/>
  <c r="AT3247" i="3" s="1"/>
  <c r="AR3246" i="3"/>
  <c r="AS3246" i="3"/>
  <c r="AT3246" i="3" s="1"/>
  <c r="AR3245" i="3"/>
  <c r="AS3245" i="3"/>
  <c r="AT3245" i="3" s="1"/>
  <c r="AR3243" i="3"/>
  <c r="AS3243" i="3"/>
  <c r="AT3243" i="3" s="1"/>
  <c r="AR3242" i="3"/>
  <c r="AS3242" i="3"/>
  <c r="AT3242" i="3" s="1"/>
  <c r="AR3240" i="3"/>
  <c r="AS3240" i="3"/>
  <c r="AT3240" i="3" s="1"/>
  <c r="AR3239" i="3"/>
  <c r="AS3239" i="3"/>
  <c r="AT3239" i="3" s="1"/>
  <c r="AR3238" i="3"/>
  <c r="AS3238" i="3"/>
  <c r="AT3238" i="3" s="1"/>
  <c r="AR3237" i="3"/>
  <c r="AS3237" i="3"/>
  <c r="AT3237" i="3" s="1"/>
  <c r="AR3236" i="3"/>
  <c r="AS3236" i="3"/>
  <c r="AT3236" i="3" s="1"/>
  <c r="AR3235" i="3"/>
  <c r="AS3235" i="3"/>
  <c r="AT3235" i="3" s="1"/>
  <c r="AR3234" i="3"/>
  <c r="AS3234" i="3"/>
  <c r="AT3234" i="3" s="1"/>
  <c r="AR3233" i="3"/>
  <c r="AS3233" i="3"/>
  <c r="AT3233" i="3" s="1"/>
  <c r="AR3232" i="3"/>
  <c r="AS3232" i="3"/>
  <c r="AT3232" i="3" s="1"/>
  <c r="AR3230" i="3"/>
  <c r="AS3230" i="3"/>
  <c r="AT3230" i="3" s="1"/>
  <c r="AR3229" i="3"/>
  <c r="AS3229" i="3"/>
  <c r="AT3229" i="3" s="1"/>
  <c r="AR3228" i="3"/>
  <c r="AS3228" i="3"/>
  <c r="AT3228" i="3" s="1"/>
  <c r="AR3227" i="3"/>
  <c r="AS3227" i="3"/>
  <c r="AT3227" i="3" s="1"/>
  <c r="AR3226" i="3"/>
  <c r="AS3226" i="3"/>
  <c r="AT3226" i="3" s="1"/>
  <c r="AR3225" i="3"/>
  <c r="AS3225" i="3"/>
  <c r="AT3225" i="3" s="1"/>
  <c r="AR3224" i="3"/>
  <c r="AS3224" i="3"/>
  <c r="AT3224" i="3" s="1"/>
  <c r="AR3223" i="3"/>
  <c r="AS3223" i="3"/>
  <c r="AT3223" i="3" s="1"/>
  <c r="AR3222" i="3"/>
  <c r="AS3222" i="3"/>
  <c r="AT3222" i="3" s="1"/>
  <c r="AR3221" i="3"/>
  <c r="AS3221" i="3"/>
  <c r="AT3221" i="3" s="1"/>
  <c r="AS3220" i="3"/>
  <c r="AT3220" i="3" s="1"/>
  <c r="AR3220" i="3"/>
  <c r="AA3220" i="3"/>
  <c r="AU3220" i="3"/>
  <c r="AR3218" i="3"/>
  <c r="AS3218" i="3"/>
  <c r="AT3218" i="3" s="1"/>
  <c r="AR3217" i="3"/>
  <c r="AS3217" i="3"/>
  <c r="AT3217" i="3" s="1"/>
  <c r="AR3216" i="3"/>
  <c r="AS3216" i="3"/>
  <c r="AT3216" i="3" s="1"/>
  <c r="AR3214" i="3"/>
  <c r="AS3214" i="3"/>
  <c r="AT3214" i="3" s="1"/>
  <c r="AR3213" i="3"/>
  <c r="AS3213" i="3"/>
  <c r="AT3213" i="3" s="1"/>
  <c r="AR3212" i="3"/>
  <c r="AS3212" i="3"/>
  <c r="AT3212" i="3" s="1"/>
  <c r="AR3211" i="3"/>
  <c r="AS3211" i="3"/>
  <c r="AT3211" i="3" s="1"/>
  <c r="AR3210" i="3"/>
  <c r="AS3210" i="3"/>
  <c r="AT3210" i="3" s="1"/>
  <c r="AR3209" i="3"/>
  <c r="AS3209" i="3"/>
  <c r="AT3209" i="3" s="1"/>
  <c r="AR3208" i="3"/>
  <c r="AS3208" i="3"/>
  <c r="AT3208" i="3" s="1"/>
  <c r="AR3206" i="3"/>
  <c r="AS3206" i="3"/>
  <c r="AT3206" i="3" s="1"/>
  <c r="AR3205" i="3"/>
  <c r="AS3205" i="3"/>
  <c r="AT3205" i="3" s="1"/>
  <c r="AR3204" i="3"/>
  <c r="AS3204" i="3"/>
  <c r="AT3204" i="3" s="1"/>
  <c r="AR3203" i="3"/>
  <c r="AS3203" i="3"/>
  <c r="AT3203" i="3" s="1"/>
  <c r="AR3202" i="3"/>
  <c r="AS3202" i="3"/>
  <c r="AT3202" i="3" s="1"/>
  <c r="AR3201" i="3"/>
  <c r="AS3201" i="3"/>
  <c r="AT3201" i="3" s="1"/>
  <c r="AR3200" i="3"/>
  <c r="AS3200" i="3"/>
  <c r="AT3200" i="3" s="1"/>
  <c r="AR3199" i="3"/>
  <c r="AS3199" i="3"/>
  <c r="AT3199" i="3" s="1"/>
  <c r="AR3198" i="3"/>
  <c r="AS3198" i="3"/>
  <c r="AT3198" i="3" s="1"/>
  <c r="AR3197" i="3"/>
  <c r="AS3197" i="3"/>
  <c r="AT3197" i="3" s="1"/>
  <c r="AR3196" i="3"/>
  <c r="AS3196" i="3"/>
  <c r="AT3196" i="3" s="1"/>
  <c r="AR3195" i="3"/>
  <c r="AS3195" i="3"/>
  <c r="AT3195" i="3" s="1"/>
  <c r="AR3194" i="3"/>
  <c r="AS3194" i="3"/>
  <c r="AT3194" i="3" s="1"/>
  <c r="AR3193" i="3"/>
  <c r="AS3193" i="3"/>
  <c r="AT3193" i="3" s="1"/>
  <c r="AR3192" i="3"/>
  <c r="AS3192" i="3"/>
  <c r="AT3192" i="3" s="1"/>
  <c r="AR3191" i="3"/>
  <c r="AS3191" i="3"/>
  <c r="AT3191" i="3" s="1"/>
  <c r="AR3189" i="3"/>
  <c r="AS3189" i="3"/>
  <c r="AT3189" i="3" s="1"/>
  <c r="AR3188" i="3"/>
  <c r="AS3188" i="3"/>
  <c r="AT3188" i="3" s="1"/>
  <c r="AR3187" i="3"/>
  <c r="AS3187" i="3"/>
  <c r="AT3187" i="3" s="1"/>
  <c r="AR3186" i="3"/>
  <c r="AS3186" i="3"/>
  <c r="AT3186" i="3" s="1"/>
  <c r="AR3185" i="3"/>
  <c r="AS3185" i="3"/>
  <c r="AT3185" i="3" s="1"/>
  <c r="AR3184" i="3"/>
  <c r="AS3184" i="3"/>
  <c r="AT3184" i="3" s="1"/>
  <c r="AR3183" i="3"/>
  <c r="AS3183" i="3"/>
  <c r="AT3183" i="3" s="1"/>
  <c r="AR3182" i="3"/>
  <c r="AS3182" i="3"/>
  <c r="AT3182" i="3" s="1"/>
  <c r="AR3181" i="3"/>
  <c r="AS3181" i="3"/>
  <c r="AT3181" i="3" s="1"/>
  <c r="AR3180" i="3"/>
  <c r="AS3180" i="3"/>
  <c r="AT3180" i="3" s="1"/>
  <c r="AR3179" i="3"/>
  <c r="AS3179" i="3"/>
  <c r="AT3179" i="3" s="1"/>
  <c r="AR3177" i="3"/>
  <c r="AS3177" i="3"/>
  <c r="AT3177" i="3" s="1"/>
  <c r="AR3176" i="3"/>
  <c r="AS3176" i="3"/>
  <c r="AT3176" i="3" s="1"/>
  <c r="AR3175" i="3"/>
  <c r="AS3175" i="3"/>
  <c r="AT3175" i="3" s="1"/>
  <c r="AR3174" i="3"/>
  <c r="AS3174" i="3"/>
  <c r="AT3174" i="3" s="1"/>
  <c r="AR3173" i="3"/>
  <c r="AS3173" i="3"/>
  <c r="AT3173" i="3" s="1"/>
  <c r="AR3172" i="3"/>
  <c r="AS3172" i="3"/>
  <c r="AT3172" i="3" s="1"/>
  <c r="AR3171" i="3"/>
  <c r="AS3171" i="3"/>
  <c r="AT3171" i="3" s="1"/>
  <c r="AR3170" i="3"/>
  <c r="AS3170" i="3"/>
  <c r="AT3170" i="3" s="1"/>
  <c r="AR3169" i="3"/>
  <c r="AS3169" i="3"/>
  <c r="AT3169" i="3" s="1"/>
  <c r="AR3168" i="3"/>
  <c r="AS3168" i="3"/>
  <c r="AT3168" i="3" s="1"/>
  <c r="AR3166" i="3"/>
  <c r="AS3166" i="3"/>
  <c r="AT3166" i="3" s="1"/>
  <c r="AR3165" i="3"/>
  <c r="AS3165" i="3"/>
  <c r="AT3165" i="3" s="1"/>
  <c r="AR3164" i="3"/>
  <c r="AS3164" i="3"/>
  <c r="AT3164" i="3" s="1"/>
  <c r="AR3163" i="3"/>
  <c r="AS3163" i="3"/>
  <c r="AT3163" i="3" s="1"/>
  <c r="AR3162" i="3"/>
  <c r="AS3162" i="3"/>
  <c r="AT3162" i="3" s="1"/>
  <c r="AR3161" i="3"/>
  <c r="AS3161" i="3"/>
  <c r="AT3161" i="3" s="1"/>
  <c r="AR3160" i="3"/>
  <c r="AS3160" i="3"/>
  <c r="AT3160" i="3" s="1"/>
  <c r="AR3159" i="3"/>
  <c r="AS3159" i="3"/>
  <c r="AT3159" i="3" s="1"/>
  <c r="AR3158" i="3"/>
  <c r="AS3158" i="3"/>
  <c r="AT3158" i="3" s="1"/>
  <c r="AR3157" i="3"/>
  <c r="AS3157" i="3"/>
  <c r="AT3157" i="3" s="1"/>
  <c r="AR3156" i="3"/>
  <c r="AS3156" i="3"/>
  <c r="AT3156" i="3" s="1"/>
  <c r="AR3155" i="3"/>
  <c r="AS3155" i="3"/>
  <c r="AT3155" i="3" s="1"/>
  <c r="AR3154" i="3"/>
  <c r="AS3154" i="3"/>
  <c r="AT3154" i="3" s="1"/>
  <c r="AR3152" i="3"/>
  <c r="AS3152" i="3"/>
  <c r="AT3152" i="3" s="1"/>
  <c r="AR3151" i="3"/>
  <c r="AS3151" i="3"/>
  <c r="AT3151" i="3" s="1"/>
  <c r="AR3150" i="3"/>
  <c r="AS3150" i="3"/>
  <c r="AT3150" i="3" s="1"/>
  <c r="AR3149" i="3"/>
  <c r="AS3149" i="3"/>
  <c r="AT3149" i="3" s="1"/>
  <c r="AR3148" i="3"/>
  <c r="AS3148" i="3"/>
  <c r="AT3148" i="3" s="1"/>
  <c r="AR3147" i="3"/>
  <c r="AS3147" i="3"/>
  <c r="AT3147" i="3" s="1"/>
  <c r="AR3146" i="3"/>
  <c r="AS3146" i="3"/>
  <c r="AT3146" i="3" s="1"/>
  <c r="AR3145" i="3"/>
  <c r="AS3145" i="3"/>
  <c r="AT3145" i="3" s="1"/>
  <c r="AR3144" i="3"/>
  <c r="AS3144" i="3"/>
  <c r="AT3144" i="3" s="1"/>
  <c r="AR3141" i="3"/>
  <c r="AS3141" i="3"/>
  <c r="AT3141" i="3" s="1"/>
  <c r="AR3140" i="3"/>
  <c r="AS3140" i="3"/>
  <c r="AT3140" i="3" s="1"/>
  <c r="AR3139" i="3"/>
  <c r="AS3139" i="3"/>
  <c r="AT3139" i="3" s="1"/>
  <c r="AR3138" i="3"/>
  <c r="AS3138" i="3"/>
  <c r="AT3138" i="3" s="1"/>
  <c r="AR3136" i="3"/>
  <c r="AS3136" i="3"/>
  <c r="AT3136" i="3" s="1"/>
  <c r="AR3135" i="3"/>
  <c r="AS3135" i="3"/>
  <c r="AT3135" i="3" s="1"/>
  <c r="AR3134" i="3"/>
  <c r="AS3134" i="3"/>
  <c r="AT3134" i="3" s="1"/>
  <c r="AR3133" i="3"/>
  <c r="AS3133" i="3"/>
  <c r="AT3133" i="3" s="1"/>
  <c r="AR3131" i="3"/>
  <c r="AS3131" i="3"/>
  <c r="AT3131" i="3" s="1"/>
  <c r="AR3130" i="3"/>
  <c r="AS3130" i="3"/>
  <c r="AT3130" i="3" s="1"/>
  <c r="AR3129" i="3"/>
  <c r="AS3129" i="3"/>
  <c r="AT3129" i="3"/>
  <c r="AR3128" i="3"/>
  <c r="AS3128" i="3"/>
  <c r="AT3128" i="3" s="1"/>
  <c r="AR3127" i="3"/>
  <c r="AS3127" i="3"/>
  <c r="AT3127" i="3" s="1"/>
  <c r="AR3126" i="3"/>
  <c r="AS3126" i="3"/>
  <c r="AT3126" i="3" s="1"/>
  <c r="AR3125" i="3"/>
  <c r="AS3125" i="3"/>
  <c r="AT3125" i="3" s="1"/>
  <c r="AR3123" i="3"/>
  <c r="AS3123" i="3"/>
  <c r="AT3123" i="3" s="1"/>
  <c r="AR3122" i="3"/>
  <c r="AS3122" i="3"/>
  <c r="AT3122" i="3" s="1"/>
  <c r="AR3121" i="3"/>
  <c r="AS3121" i="3"/>
  <c r="AT3121" i="3" s="1"/>
  <c r="AR3120" i="3"/>
  <c r="AS3120" i="3"/>
  <c r="AT3120" i="3" s="1"/>
  <c r="AR3119" i="3"/>
  <c r="AS3119" i="3"/>
  <c r="AT3119" i="3" s="1"/>
  <c r="AR3118" i="3"/>
  <c r="AS3118" i="3"/>
  <c r="AT3118" i="3" s="1"/>
  <c r="AR3117" i="3"/>
  <c r="AS3117" i="3"/>
  <c r="AT3117" i="3" s="1"/>
  <c r="AR3116" i="3"/>
  <c r="AS3116" i="3"/>
  <c r="AT3116" i="3" s="1"/>
  <c r="AR3115" i="3"/>
  <c r="AS3115" i="3"/>
  <c r="AT3115" i="3" s="1"/>
  <c r="AR3114" i="3"/>
  <c r="AS3114" i="3"/>
  <c r="AT3114" i="3" s="1"/>
  <c r="AR3113" i="3"/>
  <c r="AS3113" i="3"/>
  <c r="AT3113" i="3" s="1"/>
  <c r="AR3112" i="3"/>
  <c r="AS3112" i="3"/>
  <c r="AT3112" i="3"/>
  <c r="AR3111" i="3"/>
  <c r="AS3111" i="3"/>
  <c r="AT3111" i="3" s="1"/>
  <c r="AR3110" i="3"/>
  <c r="AS3110" i="3"/>
  <c r="AT3110" i="3" s="1"/>
  <c r="AR3108" i="3"/>
  <c r="AS3108" i="3"/>
  <c r="AT3108" i="3" s="1"/>
  <c r="AR3107" i="3"/>
  <c r="AS3107" i="3"/>
  <c r="AT3107" i="3" s="1"/>
  <c r="AR3106" i="3"/>
  <c r="AS3106" i="3"/>
  <c r="AT3106" i="3" s="1"/>
  <c r="AR3105" i="3"/>
  <c r="AS3105" i="3"/>
  <c r="AT3105" i="3" s="1"/>
  <c r="AR3104" i="3"/>
  <c r="AS3104" i="3"/>
  <c r="AT3104" i="3" s="1"/>
  <c r="AR3102" i="3"/>
  <c r="AS3102" i="3"/>
  <c r="AT3102" i="3" s="1"/>
  <c r="AR3101" i="3"/>
  <c r="AS3101" i="3"/>
  <c r="AT3101" i="3" s="1"/>
  <c r="AR3100" i="3"/>
  <c r="AS3100" i="3"/>
  <c r="AT3100" i="3" s="1"/>
  <c r="AR3099" i="3"/>
  <c r="AS3099" i="3"/>
  <c r="AT3099" i="3" s="1"/>
  <c r="AR3098" i="3"/>
  <c r="AS3098" i="3"/>
  <c r="AT3098" i="3" s="1"/>
  <c r="AR3097" i="3"/>
  <c r="AS3097" i="3"/>
  <c r="AT3097" i="3" s="1"/>
  <c r="AR3096" i="3"/>
  <c r="AS3096" i="3"/>
  <c r="AT3096" i="3" s="1"/>
  <c r="AR3094" i="3"/>
  <c r="AS3094" i="3"/>
  <c r="AT3094" i="3" s="1"/>
  <c r="AR3092" i="3"/>
  <c r="AS3092" i="3"/>
  <c r="AT3092" i="3" s="1"/>
  <c r="AR3091" i="3"/>
  <c r="AS3091" i="3"/>
  <c r="AT3091" i="3" s="1"/>
  <c r="AR3090" i="3"/>
  <c r="AS3090" i="3"/>
  <c r="AT3090" i="3" s="1"/>
  <c r="AR3089" i="3"/>
  <c r="AS3089" i="3"/>
  <c r="AT3089" i="3" s="1"/>
  <c r="AR3088" i="3"/>
  <c r="AS3088" i="3"/>
  <c r="AT3088" i="3" s="1"/>
  <c r="AR3087" i="3"/>
  <c r="AS3087" i="3"/>
  <c r="AT3087" i="3" s="1"/>
  <c r="AR3086" i="3"/>
  <c r="AS3086" i="3"/>
  <c r="AT3086" i="3" s="1"/>
  <c r="AR3085" i="3"/>
  <c r="AS3085" i="3"/>
  <c r="AT3085" i="3" s="1"/>
  <c r="AR3084" i="3"/>
  <c r="AS3084" i="3"/>
  <c r="AT3084" i="3" s="1"/>
  <c r="AR3083" i="3"/>
  <c r="AS3083" i="3"/>
  <c r="AT3083" i="3" s="1"/>
  <c r="AR3082" i="3"/>
  <c r="AS3082" i="3"/>
  <c r="AT3082" i="3" s="1"/>
  <c r="AR3080" i="3"/>
  <c r="AS3080" i="3"/>
  <c r="AT3080" i="3" s="1"/>
  <c r="AR3079" i="3"/>
  <c r="AS3079" i="3"/>
  <c r="AT3079" i="3" s="1"/>
  <c r="AR3078" i="3"/>
  <c r="AS3078" i="3"/>
  <c r="AT3078" i="3" s="1"/>
  <c r="AR3077" i="3"/>
  <c r="AS3077" i="3"/>
  <c r="AT3077" i="3" s="1"/>
  <c r="AR3076" i="3"/>
  <c r="AS3076" i="3"/>
  <c r="AT3076" i="3" s="1"/>
  <c r="AR3074" i="3"/>
  <c r="AS3074" i="3"/>
  <c r="AT3074" i="3" s="1"/>
  <c r="AR3073" i="3"/>
  <c r="AS3073" i="3"/>
  <c r="AT3073" i="3" s="1"/>
  <c r="AR3072" i="3"/>
  <c r="AS3072" i="3"/>
  <c r="AT3072" i="3" s="1"/>
  <c r="AR3071" i="3"/>
  <c r="AS3071" i="3"/>
  <c r="AT3071" i="3" s="1"/>
  <c r="AR3070" i="3"/>
  <c r="AS3070" i="3"/>
  <c r="AT3070" i="3" s="1"/>
  <c r="AR3069" i="3"/>
  <c r="AS3069" i="3"/>
  <c r="AT3069" i="3" s="1"/>
  <c r="AR3068" i="3"/>
  <c r="AS3068" i="3"/>
  <c r="AT3068" i="3" s="1"/>
  <c r="AR3067" i="3"/>
  <c r="AS3067" i="3"/>
  <c r="AT3067" i="3" s="1"/>
  <c r="AR3065" i="3"/>
  <c r="AS3065" i="3"/>
  <c r="AT3065" i="3" s="1"/>
  <c r="AR3064" i="3"/>
  <c r="AS3064" i="3"/>
  <c r="AT3064" i="3" s="1"/>
  <c r="AR3062" i="3"/>
  <c r="AS3062" i="3"/>
  <c r="AT3062" i="3" s="1"/>
  <c r="AR3061" i="3"/>
  <c r="AS3061" i="3"/>
  <c r="AT3061" i="3" s="1"/>
  <c r="AR3060" i="3"/>
  <c r="AS3060" i="3"/>
  <c r="AT3060" i="3" s="1"/>
  <c r="AR3059" i="3"/>
  <c r="AS3059" i="3"/>
  <c r="AT3059" i="3" s="1"/>
  <c r="AR3058" i="3"/>
  <c r="AS3058" i="3"/>
  <c r="AT3058" i="3" s="1"/>
  <c r="AR3057" i="3"/>
  <c r="AS3057" i="3"/>
  <c r="AT3057" i="3" s="1"/>
  <c r="AR3056" i="3"/>
  <c r="AS3056" i="3"/>
  <c r="AT3056" i="3" s="1"/>
  <c r="AR3055" i="3"/>
  <c r="AS3055" i="3"/>
  <c r="AT3055" i="3" s="1"/>
  <c r="AR3054" i="3"/>
  <c r="AS3054" i="3"/>
  <c r="AT3054" i="3"/>
  <c r="AR3053" i="3"/>
  <c r="AS3053" i="3"/>
  <c r="AT3053" i="3"/>
  <c r="AR3052" i="3"/>
  <c r="AS3052" i="3"/>
  <c r="AT3052" i="3" s="1"/>
  <c r="AR3051" i="3"/>
  <c r="AS3051" i="3"/>
  <c r="AT3051" i="3" s="1"/>
  <c r="AR3050" i="3"/>
  <c r="AS3050" i="3"/>
  <c r="AT3050" i="3" s="1"/>
  <c r="AR3049" i="3"/>
  <c r="AS3049" i="3"/>
  <c r="AT3049" i="3" s="1"/>
  <c r="AR3048" i="3"/>
  <c r="AS3048" i="3"/>
  <c r="AT3048" i="3" s="1"/>
  <c r="AR3047" i="3"/>
  <c r="AS3047" i="3"/>
  <c r="AT3047" i="3" s="1"/>
  <c r="AR3046" i="3"/>
  <c r="AS3046" i="3"/>
  <c r="AT3046" i="3" s="1"/>
  <c r="AR3045" i="3"/>
  <c r="AS3045" i="3"/>
  <c r="AT3045" i="3" s="1"/>
  <c r="AR3044" i="3"/>
  <c r="AS3044" i="3"/>
  <c r="AT3044" i="3" s="1"/>
  <c r="AR3043" i="3"/>
  <c r="AS3043" i="3"/>
  <c r="AT3043" i="3" s="1"/>
  <c r="AR3042" i="3"/>
  <c r="AS3042" i="3"/>
  <c r="AT3042" i="3" s="1"/>
  <c r="AR3041" i="3"/>
  <c r="AS3041" i="3"/>
  <c r="AT3041" i="3" s="1"/>
  <c r="AR3040" i="3"/>
  <c r="AS3040" i="3"/>
  <c r="AT3040" i="3" s="1"/>
  <c r="AR3039" i="3"/>
  <c r="AS3039" i="3"/>
  <c r="AT3039" i="3" s="1"/>
  <c r="AR3038" i="3"/>
  <c r="AS3038" i="3"/>
  <c r="AT3038" i="3" s="1"/>
  <c r="AR3037" i="3"/>
  <c r="AS3037" i="3"/>
  <c r="AT3037" i="3" s="1"/>
  <c r="AR3036" i="3"/>
  <c r="AS3036" i="3"/>
  <c r="AT3036" i="3" s="1"/>
  <c r="AR3035" i="3"/>
  <c r="AS3035" i="3"/>
  <c r="AT3035" i="3" s="1"/>
  <c r="AR3033" i="3"/>
  <c r="AS3033" i="3"/>
  <c r="AT3033" i="3" s="1"/>
  <c r="AR3032" i="3"/>
  <c r="AS3032" i="3"/>
  <c r="AT3032" i="3" s="1"/>
  <c r="AR3031" i="3"/>
  <c r="AS3031" i="3"/>
  <c r="AT3031" i="3" s="1"/>
  <c r="AR3030" i="3"/>
  <c r="AS3030" i="3"/>
  <c r="AT3030" i="3" s="1"/>
  <c r="AR3029" i="3"/>
  <c r="AS3029" i="3"/>
  <c r="AT3029" i="3" s="1"/>
  <c r="AR3028" i="3"/>
  <c r="AS3028" i="3"/>
  <c r="AT3028" i="3" s="1"/>
  <c r="AR3027" i="3"/>
  <c r="AS3027" i="3"/>
  <c r="AT3027" i="3" s="1"/>
  <c r="AR3026" i="3"/>
  <c r="AS3026" i="3"/>
  <c r="AT3026" i="3" s="1"/>
  <c r="AR3025" i="3"/>
  <c r="AS3025" i="3"/>
  <c r="AT3025" i="3" s="1"/>
  <c r="AR3023" i="3"/>
  <c r="AS3023" i="3"/>
  <c r="AT3023" i="3" s="1"/>
  <c r="AR3022" i="3"/>
  <c r="AS3022" i="3"/>
  <c r="AT3022" i="3" s="1"/>
  <c r="AR3019" i="3"/>
  <c r="AS3019" i="3"/>
  <c r="AT3019" i="3" s="1"/>
  <c r="AR3018" i="3"/>
  <c r="AS3018" i="3"/>
  <c r="AT3018" i="3" s="1"/>
  <c r="AR3017" i="3"/>
  <c r="AS3017" i="3"/>
  <c r="AT3017" i="3" s="1"/>
  <c r="AR3016" i="3"/>
  <c r="AS3016" i="3"/>
  <c r="AT3016" i="3" s="1"/>
  <c r="AR3015" i="3"/>
  <c r="AS3015" i="3"/>
  <c r="AT3015" i="3" s="1"/>
  <c r="AR3014" i="3"/>
  <c r="AS3014" i="3"/>
  <c r="AT3014" i="3" s="1"/>
  <c r="AR3012" i="3"/>
  <c r="AS3012" i="3"/>
  <c r="AT3012" i="3" s="1"/>
  <c r="AR3010" i="3"/>
  <c r="AS3010" i="3"/>
  <c r="AT3010" i="3" s="1"/>
  <c r="AR3009" i="3"/>
  <c r="AS3009" i="3"/>
  <c r="AT3009" i="3" s="1"/>
  <c r="AR3008" i="3"/>
  <c r="AS3008" i="3"/>
  <c r="AT3008" i="3" s="1"/>
  <c r="AR3007" i="3"/>
  <c r="AS3007" i="3"/>
  <c r="AT3007" i="3" s="1"/>
  <c r="AR3006" i="3"/>
  <c r="AS3006" i="3"/>
  <c r="AT3006" i="3" s="1"/>
  <c r="AR3005" i="3"/>
  <c r="AS3005" i="3"/>
  <c r="AT3005" i="3" s="1"/>
  <c r="AR3004" i="3"/>
  <c r="AS3004" i="3"/>
  <c r="AT3004" i="3" s="1"/>
  <c r="AR3003" i="3"/>
  <c r="AS3003" i="3"/>
  <c r="AT3003" i="3" s="1"/>
  <c r="AR3001" i="3"/>
  <c r="AS3001" i="3"/>
  <c r="AT3001" i="3" s="1"/>
  <c r="AR3000" i="3"/>
  <c r="AS3000" i="3"/>
  <c r="AT3000" i="3" s="1"/>
  <c r="AR2999" i="3"/>
  <c r="AS2999" i="3"/>
  <c r="AT2999" i="3" s="1"/>
  <c r="AR2998" i="3"/>
  <c r="AS2998" i="3"/>
  <c r="AT2998" i="3" s="1"/>
  <c r="AR2997" i="3"/>
  <c r="AS2997" i="3"/>
  <c r="AT2997" i="3"/>
  <c r="AR2996" i="3"/>
  <c r="AS2996" i="3"/>
  <c r="AT2996" i="3" s="1"/>
  <c r="AR2995" i="3"/>
  <c r="AS2995" i="3"/>
  <c r="AT2995" i="3" s="1"/>
  <c r="AR2994" i="3"/>
  <c r="AS2994" i="3"/>
  <c r="AT2994" i="3" s="1"/>
  <c r="AR2993" i="3"/>
  <c r="AS2993" i="3"/>
  <c r="AT2993" i="3" s="1"/>
  <c r="AR2992" i="3"/>
  <c r="AS2992" i="3"/>
  <c r="AT2992" i="3" s="1"/>
  <c r="AR2991" i="3"/>
  <c r="AS2991" i="3"/>
  <c r="AT2991" i="3"/>
  <c r="AR2990" i="3"/>
  <c r="AS2990" i="3"/>
  <c r="AT2990" i="3" s="1"/>
  <c r="AR2989" i="3"/>
  <c r="AS2989" i="3"/>
  <c r="AT2989" i="3" s="1"/>
  <c r="AR2988" i="3"/>
  <c r="AS2988" i="3"/>
  <c r="AT2988" i="3" s="1"/>
  <c r="AR2986" i="3"/>
  <c r="AS2986" i="3"/>
  <c r="AT2986" i="3" s="1"/>
  <c r="AR2985" i="3"/>
  <c r="AS2985" i="3"/>
  <c r="AT2985" i="3" s="1"/>
  <c r="AR2984" i="3"/>
  <c r="AS2984" i="3"/>
  <c r="AT2984" i="3" s="1"/>
  <c r="AR2983" i="3"/>
  <c r="AS2983" i="3"/>
  <c r="AT2983" i="3" s="1"/>
  <c r="AR2982" i="3"/>
  <c r="AS2982" i="3"/>
  <c r="AT2982" i="3" s="1"/>
  <c r="AR2981" i="3"/>
  <c r="AS2981" i="3"/>
  <c r="AT2981" i="3" s="1"/>
  <c r="AR2979" i="3"/>
  <c r="AS2979" i="3"/>
  <c r="AT2979" i="3" s="1"/>
  <c r="AR2978" i="3"/>
  <c r="AS2978" i="3"/>
  <c r="AT2978" i="3" s="1"/>
  <c r="AR2977" i="3"/>
  <c r="AS2977" i="3"/>
  <c r="AT2977" i="3" s="1"/>
  <c r="AR2975" i="3"/>
  <c r="AS2975" i="3"/>
  <c r="AT2975" i="3" s="1"/>
  <c r="AR2974" i="3"/>
  <c r="AS2974" i="3"/>
  <c r="AT2974" i="3" s="1"/>
  <c r="AR2972" i="3"/>
  <c r="AS2972" i="3"/>
  <c r="AT2972" i="3" s="1"/>
  <c r="AR2971" i="3"/>
  <c r="AS2971" i="3"/>
  <c r="AT2971" i="3" s="1"/>
  <c r="AR2970" i="3"/>
  <c r="AS2970" i="3"/>
  <c r="AT2970" i="3" s="1"/>
  <c r="AR2968" i="3"/>
  <c r="AS2968" i="3"/>
  <c r="AT2968" i="3" s="1"/>
  <c r="AR2967" i="3"/>
  <c r="AS2967" i="3"/>
  <c r="AT2967" i="3"/>
  <c r="AR2966" i="3"/>
  <c r="AS2966" i="3"/>
  <c r="AT2966" i="3" s="1"/>
  <c r="AR2965" i="3"/>
  <c r="AS2965" i="3"/>
  <c r="AT2965" i="3" s="1"/>
  <c r="AR2964" i="3"/>
  <c r="AS2964" i="3"/>
  <c r="AT2964" i="3" s="1"/>
  <c r="AR2962" i="3"/>
  <c r="AS2962" i="3"/>
  <c r="AT2962" i="3" s="1"/>
  <c r="AR2960" i="3"/>
  <c r="AS2960" i="3"/>
  <c r="AT2960" i="3" s="1"/>
  <c r="AR2959" i="3"/>
  <c r="AS2959" i="3"/>
  <c r="AT2959" i="3" s="1"/>
  <c r="AR2957" i="3"/>
  <c r="AS2957" i="3"/>
  <c r="AT2957" i="3" s="1"/>
  <c r="AR2956" i="3"/>
  <c r="AS2956" i="3"/>
  <c r="AT2956" i="3" s="1"/>
  <c r="AR2955" i="3"/>
  <c r="AS2955" i="3"/>
  <c r="AT2955" i="3" s="1"/>
  <c r="AR2954" i="3"/>
  <c r="AS2954" i="3"/>
  <c r="AT2954" i="3" s="1"/>
  <c r="AR2953" i="3"/>
  <c r="AS2953" i="3"/>
  <c r="AT2953" i="3" s="1"/>
  <c r="AR2952" i="3"/>
  <c r="AS2952" i="3"/>
  <c r="AT2952" i="3" s="1"/>
  <c r="AR2951" i="3"/>
  <c r="AS2951" i="3"/>
  <c r="AT2951" i="3" s="1"/>
  <c r="AR2950" i="3"/>
  <c r="AS2950" i="3"/>
  <c r="AT2950" i="3" s="1"/>
  <c r="AR2948" i="3"/>
  <c r="AS2948" i="3"/>
  <c r="AT2948" i="3" s="1"/>
  <c r="AR2947" i="3"/>
  <c r="AS2947" i="3"/>
  <c r="AT2947" i="3"/>
  <c r="AR2946" i="3"/>
  <c r="AS2946" i="3"/>
  <c r="AT2946" i="3" s="1"/>
  <c r="AR2945" i="3"/>
  <c r="AS2945" i="3"/>
  <c r="AT2945" i="3" s="1"/>
  <c r="AR2944" i="3"/>
  <c r="AS2944" i="3"/>
  <c r="AT2944" i="3" s="1"/>
  <c r="AR2942" i="3"/>
  <c r="AS2942" i="3"/>
  <c r="AT2942" i="3" s="1"/>
  <c r="AR2941" i="3"/>
  <c r="AS2941" i="3"/>
  <c r="AT2941" i="3" s="1"/>
  <c r="AR2940" i="3"/>
  <c r="AS2940" i="3"/>
  <c r="AT2940" i="3" s="1"/>
  <c r="AR2939" i="3"/>
  <c r="AS2939" i="3"/>
  <c r="AT2939" i="3" s="1"/>
  <c r="AR2938" i="3"/>
  <c r="AS2938" i="3"/>
  <c r="AT2938" i="3" s="1"/>
  <c r="AR2937" i="3"/>
  <c r="AS2937" i="3"/>
  <c r="AT2937" i="3" s="1"/>
  <c r="AR2935" i="3"/>
  <c r="AS2935" i="3"/>
  <c r="AT2935" i="3" s="1"/>
  <c r="AR2934" i="3"/>
  <c r="AS2934" i="3"/>
  <c r="AT2934" i="3" s="1"/>
  <c r="AR2932" i="3"/>
  <c r="AS2932" i="3"/>
  <c r="AT2932" i="3" s="1"/>
  <c r="AR2931" i="3"/>
  <c r="AS2931" i="3"/>
  <c r="AT2931" i="3" s="1"/>
  <c r="AR2930" i="3"/>
  <c r="AS2930" i="3"/>
  <c r="AT2930" i="3" s="1"/>
  <c r="AR2929" i="3"/>
  <c r="AS2929" i="3"/>
  <c r="AT2929" i="3" s="1"/>
  <c r="AR2928" i="3"/>
  <c r="AS2928" i="3"/>
  <c r="AT2928" i="3" s="1"/>
  <c r="AR2927" i="3"/>
  <c r="AS2927" i="3"/>
  <c r="AT2927" i="3" s="1"/>
  <c r="AR2926" i="3"/>
  <c r="AS2926" i="3"/>
  <c r="AT2926" i="3" s="1"/>
  <c r="AR2925" i="3"/>
  <c r="AS2925" i="3"/>
  <c r="AT2925" i="3" s="1"/>
  <c r="AR2924" i="3"/>
  <c r="AS2924" i="3"/>
  <c r="AT2924" i="3" s="1"/>
  <c r="AR2923" i="3"/>
  <c r="AS2923" i="3"/>
  <c r="AT2923" i="3" s="1"/>
  <c r="AR2922" i="3"/>
  <c r="AS2922" i="3"/>
  <c r="AT2922" i="3" s="1"/>
  <c r="AR2920" i="3"/>
  <c r="AS2920" i="3"/>
  <c r="AT2920" i="3" s="1"/>
  <c r="AR2919" i="3"/>
  <c r="AS2919" i="3"/>
  <c r="AT2919" i="3" s="1"/>
  <c r="AR2918" i="3"/>
  <c r="AS2918" i="3"/>
  <c r="AT2918" i="3" s="1"/>
  <c r="AR2917" i="3"/>
  <c r="AS2917" i="3"/>
  <c r="AT2917" i="3" s="1"/>
  <c r="AR2915" i="3"/>
  <c r="AS2915" i="3"/>
  <c r="AT2915" i="3" s="1"/>
  <c r="AR2914" i="3"/>
  <c r="AS2914" i="3"/>
  <c r="AT2914" i="3" s="1"/>
  <c r="AR2913" i="3"/>
  <c r="AS2913" i="3"/>
  <c r="AT2913" i="3" s="1"/>
  <c r="AR2912" i="3"/>
  <c r="AS2912" i="3"/>
  <c r="AT2912" i="3" s="1"/>
  <c r="AR2910" i="3"/>
  <c r="AS2910" i="3"/>
  <c r="AT2910" i="3" s="1"/>
  <c r="AR2908" i="3"/>
  <c r="AS2908" i="3"/>
  <c r="AT2908" i="3" s="1"/>
  <c r="AR2907" i="3"/>
  <c r="AS2907" i="3"/>
  <c r="AT2907" i="3" s="1"/>
  <c r="AR2906" i="3"/>
  <c r="AS2906" i="3"/>
  <c r="AT2906" i="3" s="1"/>
  <c r="AR2905" i="3"/>
  <c r="AS2905" i="3"/>
  <c r="AT2905" i="3" s="1"/>
  <c r="AR2903" i="3"/>
  <c r="AS2903" i="3"/>
  <c r="AT2903" i="3" s="1"/>
  <c r="AR2900" i="3"/>
  <c r="AS2900" i="3"/>
  <c r="AT2900" i="3" s="1"/>
  <c r="AR2899" i="3"/>
  <c r="AS2899" i="3"/>
  <c r="AT2899" i="3" s="1"/>
  <c r="AR2898" i="3"/>
  <c r="AS2898" i="3"/>
  <c r="AT2898" i="3" s="1"/>
  <c r="AR2897" i="3"/>
  <c r="AS2897" i="3"/>
  <c r="AT2897" i="3" s="1"/>
  <c r="AR2896" i="3"/>
  <c r="AS2896" i="3"/>
  <c r="AT2896" i="3" s="1"/>
  <c r="AR2895" i="3"/>
  <c r="AS2895" i="3"/>
  <c r="AT2895" i="3" s="1"/>
  <c r="AR2894" i="3"/>
  <c r="AS2894" i="3"/>
  <c r="AT2894" i="3" s="1"/>
  <c r="AR2893" i="3"/>
  <c r="AS2893" i="3"/>
  <c r="AT2893" i="3" s="1"/>
  <c r="AR2892" i="3"/>
  <c r="AS2892" i="3"/>
  <c r="AT2892" i="3" s="1"/>
  <c r="AR2891" i="3"/>
  <c r="AS2891" i="3"/>
  <c r="AT2891" i="3" s="1"/>
  <c r="AR2890" i="3"/>
  <c r="AS2890" i="3"/>
  <c r="AT2890" i="3" s="1"/>
  <c r="AR2889" i="3"/>
  <c r="AS2889" i="3"/>
  <c r="AT2889" i="3" s="1"/>
  <c r="AR2888" i="3"/>
  <c r="AS2888" i="3"/>
  <c r="AT2888" i="3" s="1"/>
  <c r="AR2887" i="3"/>
  <c r="AS2887" i="3"/>
  <c r="AT2887" i="3" s="1"/>
  <c r="AR2886" i="3"/>
  <c r="AS2886" i="3"/>
  <c r="AT2886" i="3" s="1"/>
  <c r="AR2885" i="3"/>
  <c r="AS2885" i="3"/>
  <c r="AT2885" i="3" s="1"/>
  <c r="AR2883" i="3"/>
  <c r="AS2883" i="3"/>
  <c r="AT2883" i="3" s="1"/>
  <c r="AR2882" i="3"/>
  <c r="AS2882" i="3"/>
  <c r="AT2882" i="3" s="1"/>
  <c r="AR2881" i="3"/>
  <c r="AS2881" i="3"/>
  <c r="AT2881" i="3" s="1"/>
  <c r="AR2880" i="3"/>
  <c r="AS2880" i="3"/>
  <c r="AT2880" i="3" s="1"/>
  <c r="AR2879" i="3"/>
  <c r="AS2879" i="3"/>
  <c r="AT2879" i="3" s="1"/>
  <c r="AR2878" i="3"/>
  <c r="AS2878" i="3"/>
  <c r="AT2878" i="3" s="1"/>
  <c r="AR2877" i="3"/>
  <c r="AS2877" i="3"/>
  <c r="AT2877" i="3" s="1"/>
  <c r="AR2876" i="3"/>
  <c r="AS2876" i="3"/>
  <c r="AT2876" i="3" s="1"/>
  <c r="AR2874" i="3"/>
  <c r="AS2874" i="3"/>
  <c r="AT2874" i="3" s="1"/>
  <c r="AR2872" i="3"/>
  <c r="AS2872" i="3"/>
  <c r="AT2872" i="3" s="1"/>
  <c r="AR2871" i="3"/>
  <c r="AS2871" i="3"/>
  <c r="AT2871" i="3" s="1"/>
  <c r="AR2870" i="3"/>
  <c r="AS2870" i="3"/>
  <c r="AT2870" i="3" s="1"/>
  <c r="AR2869" i="3"/>
  <c r="AS2869" i="3"/>
  <c r="AT2869" i="3" s="1"/>
  <c r="AR2868" i="3"/>
  <c r="AS2868" i="3"/>
  <c r="AT2868" i="3" s="1"/>
  <c r="AR2867" i="3"/>
  <c r="AS2867" i="3"/>
  <c r="AT2867" i="3" s="1"/>
  <c r="AR2866" i="3"/>
  <c r="AS2866" i="3"/>
  <c r="AT2866" i="3" s="1"/>
  <c r="AR2865" i="3"/>
  <c r="AS2865" i="3"/>
  <c r="AT2865" i="3" s="1"/>
  <c r="AR2864" i="3"/>
  <c r="AS2864" i="3"/>
  <c r="AT2864" i="3" s="1"/>
  <c r="AR2863" i="3"/>
  <c r="AS2863" i="3"/>
  <c r="AT2863" i="3" s="1"/>
  <c r="AR2861" i="3"/>
  <c r="AS2861" i="3"/>
  <c r="AT2861" i="3" s="1"/>
  <c r="AR2859" i="3"/>
  <c r="AS2859" i="3"/>
  <c r="AT2859" i="3" s="1"/>
  <c r="AR2858" i="3"/>
  <c r="AS2858" i="3"/>
  <c r="AT2858" i="3" s="1"/>
  <c r="AR2857" i="3"/>
  <c r="AS2857" i="3"/>
  <c r="AT2857" i="3" s="1"/>
  <c r="AR2856" i="3"/>
  <c r="AS2856" i="3"/>
  <c r="AT2856" i="3"/>
  <c r="AR2854" i="3"/>
  <c r="AS2854" i="3"/>
  <c r="AT2854" i="3" s="1"/>
  <c r="AR2853" i="3"/>
  <c r="AS2853" i="3"/>
  <c r="AT2853" i="3" s="1"/>
  <c r="AR2851" i="3"/>
  <c r="AS2851" i="3"/>
  <c r="AT2851" i="3" s="1"/>
  <c r="AR2850" i="3"/>
  <c r="AS2850" i="3"/>
  <c r="AT2850" i="3" s="1"/>
  <c r="AR2849" i="3"/>
  <c r="AS2849" i="3"/>
  <c r="AT2849" i="3" s="1"/>
  <c r="AR2848" i="3"/>
  <c r="AS2848" i="3"/>
  <c r="AT2848" i="3"/>
  <c r="AR2847" i="3"/>
  <c r="AS2847" i="3"/>
  <c r="AT2847" i="3" s="1"/>
  <c r="AR2846" i="3"/>
  <c r="AS2846" i="3"/>
  <c r="AT2846" i="3" s="1"/>
  <c r="AR2845" i="3"/>
  <c r="AS2845" i="3"/>
  <c r="AT2845" i="3" s="1"/>
  <c r="AR2844" i="3"/>
  <c r="AS2844" i="3"/>
  <c r="AT2844" i="3" s="1"/>
  <c r="AR2843" i="3"/>
  <c r="AS2843" i="3"/>
  <c r="AT2843" i="3" s="1"/>
  <c r="AR2842" i="3"/>
  <c r="AS2842" i="3"/>
  <c r="AT2842" i="3" s="1"/>
  <c r="AR2841" i="3"/>
  <c r="AS2841" i="3"/>
  <c r="AT2841" i="3" s="1"/>
  <c r="AR2839" i="3"/>
  <c r="AS2839" i="3"/>
  <c r="AT2839" i="3" s="1"/>
  <c r="AR2838" i="3"/>
  <c r="AS2838" i="3"/>
  <c r="AT2838" i="3" s="1"/>
  <c r="AR2837" i="3"/>
  <c r="AS2837" i="3"/>
  <c r="AT2837" i="3" s="1"/>
  <c r="AR2836" i="3"/>
  <c r="AS2836" i="3"/>
  <c r="AT2836" i="3" s="1"/>
  <c r="AR2835" i="3"/>
  <c r="AS2835" i="3"/>
  <c r="AT2835" i="3"/>
  <c r="AR2834" i="3"/>
  <c r="AS2834" i="3"/>
  <c r="AT2834" i="3" s="1"/>
  <c r="AR2833" i="3"/>
  <c r="AS2833" i="3"/>
  <c r="AT2833" i="3" s="1"/>
  <c r="AR2832" i="3"/>
  <c r="AS2832" i="3"/>
  <c r="AT2832" i="3" s="1"/>
  <c r="AR2831" i="3"/>
  <c r="AS2831" i="3"/>
  <c r="AT2831" i="3" s="1"/>
  <c r="AR2830" i="3"/>
  <c r="AS2830" i="3"/>
  <c r="AT2830" i="3" s="1"/>
  <c r="AR2829" i="3"/>
  <c r="AS2829" i="3"/>
  <c r="AT2829" i="3" s="1"/>
  <c r="AR2828" i="3"/>
  <c r="AS2828" i="3"/>
  <c r="AT2828" i="3"/>
  <c r="AR2826" i="3"/>
  <c r="AS2826" i="3"/>
  <c r="AT2826" i="3"/>
  <c r="AR2825" i="3"/>
  <c r="AS2825" i="3"/>
  <c r="AT2825" i="3" s="1"/>
  <c r="AR2824" i="3"/>
  <c r="AS2824" i="3"/>
  <c r="AT2824" i="3" s="1"/>
  <c r="AR2823" i="3"/>
  <c r="AS2823" i="3"/>
  <c r="AT2823" i="3" s="1"/>
  <c r="AR2822" i="3"/>
  <c r="AS2822" i="3"/>
  <c r="AT2822" i="3"/>
  <c r="AR2821" i="3"/>
  <c r="AS2821" i="3"/>
  <c r="AT2821" i="3" s="1"/>
  <c r="AR2820" i="3"/>
  <c r="AS2820" i="3"/>
  <c r="AT2820" i="3" s="1"/>
  <c r="AR2819" i="3"/>
  <c r="AS2819" i="3"/>
  <c r="AT2819" i="3" s="1"/>
  <c r="AR2818" i="3"/>
  <c r="AS2818" i="3"/>
  <c r="AT2818" i="3" s="1"/>
  <c r="AR2817" i="3"/>
  <c r="AS2817" i="3"/>
  <c r="AT2817" i="3" s="1"/>
  <c r="AR2816" i="3"/>
  <c r="AS2816" i="3"/>
  <c r="AT2816" i="3" s="1"/>
  <c r="AR2815" i="3"/>
  <c r="AS2815" i="3"/>
  <c r="AT2815" i="3" s="1"/>
  <c r="AR2814" i="3"/>
  <c r="AS2814" i="3"/>
  <c r="AT2814" i="3" s="1"/>
  <c r="AR2813" i="3"/>
  <c r="AS2813" i="3"/>
  <c r="AT2813" i="3" s="1"/>
  <c r="AR2812" i="3"/>
  <c r="AS2812" i="3"/>
  <c r="AT2812" i="3" s="1"/>
  <c r="AR2811" i="3"/>
  <c r="AS2811" i="3"/>
  <c r="AT2811" i="3"/>
  <c r="AR2810" i="3"/>
  <c r="AS2810" i="3"/>
  <c r="AT2810" i="3" s="1"/>
  <c r="AR2809" i="3"/>
  <c r="AS2809" i="3"/>
  <c r="AT2809" i="3" s="1"/>
  <c r="AR2808" i="3"/>
  <c r="AS2808" i="3"/>
  <c r="AT2808" i="3" s="1"/>
  <c r="AR2807" i="3"/>
  <c r="AS2807" i="3"/>
  <c r="AT2807" i="3" s="1"/>
  <c r="AR2806" i="3"/>
  <c r="AS2806" i="3"/>
  <c r="AT2806" i="3" s="1"/>
  <c r="AR2805" i="3"/>
  <c r="AS2805" i="3"/>
  <c r="AT2805" i="3"/>
  <c r="AR2804" i="3"/>
  <c r="AS2804" i="3"/>
  <c r="AT2804" i="3" s="1"/>
  <c r="AR2803" i="3"/>
  <c r="AS2803" i="3"/>
  <c r="AT2803" i="3" s="1"/>
  <c r="AR2802" i="3"/>
  <c r="AS2802" i="3"/>
  <c r="AT2802" i="3" s="1"/>
  <c r="AR2801" i="3"/>
  <c r="AS2801" i="3"/>
  <c r="AT2801" i="3" s="1"/>
  <c r="AR2800" i="3"/>
  <c r="AS2800" i="3"/>
  <c r="AT2800" i="3" s="1"/>
  <c r="AR2799" i="3"/>
  <c r="AS2799" i="3"/>
  <c r="AT2799" i="3" s="1"/>
  <c r="AR2798" i="3"/>
  <c r="AS2798" i="3"/>
  <c r="AT2798" i="3" s="1"/>
  <c r="AR2797" i="3"/>
  <c r="AS2797" i="3"/>
  <c r="AT2797" i="3" s="1"/>
  <c r="AR2796" i="3"/>
  <c r="AS2796" i="3"/>
  <c r="AT2796" i="3" s="1"/>
  <c r="AR2795" i="3"/>
  <c r="AS2795" i="3"/>
  <c r="AT2795" i="3" s="1"/>
  <c r="AR2794" i="3"/>
  <c r="AS2794" i="3"/>
  <c r="AT2794" i="3" s="1"/>
  <c r="AR2793" i="3"/>
  <c r="AS2793" i="3"/>
  <c r="AT2793" i="3" s="1"/>
  <c r="AR2792" i="3"/>
  <c r="AS2792" i="3"/>
  <c r="AT2792" i="3" s="1"/>
  <c r="AR2791" i="3"/>
  <c r="AS2791" i="3"/>
  <c r="AT2791" i="3" s="1"/>
  <c r="AR2790" i="3"/>
  <c r="AS2790" i="3"/>
  <c r="AT2790" i="3" s="1"/>
  <c r="AR2789" i="3"/>
  <c r="AS2789" i="3"/>
  <c r="AT2789" i="3" s="1"/>
  <c r="AR2787" i="3"/>
  <c r="AS2787" i="3"/>
  <c r="AT2787" i="3" s="1"/>
  <c r="AR2786" i="3"/>
  <c r="AS2786" i="3"/>
  <c r="AT2786" i="3" s="1"/>
  <c r="AR2785" i="3"/>
  <c r="AS2785" i="3"/>
  <c r="AT2785" i="3" s="1"/>
  <c r="AR2784" i="3"/>
  <c r="AS2784" i="3"/>
  <c r="AT2784" i="3" s="1"/>
  <c r="AR2783" i="3"/>
  <c r="AS2783" i="3"/>
  <c r="AT2783" i="3" s="1"/>
  <c r="AR2782" i="3"/>
  <c r="AS2782" i="3"/>
  <c r="AT2782" i="3" s="1"/>
  <c r="AR2781" i="3"/>
  <c r="AS2781" i="3"/>
  <c r="AT2781" i="3" s="1"/>
  <c r="AR2780" i="3"/>
  <c r="AS2780" i="3"/>
  <c r="AT2780" i="3" s="1"/>
  <c r="AR2779" i="3"/>
  <c r="AS2779" i="3"/>
  <c r="AT2779" i="3" s="1"/>
  <c r="AR2778" i="3"/>
  <c r="AS2778" i="3"/>
  <c r="AT2778" i="3" s="1"/>
  <c r="AR2777" i="3"/>
  <c r="AS2777" i="3"/>
  <c r="AT2777" i="3" s="1"/>
  <c r="AR2776" i="3"/>
  <c r="AS2776" i="3"/>
  <c r="AT2776" i="3" s="1"/>
  <c r="AR2775" i="3"/>
  <c r="AS2775" i="3"/>
  <c r="AT2775" i="3" s="1"/>
  <c r="AR2774" i="3"/>
  <c r="AS2774" i="3"/>
  <c r="AT2774" i="3" s="1"/>
  <c r="AR2773" i="3"/>
  <c r="AS2773" i="3"/>
  <c r="AT2773" i="3" s="1"/>
  <c r="AR2772" i="3"/>
  <c r="AS2772" i="3"/>
  <c r="AT2772" i="3" s="1"/>
  <c r="AR2771" i="3"/>
  <c r="AS2771" i="3"/>
  <c r="AT2771" i="3" s="1"/>
  <c r="AR2770" i="3"/>
  <c r="AS2770" i="3"/>
  <c r="AT2770" i="3" s="1"/>
  <c r="AR2769" i="3"/>
  <c r="AS2769" i="3"/>
  <c r="AT2769" i="3" s="1"/>
  <c r="AR2768" i="3"/>
  <c r="AS2768" i="3"/>
  <c r="AT2768" i="3" s="1"/>
  <c r="AR2767" i="3"/>
  <c r="AS2767" i="3"/>
  <c r="AT2767" i="3" s="1"/>
  <c r="AR2766" i="3"/>
  <c r="AS2766" i="3"/>
  <c r="AT2766" i="3" s="1"/>
  <c r="AR2765" i="3"/>
  <c r="AS2765" i="3"/>
  <c r="AT2765" i="3"/>
  <c r="AR2764" i="3"/>
  <c r="AS2764" i="3"/>
  <c r="AT2764" i="3" s="1"/>
  <c r="AR2763" i="3"/>
  <c r="AS2763" i="3"/>
  <c r="AT2763" i="3" s="1"/>
  <c r="AR2762" i="3"/>
  <c r="AS2762" i="3"/>
  <c r="AT2762" i="3" s="1"/>
  <c r="AR2761" i="3"/>
  <c r="AS2761" i="3"/>
  <c r="AT2761" i="3" s="1"/>
  <c r="AR2760" i="3"/>
  <c r="AS2760" i="3"/>
  <c r="AT2760" i="3" s="1"/>
  <c r="AR2759" i="3"/>
  <c r="AS2759" i="3"/>
  <c r="AT2759" i="3" s="1"/>
  <c r="AR2758" i="3"/>
  <c r="AS2758" i="3"/>
  <c r="AT2758" i="3" s="1"/>
  <c r="AR2757" i="3"/>
  <c r="AS2757" i="3"/>
  <c r="AT2757" i="3" s="1"/>
  <c r="AR2756" i="3"/>
  <c r="AS2756" i="3"/>
  <c r="AT2756" i="3" s="1"/>
  <c r="AR2755" i="3"/>
  <c r="AS2755" i="3"/>
  <c r="AT2755" i="3" s="1"/>
  <c r="AR2754" i="3"/>
  <c r="AS2754" i="3"/>
  <c r="AT2754" i="3" s="1"/>
  <c r="AR2753" i="3"/>
  <c r="AS2753" i="3"/>
  <c r="AT2753" i="3" s="1"/>
  <c r="AR2752" i="3"/>
  <c r="AS2752" i="3"/>
  <c r="AT2752" i="3" s="1"/>
  <c r="AR2751" i="3"/>
  <c r="AS2751" i="3"/>
  <c r="AT2751" i="3" s="1"/>
  <c r="AR2750" i="3"/>
  <c r="AS2750" i="3"/>
  <c r="AT2750" i="3" s="1"/>
  <c r="AR2749" i="3"/>
  <c r="AS2749" i="3"/>
  <c r="AT2749" i="3" s="1"/>
  <c r="AR2748" i="3"/>
  <c r="AS2748" i="3"/>
  <c r="AT2748" i="3"/>
  <c r="AR2747" i="3"/>
  <c r="AS2747" i="3"/>
  <c r="AT2747" i="3" s="1"/>
  <c r="AR2746" i="3"/>
  <c r="AS2746" i="3"/>
  <c r="AT2746" i="3"/>
  <c r="AR2745" i="3"/>
  <c r="AS2745" i="3"/>
  <c r="AT2745" i="3" s="1"/>
  <c r="AR2744" i="3"/>
  <c r="AS2744" i="3"/>
  <c r="AT2744" i="3" s="1"/>
  <c r="AR2743" i="3"/>
  <c r="AS2743" i="3"/>
  <c r="AT2743" i="3" s="1"/>
  <c r="AR2742" i="3"/>
  <c r="AS2742" i="3"/>
  <c r="AT2742" i="3" s="1"/>
  <c r="AR2741" i="3"/>
  <c r="AS2741" i="3"/>
  <c r="AT2741" i="3" s="1"/>
  <c r="AR2740" i="3"/>
  <c r="AS2740" i="3"/>
  <c r="AT2740" i="3" s="1"/>
  <c r="AR2739" i="3"/>
  <c r="AS2739" i="3"/>
  <c r="AT2739" i="3" s="1"/>
  <c r="AR2738" i="3"/>
  <c r="AS2738" i="3"/>
  <c r="AT2738" i="3" s="1"/>
  <c r="AR2737" i="3"/>
  <c r="AS2737" i="3"/>
  <c r="AT2737" i="3" s="1"/>
  <c r="AR2736" i="3"/>
  <c r="AS2736" i="3"/>
  <c r="AT2736" i="3" s="1"/>
  <c r="AR2735" i="3"/>
  <c r="AS2735" i="3"/>
  <c r="AT2735" i="3" s="1"/>
  <c r="AR2734" i="3"/>
  <c r="AS2734" i="3"/>
  <c r="AT2734" i="3" s="1"/>
  <c r="AR2733" i="3"/>
  <c r="AS2733" i="3"/>
  <c r="AT2733" i="3" s="1"/>
  <c r="AR2732" i="3"/>
  <c r="AS2732" i="3"/>
  <c r="AT2732" i="3" s="1"/>
  <c r="AR2731" i="3"/>
  <c r="AS2731" i="3"/>
  <c r="AT2731" i="3" s="1"/>
  <c r="AR2730" i="3"/>
  <c r="AS2730" i="3"/>
  <c r="AT2730" i="3" s="1"/>
  <c r="AR2729" i="3"/>
  <c r="AS2729" i="3"/>
  <c r="AT2729" i="3" s="1"/>
  <c r="AR2728" i="3"/>
  <c r="AS2728" i="3"/>
  <c r="AT2728" i="3" s="1"/>
  <c r="AR2727" i="3"/>
  <c r="AS2727" i="3"/>
  <c r="AT2727" i="3" s="1"/>
  <c r="AR2726" i="3"/>
  <c r="AS2726" i="3"/>
  <c r="AT2726" i="3" s="1"/>
  <c r="AR2725" i="3"/>
  <c r="AS2725" i="3"/>
  <c r="AT2725" i="3" s="1"/>
  <c r="AR2724" i="3"/>
  <c r="AS2724" i="3"/>
  <c r="AT2724" i="3" s="1"/>
  <c r="AR2723" i="3"/>
  <c r="AS2723" i="3"/>
  <c r="AT2723" i="3" s="1"/>
  <c r="AR2722" i="3"/>
  <c r="AS2722" i="3"/>
  <c r="AT2722" i="3" s="1"/>
  <c r="AR2721" i="3"/>
  <c r="AS2721" i="3"/>
  <c r="AT2721" i="3" s="1"/>
  <c r="AR2720" i="3"/>
  <c r="AS2720" i="3"/>
  <c r="AT2720" i="3" s="1"/>
  <c r="AR2719" i="3"/>
  <c r="AS2719" i="3"/>
  <c r="AT2719" i="3" s="1"/>
  <c r="AR2718" i="3"/>
  <c r="AS2718" i="3"/>
  <c r="AT2718" i="3" s="1"/>
  <c r="AR2716" i="3"/>
  <c r="AS2716" i="3"/>
  <c r="AT2716" i="3" s="1"/>
  <c r="AR2715" i="3"/>
  <c r="AS2715" i="3"/>
  <c r="AT2715" i="3" s="1"/>
  <c r="AR2714" i="3"/>
  <c r="AS2714" i="3"/>
  <c r="AT2714" i="3" s="1"/>
  <c r="AR2713" i="3"/>
  <c r="AS2713" i="3"/>
  <c r="AT2713" i="3" s="1"/>
  <c r="AR2712" i="3"/>
  <c r="AS2712" i="3"/>
  <c r="AT2712" i="3" s="1"/>
  <c r="AR2711" i="3"/>
  <c r="AS2711" i="3"/>
  <c r="AT2711" i="3" s="1"/>
  <c r="AR2710" i="3"/>
  <c r="AS2710" i="3"/>
  <c r="AT2710" i="3" s="1"/>
  <c r="AR2709" i="3"/>
  <c r="AS2709" i="3"/>
  <c r="AT2709" i="3" s="1"/>
  <c r="AR2708" i="3"/>
  <c r="AS2708" i="3"/>
  <c r="AT2708" i="3" s="1"/>
  <c r="AR2707" i="3"/>
  <c r="AS2707" i="3"/>
  <c r="AT2707" i="3" s="1"/>
  <c r="AR2706" i="3"/>
  <c r="AS2706" i="3"/>
  <c r="AT2706" i="3" s="1"/>
  <c r="AR2705" i="3"/>
  <c r="AS2705" i="3"/>
  <c r="AT2705" i="3" s="1"/>
  <c r="AR2704" i="3"/>
  <c r="AS2704" i="3"/>
  <c r="AT2704" i="3" s="1"/>
  <c r="AR2703" i="3"/>
  <c r="AS2703" i="3"/>
  <c r="AT2703" i="3" s="1"/>
  <c r="AR2702" i="3"/>
  <c r="AS2702" i="3"/>
  <c r="AT2702" i="3" s="1"/>
  <c r="AR2700" i="3"/>
  <c r="AS2700" i="3"/>
  <c r="AT2700" i="3" s="1"/>
  <c r="AR2699" i="3"/>
  <c r="AS2699" i="3"/>
  <c r="AT2699" i="3" s="1"/>
  <c r="AR2698" i="3"/>
  <c r="AS2698" i="3"/>
  <c r="AT2698" i="3" s="1"/>
  <c r="AR2697" i="3"/>
  <c r="AS2697" i="3"/>
  <c r="AT2697" i="3" s="1"/>
  <c r="AR2696" i="3"/>
  <c r="AS2696" i="3"/>
  <c r="AT2696" i="3" s="1"/>
  <c r="AR2695" i="3"/>
  <c r="AS2695" i="3"/>
  <c r="AT2695" i="3" s="1"/>
  <c r="AR2694" i="3"/>
  <c r="AS2694" i="3"/>
  <c r="AT2694" i="3" s="1"/>
  <c r="AR2693" i="3"/>
  <c r="AS2693" i="3"/>
  <c r="AT2693" i="3" s="1"/>
  <c r="AR2692" i="3"/>
  <c r="AS2692" i="3"/>
  <c r="AT2692" i="3" s="1"/>
  <c r="AR2691" i="3"/>
  <c r="AS2691" i="3"/>
  <c r="AT2691" i="3" s="1"/>
  <c r="AR2690" i="3"/>
  <c r="AS2690" i="3"/>
  <c r="AT2690" i="3" s="1"/>
  <c r="AR2687" i="3"/>
  <c r="AS2687" i="3"/>
  <c r="AT2687" i="3" s="1"/>
  <c r="AR2686" i="3"/>
  <c r="AS2686" i="3"/>
  <c r="AT2686" i="3" s="1"/>
  <c r="AR2685" i="3"/>
  <c r="AS2685" i="3"/>
  <c r="AT2685" i="3" s="1"/>
  <c r="AR2684" i="3"/>
  <c r="AS2684" i="3"/>
  <c r="AT2684" i="3" s="1"/>
  <c r="AR2682" i="3"/>
  <c r="AS2682" i="3"/>
  <c r="AT2682" i="3" s="1"/>
  <c r="AU2681" i="3"/>
  <c r="AA2681" i="3"/>
  <c r="AR2680" i="3"/>
  <c r="AS2680" i="3"/>
  <c r="AT2680" i="3" s="1"/>
  <c r="AR2679" i="3"/>
  <c r="AS2679" i="3"/>
  <c r="AT2679" i="3" s="1"/>
  <c r="AR2678" i="3"/>
  <c r="AS2678" i="3"/>
  <c r="AT2678" i="3" s="1"/>
  <c r="AR2677" i="3"/>
  <c r="AS2677" i="3"/>
  <c r="AT2677" i="3" s="1"/>
  <c r="AR2675" i="3"/>
  <c r="AS2675" i="3"/>
  <c r="AT2675" i="3" s="1"/>
  <c r="AR2674" i="3"/>
  <c r="AS2674" i="3"/>
  <c r="AT2674" i="3" s="1"/>
  <c r="AR2672" i="3"/>
  <c r="AS2672" i="3"/>
  <c r="AT2672" i="3" s="1"/>
  <c r="AR2671" i="3"/>
  <c r="AS2671" i="3"/>
  <c r="AT2671" i="3" s="1"/>
  <c r="AR2670" i="3"/>
  <c r="AS2670" i="3"/>
  <c r="AT2670" i="3" s="1"/>
  <c r="AR2669" i="3"/>
  <c r="AS2669" i="3"/>
  <c r="AT2669" i="3" s="1"/>
  <c r="AR2668" i="3"/>
  <c r="AS2668" i="3"/>
  <c r="AT2668" i="3" s="1"/>
  <c r="AR2667" i="3"/>
  <c r="AS2667" i="3"/>
  <c r="AT2667" i="3" s="1"/>
  <c r="AR2666" i="3"/>
  <c r="AS2666" i="3"/>
  <c r="AT2666" i="3" s="1"/>
  <c r="AR2665" i="3"/>
  <c r="AS2665" i="3"/>
  <c r="AT2665" i="3" s="1"/>
  <c r="AR2664" i="3"/>
  <c r="AS2664" i="3"/>
  <c r="AT2664" i="3" s="1"/>
  <c r="AR2663" i="3"/>
  <c r="AS2663" i="3"/>
  <c r="AT2663" i="3" s="1"/>
  <c r="AR2662" i="3"/>
  <c r="AS2662" i="3"/>
  <c r="AT2662" i="3" s="1"/>
  <c r="AR2661" i="3"/>
  <c r="AS2661" i="3"/>
  <c r="AT2661" i="3" s="1"/>
  <c r="AR2660" i="3"/>
  <c r="AS2660" i="3"/>
  <c r="AT2660" i="3" s="1"/>
  <c r="AR2659" i="3"/>
  <c r="AS2659" i="3"/>
  <c r="AT2659" i="3" s="1"/>
  <c r="AR2658" i="3"/>
  <c r="AS2658" i="3"/>
  <c r="AT2658" i="3" s="1"/>
  <c r="AR2657" i="3"/>
  <c r="AS2657" i="3"/>
  <c r="AT2657" i="3" s="1"/>
  <c r="AR2656" i="3"/>
  <c r="AS2656" i="3"/>
  <c r="AT2656" i="3" s="1"/>
  <c r="AR2655" i="3"/>
  <c r="AS2655" i="3"/>
  <c r="AT2655" i="3" s="1"/>
  <c r="AR2654" i="3"/>
  <c r="AS2654" i="3"/>
  <c r="AT2654" i="3" s="1"/>
  <c r="AR2653" i="3"/>
  <c r="AS2653" i="3"/>
  <c r="AT2653" i="3" s="1"/>
  <c r="AR2652" i="3"/>
  <c r="AS2652" i="3"/>
  <c r="AT2652" i="3" s="1"/>
  <c r="AR2651" i="3"/>
  <c r="AS2651" i="3"/>
  <c r="AT2651" i="3" s="1"/>
  <c r="AR2650" i="3"/>
  <c r="AS2650" i="3"/>
  <c r="AT2650" i="3" s="1"/>
  <c r="AR2649" i="3"/>
  <c r="AS2649" i="3"/>
  <c r="AT2649" i="3" s="1"/>
  <c r="AR2648" i="3"/>
  <c r="AS2648" i="3"/>
  <c r="AT2648" i="3" s="1"/>
  <c r="AR2647" i="3"/>
  <c r="AS2647" i="3"/>
  <c r="AT2647" i="3" s="1"/>
  <c r="AR2646" i="3"/>
  <c r="AS2646" i="3"/>
  <c r="AT2646" i="3" s="1"/>
  <c r="AR2645" i="3"/>
  <c r="AS2645" i="3"/>
  <c r="AT2645" i="3" s="1"/>
  <c r="AR2644" i="3"/>
  <c r="AS2644" i="3"/>
  <c r="AT2644" i="3" s="1"/>
  <c r="AR2643" i="3"/>
  <c r="AS2643" i="3"/>
  <c r="AT2643" i="3" s="1"/>
  <c r="AR2642" i="3"/>
  <c r="AS2642" i="3"/>
  <c r="AT2642" i="3" s="1"/>
  <c r="AR2641" i="3"/>
  <c r="AS2641" i="3"/>
  <c r="AT2641" i="3" s="1"/>
  <c r="AR2640" i="3"/>
  <c r="AS2640" i="3"/>
  <c r="AT2640" i="3" s="1"/>
  <c r="AR2639" i="3"/>
  <c r="AS2639" i="3"/>
  <c r="AT2639" i="3" s="1"/>
  <c r="AR2638" i="3"/>
  <c r="AS2638" i="3"/>
  <c r="AT2638" i="3" s="1"/>
  <c r="AR2637" i="3"/>
  <c r="AS2637" i="3"/>
  <c r="AT2637" i="3" s="1"/>
  <c r="AR2635" i="3"/>
  <c r="AS2635" i="3"/>
  <c r="AT2635" i="3" s="1"/>
  <c r="AR2634" i="3"/>
  <c r="AS2634" i="3"/>
  <c r="AT2634" i="3" s="1"/>
  <c r="AR2633" i="3"/>
  <c r="AS2633" i="3"/>
  <c r="AT2633" i="3" s="1"/>
  <c r="AR2632" i="3"/>
  <c r="AS2632" i="3"/>
  <c r="AT2632" i="3" s="1"/>
  <c r="AR2631" i="3"/>
  <c r="AS2631" i="3"/>
  <c r="AT2631" i="3" s="1"/>
  <c r="AR2630" i="3"/>
  <c r="AS2630" i="3"/>
  <c r="AT2630" i="3" s="1"/>
  <c r="AR2629" i="3"/>
  <c r="AS2629" i="3"/>
  <c r="AT2629" i="3" s="1"/>
  <c r="AR2627" i="3"/>
  <c r="AS2627" i="3"/>
  <c r="AT2627" i="3" s="1"/>
  <c r="AR2626" i="3"/>
  <c r="AS2626" i="3"/>
  <c r="AT2626" i="3" s="1"/>
  <c r="AR2625" i="3"/>
  <c r="AS2625" i="3"/>
  <c r="AT2625" i="3" s="1"/>
  <c r="AR2624" i="3"/>
  <c r="AS2624" i="3"/>
  <c r="AT2624" i="3" s="1"/>
  <c r="AR2623" i="3"/>
  <c r="AS2623" i="3"/>
  <c r="AT2623" i="3" s="1"/>
  <c r="AR2622" i="3"/>
  <c r="AS2622" i="3"/>
  <c r="AT2622" i="3" s="1"/>
  <c r="AR2621" i="3"/>
  <c r="AS2621" i="3"/>
  <c r="AT2621" i="3" s="1"/>
  <c r="AR2620" i="3"/>
  <c r="AS2620" i="3"/>
  <c r="AT2620" i="3" s="1"/>
  <c r="AR2619" i="3"/>
  <c r="AS2619" i="3"/>
  <c r="AT2619" i="3" s="1"/>
  <c r="AR2618" i="3"/>
  <c r="AS2618" i="3"/>
  <c r="AT2618" i="3" s="1"/>
  <c r="AR2617" i="3"/>
  <c r="AS2617" i="3"/>
  <c r="AT2617" i="3" s="1"/>
  <c r="AR2616" i="3"/>
  <c r="AS2616" i="3"/>
  <c r="AT2616" i="3" s="1"/>
  <c r="AR2615" i="3"/>
  <c r="AS2615" i="3"/>
  <c r="AT2615" i="3" s="1"/>
  <c r="AR2614" i="3"/>
  <c r="AS2614" i="3"/>
  <c r="AT2614" i="3" s="1"/>
  <c r="AR2613" i="3"/>
  <c r="AS2613" i="3"/>
  <c r="AT2613" i="3" s="1"/>
  <c r="AR2612" i="3"/>
  <c r="AS2612" i="3"/>
  <c r="AT2612" i="3" s="1"/>
  <c r="AR2611" i="3"/>
  <c r="AS2611" i="3"/>
  <c r="AT2611" i="3" s="1"/>
  <c r="AR2610" i="3"/>
  <c r="AS2610" i="3"/>
  <c r="AT2610" i="3" s="1"/>
  <c r="AR2609" i="3"/>
  <c r="AS2609" i="3"/>
  <c r="AT2609" i="3" s="1"/>
  <c r="AR2608" i="3"/>
  <c r="AS2608" i="3"/>
  <c r="AT2608" i="3" s="1"/>
  <c r="AR2607" i="3"/>
  <c r="AS2607" i="3"/>
  <c r="AT2607" i="3" s="1"/>
  <c r="AR2606" i="3"/>
  <c r="AS2606" i="3"/>
  <c r="AT2606" i="3" s="1"/>
  <c r="AR2605" i="3"/>
  <c r="AS2605" i="3"/>
  <c r="AT2605" i="3" s="1"/>
  <c r="AR2604" i="3"/>
  <c r="AS2604" i="3"/>
  <c r="AT2604" i="3" s="1"/>
  <c r="AR2603" i="3"/>
  <c r="AS2603" i="3"/>
  <c r="AT2603" i="3" s="1"/>
  <c r="AR2602" i="3"/>
  <c r="AS2602" i="3"/>
  <c r="AT2602" i="3" s="1"/>
  <c r="AR2601" i="3"/>
  <c r="AS2601" i="3"/>
  <c r="AT2601" i="3" s="1"/>
  <c r="AR2600" i="3"/>
  <c r="AS2600" i="3"/>
  <c r="AT2600" i="3" s="1"/>
  <c r="AR2599" i="3"/>
  <c r="AS2599" i="3"/>
  <c r="AT2599" i="3" s="1"/>
  <c r="AR2598" i="3"/>
  <c r="AS2598" i="3"/>
  <c r="AT2598" i="3" s="1"/>
  <c r="AR2597" i="3"/>
  <c r="AS2597" i="3"/>
  <c r="AT2597" i="3" s="1"/>
  <c r="AR2596" i="3"/>
  <c r="AS2596" i="3"/>
  <c r="AT2596" i="3" s="1"/>
  <c r="AR2595" i="3"/>
  <c r="AS2595" i="3"/>
  <c r="AT2595" i="3" s="1"/>
  <c r="AR2594" i="3"/>
  <c r="AS2594" i="3"/>
  <c r="AT2594" i="3" s="1"/>
  <c r="AR2593" i="3"/>
  <c r="AS2593" i="3"/>
  <c r="AT2593" i="3" s="1"/>
  <c r="AR2592" i="3"/>
  <c r="AS2592" i="3"/>
  <c r="AT2592" i="3" s="1"/>
  <c r="AR2591" i="3"/>
  <c r="AS2591" i="3"/>
  <c r="AT2591" i="3" s="1"/>
  <c r="AR2590" i="3"/>
  <c r="AS2590" i="3"/>
  <c r="AT2590" i="3" s="1"/>
  <c r="AR2589" i="3"/>
  <c r="AS2589" i="3"/>
  <c r="AT2589" i="3" s="1"/>
  <c r="AR2588" i="3"/>
  <c r="AS2588" i="3"/>
  <c r="AT2588" i="3" s="1"/>
  <c r="AR2587" i="3"/>
  <c r="AS2587" i="3"/>
  <c r="AT2587" i="3" s="1"/>
  <c r="AR2586" i="3"/>
  <c r="AS2586" i="3"/>
  <c r="AT2586" i="3" s="1"/>
  <c r="AR2585" i="3"/>
  <c r="AS2585" i="3"/>
  <c r="AT2585" i="3" s="1"/>
  <c r="AR2584" i="3"/>
  <c r="AS2584" i="3"/>
  <c r="AT2584" i="3" s="1"/>
  <c r="AR2583" i="3"/>
  <c r="AS2583" i="3"/>
  <c r="AT2583" i="3" s="1"/>
  <c r="AR2582" i="3"/>
  <c r="AS2582" i="3"/>
  <c r="AT2582" i="3" s="1"/>
  <c r="AR2581" i="3"/>
  <c r="AS2581" i="3"/>
  <c r="AT2581" i="3" s="1"/>
  <c r="AR2580" i="3"/>
  <c r="AS2580" i="3"/>
  <c r="AT2580" i="3" s="1"/>
  <c r="AR2579" i="3"/>
  <c r="AS2579" i="3"/>
  <c r="AT2579" i="3" s="1"/>
  <c r="AR2578" i="3"/>
  <c r="AS2578" i="3"/>
  <c r="AT2578" i="3" s="1"/>
  <c r="AR2577" i="3"/>
  <c r="AS2577" i="3"/>
  <c r="AT2577" i="3" s="1"/>
  <c r="AR2576" i="3"/>
  <c r="AS2576" i="3"/>
  <c r="AT2576" i="3" s="1"/>
  <c r="AR2575" i="3"/>
  <c r="AS2575" i="3"/>
  <c r="AT2575" i="3" s="1"/>
  <c r="AR2574" i="3"/>
  <c r="AS2574" i="3"/>
  <c r="AT2574" i="3" s="1"/>
  <c r="AR2573" i="3"/>
  <c r="AS2573" i="3"/>
  <c r="AT2573" i="3" s="1"/>
  <c r="AR2572" i="3"/>
  <c r="AS2572" i="3"/>
  <c r="AT2572" i="3" s="1"/>
  <c r="AR2571" i="3"/>
  <c r="AS2571" i="3"/>
  <c r="AT2571" i="3" s="1"/>
  <c r="AR2570" i="3"/>
  <c r="AS2570" i="3"/>
  <c r="AT2570" i="3" s="1"/>
  <c r="AR2569" i="3"/>
  <c r="AS2569" i="3"/>
  <c r="AT2569" i="3" s="1"/>
  <c r="AR2568" i="3"/>
  <c r="AS2568" i="3"/>
  <c r="AT2568" i="3" s="1"/>
  <c r="AR2567" i="3"/>
  <c r="AS2567" i="3"/>
  <c r="AT2567" i="3" s="1"/>
  <c r="AR2566" i="3"/>
  <c r="AS2566" i="3"/>
  <c r="AT2566" i="3" s="1"/>
  <c r="AR2565" i="3"/>
  <c r="AS2565" i="3"/>
  <c r="AT2565" i="3" s="1"/>
  <c r="AR2564" i="3"/>
  <c r="AS2564" i="3"/>
  <c r="AT2564" i="3" s="1"/>
  <c r="AR2563" i="3"/>
  <c r="AS2563" i="3"/>
  <c r="AT2563" i="3" s="1"/>
  <c r="AR2562" i="3"/>
  <c r="AS2562" i="3"/>
  <c r="AT2562" i="3" s="1"/>
  <c r="AR2561" i="3"/>
  <c r="AS2561" i="3"/>
  <c r="AT2561" i="3" s="1"/>
  <c r="AR2560" i="3"/>
  <c r="AS2560" i="3"/>
  <c r="AT2560" i="3" s="1"/>
  <c r="AR2559" i="3"/>
  <c r="AS2559" i="3"/>
  <c r="AT2559" i="3" s="1"/>
  <c r="AR2558" i="3"/>
  <c r="AS2558" i="3"/>
  <c r="AT2558" i="3" s="1"/>
  <c r="AR2557" i="3"/>
  <c r="AS2557" i="3"/>
  <c r="AT2557" i="3" s="1"/>
  <c r="AR2556" i="3"/>
  <c r="AS2556" i="3"/>
  <c r="AT2556" i="3" s="1"/>
  <c r="AR2555" i="3"/>
  <c r="AS2555" i="3"/>
  <c r="AT2555" i="3" s="1"/>
  <c r="AR2554" i="3"/>
  <c r="AS2554" i="3"/>
  <c r="AT2554" i="3" s="1"/>
  <c r="AR2553" i="3"/>
  <c r="AS2553" i="3"/>
  <c r="AT2553" i="3" s="1"/>
  <c r="AR2552" i="3"/>
  <c r="AS2552" i="3"/>
  <c r="AT2552" i="3" s="1"/>
  <c r="AR2551" i="3"/>
  <c r="AS2551" i="3"/>
  <c r="AT2551" i="3" s="1"/>
  <c r="AR2549" i="3"/>
  <c r="AS2549" i="3"/>
  <c r="AT2549" i="3" s="1"/>
  <c r="AR2548" i="3"/>
  <c r="AS2548" i="3"/>
  <c r="AT2548" i="3" s="1"/>
  <c r="AR2547" i="3"/>
  <c r="AS2547" i="3"/>
  <c r="AT2547" i="3" s="1"/>
  <c r="AR2546" i="3"/>
  <c r="AS2546" i="3"/>
  <c r="AT2546" i="3" s="1"/>
  <c r="AR2545" i="3"/>
  <c r="AS2545" i="3"/>
  <c r="AT2545" i="3" s="1"/>
  <c r="AR2544" i="3"/>
  <c r="AS2544" i="3"/>
  <c r="AT2544" i="3" s="1"/>
  <c r="AR2543" i="3"/>
  <c r="AS2543" i="3"/>
  <c r="AT2543" i="3" s="1"/>
  <c r="AR2542" i="3"/>
  <c r="AS2542" i="3"/>
  <c r="AT2542" i="3" s="1"/>
  <c r="AR2541" i="3"/>
  <c r="AS2541" i="3"/>
  <c r="AT2541" i="3" s="1"/>
  <c r="AR2540" i="3"/>
  <c r="AS2540" i="3"/>
  <c r="AT2540" i="3" s="1"/>
  <c r="AR2539" i="3"/>
  <c r="AS2539" i="3"/>
  <c r="AT2539" i="3" s="1"/>
  <c r="AR2538" i="3"/>
  <c r="AS2538" i="3"/>
  <c r="AT2538" i="3" s="1"/>
  <c r="AR2537" i="3"/>
  <c r="AS2537" i="3"/>
  <c r="AT2537" i="3" s="1"/>
  <c r="AR2536" i="3"/>
  <c r="AS2536" i="3"/>
  <c r="AT2536" i="3" s="1"/>
  <c r="AR2535" i="3"/>
  <c r="AS2535" i="3"/>
  <c r="AT2535" i="3" s="1"/>
  <c r="AR2534" i="3"/>
  <c r="AS2534" i="3"/>
  <c r="AT2534" i="3" s="1"/>
  <c r="AR2533" i="3"/>
  <c r="AS2533" i="3"/>
  <c r="AT2533" i="3" s="1"/>
  <c r="AR2532" i="3"/>
  <c r="AS2532" i="3"/>
  <c r="AT2532" i="3" s="1"/>
  <c r="AR2531" i="3"/>
  <c r="AS2531" i="3"/>
  <c r="AT2531" i="3" s="1"/>
  <c r="AR2530" i="3"/>
  <c r="AS2530" i="3"/>
  <c r="AT2530" i="3" s="1"/>
  <c r="AR2529" i="3"/>
  <c r="AS2529" i="3"/>
  <c r="AT2529" i="3" s="1"/>
  <c r="AR2528" i="3"/>
  <c r="AS2528" i="3"/>
  <c r="AT2528" i="3" s="1"/>
  <c r="AR2527" i="3"/>
  <c r="AS2527" i="3"/>
  <c r="AT2527" i="3" s="1"/>
  <c r="AR2526" i="3"/>
  <c r="AS2526" i="3"/>
  <c r="AT2526" i="3" s="1"/>
  <c r="AR2525" i="3"/>
  <c r="AS2525" i="3"/>
  <c r="AT2525" i="3" s="1"/>
  <c r="AR2524" i="3"/>
  <c r="AS2524" i="3"/>
  <c r="AT2524" i="3" s="1"/>
  <c r="AR2523" i="3"/>
  <c r="AS2523" i="3"/>
  <c r="AT2523" i="3" s="1"/>
  <c r="AR2522" i="3"/>
  <c r="AS2522" i="3"/>
  <c r="AT2522" i="3" s="1"/>
  <c r="AR2521" i="3"/>
  <c r="AS2521" i="3"/>
  <c r="AT2521" i="3" s="1"/>
  <c r="AR2519" i="3"/>
  <c r="AS2519" i="3"/>
  <c r="AT2519" i="3" s="1"/>
  <c r="AR2518" i="3"/>
  <c r="AS2518" i="3"/>
  <c r="AT2518" i="3" s="1"/>
  <c r="AR2517" i="3"/>
  <c r="AS2517" i="3"/>
  <c r="AT2517" i="3" s="1"/>
  <c r="AR2516" i="3"/>
  <c r="AS2516" i="3"/>
  <c r="AT2516" i="3" s="1"/>
  <c r="AR2515" i="3"/>
  <c r="AS2515" i="3"/>
  <c r="AT2515" i="3" s="1"/>
  <c r="AR2514" i="3"/>
  <c r="AS2514" i="3"/>
  <c r="AT2514" i="3" s="1"/>
  <c r="AR2513" i="3"/>
  <c r="AS2513" i="3"/>
  <c r="AT2513" i="3" s="1"/>
  <c r="AR2512" i="3"/>
  <c r="AS2512" i="3"/>
  <c r="AT2512" i="3" s="1"/>
  <c r="AR2511" i="3"/>
  <c r="AS2511" i="3"/>
  <c r="AT2511" i="3" s="1"/>
  <c r="AR2510" i="3"/>
  <c r="AS2510" i="3"/>
  <c r="AT2510" i="3" s="1"/>
  <c r="AR2509" i="3"/>
  <c r="AS2509" i="3"/>
  <c r="AT2509" i="3" s="1"/>
  <c r="AR2508" i="3"/>
  <c r="AS2508" i="3"/>
  <c r="AT2508" i="3" s="1"/>
  <c r="AR2507" i="3"/>
  <c r="AS2507" i="3"/>
  <c r="AT2507" i="3" s="1"/>
  <c r="AR2506" i="3"/>
  <c r="AS2506" i="3"/>
  <c r="AT2506" i="3" s="1"/>
  <c r="AR2505" i="3"/>
  <c r="AS2505" i="3"/>
  <c r="AT2505" i="3" s="1"/>
  <c r="AR2504" i="3"/>
  <c r="AS2504" i="3"/>
  <c r="AT2504" i="3" s="1"/>
  <c r="AR2503" i="3"/>
  <c r="AS2503" i="3"/>
  <c r="AT2503" i="3" s="1"/>
  <c r="AR2502" i="3"/>
  <c r="AS2502" i="3"/>
  <c r="AT2502" i="3" s="1"/>
  <c r="AR2501" i="3"/>
  <c r="AS2501" i="3"/>
  <c r="AT2501" i="3" s="1"/>
  <c r="AR2500" i="3"/>
  <c r="AS2500" i="3"/>
  <c r="AT2500" i="3" s="1"/>
  <c r="AR2499" i="3"/>
  <c r="AS2499" i="3"/>
  <c r="AT2499" i="3" s="1"/>
  <c r="AR2498" i="3"/>
  <c r="AS2498" i="3"/>
  <c r="AT2498" i="3" s="1"/>
  <c r="AR2497" i="3"/>
  <c r="AS2497" i="3"/>
  <c r="AT2497" i="3" s="1"/>
  <c r="AR2496" i="3"/>
  <c r="AS2496" i="3"/>
  <c r="AT2496" i="3" s="1"/>
  <c r="AR2495" i="3"/>
  <c r="AS2495" i="3"/>
  <c r="AT2495" i="3" s="1"/>
  <c r="AR2494" i="3"/>
  <c r="AS2494" i="3"/>
  <c r="AT2494" i="3" s="1"/>
  <c r="AR2493" i="3"/>
  <c r="AS2493" i="3"/>
  <c r="AT2493" i="3" s="1"/>
  <c r="AR2492" i="3"/>
  <c r="AS2492" i="3"/>
  <c r="AT2492" i="3" s="1"/>
  <c r="AR2491" i="3"/>
  <c r="AS2491" i="3"/>
  <c r="AT2491" i="3" s="1"/>
  <c r="AR2490" i="3"/>
  <c r="AS2490" i="3"/>
  <c r="AT2490" i="3" s="1"/>
  <c r="AR2489" i="3"/>
  <c r="AS2489" i="3"/>
  <c r="AT2489" i="3" s="1"/>
  <c r="AR2488" i="3"/>
  <c r="AS2488" i="3"/>
  <c r="AT2488" i="3" s="1"/>
  <c r="AR2487" i="3"/>
  <c r="AS2487" i="3"/>
  <c r="AT2487" i="3" s="1"/>
  <c r="AR2486" i="3"/>
  <c r="AS2486" i="3"/>
  <c r="AT2486" i="3" s="1"/>
  <c r="AR2485" i="3"/>
  <c r="AS2485" i="3"/>
  <c r="AT2485" i="3" s="1"/>
  <c r="AR2484" i="3"/>
  <c r="AS2484" i="3"/>
  <c r="AT2484" i="3" s="1"/>
  <c r="AR2483" i="3"/>
  <c r="AS2483" i="3"/>
  <c r="AT2483" i="3" s="1"/>
  <c r="AR2482" i="3"/>
  <c r="AS2482" i="3"/>
  <c r="AT2482" i="3" s="1"/>
  <c r="AR2480" i="3"/>
  <c r="AS2480" i="3"/>
  <c r="AT2480" i="3" s="1"/>
  <c r="AR2479" i="3"/>
  <c r="AS2479" i="3"/>
  <c r="AT2479" i="3" s="1"/>
  <c r="AR2478" i="3"/>
  <c r="AS2478" i="3"/>
  <c r="AT2478" i="3" s="1"/>
  <c r="AR2477" i="3"/>
  <c r="AS2477" i="3"/>
  <c r="AT2477" i="3" s="1"/>
  <c r="AR2476" i="3"/>
  <c r="AS2476" i="3"/>
  <c r="AT2476" i="3" s="1"/>
  <c r="AR2475" i="3"/>
  <c r="AS2475" i="3"/>
  <c r="AT2475" i="3" s="1"/>
  <c r="AR2474" i="3"/>
  <c r="AS2474" i="3"/>
  <c r="AT2474" i="3" s="1"/>
  <c r="AR2473" i="3"/>
  <c r="AS2473" i="3"/>
  <c r="AT2473" i="3" s="1"/>
  <c r="AR2472" i="3"/>
  <c r="AS2472" i="3"/>
  <c r="AT2472" i="3" s="1"/>
  <c r="AR2471" i="3"/>
  <c r="AS2471" i="3"/>
  <c r="AT2471" i="3" s="1"/>
  <c r="AR2470" i="3"/>
  <c r="AS2470" i="3"/>
  <c r="AT2470" i="3" s="1"/>
  <c r="AR2469" i="3"/>
  <c r="AS2469" i="3"/>
  <c r="AT2469" i="3" s="1"/>
  <c r="AR2468" i="3"/>
  <c r="AS2468" i="3"/>
  <c r="AT2468" i="3" s="1"/>
  <c r="AR2467" i="3"/>
  <c r="AS2467" i="3"/>
  <c r="AT2467" i="3" s="1"/>
  <c r="AR2466" i="3"/>
  <c r="AS2466" i="3"/>
  <c r="AT2466" i="3" s="1"/>
  <c r="AR2465" i="3"/>
  <c r="AS2465" i="3"/>
  <c r="AT2465" i="3" s="1"/>
  <c r="AR2464" i="3"/>
  <c r="AS2464" i="3"/>
  <c r="AT2464" i="3" s="1"/>
  <c r="AR2463" i="3"/>
  <c r="AS2463" i="3"/>
  <c r="AT2463" i="3" s="1"/>
  <c r="AR2462" i="3"/>
  <c r="AS2462" i="3"/>
  <c r="AT2462" i="3" s="1"/>
  <c r="AR2461" i="3"/>
  <c r="AS2461" i="3"/>
  <c r="AT2461" i="3" s="1"/>
  <c r="AR2459" i="3"/>
  <c r="AS2459" i="3"/>
  <c r="AT2459" i="3" s="1"/>
  <c r="AR2456" i="3"/>
  <c r="AS2456" i="3"/>
  <c r="AT2456" i="3" s="1"/>
  <c r="AR2454" i="3"/>
  <c r="AS2454" i="3"/>
  <c r="AT2454" i="3" s="1"/>
  <c r="AR2453" i="3"/>
  <c r="AS2453" i="3"/>
  <c r="AT2453" i="3" s="1"/>
  <c r="AR2452" i="3"/>
  <c r="AS2452" i="3"/>
  <c r="AT2452" i="3" s="1"/>
  <c r="AR2451" i="3"/>
  <c r="AS2451" i="3"/>
  <c r="AT2451" i="3" s="1"/>
  <c r="AR2450" i="3"/>
  <c r="AS2450" i="3"/>
  <c r="AT2450" i="3" s="1"/>
  <c r="AR2449" i="3"/>
  <c r="AS2449" i="3"/>
  <c r="AT2449" i="3" s="1"/>
  <c r="AR2448" i="3"/>
  <c r="AS2448" i="3"/>
  <c r="AT2448" i="3" s="1"/>
  <c r="AR2447" i="3"/>
  <c r="AS2447" i="3"/>
  <c r="AT2447" i="3" s="1"/>
  <c r="AR2446" i="3"/>
  <c r="AS2446" i="3"/>
  <c r="AT2446" i="3" s="1"/>
  <c r="AR2445" i="3"/>
  <c r="AS2445" i="3"/>
  <c r="AT2445" i="3" s="1"/>
  <c r="AR2444" i="3"/>
  <c r="AS2444" i="3"/>
  <c r="AT2444" i="3" s="1"/>
  <c r="AR2443" i="3"/>
  <c r="AS2443" i="3"/>
  <c r="AT2443" i="3" s="1"/>
  <c r="AR2441" i="3"/>
  <c r="AS2441" i="3"/>
  <c r="AT2441" i="3" s="1"/>
  <c r="AR2440" i="3"/>
  <c r="AS2440" i="3"/>
  <c r="AT2440" i="3" s="1"/>
  <c r="AR2439" i="3"/>
  <c r="AS2439" i="3"/>
  <c r="AT2439" i="3" s="1"/>
  <c r="AR2437" i="3"/>
  <c r="AS2437" i="3"/>
  <c r="AT2437" i="3" s="1"/>
  <c r="AR2436" i="3"/>
  <c r="AS2436" i="3"/>
  <c r="AT2436" i="3" s="1"/>
  <c r="AR2435" i="3"/>
  <c r="AS2435" i="3"/>
  <c r="AT2435" i="3" s="1"/>
  <c r="AR2434" i="3"/>
  <c r="AS2434" i="3"/>
  <c r="AT2434" i="3" s="1"/>
  <c r="AR2433" i="3"/>
  <c r="AS2433" i="3"/>
  <c r="AT2433" i="3" s="1"/>
  <c r="AR2432" i="3"/>
  <c r="AS2432" i="3"/>
  <c r="AT2432" i="3" s="1"/>
  <c r="AR2431" i="3"/>
  <c r="AS2431" i="3"/>
  <c r="AT2431" i="3" s="1"/>
  <c r="AR2430" i="3"/>
  <c r="AS2430" i="3"/>
  <c r="AT2430" i="3" s="1"/>
  <c r="AR2429" i="3"/>
  <c r="AS2429" i="3"/>
  <c r="AT2429" i="3" s="1"/>
  <c r="AR2428" i="3"/>
  <c r="AS2428" i="3"/>
  <c r="AT2428" i="3" s="1"/>
  <c r="AR2426" i="3"/>
  <c r="AS2426" i="3"/>
  <c r="AT2426" i="3" s="1"/>
  <c r="AR2425" i="3"/>
  <c r="AS2425" i="3"/>
  <c r="AT2425" i="3" s="1"/>
  <c r="AR2424" i="3"/>
  <c r="AS2424" i="3"/>
  <c r="AT2424" i="3" s="1"/>
  <c r="AR2423" i="3"/>
  <c r="AS2423" i="3"/>
  <c r="AT2423" i="3" s="1"/>
  <c r="AR2422" i="3"/>
  <c r="AS2422" i="3"/>
  <c r="AT2422" i="3" s="1"/>
  <c r="AR2421" i="3"/>
  <c r="AS2421" i="3"/>
  <c r="AT2421" i="3" s="1"/>
  <c r="AR2419" i="3"/>
  <c r="AS2419" i="3"/>
  <c r="AT2419" i="3" s="1"/>
  <c r="AR2418" i="3"/>
  <c r="AS2418" i="3"/>
  <c r="AT2418" i="3" s="1"/>
  <c r="AR2416" i="3"/>
  <c r="AS2416" i="3"/>
  <c r="AT2416" i="3" s="1"/>
  <c r="AR2415" i="3"/>
  <c r="AS2415" i="3"/>
  <c r="AT2415" i="3" s="1"/>
  <c r="AR2413" i="3"/>
  <c r="AS2413" i="3"/>
  <c r="AT2413" i="3" s="1"/>
  <c r="AR2412" i="3"/>
  <c r="AS2412" i="3"/>
  <c r="AT2412" i="3" s="1"/>
  <c r="AR2411" i="3"/>
  <c r="AS2411" i="3"/>
  <c r="AT2411" i="3" s="1"/>
  <c r="AR2410" i="3"/>
  <c r="AS2410" i="3"/>
  <c r="AT2410" i="3" s="1"/>
  <c r="AR2409" i="3"/>
  <c r="AS2409" i="3"/>
  <c r="AT2409" i="3" s="1"/>
  <c r="AR2408" i="3"/>
  <c r="AS2408" i="3"/>
  <c r="AT2408" i="3" s="1"/>
  <c r="AR2407" i="3"/>
  <c r="AS2407" i="3"/>
  <c r="AT2407" i="3" s="1"/>
  <c r="AR2406" i="3"/>
  <c r="AS2406" i="3"/>
  <c r="AT2406" i="3" s="1"/>
  <c r="AR2405" i="3"/>
  <c r="AS2405" i="3"/>
  <c r="AT2405" i="3" s="1"/>
  <c r="AR2404" i="3"/>
  <c r="AS2404" i="3"/>
  <c r="AT2404" i="3" s="1"/>
  <c r="AR2403" i="3"/>
  <c r="AS2403" i="3"/>
  <c r="AT2403" i="3" s="1"/>
  <c r="AR2402" i="3"/>
  <c r="AS2402" i="3"/>
  <c r="AT2402" i="3" s="1"/>
  <c r="AR2401" i="3"/>
  <c r="AS2401" i="3"/>
  <c r="AT2401" i="3" s="1"/>
  <c r="AR2400" i="3"/>
  <c r="AS2400" i="3"/>
  <c r="AT2400" i="3" s="1"/>
  <c r="AR2399" i="3"/>
  <c r="AS2399" i="3"/>
  <c r="AT2399" i="3" s="1"/>
  <c r="AR2398" i="3"/>
  <c r="AS2398" i="3"/>
  <c r="AT2398" i="3" s="1"/>
  <c r="AR2397" i="3"/>
  <c r="AS2397" i="3"/>
  <c r="AT2397" i="3" s="1"/>
  <c r="AR2396" i="3"/>
  <c r="AS2396" i="3"/>
  <c r="AT2396" i="3" s="1"/>
  <c r="AR2393" i="3"/>
  <c r="AS2393" i="3"/>
  <c r="AT2393" i="3" s="1"/>
  <c r="AR2392" i="3"/>
  <c r="AS2392" i="3"/>
  <c r="AT2392" i="3" s="1"/>
  <c r="AR2390" i="3"/>
  <c r="AS2390" i="3"/>
  <c r="AT2390" i="3" s="1"/>
  <c r="AR2389" i="3"/>
  <c r="AS2389" i="3"/>
  <c r="AT2389" i="3" s="1"/>
  <c r="AR2388" i="3"/>
  <c r="AS2388" i="3"/>
  <c r="AT2388" i="3" s="1"/>
  <c r="AR2385" i="3"/>
  <c r="AS2385" i="3"/>
  <c r="AT2385" i="3" s="1"/>
  <c r="AR2384" i="3"/>
  <c r="AS2384" i="3"/>
  <c r="AT2384" i="3" s="1"/>
  <c r="AR2383" i="3"/>
  <c r="AS2383" i="3"/>
  <c r="AT2383" i="3" s="1"/>
  <c r="AR2382" i="3"/>
  <c r="AS2382" i="3"/>
  <c r="AT2382" i="3" s="1"/>
  <c r="AR2381" i="3"/>
  <c r="AS2381" i="3"/>
  <c r="AT2381" i="3" s="1"/>
  <c r="AR2380" i="3"/>
  <c r="AS2380" i="3"/>
  <c r="AT2380" i="3" s="1"/>
  <c r="AR2379" i="3"/>
  <c r="AS2379" i="3"/>
  <c r="AT2379" i="3" s="1"/>
  <c r="AR2378" i="3"/>
  <c r="AS2378" i="3"/>
  <c r="AT2378" i="3" s="1"/>
  <c r="AR2377" i="3"/>
  <c r="AS2377" i="3"/>
  <c r="AT2377" i="3" s="1"/>
  <c r="AR2376" i="3"/>
  <c r="AS2376" i="3"/>
  <c r="AT2376" i="3" s="1"/>
  <c r="AR2374" i="3"/>
  <c r="AS2374" i="3"/>
  <c r="AT2374" i="3" s="1"/>
  <c r="AR2373" i="3"/>
  <c r="AS2373" i="3"/>
  <c r="AT2373" i="3" s="1"/>
  <c r="AR2372" i="3"/>
  <c r="AS2372" i="3"/>
  <c r="AT2372" i="3" s="1"/>
  <c r="AR2371" i="3"/>
  <c r="AS2371" i="3"/>
  <c r="AT2371" i="3" s="1"/>
  <c r="AR2370" i="3"/>
  <c r="AS2370" i="3"/>
  <c r="AT2370" i="3" s="1"/>
  <c r="AR2369" i="3"/>
  <c r="AS2369" i="3"/>
  <c r="AT2369" i="3" s="1"/>
  <c r="AR2368" i="3"/>
  <c r="AS2368" i="3"/>
  <c r="AT2368" i="3" s="1"/>
  <c r="AR2367" i="3"/>
  <c r="AS2367" i="3"/>
  <c r="AT2367" i="3" s="1"/>
  <c r="AR2363" i="3"/>
  <c r="AS2363" i="3"/>
  <c r="AT2363" i="3" s="1"/>
  <c r="AR2360" i="3"/>
  <c r="AS2360" i="3"/>
  <c r="AT2360" i="3" s="1"/>
  <c r="AR2359" i="3"/>
  <c r="AS2359" i="3"/>
  <c r="AT2359" i="3" s="1"/>
  <c r="AR2358" i="3"/>
  <c r="AS2358" i="3"/>
  <c r="AT2358" i="3" s="1"/>
  <c r="AR2357" i="3"/>
  <c r="AS2357" i="3"/>
  <c r="AT2357" i="3" s="1"/>
  <c r="AR2356" i="3"/>
  <c r="AS2356" i="3"/>
  <c r="AT2356" i="3" s="1"/>
  <c r="AR2355" i="3"/>
  <c r="AS2355" i="3"/>
  <c r="AT2355" i="3" s="1"/>
  <c r="AR2354" i="3"/>
  <c r="AS2354" i="3"/>
  <c r="AT2354" i="3" s="1"/>
  <c r="AR2353" i="3"/>
  <c r="AS2353" i="3"/>
  <c r="AT2353" i="3" s="1"/>
  <c r="AR2351" i="3"/>
  <c r="AS2351" i="3"/>
  <c r="AT2351" i="3" s="1"/>
  <c r="AR2350" i="3"/>
  <c r="AS2350" i="3"/>
  <c r="AT2350" i="3" s="1"/>
  <c r="AR2349" i="3"/>
  <c r="AS2349" i="3"/>
  <c r="AT2349" i="3" s="1"/>
  <c r="AR2347" i="3"/>
  <c r="AS2347" i="3"/>
  <c r="AT2347" i="3" s="1"/>
  <c r="AR2346" i="3"/>
  <c r="AS2346" i="3"/>
  <c r="AT2346" i="3" s="1"/>
  <c r="AR2345" i="3"/>
  <c r="AS2345" i="3"/>
  <c r="AT2345" i="3" s="1"/>
  <c r="AR2344" i="3"/>
  <c r="AS2344" i="3"/>
  <c r="AT2344" i="3" s="1"/>
  <c r="AR2343" i="3"/>
  <c r="AS2343" i="3"/>
  <c r="AT2343" i="3" s="1"/>
  <c r="AR2342" i="3"/>
  <c r="AS2342" i="3"/>
  <c r="AT2342" i="3" s="1"/>
  <c r="AR2341" i="3"/>
  <c r="AS2341" i="3"/>
  <c r="AT2341" i="3" s="1"/>
  <c r="AR2340" i="3"/>
  <c r="AS2340" i="3"/>
  <c r="AT2340" i="3" s="1"/>
  <c r="AR2339" i="3"/>
  <c r="AS2339" i="3"/>
  <c r="AT2339" i="3" s="1"/>
  <c r="AR2338" i="3"/>
  <c r="AS2338" i="3"/>
  <c r="AT2338" i="3" s="1"/>
  <c r="AR2337" i="3"/>
  <c r="AS2337" i="3"/>
  <c r="AT2337" i="3" s="1"/>
  <c r="AR2336" i="3"/>
  <c r="AS2336" i="3"/>
  <c r="AT2336" i="3" s="1"/>
  <c r="AR2335" i="3"/>
  <c r="AS2335" i="3"/>
  <c r="AT2335" i="3" s="1"/>
  <c r="AR2334" i="3"/>
  <c r="AS2334" i="3"/>
  <c r="AT2334" i="3" s="1"/>
  <c r="AR2333" i="3"/>
  <c r="AS2333" i="3"/>
  <c r="AT2333" i="3" s="1"/>
  <c r="AR2332" i="3"/>
  <c r="AS2332" i="3"/>
  <c r="AT2332" i="3" s="1"/>
  <c r="AR2331" i="3"/>
  <c r="AS2331" i="3"/>
  <c r="AT2331" i="3" s="1"/>
  <c r="AR2330" i="3"/>
  <c r="AS2330" i="3"/>
  <c r="AT2330" i="3" s="1"/>
  <c r="AR2329" i="3"/>
  <c r="AS2329" i="3"/>
  <c r="AT2329" i="3" s="1"/>
  <c r="AR2328" i="3"/>
  <c r="AS2328" i="3"/>
  <c r="AT2328" i="3" s="1"/>
  <c r="AR2327" i="3"/>
  <c r="AS2327" i="3"/>
  <c r="AT2327" i="3" s="1"/>
  <c r="AR2326" i="3"/>
  <c r="AS2326" i="3"/>
  <c r="AT2326" i="3" s="1"/>
  <c r="AR2323" i="3"/>
  <c r="AS2323" i="3"/>
  <c r="AT2323" i="3" s="1"/>
  <c r="AR2322" i="3"/>
  <c r="AS2322" i="3"/>
  <c r="AT2322" i="3" s="1"/>
  <c r="AR2321" i="3"/>
  <c r="AS2321" i="3"/>
  <c r="AT2321" i="3" s="1"/>
  <c r="AR2320" i="3"/>
  <c r="AS2320" i="3"/>
  <c r="AT2320" i="3" s="1"/>
  <c r="AR2319" i="3"/>
  <c r="AS2319" i="3"/>
  <c r="AT2319" i="3" s="1"/>
  <c r="AR2317" i="3"/>
  <c r="AS2317" i="3"/>
  <c r="AT2317" i="3" s="1"/>
  <c r="AR2316" i="3"/>
  <c r="AS2316" i="3"/>
  <c r="AT2316" i="3" s="1"/>
  <c r="AR2315" i="3"/>
  <c r="AS2315" i="3"/>
  <c r="AT2315" i="3" s="1"/>
  <c r="AR2314" i="3"/>
  <c r="AS2314" i="3"/>
  <c r="AT2314" i="3" s="1"/>
  <c r="AR2313" i="3"/>
  <c r="AS2313" i="3"/>
  <c r="AT2313" i="3" s="1"/>
  <c r="AR2312" i="3"/>
  <c r="AS2312" i="3"/>
  <c r="AT2312" i="3" s="1"/>
  <c r="AR2310" i="3"/>
  <c r="AS2310" i="3"/>
  <c r="AT2310" i="3" s="1"/>
  <c r="AR2309" i="3"/>
  <c r="AS2309" i="3"/>
  <c r="AT2309" i="3" s="1"/>
  <c r="AR2308" i="3"/>
  <c r="AS2308" i="3"/>
  <c r="AT2308" i="3" s="1"/>
  <c r="AR2307" i="3"/>
  <c r="AS2307" i="3"/>
  <c r="AT2307" i="3" s="1"/>
  <c r="AR2306" i="3"/>
  <c r="AS2306" i="3"/>
  <c r="AT2306" i="3" s="1"/>
  <c r="AR2305" i="3"/>
  <c r="AS2305" i="3"/>
  <c r="AT2305" i="3" s="1"/>
  <c r="AR2304" i="3"/>
  <c r="AS2304" i="3"/>
  <c r="AT2304" i="3" s="1"/>
  <c r="AR2303" i="3"/>
  <c r="AS2303" i="3"/>
  <c r="AT2303" i="3" s="1"/>
  <c r="AR2302" i="3"/>
  <c r="AS2302" i="3"/>
  <c r="AT2302" i="3" s="1"/>
  <c r="AR2301" i="3"/>
  <c r="AS2301" i="3"/>
  <c r="AT2301" i="3" s="1"/>
  <c r="AR2300" i="3"/>
  <c r="AS2300" i="3"/>
  <c r="AT2300" i="3" s="1"/>
  <c r="AR2299" i="3"/>
  <c r="AS2299" i="3"/>
  <c r="AT2299" i="3" s="1"/>
  <c r="AR2298" i="3"/>
  <c r="AS2298" i="3"/>
  <c r="AT2298" i="3" s="1"/>
  <c r="AR2297" i="3"/>
  <c r="AS2297" i="3"/>
  <c r="AT2297" i="3" s="1"/>
  <c r="AR2296" i="3"/>
  <c r="AS2296" i="3"/>
  <c r="AT2296" i="3" s="1"/>
  <c r="AR2295" i="3"/>
  <c r="AS2295" i="3"/>
  <c r="AT2295" i="3" s="1"/>
  <c r="AR2294" i="3"/>
  <c r="AS2294" i="3"/>
  <c r="AT2294" i="3" s="1"/>
  <c r="AR2293" i="3"/>
  <c r="AS2293" i="3"/>
  <c r="AT2293" i="3" s="1"/>
  <c r="AR2292" i="3"/>
  <c r="AS2292" i="3"/>
  <c r="AT2292" i="3" s="1"/>
  <c r="AR2291" i="3"/>
  <c r="AS2291" i="3"/>
  <c r="AT2291" i="3" s="1"/>
  <c r="AR2290" i="3"/>
  <c r="AS2290" i="3"/>
  <c r="AT2290" i="3" s="1"/>
  <c r="AR2289" i="3"/>
  <c r="AS2289" i="3"/>
  <c r="AT2289" i="3" s="1"/>
  <c r="AR2288" i="3"/>
  <c r="AS2288" i="3"/>
  <c r="AT2288" i="3" s="1"/>
  <c r="AR2287" i="3"/>
  <c r="AS2287" i="3"/>
  <c r="AT2287" i="3" s="1"/>
  <c r="AR2285" i="3"/>
  <c r="AS2285" i="3"/>
  <c r="AT2285" i="3" s="1"/>
  <c r="AR2284" i="3"/>
  <c r="AS2284" i="3"/>
  <c r="AT2284" i="3" s="1"/>
  <c r="AR2283" i="3"/>
  <c r="AS2283" i="3"/>
  <c r="AT2283" i="3" s="1"/>
  <c r="AR2282" i="3"/>
  <c r="AS2282" i="3"/>
  <c r="AT2282" i="3" s="1"/>
  <c r="AR2281" i="3"/>
  <c r="AS2281" i="3"/>
  <c r="AT2281" i="3" s="1"/>
  <c r="AR2279" i="3"/>
  <c r="AS2279" i="3"/>
  <c r="AT2279" i="3" s="1"/>
  <c r="AR2278" i="3"/>
  <c r="AS2278" i="3"/>
  <c r="AT2278" i="3" s="1"/>
  <c r="AR2277" i="3"/>
  <c r="AS2277" i="3"/>
  <c r="AT2277" i="3" s="1"/>
  <c r="AR2276" i="3"/>
  <c r="AS2276" i="3"/>
  <c r="AT2276" i="3" s="1"/>
  <c r="AR2275" i="3"/>
  <c r="AS2275" i="3"/>
  <c r="AT2275" i="3" s="1"/>
  <c r="AR2274" i="3"/>
  <c r="AS2274" i="3"/>
  <c r="AT2274" i="3" s="1"/>
  <c r="AR2273" i="3"/>
  <c r="AS2273" i="3"/>
  <c r="AT2273" i="3" s="1"/>
  <c r="AR2272" i="3"/>
  <c r="AS2272" i="3"/>
  <c r="AT2272" i="3" s="1"/>
  <c r="AR2271" i="3"/>
  <c r="AS2271" i="3"/>
  <c r="AT2271" i="3" s="1"/>
  <c r="AR2269" i="3"/>
  <c r="AS2269" i="3"/>
  <c r="AT2269" i="3" s="1"/>
  <c r="AR2268" i="3"/>
  <c r="AS2268" i="3"/>
  <c r="AT2268" i="3" s="1"/>
  <c r="AR2267" i="3"/>
  <c r="AS2267" i="3"/>
  <c r="AT2267" i="3" s="1"/>
  <c r="AR2264" i="3"/>
  <c r="AS2264" i="3"/>
  <c r="AT2264" i="3" s="1"/>
  <c r="AR2263" i="3"/>
  <c r="AS2263" i="3"/>
  <c r="AT2263" i="3" s="1"/>
  <c r="AR2262" i="3"/>
  <c r="AS2262" i="3"/>
  <c r="AT2262" i="3" s="1"/>
  <c r="AR2261" i="3"/>
  <c r="AS2261" i="3"/>
  <c r="AT2261" i="3" s="1"/>
  <c r="AR2259" i="3"/>
  <c r="AS2259" i="3"/>
  <c r="AT2259" i="3" s="1"/>
  <c r="AR2257" i="3"/>
  <c r="AS2257" i="3"/>
  <c r="AT2257" i="3" s="1"/>
  <c r="AR2256" i="3"/>
  <c r="AS2256" i="3"/>
  <c r="AT2256" i="3" s="1"/>
  <c r="AR2255" i="3"/>
  <c r="AS2255" i="3"/>
  <c r="AT2255" i="3" s="1"/>
  <c r="AR2254" i="3"/>
  <c r="AS2254" i="3"/>
  <c r="AT2254" i="3" s="1"/>
  <c r="AR2253" i="3"/>
  <c r="AS2253" i="3"/>
  <c r="AT2253" i="3" s="1"/>
  <c r="AR2252" i="3"/>
  <c r="AS2252" i="3"/>
  <c r="AT2252" i="3" s="1"/>
  <c r="AR2251" i="3"/>
  <c r="AS2251" i="3"/>
  <c r="AT2251" i="3" s="1"/>
  <c r="AR2250" i="3"/>
  <c r="AS2250" i="3"/>
  <c r="AT2250" i="3" s="1"/>
  <c r="AR2248" i="3"/>
  <c r="AS2248" i="3"/>
  <c r="AT2248" i="3" s="1"/>
  <c r="AR2246" i="3"/>
  <c r="AS2246" i="3"/>
  <c r="AT2246" i="3" s="1"/>
  <c r="AR2245" i="3"/>
  <c r="AS2245" i="3"/>
  <c r="AT2245" i="3" s="1"/>
  <c r="AR2244" i="3"/>
  <c r="AS2244" i="3"/>
  <c r="AT2244" i="3" s="1"/>
  <c r="AR2243" i="3"/>
  <c r="AS2243" i="3"/>
  <c r="AT2243" i="3" s="1"/>
  <c r="AR2242" i="3"/>
  <c r="AS2242" i="3"/>
  <c r="AT2242" i="3" s="1"/>
  <c r="AR2241" i="3"/>
  <c r="AS2241" i="3"/>
  <c r="AT2241" i="3" s="1"/>
  <c r="AR2240" i="3"/>
  <c r="AS2240" i="3"/>
  <c r="AT2240" i="3" s="1"/>
  <c r="AR2239" i="3"/>
  <c r="AS2239" i="3"/>
  <c r="AT2239" i="3" s="1"/>
  <c r="AR2238" i="3"/>
  <c r="AS2238" i="3"/>
  <c r="AT2238" i="3" s="1"/>
  <c r="AR2237" i="3"/>
  <c r="AS2237" i="3"/>
  <c r="AT2237" i="3" s="1"/>
  <c r="AR2235" i="3"/>
  <c r="AS2235" i="3"/>
  <c r="AT2235" i="3" s="1"/>
  <c r="AR2234" i="3"/>
  <c r="AS2234" i="3"/>
  <c r="AT2234" i="3" s="1"/>
  <c r="AR2233" i="3"/>
  <c r="AS2233" i="3"/>
  <c r="AT2233" i="3" s="1"/>
  <c r="AR2232" i="3"/>
  <c r="AS2232" i="3"/>
  <c r="AT2232" i="3" s="1"/>
  <c r="AR2231" i="3"/>
  <c r="AS2231" i="3"/>
  <c r="AT2231" i="3" s="1"/>
  <c r="AR2230" i="3"/>
  <c r="AS2230" i="3"/>
  <c r="AT2230" i="3" s="1"/>
  <c r="AR2229" i="3"/>
  <c r="AS2229" i="3"/>
  <c r="AT2229" i="3" s="1"/>
  <c r="AR2228" i="3"/>
  <c r="AS2228" i="3"/>
  <c r="AT2228" i="3" s="1"/>
  <c r="AR2226" i="3"/>
  <c r="AS2226" i="3"/>
  <c r="AT2226" i="3" s="1"/>
  <c r="AR2224" i="3"/>
  <c r="AS2224" i="3"/>
  <c r="AT2224" i="3" s="1"/>
  <c r="AR2222" i="3"/>
  <c r="AS2222" i="3"/>
  <c r="AT2222" i="3" s="1"/>
  <c r="AR2221" i="3"/>
  <c r="AS2221" i="3"/>
  <c r="AT2221" i="3" s="1"/>
  <c r="AR2220" i="3"/>
  <c r="AS2220" i="3"/>
  <c r="AT2220" i="3" s="1"/>
  <c r="AR2219" i="3"/>
  <c r="AS2219" i="3"/>
  <c r="AT2219" i="3" s="1"/>
  <c r="AR2218" i="3"/>
  <c r="AS2218" i="3"/>
  <c r="AT2218" i="3" s="1"/>
  <c r="AR2217" i="3"/>
  <c r="AS2217" i="3"/>
  <c r="AT2217" i="3" s="1"/>
  <c r="AR2215" i="3"/>
  <c r="AS2215" i="3"/>
  <c r="AT2215" i="3" s="1"/>
  <c r="AR2213" i="3"/>
  <c r="AS2213" i="3"/>
  <c r="AT2213" i="3" s="1"/>
  <c r="AR2212" i="3"/>
  <c r="AS2212" i="3"/>
  <c r="AT2212" i="3" s="1"/>
  <c r="AR2211" i="3"/>
  <c r="AS2211" i="3"/>
  <c r="AT2211" i="3" s="1"/>
  <c r="AR2210" i="3"/>
  <c r="AS2210" i="3"/>
  <c r="AT2210" i="3" s="1"/>
  <c r="AR2209" i="3"/>
  <c r="AS2209" i="3"/>
  <c r="AT2209" i="3" s="1"/>
  <c r="AR2208" i="3"/>
  <c r="AS2208" i="3"/>
  <c r="AT2208" i="3" s="1"/>
  <c r="AR2207" i="3"/>
  <c r="AS2207" i="3"/>
  <c r="AT2207" i="3" s="1"/>
  <c r="AR2206" i="3"/>
  <c r="AS2206" i="3"/>
  <c r="AT2206" i="3" s="1"/>
  <c r="AR2205" i="3"/>
  <c r="AS2205" i="3"/>
  <c r="AT2205" i="3" s="1"/>
  <c r="AR2204" i="3"/>
  <c r="AS2204" i="3"/>
  <c r="AT2204" i="3" s="1"/>
  <c r="AR2203" i="3"/>
  <c r="AS2203" i="3"/>
  <c r="AT2203" i="3" s="1"/>
  <c r="AR2202" i="3"/>
  <c r="AS2202" i="3"/>
  <c r="AT2202" i="3" s="1"/>
  <c r="AR2201" i="3"/>
  <c r="AS2201" i="3"/>
  <c r="AT2201" i="3" s="1"/>
  <c r="AR2200" i="3"/>
  <c r="AS2200" i="3"/>
  <c r="AT2200" i="3" s="1"/>
  <c r="AR2199" i="3"/>
  <c r="AS2199" i="3"/>
  <c r="AT2199" i="3" s="1"/>
  <c r="AR2197" i="3"/>
  <c r="AS2197" i="3"/>
  <c r="AT2197" i="3" s="1"/>
  <c r="AR2196" i="3"/>
  <c r="AS2196" i="3"/>
  <c r="AT2196" i="3" s="1"/>
  <c r="AR2195" i="3"/>
  <c r="AS2195" i="3"/>
  <c r="AT2195" i="3" s="1"/>
  <c r="AR2193" i="3"/>
  <c r="AS2193" i="3"/>
  <c r="AT2193" i="3" s="1"/>
  <c r="AR2192" i="3"/>
  <c r="AS2192" i="3"/>
  <c r="AT2192" i="3" s="1"/>
  <c r="AR2191" i="3"/>
  <c r="AS2191" i="3"/>
  <c r="AT2191" i="3" s="1"/>
  <c r="AR2190" i="3"/>
  <c r="AS2190" i="3"/>
  <c r="AT2190" i="3" s="1"/>
  <c r="AR2189" i="3"/>
  <c r="AS2189" i="3"/>
  <c r="AT2189" i="3" s="1"/>
  <c r="AR2187" i="3"/>
  <c r="AS2187" i="3"/>
  <c r="AT2187" i="3" s="1"/>
  <c r="AR2186" i="3"/>
  <c r="AS2186" i="3"/>
  <c r="AT2186" i="3" s="1"/>
  <c r="AR2185" i="3"/>
  <c r="AS2185" i="3"/>
  <c r="AT2185" i="3" s="1"/>
  <c r="AR2184" i="3"/>
  <c r="AS2184" i="3"/>
  <c r="AT2184" i="3" s="1"/>
  <c r="AR2183" i="3"/>
  <c r="AS2183" i="3"/>
  <c r="AT2183" i="3" s="1"/>
  <c r="AR2182" i="3"/>
  <c r="AS2182" i="3"/>
  <c r="AT2182" i="3" s="1"/>
  <c r="AR2181" i="3"/>
  <c r="AS2181" i="3"/>
  <c r="AT2181" i="3" s="1"/>
  <c r="AR2180" i="3"/>
  <c r="AS2180" i="3"/>
  <c r="AT2180" i="3" s="1"/>
  <c r="AR2179" i="3"/>
  <c r="AS2179" i="3"/>
  <c r="AT2179" i="3" s="1"/>
  <c r="AR2178" i="3"/>
  <c r="AS2178" i="3"/>
  <c r="AT2178" i="3" s="1"/>
  <c r="AR2177" i="3"/>
  <c r="AS2177" i="3"/>
  <c r="AT2177" i="3" s="1"/>
  <c r="AR2176" i="3"/>
  <c r="AS2176" i="3"/>
  <c r="AT2176" i="3" s="1"/>
  <c r="AR2175" i="3"/>
  <c r="AS2175" i="3"/>
  <c r="AT2175" i="3" s="1"/>
  <c r="AR2173" i="3"/>
  <c r="AS2173" i="3"/>
  <c r="AT2173" i="3" s="1"/>
  <c r="AR2172" i="3"/>
  <c r="AS2172" i="3"/>
  <c r="AT2172" i="3" s="1"/>
  <c r="AR2171" i="3"/>
  <c r="AS2171" i="3"/>
  <c r="AT2171" i="3" s="1"/>
  <c r="AR2170" i="3"/>
  <c r="AS2170" i="3"/>
  <c r="AT2170" i="3" s="1"/>
  <c r="AR2169" i="3"/>
  <c r="AS2169" i="3"/>
  <c r="AT2169" i="3" s="1"/>
  <c r="AR2168" i="3"/>
  <c r="AS2168" i="3"/>
  <c r="AT2168" i="3" s="1"/>
  <c r="AR2167" i="3"/>
  <c r="AS2167" i="3"/>
  <c r="AT2167" i="3" s="1"/>
  <c r="AR2166" i="3"/>
  <c r="AS2166" i="3"/>
  <c r="AT2166" i="3" s="1"/>
  <c r="AR2165" i="3"/>
  <c r="AS2165" i="3"/>
  <c r="AT2165" i="3" s="1"/>
  <c r="AR2164" i="3"/>
  <c r="AS2164" i="3"/>
  <c r="AT2164" i="3" s="1"/>
  <c r="AR2162" i="3"/>
  <c r="AS2162" i="3"/>
  <c r="AT2162" i="3" s="1"/>
  <c r="AR2161" i="3"/>
  <c r="AS2161" i="3"/>
  <c r="AT2161" i="3" s="1"/>
  <c r="AR2160" i="3"/>
  <c r="AS2160" i="3"/>
  <c r="AT2160" i="3" s="1"/>
  <c r="AR2159" i="3"/>
  <c r="AS2159" i="3"/>
  <c r="AT2159" i="3" s="1"/>
  <c r="AR2158" i="3"/>
  <c r="AS2158" i="3"/>
  <c r="AT2158" i="3" s="1"/>
  <c r="AR2157" i="3"/>
  <c r="AS2157" i="3"/>
  <c r="AT2157" i="3" s="1"/>
  <c r="AR2156" i="3"/>
  <c r="AS2156" i="3"/>
  <c r="AT2156" i="3" s="1"/>
  <c r="AR2155" i="3"/>
  <c r="AS2155" i="3"/>
  <c r="AT2155" i="3" s="1"/>
  <c r="AR2154" i="3"/>
  <c r="AS2154" i="3"/>
  <c r="AT2154" i="3" s="1"/>
  <c r="AR2153" i="3"/>
  <c r="AS2153" i="3"/>
  <c r="AT2153" i="3" s="1"/>
  <c r="AR2152" i="3"/>
  <c r="AS2152" i="3"/>
  <c r="AT2152" i="3" s="1"/>
  <c r="AR2151" i="3"/>
  <c r="AS2151" i="3"/>
  <c r="AT2151" i="3" s="1"/>
  <c r="AR2150" i="3"/>
  <c r="AS2150" i="3"/>
  <c r="AT2150" i="3" s="1"/>
  <c r="AR2149" i="3"/>
  <c r="AS2149" i="3"/>
  <c r="AT2149" i="3" s="1"/>
  <c r="AR2148" i="3"/>
  <c r="AS2148" i="3"/>
  <c r="AT2148" i="3" s="1"/>
  <c r="AR2147" i="3"/>
  <c r="AS2147" i="3"/>
  <c r="AT2147" i="3" s="1"/>
  <c r="AR2146" i="3"/>
  <c r="AS2146" i="3"/>
  <c r="AT2146" i="3" s="1"/>
  <c r="AR2145" i="3"/>
  <c r="AS2145" i="3"/>
  <c r="AT2145" i="3" s="1"/>
  <c r="AR2143" i="3"/>
  <c r="AS2143" i="3"/>
  <c r="AT2143" i="3" s="1"/>
  <c r="AR2142" i="3"/>
  <c r="AS2142" i="3"/>
  <c r="AT2142" i="3" s="1"/>
  <c r="AR2141" i="3"/>
  <c r="AS2141" i="3"/>
  <c r="AT2141" i="3" s="1"/>
  <c r="AR2140" i="3"/>
  <c r="AS2140" i="3"/>
  <c r="AT2140" i="3" s="1"/>
  <c r="AR2139" i="3"/>
  <c r="AS2139" i="3"/>
  <c r="AT2139" i="3" s="1"/>
  <c r="AR2138" i="3"/>
  <c r="AS2138" i="3"/>
  <c r="AT2138" i="3" s="1"/>
  <c r="AR2136" i="3"/>
  <c r="AS2136" i="3"/>
  <c r="AT2136" i="3" s="1"/>
  <c r="AR2135" i="3"/>
  <c r="AS2135" i="3"/>
  <c r="AT2135" i="3" s="1"/>
  <c r="AR2134" i="3"/>
  <c r="AS2134" i="3"/>
  <c r="AT2134" i="3" s="1"/>
  <c r="AR2132" i="3"/>
  <c r="AS2132" i="3"/>
  <c r="AT2132" i="3" s="1"/>
  <c r="AR2130" i="3"/>
  <c r="AS2130" i="3"/>
  <c r="AT2130" i="3" s="1"/>
  <c r="AR2129" i="3"/>
  <c r="AS2129" i="3"/>
  <c r="AT2129" i="3" s="1"/>
  <c r="AR2128" i="3"/>
  <c r="AS2128" i="3"/>
  <c r="AT2128" i="3" s="1"/>
  <c r="AR2127" i="3"/>
  <c r="AS2127" i="3"/>
  <c r="AT2127" i="3" s="1"/>
  <c r="AR2125" i="3"/>
  <c r="AS2125" i="3"/>
  <c r="AT2125" i="3" s="1"/>
  <c r="AR2124" i="3"/>
  <c r="AS2124" i="3"/>
  <c r="AT2124" i="3" s="1"/>
  <c r="AR2122" i="3"/>
  <c r="AS2122" i="3"/>
  <c r="AT2122" i="3" s="1"/>
  <c r="AR2120" i="3"/>
  <c r="AS2120" i="3"/>
  <c r="AT2120" i="3" s="1"/>
  <c r="AR2119" i="3"/>
  <c r="AS2119" i="3"/>
  <c r="AT2119" i="3" s="1"/>
  <c r="AR2117" i="3"/>
  <c r="AS2117" i="3"/>
  <c r="AT2117" i="3" s="1"/>
  <c r="AR2115" i="3"/>
  <c r="AS2115" i="3"/>
  <c r="AT2115" i="3" s="1"/>
  <c r="AR2112" i="3"/>
  <c r="AS2112" i="3"/>
  <c r="AT2112" i="3" s="1"/>
  <c r="AR2110" i="3"/>
  <c r="AS2110" i="3"/>
  <c r="AT2110" i="3" s="1"/>
  <c r="AR2109" i="3"/>
  <c r="AS2109" i="3"/>
  <c r="AT2109" i="3" s="1"/>
  <c r="AR2105" i="3"/>
  <c r="AS2105" i="3"/>
  <c r="AT2105" i="3" s="1"/>
  <c r="AR2104" i="3"/>
  <c r="AS2104" i="3"/>
  <c r="AT2104" i="3" s="1"/>
  <c r="AR2103" i="3"/>
  <c r="AS2103" i="3"/>
  <c r="AT2103" i="3" s="1"/>
  <c r="AR2102" i="3"/>
  <c r="AS2102" i="3"/>
  <c r="AT2102" i="3" s="1"/>
  <c r="AR2101" i="3"/>
  <c r="AS2101" i="3"/>
  <c r="AT2101" i="3" s="1"/>
  <c r="AR2099" i="3"/>
  <c r="AS2099" i="3"/>
  <c r="AT2099" i="3" s="1"/>
  <c r="AR2098" i="3"/>
  <c r="AS2098" i="3"/>
  <c r="AT2098" i="3" s="1"/>
  <c r="AR2097" i="3"/>
  <c r="AS2097" i="3"/>
  <c r="AT2097" i="3" s="1"/>
  <c r="AR2096" i="3"/>
  <c r="AS2096" i="3"/>
  <c r="AT2096" i="3" s="1"/>
  <c r="AR2095" i="3"/>
  <c r="AS2095" i="3"/>
  <c r="AT2095" i="3" s="1"/>
  <c r="AR2094" i="3"/>
  <c r="AS2094" i="3"/>
  <c r="AT2094" i="3" s="1"/>
  <c r="AR2093" i="3"/>
  <c r="AS2093" i="3"/>
  <c r="AT2093" i="3" s="1"/>
  <c r="AR2092" i="3"/>
  <c r="AS2092" i="3"/>
  <c r="AT2092" i="3" s="1"/>
  <c r="AR2091" i="3"/>
  <c r="AS2091" i="3"/>
  <c r="AT2091" i="3" s="1"/>
  <c r="AR2090" i="3"/>
  <c r="AS2090" i="3"/>
  <c r="AT2090" i="3" s="1"/>
  <c r="AR2089" i="3"/>
  <c r="AS2089" i="3"/>
  <c r="AT2089" i="3" s="1"/>
  <c r="AR2088" i="3"/>
  <c r="AS2088" i="3"/>
  <c r="AT2088" i="3" s="1"/>
  <c r="AR2086" i="3"/>
  <c r="AS2086" i="3"/>
  <c r="AT2086" i="3" s="1"/>
  <c r="AR2085" i="3"/>
  <c r="AS2085" i="3"/>
  <c r="AT2085" i="3" s="1"/>
  <c r="AR2084" i="3"/>
  <c r="AS2084" i="3"/>
  <c r="AT2084" i="3" s="1"/>
  <c r="AR2083" i="3"/>
  <c r="AS2083" i="3"/>
  <c r="AT2083" i="3" s="1"/>
  <c r="AR2082" i="3"/>
  <c r="AS2082" i="3"/>
  <c r="AT2082" i="3" s="1"/>
  <c r="AR2080" i="3"/>
  <c r="AS2080" i="3"/>
  <c r="AT2080" i="3" s="1"/>
  <c r="AR2079" i="3"/>
  <c r="AS2079" i="3"/>
  <c r="AT2079" i="3" s="1"/>
  <c r="AR2078" i="3"/>
  <c r="AS2078" i="3"/>
  <c r="AT2078" i="3" s="1"/>
  <c r="AR2077" i="3"/>
  <c r="AS2077" i="3"/>
  <c r="AT2077" i="3" s="1"/>
  <c r="AR2076" i="3"/>
  <c r="AS2076" i="3"/>
  <c r="AT2076" i="3" s="1"/>
  <c r="AR2075" i="3"/>
  <c r="AS2075" i="3"/>
  <c r="AT2075" i="3" s="1"/>
  <c r="AR2074" i="3"/>
  <c r="AS2074" i="3"/>
  <c r="AT2074" i="3" s="1"/>
  <c r="AR2073" i="3"/>
  <c r="AS2073" i="3"/>
  <c r="AT2073" i="3" s="1"/>
  <c r="AR2072" i="3"/>
  <c r="AS2072" i="3"/>
  <c r="AT2072" i="3" s="1"/>
  <c r="AR2071" i="3"/>
  <c r="AS2071" i="3"/>
  <c r="AT2071" i="3" s="1"/>
  <c r="AR2069" i="3"/>
  <c r="AS2069" i="3"/>
  <c r="AT2069" i="3" s="1"/>
  <c r="AR2068" i="3"/>
  <c r="AS2068" i="3"/>
  <c r="AT2068" i="3" s="1"/>
  <c r="AR2067" i="3"/>
  <c r="AS2067" i="3"/>
  <c r="AT2067" i="3" s="1"/>
  <c r="AR2066" i="3"/>
  <c r="AS2066" i="3"/>
  <c r="AT2066" i="3" s="1"/>
  <c r="AR2065" i="3"/>
  <c r="AS2065" i="3"/>
  <c r="AT2065" i="3" s="1"/>
  <c r="AR2064" i="3"/>
  <c r="AS2064" i="3"/>
  <c r="AT2064" i="3" s="1"/>
  <c r="AR2062" i="3"/>
  <c r="AS2062" i="3"/>
  <c r="AT2062" i="3" s="1"/>
  <c r="AR2061" i="3"/>
  <c r="AS2061" i="3"/>
  <c r="AT2061" i="3" s="1"/>
  <c r="AR2060" i="3"/>
  <c r="AS2060" i="3"/>
  <c r="AT2060" i="3" s="1"/>
  <c r="AR2059" i="3"/>
  <c r="AS2059" i="3"/>
  <c r="AT2059" i="3" s="1"/>
  <c r="AR2058" i="3"/>
  <c r="AS2058" i="3"/>
  <c r="AT2058" i="3" s="1"/>
  <c r="AR2057" i="3"/>
  <c r="AS2057" i="3"/>
  <c r="AT2057" i="3" s="1"/>
  <c r="AR2056" i="3"/>
  <c r="AS2056" i="3"/>
  <c r="AT2056" i="3" s="1"/>
  <c r="AR2055" i="3"/>
  <c r="AS2055" i="3"/>
  <c r="AT2055" i="3" s="1"/>
  <c r="AR2053" i="3"/>
  <c r="AS2053" i="3"/>
  <c r="AT2053" i="3" s="1"/>
  <c r="AR2052" i="3"/>
  <c r="AS2052" i="3"/>
  <c r="AT2052" i="3" s="1"/>
  <c r="AR2049" i="3"/>
  <c r="AS2049" i="3"/>
  <c r="AT2049" i="3" s="1"/>
  <c r="AR2047" i="3"/>
  <c r="AS2047" i="3"/>
  <c r="AT2047" i="3" s="1"/>
  <c r="AR2046" i="3"/>
  <c r="AS2046" i="3"/>
  <c r="AT2046" i="3" s="1"/>
  <c r="AR2045" i="3"/>
  <c r="AS2045" i="3"/>
  <c r="AT2045" i="3" s="1"/>
  <c r="AR2044" i="3"/>
  <c r="AS2044" i="3"/>
  <c r="AT2044" i="3" s="1"/>
  <c r="AR2043" i="3"/>
  <c r="AS2043" i="3"/>
  <c r="AT2043" i="3" s="1"/>
  <c r="AR2042" i="3"/>
  <c r="AS2042" i="3"/>
  <c r="AT2042" i="3" s="1"/>
  <c r="AR2041" i="3"/>
  <c r="AS2041" i="3"/>
  <c r="AT2041" i="3" s="1"/>
  <c r="AR2040" i="3"/>
  <c r="AS2040" i="3"/>
  <c r="AT2040" i="3" s="1"/>
  <c r="AR2039" i="3"/>
  <c r="AS2039" i="3"/>
  <c r="AT2039" i="3" s="1"/>
  <c r="AR2038" i="3"/>
  <c r="AS2038" i="3"/>
  <c r="AT2038" i="3" s="1"/>
  <c r="AR2037" i="3"/>
  <c r="AS2037" i="3"/>
  <c r="AT2037" i="3" s="1"/>
  <c r="AR2036" i="3"/>
  <c r="AS2036" i="3"/>
  <c r="AT2036" i="3" s="1"/>
  <c r="AR2034" i="3"/>
  <c r="AS2034" i="3"/>
  <c r="AT2034" i="3" s="1"/>
  <c r="AR2033" i="3"/>
  <c r="AS2033" i="3"/>
  <c r="AT2033" i="3" s="1"/>
  <c r="AR2031" i="3"/>
  <c r="AS2031" i="3"/>
  <c r="AT2031" i="3" s="1"/>
  <c r="AR2030" i="3"/>
  <c r="AS2030" i="3"/>
  <c r="AT2030" i="3" s="1"/>
  <c r="AR2029" i="3"/>
  <c r="AS2029" i="3"/>
  <c r="AT2029" i="3" s="1"/>
  <c r="AR2028" i="3"/>
  <c r="AS2028" i="3"/>
  <c r="AT2028" i="3" s="1"/>
  <c r="AR2027" i="3"/>
  <c r="AS2027" i="3"/>
  <c r="AT2027" i="3" s="1"/>
  <c r="AR2026" i="3"/>
  <c r="AS2026" i="3"/>
  <c r="AT2026" i="3" s="1"/>
  <c r="AR2024" i="3"/>
  <c r="AS2024" i="3"/>
  <c r="AT2024" i="3" s="1"/>
  <c r="AR2023" i="3"/>
  <c r="AS2023" i="3"/>
  <c r="AT2023" i="3" s="1"/>
  <c r="AR2022" i="3"/>
  <c r="AS2022" i="3"/>
  <c r="AT2022" i="3" s="1"/>
  <c r="AR2021" i="3"/>
  <c r="AS2021" i="3"/>
  <c r="AT2021" i="3" s="1"/>
  <c r="AR2020" i="3"/>
  <c r="AS2020" i="3"/>
  <c r="AT2020" i="3" s="1"/>
  <c r="AR2019" i="3"/>
  <c r="AS2019" i="3"/>
  <c r="AT2019" i="3" s="1"/>
  <c r="AR2018" i="3"/>
  <c r="AS2018" i="3"/>
  <c r="AT2018" i="3" s="1"/>
  <c r="AR2017" i="3"/>
  <c r="AS2017" i="3"/>
  <c r="AT2017" i="3" s="1"/>
  <c r="AR2016" i="3"/>
  <c r="AS2016" i="3"/>
  <c r="AT2016" i="3" s="1"/>
  <c r="AR2014" i="3"/>
  <c r="AS2014" i="3"/>
  <c r="AT2014" i="3" s="1"/>
  <c r="AR2012" i="3"/>
  <c r="AS2012" i="3"/>
  <c r="AT2012" i="3" s="1"/>
  <c r="AR2011" i="3"/>
  <c r="AS2011" i="3"/>
  <c r="AT2011" i="3" s="1"/>
  <c r="AR2010" i="3"/>
  <c r="AS2010" i="3"/>
  <c r="AT2010" i="3" s="1"/>
  <c r="AR2009" i="3"/>
  <c r="AS2009" i="3"/>
  <c r="AT2009" i="3" s="1"/>
  <c r="AR2008" i="3"/>
  <c r="AS2008" i="3"/>
  <c r="AT2008" i="3" s="1"/>
  <c r="AR2007" i="3"/>
  <c r="AS2007" i="3"/>
  <c r="AT2007" i="3" s="1"/>
  <c r="AR2006" i="3"/>
  <c r="AS2006" i="3"/>
  <c r="AT2006" i="3" s="1"/>
  <c r="AR2003" i="3"/>
  <c r="AS2003" i="3"/>
  <c r="AT2003" i="3" s="1"/>
  <c r="AR2002" i="3"/>
  <c r="AS2002" i="3"/>
  <c r="AT2002" i="3" s="1"/>
  <c r="AR2001" i="3"/>
  <c r="AS2001" i="3"/>
  <c r="AT2001" i="3" s="1"/>
  <c r="AR2000" i="3"/>
  <c r="AS2000" i="3"/>
  <c r="AT2000" i="3" s="1"/>
  <c r="AR1999" i="3"/>
  <c r="AS1999" i="3"/>
  <c r="AT1999" i="3" s="1"/>
  <c r="AR1996" i="3"/>
  <c r="AS1996" i="3"/>
  <c r="AT1996" i="3" s="1"/>
  <c r="AR1995" i="3"/>
  <c r="AS1995" i="3"/>
  <c r="AT1995" i="3" s="1"/>
  <c r="AR1994" i="3"/>
  <c r="AS1994" i="3"/>
  <c r="AT1994" i="3" s="1"/>
  <c r="AR1993" i="3"/>
  <c r="AS1993" i="3"/>
  <c r="AT1993" i="3" s="1"/>
  <c r="AR1991" i="3"/>
  <c r="AS1991" i="3"/>
  <c r="AT1991" i="3" s="1"/>
  <c r="AR1990" i="3"/>
  <c r="AS1990" i="3"/>
  <c r="AT1990" i="3" s="1"/>
  <c r="AR1989" i="3"/>
  <c r="AS1989" i="3"/>
  <c r="AT1989" i="3" s="1"/>
  <c r="AR1988" i="3"/>
  <c r="AS1988" i="3"/>
  <c r="AT1988" i="3" s="1"/>
  <c r="AR1987" i="3"/>
  <c r="AS1987" i="3"/>
  <c r="AT1987" i="3" s="1"/>
  <c r="AR1986" i="3"/>
  <c r="AS1986" i="3"/>
  <c r="AT1986" i="3" s="1"/>
  <c r="AR1985" i="3"/>
  <c r="AS1985" i="3"/>
  <c r="AT1985" i="3" s="1"/>
  <c r="AR1984" i="3"/>
  <c r="AS1984" i="3"/>
  <c r="AT1984" i="3" s="1"/>
  <c r="AR1983" i="3"/>
  <c r="AS1983" i="3"/>
  <c r="AT1983" i="3" s="1"/>
  <c r="AR1982" i="3"/>
  <c r="AS1982" i="3"/>
  <c r="AT1982" i="3" s="1"/>
  <c r="AR1981" i="3"/>
  <c r="AS1981" i="3"/>
  <c r="AT1981" i="3" s="1"/>
  <c r="AR1980" i="3"/>
  <c r="AS1980" i="3"/>
  <c r="AT1980" i="3" s="1"/>
  <c r="AR1979" i="3"/>
  <c r="AS1979" i="3"/>
  <c r="AT1979" i="3" s="1"/>
  <c r="AR1978" i="3"/>
  <c r="AS1978" i="3"/>
  <c r="AT1978" i="3" s="1"/>
  <c r="AR1977" i="3"/>
  <c r="AS1977" i="3"/>
  <c r="AT1977" i="3" s="1"/>
  <c r="AR1976" i="3"/>
  <c r="AS1976" i="3"/>
  <c r="AT1976" i="3" s="1"/>
  <c r="AR1975" i="3"/>
  <c r="AS1975" i="3"/>
  <c r="AT1975" i="3" s="1"/>
  <c r="AR1974" i="3"/>
  <c r="AS1974" i="3"/>
  <c r="AT1974" i="3" s="1"/>
  <c r="AR1973" i="3"/>
  <c r="AS1973" i="3"/>
  <c r="AT1973" i="3" s="1"/>
  <c r="AR1972" i="3"/>
  <c r="AS1972" i="3"/>
  <c r="AT1972" i="3" s="1"/>
  <c r="AR1971" i="3"/>
  <c r="AS1971" i="3"/>
  <c r="AT1971" i="3" s="1"/>
  <c r="AR1970" i="3"/>
  <c r="AS1970" i="3"/>
  <c r="AT1970" i="3" s="1"/>
  <c r="AR1969" i="3"/>
  <c r="AS1969" i="3"/>
  <c r="AT1969" i="3" s="1"/>
  <c r="AR1967" i="3"/>
  <c r="AS1967" i="3"/>
  <c r="AT1967" i="3" s="1"/>
  <c r="AR1965" i="3"/>
  <c r="AS1965" i="3"/>
  <c r="AT1965" i="3" s="1"/>
  <c r="AR1964" i="3"/>
  <c r="AS1964" i="3"/>
  <c r="AT1964" i="3" s="1"/>
  <c r="AR1962" i="3"/>
  <c r="AS1962" i="3"/>
  <c r="AT1962" i="3" s="1"/>
  <c r="AR1961" i="3"/>
  <c r="AS1961" i="3"/>
  <c r="AT1961" i="3" s="1"/>
  <c r="AR1960" i="3"/>
  <c r="AS1960" i="3"/>
  <c r="AT1960" i="3" s="1"/>
  <c r="AR1959" i="3"/>
  <c r="AS1959" i="3"/>
  <c r="AT1959" i="3" s="1"/>
  <c r="AR1958" i="3"/>
  <c r="AS1958" i="3"/>
  <c r="AT1958" i="3" s="1"/>
  <c r="AR1956" i="3"/>
  <c r="AS1956" i="3"/>
  <c r="AT1956" i="3" s="1"/>
  <c r="AR1954" i="3"/>
  <c r="AS1954" i="3"/>
  <c r="AT1954" i="3" s="1"/>
  <c r="AR1953" i="3"/>
  <c r="AS1953" i="3"/>
  <c r="AT1953" i="3" s="1"/>
  <c r="AR1952" i="3"/>
  <c r="AS1952" i="3"/>
  <c r="AT1952" i="3" s="1"/>
  <c r="AR1950" i="3"/>
  <c r="AS1950" i="3"/>
  <c r="AT1950" i="3" s="1"/>
  <c r="AR1949" i="3"/>
  <c r="AS1949" i="3"/>
  <c r="AT1949" i="3" s="1"/>
  <c r="AR1948" i="3"/>
  <c r="AS1948" i="3"/>
  <c r="AT1948" i="3" s="1"/>
  <c r="AR1947" i="3"/>
  <c r="AS1947" i="3"/>
  <c r="AT1947" i="3" s="1"/>
  <c r="AR1946" i="3"/>
  <c r="AS1946" i="3"/>
  <c r="AT1946" i="3" s="1"/>
  <c r="AR1945" i="3"/>
  <c r="AS1945" i="3"/>
  <c r="AT1945" i="3" s="1"/>
  <c r="AR1944" i="3"/>
  <c r="AS1944" i="3"/>
  <c r="AT1944" i="3" s="1"/>
  <c r="AR1943" i="3"/>
  <c r="AS1943" i="3"/>
  <c r="AT1943" i="3" s="1"/>
  <c r="AR1941" i="3"/>
  <c r="AS1941" i="3"/>
  <c r="AT1941" i="3" s="1"/>
  <c r="AR1940" i="3"/>
  <c r="AS1940" i="3"/>
  <c r="AT1940" i="3" s="1"/>
  <c r="AR1939" i="3"/>
  <c r="AS1939" i="3"/>
  <c r="AT1939" i="3" s="1"/>
  <c r="AR1938" i="3"/>
  <c r="AS1938" i="3"/>
  <c r="AT1938" i="3" s="1"/>
  <c r="AR1937" i="3"/>
  <c r="AS1937" i="3"/>
  <c r="AT1937" i="3" s="1"/>
  <c r="AR1936" i="3"/>
  <c r="AS1936" i="3"/>
  <c r="AT1936" i="3" s="1"/>
  <c r="AR1935" i="3"/>
  <c r="AS1935" i="3"/>
  <c r="AT1935" i="3" s="1"/>
  <c r="AR1934" i="3"/>
  <c r="AS1934" i="3"/>
  <c r="AT1934" i="3" s="1"/>
  <c r="AR1933" i="3"/>
  <c r="AS1933" i="3"/>
  <c r="AT1933" i="3" s="1"/>
  <c r="AR1932" i="3"/>
  <c r="AS1932" i="3"/>
  <c r="AT1932" i="3" s="1"/>
  <c r="AR1931" i="3"/>
  <c r="AS1931" i="3"/>
  <c r="AT1931" i="3" s="1"/>
  <c r="AR1929" i="3"/>
  <c r="AS1929" i="3"/>
  <c r="AT1929" i="3" s="1"/>
  <c r="AR1927" i="3"/>
  <c r="AS1927" i="3"/>
  <c r="AT1927" i="3" s="1"/>
  <c r="AR1926" i="3"/>
  <c r="AS1926" i="3"/>
  <c r="AT1926" i="3" s="1"/>
  <c r="AR1925" i="3"/>
  <c r="AS1925" i="3"/>
  <c r="AT1925" i="3" s="1"/>
  <c r="AR1924" i="3"/>
  <c r="AS1924" i="3"/>
  <c r="AT1924" i="3" s="1"/>
  <c r="AR1923" i="3"/>
  <c r="AS1923" i="3"/>
  <c r="AT1923" i="3" s="1"/>
  <c r="AR1922" i="3"/>
  <c r="AS1922" i="3"/>
  <c r="AT1922" i="3" s="1"/>
  <c r="AR1921" i="3"/>
  <c r="AS1921" i="3"/>
  <c r="AT1921" i="3" s="1"/>
  <c r="AR1920" i="3"/>
  <c r="AS1920" i="3"/>
  <c r="AT1920" i="3" s="1"/>
  <c r="AR1919" i="3"/>
  <c r="AS1919" i="3"/>
  <c r="AT1919" i="3" s="1"/>
  <c r="AR1917" i="3"/>
  <c r="AS1917" i="3"/>
  <c r="AT1917" i="3" s="1"/>
  <c r="AR1916" i="3"/>
  <c r="AS1916" i="3"/>
  <c r="AT1916" i="3" s="1"/>
  <c r="AR1915" i="3"/>
  <c r="AS1915" i="3"/>
  <c r="AT1915" i="3" s="1"/>
  <c r="AR1913" i="3"/>
  <c r="AS1913" i="3"/>
  <c r="AT1913" i="3" s="1"/>
  <c r="AR1912" i="3"/>
  <c r="AS1912" i="3"/>
  <c r="AT1912" i="3" s="1"/>
  <c r="AR1911" i="3"/>
  <c r="AS1911" i="3"/>
  <c r="AT1911" i="3" s="1"/>
  <c r="AR1910" i="3"/>
  <c r="AS1910" i="3"/>
  <c r="AT1910" i="3" s="1"/>
  <c r="AR1909" i="3"/>
  <c r="AS1909" i="3"/>
  <c r="AT1909" i="3" s="1"/>
  <c r="AR1908" i="3"/>
  <c r="AS1908" i="3"/>
  <c r="AT1908" i="3" s="1"/>
  <c r="AR1907" i="3"/>
  <c r="AS1907" i="3"/>
  <c r="AT1907" i="3" s="1"/>
  <c r="AR1906" i="3"/>
  <c r="AS1906" i="3"/>
  <c r="AT1906" i="3" s="1"/>
  <c r="AR1904" i="3"/>
  <c r="AS1904" i="3"/>
  <c r="AT1904" i="3" s="1"/>
  <c r="AR1903" i="3"/>
  <c r="AS1903" i="3"/>
  <c r="AT1903" i="3" s="1"/>
  <c r="AR1902" i="3"/>
  <c r="AS1902" i="3"/>
  <c r="AT1902" i="3" s="1"/>
  <c r="AR1901" i="3"/>
  <c r="AS1901" i="3"/>
  <c r="AT1901" i="3" s="1"/>
  <c r="AR1900" i="3"/>
  <c r="AS1900" i="3"/>
  <c r="AT1900" i="3" s="1"/>
  <c r="AR1899" i="3"/>
  <c r="AS1899" i="3"/>
  <c r="AT1899" i="3" s="1"/>
  <c r="AR1898" i="3"/>
  <c r="AS1898" i="3"/>
  <c r="AT1898" i="3" s="1"/>
  <c r="AR1896" i="3"/>
  <c r="AS1896" i="3"/>
  <c r="AT1896" i="3" s="1"/>
  <c r="AR1895" i="3"/>
  <c r="AS1895" i="3"/>
  <c r="AT1895" i="3" s="1"/>
  <c r="AR1894" i="3"/>
  <c r="AS1894" i="3"/>
  <c r="AT1894" i="3" s="1"/>
  <c r="AR1893" i="3"/>
  <c r="AS1893" i="3"/>
  <c r="AT1893" i="3" s="1"/>
  <c r="AR1892" i="3"/>
  <c r="AS1892" i="3"/>
  <c r="AT1892" i="3" s="1"/>
  <c r="AR1891" i="3"/>
  <c r="AS1891" i="3"/>
  <c r="AT1891" i="3" s="1"/>
  <c r="AR1890" i="3"/>
  <c r="AS1890" i="3"/>
  <c r="AT1890" i="3" s="1"/>
  <c r="AR1889" i="3"/>
  <c r="AS1889" i="3"/>
  <c r="AT1889" i="3" s="1"/>
  <c r="AR1888" i="3"/>
  <c r="AS1888" i="3"/>
  <c r="AT1888" i="3" s="1"/>
  <c r="AR1887" i="3"/>
  <c r="AS1887" i="3"/>
  <c r="AT1887" i="3" s="1"/>
  <c r="AR1886" i="3"/>
  <c r="AS1886" i="3"/>
  <c r="AT1886" i="3" s="1"/>
  <c r="AR1885" i="3"/>
  <c r="AS1885" i="3"/>
  <c r="AT1885" i="3" s="1"/>
  <c r="AR1884" i="3"/>
  <c r="AS1884" i="3"/>
  <c r="AT1884" i="3" s="1"/>
  <c r="AR1883" i="3"/>
  <c r="AS1883" i="3"/>
  <c r="AT1883" i="3" s="1"/>
  <c r="AR1882" i="3"/>
  <c r="AS1882" i="3"/>
  <c r="AT1882" i="3" s="1"/>
  <c r="AR1881" i="3"/>
  <c r="AS1881" i="3"/>
  <c r="AT1881" i="3" s="1"/>
  <c r="AR1880" i="3"/>
  <c r="AS1880" i="3"/>
  <c r="AT1880" i="3" s="1"/>
  <c r="AR1879" i="3"/>
  <c r="AS1879" i="3"/>
  <c r="AT1879" i="3" s="1"/>
  <c r="AR1878" i="3"/>
  <c r="AS1878" i="3"/>
  <c r="AT1878" i="3" s="1"/>
  <c r="AR1877" i="3"/>
  <c r="AS1877" i="3"/>
  <c r="AT1877" i="3" s="1"/>
  <c r="AR1876" i="3"/>
  <c r="AS1876" i="3"/>
  <c r="AT1876" i="3" s="1"/>
  <c r="AR1875" i="3"/>
  <c r="AS1875" i="3"/>
  <c r="AT1875" i="3" s="1"/>
  <c r="AR1873" i="3"/>
  <c r="AS1873" i="3"/>
  <c r="AT1873" i="3"/>
  <c r="AR1872" i="3"/>
  <c r="AS1872" i="3"/>
  <c r="AT1872" i="3" s="1"/>
  <c r="AR1871" i="3"/>
  <c r="AS1871" i="3"/>
  <c r="AT1871" i="3"/>
  <c r="AR1869" i="3"/>
  <c r="AS1869" i="3"/>
  <c r="AT1869" i="3" s="1"/>
  <c r="AR1868" i="3"/>
  <c r="AS1868" i="3"/>
  <c r="AT1868" i="3" s="1"/>
  <c r="AR1867" i="3"/>
  <c r="AS1867" i="3"/>
  <c r="AT1867" i="3" s="1"/>
  <c r="AR1866" i="3"/>
  <c r="AS1866" i="3"/>
  <c r="AT1866" i="3" s="1"/>
  <c r="AR1865" i="3"/>
  <c r="AS1865" i="3"/>
  <c r="AT1865" i="3" s="1"/>
  <c r="AR1864" i="3"/>
  <c r="AS1864" i="3"/>
  <c r="AT1864" i="3" s="1"/>
  <c r="AR1862" i="3"/>
  <c r="AS1862" i="3"/>
  <c r="AT1862" i="3" s="1"/>
  <c r="AR1861" i="3"/>
  <c r="AS1861" i="3"/>
  <c r="AT1861" i="3" s="1"/>
  <c r="AR1860" i="3"/>
  <c r="AS1860" i="3"/>
  <c r="AT1860" i="3" s="1"/>
  <c r="AR1859" i="3"/>
  <c r="AS1859" i="3"/>
  <c r="AT1859" i="3" s="1"/>
  <c r="AR1858" i="3"/>
  <c r="AS1858" i="3"/>
  <c r="AT1858" i="3" s="1"/>
  <c r="AR1857" i="3"/>
  <c r="AS1857" i="3"/>
  <c r="AT1857" i="3" s="1"/>
  <c r="AR1856" i="3"/>
  <c r="AS1856" i="3"/>
  <c r="AT1856" i="3" s="1"/>
  <c r="AR1855" i="3"/>
  <c r="AS1855" i="3"/>
  <c r="AT1855" i="3" s="1"/>
  <c r="AR1853" i="3"/>
  <c r="AS1853" i="3"/>
  <c r="AT1853" i="3" s="1"/>
  <c r="AR1852" i="3"/>
  <c r="AS1852" i="3"/>
  <c r="AT1852" i="3" s="1"/>
  <c r="AR1851" i="3"/>
  <c r="AS1851" i="3"/>
  <c r="AT1851" i="3" s="1"/>
  <c r="AR1850" i="3"/>
  <c r="AS1850" i="3"/>
  <c r="AT1850" i="3" s="1"/>
  <c r="AR1849" i="3"/>
  <c r="AS1849" i="3"/>
  <c r="AT1849" i="3" s="1"/>
  <c r="AR1848" i="3"/>
  <c r="AS1848" i="3"/>
  <c r="AT1848" i="3" s="1"/>
  <c r="AR1847" i="3"/>
  <c r="AS1847" i="3"/>
  <c r="AT1847" i="3" s="1"/>
  <c r="AR1845" i="3"/>
  <c r="AS1845" i="3"/>
  <c r="AT1845" i="3" s="1"/>
  <c r="AR1844" i="3"/>
  <c r="AS1844" i="3"/>
  <c r="AT1844" i="3" s="1"/>
  <c r="AR1843" i="3"/>
  <c r="AS1843" i="3"/>
  <c r="AT1843" i="3" s="1"/>
  <c r="AR1842" i="3"/>
  <c r="AS1842" i="3"/>
  <c r="AT1842" i="3" s="1"/>
  <c r="AR1841" i="3"/>
  <c r="AS1841" i="3"/>
  <c r="AT1841" i="3" s="1"/>
  <c r="AR1840" i="3"/>
  <c r="AS1840" i="3"/>
  <c r="AT1840" i="3" s="1"/>
  <c r="AR1839" i="3"/>
  <c r="AS1839" i="3"/>
  <c r="AT1839" i="3" s="1"/>
  <c r="AR1838" i="3"/>
  <c r="AS1838" i="3"/>
  <c r="AT1838" i="3" s="1"/>
  <c r="AR1836" i="3"/>
  <c r="AS1836" i="3"/>
  <c r="AT1836" i="3" s="1"/>
  <c r="AR1835" i="3"/>
  <c r="AS1835" i="3"/>
  <c r="AT1835" i="3" s="1"/>
  <c r="AR1834" i="3"/>
  <c r="AS1834" i="3"/>
  <c r="AT1834" i="3" s="1"/>
  <c r="AR1833" i="3"/>
  <c r="AS1833" i="3"/>
  <c r="AT1833" i="3" s="1"/>
  <c r="AR1831" i="3"/>
  <c r="AS1831" i="3"/>
  <c r="AT1831" i="3"/>
  <c r="AR1830" i="3"/>
  <c r="AS1830" i="3"/>
  <c r="AT1830" i="3"/>
  <c r="AR1829" i="3"/>
  <c r="AS1829" i="3"/>
  <c r="AT1829" i="3" s="1"/>
  <c r="AR1828" i="3"/>
  <c r="AS1828" i="3"/>
  <c r="AT1828" i="3" s="1"/>
  <c r="AR1827" i="3"/>
  <c r="AS1827" i="3"/>
  <c r="AT1827" i="3" s="1"/>
  <c r="AR1826" i="3"/>
  <c r="AS1826" i="3"/>
  <c r="AT1826" i="3" s="1"/>
  <c r="AR1825" i="3"/>
  <c r="AS1825" i="3"/>
  <c r="AT1825" i="3" s="1"/>
  <c r="AR1824" i="3"/>
  <c r="AS1824" i="3"/>
  <c r="AT1824" i="3" s="1"/>
  <c r="AR1823" i="3"/>
  <c r="AS1823" i="3"/>
  <c r="AT1823" i="3" s="1"/>
  <c r="AR1822" i="3"/>
  <c r="AS1822" i="3"/>
  <c r="AT1822" i="3" s="1"/>
  <c r="AR1821" i="3"/>
  <c r="AS1821" i="3"/>
  <c r="AT1821" i="3" s="1"/>
  <c r="AR1820" i="3"/>
  <c r="AS1820" i="3"/>
  <c r="AT1820" i="3" s="1"/>
  <c r="AR1819" i="3"/>
  <c r="AS1819" i="3"/>
  <c r="AT1819" i="3" s="1"/>
  <c r="AR1818" i="3"/>
  <c r="AS1818" i="3"/>
  <c r="AT1818" i="3" s="1"/>
  <c r="AR1817" i="3"/>
  <c r="AS1817" i="3"/>
  <c r="AT1817" i="3" s="1"/>
  <c r="AR1816" i="3"/>
  <c r="AS1816" i="3"/>
  <c r="AT1816" i="3" s="1"/>
  <c r="AR1815" i="3"/>
  <c r="AS1815" i="3"/>
  <c r="AT1815" i="3" s="1"/>
  <c r="AR1814" i="3"/>
  <c r="AS1814" i="3"/>
  <c r="AT1814" i="3" s="1"/>
  <c r="AR1813" i="3"/>
  <c r="AS1813" i="3"/>
  <c r="AT1813" i="3" s="1"/>
  <c r="AR1811" i="3"/>
  <c r="AS1811" i="3"/>
  <c r="AT1811" i="3"/>
  <c r="AR1810" i="3"/>
  <c r="AS1810" i="3"/>
  <c r="AT1810" i="3" s="1"/>
  <c r="AR1809" i="3"/>
  <c r="AS1809" i="3"/>
  <c r="AT1809" i="3" s="1"/>
  <c r="AR1808" i="3"/>
  <c r="AS1808" i="3"/>
  <c r="AT1808" i="3" s="1"/>
  <c r="AR1807" i="3"/>
  <c r="AS1807" i="3"/>
  <c r="AT1807" i="3" s="1"/>
  <c r="AR1806" i="3"/>
  <c r="AS1806" i="3"/>
  <c r="AT1806" i="3" s="1"/>
  <c r="AR1805" i="3"/>
  <c r="AS1805" i="3"/>
  <c r="AT1805" i="3" s="1"/>
  <c r="AR1804" i="3"/>
  <c r="AS1804" i="3"/>
  <c r="AT1804" i="3"/>
  <c r="AR1803" i="3"/>
  <c r="AS1803" i="3"/>
  <c r="AT1803" i="3" s="1"/>
  <c r="AR1802" i="3"/>
  <c r="AS1802" i="3"/>
  <c r="AT1802" i="3" s="1"/>
  <c r="AR1801" i="3"/>
  <c r="AS1801" i="3"/>
  <c r="AT1801" i="3" s="1"/>
  <c r="AR1800" i="3"/>
  <c r="AS1800" i="3"/>
  <c r="AT1800" i="3" s="1"/>
  <c r="AR1799" i="3"/>
  <c r="AS1799" i="3"/>
  <c r="AT1799" i="3" s="1"/>
  <c r="AR1798" i="3"/>
  <c r="AS1798" i="3"/>
  <c r="AT1798" i="3" s="1"/>
  <c r="AR1797" i="3"/>
  <c r="AS1797" i="3"/>
  <c r="AT1797" i="3" s="1"/>
  <c r="AR1796" i="3"/>
  <c r="AS1796" i="3"/>
  <c r="AT1796" i="3"/>
  <c r="AR1795" i="3"/>
  <c r="AS1795" i="3"/>
  <c r="AT1795" i="3" s="1"/>
  <c r="AR1794" i="3"/>
  <c r="AS1794" i="3"/>
  <c r="AT1794" i="3"/>
  <c r="AR1793" i="3"/>
  <c r="AS1793" i="3"/>
  <c r="AT1793" i="3" s="1"/>
  <c r="AR1792" i="3"/>
  <c r="AS1792" i="3"/>
  <c r="AT1792" i="3"/>
  <c r="AR1791" i="3"/>
  <c r="AS1791" i="3"/>
  <c r="AT1791" i="3" s="1"/>
  <c r="AR1790" i="3"/>
  <c r="AS1790" i="3"/>
  <c r="AT1790" i="3" s="1"/>
  <c r="AR1789" i="3"/>
  <c r="AS1789" i="3"/>
  <c r="AT1789" i="3" s="1"/>
  <c r="AR1788" i="3"/>
  <c r="AS1788" i="3"/>
  <c r="AT1788" i="3" s="1"/>
  <c r="AR1786" i="3"/>
  <c r="AS1786" i="3"/>
  <c r="AT1786" i="3" s="1"/>
  <c r="AR1785" i="3"/>
  <c r="AS1785" i="3"/>
  <c r="AT1785" i="3" s="1"/>
  <c r="AR1784" i="3"/>
  <c r="AS1784" i="3"/>
  <c r="AT1784" i="3"/>
  <c r="AR1781" i="3"/>
  <c r="AS1781" i="3"/>
  <c r="AT1781" i="3" s="1"/>
  <c r="AR1780" i="3"/>
  <c r="AS1780" i="3"/>
  <c r="AT1780" i="3" s="1"/>
  <c r="AR1779" i="3"/>
  <c r="AS1779" i="3"/>
  <c r="AT1779" i="3" s="1"/>
  <c r="AR1778" i="3"/>
  <c r="AS1778" i="3"/>
  <c r="AT1778" i="3" s="1"/>
  <c r="AR1777" i="3"/>
  <c r="AS1777" i="3"/>
  <c r="AT1777" i="3" s="1"/>
  <c r="AR1776" i="3"/>
  <c r="AS1776" i="3"/>
  <c r="AT1776" i="3" s="1"/>
  <c r="AR1775" i="3"/>
  <c r="AS1775" i="3"/>
  <c r="AT1775" i="3" s="1"/>
  <c r="AR1774" i="3"/>
  <c r="AS1774" i="3"/>
  <c r="AT1774" i="3"/>
  <c r="AR1773" i="3"/>
  <c r="AS1773" i="3"/>
  <c r="AT1773" i="3" s="1"/>
  <c r="AR1771" i="3"/>
  <c r="AS1771" i="3"/>
  <c r="AT1771" i="3" s="1"/>
  <c r="AR1770" i="3"/>
  <c r="AS1770" i="3"/>
  <c r="AT1770" i="3" s="1"/>
  <c r="AR1769" i="3"/>
  <c r="AS1769" i="3"/>
  <c r="AT1769" i="3" s="1"/>
  <c r="AR1767" i="3"/>
  <c r="AS1767" i="3"/>
  <c r="AT1767" i="3" s="1"/>
  <c r="AR1764" i="3"/>
  <c r="AS1764" i="3"/>
  <c r="AT1764" i="3" s="1"/>
  <c r="AR1763" i="3"/>
  <c r="AS1763" i="3"/>
  <c r="AT1763" i="3" s="1"/>
  <c r="AR1762" i="3"/>
  <c r="AS1762" i="3"/>
  <c r="AT1762" i="3" s="1"/>
  <c r="AR1761" i="3"/>
  <c r="AS1761" i="3"/>
  <c r="AT1761" i="3" s="1"/>
  <c r="AR1760" i="3"/>
  <c r="AS1760" i="3"/>
  <c r="AT1760" i="3" s="1"/>
  <c r="AR1758" i="3"/>
  <c r="AS1758" i="3"/>
  <c r="AT1758" i="3" s="1"/>
  <c r="AR1757" i="3"/>
  <c r="AS1757" i="3"/>
  <c r="AT1757" i="3" s="1"/>
  <c r="AR1755" i="3"/>
  <c r="AS1755" i="3"/>
  <c r="AT1755" i="3" s="1"/>
  <c r="AR1754" i="3"/>
  <c r="AS1754" i="3"/>
  <c r="AT1754" i="3" s="1"/>
  <c r="AR1753" i="3"/>
  <c r="AS1753" i="3"/>
  <c r="AT1753" i="3" s="1"/>
  <c r="AR1752" i="3"/>
  <c r="AS1752" i="3"/>
  <c r="AT1752" i="3" s="1"/>
  <c r="AR1751" i="3"/>
  <c r="AS1751" i="3"/>
  <c r="AT1751" i="3" s="1"/>
  <c r="AR1750" i="3"/>
  <c r="AS1750" i="3"/>
  <c r="AT1750" i="3" s="1"/>
  <c r="AR1749" i="3"/>
  <c r="AS1749" i="3"/>
  <c r="AT1749" i="3" s="1"/>
  <c r="AR1748" i="3"/>
  <c r="AS1748" i="3"/>
  <c r="AT1748" i="3" s="1"/>
  <c r="AR1747" i="3"/>
  <c r="AS1747" i="3"/>
  <c r="AT1747" i="3" s="1"/>
  <c r="AR1746" i="3"/>
  <c r="AS1746" i="3"/>
  <c r="AT1746" i="3" s="1"/>
  <c r="AR1745" i="3"/>
  <c r="AS1745" i="3"/>
  <c r="AT1745" i="3" s="1"/>
  <c r="AR1744" i="3"/>
  <c r="AS1744" i="3"/>
  <c r="AT1744" i="3" s="1"/>
  <c r="AR1743" i="3"/>
  <c r="AS1743" i="3"/>
  <c r="AT1743" i="3" s="1"/>
  <c r="AR1742" i="3"/>
  <c r="AS1742" i="3"/>
  <c r="AT1742" i="3" s="1"/>
  <c r="AR1741" i="3"/>
  <c r="AS1741" i="3"/>
  <c r="AT1741" i="3" s="1"/>
  <c r="AR1740" i="3"/>
  <c r="AS1740" i="3"/>
  <c r="AT1740" i="3" s="1"/>
  <c r="AR1724" i="3"/>
  <c r="AS1724" i="3"/>
  <c r="AJ1710" i="3"/>
  <c r="AJ1709" i="3"/>
  <c r="AJ1708" i="3"/>
  <c r="AJ1707" i="3"/>
  <c r="AJ1706" i="3"/>
  <c r="AJ1705" i="3"/>
  <c r="AJ1704" i="3"/>
  <c r="AJ1703" i="3"/>
  <c r="AJ1702" i="3"/>
  <c r="AJ1701" i="3"/>
  <c r="AJ1700" i="3"/>
  <c r="AJ1699" i="3"/>
  <c r="AJ1698" i="3"/>
  <c r="AJ1697" i="3"/>
  <c r="AJ1696" i="3"/>
  <c r="AJ1695" i="3"/>
  <c r="AJ1694" i="3"/>
  <c r="AJ1693" i="3"/>
  <c r="AJ1692" i="3"/>
  <c r="AJ1691" i="3"/>
  <c r="AJ1690" i="3"/>
  <c r="AJ1689" i="3"/>
  <c r="AJ1688" i="3"/>
  <c r="AJ1687" i="3"/>
  <c r="AJ1686" i="3"/>
  <c r="AJ1685" i="3"/>
  <c r="AJ1684" i="3"/>
  <c r="AJ1683" i="3"/>
  <c r="AJ1682" i="3"/>
  <c r="AJ1681" i="3"/>
  <c r="AJ1680" i="3"/>
  <c r="AJ1679" i="3"/>
  <c r="AJ1678" i="3"/>
  <c r="AJ1677" i="3"/>
  <c r="AJ1676" i="3"/>
  <c r="AJ1675" i="3"/>
  <c r="AJ1674" i="3"/>
  <c r="AJ1673" i="3"/>
  <c r="AJ1672" i="3"/>
  <c r="AJ1671" i="3"/>
  <c r="AJ1670" i="3"/>
  <c r="AJ1669" i="3"/>
  <c r="AJ1668" i="3"/>
  <c r="AJ1667" i="3"/>
  <c r="AJ1666" i="3"/>
  <c r="AJ1665" i="3"/>
  <c r="AJ1664" i="3"/>
  <c r="AJ1663" i="3"/>
  <c r="AJ1662" i="3"/>
  <c r="AJ1661" i="3"/>
  <c r="AJ1660" i="3"/>
  <c r="AJ1659" i="3"/>
  <c r="AJ1658" i="3"/>
  <c r="AJ1657" i="3"/>
  <c r="AJ1656" i="3"/>
  <c r="AJ1655" i="3"/>
  <c r="AJ1654" i="3"/>
  <c r="AJ1653" i="3"/>
  <c r="AJ1652" i="3"/>
  <c r="AJ1651" i="3"/>
  <c r="AJ1650" i="3"/>
  <c r="AJ1649" i="3"/>
  <c r="AJ1648" i="3"/>
  <c r="AJ1647" i="3"/>
  <c r="AJ1646" i="3"/>
  <c r="AJ1645" i="3"/>
  <c r="AJ1644" i="3"/>
  <c r="AJ1643" i="3"/>
  <c r="AJ1642" i="3"/>
  <c r="AJ1641" i="3"/>
  <c r="AJ1640" i="3"/>
  <c r="AJ1639" i="3"/>
  <c r="AJ1638" i="3"/>
  <c r="AJ1637" i="3"/>
  <c r="AJ1636" i="3"/>
  <c r="AJ1635" i="3"/>
  <c r="AJ1634" i="3"/>
  <c r="AJ1633" i="3"/>
  <c r="AJ1632" i="3"/>
  <c r="AJ1631" i="3"/>
  <c r="AJ1630" i="3"/>
  <c r="AJ1629" i="3"/>
  <c r="AJ1628" i="3"/>
  <c r="AJ1627" i="3"/>
  <c r="AJ1626" i="3"/>
  <c r="AJ1625" i="3"/>
  <c r="AJ1624" i="3"/>
  <c r="AJ1623" i="3"/>
  <c r="AJ1622" i="3"/>
  <c r="AJ1621" i="3"/>
  <c r="AJ1620" i="3"/>
  <c r="AJ1619" i="3"/>
  <c r="AJ1618" i="3"/>
  <c r="AJ1617" i="3"/>
  <c r="AJ1616" i="3"/>
  <c r="AJ1615" i="3"/>
  <c r="AJ1614" i="3"/>
  <c r="AU1613" i="3"/>
  <c r="AJ1613" i="3"/>
  <c r="AJ1612" i="3"/>
  <c r="AJ1611" i="3"/>
  <c r="AJ1610" i="3"/>
  <c r="AJ1609" i="3"/>
  <c r="AJ1608" i="3"/>
  <c r="AJ1607" i="3"/>
  <c r="AJ1606" i="3"/>
  <c r="AJ1605" i="3"/>
  <c r="AJ1604" i="3"/>
  <c r="AJ1603" i="3"/>
  <c r="AJ1602" i="3"/>
  <c r="AJ1601" i="3"/>
  <c r="AJ1600" i="3"/>
  <c r="AJ1599" i="3"/>
  <c r="AJ1598" i="3"/>
  <c r="AJ1597" i="3"/>
  <c r="AJ1596" i="3"/>
  <c r="AJ1595" i="3"/>
  <c r="AJ1594" i="3"/>
  <c r="AJ1593" i="3"/>
  <c r="AJ1592" i="3"/>
  <c r="AJ1591" i="3"/>
  <c r="AJ1590" i="3"/>
  <c r="AJ1589" i="3"/>
  <c r="AJ1588" i="3"/>
  <c r="AJ1587" i="3"/>
  <c r="AJ1586" i="3"/>
  <c r="AJ1585" i="3"/>
  <c r="AJ1584" i="3"/>
  <c r="AJ1583" i="3"/>
  <c r="AJ1582" i="3"/>
  <c r="AJ1581" i="3"/>
  <c r="AJ1580" i="3"/>
  <c r="AJ1579" i="3"/>
  <c r="AJ1578" i="3"/>
  <c r="AJ1577" i="3"/>
  <c r="AJ1576" i="3"/>
  <c r="AJ1575" i="3"/>
  <c r="AJ1574" i="3"/>
  <c r="AJ1573" i="3"/>
  <c r="AJ1572" i="3"/>
  <c r="AJ1571" i="3"/>
  <c r="AJ1570" i="3"/>
  <c r="AJ1569" i="3"/>
  <c r="AJ1568" i="3"/>
  <c r="AJ1567" i="3"/>
  <c r="AJ1566" i="3"/>
  <c r="AJ1565" i="3"/>
  <c r="AJ1564" i="3"/>
  <c r="AJ1563" i="3"/>
  <c r="AJ1562" i="3"/>
  <c r="AJ1561" i="3"/>
  <c r="AJ1560" i="3"/>
  <c r="AJ1559" i="3"/>
  <c r="AJ1558" i="3"/>
  <c r="AJ1557" i="3"/>
  <c r="AJ1556" i="3"/>
  <c r="AJ1555" i="3"/>
  <c r="AJ1554" i="3"/>
  <c r="AJ1553" i="3"/>
  <c r="AJ1552" i="3"/>
  <c r="AJ1551" i="3"/>
  <c r="AJ1550" i="3"/>
  <c r="AJ1549" i="3"/>
  <c r="AJ1548" i="3"/>
  <c r="AJ1547" i="3"/>
  <c r="AJ1546" i="3"/>
  <c r="AJ1545" i="3"/>
  <c r="AJ1544" i="3"/>
  <c r="AJ1543" i="3"/>
  <c r="AJ1542" i="3"/>
  <c r="AJ1541" i="3"/>
  <c r="AJ1540" i="3"/>
  <c r="AJ1539" i="3"/>
  <c r="AJ1538" i="3"/>
  <c r="AJ1537" i="3"/>
  <c r="AJ1536" i="3"/>
  <c r="AJ1535" i="3"/>
  <c r="AJ1534" i="3"/>
  <c r="AJ1533" i="3"/>
  <c r="AJ1532" i="3"/>
  <c r="AJ1531" i="3"/>
  <c r="AJ1530" i="3"/>
  <c r="AJ1529" i="3"/>
  <c r="AJ1528" i="3"/>
  <c r="AJ1527" i="3"/>
  <c r="AJ1526" i="3"/>
  <c r="AJ1525" i="3"/>
  <c r="AJ1524" i="3"/>
  <c r="AJ1523" i="3"/>
  <c r="AJ1522" i="3"/>
  <c r="AJ1521" i="3"/>
  <c r="AJ1520" i="3"/>
  <c r="AJ1519" i="3"/>
  <c r="AJ1518" i="3"/>
  <c r="AJ1517" i="3"/>
  <c r="AJ1516" i="3"/>
  <c r="AJ1515" i="3"/>
  <c r="AJ1514" i="3"/>
  <c r="AJ1513" i="3"/>
  <c r="AJ1512" i="3"/>
  <c r="AJ1511" i="3"/>
  <c r="AJ1510" i="3"/>
  <c r="AJ1509" i="3"/>
  <c r="AJ1508" i="3"/>
  <c r="AJ1507" i="3"/>
  <c r="AJ1506" i="3"/>
  <c r="AJ1505" i="3"/>
  <c r="AJ1504" i="3"/>
  <c r="AJ1503" i="3"/>
  <c r="AJ1502" i="3"/>
  <c r="AJ1501" i="3"/>
  <c r="AJ1500" i="3"/>
  <c r="AJ1499" i="3"/>
  <c r="AJ1498" i="3"/>
  <c r="AJ1497" i="3"/>
  <c r="AJ1496" i="3"/>
  <c r="AJ1495" i="3"/>
  <c r="AJ1494" i="3"/>
  <c r="AJ1493" i="3"/>
  <c r="AJ1492" i="3"/>
  <c r="AJ1491" i="3"/>
  <c r="AJ1490" i="3"/>
  <c r="AJ1489" i="3"/>
  <c r="AJ1488" i="3"/>
  <c r="AJ1487" i="3"/>
  <c r="AJ1486" i="3"/>
  <c r="AJ1485" i="3"/>
  <c r="AJ1484" i="3"/>
  <c r="AJ1483" i="3"/>
  <c r="AJ1482" i="3"/>
  <c r="AJ1481" i="3"/>
  <c r="AJ1480" i="3"/>
  <c r="AJ1479" i="3"/>
  <c r="AJ1478" i="3"/>
  <c r="AJ1477" i="3"/>
  <c r="AJ1476" i="3"/>
  <c r="AJ1475" i="3"/>
  <c r="AJ1474" i="3"/>
  <c r="AJ1473" i="3"/>
  <c r="AJ1472" i="3"/>
  <c r="AJ1471" i="3"/>
  <c r="AJ1470" i="3"/>
  <c r="AJ1469" i="3"/>
  <c r="AJ1468" i="3"/>
  <c r="AJ1467" i="3"/>
  <c r="AJ1466" i="3"/>
  <c r="AJ1465" i="3"/>
  <c r="AJ1464" i="3"/>
  <c r="AJ1463" i="3"/>
  <c r="AJ1462" i="3"/>
  <c r="AJ1461" i="3"/>
  <c r="AJ1460" i="3"/>
  <c r="AJ1459" i="3"/>
  <c r="AJ1458" i="3"/>
  <c r="AJ1457" i="3"/>
  <c r="AJ1456" i="3"/>
  <c r="AJ1455" i="3"/>
  <c r="AJ1454" i="3"/>
  <c r="AJ1453" i="3"/>
  <c r="AJ1452" i="3"/>
  <c r="AJ1451" i="3"/>
  <c r="AJ1450" i="3"/>
  <c r="AJ1449" i="3"/>
  <c r="AJ1448" i="3"/>
  <c r="AJ1447" i="3"/>
  <c r="AJ1446" i="3"/>
  <c r="AJ1445" i="3"/>
  <c r="AJ1444" i="3"/>
  <c r="AJ1443" i="3"/>
  <c r="AJ1442" i="3"/>
  <c r="AJ1441" i="3"/>
  <c r="AJ1440" i="3"/>
  <c r="AJ1439" i="3"/>
  <c r="AJ1438" i="3"/>
  <c r="AJ1437" i="3"/>
  <c r="AJ1436" i="3"/>
  <c r="AJ1435" i="3"/>
  <c r="AJ1434" i="3"/>
  <c r="AJ1433" i="3"/>
  <c r="AJ1432" i="3"/>
  <c r="AJ1431" i="3"/>
  <c r="AJ1430" i="3"/>
  <c r="AJ1429" i="3"/>
  <c r="AJ1428" i="3"/>
  <c r="AJ1427" i="3"/>
  <c r="AJ1426" i="3"/>
  <c r="AJ1425" i="3"/>
  <c r="AJ1424" i="3"/>
  <c r="AJ1423" i="3"/>
  <c r="AJ1422" i="3"/>
  <c r="AJ1421" i="3"/>
  <c r="AJ1420" i="3"/>
  <c r="AJ1419" i="3"/>
  <c r="AJ1418" i="3"/>
  <c r="AJ1417" i="3"/>
  <c r="AJ1416" i="3"/>
  <c r="AJ1415" i="3"/>
  <c r="AJ1414" i="3"/>
  <c r="AJ1413" i="3"/>
  <c r="AJ1412" i="3"/>
  <c r="AJ1411" i="3"/>
  <c r="AJ1410" i="3"/>
  <c r="AJ1409" i="3"/>
  <c r="AJ1408" i="3"/>
  <c r="AJ1407" i="3"/>
  <c r="AJ1406" i="3"/>
  <c r="AJ1405" i="3"/>
  <c r="AJ1404" i="3"/>
  <c r="AJ1403" i="3"/>
  <c r="AJ1402" i="3"/>
  <c r="AJ1401" i="3"/>
  <c r="AJ1400" i="3"/>
  <c r="AJ1399" i="3"/>
  <c r="AJ1398" i="3"/>
  <c r="AJ1397" i="3"/>
  <c r="AJ1396" i="3"/>
  <c r="AJ1395" i="3"/>
  <c r="AJ1394" i="3"/>
  <c r="AJ1393" i="3"/>
  <c r="AJ1392" i="3"/>
  <c r="AJ1391" i="3"/>
  <c r="AJ1390" i="3"/>
  <c r="AJ1389" i="3"/>
  <c r="AJ1388" i="3"/>
  <c r="AJ1387" i="3"/>
  <c r="AJ1386" i="3"/>
  <c r="AJ1385" i="3"/>
  <c r="AJ1384" i="3"/>
  <c r="AJ1383" i="3"/>
  <c r="AJ1382" i="3"/>
  <c r="AJ1381" i="3"/>
  <c r="AJ1380" i="3"/>
  <c r="AJ1379" i="3"/>
  <c r="AJ1378" i="3"/>
  <c r="AJ1377" i="3"/>
  <c r="AJ1376" i="3"/>
  <c r="AJ1375" i="3"/>
  <c r="AJ1374" i="3"/>
  <c r="AJ1373" i="3"/>
  <c r="AJ1372" i="3"/>
  <c r="AJ1371" i="3"/>
  <c r="AJ1370" i="3"/>
  <c r="AJ1369" i="3"/>
  <c r="AJ1368" i="3"/>
  <c r="AJ1367" i="3"/>
  <c r="AJ1366" i="3"/>
  <c r="AJ1365" i="3"/>
  <c r="AJ1364" i="3"/>
  <c r="AJ1363" i="3"/>
  <c r="AJ1362" i="3"/>
  <c r="AJ1361" i="3"/>
  <c r="AJ1360" i="3"/>
  <c r="AJ1359" i="3"/>
  <c r="AJ1358" i="3"/>
  <c r="AJ1357" i="3"/>
  <c r="AJ1356" i="3"/>
  <c r="AJ1355" i="3"/>
  <c r="AJ1354" i="3"/>
  <c r="AJ1353" i="3"/>
  <c r="AJ1352" i="3"/>
  <c r="AJ1351" i="3"/>
  <c r="AJ1350" i="3"/>
  <c r="AJ1349" i="3"/>
  <c r="AJ1348" i="3"/>
  <c r="AJ1347" i="3"/>
  <c r="AJ1346" i="3"/>
  <c r="AJ1345" i="3"/>
  <c r="AJ1344" i="3"/>
  <c r="AJ1343" i="3"/>
  <c r="AJ1342" i="3"/>
  <c r="AJ1341" i="3"/>
  <c r="AJ1340" i="3"/>
  <c r="AJ1339" i="3"/>
  <c r="AJ1338" i="3"/>
  <c r="AJ1337" i="3"/>
  <c r="AJ1336" i="3"/>
  <c r="AJ1335" i="3"/>
  <c r="AJ1334" i="3"/>
  <c r="AJ1333" i="3"/>
  <c r="AJ1332" i="3"/>
  <c r="AJ1331" i="3"/>
  <c r="AJ1330" i="3"/>
  <c r="AJ1329" i="3"/>
  <c r="AJ1328" i="3"/>
  <c r="AJ1327" i="3"/>
  <c r="AJ1326" i="3"/>
  <c r="AJ1325" i="3"/>
  <c r="AJ1324" i="3"/>
  <c r="AJ1323" i="3"/>
  <c r="AJ1322" i="3"/>
  <c r="AJ1321" i="3"/>
  <c r="AJ1320" i="3"/>
  <c r="AJ1319" i="3"/>
  <c r="AJ1318" i="3"/>
  <c r="AJ1317" i="3"/>
  <c r="AJ1316" i="3"/>
  <c r="AJ1315" i="3"/>
  <c r="AJ1314" i="3"/>
  <c r="AJ1313" i="3"/>
  <c r="AJ1312" i="3"/>
  <c r="AJ1311" i="3"/>
  <c r="AJ1310" i="3"/>
  <c r="AJ1309" i="3"/>
  <c r="AJ1308" i="3"/>
  <c r="AJ1307" i="3"/>
  <c r="AJ1306" i="3"/>
  <c r="AJ1305" i="3"/>
  <c r="AJ1304" i="3"/>
  <c r="AJ1303" i="3"/>
  <c r="AJ1302" i="3"/>
  <c r="AJ1301" i="3"/>
  <c r="AJ1300" i="3"/>
  <c r="AJ1299" i="3"/>
  <c r="AJ1298" i="3"/>
  <c r="AJ1297" i="3"/>
  <c r="AJ1296" i="3"/>
  <c r="AJ1295" i="3"/>
  <c r="AJ1294" i="3"/>
  <c r="AJ1293" i="3"/>
  <c r="AJ1292" i="3"/>
  <c r="AJ1291" i="3"/>
  <c r="AJ1290" i="3"/>
  <c r="AJ1289" i="3"/>
  <c r="AJ1288" i="3"/>
  <c r="AJ1287" i="3"/>
  <c r="AJ1286" i="3"/>
  <c r="AJ1285" i="3"/>
  <c r="AJ1284" i="3"/>
  <c r="AJ1283" i="3"/>
  <c r="AJ1282" i="3"/>
  <c r="AJ1281" i="3"/>
  <c r="AJ1280" i="3"/>
  <c r="W1279" i="3"/>
  <c r="AF1279" i="3" s="1"/>
  <c r="AJ1279" i="3"/>
  <c r="AJ1278" i="3"/>
  <c r="AJ1277" i="3"/>
  <c r="AJ1276" i="3"/>
  <c r="AJ1275" i="3"/>
  <c r="AJ1274" i="3"/>
  <c r="AJ1273" i="3"/>
  <c r="AJ1272" i="3"/>
  <c r="AJ1271" i="3"/>
  <c r="AJ1270" i="3"/>
  <c r="AJ1269" i="3"/>
  <c r="AJ1268" i="3"/>
  <c r="AJ1267" i="3"/>
  <c r="W1266" i="3"/>
  <c r="AF1266" i="3" s="1"/>
  <c r="AJ1266" i="3"/>
  <c r="AJ1265" i="3"/>
  <c r="AJ1264" i="3"/>
  <c r="AJ1263" i="3"/>
  <c r="AJ1262" i="3"/>
  <c r="AJ1261" i="3"/>
  <c r="AJ1260" i="3"/>
  <c r="AJ1259" i="3"/>
  <c r="AJ1258" i="3"/>
  <c r="AJ1257" i="3"/>
  <c r="AJ1256" i="3"/>
  <c r="AJ1255" i="3"/>
  <c r="AJ1254" i="3"/>
  <c r="AJ1253" i="3"/>
  <c r="AJ1252" i="3"/>
  <c r="AJ1251" i="3"/>
  <c r="AJ1250" i="3"/>
  <c r="AJ1249" i="3"/>
  <c r="AJ1248" i="3"/>
  <c r="AJ1247" i="3"/>
  <c r="AJ1246" i="3"/>
  <c r="AJ1245" i="3"/>
  <c r="AJ1244" i="3"/>
  <c r="AJ1243" i="3"/>
  <c r="W1242" i="3"/>
  <c r="AJ1242" i="3"/>
  <c r="AJ1241" i="3"/>
  <c r="AJ1240" i="3"/>
  <c r="AJ1239" i="3"/>
  <c r="AJ1238" i="3"/>
  <c r="AJ1237" i="3"/>
  <c r="AJ1236" i="3"/>
  <c r="AJ1235" i="3"/>
  <c r="AJ1234" i="3"/>
  <c r="AJ1233" i="3"/>
  <c r="AJ1232" i="3"/>
  <c r="AJ1231" i="3"/>
  <c r="W1230" i="3"/>
  <c r="AF1230" i="3" s="1"/>
  <c r="AJ1230" i="3"/>
  <c r="AJ1229" i="3"/>
  <c r="W1228" i="3"/>
  <c r="AJ1228" i="3"/>
  <c r="AJ1227" i="3"/>
  <c r="AJ1226" i="3"/>
  <c r="AJ1225" i="3"/>
  <c r="AJ1224" i="3"/>
  <c r="AJ1223" i="3"/>
  <c r="AJ1222" i="3"/>
  <c r="AJ1221" i="3"/>
  <c r="AJ1220" i="3"/>
  <c r="AJ1219" i="3"/>
  <c r="AJ1218" i="3"/>
  <c r="AJ1217" i="3"/>
  <c r="AJ1216" i="3"/>
  <c r="AJ1215" i="3"/>
  <c r="AJ1214" i="3"/>
  <c r="AJ1213" i="3"/>
  <c r="AJ1212" i="3"/>
  <c r="AJ1211" i="3"/>
  <c r="W1210" i="3"/>
  <c r="AF1210" i="3" s="1"/>
  <c r="AJ1210" i="3"/>
  <c r="AJ1209" i="3"/>
  <c r="AJ1208" i="3"/>
  <c r="AJ1207" i="3"/>
  <c r="AJ1206" i="3"/>
  <c r="AJ1205" i="3"/>
  <c r="AJ1204" i="3"/>
  <c r="AJ1203" i="3"/>
  <c r="AJ1202" i="3"/>
  <c r="AJ1201" i="3"/>
  <c r="W1200" i="3"/>
  <c r="AJ1200" i="3"/>
  <c r="AJ1199" i="3"/>
  <c r="AJ1198" i="3"/>
  <c r="AJ1197" i="3"/>
  <c r="AJ1196" i="3"/>
  <c r="AJ1195" i="3"/>
  <c r="AJ1194" i="3"/>
  <c r="AJ1193" i="3"/>
  <c r="AJ1192" i="3"/>
  <c r="AJ1191" i="3"/>
  <c r="AJ1190" i="3"/>
  <c r="AJ1189" i="3"/>
  <c r="AJ1188" i="3"/>
  <c r="AJ1187" i="3"/>
  <c r="W1186" i="3"/>
  <c r="AJ1186" i="3"/>
  <c r="AJ1185" i="3"/>
  <c r="AJ1184" i="3"/>
  <c r="AJ1183" i="3"/>
  <c r="AJ1182" i="3"/>
  <c r="AJ1181" i="3"/>
  <c r="AJ1180" i="3"/>
  <c r="AJ1179" i="3"/>
  <c r="AJ1178" i="3"/>
  <c r="AJ1177" i="3"/>
  <c r="AJ1176" i="3"/>
  <c r="AJ1175" i="3"/>
  <c r="AJ1174" i="3"/>
  <c r="AJ1173" i="3"/>
  <c r="AJ1172" i="3"/>
  <c r="AJ1171" i="3"/>
  <c r="AJ1170" i="3"/>
  <c r="AJ1169" i="3"/>
  <c r="AJ1168" i="3"/>
  <c r="AJ1167" i="3"/>
  <c r="AJ1166" i="3"/>
  <c r="AJ1165" i="3"/>
  <c r="AJ1164" i="3"/>
  <c r="AJ1163" i="3"/>
  <c r="AJ1162" i="3"/>
  <c r="AJ1161" i="3"/>
  <c r="AJ1160" i="3"/>
  <c r="AJ1159" i="3"/>
  <c r="AJ1158" i="3"/>
  <c r="AJ1157" i="3"/>
  <c r="AJ1156" i="3"/>
  <c r="AJ1155" i="3"/>
  <c r="AJ1154" i="3"/>
  <c r="AJ1153" i="3"/>
  <c r="AJ1152" i="3"/>
  <c r="AJ1151" i="3"/>
  <c r="AJ1150" i="3"/>
  <c r="AJ1149" i="3"/>
  <c r="AJ1148" i="3"/>
  <c r="AU1147" i="3"/>
  <c r="AJ1147" i="3"/>
  <c r="AJ1146" i="3"/>
  <c r="AJ1145" i="3"/>
  <c r="AJ1144" i="3"/>
  <c r="AJ1143" i="3"/>
  <c r="AJ1142" i="3"/>
  <c r="AJ1141" i="3"/>
  <c r="AJ1140" i="3"/>
  <c r="AJ1139" i="3"/>
  <c r="AJ1138" i="3"/>
  <c r="AO1137" i="3"/>
  <c r="W1137" i="3" s="1"/>
  <c r="AF1137" i="3" s="1"/>
  <c r="AJ1137" i="3"/>
  <c r="W1136" i="3"/>
  <c r="AF1136" i="3" s="1"/>
  <c r="AJ1136" i="3"/>
  <c r="AJ1135" i="3"/>
  <c r="AJ1134" i="3"/>
  <c r="AU1133" i="3"/>
  <c r="AJ1133" i="3"/>
  <c r="AJ1132" i="3"/>
  <c r="AJ1131" i="3"/>
  <c r="AJ1130" i="3"/>
  <c r="AJ1129" i="3"/>
  <c r="AJ1128" i="3"/>
  <c r="AJ1127" i="3"/>
  <c r="AJ1126" i="3"/>
  <c r="AU1125" i="3"/>
  <c r="AJ1125" i="3"/>
  <c r="AJ1124" i="3"/>
  <c r="AJ1123" i="3"/>
  <c r="AJ1122" i="3"/>
  <c r="AJ1121" i="3"/>
  <c r="AJ1120" i="3"/>
  <c r="AJ1119" i="3"/>
  <c r="AJ1118" i="3"/>
  <c r="AJ1117" i="3"/>
  <c r="W1116" i="3"/>
  <c r="AJ1116" i="3"/>
  <c r="AJ1115" i="3"/>
  <c r="AJ1114" i="3"/>
  <c r="AJ1113" i="3"/>
  <c r="AJ1112" i="3"/>
  <c r="AJ1111" i="3"/>
  <c r="AJ1110" i="3"/>
  <c r="AJ1109" i="3"/>
  <c r="AJ1108" i="3"/>
  <c r="AJ1107" i="3"/>
  <c r="AJ1106" i="3"/>
  <c r="AJ1105" i="3"/>
  <c r="AJ1104" i="3"/>
  <c r="AJ1103" i="3"/>
  <c r="AJ1102" i="3"/>
  <c r="AJ1101" i="3"/>
  <c r="AJ1100" i="3"/>
  <c r="W1099" i="3"/>
  <c r="AJ1099" i="3"/>
  <c r="AJ1098" i="3"/>
  <c r="AJ1097" i="3"/>
  <c r="AJ1096" i="3"/>
  <c r="AJ1095" i="3"/>
  <c r="AJ1094" i="3"/>
  <c r="AJ1093" i="3"/>
  <c r="AJ1092" i="3"/>
  <c r="AJ1091" i="3"/>
  <c r="AJ1090" i="3"/>
  <c r="AJ1089" i="3"/>
  <c r="AJ1088" i="3"/>
  <c r="AJ1087" i="3"/>
  <c r="AJ1086" i="3"/>
  <c r="AJ1085" i="3"/>
  <c r="AJ1084" i="3"/>
  <c r="AJ1083" i="3"/>
  <c r="AJ1082" i="3"/>
  <c r="AU1081" i="3"/>
  <c r="W1081" i="3"/>
  <c r="AF1081" i="3" s="1"/>
  <c r="AJ1081" i="3"/>
  <c r="AJ1080" i="3"/>
  <c r="AJ1079" i="3"/>
  <c r="AJ1078" i="3"/>
  <c r="AJ1077" i="3"/>
  <c r="AJ1076" i="3"/>
  <c r="AJ1075" i="3"/>
  <c r="AJ1073" i="3"/>
  <c r="AJ1072" i="3"/>
  <c r="AJ1071" i="3"/>
  <c r="AJ1070" i="3"/>
  <c r="AJ1069" i="3"/>
  <c r="AJ1068" i="3"/>
  <c r="AJ1067" i="3"/>
  <c r="AJ1066" i="3"/>
  <c r="AJ1065" i="3"/>
  <c r="AJ1064" i="3"/>
  <c r="AJ1063" i="3"/>
  <c r="AJ1062" i="3"/>
  <c r="AJ1061" i="3"/>
  <c r="AJ1060" i="3"/>
  <c r="AJ1059" i="3"/>
  <c r="AJ1058" i="3"/>
  <c r="AJ1057" i="3"/>
  <c r="AJ1056" i="3"/>
  <c r="AJ1055" i="3"/>
  <c r="AJ1054" i="3"/>
  <c r="AJ1053" i="3"/>
  <c r="AJ1052" i="3"/>
  <c r="AJ1051" i="3"/>
  <c r="AJ1050" i="3"/>
  <c r="AJ1049" i="3"/>
  <c r="AJ1048" i="3"/>
  <c r="AJ1047" i="3"/>
  <c r="AJ1046" i="3"/>
  <c r="AJ1045" i="3"/>
  <c r="AJ1044" i="3"/>
  <c r="AJ1043" i="3"/>
  <c r="AJ1042" i="3"/>
  <c r="AJ1041" i="3"/>
  <c r="AJ1040" i="3"/>
  <c r="AJ1039" i="3"/>
  <c r="AJ1038" i="3"/>
  <c r="AJ1037" i="3"/>
  <c r="AJ1036" i="3"/>
  <c r="AJ1035" i="3"/>
  <c r="AJ1034" i="3"/>
  <c r="AJ1033" i="3"/>
  <c r="AJ1032" i="3"/>
  <c r="AJ1031" i="3"/>
  <c r="AJ1030" i="3"/>
  <c r="AJ1029" i="3"/>
  <c r="AJ1028" i="3"/>
  <c r="AJ1027" i="3"/>
  <c r="AJ1026" i="3"/>
  <c r="AJ1025" i="3"/>
  <c r="AJ1024" i="3"/>
  <c r="AJ1023" i="3"/>
  <c r="AJ1022" i="3"/>
  <c r="AJ1021" i="3"/>
  <c r="AJ1020" i="3"/>
  <c r="AJ1019" i="3"/>
  <c r="AJ1018" i="3"/>
  <c r="AJ1017" i="3"/>
  <c r="AJ1016" i="3"/>
  <c r="AJ1015" i="3"/>
  <c r="AJ1014" i="3"/>
  <c r="AJ1013" i="3"/>
  <c r="AJ1012" i="3"/>
  <c r="AJ1011" i="3"/>
  <c r="AJ1010" i="3"/>
  <c r="AJ1009" i="3"/>
  <c r="AJ1008" i="3"/>
  <c r="AJ1007" i="3"/>
  <c r="AJ1006" i="3"/>
  <c r="AJ1005" i="3"/>
  <c r="AJ1004" i="3"/>
  <c r="AJ1003" i="3"/>
  <c r="AJ1002" i="3"/>
  <c r="AJ1001" i="3"/>
  <c r="AJ1000" i="3"/>
  <c r="AJ999" i="3"/>
  <c r="AJ998" i="3"/>
  <c r="AJ997" i="3"/>
  <c r="AJ996" i="3"/>
  <c r="AJ995" i="3"/>
  <c r="AJ994" i="3"/>
  <c r="AJ993" i="3"/>
  <c r="AJ992" i="3"/>
  <c r="AJ991" i="3"/>
  <c r="AJ990" i="3"/>
  <c r="AJ989" i="3"/>
  <c r="AJ988" i="3"/>
  <c r="AJ987" i="3"/>
  <c r="AJ986" i="3"/>
  <c r="AJ985" i="3"/>
  <c r="AJ984" i="3"/>
  <c r="AJ983" i="3"/>
  <c r="AJ982" i="3"/>
  <c r="AJ981" i="3"/>
  <c r="AJ980" i="3"/>
  <c r="AJ979" i="3"/>
  <c r="AJ978" i="3"/>
  <c r="AJ977" i="3"/>
  <c r="AJ976" i="3"/>
  <c r="AJ975" i="3"/>
  <c r="AJ974" i="3"/>
  <c r="AJ973" i="3"/>
  <c r="AJ972" i="3"/>
  <c r="AJ971" i="3"/>
  <c r="AJ970" i="3"/>
  <c r="AJ969" i="3"/>
  <c r="AJ968" i="3"/>
  <c r="AJ967" i="3"/>
  <c r="AJ966" i="3"/>
  <c r="AJ965" i="3"/>
  <c r="AJ964" i="3"/>
  <c r="AJ963" i="3"/>
  <c r="AJ962" i="3"/>
  <c r="AJ961" i="3"/>
  <c r="AJ960" i="3"/>
  <c r="AJ959" i="3"/>
  <c r="AJ958" i="3"/>
  <c r="AJ957" i="3"/>
  <c r="AJ956" i="3"/>
  <c r="AJ955" i="3"/>
  <c r="AJ954" i="3"/>
  <c r="AJ953" i="3"/>
  <c r="AJ952" i="3"/>
  <c r="AJ951" i="3"/>
  <c r="AJ950" i="3"/>
  <c r="AJ949" i="3"/>
  <c r="AJ948" i="3"/>
  <c r="AJ947" i="3"/>
  <c r="AJ946" i="3"/>
  <c r="AJ945" i="3"/>
  <c r="AJ944" i="3"/>
  <c r="AJ943" i="3"/>
  <c r="AJ942" i="3"/>
  <c r="AJ941" i="3"/>
  <c r="AJ940" i="3"/>
  <c r="AJ939" i="3"/>
  <c r="AJ938" i="3"/>
  <c r="AJ937" i="3"/>
  <c r="AJ936" i="3"/>
  <c r="AJ935" i="3"/>
  <c r="AJ934" i="3"/>
  <c r="AJ933" i="3"/>
  <c r="AJ932" i="3"/>
  <c r="AJ931" i="3"/>
  <c r="AJ930" i="3"/>
  <c r="AJ929" i="3"/>
  <c r="AJ928" i="3"/>
  <c r="AJ927" i="3"/>
  <c r="AJ926" i="3"/>
  <c r="AJ925" i="3"/>
  <c r="AJ924" i="3"/>
  <c r="AJ923" i="3"/>
  <c r="AJ922" i="3"/>
  <c r="AJ921" i="3"/>
  <c r="AJ920" i="3"/>
  <c r="AJ919" i="3"/>
  <c r="AJ918" i="3"/>
  <c r="AJ917" i="3"/>
  <c r="AJ916" i="3"/>
  <c r="AJ915" i="3"/>
  <c r="AJ914" i="3"/>
  <c r="AJ913" i="3"/>
  <c r="AJ912" i="3"/>
  <c r="AJ911" i="3"/>
  <c r="AJ910" i="3"/>
  <c r="AJ909" i="3"/>
  <c r="AJ908" i="3"/>
  <c r="AJ907" i="3"/>
  <c r="AJ906" i="3"/>
  <c r="AJ905" i="3"/>
  <c r="AJ904" i="3"/>
  <c r="AJ903" i="3"/>
  <c r="AJ902" i="3"/>
  <c r="AJ901" i="3"/>
  <c r="AJ900" i="3"/>
  <c r="AJ899" i="3"/>
  <c r="AJ898" i="3"/>
  <c r="AJ897" i="3"/>
  <c r="AJ896" i="3"/>
  <c r="AJ895" i="3"/>
  <c r="AJ894" i="3"/>
  <c r="AJ893" i="3"/>
  <c r="AJ892" i="3"/>
  <c r="AJ891" i="3"/>
  <c r="AJ890" i="3"/>
  <c r="AJ889" i="3"/>
  <c r="AJ888" i="3"/>
  <c r="AJ887" i="3"/>
  <c r="AJ886" i="3"/>
  <c r="AJ885" i="3"/>
  <c r="AJ884" i="3"/>
  <c r="AJ883" i="3"/>
  <c r="AJ882" i="3"/>
  <c r="AJ881" i="3"/>
  <c r="AJ880" i="3"/>
  <c r="AJ879" i="3"/>
  <c r="AJ878" i="3"/>
  <c r="AJ877" i="3"/>
  <c r="AJ876" i="3"/>
  <c r="AJ875" i="3"/>
  <c r="AJ874" i="3"/>
  <c r="AJ873" i="3"/>
  <c r="AJ872" i="3"/>
  <c r="AJ871" i="3"/>
  <c r="AJ870" i="3"/>
  <c r="AJ869" i="3"/>
  <c r="AJ868" i="3"/>
  <c r="AJ867" i="3"/>
  <c r="AJ866" i="3"/>
  <c r="AJ865" i="3"/>
  <c r="AJ864" i="3"/>
  <c r="AJ863" i="3"/>
  <c r="AJ862" i="3"/>
  <c r="AJ861" i="3"/>
  <c r="AJ860" i="3"/>
  <c r="AJ859" i="3"/>
  <c r="AJ858" i="3"/>
  <c r="AJ857" i="3"/>
  <c r="AJ856" i="3"/>
  <c r="AJ855" i="3"/>
  <c r="AJ854" i="3"/>
  <c r="AJ853" i="3"/>
  <c r="AJ852" i="3"/>
  <c r="AJ851" i="3"/>
  <c r="AJ850" i="3"/>
  <c r="AJ849" i="3"/>
  <c r="AJ848" i="3"/>
  <c r="AJ847" i="3"/>
  <c r="AJ846" i="3"/>
  <c r="AJ845" i="3"/>
  <c r="AJ844" i="3"/>
  <c r="AJ843" i="3"/>
  <c r="AJ842" i="3"/>
  <c r="AJ841" i="3"/>
  <c r="AJ840" i="3"/>
  <c r="AJ839" i="3"/>
  <c r="AJ838" i="3"/>
  <c r="AJ837" i="3"/>
  <c r="AJ836" i="3"/>
  <c r="AJ835" i="3"/>
  <c r="AJ834" i="3"/>
  <c r="AJ833" i="3"/>
  <c r="AJ832" i="3"/>
  <c r="AJ831" i="3"/>
  <c r="AJ830" i="3"/>
  <c r="AJ829" i="3"/>
  <c r="AJ828" i="3"/>
  <c r="AJ827" i="3"/>
  <c r="AJ826" i="3"/>
  <c r="AJ825" i="3"/>
  <c r="AJ824" i="3"/>
  <c r="AJ823" i="3"/>
  <c r="AJ822" i="3"/>
  <c r="AJ821" i="3"/>
  <c r="AJ820" i="3"/>
  <c r="AJ819" i="3"/>
  <c r="AJ818" i="3"/>
  <c r="AJ817" i="3"/>
  <c r="AJ816" i="3"/>
  <c r="AJ815" i="3"/>
  <c r="AJ814" i="3"/>
  <c r="AJ813" i="3"/>
  <c r="AJ812" i="3"/>
  <c r="AJ811" i="3"/>
  <c r="AJ810" i="3"/>
  <c r="AJ809" i="3"/>
  <c r="AJ808" i="3"/>
  <c r="AJ807" i="3"/>
  <c r="AJ806" i="3"/>
  <c r="AJ805" i="3"/>
  <c r="AJ804" i="3"/>
  <c r="AJ803" i="3"/>
  <c r="AJ802" i="3"/>
  <c r="AJ801" i="3"/>
  <c r="AJ800" i="3"/>
  <c r="AJ799" i="3"/>
  <c r="AJ798" i="3"/>
  <c r="AJ797" i="3"/>
  <c r="AJ796" i="3"/>
  <c r="AJ795" i="3"/>
  <c r="AJ794" i="3"/>
  <c r="AJ793" i="3"/>
  <c r="AJ792" i="3"/>
  <c r="AJ791" i="3"/>
  <c r="AJ790" i="3"/>
  <c r="AJ789" i="3"/>
  <c r="AJ788" i="3"/>
  <c r="AJ787" i="3"/>
  <c r="AJ786" i="3"/>
  <c r="AJ785" i="3"/>
  <c r="AJ784" i="3"/>
  <c r="AJ783" i="3"/>
  <c r="AJ782" i="3"/>
  <c r="AJ781" i="3"/>
  <c r="AJ780" i="3"/>
  <c r="AJ779" i="3"/>
  <c r="AJ778" i="3"/>
  <c r="AJ777" i="3"/>
  <c r="AJ776" i="3"/>
  <c r="AJ775" i="3"/>
  <c r="AJ774" i="3"/>
  <c r="AJ773" i="3"/>
  <c r="AJ772" i="3"/>
  <c r="AJ771" i="3"/>
  <c r="AJ770" i="3"/>
  <c r="AJ769" i="3"/>
  <c r="AJ768" i="3"/>
  <c r="AJ767" i="3"/>
  <c r="AJ766" i="3"/>
  <c r="AJ765" i="3"/>
  <c r="AJ764" i="3"/>
  <c r="AJ763" i="3"/>
  <c r="AJ762" i="3"/>
  <c r="AJ761" i="3"/>
  <c r="AJ760" i="3"/>
  <c r="AJ759" i="3"/>
  <c r="AJ758" i="3"/>
  <c r="AJ757" i="3"/>
  <c r="AJ756" i="3"/>
  <c r="AJ755" i="3"/>
  <c r="AJ754" i="3"/>
  <c r="AJ753" i="3"/>
  <c r="AJ752" i="3"/>
  <c r="AJ751" i="3"/>
  <c r="AJ750" i="3"/>
  <c r="AJ749" i="3"/>
  <c r="AJ748" i="3"/>
  <c r="AJ747" i="3"/>
  <c r="AJ746" i="3"/>
  <c r="AJ745" i="3"/>
  <c r="AJ744" i="3"/>
  <c r="AJ743" i="3"/>
  <c r="AJ742" i="3"/>
  <c r="AJ741" i="3"/>
  <c r="AJ740" i="3"/>
  <c r="AJ739" i="3"/>
  <c r="AJ738" i="3"/>
  <c r="AJ737" i="3"/>
  <c r="AJ736" i="3"/>
  <c r="AJ735" i="3"/>
  <c r="AJ734" i="3"/>
  <c r="AJ733" i="3"/>
  <c r="AJ732" i="3"/>
  <c r="AJ731" i="3"/>
  <c r="AJ730" i="3"/>
  <c r="AJ729" i="3"/>
  <c r="AJ728" i="3"/>
  <c r="AJ727" i="3"/>
  <c r="AJ726" i="3"/>
  <c r="AJ725" i="3"/>
  <c r="AJ724" i="3"/>
  <c r="AJ723" i="3"/>
  <c r="AJ722" i="3"/>
  <c r="AJ721" i="3"/>
  <c r="AJ720" i="3"/>
  <c r="AJ719" i="3"/>
  <c r="AJ718" i="3"/>
  <c r="AJ717" i="3"/>
  <c r="AJ716" i="3"/>
  <c r="AJ715" i="3"/>
  <c r="AJ714" i="3"/>
  <c r="AJ713" i="3"/>
  <c r="AJ712" i="3"/>
  <c r="AJ711" i="3"/>
  <c r="AJ710" i="3"/>
  <c r="AJ709" i="3"/>
  <c r="AJ708" i="3"/>
  <c r="AJ707" i="3"/>
  <c r="AJ706" i="3"/>
  <c r="AJ705" i="3"/>
  <c r="W704" i="3"/>
  <c r="AJ704" i="3"/>
  <c r="AJ703" i="3"/>
  <c r="AJ702" i="3"/>
  <c r="W701" i="3"/>
  <c r="AJ701" i="3"/>
  <c r="AJ700" i="3"/>
  <c r="AJ699" i="3"/>
  <c r="AJ698" i="3"/>
  <c r="AJ697" i="3"/>
  <c r="AJ696" i="3"/>
  <c r="AJ695" i="3"/>
  <c r="AJ694" i="3"/>
  <c r="AJ693" i="3"/>
  <c r="AJ692" i="3"/>
  <c r="AJ691" i="3"/>
  <c r="AJ690" i="3"/>
  <c r="W689" i="3"/>
  <c r="AJ689" i="3"/>
  <c r="AJ688" i="3"/>
  <c r="AJ687" i="3"/>
  <c r="W686" i="3"/>
  <c r="AJ686" i="3"/>
  <c r="AJ685" i="3"/>
  <c r="AJ684" i="3"/>
  <c r="AJ683" i="3"/>
  <c r="AJ682" i="3"/>
  <c r="AJ681" i="3"/>
  <c r="AJ680" i="3"/>
  <c r="AJ679" i="3"/>
  <c r="AJ678" i="3"/>
  <c r="AJ677" i="3"/>
  <c r="AJ676" i="3"/>
  <c r="AJ675" i="3"/>
  <c r="AJ674" i="3"/>
  <c r="AJ673" i="3"/>
  <c r="AJ672" i="3"/>
  <c r="AJ671" i="3"/>
  <c r="AJ670" i="3"/>
  <c r="AJ669" i="3"/>
  <c r="AJ668" i="3"/>
  <c r="AJ667" i="3"/>
  <c r="V666" i="3"/>
  <c r="AJ666" i="3"/>
  <c r="AJ665" i="3"/>
  <c r="AJ664" i="3"/>
  <c r="AJ663" i="3"/>
  <c r="AJ662" i="3"/>
  <c r="AJ661" i="3"/>
  <c r="AJ660" i="3"/>
  <c r="W659" i="3"/>
  <c r="AO659" i="3"/>
  <c r="AJ659" i="3"/>
  <c r="AJ658" i="3"/>
  <c r="AJ657" i="3"/>
  <c r="W656" i="3"/>
  <c r="AJ656" i="3"/>
  <c r="AJ655" i="3"/>
  <c r="AJ654" i="3"/>
  <c r="AJ653" i="3"/>
  <c r="AJ652" i="3"/>
  <c r="AJ651" i="3"/>
  <c r="AJ650" i="3"/>
  <c r="AJ649" i="3"/>
  <c r="AJ648" i="3"/>
  <c r="AJ647" i="3"/>
  <c r="AJ646" i="3"/>
  <c r="AJ645" i="3"/>
  <c r="W644" i="3"/>
  <c r="AJ644" i="3"/>
  <c r="AU643" i="3"/>
  <c r="AJ643" i="3"/>
  <c r="AJ642" i="3"/>
  <c r="W641" i="3"/>
  <c r="AJ641" i="3"/>
  <c r="AJ640" i="3"/>
  <c r="AJ639" i="3"/>
  <c r="AJ638" i="3"/>
  <c r="AJ637" i="3"/>
  <c r="AJ636" i="3"/>
  <c r="AJ635" i="3"/>
  <c r="AJ634" i="3"/>
  <c r="AJ633" i="3"/>
  <c r="AJ632" i="3"/>
  <c r="AJ631" i="3"/>
  <c r="V630" i="3"/>
  <c r="AJ630" i="3"/>
  <c r="W629" i="3"/>
  <c r="AJ629" i="3"/>
  <c r="AJ628" i="3"/>
  <c r="AJ627" i="3"/>
  <c r="W626" i="3"/>
  <c r="AJ626" i="3"/>
  <c r="AJ625" i="3"/>
  <c r="AJ624" i="3"/>
  <c r="AJ623" i="3"/>
  <c r="AJ622" i="3"/>
  <c r="AJ621" i="3"/>
  <c r="Q620" i="3"/>
  <c r="S620" i="3"/>
  <c r="U620" i="3" s="1"/>
  <c r="AO620" i="3" s="1"/>
  <c r="W620" i="3" s="1"/>
  <c r="AF620" i="3" s="1"/>
  <c r="P620" i="3"/>
  <c r="R620" i="3"/>
  <c r="T620" i="3" s="1"/>
  <c r="AE620" i="3" s="1"/>
  <c r="AJ619" i="3"/>
  <c r="AJ618" i="3"/>
  <c r="AJ617" i="3"/>
  <c r="AJ616" i="3"/>
  <c r="AJ615" i="3"/>
  <c r="W614" i="3"/>
  <c r="AJ614" i="3"/>
  <c r="AJ613" i="3"/>
  <c r="AJ612" i="3"/>
  <c r="W611" i="3"/>
  <c r="AJ611" i="3"/>
  <c r="AJ610" i="3"/>
  <c r="AJ609" i="3"/>
  <c r="AJ608" i="3"/>
  <c r="V607" i="3"/>
  <c r="AJ607" i="3"/>
  <c r="AJ606" i="3"/>
  <c r="AJ605" i="3"/>
  <c r="AJ604" i="3"/>
  <c r="AJ603" i="3"/>
  <c r="AJ602" i="3"/>
  <c r="AJ601" i="3"/>
  <c r="AJ600" i="3"/>
  <c r="AJ599" i="3"/>
  <c r="AJ598" i="3"/>
  <c r="AJ597" i="3"/>
  <c r="AJ596" i="3"/>
  <c r="AJ595" i="3"/>
  <c r="AJ594" i="3"/>
  <c r="AJ593" i="3"/>
  <c r="AU592" i="3"/>
  <c r="AJ592" i="3"/>
  <c r="AJ591" i="3"/>
  <c r="AJ590" i="3"/>
  <c r="AJ589" i="3"/>
  <c r="AJ588" i="3"/>
  <c r="AJ587" i="3"/>
  <c r="AJ586" i="3"/>
  <c r="AJ585" i="3"/>
  <c r="AU584" i="3"/>
  <c r="AJ584" i="3"/>
  <c r="AJ583" i="3"/>
  <c r="AJ582" i="3"/>
  <c r="W581" i="3"/>
  <c r="AJ581" i="3"/>
  <c r="AJ580" i="3"/>
  <c r="AJ579" i="3"/>
  <c r="V578" i="3"/>
  <c r="AJ578" i="3"/>
  <c r="AJ577" i="3"/>
  <c r="AJ576" i="3"/>
  <c r="AJ575" i="3"/>
  <c r="AJ574" i="3"/>
  <c r="AJ573" i="3"/>
  <c r="AJ572" i="3"/>
  <c r="V571" i="3"/>
  <c r="AJ571" i="3"/>
  <c r="AJ570" i="3"/>
  <c r="W569" i="3"/>
  <c r="AJ569" i="3"/>
  <c r="V568" i="3"/>
  <c r="AJ568" i="3"/>
  <c r="AJ567" i="3"/>
  <c r="W566" i="3"/>
  <c r="AJ566" i="3"/>
  <c r="AJ565" i="3"/>
  <c r="AJ564" i="3"/>
  <c r="AJ563" i="3"/>
  <c r="AJ562" i="3"/>
  <c r="AJ561" i="3"/>
  <c r="AJ560" i="3"/>
  <c r="AJ559" i="3"/>
  <c r="AJ558" i="3"/>
  <c r="AJ557" i="3"/>
  <c r="AJ556" i="3"/>
  <c r="AJ555" i="3"/>
  <c r="W554" i="3"/>
  <c r="AJ554" i="3"/>
  <c r="AJ553" i="3"/>
  <c r="AJ552" i="3"/>
  <c r="W551" i="3"/>
  <c r="AO551" i="3"/>
  <c r="AJ551" i="3"/>
  <c r="AJ550" i="3"/>
  <c r="AJ549" i="3"/>
  <c r="AJ548" i="3"/>
  <c r="V547" i="3"/>
  <c r="AJ547" i="3"/>
  <c r="AJ546" i="3"/>
  <c r="AJ545" i="3"/>
  <c r="AJ544" i="3"/>
  <c r="V543" i="3"/>
  <c r="AJ543" i="3"/>
  <c r="AJ542" i="3"/>
  <c r="AJ541" i="3"/>
  <c r="AJ540" i="3"/>
  <c r="W539" i="3"/>
  <c r="AJ539" i="3"/>
  <c r="AJ538" i="3"/>
  <c r="AJ537" i="3"/>
  <c r="W536" i="3"/>
  <c r="AO536" i="3"/>
  <c r="AJ536" i="3"/>
  <c r="AJ535" i="3"/>
  <c r="AJ534" i="3"/>
  <c r="AJ533" i="3"/>
  <c r="AJ532" i="3"/>
  <c r="AJ531" i="3"/>
  <c r="AJ530" i="3"/>
  <c r="AJ529" i="3"/>
  <c r="AJ528" i="3"/>
  <c r="AJ527" i="3"/>
  <c r="AJ526" i="3"/>
  <c r="AJ525" i="3"/>
  <c r="AJ524" i="3"/>
  <c r="AJ523" i="3"/>
  <c r="AJ522" i="3"/>
  <c r="AJ521" i="3"/>
  <c r="AJ520" i="3"/>
  <c r="AJ519" i="3"/>
  <c r="AJ518" i="3"/>
  <c r="AJ517" i="3"/>
  <c r="AJ516" i="3"/>
  <c r="AJ515" i="3"/>
  <c r="AJ514" i="3"/>
  <c r="AJ513" i="3"/>
  <c r="AJ512" i="3"/>
  <c r="AJ511" i="3"/>
  <c r="AJ510" i="3"/>
  <c r="AJ509" i="3"/>
  <c r="AJ508" i="3"/>
  <c r="AJ507" i="3"/>
  <c r="W506" i="3"/>
  <c r="AJ506" i="3"/>
  <c r="AJ505" i="3"/>
  <c r="AJ504" i="3"/>
  <c r="W503" i="3"/>
  <c r="AJ503" i="3"/>
  <c r="AJ502" i="3"/>
  <c r="AJ501" i="3"/>
  <c r="AJ500" i="3"/>
  <c r="AJ499" i="3"/>
  <c r="AJ498" i="3"/>
  <c r="AJ497" i="3"/>
  <c r="AJ496" i="3"/>
  <c r="AJ495" i="3"/>
  <c r="AJ494" i="3"/>
  <c r="AJ493" i="3"/>
  <c r="AJ492" i="3"/>
  <c r="W491" i="3"/>
  <c r="AJ491" i="3"/>
  <c r="AJ490" i="3"/>
  <c r="AJ489" i="3"/>
  <c r="W488" i="3"/>
  <c r="AJ488" i="3"/>
  <c r="AJ487" i="3"/>
  <c r="AJ486" i="3"/>
  <c r="AJ485" i="3"/>
  <c r="AJ484" i="3"/>
  <c r="AJ483" i="3"/>
  <c r="AJ482" i="3"/>
  <c r="AJ481" i="3"/>
  <c r="AJ480" i="3"/>
  <c r="AJ479" i="3"/>
  <c r="W478" i="3"/>
  <c r="AJ478" i="3"/>
  <c r="AJ477" i="3"/>
  <c r="AJ476" i="3"/>
  <c r="W475" i="3"/>
  <c r="AJ475" i="3"/>
  <c r="AJ474" i="3"/>
  <c r="V473" i="3"/>
  <c r="AJ473" i="3"/>
  <c r="V472" i="3"/>
  <c r="AJ472" i="3"/>
  <c r="V471" i="3"/>
  <c r="AJ471" i="3"/>
  <c r="V470" i="3"/>
  <c r="AJ470" i="3"/>
  <c r="V469" i="3"/>
  <c r="AJ469" i="3"/>
  <c r="AJ468" i="3"/>
  <c r="AJ467" i="3"/>
  <c r="AJ466" i="3"/>
  <c r="W465" i="3"/>
  <c r="AJ465" i="3"/>
  <c r="V464" i="3"/>
  <c r="AJ464" i="3"/>
  <c r="AJ463" i="3"/>
  <c r="W462" i="3"/>
  <c r="AJ462" i="3"/>
  <c r="AJ461" i="3"/>
  <c r="AJ460" i="3"/>
  <c r="AJ459" i="3"/>
  <c r="V458" i="3"/>
  <c r="AJ458" i="3"/>
  <c r="V457" i="3"/>
  <c r="AJ457" i="3"/>
  <c r="AJ456" i="3"/>
  <c r="AJ455" i="3"/>
  <c r="V454" i="3"/>
  <c r="AJ454" i="3"/>
  <c r="V453" i="3"/>
  <c r="AJ453" i="3"/>
  <c r="AJ452" i="3"/>
  <c r="AJ451" i="3"/>
  <c r="V450" i="3"/>
  <c r="AJ450" i="3"/>
  <c r="AJ449" i="3"/>
  <c r="AJ448" i="3"/>
  <c r="AJ447" i="3"/>
  <c r="AJ446" i="3"/>
  <c r="AJ445" i="3"/>
  <c r="AJ444" i="3"/>
  <c r="V443" i="3"/>
  <c r="AJ443" i="3"/>
  <c r="AJ442" i="3"/>
  <c r="AJ441" i="3"/>
  <c r="V440" i="3"/>
  <c r="AJ440" i="3"/>
  <c r="W439" i="3"/>
  <c r="AJ439" i="3"/>
  <c r="AU438" i="3"/>
  <c r="AJ438" i="3"/>
  <c r="AJ437" i="3"/>
  <c r="W436" i="3"/>
  <c r="AJ436" i="3"/>
  <c r="AU435" i="3"/>
  <c r="AJ435" i="3"/>
  <c r="AJ434" i="3"/>
  <c r="AJ433" i="3"/>
  <c r="AJ432" i="3"/>
  <c r="AJ431" i="3"/>
  <c r="AJ430" i="3"/>
  <c r="AJ429" i="3"/>
  <c r="AJ428" i="3"/>
  <c r="V427" i="3"/>
  <c r="AJ427" i="3"/>
  <c r="W426" i="3"/>
  <c r="AJ426" i="3"/>
  <c r="AJ425" i="3"/>
  <c r="AJ424" i="3"/>
  <c r="AO423" i="3"/>
  <c r="W423" i="3"/>
  <c r="AJ423" i="3"/>
  <c r="AJ422" i="3"/>
  <c r="V421" i="3"/>
  <c r="AJ421" i="3"/>
  <c r="AJ420" i="3"/>
  <c r="AJ419" i="3"/>
  <c r="AJ418" i="3"/>
  <c r="AJ417" i="3"/>
  <c r="AJ416" i="3"/>
  <c r="AJ415" i="3"/>
  <c r="V414" i="3"/>
  <c r="AJ414" i="3"/>
  <c r="W413" i="3"/>
  <c r="AJ413" i="3"/>
  <c r="AJ412" i="3"/>
  <c r="V411" i="3"/>
  <c r="AJ411" i="3"/>
  <c r="W410" i="3"/>
  <c r="AJ410" i="3"/>
  <c r="AJ409" i="3"/>
  <c r="AJ408" i="3"/>
  <c r="V407" i="3"/>
  <c r="AJ407" i="3"/>
  <c r="AJ406" i="3"/>
  <c r="AJ405" i="3"/>
  <c r="V404" i="3"/>
  <c r="AJ404" i="3"/>
  <c r="V403" i="3"/>
  <c r="AO403" i="3"/>
  <c r="W403" i="3" s="1"/>
  <c r="AF403" i="3" s="1"/>
  <c r="AJ403" i="3"/>
  <c r="AH403" i="3" s="1"/>
  <c r="AO402" i="3"/>
  <c r="W402" i="3" s="1"/>
  <c r="AF402" i="3" s="1"/>
  <c r="V402" i="3"/>
  <c r="P402" i="3"/>
  <c r="R402" i="3"/>
  <c r="T402" i="3" s="1"/>
  <c r="AE402" i="3" s="1"/>
  <c r="Q402" i="3"/>
  <c r="AH402" i="3"/>
  <c r="V401" i="3"/>
  <c r="AJ401" i="3"/>
  <c r="AH401" i="3" s="1"/>
  <c r="AJ400" i="3"/>
  <c r="AH400" i="3" s="1"/>
  <c r="AJ399" i="3"/>
  <c r="AH399" i="3" s="1"/>
  <c r="V398" i="3"/>
  <c r="AJ398" i="3"/>
  <c r="AH398" i="3" s="1"/>
  <c r="V397" i="3"/>
  <c r="AO397" i="3"/>
  <c r="W397" i="3" s="1"/>
  <c r="AF397" i="3" s="1"/>
  <c r="AJ397" i="3"/>
  <c r="AH397" i="3" s="1"/>
  <c r="AJ396" i="3"/>
  <c r="AH396" i="3" s="1"/>
  <c r="V395" i="3"/>
  <c r="AJ395" i="3"/>
  <c r="AH395" i="3" s="1"/>
  <c r="AJ394" i="3"/>
  <c r="AH394" i="3" s="1"/>
  <c r="AJ393" i="3"/>
  <c r="AH393" i="3" s="1"/>
  <c r="AJ392" i="3"/>
  <c r="AH392" i="3" s="1"/>
  <c r="AU391" i="3"/>
  <c r="V391" i="3"/>
  <c r="AJ391" i="3"/>
  <c r="AH391" i="3" s="1"/>
  <c r="AJ390" i="3"/>
  <c r="AH390" i="3" s="1"/>
  <c r="AJ389" i="3"/>
  <c r="AH389" i="3" s="1"/>
  <c r="AU388" i="3"/>
  <c r="AJ388" i="3"/>
  <c r="AH388" i="3" s="1"/>
  <c r="AJ387" i="3"/>
  <c r="AH387" i="3" s="1"/>
  <c r="AJ386" i="3"/>
  <c r="AH386" i="3" s="1"/>
  <c r="AJ385" i="3"/>
  <c r="AH385" i="3" s="1"/>
  <c r="AJ384" i="3"/>
  <c r="AH384" i="3" s="1"/>
  <c r="AJ383" i="3"/>
  <c r="AH383" i="3" s="1"/>
  <c r="AJ382" i="3"/>
  <c r="AH382" i="3" s="1"/>
  <c r="AJ381" i="3"/>
  <c r="AH381" i="3" s="1"/>
  <c r="V380" i="3"/>
  <c r="AJ380" i="3"/>
  <c r="AH380" i="3" s="1"/>
  <c r="AJ379" i="3"/>
  <c r="AH379" i="3" s="1"/>
  <c r="AJ378" i="3"/>
  <c r="AH378" i="3" s="1"/>
  <c r="AJ377" i="3"/>
  <c r="AH377" i="3" s="1"/>
  <c r="AJ376" i="3"/>
  <c r="AH376" i="3" s="1"/>
  <c r="AJ375" i="3"/>
  <c r="AH375" i="3" s="1"/>
  <c r="AJ374" i="3"/>
  <c r="AH374" i="3" s="1"/>
  <c r="V373" i="3"/>
  <c r="AJ373" i="3"/>
  <c r="AH373" i="3" s="1"/>
  <c r="V372" i="3"/>
  <c r="AJ372" i="3"/>
  <c r="AH372" i="3" s="1"/>
  <c r="AJ371" i="3"/>
  <c r="AH371" i="3" s="1"/>
  <c r="AU370" i="3"/>
  <c r="AJ370" i="3"/>
  <c r="AH370" i="3" s="1"/>
  <c r="V369" i="3"/>
  <c r="AJ369" i="3"/>
  <c r="AH369" i="3" s="1"/>
  <c r="AJ368" i="3"/>
  <c r="AH368" i="3" s="1"/>
  <c r="AU367" i="3"/>
  <c r="AJ367" i="3"/>
  <c r="AH367" i="3" s="1"/>
  <c r="AU366" i="3"/>
  <c r="V366" i="3"/>
  <c r="AJ366" i="3"/>
  <c r="AH366" i="3" s="1"/>
  <c r="AJ365" i="3"/>
  <c r="AH365" i="3" s="1"/>
  <c r="AJ364" i="3"/>
  <c r="AH364" i="3" s="1"/>
  <c r="V363" i="3"/>
  <c r="AJ363" i="3"/>
  <c r="AH363" i="3" s="1"/>
  <c r="AJ362" i="3"/>
  <c r="AH362" i="3" s="1"/>
  <c r="AJ361" i="3"/>
  <c r="AH361" i="3" s="1"/>
  <c r="V360" i="3"/>
  <c r="AJ360" i="3"/>
  <c r="AH360" i="3" s="1"/>
  <c r="AJ359" i="3"/>
  <c r="AH359" i="3" s="1"/>
  <c r="AJ358" i="3"/>
  <c r="AH358" i="3" s="1"/>
  <c r="AJ357" i="3"/>
  <c r="AH357" i="3" s="1"/>
  <c r="AU356" i="3"/>
  <c r="AJ356" i="3"/>
  <c r="AH356" i="3" s="1"/>
  <c r="AO355" i="3"/>
  <c r="W355" i="3" s="1"/>
  <c r="AF355" i="3" s="1"/>
  <c r="V355" i="3"/>
  <c r="AJ355" i="3"/>
  <c r="AH355" i="3" s="1"/>
  <c r="V354" i="3"/>
  <c r="AJ354" i="3"/>
  <c r="AH354" i="3" s="1"/>
  <c r="AJ353" i="3"/>
  <c r="AH353" i="3" s="1"/>
  <c r="V352" i="3"/>
  <c r="AJ352" i="3"/>
  <c r="AH352" i="3" s="1"/>
  <c r="AJ351" i="3"/>
  <c r="AH351" i="3" s="1"/>
  <c r="AJ350" i="3"/>
  <c r="AH350" i="3" s="1"/>
  <c r="AJ349" i="3"/>
  <c r="AH349" i="3" s="1"/>
  <c r="W348" i="3"/>
  <c r="AF348" i="3" s="1"/>
  <c r="AJ348" i="3"/>
  <c r="AH348" i="3" s="1"/>
  <c r="AJ347" i="3"/>
  <c r="AH347" i="3" s="1"/>
  <c r="AJ346" i="3"/>
  <c r="AH346" i="3" s="1"/>
  <c r="V345" i="3"/>
  <c r="AO345" i="3"/>
  <c r="W345" i="3" s="1"/>
  <c r="AF345" i="3" s="1"/>
  <c r="AJ345" i="3"/>
  <c r="AH345" i="3" s="1"/>
  <c r="AU344" i="3"/>
  <c r="AJ344" i="3"/>
  <c r="AH344" i="3" s="1"/>
  <c r="V343" i="3"/>
  <c r="AJ343" i="3"/>
  <c r="AH343" i="3" s="1"/>
  <c r="AO342" i="3"/>
  <c r="W342" i="3" s="1"/>
  <c r="AF342" i="3" s="1"/>
  <c r="V342" i="3"/>
  <c r="AJ342" i="3"/>
  <c r="AH342" i="3" s="1"/>
  <c r="AJ341" i="3"/>
  <c r="AH341" i="3" s="1"/>
  <c r="AU340" i="3"/>
  <c r="AJ340" i="3"/>
  <c r="AH340" i="3" s="1"/>
  <c r="AJ339" i="3"/>
  <c r="AH339" i="3" s="1"/>
  <c r="AU338" i="3"/>
  <c r="V338" i="3"/>
  <c r="AJ338" i="3"/>
  <c r="AH338" i="3" s="1"/>
  <c r="AU337" i="3"/>
  <c r="V337" i="3"/>
  <c r="AJ337" i="3"/>
  <c r="AH337" i="3" s="1"/>
  <c r="AJ336" i="3"/>
  <c r="AH336" i="3" s="1"/>
  <c r="AJ335" i="3"/>
  <c r="AH335" i="3" s="1"/>
  <c r="V334" i="3"/>
  <c r="AJ334" i="3"/>
  <c r="AH334" i="3" s="1"/>
  <c r="AJ333" i="3"/>
  <c r="AH333" i="3" s="1"/>
  <c r="V332" i="3"/>
  <c r="AO332" i="3"/>
  <c r="W332" i="3" s="1"/>
  <c r="AF332" i="3" s="1"/>
  <c r="AJ332" i="3"/>
  <c r="AH332" i="3" s="1"/>
  <c r="AJ331" i="3"/>
  <c r="AH331" i="3" s="1"/>
  <c r="AJ330" i="3"/>
  <c r="AH330" i="3" s="1"/>
  <c r="V329" i="3"/>
  <c r="AO329" i="3"/>
  <c r="W329" i="3" s="1"/>
  <c r="AF329" i="3" s="1"/>
  <c r="AJ329" i="3"/>
  <c r="AH329" i="3" s="1"/>
  <c r="AJ328" i="3"/>
  <c r="AH328" i="3" s="1"/>
  <c r="V327" i="3"/>
  <c r="AJ327" i="3"/>
  <c r="AH327" i="3" s="1"/>
  <c r="V326" i="3"/>
  <c r="AJ326" i="3"/>
  <c r="AH326" i="3" s="1"/>
  <c r="V325" i="3"/>
  <c r="AJ325" i="3"/>
  <c r="AH325" i="3" s="1"/>
  <c r="V324" i="3"/>
  <c r="AJ324" i="3"/>
  <c r="AH324" i="3" s="1"/>
  <c r="AJ323" i="3"/>
  <c r="AH323" i="3" s="1"/>
  <c r="AJ322" i="3"/>
  <c r="AH322" i="3" s="1"/>
  <c r="V321" i="3"/>
  <c r="AJ321" i="3"/>
  <c r="AH321" i="3" s="1"/>
  <c r="V320" i="3"/>
  <c r="AJ320" i="3"/>
  <c r="AH320" i="3" s="1"/>
  <c r="V319" i="3"/>
  <c r="AO319" i="3"/>
  <c r="W319" i="3" s="1"/>
  <c r="AF319" i="3" s="1"/>
  <c r="AJ319" i="3"/>
  <c r="AH319" i="3" s="1"/>
  <c r="AJ318" i="3"/>
  <c r="AH318" i="3" s="1"/>
  <c r="AJ317" i="3"/>
  <c r="AH317" i="3" s="1"/>
  <c r="AO316" i="3"/>
  <c r="W316" i="3" s="1"/>
  <c r="AF316" i="3" s="1"/>
  <c r="V316" i="3"/>
  <c r="AJ316" i="3"/>
  <c r="AH316" i="3" s="1"/>
  <c r="V315" i="3"/>
  <c r="AJ315" i="3"/>
  <c r="AH315" i="3" s="1"/>
  <c r="AJ314" i="3"/>
  <c r="AH314" i="3" s="1"/>
  <c r="V313" i="3"/>
  <c r="AJ313" i="3"/>
  <c r="AH313" i="3" s="1"/>
  <c r="V312" i="3"/>
  <c r="AJ312" i="3"/>
  <c r="AH312" i="3" s="1"/>
  <c r="V311" i="3"/>
  <c r="AJ311" i="3"/>
  <c r="AH311" i="3" s="1"/>
  <c r="V310" i="3"/>
  <c r="AJ310" i="3"/>
  <c r="AH310" i="3" s="1"/>
  <c r="AJ309" i="3"/>
  <c r="AH309" i="3" s="1"/>
  <c r="V308" i="3"/>
  <c r="AJ308" i="3"/>
  <c r="AH308" i="3" s="1"/>
  <c r="V307" i="3"/>
  <c r="AJ307" i="3"/>
  <c r="AH307" i="3" s="1"/>
  <c r="AJ306" i="3"/>
  <c r="AH306" i="3" s="1"/>
  <c r="V305" i="3"/>
  <c r="AJ305" i="3"/>
  <c r="AH305" i="3" s="1"/>
  <c r="AJ304" i="3"/>
  <c r="AH304" i="3" s="1"/>
  <c r="V303" i="3"/>
  <c r="AO303" i="3"/>
  <c r="W303" i="3" s="1"/>
  <c r="AF303" i="3" s="1"/>
  <c r="AJ303" i="3"/>
  <c r="AH303" i="3" s="1"/>
  <c r="V302" i="3"/>
  <c r="AJ302" i="3"/>
  <c r="AH302" i="3" s="1"/>
  <c r="AJ301" i="3"/>
  <c r="AH301" i="3" s="1"/>
  <c r="V300" i="3"/>
  <c r="AJ300" i="3"/>
  <c r="AH300" i="3" s="1"/>
  <c r="V299" i="3"/>
  <c r="AJ299" i="3"/>
  <c r="AH299" i="3" s="1"/>
  <c r="V298" i="3"/>
  <c r="AJ298" i="3"/>
  <c r="AH298" i="3" s="1"/>
  <c r="AJ297" i="3"/>
  <c r="AH297" i="3" s="1"/>
  <c r="AJ296" i="3"/>
  <c r="AH296" i="3" s="1"/>
  <c r="V295" i="3"/>
  <c r="AJ295" i="3"/>
  <c r="AH295" i="3" s="1"/>
  <c r="V294" i="3"/>
  <c r="AJ294" i="3"/>
  <c r="AH294" i="3" s="1"/>
  <c r="V293" i="3"/>
  <c r="AO293" i="3"/>
  <c r="W293" i="3" s="1"/>
  <c r="AF293" i="3" s="1"/>
  <c r="AJ293" i="3"/>
  <c r="AH293" i="3" s="1"/>
  <c r="V292" i="3"/>
  <c r="AJ292" i="3"/>
  <c r="AH292" i="3" s="1"/>
  <c r="AJ291" i="3"/>
  <c r="AH291" i="3" s="1"/>
  <c r="V290" i="3"/>
  <c r="AO290" i="3"/>
  <c r="W290" i="3" s="1"/>
  <c r="AF290" i="3" s="1"/>
  <c r="AJ290" i="3"/>
  <c r="AH290" i="3" s="1"/>
  <c r="V289" i="3"/>
  <c r="AJ289" i="3"/>
  <c r="AH289" i="3" s="1"/>
  <c r="V288" i="3"/>
  <c r="AJ288" i="3"/>
  <c r="AH288" i="3" s="1"/>
  <c r="V287" i="3"/>
  <c r="AJ287" i="3"/>
  <c r="AH287" i="3" s="1"/>
  <c r="AJ286" i="3"/>
  <c r="AH286" i="3" s="1"/>
  <c r="V285" i="3"/>
  <c r="AJ285" i="3"/>
  <c r="AH285" i="3" s="1"/>
  <c r="AJ284" i="3"/>
  <c r="AH284" i="3" s="1"/>
  <c r="AJ283" i="3"/>
  <c r="AH283" i="3" s="1"/>
  <c r="V282" i="3"/>
  <c r="AJ282" i="3"/>
  <c r="AH282" i="3" s="1"/>
  <c r="V281" i="3"/>
  <c r="AJ281" i="3"/>
  <c r="AH281" i="3" s="1"/>
  <c r="V280" i="3"/>
  <c r="AO280" i="3"/>
  <c r="W280" i="3" s="1"/>
  <c r="AF280" i="3" s="1"/>
  <c r="AJ280" i="3"/>
  <c r="AH280" i="3" s="1"/>
  <c r="V279" i="3"/>
  <c r="AJ279" i="3"/>
  <c r="AH279" i="3" s="1"/>
  <c r="V278" i="3"/>
  <c r="AJ278" i="3"/>
  <c r="AH278" i="3" s="1"/>
  <c r="AO277" i="3"/>
  <c r="W277" i="3" s="1"/>
  <c r="AF277" i="3" s="1"/>
  <c r="V277" i="3"/>
  <c r="AJ277" i="3"/>
  <c r="AH277" i="3" s="1"/>
  <c r="V276" i="3"/>
  <c r="AJ276" i="3"/>
  <c r="AH276" i="3" s="1"/>
  <c r="V275" i="3"/>
  <c r="AJ275" i="3"/>
  <c r="AH275" i="3" s="1"/>
  <c r="V274" i="3"/>
  <c r="AJ274" i="3"/>
  <c r="AH274" i="3" s="1"/>
  <c r="V273" i="3"/>
  <c r="AJ273" i="3"/>
  <c r="AH273" i="3" s="1"/>
  <c r="AJ272" i="3"/>
  <c r="AH272" i="3" s="1"/>
  <c r="V271" i="3"/>
  <c r="AJ271" i="3"/>
  <c r="AH271" i="3" s="1"/>
  <c r="AJ270" i="3"/>
  <c r="AH270" i="3" s="1"/>
  <c r="AJ269" i="3"/>
  <c r="AH269" i="3" s="1"/>
  <c r="AJ268" i="3"/>
  <c r="AH268" i="3" s="1"/>
  <c r="AJ267" i="3"/>
  <c r="AH267" i="3" s="1"/>
  <c r="V266" i="3"/>
  <c r="AJ266" i="3"/>
  <c r="AH266" i="3" s="1"/>
  <c r="V265" i="3"/>
  <c r="AJ265" i="3"/>
  <c r="AH265" i="3" s="1"/>
  <c r="AJ264" i="3"/>
  <c r="AH264" i="3" s="1"/>
  <c r="V263" i="3"/>
  <c r="AJ263" i="3"/>
  <c r="AH263" i="3" s="1"/>
  <c r="V262" i="3"/>
  <c r="AJ262" i="3"/>
  <c r="AH262" i="3" s="1"/>
  <c r="AJ261" i="3"/>
  <c r="AH261" i="3" s="1"/>
  <c r="V260" i="3"/>
  <c r="AJ260" i="3"/>
  <c r="AH260" i="3" s="1"/>
  <c r="AJ259" i="3"/>
  <c r="AH259" i="3" s="1"/>
  <c r="V258" i="3"/>
  <c r="AJ258" i="3"/>
  <c r="AH258" i="3" s="1"/>
  <c r="AU257" i="3"/>
  <c r="AJ257" i="3"/>
  <c r="AH257" i="3" s="1"/>
  <c r="V256" i="3"/>
  <c r="AJ256" i="3"/>
  <c r="AH256" i="3" s="1"/>
  <c r="AU255" i="3"/>
  <c r="AJ255" i="3"/>
  <c r="AH255" i="3" s="1"/>
  <c r="AU254" i="3"/>
  <c r="AJ254" i="3"/>
  <c r="AH254" i="3" s="1"/>
  <c r="V253" i="3"/>
  <c r="AJ253" i="3"/>
  <c r="AH253" i="3" s="1"/>
  <c r="AJ252" i="3"/>
  <c r="AH252" i="3" s="1"/>
  <c r="AU251" i="3"/>
  <c r="AJ251" i="3"/>
  <c r="AH251" i="3" s="1"/>
  <c r="V250" i="3"/>
  <c r="AJ250" i="3"/>
  <c r="AH250" i="3" s="1"/>
  <c r="V249" i="3"/>
  <c r="AJ249" i="3"/>
  <c r="AH249" i="3" s="1"/>
  <c r="AO248" i="3"/>
  <c r="W248" i="3" s="1"/>
  <c r="AF248" i="3" s="1"/>
  <c r="V248" i="3"/>
  <c r="AJ248" i="3"/>
  <c r="AH248" i="3" s="1"/>
  <c r="AJ247" i="3"/>
  <c r="AH247" i="3" s="1"/>
  <c r="AJ246" i="3"/>
  <c r="AH246" i="3" s="1"/>
  <c r="AJ245" i="3"/>
  <c r="AH245" i="3" s="1"/>
  <c r="V244" i="3"/>
  <c r="AJ244" i="3"/>
  <c r="AH244" i="3" s="1"/>
  <c r="AJ243" i="3"/>
  <c r="AH243" i="3" s="1"/>
  <c r="V242" i="3"/>
  <c r="AJ242" i="3"/>
  <c r="AH242" i="3" s="1"/>
  <c r="AJ241" i="3"/>
  <c r="AH241" i="3" s="1"/>
  <c r="AJ240" i="3"/>
  <c r="AH240" i="3" s="1"/>
  <c r="V239" i="3"/>
  <c r="AJ239" i="3"/>
  <c r="AH239" i="3" s="1"/>
  <c r="V238" i="3"/>
  <c r="AO238" i="3"/>
  <c r="W238" i="3" s="1"/>
  <c r="AF238" i="3" s="1"/>
  <c r="AJ238" i="3"/>
  <c r="AH238" i="3" s="1"/>
  <c r="V237" i="3"/>
  <c r="AJ237" i="3"/>
  <c r="AH237" i="3" s="1"/>
  <c r="AJ236" i="3"/>
  <c r="AH236" i="3" s="1"/>
  <c r="V235" i="3"/>
  <c r="AO235" i="3"/>
  <c r="W235" i="3" s="1"/>
  <c r="AF235" i="3" s="1"/>
  <c r="AJ235" i="3"/>
  <c r="AH235" i="3" s="1"/>
  <c r="AU234" i="3"/>
  <c r="AJ234" i="3"/>
  <c r="AH234" i="3" s="1"/>
  <c r="V233" i="3"/>
  <c r="AJ233" i="3"/>
  <c r="AH233" i="3" s="1"/>
  <c r="AJ232" i="3"/>
  <c r="AH232" i="3" s="1"/>
  <c r="AJ231" i="3"/>
  <c r="AH231" i="3" s="1"/>
  <c r="AJ230" i="3"/>
  <c r="AH230" i="3" s="1"/>
  <c r="AJ229" i="3"/>
  <c r="AH229" i="3" s="1"/>
  <c r="W228" i="3"/>
  <c r="AF228" i="3" s="1"/>
  <c r="AJ228" i="3"/>
  <c r="AH228" i="3" s="1"/>
  <c r="AJ227" i="3"/>
  <c r="AH227" i="3" s="1"/>
  <c r="V226" i="3"/>
  <c r="AJ226" i="3"/>
  <c r="AH226" i="3" s="1"/>
  <c r="AJ225" i="3"/>
  <c r="AH225" i="3" s="1"/>
  <c r="V224" i="3"/>
  <c r="AJ224" i="3"/>
  <c r="AH224" i="3" s="1"/>
  <c r="V223" i="3"/>
  <c r="AJ223" i="3"/>
  <c r="AH223" i="3" s="1"/>
  <c r="AO222" i="3"/>
  <c r="W222" i="3" s="1"/>
  <c r="AF222" i="3" s="1"/>
  <c r="V222" i="3"/>
  <c r="AJ222" i="3"/>
  <c r="AH222" i="3" s="1"/>
  <c r="V221" i="3"/>
  <c r="AJ221" i="3"/>
  <c r="AH221" i="3" s="1"/>
  <c r="AJ220" i="3"/>
  <c r="AH220" i="3" s="1"/>
  <c r="V219" i="3"/>
  <c r="AJ219" i="3"/>
  <c r="AH219" i="3" s="1"/>
  <c r="V218" i="3"/>
  <c r="AJ218" i="3"/>
  <c r="AH218" i="3" s="1"/>
  <c r="V217" i="3"/>
  <c r="AJ217" i="3"/>
  <c r="AH217" i="3" s="1"/>
  <c r="AU216" i="3"/>
  <c r="V216" i="3"/>
  <c r="AJ216" i="3"/>
  <c r="AH216" i="3" s="1"/>
  <c r="W215" i="3"/>
  <c r="AF215" i="3"/>
  <c r="AJ215" i="3"/>
  <c r="AH215" i="3" s="1"/>
  <c r="V214" i="3"/>
  <c r="AJ214" i="3"/>
  <c r="AH214" i="3" s="1"/>
  <c r="AJ213" i="3"/>
  <c r="AH213" i="3" s="1"/>
  <c r="AJ212" i="3"/>
  <c r="AH212" i="3" s="1"/>
  <c r="AU211" i="3"/>
  <c r="AJ211" i="3"/>
  <c r="AH211" i="3" s="1"/>
  <c r="V210" i="3"/>
  <c r="AJ210" i="3"/>
  <c r="AH210" i="3" s="1"/>
  <c r="AO209" i="3"/>
  <c r="W209" i="3" s="1"/>
  <c r="AF209" i="3" s="1"/>
  <c r="V209" i="3"/>
  <c r="AJ209" i="3"/>
  <c r="AH209" i="3" s="1"/>
  <c r="AU208" i="3"/>
  <c r="V208" i="3"/>
  <c r="AJ208" i="3"/>
  <c r="AH208" i="3" s="1"/>
  <c r="AJ207" i="3"/>
  <c r="AH207" i="3" s="1"/>
  <c r="AJ206" i="3"/>
  <c r="AH206" i="3" s="1"/>
  <c r="AJ205" i="3"/>
  <c r="AH205" i="3" s="1"/>
  <c r="V204" i="3"/>
  <c r="AJ204" i="3"/>
  <c r="AH204" i="3" s="1"/>
  <c r="V203" i="3"/>
  <c r="AJ203" i="3"/>
  <c r="AH203" i="3" s="1"/>
  <c r="AJ202" i="3"/>
  <c r="AH202" i="3" s="1"/>
  <c r="AJ201" i="3"/>
  <c r="AH201" i="3" s="1"/>
  <c r="AJ200" i="3"/>
  <c r="AH200" i="3" s="1"/>
  <c r="V199" i="3"/>
  <c r="AJ199" i="3"/>
  <c r="AH199" i="3" s="1"/>
  <c r="V198" i="3"/>
  <c r="AJ198" i="3"/>
  <c r="AH198" i="3" s="1"/>
  <c r="AO197" i="3"/>
  <c r="W197" i="3" s="1"/>
  <c r="AF197" i="3" s="1"/>
  <c r="V197" i="3"/>
  <c r="AJ197" i="3"/>
  <c r="AH197" i="3" s="1"/>
  <c r="AU196" i="3"/>
  <c r="AJ196" i="3"/>
  <c r="AH196" i="3" s="1"/>
  <c r="AJ195" i="3"/>
  <c r="AH195" i="3" s="1"/>
  <c r="AJ194" i="3"/>
  <c r="AH194" i="3" s="1"/>
  <c r="V193" i="3"/>
  <c r="AJ193" i="3"/>
  <c r="AH193" i="3" s="1"/>
  <c r="AU192" i="3"/>
  <c r="AO192" i="3"/>
  <c r="W192" i="3" s="1"/>
  <c r="AF192" i="3" s="1"/>
  <c r="V192" i="3"/>
  <c r="AJ192" i="3"/>
  <c r="AH192" i="3" s="1"/>
  <c r="V191" i="3"/>
  <c r="AJ191" i="3"/>
  <c r="AH191" i="3" s="1"/>
  <c r="V190" i="3"/>
  <c r="AJ190" i="3"/>
  <c r="AH190" i="3" s="1"/>
  <c r="AJ189" i="3"/>
  <c r="AH189" i="3" s="1"/>
  <c r="AJ188" i="3"/>
  <c r="AH188" i="3" s="1"/>
  <c r="AU187" i="3"/>
  <c r="AJ187" i="3"/>
  <c r="AH187" i="3" s="1"/>
  <c r="V186" i="3"/>
  <c r="AJ186" i="3"/>
  <c r="AH186" i="3" s="1"/>
  <c r="V185" i="3"/>
  <c r="AJ185" i="3"/>
  <c r="AH185" i="3" s="1"/>
  <c r="AO184" i="3"/>
  <c r="W184" i="3" s="1"/>
  <c r="AF184" i="3" s="1"/>
  <c r="V184" i="3"/>
  <c r="AJ184" i="3"/>
  <c r="AH184" i="3" s="1"/>
  <c r="AJ183" i="3"/>
  <c r="AH183" i="3" s="1"/>
  <c r="AJ182" i="3"/>
  <c r="AH182" i="3" s="1"/>
  <c r="AO181" i="3"/>
  <c r="W181" i="3" s="1"/>
  <c r="AF181" i="3" s="1"/>
  <c r="V181" i="3"/>
  <c r="AJ181" i="3"/>
  <c r="AH181" i="3" s="1"/>
  <c r="AJ180" i="3"/>
  <c r="AH180" i="3" s="1"/>
  <c r="AJ179" i="3"/>
  <c r="AH179" i="3" s="1"/>
  <c r="AU178" i="3"/>
  <c r="AJ178" i="3"/>
  <c r="AH178" i="3" s="1"/>
  <c r="AJ177" i="3"/>
  <c r="AH177" i="3" s="1"/>
  <c r="V176" i="3"/>
  <c r="AJ176" i="3"/>
  <c r="AH176" i="3" s="1"/>
  <c r="V175" i="3"/>
  <c r="AJ175" i="3"/>
  <c r="AH175" i="3" s="1"/>
  <c r="W174" i="3"/>
  <c r="X174" i="3"/>
  <c r="AQ174" i="3"/>
  <c r="Y174" i="3"/>
  <c r="AJ174" i="3"/>
  <c r="AH174" i="3" s="1"/>
  <c r="V173" i="3"/>
  <c r="AJ173" i="3"/>
  <c r="AH173" i="3" s="1"/>
  <c r="V172" i="3"/>
  <c r="AJ172" i="3"/>
  <c r="AH172" i="3" s="1"/>
  <c r="AO171" i="3"/>
  <c r="W171" i="3" s="1"/>
  <c r="AF171" i="3" s="1"/>
  <c r="V171" i="3"/>
  <c r="AJ171" i="3"/>
  <c r="AH171" i="3" s="1"/>
  <c r="AJ170" i="3"/>
  <c r="AH170" i="3" s="1"/>
  <c r="AU169" i="3"/>
  <c r="AJ169" i="3"/>
  <c r="AH169" i="3" s="1"/>
  <c r="AJ168" i="3"/>
  <c r="AH168" i="3" s="1"/>
  <c r="AU167" i="3"/>
  <c r="AJ167" i="3"/>
  <c r="AH167" i="3" s="1"/>
  <c r="AU166" i="3"/>
  <c r="V166" i="3"/>
  <c r="AJ166" i="3"/>
  <c r="AH166" i="3" s="1"/>
  <c r="V165" i="3"/>
  <c r="AJ165" i="3"/>
  <c r="AH165" i="3" s="1"/>
  <c r="AJ164" i="3"/>
  <c r="AH164" i="3" s="1"/>
  <c r="V163" i="3"/>
  <c r="AJ163" i="3"/>
  <c r="AH163" i="3" s="1"/>
  <c r="AU162" i="3"/>
  <c r="V162" i="3"/>
  <c r="AJ162" i="3"/>
  <c r="AH162" i="3" s="1"/>
  <c r="AQ161" i="3"/>
  <c r="X161" i="3"/>
  <c r="Y161" i="3" s="1"/>
  <c r="AJ161" i="3"/>
  <c r="AH161" i="3" s="1"/>
  <c r="AU160" i="3"/>
  <c r="V160" i="3"/>
  <c r="AJ160" i="3"/>
  <c r="AH160" i="3" s="1"/>
  <c r="AJ159" i="3"/>
  <c r="AH159" i="3" s="1"/>
  <c r="V158" i="3"/>
  <c r="AO158" i="3"/>
  <c r="W158" i="3" s="1"/>
  <c r="AF158" i="3" s="1"/>
  <c r="AJ158" i="3"/>
  <c r="AH158" i="3" s="1"/>
  <c r="AJ157" i="3"/>
  <c r="AH157" i="3" s="1"/>
  <c r="V156" i="3"/>
  <c r="AJ156" i="3"/>
  <c r="AH156" i="3" s="1"/>
  <c r="AJ155" i="3"/>
  <c r="AH155" i="3" s="1"/>
  <c r="AJ154" i="3"/>
  <c r="AH154" i="3" s="1"/>
  <c r="AU153" i="3"/>
  <c r="AJ153" i="3"/>
  <c r="AH153" i="3" s="1"/>
  <c r="V152" i="3"/>
  <c r="AJ152" i="3"/>
  <c r="AH152" i="3" s="1"/>
  <c r="AJ151" i="3"/>
  <c r="AH151" i="3" s="1"/>
  <c r="V150" i="3"/>
  <c r="AJ150" i="3"/>
  <c r="AH150" i="3" s="1"/>
  <c r="AU149" i="3"/>
  <c r="V149" i="3"/>
  <c r="AJ149" i="3"/>
  <c r="AH149" i="3" s="1"/>
  <c r="W148" i="3"/>
  <c r="AQ148" i="3"/>
  <c r="X148" i="3"/>
  <c r="Y148" i="3"/>
  <c r="AJ148" i="3"/>
  <c r="AH148" i="3" s="1"/>
  <c r="V147" i="3"/>
  <c r="AJ147" i="3"/>
  <c r="AH147" i="3" s="1"/>
  <c r="V146" i="3"/>
  <c r="AJ146" i="3"/>
  <c r="AH146" i="3" s="1"/>
  <c r="V145" i="3"/>
  <c r="AO145" i="3"/>
  <c r="W145" i="3" s="1"/>
  <c r="AF145" i="3" s="1"/>
  <c r="AJ145" i="3"/>
  <c r="AH145" i="3" s="1"/>
  <c r="AJ144" i="3"/>
  <c r="AH144" i="3" s="1"/>
  <c r="V143" i="3"/>
  <c r="AJ143" i="3"/>
  <c r="AH143" i="3" s="1"/>
  <c r="AJ142" i="3"/>
  <c r="AH142" i="3" s="1"/>
  <c r="V141" i="3"/>
  <c r="AJ141" i="3"/>
  <c r="AH141" i="3" s="1"/>
  <c r="AJ140" i="3"/>
  <c r="AH140" i="3" s="1"/>
  <c r="AU139" i="3"/>
  <c r="AJ139" i="3"/>
  <c r="AH139" i="3" s="1"/>
  <c r="AJ138" i="3"/>
  <c r="AH138" i="3" s="1"/>
  <c r="V137" i="3"/>
  <c r="AJ137" i="3"/>
  <c r="AH137" i="3" s="1"/>
  <c r="AU136" i="3"/>
  <c r="V136" i="3"/>
  <c r="AJ136" i="3"/>
  <c r="AH136" i="3" s="1"/>
  <c r="AO135" i="3"/>
  <c r="W135" i="3" s="1"/>
  <c r="AF135" i="3" s="1"/>
  <c r="V135" i="3"/>
  <c r="AJ135" i="3"/>
  <c r="AH135" i="3" s="1"/>
  <c r="AU134" i="3"/>
  <c r="AJ134" i="3"/>
  <c r="AH134" i="3" s="1"/>
  <c r="AU133" i="3"/>
  <c r="AJ133" i="3"/>
  <c r="AH133" i="3" s="1"/>
  <c r="W132" i="3"/>
  <c r="AJ132" i="3"/>
  <c r="AH132" i="3" s="1"/>
  <c r="W131" i="3"/>
  <c r="AQ131" i="3"/>
  <c r="X131" i="3"/>
  <c r="Y131" i="3" s="1"/>
  <c r="AJ131" i="3"/>
  <c r="AH131" i="3" s="1"/>
  <c r="W130" i="3"/>
  <c r="AF130" i="3" s="1"/>
  <c r="AE130" i="3" s="1"/>
  <c r="V130" i="3"/>
  <c r="X130" i="3"/>
  <c r="Y130" i="3" s="1"/>
  <c r="AQ130" i="3"/>
  <c r="AJ130" i="3"/>
  <c r="AH130" i="3" s="1"/>
  <c r="W129" i="3"/>
  <c r="AQ129" i="3"/>
  <c r="X129" i="3"/>
  <c r="Y129" i="3" s="1"/>
  <c r="AJ129" i="3"/>
  <c r="AH129" i="3" s="1"/>
  <c r="W128" i="3"/>
  <c r="AJ128" i="3"/>
  <c r="AH128" i="3" s="1"/>
  <c r="W127" i="3"/>
  <c r="AQ127" i="3"/>
  <c r="AJ127" i="3"/>
  <c r="AH127" i="3" s="1"/>
  <c r="W126" i="3"/>
  <c r="X126" i="3" s="1"/>
  <c r="Y126" i="3" s="1"/>
  <c r="AQ126" i="3"/>
  <c r="AJ126" i="3"/>
  <c r="AH126" i="3" s="1"/>
  <c r="W125" i="3"/>
  <c r="X125" i="3" s="1"/>
  <c r="Y125" i="3" s="1"/>
  <c r="AQ125" i="3"/>
  <c r="AJ125" i="3"/>
  <c r="AH125" i="3" s="1"/>
  <c r="W124" i="3"/>
  <c r="X124" i="3" s="1"/>
  <c r="Y124" i="3" s="1"/>
  <c r="AQ124" i="3"/>
  <c r="AJ124" i="3"/>
  <c r="AH124" i="3" s="1"/>
  <c r="W123" i="3"/>
  <c r="AQ123" i="3"/>
  <c r="X123" i="3"/>
  <c r="Y123" i="3" s="1"/>
  <c r="AJ123" i="3"/>
  <c r="AH123" i="3" s="1"/>
  <c r="W122" i="3"/>
  <c r="X122" i="3" s="1"/>
  <c r="Y122" i="3" s="1"/>
  <c r="AQ122" i="3"/>
  <c r="AJ122" i="3"/>
  <c r="AH122" i="3" s="1"/>
  <c r="W121" i="3"/>
  <c r="X121" i="3" s="1"/>
  <c r="Y121" i="3" s="1"/>
  <c r="AQ121" i="3"/>
  <c r="AJ121" i="3"/>
  <c r="AH121" i="3" s="1"/>
  <c r="W120" i="3"/>
  <c r="X120" i="3" s="1"/>
  <c r="Y120" i="3" s="1"/>
  <c r="AQ120" i="3"/>
  <c r="AJ120" i="3"/>
  <c r="AH120" i="3" s="1"/>
  <c r="W119" i="3"/>
  <c r="X119" i="3" s="1"/>
  <c r="Y119" i="3" s="1"/>
  <c r="AQ119" i="3"/>
  <c r="AJ119" i="3"/>
  <c r="AH119" i="3" s="1"/>
  <c r="W118" i="3"/>
  <c r="AF118" i="3" s="1"/>
  <c r="AE118" i="3" s="1"/>
  <c r="AQ118" i="3"/>
  <c r="AJ118" i="3"/>
  <c r="AH118" i="3" s="1"/>
  <c r="W117" i="3"/>
  <c r="X117" i="3" s="1"/>
  <c r="Y117" i="3" s="1"/>
  <c r="AQ117" i="3"/>
  <c r="AJ117" i="3"/>
  <c r="AH117" i="3" s="1"/>
  <c r="W116" i="3"/>
  <c r="X116" i="3" s="1"/>
  <c r="Y116" i="3" s="1"/>
  <c r="AQ116" i="3"/>
  <c r="AJ116" i="3"/>
  <c r="AH116" i="3" s="1"/>
  <c r="X115" i="3"/>
  <c r="Y115" i="3" s="1"/>
  <c r="AQ115" i="3"/>
  <c r="AJ115" i="3"/>
  <c r="AH115" i="3" s="1"/>
  <c r="W114" i="3"/>
  <c r="X114" i="3" s="1"/>
  <c r="Y114" i="3" s="1"/>
  <c r="AQ114" i="3"/>
  <c r="AJ114" i="3"/>
  <c r="AH114" i="3" s="1"/>
  <c r="W113" i="3"/>
  <c r="AQ113" i="3"/>
  <c r="AJ113" i="3"/>
  <c r="AH113" i="3" s="1"/>
  <c r="W112" i="3"/>
  <c r="X112" i="3" s="1"/>
  <c r="Y112" i="3" s="1"/>
  <c r="AQ112" i="3"/>
  <c r="AJ112" i="3"/>
  <c r="AH112" i="3" s="1"/>
  <c r="W111" i="3"/>
  <c r="X111" i="3" s="1"/>
  <c r="Y111" i="3" s="1"/>
  <c r="AQ111" i="3"/>
  <c r="AJ111" i="3"/>
  <c r="AH111" i="3" s="1"/>
  <c r="W110" i="3"/>
  <c r="AQ110" i="3"/>
  <c r="X110" i="3"/>
  <c r="Y110" i="3" s="1"/>
  <c r="AJ110" i="3"/>
  <c r="AH110" i="3" s="1"/>
  <c r="W109" i="3"/>
  <c r="X109" i="3" s="1"/>
  <c r="Y109" i="3" s="1"/>
  <c r="AQ109" i="3"/>
  <c r="AJ109" i="3"/>
  <c r="AH109" i="3" s="1"/>
  <c r="W108" i="3"/>
  <c r="AJ108" i="3"/>
  <c r="AH108" i="3" s="1"/>
  <c r="W107" i="3"/>
  <c r="AQ107" i="3"/>
  <c r="X107" i="3"/>
  <c r="Y107" i="3" s="1"/>
  <c r="AJ107" i="3"/>
  <c r="AH107" i="3" s="1"/>
  <c r="W106" i="3"/>
  <c r="X106" i="3" s="1"/>
  <c r="Y106" i="3" s="1"/>
  <c r="AQ106" i="3"/>
  <c r="AJ106" i="3"/>
  <c r="AH106" i="3" s="1"/>
  <c r="W105" i="3"/>
  <c r="X105" i="3" s="1"/>
  <c r="Y105" i="3" s="1"/>
  <c r="AQ105" i="3"/>
  <c r="AJ105" i="3"/>
  <c r="AH105" i="3" s="1"/>
  <c r="W104" i="3"/>
  <c r="X104" i="3" s="1"/>
  <c r="Y104" i="3" s="1"/>
  <c r="AQ104" i="3"/>
  <c r="AJ104" i="3"/>
  <c r="AH104" i="3" s="1"/>
  <c r="W103" i="3"/>
  <c r="AQ103" i="3"/>
  <c r="AJ103" i="3"/>
  <c r="AH103" i="3" s="1"/>
  <c r="W102" i="3"/>
  <c r="X102" i="3"/>
  <c r="Y102" i="3" s="1"/>
  <c r="AQ102" i="3"/>
  <c r="AJ102" i="3"/>
  <c r="AH102" i="3" s="1"/>
  <c r="W101" i="3"/>
  <c r="X101" i="3" s="1"/>
  <c r="Y101" i="3" s="1"/>
  <c r="AQ101" i="3"/>
  <c r="AJ101" i="3"/>
  <c r="AH101" i="3" s="1"/>
  <c r="W100" i="3"/>
  <c r="X100" i="3" s="1"/>
  <c r="Y100" i="3" s="1"/>
  <c r="AQ100" i="3"/>
  <c r="AJ100" i="3"/>
  <c r="AH100" i="3" s="1"/>
  <c r="W99" i="3"/>
  <c r="AQ99" i="3"/>
  <c r="AJ99" i="3"/>
  <c r="AH99" i="3" s="1"/>
  <c r="W98" i="3"/>
  <c r="X98" i="3"/>
  <c r="Y98" i="3" s="1"/>
  <c r="AQ98" i="3"/>
  <c r="AJ98" i="3"/>
  <c r="AH98" i="3" s="1"/>
  <c r="W97" i="3"/>
  <c r="X97" i="3" s="1"/>
  <c r="Y97" i="3" s="1"/>
  <c r="AQ97" i="3"/>
  <c r="AJ97" i="3"/>
  <c r="AH97" i="3" s="1"/>
  <c r="W96" i="3"/>
  <c r="X96" i="3" s="1"/>
  <c r="Y96" i="3" s="1"/>
  <c r="AQ96" i="3"/>
  <c r="AJ96" i="3"/>
  <c r="AH96" i="3" s="1"/>
  <c r="W95" i="3"/>
  <c r="AJ95" i="3"/>
  <c r="AH95" i="3" s="1"/>
  <c r="W94" i="3"/>
  <c r="X94" i="3" s="1"/>
  <c r="Y94" i="3" s="1"/>
  <c r="AQ94" i="3"/>
  <c r="AJ94" i="3"/>
  <c r="AH94" i="3" s="1"/>
  <c r="W93" i="3"/>
  <c r="X93" i="3" s="1"/>
  <c r="Y93" i="3" s="1"/>
  <c r="AQ93" i="3"/>
  <c r="AJ93" i="3"/>
  <c r="AH93" i="3" s="1"/>
  <c r="W92" i="3"/>
  <c r="X92" i="3" s="1"/>
  <c r="Y92" i="3" s="1"/>
  <c r="AQ92" i="3"/>
  <c r="AJ92" i="3"/>
  <c r="AH92" i="3" s="1"/>
  <c r="W91" i="3"/>
  <c r="X91" i="3" s="1"/>
  <c r="Y91" i="3" s="1"/>
  <c r="AQ91" i="3"/>
  <c r="AJ91" i="3"/>
  <c r="AH91" i="3" s="1"/>
  <c r="W90" i="3"/>
  <c r="X90" i="3" s="1"/>
  <c r="Y90" i="3" s="1"/>
  <c r="AQ90" i="3"/>
  <c r="AJ90" i="3"/>
  <c r="AH90" i="3" s="1"/>
  <c r="W89" i="3"/>
  <c r="X89" i="3" s="1"/>
  <c r="Y89" i="3" s="1"/>
  <c r="AQ89" i="3"/>
  <c r="AJ89" i="3"/>
  <c r="AH89" i="3" s="1"/>
  <c r="AO88" i="3"/>
  <c r="AJ88" i="3"/>
  <c r="AH88" i="3" s="1"/>
  <c r="AO87" i="3"/>
  <c r="W87" i="3"/>
  <c r="AJ87" i="3"/>
  <c r="AH87" i="3" s="1"/>
  <c r="W86" i="3"/>
  <c r="X86" i="3"/>
  <c r="Y86" i="3" s="1"/>
  <c r="AQ86" i="3"/>
  <c r="AJ86" i="3"/>
  <c r="AH86" i="3" s="1"/>
  <c r="W85" i="3"/>
  <c r="X85" i="3" s="1"/>
  <c r="Y85" i="3" s="1"/>
  <c r="AQ85" i="3"/>
  <c r="AJ85" i="3"/>
  <c r="AH85" i="3" s="1"/>
  <c r="W84" i="3"/>
  <c r="AQ84" i="3"/>
  <c r="AJ84" i="3"/>
  <c r="AH84" i="3" s="1"/>
  <c r="W83" i="3"/>
  <c r="X83" i="3" s="1"/>
  <c r="Y83" i="3" s="1"/>
  <c r="AQ83" i="3"/>
  <c r="AJ83" i="3"/>
  <c r="AH83" i="3" s="1"/>
  <c r="W82" i="3"/>
  <c r="X82" i="3" s="1"/>
  <c r="Y82" i="3" s="1"/>
  <c r="AQ82" i="3"/>
  <c r="AJ82" i="3"/>
  <c r="AH82" i="3" s="1"/>
  <c r="X81" i="3"/>
  <c r="AQ81" i="3"/>
  <c r="AJ81" i="3"/>
  <c r="AH81" i="3" s="1"/>
  <c r="W80" i="3"/>
  <c r="X80" i="3" s="1"/>
  <c r="Y80" i="3" s="1"/>
  <c r="AQ80" i="3"/>
  <c r="AJ80" i="3"/>
  <c r="AH80" i="3" s="1"/>
  <c r="W79" i="3"/>
  <c r="X79" i="3" s="1"/>
  <c r="Y79" i="3" s="1"/>
  <c r="AQ79" i="3"/>
  <c r="AJ79" i="3"/>
  <c r="AH79" i="3" s="1"/>
  <c r="W78" i="3"/>
  <c r="X78" i="3" s="1"/>
  <c r="Y78" i="3" s="1"/>
  <c r="AQ78" i="3"/>
  <c r="AJ78" i="3"/>
  <c r="AH78" i="3" s="1"/>
  <c r="W77" i="3"/>
  <c r="X77" i="3" s="1"/>
  <c r="Y77" i="3" s="1"/>
  <c r="AQ77" i="3"/>
  <c r="AJ77" i="3"/>
  <c r="AH77" i="3" s="1"/>
  <c r="W76" i="3"/>
  <c r="X76" i="3" s="1"/>
  <c r="Y76" i="3" s="1"/>
  <c r="AQ76" i="3"/>
  <c r="AJ76" i="3"/>
  <c r="AH76" i="3" s="1"/>
  <c r="W75" i="3"/>
  <c r="AQ75" i="3"/>
  <c r="AJ75" i="3"/>
  <c r="AH75" i="3" s="1"/>
  <c r="W74" i="3"/>
  <c r="AQ74" i="3"/>
  <c r="X74" i="3"/>
  <c r="Y74" i="3" s="1"/>
  <c r="AJ74" i="3"/>
  <c r="AH74" i="3" s="1"/>
  <c r="W73" i="3"/>
  <c r="X73" i="3" s="1"/>
  <c r="Y73" i="3" s="1"/>
  <c r="AQ73" i="3"/>
  <c r="AJ73" i="3"/>
  <c r="AH73" i="3" s="1"/>
  <c r="W72" i="3"/>
  <c r="X72" i="3" s="1"/>
  <c r="Y72" i="3" s="1"/>
  <c r="AQ72" i="3"/>
  <c r="AJ72" i="3"/>
  <c r="AH72" i="3" s="1"/>
  <c r="W71" i="3"/>
  <c r="X71" i="3" s="1"/>
  <c r="Y71" i="3" s="1"/>
  <c r="AQ71" i="3"/>
  <c r="AJ71" i="3"/>
  <c r="AH71" i="3" s="1"/>
  <c r="W70" i="3"/>
  <c r="X70" i="3" s="1"/>
  <c r="Y70" i="3" s="1"/>
  <c r="AQ70" i="3"/>
  <c r="AJ70" i="3"/>
  <c r="AH70" i="3" s="1"/>
  <c r="W69" i="3"/>
  <c r="X69" i="3" s="1"/>
  <c r="Y69" i="3" s="1"/>
  <c r="AQ69" i="3"/>
  <c r="AJ69" i="3"/>
  <c r="AH69" i="3" s="1"/>
  <c r="W68" i="3"/>
  <c r="X68" i="3" s="1"/>
  <c r="Y68" i="3" s="1"/>
  <c r="AQ68" i="3"/>
  <c r="AJ68" i="3"/>
  <c r="AH68" i="3" s="1"/>
  <c r="W67" i="3"/>
  <c r="X67" i="3" s="1"/>
  <c r="Y67" i="3" s="1"/>
  <c r="AQ67" i="3"/>
  <c r="AJ67" i="3"/>
  <c r="AH67" i="3" s="1"/>
  <c r="W66" i="3"/>
  <c r="X66" i="3" s="1"/>
  <c r="AO66" i="3"/>
  <c r="AQ66" i="3"/>
  <c r="AJ66" i="3"/>
  <c r="AH66" i="3" s="1"/>
  <c r="AO65" i="3"/>
  <c r="W65" i="3"/>
  <c r="X65" i="3" s="1"/>
  <c r="AQ65" i="3"/>
  <c r="AJ65" i="3"/>
  <c r="AH65" i="3" s="1"/>
  <c r="X64" i="3"/>
  <c r="AQ64" i="3"/>
  <c r="AJ64" i="3"/>
  <c r="AH64" i="3" s="1"/>
  <c r="X63" i="3"/>
  <c r="AQ63" i="3"/>
  <c r="AJ63" i="3"/>
  <c r="AH63" i="3" s="1"/>
  <c r="W62" i="3"/>
  <c r="AQ62" i="3"/>
  <c r="X62" i="3"/>
  <c r="Y62" i="3" s="1"/>
  <c r="AJ62" i="3"/>
  <c r="AH62" i="3" s="1"/>
  <c r="W61" i="3"/>
  <c r="AQ61" i="3"/>
  <c r="AJ61" i="3"/>
  <c r="AH61" i="3" s="1"/>
  <c r="W60" i="3"/>
  <c r="X60" i="3" s="1"/>
  <c r="Y60" i="3" s="1"/>
  <c r="AQ60" i="3"/>
  <c r="AJ60" i="3"/>
  <c r="AH60" i="3" s="1"/>
  <c r="W59" i="3"/>
  <c r="AO59" i="3"/>
  <c r="AJ59" i="3"/>
  <c r="AH59" i="3" s="1"/>
  <c r="W58" i="3"/>
  <c r="AO58" i="3"/>
  <c r="AQ58" i="3"/>
  <c r="X58" i="3"/>
  <c r="Y58" i="3" s="1"/>
  <c r="AJ58" i="3"/>
  <c r="AH58" i="3" s="1"/>
  <c r="W57" i="3"/>
  <c r="AO57" i="3"/>
  <c r="AJ57" i="3"/>
  <c r="AH57" i="3" s="1"/>
  <c r="W56" i="3"/>
  <c r="AJ56" i="3"/>
  <c r="AH56" i="3" s="1"/>
  <c r="W55" i="3"/>
  <c r="AJ55" i="3"/>
  <c r="AH55" i="3" s="1"/>
  <c r="W54" i="3"/>
  <c r="X54" i="3" s="1"/>
  <c r="Y54" i="3" s="1"/>
  <c r="AO54" i="3"/>
  <c r="AQ54" i="3"/>
  <c r="AJ54" i="3"/>
  <c r="AH54" i="3" s="1"/>
  <c r="W53" i="3"/>
  <c r="X53" i="3"/>
  <c r="Y53" i="3" s="1"/>
  <c r="AQ53" i="3"/>
  <c r="AJ53" i="3"/>
  <c r="AH53" i="3" s="1"/>
  <c r="W52" i="3"/>
  <c r="X52" i="3" s="1"/>
  <c r="Y52" i="3" s="1"/>
  <c r="AQ52" i="3"/>
  <c r="AJ52" i="3"/>
  <c r="AH52" i="3" s="1"/>
  <c r="W51" i="3"/>
  <c r="X51" i="3"/>
  <c r="Y51" i="3" s="1"/>
  <c r="AQ51" i="3"/>
  <c r="AJ51" i="3"/>
  <c r="AH51" i="3" s="1"/>
  <c r="W50" i="3"/>
  <c r="AQ50" i="3"/>
  <c r="X50" i="3"/>
  <c r="Y50" i="3" s="1"/>
  <c r="AJ50" i="3"/>
  <c r="AH50" i="3" s="1"/>
  <c r="W49" i="3"/>
  <c r="X49" i="3" s="1"/>
  <c r="Y49" i="3" s="1"/>
  <c r="AQ49" i="3"/>
  <c r="AJ49" i="3"/>
  <c r="AH49" i="3" s="1"/>
  <c r="W48" i="3"/>
  <c r="X48" i="3"/>
  <c r="Y48" i="3" s="1"/>
  <c r="AQ48" i="3"/>
  <c r="AJ48" i="3"/>
  <c r="AH48" i="3" s="1"/>
  <c r="AO47" i="3"/>
  <c r="W47" i="3"/>
  <c r="X47" i="3" s="1"/>
  <c r="AQ47" i="3"/>
  <c r="AJ47" i="3"/>
  <c r="AH47" i="3" s="1"/>
  <c r="W46" i="3"/>
  <c r="AQ46" i="3"/>
  <c r="X46" i="3"/>
  <c r="Y46" i="3" s="1"/>
  <c r="AJ46" i="3"/>
  <c r="AH46" i="3" s="1"/>
  <c r="W45" i="3"/>
  <c r="X45" i="3" s="1"/>
  <c r="Y45" i="3" s="1"/>
  <c r="AQ45" i="3"/>
  <c r="AJ45" i="3"/>
  <c r="AH45" i="3" s="1"/>
  <c r="W44" i="3"/>
  <c r="X44" i="3" s="1"/>
  <c r="Y44" i="3" s="1"/>
  <c r="AQ44" i="3"/>
  <c r="AJ44" i="3"/>
  <c r="AH44" i="3" s="1"/>
  <c r="W43" i="3"/>
  <c r="AQ43" i="3"/>
  <c r="X43" i="3"/>
  <c r="Y43" i="3" s="1"/>
  <c r="AJ43" i="3"/>
  <c r="AH43" i="3" s="1"/>
  <c r="W42" i="3"/>
  <c r="AJ42" i="3"/>
  <c r="AH42" i="3" s="1"/>
  <c r="W41" i="3"/>
  <c r="X41" i="3" s="1"/>
  <c r="Y41" i="3" s="1"/>
  <c r="AQ41" i="3"/>
  <c r="AJ41" i="3"/>
  <c r="AH41" i="3" s="1"/>
  <c r="AO40" i="3"/>
  <c r="W40" i="3"/>
  <c r="AQ40" i="3"/>
  <c r="X40" i="3"/>
  <c r="Y40" i="3" s="1"/>
  <c r="AJ40" i="3"/>
  <c r="AH40" i="3" s="1"/>
  <c r="W39" i="3"/>
  <c r="AQ39" i="3"/>
  <c r="AJ39" i="3"/>
  <c r="AH39" i="3" s="1"/>
  <c r="W38" i="3"/>
  <c r="AQ38" i="3"/>
  <c r="X38" i="3"/>
  <c r="Y38" i="3" s="1"/>
  <c r="AJ38" i="3"/>
  <c r="AH38" i="3" s="1"/>
  <c r="W37" i="3"/>
  <c r="AO37" i="3"/>
  <c r="AJ37" i="3"/>
  <c r="AH37" i="3" s="1"/>
  <c r="W36" i="3"/>
  <c r="X36" i="3" s="1"/>
  <c r="Y36" i="3" s="1"/>
  <c r="AO36" i="3"/>
  <c r="AQ36" i="3"/>
  <c r="AJ36" i="3"/>
  <c r="AH36" i="3" s="1"/>
  <c r="W35" i="3"/>
  <c r="X35" i="3" s="1"/>
  <c r="Y35" i="3" s="1"/>
  <c r="AQ35" i="3"/>
  <c r="AJ35" i="3"/>
  <c r="AH35" i="3" s="1"/>
  <c r="W34" i="3"/>
  <c r="AF34" i="3" s="1"/>
  <c r="AE34" i="3" s="1"/>
  <c r="V34" i="3"/>
  <c r="X34" i="3"/>
  <c r="Y34" i="3" s="1"/>
  <c r="AQ34" i="3"/>
  <c r="AJ34" i="3"/>
  <c r="AH34" i="3" s="1"/>
  <c r="X33" i="3"/>
  <c r="Y33" i="3" s="1"/>
  <c r="AQ33" i="3"/>
  <c r="AJ33" i="3"/>
  <c r="AH33" i="3"/>
  <c r="W32" i="3"/>
  <c r="AQ32" i="3"/>
  <c r="AJ32" i="3"/>
  <c r="AH32" i="3" s="1"/>
  <c r="W31" i="3"/>
  <c r="X31" i="3" s="1"/>
  <c r="Y31" i="3" s="1"/>
  <c r="AQ31" i="3"/>
  <c r="AJ31" i="3"/>
  <c r="AH31" i="3" s="1"/>
  <c r="W30" i="3"/>
  <c r="AF30" i="3" s="1"/>
  <c r="AE30" i="3" s="1"/>
  <c r="V30" i="3"/>
  <c r="X30" i="3"/>
  <c r="Y30" i="3" s="1"/>
  <c r="AQ30" i="3"/>
  <c r="AJ30" i="3"/>
  <c r="AH30" i="3"/>
  <c r="W29" i="3"/>
  <c r="X29" i="3"/>
  <c r="Y29" i="3" s="1"/>
  <c r="AQ29" i="3"/>
  <c r="AJ29" i="3"/>
  <c r="AH29" i="3" s="1"/>
  <c r="W28" i="3"/>
  <c r="AQ28" i="3"/>
  <c r="X28" i="3"/>
  <c r="Y28" i="3" s="1"/>
  <c r="AJ28" i="3"/>
  <c r="AH28" i="3" s="1"/>
  <c r="W27" i="3"/>
  <c r="X27" i="3" s="1"/>
  <c r="Y27" i="3" s="1"/>
  <c r="AQ27" i="3"/>
  <c r="AJ27" i="3"/>
  <c r="AH27" i="3" s="1"/>
  <c r="W26" i="3"/>
  <c r="AQ26" i="3"/>
  <c r="AJ26" i="3"/>
  <c r="AH26" i="3" s="1"/>
  <c r="W25" i="3"/>
  <c r="X25" i="3" s="1"/>
  <c r="Y25" i="3" s="1"/>
  <c r="AQ25" i="3"/>
  <c r="AJ25" i="3"/>
  <c r="AH25" i="3"/>
  <c r="W24" i="3"/>
  <c r="AQ24" i="3"/>
  <c r="X24" i="3"/>
  <c r="Y24" i="3" s="1"/>
  <c r="AJ24" i="3"/>
  <c r="AH24" i="3" s="1"/>
  <c r="W23" i="3"/>
  <c r="X23" i="3" s="1"/>
  <c r="Y23" i="3" s="1"/>
  <c r="AQ23" i="3"/>
  <c r="AJ23" i="3"/>
  <c r="AH23" i="3"/>
  <c r="W22" i="3"/>
  <c r="X22" i="3" s="1"/>
  <c r="Y22" i="3" s="1"/>
  <c r="AQ22" i="3"/>
  <c r="AJ22" i="3"/>
  <c r="AH22" i="3" s="1"/>
  <c r="W21" i="3"/>
  <c r="V21" i="3" s="1"/>
  <c r="AQ21" i="3"/>
  <c r="AJ21" i="3"/>
  <c r="AH21" i="3" s="1"/>
  <c r="W20" i="3"/>
  <c r="AQ20" i="3"/>
  <c r="X20" i="3"/>
  <c r="Y20" i="3" s="1"/>
  <c r="AJ20" i="3"/>
  <c r="AH20" i="3" s="1"/>
  <c r="W19" i="3"/>
  <c r="AQ19" i="3"/>
  <c r="X19" i="3"/>
  <c r="Y19" i="3" s="1"/>
  <c r="AJ19" i="3"/>
  <c r="AH19" i="3" s="1"/>
  <c r="W18" i="3"/>
  <c r="AQ18" i="3"/>
  <c r="X18" i="3"/>
  <c r="Y18" i="3" s="1"/>
  <c r="AJ18" i="3"/>
  <c r="AH18" i="3" s="1"/>
  <c r="W17" i="3"/>
  <c r="AJ17" i="3"/>
  <c r="AH17" i="3"/>
  <c r="W16" i="3"/>
  <c r="AJ16" i="3"/>
  <c r="AH16" i="3" s="1"/>
  <c r="W15" i="3"/>
  <c r="X15" i="3" s="1"/>
  <c r="Y15" i="3" s="1"/>
  <c r="AQ15" i="3"/>
  <c r="AJ15" i="3"/>
  <c r="AH15" i="3" s="1"/>
  <c r="W14" i="3"/>
  <c r="AF14" i="3"/>
  <c r="AE14" i="3" s="1"/>
  <c r="AQ14" i="3"/>
  <c r="X14" i="3"/>
  <c r="Y14" i="3" s="1"/>
  <c r="AJ14" i="3"/>
  <c r="AH14" i="3" s="1"/>
  <c r="W13" i="3"/>
  <c r="AF13" i="3" s="1"/>
  <c r="AE13" i="3" s="1"/>
  <c r="X13" i="3"/>
  <c r="AQ13" i="3"/>
  <c r="Y13" i="3"/>
  <c r="AJ13" i="3"/>
  <c r="AH13" i="3" s="1"/>
  <c r="W12" i="3"/>
  <c r="AQ12" i="3"/>
  <c r="AJ12" i="3"/>
  <c r="AH12" i="3" s="1"/>
  <c r="W11" i="3"/>
  <c r="AF11" i="3" s="1"/>
  <c r="AE11" i="3" s="1"/>
  <c r="V11" i="3"/>
  <c r="X11" i="3"/>
  <c r="AQ11" i="3"/>
  <c r="Y11" i="3"/>
  <c r="AJ11" i="3"/>
  <c r="AH11" i="3" s="1"/>
  <c r="W10" i="3"/>
  <c r="AQ10" i="3"/>
  <c r="X10" i="3"/>
  <c r="Y10" i="3" s="1"/>
  <c r="AJ10" i="3"/>
  <c r="AH10" i="3"/>
  <c r="W9" i="3"/>
  <c r="AF9" i="3" s="1"/>
  <c r="AE9" i="3" s="1"/>
  <c r="X9" i="3"/>
  <c r="Z9" i="3" s="1"/>
  <c r="AQ9" i="3"/>
  <c r="Y9" i="3"/>
  <c r="AJ9" i="3"/>
  <c r="AH9" i="3" s="1"/>
  <c r="W8" i="3"/>
  <c r="AF8" i="3" s="1"/>
  <c r="AE8" i="3" s="1"/>
  <c r="X8" i="3"/>
  <c r="AQ8" i="3"/>
  <c r="AJ8" i="3"/>
  <c r="AH8" i="3" s="1"/>
  <c r="AQ7" i="3"/>
  <c r="X7" i="3"/>
  <c r="AJ7" i="3"/>
  <c r="AH7" i="3" s="1"/>
  <c r="W6" i="3"/>
  <c r="AF6" i="3" s="1"/>
  <c r="V6" i="3"/>
  <c r="AQ6" i="3"/>
  <c r="X6" i="3"/>
  <c r="Y6" i="3" s="1"/>
  <c r="AJ6" i="3"/>
  <c r="AH6" i="3" s="1"/>
  <c r="W5" i="3"/>
  <c r="X5" i="3" s="1"/>
  <c r="Y5" i="3" s="1"/>
  <c r="AQ5" i="3"/>
  <c r="AJ5" i="3"/>
  <c r="AH5" i="3" s="1"/>
  <c r="W4" i="3"/>
  <c r="AF4" i="3" s="1"/>
  <c r="AE4" i="3" s="1"/>
  <c r="V4" i="3"/>
  <c r="X4" i="3"/>
  <c r="AQ4" i="3"/>
  <c r="Y4" i="3"/>
  <c r="AJ4" i="3"/>
  <c r="J23" i="8"/>
  <c r="K23" i="8" s="1"/>
  <c r="J22" i="8"/>
  <c r="K22" i="8" s="1"/>
  <c r="J21" i="8"/>
  <c r="K21" i="8" s="1"/>
  <c r="J13" i="8"/>
  <c r="K13" i="8" s="1"/>
  <c r="J14" i="8"/>
  <c r="K14" i="8" s="1"/>
  <c r="AH4" i="3"/>
  <c r="J15" i="8"/>
  <c r="K15" i="8" s="1"/>
  <c r="J16" i="8"/>
  <c r="K16" i="8" s="1"/>
  <c r="J17" i="8"/>
  <c r="K17" i="8" s="1"/>
  <c r="J18" i="8"/>
  <c r="K18" i="8" s="1"/>
  <c r="J19" i="8"/>
  <c r="K19" i="8" s="1"/>
  <c r="J20" i="8"/>
  <c r="K20" i="8" s="1"/>
  <c r="J25" i="8"/>
  <c r="K25" i="8" s="1"/>
  <c r="J4" i="8"/>
  <c r="K4" i="8" s="1"/>
  <c r="J5" i="8"/>
  <c r="K5" i="8" s="1"/>
  <c r="J6" i="8"/>
  <c r="K6" i="8" s="1"/>
  <c r="J7" i="8"/>
  <c r="K7" i="8" s="1"/>
  <c r="J8" i="8"/>
  <c r="K8" i="8" s="1"/>
  <c r="J9" i="8"/>
  <c r="K9" i="8" s="1"/>
  <c r="J10" i="8"/>
  <c r="K10" i="8" s="1"/>
  <c r="J11" i="8"/>
  <c r="K11" i="8" s="1"/>
  <c r="J24" i="8"/>
  <c r="K24" i="8" s="1"/>
  <c r="J12" i="8"/>
  <c r="K12" i="8" s="1"/>
  <c r="AD3017" i="3"/>
  <c r="AD3016" i="3"/>
  <c r="AD3015" i="3"/>
  <c r="AD3013" i="3"/>
  <c r="AD3012" i="3"/>
  <c r="AD3011" i="3"/>
  <c r="AD3010" i="3"/>
  <c r="AD3009" i="3"/>
  <c r="AD3008" i="3"/>
  <c r="AD3007" i="3"/>
  <c r="AD3006" i="3"/>
  <c r="AD3005" i="3"/>
  <c r="AD3004" i="3"/>
  <c r="AD3003" i="3"/>
  <c r="AD3002" i="3"/>
  <c r="AD3001" i="3"/>
  <c r="AD3000" i="3"/>
  <c r="AD2999" i="3"/>
  <c r="AD2998" i="3"/>
  <c r="AD2997" i="3"/>
  <c r="AD2996" i="3"/>
  <c r="AD2995" i="3"/>
  <c r="AD2994" i="3"/>
  <c r="AD2993" i="3"/>
  <c r="AD2992" i="3"/>
  <c r="AD2991" i="3"/>
  <c r="AD2990" i="3"/>
  <c r="AD2989" i="3"/>
  <c r="AD2988" i="3"/>
  <c r="AD2987" i="3"/>
  <c r="AD2986" i="3"/>
  <c r="AD2985" i="3"/>
  <c r="AD2984" i="3"/>
  <c r="AD2983" i="3"/>
  <c r="AD2982" i="3"/>
  <c r="AD2981" i="3"/>
  <c r="AD2980" i="3"/>
  <c r="AD2979" i="3"/>
  <c r="AD2978" i="3"/>
  <c r="AD2977" i="3"/>
  <c r="AD2974" i="3"/>
  <c r="AD2973" i="3"/>
  <c r="AD2972" i="3"/>
  <c r="AD2971" i="3"/>
  <c r="AD2970" i="3"/>
  <c r="AD2969" i="3"/>
  <c r="AD2968" i="3"/>
  <c r="AD2967" i="3"/>
  <c r="AD2966" i="3"/>
  <c r="AD2964" i="3"/>
  <c r="AD2963" i="3"/>
  <c r="AD2962" i="3"/>
  <c r="AD2961" i="3"/>
  <c r="AD2960" i="3"/>
  <c r="AD2959" i="3"/>
  <c r="AD2958" i="3"/>
  <c r="AD2682" i="3"/>
  <c r="AD2675" i="3"/>
  <c r="AD2673" i="3"/>
  <c r="AD2670" i="3"/>
  <c r="AD2665" i="3"/>
  <c r="AD2664" i="3"/>
  <c r="AD2661" i="3"/>
  <c r="AD2657" i="3"/>
  <c r="AD2655" i="3"/>
  <c r="AD2652" i="3"/>
  <c r="AD2648" i="3"/>
  <c r="AD2647" i="3"/>
  <c r="AD2645" i="3"/>
  <c r="AD2644" i="3"/>
  <c r="AD2638" i="3"/>
  <c r="AD2635" i="3"/>
  <c r="AD2630" i="3"/>
  <c r="AD2627" i="3"/>
  <c r="AD2626" i="3"/>
  <c r="AD2625" i="3"/>
  <c r="AD2623" i="3"/>
  <c r="AD2622" i="3"/>
  <c r="AD2621" i="3"/>
  <c r="AD2619" i="3"/>
  <c r="AD2617" i="3"/>
  <c r="AD2616" i="3"/>
  <c r="AD2615" i="3"/>
  <c r="AD2613" i="3"/>
  <c r="AD2612" i="3"/>
  <c r="AD2609" i="3"/>
  <c r="AD2608" i="3"/>
  <c r="AD2605" i="3"/>
  <c r="AD2604" i="3"/>
  <c r="AD2602" i="3"/>
  <c r="AD2597" i="3"/>
  <c r="AD2596" i="3"/>
  <c r="AD2592" i="3"/>
  <c r="AD2591" i="3"/>
  <c r="AD2585" i="3"/>
  <c r="AD2580" i="3"/>
  <c r="AD2243" i="3"/>
  <c r="AD2239" i="3"/>
  <c r="AD2236" i="3"/>
  <c r="AD2232" i="3"/>
  <c r="AD2231" i="3"/>
  <c r="AD2225" i="3"/>
  <c r="AD2218" i="3"/>
  <c r="AD2213" i="3"/>
  <c r="AD2210" i="3"/>
  <c r="AD2208" i="3"/>
  <c r="AD2204" i="3"/>
  <c r="AD2203" i="3"/>
  <c r="AD2202" i="3"/>
  <c r="AD1866" i="3"/>
  <c r="AD1853" i="3"/>
  <c r="AD1850" i="3"/>
  <c r="AD1846" i="3"/>
  <c r="AD1844" i="3"/>
  <c r="AD1838" i="3"/>
  <c r="AD1834" i="3"/>
  <c r="AD1831" i="3"/>
  <c r="AD1830" i="3"/>
  <c r="AD1825" i="3"/>
  <c r="AD1823" i="3"/>
  <c r="AF1215" i="3"/>
  <c r="AF1152" i="3"/>
  <c r="AF1141" i="3"/>
  <c r="AF1118" i="3"/>
  <c r="AO671" i="3"/>
  <c r="W671" i="3" s="1"/>
  <c r="AF671" i="3" s="1"/>
  <c r="AO614" i="3"/>
  <c r="AO611" i="3"/>
  <c r="AF550" i="3"/>
  <c r="AO413" i="3"/>
  <c r="AF251" i="3"/>
  <c r="AF161" i="3"/>
  <c r="AE161" i="3" s="1"/>
  <c r="AO84" i="3"/>
  <c r="V33" i="3"/>
  <c r="AF33" i="3"/>
  <c r="AE33" i="3" s="1"/>
  <c r="AD3489" i="3"/>
  <c r="AD3488" i="3"/>
  <c r="AD3487" i="3"/>
  <c r="AD3486" i="3"/>
  <c r="AD3485" i="3"/>
  <c r="AD3484" i="3"/>
  <c r="AD3483" i="3"/>
  <c r="AD3482" i="3"/>
  <c r="AD3481" i="3"/>
  <c r="AD3480" i="3"/>
  <c r="AD3479" i="3"/>
  <c r="AD3478" i="3"/>
  <c r="AD3477" i="3"/>
  <c r="AD3476" i="3"/>
  <c r="AD3475" i="3"/>
  <c r="AD3474" i="3"/>
  <c r="AD3473" i="3"/>
  <c r="AD3472" i="3"/>
  <c r="AD3471" i="3"/>
  <c r="AD3470" i="3"/>
  <c r="AD3469" i="3"/>
  <c r="AD3468" i="3"/>
  <c r="AD3467" i="3"/>
  <c r="AD3466" i="3"/>
  <c r="AD3465" i="3"/>
  <c r="AD3464" i="3"/>
  <c r="AD3463" i="3"/>
  <c r="AD3462" i="3"/>
  <c r="AD3461" i="3"/>
  <c r="AD3460" i="3"/>
  <c r="AD3459" i="3"/>
  <c r="AD3458" i="3"/>
  <c r="AD3457" i="3"/>
  <c r="AD3456" i="3"/>
  <c r="AD3455" i="3"/>
  <c r="AD3454" i="3"/>
  <c r="AD3453" i="3"/>
  <c r="AD3452" i="3"/>
  <c r="AD3451" i="3"/>
  <c r="AD3450" i="3"/>
  <c r="AD3449" i="3"/>
  <c r="AD3448" i="3"/>
  <c r="AD3447" i="3"/>
  <c r="AD3446" i="3"/>
  <c r="AD3445" i="3"/>
  <c r="AD3444" i="3"/>
  <c r="AD3443" i="3"/>
  <c r="AD3442" i="3"/>
  <c r="AD3441" i="3"/>
  <c r="AD3440" i="3"/>
  <c r="AD3439" i="3"/>
  <c r="AD3438" i="3"/>
  <c r="AD3437" i="3"/>
  <c r="AD3436" i="3"/>
  <c r="AD3435" i="3"/>
  <c r="AD3434" i="3"/>
  <c r="AD3433" i="3"/>
  <c r="AD3432" i="3"/>
  <c r="AD3431" i="3"/>
  <c r="AD3430" i="3"/>
  <c r="AD3429" i="3"/>
  <c r="AD3428" i="3"/>
  <c r="AD3427" i="3"/>
  <c r="AD3426" i="3"/>
  <c r="AD3425" i="3"/>
  <c r="AD3424" i="3"/>
  <c r="AD3423" i="3"/>
  <c r="AD3422" i="3"/>
  <c r="AD3421" i="3"/>
  <c r="AD3420" i="3"/>
  <c r="AD3419" i="3"/>
  <c r="AD3418" i="3"/>
  <c r="AD3417" i="3"/>
  <c r="AD3416" i="3"/>
  <c r="AD3415" i="3"/>
  <c r="AD3414" i="3"/>
  <c r="AD3413" i="3"/>
  <c r="AD3412" i="3"/>
  <c r="AD3411" i="3"/>
  <c r="AD3410" i="3"/>
  <c r="AD3409" i="3"/>
  <c r="AD3408" i="3"/>
  <c r="AD3407" i="3"/>
  <c r="AD3406" i="3"/>
  <c r="AD3405" i="3"/>
  <c r="AD3404" i="3"/>
  <c r="AD3403" i="3"/>
  <c r="AD3402" i="3"/>
  <c r="AD3401" i="3"/>
  <c r="AD3400" i="3"/>
  <c r="AD3399" i="3"/>
  <c r="AD3398" i="3"/>
  <c r="AD3397" i="3"/>
  <c r="AD3396" i="3"/>
  <c r="AD3395" i="3"/>
  <c r="AD3394" i="3"/>
  <c r="AD3393" i="3"/>
  <c r="AD3392" i="3"/>
  <c r="AD3391" i="3"/>
  <c r="AD3390" i="3"/>
  <c r="AD3389" i="3"/>
  <c r="AD3388" i="3"/>
  <c r="AD3387" i="3"/>
  <c r="AD3386" i="3"/>
  <c r="AD3385" i="3"/>
  <c r="AD3384" i="3"/>
  <c r="AD3383" i="3"/>
  <c r="AD3382" i="3"/>
  <c r="AD3381" i="3"/>
  <c r="AD3380" i="3"/>
  <c r="AD3379" i="3"/>
  <c r="AD3378" i="3"/>
  <c r="AD3377" i="3"/>
  <c r="AD3376" i="3"/>
  <c r="AD3375" i="3"/>
  <c r="AD3374" i="3"/>
  <c r="AD3373" i="3"/>
  <c r="AD3372" i="3"/>
  <c r="AD3371" i="3"/>
  <c r="AD3370" i="3"/>
  <c r="AD3369" i="3"/>
  <c r="AD3368" i="3"/>
  <c r="AD3367" i="3"/>
  <c r="AD3366" i="3"/>
  <c r="AD3365" i="3"/>
  <c r="AD3364" i="3"/>
  <c r="AD3363" i="3"/>
  <c r="AD3362" i="3"/>
  <c r="AD3361" i="3"/>
  <c r="AD3360" i="3"/>
  <c r="AD3359" i="3"/>
  <c r="AD3358" i="3"/>
  <c r="AD3357" i="3"/>
  <c r="AD3356" i="3"/>
  <c r="AD3355" i="3"/>
  <c r="AD3354" i="3"/>
  <c r="AD3353" i="3"/>
  <c r="AD3352" i="3"/>
  <c r="AD3351" i="3"/>
  <c r="AD3350" i="3"/>
  <c r="AD3349" i="3"/>
  <c r="AD3348" i="3"/>
  <c r="AD3347" i="3"/>
  <c r="AD3346" i="3"/>
  <c r="AD3345" i="3"/>
  <c r="AD3344" i="3"/>
  <c r="AD3343" i="3"/>
  <c r="AD3342" i="3"/>
  <c r="AD3341" i="3"/>
  <c r="AD3340" i="3"/>
  <c r="AD3339" i="3"/>
  <c r="AD3338" i="3"/>
  <c r="AD3337" i="3"/>
  <c r="AD3183" i="3"/>
  <c r="AD3178" i="3"/>
  <c r="AD3173" i="3"/>
  <c r="AD3166" i="3"/>
  <c r="AD3165" i="3"/>
  <c r="AD3161" i="3"/>
  <c r="AD3160" i="3"/>
  <c r="AD3158" i="3"/>
  <c r="AD3155" i="3"/>
  <c r="AD3153" i="3"/>
  <c r="AD3152" i="3"/>
  <c r="AD3148" i="3"/>
  <c r="AD3147" i="3"/>
  <c r="AD3146" i="3"/>
  <c r="AD3145" i="3"/>
  <c r="AD3143" i="3"/>
  <c r="AD3141" i="3"/>
  <c r="AD3140" i="3"/>
  <c r="AD3138" i="3"/>
  <c r="AD3137" i="3"/>
  <c r="AD3136" i="3"/>
  <c r="AD3135" i="3"/>
  <c r="AD3134" i="3"/>
  <c r="AD3130" i="3"/>
  <c r="AD3124" i="3"/>
  <c r="AD3122" i="3"/>
  <c r="AD3117" i="3"/>
  <c r="AD3113" i="3"/>
  <c r="AD3109" i="3"/>
  <c r="AD3106" i="3"/>
  <c r="AD3104" i="3"/>
  <c r="AD3103" i="3"/>
  <c r="AD3102" i="3"/>
  <c r="AD3100" i="3"/>
  <c r="AD3098" i="3"/>
  <c r="AD3096" i="3"/>
  <c r="AD3093" i="3"/>
  <c r="AD3091" i="3"/>
  <c r="AD3090" i="3"/>
  <c r="AD3085" i="3"/>
  <c r="AD3084" i="3"/>
  <c r="AD3083" i="3"/>
  <c r="AD3082" i="3"/>
  <c r="AD3081" i="3"/>
  <c r="AD3080" i="3"/>
  <c r="AD3077" i="3"/>
  <c r="AD3076" i="3"/>
  <c r="AD3071" i="3"/>
  <c r="AD3070" i="3"/>
  <c r="AD3064" i="3"/>
  <c r="AD3062" i="3"/>
  <c r="AD3060" i="3"/>
  <c r="AD3059" i="3"/>
  <c r="AD3058" i="3"/>
  <c r="AD3057" i="3"/>
  <c r="AD3056" i="3"/>
  <c r="AD3045" i="3"/>
  <c r="AD3044" i="3"/>
  <c r="AD3043" i="3"/>
  <c r="AD3039" i="3"/>
  <c r="AD3037" i="3"/>
  <c r="AD3033" i="3"/>
  <c r="AD3032" i="3"/>
  <c r="AD3031" i="3"/>
  <c r="AD3030" i="3"/>
  <c r="AD3027" i="3"/>
  <c r="AD3026" i="3"/>
  <c r="AD3025" i="3"/>
  <c r="AD3024" i="3"/>
  <c r="AD3023" i="3"/>
  <c r="AD3022" i="3"/>
  <c r="AD3021" i="3"/>
  <c r="AD3020" i="3"/>
  <c r="AD3019" i="3"/>
  <c r="AD3018" i="3"/>
  <c r="AD3014" i="3"/>
  <c r="AF1231" i="3"/>
  <c r="AF1093" i="3"/>
  <c r="AO478" i="3"/>
  <c r="AF468" i="3"/>
  <c r="AO436" i="3"/>
  <c r="AO155" i="3"/>
  <c r="W155" i="3" s="1"/>
  <c r="AF155" i="3" s="1"/>
  <c r="AF115" i="3"/>
  <c r="AE115" i="3" s="1"/>
  <c r="AF64" i="3"/>
  <c r="AE64" i="3" s="1"/>
  <c r="AE6" i="3"/>
  <c r="AD3336" i="3"/>
  <c r="AD3335" i="3"/>
  <c r="AD3334" i="3"/>
  <c r="AD3333" i="3"/>
  <c r="AD3332" i="3"/>
  <c r="AD3331" i="3"/>
  <c r="AD3330" i="3"/>
  <c r="AD3329" i="3"/>
  <c r="AD3328" i="3"/>
  <c r="AD3327" i="3"/>
  <c r="AD3326" i="3"/>
  <c r="AD3325" i="3"/>
  <c r="AD3324" i="3"/>
  <c r="AD3323" i="3"/>
  <c r="AD3322" i="3"/>
  <c r="AD3321" i="3"/>
  <c r="AD3320" i="3"/>
  <c r="AD3319" i="3"/>
  <c r="AD3318" i="3"/>
  <c r="AD3317" i="3"/>
  <c r="AD3316" i="3"/>
  <c r="AD3315" i="3"/>
  <c r="AD3314" i="3"/>
  <c r="AD3313" i="3"/>
  <c r="AD3312" i="3"/>
  <c r="AD3311" i="3"/>
  <c r="AD3310" i="3"/>
  <c r="AD3309" i="3"/>
  <c r="AD3308" i="3"/>
  <c r="AD3307" i="3"/>
  <c r="AD3306" i="3"/>
  <c r="AD3305" i="3"/>
  <c r="AD3304" i="3"/>
  <c r="AD3303" i="3"/>
  <c r="AD3302" i="3"/>
  <c r="AD3301" i="3"/>
  <c r="AD3300" i="3"/>
  <c r="AD3299" i="3"/>
  <c r="AD3298" i="3"/>
  <c r="AD3297" i="3"/>
  <c r="AD3296" i="3"/>
  <c r="AD3295" i="3"/>
  <c r="AD3294" i="3"/>
  <c r="AD3293" i="3"/>
  <c r="AD3292" i="3"/>
  <c r="AD3291" i="3"/>
  <c r="AD3290" i="3"/>
  <c r="AD3289" i="3"/>
  <c r="AD3288" i="3"/>
  <c r="AD3287" i="3"/>
  <c r="AD3286" i="3"/>
  <c r="AD3285" i="3"/>
  <c r="AD3284" i="3"/>
  <c r="AD3283" i="3"/>
  <c r="AD3282" i="3"/>
  <c r="AD3281" i="3"/>
  <c r="AD3280" i="3"/>
  <c r="AD3279" i="3"/>
  <c r="AD3278" i="3"/>
  <c r="AD3277" i="3"/>
  <c r="AD3276" i="3"/>
  <c r="AD3275" i="3"/>
  <c r="AD3274" i="3"/>
  <c r="AD3273" i="3"/>
  <c r="AD3272" i="3"/>
  <c r="AD3271" i="3"/>
  <c r="AD3270" i="3"/>
  <c r="AD3269" i="3"/>
  <c r="AD3268" i="3"/>
  <c r="AD3267" i="3"/>
  <c r="AD3266" i="3"/>
  <c r="AD3265" i="3"/>
  <c r="AD3264" i="3"/>
  <c r="AD3263" i="3"/>
  <c r="AD3262" i="3"/>
  <c r="AD3261" i="3"/>
  <c r="AD3260" i="3"/>
  <c r="AD3259" i="3"/>
  <c r="AD3258" i="3"/>
  <c r="AD3257" i="3"/>
  <c r="AD3256" i="3"/>
  <c r="AD3255" i="3"/>
  <c r="AD3254" i="3"/>
  <c r="AD3253" i="3"/>
  <c r="AD3252" i="3"/>
  <c r="AD3251" i="3"/>
  <c r="AD3250" i="3"/>
  <c r="AD3249" i="3"/>
  <c r="AD3248" i="3"/>
  <c r="AD3247" i="3"/>
  <c r="AD3246" i="3"/>
  <c r="AD3245" i="3"/>
  <c r="AD3244" i="3"/>
  <c r="AD3243" i="3"/>
  <c r="AD3242" i="3"/>
  <c r="AD3241" i="3"/>
  <c r="AD3240" i="3"/>
  <c r="AD3239" i="3"/>
  <c r="AD3238" i="3"/>
  <c r="AD3237" i="3"/>
  <c r="AD3236" i="3"/>
  <c r="AD3235" i="3"/>
  <c r="AD3234" i="3"/>
  <c r="AD3233" i="3"/>
  <c r="AD3232" i="3"/>
  <c r="AD3231" i="3"/>
  <c r="AD3230" i="3"/>
  <c r="AD3229" i="3"/>
  <c r="AD3228" i="3"/>
  <c r="AD3227" i="3"/>
  <c r="AD3226" i="3"/>
  <c r="AD3225" i="3"/>
  <c r="AD3224" i="3"/>
  <c r="AD3223" i="3"/>
  <c r="AD3222" i="3"/>
  <c r="AD3221" i="3"/>
  <c r="AD3220" i="3"/>
  <c r="AD3219" i="3"/>
  <c r="AD3218" i="3"/>
  <c r="AD3217" i="3"/>
  <c r="AD3216" i="3"/>
  <c r="AD3215" i="3"/>
  <c r="AD3214" i="3"/>
  <c r="AD3213" i="3"/>
  <c r="AD3212" i="3"/>
  <c r="AD3211" i="3"/>
  <c r="AD3210" i="3"/>
  <c r="AD3209" i="3"/>
  <c r="AD3208" i="3"/>
  <c r="AD3207" i="3"/>
  <c r="AD3206" i="3"/>
  <c r="AD3205" i="3"/>
  <c r="AD3204" i="3"/>
  <c r="AD3203" i="3"/>
  <c r="AD3202" i="3"/>
  <c r="AD3201" i="3"/>
  <c r="AD3200" i="3"/>
  <c r="AD3199" i="3"/>
  <c r="AD3198" i="3"/>
  <c r="AD3197" i="3"/>
  <c r="AD3196" i="3"/>
  <c r="AD3195" i="3"/>
  <c r="AD3194" i="3"/>
  <c r="AD3193" i="3"/>
  <c r="AD3192" i="3"/>
  <c r="AD3191" i="3"/>
  <c r="AD3190" i="3"/>
  <c r="AD3189" i="3"/>
  <c r="AD3188" i="3"/>
  <c r="AD3187" i="3"/>
  <c r="AD3186" i="3"/>
  <c r="AD3185" i="3"/>
  <c r="AD3184" i="3"/>
  <c r="AD3182" i="3"/>
  <c r="AD3181" i="3"/>
  <c r="AD3180" i="3"/>
  <c r="AD3179" i="3"/>
  <c r="AD3177" i="3"/>
  <c r="AD3176" i="3"/>
  <c r="AD3175" i="3"/>
  <c r="AD3174" i="3"/>
  <c r="AD3172" i="3"/>
  <c r="AD3171" i="3"/>
  <c r="AD3170" i="3"/>
  <c r="AD3169" i="3"/>
  <c r="AD3168" i="3"/>
  <c r="AD3167" i="3"/>
  <c r="AD3164" i="3"/>
  <c r="AD3163" i="3"/>
  <c r="AD3162" i="3"/>
  <c r="AD3159" i="3"/>
  <c r="AD3157" i="3"/>
  <c r="AD3156" i="3"/>
  <c r="AD3154" i="3"/>
  <c r="AD3151" i="3"/>
  <c r="AD3150" i="3"/>
  <c r="AD3149" i="3"/>
  <c r="AD3144" i="3"/>
  <c r="AD3142" i="3"/>
  <c r="AD3139" i="3"/>
  <c r="AD3133" i="3"/>
  <c r="AD3132" i="3"/>
  <c r="AD3131" i="3"/>
  <c r="AD3129" i="3"/>
  <c r="AD3128" i="3"/>
  <c r="AD3127" i="3"/>
  <c r="AD3126" i="3"/>
  <c r="AD3125" i="3"/>
  <c r="AD3123" i="3"/>
  <c r="AD3121" i="3"/>
  <c r="AD3120" i="3"/>
  <c r="AD3119" i="3"/>
  <c r="AD3118" i="3"/>
  <c r="AD3116" i="3"/>
  <c r="AD3115" i="3"/>
  <c r="AD3114" i="3"/>
  <c r="AD3112" i="3"/>
  <c r="AD3111" i="3"/>
  <c r="AD3110" i="3"/>
  <c r="AD3108" i="3"/>
  <c r="AD3107" i="3"/>
  <c r="AD3105" i="3"/>
  <c r="AD3101" i="3"/>
  <c r="AD3099" i="3"/>
  <c r="AD3097" i="3"/>
  <c r="AD3095" i="3"/>
  <c r="AD3094" i="3"/>
  <c r="AD3092" i="3"/>
  <c r="AD3089" i="3"/>
  <c r="AD3088" i="3"/>
  <c r="AD3087" i="3"/>
  <c r="AD3086" i="3"/>
  <c r="AD3079" i="3"/>
  <c r="AD3078" i="3"/>
  <c r="AD3075" i="3"/>
  <c r="AD3074" i="3"/>
  <c r="AD3073" i="3"/>
  <c r="AD3072" i="3"/>
  <c r="AD3069" i="3"/>
  <c r="AD3068" i="3"/>
  <c r="AD3067" i="3"/>
  <c r="AD3066" i="3"/>
  <c r="AD3065" i="3"/>
  <c r="AD3063" i="3"/>
  <c r="AD3061" i="3"/>
  <c r="AD3055" i="3"/>
  <c r="AD3054" i="3"/>
  <c r="AD3053" i="3"/>
  <c r="AD3052" i="3"/>
  <c r="AD3051" i="3"/>
  <c r="AD3050" i="3"/>
  <c r="AD3049" i="3"/>
  <c r="AD3048" i="3"/>
  <c r="AD3047" i="3"/>
  <c r="AD3046" i="3"/>
  <c r="AD3042" i="3"/>
  <c r="AD3041" i="3"/>
  <c r="AD3040" i="3"/>
  <c r="AD3038" i="3"/>
  <c r="AD3036" i="3"/>
  <c r="AD3035" i="3"/>
  <c r="AD3034" i="3"/>
  <c r="AD3029" i="3"/>
  <c r="AD3028" i="3"/>
  <c r="AD2976" i="3"/>
  <c r="AD2975" i="3"/>
  <c r="AD2965" i="3"/>
  <c r="AD2681" i="3"/>
  <c r="AD2677" i="3"/>
  <c r="AD2676" i="3"/>
  <c r="AD2674" i="3"/>
  <c r="AD2669" i="3"/>
  <c r="AD2668" i="3"/>
  <c r="AD2667" i="3"/>
  <c r="AD2663" i="3"/>
  <c r="AD2660" i="3"/>
  <c r="AD2656" i="3"/>
  <c r="AD2654" i="3"/>
  <c r="AD2653" i="3"/>
  <c r="AD2651" i="3"/>
  <c r="AD2646" i="3"/>
  <c r="AD2634" i="3"/>
  <c r="AD2632" i="3"/>
  <c r="AD2631" i="3"/>
  <c r="AD2629" i="3"/>
  <c r="AD2624" i="3"/>
  <c r="AD2620" i="3"/>
  <c r="AD2611" i="3"/>
  <c r="AD2610" i="3"/>
  <c r="AD2607" i="3"/>
  <c r="AD2603" i="3"/>
  <c r="AD2601" i="3"/>
  <c r="AD2600" i="3"/>
  <c r="AD2593" i="3"/>
  <c r="AD2590" i="3"/>
  <c r="AD2589" i="3"/>
  <c r="AD2584" i="3"/>
  <c r="AD2583" i="3"/>
  <c r="AD2582" i="3"/>
  <c r="AD2579" i="3"/>
  <c r="AD2246" i="3"/>
  <c r="AD2245" i="3"/>
  <c r="AD2242" i="3"/>
  <c r="AD2241" i="3"/>
  <c r="AD2240" i="3"/>
  <c r="AD2237" i="3"/>
  <c r="AD2235" i="3"/>
  <c r="AD2234" i="3"/>
  <c r="AD2233" i="3"/>
  <c r="AD2230" i="3"/>
  <c r="AD2229" i="3"/>
  <c r="AD2227" i="3"/>
  <c r="AD2226" i="3"/>
  <c r="AD2224" i="3"/>
  <c r="AD2223" i="3"/>
  <c r="AD2222" i="3"/>
  <c r="AD2221" i="3"/>
  <c r="AD2220" i="3"/>
  <c r="AD2219" i="3"/>
  <c r="AD2217" i="3"/>
  <c r="AD2216" i="3"/>
  <c r="AD2215" i="3"/>
  <c r="AD2214" i="3"/>
  <c r="AD2211" i="3"/>
  <c r="AD2209" i="3"/>
  <c r="AD2207" i="3"/>
  <c r="AD2206" i="3"/>
  <c r="AD2201" i="3"/>
  <c r="AD1860" i="3"/>
  <c r="AD1856" i="3"/>
  <c r="AD1851" i="3"/>
  <c r="AD1848" i="3"/>
  <c r="AD1843" i="3"/>
  <c r="AD1840" i="3"/>
  <c r="AD1829" i="3"/>
  <c r="AD1826" i="3"/>
  <c r="AF1168" i="3"/>
  <c r="AF1110" i="3"/>
  <c r="AO644" i="3"/>
  <c r="AF595" i="3"/>
  <c r="AF587" i="3"/>
  <c r="AO452" i="3"/>
  <c r="W452" i="3" s="1"/>
  <c r="AF452" i="3" s="1"/>
  <c r="AO394" i="3"/>
  <c r="W394" i="3" s="1"/>
  <c r="AF394" i="3" s="1"/>
  <c r="AO270" i="3"/>
  <c r="W270" i="3" s="1"/>
  <c r="AF270" i="3" s="1"/>
  <c r="AO269" i="3"/>
  <c r="W269" i="3" s="1"/>
  <c r="AF269" i="3" s="1"/>
  <c r="AO168" i="3"/>
  <c r="W168" i="3" s="1"/>
  <c r="AF168" i="3" s="1"/>
  <c r="AD2957" i="3"/>
  <c r="AD2956" i="3"/>
  <c r="AD2955" i="3"/>
  <c r="AD2954" i="3"/>
  <c r="AD2953" i="3"/>
  <c r="AD2952" i="3"/>
  <c r="AD2951" i="3"/>
  <c r="AD2950" i="3"/>
  <c r="AD2949" i="3"/>
  <c r="AD2948" i="3"/>
  <c r="AD2947" i="3"/>
  <c r="AD2946" i="3"/>
  <c r="AD2945" i="3"/>
  <c r="AD2944" i="3"/>
  <c r="AD2943" i="3"/>
  <c r="AD2942" i="3"/>
  <c r="AD2941" i="3"/>
  <c r="AD2940" i="3"/>
  <c r="AD2939" i="3"/>
  <c r="AD2938" i="3"/>
  <c r="AD2937" i="3"/>
  <c r="AD2936" i="3"/>
  <c r="AD2935" i="3"/>
  <c r="AD2934" i="3"/>
  <c r="AD2933" i="3"/>
  <c r="AD2932" i="3"/>
  <c r="AD2931" i="3"/>
  <c r="AD2930" i="3"/>
  <c r="AD2929" i="3"/>
  <c r="AD2928" i="3"/>
  <c r="AD2927" i="3"/>
  <c r="AD2926" i="3"/>
  <c r="AD2925" i="3"/>
  <c r="AD2924" i="3"/>
  <c r="AD2923" i="3"/>
  <c r="AD2922" i="3"/>
  <c r="AD2921" i="3"/>
  <c r="AD2920" i="3"/>
  <c r="AD2919" i="3"/>
  <c r="AD2918" i="3"/>
  <c r="AD2917" i="3"/>
  <c r="AD2916" i="3"/>
  <c r="AD2915" i="3"/>
  <c r="AD2914" i="3"/>
  <c r="AD2913" i="3"/>
  <c r="AD2912" i="3"/>
  <c r="AD2911" i="3"/>
  <c r="AD2910" i="3"/>
  <c r="AD2909" i="3"/>
  <c r="AD2908" i="3"/>
  <c r="AD2907" i="3"/>
  <c r="AD2906" i="3"/>
  <c r="AD2905" i="3"/>
  <c r="AD2904" i="3"/>
  <c r="AD2903" i="3"/>
  <c r="AD2902" i="3"/>
  <c r="AD2901" i="3"/>
  <c r="AD2900" i="3"/>
  <c r="AD2899" i="3"/>
  <c r="AD2898" i="3"/>
  <c r="AD2897" i="3"/>
  <c r="AD2896" i="3"/>
  <c r="AD2895" i="3"/>
  <c r="AD2894" i="3"/>
  <c r="AD2893" i="3"/>
  <c r="AD2892" i="3"/>
  <c r="AD2891" i="3"/>
  <c r="AD2890" i="3"/>
  <c r="AD2889" i="3"/>
  <c r="AD2888" i="3"/>
  <c r="AD2887" i="3"/>
  <c r="AD2886" i="3"/>
  <c r="AD2885" i="3"/>
  <c r="AD2884" i="3"/>
  <c r="AD2883" i="3"/>
  <c r="AD2882" i="3"/>
  <c r="AD2881" i="3"/>
  <c r="AD2880" i="3"/>
  <c r="AD2879" i="3"/>
  <c r="AD2878" i="3"/>
  <c r="AD2877" i="3"/>
  <c r="AD2876" i="3"/>
  <c r="AD2875" i="3"/>
  <c r="AD2874" i="3"/>
  <c r="AD2873" i="3"/>
  <c r="AD2872" i="3"/>
  <c r="AD2871" i="3"/>
  <c r="AD2870" i="3"/>
  <c r="AD2869" i="3"/>
  <c r="AD2868" i="3"/>
  <c r="AD2867" i="3"/>
  <c r="AD2866" i="3"/>
  <c r="AD2865" i="3"/>
  <c r="AD2864" i="3"/>
  <c r="AD2863" i="3"/>
  <c r="AD2862" i="3"/>
  <c r="AD2861" i="3"/>
  <c r="AD2860" i="3"/>
  <c r="AD2859" i="3"/>
  <c r="AD2858" i="3"/>
  <c r="AD2857" i="3"/>
  <c r="AD2856" i="3"/>
  <c r="AD2855" i="3"/>
  <c r="AD2854" i="3"/>
  <c r="AD2853" i="3"/>
  <c r="AD2852" i="3"/>
  <c r="AD2851" i="3"/>
  <c r="AD2850" i="3"/>
  <c r="AD2849" i="3"/>
  <c r="AD2848" i="3"/>
  <c r="AD2847" i="3"/>
  <c r="AD2846" i="3"/>
  <c r="AD2845" i="3"/>
  <c r="AD2844" i="3"/>
  <c r="AD2843" i="3"/>
  <c r="AD2842" i="3"/>
  <c r="AD2841" i="3"/>
  <c r="AD2840" i="3"/>
  <c r="AD2839" i="3"/>
  <c r="AD2838" i="3"/>
  <c r="AD2837" i="3"/>
  <c r="AD2836" i="3"/>
  <c r="AD2835" i="3"/>
  <c r="AD2834" i="3"/>
  <c r="AD2833" i="3"/>
  <c r="AD2832" i="3"/>
  <c r="AD2831" i="3"/>
  <c r="AD2830" i="3"/>
  <c r="AD2829" i="3"/>
  <c r="AD2828" i="3"/>
  <c r="AD2827" i="3"/>
  <c r="AD2826" i="3"/>
  <c r="AD2825" i="3"/>
  <c r="AD2824" i="3"/>
  <c r="AD2823" i="3"/>
  <c r="AD2822" i="3"/>
  <c r="AD2821" i="3"/>
  <c r="AD2820" i="3"/>
  <c r="AD2819" i="3"/>
  <c r="AD2818" i="3"/>
  <c r="AD2817" i="3"/>
  <c r="AD2816" i="3"/>
  <c r="AD2815" i="3"/>
  <c r="AD2814" i="3"/>
  <c r="AD2813" i="3"/>
  <c r="AD2812" i="3"/>
  <c r="AD2811" i="3"/>
  <c r="AD2810" i="3"/>
  <c r="AD2809" i="3"/>
  <c r="AD2808" i="3"/>
  <c r="AD2807" i="3"/>
  <c r="AD2806" i="3"/>
  <c r="AD2805" i="3"/>
  <c r="AD2804" i="3"/>
  <c r="AD2803" i="3"/>
  <c r="AD2802" i="3"/>
  <c r="AD2801" i="3"/>
  <c r="AD2800" i="3"/>
  <c r="AD2799" i="3"/>
  <c r="AD2798" i="3"/>
  <c r="AD2797" i="3"/>
  <c r="AD2796" i="3"/>
  <c r="AD2795" i="3"/>
  <c r="AD2794" i="3"/>
  <c r="AD2793" i="3"/>
  <c r="AD2792" i="3"/>
  <c r="AD2791" i="3"/>
  <c r="AD2790" i="3"/>
  <c r="AD2789" i="3"/>
  <c r="AD2788" i="3"/>
  <c r="AD2787" i="3"/>
  <c r="AD2786" i="3"/>
  <c r="AD2785" i="3"/>
  <c r="AD2784" i="3"/>
  <c r="AD2783" i="3"/>
  <c r="AD2782" i="3"/>
  <c r="AD2781" i="3"/>
  <c r="AD2780" i="3"/>
  <c r="AD2779" i="3"/>
  <c r="AD2778" i="3"/>
  <c r="AD2777" i="3"/>
  <c r="AD2776" i="3"/>
  <c r="AD2775" i="3"/>
  <c r="AD2774" i="3"/>
  <c r="AD2773" i="3"/>
  <c r="AD2772" i="3"/>
  <c r="AD2771" i="3"/>
  <c r="AD2770" i="3"/>
  <c r="AD2769" i="3"/>
  <c r="AD2768" i="3"/>
  <c r="AD2767" i="3"/>
  <c r="AD2766" i="3"/>
  <c r="AD2765" i="3"/>
  <c r="AD2764" i="3"/>
  <c r="AD2763" i="3"/>
  <c r="AD2762" i="3"/>
  <c r="AD2761" i="3"/>
  <c r="AD2760" i="3"/>
  <c r="AD2759" i="3"/>
  <c r="AD2758" i="3"/>
  <c r="AD2757" i="3"/>
  <c r="AD2756" i="3"/>
  <c r="AD2755" i="3"/>
  <c r="AD2754" i="3"/>
  <c r="AD2753" i="3"/>
  <c r="AD2752" i="3"/>
  <c r="AD2751" i="3"/>
  <c r="AD2750" i="3"/>
  <c r="AD2749" i="3"/>
  <c r="AD2748" i="3"/>
  <c r="AD2747" i="3"/>
  <c r="AD2746" i="3"/>
  <c r="AD2745" i="3"/>
  <c r="AD2744" i="3"/>
  <c r="AD2743" i="3"/>
  <c r="AD2742" i="3"/>
  <c r="AD2741" i="3"/>
  <c r="AD2740" i="3"/>
  <c r="AD2739" i="3"/>
  <c r="AD2738" i="3"/>
  <c r="AD2737" i="3"/>
  <c r="AD2736" i="3"/>
  <c r="AD2735" i="3"/>
  <c r="AD2734" i="3"/>
  <c r="AD2733" i="3"/>
  <c r="AD2732" i="3"/>
  <c r="AD2731" i="3"/>
  <c r="AD2730" i="3"/>
  <c r="AD2729" i="3"/>
  <c r="AD2728" i="3"/>
  <c r="AD2727" i="3"/>
  <c r="AD2726" i="3"/>
  <c r="AD2725" i="3"/>
  <c r="AD2724" i="3"/>
  <c r="AD2723" i="3"/>
  <c r="AD2722" i="3"/>
  <c r="AD2721" i="3"/>
  <c r="AD2720" i="3"/>
  <c r="AD2719" i="3"/>
  <c r="AD2718" i="3"/>
  <c r="AD2717" i="3"/>
  <c r="AD2716" i="3"/>
  <c r="AD2715" i="3"/>
  <c r="AD2714" i="3"/>
  <c r="AD2713" i="3"/>
  <c r="AD2712" i="3"/>
  <c r="AD2711" i="3"/>
  <c r="AD2710" i="3"/>
  <c r="AD2709" i="3"/>
  <c r="AD2708" i="3"/>
  <c r="AD2707" i="3"/>
  <c r="AD2706" i="3"/>
  <c r="AD2705" i="3"/>
  <c r="AD2704" i="3"/>
  <c r="AD2703" i="3"/>
  <c r="AD2702" i="3"/>
  <c r="AD2701" i="3"/>
  <c r="AD2700" i="3"/>
  <c r="AD2699" i="3"/>
  <c r="AD2698" i="3"/>
  <c r="AD2697" i="3"/>
  <c r="AD2696" i="3"/>
  <c r="AD2695" i="3"/>
  <c r="AD2694" i="3"/>
  <c r="AD2693" i="3"/>
  <c r="AD2692" i="3"/>
  <c r="AD2691" i="3"/>
  <c r="AD2690" i="3"/>
  <c r="AD2689" i="3"/>
  <c r="AD2688" i="3"/>
  <c r="AD2687" i="3"/>
  <c r="AD2686" i="3"/>
  <c r="AD2685" i="3"/>
  <c r="AD2684" i="3"/>
  <c r="AD2683" i="3"/>
  <c r="AD2680" i="3"/>
  <c r="AD2679" i="3"/>
  <c r="AD2678" i="3"/>
  <c r="AD2672" i="3"/>
  <c r="AD2671" i="3"/>
  <c r="AD2666" i="3"/>
  <c r="AD2662" i="3"/>
  <c r="AD2659" i="3"/>
  <c r="AD2658" i="3"/>
  <c r="AD2650" i="3"/>
  <c r="AD2649" i="3"/>
  <c r="AD2643" i="3"/>
  <c r="AD2642" i="3"/>
  <c r="AD2641" i="3"/>
  <c r="AD2640" i="3"/>
  <c r="AD2639" i="3"/>
  <c r="AD2637" i="3"/>
  <c r="AD2636" i="3"/>
  <c r="AD2633" i="3"/>
  <c r="AD2628" i="3"/>
  <c r="AD2618" i="3"/>
  <c r="AD2614" i="3"/>
  <c r="AD2606" i="3"/>
  <c r="AD2599" i="3"/>
  <c r="AD2598" i="3"/>
  <c r="AD2595" i="3"/>
  <c r="AD2594" i="3"/>
  <c r="AD2588" i="3"/>
  <c r="AD2587" i="3"/>
  <c r="AD2586" i="3"/>
  <c r="AD2581" i="3"/>
  <c r="AD2247" i="3"/>
  <c r="AD2244" i="3"/>
  <c r="AD2238" i="3"/>
  <c r="AD1870" i="3"/>
  <c r="AD1868" i="3"/>
  <c r="AD1867" i="3"/>
  <c r="AD1865" i="3"/>
  <c r="AD1857" i="3"/>
  <c r="AD1854" i="3"/>
  <c r="AD1849" i="3"/>
  <c r="AD1841" i="3"/>
  <c r="AD1839" i="3"/>
  <c r="AD1837" i="3"/>
  <c r="AD1835" i="3"/>
  <c r="AD1832" i="3"/>
  <c r="AF1620" i="3"/>
  <c r="AF1237" i="3"/>
  <c r="AF1211" i="3"/>
  <c r="AF1192" i="3"/>
  <c r="AF1161" i="3"/>
  <c r="AF1126" i="3"/>
  <c r="AF1113" i="3"/>
  <c r="AO704" i="3"/>
  <c r="AO686" i="3"/>
  <c r="AO629" i="3"/>
  <c r="AO566" i="3"/>
  <c r="AO554" i="3"/>
  <c r="AF544" i="3"/>
  <c r="AO527" i="3"/>
  <c r="W527" i="3" s="1"/>
  <c r="AF527" i="3" s="1"/>
  <c r="AO518" i="3"/>
  <c r="W518" i="3" s="1"/>
  <c r="AF518" i="3" s="1"/>
  <c r="AO426" i="3"/>
  <c r="AO306" i="3"/>
  <c r="W306" i="3" s="1"/>
  <c r="AF306" i="3" s="1"/>
  <c r="W88" i="3"/>
  <c r="V12" i="3"/>
  <c r="AD2578" i="3"/>
  <c r="AD2577" i="3"/>
  <c r="AD2576" i="3"/>
  <c r="AD2575" i="3"/>
  <c r="AD2574" i="3"/>
  <c r="AD2573" i="3"/>
  <c r="AD2572" i="3"/>
  <c r="AD2571" i="3"/>
  <c r="AD2570" i="3"/>
  <c r="AD2569" i="3"/>
  <c r="AD2568" i="3"/>
  <c r="AD2567" i="3"/>
  <c r="AD2566" i="3"/>
  <c r="AD2565" i="3"/>
  <c r="AD2564" i="3"/>
  <c r="AD2563" i="3"/>
  <c r="AD2562" i="3"/>
  <c r="AD2561" i="3"/>
  <c r="AD2560" i="3"/>
  <c r="AD2559" i="3"/>
  <c r="AD2558" i="3"/>
  <c r="AD2557" i="3"/>
  <c r="AD2556" i="3"/>
  <c r="AD2555" i="3"/>
  <c r="AD2554" i="3"/>
  <c r="AD2553" i="3"/>
  <c r="AD2552" i="3"/>
  <c r="AD2551" i="3"/>
  <c r="AD2550" i="3"/>
  <c r="AD2549" i="3"/>
  <c r="AD2548" i="3"/>
  <c r="AD2547" i="3"/>
  <c r="AD2546" i="3"/>
  <c r="AD2545" i="3"/>
  <c r="AD2544" i="3"/>
  <c r="AD2543" i="3"/>
  <c r="AD2542" i="3"/>
  <c r="AD2541" i="3"/>
  <c r="AD2540" i="3"/>
  <c r="AD2539" i="3"/>
  <c r="AD2538" i="3"/>
  <c r="AD2537" i="3"/>
  <c r="AD2536" i="3"/>
  <c r="AD2535" i="3"/>
  <c r="AD2534" i="3"/>
  <c r="AD2533" i="3"/>
  <c r="AD2532" i="3"/>
  <c r="AD2531" i="3"/>
  <c r="AD2530" i="3"/>
  <c r="AD2529" i="3"/>
  <c r="AD2528" i="3"/>
  <c r="AD2527" i="3"/>
  <c r="AD2526" i="3"/>
  <c r="AD2525" i="3"/>
  <c r="AD2524" i="3"/>
  <c r="AD2523" i="3"/>
  <c r="AD2522" i="3"/>
  <c r="AD2521" i="3"/>
  <c r="AD2520" i="3"/>
  <c r="AD2519" i="3"/>
  <c r="AD2518" i="3"/>
  <c r="AD2517" i="3"/>
  <c r="AD2516" i="3"/>
  <c r="AD2515" i="3"/>
  <c r="AD2514" i="3"/>
  <c r="AD2513" i="3"/>
  <c r="AD2512" i="3"/>
  <c r="AD2511" i="3"/>
  <c r="AD2510" i="3"/>
  <c r="AD2509" i="3"/>
  <c r="AD2508" i="3"/>
  <c r="AD2507" i="3"/>
  <c r="AD2506" i="3"/>
  <c r="AD2505" i="3"/>
  <c r="AD2504" i="3"/>
  <c r="AD2503" i="3"/>
  <c r="AD2502" i="3"/>
  <c r="AD2501" i="3"/>
  <c r="AD2500" i="3"/>
  <c r="AD2499" i="3"/>
  <c r="AD2498" i="3"/>
  <c r="AD2497" i="3"/>
  <c r="AD2496" i="3"/>
  <c r="AD2495" i="3"/>
  <c r="AD2494" i="3"/>
  <c r="AD2493" i="3"/>
  <c r="AD2492" i="3"/>
  <c r="AD2491" i="3"/>
  <c r="AD2490" i="3"/>
  <c r="AD2489" i="3"/>
  <c r="AD2488" i="3"/>
  <c r="AD2487" i="3"/>
  <c r="AD2486" i="3"/>
  <c r="AD2485" i="3"/>
  <c r="AD2484" i="3"/>
  <c r="AD2483" i="3"/>
  <c r="AD2482" i="3"/>
  <c r="AD2481" i="3"/>
  <c r="AD2480" i="3"/>
  <c r="AD2479" i="3"/>
  <c r="AD2478" i="3"/>
  <c r="AD2477" i="3"/>
  <c r="AD2476" i="3"/>
  <c r="AD2475" i="3"/>
  <c r="AD2474" i="3"/>
  <c r="AD2473" i="3"/>
  <c r="AD2472" i="3"/>
  <c r="AD2471" i="3"/>
  <c r="AD2470" i="3"/>
  <c r="AD2469" i="3"/>
  <c r="AD2468" i="3"/>
  <c r="AD2467" i="3"/>
  <c r="AD2466" i="3"/>
  <c r="AD2465" i="3"/>
  <c r="AD2464" i="3"/>
  <c r="AD2463" i="3"/>
  <c r="AD2462" i="3"/>
  <c r="AD2461" i="3"/>
  <c r="AD2460" i="3"/>
  <c r="AD2459" i="3"/>
  <c r="AD2458" i="3"/>
  <c r="AD2457" i="3"/>
  <c r="AD2456" i="3"/>
  <c r="AD2455" i="3"/>
  <c r="AD2454" i="3"/>
  <c r="AD2453" i="3"/>
  <c r="AD2452" i="3"/>
  <c r="AD2451" i="3"/>
  <c r="AD2450" i="3"/>
  <c r="AD2449" i="3"/>
  <c r="AD2448" i="3"/>
  <c r="AD2447" i="3"/>
  <c r="AD2446" i="3"/>
  <c r="AD2445" i="3"/>
  <c r="AD2444" i="3"/>
  <c r="AD2443" i="3"/>
  <c r="AD2442" i="3"/>
  <c r="AD2441" i="3"/>
  <c r="AD2440" i="3"/>
  <c r="AD2439" i="3"/>
  <c r="AD2438" i="3"/>
  <c r="AD2437" i="3"/>
  <c r="AD2436" i="3"/>
  <c r="AD2435" i="3"/>
  <c r="AD2434" i="3"/>
  <c r="AD2433" i="3"/>
  <c r="AD2432" i="3"/>
  <c r="AD2431" i="3"/>
  <c r="AD2430" i="3"/>
  <c r="AD2429" i="3"/>
  <c r="AD2428" i="3"/>
  <c r="AD2427" i="3"/>
  <c r="AD2426" i="3"/>
  <c r="AD2425" i="3"/>
  <c r="AD2424" i="3"/>
  <c r="AD2423" i="3"/>
  <c r="AD2422" i="3"/>
  <c r="AD2421" i="3"/>
  <c r="AD2420" i="3"/>
  <c r="AD2419" i="3"/>
  <c r="AD2418" i="3"/>
  <c r="AD2417" i="3"/>
  <c r="AD2416" i="3"/>
  <c r="AD2415" i="3"/>
  <c r="AD2414" i="3"/>
  <c r="AD2413" i="3"/>
  <c r="AD2412" i="3"/>
  <c r="AD2411" i="3"/>
  <c r="AD2410" i="3"/>
  <c r="AD2409" i="3"/>
  <c r="AD2408" i="3"/>
  <c r="AD2407" i="3"/>
  <c r="AD2406" i="3"/>
  <c r="AD2405" i="3"/>
  <c r="AD2404" i="3"/>
  <c r="AD2403" i="3"/>
  <c r="AD2402" i="3"/>
  <c r="AD2401" i="3"/>
  <c r="AD2400" i="3"/>
  <c r="AD2399" i="3"/>
  <c r="AD2398" i="3"/>
  <c r="AD2397" i="3"/>
  <c r="AD2396" i="3"/>
  <c r="AD2395" i="3"/>
  <c r="AD2394" i="3"/>
  <c r="AD2393" i="3"/>
  <c r="AD2392" i="3"/>
  <c r="AD2391" i="3"/>
  <c r="AD2390" i="3"/>
  <c r="AD2389" i="3"/>
  <c r="AD2388" i="3"/>
  <c r="AD2387" i="3"/>
  <c r="AD2386" i="3"/>
  <c r="AD2385" i="3"/>
  <c r="AD2384" i="3"/>
  <c r="AD2383" i="3"/>
  <c r="AD2382" i="3"/>
  <c r="AD2381" i="3"/>
  <c r="AD2380" i="3"/>
  <c r="AD2379" i="3"/>
  <c r="AD2378" i="3"/>
  <c r="AD2377" i="3"/>
  <c r="AD2376" i="3"/>
  <c r="AD2375" i="3"/>
  <c r="AD2374" i="3"/>
  <c r="AD2373" i="3"/>
  <c r="AD2372" i="3"/>
  <c r="AD2371" i="3"/>
  <c r="AD2370" i="3"/>
  <c r="AD2369" i="3"/>
  <c r="AD2368" i="3"/>
  <c r="AD2367" i="3"/>
  <c r="AD2366" i="3"/>
  <c r="AD2365" i="3"/>
  <c r="AD2364" i="3"/>
  <c r="AD2363" i="3"/>
  <c r="AD2362" i="3"/>
  <c r="AD2361" i="3"/>
  <c r="AD2360" i="3"/>
  <c r="AD2359" i="3"/>
  <c r="AD2358" i="3"/>
  <c r="AD2357" i="3"/>
  <c r="AD2356" i="3"/>
  <c r="AD2355" i="3"/>
  <c r="AD2354" i="3"/>
  <c r="AD2353" i="3"/>
  <c r="AD2352" i="3"/>
  <c r="AD2351" i="3"/>
  <c r="AD2350" i="3"/>
  <c r="AD2349" i="3"/>
  <c r="AD2348" i="3"/>
  <c r="AD2347" i="3"/>
  <c r="AD2346" i="3"/>
  <c r="AD2345" i="3"/>
  <c r="AD2344" i="3"/>
  <c r="AD2343" i="3"/>
  <c r="AD2342" i="3"/>
  <c r="AD2341" i="3"/>
  <c r="AD2340" i="3"/>
  <c r="AD2339" i="3"/>
  <c r="AD2338" i="3"/>
  <c r="AD2337" i="3"/>
  <c r="AD2336" i="3"/>
  <c r="AD2335" i="3"/>
  <c r="AD2334" i="3"/>
  <c r="AD2333" i="3"/>
  <c r="AD2332" i="3"/>
  <c r="AD2331" i="3"/>
  <c r="AD2330" i="3"/>
  <c r="AD2329" i="3"/>
  <c r="AD2328" i="3"/>
  <c r="AD2327" i="3"/>
  <c r="AD2326" i="3"/>
  <c r="AD2325" i="3"/>
  <c r="AD2324" i="3"/>
  <c r="AD2323" i="3"/>
  <c r="AD2322" i="3"/>
  <c r="AD2321" i="3"/>
  <c r="AD2320" i="3"/>
  <c r="AD2319" i="3"/>
  <c r="AD2318" i="3"/>
  <c r="AD2317" i="3"/>
  <c r="AD2316" i="3"/>
  <c r="AD2315" i="3"/>
  <c r="AD2314" i="3"/>
  <c r="AD2313" i="3"/>
  <c r="AD2312" i="3"/>
  <c r="AD2311" i="3"/>
  <c r="AD2310" i="3"/>
  <c r="AD2309" i="3"/>
  <c r="AD2308" i="3"/>
  <c r="AD2307" i="3"/>
  <c r="AD2306" i="3"/>
  <c r="AD2305" i="3"/>
  <c r="AD2304" i="3"/>
  <c r="AD2303" i="3"/>
  <c r="AD2302" i="3"/>
  <c r="AD2301" i="3"/>
  <c r="AD2300" i="3"/>
  <c r="AD2299" i="3"/>
  <c r="AD2298" i="3"/>
  <c r="AD2297" i="3"/>
  <c r="AD2296" i="3"/>
  <c r="AD2295" i="3"/>
  <c r="AD2294" i="3"/>
  <c r="AD2293" i="3"/>
  <c r="AD2292" i="3"/>
  <c r="AD2291" i="3"/>
  <c r="AD2290" i="3"/>
  <c r="AD2289" i="3"/>
  <c r="AD2288" i="3"/>
  <c r="AD2287" i="3"/>
  <c r="AD2286" i="3"/>
  <c r="AD2285" i="3"/>
  <c r="AD2284" i="3"/>
  <c r="AD2283" i="3"/>
  <c r="AD2282" i="3"/>
  <c r="AD2281" i="3"/>
  <c r="AD2280" i="3"/>
  <c r="AD2279" i="3"/>
  <c r="AD2278" i="3"/>
  <c r="AD2277" i="3"/>
  <c r="AD2276" i="3"/>
  <c r="AD2275" i="3"/>
  <c r="AD2274" i="3"/>
  <c r="AD2273" i="3"/>
  <c r="AD2272" i="3"/>
  <c r="AD2271" i="3"/>
  <c r="AD2270" i="3"/>
  <c r="AD2269" i="3"/>
  <c r="AD2268" i="3"/>
  <c r="AD2267" i="3"/>
  <c r="AD2266" i="3"/>
  <c r="AD2265" i="3"/>
  <c r="AD2264" i="3"/>
  <c r="AD2263" i="3"/>
  <c r="AD2262" i="3"/>
  <c r="AD2261" i="3"/>
  <c r="AD2260" i="3"/>
  <c r="AD2259" i="3"/>
  <c r="AD2258" i="3"/>
  <c r="AD2257" i="3"/>
  <c r="AD2256" i="3"/>
  <c r="AD2255" i="3"/>
  <c r="AD2254" i="3"/>
  <c r="AD2253" i="3"/>
  <c r="AD2252" i="3"/>
  <c r="AD2251" i="3"/>
  <c r="AD2250" i="3"/>
  <c r="AD2249" i="3"/>
  <c r="AD2248" i="3"/>
  <c r="AD2228" i="3"/>
  <c r="AD2212" i="3"/>
  <c r="AD2205" i="3"/>
  <c r="AD1862" i="3"/>
  <c r="AD1861" i="3"/>
  <c r="AD1858" i="3"/>
  <c r="AD1845" i="3"/>
  <c r="AD1836" i="3"/>
  <c r="AD1833" i="3"/>
  <c r="AD1827" i="3"/>
  <c r="AD1824" i="3"/>
  <c r="AD1822" i="3"/>
  <c r="AF1281" i="3"/>
  <c r="AF1268" i="3"/>
  <c r="AF1197" i="3"/>
  <c r="AF1184" i="3"/>
  <c r="AF1170" i="3"/>
  <c r="AO521" i="3"/>
  <c r="W521" i="3" s="1"/>
  <c r="AF521" i="3" s="1"/>
  <c r="AO371" i="3"/>
  <c r="W371" i="3" s="1"/>
  <c r="AF371" i="3" s="1"/>
  <c r="AO264" i="3"/>
  <c r="W264" i="3" s="1"/>
  <c r="AF264" i="3" s="1"/>
  <c r="AF81" i="3"/>
  <c r="AE81" i="3" s="1"/>
  <c r="AF7" i="3"/>
  <c r="AE7" i="3" s="1"/>
  <c r="AD2199" i="3"/>
  <c r="AD2198" i="3"/>
  <c r="AD2197" i="3"/>
  <c r="AD2196" i="3"/>
  <c r="AD2195" i="3"/>
  <c r="AD2194" i="3"/>
  <c r="AD2193" i="3"/>
  <c r="AD2192" i="3"/>
  <c r="AD2191" i="3"/>
  <c r="AD2190" i="3"/>
  <c r="AD2189" i="3"/>
  <c r="AD2188" i="3"/>
  <c r="AD2187" i="3"/>
  <c r="AD2186" i="3"/>
  <c r="AD2185" i="3"/>
  <c r="AD2184" i="3"/>
  <c r="AD2183" i="3"/>
  <c r="AD2182" i="3"/>
  <c r="AD2181" i="3"/>
  <c r="AD2180" i="3"/>
  <c r="AD2179" i="3"/>
  <c r="AD2178" i="3"/>
  <c r="AD2177" i="3"/>
  <c r="AD2176" i="3"/>
  <c r="AD2175" i="3"/>
  <c r="AD2174" i="3"/>
  <c r="AD2173" i="3"/>
  <c r="AD2172" i="3"/>
  <c r="AD2171" i="3"/>
  <c r="AD2170" i="3"/>
  <c r="AD2169" i="3"/>
  <c r="AD2168" i="3"/>
  <c r="AD2167" i="3"/>
  <c r="AD2166" i="3"/>
  <c r="AD2165" i="3"/>
  <c r="AD2164" i="3"/>
  <c r="AD2163" i="3"/>
  <c r="AD2162" i="3"/>
  <c r="AD2161" i="3"/>
  <c r="AD2160" i="3"/>
  <c r="AD2159" i="3"/>
  <c r="AD2158" i="3"/>
  <c r="AD2157" i="3"/>
  <c r="AD2156" i="3"/>
  <c r="AD2155" i="3"/>
  <c r="AD2154" i="3"/>
  <c r="AD2153" i="3"/>
  <c r="AD2152" i="3"/>
  <c r="AD2151" i="3"/>
  <c r="AD2150" i="3"/>
  <c r="AD2149" i="3"/>
  <c r="AD2148" i="3"/>
  <c r="AD2147" i="3"/>
  <c r="AD2146" i="3"/>
  <c r="AD2145" i="3"/>
  <c r="AD2144" i="3"/>
  <c r="AD2143" i="3"/>
  <c r="AD2142" i="3"/>
  <c r="AD2141" i="3"/>
  <c r="AD2140" i="3"/>
  <c r="AD2139" i="3"/>
  <c r="AD2138" i="3"/>
  <c r="AD2137" i="3"/>
  <c r="AD2136" i="3"/>
  <c r="AD2135" i="3"/>
  <c r="AD2134" i="3"/>
  <c r="AD2133" i="3"/>
  <c r="AD2132" i="3"/>
  <c r="AD2131" i="3"/>
  <c r="AD2130" i="3"/>
  <c r="AD2129" i="3"/>
  <c r="AD2128" i="3"/>
  <c r="AD2127" i="3"/>
  <c r="AD2126" i="3"/>
  <c r="AD2125" i="3"/>
  <c r="AD2124" i="3"/>
  <c r="AD2123" i="3"/>
  <c r="AD2122" i="3"/>
  <c r="AD2121" i="3"/>
  <c r="AD2120" i="3"/>
  <c r="AD2119" i="3"/>
  <c r="AD2118" i="3"/>
  <c r="AD2117" i="3"/>
  <c r="AD2116" i="3"/>
  <c r="AD2115" i="3"/>
  <c r="AD2114" i="3"/>
  <c r="AD2113" i="3"/>
  <c r="AD2112" i="3"/>
  <c r="AD2111" i="3"/>
  <c r="AD2110" i="3"/>
  <c r="AD2109" i="3"/>
  <c r="AD2108" i="3"/>
  <c r="AD2107" i="3"/>
  <c r="AD2106" i="3"/>
  <c r="AD2105" i="3"/>
  <c r="AD2104" i="3"/>
  <c r="AD2103" i="3"/>
  <c r="AD2102" i="3"/>
  <c r="AD2101" i="3"/>
  <c r="AD2100" i="3"/>
  <c r="AD2099" i="3"/>
  <c r="AD2098" i="3"/>
  <c r="AD2097" i="3"/>
  <c r="AD2096" i="3"/>
  <c r="AD2095" i="3"/>
  <c r="AD2094" i="3"/>
  <c r="AD2093" i="3"/>
  <c r="AD2092" i="3"/>
  <c r="AD2091" i="3"/>
  <c r="AD2090" i="3"/>
  <c r="AD2089" i="3"/>
  <c r="AD2088" i="3"/>
  <c r="AD2087" i="3"/>
  <c r="AD2086" i="3"/>
  <c r="AD2085" i="3"/>
  <c r="AD2084" i="3"/>
  <c r="AD2083" i="3"/>
  <c r="AD2082" i="3"/>
  <c r="AD2081" i="3"/>
  <c r="AD2080" i="3"/>
  <c r="AD2079" i="3"/>
  <c r="AD2078" i="3"/>
  <c r="AD2077" i="3"/>
  <c r="AD2076" i="3"/>
  <c r="AD2075" i="3"/>
  <c r="AD2074" i="3"/>
  <c r="AD2073" i="3"/>
  <c r="AD2072" i="3"/>
  <c r="AD2071" i="3"/>
  <c r="AD2070" i="3"/>
  <c r="AD2069" i="3"/>
  <c r="AD2068" i="3"/>
  <c r="AD2067" i="3"/>
  <c r="AD2066" i="3"/>
  <c r="AD2065" i="3"/>
  <c r="AD2064" i="3"/>
  <c r="AD2063" i="3"/>
  <c r="AD2062" i="3"/>
  <c r="AD2061" i="3"/>
  <c r="AD2060" i="3"/>
  <c r="AD2059" i="3"/>
  <c r="AD2058" i="3"/>
  <c r="AD2057" i="3"/>
  <c r="AD2056" i="3"/>
  <c r="AD2055" i="3"/>
  <c r="AD2054" i="3"/>
  <c r="AD2053" i="3"/>
  <c r="AD2052" i="3"/>
  <c r="AD2051" i="3"/>
  <c r="AD2050" i="3"/>
  <c r="AD2049" i="3"/>
  <c r="AD2048" i="3"/>
  <c r="AD2047" i="3"/>
  <c r="AD2046" i="3"/>
  <c r="AD2045" i="3"/>
  <c r="AD2044" i="3"/>
  <c r="AD2043" i="3"/>
  <c r="AD2042" i="3"/>
  <c r="AD2041" i="3"/>
  <c r="AD2040" i="3"/>
  <c r="AD2039" i="3"/>
  <c r="AD2038" i="3"/>
  <c r="AD2037" i="3"/>
  <c r="AD2036" i="3"/>
  <c r="AD2035" i="3"/>
  <c r="AD2034" i="3"/>
  <c r="AD2033" i="3"/>
  <c r="AD2032" i="3"/>
  <c r="AD2031" i="3"/>
  <c r="AD2030" i="3"/>
  <c r="AD2029" i="3"/>
  <c r="AD2028" i="3"/>
  <c r="AD2027" i="3"/>
  <c r="AD2026" i="3"/>
  <c r="AD2025" i="3"/>
  <c r="AD2024" i="3"/>
  <c r="AD2023" i="3"/>
  <c r="AD2022" i="3"/>
  <c r="AD2021" i="3"/>
  <c r="AD2020" i="3"/>
  <c r="AD2019" i="3"/>
  <c r="AD2018" i="3"/>
  <c r="AD2017" i="3"/>
  <c r="AD2016" i="3"/>
  <c r="AD2015" i="3"/>
  <c r="AD2014" i="3"/>
  <c r="AD2013" i="3"/>
  <c r="AD2012" i="3"/>
  <c r="AD2011" i="3"/>
  <c r="AD2010" i="3"/>
  <c r="AD2009" i="3"/>
  <c r="AD2008" i="3"/>
  <c r="AD2007" i="3"/>
  <c r="AD2006" i="3"/>
  <c r="AD2005" i="3"/>
  <c r="AD2004" i="3"/>
  <c r="AD2003" i="3"/>
  <c r="AD2002" i="3"/>
  <c r="AD2001" i="3"/>
  <c r="AD2000" i="3"/>
  <c r="AD1999" i="3"/>
  <c r="AD1998" i="3"/>
  <c r="AD1997" i="3"/>
  <c r="AD1996" i="3"/>
  <c r="AD1995" i="3"/>
  <c r="AD1994" i="3"/>
  <c r="AD1993" i="3"/>
  <c r="AD1992" i="3"/>
  <c r="AD1991" i="3"/>
  <c r="AD1990" i="3"/>
  <c r="AD1989" i="3"/>
  <c r="AD1988" i="3"/>
  <c r="AD1987" i="3"/>
  <c r="AD1986" i="3"/>
  <c r="AD1985" i="3"/>
  <c r="AD1984" i="3"/>
  <c r="AD1983" i="3"/>
  <c r="AD1982" i="3"/>
  <c r="AD1981" i="3"/>
  <c r="AD1980" i="3"/>
  <c r="AD1979" i="3"/>
  <c r="AD1978" i="3"/>
  <c r="AD1977" i="3"/>
  <c r="AD1976" i="3"/>
  <c r="AD1975" i="3"/>
  <c r="AD1974" i="3"/>
  <c r="AD1973" i="3"/>
  <c r="AD1972" i="3"/>
  <c r="AD1971" i="3"/>
  <c r="AD1970" i="3"/>
  <c r="AD1969" i="3"/>
  <c r="AD1968" i="3"/>
  <c r="AD1967" i="3"/>
  <c r="AD1966" i="3"/>
  <c r="AD1965" i="3"/>
  <c r="AD1964" i="3"/>
  <c r="AD1963" i="3"/>
  <c r="AD1962" i="3"/>
  <c r="AD1961" i="3"/>
  <c r="AD1960" i="3"/>
  <c r="AD1959" i="3"/>
  <c r="AD1958" i="3"/>
  <c r="AD1957" i="3"/>
  <c r="AD1956" i="3"/>
  <c r="AD1955" i="3"/>
  <c r="AD1954" i="3"/>
  <c r="AD1953" i="3"/>
  <c r="AD1952" i="3"/>
  <c r="AD1951" i="3"/>
  <c r="AD1950" i="3"/>
  <c r="AD1949" i="3"/>
  <c r="AD1948" i="3"/>
  <c r="AD1947" i="3"/>
  <c r="AD1946" i="3"/>
  <c r="AD1945" i="3"/>
  <c r="AD1944" i="3"/>
  <c r="AD1943" i="3"/>
  <c r="AD1942" i="3"/>
  <c r="AD1941" i="3"/>
  <c r="AD1940" i="3"/>
  <c r="AD1939" i="3"/>
  <c r="AD1938" i="3"/>
  <c r="AD1937" i="3"/>
  <c r="AD1936" i="3"/>
  <c r="AD1935" i="3"/>
  <c r="AD1934" i="3"/>
  <c r="AD1933" i="3"/>
  <c r="AD1932" i="3"/>
  <c r="AD1931" i="3"/>
  <c r="AD1930" i="3"/>
  <c r="AD1929" i="3"/>
  <c r="AD1928" i="3"/>
  <c r="AD1927" i="3"/>
  <c r="AD1926" i="3"/>
  <c r="AD1925" i="3"/>
  <c r="AD1924" i="3"/>
  <c r="AD1923" i="3"/>
  <c r="AD1922" i="3"/>
  <c r="AD1921" i="3"/>
  <c r="AD1920" i="3"/>
  <c r="AD1919" i="3"/>
  <c r="AD1918" i="3"/>
  <c r="AD1917" i="3"/>
  <c r="AD1916" i="3"/>
  <c r="AD1915" i="3"/>
  <c r="AD1914" i="3"/>
  <c r="AD1913" i="3"/>
  <c r="AD1912" i="3"/>
  <c r="AD1911" i="3"/>
  <c r="AD1910" i="3"/>
  <c r="AD1909" i="3"/>
  <c r="AD1908" i="3"/>
  <c r="AD1907" i="3"/>
  <c r="AD1906" i="3"/>
  <c r="AD1905" i="3"/>
  <c r="AD1904" i="3"/>
  <c r="AD1903" i="3"/>
  <c r="AD1902" i="3"/>
  <c r="AD1901" i="3"/>
  <c r="AD1900" i="3"/>
  <c r="AD1899" i="3"/>
  <c r="AD1898" i="3"/>
  <c r="AD1897" i="3"/>
  <c r="AD1896" i="3"/>
  <c r="AD1895" i="3"/>
  <c r="AD1894" i="3"/>
  <c r="AD1893" i="3"/>
  <c r="AD1892" i="3"/>
  <c r="AD1891" i="3"/>
  <c r="AD1890" i="3"/>
  <c r="AD1889" i="3"/>
  <c r="AD1888" i="3"/>
  <c r="AD1887" i="3"/>
  <c r="AD1886" i="3"/>
  <c r="AD1885" i="3"/>
  <c r="AD1884" i="3"/>
  <c r="AD1883" i="3"/>
  <c r="AD1882" i="3"/>
  <c r="AD1881" i="3"/>
  <c r="AD1880" i="3"/>
  <c r="AD1879" i="3"/>
  <c r="AD1878" i="3"/>
  <c r="AD1877" i="3"/>
  <c r="AD1876" i="3"/>
  <c r="AD1875" i="3"/>
  <c r="AD1874" i="3"/>
  <c r="AD1873" i="3"/>
  <c r="AD1872" i="3"/>
  <c r="AD1871" i="3"/>
  <c r="AD1869" i="3"/>
  <c r="AD1864" i="3"/>
  <c r="AD1863" i="3"/>
  <c r="AD1859" i="3"/>
  <c r="AD1855" i="3"/>
  <c r="AD1852" i="3"/>
  <c r="AD1847" i="3"/>
  <c r="AD1842" i="3"/>
  <c r="AD1828" i="3"/>
  <c r="AF1264" i="3"/>
  <c r="AF1223" i="3"/>
  <c r="AF1207" i="3"/>
  <c r="AF1191" i="3"/>
  <c r="AF1179" i="3"/>
  <c r="AF1119" i="3"/>
  <c r="W1074" i="3"/>
  <c r="AF1074" i="3" s="1"/>
  <c r="AO689" i="3"/>
  <c r="AO656" i="3"/>
  <c r="AO599" i="3"/>
  <c r="W599" i="3" s="1"/>
  <c r="AF599" i="3" s="1"/>
  <c r="AO581" i="3"/>
  <c r="AO539" i="3"/>
  <c r="AO506" i="3"/>
  <c r="AO475" i="3"/>
  <c r="AO410" i="3"/>
  <c r="AO381" i="3"/>
  <c r="W381" i="3" s="1"/>
  <c r="AF381" i="3" s="1"/>
  <c r="AO358" i="3"/>
  <c r="W358" i="3" s="1"/>
  <c r="AF358" i="3" s="1"/>
  <c r="AO194" i="3"/>
  <c r="W194" i="3" s="1"/>
  <c r="AF194" i="3" s="1"/>
  <c r="V13" i="3"/>
  <c r="AD1820" i="3"/>
  <c r="AD1819" i="3"/>
  <c r="AD1818" i="3"/>
  <c r="AD1817" i="3"/>
  <c r="AD1816" i="3"/>
  <c r="AD1815" i="3"/>
  <c r="AD1814" i="3"/>
  <c r="AD1813" i="3"/>
  <c r="AD1812" i="3"/>
  <c r="AD1811" i="3"/>
  <c r="AD1810" i="3"/>
  <c r="AD1809" i="3"/>
  <c r="AD1808" i="3"/>
  <c r="AD1807" i="3"/>
  <c r="AD1806" i="3"/>
  <c r="AD1805" i="3"/>
  <c r="AD1804" i="3"/>
  <c r="AD1803" i="3"/>
  <c r="AD1802" i="3"/>
  <c r="AD1801" i="3"/>
  <c r="AD1800" i="3"/>
  <c r="AD1799" i="3"/>
  <c r="AD1798" i="3"/>
  <c r="AD1797" i="3"/>
  <c r="AD1796" i="3"/>
  <c r="AD1795" i="3"/>
  <c r="AD1794" i="3"/>
  <c r="AD1793" i="3"/>
  <c r="AD1792" i="3"/>
  <c r="AD1791" i="3"/>
  <c r="AD1790" i="3"/>
  <c r="AD1789" i="3"/>
  <c r="AD1788" i="3"/>
  <c r="AD1787" i="3"/>
  <c r="AD1786" i="3"/>
  <c r="AD1785" i="3"/>
  <c r="AD1784" i="3"/>
  <c r="AD1783" i="3"/>
  <c r="AD1782" i="3"/>
  <c r="AD1781" i="3"/>
  <c r="AD1780" i="3"/>
  <c r="AD1779" i="3"/>
  <c r="AD1778" i="3"/>
  <c r="AD1777" i="3"/>
  <c r="AD1776" i="3"/>
  <c r="AD1775" i="3"/>
  <c r="AD1774" i="3"/>
  <c r="AD1773" i="3"/>
  <c r="AD1772" i="3"/>
  <c r="AD1771" i="3"/>
  <c r="AD1770" i="3"/>
  <c r="AD1769" i="3"/>
  <c r="AD1768" i="3"/>
  <c r="AD1767" i="3"/>
  <c r="AD1766" i="3"/>
  <c r="AD1765" i="3"/>
  <c r="AD1764" i="3"/>
  <c r="AD1763" i="3"/>
  <c r="AD1762" i="3"/>
  <c r="AD1761" i="3"/>
  <c r="AD1760" i="3"/>
  <c r="AD1759" i="3"/>
  <c r="AD1758" i="3"/>
  <c r="AD1757" i="3"/>
  <c r="AD1756" i="3"/>
  <c r="AD1755" i="3"/>
  <c r="AD1754" i="3"/>
  <c r="AD1753" i="3"/>
  <c r="AD1752" i="3"/>
  <c r="AD1751" i="3"/>
  <c r="AD1750" i="3"/>
  <c r="AD1749" i="3"/>
  <c r="AD1748" i="3"/>
  <c r="AD1747" i="3"/>
  <c r="AD1746" i="3"/>
  <c r="AD1745" i="3"/>
  <c r="AD1744" i="3"/>
  <c r="AD1743" i="3"/>
  <c r="AD1742" i="3"/>
  <c r="AD1741" i="3"/>
  <c r="AD1740" i="3"/>
  <c r="AD1739" i="3"/>
  <c r="AF1623" i="3"/>
  <c r="AF1289" i="3"/>
  <c r="AF1277" i="3"/>
  <c r="AF1271" i="3"/>
  <c r="AF1270" i="3"/>
  <c r="AF1263" i="3"/>
  <c r="AF1256" i="3"/>
  <c r="AF1205" i="3"/>
  <c r="AF1194" i="3"/>
  <c r="AF1177" i="3"/>
  <c r="AF1083" i="3"/>
  <c r="AO701" i="3"/>
  <c r="AO674" i="3"/>
  <c r="W674" i="3" s="1"/>
  <c r="AF674" i="3" s="1"/>
  <c r="AO641" i="3"/>
  <c r="AO626" i="3"/>
  <c r="AO488" i="3"/>
  <c r="AO465" i="3"/>
  <c r="AO462" i="3"/>
  <c r="AO439" i="3"/>
  <c r="AO261" i="3"/>
  <c r="W261" i="3" s="1"/>
  <c r="AF261" i="3" s="1"/>
  <c r="AF200" i="3"/>
  <c r="V161" i="3"/>
  <c r="AO142" i="3"/>
  <c r="W142" i="3" s="1"/>
  <c r="AF142" i="3" s="1"/>
  <c r="V9" i="3"/>
  <c r="AO596" i="3"/>
  <c r="W596" i="3" s="1"/>
  <c r="AF596" i="3" s="1"/>
  <c r="AO569" i="3"/>
  <c r="AO503" i="3"/>
  <c r="AO491" i="3"/>
  <c r="AO384" i="3"/>
  <c r="W384" i="3" s="1"/>
  <c r="AF384" i="3" s="1"/>
  <c r="AO225" i="3"/>
  <c r="W225" i="3" s="1"/>
  <c r="AF225" i="3" s="1"/>
  <c r="V115" i="3"/>
  <c r="AF63" i="3"/>
  <c r="AE63" i="3" s="1"/>
  <c r="V14" i="3"/>
  <c r="W1738" i="3" l="1"/>
  <c r="X1736" i="3"/>
  <c r="Z1736" i="3" s="1"/>
  <c r="Y1736" i="3"/>
  <c r="X1735" i="3"/>
  <c r="Z1735" i="3" s="1"/>
  <c r="Y1735" i="3"/>
  <c r="AQ1735" i="3"/>
  <c r="X1734" i="3"/>
  <c r="Z1734" i="3" s="1"/>
  <c r="Y1734" i="3"/>
  <c r="W1733" i="3"/>
  <c r="X1733" i="3"/>
  <c r="Y1733" i="3" s="1"/>
  <c r="AQ1733" i="3"/>
  <c r="W1732" i="3"/>
  <c r="X1732" i="3"/>
  <c r="Z1732" i="3" s="1"/>
  <c r="Y1732" i="3"/>
  <c r="AQ1732" i="3"/>
  <c r="W1731" i="3"/>
  <c r="X1731" i="3"/>
  <c r="Y1731" i="3"/>
  <c r="AQ1731" i="3"/>
  <c r="X1730" i="3"/>
  <c r="Z1730" i="3" s="1"/>
  <c r="Y1730" i="3"/>
  <c r="X1729" i="3"/>
  <c r="Z1729" i="3" s="1"/>
  <c r="Y1729" i="3"/>
  <c r="X1728" i="3"/>
  <c r="Z1728" i="3" s="1"/>
  <c r="Y1728" i="3"/>
  <c r="AQ1728" i="3"/>
  <c r="X1727" i="3"/>
  <c r="Z1727" i="3" s="1"/>
  <c r="Y1727" i="3"/>
  <c r="AR1729" i="3"/>
  <c r="AS1729" i="3"/>
  <c r="X1726" i="3"/>
  <c r="Z1726" i="3" s="1"/>
  <c r="Y1726" i="3"/>
  <c r="W1725" i="3"/>
  <c r="V1725" i="3"/>
  <c r="AT1724" i="3"/>
  <c r="Z1724" i="3" s="1"/>
  <c r="V1723" i="3"/>
  <c r="AF1723" i="3"/>
  <c r="AE1723" i="3" s="1"/>
  <c r="V1722" i="3"/>
  <c r="AF1722" i="3"/>
  <c r="AE1722" i="3" s="1"/>
  <c r="V1718" i="3"/>
  <c r="AF1718" i="3"/>
  <c r="AE1718" i="3" s="1"/>
  <c r="V1717" i="3"/>
  <c r="AF1717" i="3"/>
  <c r="AE1717" i="3" s="1"/>
  <c r="V1716" i="3"/>
  <c r="AF1716" i="3"/>
  <c r="AE1716" i="3" s="1"/>
  <c r="M8" i="7"/>
  <c r="D5" i="7"/>
  <c r="AR3481" i="3"/>
  <c r="AS3481" i="3"/>
  <c r="AT3481" i="3" s="1"/>
  <c r="AR3231" i="3"/>
  <c r="AS3231" i="3"/>
  <c r="AT3231" i="3" s="1"/>
  <c r="V110" i="3"/>
  <c r="AF110" i="3"/>
  <c r="AE110" i="3" s="1"/>
  <c r="J16" i="6"/>
  <c r="AR3419" i="3"/>
  <c r="AS3419" i="3"/>
  <c r="AT3419" i="3" s="1"/>
  <c r="AR3410" i="3"/>
  <c r="AS3410" i="3"/>
  <c r="AT3410" i="3" s="1"/>
  <c r="X17" i="3"/>
  <c r="Y17" i="3" s="1"/>
  <c r="AQ17" i="3"/>
  <c r="AF12" i="3"/>
  <c r="AE12" i="3" s="1"/>
  <c r="X12" i="3"/>
  <c r="Y12" i="3" s="1"/>
  <c r="M8" i="6"/>
  <c r="E8" i="6"/>
  <c r="AR3461" i="3"/>
  <c r="AS3461" i="3"/>
  <c r="AT3461" i="3" s="1"/>
  <c r="AF28" i="3"/>
  <c r="AE28" i="3" s="1"/>
  <c r="V28" i="3"/>
  <c r="AR2636" i="3"/>
  <c r="AS2636" i="3"/>
  <c r="AT2636" i="3" s="1"/>
  <c r="X132" i="3"/>
  <c r="Y132" i="3" s="1"/>
  <c r="AQ132" i="3"/>
  <c r="V1721" i="3"/>
  <c r="AF1721" i="3"/>
  <c r="AE1721" i="3" s="1"/>
  <c r="V1719" i="3"/>
  <c r="AF1719" i="3"/>
  <c r="AE1719" i="3" s="1"/>
  <c r="V1715" i="3"/>
  <c r="AF1715" i="3"/>
  <c r="AE1715" i="3" s="1"/>
  <c r="AS2701" i="3"/>
  <c r="AT2701" i="3" s="1"/>
  <c r="AR2701" i="3"/>
  <c r="AS3143" i="3"/>
  <c r="AT3143" i="3" s="1"/>
  <c r="AR3143" i="3"/>
  <c r="AR2676" i="3"/>
  <c r="AS2676" i="3"/>
  <c r="AT2676" i="3" s="1"/>
  <c r="AR2194" i="3"/>
  <c r="AS2194" i="3"/>
  <c r="AT2194" i="3" s="1"/>
  <c r="AS1918" i="3"/>
  <c r="AT1918" i="3" s="1"/>
  <c r="AR1918" i="3"/>
  <c r="AS2689" i="3"/>
  <c r="AT2689" i="3" s="1"/>
  <c r="AR2689" i="3"/>
  <c r="AS2683" i="3"/>
  <c r="AT2683" i="3" s="1"/>
  <c r="AR2683" i="3"/>
  <c r="AR3132" i="3"/>
  <c r="AS3132" i="3"/>
  <c r="AT3132" i="3" s="1"/>
  <c r="AR2131" i="3"/>
  <c r="AS2131" i="3"/>
  <c r="AT2131" i="3" s="1"/>
  <c r="AR2628" i="3"/>
  <c r="AS2628" i="3"/>
  <c r="AT2628" i="3" s="1"/>
  <c r="AR2123" i="3"/>
  <c r="AS2123" i="3"/>
  <c r="AT2123" i="3" s="1"/>
  <c r="AS3124" i="3"/>
  <c r="AT3124" i="3" s="1"/>
  <c r="AR3124" i="3"/>
  <c r="AS1897" i="3"/>
  <c r="AT1897" i="3" s="1"/>
  <c r="AR1897" i="3"/>
  <c r="AR2266" i="3"/>
  <c r="AS2266" i="3"/>
  <c r="AT2266" i="3" s="1"/>
  <c r="AS2116" i="3"/>
  <c r="AT2116" i="3" s="1"/>
  <c r="AR2116" i="3"/>
  <c r="AS2108" i="3"/>
  <c r="AT2108" i="3" s="1"/>
  <c r="AR2108" i="3"/>
  <c r="AR1730" i="3"/>
  <c r="AS1730" i="3"/>
  <c r="AS2958" i="3"/>
  <c r="AT2958" i="3" s="1"/>
  <c r="AR2958" i="3"/>
  <c r="AR2362" i="3"/>
  <c r="AS2362" i="3"/>
  <c r="AT2362" i="3" s="1"/>
  <c r="AR2324" i="3"/>
  <c r="AS2324" i="3"/>
  <c r="AT2324" i="3" s="1"/>
  <c r="AS2901" i="3"/>
  <c r="AT2901" i="3" s="1"/>
  <c r="AR2901" i="3"/>
  <c r="AS2258" i="3"/>
  <c r="AT2258" i="3" s="1"/>
  <c r="AR2258" i="3"/>
  <c r="AR3142" i="3"/>
  <c r="AS3142" i="3"/>
  <c r="AT3142" i="3" s="1"/>
  <c r="AR3021" i="3"/>
  <c r="AS3021" i="3"/>
  <c r="AT3021" i="3" s="1"/>
  <c r="AR2118" i="3"/>
  <c r="AS2118" i="3"/>
  <c r="AT2118" i="3" s="1"/>
  <c r="AR2087" i="3"/>
  <c r="AS2087" i="3"/>
  <c r="AT2087" i="3" s="1"/>
  <c r="AS2973" i="3"/>
  <c r="AT2973" i="3" s="1"/>
  <c r="AR2973" i="3"/>
  <c r="AS2100" i="3"/>
  <c r="AT2100" i="3" s="1"/>
  <c r="AR2100" i="3"/>
  <c r="AR3002" i="3"/>
  <c r="AS3002" i="3"/>
  <c r="AT3002" i="3" s="1"/>
  <c r="AR2884" i="3"/>
  <c r="AS2884" i="3"/>
  <c r="AT2884" i="3" s="1"/>
  <c r="AR2904" i="3"/>
  <c r="AS2904" i="3"/>
  <c r="AT2904" i="3" s="1"/>
  <c r="AR2365" i="3"/>
  <c r="AS2365" i="3"/>
  <c r="AT2365" i="3" s="1"/>
  <c r="AR2366" i="3"/>
  <c r="AS2366" i="3"/>
  <c r="AT2366" i="3" s="1"/>
  <c r="AS3081" i="3"/>
  <c r="AT3081" i="3" s="1"/>
  <c r="AR3081" i="3"/>
  <c r="AS3066" i="3"/>
  <c r="AT3066" i="3" s="1"/>
  <c r="AR3066" i="3"/>
  <c r="AS3093" i="3"/>
  <c r="AT3093" i="3" s="1"/>
  <c r="AR3093" i="3"/>
  <c r="AS2063" i="3"/>
  <c r="AT2063" i="3" s="1"/>
  <c r="AR2063" i="3"/>
  <c r="AR2025" i="3"/>
  <c r="AS2025" i="3"/>
  <c r="AT2025" i="3" s="1"/>
  <c r="AS2364" i="3"/>
  <c r="AT2364" i="3" s="1"/>
  <c r="AR2364" i="3"/>
  <c r="AS2987" i="3"/>
  <c r="AT2987" i="3" s="1"/>
  <c r="AR2987" i="3"/>
  <c r="AS2286" i="3"/>
  <c r="AT2286" i="3" s="1"/>
  <c r="AR2286" i="3"/>
  <c r="AS2070" i="3"/>
  <c r="AT2070" i="3" s="1"/>
  <c r="AR2070" i="3"/>
  <c r="AS2137" i="3"/>
  <c r="AT2137" i="3" s="1"/>
  <c r="AR2137" i="3"/>
  <c r="AR2909" i="3"/>
  <c r="AS2909" i="3"/>
  <c r="AT2909" i="3" s="1"/>
  <c r="AS2414" i="3"/>
  <c r="AT2414" i="3" s="1"/>
  <c r="AR2414" i="3"/>
  <c r="AR2188" i="3"/>
  <c r="AS2188" i="3"/>
  <c r="AT2188" i="3" s="1"/>
  <c r="AS2417" i="3"/>
  <c r="AT2417" i="3" s="1"/>
  <c r="AR2417" i="3"/>
  <c r="AS2032" i="3"/>
  <c r="AT2032" i="3" s="1"/>
  <c r="AR2032" i="3"/>
  <c r="AR2270" i="3"/>
  <c r="AS2270" i="3"/>
  <c r="AT2270" i="3" s="1"/>
  <c r="AS2236" i="3"/>
  <c r="AT2236" i="3" s="1"/>
  <c r="AR2236" i="3"/>
  <c r="X1723" i="3"/>
  <c r="AQ1723" i="3"/>
  <c r="X1722" i="3"/>
  <c r="AQ1722" i="3"/>
  <c r="X1721" i="3"/>
  <c r="Y1721" i="3" s="1"/>
  <c r="AQ1721" i="3"/>
  <c r="X1720" i="3"/>
  <c r="AQ1720" i="3"/>
  <c r="X1719" i="3"/>
  <c r="Y1719" i="3" s="1"/>
  <c r="AQ1719" i="3"/>
  <c r="X1718" i="3"/>
  <c r="AQ1718" i="3"/>
  <c r="X1717" i="3"/>
  <c r="AQ1717" i="3"/>
  <c r="X1716" i="3"/>
  <c r="AQ1716" i="3"/>
  <c r="X1715" i="3"/>
  <c r="Y1715" i="3" s="1"/>
  <c r="AQ1715" i="3"/>
  <c r="X1714" i="3"/>
  <c r="AQ1714" i="3"/>
  <c r="X1713" i="3"/>
  <c r="AQ1713" i="3"/>
  <c r="X1712" i="3"/>
  <c r="AQ1712" i="3"/>
  <c r="AR3317" i="3"/>
  <c r="AS3317" i="3"/>
  <c r="AT3317" i="3" s="1"/>
  <c r="AR1782" i="3"/>
  <c r="AS1782" i="3"/>
  <c r="AT1782" i="3" s="1"/>
  <c r="AR1768" i="3"/>
  <c r="AS1768" i="3"/>
  <c r="AT1768" i="3" s="1"/>
  <c r="AR1812" i="3"/>
  <c r="AS1812" i="3"/>
  <c r="AT1812" i="3" s="1"/>
  <c r="AR1766" i="3"/>
  <c r="AS1766" i="3"/>
  <c r="AT1766" i="3" s="1"/>
  <c r="AF629" i="3"/>
  <c r="V629" i="3"/>
  <c r="AS3484" i="3"/>
  <c r="AT3484" i="3" s="1"/>
  <c r="AR3484" i="3"/>
  <c r="AS3356" i="3"/>
  <c r="AT3356" i="3" s="1"/>
  <c r="AR3356" i="3"/>
  <c r="AS3075" i="3"/>
  <c r="AT3075" i="3" s="1"/>
  <c r="AR3075" i="3"/>
  <c r="AS1765" i="3"/>
  <c r="AT1765" i="3" s="1"/>
  <c r="AR1765" i="3"/>
  <c r="AS1756" i="3"/>
  <c r="AT1756" i="3" s="1"/>
  <c r="AR1756" i="3"/>
  <c r="AR2911" i="3"/>
  <c r="AS2911" i="3"/>
  <c r="AT2911" i="3" s="1"/>
  <c r="AR2961" i="3"/>
  <c r="AS2961" i="3"/>
  <c r="AT2961" i="3" s="1"/>
  <c r="AS2936" i="3"/>
  <c r="AT2936" i="3" s="1"/>
  <c r="AR2936" i="3"/>
  <c r="AR1783" i="3"/>
  <c r="AS1783" i="3"/>
  <c r="AT1783" i="3" s="1"/>
  <c r="AR2260" i="3"/>
  <c r="AS2260" i="3"/>
  <c r="AT2260" i="3" s="1"/>
  <c r="AR2174" i="3"/>
  <c r="AS2174" i="3"/>
  <c r="AT2174" i="3" s="1"/>
  <c r="AR2265" i="3"/>
  <c r="AS2265" i="3"/>
  <c r="AT2265" i="3" s="1"/>
  <c r="AS2550" i="3"/>
  <c r="AT2550" i="3" s="1"/>
  <c r="AR2550" i="3"/>
  <c r="AR2520" i="3"/>
  <c r="AS2520" i="3"/>
  <c r="AT2520" i="3" s="1"/>
  <c r="AR2395" i="3"/>
  <c r="AS2395" i="3"/>
  <c r="AT2395" i="3" s="1"/>
  <c r="AS2325" i="3"/>
  <c r="AT2325" i="3" s="1"/>
  <c r="AR2325" i="3"/>
  <c r="AS2163" i="3"/>
  <c r="AT2163" i="3" s="1"/>
  <c r="AR2163" i="3"/>
  <c r="AS2121" i="3"/>
  <c r="AT2121" i="3" s="1"/>
  <c r="AR2121" i="3"/>
  <c r="AS2318" i="3"/>
  <c r="AT2318" i="3" s="1"/>
  <c r="AR2318" i="3"/>
  <c r="AR2144" i="3"/>
  <c r="AS2144" i="3"/>
  <c r="AT2144" i="3" s="1"/>
  <c r="AR2081" i="3"/>
  <c r="AS2081" i="3"/>
  <c r="AT2081" i="3" s="1"/>
  <c r="AS2050" i="3"/>
  <c r="AT2050" i="3" s="1"/>
  <c r="AR2050" i="3"/>
  <c r="AR1992" i="3"/>
  <c r="AS1992" i="3"/>
  <c r="AT1992" i="3" s="1"/>
  <c r="AR3429" i="3"/>
  <c r="AS3429" i="3"/>
  <c r="AT3429" i="3" s="1"/>
  <c r="AR3250" i="3"/>
  <c r="AS3250" i="3"/>
  <c r="AT3250" i="3" s="1"/>
  <c r="AR1966" i="3"/>
  <c r="AS1966" i="3"/>
  <c r="AT1966" i="3" s="1"/>
  <c r="AR3286" i="3"/>
  <c r="AS3286" i="3"/>
  <c r="AT3286" i="3" s="1"/>
  <c r="AR2013" i="3"/>
  <c r="AS2013" i="3"/>
  <c r="AT2013" i="3" s="1"/>
  <c r="AF566" i="3"/>
  <c r="V566" i="3"/>
  <c r="AF439" i="3"/>
  <c r="V439" i="3"/>
  <c r="X59" i="3"/>
  <c r="Y59" i="3" s="1"/>
  <c r="AQ59" i="3"/>
  <c r="AR3294" i="3"/>
  <c r="AS3294" i="3"/>
  <c r="AT3294" i="3" s="1"/>
  <c r="AR2005" i="3"/>
  <c r="AS2005" i="3"/>
  <c r="AT2005" i="3" s="1"/>
  <c r="AF129" i="3"/>
  <c r="AE129" i="3" s="1"/>
  <c r="V129" i="3"/>
  <c r="AF123" i="3"/>
  <c r="AE123" i="3" s="1"/>
  <c r="V123" i="3"/>
  <c r="AR3207" i="3"/>
  <c r="AS3207" i="3"/>
  <c r="AT3207" i="3" s="1"/>
  <c r="AR1759" i="3"/>
  <c r="AS1759" i="3"/>
  <c r="AT1759" i="3" s="1"/>
  <c r="AS1998" i="3"/>
  <c r="AT1998" i="3" s="1"/>
  <c r="AR1998" i="3"/>
  <c r="AF554" i="3"/>
  <c r="V554" i="3"/>
  <c r="AR3439" i="3"/>
  <c r="AS3439" i="3"/>
  <c r="AT3439" i="3" s="1"/>
  <c r="AR3365" i="3"/>
  <c r="AS3365" i="3"/>
  <c r="AT3365" i="3" s="1"/>
  <c r="AS3337" i="3"/>
  <c r="AT3337" i="3" s="1"/>
  <c r="AR3337" i="3"/>
  <c r="AR3020" i="3"/>
  <c r="AS3020" i="3"/>
  <c r="AT3020" i="3" s="1"/>
  <c r="AS1787" i="3"/>
  <c r="AT1787" i="3" s="1"/>
  <c r="AR1787" i="3"/>
  <c r="AS1734" i="3"/>
  <c r="AR1734" i="3"/>
  <c r="AR2949" i="3"/>
  <c r="AS2949" i="3"/>
  <c r="AT2949" i="3" s="1"/>
  <c r="AR2875" i="3"/>
  <c r="AS2875" i="3"/>
  <c r="AT2875" i="3" s="1"/>
  <c r="AS1739" i="3"/>
  <c r="AT1739" i="3" s="1"/>
  <c r="AR1739" i="3"/>
  <c r="AR2902" i="3"/>
  <c r="AS2902" i="3"/>
  <c r="AT2902" i="3" s="1"/>
  <c r="AS2427" i="3"/>
  <c r="AT2427" i="3" s="1"/>
  <c r="AR2427" i="3"/>
  <c r="AR2438" i="3"/>
  <c r="AS2438" i="3"/>
  <c r="AT2438" i="3" s="1"/>
  <c r="AR2460" i="3"/>
  <c r="AS2460" i="3"/>
  <c r="AT2460" i="3" s="1"/>
  <c r="AS2458" i="3"/>
  <c r="AT2458" i="3" s="1"/>
  <c r="AR2458" i="3"/>
  <c r="AS2457" i="3"/>
  <c r="AT2457" i="3" s="1"/>
  <c r="AR2457" i="3"/>
  <c r="AS2386" i="3"/>
  <c r="AT2386" i="3" s="1"/>
  <c r="AR2386" i="3"/>
  <c r="AR2106" i="3"/>
  <c r="AS2106" i="3"/>
  <c r="AT2106" i="3" s="1"/>
  <c r="AR2035" i="3"/>
  <c r="AS2035" i="3"/>
  <c r="AT2035" i="3" s="1"/>
  <c r="AS2247" i="3"/>
  <c r="AT2247" i="3" s="1"/>
  <c r="AR2247" i="3"/>
  <c r="AR2015" i="3"/>
  <c r="AS2015" i="3"/>
  <c r="AT2015" i="3" s="1"/>
  <c r="AS2361" i="3"/>
  <c r="AT2361" i="3" s="1"/>
  <c r="AR2361" i="3"/>
  <c r="AS2249" i="3"/>
  <c r="AT2249" i="3" s="1"/>
  <c r="AR2249" i="3"/>
  <c r="AS2111" i="3"/>
  <c r="AT2111" i="3" s="1"/>
  <c r="AR2111" i="3"/>
  <c r="AS2311" i="3"/>
  <c r="AT2311" i="3" s="1"/>
  <c r="AR2311" i="3"/>
  <c r="AR2227" i="3"/>
  <c r="AS2227" i="3"/>
  <c r="AT2227" i="3" s="1"/>
  <c r="AR2133" i="3"/>
  <c r="AS2133" i="3"/>
  <c r="AT2133" i="3" s="1"/>
  <c r="AS2113" i="3"/>
  <c r="AT2113" i="3" s="1"/>
  <c r="AR2113" i="3"/>
  <c r="AR2223" i="3"/>
  <c r="AS2223" i="3"/>
  <c r="AT2223" i="3" s="1"/>
  <c r="AS2216" i="3"/>
  <c r="AT2216" i="3" s="1"/>
  <c r="AR2216" i="3"/>
  <c r="AS2114" i="3"/>
  <c r="AT2114" i="3" s="1"/>
  <c r="AR2114" i="3"/>
  <c r="AR2348" i="3"/>
  <c r="AS2348" i="3"/>
  <c r="AT2348" i="3" s="1"/>
  <c r="AS2054" i="3"/>
  <c r="AT2054" i="3" s="1"/>
  <c r="AR2054" i="3"/>
  <c r="AS2051" i="3"/>
  <c r="AT2051" i="3" s="1"/>
  <c r="AR2051" i="3"/>
  <c r="AS2107" i="3"/>
  <c r="AT2107" i="3" s="1"/>
  <c r="AR2107" i="3"/>
  <c r="AS2048" i="3"/>
  <c r="AT2048" i="3" s="1"/>
  <c r="AR2048" i="3"/>
  <c r="AF581" i="3"/>
  <c r="V581" i="3"/>
  <c r="X57" i="3"/>
  <c r="AQ57" i="3"/>
  <c r="AR1914" i="3"/>
  <c r="AS1914" i="3"/>
  <c r="AT1914" i="3" s="1"/>
  <c r="AR3103" i="3"/>
  <c r="AS3103" i="3"/>
  <c r="AT3103" i="3" s="1"/>
  <c r="AR2840" i="3"/>
  <c r="AS2840" i="3"/>
  <c r="AT2840" i="3" s="1"/>
  <c r="AQ55" i="3"/>
  <c r="X55" i="3"/>
  <c r="Y55" i="3" s="1"/>
  <c r="AR3178" i="3"/>
  <c r="AS3178" i="3"/>
  <c r="AT3178" i="3" s="1"/>
  <c r="AR3190" i="3"/>
  <c r="AS3190" i="3"/>
  <c r="AT3190" i="3" s="1"/>
  <c r="AR3327" i="3"/>
  <c r="AS3327" i="3"/>
  <c r="AT3327" i="3" s="1"/>
  <c r="V118" i="3"/>
  <c r="X118" i="3"/>
  <c r="Y118" i="3" s="1"/>
  <c r="AQ108" i="3"/>
  <c r="X108" i="3"/>
  <c r="Y108" i="3" s="1"/>
  <c r="X87" i="3"/>
  <c r="AQ87" i="3"/>
  <c r="AF61" i="3"/>
  <c r="AE61" i="3" s="1"/>
  <c r="V61" i="3"/>
  <c r="X61" i="3"/>
  <c r="Y61" i="3" s="1"/>
  <c r="AS1942" i="3"/>
  <c r="AT1942" i="3" s="1"/>
  <c r="AR1942" i="3"/>
  <c r="AR3447" i="3"/>
  <c r="AS3447" i="3"/>
  <c r="AT3447" i="3" s="1"/>
  <c r="AS1955" i="3"/>
  <c r="AT1955" i="3" s="1"/>
  <c r="AR1955" i="3"/>
  <c r="AS1863" i="3"/>
  <c r="AT1863" i="3" s="1"/>
  <c r="AR1863" i="3"/>
  <c r="AS1905" i="3"/>
  <c r="AT1905" i="3" s="1"/>
  <c r="AR1905" i="3"/>
  <c r="AS1726" i="3"/>
  <c r="AR1726" i="3"/>
  <c r="AS1854" i="3"/>
  <c r="AT1854" i="3" s="1"/>
  <c r="AR1854" i="3"/>
  <c r="AS1837" i="3"/>
  <c r="AT1837" i="3" s="1"/>
  <c r="AR1837" i="3"/>
  <c r="AS1772" i="3"/>
  <c r="AT1772" i="3" s="1"/>
  <c r="AR1772" i="3"/>
  <c r="AS1736" i="3"/>
  <c r="AR1736" i="3"/>
  <c r="AR2933" i="3"/>
  <c r="AS2933" i="3"/>
  <c r="AT2933" i="3" s="1"/>
  <c r="AR2860" i="3"/>
  <c r="AS2860" i="3"/>
  <c r="AT2860" i="3" s="1"/>
  <c r="AS1963" i="3"/>
  <c r="AT1963" i="3" s="1"/>
  <c r="AR1963" i="3"/>
  <c r="AR1846" i="3"/>
  <c r="AS1846" i="3"/>
  <c r="AT1846" i="3" s="1"/>
  <c r="AR1737" i="3"/>
  <c r="AS1737" i="3"/>
  <c r="AS1968" i="3"/>
  <c r="AT1968" i="3" s="1"/>
  <c r="AR1968" i="3"/>
  <c r="AR1727" i="3"/>
  <c r="AS1727" i="3"/>
  <c r="AR2862" i="3"/>
  <c r="AS2862" i="3"/>
  <c r="AT2862" i="3" s="1"/>
  <c r="AS2455" i="3"/>
  <c r="AT2455" i="3" s="1"/>
  <c r="AR2455" i="3"/>
  <c r="AR2352" i="3"/>
  <c r="AS2352" i="3"/>
  <c r="AT2352" i="3" s="1"/>
  <c r="AR1957" i="3"/>
  <c r="AS1957" i="3"/>
  <c r="AT1957" i="3" s="1"/>
  <c r="AF1242" i="3"/>
  <c r="V1242" i="3"/>
  <c r="AR3424" i="3"/>
  <c r="AS3424" i="3"/>
  <c r="AT3424" i="3" s="1"/>
  <c r="AR3024" i="3"/>
  <c r="AS3024" i="3"/>
  <c r="AT3024" i="3" s="1"/>
  <c r="AR3399" i="3"/>
  <c r="AS3399" i="3"/>
  <c r="AT3399" i="3" s="1"/>
  <c r="AS3153" i="3"/>
  <c r="AT3153" i="3" s="1"/>
  <c r="AR3153" i="3"/>
  <c r="AR3352" i="3"/>
  <c r="AS3352" i="3"/>
  <c r="AT3352" i="3" s="1"/>
  <c r="AR3267" i="3"/>
  <c r="AS3267" i="3"/>
  <c r="AT3267" i="3" s="1"/>
  <c r="AR3290" i="3"/>
  <c r="AS3290" i="3"/>
  <c r="AT3290" i="3" s="1"/>
  <c r="AR3283" i="3"/>
  <c r="AS3283" i="3"/>
  <c r="AT3283" i="3" s="1"/>
  <c r="AS2976" i="3"/>
  <c r="AT2976" i="3" s="1"/>
  <c r="AR2976" i="3"/>
  <c r="AR2916" i="3"/>
  <c r="AS2916" i="3"/>
  <c r="AT2916" i="3" s="1"/>
  <c r="AS3219" i="3"/>
  <c r="AT3219" i="3" s="1"/>
  <c r="AR3219" i="3"/>
  <c r="AS3167" i="3"/>
  <c r="AT3167" i="3" s="1"/>
  <c r="AR3167" i="3"/>
  <c r="AR2827" i="3"/>
  <c r="AS2827" i="3"/>
  <c r="AT2827" i="3" s="1"/>
  <c r="AF131" i="3"/>
  <c r="AE131" i="3" s="1"/>
  <c r="V131" i="3"/>
  <c r="X128" i="3"/>
  <c r="Y128" i="3" s="1"/>
  <c r="AQ128" i="3"/>
  <c r="AF103" i="3"/>
  <c r="AE103" i="3" s="1"/>
  <c r="X103" i="3"/>
  <c r="Y103" i="3" s="1"/>
  <c r="V103" i="3"/>
  <c r="AQ95" i="3"/>
  <c r="X95" i="3"/>
  <c r="Y95" i="3" s="1"/>
  <c r="X56" i="3"/>
  <c r="Y56" i="3" s="1"/>
  <c r="AQ56" i="3"/>
  <c r="AR1930" i="3"/>
  <c r="AS1930" i="3"/>
  <c r="AT1930" i="3" s="1"/>
  <c r="AR1928" i="3"/>
  <c r="AS1928" i="3"/>
  <c r="AT1928" i="3" s="1"/>
  <c r="AR1951" i="3"/>
  <c r="AS1951" i="3"/>
  <c r="AT1951" i="3" s="1"/>
  <c r="AR3244" i="3"/>
  <c r="AS3244" i="3"/>
  <c r="AT3244" i="3" s="1"/>
  <c r="AR1874" i="3"/>
  <c r="AS1874" i="3"/>
  <c r="AT1874" i="3" s="1"/>
  <c r="AR1870" i="3"/>
  <c r="AS1870" i="3"/>
  <c r="AT1870" i="3" s="1"/>
  <c r="AR3307" i="3"/>
  <c r="AS3307" i="3"/>
  <c r="AT3307" i="3" s="1"/>
  <c r="AF108" i="3"/>
  <c r="AE108" i="3" s="1"/>
  <c r="V108" i="3"/>
  <c r="AF92" i="3"/>
  <c r="AE92" i="3" s="1"/>
  <c r="V92" i="3"/>
  <c r="AR3446" i="3"/>
  <c r="AS3446" i="3"/>
  <c r="AT3446" i="3" s="1"/>
  <c r="AR3393" i="3"/>
  <c r="AS3393" i="3"/>
  <c r="AT3393" i="3" s="1"/>
  <c r="AR3325" i="3"/>
  <c r="AS3325" i="3"/>
  <c r="AT3325" i="3" s="1"/>
  <c r="AR3316" i="3"/>
  <c r="AS3316" i="3"/>
  <c r="AT3316" i="3" s="1"/>
  <c r="AR3318" i="3"/>
  <c r="AS3318" i="3"/>
  <c r="AT3318" i="3" s="1"/>
  <c r="AR3095" i="3"/>
  <c r="AS3095" i="3"/>
  <c r="AT3095" i="3" s="1"/>
  <c r="AF1228" i="3"/>
  <c r="V1228" i="3"/>
  <c r="AF113" i="3"/>
  <c r="AE113" i="3" s="1"/>
  <c r="V113" i="3"/>
  <c r="X113" i="3"/>
  <c r="Y113" i="3" s="1"/>
  <c r="AF79" i="3"/>
  <c r="AE79" i="3" s="1"/>
  <c r="V79" i="3"/>
  <c r="AF74" i="3"/>
  <c r="AE74" i="3" s="1"/>
  <c r="V74" i="3"/>
  <c r="X42" i="3"/>
  <c r="Y42" i="3" s="1"/>
  <c r="AQ42" i="3"/>
  <c r="AR3423" i="3"/>
  <c r="AS3423" i="3"/>
  <c r="AT3423" i="3" s="1"/>
  <c r="T1711" i="3"/>
  <c r="AE1711" i="3" s="1"/>
  <c r="AQ1711" i="3"/>
  <c r="AQ37" i="3"/>
  <c r="X37" i="3"/>
  <c r="Y37" i="3" s="1"/>
  <c r="AR2387" i="3"/>
  <c r="AS2387" i="3"/>
  <c r="AT2387" i="3" s="1"/>
  <c r="AS2004" i="3"/>
  <c r="AT2004" i="3" s="1"/>
  <c r="AR2004" i="3"/>
  <c r="AR2394" i="3"/>
  <c r="AS2394" i="3"/>
  <c r="AT2394" i="3" s="1"/>
  <c r="AR3261" i="3"/>
  <c r="AS3261" i="3"/>
  <c r="AT3261" i="3" s="1"/>
  <c r="AR2280" i="3"/>
  <c r="AS2280" i="3"/>
  <c r="AT2280" i="3" s="1"/>
  <c r="AS2198" i="3"/>
  <c r="AT2198" i="3" s="1"/>
  <c r="AR2198" i="3"/>
  <c r="AS2852" i="3"/>
  <c r="AT2852" i="3" s="1"/>
  <c r="AR2852" i="3"/>
  <c r="AS2442" i="3"/>
  <c r="AT2442" i="3" s="1"/>
  <c r="AR2442" i="3"/>
  <c r="AS1997" i="3"/>
  <c r="AT1997" i="3" s="1"/>
  <c r="AR1997" i="3"/>
  <c r="AR3378" i="3"/>
  <c r="AS3378" i="3"/>
  <c r="AT3378" i="3" s="1"/>
  <c r="AR3137" i="3"/>
  <c r="AS3137" i="3"/>
  <c r="AT3137" i="3" s="1"/>
  <c r="AR2688" i="3"/>
  <c r="AS2688" i="3"/>
  <c r="AT2688" i="3" s="1"/>
  <c r="AS2420" i="3"/>
  <c r="AT2420" i="3" s="1"/>
  <c r="AR2420" i="3"/>
  <c r="AR3034" i="3"/>
  <c r="AS3034" i="3"/>
  <c r="AT3034" i="3" s="1"/>
  <c r="AR3013" i="3"/>
  <c r="AS3013" i="3"/>
  <c r="AT3013" i="3" s="1"/>
  <c r="AR2980" i="3"/>
  <c r="AS2980" i="3"/>
  <c r="AT2980" i="3" s="1"/>
  <c r="AS2391" i="3"/>
  <c r="AT2391" i="3" s="1"/>
  <c r="AR2391" i="3"/>
  <c r="AS2673" i="3"/>
  <c r="AT2673" i="3" s="1"/>
  <c r="AR2673" i="3"/>
  <c r="AS2717" i="3"/>
  <c r="AT2717" i="3" s="1"/>
  <c r="AR2717" i="3"/>
  <c r="AR2681" i="3"/>
  <c r="AS2681" i="3"/>
  <c r="AT2681" i="3" s="1"/>
  <c r="AR2481" i="3"/>
  <c r="AS2481" i="3"/>
  <c r="AT2481" i="3" s="1"/>
  <c r="AS2375" i="3"/>
  <c r="AT2375" i="3" s="1"/>
  <c r="AR2375" i="3"/>
  <c r="AR2969" i="3"/>
  <c r="AS2969" i="3"/>
  <c r="AT2969" i="3" s="1"/>
  <c r="AR2788" i="3"/>
  <c r="AS2788" i="3"/>
  <c r="AT2788" i="3" s="1"/>
  <c r="V22" i="3"/>
  <c r="AF22" i="3"/>
  <c r="AE22" i="3" s="1"/>
  <c r="AS1832" i="3"/>
  <c r="AT1832" i="3" s="1"/>
  <c r="AR1832" i="3"/>
  <c r="AS2921" i="3"/>
  <c r="AT2921" i="3" s="1"/>
  <c r="AR2921" i="3"/>
  <c r="AF410" i="3"/>
  <c r="V410" i="3"/>
  <c r="AF20" i="3"/>
  <c r="AE20" i="3" s="1"/>
  <c r="V20" i="3"/>
  <c r="X16" i="3"/>
  <c r="Y16" i="3" s="1"/>
  <c r="AQ16" i="3"/>
  <c r="AR3341" i="3"/>
  <c r="AS3341" i="3"/>
  <c r="AT3341" i="3" s="1"/>
  <c r="AS3323" i="3"/>
  <c r="AT3323" i="3" s="1"/>
  <c r="AR3323" i="3"/>
  <c r="AR3443" i="3"/>
  <c r="AS3443" i="3"/>
  <c r="AT3443" i="3" s="1"/>
  <c r="AR2126" i="3"/>
  <c r="AS2126" i="3"/>
  <c r="AT2126" i="3" s="1"/>
  <c r="AR3215" i="3"/>
  <c r="AS3215" i="3"/>
  <c r="AT3215" i="3" s="1"/>
  <c r="AS3241" i="3"/>
  <c r="AT3241" i="3" s="1"/>
  <c r="AR3241" i="3"/>
  <c r="AR3109" i="3"/>
  <c r="AS3109" i="3"/>
  <c r="AT3109" i="3" s="1"/>
  <c r="AS3011" i="3"/>
  <c r="AT3011" i="3" s="1"/>
  <c r="AR3011" i="3"/>
  <c r="AS2855" i="3"/>
  <c r="AT2855" i="3" s="1"/>
  <c r="AR2855" i="3"/>
  <c r="AR3063" i="3"/>
  <c r="AS3063" i="3"/>
  <c r="AT3063" i="3" s="1"/>
  <c r="AS2963" i="3"/>
  <c r="AT2963" i="3" s="1"/>
  <c r="AR2963" i="3"/>
  <c r="AS2943" i="3"/>
  <c r="AT2943" i="3" s="1"/>
  <c r="AR2943" i="3"/>
  <c r="AR2873" i="3"/>
  <c r="AS2873" i="3"/>
  <c r="AT2873" i="3" s="1"/>
  <c r="AR1711" i="3"/>
  <c r="AS1711" i="3"/>
  <c r="AT1711" i="3" s="1"/>
  <c r="AF462" i="3"/>
  <c r="V462" i="3"/>
  <c r="AF127" i="3"/>
  <c r="AE127" i="3" s="1"/>
  <c r="V127" i="3"/>
  <c r="X127" i="3"/>
  <c r="Y127" i="3" s="1"/>
  <c r="AF75" i="3"/>
  <c r="AE75" i="3" s="1"/>
  <c r="V75" i="3"/>
  <c r="X75" i="3"/>
  <c r="Y75" i="3" s="1"/>
  <c r="AF39" i="3"/>
  <c r="AE39" i="3" s="1"/>
  <c r="X39" i="3"/>
  <c r="Y39" i="3" s="1"/>
  <c r="V39" i="3"/>
  <c r="V38" i="3"/>
  <c r="AF38" i="3"/>
  <c r="AE38" i="3" s="1"/>
  <c r="V35" i="3"/>
  <c r="AF35" i="3"/>
  <c r="AE35" i="3" s="1"/>
  <c r="AF32" i="3"/>
  <c r="AE32" i="3" s="1"/>
  <c r="X32" i="3"/>
  <c r="V26" i="3"/>
  <c r="X26" i="3"/>
  <c r="Y26" i="3" s="1"/>
  <c r="AF26" i="3"/>
  <c r="AE26" i="3" s="1"/>
  <c r="AF25" i="3"/>
  <c r="AE25" i="3" s="1"/>
  <c r="V25" i="3"/>
  <c r="AF21" i="3"/>
  <c r="AE21" i="3" s="1"/>
  <c r="X21" i="3"/>
  <c r="Y21" i="3" s="1"/>
  <c r="V17" i="3"/>
  <c r="AF17" i="3"/>
  <c r="AE17" i="3" s="1"/>
  <c r="AR2225" i="3"/>
  <c r="AS2225" i="3"/>
  <c r="AT2225" i="3" s="1"/>
  <c r="AR2214" i="3"/>
  <c r="AS2214" i="3"/>
  <c r="AT2214" i="3" s="1"/>
  <c r="AR3405" i="3"/>
  <c r="AS3405" i="3"/>
  <c r="AT3405" i="3" s="1"/>
  <c r="AR3383" i="3"/>
  <c r="AS3383" i="3"/>
  <c r="AT3383" i="3" s="1"/>
  <c r="AR3434" i="3"/>
  <c r="AS3434" i="3"/>
  <c r="AT3434" i="3" s="1"/>
  <c r="AR3362" i="3"/>
  <c r="AS3362" i="3"/>
  <c r="AT3362" i="3" s="1"/>
  <c r="J15" i="6"/>
  <c r="AF88" i="3"/>
  <c r="AE88" i="3" s="1"/>
  <c r="AQ88" i="3"/>
  <c r="X88" i="3"/>
  <c r="Y88" i="3" s="1"/>
  <c r="V88" i="3"/>
  <c r="Z1711" i="3"/>
  <c r="Y1711" i="3"/>
  <c r="P1074" i="3"/>
  <c r="Q1074" i="3"/>
  <c r="R1074" i="3"/>
  <c r="T1074" i="3" s="1"/>
  <c r="AE1074" i="3" s="1"/>
  <c r="S1074" i="3"/>
  <c r="U1074" i="3" s="1"/>
  <c r="V1074" i="3" s="1"/>
  <c r="E4" i="8"/>
  <c r="F4" i="8"/>
  <c r="G4" i="8"/>
  <c r="H4" i="8"/>
  <c r="E5" i="8"/>
  <c r="F5" i="8"/>
  <c r="G5" i="8"/>
  <c r="H5" i="8"/>
  <c r="E6" i="8"/>
  <c r="F6" i="8"/>
  <c r="G6" i="8"/>
  <c r="H6" i="8"/>
  <c r="E7" i="8"/>
  <c r="F7" i="8"/>
  <c r="G7" i="8"/>
  <c r="H7" i="8"/>
  <c r="E8" i="8"/>
  <c r="F8" i="8"/>
  <c r="G8" i="8"/>
  <c r="H8" i="8"/>
  <c r="E9" i="8"/>
  <c r="F9" i="8"/>
  <c r="G9" i="8"/>
  <c r="H9" i="8"/>
  <c r="E10" i="8"/>
  <c r="F10" i="8"/>
  <c r="G10" i="8"/>
  <c r="H10" i="8"/>
  <c r="E11" i="8"/>
  <c r="F11" i="8"/>
  <c r="G11" i="8"/>
  <c r="H11" i="8"/>
  <c r="E12" i="8"/>
  <c r="F12" i="8"/>
  <c r="G12" i="8"/>
  <c r="H12" i="8"/>
  <c r="E13" i="8"/>
  <c r="F13" i="8"/>
  <c r="G13" i="8"/>
  <c r="H13" i="8"/>
  <c r="E14" i="8"/>
  <c r="F14" i="8"/>
  <c r="G14" i="8"/>
  <c r="H14" i="8"/>
  <c r="E15" i="8"/>
  <c r="F15" i="8"/>
  <c r="G15" i="8"/>
  <c r="H15" i="8"/>
  <c r="E16" i="8"/>
  <c r="F16" i="8"/>
  <c r="G16" i="8"/>
  <c r="H16" i="8"/>
  <c r="E17" i="8"/>
  <c r="F17" i="8"/>
  <c r="G17" i="8"/>
  <c r="H17" i="8"/>
  <c r="E18" i="8"/>
  <c r="F18" i="8"/>
  <c r="G18" i="8"/>
  <c r="H18" i="8"/>
  <c r="E19" i="8"/>
  <c r="F19" i="8"/>
  <c r="G19" i="8"/>
  <c r="H19" i="8"/>
  <c r="E20" i="8"/>
  <c r="F20" i="8"/>
  <c r="G20" i="8"/>
  <c r="H20" i="8"/>
  <c r="E21" i="8"/>
  <c r="F21" i="8"/>
  <c r="G21" i="8"/>
  <c r="H21" i="8"/>
  <c r="E22" i="8"/>
  <c r="F22" i="8"/>
  <c r="G22" i="8"/>
  <c r="H22" i="8"/>
  <c r="E23" i="8"/>
  <c r="F23" i="8"/>
  <c r="G23" i="8"/>
  <c r="H23" i="8"/>
  <c r="E24" i="8"/>
  <c r="F24" i="8"/>
  <c r="G24" i="8"/>
  <c r="H24" i="8"/>
  <c r="E25" i="8"/>
  <c r="F25" i="8"/>
  <c r="G25" i="8"/>
  <c r="H25" i="8"/>
  <c r="B6" i="2"/>
  <c r="T5" i="6"/>
  <c r="J5" i="6"/>
  <c r="B17" i="6"/>
  <c r="W5" i="6"/>
  <c r="R1000" i="5"/>
  <c r="S1000" i="5"/>
  <c r="Y1000" i="5" s="1"/>
  <c r="R999" i="5"/>
  <c r="S999" i="5"/>
  <c r="Y999" i="5" s="1"/>
  <c r="R998" i="5"/>
  <c r="S998" i="5"/>
  <c r="Y998" i="5" s="1"/>
  <c r="R997" i="5"/>
  <c r="S997" i="5"/>
  <c r="Y997" i="5" s="1"/>
  <c r="R996" i="5"/>
  <c r="S996" i="5"/>
  <c r="Y996" i="5" s="1"/>
  <c r="R995" i="5"/>
  <c r="S995" i="5"/>
  <c r="Y995" i="5" s="1"/>
  <c r="R994" i="5"/>
  <c r="S994" i="5"/>
  <c r="Y994" i="5" s="1"/>
  <c r="R993" i="5"/>
  <c r="S993" i="5"/>
  <c r="Y993" i="5" s="1"/>
  <c r="R992" i="5"/>
  <c r="S992" i="5"/>
  <c r="Y992" i="5" s="1"/>
  <c r="R991" i="5"/>
  <c r="S991" i="5"/>
  <c r="Y991" i="5" s="1"/>
  <c r="R990" i="5"/>
  <c r="S990" i="5"/>
  <c r="Y990" i="5" s="1"/>
  <c r="R989" i="5"/>
  <c r="S989" i="5"/>
  <c r="Y989" i="5" s="1"/>
  <c r="R988" i="5"/>
  <c r="S988" i="5"/>
  <c r="Y988" i="5" s="1"/>
  <c r="R987" i="5"/>
  <c r="S987" i="5"/>
  <c r="Y987" i="5" s="1"/>
  <c r="R986" i="5"/>
  <c r="S986" i="5"/>
  <c r="Y986" i="5" s="1"/>
  <c r="R985" i="5"/>
  <c r="S985" i="5"/>
  <c r="Y985" i="5" s="1"/>
  <c r="R984" i="5"/>
  <c r="S984" i="5"/>
  <c r="Y984" i="5" s="1"/>
  <c r="R983" i="5"/>
  <c r="S983" i="5"/>
  <c r="Y983" i="5" s="1"/>
  <c r="R982" i="5"/>
  <c r="S982" i="5"/>
  <c r="Y982" i="5" s="1"/>
  <c r="R981" i="5"/>
  <c r="S981" i="5"/>
  <c r="Y981" i="5" s="1"/>
  <c r="R980" i="5"/>
  <c r="S980" i="5"/>
  <c r="Y980" i="5" s="1"/>
  <c r="R979" i="5"/>
  <c r="S979" i="5"/>
  <c r="Y979" i="5" s="1"/>
  <c r="R978" i="5"/>
  <c r="S978" i="5"/>
  <c r="Y978" i="5" s="1"/>
  <c r="R977" i="5"/>
  <c r="S977" i="5"/>
  <c r="Y977" i="5" s="1"/>
  <c r="R976" i="5"/>
  <c r="S976" i="5"/>
  <c r="Y976" i="5" s="1"/>
  <c r="R975" i="5"/>
  <c r="S975" i="5"/>
  <c r="Y975" i="5" s="1"/>
  <c r="R974" i="5"/>
  <c r="S974" i="5"/>
  <c r="Y974" i="5" s="1"/>
  <c r="R973" i="5"/>
  <c r="S973" i="5"/>
  <c r="Y973" i="5" s="1"/>
  <c r="R972" i="5"/>
  <c r="S972" i="5"/>
  <c r="Y972" i="5" s="1"/>
  <c r="R971" i="5"/>
  <c r="S971" i="5"/>
  <c r="Y971" i="5" s="1"/>
  <c r="R970" i="5"/>
  <c r="S970" i="5"/>
  <c r="Y970" i="5" s="1"/>
  <c r="R969" i="5"/>
  <c r="S969" i="5"/>
  <c r="Y969" i="5" s="1"/>
  <c r="R968" i="5"/>
  <c r="S968" i="5"/>
  <c r="Y968" i="5" s="1"/>
  <c r="R967" i="5"/>
  <c r="S967" i="5"/>
  <c r="Y967" i="5" s="1"/>
  <c r="R966" i="5"/>
  <c r="S966" i="5"/>
  <c r="Y966" i="5" s="1"/>
  <c r="R965" i="5"/>
  <c r="S965" i="5"/>
  <c r="Y965" i="5" s="1"/>
  <c r="R964" i="5"/>
  <c r="S964" i="5"/>
  <c r="Y964" i="5" s="1"/>
  <c r="R963" i="5"/>
  <c r="S963" i="5"/>
  <c r="Y963" i="5" s="1"/>
  <c r="R962" i="5"/>
  <c r="S962" i="5"/>
  <c r="Y962" i="5" s="1"/>
  <c r="R961" i="5"/>
  <c r="S961" i="5"/>
  <c r="Y961" i="5" s="1"/>
  <c r="R960" i="5"/>
  <c r="S960" i="5"/>
  <c r="Y960" i="5" s="1"/>
  <c r="R959" i="5"/>
  <c r="S959" i="5"/>
  <c r="Y959" i="5" s="1"/>
  <c r="R958" i="5"/>
  <c r="S958" i="5"/>
  <c r="Y958" i="5" s="1"/>
  <c r="R957" i="5"/>
  <c r="S957" i="5"/>
  <c r="Y957" i="5" s="1"/>
  <c r="R956" i="5"/>
  <c r="S956" i="5"/>
  <c r="Y956" i="5" s="1"/>
  <c r="R955" i="5"/>
  <c r="S955" i="5"/>
  <c r="Y955" i="5" s="1"/>
  <c r="R954" i="5"/>
  <c r="S954" i="5"/>
  <c r="Y954" i="5" s="1"/>
  <c r="R953" i="5"/>
  <c r="S953" i="5"/>
  <c r="Y953" i="5" s="1"/>
  <c r="R952" i="5"/>
  <c r="S952" i="5"/>
  <c r="Y952" i="5" s="1"/>
  <c r="R951" i="5"/>
  <c r="S951" i="5"/>
  <c r="Y951" i="5" s="1"/>
  <c r="R950" i="5"/>
  <c r="S950" i="5"/>
  <c r="Y950" i="5" s="1"/>
  <c r="R949" i="5"/>
  <c r="S949" i="5"/>
  <c r="Y949" i="5" s="1"/>
  <c r="R948" i="5"/>
  <c r="S948" i="5"/>
  <c r="Y948" i="5" s="1"/>
  <c r="R947" i="5"/>
  <c r="S947" i="5"/>
  <c r="Y947" i="5" s="1"/>
  <c r="R946" i="5"/>
  <c r="S946" i="5"/>
  <c r="Y946" i="5" s="1"/>
  <c r="R945" i="5"/>
  <c r="S945" i="5"/>
  <c r="Y945" i="5" s="1"/>
  <c r="R944" i="5"/>
  <c r="S944" i="5"/>
  <c r="Y944" i="5" s="1"/>
  <c r="R943" i="5"/>
  <c r="S943" i="5"/>
  <c r="Y943" i="5" s="1"/>
  <c r="R942" i="5"/>
  <c r="S942" i="5"/>
  <c r="Y942" i="5" s="1"/>
  <c r="R941" i="5"/>
  <c r="S941" i="5"/>
  <c r="Y941" i="5" s="1"/>
  <c r="R940" i="5"/>
  <c r="S940" i="5"/>
  <c r="Y940" i="5" s="1"/>
  <c r="R939" i="5"/>
  <c r="S939" i="5"/>
  <c r="Y939" i="5" s="1"/>
  <c r="R938" i="5"/>
  <c r="S938" i="5"/>
  <c r="Y938" i="5" s="1"/>
  <c r="R937" i="5"/>
  <c r="S937" i="5"/>
  <c r="Y937" i="5" s="1"/>
  <c r="R936" i="5"/>
  <c r="S936" i="5"/>
  <c r="Y936" i="5" s="1"/>
  <c r="R935" i="5"/>
  <c r="S935" i="5"/>
  <c r="Y935" i="5" s="1"/>
  <c r="R934" i="5"/>
  <c r="S934" i="5"/>
  <c r="Y934" i="5" s="1"/>
  <c r="R933" i="5"/>
  <c r="S933" i="5"/>
  <c r="Y933" i="5" s="1"/>
  <c r="R932" i="5"/>
  <c r="S932" i="5"/>
  <c r="Y932" i="5" s="1"/>
  <c r="R931" i="5"/>
  <c r="S931" i="5"/>
  <c r="Y931" i="5" s="1"/>
  <c r="R930" i="5"/>
  <c r="S930" i="5"/>
  <c r="Y930" i="5" s="1"/>
  <c r="R929" i="5"/>
  <c r="S929" i="5"/>
  <c r="Y929" i="5" s="1"/>
  <c r="R928" i="5"/>
  <c r="S928" i="5"/>
  <c r="Y928" i="5" s="1"/>
  <c r="R927" i="5"/>
  <c r="S927" i="5"/>
  <c r="Y927" i="5" s="1"/>
  <c r="R926" i="5"/>
  <c r="S926" i="5"/>
  <c r="Y926" i="5" s="1"/>
  <c r="R925" i="5"/>
  <c r="S925" i="5"/>
  <c r="Y925" i="5" s="1"/>
  <c r="R924" i="5"/>
  <c r="S924" i="5"/>
  <c r="Y924" i="5" s="1"/>
  <c r="R923" i="5"/>
  <c r="S923" i="5"/>
  <c r="Y923" i="5" s="1"/>
  <c r="R922" i="5"/>
  <c r="S922" i="5"/>
  <c r="Y922" i="5" s="1"/>
  <c r="R921" i="5"/>
  <c r="S921" i="5"/>
  <c r="Y921" i="5" s="1"/>
  <c r="R920" i="5"/>
  <c r="S920" i="5"/>
  <c r="Y920" i="5" s="1"/>
  <c r="R919" i="5"/>
  <c r="S919" i="5"/>
  <c r="Y919" i="5" s="1"/>
  <c r="R918" i="5"/>
  <c r="S918" i="5"/>
  <c r="Y918" i="5" s="1"/>
  <c r="R917" i="5"/>
  <c r="S917" i="5"/>
  <c r="Y917" i="5" s="1"/>
  <c r="R916" i="5"/>
  <c r="S916" i="5"/>
  <c r="Y916" i="5" s="1"/>
  <c r="R915" i="5"/>
  <c r="S915" i="5"/>
  <c r="Y915" i="5" s="1"/>
  <c r="R914" i="5"/>
  <c r="S914" i="5"/>
  <c r="Y914" i="5" s="1"/>
  <c r="R913" i="5"/>
  <c r="S913" i="5"/>
  <c r="Y913" i="5" s="1"/>
  <c r="R912" i="5"/>
  <c r="S912" i="5"/>
  <c r="Y912" i="5" s="1"/>
  <c r="R911" i="5"/>
  <c r="S911" i="5"/>
  <c r="Y911" i="5" s="1"/>
  <c r="R910" i="5"/>
  <c r="S910" i="5"/>
  <c r="Y910" i="5" s="1"/>
  <c r="R909" i="5"/>
  <c r="S909" i="5"/>
  <c r="Y909" i="5" s="1"/>
  <c r="R908" i="5"/>
  <c r="S908" i="5"/>
  <c r="Y908" i="5" s="1"/>
  <c r="R907" i="5"/>
  <c r="S907" i="5"/>
  <c r="Y907" i="5" s="1"/>
  <c r="R906" i="5"/>
  <c r="S906" i="5"/>
  <c r="Y906" i="5" s="1"/>
  <c r="R905" i="5"/>
  <c r="S905" i="5"/>
  <c r="Y905" i="5" s="1"/>
  <c r="R904" i="5"/>
  <c r="S904" i="5"/>
  <c r="Y904" i="5" s="1"/>
  <c r="R903" i="5"/>
  <c r="S903" i="5"/>
  <c r="Y903" i="5" s="1"/>
  <c r="R902" i="5"/>
  <c r="S902" i="5"/>
  <c r="Y902" i="5" s="1"/>
  <c r="R901" i="5"/>
  <c r="S901" i="5"/>
  <c r="Y901" i="5" s="1"/>
  <c r="R900" i="5"/>
  <c r="S900" i="5"/>
  <c r="Y900" i="5" s="1"/>
  <c r="R899" i="5"/>
  <c r="S899" i="5"/>
  <c r="Y899" i="5" s="1"/>
  <c r="R898" i="5"/>
  <c r="S898" i="5"/>
  <c r="Y898" i="5" s="1"/>
  <c r="R897" i="5"/>
  <c r="S897" i="5"/>
  <c r="Y897" i="5" s="1"/>
  <c r="R896" i="5"/>
  <c r="S896" i="5"/>
  <c r="Y896" i="5" s="1"/>
  <c r="R895" i="5"/>
  <c r="S895" i="5"/>
  <c r="Y895" i="5" s="1"/>
  <c r="R894" i="5"/>
  <c r="S894" i="5"/>
  <c r="Y894" i="5" s="1"/>
  <c r="R893" i="5"/>
  <c r="S893" i="5"/>
  <c r="Y893" i="5" s="1"/>
  <c r="R892" i="5"/>
  <c r="S892" i="5"/>
  <c r="Y892" i="5" s="1"/>
  <c r="R891" i="5"/>
  <c r="S891" i="5"/>
  <c r="Y891" i="5" s="1"/>
  <c r="R890" i="5"/>
  <c r="S890" i="5"/>
  <c r="Y890" i="5" s="1"/>
  <c r="R889" i="5"/>
  <c r="S889" i="5"/>
  <c r="Y889" i="5" s="1"/>
  <c r="R888" i="5"/>
  <c r="S888" i="5"/>
  <c r="Y888" i="5" s="1"/>
  <c r="R887" i="5"/>
  <c r="S887" i="5"/>
  <c r="Y887" i="5" s="1"/>
  <c r="R886" i="5"/>
  <c r="S886" i="5"/>
  <c r="Y886" i="5" s="1"/>
  <c r="R885" i="5"/>
  <c r="S885" i="5"/>
  <c r="Y885" i="5" s="1"/>
  <c r="R884" i="5"/>
  <c r="S884" i="5"/>
  <c r="Y884" i="5" s="1"/>
  <c r="R883" i="5"/>
  <c r="S883" i="5"/>
  <c r="Y883" i="5" s="1"/>
  <c r="R882" i="5"/>
  <c r="S882" i="5"/>
  <c r="Y882" i="5" s="1"/>
  <c r="R881" i="5"/>
  <c r="S881" i="5"/>
  <c r="Y881" i="5" s="1"/>
  <c r="R880" i="5"/>
  <c r="S880" i="5"/>
  <c r="Y880" i="5" s="1"/>
  <c r="R879" i="5"/>
  <c r="S879" i="5"/>
  <c r="Y879" i="5" s="1"/>
  <c r="R878" i="5"/>
  <c r="S878" i="5"/>
  <c r="Y878" i="5" s="1"/>
  <c r="R877" i="5"/>
  <c r="S877" i="5"/>
  <c r="Y877" i="5" s="1"/>
  <c r="R876" i="5"/>
  <c r="S876" i="5"/>
  <c r="Y876" i="5" s="1"/>
  <c r="R875" i="5"/>
  <c r="S875" i="5"/>
  <c r="Y875" i="5" s="1"/>
  <c r="R874" i="5"/>
  <c r="S874" i="5"/>
  <c r="Y874" i="5" s="1"/>
  <c r="R873" i="5"/>
  <c r="S873" i="5"/>
  <c r="Y873" i="5" s="1"/>
  <c r="R872" i="5"/>
  <c r="S872" i="5"/>
  <c r="Y872" i="5" s="1"/>
  <c r="R871" i="5"/>
  <c r="S871" i="5"/>
  <c r="Y871" i="5" s="1"/>
  <c r="R870" i="5"/>
  <c r="S870" i="5"/>
  <c r="Y870" i="5" s="1"/>
  <c r="R869" i="5"/>
  <c r="S869" i="5"/>
  <c r="Y869" i="5" s="1"/>
  <c r="R868" i="5"/>
  <c r="S868" i="5"/>
  <c r="Y868" i="5" s="1"/>
  <c r="R867" i="5"/>
  <c r="S867" i="5"/>
  <c r="Y867" i="5" s="1"/>
  <c r="R866" i="5"/>
  <c r="S866" i="5"/>
  <c r="Y866" i="5" s="1"/>
  <c r="R865" i="5"/>
  <c r="S865" i="5"/>
  <c r="Y865" i="5" s="1"/>
  <c r="R864" i="5"/>
  <c r="S864" i="5"/>
  <c r="Y864" i="5" s="1"/>
  <c r="R863" i="5"/>
  <c r="S863" i="5"/>
  <c r="Y863" i="5" s="1"/>
  <c r="R862" i="5"/>
  <c r="S862" i="5"/>
  <c r="Y862" i="5" s="1"/>
  <c r="R861" i="5"/>
  <c r="S861" i="5"/>
  <c r="Y861" i="5" s="1"/>
  <c r="R860" i="5"/>
  <c r="S860" i="5"/>
  <c r="Y860" i="5" s="1"/>
  <c r="R859" i="5"/>
  <c r="S859" i="5"/>
  <c r="Y859" i="5" s="1"/>
  <c r="R858" i="5"/>
  <c r="S858" i="5"/>
  <c r="Y858" i="5" s="1"/>
  <c r="R857" i="5"/>
  <c r="S857" i="5"/>
  <c r="Y857" i="5" s="1"/>
  <c r="R856" i="5"/>
  <c r="S856" i="5"/>
  <c r="Y856" i="5" s="1"/>
  <c r="R855" i="5"/>
  <c r="S855" i="5"/>
  <c r="Y855" i="5" s="1"/>
  <c r="R854" i="5"/>
  <c r="S854" i="5"/>
  <c r="Y854" i="5" s="1"/>
  <c r="R853" i="5"/>
  <c r="S853" i="5"/>
  <c r="Y853" i="5" s="1"/>
  <c r="R852" i="5"/>
  <c r="S852" i="5"/>
  <c r="Y852" i="5" s="1"/>
  <c r="R851" i="5"/>
  <c r="S851" i="5"/>
  <c r="Y851" i="5" s="1"/>
  <c r="R850" i="5"/>
  <c r="S850" i="5"/>
  <c r="Y850" i="5" s="1"/>
  <c r="R849" i="5"/>
  <c r="S849" i="5"/>
  <c r="Y849" i="5" s="1"/>
  <c r="R848" i="5"/>
  <c r="S848" i="5"/>
  <c r="Y848" i="5" s="1"/>
  <c r="R847" i="5"/>
  <c r="S847" i="5"/>
  <c r="Y847" i="5" s="1"/>
  <c r="R846" i="5"/>
  <c r="S846" i="5"/>
  <c r="Y846" i="5" s="1"/>
  <c r="R845" i="5"/>
  <c r="S845" i="5"/>
  <c r="Y845" i="5" s="1"/>
  <c r="R844" i="5"/>
  <c r="S844" i="5"/>
  <c r="Y844" i="5" s="1"/>
  <c r="R843" i="5"/>
  <c r="S843" i="5"/>
  <c r="Y843" i="5" s="1"/>
  <c r="R842" i="5"/>
  <c r="S842" i="5"/>
  <c r="Y842" i="5" s="1"/>
  <c r="R841" i="5"/>
  <c r="S841" i="5"/>
  <c r="Y841" i="5" s="1"/>
  <c r="R840" i="5"/>
  <c r="S840" i="5"/>
  <c r="Y840" i="5" s="1"/>
  <c r="R839" i="5"/>
  <c r="S839" i="5"/>
  <c r="Y839" i="5" s="1"/>
  <c r="R838" i="5"/>
  <c r="S838" i="5"/>
  <c r="Y838" i="5" s="1"/>
  <c r="R837" i="5"/>
  <c r="S837" i="5"/>
  <c r="Y837" i="5" s="1"/>
  <c r="R836" i="5"/>
  <c r="S836" i="5"/>
  <c r="Y836" i="5" s="1"/>
  <c r="R835" i="5"/>
  <c r="S835" i="5"/>
  <c r="Y835" i="5" s="1"/>
  <c r="R834" i="5"/>
  <c r="S834" i="5"/>
  <c r="Y834" i="5" s="1"/>
  <c r="R833" i="5"/>
  <c r="S833" i="5"/>
  <c r="Y833" i="5" s="1"/>
  <c r="R832" i="5"/>
  <c r="S832" i="5"/>
  <c r="Y832" i="5" s="1"/>
  <c r="R831" i="5"/>
  <c r="S831" i="5"/>
  <c r="Y831" i="5" s="1"/>
  <c r="R830" i="5"/>
  <c r="S830" i="5"/>
  <c r="Y830" i="5" s="1"/>
  <c r="R829" i="5"/>
  <c r="S829" i="5"/>
  <c r="Y829" i="5" s="1"/>
  <c r="R828" i="5"/>
  <c r="S828" i="5"/>
  <c r="Y828" i="5" s="1"/>
  <c r="R827" i="5"/>
  <c r="S827" i="5"/>
  <c r="Y827" i="5" s="1"/>
  <c r="R826" i="5"/>
  <c r="S826" i="5"/>
  <c r="Y826" i="5" s="1"/>
  <c r="R825" i="5"/>
  <c r="S825" i="5"/>
  <c r="Y825" i="5" s="1"/>
  <c r="R824" i="5"/>
  <c r="S824" i="5"/>
  <c r="Y824" i="5" s="1"/>
  <c r="R823" i="5"/>
  <c r="S823" i="5"/>
  <c r="Y823" i="5" s="1"/>
  <c r="R822" i="5"/>
  <c r="S822" i="5"/>
  <c r="Y822" i="5" s="1"/>
  <c r="R821" i="5"/>
  <c r="S821" i="5"/>
  <c r="Y821" i="5" s="1"/>
  <c r="R820" i="5"/>
  <c r="S820" i="5"/>
  <c r="Y820" i="5" s="1"/>
  <c r="R819" i="5"/>
  <c r="S819" i="5"/>
  <c r="Y819" i="5" s="1"/>
  <c r="R818" i="5"/>
  <c r="S818" i="5"/>
  <c r="Y818" i="5" s="1"/>
  <c r="R817" i="5"/>
  <c r="S817" i="5"/>
  <c r="Y817" i="5" s="1"/>
  <c r="R816" i="5"/>
  <c r="S816" i="5"/>
  <c r="Y816" i="5" s="1"/>
  <c r="R815" i="5"/>
  <c r="S815" i="5"/>
  <c r="Y815" i="5" s="1"/>
  <c r="R814" i="5"/>
  <c r="S814" i="5"/>
  <c r="Y814" i="5" s="1"/>
  <c r="R813" i="5"/>
  <c r="S813" i="5"/>
  <c r="Y813" i="5" s="1"/>
  <c r="R812" i="5"/>
  <c r="S812" i="5"/>
  <c r="Y812" i="5" s="1"/>
  <c r="R811" i="5"/>
  <c r="S811" i="5"/>
  <c r="Y811" i="5" s="1"/>
  <c r="R810" i="5"/>
  <c r="S810" i="5"/>
  <c r="Y810" i="5" s="1"/>
  <c r="R809" i="5"/>
  <c r="S809" i="5"/>
  <c r="Y809" i="5" s="1"/>
  <c r="R808" i="5"/>
  <c r="S808" i="5"/>
  <c r="Y808" i="5" s="1"/>
  <c r="R807" i="5"/>
  <c r="S807" i="5"/>
  <c r="Y807" i="5" s="1"/>
  <c r="R806" i="5"/>
  <c r="S806" i="5"/>
  <c r="Y806" i="5" s="1"/>
  <c r="R805" i="5"/>
  <c r="S805" i="5"/>
  <c r="Y805" i="5" s="1"/>
  <c r="R804" i="5"/>
  <c r="S804" i="5"/>
  <c r="Y804" i="5" s="1"/>
  <c r="R803" i="5"/>
  <c r="S803" i="5"/>
  <c r="Y803" i="5" s="1"/>
  <c r="R802" i="5"/>
  <c r="S802" i="5"/>
  <c r="Y802" i="5" s="1"/>
  <c r="R801" i="5"/>
  <c r="S801" i="5"/>
  <c r="Y801" i="5" s="1"/>
  <c r="R800" i="5"/>
  <c r="S800" i="5"/>
  <c r="Y800" i="5" s="1"/>
  <c r="R799" i="5"/>
  <c r="S799" i="5"/>
  <c r="Y799" i="5" s="1"/>
  <c r="R798" i="5"/>
  <c r="S798" i="5"/>
  <c r="Y798" i="5" s="1"/>
  <c r="R797" i="5"/>
  <c r="S797" i="5"/>
  <c r="Y797" i="5" s="1"/>
  <c r="R796" i="5"/>
  <c r="S796" i="5"/>
  <c r="Y796" i="5" s="1"/>
  <c r="R795" i="5"/>
  <c r="S795" i="5"/>
  <c r="Y795" i="5" s="1"/>
  <c r="R794" i="5"/>
  <c r="S794" i="5"/>
  <c r="Y794" i="5" s="1"/>
  <c r="R793" i="5"/>
  <c r="S793" i="5"/>
  <c r="Y793" i="5" s="1"/>
  <c r="R792" i="5"/>
  <c r="S792" i="5"/>
  <c r="Y792" i="5" s="1"/>
  <c r="R791" i="5"/>
  <c r="S791" i="5"/>
  <c r="Y791" i="5" s="1"/>
  <c r="R790" i="5"/>
  <c r="S790" i="5"/>
  <c r="Y790" i="5" s="1"/>
  <c r="R789" i="5"/>
  <c r="S789" i="5"/>
  <c r="Y789" i="5" s="1"/>
  <c r="R788" i="5"/>
  <c r="S788" i="5"/>
  <c r="Y788" i="5" s="1"/>
  <c r="R787" i="5"/>
  <c r="S787" i="5"/>
  <c r="Y787" i="5" s="1"/>
  <c r="R786" i="5"/>
  <c r="S786" i="5"/>
  <c r="Y786" i="5" s="1"/>
  <c r="R785" i="5"/>
  <c r="S785" i="5"/>
  <c r="Y785" i="5" s="1"/>
  <c r="R784" i="5"/>
  <c r="S784" i="5"/>
  <c r="Y784" i="5" s="1"/>
  <c r="R783" i="5"/>
  <c r="S783" i="5"/>
  <c r="Y783" i="5" s="1"/>
  <c r="R782" i="5"/>
  <c r="S782" i="5"/>
  <c r="Y782" i="5" s="1"/>
  <c r="R781" i="5"/>
  <c r="S781" i="5"/>
  <c r="Y781" i="5" s="1"/>
  <c r="R780" i="5"/>
  <c r="S780" i="5"/>
  <c r="Y780" i="5" s="1"/>
  <c r="R779" i="5"/>
  <c r="S779" i="5"/>
  <c r="Y779" i="5" s="1"/>
  <c r="R778" i="5"/>
  <c r="S778" i="5"/>
  <c r="Y778" i="5" s="1"/>
  <c r="R777" i="5"/>
  <c r="S777" i="5"/>
  <c r="Y777" i="5" s="1"/>
  <c r="R776" i="5"/>
  <c r="S776" i="5"/>
  <c r="Y776" i="5" s="1"/>
  <c r="R775" i="5"/>
  <c r="S775" i="5"/>
  <c r="Y775" i="5" s="1"/>
  <c r="R774" i="5"/>
  <c r="S774" i="5"/>
  <c r="Y774" i="5" s="1"/>
  <c r="R773" i="5"/>
  <c r="S773" i="5"/>
  <c r="Y773" i="5" s="1"/>
  <c r="R772" i="5"/>
  <c r="S772" i="5"/>
  <c r="Y772" i="5" s="1"/>
  <c r="R771" i="5"/>
  <c r="S771" i="5"/>
  <c r="Y771" i="5" s="1"/>
  <c r="R770" i="5"/>
  <c r="S770" i="5"/>
  <c r="Y770" i="5" s="1"/>
  <c r="R769" i="5"/>
  <c r="S769" i="5"/>
  <c r="Y769" i="5" s="1"/>
  <c r="R768" i="5"/>
  <c r="S768" i="5"/>
  <c r="Y768" i="5" s="1"/>
  <c r="R767" i="5"/>
  <c r="S767" i="5"/>
  <c r="Y767" i="5" s="1"/>
  <c r="R766" i="5"/>
  <c r="S766" i="5"/>
  <c r="Y766" i="5" s="1"/>
  <c r="R765" i="5"/>
  <c r="S765" i="5"/>
  <c r="Y765" i="5" s="1"/>
  <c r="R764" i="5"/>
  <c r="S764" i="5"/>
  <c r="Y764" i="5" s="1"/>
  <c r="R763" i="5"/>
  <c r="S763" i="5"/>
  <c r="Y763" i="5" s="1"/>
  <c r="R762" i="5"/>
  <c r="S762" i="5"/>
  <c r="Y762" i="5" s="1"/>
  <c r="R761" i="5"/>
  <c r="S761" i="5"/>
  <c r="Y761" i="5" s="1"/>
  <c r="R760" i="5"/>
  <c r="S760" i="5"/>
  <c r="Y760" i="5" s="1"/>
  <c r="R759" i="5"/>
  <c r="S759" i="5"/>
  <c r="Y759" i="5" s="1"/>
  <c r="R758" i="5"/>
  <c r="S758" i="5"/>
  <c r="Y758" i="5" s="1"/>
  <c r="R757" i="5"/>
  <c r="S757" i="5"/>
  <c r="Y757" i="5" s="1"/>
  <c r="R756" i="5"/>
  <c r="S756" i="5"/>
  <c r="Y756" i="5" s="1"/>
  <c r="R755" i="5"/>
  <c r="S755" i="5"/>
  <c r="Y755" i="5" s="1"/>
  <c r="R754" i="5"/>
  <c r="S754" i="5"/>
  <c r="Y754" i="5" s="1"/>
  <c r="R753" i="5"/>
  <c r="S753" i="5"/>
  <c r="Y753" i="5" s="1"/>
  <c r="R752" i="5"/>
  <c r="S752" i="5"/>
  <c r="Y752" i="5" s="1"/>
  <c r="R751" i="5"/>
  <c r="S751" i="5"/>
  <c r="Y751" i="5" s="1"/>
  <c r="R750" i="5"/>
  <c r="S750" i="5"/>
  <c r="Y750" i="5" s="1"/>
  <c r="R749" i="5"/>
  <c r="S749" i="5"/>
  <c r="Y749" i="5" s="1"/>
  <c r="R748" i="5"/>
  <c r="S748" i="5"/>
  <c r="Y748" i="5" s="1"/>
  <c r="R747" i="5"/>
  <c r="S747" i="5"/>
  <c r="Y747" i="5" s="1"/>
  <c r="R746" i="5"/>
  <c r="S746" i="5"/>
  <c r="Y746" i="5" s="1"/>
  <c r="R745" i="5"/>
  <c r="S745" i="5"/>
  <c r="Y745" i="5" s="1"/>
  <c r="R744" i="5"/>
  <c r="S744" i="5"/>
  <c r="Y744" i="5" s="1"/>
  <c r="R743" i="5"/>
  <c r="S743" i="5"/>
  <c r="Y743" i="5" s="1"/>
  <c r="R742" i="5"/>
  <c r="S742" i="5"/>
  <c r="Y742" i="5" s="1"/>
  <c r="R741" i="5"/>
  <c r="S741" i="5"/>
  <c r="Y741" i="5" s="1"/>
  <c r="R740" i="5"/>
  <c r="S740" i="5"/>
  <c r="Y740" i="5" s="1"/>
  <c r="R739" i="5"/>
  <c r="S739" i="5"/>
  <c r="Y739" i="5" s="1"/>
  <c r="R738" i="5"/>
  <c r="S738" i="5"/>
  <c r="Y738" i="5" s="1"/>
  <c r="R737" i="5"/>
  <c r="S737" i="5"/>
  <c r="Y737" i="5" s="1"/>
  <c r="R736" i="5"/>
  <c r="S736" i="5"/>
  <c r="Y736" i="5" s="1"/>
  <c r="R735" i="5"/>
  <c r="S735" i="5"/>
  <c r="Y735" i="5" s="1"/>
  <c r="R734" i="5"/>
  <c r="S734" i="5"/>
  <c r="Y734" i="5" s="1"/>
  <c r="R733" i="5"/>
  <c r="S733" i="5"/>
  <c r="Y733" i="5" s="1"/>
  <c r="R732" i="5"/>
  <c r="S732" i="5"/>
  <c r="Y732" i="5" s="1"/>
  <c r="R731" i="5"/>
  <c r="S731" i="5"/>
  <c r="Y731" i="5" s="1"/>
  <c r="R730" i="5"/>
  <c r="S730" i="5"/>
  <c r="Y730" i="5" s="1"/>
  <c r="R729" i="5"/>
  <c r="S729" i="5"/>
  <c r="Y729" i="5" s="1"/>
  <c r="R728" i="5"/>
  <c r="S728" i="5"/>
  <c r="Y728" i="5" s="1"/>
  <c r="R727" i="5"/>
  <c r="S727" i="5"/>
  <c r="Y727" i="5" s="1"/>
  <c r="R726" i="5"/>
  <c r="S726" i="5"/>
  <c r="Y726" i="5" s="1"/>
  <c r="R725" i="5"/>
  <c r="S725" i="5"/>
  <c r="Y725" i="5" s="1"/>
  <c r="R724" i="5"/>
  <c r="S724" i="5"/>
  <c r="Y724" i="5" s="1"/>
  <c r="R723" i="5"/>
  <c r="S723" i="5"/>
  <c r="Y723" i="5" s="1"/>
  <c r="R722" i="5"/>
  <c r="S722" i="5"/>
  <c r="Y722" i="5" s="1"/>
  <c r="R721" i="5"/>
  <c r="S721" i="5"/>
  <c r="Y721" i="5" s="1"/>
  <c r="R720" i="5"/>
  <c r="S720" i="5"/>
  <c r="Y720" i="5" s="1"/>
  <c r="R719" i="5"/>
  <c r="S719" i="5"/>
  <c r="Y719" i="5" s="1"/>
  <c r="R718" i="5"/>
  <c r="S718" i="5"/>
  <c r="Y718" i="5" s="1"/>
  <c r="R717" i="5"/>
  <c r="S717" i="5"/>
  <c r="Y717" i="5" s="1"/>
  <c r="R716" i="5"/>
  <c r="S716" i="5"/>
  <c r="Y716" i="5" s="1"/>
  <c r="R715" i="5"/>
  <c r="S715" i="5"/>
  <c r="Y715" i="5" s="1"/>
  <c r="R714" i="5"/>
  <c r="S714" i="5"/>
  <c r="Y714" i="5" s="1"/>
  <c r="R713" i="5"/>
  <c r="S713" i="5"/>
  <c r="Y713" i="5" s="1"/>
  <c r="R712" i="5"/>
  <c r="S712" i="5"/>
  <c r="Y712" i="5" s="1"/>
  <c r="R711" i="5"/>
  <c r="S711" i="5"/>
  <c r="Y711" i="5" s="1"/>
  <c r="R710" i="5"/>
  <c r="S710" i="5"/>
  <c r="Y710" i="5" s="1"/>
  <c r="R709" i="5"/>
  <c r="S709" i="5"/>
  <c r="Y709" i="5" s="1"/>
  <c r="R708" i="5"/>
  <c r="S708" i="5"/>
  <c r="Y708" i="5" s="1"/>
  <c r="R707" i="5"/>
  <c r="S707" i="5"/>
  <c r="Y707" i="5" s="1"/>
  <c r="R706" i="5"/>
  <c r="S706" i="5"/>
  <c r="Y706" i="5" s="1"/>
  <c r="R705" i="5"/>
  <c r="S705" i="5"/>
  <c r="Y705" i="5" s="1"/>
  <c r="R704" i="5"/>
  <c r="S704" i="5"/>
  <c r="Y704" i="5" s="1"/>
  <c r="R703" i="5"/>
  <c r="S703" i="5"/>
  <c r="Y703" i="5" s="1"/>
  <c r="R702" i="5"/>
  <c r="S702" i="5"/>
  <c r="Y702" i="5" s="1"/>
  <c r="R701" i="5"/>
  <c r="S701" i="5"/>
  <c r="Y701" i="5" s="1"/>
  <c r="R700" i="5"/>
  <c r="S700" i="5"/>
  <c r="Y700" i="5" s="1"/>
  <c r="R699" i="5"/>
  <c r="S699" i="5"/>
  <c r="Y699" i="5" s="1"/>
  <c r="R698" i="5"/>
  <c r="S698" i="5"/>
  <c r="Y698" i="5" s="1"/>
  <c r="R697" i="5"/>
  <c r="S697" i="5"/>
  <c r="Y697" i="5" s="1"/>
  <c r="R696" i="5"/>
  <c r="S696" i="5"/>
  <c r="Y696" i="5" s="1"/>
  <c r="R695" i="5"/>
  <c r="S695" i="5"/>
  <c r="Y695" i="5" s="1"/>
  <c r="R694" i="5"/>
  <c r="S694" i="5"/>
  <c r="Y694" i="5" s="1"/>
  <c r="R693" i="5"/>
  <c r="S693" i="5"/>
  <c r="Y693" i="5" s="1"/>
  <c r="R692" i="5"/>
  <c r="S692" i="5"/>
  <c r="Y692" i="5" s="1"/>
  <c r="R691" i="5"/>
  <c r="S691" i="5"/>
  <c r="Y691" i="5" s="1"/>
  <c r="R690" i="5"/>
  <c r="S690" i="5"/>
  <c r="Y690" i="5" s="1"/>
  <c r="R689" i="5"/>
  <c r="S689" i="5"/>
  <c r="Y689" i="5" s="1"/>
  <c r="R688" i="5"/>
  <c r="S688" i="5"/>
  <c r="Y688" i="5" s="1"/>
  <c r="R687" i="5"/>
  <c r="S687" i="5"/>
  <c r="Y687" i="5" s="1"/>
  <c r="R686" i="5"/>
  <c r="S686" i="5"/>
  <c r="Y686" i="5" s="1"/>
  <c r="R685" i="5"/>
  <c r="S685" i="5"/>
  <c r="Y685" i="5" s="1"/>
  <c r="R684" i="5"/>
  <c r="S684" i="5"/>
  <c r="Y684" i="5" s="1"/>
  <c r="R683" i="5"/>
  <c r="S683" i="5"/>
  <c r="Y683" i="5" s="1"/>
  <c r="R682" i="5"/>
  <c r="S682" i="5"/>
  <c r="Y682" i="5" s="1"/>
  <c r="R681" i="5"/>
  <c r="S681" i="5"/>
  <c r="Y681" i="5" s="1"/>
  <c r="R680" i="5"/>
  <c r="S680" i="5"/>
  <c r="Y680" i="5" s="1"/>
  <c r="R679" i="5"/>
  <c r="S679" i="5"/>
  <c r="Y679" i="5" s="1"/>
  <c r="R678" i="5"/>
  <c r="S678" i="5"/>
  <c r="Y678" i="5" s="1"/>
  <c r="R677" i="5"/>
  <c r="S677" i="5"/>
  <c r="Y677" i="5" s="1"/>
  <c r="R676" i="5"/>
  <c r="S676" i="5"/>
  <c r="Y676" i="5" s="1"/>
  <c r="R675" i="5"/>
  <c r="S675" i="5"/>
  <c r="Y675" i="5" s="1"/>
  <c r="R674" i="5"/>
  <c r="S674" i="5"/>
  <c r="Y674" i="5" s="1"/>
  <c r="R673" i="5"/>
  <c r="S673" i="5"/>
  <c r="Y673" i="5" s="1"/>
  <c r="R672" i="5"/>
  <c r="S672" i="5"/>
  <c r="Y672" i="5" s="1"/>
  <c r="R671" i="5"/>
  <c r="S671" i="5"/>
  <c r="Y671" i="5" s="1"/>
  <c r="R670" i="5"/>
  <c r="S670" i="5"/>
  <c r="Y670" i="5" s="1"/>
  <c r="R669" i="5"/>
  <c r="S669" i="5"/>
  <c r="Y669" i="5" s="1"/>
  <c r="R668" i="5"/>
  <c r="S668" i="5"/>
  <c r="Y668" i="5" s="1"/>
  <c r="R667" i="5"/>
  <c r="S667" i="5"/>
  <c r="Y667" i="5" s="1"/>
  <c r="R666" i="5"/>
  <c r="S666" i="5"/>
  <c r="Y666" i="5" s="1"/>
  <c r="R665" i="5"/>
  <c r="S665" i="5"/>
  <c r="Y665" i="5" s="1"/>
  <c r="R664" i="5"/>
  <c r="S664" i="5"/>
  <c r="Y664" i="5" s="1"/>
  <c r="R663" i="5"/>
  <c r="S663" i="5"/>
  <c r="Y663" i="5" s="1"/>
  <c r="R662" i="5"/>
  <c r="S662" i="5"/>
  <c r="Y662" i="5" s="1"/>
  <c r="R661" i="5"/>
  <c r="S661" i="5"/>
  <c r="Y661" i="5" s="1"/>
  <c r="R660" i="5"/>
  <c r="S660" i="5"/>
  <c r="Y660" i="5" s="1"/>
  <c r="R659" i="5"/>
  <c r="S659" i="5"/>
  <c r="Y659" i="5" s="1"/>
  <c r="R658" i="5"/>
  <c r="S658" i="5"/>
  <c r="Y658" i="5" s="1"/>
  <c r="R657" i="5"/>
  <c r="S657" i="5"/>
  <c r="Y657" i="5" s="1"/>
  <c r="R656" i="5"/>
  <c r="S656" i="5"/>
  <c r="Y656" i="5" s="1"/>
  <c r="R655" i="5"/>
  <c r="S655" i="5"/>
  <c r="Y655" i="5" s="1"/>
  <c r="R654" i="5"/>
  <c r="S654" i="5"/>
  <c r="Y654" i="5" s="1"/>
  <c r="R653" i="5"/>
  <c r="S653" i="5"/>
  <c r="Y653" i="5" s="1"/>
  <c r="R652" i="5"/>
  <c r="S652" i="5"/>
  <c r="Y652" i="5" s="1"/>
  <c r="R651" i="5"/>
  <c r="S651" i="5"/>
  <c r="Y651" i="5" s="1"/>
  <c r="R650" i="5"/>
  <c r="S650" i="5"/>
  <c r="Y650" i="5" s="1"/>
  <c r="R649" i="5"/>
  <c r="S649" i="5"/>
  <c r="Y649" i="5" s="1"/>
  <c r="R648" i="5"/>
  <c r="S648" i="5"/>
  <c r="Y648" i="5" s="1"/>
  <c r="R647" i="5"/>
  <c r="S647" i="5"/>
  <c r="Y647" i="5" s="1"/>
  <c r="R646" i="5"/>
  <c r="S646" i="5"/>
  <c r="Y646" i="5" s="1"/>
  <c r="R645" i="5"/>
  <c r="S645" i="5"/>
  <c r="Y645" i="5" s="1"/>
  <c r="R644" i="5"/>
  <c r="S644" i="5"/>
  <c r="Y644" i="5" s="1"/>
  <c r="R643" i="5"/>
  <c r="S643" i="5"/>
  <c r="Y643" i="5" s="1"/>
  <c r="R642" i="5"/>
  <c r="S642" i="5"/>
  <c r="Y642" i="5" s="1"/>
  <c r="R641" i="5"/>
  <c r="S641" i="5"/>
  <c r="Y641" i="5" s="1"/>
  <c r="R640" i="5"/>
  <c r="S640" i="5"/>
  <c r="Y640" i="5" s="1"/>
  <c r="R639" i="5"/>
  <c r="S639" i="5"/>
  <c r="Y639" i="5" s="1"/>
  <c r="R638" i="5"/>
  <c r="S638" i="5"/>
  <c r="Y638" i="5" s="1"/>
  <c r="R637" i="5"/>
  <c r="S637" i="5"/>
  <c r="Y637" i="5" s="1"/>
  <c r="R636" i="5"/>
  <c r="S636" i="5"/>
  <c r="Y636" i="5" s="1"/>
  <c r="R635" i="5"/>
  <c r="S635" i="5"/>
  <c r="Y635" i="5" s="1"/>
  <c r="R634" i="5"/>
  <c r="S634" i="5"/>
  <c r="Y634" i="5" s="1"/>
  <c r="R633" i="5"/>
  <c r="S633" i="5"/>
  <c r="Y633" i="5" s="1"/>
  <c r="R632" i="5"/>
  <c r="S632" i="5"/>
  <c r="Y632" i="5" s="1"/>
  <c r="R631" i="5"/>
  <c r="S631" i="5"/>
  <c r="Y631" i="5" s="1"/>
  <c r="R630" i="5"/>
  <c r="S630" i="5"/>
  <c r="Y630" i="5" s="1"/>
  <c r="R629" i="5"/>
  <c r="S629" i="5"/>
  <c r="Y629" i="5" s="1"/>
  <c r="R628" i="5"/>
  <c r="S628" i="5"/>
  <c r="Y628" i="5" s="1"/>
  <c r="R627" i="5"/>
  <c r="S627" i="5"/>
  <c r="Y627" i="5" s="1"/>
  <c r="R626" i="5"/>
  <c r="S626" i="5"/>
  <c r="Y626" i="5" s="1"/>
  <c r="R625" i="5"/>
  <c r="S625" i="5"/>
  <c r="Y625" i="5" s="1"/>
  <c r="R624" i="5"/>
  <c r="S624" i="5"/>
  <c r="Y624" i="5" s="1"/>
  <c r="R623" i="5"/>
  <c r="S623" i="5"/>
  <c r="Y623" i="5" s="1"/>
  <c r="R622" i="5"/>
  <c r="S622" i="5"/>
  <c r="Y622" i="5" s="1"/>
  <c r="R621" i="5"/>
  <c r="S621" i="5"/>
  <c r="Y621" i="5" s="1"/>
  <c r="R620" i="5"/>
  <c r="S620" i="5"/>
  <c r="Y620" i="5" s="1"/>
  <c r="R619" i="5"/>
  <c r="S619" i="5"/>
  <c r="Y619" i="5" s="1"/>
  <c r="R618" i="5"/>
  <c r="S618" i="5"/>
  <c r="Y618" i="5" s="1"/>
  <c r="R617" i="5"/>
  <c r="S617" i="5"/>
  <c r="Y617" i="5" s="1"/>
  <c r="R616" i="5"/>
  <c r="S616" i="5"/>
  <c r="Y616" i="5" s="1"/>
  <c r="R615" i="5"/>
  <c r="S615" i="5"/>
  <c r="Y615" i="5" s="1"/>
  <c r="R614" i="5"/>
  <c r="S614" i="5"/>
  <c r="Y614" i="5" s="1"/>
  <c r="R613" i="5"/>
  <c r="S613" i="5"/>
  <c r="Y613" i="5" s="1"/>
  <c r="R612" i="5"/>
  <c r="S612" i="5"/>
  <c r="Y612" i="5" s="1"/>
  <c r="R611" i="5"/>
  <c r="S611" i="5"/>
  <c r="Y611" i="5" s="1"/>
  <c r="R610" i="5"/>
  <c r="S610" i="5"/>
  <c r="Y610" i="5" s="1"/>
  <c r="R609" i="5"/>
  <c r="S609" i="5"/>
  <c r="Y609" i="5" s="1"/>
  <c r="R608" i="5"/>
  <c r="S608" i="5"/>
  <c r="Y608" i="5" s="1"/>
  <c r="R607" i="5"/>
  <c r="S607" i="5"/>
  <c r="Y607" i="5" s="1"/>
  <c r="R606" i="5"/>
  <c r="S606" i="5"/>
  <c r="Y606" i="5" s="1"/>
  <c r="R605" i="5"/>
  <c r="S605" i="5"/>
  <c r="Y605" i="5" s="1"/>
  <c r="R604" i="5"/>
  <c r="S604" i="5"/>
  <c r="Y604" i="5" s="1"/>
  <c r="R603" i="5"/>
  <c r="S603" i="5"/>
  <c r="Y603" i="5" s="1"/>
  <c r="R602" i="5"/>
  <c r="S602" i="5"/>
  <c r="Y602" i="5" s="1"/>
  <c r="R601" i="5"/>
  <c r="S601" i="5"/>
  <c r="Y601" i="5" s="1"/>
  <c r="R600" i="5"/>
  <c r="S600" i="5"/>
  <c r="Y600" i="5" s="1"/>
  <c r="R599" i="5"/>
  <c r="S599" i="5"/>
  <c r="Y599" i="5" s="1"/>
  <c r="R598" i="5"/>
  <c r="S598" i="5"/>
  <c r="Y598" i="5" s="1"/>
  <c r="R597" i="5"/>
  <c r="S597" i="5"/>
  <c r="Y597" i="5" s="1"/>
  <c r="R596" i="5"/>
  <c r="S596" i="5"/>
  <c r="Y596" i="5" s="1"/>
  <c r="R595" i="5"/>
  <c r="S595" i="5"/>
  <c r="Y595" i="5" s="1"/>
  <c r="R594" i="5"/>
  <c r="S594" i="5"/>
  <c r="Y594" i="5" s="1"/>
  <c r="R593" i="5"/>
  <c r="S593" i="5"/>
  <c r="Y593" i="5" s="1"/>
  <c r="R592" i="5"/>
  <c r="S592" i="5"/>
  <c r="Y592" i="5" s="1"/>
  <c r="R591" i="5"/>
  <c r="S591" i="5"/>
  <c r="Y591" i="5" s="1"/>
  <c r="R590" i="5"/>
  <c r="S590" i="5"/>
  <c r="Y590" i="5" s="1"/>
  <c r="R589" i="5"/>
  <c r="S589" i="5"/>
  <c r="Y589" i="5" s="1"/>
  <c r="R588" i="5"/>
  <c r="S588" i="5"/>
  <c r="Y588" i="5" s="1"/>
  <c r="R587" i="5"/>
  <c r="S587" i="5"/>
  <c r="Y587" i="5" s="1"/>
  <c r="R586" i="5"/>
  <c r="S586" i="5"/>
  <c r="Y586" i="5" s="1"/>
  <c r="R585" i="5"/>
  <c r="S585" i="5"/>
  <c r="Y585" i="5" s="1"/>
  <c r="R584" i="5"/>
  <c r="S584" i="5"/>
  <c r="Y584" i="5" s="1"/>
  <c r="R583" i="5"/>
  <c r="S583" i="5"/>
  <c r="Y583" i="5" s="1"/>
  <c r="R582" i="5"/>
  <c r="S582" i="5"/>
  <c r="Y582" i="5" s="1"/>
  <c r="R581" i="5"/>
  <c r="S581" i="5"/>
  <c r="Y581" i="5" s="1"/>
  <c r="R580" i="5"/>
  <c r="S580" i="5"/>
  <c r="Y580" i="5" s="1"/>
  <c r="R579" i="5"/>
  <c r="S579" i="5"/>
  <c r="Y579" i="5" s="1"/>
  <c r="R578" i="5"/>
  <c r="S578" i="5"/>
  <c r="Y578" i="5" s="1"/>
  <c r="R577" i="5"/>
  <c r="S577" i="5"/>
  <c r="Y577" i="5" s="1"/>
  <c r="R576" i="5"/>
  <c r="S576" i="5"/>
  <c r="Y576" i="5" s="1"/>
  <c r="R575" i="5"/>
  <c r="S575" i="5"/>
  <c r="Y575" i="5" s="1"/>
  <c r="R574" i="5"/>
  <c r="S574" i="5"/>
  <c r="Y574" i="5" s="1"/>
  <c r="R573" i="5"/>
  <c r="S573" i="5"/>
  <c r="Y573" i="5" s="1"/>
  <c r="R572" i="5"/>
  <c r="S572" i="5"/>
  <c r="Y572" i="5" s="1"/>
  <c r="R571" i="5"/>
  <c r="S571" i="5"/>
  <c r="Y571" i="5" s="1"/>
  <c r="R570" i="5"/>
  <c r="S570" i="5"/>
  <c r="Y570" i="5" s="1"/>
  <c r="R569" i="5"/>
  <c r="S569" i="5"/>
  <c r="Y569" i="5" s="1"/>
  <c r="R568" i="5"/>
  <c r="S568" i="5"/>
  <c r="Y568" i="5" s="1"/>
  <c r="R567" i="5"/>
  <c r="S567" i="5"/>
  <c r="Y567" i="5" s="1"/>
  <c r="R566" i="5"/>
  <c r="S566" i="5"/>
  <c r="Y566" i="5" s="1"/>
  <c r="R565" i="5"/>
  <c r="S565" i="5"/>
  <c r="Y565" i="5" s="1"/>
  <c r="R564" i="5"/>
  <c r="S564" i="5"/>
  <c r="Y564" i="5" s="1"/>
  <c r="R563" i="5"/>
  <c r="S563" i="5"/>
  <c r="Y563" i="5" s="1"/>
  <c r="R562" i="5"/>
  <c r="S562" i="5"/>
  <c r="Y562" i="5" s="1"/>
  <c r="R561" i="5"/>
  <c r="S561" i="5"/>
  <c r="Y561" i="5" s="1"/>
  <c r="R560" i="5"/>
  <c r="S560" i="5"/>
  <c r="Y560" i="5" s="1"/>
  <c r="R559" i="5"/>
  <c r="S559" i="5"/>
  <c r="Y559" i="5" s="1"/>
  <c r="R558" i="5"/>
  <c r="S558" i="5"/>
  <c r="Y558" i="5" s="1"/>
  <c r="R557" i="5"/>
  <c r="S557" i="5"/>
  <c r="Y557" i="5" s="1"/>
  <c r="R556" i="5"/>
  <c r="S556" i="5"/>
  <c r="Y556" i="5" s="1"/>
  <c r="R555" i="5"/>
  <c r="S555" i="5"/>
  <c r="Y555" i="5" s="1"/>
  <c r="R554" i="5"/>
  <c r="S554" i="5"/>
  <c r="Y554" i="5" s="1"/>
  <c r="R553" i="5"/>
  <c r="S553" i="5"/>
  <c r="Y553" i="5" s="1"/>
  <c r="R552" i="5"/>
  <c r="S552" i="5"/>
  <c r="Y552" i="5" s="1"/>
  <c r="R551" i="5"/>
  <c r="S551" i="5"/>
  <c r="Y551" i="5" s="1"/>
  <c r="R550" i="5"/>
  <c r="S550" i="5"/>
  <c r="Y550" i="5" s="1"/>
  <c r="R549" i="5"/>
  <c r="S549" i="5"/>
  <c r="Y549" i="5" s="1"/>
  <c r="R548" i="5"/>
  <c r="S548" i="5"/>
  <c r="Y548" i="5" s="1"/>
  <c r="R547" i="5"/>
  <c r="S547" i="5"/>
  <c r="Y547" i="5" s="1"/>
  <c r="R546" i="5"/>
  <c r="S546" i="5"/>
  <c r="Y546" i="5" s="1"/>
  <c r="R545" i="5"/>
  <c r="S545" i="5"/>
  <c r="Y545" i="5" s="1"/>
  <c r="R544" i="5"/>
  <c r="S544" i="5"/>
  <c r="Y544" i="5" s="1"/>
  <c r="R543" i="5"/>
  <c r="S543" i="5"/>
  <c r="Y543" i="5" s="1"/>
  <c r="R542" i="5"/>
  <c r="S542" i="5"/>
  <c r="Y542" i="5" s="1"/>
  <c r="R541" i="5"/>
  <c r="S541" i="5"/>
  <c r="Y541" i="5" s="1"/>
  <c r="R540" i="5"/>
  <c r="S540" i="5"/>
  <c r="Y540" i="5" s="1"/>
  <c r="R539" i="5"/>
  <c r="S539" i="5"/>
  <c r="Y539" i="5" s="1"/>
  <c r="R538" i="5"/>
  <c r="S538" i="5"/>
  <c r="Y538" i="5" s="1"/>
  <c r="R537" i="5"/>
  <c r="S537" i="5"/>
  <c r="Y537" i="5" s="1"/>
  <c r="R536" i="5"/>
  <c r="S536" i="5"/>
  <c r="Y536" i="5" s="1"/>
  <c r="R535" i="5"/>
  <c r="S535" i="5"/>
  <c r="Y535" i="5" s="1"/>
  <c r="R534" i="5"/>
  <c r="S534" i="5"/>
  <c r="Y534" i="5" s="1"/>
  <c r="R533" i="5"/>
  <c r="S533" i="5"/>
  <c r="Y533" i="5" s="1"/>
  <c r="R532" i="5"/>
  <c r="S532" i="5"/>
  <c r="Y532" i="5" s="1"/>
  <c r="R531" i="5"/>
  <c r="S531" i="5"/>
  <c r="Y531" i="5" s="1"/>
  <c r="R530" i="5"/>
  <c r="S530" i="5"/>
  <c r="Y530" i="5" s="1"/>
  <c r="R529" i="5"/>
  <c r="S529" i="5"/>
  <c r="Y529" i="5" s="1"/>
  <c r="R528" i="5"/>
  <c r="S528" i="5"/>
  <c r="Y528" i="5" s="1"/>
  <c r="R527" i="5"/>
  <c r="S527" i="5"/>
  <c r="Y527" i="5" s="1"/>
  <c r="R526" i="5"/>
  <c r="S526" i="5"/>
  <c r="Y526" i="5" s="1"/>
  <c r="R525" i="5"/>
  <c r="S525" i="5"/>
  <c r="Y525" i="5" s="1"/>
  <c r="R524" i="5"/>
  <c r="S524" i="5"/>
  <c r="Y524" i="5" s="1"/>
  <c r="R523" i="5"/>
  <c r="S523" i="5"/>
  <c r="Y523" i="5" s="1"/>
  <c r="R522" i="5"/>
  <c r="S522" i="5"/>
  <c r="Y522" i="5" s="1"/>
  <c r="R521" i="5"/>
  <c r="S521" i="5"/>
  <c r="Y521" i="5" s="1"/>
  <c r="R520" i="5"/>
  <c r="S520" i="5"/>
  <c r="Y520" i="5" s="1"/>
  <c r="R519" i="5"/>
  <c r="S519" i="5"/>
  <c r="Y519" i="5" s="1"/>
  <c r="R518" i="5"/>
  <c r="S518" i="5"/>
  <c r="Y518" i="5" s="1"/>
  <c r="R517" i="5"/>
  <c r="S517" i="5"/>
  <c r="Y517" i="5" s="1"/>
  <c r="R516" i="5"/>
  <c r="S516" i="5"/>
  <c r="Y516" i="5" s="1"/>
  <c r="R515" i="5"/>
  <c r="S515" i="5"/>
  <c r="Y515" i="5" s="1"/>
  <c r="R514" i="5"/>
  <c r="S514" i="5"/>
  <c r="Y514" i="5" s="1"/>
  <c r="R513" i="5"/>
  <c r="S513" i="5"/>
  <c r="Y513" i="5" s="1"/>
  <c r="R512" i="5"/>
  <c r="S512" i="5"/>
  <c r="Y512" i="5" s="1"/>
  <c r="R511" i="5"/>
  <c r="S511" i="5"/>
  <c r="Y511" i="5" s="1"/>
  <c r="R510" i="5"/>
  <c r="S510" i="5"/>
  <c r="Y510" i="5" s="1"/>
  <c r="R509" i="5"/>
  <c r="S509" i="5"/>
  <c r="Y509" i="5" s="1"/>
  <c r="R508" i="5"/>
  <c r="S508" i="5"/>
  <c r="Y508" i="5" s="1"/>
  <c r="R507" i="5"/>
  <c r="S507" i="5"/>
  <c r="Y507" i="5" s="1"/>
  <c r="R506" i="5"/>
  <c r="S506" i="5"/>
  <c r="Y506" i="5" s="1"/>
  <c r="R505" i="5"/>
  <c r="S505" i="5"/>
  <c r="Y505" i="5" s="1"/>
  <c r="R504" i="5"/>
  <c r="S504" i="5"/>
  <c r="Y504" i="5" s="1"/>
  <c r="R503" i="5"/>
  <c r="S503" i="5"/>
  <c r="Y503" i="5" s="1"/>
  <c r="R502" i="5"/>
  <c r="S502" i="5"/>
  <c r="Y502" i="5" s="1"/>
  <c r="R501" i="5"/>
  <c r="S501" i="5"/>
  <c r="Y501" i="5" s="1"/>
  <c r="R500" i="5"/>
  <c r="S500" i="5"/>
  <c r="Y500" i="5" s="1"/>
  <c r="R499" i="5"/>
  <c r="S499" i="5"/>
  <c r="Y499" i="5" s="1"/>
  <c r="R498" i="5"/>
  <c r="S498" i="5"/>
  <c r="Y498" i="5" s="1"/>
  <c r="R497" i="5"/>
  <c r="S497" i="5"/>
  <c r="Y497" i="5" s="1"/>
  <c r="R496" i="5"/>
  <c r="S496" i="5"/>
  <c r="Y496" i="5" s="1"/>
  <c r="R495" i="5"/>
  <c r="S495" i="5"/>
  <c r="Y495" i="5" s="1"/>
  <c r="R494" i="5"/>
  <c r="S494" i="5"/>
  <c r="Y494" i="5" s="1"/>
  <c r="R493" i="5"/>
  <c r="S493" i="5"/>
  <c r="Y493" i="5" s="1"/>
  <c r="R492" i="5"/>
  <c r="S492" i="5"/>
  <c r="Y492" i="5" s="1"/>
  <c r="R491" i="5"/>
  <c r="S491" i="5"/>
  <c r="Y491" i="5" s="1"/>
  <c r="R490" i="5"/>
  <c r="S490" i="5"/>
  <c r="Y490" i="5" s="1"/>
  <c r="R489" i="5"/>
  <c r="S489" i="5"/>
  <c r="Y489" i="5" s="1"/>
  <c r="R488" i="5"/>
  <c r="S488" i="5"/>
  <c r="Y488" i="5" s="1"/>
  <c r="R487" i="5"/>
  <c r="S487" i="5"/>
  <c r="Y487" i="5" s="1"/>
  <c r="R486" i="5"/>
  <c r="S486" i="5"/>
  <c r="Y486" i="5" s="1"/>
  <c r="R485" i="5"/>
  <c r="S485" i="5"/>
  <c r="Y485" i="5" s="1"/>
  <c r="R484" i="5"/>
  <c r="S484" i="5"/>
  <c r="Y484" i="5" s="1"/>
  <c r="R483" i="5"/>
  <c r="S483" i="5"/>
  <c r="Y483" i="5" s="1"/>
  <c r="R482" i="5"/>
  <c r="S482" i="5"/>
  <c r="Y482" i="5" s="1"/>
  <c r="R481" i="5"/>
  <c r="S481" i="5"/>
  <c r="Y481" i="5" s="1"/>
  <c r="R480" i="5"/>
  <c r="S480" i="5"/>
  <c r="Y480" i="5" s="1"/>
  <c r="R479" i="5"/>
  <c r="S479" i="5"/>
  <c r="Y479" i="5" s="1"/>
  <c r="R478" i="5"/>
  <c r="S478" i="5"/>
  <c r="Y478" i="5" s="1"/>
  <c r="R477" i="5"/>
  <c r="S477" i="5"/>
  <c r="Y477" i="5" s="1"/>
  <c r="R476" i="5"/>
  <c r="S476" i="5"/>
  <c r="Y476" i="5" s="1"/>
  <c r="R475" i="5"/>
  <c r="S475" i="5"/>
  <c r="Y475" i="5" s="1"/>
  <c r="R474" i="5"/>
  <c r="S474" i="5"/>
  <c r="Y474" i="5" s="1"/>
  <c r="R473" i="5"/>
  <c r="S473" i="5"/>
  <c r="Y473" i="5" s="1"/>
  <c r="R472" i="5"/>
  <c r="S472" i="5"/>
  <c r="Y472" i="5" s="1"/>
  <c r="R471" i="5"/>
  <c r="S471" i="5"/>
  <c r="Y471" i="5" s="1"/>
  <c r="R470" i="5"/>
  <c r="S470" i="5"/>
  <c r="Y470" i="5" s="1"/>
  <c r="R469" i="5"/>
  <c r="S469" i="5"/>
  <c r="Y469" i="5" s="1"/>
  <c r="R468" i="5"/>
  <c r="S468" i="5"/>
  <c r="Y468" i="5" s="1"/>
  <c r="R467" i="5"/>
  <c r="S467" i="5"/>
  <c r="Y467" i="5" s="1"/>
  <c r="R466" i="5"/>
  <c r="S466" i="5"/>
  <c r="Y466" i="5" s="1"/>
  <c r="R465" i="5"/>
  <c r="S465" i="5"/>
  <c r="Y465" i="5" s="1"/>
  <c r="R464" i="5"/>
  <c r="S464" i="5"/>
  <c r="Y464" i="5" s="1"/>
  <c r="R463" i="5"/>
  <c r="S463" i="5"/>
  <c r="Y463" i="5" s="1"/>
  <c r="R462" i="5"/>
  <c r="S462" i="5"/>
  <c r="Y462" i="5" s="1"/>
  <c r="R461" i="5"/>
  <c r="S461" i="5"/>
  <c r="Y461" i="5" s="1"/>
  <c r="R460" i="5"/>
  <c r="S460" i="5"/>
  <c r="Y460" i="5" s="1"/>
  <c r="R459" i="5"/>
  <c r="S459" i="5"/>
  <c r="Y459" i="5" s="1"/>
  <c r="R458" i="5"/>
  <c r="S458" i="5"/>
  <c r="Y458" i="5" s="1"/>
  <c r="R457" i="5"/>
  <c r="S457" i="5"/>
  <c r="Y457" i="5" s="1"/>
  <c r="R456" i="5"/>
  <c r="S456" i="5"/>
  <c r="Y456" i="5" s="1"/>
  <c r="R455" i="5"/>
  <c r="S455" i="5"/>
  <c r="Y455" i="5" s="1"/>
  <c r="R454" i="5"/>
  <c r="S454" i="5"/>
  <c r="Y454" i="5" s="1"/>
  <c r="R453" i="5"/>
  <c r="S453" i="5"/>
  <c r="Y453" i="5" s="1"/>
  <c r="R452" i="5"/>
  <c r="S452" i="5"/>
  <c r="Y452" i="5" s="1"/>
  <c r="R451" i="5"/>
  <c r="S451" i="5"/>
  <c r="Y451" i="5" s="1"/>
  <c r="R450" i="5"/>
  <c r="S450" i="5"/>
  <c r="Y450" i="5" s="1"/>
  <c r="R449" i="5"/>
  <c r="S449" i="5"/>
  <c r="Y449" i="5" s="1"/>
  <c r="R448" i="5"/>
  <c r="S448" i="5"/>
  <c r="Y448" i="5" s="1"/>
  <c r="R447" i="5"/>
  <c r="S447" i="5"/>
  <c r="Y447" i="5" s="1"/>
  <c r="R446" i="5"/>
  <c r="S446" i="5"/>
  <c r="Y446" i="5" s="1"/>
  <c r="R445" i="5"/>
  <c r="S445" i="5"/>
  <c r="Y445" i="5" s="1"/>
  <c r="R444" i="5"/>
  <c r="S444" i="5"/>
  <c r="Y444" i="5" s="1"/>
  <c r="R443" i="5"/>
  <c r="S443" i="5"/>
  <c r="Y443" i="5" s="1"/>
  <c r="R442" i="5"/>
  <c r="S442" i="5"/>
  <c r="Y442" i="5" s="1"/>
  <c r="R441" i="5"/>
  <c r="S441" i="5"/>
  <c r="Y441" i="5" s="1"/>
  <c r="R440" i="5"/>
  <c r="S440" i="5"/>
  <c r="Y440" i="5" s="1"/>
  <c r="R439" i="5"/>
  <c r="S439" i="5"/>
  <c r="Y439" i="5" s="1"/>
  <c r="R438" i="5"/>
  <c r="S438" i="5"/>
  <c r="Y438" i="5" s="1"/>
  <c r="R437" i="5"/>
  <c r="S437" i="5"/>
  <c r="Y437" i="5" s="1"/>
  <c r="R436" i="5"/>
  <c r="S436" i="5"/>
  <c r="Y436" i="5" s="1"/>
  <c r="R435" i="5"/>
  <c r="S435" i="5"/>
  <c r="Y435" i="5" s="1"/>
  <c r="R434" i="5"/>
  <c r="S434" i="5"/>
  <c r="Y434" i="5" s="1"/>
  <c r="R433" i="5"/>
  <c r="S433" i="5"/>
  <c r="Y433" i="5" s="1"/>
  <c r="R432" i="5"/>
  <c r="S432" i="5"/>
  <c r="Y432" i="5" s="1"/>
  <c r="R431" i="5"/>
  <c r="S431" i="5"/>
  <c r="Y431" i="5" s="1"/>
  <c r="R430" i="5"/>
  <c r="S430" i="5"/>
  <c r="Y430" i="5" s="1"/>
  <c r="R429" i="5"/>
  <c r="S429" i="5"/>
  <c r="Y429" i="5" s="1"/>
  <c r="R428" i="5"/>
  <c r="S428" i="5"/>
  <c r="Y428" i="5" s="1"/>
  <c r="R427" i="5"/>
  <c r="S427" i="5"/>
  <c r="Y427" i="5" s="1"/>
  <c r="R426" i="5"/>
  <c r="S426" i="5"/>
  <c r="Y426" i="5" s="1"/>
  <c r="R425" i="5"/>
  <c r="S425" i="5"/>
  <c r="Y425" i="5" s="1"/>
  <c r="R424" i="5"/>
  <c r="S424" i="5"/>
  <c r="Y424" i="5" s="1"/>
  <c r="R423" i="5"/>
  <c r="S423" i="5"/>
  <c r="Y423" i="5" s="1"/>
  <c r="R422" i="5"/>
  <c r="S422" i="5"/>
  <c r="Y422" i="5" s="1"/>
  <c r="R421" i="5"/>
  <c r="S421" i="5"/>
  <c r="Y421" i="5" s="1"/>
  <c r="R420" i="5"/>
  <c r="S420" i="5"/>
  <c r="Y420" i="5" s="1"/>
  <c r="R419" i="5"/>
  <c r="S419" i="5"/>
  <c r="Y419" i="5" s="1"/>
  <c r="R418" i="5"/>
  <c r="S418" i="5"/>
  <c r="Y418" i="5" s="1"/>
  <c r="R417" i="5"/>
  <c r="S417" i="5"/>
  <c r="Y417" i="5" s="1"/>
  <c r="R416" i="5"/>
  <c r="S416" i="5"/>
  <c r="Y416" i="5" s="1"/>
  <c r="R415" i="5"/>
  <c r="S415" i="5"/>
  <c r="Y415" i="5" s="1"/>
  <c r="R414" i="5"/>
  <c r="S414" i="5"/>
  <c r="Y414" i="5" s="1"/>
  <c r="R413" i="5"/>
  <c r="S413" i="5"/>
  <c r="Y413" i="5" s="1"/>
  <c r="R412" i="5"/>
  <c r="S412" i="5"/>
  <c r="Y412" i="5" s="1"/>
  <c r="R411" i="5"/>
  <c r="S411" i="5"/>
  <c r="Y411" i="5" s="1"/>
  <c r="R410" i="5"/>
  <c r="S410" i="5"/>
  <c r="Y410" i="5" s="1"/>
  <c r="R409" i="5"/>
  <c r="S409" i="5"/>
  <c r="Y409" i="5" s="1"/>
  <c r="R408" i="5"/>
  <c r="S408" i="5"/>
  <c r="Y408" i="5" s="1"/>
  <c r="R407" i="5"/>
  <c r="S407" i="5"/>
  <c r="Y407" i="5" s="1"/>
  <c r="R406" i="5"/>
  <c r="S406" i="5"/>
  <c r="Y406" i="5" s="1"/>
  <c r="R405" i="5"/>
  <c r="S405" i="5"/>
  <c r="Y405" i="5" s="1"/>
  <c r="R404" i="5"/>
  <c r="S404" i="5"/>
  <c r="Y404" i="5" s="1"/>
  <c r="R403" i="5"/>
  <c r="S403" i="5"/>
  <c r="Y403" i="5" s="1"/>
  <c r="R402" i="5"/>
  <c r="S402" i="5"/>
  <c r="Y402" i="5" s="1"/>
  <c r="R401" i="5"/>
  <c r="S401" i="5"/>
  <c r="Y401" i="5" s="1"/>
  <c r="R400" i="5"/>
  <c r="S400" i="5"/>
  <c r="Y400" i="5" s="1"/>
  <c r="R399" i="5"/>
  <c r="S399" i="5"/>
  <c r="Y399" i="5" s="1"/>
  <c r="R398" i="5"/>
  <c r="S398" i="5"/>
  <c r="Y398" i="5" s="1"/>
  <c r="R397" i="5"/>
  <c r="S397" i="5"/>
  <c r="Y397" i="5" s="1"/>
  <c r="R396" i="5"/>
  <c r="S396" i="5"/>
  <c r="Y396" i="5" s="1"/>
  <c r="R395" i="5"/>
  <c r="S395" i="5"/>
  <c r="Y395" i="5" s="1"/>
  <c r="R394" i="5"/>
  <c r="S394" i="5"/>
  <c r="Y394" i="5" s="1"/>
  <c r="R393" i="5"/>
  <c r="S393" i="5"/>
  <c r="Y393" i="5" s="1"/>
  <c r="R392" i="5"/>
  <c r="S392" i="5"/>
  <c r="Y392" i="5" s="1"/>
  <c r="R391" i="5"/>
  <c r="S391" i="5"/>
  <c r="Y391" i="5" s="1"/>
  <c r="R390" i="5"/>
  <c r="S390" i="5"/>
  <c r="Y390" i="5" s="1"/>
  <c r="R389" i="5"/>
  <c r="S389" i="5"/>
  <c r="Y389" i="5" s="1"/>
  <c r="R388" i="5"/>
  <c r="S388" i="5"/>
  <c r="Y388" i="5" s="1"/>
  <c r="R387" i="5"/>
  <c r="S387" i="5"/>
  <c r="Y387" i="5" s="1"/>
  <c r="R386" i="5"/>
  <c r="S386" i="5"/>
  <c r="Y386" i="5" s="1"/>
  <c r="R385" i="5"/>
  <c r="S385" i="5"/>
  <c r="Y385" i="5" s="1"/>
  <c r="R384" i="5"/>
  <c r="S384" i="5"/>
  <c r="Y384" i="5" s="1"/>
  <c r="R383" i="5"/>
  <c r="S383" i="5"/>
  <c r="Y383" i="5" s="1"/>
  <c r="R382" i="5"/>
  <c r="S382" i="5"/>
  <c r="Y382" i="5" s="1"/>
  <c r="R381" i="5"/>
  <c r="S381" i="5"/>
  <c r="Y381" i="5" s="1"/>
  <c r="R380" i="5"/>
  <c r="S380" i="5"/>
  <c r="Y380" i="5" s="1"/>
  <c r="R379" i="5"/>
  <c r="S379" i="5"/>
  <c r="Y379" i="5" s="1"/>
  <c r="R378" i="5"/>
  <c r="S378" i="5"/>
  <c r="Y378" i="5" s="1"/>
  <c r="R377" i="5"/>
  <c r="S377" i="5"/>
  <c r="Y377" i="5" s="1"/>
  <c r="R376" i="5"/>
  <c r="S376" i="5"/>
  <c r="Y376" i="5" s="1"/>
  <c r="R375" i="5"/>
  <c r="S375" i="5"/>
  <c r="Y375" i="5" s="1"/>
  <c r="R374" i="5"/>
  <c r="S374" i="5"/>
  <c r="Y374" i="5" s="1"/>
  <c r="R373" i="5"/>
  <c r="S373" i="5"/>
  <c r="Y373" i="5" s="1"/>
  <c r="R372" i="5"/>
  <c r="S372" i="5"/>
  <c r="Y372" i="5" s="1"/>
  <c r="R371" i="5"/>
  <c r="S371" i="5"/>
  <c r="Y371" i="5" s="1"/>
  <c r="R370" i="5"/>
  <c r="S370" i="5"/>
  <c r="Y370" i="5" s="1"/>
  <c r="R369" i="5"/>
  <c r="S369" i="5"/>
  <c r="Y369" i="5" s="1"/>
  <c r="R368" i="5"/>
  <c r="S368" i="5"/>
  <c r="Y368" i="5" s="1"/>
  <c r="R367" i="5"/>
  <c r="S367" i="5"/>
  <c r="Y367" i="5" s="1"/>
  <c r="R366" i="5"/>
  <c r="S366" i="5"/>
  <c r="Y366" i="5" s="1"/>
  <c r="R365" i="5"/>
  <c r="S365" i="5"/>
  <c r="Y365" i="5" s="1"/>
  <c r="R364" i="5"/>
  <c r="S364" i="5"/>
  <c r="Y364" i="5" s="1"/>
  <c r="R363" i="5"/>
  <c r="S363" i="5"/>
  <c r="Y363" i="5" s="1"/>
  <c r="R362" i="5"/>
  <c r="S362" i="5"/>
  <c r="Y362" i="5" s="1"/>
  <c r="R361" i="5"/>
  <c r="S361" i="5"/>
  <c r="Y361" i="5" s="1"/>
  <c r="R360" i="5"/>
  <c r="S360" i="5"/>
  <c r="Y360" i="5" s="1"/>
  <c r="R359" i="5"/>
  <c r="S359" i="5"/>
  <c r="Y359" i="5" s="1"/>
  <c r="R358" i="5"/>
  <c r="S358" i="5"/>
  <c r="Y358" i="5" s="1"/>
  <c r="R357" i="5"/>
  <c r="S357" i="5"/>
  <c r="Y357" i="5" s="1"/>
  <c r="R356" i="5"/>
  <c r="S356" i="5"/>
  <c r="Y356" i="5" s="1"/>
  <c r="R355" i="5"/>
  <c r="S355" i="5"/>
  <c r="Y355" i="5" s="1"/>
  <c r="R354" i="5"/>
  <c r="S354" i="5"/>
  <c r="Y354" i="5" s="1"/>
  <c r="R353" i="5"/>
  <c r="S353" i="5"/>
  <c r="Y353" i="5" s="1"/>
  <c r="R352" i="5"/>
  <c r="S352" i="5"/>
  <c r="Y352" i="5" s="1"/>
  <c r="R351" i="5"/>
  <c r="S351" i="5"/>
  <c r="Y351" i="5" s="1"/>
  <c r="R350" i="5"/>
  <c r="S350" i="5"/>
  <c r="Y350" i="5" s="1"/>
  <c r="R349" i="5"/>
  <c r="S349" i="5"/>
  <c r="Y349" i="5" s="1"/>
  <c r="R348" i="5"/>
  <c r="S348" i="5"/>
  <c r="Y348" i="5" s="1"/>
  <c r="R347" i="5"/>
  <c r="S347" i="5"/>
  <c r="Y347" i="5" s="1"/>
  <c r="R346" i="5"/>
  <c r="S346" i="5"/>
  <c r="Y346" i="5" s="1"/>
  <c r="R345" i="5"/>
  <c r="S345" i="5"/>
  <c r="Y345" i="5" s="1"/>
  <c r="R344" i="5"/>
  <c r="S344" i="5"/>
  <c r="Y344" i="5" s="1"/>
  <c r="R343" i="5"/>
  <c r="S343" i="5"/>
  <c r="Y343" i="5" s="1"/>
  <c r="R342" i="5"/>
  <c r="S342" i="5"/>
  <c r="Y342" i="5" s="1"/>
  <c r="R341" i="5"/>
  <c r="S341" i="5"/>
  <c r="Y341" i="5" s="1"/>
  <c r="R340" i="5"/>
  <c r="S340" i="5"/>
  <c r="Y340" i="5" s="1"/>
  <c r="R339" i="5"/>
  <c r="S339" i="5"/>
  <c r="Y339" i="5" s="1"/>
  <c r="R338" i="5"/>
  <c r="S338" i="5"/>
  <c r="Y338" i="5" s="1"/>
  <c r="R337" i="5"/>
  <c r="S337" i="5"/>
  <c r="Y337" i="5" s="1"/>
  <c r="R336" i="5"/>
  <c r="S336" i="5"/>
  <c r="Y336" i="5" s="1"/>
  <c r="R335" i="5"/>
  <c r="S335" i="5"/>
  <c r="Y335" i="5" s="1"/>
  <c r="R334" i="5"/>
  <c r="S334" i="5"/>
  <c r="Y334" i="5" s="1"/>
  <c r="R333" i="5"/>
  <c r="S333" i="5"/>
  <c r="Y333" i="5" s="1"/>
  <c r="R332" i="5"/>
  <c r="S332" i="5"/>
  <c r="Y332" i="5" s="1"/>
  <c r="R331" i="5"/>
  <c r="S331" i="5"/>
  <c r="Y331" i="5" s="1"/>
  <c r="R330" i="5"/>
  <c r="S330" i="5"/>
  <c r="Y330" i="5" s="1"/>
  <c r="R329" i="5"/>
  <c r="S329" i="5"/>
  <c r="Y329" i="5" s="1"/>
  <c r="R328" i="5"/>
  <c r="S328" i="5"/>
  <c r="Y328" i="5" s="1"/>
  <c r="R327" i="5"/>
  <c r="S327" i="5"/>
  <c r="Y327" i="5" s="1"/>
  <c r="R326" i="5"/>
  <c r="S326" i="5"/>
  <c r="Y326" i="5" s="1"/>
  <c r="R325" i="5"/>
  <c r="S325" i="5"/>
  <c r="Y325" i="5" s="1"/>
  <c r="R324" i="5"/>
  <c r="S324" i="5"/>
  <c r="Y324" i="5" s="1"/>
  <c r="R323" i="5"/>
  <c r="S323" i="5"/>
  <c r="Y323" i="5" s="1"/>
  <c r="R322" i="5"/>
  <c r="S322" i="5"/>
  <c r="Y322" i="5" s="1"/>
  <c r="R321" i="5"/>
  <c r="S321" i="5"/>
  <c r="Y321" i="5" s="1"/>
  <c r="R320" i="5"/>
  <c r="S320" i="5"/>
  <c r="Y320" i="5" s="1"/>
  <c r="R319" i="5"/>
  <c r="S319" i="5"/>
  <c r="Y319" i="5" s="1"/>
  <c r="R318" i="5"/>
  <c r="S318" i="5"/>
  <c r="Y318" i="5" s="1"/>
  <c r="R317" i="5"/>
  <c r="S317" i="5"/>
  <c r="Y317" i="5" s="1"/>
  <c r="R316" i="5"/>
  <c r="S316" i="5"/>
  <c r="Y316" i="5" s="1"/>
  <c r="R315" i="5"/>
  <c r="S315" i="5"/>
  <c r="Y315" i="5" s="1"/>
  <c r="R314" i="5"/>
  <c r="S314" i="5"/>
  <c r="Y314" i="5" s="1"/>
  <c r="R313" i="5"/>
  <c r="S313" i="5"/>
  <c r="Y313" i="5" s="1"/>
  <c r="R312" i="5"/>
  <c r="S312" i="5"/>
  <c r="Y312" i="5" s="1"/>
  <c r="R311" i="5"/>
  <c r="S311" i="5"/>
  <c r="Y311" i="5" s="1"/>
  <c r="R310" i="5"/>
  <c r="S310" i="5"/>
  <c r="Y310" i="5" s="1"/>
  <c r="R309" i="5"/>
  <c r="S309" i="5"/>
  <c r="Y309" i="5" s="1"/>
  <c r="R308" i="5"/>
  <c r="S308" i="5"/>
  <c r="Y308" i="5" s="1"/>
  <c r="R307" i="5"/>
  <c r="S307" i="5"/>
  <c r="Y307" i="5" s="1"/>
  <c r="R306" i="5"/>
  <c r="S306" i="5"/>
  <c r="Y306" i="5" s="1"/>
  <c r="R305" i="5"/>
  <c r="S305" i="5"/>
  <c r="Y305" i="5" s="1"/>
  <c r="R304" i="5"/>
  <c r="S304" i="5"/>
  <c r="Y304" i="5" s="1"/>
  <c r="R303" i="5"/>
  <c r="S303" i="5"/>
  <c r="Y303" i="5" s="1"/>
  <c r="R302" i="5"/>
  <c r="S302" i="5"/>
  <c r="Y302" i="5" s="1"/>
  <c r="R301" i="5"/>
  <c r="S301" i="5"/>
  <c r="Y301" i="5" s="1"/>
  <c r="R300" i="5"/>
  <c r="S300" i="5"/>
  <c r="Y300" i="5" s="1"/>
  <c r="R299" i="5"/>
  <c r="S299" i="5"/>
  <c r="Y299" i="5" s="1"/>
  <c r="R298" i="5"/>
  <c r="S298" i="5"/>
  <c r="Y298" i="5" s="1"/>
  <c r="R297" i="5"/>
  <c r="S297" i="5"/>
  <c r="Y297" i="5" s="1"/>
  <c r="R296" i="5"/>
  <c r="S296" i="5"/>
  <c r="Y296" i="5" s="1"/>
  <c r="R295" i="5"/>
  <c r="S295" i="5"/>
  <c r="Y295" i="5" s="1"/>
  <c r="R294" i="5"/>
  <c r="S294" i="5"/>
  <c r="Y294" i="5" s="1"/>
  <c r="R293" i="5"/>
  <c r="S293" i="5"/>
  <c r="Y293" i="5" s="1"/>
  <c r="R292" i="5"/>
  <c r="S292" i="5"/>
  <c r="Y292" i="5" s="1"/>
  <c r="R291" i="5"/>
  <c r="S291" i="5"/>
  <c r="Y291" i="5" s="1"/>
  <c r="R290" i="5"/>
  <c r="S290" i="5"/>
  <c r="Y290" i="5" s="1"/>
  <c r="R289" i="5"/>
  <c r="S289" i="5"/>
  <c r="Y289" i="5" s="1"/>
  <c r="R288" i="5"/>
  <c r="S288" i="5"/>
  <c r="Y288" i="5" s="1"/>
  <c r="R287" i="5"/>
  <c r="S287" i="5"/>
  <c r="Y287" i="5" s="1"/>
  <c r="R286" i="5"/>
  <c r="S286" i="5"/>
  <c r="Y286" i="5" s="1"/>
  <c r="R285" i="5"/>
  <c r="S285" i="5"/>
  <c r="Y285" i="5" s="1"/>
  <c r="R284" i="5"/>
  <c r="S284" i="5"/>
  <c r="Y284" i="5" s="1"/>
  <c r="R283" i="5"/>
  <c r="S283" i="5"/>
  <c r="Y283" i="5" s="1"/>
  <c r="R282" i="5"/>
  <c r="S282" i="5"/>
  <c r="Y282" i="5" s="1"/>
  <c r="R281" i="5"/>
  <c r="S281" i="5"/>
  <c r="Y281" i="5" s="1"/>
  <c r="R280" i="5"/>
  <c r="S280" i="5"/>
  <c r="Y280" i="5" s="1"/>
  <c r="R279" i="5"/>
  <c r="S279" i="5"/>
  <c r="Y279" i="5" s="1"/>
  <c r="R278" i="5"/>
  <c r="S278" i="5"/>
  <c r="Y278" i="5" s="1"/>
  <c r="R277" i="5"/>
  <c r="S277" i="5"/>
  <c r="Y277" i="5" s="1"/>
  <c r="R276" i="5"/>
  <c r="S276" i="5"/>
  <c r="Y276" i="5" s="1"/>
  <c r="R275" i="5"/>
  <c r="S275" i="5"/>
  <c r="Y275" i="5" s="1"/>
  <c r="R274" i="5"/>
  <c r="S274" i="5"/>
  <c r="Y274" i="5" s="1"/>
  <c r="R273" i="5"/>
  <c r="S273" i="5"/>
  <c r="Y273" i="5" s="1"/>
  <c r="R272" i="5"/>
  <c r="S272" i="5"/>
  <c r="Y272" i="5" s="1"/>
  <c r="R271" i="5"/>
  <c r="S271" i="5"/>
  <c r="Y271" i="5" s="1"/>
  <c r="R270" i="5"/>
  <c r="S270" i="5"/>
  <c r="Y270" i="5" s="1"/>
  <c r="R269" i="5"/>
  <c r="S269" i="5"/>
  <c r="Y269" i="5" s="1"/>
  <c r="R268" i="5"/>
  <c r="S268" i="5"/>
  <c r="Y268" i="5" s="1"/>
  <c r="R267" i="5"/>
  <c r="S267" i="5"/>
  <c r="Y267" i="5" s="1"/>
  <c r="R266" i="5"/>
  <c r="S266" i="5"/>
  <c r="Y266" i="5" s="1"/>
  <c r="R265" i="5"/>
  <c r="S265" i="5"/>
  <c r="Y265" i="5" s="1"/>
  <c r="R264" i="5"/>
  <c r="S264" i="5"/>
  <c r="Y264" i="5" s="1"/>
  <c r="R263" i="5"/>
  <c r="S263" i="5"/>
  <c r="Y263" i="5" s="1"/>
  <c r="R262" i="5"/>
  <c r="S262" i="5"/>
  <c r="Y262" i="5" s="1"/>
  <c r="R261" i="5"/>
  <c r="S261" i="5"/>
  <c r="Y261" i="5" s="1"/>
  <c r="R260" i="5"/>
  <c r="S260" i="5"/>
  <c r="Y260" i="5" s="1"/>
  <c r="R259" i="5"/>
  <c r="S259" i="5"/>
  <c r="Y259" i="5" s="1"/>
  <c r="R258" i="5"/>
  <c r="S258" i="5"/>
  <c r="Y258" i="5" s="1"/>
  <c r="R257" i="5"/>
  <c r="S257" i="5"/>
  <c r="Y257" i="5" s="1"/>
  <c r="R256" i="5"/>
  <c r="S256" i="5"/>
  <c r="Y256" i="5" s="1"/>
  <c r="R255" i="5"/>
  <c r="S255" i="5"/>
  <c r="Y255" i="5" s="1"/>
  <c r="R254" i="5"/>
  <c r="S254" i="5"/>
  <c r="Y254" i="5" s="1"/>
  <c r="R253" i="5"/>
  <c r="S253" i="5"/>
  <c r="Y253" i="5" s="1"/>
  <c r="R252" i="5"/>
  <c r="S252" i="5"/>
  <c r="Y252" i="5" s="1"/>
  <c r="R251" i="5"/>
  <c r="S251" i="5"/>
  <c r="Y251" i="5" s="1"/>
  <c r="R250" i="5"/>
  <c r="S250" i="5"/>
  <c r="Y250" i="5" s="1"/>
  <c r="R249" i="5"/>
  <c r="S249" i="5"/>
  <c r="Y249" i="5" s="1"/>
  <c r="R248" i="5"/>
  <c r="S248" i="5"/>
  <c r="Y248" i="5" s="1"/>
  <c r="R247" i="5"/>
  <c r="S247" i="5"/>
  <c r="Y247" i="5" s="1"/>
  <c r="R246" i="5"/>
  <c r="S246" i="5"/>
  <c r="Y246" i="5" s="1"/>
  <c r="R245" i="5"/>
  <c r="S245" i="5"/>
  <c r="Y245" i="5" s="1"/>
  <c r="R244" i="5"/>
  <c r="S244" i="5"/>
  <c r="Y244" i="5" s="1"/>
  <c r="R243" i="5"/>
  <c r="S243" i="5"/>
  <c r="Y243" i="5" s="1"/>
  <c r="R242" i="5"/>
  <c r="S242" i="5"/>
  <c r="Y242" i="5" s="1"/>
  <c r="R241" i="5"/>
  <c r="S241" i="5"/>
  <c r="Y241" i="5" s="1"/>
  <c r="R240" i="5"/>
  <c r="S240" i="5"/>
  <c r="Y240" i="5" s="1"/>
  <c r="R239" i="5"/>
  <c r="S239" i="5"/>
  <c r="Y239" i="5" s="1"/>
  <c r="R238" i="5"/>
  <c r="S238" i="5"/>
  <c r="Y238" i="5" s="1"/>
  <c r="R237" i="5"/>
  <c r="S237" i="5"/>
  <c r="Y237" i="5" s="1"/>
  <c r="R236" i="5"/>
  <c r="S236" i="5"/>
  <c r="Y236" i="5" s="1"/>
  <c r="R235" i="5"/>
  <c r="S235" i="5"/>
  <c r="Y235" i="5" s="1"/>
  <c r="R234" i="5"/>
  <c r="S234" i="5"/>
  <c r="Y234" i="5" s="1"/>
  <c r="R233" i="5"/>
  <c r="S233" i="5"/>
  <c r="Y233" i="5" s="1"/>
  <c r="R232" i="5"/>
  <c r="S232" i="5"/>
  <c r="Y232" i="5" s="1"/>
  <c r="R231" i="5"/>
  <c r="S231" i="5"/>
  <c r="Y231" i="5" s="1"/>
  <c r="R230" i="5"/>
  <c r="S230" i="5"/>
  <c r="Y230" i="5" s="1"/>
  <c r="R229" i="5"/>
  <c r="S229" i="5"/>
  <c r="Y229" i="5" s="1"/>
  <c r="R228" i="5"/>
  <c r="S228" i="5"/>
  <c r="Y228" i="5" s="1"/>
  <c r="R227" i="5"/>
  <c r="S227" i="5"/>
  <c r="Y227" i="5" s="1"/>
  <c r="R226" i="5"/>
  <c r="S226" i="5"/>
  <c r="Y226" i="5" s="1"/>
  <c r="R225" i="5"/>
  <c r="S225" i="5"/>
  <c r="Y225" i="5" s="1"/>
  <c r="R224" i="5"/>
  <c r="S224" i="5"/>
  <c r="Y224" i="5" s="1"/>
  <c r="R223" i="5"/>
  <c r="S223" i="5"/>
  <c r="Y223" i="5" s="1"/>
  <c r="R222" i="5"/>
  <c r="S222" i="5"/>
  <c r="Y222" i="5" s="1"/>
  <c r="R221" i="5"/>
  <c r="S221" i="5"/>
  <c r="Y221" i="5" s="1"/>
  <c r="R220" i="5"/>
  <c r="S220" i="5"/>
  <c r="Y220" i="5" s="1"/>
  <c r="R219" i="5"/>
  <c r="S219" i="5"/>
  <c r="Y219" i="5" s="1"/>
  <c r="R218" i="5"/>
  <c r="S218" i="5"/>
  <c r="Y218" i="5" s="1"/>
  <c r="R217" i="5"/>
  <c r="S217" i="5"/>
  <c r="Y217" i="5" s="1"/>
  <c r="R216" i="5"/>
  <c r="S216" i="5"/>
  <c r="Y216" i="5" s="1"/>
  <c r="R215" i="5"/>
  <c r="S215" i="5"/>
  <c r="Y215" i="5" s="1"/>
  <c r="R214" i="5"/>
  <c r="S214" i="5"/>
  <c r="Y214" i="5" s="1"/>
  <c r="R213" i="5"/>
  <c r="S213" i="5"/>
  <c r="Y213" i="5" s="1"/>
  <c r="R212" i="5"/>
  <c r="S212" i="5"/>
  <c r="Y212" i="5" s="1"/>
  <c r="R211" i="5"/>
  <c r="S211" i="5"/>
  <c r="Y211" i="5" s="1"/>
  <c r="R210" i="5"/>
  <c r="S210" i="5"/>
  <c r="Y210" i="5" s="1"/>
  <c r="R209" i="5"/>
  <c r="S209" i="5"/>
  <c r="Y209" i="5" s="1"/>
  <c r="R208" i="5"/>
  <c r="S208" i="5"/>
  <c r="Y208" i="5" s="1"/>
  <c r="R207" i="5"/>
  <c r="S207" i="5"/>
  <c r="Y207" i="5" s="1"/>
  <c r="R206" i="5"/>
  <c r="S206" i="5"/>
  <c r="Y206" i="5" s="1"/>
  <c r="R205" i="5"/>
  <c r="S205" i="5"/>
  <c r="Y205" i="5" s="1"/>
  <c r="R204" i="5"/>
  <c r="S204" i="5"/>
  <c r="Y204" i="5" s="1"/>
  <c r="R203" i="5"/>
  <c r="S203" i="5"/>
  <c r="Y203" i="5" s="1"/>
  <c r="R202" i="5"/>
  <c r="S202" i="5"/>
  <c r="Y202" i="5" s="1"/>
  <c r="R201" i="5"/>
  <c r="S201" i="5"/>
  <c r="Y201" i="5" s="1"/>
  <c r="R200" i="5"/>
  <c r="S200" i="5"/>
  <c r="Y200" i="5" s="1"/>
  <c r="R199" i="5"/>
  <c r="S199" i="5"/>
  <c r="Y199" i="5" s="1"/>
  <c r="R198" i="5"/>
  <c r="S198" i="5"/>
  <c r="Y198" i="5" s="1"/>
  <c r="R197" i="5"/>
  <c r="S197" i="5"/>
  <c r="Y197" i="5" s="1"/>
  <c r="R196" i="5"/>
  <c r="S196" i="5"/>
  <c r="Y196" i="5" s="1"/>
  <c r="R195" i="5"/>
  <c r="S195" i="5"/>
  <c r="Y195" i="5" s="1"/>
  <c r="R194" i="5"/>
  <c r="S194" i="5"/>
  <c r="Y194" i="5" s="1"/>
  <c r="R193" i="5"/>
  <c r="S193" i="5"/>
  <c r="Y193" i="5" s="1"/>
  <c r="R192" i="5"/>
  <c r="S192" i="5"/>
  <c r="Y192" i="5" s="1"/>
  <c r="R191" i="5"/>
  <c r="S191" i="5"/>
  <c r="Y191" i="5" s="1"/>
  <c r="R190" i="5"/>
  <c r="S190" i="5"/>
  <c r="Y190" i="5" s="1"/>
  <c r="R189" i="5"/>
  <c r="S189" i="5"/>
  <c r="Y189" i="5" s="1"/>
  <c r="R188" i="5"/>
  <c r="S188" i="5"/>
  <c r="Y188" i="5" s="1"/>
  <c r="R187" i="5"/>
  <c r="S187" i="5"/>
  <c r="Y187" i="5" s="1"/>
  <c r="R186" i="5"/>
  <c r="S186" i="5"/>
  <c r="Y186" i="5" s="1"/>
  <c r="R185" i="5"/>
  <c r="S185" i="5"/>
  <c r="Y185" i="5" s="1"/>
  <c r="R184" i="5"/>
  <c r="S184" i="5"/>
  <c r="Y184" i="5" s="1"/>
  <c r="R183" i="5"/>
  <c r="S183" i="5"/>
  <c r="Y183" i="5" s="1"/>
  <c r="R182" i="5"/>
  <c r="S182" i="5"/>
  <c r="Y182" i="5" s="1"/>
  <c r="R181" i="5"/>
  <c r="S181" i="5"/>
  <c r="Y181" i="5" s="1"/>
  <c r="R180" i="5"/>
  <c r="S180" i="5"/>
  <c r="Y180" i="5" s="1"/>
  <c r="R179" i="5"/>
  <c r="S179" i="5"/>
  <c r="Y179" i="5" s="1"/>
  <c r="R178" i="5"/>
  <c r="S178" i="5"/>
  <c r="Y178" i="5" s="1"/>
  <c r="R177" i="5"/>
  <c r="S177" i="5"/>
  <c r="Y177" i="5" s="1"/>
  <c r="R176" i="5"/>
  <c r="S176" i="5"/>
  <c r="Y176" i="5" s="1"/>
  <c r="R175" i="5"/>
  <c r="S175" i="5"/>
  <c r="Y175" i="5" s="1"/>
  <c r="R174" i="5"/>
  <c r="S174" i="5"/>
  <c r="Y174" i="5" s="1"/>
  <c r="R173" i="5"/>
  <c r="S173" i="5"/>
  <c r="Y173" i="5" s="1"/>
  <c r="R172" i="5"/>
  <c r="S172" i="5"/>
  <c r="Y172" i="5" s="1"/>
  <c r="R171" i="5"/>
  <c r="S171" i="5"/>
  <c r="Y171" i="5" s="1"/>
  <c r="R170" i="5"/>
  <c r="S170" i="5"/>
  <c r="Y170" i="5" s="1"/>
  <c r="R169" i="5"/>
  <c r="S169" i="5"/>
  <c r="Y169" i="5" s="1"/>
  <c r="R168" i="5"/>
  <c r="S168" i="5"/>
  <c r="Y168" i="5" s="1"/>
  <c r="R167" i="5"/>
  <c r="S167" i="5"/>
  <c r="Y167" i="5" s="1"/>
  <c r="R166" i="5"/>
  <c r="S166" i="5"/>
  <c r="Y166" i="5" s="1"/>
  <c r="R165" i="5"/>
  <c r="S165" i="5"/>
  <c r="Y165" i="5" s="1"/>
  <c r="R164" i="5"/>
  <c r="S164" i="5"/>
  <c r="Y164" i="5" s="1"/>
  <c r="R163" i="5"/>
  <c r="S163" i="5"/>
  <c r="Y163" i="5" s="1"/>
  <c r="R162" i="5"/>
  <c r="S162" i="5"/>
  <c r="Y162" i="5" s="1"/>
  <c r="R161" i="5"/>
  <c r="S161" i="5"/>
  <c r="Y161" i="5" s="1"/>
  <c r="R160" i="5"/>
  <c r="S160" i="5"/>
  <c r="Y160" i="5" s="1"/>
  <c r="R159" i="5"/>
  <c r="S159" i="5"/>
  <c r="Y159" i="5" s="1"/>
  <c r="R158" i="5"/>
  <c r="S158" i="5"/>
  <c r="Y158" i="5" s="1"/>
  <c r="R157" i="5"/>
  <c r="S157" i="5"/>
  <c r="Y157" i="5" s="1"/>
  <c r="R156" i="5"/>
  <c r="S156" i="5"/>
  <c r="Y156" i="5" s="1"/>
  <c r="R155" i="5"/>
  <c r="S155" i="5"/>
  <c r="Y155" i="5" s="1"/>
  <c r="R154" i="5"/>
  <c r="S154" i="5"/>
  <c r="Y154" i="5" s="1"/>
  <c r="R153" i="5"/>
  <c r="S153" i="5"/>
  <c r="Y153" i="5" s="1"/>
  <c r="R152" i="5"/>
  <c r="S152" i="5"/>
  <c r="Y152" i="5" s="1"/>
  <c r="R151" i="5"/>
  <c r="S151" i="5"/>
  <c r="Y151" i="5" s="1"/>
  <c r="R150" i="5"/>
  <c r="S150" i="5"/>
  <c r="Y150" i="5" s="1"/>
  <c r="R149" i="5"/>
  <c r="S149" i="5"/>
  <c r="Y149" i="5" s="1"/>
  <c r="R148" i="5"/>
  <c r="S148" i="5"/>
  <c r="Y148" i="5" s="1"/>
  <c r="R147" i="5"/>
  <c r="S147" i="5"/>
  <c r="Y147" i="5" s="1"/>
  <c r="R146" i="5"/>
  <c r="S146" i="5"/>
  <c r="Y146" i="5" s="1"/>
  <c r="R145" i="5"/>
  <c r="S145" i="5"/>
  <c r="Y145" i="5" s="1"/>
  <c r="R144" i="5"/>
  <c r="S144" i="5"/>
  <c r="Y144" i="5" s="1"/>
  <c r="R143" i="5"/>
  <c r="S143" i="5"/>
  <c r="Y143" i="5" s="1"/>
  <c r="R142" i="5"/>
  <c r="S142" i="5"/>
  <c r="Y142" i="5" s="1"/>
  <c r="R141" i="5"/>
  <c r="S141" i="5"/>
  <c r="Y141" i="5" s="1"/>
  <c r="R140" i="5"/>
  <c r="S140" i="5"/>
  <c r="Y140" i="5" s="1"/>
  <c r="R139" i="5"/>
  <c r="S139" i="5"/>
  <c r="Y139" i="5" s="1"/>
  <c r="R138" i="5"/>
  <c r="S138" i="5"/>
  <c r="Y138" i="5" s="1"/>
  <c r="R137" i="5"/>
  <c r="S137" i="5"/>
  <c r="Y137" i="5" s="1"/>
  <c r="R136" i="5"/>
  <c r="S136" i="5"/>
  <c r="Y136" i="5" s="1"/>
  <c r="R135" i="5"/>
  <c r="S135" i="5"/>
  <c r="Y135" i="5" s="1"/>
  <c r="R134" i="5"/>
  <c r="S134" i="5"/>
  <c r="Y134" i="5" s="1"/>
  <c r="R133" i="5"/>
  <c r="S133" i="5"/>
  <c r="Y133" i="5" s="1"/>
  <c r="R132" i="5"/>
  <c r="S132" i="5"/>
  <c r="Y132" i="5" s="1"/>
  <c r="R131" i="5"/>
  <c r="S131" i="5"/>
  <c r="Y131" i="5" s="1"/>
  <c r="R130" i="5"/>
  <c r="S130" i="5"/>
  <c r="Y130" i="5" s="1"/>
  <c r="R129" i="5"/>
  <c r="S129" i="5"/>
  <c r="Y129" i="5" s="1"/>
  <c r="R128" i="5"/>
  <c r="S128" i="5"/>
  <c r="Y128" i="5" s="1"/>
  <c r="R127" i="5"/>
  <c r="S127" i="5"/>
  <c r="Y127" i="5" s="1"/>
  <c r="R126" i="5"/>
  <c r="S126" i="5"/>
  <c r="Y126" i="5" s="1"/>
  <c r="R125" i="5"/>
  <c r="S125" i="5"/>
  <c r="Y125" i="5" s="1"/>
  <c r="R124" i="5"/>
  <c r="S124" i="5"/>
  <c r="Y124" i="5" s="1"/>
  <c r="R123" i="5"/>
  <c r="S123" i="5"/>
  <c r="Y123" i="5" s="1"/>
  <c r="R122" i="5"/>
  <c r="S122" i="5"/>
  <c r="Y122" i="5" s="1"/>
  <c r="R121" i="5"/>
  <c r="S121" i="5"/>
  <c r="Y121" i="5" s="1"/>
  <c r="R120" i="5"/>
  <c r="S120" i="5"/>
  <c r="Y120" i="5" s="1"/>
  <c r="R119" i="5"/>
  <c r="S119" i="5"/>
  <c r="Y119" i="5" s="1"/>
  <c r="R118" i="5"/>
  <c r="S118" i="5"/>
  <c r="Y118" i="5" s="1"/>
  <c r="R117" i="5"/>
  <c r="S117" i="5"/>
  <c r="Y117" i="5" s="1"/>
  <c r="R116" i="5"/>
  <c r="S116" i="5"/>
  <c r="Y116" i="5" s="1"/>
  <c r="R115" i="5"/>
  <c r="S115" i="5"/>
  <c r="Y115" i="5" s="1"/>
  <c r="R114" i="5"/>
  <c r="S114" i="5"/>
  <c r="Y114" i="5" s="1"/>
  <c r="R113" i="5"/>
  <c r="S113" i="5"/>
  <c r="Y113" i="5" s="1"/>
  <c r="R112" i="5"/>
  <c r="S112" i="5"/>
  <c r="Y112" i="5" s="1"/>
  <c r="R111" i="5"/>
  <c r="S111" i="5"/>
  <c r="Y111" i="5" s="1"/>
  <c r="R110" i="5"/>
  <c r="S110" i="5"/>
  <c r="Y110" i="5" s="1"/>
  <c r="R109" i="5"/>
  <c r="S109" i="5"/>
  <c r="Y109" i="5" s="1"/>
  <c r="R108" i="5"/>
  <c r="S108" i="5"/>
  <c r="Y108" i="5" s="1"/>
  <c r="R107" i="5"/>
  <c r="S107" i="5"/>
  <c r="Y107" i="5" s="1"/>
  <c r="R106" i="5"/>
  <c r="S106" i="5"/>
  <c r="Y106" i="5" s="1"/>
  <c r="R105" i="5"/>
  <c r="S105" i="5"/>
  <c r="Y105" i="5" s="1"/>
  <c r="R104" i="5"/>
  <c r="S104" i="5"/>
  <c r="Y104" i="5" s="1"/>
  <c r="R103" i="5"/>
  <c r="S103" i="5"/>
  <c r="Y103" i="5" s="1"/>
  <c r="R102" i="5"/>
  <c r="S102" i="5"/>
  <c r="Y102" i="5" s="1"/>
  <c r="R101" i="5"/>
  <c r="S101" i="5"/>
  <c r="Y101" i="5" s="1"/>
  <c r="R100" i="5"/>
  <c r="S100" i="5"/>
  <c r="Y100" i="5" s="1"/>
  <c r="R99" i="5"/>
  <c r="S99" i="5"/>
  <c r="Y99" i="5" s="1"/>
  <c r="R98" i="5"/>
  <c r="S98" i="5"/>
  <c r="Y98" i="5" s="1"/>
  <c r="R97" i="5"/>
  <c r="S97" i="5"/>
  <c r="Y97" i="5" s="1"/>
  <c r="R96" i="5"/>
  <c r="S96" i="5"/>
  <c r="Y96" i="5" s="1"/>
  <c r="R95" i="5"/>
  <c r="S95" i="5"/>
  <c r="Y95" i="5" s="1"/>
  <c r="R94" i="5"/>
  <c r="S94" i="5"/>
  <c r="Y94" i="5" s="1"/>
  <c r="R93" i="5"/>
  <c r="S93" i="5"/>
  <c r="Y93" i="5" s="1"/>
  <c r="R92" i="5"/>
  <c r="S92" i="5"/>
  <c r="Y92" i="5" s="1"/>
  <c r="R91" i="5"/>
  <c r="S91" i="5"/>
  <c r="Y91" i="5" s="1"/>
  <c r="R90" i="5"/>
  <c r="S90" i="5"/>
  <c r="Y90" i="5" s="1"/>
  <c r="R89" i="5"/>
  <c r="S89" i="5"/>
  <c r="Y89" i="5" s="1"/>
  <c r="R88" i="5"/>
  <c r="S88" i="5"/>
  <c r="Y88" i="5" s="1"/>
  <c r="R87" i="5"/>
  <c r="S87" i="5"/>
  <c r="Y87" i="5" s="1"/>
  <c r="R86" i="5"/>
  <c r="S86" i="5"/>
  <c r="Y86" i="5" s="1"/>
  <c r="R85" i="5"/>
  <c r="S85" i="5"/>
  <c r="Y85" i="5" s="1"/>
  <c r="R84" i="5"/>
  <c r="S84" i="5"/>
  <c r="Y84" i="5" s="1"/>
  <c r="R83" i="5"/>
  <c r="S83" i="5"/>
  <c r="Y83" i="5" s="1"/>
  <c r="R82" i="5"/>
  <c r="S82" i="5"/>
  <c r="Y82" i="5" s="1"/>
  <c r="R81" i="5"/>
  <c r="S81" i="5"/>
  <c r="Y81" i="5" s="1"/>
  <c r="R80" i="5"/>
  <c r="S80" i="5"/>
  <c r="Y80" i="5" s="1"/>
  <c r="R79" i="5"/>
  <c r="S79" i="5"/>
  <c r="Y79" i="5" s="1"/>
  <c r="R78" i="5"/>
  <c r="S78" i="5"/>
  <c r="Y78" i="5" s="1"/>
  <c r="R77" i="5"/>
  <c r="S77" i="5"/>
  <c r="Y77" i="5" s="1"/>
  <c r="R76" i="5"/>
  <c r="S76" i="5"/>
  <c r="Y76" i="5" s="1"/>
  <c r="R75" i="5"/>
  <c r="S75" i="5"/>
  <c r="Y75" i="5" s="1"/>
  <c r="R74" i="5"/>
  <c r="S74" i="5"/>
  <c r="Y74" i="5" s="1"/>
  <c r="R73" i="5"/>
  <c r="S73" i="5"/>
  <c r="Y73" i="5" s="1"/>
  <c r="R72" i="5"/>
  <c r="S72" i="5"/>
  <c r="Y72" i="5" s="1"/>
  <c r="R71" i="5"/>
  <c r="S71" i="5"/>
  <c r="Y71" i="5" s="1"/>
  <c r="R70" i="5"/>
  <c r="S70" i="5"/>
  <c r="Y70" i="5" s="1"/>
  <c r="R69" i="5"/>
  <c r="S69" i="5"/>
  <c r="Y69" i="5" s="1"/>
  <c r="R68" i="5"/>
  <c r="S68" i="5"/>
  <c r="Y68" i="5" s="1"/>
  <c r="R67" i="5"/>
  <c r="S67" i="5"/>
  <c r="Y67" i="5" s="1"/>
  <c r="R66" i="5"/>
  <c r="S66" i="5"/>
  <c r="Y66" i="5" s="1"/>
  <c r="R65" i="5"/>
  <c r="S65" i="5"/>
  <c r="Y65" i="5" s="1"/>
  <c r="R64" i="5"/>
  <c r="S64" i="5"/>
  <c r="Y64" i="5" s="1"/>
  <c r="R63" i="5"/>
  <c r="S63" i="5"/>
  <c r="Y63" i="5" s="1"/>
  <c r="R62" i="5"/>
  <c r="S62" i="5"/>
  <c r="Y62" i="5" s="1"/>
  <c r="R61" i="5"/>
  <c r="S61" i="5"/>
  <c r="Y61" i="5" s="1"/>
  <c r="R60" i="5"/>
  <c r="S60" i="5"/>
  <c r="Y60" i="5" s="1"/>
  <c r="R59" i="5"/>
  <c r="S59" i="5"/>
  <c r="Y59" i="5" s="1"/>
  <c r="R58" i="5"/>
  <c r="S58" i="5"/>
  <c r="Y58" i="5" s="1"/>
  <c r="R57" i="5"/>
  <c r="S57" i="5"/>
  <c r="Y57" i="5" s="1"/>
  <c r="R56" i="5"/>
  <c r="S56" i="5"/>
  <c r="Y56" i="5" s="1"/>
  <c r="R55" i="5"/>
  <c r="S55" i="5"/>
  <c r="Y55" i="5" s="1"/>
  <c r="R54" i="5"/>
  <c r="S54" i="5"/>
  <c r="Y54" i="5" s="1"/>
  <c r="R53" i="5"/>
  <c r="S53" i="5"/>
  <c r="Y53" i="5" s="1"/>
  <c r="R52" i="5"/>
  <c r="S52" i="5"/>
  <c r="Y52" i="5" s="1"/>
  <c r="R51" i="5"/>
  <c r="S51" i="5"/>
  <c r="Y51" i="5" s="1"/>
  <c r="R50" i="5"/>
  <c r="S50" i="5"/>
  <c r="Y50" i="5" s="1"/>
  <c r="R49" i="5"/>
  <c r="S49" i="5"/>
  <c r="Y49" i="5" s="1"/>
  <c r="R48" i="5"/>
  <c r="S48" i="5"/>
  <c r="Y48" i="5" s="1"/>
  <c r="R47" i="5"/>
  <c r="S47" i="5"/>
  <c r="Y47" i="5" s="1"/>
  <c r="R46" i="5"/>
  <c r="S46" i="5"/>
  <c r="Y46" i="5" s="1"/>
  <c r="R45" i="5"/>
  <c r="S45" i="5"/>
  <c r="Y45" i="5" s="1"/>
  <c r="R44" i="5"/>
  <c r="S44" i="5"/>
  <c r="Y44" i="5" s="1"/>
  <c r="R43" i="5"/>
  <c r="S43" i="5"/>
  <c r="Y43" i="5" s="1"/>
  <c r="R42" i="5"/>
  <c r="S42" i="5"/>
  <c r="Y42" i="5" s="1"/>
  <c r="R41" i="5"/>
  <c r="S41" i="5"/>
  <c r="Y41" i="5" s="1"/>
  <c r="R40" i="5"/>
  <c r="S40" i="5"/>
  <c r="Y40" i="5" s="1"/>
  <c r="R39" i="5"/>
  <c r="S39" i="5"/>
  <c r="Y39" i="5" s="1"/>
  <c r="R38" i="5"/>
  <c r="S38" i="5"/>
  <c r="Y38" i="5" s="1"/>
  <c r="R37" i="5"/>
  <c r="S37" i="5"/>
  <c r="Y37" i="5" s="1"/>
  <c r="R36" i="5"/>
  <c r="S36" i="5"/>
  <c r="Y36" i="5" s="1"/>
  <c r="R35" i="5"/>
  <c r="S35" i="5"/>
  <c r="Y35" i="5" s="1"/>
  <c r="R34" i="5"/>
  <c r="S34" i="5"/>
  <c r="Y34" i="5" s="1"/>
  <c r="R33" i="5"/>
  <c r="S33" i="5"/>
  <c r="Y33" i="5" s="1"/>
  <c r="R32" i="5"/>
  <c r="S32" i="5"/>
  <c r="Y32" i="5" s="1"/>
  <c r="R31" i="5"/>
  <c r="S31" i="5"/>
  <c r="Y31" i="5" s="1"/>
  <c r="R30" i="5"/>
  <c r="S30" i="5"/>
  <c r="Y30" i="5" s="1"/>
  <c r="R29" i="5"/>
  <c r="S29" i="5"/>
  <c r="Y29" i="5" s="1"/>
  <c r="R28" i="5"/>
  <c r="S28" i="5"/>
  <c r="Y28" i="5" s="1"/>
  <c r="R27" i="5"/>
  <c r="S27" i="5"/>
  <c r="Y27" i="5" s="1"/>
  <c r="R26" i="5"/>
  <c r="S26" i="5"/>
  <c r="Y26" i="5" s="1"/>
  <c r="R25" i="5"/>
  <c r="S25" i="5"/>
  <c r="Y25" i="5" s="1"/>
  <c r="R24" i="5"/>
  <c r="S24" i="5"/>
  <c r="Y24" i="5" s="1"/>
  <c r="R23" i="5"/>
  <c r="S23" i="5"/>
  <c r="Y23" i="5" s="1"/>
  <c r="R22" i="5"/>
  <c r="S22" i="5"/>
  <c r="Y22" i="5" s="1"/>
  <c r="R21" i="5"/>
  <c r="S21" i="5"/>
  <c r="Y21" i="5" s="1"/>
  <c r="R20" i="5"/>
  <c r="S20" i="5"/>
  <c r="Y20" i="5" s="1"/>
  <c r="R19" i="5"/>
  <c r="S19" i="5"/>
  <c r="Y19" i="5" s="1"/>
  <c r="R18" i="5"/>
  <c r="S18" i="5"/>
  <c r="Y18" i="5" s="1"/>
  <c r="R17" i="5"/>
  <c r="S17" i="5"/>
  <c r="Y17" i="5" s="1"/>
  <c r="P16" i="5"/>
  <c r="Q16" i="5"/>
  <c r="R16" i="5" s="1"/>
  <c r="P15" i="5"/>
  <c r="Q15" i="5"/>
  <c r="R15" i="5" s="1"/>
  <c r="P14" i="5"/>
  <c r="Q14" i="5"/>
  <c r="R14" i="5" s="1"/>
  <c r="P13" i="5"/>
  <c r="Q13" i="5"/>
  <c r="R13" i="5" s="1"/>
  <c r="P12" i="5"/>
  <c r="Q12" i="5"/>
  <c r="R12" i="5" s="1"/>
  <c r="P11" i="5"/>
  <c r="Q11" i="5"/>
  <c r="R11" i="5" s="1"/>
  <c r="P10" i="5"/>
  <c r="Q10" i="5"/>
  <c r="P9" i="5"/>
  <c r="Q9" i="5"/>
  <c r="P8" i="5"/>
  <c r="Q8" i="5"/>
  <c r="P7" i="5"/>
  <c r="Q7" i="5"/>
  <c r="P6" i="5"/>
  <c r="Q6" i="5"/>
  <c r="P5" i="5"/>
  <c r="Q5" i="5"/>
  <c r="P4" i="5"/>
  <c r="Q4" i="5"/>
  <c r="P1710" i="3"/>
  <c r="Q1710" i="3"/>
  <c r="R1710" i="3"/>
  <c r="T1710" i="3" s="1"/>
  <c r="AE1710" i="3" s="1"/>
  <c r="S1710" i="3"/>
  <c r="U1710" i="3" s="1"/>
  <c r="V1710" i="3" s="1"/>
  <c r="P1709" i="3"/>
  <c r="Q1709" i="3"/>
  <c r="R1709" i="3"/>
  <c r="T1709" i="3" s="1"/>
  <c r="S1709" i="3"/>
  <c r="U1709" i="3" s="1"/>
  <c r="P1708" i="3"/>
  <c r="Q1708" i="3"/>
  <c r="R1708" i="3"/>
  <c r="T1708" i="3" s="1"/>
  <c r="S1708" i="3"/>
  <c r="U1708" i="3" s="1"/>
  <c r="P1707" i="3"/>
  <c r="Q1707" i="3"/>
  <c r="R1707" i="3"/>
  <c r="T1707" i="3" s="1"/>
  <c r="AE1707" i="3" s="1"/>
  <c r="S1707" i="3"/>
  <c r="U1707" i="3" s="1"/>
  <c r="V1707" i="3" s="1"/>
  <c r="P1706" i="3"/>
  <c r="Q1706" i="3"/>
  <c r="R1706" i="3"/>
  <c r="T1706" i="3" s="1"/>
  <c r="AE1706" i="3" s="1"/>
  <c r="S1706" i="3"/>
  <c r="U1706" i="3" s="1"/>
  <c r="V1706" i="3" s="1"/>
  <c r="P1705" i="3"/>
  <c r="Q1705" i="3"/>
  <c r="R1705" i="3"/>
  <c r="T1705" i="3" s="1"/>
  <c r="AE1705" i="3" s="1"/>
  <c r="S1705" i="3"/>
  <c r="U1705" i="3" s="1"/>
  <c r="V1705" i="3" s="1"/>
  <c r="P1704" i="3"/>
  <c r="Q1704" i="3"/>
  <c r="R1704" i="3"/>
  <c r="T1704" i="3" s="1"/>
  <c r="S1704" i="3"/>
  <c r="U1704" i="3" s="1"/>
  <c r="P1703" i="3"/>
  <c r="Q1703" i="3"/>
  <c r="R1703" i="3"/>
  <c r="T1703" i="3" s="1"/>
  <c r="S1703" i="3"/>
  <c r="U1703" i="3" s="1"/>
  <c r="P1702" i="3"/>
  <c r="Q1702" i="3"/>
  <c r="R1702" i="3"/>
  <c r="T1702" i="3" s="1"/>
  <c r="S1702" i="3"/>
  <c r="U1702" i="3" s="1"/>
  <c r="P1701" i="3"/>
  <c r="Q1701" i="3"/>
  <c r="R1701" i="3"/>
  <c r="T1701" i="3" s="1"/>
  <c r="AE1701" i="3" s="1"/>
  <c r="S1701" i="3"/>
  <c r="U1701" i="3" s="1"/>
  <c r="V1701" i="3" s="1"/>
  <c r="P1700" i="3"/>
  <c r="Q1700" i="3"/>
  <c r="R1700" i="3"/>
  <c r="T1700" i="3" s="1"/>
  <c r="AE1700" i="3" s="1"/>
  <c r="S1700" i="3"/>
  <c r="U1700" i="3" s="1"/>
  <c r="V1700" i="3" s="1"/>
  <c r="P1699" i="3"/>
  <c r="Q1699" i="3"/>
  <c r="R1699" i="3"/>
  <c r="T1699" i="3" s="1"/>
  <c r="AE1699" i="3" s="1"/>
  <c r="S1699" i="3"/>
  <c r="U1699" i="3" s="1"/>
  <c r="V1699" i="3" s="1"/>
  <c r="P1698" i="3"/>
  <c r="Q1698" i="3"/>
  <c r="R1698" i="3"/>
  <c r="T1698" i="3" s="1"/>
  <c r="AE1698" i="3" s="1"/>
  <c r="S1698" i="3"/>
  <c r="U1698" i="3" s="1"/>
  <c r="V1698" i="3" s="1"/>
  <c r="P1697" i="3"/>
  <c r="Q1697" i="3"/>
  <c r="R1697" i="3"/>
  <c r="T1697" i="3" s="1"/>
  <c r="AE1697" i="3" s="1"/>
  <c r="S1697" i="3"/>
  <c r="U1697" i="3" s="1"/>
  <c r="V1697" i="3" s="1"/>
  <c r="P1696" i="3"/>
  <c r="Q1696" i="3"/>
  <c r="R1696" i="3"/>
  <c r="T1696" i="3" s="1"/>
  <c r="AE1696" i="3" s="1"/>
  <c r="S1696" i="3"/>
  <c r="U1696" i="3" s="1"/>
  <c r="P1695" i="3"/>
  <c r="Q1695" i="3"/>
  <c r="R1695" i="3"/>
  <c r="T1695" i="3" s="1"/>
  <c r="AE1695" i="3" s="1"/>
  <c r="S1695" i="3"/>
  <c r="U1695" i="3" s="1"/>
  <c r="P1694" i="3"/>
  <c r="Q1694" i="3"/>
  <c r="R1694" i="3"/>
  <c r="T1694" i="3" s="1"/>
  <c r="AE1694" i="3" s="1"/>
  <c r="S1694" i="3"/>
  <c r="U1694" i="3" s="1"/>
  <c r="P1693" i="3"/>
  <c r="Q1693" i="3"/>
  <c r="R1693" i="3"/>
  <c r="T1693" i="3" s="1"/>
  <c r="AE1693" i="3" s="1"/>
  <c r="S1693" i="3"/>
  <c r="U1693" i="3" s="1"/>
  <c r="V1693" i="3" s="1"/>
  <c r="P1692" i="3"/>
  <c r="Q1692" i="3"/>
  <c r="R1692" i="3"/>
  <c r="T1692" i="3" s="1"/>
  <c r="AE1692" i="3" s="1"/>
  <c r="S1692" i="3"/>
  <c r="U1692" i="3" s="1"/>
  <c r="V1692" i="3" s="1"/>
  <c r="P1691" i="3"/>
  <c r="Q1691" i="3"/>
  <c r="R1691" i="3"/>
  <c r="T1691" i="3" s="1"/>
  <c r="AE1691" i="3" s="1"/>
  <c r="S1691" i="3"/>
  <c r="U1691" i="3" s="1"/>
  <c r="V1691" i="3" s="1"/>
  <c r="P1690" i="3"/>
  <c r="Q1690" i="3"/>
  <c r="R1690" i="3"/>
  <c r="T1690" i="3" s="1"/>
  <c r="S1690" i="3"/>
  <c r="U1690" i="3" s="1"/>
  <c r="P1689" i="3"/>
  <c r="Q1689" i="3"/>
  <c r="R1689" i="3"/>
  <c r="T1689" i="3" s="1"/>
  <c r="S1689" i="3"/>
  <c r="U1689" i="3" s="1"/>
  <c r="P1688" i="3"/>
  <c r="Q1688" i="3"/>
  <c r="R1688" i="3"/>
  <c r="T1688" i="3" s="1"/>
  <c r="AE1688" i="3" s="1"/>
  <c r="S1688" i="3"/>
  <c r="U1688" i="3" s="1"/>
  <c r="V1688" i="3" s="1"/>
  <c r="P1687" i="3"/>
  <c r="Q1687" i="3"/>
  <c r="R1687" i="3"/>
  <c r="T1687" i="3" s="1"/>
  <c r="S1687" i="3"/>
  <c r="U1687" i="3" s="1"/>
  <c r="P1686" i="3"/>
  <c r="Q1686" i="3"/>
  <c r="R1686" i="3"/>
  <c r="T1686" i="3" s="1"/>
  <c r="AE1686" i="3" s="1"/>
  <c r="S1686" i="3"/>
  <c r="U1686" i="3" s="1"/>
  <c r="V1686" i="3" s="1"/>
  <c r="P1685" i="3"/>
  <c r="Q1685" i="3"/>
  <c r="R1685" i="3"/>
  <c r="T1685" i="3" s="1"/>
  <c r="S1685" i="3"/>
  <c r="U1685" i="3" s="1"/>
  <c r="P1684" i="3"/>
  <c r="Q1684" i="3"/>
  <c r="R1684" i="3"/>
  <c r="T1684" i="3" s="1"/>
  <c r="S1684" i="3"/>
  <c r="U1684" i="3" s="1"/>
  <c r="P1683" i="3"/>
  <c r="Q1683" i="3"/>
  <c r="R1683" i="3"/>
  <c r="T1683" i="3" s="1"/>
  <c r="S1683" i="3"/>
  <c r="U1683" i="3" s="1"/>
  <c r="P1682" i="3"/>
  <c r="Q1682" i="3"/>
  <c r="R1682" i="3"/>
  <c r="T1682" i="3" s="1"/>
  <c r="AE1682" i="3" s="1"/>
  <c r="S1682" i="3"/>
  <c r="U1682" i="3" s="1"/>
  <c r="V1682" i="3" s="1"/>
  <c r="P1681" i="3"/>
  <c r="Q1681" i="3"/>
  <c r="R1681" i="3"/>
  <c r="T1681" i="3" s="1"/>
  <c r="AE1681" i="3" s="1"/>
  <c r="S1681" i="3"/>
  <c r="U1681" i="3" s="1"/>
  <c r="V1681" i="3" s="1"/>
  <c r="P1680" i="3"/>
  <c r="Q1680" i="3"/>
  <c r="R1680" i="3"/>
  <c r="T1680" i="3" s="1"/>
  <c r="AE1680" i="3" s="1"/>
  <c r="S1680" i="3"/>
  <c r="U1680" i="3" s="1"/>
  <c r="V1680" i="3" s="1"/>
  <c r="P1679" i="3"/>
  <c r="Q1679" i="3"/>
  <c r="R1679" i="3"/>
  <c r="T1679" i="3" s="1"/>
  <c r="AE1679" i="3" s="1"/>
  <c r="S1679" i="3"/>
  <c r="U1679" i="3" s="1"/>
  <c r="V1679" i="3" s="1"/>
  <c r="P1678" i="3"/>
  <c r="Q1678" i="3"/>
  <c r="R1678" i="3"/>
  <c r="T1678" i="3" s="1"/>
  <c r="AE1678" i="3" s="1"/>
  <c r="S1678" i="3"/>
  <c r="U1678" i="3" s="1"/>
  <c r="V1678" i="3" s="1"/>
  <c r="P1677" i="3"/>
  <c r="Q1677" i="3"/>
  <c r="R1677" i="3"/>
  <c r="T1677" i="3" s="1"/>
  <c r="AE1677" i="3" s="1"/>
  <c r="S1677" i="3"/>
  <c r="U1677" i="3" s="1"/>
  <c r="V1677" i="3" s="1"/>
  <c r="P1676" i="3"/>
  <c r="Q1676" i="3"/>
  <c r="R1676" i="3"/>
  <c r="T1676" i="3" s="1"/>
  <c r="AE1676" i="3" s="1"/>
  <c r="S1676" i="3"/>
  <c r="U1676" i="3" s="1"/>
  <c r="V1676" i="3" s="1"/>
  <c r="P1675" i="3"/>
  <c r="Q1675" i="3"/>
  <c r="R1675" i="3"/>
  <c r="T1675" i="3" s="1"/>
  <c r="S1675" i="3"/>
  <c r="U1675" i="3" s="1"/>
  <c r="P1674" i="3"/>
  <c r="Q1674" i="3"/>
  <c r="R1674" i="3"/>
  <c r="T1674" i="3" s="1"/>
  <c r="AE1674" i="3" s="1"/>
  <c r="S1674" i="3"/>
  <c r="U1674" i="3" s="1"/>
  <c r="V1674" i="3" s="1"/>
  <c r="P1673" i="3"/>
  <c r="Q1673" i="3"/>
  <c r="R1673" i="3"/>
  <c r="T1673" i="3" s="1"/>
  <c r="S1673" i="3"/>
  <c r="U1673" i="3" s="1"/>
  <c r="P1672" i="3"/>
  <c r="Q1672" i="3"/>
  <c r="R1672" i="3"/>
  <c r="T1672" i="3" s="1"/>
  <c r="AE1672" i="3" s="1"/>
  <c r="S1672" i="3"/>
  <c r="U1672" i="3" s="1"/>
  <c r="V1672" i="3" s="1"/>
  <c r="P1671" i="3"/>
  <c r="Q1671" i="3"/>
  <c r="R1671" i="3"/>
  <c r="T1671" i="3" s="1"/>
  <c r="S1671" i="3"/>
  <c r="U1671" i="3" s="1"/>
  <c r="P1670" i="3"/>
  <c r="Q1670" i="3"/>
  <c r="R1670" i="3"/>
  <c r="T1670" i="3" s="1"/>
  <c r="S1670" i="3"/>
  <c r="U1670" i="3" s="1"/>
  <c r="P1669" i="3"/>
  <c r="Q1669" i="3"/>
  <c r="R1669" i="3"/>
  <c r="T1669" i="3" s="1"/>
  <c r="S1669" i="3"/>
  <c r="U1669" i="3" s="1"/>
  <c r="P1668" i="3"/>
  <c r="Q1668" i="3"/>
  <c r="R1668" i="3"/>
  <c r="T1668" i="3" s="1"/>
  <c r="AE1668" i="3" s="1"/>
  <c r="S1668" i="3"/>
  <c r="U1668" i="3" s="1"/>
  <c r="V1668" i="3" s="1"/>
  <c r="P1667" i="3"/>
  <c r="Q1667" i="3"/>
  <c r="R1667" i="3"/>
  <c r="T1667" i="3" s="1"/>
  <c r="AE1667" i="3" s="1"/>
  <c r="S1667" i="3"/>
  <c r="U1667" i="3" s="1"/>
  <c r="V1667" i="3" s="1"/>
  <c r="P1666" i="3"/>
  <c r="Q1666" i="3"/>
  <c r="R1666" i="3"/>
  <c r="T1666" i="3" s="1"/>
  <c r="AE1666" i="3" s="1"/>
  <c r="S1666" i="3"/>
  <c r="U1666" i="3" s="1"/>
  <c r="V1666" i="3" s="1"/>
  <c r="P1665" i="3"/>
  <c r="Q1665" i="3"/>
  <c r="R1665" i="3"/>
  <c r="T1665" i="3" s="1"/>
  <c r="AE1665" i="3" s="1"/>
  <c r="S1665" i="3"/>
  <c r="U1665" i="3" s="1"/>
  <c r="V1665" i="3" s="1"/>
  <c r="P1664" i="3"/>
  <c r="Q1664" i="3"/>
  <c r="R1664" i="3"/>
  <c r="T1664" i="3" s="1"/>
  <c r="AE1664" i="3" s="1"/>
  <c r="S1664" i="3"/>
  <c r="U1664" i="3" s="1"/>
  <c r="V1664" i="3" s="1"/>
  <c r="P1663" i="3"/>
  <c r="Q1663" i="3"/>
  <c r="R1663" i="3"/>
  <c r="T1663" i="3" s="1"/>
  <c r="S1663" i="3"/>
  <c r="U1663" i="3" s="1"/>
  <c r="P1662" i="3"/>
  <c r="Q1662" i="3"/>
  <c r="R1662" i="3"/>
  <c r="T1662" i="3" s="1"/>
  <c r="AE1662" i="3" s="1"/>
  <c r="S1662" i="3"/>
  <c r="U1662" i="3" s="1"/>
  <c r="V1662" i="3" s="1"/>
  <c r="P1661" i="3"/>
  <c r="Q1661" i="3"/>
  <c r="R1661" i="3"/>
  <c r="T1661" i="3" s="1"/>
  <c r="S1661" i="3"/>
  <c r="U1661" i="3" s="1"/>
  <c r="P1660" i="3"/>
  <c r="Q1660" i="3"/>
  <c r="R1660" i="3"/>
  <c r="T1660" i="3" s="1"/>
  <c r="AE1660" i="3" s="1"/>
  <c r="S1660" i="3"/>
  <c r="U1660" i="3" s="1"/>
  <c r="V1660" i="3" s="1"/>
  <c r="P1659" i="3"/>
  <c r="Q1659" i="3"/>
  <c r="R1659" i="3"/>
  <c r="T1659" i="3" s="1"/>
  <c r="S1659" i="3"/>
  <c r="U1659" i="3" s="1"/>
  <c r="P1658" i="3"/>
  <c r="Q1658" i="3"/>
  <c r="R1658" i="3"/>
  <c r="T1658" i="3" s="1"/>
  <c r="AE1658" i="3" s="1"/>
  <c r="S1658" i="3"/>
  <c r="U1658" i="3" s="1"/>
  <c r="V1658" i="3" s="1"/>
  <c r="P1657" i="3"/>
  <c r="Q1657" i="3"/>
  <c r="R1657" i="3"/>
  <c r="T1657" i="3" s="1"/>
  <c r="S1657" i="3"/>
  <c r="U1657" i="3" s="1"/>
  <c r="P1656" i="3"/>
  <c r="Q1656" i="3"/>
  <c r="R1656" i="3"/>
  <c r="T1656" i="3" s="1"/>
  <c r="AE1656" i="3" s="1"/>
  <c r="S1656" i="3"/>
  <c r="U1656" i="3" s="1"/>
  <c r="V1656" i="3" s="1"/>
  <c r="P1655" i="3"/>
  <c r="Q1655" i="3"/>
  <c r="R1655" i="3"/>
  <c r="T1655" i="3" s="1"/>
  <c r="S1655" i="3"/>
  <c r="U1655" i="3" s="1"/>
  <c r="P1654" i="3"/>
  <c r="Q1654" i="3"/>
  <c r="R1654" i="3"/>
  <c r="T1654" i="3" s="1"/>
  <c r="AE1654" i="3" s="1"/>
  <c r="S1654" i="3"/>
  <c r="U1654" i="3" s="1"/>
  <c r="V1654" i="3" s="1"/>
  <c r="P1653" i="3"/>
  <c r="Q1653" i="3"/>
  <c r="R1653" i="3"/>
  <c r="T1653" i="3" s="1"/>
  <c r="AE1653" i="3" s="1"/>
  <c r="S1653" i="3"/>
  <c r="U1653" i="3" s="1"/>
  <c r="V1653" i="3" s="1"/>
  <c r="P1652" i="3"/>
  <c r="Q1652" i="3"/>
  <c r="R1652" i="3"/>
  <c r="T1652" i="3" s="1"/>
  <c r="AE1652" i="3" s="1"/>
  <c r="S1652" i="3"/>
  <c r="U1652" i="3" s="1"/>
  <c r="V1652" i="3" s="1"/>
  <c r="P1651" i="3"/>
  <c r="Q1651" i="3"/>
  <c r="R1651" i="3"/>
  <c r="T1651" i="3" s="1"/>
  <c r="AE1651" i="3" s="1"/>
  <c r="S1651" i="3"/>
  <c r="U1651" i="3" s="1"/>
  <c r="V1651" i="3" s="1"/>
  <c r="P1650" i="3"/>
  <c r="Q1650" i="3"/>
  <c r="R1650" i="3"/>
  <c r="T1650" i="3" s="1"/>
  <c r="AE1650" i="3" s="1"/>
  <c r="S1650" i="3"/>
  <c r="U1650" i="3" s="1"/>
  <c r="V1650" i="3" s="1"/>
  <c r="P1649" i="3"/>
  <c r="Q1649" i="3"/>
  <c r="R1649" i="3"/>
  <c r="T1649" i="3" s="1"/>
  <c r="S1649" i="3"/>
  <c r="U1649" i="3" s="1"/>
  <c r="P1648" i="3"/>
  <c r="Q1648" i="3"/>
  <c r="R1648" i="3"/>
  <c r="T1648" i="3" s="1"/>
  <c r="AE1648" i="3" s="1"/>
  <c r="S1648" i="3"/>
  <c r="U1648" i="3" s="1"/>
  <c r="V1648" i="3" s="1"/>
  <c r="P1647" i="3"/>
  <c r="Q1647" i="3"/>
  <c r="R1647" i="3"/>
  <c r="T1647" i="3" s="1"/>
  <c r="S1647" i="3"/>
  <c r="U1647" i="3" s="1"/>
  <c r="P1646" i="3"/>
  <c r="Q1646" i="3"/>
  <c r="R1646" i="3"/>
  <c r="T1646" i="3" s="1"/>
  <c r="S1646" i="3"/>
  <c r="U1646" i="3" s="1"/>
  <c r="P1645" i="3"/>
  <c r="Q1645" i="3"/>
  <c r="R1645" i="3"/>
  <c r="T1645" i="3" s="1"/>
  <c r="AE1645" i="3" s="1"/>
  <c r="S1645" i="3"/>
  <c r="U1645" i="3" s="1"/>
  <c r="V1645" i="3" s="1"/>
  <c r="P1644" i="3"/>
  <c r="Q1644" i="3"/>
  <c r="R1644" i="3"/>
  <c r="T1644" i="3" s="1"/>
  <c r="S1644" i="3"/>
  <c r="U1644" i="3" s="1"/>
  <c r="P1643" i="3"/>
  <c r="Q1643" i="3"/>
  <c r="R1643" i="3"/>
  <c r="T1643" i="3" s="1"/>
  <c r="AE1643" i="3" s="1"/>
  <c r="S1643" i="3"/>
  <c r="U1643" i="3" s="1"/>
  <c r="V1643" i="3" s="1"/>
  <c r="P1642" i="3"/>
  <c r="Q1642" i="3"/>
  <c r="R1642" i="3"/>
  <c r="T1642" i="3" s="1"/>
  <c r="S1642" i="3"/>
  <c r="U1642" i="3" s="1"/>
  <c r="P1641" i="3"/>
  <c r="Q1641" i="3"/>
  <c r="R1641" i="3"/>
  <c r="T1641" i="3" s="1"/>
  <c r="AE1641" i="3" s="1"/>
  <c r="S1641" i="3"/>
  <c r="U1641" i="3" s="1"/>
  <c r="V1641" i="3" s="1"/>
  <c r="P1640" i="3"/>
  <c r="Q1640" i="3"/>
  <c r="R1640" i="3"/>
  <c r="T1640" i="3" s="1"/>
  <c r="S1640" i="3"/>
  <c r="U1640" i="3" s="1"/>
  <c r="P1639" i="3"/>
  <c r="R1639" i="3"/>
  <c r="T1639" i="3" s="1"/>
  <c r="AE1639" i="3" s="1"/>
  <c r="Q1639" i="3"/>
  <c r="S1639" i="3"/>
  <c r="U1639" i="3" s="1"/>
  <c r="V1639" i="3" s="1"/>
  <c r="Q1638" i="3"/>
  <c r="S1638" i="3"/>
  <c r="U1638" i="3" s="1"/>
  <c r="V1638" i="3" s="1"/>
  <c r="P1638" i="3"/>
  <c r="R1638" i="3"/>
  <c r="T1638" i="3" s="1"/>
  <c r="AE1638" i="3" s="1"/>
  <c r="Q1637" i="3"/>
  <c r="S1637" i="3"/>
  <c r="U1637" i="3" s="1"/>
  <c r="V1637" i="3" s="1"/>
  <c r="P1637" i="3"/>
  <c r="R1637" i="3"/>
  <c r="T1637" i="3" s="1"/>
  <c r="AE1637" i="3" s="1"/>
  <c r="P1636" i="3"/>
  <c r="R1636" i="3"/>
  <c r="T1636" i="3" s="1"/>
  <c r="AE1636" i="3" s="1"/>
  <c r="Q1636" i="3"/>
  <c r="S1636" i="3"/>
  <c r="U1636" i="3" s="1"/>
  <c r="V1636" i="3" s="1"/>
  <c r="P1635" i="3"/>
  <c r="R1635" i="3"/>
  <c r="T1635" i="3" s="1"/>
  <c r="AE1635" i="3" s="1"/>
  <c r="Q1635" i="3"/>
  <c r="S1635" i="3"/>
  <c r="U1635" i="3" s="1"/>
  <c r="V1635" i="3" s="1"/>
  <c r="P1634" i="3"/>
  <c r="R1634" i="3"/>
  <c r="T1634" i="3" s="1"/>
  <c r="Q1634" i="3"/>
  <c r="S1634" i="3"/>
  <c r="U1634" i="3" s="1"/>
  <c r="P1633" i="3"/>
  <c r="R1633" i="3"/>
  <c r="T1633" i="3" s="1"/>
  <c r="Q1633" i="3"/>
  <c r="S1633" i="3"/>
  <c r="U1633" i="3" s="1"/>
  <c r="Q1632" i="3"/>
  <c r="S1632" i="3"/>
  <c r="U1632" i="3" s="1"/>
  <c r="P1632" i="3"/>
  <c r="R1632" i="3"/>
  <c r="T1632" i="3" s="1"/>
  <c r="P1631" i="3"/>
  <c r="S1631" i="3"/>
  <c r="U1631" i="3" s="1"/>
  <c r="Q1631" i="3"/>
  <c r="R1631" i="3"/>
  <c r="T1631" i="3" s="1"/>
  <c r="Q1630" i="3"/>
  <c r="R1630" i="3"/>
  <c r="T1630" i="3" s="1"/>
  <c r="AE1630" i="3" s="1"/>
  <c r="P1630" i="3"/>
  <c r="S1630" i="3"/>
  <c r="U1630" i="3" s="1"/>
  <c r="V1630" i="3" s="1"/>
  <c r="Q1629" i="3"/>
  <c r="S1629" i="3"/>
  <c r="U1629" i="3" s="1"/>
  <c r="V1629" i="3" s="1"/>
  <c r="P1629" i="3"/>
  <c r="R1629" i="3"/>
  <c r="T1629" i="3" s="1"/>
  <c r="AE1629" i="3" s="1"/>
  <c r="P1628" i="3"/>
  <c r="R1628" i="3"/>
  <c r="T1628" i="3" s="1"/>
  <c r="AE1628" i="3" s="1"/>
  <c r="S1628" i="3"/>
  <c r="U1628" i="3" s="1"/>
  <c r="V1628" i="3" s="1"/>
  <c r="Q1628" i="3"/>
  <c r="P1627" i="3"/>
  <c r="R1627" i="3"/>
  <c r="T1627" i="3" s="1"/>
  <c r="S1627" i="3"/>
  <c r="U1627" i="3" s="1"/>
  <c r="Q1627" i="3"/>
  <c r="R1626" i="3"/>
  <c r="T1626" i="3" s="1"/>
  <c r="Q1626" i="3"/>
  <c r="P1626" i="3"/>
  <c r="S1626" i="3"/>
  <c r="U1626" i="3" s="1"/>
  <c r="R1625" i="3"/>
  <c r="T1625" i="3" s="1"/>
  <c r="Q1625" i="3"/>
  <c r="P1625" i="3"/>
  <c r="S1625" i="3"/>
  <c r="U1625" i="3" s="1"/>
  <c r="S1624" i="3"/>
  <c r="U1624" i="3" s="1"/>
  <c r="V1624" i="3" s="1"/>
  <c r="P1624" i="3"/>
  <c r="R1624" i="3"/>
  <c r="T1624" i="3" s="1"/>
  <c r="AE1624" i="3" s="1"/>
  <c r="Q1624" i="3"/>
  <c r="Q1623" i="3"/>
  <c r="P1623" i="3"/>
  <c r="S1623" i="3"/>
  <c r="U1623" i="3" s="1"/>
  <c r="V1623" i="3" s="1"/>
  <c r="R1623" i="3"/>
  <c r="T1623" i="3" s="1"/>
  <c r="AE1623" i="3" s="1"/>
  <c r="Q1622" i="3"/>
  <c r="R1622" i="3"/>
  <c r="T1622" i="3" s="1"/>
  <c r="AE1622" i="3" s="1"/>
  <c r="P1622" i="3"/>
  <c r="S1622" i="3"/>
  <c r="U1622" i="3" s="1"/>
  <c r="V1622" i="3" s="1"/>
  <c r="R1621" i="3"/>
  <c r="T1621" i="3" s="1"/>
  <c r="AE1621" i="3" s="1"/>
  <c r="Q1621" i="3"/>
  <c r="P1621" i="3"/>
  <c r="S1621" i="3"/>
  <c r="U1621" i="3" s="1"/>
  <c r="V1621" i="3" s="1"/>
  <c r="Q1620" i="3"/>
  <c r="P1620" i="3"/>
  <c r="S1620" i="3"/>
  <c r="U1620" i="3" s="1"/>
  <c r="V1620" i="3" s="1"/>
  <c r="R1620" i="3"/>
  <c r="T1620" i="3" s="1"/>
  <c r="AE1620" i="3" s="1"/>
  <c r="R1619" i="3"/>
  <c r="T1619" i="3" s="1"/>
  <c r="AE1619" i="3" s="1"/>
  <c r="P1619" i="3"/>
  <c r="S1619" i="3"/>
  <c r="U1619" i="3" s="1"/>
  <c r="V1619" i="3" s="1"/>
  <c r="Q1619" i="3"/>
  <c r="P1618" i="3"/>
  <c r="R1618" i="3"/>
  <c r="T1618" i="3" s="1"/>
  <c r="AE1618" i="3" s="1"/>
  <c r="Q1618" i="3"/>
  <c r="S1618" i="3"/>
  <c r="U1618" i="3" s="1"/>
  <c r="P1617" i="3"/>
  <c r="Q1617" i="3"/>
  <c r="S1617" i="3"/>
  <c r="U1617" i="3" s="1"/>
  <c r="R1617" i="3"/>
  <c r="T1617" i="3" s="1"/>
  <c r="AE1617" i="3" s="1"/>
  <c r="R1616" i="3"/>
  <c r="T1616" i="3" s="1"/>
  <c r="AE1616" i="3" s="1"/>
  <c r="P1616" i="3"/>
  <c r="S1616" i="3"/>
  <c r="U1616" i="3" s="1"/>
  <c r="V1616" i="3" s="1"/>
  <c r="Q1616" i="3"/>
  <c r="Q1615" i="3"/>
  <c r="R1615" i="3"/>
  <c r="T1615" i="3" s="1"/>
  <c r="AE1615" i="3" s="1"/>
  <c r="P1615" i="3"/>
  <c r="S1615" i="3"/>
  <c r="U1615" i="3" s="1"/>
  <c r="V1615" i="3" s="1"/>
  <c r="S1614" i="3"/>
  <c r="U1614" i="3" s="1"/>
  <c r="Q1614" i="3"/>
  <c r="P1614" i="3"/>
  <c r="R1614" i="3"/>
  <c r="T1614" i="3" s="1"/>
  <c r="P1613" i="3"/>
  <c r="Q1613" i="3"/>
  <c r="R1613" i="3"/>
  <c r="T1613" i="3" s="1"/>
  <c r="S1613" i="3"/>
  <c r="U1613" i="3" s="1"/>
  <c r="P1612" i="3"/>
  <c r="Q1612" i="3"/>
  <c r="R1612" i="3"/>
  <c r="T1612" i="3" s="1"/>
  <c r="AE1612" i="3" s="1"/>
  <c r="S1612" i="3"/>
  <c r="U1612" i="3" s="1"/>
  <c r="V1612" i="3" s="1"/>
  <c r="P1611" i="3"/>
  <c r="Q1611" i="3"/>
  <c r="R1611" i="3"/>
  <c r="T1611" i="3" s="1"/>
  <c r="S1611" i="3"/>
  <c r="U1611" i="3" s="1"/>
  <c r="P1610" i="3"/>
  <c r="Q1610" i="3"/>
  <c r="R1610" i="3"/>
  <c r="T1610" i="3" s="1"/>
  <c r="AE1610" i="3" s="1"/>
  <c r="S1610" i="3"/>
  <c r="U1610" i="3" s="1"/>
  <c r="V1610" i="3" s="1"/>
  <c r="P1609" i="3"/>
  <c r="Q1609" i="3"/>
  <c r="R1609" i="3"/>
  <c r="T1609" i="3" s="1"/>
  <c r="S1609" i="3"/>
  <c r="U1609" i="3" s="1"/>
  <c r="P1608" i="3"/>
  <c r="Q1608" i="3"/>
  <c r="R1608" i="3"/>
  <c r="T1608" i="3" s="1"/>
  <c r="AE1608" i="3" s="1"/>
  <c r="S1608" i="3"/>
  <c r="U1608" i="3" s="1"/>
  <c r="V1608" i="3" s="1"/>
  <c r="P1607" i="3"/>
  <c r="Q1607" i="3"/>
  <c r="R1607" i="3"/>
  <c r="T1607" i="3" s="1"/>
  <c r="S1607" i="3"/>
  <c r="U1607" i="3" s="1"/>
  <c r="P1606" i="3"/>
  <c r="Q1606" i="3"/>
  <c r="R1606" i="3"/>
  <c r="T1606" i="3" s="1"/>
  <c r="AE1606" i="3" s="1"/>
  <c r="S1606" i="3"/>
  <c r="U1606" i="3" s="1"/>
  <c r="V1606" i="3" s="1"/>
  <c r="P1605" i="3"/>
  <c r="Q1605" i="3"/>
  <c r="R1605" i="3"/>
  <c r="T1605" i="3" s="1"/>
  <c r="AE1605" i="3" s="1"/>
  <c r="S1605" i="3"/>
  <c r="U1605" i="3" s="1"/>
  <c r="V1605" i="3" s="1"/>
  <c r="P1604" i="3"/>
  <c r="Q1604" i="3"/>
  <c r="R1604" i="3"/>
  <c r="T1604" i="3" s="1"/>
  <c r="AE1604" i="3" s="1"/>
  <c r="S1604" i="3"/>
  <c r="U1604" i="3" s="1"/>
  <c r="V1604" i="3" s="1"/>
  <c r="P1603" i="3"/>
  <c r="Q1603" i="3"/>
  <c r="R1603" i="3"/>
  <c r="T1603" i="3" s="1"/>
  <c r="AE1603" i="3" s="1"/>
  <c r="S1603" i="3"/>
  <c r="U1603" i="3" s="1"/>
  <c r="V1603" i="3" s="1"/>
  <c r="P1602" i="3"/>
  <c r="Q1602" i="3"/>
  <c r="R1602" i="3"/>
  <c r="T1602" i="3" s="1"/>
  <c r="AE1602" i="3" s="1"/>
  <c r="S1602" i="3"/>
  <c r="U1602" i="3" s="1"/>
  <c r="V1602" i="3" s="1"/>
  <c r="P1601" i="3"/>
  <c r="Q1601" i="3"/>
  <c r="R1601" i="3"/>
  <c r="T1601" i="3" s="1"/>
  <c r="AE1601" i="3" s="1"/>
  <c r="S1601" i="3"/>
  <c r="U1601" i="3" s="1"/>
  <c r="V1601" i="3" s="1"/>
  <c r="P1600" i="3"/>
  <c r="Q1600" i="3"/>
  <c r="R1600" i="3"/>
  <c r="T1600" i="3" s="1"/>
  <c r="AE1600" i="3" s="1"/>
  <c r="S1600" i="3"/>
  <c r="U1600" i="3" s="1"/>
  <c r="V1600" i="3" s="1"/>
  <c r="P1599" i="3"/>
  <c r="Q1599" i="3"/>
  <c r="R1599" i="3"/>
  <c r="T1599" i="3" s="1"/>
  <c r="S1599" i="3"/>
  <c r="U1599" i="3" s="1"/>
  <c r="P1598" i="3"/>
  <c r="Q1598" i="3"/>
  <c r="R1598" i="3"/>
  <c r="T1598" i="3" s="1"/>
  <c r="S1598" i="3"/>
  <c r="U1598" i="3" s="1"/>
  <c r="P1597" i="3"/>
  <c r="Q1597" i="3"/>
  <c r="R1597" i="3"/>
  <c r="T1597" i="3" s="1"/>
  <c r="AE1597" i="3" s="1"/>
  <c r="S1597" i="3"/>
  <c r="U1597" i="3" s="1"/>
  <c r="V1597" i="3" s="1"/>
  <c r="P1596" i="3"/>
  <c r="Q1596" i="3"/>
  <c r="R1596" i="3"/>
  <c r="T1596" i="3" s="1"/>
  <c r="S1596" i="3"/>
  <c r="U1596" i="3" s="1"/>
  <c r="P1595" i="3"/>
  <c r="Q1595" i="3"/>
  <c r="R1595" i="3"/>
  <c r="T1595" i="3" s="1"/>
  <c r="AE1595" i="3" s="1"/>
  <c r="S1595" i="3"/>
  <c r="U1595" i="3" s="1"/>
  <c r="V1595" i="3" s="1"/>
  <c r="P1594" i="3"/>
  <c r="Q1594" i="3"/>
  <c r="R1594" i="3"/>
  <c r="T1594" i="3" s="1"/>
  <c r="S1594" i="3"/>
  <c r="U1594" i="3" s="1"/>
  <c r="P1593" i="3"/>
  <c r="Q1593" i="3"/>
  <c r="R1593" i="3"/>
  <c r="T1593" i="3" s="1"/>
  <c r="AE1593" i="3" s="1"/>
  <c r="S1593" i="3"/>
  <c r="U1593" i="3" s="1"/>
  <c r="V1593" i="3" s="1"/>
  <c r="P1592" i="3"/>
  <c r="Q1592" i="3"/>
  <c r="R1592" i="3"/>
  <c r="T1592" i="3" s="1"/>
  <c r="S1592" i="3"/>
  <c r="U1592" i="3" s="1"/>
  <c r="P1591" i="3"/>
  <c r="Q1591" i="3"/>
  <c r="R1591" i="3"/>
  <c r="T1591" i="3" s="1"/>
  <c r="AE1591" i="3" s="1"/>
  <c r="S1591" i="3"/>
  <c r="U1591" i="3" s="1"/>
  <c r="V1591" i="3" s="1"/>
  <c r="P1590" i="3"/>
  <c r="Q1590" i="3"/>
  <c r="R1590" i="3"/>
  <c r="T1590" i="3" s="1"/>
  <c r="AE1590" i="3" s="1"/>
  <c r="S1590" i="3"/>
  <c r="U1590" i="3" s="1"/>
  <c r="V1590" i="3" s="1"/>
  <c r="P1589" i="3"/>
  <c r="Q1589" i="3"/>
  <c r="R1589" i="3"/>
  <c r="T1589" i="3" s="1"/>
  <c r="AE1589" i="3" s="1"/>
  <c r="S1589" i="3"/>
  <c r="U1589" i="3" s="1"/>
  <c r="V1589" i="3" s="1"/>
  <c r="P1588" i="3"/>
  <c r="Q1588" i="3"/>
  <c r="R1588" i="3"/>
  <c r="T1588" i="3" s="1"/>
  <c r="AE1588" i="3" s="1"/>
  <c r="S1588" i="3"/>
  <c r="U1588" i="3" s="1"/>
  <c r="V1588" i="3" s="1"/>
  <c r="P1587" i="3"/>
  <c r="Q1587" i="3"/>
  <c r="R1587" i="3"/>
  <c r="T1587" i="3" s="1"/>
  <c r="AE1587" i="3" s="1"/>
  <c r="S1587" i="3"/>
  <c r="U1587" i="3" s="1"/>
  <c r="V1587" i="3" s="1"/>
  <c r="P1586" i="3"/>
  <c r="Q1586" i="3"/>
  <c r="R1586" i="3"/>
  <c r="T1586" i="3" s="1"/>
  <c r="AE1586" i="3" s="1"/>
  <c r="S1586" i="3"/>
  <c r="U1586" i="3" s="1"/>
  <c r="V1586" i="3" s="1"/>
  <c r="P1585" i="3"/>
  <c r="Q1585" i="3"/>
  <c r="R1585" i="3"/>
  <c r="T1585" i="3" s="1"/>
  <c r="S1585" i="3"/>
  <c r="U1585" i="3" s="1"/>
  <c r="P1584" i="3"/>
  <c r="Q1584" i="3"/>
  <c r="R1584" i="3"/>
  <c r="T1584" i="3" s="1"/>
  <c r="AE1584" i="3" s="1"/>
  <c r="S1584" i="3"/>
  <c r="U1584" i="3" s="1"/>
  <c r="V1584" i="3" s="1"/>
  <c r="P1583" i="3"/>
  <c r="Q1583" i="3"/>
  <c r="R1583" i="3"/>
  <c r="T1583" i="3" s="1"/>
  <c r="AE1583" i="3" s="1"/>
  <c r="S1583" i="3"/>
  <c r="U1583" i="3" s="1"/>
  <c r="V1583" i="3" s="1"/>
  <c r="P1582" i="3"/>
  <c r="Q1582" i="3"/>
  <c r="R1582" i="3"/>
  <c r="T1582" i="3" s="1"/>
  <c r="S1582" i="3"/>
  <c r="U1582" i="3" s="1"/>
  <c r="P1581" i="3"/>
  <c r="Q1581" i="3"/>
  <c r="R1581" i="3"/>
  <c r="T1581" i="3" s="1"/>
  <c r="AE1581" i="3" s="1"/>
  <c r="S1581" i="3"/>
  <c r="U1581" i="3" s="1"/>
  <c r="V1581" i="3" s="1"/>
  <c r="P1580" i="3"/>
  <c r="Q1580" i="3"/>
  <c r="R1580" i="3"/>
  <c r="T1580" i="3" s="1"/>
  <c r="AE1580" i="3" s="1"/>
  <c r="S1580" i="3"/>
  <c r="U1580" i="3" s="1"/>
  <c r="V1580" i="3" s="1"/>
  <c r="P1579" i="3"/>
  <c r="Q1579" i="3"/>
  <c r="R1579" i="3"/>
  <c r="T1579" i="3" s="1"/>
  <c r="AE1579" i="3" s="1"/>
  <c r="S1579" i="3"/>
  <c r="U1579" i="3" s="1"/>
  <c r="V1579" i="3" s="1"/>
  <c r="P1578" i="3"/>
  <c r="Q1578" i="3"/>
  <c r="R1578" i="3"/>
  <c r="T1578" i="3" s="1"/>
  <c r="S1578" i="3"/>
  <c r="U1578" i="3" s="1"/>
  <c r="P1577" i="3"/>
  <c r="Q1577" i="3"/>
  <c r="R1577" i="3"/>
  <c r="T1577" i="3" s="1"/>
  <c r="S1577" i="3"/>
  <c r="U1577" i="3" s="1"/>
  <c r="P1576" i="3"/>
  <c r="Q1576" i="3"/>
  <c r="R1576" i="3"/>
  <c r="T1576" i="3" s="1"/>
  <c r="S1576" i="3"/>
  <c r="U1576" i="3" s="1"/>
  <c r="P1575" i="3"/>
  <c r="Q1575" i="3"/>
  <c r="R1575" i="3"/>
  <c r="T1575" i="3" s="1"/>
  <c r="AE1575" i="3" s="1"/>
  <c r="S1575" i="3"/>
  <c r="U1575" i="3" s="1"/>
  <c r="V1575" i="3" s="1"/>
  <c r="P1574" i="3"/>
  <c r="Q1574" i="3"/>
  <c r="R1574" i="3"/>
  <c r="T1574" i="3" s="1"/>
  <c r="AE1574" i="3" s="1"/>
  <c r="S1574" i="3"/>
  <c r="U1574" i="3" s="1"/>
  <c r="V1574" i="3" s="1"/>
  <c r="P1573" i="3"/>
  <c r="Q1573" i="3"/>
  <c r="R1573" i="3"/>
  <c r="T1573" i="3" s="1"/>
  <c r="AE1573" i="3" s="1"/>
  <c r="S1573" i="3"/>
  <c r="U1573" i="3" s="1"/>
  <c r="V1573" i="3" s="1"/>
  <c r="P1572" i="3"/>
  <c r="Q1572" i="3"/>
  <c r="R1572" i="3"/>
  <c r="T1572" i="3" s="1"/>
  <c r="AE1572" i="3" s="1"/>
  <c r="S1572" i="3"/>
  <c r="U1572" i="3" s="1"/>
  <c r="V1572" i="3" s="1"/>
  <c r="P1571" i="3"/>
  <c r="Q1571" i="3"/>
  <c r="R1571" i="3"/>
  <c r="T1571" i="3" s="1"/>
  <c r="AE1571" i="3" s="1"/>
  <c r="S1571" i="3"/>
  <c r="U1571" i="3" s="1"/>
  <c r="V1571" i="3" s="1"/>
  <c r="P1570" i="3"/>
  <c r="Q1570" i="3"/>
  <c r="R1570" i="3"/>
  <c r="T1570" i="3" s="1"/>
  <c r="S1570" i="3"/>
  <c r="U1570" i="3" s="1"/>
  <c r="P1569" i="3"/>
  <c r="Q1569" i="3"/>
  <c r="R1569" i="3"/>
  <c r="T1569" i="3" s="1"/>
  <c r="S1569" i="3"/>
  <c r="U1569" i="3" s="1"/>
  <c r="P1568" i="3"/>
  <c r="Q1568" i="3"/>
  <c r="R1568" i="3"/>
  <c r="T1568" i="3" s="1"/>
  <c r="AE1568" i="3" s="1"/>
  <c r="S1568" i="3"/>
  <c r="U1568" i="3" s="1"/>
  <c r="V1568" i="3" s="1"/>
  <c r="P1567" i="3"/>
  <c r="Q1567" i="3"/>
  <c r="R1567" i="3"/>
  <c r="T1567" i="3" s="1"/>
  <c r="AE1567" i="3" s="1"/>
  <c r="S1567" i="3"/>
  <c r="U1567" i="3" s="1"/>
  <c r="V1567" i="3" s="1"/>
  <c r="P1566" i="3"/>
  <c r="Q1566" i="3"/>
  <c r="R1566" i="3"/>
  <c r="T1566" i="3" s="1"/>
  <c r="S1566" i="3"/>
  <c r="U1566" i="3" s="1"/>
  <c r="P1565" i="3"/>
  <c r="Q1565" i="3"/>
  <c r="R1565" i="3"/>
  <c r="T1565" i="3" s="1"/>
  <c r="AE1565" i="3" s="1"/>
  <c r="S1565" i="3"/>
  <c r="U1565" i="3" s="1"/>
  <c r="V1565" i="3" s="1"/>
  <c r="P1564" i="3"/>
  <c r="Q1564" i="3"/>
  <c r="R1564" i="3"/>
  <c r="T1564" i="3" s="1"/>
  <c r="AE1564" i="3" s="1"/>
  <c r="S1564" i="3"/>
  <c r="U1564" i="3" s="1"/>
  <c r="V1564" i="3" s="1"/>
  <c r="P1563" i="3"/>
  <c r="Q1563" i="3"/>
  <c r="R1563" i="3"/>
  <c r="T1563" i="3" s="1"/>
  <c r="AE1563" i="3" s="1"/>
  <c r="S1563" i="3"/>
  <c r="U1563" i="3" s="1"/>
  <c r="V1563" i="3" s="1"/>
  <c r="P1562" i="3"/>
  <c r="Q1562" i="3"/>
  <c r="R1562" i="3"/>
  <c r="T1562" i="3" s="1"/>
  <c r="S1562" i="3"/>
  <c r="U1562" i="3" s="1"/>
  <c r="P1561" i="3"/>
  <c r="Q1561" i="3"/>
  <c r="R1561" i="3"/>
  <c r="T1561" i="3" s="1"/>
  <c r="AE1561" i="3" s="1"/>
  <c r="S1561" i="3"/>
  <c r="U1561" i="3" s="1"/>
  <c r="V1561" i="3" s="1"/>
  <c r="P1560" i="3"/>
  <c r="Q1560" i="3"/>
  <c r="R1560" i="3"/>
  <c r="T1560" i="3" s="1"/>
  <c r="S1560" i="3"/>
  <c r="U1560" i="3" s="1"/>
  <c r="P1559" i="3"/>
  <c r="Q1559" i="3"/>
  <c r="R1559" i="3"/>
  <c r="T1559" i="3" s="1"/>
  <c r="AE1559" i="3" s="1"/>
  <c r="S1559" i="3"/>
  <c r="U1559" i="3" s="1"/>
  <c r="V1559" i="3" s="1"/>
  <c r="P1558" i="3"/>
  <c r="Q1558" i="3"/>
  <c r="R1558" i="3"/>
  <c r="T1558" i="3" s="1"/>
  <c r="AE1558" i="3" s="1"/>
  <c r="S1558" i="3"/>
  <c r="U1558" i="3" s="1"/>
  <c r="V1558" i="3" s="1"/>
  <c r="P1557" i="3"/>
  <c r="Q1557" i="3"/>
  <c r="R1557" i="3"/>
  <c r="T1557" i="3" s="1"/>
  <c r="AE1557" i="3" s="1"/>
  <c r="S1557" i="3"/>
  <c r="U1557" i="3" s="1"/>
  <c r="V1557" i="3" s="1"/>
  <c r="P1556" i="3"/>
  <c r="Q1556" i="3"/>
  <c r="R1556" i="3"/>
  <c r="T1556" i="3" s="1"/>
  <c r="AE1556" i="3" s="1"/>
  <c r="S1556" i="3"/>
  <c r="U1556" i="3" s="1"/>
  <c r="V1556" i="3" s="1"/>
  <c r="P1555" i="3"/>
  <c r="Q1555" i="3"/>
  <c r="R1555" i="3"/>
  <c r="T1555" i="3" s="1"/>
  <c r="AE1555" i="3" s="1"/>
  <c r="S1555" i="3"/>
  <c r="U1555" i="3" s="1"/>
  <c r="V1555" i="3" s="1"/>
  <c r="P1554" i="3"/>
  <c r="Q1554" i="3"/>
  <c r="R1554" i="3"/>
  <c r="T1554" i="3" s="1"/>
  <c r="AE1554" i="3" s="1"/>
  <c r="S1554" i="3"/>
  <c r="U1554" i="3" s="1"/>
  <c r="V1554" i="3" s="1"/>
  <c r="P1553" i="3"/>
  <c r="Q1553" i="3"/>
  <c r="R1553" i="3"/>
  <c r="T1553" i="3" s="1"/>
  <c r="S1553" i="3"/>
  <c r="U1553" i="3" s="1"/>
  <c r="P1552" i="3"/>
  <c r="Q1552" i="3"/>
  <c r="R1552" i="3"/>
  <c r="T1552" i="3" s="1"/>
  <c r="AE1552" i="3" s="1"/>
  <c r="S1552" i="3"/>
  <c r="U1552" i="3" s="1"/>
  <c r="V1552" i="3" s="1"/>
  <c r="P1551" i="3"/>
  <c r="Q1551" i="3"/>
  <c r="R1551" i="3"/>
  <c r="T1551" i="3" s="1"/>
  <c r="AE1551" i="3" s="1"/>
  <c r="S1551" i="3"/>
  <c r="U1551" i="3" s="1"/>
  <c r="V1551" i="3" s="1"/>
  <c r="P1550" i="3"/>
  <c r="Q1550" i="3"/>
  <c r="R1550" i="3"/>
  <c r="T1550" i="3" s="1"/>
  <c r="S1550" i="3"/>
  <c r="U1550" i="3" s="1"/>
  <c r="P1549" i="3"/>
  <c r="Q1549" i="3"/>
  <c r="R1549" i="3"/>
  <c r="T1549" i="3" s="1"/>
  <c r="AE1549" i="3" s="1"/>
  <c r="S1549" i="3"/>
  <c r="U1549" i="3" s="1"/>
  <c r="V1549" i="3" s="1"/>
  <c r="P1548" i="3"/>
  <c r="Q1548" i="3"/>
  <c r="R1548" i="3"/>
  <c r="T1548" i="3" s="1"/>
  <c r="AE1548" i="3" s="1"/>
  <c r="S1548" i="3"/>
  <c r="U1548" i="3" s="1"/>
  <c r="V1548" i="3" s="1"/>
  <c r="P1547" i="3"/>
  <c r="Q1547" i="3"/>
  <c r="R1547" i="3"/>
  <c r="T1547" i="3" s="1"/>
  <c r="AE1547" i="3" s="1"/>
  <c r="S1547" i="3"/>
  <c r="U1547" i="3" s="1"/>
  <c r="V1547" i="3" s="1"/>
  <c r="P1546" i="3"/>
  <c r="Q1546" i="3"/>
  <c r="R1546" i="3"/>
  <c r="T1546" i="3" s="1"/>
  <c r="S1546" i="3"/>
  <c r="U1546" i="3" s="1"/>
  <c r="P1545" i="3"/>
  <c r="Q1545" i="3"/>
  <c r="R1545" i="3"/>
  <c r="T1545" i="3" s="1"/>
  <c r="AE1545" i="3" s="1"/>
  <c r="S1545" i="3"/>
  <c r="U1545" i="3" s="1"/>
  <c r="V1545" i="3" s="1"/>
  <c r="P1544" i="3"/>
  <c r="Q1544" i="3"/>
  <c r="R1544" i="3"/>
  <c r="T1544" i="3" s="1"/>
  <c r="AE1544" i="3" s="1"/>
  <c r="S1544" i="3"/>
  <c r="U1544" i="3" s="1"/>
  <c r="V1544" i="3" s="1"/>
  <c r="P1543" i="3"/>
  <c r="Q1543" i="3"/>
  <c r="R1543" i="3"/>
  <c r="T1543" i="3" s="1"/>
  <c r="AE1543" i="3" s="1"/>
  <c r="S1543" i="3"/>
  <c r="U1543" i="3" s="1"/>
  <c r="V1543" i="3" s="1"/>
  <c r="P1542" i="3"/>
  <c r="Q1542" i="3"/>
  <c r="R1542" i="3"/>
  <c r="T1542" i="3" s="1"/>
  <c r="AE1542" i="3" s="1"/>
  <c r="S1542" i="3"/>
  <c r="U1542" i="3" s="1"/>
  <c r="V1542" i="3" s="1"/>
  <c r="P1541" i="3"/>
  <c r="Q1541" i="3"/>
  <c r="R1541" i="3"/>
  <c r="T1541" i="3" s="1"/>
  <c r="AE1541" i="3" s="1"/>
  <c r="S1541" i="3"/>
  <c r="U1541" i="3" s="1"/>
  <c r="V1541" i="3" s="1"/>
  <c r="P1540" i="3"/>
  <c r="Q1540" i="3"/>
  <c r="R1540" i="3"/>
  <c r="T1540" i="3" s="1"/>
  <c r="AE1540" i="3" s="1"/>
  <c r="S1540" i="3"/>
  <c r="U1540" i="3" s="1"/>
  <c r="V1540" i="3" s="1"/>
  <c r="P1539" i="3"/>
  <c r="Q1539" i="3"/>
  <c r="R1539" i="3"/>
  <c r="T1539" i="3" s="1"/>
  <c r="AE1539" i="3" s="1"/>
  <c r="S1539" i="3"/>
  <c r="U1539" i="3" s="1"/>
  <c r="V1539" i="3" s="1"/>
  <c r="P1538" i="3"/>
  <c r="Q1538" i="3"/>
  <c r="R1538" i="3"/>
  <c r="T1538" i="3" s="1"/>
  <c r="AE1538" i="3" s="1"/>
  <c r="S1538" i="3"/>
  <c r="U1538" i="3" s="1"/>
  <c r="P1537" i="3"/>
  <c r="Q1537" i="3"/>
  <c r="R1537" i="3"/>
  <c r="T1537" i="3" s="1"/>
  <c r="AE1537" i="3" s="1"/>
  <c r="S1537" i="3"/>
  <c r="U1537" i="3" s="1"/>
  <c r="P1536" i="3"/>
  <c r="Q1536" i="3"/>
  <c r="R1536" i="3"/>
  <c r="T1536" i="3" s="1"/>
  <c r="AE1536" i="3" s="1"/>
  <c r="S1536" i="3"/>
  <c r="U1536" i="3" s="1"/>
  <c r="P1535" i="3"/>
  <c r="Q1535" i="3"/>
  <c r="R1535" i="3"/>
  <c r="T1535" i="3" s="1"/>
  <c r="AE1535" i="3" s="1"/>
  <c r="S1535" i="3"/>
  <c r="U1535" i="3" s="1"/>
  <c r="V1535" i="3" s="1"/>
  <c r="P1534" i="3"/>
  <c r="Q1534" i="3"/>
  <c r="R1534" i="3"/>
  <c r="T1534" i="3" s="1"/>
  <c r="AE1534" i="3" s="1"/>
  <c r="S1534" i="3"/>
  <c r="U1534" i="3" s="1"/>
  <c r="V1534" i="3" s="1"/>
  <c r="P1533" i="3"/>
  <c r="Q1533" i="3"/>
  <c r="R1533" i="3"/>
  <c r="T1533" i="3" s="1"/>
  <c r="AE1533" i="3" s="1"/>
  <c r="S1533" i="3"/>
  <c r="U1533" i="3" s="1"/>
  <c r="V1533" i="3" s="1"/>
  <c r="P1532" i="3"/>
  <c r="Q1532" i="3"/>
  <c r="R1532" i="3"/>
  <c r="T1532" i="3" s="1"/>
  <c r="AE1532" i="3" s="1"/>
  <c r="S1532" i="3"/>
  <c r="U1532" i="3" s="1"/>
  <c r="V1532" i="3" s="1"/>
  <c r="P1531" i="3"/>
  <c r="Q1531" i="3"/>
  <c r="H13" i="4" s="1"/>
  <c r="R1531" i="3"/>
  <c r="T1531" i="3" s="1"/>
  <c r="AE1531" i="3" s="1"/>
  <c r="S1531" i="3"/>
  <c r="U1531" i="3" s="1"/>
  <c r="V1531" i="3" s="1"/>
  <c r="P1530" i="3"/>
  <c r="Q1530" i="3"/>
  <c r="H12" i="4" s="1"/>
  <c r="R1530" i="3"/>
  <c r="T1530" i="3" s="1"/>
  <c r="AE1530" i="3" s="1"/>
  <c r="S1530" i="3"/>
  <c r="U1530" i="3" s="1"/>
  <c r="V1530" i="3" s="1"/>
  <c r="P1529" i="3"/>
  <c r="Q1529" i="3"/>
  <c r="R1529" i="3"/>
  <c r="T1529" i="3" s="1"/>
  <c r="AE1529" i="3" s="1"/>
  <c r="S1529" i="3"/>
  <c r="U1529" i="3" s="1"/>
  <c r="V1529" i="3" s="1"/>
  <c r="P1528" i="3"/>
  <c r="Q1528" i="3"/>
  <c r="R1528" i="3"/>
  <c r="T1528" i="3" s="1"/>
  <c r="S1528" i="3"/>
  <c r="U1528" i="3" s="1"/>
  <c r="P1527" i="3"/>
  <c r="Q1527" i="3"/>
  <c r="R1527" i="3"/>
  <c r="T1527" i="3" s="1"/>
  <c r="AE1527" i="3" s="1"/>
  <c r="S1527" i="3"/>
  <c r="U1527" i="3" s="1"/>
  <c r="V1527" i="3" s="1"/>
  <c r="P1526" i="3"/>
  <c r="Q1526" i="3"/>
  <c r="R1526" i="3"/>
  <c r="T1526" i="3" s="1"/>
  <c r="AE1526" i="3" s="1"/>
  <c r="S1526" i="3"/>
  <c r="U1526" i="3" s="1"/>
  <c r="V1526" i="3" s="1"/>
  <c r="P1525" i="3"/>
  <c r="Q1525" i="3"/>
  <c r="R1525" i="3"/>
  <c r="T1525" i="3" s="1"/>
  <c r="AE1525" i="3" s="1"/>
  <c r="S1525" i="3"/>
  <c r="U1525" i="3" s="1"/>
  <c r="V1525" i="3" s="1"/>
  <c r="P1524" i="3"/>
  <c r="Q1524" i="3"/>
  <c r="R1524" i="3"/>
  <c r="T1524" i="3" s="1"/>
  <c r="AE1524" i="3" s="1"/>
  <c r="S1524" i="3"/>
  <c r="U1524" i="3" s="1"/>
  <c r="V1524" i="3" s="1"/>
  <c r="P1523" i="3"/>
  <c r="Q1523" i="3"/>
  <c r="R1523" i="3"/>
  <c r="T1523" i="3" s="1"/>
  <c r="AE1523" i="3" s="1"/>
  <c r="S1523" i="3"/>
  <c r="U1523" i="3" s="1"/>
  <c r="V1523" i="3" s="1"/>
  <c r="P1522" i="3"/>
  <c r="Q1522" i="3"/>
  <c r="R1522" i="3"/>
  <c r="T1522" i="3" s="1"/>
  <c r="AE1522" i="3" s="1"/>
  <c r="S1522" i="3"/>
  <c r="U1522" i="3" s="1"/>
  <c r="V1522" i="3" s="1"/>
  <c r="P1521" i="3"/>
  <c r="Q1521" i="3"/>
  <c r="R1521" i="3"/>
  <c r="T1521" i="3" s="1"/>
  <c r="AE1521" i="3" s="1"/>
  <c r="S1521" i="3"/>
  <c r="U1521" i="3" s="1"/>
  <c r="V1521" i="3" s="1"/>
  <c r="P1520" i="3"/>
  <c r="Q1520" i="3"/>
  <c r="R1520" i="3"/>
  <c r="T1520" i="3" s="1"/>
  <c r="AE1520" i="3" s="1"/>
  <c r="S1520" i="3"/>
  <c r="U1520" i="3" s="1"/>
  <c r="V1520" i="3" s="1"/>
  <c r="P1519" i="3"/>
  <c r="Q1519" i="3"/>
  <c r="R1519" i="3"/>
  <c r="T1519" i="3" s="1"/>
  <c r="AE1519" i="3" s="1"/>
  <c r="S1519" i="3"/>
  <c r="U1519" i="3" s="1"/>
  <c r="V1519" i="3" s="1"/>
  <c r="P1518" i="3"/>
  <c r="Q1518" i="3"/>
  <c r="R1518" i="3"/>
  <c r="T1518" i="3" s="1"/>
  <c r="AE1518" i="3" s="1"/>
  <c r="S1518" i="3"/>
  <c r="U1518" i="3" s="1"/>
  <c r="V1518" i="3" s="1"/>
  <c r="P1517" i="3"/>
  <c r="Q1517" i="3"/>
  <c r="R1517" i="3"/>
  <c r="T1517" i="3" s="1"/>
  <c r="AE1517" i="3" s="1"/>
  <c r="S1517" i="3"/>
  <c r="U1517" i="3" s="1"/>
  <c r="V1517" i="3" s="1"/>
  <c r="P1516" i="3"/>
  <c r="Q1516" i="3"/>
  <c r="R1516" i="3"/>
  <c r="T1516" i="3" s="1"/>
  <c r="AE1516" i="3" s="1"/>
  <c r="S1516" i="3"/>
  <c r="U1516" i="3" s="1"/>
  <c r="V1516" i="3" s="1"/>
  <c r="P1515" i="3"/>
  <c r="Q1515" i="3"/>
  <c r="H11" i="4" s="1"/>
  <c r="R1515" i="3"/>
  <c r="T1515" i="3" s="1"/>
  <c r="AE1515" i="3" s="1"/>
  <c r="S1515" i="3"/>
  <c r="U1515" i="3" s="1"/>
  <c r="V1515" i="3" s="1"/>
  <c r="P1514" i="3"/>
  <c r="Q1514" i="3"/>
  <c r="R1514" i="3"/>
  <c r="T1514" i="3" s="1"/>
  <c r="AE1514" i="3" s="1"/>
  <c r="S1514" i="3"/>
  <c r="U1514" i="3" s="1"/>
  <c r="V1514" i="3" s="1"/>
  <c r="P1513" i="3"/>
  <c r="Q1513" i="3"/>
  <c r="R1513" i="3"/>
  <c r="T1513" i="3" s="1"/>
  <c r="AE1513" i="3" s="1"/>
  <c r="S1513" i="3"/>
  <c r="U1513" i="3" s="1"/>
  <c r="V1513" i="3" s="1"/>
  <c r="P1512" i="3"/>
  <c r="Q1512" i="3"/>
  <c r="R1512" i="3"/>
  <c r="T1512" i="3" s="1"/>
  <c r="S1512" i="3"/>
  <c r="U1512" i="3" s="1"/>
  <c r="P1511" i="3"/>
  <c r="Q1511" i="3"/>
  <c r="R1511" i="3"/>
  <c r="T1511" i="3" s="1"/>
  <c r="AE1511" i="3" s="1"/>
  <c r="S1511" i="3"/>
  <c r="U1511" i="3" s="1"/>
  <c r="V1511" i="3" s="1"/>
  <c r="P1510" i="3"/>
  <c r="Q1510" i="3"/>
  <c r="R1510" i="3"/>
  <c r="T1510" i="3" s="1"/>
  <c r="AE1510" i="3" s="1"/>
  <c r="S1510" i="3"/>
  <c r="U1510" i="3" s="1"/>
  <c r="V1510" i="3" s="1"/>
  <c r="P1509" i="3"/>
  <c r="Q1509" i="3"/>
  <c r="R1509" i="3"/>
  <c r="T1509" i="3" s="1"/>
  <c r="AE1509" i="3" s="1"/>
  <c r="S1509" i="3"/>
  <c r="U1509" i="3" s="1"/>
  <c r="V1509" i="3" s="1"/>
  <c r="P1508" i="3"/>
  <c r="Q1508" i="3"/>
  <c r="R1508" i="3"/>
  <c r="T1508" i="3" s="1"/>
  <c r="AE1508" i="3" s="1"/>
  <c r="S1508" i="3"/>
  <c r="U1508" i="3" s="1"/>
  <c r="V1508" i="3" s="1"/>
  <c r="P1507" i="3"/>
  <c r="Q1507" i="3"/>
  <c r="R1507" i="3"/>
  <c r="T1507" i="3" s="1"/>
  <c r="AE1507" i="3" s="1"/>
  <c r="S1507" i="3"/>
  <c r="U1507" i="3" s="1"/>
  <c r="V1507" i="3" s="1"/>
  <c r="P1506" i="3"/>
  <c r="Q1506" i="3"/>
  <c r="R1506" i="3"/>
  <c r="T1506" i="3" s="1"/>
  <c r="AE1506" i="3" s="1"/>
  <c r="S1506" i="3"/>
  <c r="U1506" i="3" s="1"/>
  <c r="V1506" i="3" s="1"/>
  <c r="P1505" i="3"/>
  <c r="Q1505" i="3"/>
  <c r="R1505" i="3"/>
  <c r="T1505" i="3" s="1"/>
  <c r="AE1505" i="3" s="1"/>
  <c r="S1505" i="3"/>
  <c r="U1505" i="3" s="1"/>
  <c r="V1505" i="3" s="1"/>
  <c r="P1504" i="3"/>
  <c r="Q1504" i="3"/>
  <c r="R1504" i="3"/>
  <c r="T1504" i="3" s="1"/>
  <c r="AE1504" i="3" s="1"/>
  <c r="S1504" i="3"/>
  <c r="U1504" i="3" s="1"/>
  <c r="V1504" i="3" s="1"/>
  <c r="P1503" i="3"/>
  <c r="Q1503" i="3"/>
  <c r="R1503" i="3"/>
  <c r="T1503" i="3" s="1"/>
  <c r="AE1503" i="3" s="1"/>
  <c r="S1503" i="3"/>
  <c r="U1503" i="3" s="1"/>
  <c r="V1503" i="3" s="1"/>
  <c r="P1502" i="3"/>
  <c r="Q1502" i="3"/>
  <c r="R1502" i="3"/>
  <c r="T1502" i="3" s="1"/>
  <c r="AE1502" i="3" s="1"/>
  <c r="S1502" i="3"/>
  <c r="U1502" i="3" s="1"/>
  <c r="V1502" i="3" s="1"/>
  <c r="P1501" i="3"/>
  <c r="Q1501" i="3"/>
  <c r="R1501" i="3"/>
  <c r="T1501" i="3" s="1"/>
  <c r="AE1501" i="3" s="1"/>
  <c r="S1501" i="3"/>
  <c r="U1501" i="3" s="1"/>
  <c r="V1501" i="3" s="1"/>
  <c r="P1500" i="3"/>
  <c r="Q1500" i="3"/>
  <c r="R1500" i="3"/>
  <c r="T1500" i="3" s="1"/>
  <c r="S1500" i="3"/>
  <c r="U1500" i="3" s="1"/>
  <c r="P1499" i="3"/>
  <c r="Q1499" i="3"/>
  <c r="R1499" i="3"/>
  <c r="T1499" i="3" s="1"/>
  <c r="AE1499" i="3" s="1"/>
  <c r="S1499" i="3"/>
  <c r="U1499" i="3" s="1"/>
  <c r="V1499" i="3" s="1"/>
  <c r="P1498" i="3"/>
  <c r="Q1498" i="3"/>
  <c r="H10" i="4" s="1"/>
  <c r="R1498" i="3"/>
  <c r="T1498" i="3" s="1"/>
  <c r="AE1498" i="3" s="1"/>
  <c r="S1498" i="3"/>
  <c r="U1498" i="3" s="1"/>
  <c r="V1498" i="3" s="1"/>
  <c r="P1497" i="3"/>
  <c r="Q1497" i="3"/>
  <c r="H9" i="4" s="1"/>
  <c r="R1497" i="3"/>
  <c r="T1497" i="3" s="1"/>
  <c r="AE1497" i="3" s="1"/>
  <c r="S1497" i="3"/>
  <c r="U1497" i="3" s="1"/>
  <c r="V1497" i="3" s="1"/>
  <c r="P1496" i="3"/>
  <c r="Q1496" i="3"/>
  <c r="R1496" i="3"/>
  <c r="T1496" i="3" s="1"/>
  <c r="AE1496" i="3" s="1"/>
  <c r="S1496" i="3"/>
  <c r="U1496" i="3" s="1"/>
  <c r="V1496" i="3" s="1"/>
  <c r="P1495" i="3"/>
  <c r="Q1495" i="3"/>
  <c r="R1495" i="3"/>
  <c r="T1495" i="3" s="1"/>
  <c r="AE1495" i="3" s="1"/>
  <c r="S1495" i="3"/>
  <c r="U1495" i="3" s="1"/>
  <c r="V1495" i="3" s="1"/>
  <c r="P1494" i="3"/>
  <c r="Q1494" i="3"/>
  <c r="R1494" i="3"/>
  <c r="T1494" i="3" s="1"/>
  <c r="AE1494" i="3" s="1"/>
  <c r="S1494" i="3"/>
  <c r="U1494" i="3" s="1"/>
  <c r="V1494" i="3" s="1"/>
  <c r="P1493" i="3"/>
  <c r="Q1493" i="3"/>
  <c r="R1493" i="3"/>
  <c r="T1493" i="3" s="1"/>
  <c r="AE1493" i="3" s="1"/>
  <c r="S1493" i="3"/>
  <c r="U1493" i="3" s="1"/>
  <c r="V1493" i="3" s="1"/>
  <c r="P1492" i="3"/>
  <c r="Q1492" i="3"/>
  <c r="R1492" i="3"/>
  <c r="T1492" i="3" s="1"/>
  <c r="AE1492" i="3" s="1"/>
  <c r="S1492" i="3"/>
  <c r="U1492" i="3" s="1"/>
  <c r="V1492" i="3" s="1"/>
  <c r="P1491" i="3"/>
  <c r="Q1491" i="3"/>
  <c r="R1491" i="3"/>
  <c r="T1491" i="3" s="1"/>
  <c r="AE1491" i="3" s="1"/>
  <c r="S1491" i="3"/>
  <c r="U1491" i="3" s="1"/>
  <c r="V1491" i="3" s="1"/>
  <c r="P1490" i="3"/>
  <c r="Q1490" i="3"/>
  <c r="R1490" i="3"/>
  <c r="T1490" i="3" s="1"/>
  <c r="AE1490" i="3" s="1"/>
  <c r="S1490" i="3"/>
  <c r="U1490" i="3" s="1"/>
  <c r="V1490" i="3" s="1"/>
  <c r="P1489" i="3"/>
  <c r="Q1489" i="3"/>
  <c r="R1489" i="3"/>
  <c r="T1489" i="3" s="1"/>
  <c r="AE1489" i="3" s="1"/>
  <c r="S1489" i="3"/>
  <c r="U1489" i="3" s="1"/>
  <c r="V1489" i="3" s="1"/>
  <c r="P1488" i="3"/>
  <c r="Q1488" i="3"/>
  <c r="R1488" i="3"/>
  <c r="T1488" i="3" s="1"/>
  <c r="AE1488" i="3" s="1"/>
  <c r="S1488" i="3"/>
  <c r="U1488" i="3" s="1"/>
  <c r="V1488" i="3" s="1"/>
  <c r="P1487" i="3"/>
  <c r="Q1487" i="3"/>
  <c r="R1487" i="3"/>
  <c r="T1487" i="3" s="1"/>
  <c r="AE1487" i="3" s="1"/>
  <c r="S1487" i="3"/>
  <c r="U1487" i="3" s="1"/>
  <c r="V1487" i="3" s="1"/>
  <c r="P1486" i="3"/>
  <c r="Q1486" i="3"/>
  <c r="R1486" i="3"/>
  <c r="T1486" i="3" s="1"/>
  <c r="AE1486" i="3" s="1"/>
  <c r="S1486" i="3"/>
  <c r="U1486" i="3" s="1"/>
  <c r="V1486" i="3" s="1"/>
  <c r="P1485" i="3"/>
  <c r="Q1485" i="3"/>
  <c r="R1485" i="3"/>
  <c r="T1485" i="3" s="1"/>
  <c r="AE1485" i="3" s="1"/>
  <c r="S1485" i="3"/>
  <c r="U1485" i="3" s="1"/>
  <c r="V1485" i="3" s="1"/>
  <c r="P1484" i="3"/>
  <c r="Q1484" i="3"/>
  <c r="R1484" i="3"/>
  <c r="T1484" i="3" s="1"/>
  <c r="S1484" i="3"/>
  <c r="U1484" i="3" s="1"/>
  <c r="P1483" i="3"/>
  <c r="Q1483" i="3"/>
  <c r="H8" i="4" s="1"/>
  <c r="R1483" i="3"/>
  <c r="T1483" i="3" s="1"/>
  <c r="AE1483" i="3" s="1"/>
  <c r="S1483" i="3"/>
  <c r="U1483" i="3" s="1"/>
  <c r="V1483" i="3" s="1"/>
  <c r="P1482" i="3"/>
  <c r="Q1482" i="3"/>
  <c r="H7" i="4" s="1"/>
  <c r="R1482" i="3"/>
  <c r="T1482" i="3" s="1"/>
  <c r="AE1482" i="3" s="1"/>
  <c r="S1482" i="3"/>
  <c r="U1482" i="3" s="1"/>
  <c r="V1482" i="3" s="1"/>
  <c r="P1481" i="3"/>
  <c r="Q1481" i="3"/>
  <c r="R1481" i="3"/>
  <c r="T1481" i="3" s="1"/>
  <c r="AE1481" i="3" s="1"/>
  <c r="S1481" i="3"/>
  <c r="U1481" i="3" s="1"/>
  <c r="V1481" i="3" s="1"/>
  <c r="P1480" i="3"/>
  <c r="Q1480" i="3"/>
  <c r="R1480" i="3"/>
  <c r="T1480" i="3" s="1"/>
  <c r="AE1480" i="3" s="1"/>
  <c r="S1480" i="3"/>
  <c r="U1480" i="3" s="1"/>
  <c r="V1480" i="3" s="1"/>
  <c r="P1479" i="3"/>
  <c r="Q1479" i="3"/>
  <c r="R1479" i="3"/>
  <c r="T1479" i="3" s="1"/>
  <c r="AE1479" i="3" s="1"/>
  <c r="S1479" i="3"/>
  <c r="U1479" i="3" s="1"/>
  <c r="V1479" i="3" s="1"/>
  <c r="P1478" i="3"/>
  <c r="Q1478" i="3"/>
  <c r="R1478" i="3"/>
  <c r="T1478" i="3" s="1"/>
  <c r="AE1478" i="3" s="1"/>
  <c r="S1478" i="3"/>
  <c r="U1478" i="3" s="1"/>
  <c r="V1478" i="3" s="1"/>
  <c r="P1477" i="3"/>
  <c r="Q1477" i="3"/>
  <c r="R1477" i="3"/>
  <c r="T1477" i="3" s="1"/>
  <c r="AE1477" i="3" s="1"/>
  <c r="S1477" i="3"/>
  <c r="U1477" i="3" s="1"/>
  <c r="V1477" i="3" s="1"/>
  <c r="P1476" i="3"/>
  <c r="Q1476" i="3"/>
  <c r="R1476" i="3"/>
  <c r="T1476" i="3" s="1"/>
  <c r="AE1476" i="3" s="1"/>
  <c r="S1476" i="3"/>
  <c r="U1476" i="3" s="1"/>
  <c r="V1476" i="3" s="1"/>
  <c r="P1475" i="3"/>
  <c r="Q1475" i="3"/>
  <c r="R1475" i="3"/>
  <c r="T1475" i="3" s="1"/>
  <c r="AE1475" i="3" s="1"/>
  <c r="S1475" i="3"/>
  <c r="U1475" i="3" s="1"/>
  <c r="V1475" i="3" s="1"/>
  <c r="P1474" i="3"/>
  <c r="Q1474" i="3"/>
  <c r="R1474" i="3"/>
  <c r="T1474" i="3" s="1"/>
  <c r="AE1474" i="3" s="1"/>
  <c r="S1474" i="3"/>
  <c r="U1474" i="3" s="1"/>
  <c r="V1474" i="3" s="1"/>
  <c r="P1473" i="3"/>
  <c r="Q1473" i="3"/>
  <c r="R1473" i="3"/>
  <c r="T1473" i="3" s="1"/>
  <c r="AE1473" i="3" s="1"/>
  <c r="S1473" i="3"/>
  <c r="U1473" i="3" s="1"/>
  <c r="V1473" i="3" s="1"/>
  <c r="P1472" i="3"/>
  <c r="Q1472" i="3"/>
  <c r="R1472" i="3"/>
  <c r="T1472" i="3" s="1"/>
  <c r="AE1472" i="3" s="1"/>
  <c r="S1472" i="3"/>
  <c r="U1472" i="3" s="1"/>
  <c r="V1472" i="3" s="1"/>
  <c r="P1471" i="3"/>
  <c r="Q1471" i="3"/>
  <c r="R1471" i="3"/>
  <c r="T1471" i="3" s="1"/>
  <c r="AE1471" i="3" s="1"/>
  <c r="S1471" i="3"/>
  <c r="U1471" i="3" s="1"/>
  <c r="V1471" i="3" s="1"/>
  <c r="P1470" i="3"/>
  <c r="Q1470" i="3"/>
  <c r="R1470" i="3"/>
  <c r="T1470" i="3" s="1"/>
  <c r="AE1470" i="3" s="1"/>
  <c r="S1470" i="3"/>
  <c r="U1470" i="3" s="1"/>
  <c r="V1470" i="3" s="1"/>
  <c r="P1469" i="3"/>
  <c r="Q1469" i="3"/>
  <c r="R1469" i="3"/>
  <c r="T1469" i="3" s="1"/>
  <c r="AE1469" i="3" s="1"/>
  <c r="S1469" i="3"/>
  <c r="U1469" i="3" s="1"/>
  <c r="V1469" i="3" s="1"/>
  <c r="P1468" i="3"/>
  <c r="Q1468" i="3"/>
  <c r="R1468" i="3"/>
  <c r="T1468" i="3" s="1"/>
  <c r="S1468" i="3"/>
  <c r="U1468" i="3" s="1"/>
  <c r="P1467" i="3"/>
  <c r="Q1467" i="3"/>
  <c r="R1467" i="3"/>
  <c r="T1467" i="3" s="1"/>
  <c r="AE1467" i="3" s="1"/>
  <c r="S1467" i="3"/>
  <c r="U1467" i="3" s="1"/>
  <c r="V1467" i="3" s="1"/>
  <c r="P1466" i="3"/>
  <c r="Q1466" i="3"/>
  <c r="R1466" i="3"/>
  <c r="T1466" i="3" s="1"/>
  <c r="AE1466" i="3" s="1"/>
  <c r="S1466" i="3"/>
  <c r="U1466" i="3" s="1"/>
  <c r="V1466" i="3" s="1"/>
  <c r="P1465" i="3"/>
  <c r="Q1465" i="3"/>
  <c r="R1465" i="3"/>
  <c r="T1465" i="3" s="1"/>
  <c r="AE1465" i="3" s="1"/>
  <c r="S1465" i="3"/>
  <c r="U1465" i="3" s="1"/>
  <c r="V1465" i="3" s="1"/>
  <c r="P1464" i="3"/>
  <c r="Q1464" i="3"/>
  <c r="R1464" i="3"/>
  <c r="T1464" i="3" s="1"/>
  <c r="AE1464" i="3" s="1"/>
  <c r="S1464" i="3"/>
  <c r="U1464" i="3" s="1"/>
  <c r="V1464" i="3" s="1"/>
  <c r="P1463" i="3"/>
  <c r="Q1463" i="3"/>
  <c r="R1463" i="3"/>
  <c r="T1463" i="3" s="1"/>
  <c r="AE1463" i="3" s="1"/>
  <c r="S1463" i="3"/>
  <c r="U1463" i="3" s="1"/>
  <c r="V1463" i="3" s="1"/>
  <c r="P1462" i="3"/>
  <c r="Q1462" i="3"/>
  <c r="R1462" i="3"/>
  <c r="T1462" i="3" s="1"/>
  <c r="AE1462" i="3" s="1"/>
  <c r="S1462" i="3"/>
  <c r="U1462" i="3" s="1"/>
  <c r="V1462" i="3" s="1"/>
  <c r="P1461" i="3"/>
  <c r="Q1461" i="3"/>
  <c r="R1461" i="3"/>
  <c r="T1461" i="3" s="1"/>
  <c r="S1461" i="3"/>
  <c r="U1461" i="3" s="1"/>
  <c r="P1460" i="3"/>
  <c r="Q1460" i="3"/>
  <c r="R1460" i="3"/>
  <c r="T1460" i="3" s="1"/>
  <c r="AE1460" i="3" s="1"/>
  <c r="S1460" i="3"/>
  <c r="U1460" i="3" s="1"/>
  <c r="V1460" i="3" s="1"/>
  <c r="P1459" i="3"/>
  <c r="Q1459" i="3"/>
  <c r="R1459" i="3"/>
  <c r="T1459" i="3" s="1"/>
  <c r="AE1459" i="3" s="1"/>
  <c r="S1459" i="3"/>
  <c r="U1459" i="3" s="1"/>
  <c r="P1458" i="3"/>
  <c r="Q1458" i="3"/>
  <c r="R1458" i="3"/>
  <c r="T1458" i="3" s="1"/>
  <c r="AE1458" i="3" s="1"/>
  <c r="S1458" i="3"/>
  <c r="U1458" i="3" s="1"/>
  <c r="V1458" i="3" s="1"/>
  <c r="P1457" i="3"/>
  <c r="Q1457" i="3"/>
  <c r="R1457" i="3"/>
  <c r="T1457" i="3" s="1"/>
  <c r="AE1457" i="3" s="1"/>
  <c r="S1457" i="3"/>
  <c r="U1457" i="3" s="1"/>
  <c r="V1457" i="3" s="1"/>
  <c r="P1456" i="3"/>
  <c r="Q1456" i="3"/>
  <c r="R1456" i="3"/>
  <c r="T1456" i="3" s="1"/>
  <c r="AE1456" i="3" s="1"/>
  <c r="S1456" i="3"/>
  <c r="U1456" i="3" s="1"/>
  <c r="V1456" i="3" s="1"/>
  <c r="P1455" i="3"/>
  <c r="Q1455" i="3"/>
  <c r="R1455" i="3"/>
  <c r="T1455" i="3" s="1"/>
  <c r="AE1455" i="3" s="1"/>
  <c r="S1455" i="3"/>
  <c r="U1455" i="3" s="1"/>
  <c r="V1455" i="3" s="1"/>
  <c r="P1454" i="3"/>
  <c r="Q1454" i="3"/>
  <c r="R1454" i="3"/>
  <c r="T1454" i="3" s="1"/>
  <c r="AE1454" i="3" s="1"/>
  <c r="S1454" i="3"/>
  <c r="U1454" i="3" s="1"/>
  <c r="P1453" i="3"/>
  <c r="Q1453" i="3"/>
  <c r="R1453" i="3"/>
  <c r="T1453" i="3" s="1"/>
  <c r="AE1453" i="3" s="1"/>
  <c r="S1453" i="3"/>
  <c r="U1453" i="3" s="1"/>
  <c r="P1452" i="3"/>
  <c r="Q1452" i="3"/>
  <c r="R1452" i="3"/>
  <c r="T1452" i="3" s="1"/>
  <c r="AE1452" i="3" s="1"/>
  <c r="S1452" i="3"/>
  <c r="U1452" i="3" s="1"/>
  <c r="P1451" i="3"/>
  <c r="Q1451" i="3"/>
  <c r="R1451" i="3"/>
  <c r="T1451" i="3" s="1"/>
  <c r="AE1451" i="3" s="1"/>
  <c r="S1451" i="3"/>
  <c r="U1451" i="3" s="1"/>
  <c r="V1451" i="3" s="1"/>
  <c r="P1450" i="3"/>
  <c r="Q1450" i="3"/>
  <c r="R1450" i="3"/>
  <c r="T1450" i="3" s="1"/>
  <c r="AE1450" i="3" s="1"/>
  <c r="S1450" i="3"/>
  <c r="U1450" i="3" s="1"/>
  <c r="V1450" i="3" s="1"/>
  <c r="P1449" i="3"/>
  <c r="Q1449" i="3"/>
  <c r="R1449" i="3"/>
  <c r="T1449" i="3" s="1"/>
  <c r="AE1449" i="3" s="1"/>
  <c r="S1449" i="3"/>
  <c r="U1449" i="3" s="1"/>
  <c r="V1449" i="3" s="1"/>
  <c r="P1448" i="3"/>
  <c r="Q1448" i="3"/>
  <c r="R1448" i="3"/>
  <c r="T1448" i="3" s="1"/>
  <c r="S1448" i="3"/>
  <c r="U1448" i="3" s="1"/>
  <c r="P1447" i="3"/>
  <c r="Q1447" i="3"/>
  <c r="R1447" i="3"/>
  <c r="T1447" i="3" s="1"/>
  <c r="S1447" i="3"/>
  <c r="U1447" i="3" s="1"/>
  <c r="P1446" i="3"/>
  <c r="Q1446" i="3"/>
  <c r="R1446" i="3"/>
  <c r="T1446" i="3" s="1"/>
  <c r="S1446" i="3"/>
  <c r="U1446" i="3" s="1"/>
  <c r="P1445" i="3"/>
  <c r="Q1445" i="3"/>
  <c r="R1445" i="3"/>
  <c r="T1445" i="3" s="1"/>
  <c r="AE1445" i="3" s="1"/>
  <c r="S1445" i="3"/>
  <c r="U1445" i="3" s="1"/>
  <c r="V1445" i="3" s="1"/>
  <c r="P1444" i="3"/>
  <c r="Q1444" i="3"/>
  <c r="R1444" i="3"/>
  <c r="T1444" i="3" s="1"/>
  <c r="AE1444" i="3" s="1"/>
  <c r="S1444" i="3"/>
  <c r="U1444" i="3" s="1"/>
  <c r="V1444" i="3" s="1"/>
  <c r="P1443" i="3"/>
  <c r="Q1443" i="3"/>
  <c r="R1443" i="3"/>
  <c r="T1443" i="3" s="1"/>
  <c r="AE1443" i="3" s="1"/>
  <c r="S1443" i="3"/>
  <c r="U1443" i="3" s="1"/>
  <c r="V1443" i="3" s="1"/>
  <c r="P1442" i="3"/>
  <c r="Q1442" i="3"/>
  <c r="R1442" i="3"/>
  <c r="T1442" i="3" s="1"/>
  <c r="AE1442" i="3" s="1"/>
  <c r="S1442" i="3"/>
  <c r="U1442" i="3" s="1"/>
  <c r="V1442" i="3" s="1"/>
  <c r="P1441" i="3"/>
  <c r="Q1441" i="3"/>
  <c r="R1441" i="3"/>
  <c r="T1441" i="3" s="1"/>
  <c r="S1441" i="3"/>
  <c r="U1441" i="3" s="1"/>
  <c r="P1440" i="3"/>
  <c r="Q1440" i="3"/>
  <c r="R1440" i="3"/>
  <c r="T1440" i="3" s="1"/>
  <c r="AE1440" i="3" s="1"/>
  <c r="S1440" i="3"/>
  <c r="U1440" i="3" s="1"/>
  <c r="V1440" i="3" s="1"/>
  <c r="P1439" i="3"/>
  <c r="Q1439" i="3"/>
  <c r="R1439" i="3"/>
  <c r="T1439" i="3" s="1"/>
  <c r="AE1439" i="3" s="1"/>
  <c r="S1439" i="3"/>
  <c r="U1439" i="3" s="1"/>
  <c r="V1439" i="3" s="1"/>
  <c r="P1438" i="3"/>
  <c r="Q1438" i="3"/>
  <c r="R1438" i="3"/>
  <c r="T1438" i="3" s="1"/>
  <c r="AE1438" i="3" s="1"/>
  <c r="S1438" i="3"/>
  <c r="U1438" i="3" s="1"/>
  <c r="V1438" i="3" s="1"/>
  <c r="P1437" i="3"/>
  <c r="Q1437" i="3"/>
  <c r="R1437" i="3"/>
  <c r="T1437" i="3" s="1"/>
  <c r="AE1437" i="3" s="1"/>
  <c r="S1437" i="3"/>
  <c r="U1437" i="3" s="1"/>
  <c r="V1437" i="3" s="1"/>
  <c r="P1436" i="3"/>
  <c r="Q1436" i="3"/>
  <c r="R1436" i="3"/>
  <c r="T1436" i="3" s="1"/>
  <c r="AE1436" i="3" s="1"/>
  <c r="S1436" i="3"/>
  <c r="U1436" i="3" s="1"/>
  <c r="V1436" i="3" s="1"/>
  <c r="P1435" i="3"/>
  <c r="Q1435" i="3"/>
  <c r="R1435" i="3"/>
  <c r="T1435" i="3" s="1"/>
  <c r="AE1435" i="3" s="1"/>
  <c r="S1435" i="3"/>
  <c r="U1435" i="3" s="1"/>
  <c r="V1435" i="3" s="1"/>
  <c r="P1434" i="3"/>
  <c r="Q1434" i="3"/>
  <c r="R1434" i="3"/>
  <c r="T1434" i="3" s="1"/>
  <c r="S1434" i="3"/>
  <c r="U1434" i="3" s="1"/>
  <c r="P1433" i="3"/>
  <c r="Q1433" i="3"/>
  <c r="R1433" i="3"/>
  <c r="T1433" i="3" s="1"/>
  <c r="S1433" i="3"/>
  <c r="U1433" i="3" s="1"/>
  <c r="P1432" i="3"/>
  <c r="Q1432" i="3"/>
  <c r="R1432" i="3"/>
  <c r="T1432" i="3" s="1"/>
  <c r="AE1432" i="3" s="1"/>
  <c r="S1432" i="3"/>
  <c r="U1432" i="3" s="1"/>
  <c r="V1432" i="3" s="1"/>
  <c r="P1431" i="3"/>
  <c r="Q1431" i="3"/>
  <c r="R1431" i="3"/>
  <c r="T1431" i="3" s="1"/>
  <c r="AE1431" i="3" s="1"/>
  <c r="S1431" i="3"/>
  <c r="U1431" i="3" s="1"/>
  <c r="V1431" i="3" s="1"/>
  <c r="P1430" i="3"/>
  <c r="Q1430" i="3"/>
  <c r="R1430" i="3"/>
  <c r="T1430" i="3" s="1"/>
  <c r="AE1430" i="3" s="1"/>
  <c r="S1430" i="3"/>
  <c r="U1430" i="3" s="1"/>
  <c r="V1430" i="3" s="1"/>
  <c r="P1429" i="3"/>
  <c r="Q1429" i="3"/>
  <c r="R1429" i="3"/>
  <c r="T1429" i="3" s="1"/>
  <c r="AE1429" i="3" s="1"/>
  <c r="S1429" i="3"/>
  <c r="U1429" i="3" s="1"/>
  <c r="V1429" i="3" s="1"/>
  <c r="P1428" i="3"/>
  <c r="Q1428" i="3"/>
  <c r="R1428" i="3"/>
  <c r="T1428" i="3" s="1"/>
  <c r="AE1428" i="3" s="1"/>
  <c r="S1428" i="3"/>
  <c r="U1428" i="3" s="1"/>
  <c r="V1428" i="3" s="1"/>
  <c r="P1427" i="3"/>
  <c r="Q1427" i="3"/>
  <c r="R1427" i="3"/>
  <c r="T1427" i="3" s="1"/>
  <c r="S1427" i="3"/>
  <c r="U1427" i="3" s="1"/>
  <c r="P1426" i="3"/>
  <c r="Q1426" i="3"/>
  <c r="R1426" i="3"/>
  <c r="T1426" i="3" s="1"/>
  <c r="AE1426" i="3" s="1"/>
  <c r="S1426" i="3"/>
  <c r="U1426" i="3" s="1"/>
  <c r="V1426" i="3" s="1"/>
  <c r="P1425" i="3"/>
  <c r="Q1425" i="3"/>
  <c r="R1425" i="3"/>
  <c r="T1425" i="3" s="1"/>
  <c r="AE1425" i="3" s="1"/>
  <c r="S1425" i="3"/>
  <c r="U1425" i="3" s="1"/>
  <c r="V1425" i="3" s="1"/>
  <c r="P1424" i="3"/>
  <c r="Q1424" i="3"/>
  <c r="R1424" i="3"/>
  <c r="T1424" i="3" s="1"/>
  <c r="AE1424" i="3" s="1"/>
  <c r="S1424" i="3"/>
  <c r="U1424" i="3" s="1"/>
  <c r="V1424" i="3" s="1"/>
  <c r="P1423" i="3"/>
  <c r="Q1423" i="3"/>
  <c r="R1423" i="3"/>
  <c r="T1423" i="3" s="1"/>
  <c r="AE1423" i="3" s="1"/>
  <c r="S1423" i="3"/>
  <c r="U1423" i="3" s="1"/>
  <c r="V1423" i="3" s="1"/>
  <c r="P1422" i="3"/>
  <c r="Q1422" i="3"/>
  <c r="R1422" i="3"/>
  <c r="T1422" i="3" s="1"/>
  <c r="AE1422" i="3" s="1"/>
  <c r="S1422" i="3"/>
  <c r="U1422" i="3" s="1"/>
  <c r="V1422" i="3" s="1"/>
  <c r="P1421" i="3"/>
  <c r="Q1421" i="3"/>
  <c r="R1421" i="3"/>
  <c r="T1421" i="3" s="1"/>
  <c r="AE1421" i="3" s="1"/>
  <c r="S1421" i="3"/>
  <c r="U1421" i="3" s="1"/>
  <c r="V1421" i="3" s="1"/>
  <c r="P1420" i="3"/>
  <c r="Q1420" i="3"/>
  <c r="R1420" i="3"/>
  <c r="T1420" i="3" s="1"/>
  <c r="S1420" i="3"/>
  <c r="U1420" i="3" s="1"/>
  <c r="P1419" i="3"/>
  <c r="Q1419" i="3"/>
  <c r="R1419" i="3"/>
  <c r="T1419" i="3" s="1"/>
  <c r="S1419" i="3"/>
  <c r="U1419" i="3" s="1"/>
  <c r="P1418" i="3"/>
  <c r="Q1418" i="3"/>
  <c r="R1418" i="3"/>
  <c r="T1418" i="3" s="1"/>
  <c r="AE1418" i="3" s="1"/>
  <c r="S1418" i="3"/>
  <c r="U1418" i="3" s="1"/>
  <c r="V1418" i="3" s="1"/>
  <c r="P1417" i="3"/>
  <c r="Q1417" i="3"/>
  <c r="R1417" i="3"/>
  <c r="T1417" i="3" s="1"/>
  <c r="AE1417" i="3" s="1"/>
  <c r="S1417" i="3"/>
  <c r="U1417" i="3" s="1"/>
  <c r="V1417" i="3" s="1"/>
  <c r="P1416" i="3"/>
  <c r="Q1416" i="3"/>
  <c r="R1416" i="3"/>
  <c r="T1416" i="3" s="1"/>
  <c r="AE1416" i="3" s="1"/>
  <c r="S1416" i="3"/>
  <c r="U1416" i="3" s="1"/>
  <c r="V1416" i="3" s="1"/>
  <c r="P1415" i="3"/>
  <c r="Q1415" i="3"/>
  <c r="R1415" i="3"/>
  <c r="T1415" i="3" s="1"/>
  <c r="S1415" i="3"/>
  <c r="U1415" i="3" s="1"/>
  <c r="P1414" i="3"/>
  <c r="Q1414" i="3"/>
  <c r="R1414" i="3"/>
  <c r="T1414" i="3" s="1"/>
  <c r="S1414" i="3"/>
  <c r="U1414" i="3" s="1"/>
  <c r="P1413" i="3"/>
  <c r="Q1413" i="3"/>
  <c r="R1413" i="3"/>
  <c r="T1413" i="3" s="1"/>
  <c r="S1413" i="3"/>
  <c r="U1413" i="3" s="1"/>
  <c r="P1412" i="3"/>
  <c r="Q1412" i="3"/>
  <c r="R1412" i="3"/>
  <c r="T1412" i="3" s="1"/>
  <c r="AE1412" i="3" s="1"/>
  <c r="S1412" i="3"/>
  <c r="U1412" i="3" s="1"/>
  <c r="V1412" i="3" s="1"/>
  <c r="P1411" i="3"/>
  <c r="Q1411" i="3"/>
  <c r="R1411" i="3"/>
  <c r="T1411" i="3" s="1"/>
  <c r="AE1411" i="3" s="1"/>
  <c r="S1411" i="3"/>
  <c r="U1411" i="3" s="1"/>
  <c r="V1411" i="3" s="1"/>
  <c r="P1410" i="3"/>
  <c r="Q1410" i="3"/>
  <c r="R1410" i="3"/>
  <c r="T1410" i="3" s="1"/>
  <c r="AE1410" i="3" s="1"/>
  <c r="S1410" i="3"/>
  <c r="U1410" i="3" s="1"/>
  <c r="V1410" i="3" s="1"/>
  <c r="P1409" i="3"/>
  <c r="Q1409" i="3"/>
  <c r="R1409" i="3"/>
  <c r="T1409" i="3" s="1"/>
  <c r="AE1409" i="3" s="1"/>
  <c r="S1409" i="3"/>
  <c r="U1409" i="3" s="1"/>
  <c r="V1409" i="3" s="1"/>
  <c r="P1408" i="3"/>
  <c r="Q1408" i="3"/>
  <c r="R1408" i="3"/>
  <c r="T1408" i="3" s="1"/>
  <c r="AE1408" i="3" s="1"/>
  <c r="S1408" i="3"/>
  <c r="U1408" i="3" s="1"/>
  <c r="V1408" i="3" s="1"/>
  <c r="P1407" i="3"/>
  <c r="Q1407" i="3"/>
  <c r="R1407" i="3"/>
  <c r="T1407" i="3" s="1"/>
  <c r="AE1407" i="3" s="1"/>
  <c r="S1407" i="3"/>
  <c r="U1407" i="3" s="1"/>
  <c r="V1407" i="3" s="1"/>
  <c r="P1406" i="3"/>
  <c r="Q1406" i="3"/>
  <c r="R1406" i="3"/>
  <c r="T1406" i="3" s="1"/>
  <c r="S1406" i="3"/>
  <c r="U1406" i="3" s="1"/>
  <c r="P1405" i="3"/>
  <c r="Q1405" i="3"/>
  <c r="R1405" i="3"/>
  <c r="T1405" i="3" s="1"/>
  <c r="S1405" i="3"/>
  <c r="U1405" i="3" s="1"/>
  <c r="P1404" i="3"/>
  <c r="Q1404" i="3"/>
  <c r="R1404" i="3"/>
  <c r="T1404" i="3" s="1"/>
  <c r="AE1404" i="3" s="1"/>
  <c r="S1404" i="3"/>
  <c r="U1404" i="3" s="1"/>
  <c r="V1404" i="3" s="1"/>
  <c r="P1403" i="3"/>
  <c r="Q1403" i="3"/>
  <c r="R1403" i="3"/>
  <c r="T1403" i="3" s="1"/>
  <c r="AE1403" i="3" s="1"/>
  <c r="S1403" i="3"/>
  <c r="U1403" i="3" s="1"/>
  <c r="V1403" i="3" s="1"/>
  <c r="P1402" i="3"/>
  <c r="Q1402" i="3"/>
  <c r="R1402" i="3"/>
  <c r="T1402" i="3" s="1"/>
  <c r="AE1402" i="3" s="1"/>
  <c r="S1402" i="3"/>
  <c r="U1402" i="3" s="1"/>
  <c r="V1402" i="3" s="1"/>
  <c r="P1401" i="3"/>
  <c r="Q1401" i="3"/>
  <c r="R1401" i="3"/>
  <c r="T1401" i="3" s="1"/>
  <c r="AE1401" i="3" s="1"/>
  <c r="S1401" i="3"/>
  <c r="U1401" i="3" s="1"/>
  <c r="V1401" i="3" s="1"/>
  <c r="P1400" i="3"/>
  <c r="Q1400" i="3"/>
  <c r="R1400" i="3"/>
  <c r="T1400" i="3" s="1"/>
  <c r="AE1400" i="3" s="1"/>
  <c r="S1400" i="3"/>
  <c r="U1400" i="3" s="1"/>
  <c r="V1400" i="3" s="1"/>
  <c r="P1399" i="3"/>
  <c r="Q1399" i="3"/>
  <c r="R1399" i="3"/>
  <c r="T1399" i="3" s="1"/>
  <c r="AE1399" i="3" s="1"/>
  <c r="S1399" i="3"/>
  <c r="U1399" i="3" s="1"/>
  <c r="V1399" i="3" s="1"/>
  <c r="P1398" i="3"/>
  <c r="Q1398" i="3"/>
  <c r="R1398" i="3"/>
  <c r="T1398" i="3" s="1"/>
  <c r="AE1398" i="3" s="1"/>
  <c r="S1398" i="3"/>
  <c r="U1398" i="3" s="1"/>
  <c r="V1398" i="3" s="1"/>
  <c r="P1397" i="3"/>
  <c r="Q1397" i="3"/>
  <c r="R1397" i="3"/>
  <c r="T1397" i="3" s="1"/>
  <c r="AE1397" i="3" s="1"/>
  <c r="S1397" i="3"/>
  <c r="U1397" i="3" s="1"/>
  <c r="V1397" i="3" s="1"/>
  <c r="P1396" i="3"/>
  <c r="Q1396" i="3"/>
  <c r="R1396" i="3"/>
  <c r="T1396" i="3" s="1"/>
  <c r="AE1396" i="3" s="1"/>
  <c r="S1396" i="3"/>
  <c r="U1396" i="3" s="1"/>
  <c r="V1396" i="3" s="1"/>
  <c r="P1395" i="3"/>
  <c r="Q1395" i="3"/>
  <c r="R1395" i="3"/>
  <c r="T1395" i="3" s="1"/>
  <c r="AE1395" i="3" s="1"/>
  <c r="S1395" i="3"/>
  <c r="U1395" i="3" s="1"/>
  <c r="V1395" i="3" s="1"/>
  <c r="P1394" i="3"/>
  <c r="Q1394" i="3"/>
  <c r="R1394" i="3"/>
  <c r="T1394" i="3" s="1"/>
  <c r="AE1394" i="3" s="1"/>
  <c r="S1394" i="3"/>
  <c r="U1394" i="3" s="1"/>
  <c r="V1394" i="3" s="1"/>
  <c r="P1393" i="3"/>
  <c r="Q1393" i="3"/>
  <c r="R1393" i="3"/>
  <c r="T1393" i="3" s="1"/>
  <c r="S1393" i="3"/>
  <c r="U1393" i="3" s="1"/>
  <c r="P1392" i="3"/>
  <c r="Q1392" i="3"/>
  <c r="R1392" i="3"/>
  <c r="T1392" i="3" s="1"/>
  <c r="S1392" i="3"/>
  <c r="U1392" i="3" s="1"/>
  <c r="P1391" i="3"/>
  <c r="Q1391" i="3"/>
  <c r="R1391" i="3"/>
  <c r="T1391" i="3" s="1"/>
  <c r="AE1391" i="3" s="1"/>
  <c r="S1391" i="3"/>
  <c r="U1391" i="3" s="1"/>
  <c r="V1391" i="3" s="1"/>
  <c r="P1390" i="3"/>
  <c r="Q1390" i="3"/>
  <c r="R1390" i="3"/>
  <c r="T1390" i="3" s="1"/>
  <c r="S1390" i="3"/>
  <c r="U1390" i="3" s="1"/>
  <c r="P1389" i="3"/>
  <c r="Q1389" i="3"/>
  <c r="R1389" i="3"/>
  <c r="T1389" i="3" s="1"/>
  <c r="AE1389" i="3" s="1"/>
  <c r="S1389" i="3"/>
  <c r="U1389" i="3" s="1"/>
  <c r="V1389" i="3" s="1"/>
  <c r="P1388" i="3"/>
  <c r="Q1388" i="3"/>
  <c r="R1388" i="3"/>
  <c r="T1388" i="3" s="1"/>
  <c r="AE1388" i="3" s="1"/>
  <c r="S1388" i="3"/>
  <c r="U1388" i="3" s="1"/>
  <c r="V1388" i="3" s="1"/>
  <c r="P1387" i="3"/>
  <c r="Q1387" i="3"/>
  <c r="R1387" i="3"/>
  <c r="T1387" i="3" s="1"/>
  <c r="AE1387" i="3" s="1"/>
  <c r="S1387" i="3"/>
  <c r="U1387" i="3" s="1"/>
  <c r="V1387" i="3" s="1"/>
  <c r="P1386" i="3"/>
  <c r="Q1386" i="3"/>
  <c r="R1386" i="3"/>
  <c r="T1386" i="3" s="1"/>
  <c r="S1386" i="3"/>
  <c r="U1386" i="3" s="1"/>
  <c r="P1385" i="3"/>
  <c r="Q1385" i="3"/>
  <c r="R1385" i="3"/>
  <c r="T1385" i="3" s="1"/>
  <c r="S1385" i="3"/>
  <c r="U1385" i="3" s="1"/>
  <c r="P1384" i="3"/>
  <c r="Q1384" i="3"/>
  <c r="R1384" i="3"/>
  <c r="T1384" i="3" s="1"/>
  <c r="S1384" i="3"/>
  <c r="U1384" i="3" s="1"/>
  <c r="P1383" i="3"/>
  <c r="Q1383" i="3"/>
  <c r="R1383" i="3"/>
  <c r="T1383" i="3" s="1"/>
  <c r="AE1383" i="3" s="1"/>
  <c r="S1383" i="3"/>
  <c r="U1383" i="3" s="1"/>
  <c r="V1383" i="3" s="1"/>
  <c r="P1382" i="3"/>
  <c r="Q1382" i="3"/>
  <c r="R1382" i="3"/>
  <c r="T1382" i="3" s="1"/>
  <c r="AE1382" i="3" s="1"/>
  <c r="S1382" i="3"/>
  <c r="U1382" i="3" s="1"/>
  <c r="V1382" i="3" s="1"/>
  <c r="P1381" i="3"/>
  <c r="Q1381" i="3"/>
  <c r="R1381" i="3"/>
  <c r="T1381" i="3" s="1"/>
  <c r="S1381" i="3"/>
  <c r="U1381" i="3" s="1"/>
  <c r="P1380" i="3"/>
  <c r="Q1380" i="3"/>
  <c r="R1380" i="3"/>
  <c r="T1380" i="3" s="1"/>
  <c r="AE1380" i="3" s="1"/>
  <c r="S1380" i="3"/>
  <c r="U1380" i="3" s="1"/>
  <c r="V1380" i="3" s="1"/>
  <c r="P1379" i="3"/>
  <c r="Q1379" i="3"/>
  <c r="R1379" i="3"/>
  <c r="T1379" i="3" s="1"/>
  <c r="S1379" i="3"/>
  <c r="U1379" i="3" s="1"/>
  <c r="P1378" i="3"/>
  <c r="Q1378" i="3"/>
  <c r="R1378" i="3"/>
  <c r="T1378" i="3" s="1"/>
  <c r="AE1378" i="3" s="1"/>
  <c r="S1378" i="3"/>
  <c r="U1378" i="3" s="1"/>
  <c r="V1378" i="3" s="1"/>
  <c r="P1377" i="3"/>
  <c r="Q1377" i="3"/>
  <c r="R1377" i="3"/>
  <c r="T1377" i="3" s="1"/>
  <c r="AE1377" i="3" s="1"/>
  <c r="S1377" i="3"/>
  <c r="U1377" i="3" s="1"/>
  <c r="V1377" i="3" s="1"/>
  <c r="P1376" i="3"/>
  <c r="Q1376" i="3"/>
  <c r="R1376" i="3"/>
  <c r="T1376" i="3" s="1"/>
  <c r="AE1376" i="3" s="1"/>
  <c r="S1376" i="3"/>
  <c r="U1376" i="3" s="1"/>
  <c r="V1376" i="3" s="1"/>
  <c r="P1375" i="3"/>
  <c r="Q1375" i="3"/>
  <c r="R1375" i="3"/>
  <c r="T1375" i="3" s="1"/>
  <c r="S1375" i="3"/>
  <c r="U1375" i="3" s="1"/>
  <c r="P1374" i="3"/>
  <c r="Q1374" i="3"/>
  <c r="R1374" i="3"/>
  <c r="T1374" i="3" s="1"/>
  <c r="AE1374" i="3" s="1"/>
  <c r="S1374" i="3"/>
  <c r="U1374" i="3" s="1"/>
  <c r="V1374" i="3" s="1"/>
  <c r="P1373" i="3"/>
  <c r="Q1373" i="3"/>
  <c r="R1373" i="3"/>
  <c r="T1373" i="3" s="1"/>
  <c r="AE1373" i="3" s="1"/>
  <c r="S1373" i="3"/>
  <c r="U1373" i="3" s="1"/>
  <c r="V1373" i="3" s="1"/>
  <c r="P1372" i="3"/>
  <c r="Q1372" i="3"/>
  <c r="R1372" i="3"/>
  <c r="T1372" i="3" s="1"/>
  <c r="S1372" i="3"/>
  <c r="U1372" i="3" s="1"/>
  <c r="P1371" i="3"/>
  <c r="Q1371" i="3"/>
  <c r="R1371" i="3"/>
  <c r="T1371" i="3" s="1"/>
  <c r="AE1371" i="3" s="1"/>
  <c r="S1371" i="3"/>
  <c r="U1371" i="3" s="1"/>
  <c r="V1371" i="3" s="1"/>
  <c r="P1370" i="3"/>
  <c r="Q1370" i="3"/>
  <c r="R1370" i="3"/>
  <c r="T1370" i="3" s="1"/>
  <c r="S1370" i="3"/>
  <c r="U1370" i="3" s="1"/>
  <c r="P1369" i="3"/>
  <c r="Q1369" i="3"/>
  <c r="R1369" i="3"/>
  <c r="T1369" i="3" s="1"/>
  <c r="AE1369" i="3" s="1"/>
  <c r="S1369" i="3"/>
  <c r="U1369" i="3" s="1"/>
  <c r="V1369" i="3" s="1"/>
  <c r="P1368" i="3"/>
  <c r="Q1368" i="3"/>
  <c r="R1368" i="3"/>
  <c r="T1368" i="3" s="1"/>
  <c r="AE1368" i="3" s="1"/>
  <c r="S1368" i="3"/>
  <c r="U1368" i="3" s="1"/>
  <c r="V1368" i="3" s="1"/>
  <c r="P1367" i="3"/>
  <c r="Q1367" i="3"/>
  <c r="R1367" i="3"/>
  <c r="T1367" i="3" s="1"/>
  <c r="S1367" i="3"/>
  <c r="U1367" i="3" s="1"/>
  <c r="P1366" i="3"/>
  <c r="Q1366" i="3"/>
  <c r="R1366" i="3"/>
  <c r="T1366" i="3" s="1"/>
  <c r="AE1366" i="3" s="1"/>
  <c r="S1366" i="3"/>
  <c r="U1366" i="3" s="1"/>
  <c r="V1366" i="3" s="1"/>
  <c r="P1365" i="3"/>
  <c r="Q1365" i="3"/>
  <c r="R1365" i="3"/>
  <c r="T1365" i="3" s="1"/>
  <c r="S1365" i="3"/>
  <c r="U1365" i="3" s="1"/>
  <c r="P1364" i="3"/>
  <c r="Q1364" i="3"/>
  <c r="R1364" i="3"/>
  <c r="T1364" i="3" s="1"/>
  <c r="AE1364" i="3" s="1"/>
  <c r="S1364" i="3"/>
  <c r="U1364" i="3" s="1"/>
  <c r="V1364" i="3" s="1"/>
  <c r="P1363" i="3"/>
  <c r="Q1363" i="3"/>
  <c r="R1363" i="3"/>
  <c r="T1363" i="3" s="1"/>
  <c r="AE1363" i="3" s="1"/>
  <c r="S1363" i="3"/>
  <c r="U1363" i="3" s="1"/>
  <c r="V1363" i="3" s="1"/>
  <c r="P1362" i="3"/>
  <c r="Q1362" i="3"/>
  <c r="R1362" i="3"/>
  <c r="T1362" i="3" s="1"/>
  <c r="AE1362" i="3" s="1"/>
  <c r="S1362" i="3"/>
  <c r="U1362" i="3" s="1"/>
  <c r="V1362" i="3" s="1"/>
  <c r="P1361" i="3"/>
  <c r="Q1361" i="3"/>
  <c r="R1361" i="3"/>
  <c r="T1361" i="3" s="1"/>
  <c r="AE1361" i="3" s="1"/>
  <c r="S1361" i="3"/>
  <c r="U1361" i="3" s="1"/>
  <c r="V1361" i="3" s="1"/>
  <c r="P1360" i="3"/>
  <c r="Q1360" i="3"/>
  <c r="R1360" i="3"/>
  <c r="T1360" i="3" s="1"/>
  <c r="AE1360" i="3" s="1"/>
  <c r="S1360" i="3"/>
  <c r="U1360" i="3" s="1"/>
  <c r="V1360" i="3" s="1"/>
  <c r="P1359" i="3"/>
  <c r="Q1359" i="3"/>
  <c r="R1359" i="3"/>
  <c r="T1359" i="3" s="1"/>
  <c r="AE1359" i="3" s="1"/>
  <c r="S1359" i="3"/>
  <c r="U1359" i="3" s="1"/>
  <c r="V1359" i="3" s="1"/>
  <c r="P1358" i="3"/>
  <c r="Q1358" i="3"/>
  <c r="R1358" i="3"/>
  <c r="T1358" i="3" s="1"/>
  <c r="S1358" i="3"/>
  <c r="U1358" i="3" s="1"/>
  <c r="P1357" i="3"/>
  <c r="Q1357" i="3"/>
  <c r="R1357" i="3"/>
  <c r="T1357" i="3" s="1"/>
  <c r="AE1357" i="3" s="1"/>
  <c r="S1357" i="3"/>
  <c r="U1357" i="3" s="1"/>
  <c r="V1357" i="3" s="1"/>
  <c r="P1356" i="3"/>
  <c r="Q1356" i="3"/>
  <c r="R1356" i="3"/>
  <c r="T1356" i="3" s="1"/>
  <c r="S1356" i="3"/>
  <c r="U1356" i="3" s="1"/>
  <c r="P1355" i="3"/>
  <c r="Q1355" i="3"/>
  <c r="R1355" i="3"/>
  <c r="T1355" i="3" s="1"/>
  <c r="S1355" i="3"/>
  <c r="U1355" i="3" s="1"/>
  <c r="P1354" i="3"/>
  <c r="Q1354" i="3"/>
  <c r="R1354" i="3"/>
  <c r="T1354" i="3" s="1"/>
  <c r="AE1354" i="3" s="1"/>
  <c r="S1354" i="3"/>
  <c r="U1354" i="3" s="1"/>
  <c r="V1354" i="3" s="1"/>
  <c r="P1353" i="3"/>
  <c r="Q1353" i="3"/>
  <c r="R1353" i="3"/>
  <c r="T1353" i="3" s="1"/>
  <c r="AE1353" i="3" s="1"/>
  <c r="S1353" i="3"/>
  <c r="U1353" i="3" s="1"/>
  <c r="V1353" i="3" s="1"/>
  <c r="P1352" i="3"/>
  <c r="Q1352" i="3"/>
  <c r="R1352" i="3"/>
  <c r="T1352" i="3" s="1"/>
  <c r="AE1352" i="3" s="1"/>
  <c r="S1352" i="3"/>
  <c r="U1352" i="3" s="1"/>
  <c r="V1352" i="3" s="1"/>
  <c r="P1351" i="3"/>
  <c r="Q1351" i="3"/>
  <c r="R1351" i="3"/>
  <c r="T1351" i="3" s="1"/>
  <c r="S1351" i="3"/>
  <c r="U1351" i="3" s="1"/>
  <c r="P1350" i="3"/>
  <c r="Q1350" i="3"/>
  <c r="R1350" i="3"/>
  <c r="T1350" i="3" s="1"/>
  <c r="AE1350" i="3" s="1"/>
  <c r="S1350" i="3"/>
  <c r="U1350" i="3" s="1"/>
  <c r="V1350" i="3" s="1"/>
  <c r="P1349" i="3"/>
  <c r="Q1349" i="3"/>
  <c r="R1349" i="3"/>
  <c r="T1349" i="3" s="1"/>
  <c r="AE1349" i="3" s="1"/>
  <c r="S1349" i="3"/>
  <c r="U1349" i="3" s="1"/>
  <c r="V1349" i="3" s="1"/>
  <c r="P1348" i="3"/>
  <c r="Q1348" i="3"/>
  <c r="R1348" i="3"/>
  <c r="T1348" i="3" s="1"/>
  <c r="AE1348" i="3" s="1"/>
  <c r="S1348" i="3"/>
  <c r="U1348" i="3" s="1"/>
  <c r="V1348" i="3" s="1"/>
  <c r="P1347" i="3"/>
  <c r="Q1347" i="3"/>
  <c r="R1347" i="3"/>
  <c r="T1347" i="3" s="1"/>
  <c r="AE1347" i="3" s="1"/>
  <c r="S1347" i="3"/>
  <c r="U1347" i="3" s="1"/>
  <c r="V1347" i="3" s="1"/>
  <c r="P1346" i="3"/>
  <c r="Q1346" i="3"/>
  <c r="R1346" i="3"/>
  <c r="T1346" i="3" s="1"/>
  <c r="AE1346" i="3" s="1"/>
  <c r="S1346" i="3"/>
  <c r="U1346" i="3" s="1"/>
  <c r="V1346" i="3" s="1"/>
  <c r="E12" i="7" s="1"/>
  <c r="P1345" i="3"/>
  <c r="Q1345" i="3"/>
  <c r="R1345" i="3"/>
  <c r="T1345" i="3" s="1"/>
  <c r="AE1345" i="3" s="1"/>
  <c r="S1345" i="3"/>
  <c r="U1345" i="3" s="1"/>
  <c r="V1345" i="3" s="1"/>
  <c r="P1344" i="3"/>
  <c r="Q1344" i="3"/>
  <c r="R1344" i="3"/>
  <c r="T1344" i="3" s="1"/>
  <c r="S1344" i="3"/>
  <c r="U1344" i="3" s="1"/>
  <c r="P1343" i="3"/>
  <c r="Q1343" i="3"/>
  <c r="R1343" i="3"/>
  <c r="T1343" i="3" s="1"/>
  <c r="S1343" i="3"/>
  <c r="U1343" i="3" s="1"/>
  <c r="P1342" i="3"/>
  <c r="Q1342" i="3"/>
  <c r="R1342" i="3"/>
  <c r="T1342" i="3" s="1"/>
  <c r="S1342" i="3"/>
  <c r="U1342" i="3" s="1"/>
  <c r="P1341" i="3"/>
  <c r="Q1341" i="3"/>
  <c r="R1341" i="3"/>
  <c r="T1341" i="3" s="1"/>
  <c r="AE1341" i="3" s="1"/>
  <c r="S1341" i="3"/>
  <c r="U1341" i="3" s="1"/>
  <c r="V1341" i="3" s="1"/>
  <c r="P1340" i="3"/>
  <c r="Q1340" i="3"/>
  <c r="R1340" i="3"/>
  <c r="T1340" i="3" s="1"/>
  <c r="AE1340" i="3" s="1"/>
  <c r="S1340" i="3"/>
  <c r="U1340" i="3" s="1"/>
  <c r="V1340" i="3" s="1"/>
  <c r="E8" i="7" s="1"/>
  <c r="P1339" i="3"/>
  <c r="Q1339" i="3"/>
  <c r="R1339" i="3"/>
  <c r="T1339" i="3" s="1"/>
  <c r="AE1339" i="3" s="1"/>
  <c r="S1339" i="3"/>
  <c r="U1339" i="3" s="1"/>
  <c r="V1339" i="3" s="1"/>
  <c r="P1338" i="3"/>
  <c r="Q1338" i="3"/>
  <c r="R1338" i="3"/>
  <c r="S1338" i="3"/>
  <c r="U1338" i="3" s="1"/>
  <c r="V1338" i="3" s="1"/>
  <c r="P1337" i="3"/>
  <c r="Q1337" i="3"/>
  <c r="R1337" i="3"/>
  <c r="T1337" i="3" s="1"/>
  <c r="AE1337" i="3" s="1"/>
  <c r="S1337" i="3"/>
  <c r="U1337" i="3" s="1"/>
  <c r="V1337" i="3" s="1"/>
  <c r="P1336" i="3"/>
  <c r="Q1336" i="3"/>
  <c r="R1336" i="3"/>
  <c r="T1336" i="3" s="1"/>
  <c r="AE1336" i="3" s="1"/>
  <c r="S1336" i="3"/>
  <c r="U1336" i="3" s="1"/>
  <c r="V1336" i="3" s="1"/>
  <c r="P1335" i="3"/>
  <c r="Q1335" i="3"/>
  <c r="R1335" i="3"/>
  <c r="T1335" i="3" s="1"/>
  <c r="AE1335" i="3" s="1"/>
  <c r="S1335" i="3"/>
  <c r="U1335" i="3" s="1"/>
  <c r="V1335" i="3" s="1"/>
  <c r="P1334" i="3"/>
  <c r="Q1334" i="3"/>
  <c r="R1334" i="3"/>
  <c r="T1334" i="3" s="1"/>
  <c r="AE1334" i="3" s="1"/>
  <c r="S1334" i="3"/>
  <c r="U1334" i="3" s="1"/>
  <c r="V1334" i="3" s="1"/>
  <c r="P1333" i="3"/>
  <c r="Q1333" i="3"/>
  <c r="R1333" i="3"/>
  <c r="T1333" i="3" s="1"/>
  <c r="AE1333" i="3" s="1"/>
  <c r="S1333" i="3"/>
  <c r="U1333" i="3" s="1"/>
  <c r="V1333" i="3" s="1"/>
  <c r="P1332" i="3"/>
  <c r="Q1332" i="3"/>
  <c r="R1332" i="3"/>
  <c r="T1332" i="3" s="1"/>
  <c r="AE1332" i="3" s="1"/>
  <c r="S1332" i="3"/>
  <c r="U1332" i="3" s="1"/>
  <c r="V1332" i="3" s="1"/>
  <c r="P1331" i="3"/>
  <c r="Q1331" i="3"/>
  <c r="R1331" i="3"/>
  <c r="T1331" i="3" s="1"/>
  <c r="AE1331" i="3" s="1"/>
  <c r="S1331" i="3"/>
  <c r="U1331" i="3" s="1"/>
  <c r="V1331" i="3" s="1"/>
  <c r="P1330" i="3"/>
  <c r="Q1330" i="3"/>
  <c r="R1330" i="3"/>
  <c r="T1330" i="3" s="1"/>
  <c r="S1330" i="3"/>
  <c r="U1330" i="3" s="1"/>
  <c r="P1329" i="3"/>
  <c r="Q1329" i="3"/>
  <c r="R1329" i="3"/>
  <c r="T1329" i="3" s="1"/>
  <c r="S1329" i="3"/>
  <c r="U1329" i="3" s="1"/>
  <c r="P1328" i="3"/>
  <c r="Q1328" i="3"/>
  <c r="R1328" i="3"/>
  <c r="T1328" i="3" s="1"/>
  <c r="S1328" i="3"/>
  <c r="U1328" i="3" s="1"/>
  <c r="P1327" i="3"/>
  <c r="Q1327" i="3"/>
  <c r="R1327" i="3"/>
  <c r="T1327" i="3" s="1"/>
  <c r="AE1327" i="3" s="1"/>
  <c r="S1327" i="3"/>
  <c r="U1327" i="3" s="1"/>
  <c r="V1327" i="3" s="1"/>
  <c r="P1326" i="3"/>
  <c r="Q1326" i="3"/>
  <c r="R1326" i="3"/>
  <c r="T1326" i="3" s="1"/>
  <c r="AE1326" i="3" s="1"/>
  <c r="S1326" i="3"/>
  <c r="U1326" i="3" s="1"/>
  <c r="V1326" i="3" s="1"/>
  <c r="P1325" i="3"/>
  <c r="Q1325" i="3"/>
  <c r="R1325" i="3"/>
  <c r="T1325" i="3" s="1"/>
  <c r="AE1325" i="3" s="1"/>
  <c r="S1325" i="3"/>
  <c r="U1325" i="3" s="1"/>
  <c r="V1325" i="3" s="1"/>
  <c r="P1324" i="3"/>
  <c r="Q1324" i="3"/>
  <c r="R1324" i="3"/>
  <c r="T1324" i="3" s="1"/>
  <c r="AE1324" i="3" s="1"/>
  <c r="S1324" i="3"/>
  <c r="U1324" i="3" s="1"/>
  <c r="V1324" i="3" s="1"/>
  <c r="P1323" i="3"/>
  <c r="Q1323" i="3"/>
  <c r="R1323" i="3"/>
  <c r="T1323" i="3" s="1"/>
  <c r="AE1323" i="3" s="1"/>
  <c r="S1323" i="3"/>
  <c r="U1323" i="3" s="1"/>
  <c r="V1323" i="3" s="1"/>
  <c r="P1322" i="3"/>
  <c r="Q1322" i="3"/>
  <c r="R1322" i="3"/>
  <c r="T1322" i="3" s="1"/>
  <c r="S1322" i="3"/>
  <c r="U1322" i="3" s="1"/>
  <c r="P1321" i="3"/>
  <c r="Q1321" i="3"/>
  <c r="R1321" i="3"/>
  <c r="T1321" i="3" s="1"/>
  <c r="AE1321" i="3" s="1"/>
  <c r="S1321" i="3"/>
  <c r="U1321" i="3" s="1"/>
  <c r="V1321" i="3" s="1"/>
  <c r="P1320" i="3"/>
  <c r="Q1320" i="3"/>
  <c r="R1320" i="3"/>
  <c r="T1320" i="3" s="1"/>
  <c r="AE1320" i="3" s="1"/>
  <c r="S1320" i="3"/>
  <c r="U1320" i="3" s="1"/>
  <c r="V1320" i="3" s="1"/>
  <c r="P1319" i="3"/>
  <c r="Q1319" i="3"/>
  <c r="R1319" i="3"/>
  <c r="T1319" i="3" s="1"/>
  <c r="AE1319" i="3" s="1"/>
  <c r="S1319" i="3"/>
  <c r="U1319" i="3" s="1"/>
  <c r="V1319" i="3" s="1"/>
  <c r="P1318" i="3"/>
  <c r="Q1318" i="3"/>
  <c r="R1318" i="3"/>
  <c r="T1318" i="3" s="1"/>
  <c r="AE1318" i="3" s="1"/>
  <c r="S1318" i="3"/>
  <c r="U1318" i="3" s="1"/>
  <c r="V1318" i="3" s="1"/>
  <c r="P1317" i="3"/>
  <c r="Q1317" i="3"/>
  <c r="R1317" i="3"/>
  <c r="T1317" i="3" s="1"/>
  <c r="AE1317" i="3" s="1"/>
  <c r="S1317" i="3"/>
  <c r="U1317" i="3" s="1"/>
  <c r="V1317" i="3" s="1"/>
  <c r="P1316" i="3"/>
  <c r="Q1316" i="3"/>
  <c r="R1316" i="3"/>
  <c r="T1316" i="3" s="1"/>
  <c r="S1316" i="3"/>
  <c r="U1316" i="3" s="1"/>
  <c r="P1315" i="3"/>
  <c r="Q1315" i="3"/>
  <c r="R1315" i="3"/>
  <c r="T1315" i="3" s="1"/>
  <c r="S1315" i="3"/>
  <c r="U1315" i="3" s="1"/>
  <c r="P1314" i="3"/>
  <c r="Q1314" i="3"/>
  <c r="R1314" i="3"/>
  <c r="T1314" i="3" s="1"/>
  <c r="S1314" i="3"/>
  <c r="U1314" i="3" s="1"/>
  <c r="P1313" i="3"/>
  <c r="Q1313" i="3"/>
  <c r="R1313" i="3"/>
  <c r="T1313" i="3" s="1"/>
  <c r="AE1313" i="3" s="1"/>
  <c r="S1313" i="3"/>
  <c r="U1313" i="3" s="1"/>
  <c r="V1313" i="3" s="1"/>
  <c r="P1312" i="3"/>
  <c r="Q1312" i="3"/>
  <c r="R1312" i="3"/>
  <c r="T1312" i="3" s="1"/>
  <c r="AE1312" i="3" s="1"/>
  <c r="S1312" i="3"/>
  <c r="U1312" i="3" s="1"/>
  <c r="V1312" i="3" s="1"/>
  <c r="P1311" i="3"/>
  <c r="Q1311" i="3"/>
  <c r="R1311" i="3"/>
  <c r="T1311" i="3" s="1"/>
  <c r="AE1311" i="3" s="1"/>
  <c r="S1311" i="3"/>
  <c r="U1311" i="3" s="1"/>
  <c r="V1311" i="3" s="1"/>
  <c r="P1310" i="3"/>
  <c r="Q1310" i="3"/>
  <c r="R1310" i="3"/>
  <c r="T1310" i="3" s="1"/>
  <c r="AE1310" i="3" s="1"/>
  <c r="S1310" i="3"/>
  <c r="U1310" i="3" s="1"/>
  <c r="V1310" i="3" s="1"/>
  <c r="P1309" i="3"/>
  <c r="Q1309" i="3"/>
  <c r="R1309" i="3"/>
  <c r="T1309" i="3" s="1"/>
  <c r="S1309" i="3"/>
  <c r="U1309" i="3" s="1"/>
  <c r="P1308" i="3"/>
  <c r="Q1308" i="3"/>
  <c r="R1308" i="3"/>
  <c r="T1308" i="3" s="1"/>
  <c r="S1308" i="3"/>
  <c r="U1308" i="3" s="1"/>
  <c r="P1307" i="3"/>
  <c r="Q1307" i="3"/>
  <c r="R1307" i="3"/>
  <c r="T1307" i="3" s="1"/>
  <c r="AE1307" i="3" s="1"/>
  <c r="S1307" i="3"/>
  <c r="U1307" i="3" s="1"/>
  <c r="V1307" i="3" s="1"/>
  <c r="P1306" i="3"/>
  <c r="Q1306" i="3"/>
  <c r="R1306" i="3"/>
  <c r="T1306" i="3" s="1"/>
  <c r="AE1306" i="3" s="1"/>
  <c r="S1306" i="3"/>
  <c r="U1306" i="3" s="1"/>
  <c r="V1306" i="3" s="1"/>
  <c r="P1305" i="3"/>
  <c r="Q1305" i="3"/>
  <c r="R1305" i="3"/>
  <c r="T1305" i="3" s="1"/>
  <c r="AE1305" i="3" s="1"/>
  <c r="S1305" i="3"/>
  <c r="U1305" i="3" s="1"/>
  <c r="V1305" i="3" s="1"/>
  <c r="P1304" i="3"/>
  <c r="Q1304" i="3"/>
  <c r="R1304" i="3"/>
  <c r="T1304" i="3" s="1"/>
  <c r="AE1304" i="3" s="1"/>
  <c r="S1304" i="3"/>
  <c r="U1304" i="3" s="1"/>
  <c r="V1304" i="3" s="1"/>
  <c r="P1303" i="3"/>
  <c r="Q1303" i="3"/>
  <c r="R1303" i="3"/>
  <c r="T1303" i="3" s="1"/>
  <c r="AE1303" i="3" s="1"/>
  <c r="S1303" i="3"/>
  <c r="U1303" i="3" s="1"/>
  <c r="V1303" i="3" s="1"/>
  <c r="P1302" i="3"/>
  <c r="Q1302" i="3"/>
  <c r="R1302" i="3"/>
  <c r="T1302" i="3" s="1"/>
  <c r="S1302" i="3"/>
  <c r="U1302" i="3" s="1"/>
  <c r="P1301" i="3"/>
  <c r="Q1301" i="3"/>
  <c r="R1301" i="3"/>
  <c r="T1301" i="3" s="1"/>
  <c r="S1301" i="3"/>
  <c r="U1301" i="3" s="1"/>
  <c r="P1300" i="3"/>
  <c r="Q1300" i="3"/>
  <c r="R1300" i="3"/>
  <c r="T1300" i="3" s="1"/>
  <c r="S1300" i="3"/>
  <c r="U1300" i="3" s="1"/>
  <c r="P1299" i="3"/>
  <c r="Q1299" i="3"/>
  <c r="R1299" i="3"/>
  <c r="T1299" i="3" s="1"/>
  <c r="AE1299" i="3" s="1"/>
  <c r="S1299" i="3"/>
  <c r="U1299" i="3" s="1"/>
  <c r="V1299" i="3" s="1"/>
  <c r="R1298" i="3"/>
  <c r="T1298" i="3" s="1"/>
  <c r="AE1298" i="3" s="1"/>
  <c r="S1298" i="3"/>
  <c r="U1298" i="3" s="1"/>
  <c r="V1298" i="3" s="1"/>
  <c r="Q1298" i="3"/>
  <c r="P1298" i="3"/>
  <c r="P1297" i="3"/>
  <c r="R1297" i="3"/>
  <c r="T1297" i="3" s="1"/>
  <c r="AE1297" i="3" s="1"/>
  <c r="S1297" i="3"/>
  <c r="U1297" i="3" s="1"/>
  <c r="V1297" i="3" s="1"/>
  <c r="Q1297" i="3"/>
  <c r="R1296" i="3"/>
  <c r="T1296" i="3" s="1"/>
  <c r="AE1296" i="3" s="1"/>
  <c r="S1296" i="3"/>
  <c r="U1296" i="3" s="1"/>
  <c r="V1296" i="3" s="1"/>
  <c r="Q1296" i="3"/>
  <c r="P1296" i="3"/>
  <c r="S1295" i="3"/>
  <c r="U1295" i="3" s="1"/>
  <c r="V1295" i="3" s="1"/>
  <c r="P1295" i="3"/>
  <c r="R1295" i="3"/>
  <c r="T1295" i="3" s="1"/>
  <c r="AE1295" i="3" s="1"/>
  <c r="Q1295" i="3"/>
  <c r="R1294" i="3"/>
  <c r="T1294" i="3" s="1"/>
  <c r="AE1294" i="3" s="1"/>
  <c r="S1294" i="3"/>
  <c r="U1294" i="3" s="1"/>
  <c r="V1294" i="3" s="1"/>
  <c r="Q1294" i="3"/>
  <c r="P1294" i="3"/>
  <c r="P1293" i="3"/>
  <c r="Q1293" i="3"/>
  <c r="S1293" i="3"/>
  <c r="U1293" i="3" s="1"/>
  <c r="V1293" i="3" s="1"/>
  <c r="R1293" i="3"/>
  <c r="T1293" i="3" s="1"/>
  <c r="AE1293" i="3" s="1"/>
  <c r="S1292" i="3"/>
  <c r="U1292" i="3" s="1"/>
  <c r="V1292" i="3" s="1"/>
  <c r="Q1292" i="3"/>
  <c r="R1292" i="3"/>
  <c r="T1292" i="3" s="1"/>
  <c r="AE1292" i="3" s="1"/>
  <c r="P1292" i="3"/>
  <c r="P1291" i="3"/>
  <c r="Q1291" i="3"/>
  <c r="S1291" i="3"/>
  <c r="U1291" i="3" s="1"/>
  <c r="V1291" i="3" s="1"/>
  <c r="R1291" i="3"/>
  <c r="T1291" i="3" s="1"/>
  <c r="AE1291" i="3" s="1"/>
  <c r="R1290" i="3"/>
  <c r="T1290" i="3" s="1"/>
  <c r="AE1290" i="3" s="1"/>
  <c r="P1290" i="3"/>
  <c r="S1290" i="3"/>
  <c r="U1290" i="3" s="1"/>
  <c r="V1290" i="3" s="1"/>
  <c r="Q1290" i="3"/>
  <c r="R1289" i="3"/>
  <c r="T1289" i="3" s="1"/>
  <c r="AE1289" i="3" s="1"/>
  <c r="P1289" i="3"/>
  <c r="S1289" i="3"/>
  <c r="U1289" i="3" s="1"/>
  <c r="V1289" i="3" s="1"/>
  <c r="Q1289" i="3"/>
  <c r="S1288" i="3"/>
  <c r="U1288" i="3" s="1"/>
  <c r="Q1288" i="3"/>
  <c r="P1288" i="3"/>
  <c r="R1288" i="3"/>
  <c r="T1288" i="3" s="1"/>
  <c r="Q1287" i="3"/>
  <c r="R1287" i="3"/>
  <c r="T1287" i="3" s="1"/>
  <c r="S1287" i="3"/>
  <c r="U1287" i="3" s="1"/>
  <c r="P1287" i="3"/>
  <c r="Q1286" i="3"/>
  <c r="P1286" i="3"/>
  <c r="S1286" i="3"/>
  <c r="U1286" i="3" s="1"/>
  <c r="R1286" i="3"/>
  <c r="T1286" i="3" s="1"/>
  <c r="S1285" i="3"/>
  <c r="U1285" i="3" s="1"/>
  <c r="V1285" i="3" s="1"/>
  <c r="Q1285" i="3"/>
  <c r="P1285" i="3"/>
  <c r="R1285" i="3"/>
  <c r="T1285" i="3" s="1"/>
  <c r="AE1285" i="3" s="1"/>
  <c r="Q1284" i="3"/>
  <c r="P1284" i="3"/>
  <c r="R1284" i="3"/>
  <c r="T1284" i="3" s="1"/>
  <c r="AE1284" i="3" s="1"/>
  <c r="S1284" i="3"/>
  <c r="U1284" i="3" s="1"/>
  <c r="V1284" i="3" s="1"/>
  <c r="S1283" i="3"/>
  <c r="U1283" i="3" s="1"/>
  <c r="V1283" i="3" s="1"/>
  <c r="R1283" i="3"/>
  <c r="T1283" i="3" s="1"/>
  <c r="AE1283" i="3" s="1"/>
  <c r="P1283" i="3"/>
  <c r="Q1283" i="3"/>
  <c r="P1282" i="3"/>
  <c r="Q1282" i="3"/>
  <c r="R1282" i="3"/>
  <c r="T1282" i="3" s="1"/>
  <c r="AE1282" i="3" s="1"/>
  <c r="S1282" i="3"/>
  <c r="U1282" i="3" s="1"/>
  <c r="V1282" i="3" s="1"/>
  <c r="Q1281" i="3"/>
  <c r="R1281" i="3"/>
  <c r="T1281" i="3" s="1"/>
  <c r="AE1281" i="3" s="1"/>
  <c r="P1281" i="3"/>
  <c r="S1281" i="3"/>
  <c r="U1281" i="3" s="1"/>
  <c r="V1281" i="3" s="1"/>
  <c r="P1280" i="3"/>
  <c r="S1280" i="3"/>
  <c r="U1280" i="3" s="1"/>
  <c r="V1280" i="3" s="1"/>
  <c r="Q1280" i="3"/>
  <c r="R1280" i="3"/>
  <c r="T1280" i="3" s="1"/>
  <c r="AE1280" i="3" s="1"/>
  <c r="P1279" i="3"/>
  <c r="R1279" i="3"/>
  <c r="T1279" i="3" s="1"/>
  <c r="AE1279" i="3" s="1"/>
  <c r="S1279" i="3"/>
  <c r="U1279" i="3" s="1"/>
  <c r="V1279" i="3" s="1"/>
  <c r="Q1279" i="3"/>
  <c r="S1278" i="3"/>
  <c r="U1278" i="3" s="1"/>
  <c r="V1278" i="3" s="1"/>
  <c r="P1278" i="3"/>
  <c r="R1278" i="3"/>
  <c r="T1278" i="3" s="1"/>
  <c r="AE1278" i="3" s="1"/>
  <c r="Q1278" i="3"/>
  <c r="P1277" i="3"/>
  <c r="R1277" i="3"/>
  <c r="T1277" i="3" s="1"/>
  <c r="AE1277" i="3" s="1"/>
  <c r="Q1277" i="3"/>
  <c r="S1277" i="3"/>
  <c r="U1277" i="3" s="1"/>
  <c r="V1277" i="3" s="1"/>
  <c r="S1276" i="3"/>
  <c r="U1276" i="3" s="1"/>
  <c r="V1276" i="3" s="1"/>
  <c r="P1276" i="3"/>
  <c r="R1276" i="3"/>
  <c r="T1276" i="3" s="1"/>
  <c r="AE1276" i="3" s="1"/>
  <c r="Q1276" i="3"/>
  <c r="P1275" i="3"/>
  <c r="R1275" i="3"/>
  <c r="T1275" i="3" s="1"/>
  <c r="AE1275" i="3" s="1"/>
  <c r="Q1275" i="3"/>
  <c r="S1275" i="3"/>
  <c r="U1275" i="3" s="1"/>
  <c r="V1275" i="3" s="1"/>
  <c r="S1274" i="3"/>
  <c r="U1274" i="3" s="1"/>
  <c r="P1274" i="3"/>
  <c r="Q1274" i="3"/>
  <c r="R1274" i="3"/>
  <c r="T1274" i="3" s="1"/>
  <c r="S1273" i="3"/>
  <c r="U1273" i="3" s="1"/>
  <c r="Q1273" i="3"/>
  <c r="P1273" i="3"/>
  <c r="R1273" i="3"/>
  <c r="T1273" i="3" s="1"/>
  <c r="P1272" i="3"/>
  <c r="R1272" i="3"/>
  <c r="T1272" i="3" s="1"/>
  <c r="Q1272" i="3"/>
  <c r="S1272" i="3"/>
  <c r="U1272" i="3" s="1"/>
  <c r="P1271" i="3"/>
  <c r="Q1271" i="3"/>
  <c r="R1271" i="3"/>
  <c r="T1271" i="3" s="1"/>
  <c r="AE1271" i="3" s="1"/>
  <c r="S1271" i="3"/>
  <c r="U1271" i="3" s="1"/>
  <c r="V1271" i="3" s="1"/>
  <c r="S1270" i="3"/>
  <c r="U1270" i="3" s="1"/>
  <c r="V1270" i="3" s="1"/>
  <c r="Q1270" i="3"/>
  <c r="P1270" i="3"/>
  <c r="R1270" i="3"/>
  <c r="T1270" i="3" s="1"/>
  <c r="AE1270" i="3" s="1"/>
  <c r="S1269" i="3"/>
  <c r="U1269" i="3" s="1"/>
  <c r="V1269" i="3" s="1"/>
  <c r="R1269" i="3"/>
  <c r="T1269" i="3" s="1"/>
  <c r="AE1269" i="3" s="1"/>
  <c r="P1269" i="3"/>
  <c r="Q1269" i="3"/>
  <c r="Q1268" i="3"/>
  <c r="S1268" i="3"/>
  <c r="U1268" i="3" s="1"/>
  <c r="V1268" i="3" s="1"/>
  <c r="R1268" i="3"/>
  <c r="T1268" i="3" s="1"/>
  <c r="AE1268" i="3" s="1"/>
  <c r="P1268" i="3"/>
  <c r="R1267" i="3"/>
  <c r="T1267" i="3" s="1"/>
  <c r="AE1267" i="3" s="1"/>
  <c r="P1267" i="3"/>
  <c r="Q1267" i="3"/>
  <c r="S1267" i="3"/>
  <c r="U1267" i="3" s="1"/>
  <c r="V1267" i="3" s="1"/>
  <c r="P1266" i="3"/>
  <c r="S1266" i="3"/>
  <c r="U1266" i="3" s="1"/>
  <c r="V1266" i="3" s="1"/>
  <c r="R1266" i="3"/>
  <c r="T1266" i="3" s="1"/>
  <c r="AE1266" i="3" s="1"/>
  <c r="Q1266" i="3"/>
  <c r="S1265" i="3"/>
  <c r="U1265" i="3" s="1"/>
  <c r="R1265" i="3"/>
  <c r="T1265" i="3" s="1"/>
  <c r="P1265" i="3"/>
  <c r="Q1265" i="3"/>
  <c r="R1264" i="3"/>
  <c r="T1264" i="3" s="1"/>
  <c r="AE1264" i="3" s="1"/>
  <c r="P1264" i="3"/>
  <c r="Q1264" i="3"/>
  <c r="S1264" i="3"/>
  <c r="U1264" i="3" s="1"/>
  <c r="V1264" i="3" s="1"/>
  <c r="R1263" i="3"/>
  <c r="T1263" i="3" s="1"/>
  <c r="AE1263" i="3" s="1"/>
  <c r="Q1263" i="3"/>
  <c r="P1263" i="3"/>
  <c r="S1263" i="3"/>
  <c r="U1263" i="3" s="1"/>
  <c r="V1263" i="3" s="1"/>
  <c r="S1262" i="3"/>
  <c r="U1262" i="3" s="1"/>
  <c r="V1262" i="3" s="1"/>
  <c r="P1262" i="3"/>
  <c r="R1262" i="3"/>
  <c r="T1262" i="3" s="1"/>
  <c r="AE1262" i="3" s="1"/>
  <c r="Q1262" i="3"/>
  <c r="Q1261" i="3"/>
  <c r="R1261" i="3"/>
  <c r="T1261" i="3" s="1"/>
  <c r="AE1261" i="3" s="1"/>
  <c r="P1261" i="3"/>
  <c r="S1261" i="3"/>
  <c r="U1261" i="3" s="1"/>
  <c r="V1261" i="3" s="1"/>
  <c r="S1260" i="3"/>
  <c r="U1260" i="3" s="1"/>
  <c r="V1260" i="3" s="1"/>
  <c r="P1260" i="3"/>
  <c r="R1260" i="3"/>
  <c r="T1260" i="3" s="1"/>
  <c r="AE1260" i="3" s="1"/>
  <c r="Q1260" i="3"/>
  <c r="S1259" i="3"/>
  <c r="U1259" i="3" s="1"/>
  <c r="P1259" i="3"/>
  <c r="R1259" i="3"/>
  <c r="T1259" i="3" s="1"/>
  <c r="Q1259" i="3"/>
  <c r="S1258" i="3"/>
  <c r="U1258" i="3" s="1"/>
  <c r="Q1258" i="3"/>
  <c r="P1258" i="3"/>
  <c r="R1258" i="3"/>
  <c r="T1258" i="3" s="1"/>
  <c r="P1257" i="3"/>
  <c r="S1257" i="3"/>
  <c r="U1257" i="3" s="1"/>
  <c r="V1257" i="3" s="1"/>
  <c r="R1257" i="3"/>
  <c r="T1257" i="3" s="1"/>
  <c r="AE1257" i="3" s="1"/>
  <c r="Q1257" i="3"/>
  <c r="S1256" i="3"/>
  <c r="U1256" i="3" s="1"/>
  <c r="V1256" i="3" s="1"/>
  <c r="Q1256" i="3"/>
  <c r="P1256" i="3"/>
  <c r="R1256" i="3"/>
  <c r="T1256" i="3" s="1"/>
  <c r="AE1256" i="3" s="1"/>
  <c r="P1255" i="3"/>
  <c r="Q1255" i="3"/>
  <c r="R1255" i="3"/>
  <c r="T1255" i="3" s="1"/>
  <c r="AE1255" i="3" s="1"/>
  <c r="S1255" i="3"/>
  <c r="U1255" i="3" s="1"/>
  <c r="V1255" i="3" s="1"/>
  <c r="R1254" i="3"/>
  <c r="T1254" i="3" s="1"/>
  <c r="AE1254" i="3" s="1"/>
  <c r="S1254" i="3"/>
  <c r="U1254" i="3" s="1"/>
  <c r="V1254" i="3" s="1"/>
  <c r="Q1254" i="3"/>
  <c r="P1254" i="3"/>
  <c r="S1253" i="3"/>
  <c r="U1253" i="3" s="1"/>
  <c r="V1253" i="3" s="1"/>
  <c r="R1253" i="3"/>
  <c r="T1253" i="3" s="1"/>
  <c r="AE1253" i="3" s="1"/>
  <c r="P1253" i="3"/>
  <c r="Q1253" i="3"/>
  <c r="S1252" i="3"/>
  <c r="U1252" i="3" s="1"/>
  <c r="V1252" i="3" s="1"/>
  <c r="Q1252" i="3"/>
  <c r="R1252" i="3"/>
  <c r="T1252" i="3" s="1"/>
  <c r="AE1252" i="3" s="1"/>
  <c r="P1252" i="3"/>
  <c r="S1251" i="3"/>
  <c r="U1251" i="3" s="1"/>
  <c r="V1251" i="3" s="1"/>
  <c r="Q1251" i="3"/>
  <c r="R1251" i="3"/>
  <c r="T1251" i="3" s="1"/>
  <c r="AE1251" i="3" s="1"/>
  <c r="P1251" i="3"/>
  <c r="S1250" i="3"/>
  <c r="U1250" i="3" s="1"/>
  <c r="V1250" i="3" s="1"/>
  <c r="R1250" i="3"/>
  <c r="T1250" i="3" s="1"/>
  <c r="AE1250" i="3" s="1"/>
  <c r="P1250" i="3"/>
  <c r="Q1250" i="3"/>
  <c r="Q1249" i="3"/>
  <c r="R1249" i="3"/>
  <c r="T1249" i="3" s="1"/>
  <c r="AE1249" i="3" s="1"/>
  <c r="S1249" i="3"/>
  <c r="U1249" i="3" s="1"/>
  <c r="V1249" i="3" s="1"/>
  <c r="P1249" i="3"/>
  <c r="Q1248" i="3"/>
  <c r="P1248" i="3"/>
  <c r="R1248" i="3"/>
  <c r="T1248" i="3" s="1"/>
  <c r="S1248" i="3"/>
  <c r="U1248" i="3" s="1"/>
  <c r="Q1247" i="3"/>
  <c r="R1247" i="3"/>
  <c r="T1247" i="3" s="1"/>
  <c r="AE1247" i="3" s="1"/>
  <c r="P1247" i="3"/>
  <c r="S1247" i="3"/>
  <c r="U1247" i="3" s="1"/>
  <c r="V1247" i="3" s="1"/>
  <c r="S1246" i="3"/>
  <c r="U1246" i="3" s="1"/>
  <c r="Q1246" i="3"/>
  <c r="P1246" i="3"/>
  <c r="R1246" i="3"/>
  <c r="T1246" i="3" s="1"/>
  <c r="Q1245" i="3"/>
  <c r="S1245" i="3"/>
  <c r="U1245" i="3" s="1"/>
  <c r="V1245" i="3" s="1"/>
  <c r="R1245" i="3"/>
  <c r="T1245" i="3" s="1"/>
  <c r="AE1245" i="3" s="1"/>
  <c r="P1245" i="3"/>
  <c r="R1244" i="3"/>
  <c r="T1244" i="3" s="1"/>
  <c r="AE1244" i="3" s="1"/>
  <c r="P1244" i="3"/>
  <c r="Q1244" i="3"/>
  <c r="S1244" i="3"/>
  <c r="U1244" i="3" s="1"/>
  <c r="V1244" i="3" s="1"/>
  <c r="R1243" i="3"/>
  <c r="T1243" i="3" s="1"/>
  <c r="S1243" i="3"/>
  <c r="U1243" i="3" s="1"/>
  <c r="Q1243" i="3"/>
  <c r="P1243" i="3"/>
  <c r="P1242" i="3"/>
  <c r="R1242" i="3"/>
  <c r="T1242" i="3" s="1"/>
  <c r="AE1242" i="3" s="1"/>
  <c r="Q1242" i="3"/>
  <c r="Q1241" i="3"/>
  <c r="P1241" i="3"/>
  <c r="S1241" i="3"/>
  <c r="U1241" i="3" s="1"/>
  <c r="R1241" i="3"/>
  <c r="T1241" i="3" s="1"/>
  <c r="P1240" i="3"/>
  <c r="Q1240" i="3"/>
  <c r="R1240" i="3"/>
  <c r="T1240" i="3" s="1"/>
  <c r="AE1240" i="3" s="1"/>
  <c r="S1240" i="3"/>
  <c r="U1240" i="3" s="1"/>
  <c r="V1240" i="3" s="1"/>
  <c r="P1239" i="3"/>
  <c r="S1239" i="3"/>
  <c r="U1239" i="3" s="1"/>
  <c r="V1239" i="3" s="1"/>
  <c r="Q1239" i="3"/>
  <c r="R1239" i="3"/>
  <c r="T1239" i="3" s="1"/>
  <c r="AE1239" i="3" s="1"/>
  <c r="S1238" i="3"/>
  <c r="U1238" i="3" s="1"/>
  <c r="V1238" i="3" s="1"/>
  <c r="P1238" i="3"/>
  <c r="Q1238" i="3"/>
  <c r="R1238" i="3"/>
  <c r="T1238" i="3" s="1"/>
  <c r="AE1238" i="3" s="1"/>
  <c r="R1237" i="3"/>
  <c r="T1237" i="3" s="1"/>
  <c r="AE1237" i="3" s="1"/>
  <c r="S1237" i="3"/>
  <c r="U1237" i="3" s="1"/>
  <c r="V1237" i="3" s="1"/>
  <c r="Q1237" i="3"/>
  <c r="P1237" i="3"/>
  <c r="R1236" i="3"/>
  <c r="T1236" i="3" s="1"/>
  <c r="Q1236" i="3"/>
  <c r="S1236" i="3"/>
  <c r="U1236" i="3" s="1"/>
  <c r="P1236" i="3"/>
  <c r="S1235" i="3"/>
  <c r="U1235" i="3" s="1"/>
  <c r="V1235" i="3" s="1"/>
  <c r="Q1235" i="3"/>
  <c r="R1235" i="3"/>
  <c r="T1235" i="3" s="1"/>
  <c r="AE1235" i="3" s="1"/>
  <c r="P1235" i="3"/>
  <c r="Q1234" i="3"/>
  <c r="P1234" i="3"/>
  <c r="R1234" i="3"/>
  <c r="T1234" i="3" s="1"/>
  <c r="S1234" i="3"/>
  <c r="U1234" i="3" s="1"/>
  <c r="S1233" i="3"/>
  <c r="U1233" i="3" s="1"/>
  <c r="V1233" i="3" s="1"/>
  <c r="P1233" i="3"/>
  <c r="R1233" i="3"/>
  <c r="T1233" i="3" s="1"/>
  <c r="AE1233" i="3" s="1"/>
  <c r="Q1233" i="3"/>
  <c r="R1232" i="3"/>
  <c r="T1232" i="3" s="1"/>
  <c r="AE1232" i="3" s="1"/>
  <c r="P1232" i="3"/>
  <c r="S1232" i="3"/>
  <c r="U1232" i="3" s="1"/>
  <c r="V1232" i="3" s="1"/>
  <c r="Q1232" i="3"/>
  <c r="R1231" i="3"/>
  <c r="T1231" i="3" s="1"/>
  <c r="AE1231" i="3" s="1"/>
  <c r="P1231" i="3"/>
  <c r="Q1231" i="3"/>
  <c r="S1231" i="3"/>
  <c r="U1231" i="3" s="1"/>
  <c r="V1231" i="3" s="1"/>
  <c r="Q1230" i="3"/>
  <c r="P1230" i="3"/>
  <c r="S1230" i="3"/>
  <c r="U1230" i="3" s="1"/>
  <c r="V1230" i="3" s="1"/>
  <c r="R1230" i="3"/>
  <c r="T1230" i="3" s="1"/>
  <c r="AE1230" i="3" s="1"/>
  <c r="Q1229" i="3"/>
  <c r="P1229" i="3"/>
  <c r="S1229" i="3"/>
  <c r="U1229" i="3" s="1"/>
  <c r="R1229" i="3"/>
  <c r="T1229" i="3" s="1"/>
  <c r="Q1228" i="3"/>
  <c r="P1228" i="3"/>
  <c r="R1228" i="3"/>
  <c r="T1228" i="3" s="1"/>
  <c r="AE1228" i="3" s="1"/>
  <c r="P1227" i="3"/>
  <c r="S1227" i="3"/>
  <c r="U1227" i="3" s="1"/>
  <c r="Q1227" i="3"/>
  <c r="R1227" i="3"/>
  <c r="T1227" i="3" s="1"/>
  <c r="Q1226" i="3"/>
  <c r="P1226" i="3"/>
  <c r="S1226" i="3"/>
  <c r="U1226" i="3" s="1"/>
  <c r="V1226" i="3" s="1"/>
  <c r="R1226" i="3"/>
  <c r="T1226" i="3" s="1"/>
  <c r="AE1226" i="3" s="1"/>
  <c r="R1225" i="3"/>
  <c r="T1225" i="3" s="1"/>
  <c r="AE1225" i="3" s="1"/>
  <c r="P1225" i="3"/>
  <c r="S1225" i="3"/>
  <c r="U1225" i="3" s="1"/>
  <c r="V1225" i="3" s="1"/>
  <c r="Q1225" i="3"/>
  <c r="Q1224" i="3"/>
  <c r="P1224" i="3"/>
  <c r="R1224" i="3"/>
  <c r="T1224" i="3" s="1"/>
  <c r="AE1224" i="3" s="1"/>
  <c r="S1224" i="3"/>
  <c r="U1224" i="3" s="1"/>
  <c r="V1224" i="3" s="1"/>
  <c r="P1223" i="3"/>
  <c r="R1223" i="3"/>
  <c r="T1223" i="3" s="1"/>
  <c r="AE1223" i="3" s="1"/>
  <c r="S1223" i="3"/>
  <c r="U1223" i="3" s="1"/>
  <c r="V1223" i="3" s="1"/>
  <c r="Q1223" i="3"/>
  <c r="Q1222" i="3"/>
  <c r="R1222" i="3"/>
  <c r="T1222" i="3" s="1"/>
  <c r="AE1222" i="3" s="1"/>
  <c r="P1222" i="3"/>
  <c r="S1222" i="3"/>
  <c r="U1222" i="3" s="1"/>
  <c r="V1222" i="3" s="1"/>
  <c r="S1221" i="3"/>
  <c r="U1221" i="3" s="1"/>
  <c r="V1221" i="3" s="1"/>
  <c r="Q1221" i="3"/>
  <c r="P1221" i="3"/>
  <c r="R1221" i="3"/>
  <c r="T1221" i="3" s="1"/>
  <c r="AE1221" i="3" s="1"/>
  <c r="P1220" i="3"/>
  <c r="S1220" i="3"/>
  <c r="U1220" i="3" s="1"/>
  <c r="V1220" i="3" s="1"/>
  <c r="Q1220" i="3"/>
  <c r="R1220" i="3"/>
  <c r="T1220" i="3" s="1"/>
  <c r="AE1220" i="3" s="1"/>
  <c r="R1219" i="3"/>
  <c r="T1219" i="3" s="1"/>
  <c r="AE1219" i="3" s="1"/>
  <c r="Q1219" i="3"/>
  <c r="S1219" i="3"/>
  <c r="U1219" i="3" s="1"/>
  <c r="V1219" i="3" s="1"/>
  <c r="P1219" i="3"/>
  <c r="P1218" i="3"/>
  <c r="R1218" i="3"/>
  <c r="T1218" i="3" s="1"/>
  <c r="AE1218" i="3" s="1"/>
  <c r="S1218" i="3"/>
  <c r="U1218" i="3" s="1"/>
  <c r="V1218" i="3" s="1"/>
  <c r="Q1218" i="3"/>
  <c r="Q1217" i="3"/>
  <c r="P1217" i="3"/>
  <c r="R1217" i="3"/>
  <c r="T1217" i="3" s="1"/>
  <c r="AE1217" i="3" s="1"/>
  <c r="S1217" i="3"/>
  <c r="U1217" i="3" s="1"/>
  <c r="V1217" i="3" s="1"/>
  <c r="Q1216" i="3"/>
  <c r="S1216" i="3"/>
  <c r="U1216" i="3" s="1"/>
  <c r="V1216" i="3" s="1"/>
  <c r="P1216" i="3"/>
  <c r="R1216" i="3"/>
  <c r="T1216" i="3" s="1"/>
  <c r="AE1216" i="3" s="1"/>
  <c r="S1215" i="3"/>
  <c r="U1215" i="3" s="1"/>
  <c r="V1215" i="3" s="1"/>
  <c r="P1215" i="3"/>
  <c r="R1215" i="3"/>
  <c r="T1215" i="3" s="1"/>
  <c r="AE1215" i="3" s="1"/>
  <c r="Q1215" i="3"/>
  <c r="P1214" i="3"/>
  <c r="Q1214" i="3"/>
  <c r="R1214" i="3"/>
  <c r="T1214" i="3" s="1"/>
  <c r="AE1214" i="3" s="1"/>
  <c r="Q1213" i="3"/>
  <c r="S1213" i="3"/>
  <c r="U1213" i="3" s="1"/>
  <c r="P1213" i="3"/>
  <c r="R1213" i="3"/>
  <c r="T1213" i="3" s="1"/>
  <c r="Q1212" i="3"/>
  <c r="R1212" i="3"/>
  <c r="T1212" i="3" s="1"/>
  <c r="AE1212" i="3" s="1"/>
  <c r="P1212" i="3"/>
  <c r="S1212" i="3"/>
  <c r="U1212" i="3" s="1"/>
  <c r="V1212" i="3" s="1"/>
  <c r="S1211" i="3"/>
  <c r="U1211" i="3" s="1"/>
  <c r="V1211" i="3" s="1"/>
  <c r="P1211" i="3"/>
  <c r="R1211" i="3"/>
  <c r="T1211" i="3" s="1"/>
  <c r="AE1211" i="3" s="1"/>
  <c r="Q1211" i="3"/>
  <c r="P1210" i="3"/>
  <c r="S1210" i="3"/>
  <c r="U1210" i="3" s="1"/>
  <c r="V1210" i="3" s="1"/>
  <c r="Q1210" i="3"/>
  <c r="R1210" i="3"/>
  <c r="T1210" i="3" s="1"/>
  <c r="AE1210" i="3" s="1"/>
  <c r="P1209" i="3"/>
  <c r="R1209" i="3"/>
  <c r="T1209" i="3" s="1"/>
  <c r="AE1209" i="3" s="1"/>
  <c r="Q1209" i="3"/>
  <c r="S1209" i="3"/>
  <c r="U1209" i="3" s="1"/>
  <c r="V1209" i="3" s="1"/>
  <c r="P1208" i="3"/>
  <c r="S1208" i="3"/>
  <c r="U1208" i="3" s="1"/>
  <c r="V1208" i="3" s="1"/>
  <c r="R1208" i="3"/>
  <c r="T1208" i="3" s="1"/>
  <c r="AE1208" i="3" s="1"/>
  <c r="Q1208" i="3"/>
  <c r="S1207" i="3"/>
  <c r="U1207" i="3" s="1"/>
  <c r="V1207" i="3" s="1"/>
  <c r="P1207" i="3"/>
  <c r="Q1207" i="3"/>
  <c r="R1207" i="3"/>
  <c r="T1207" i="3" s="1"/>
  <c r="AE1207" i="3" s="1"/>
  <c r="R1206" i="3"/>
  <c r="T1206" i="3" s="1"/>
  <c r="AE1206" i="3" s="1"/>
  <c r="S1206" i="3"/>
  <c r="U1206" i="3" s="1"/>
  <c r="V1206" i="3" s="1"/>
  <c r="Q1206" i="3"/>
  <c r="P1206" i="3"/>
  <c r="S1205" i="3"/>
  <c r="U1205" i="3" s="1"/>
  <c r="V1205" i="3" s="1"/>
  <c r="Q1205" i="3"/>
  <c r="R1205" i="3"/>
  <c r="T1205" i="3" s="1"/>
  <c r="AE1205" i="3" s="1"/>
  <c r="P1205" i="3"/>
  <c r="S1204" i="3"/>
  <c r="U1204" i="3" s="1"/>
  <c r="R1204" i="3"/>
  <c r="T1204" i="3" s="1"/>
  <c r="Q1204" i="3"/>
  <c r="P1204" i="3"/>
  <c r="Q1203" i="3"/>
  <c r="R1203" i="3"/>
  <c r="T1203" i="3" s="1"/>
  <c r="AE1203" i="3" s="1"/>
  <c r="P1203" i="3"/>
  <c r="S1203" i="3"/>
  <c r="U1203" i="3" s="1"/>
  <c r="V1203" i="3" s="1"/>
  <c r="S1202" i="3"/>
  <c r="U1202" i="3" s="1"/>
  <c r="V1202" i="3" s="1"/>
  <c r="Q1202" i="3"/>
  <c r="R1202" i="3"/>
  <c r="T1202" i="3" s="1"/>
  <c r="AE1202" i="3" s="1"/>
  <c r="P1202" i="3"/>
  <c r="S1201" i="3"/>
  <c r="U1201" i="3" s="1"/>
  <c r="V1201" i="3" s="1"/>
  <c r="R1201" i="3"/>
  <c r="T1201" i="3" s="1"/>
  <c r="AE1201" i="3" s="1"/>
  <c r="P1201" i="3"/>
  <c r="Q1201" i="3"/>
  <c r="R1200" i="3"/>
  <c r="T1200" i="3" s="1"/>
  <c r="Q1200" i="3"/>
  <c r="P1200" i="3"/>
  <c r="Q1199" i="3"/>
  <c r="S1199" i="3"/>
  <c r="U1199" i="3" s="1"/>
  <c r="R1199" i="3"/>
  <c r="T1199" i="3" s="1"/>
  <c r="P1199" i="3"/>
  <c r="P1198" i="3"/>
  <c r="R1198" i="3"/>
  <c r="T1198" i="3" s="1"/>
  <c r="AE1198" i="3" s="1"/>
  <c r="Q1198" i="3"/>
  <c r="S1198" i="3"/>
  <c r="U1198" i="3" s="1"/>
  <c r="V1198" i="3" s="1"/>
  <c r="Q1197" i="3"/>
  <c r="S1197" i="3"/>
  <c r="U1197" i="3" s="1"/>
  <c r="V1197" i="3" s="1"/>
  <c r="R1197" i="3"/>
  <c r="T1197" i="3" s="1"/>
  <c r="AE1197" i="3" s="1"/>
  <c r="P1197" i="3"/>
  <c r="Q1196" i="3"/>
  <c r="R1196" i="3"/>
  <c r="T1196" i="3" s="1"/>
  <c r="AE1196" i="3" s="1"/>
  <c r="S1196" i="3"/>
  <c r="U1196" i="3" s="1"/>
  <c r="V1196" i="3" s="1"/>
  <c r="P1196" i="3"/>
  <c r="R1195" i="3"/>
  <c r="T1195" i="3" s="1"/>
  <c r="AE1195" i="3" s="1"/>
  <c r="P1195" i="3"/>
  <c r="S1195" i="3"/>
  <c r="U1195" i="3" s="1"/>
  <c r="V1195" i="3" s="1"/>
  <c r="Q1195" i="3"/>
  <c r="P1194" i="3"/>
  <c r="S1194" i="3"/>
  <c r="U1194" i="3" s="1"/>
  <c r="V1194" i="3" s="1"/>
  <c r="R1194" i="3"/>
  <c r="T1194" i="3" s="1"/>
  <c r="AE1194" i="3" s="1"/>
  <c r="Q1194" i="3"/>
  <c r="Q1193" i="3"/>
  <c r="S1193" i="3"/>
  <c r="U1193" i="3" s="1"/>
  <c r="R1193" i="3"/>
  <c r="T1193" i="3" s="1"/>
  <c r="P1193" i="3"/>
  <c r="P1192" i="3"/>
  <c r="Q1192" i="3"/>
  <c r="R1192" i="3"/>
  <c r="T1192" i="3" s="1"/>
  <c r="AE1192" i="3" s="1"/>
  <c r="S1192" i="3"/>
  <c r="U1192" i="3" s="1"/>
  <c r="V1192" i="3" s="1"/>
  <c r="Q1191" i="3"/>
  <c r="R1191" i="3"/>
  <c r="T1191" i="3" s="1"/>
  <c r="AE1191" i="3" s="1"/>
  <c r="P1191" i="3"/>
  <c r="S1191" i="3"/>
  <c r="U1191" i="3" s="1"/>
  <c r="V1191" i="3" s="1"/>
  <c r="S1190" i="3"/>
  <c r="U1190" i="3" s="1"/>
  <c r="R1190" i="3"/>
  <c r="T1190" i="3" s="1"/>
  <c r="P1190" i="3"/>
  <c r="Q1190" i="3"/>
  <c r="R1189" i="3"/>
  <c r="T1189" i="3" s="1"/>
  <c r="AE1189" i="3" s="1"/>
  <c r="P1189" i="3"/>
  <c r="S1189" i="3"/>
  <c r="U1189" i="3" s="1"/>
  <c r="V1189" i="3" s="1"/>
  <c r="Q1189" i="3"/>
  <c r="P1188" i="3"/>
  <c r="R1188" i="3"/>
  <c r="T1188" i="3" s="1"/>
  <c r="AE1188" i="3" s="1"/>
  <c r="S1188" i="3"/>
  <c r="U1188" i="3" s="1"/>
  <c r="V1188" i="3" s="1"/>
  <c r="Q1188" i="3"/>
  <c r="R1187" i="3"/>
  <c r="T1187" i="3" s="1"/>
  <c r="AE1187" i="3" s="1"/>
  <c r="Q1187" i="3"/>
  <c r="S1187" i="3"/>
  <c r="U1187" i="3" s="1"/>
  <c r="V1187" i="3" s="1"/>
  <c r="P1187" i="3"/>
  <c r="P1186" i="3"/>
  <c r="R1186" i="3"/>
  <c r="T1186" i="3" s="1"/>
  <c r="Q1186" i="3"/>
  <c r="Q1185" i="3"/>
  <c r="R1185" i="3"/>
  <c r="T1185" i="3" s="1"/>
  <c r="P1185" i="3"/>
  <c r="S1185" i="3"/>
  <c r="U1185" i="3" s="1"/>
  <c r="S1184" i="3"/>
  <c r="U1184" i="3" s="1"/>
  <c r="V1184" i="3" s="1"/>
  <c r="P1184" i="3"/>
  <c r="Q1184" i="3"/>
  <c r="R1184" i="3"/>
  <c r="T1184" i="3" s="1"/>
  <c r="AE1184" i="3" s="1"/>
  <c r="S1183" i="3"/>
  <c r="U1183" i="3" s="1"/>
  <c r="V1183" i="3" s="1"/>
  <c r="Q1183" i="3"/>
  <c r="R1183" i="3"/>
  <c r="T1183" i="3" s="1"/>
  <c r="AE1183" i="3" s="1"/>
  <c r="P1183" i="3"/>
  <c r="S1182" i="3"/>
  <c r="U1182" i="3" s="1"/>
  <c r="V1182" i="3" s="1"/>
  <c r="Q1182" i="3"/>
  <c r="P1182" i="3"/>
  <c r="R1182" i="3"/>
  <c r="T1182" i="3" s="1"/>
  <c r="AE1182" i="3" s="1"/>
  <c r="P1181" i="3"/>
  <c r="R1181" i="3"/>
  <c r="T1181" i="3" s="1"/>
  <c r="Q1181" i="3"/>
  <c r="S1181" i="3"/>
  <c r="U1181" i="3" s="1"/>
  <c r="Q1180" i="3"/>
  <c r="P1180" i="3"/>
  <c r="S1180" i="3"/>
  <c r="U1180" i="3" s="1"/>
  <c r="V1180" i="3" s="1"/>
  <c r="R1180" i="3"/>
  <c r="T1180" i="3" s="1"/>
  <c r="AE1180" i="3" s="1"/>
  <c r="R1179" i="3"/>
  <c r="T1179" i="3" s="1"/>
  <c r="AE1179" i="3" s="1"/>
  <c r="P1179" i="3"/>
  <c r="S1179" i="3"/>
  <c r="U1179" i="3" s="1"/>
  <c r="V1179" i="3" s="1"/>
  <c r="Q1179" i="3"/>
  <c r="S1178" i="3"/>
  <c r="U1178" i="3" s="1"/>
  <c r="V1178" i="3" s="1"/>
  <c r="P1178" i="3"/>
  <c r="Q1178" i="3"/>
  <c r="R1178" i="3"/>
  <c r="T1178" i="3" s="1"/>
  <c r="AE1178" i="3" s="1"/>
  <c r="R1177" i="3"/>
  <c r="T1177" i="3" s="1"/>
  <c r="AE1177" i="3" s="1"/>
  <c r="Q1177" i="3"/>
  <c r="P1177" i="3"/>
  <c r="S1177" i="3"/>
  <c r="U1177" i="3" s="1"/>
  <c r="V1177" i="3" s="1"/>
  <c r="P1176" i="3"/>
  <c r="Q1176" i="3"/>
  <c r="S1176" i="3"/>
  <c r="U1176" i="3" s="1"/>
  <c r="V1176" i="3" s="1"/>
  <c r="R1176" i="3"/>
  <c r="T1176" i="3" s="1"/>
  <c r="AE1176" i="3" s="1"/>
  <c r="P1175" i="3"/>
  <c r="Q1175" i="3"/>
  <c r="R1175" i="3"/>
  <c r="T1175" i="3" s="1"/>
  <c r="AE1175" i="3" s="1"/>
  <c r="S1175" i="3"/>
  <c r="U1175" i="3" s="1"/>
  <c r="V1175" i="3" s="1"/>
  <c r="R1174" i="3"/>
  <c r="T1174" i="3" s="1"/>
  <c r="AE1174" i="3" s="1"/>
  <c r="P1174" i="3"/>
  <c r="S1174" i="3"/>
  <c r="U1174" i="3" s="1"/>
  <c r="V1174" i="3" s="1"/>
  <c r="Q1174" i="3"/>
  <c r="R1173" i="3"/>
  <c r="T1173" i="3" s="1"/>
  <c r="P1173" i="3"/>
  <c r="S1173" i="3"/>
  <c r="U1173" i="3" s="1"/>
  <c r="Q1173" i="3"/>
  <c r="P1172" i="3"/>
  <c r="R1172" i="3"/>
  <c r="T1172" i="3" s="1"/>
  <c r="AE1172" i="3" s="1"/>
  <c r="Q1172" i="3"/>
  <c r="R1171" i="3"/>
  <c r="T1171" i="3" s="1"/>
  <c r="AE1171" i="3" s="1"/>
  <c r="Q1171" i="3"/>
  <c r="P1171" i="3"/>
  <c r="S1171" i="3"/>
  <c r="U1171" i="3" s="1"/>
  <c r="V1171" i="3" s="1"/>
  <c r="R1170" i="3"/>
  <c r="T1170" i="3" s="1"/>
  <c r="AE1170" i="3" s="1"/>
  <c r="P1170" i="3"/>
  <c r="S1170" i="3"/>
  <c r="U1170" i="3" s="1"/>
  <c r="V1170" i="3" s="1"/>
  <c r="Q1170" i="3"/>
  <c r="R1169" i="3"/>
  <c r="T1169" i="3" s="1"/>
  <c r="AE1169" i="3" s="1"/>
  <c r="P1169" i="3"/>
  <c r="S1169" i="3"/>
  <c r="U1169" i="3" s="1"/>
  <c r="V1169" i="3" s="1"/>
  <c r="Q1169" i="3"/>
  <c r="Q1168" i="3"/>
  <c r="P1168" i="3"/>
  <c r="S1168" i="3"/>
  <c r="U1168" i="3" s="1"/>
  <c r="V1168" i="3" s="1"/>
  <c r="R1168" i="3"/>
  <c r="T1168" i="3" s="1"/>
  <c r="AE1168" i="3" s="1"/>
  <c r="R1167" i="3"/>
  <c r="T1167" i="3" s="1"/>
  <c r="Q1167" i="3"/>
  <c r="P1167" i="3"/>
  <c r="S1167" i="3"/>
  <c r="U1167" i="3" s="1"/>
  <c r="P1166" i="3"/>
  <c r="Q1166" i="3"/>
  <c r="S1166" i="3"/>
  <c r="U1166" i="3" s="1"/>
  <c r="V1166" i="3" s="1"/>
  <c r="R1166" i="3"/>
  <c r="T1166" i="3" s="1"/>
  <c r="AE1166" i="3" s="1"/>
  <c r="P1165" i="3"/>
  <c r="R1165" i="3"/>
  <c r="T1165" i="3" s="1"/>
  <c r="AE1165" i="3" s="1"/>
  <c r="S1165" i="3"/>
  <c r="U1165" i="3" s="1"/>
  <c r="V1165" i="3" s="1"/>
  <c r="Q1165" i="3"/>
  <c r="P1164" i="3"/>
  <c r="R1164" i="3"/>
  <c r="T1164" i="3" s="1"/>
  <c r="AE1164" i="3" s="1"/>
  <c r="Q1164" i="3"/>
  <c r="S1164" i="3"/>
  <c r="U1164" i="3" s="1"/>
  <c r="V1164" i="3" s="1"/>
  <c r="S1163" i="3"/>
  <c r="U1163" i="3" s="1"/>
  <c r="V1163" i="3" s="1"/>
  <c r="P1163" i="3"/>
  <c r="R1163" i="3"/>
  <c r="T1163" i="3" s="1"/>
  <c r="AE1163" i="3" s="1"/>
  <c r="Q1163" i="3"/>
  <c r="Q1162" i="3"/>
  <c r="P1162" i="3"/>
  <c r="R1162" i="3"/>
  <c r="T1162" i="3" s="1"/>
  <c r="AE1162" i="3" s="1"/>
  <c r="S1162" i="3"/>
  <c r="U1162" i="3" s="1"/>
  <c r="V1162" i="3" s="1"/>
  <c r="Q1161" i="3"/>
  <c r="P1161" i="3"/>
  <c r="S1161" i="3"/>
  <c r="U1161" i="3" s="1"/>
  <c r="V1161" i="3" s="1"/>
  <c r="R1161" i="3"/>
  <c r="T1161" i="3" s="1"/>
  <c r="AE1161" i="3" s="1"/>
  <c r="Q1160" i="3"/>
  <c r="P1160" i="3"/>
  <c r="R1160" i="3"/>
  <c r="T1160" i="3" s="1"/>
  <c r="AE1160" i="3" s="1"/>
  <c r="S1160" i="3"/>
  <c r="U1160" i="3" s="1"/>
  <c r="V1160" i="3" s="1"/>
  <c r="Q1159" i="3"/>
  <c r="P1159" i="3"/>
  <c r="S1159" i="3"/>
  <c r="U1159" i="3" s="1"/>
  <c r="R1159" i="3"/>
  <c r="T1159" i="3" s="1"/>
  <c r="P1158" i="3"/>
  <c r="R1158" i="3"/>
  <c r="T1158" i="3" s="1"/>
  <c r="AE1158" i="3" s="1"/>
  <c r="Q1158" i="3"/>
  <c r="S1157" i="3"/>
  <c r="U1157" i="3" s="1"/>
  <c r="V1157" i="3" s="1"/>
  <c r="R1157" i="3"/>
  <c r="T1157" i="3" s="1"/>
  <c r="AE1157" i="3" s="1"/>
  <c r="Q1157" i="3"/>
  <c r="P1157" i="3"/>
  <c r="R1156" i="3"/>
  <c r="T1156" i="3" s="1"/>
  <c r="AE1156" i="3" s="1"/>
  <c r="Q1156" i="3"/>
  <c r="P1156" i="3"/>
  <c r="S1156" i="3"/>
  <c r="U1156" i="3" s="1"/>
  <c r="V1156" i="3" s="1"/>
  <c r="P1155" i="3"/>
  <c r="Q1155" i="3"/>
  <c r="R1155" i="3"/>
  <c r="T1155" i="3" s="1"/>
  <c r="AE1155" i="3" s="1"/>
  <c r="S1155" i="3"/>
  <c r="U1155" i="3" s="1"/>
  <c r="V1155" i="3" s="1"/>
  <c r="P1154" i="3"/>
  <c r="S1154" i="3"/>
  <c r="U1154" i="3" s="1"/>
  <c r="V1154" i="3" s="1"/>
  <c r="R1154" i="3"/>
  <c r="T1154" i="3" s="1"/>
  <c r="AE1154" i="3" s="1"/>
  <c r="Q1154" i="3"/>
  <c r="P1153" i="3"/>
  <c r="S1153" i="3"/>
  <c r="U1153" i="3" s="1"/>
  <c r="R1153" i="3"/>
  <c r="T1153" i="3" s="1"/>
  <c r="Q1153" i="3"/>
  <c r="P1152" i="3"/>
  <c r="R1152" i="3"/>
  <c r="T1152" i="3" s="1"/>
  <c r="AE1152" i="3" s="1"/>
  <c r="S1152" i="3"/>
  <c r="U1152" i="3" s="1"/>
  <c r="V1152" i="3" s="1"/>
  <c r="Q1152" i="3"/>
  <c r="Q1151" i="3"/>
  <c r="P1151" i="3"/>
  <c r="S1151" i="3"/>
  <c r="U1151" i="3" s="1"/>
  <c r="V1151" i="3" s="1"/>
  <c r="R1151" i="3"/>
  <c r="T1151" i="3" s="1"/>
  <c r="AE1151" i="3" s="1"/>
  <c r="P1150" i="3"/>
  <c r="S1150" i="3"/>
  <c r="U1150" i="3" s="1"/>
  <c r="V1150" i="3" s="1"/>
  <c r="Q1150" i="3"/>
  <c r="R1150" i="3"/>
  <c r="T1150" i="3" s="1"/>
  <c r="AE1150" i="3" s="1"/>
  <c r="Q1149" i="3"/>
  <c r="P1149" i="3"/>
  <c r="R1149" i="3"/>
  <c r="T1149" i="3" s="1"/>
  <c r="AE1149" i="3" s="1"/>
  <c r="S1149" i="3"/>
  <c r="U1149" i="3" s="1"/>
  <c r="V1149" i="3" s="1"/>
  <c r="R1148" i="3"/>
  <c r="T1148" i="3" s="1"/>
  <c r="AE1148" i="3" s="1"/>
  <c r="Q1148" i="3"/>
  <c r="P1148" i="3"/>
  <c r="S1148" i="3"/>
  <c r="U1148" i="3" s="1"/>
  <c r="V1148" i="3" s="1"/>
  <c r="R1147" i="3"/>
  <c r="T1147" i="3" s="1"/>
  <c r="AE1147" i="3" s="1"/>
  <c r="P1147" i="3"/>
  <c r="S1147" i="3"/>
  <c r="U1147" i="3" s="1"/>
  <c r="V1147" i="3" s="1"/>
  <c r="Q1147" i="3"/>
  <c r="P1146" i="3"/>
  <c r="S1146" i="3"/>
  <c r="U1146" i="3" s="1"/>
  <c r="V1146" i="3" s="1"/>
  <c r="Q1146" i="3"/>
  <c r="R1146" i="3"/>
  <c r="T1146" i="3" s="1"/>
  <c r="AE1146" i="3" s="1"/>
  <c r="S1145" i="3"/>
  <c r="U1145" i="3" s="1"/>
  <c r="P1145" i="3"/>
  <c r="R1145" i="3"/>
  <c r="T1145" i="3" s="1"/>
  <c r="Q1145" i="3"/>
  <c r="Q1144" i="3"/>
  <c r="P1144" i="3"/>
  <c r="R1144" i="3"/>
  <c r="T1144" i="3" s="1"/>
  <c r="AE1144" i="3" s="1"/>
  <c r="S1143" i="3"/>
  <c r="U1143" i="3" s="1"/>
  <c r="V1143" i="3" s="1"/>
  <c r="P1143" i="3"/>
  <c r="R1143" i="3"/>
  <c r="T1143" i="3" s="1"/>
  <c r="AE1143" i="3" s="1"/>
  <c r="Q1143" i="3"/>
  <c r="Q1142" i="3"/>
  <c r="S1142" i="3"/>
  <c r="U1142" i="3" s="1"/>
  <c r="V1142" i="3" s="1"/>
  <c r="P1142" i="3"/>
  <c r="R1142" i="3"/>
  <c r="T1142" i="3" s="1"/>
  <c r="AE1142" i="3" s="1"/>
  <c r="Q1141" i="3"/>
  <c r="S1141" i="3"/>
  <c r="U1141" i="3" s="1"/>
  <c r="V1141" i="3" s="1"/>
  <c r="P1141" i="3"/>
  <c r="R1141" i="3"/>
  <c r="T1141" i="3" s="1"/>
  <c r="AE1141" i="3" s="1"/>
  <c r="R1140" i="3"/>
  <c r="T1140" i="3" s="1"/>
  <c r="AE1140" i="3" s="1"/>
  <c r="P1140" i="3"/>
  <c r="S1140" i="3"/>
  <c r="U1140" i="3" s="1"/>
  <c r="V1140" i="3" s="1"/>
  <c r="Q1140" i="3"/>
  <c r="Q1139" i="3"/>
  <c r="S1139" i="3"/>
  <c r="U1139" i="3" s="1"/>
  <c r="P1139" i="3"/>
  <c r="R1139" i="3"/>
  <c r="T1139" i="3" s="1"/>
  <c r="Q1138" i="3"/>
  <c r="R1138" i="3"/>
  <c r="T1138" i="3" s="1"/>
  <c r="AE1138" i="3" s="1"/>
  <c r="P1138" i="3"/>
  <c r="S1138" i="3"/>
  <c r="U1138" i="3" s="1"/>
  <c r="V1138" i="3" s="1"/>
  <c r="R1137" i="3"/>
  <c r="T1137" i="3" s="1"/>
  <c r="AE1137" i="3" s="1"/>
  <c r="S1137" i="3"/>
  <c r="U1137" i="3" s="1"/>
  <c r="V1137" i="3" s="1"/>
  <c r="P1137" i="3"/>
  <c r="Q1137" i="3"/>
  <c r="S1136" i="3"/>
  <c r="U1136" i="3" s="1"/>
  <c r="V1136" i="3" s="1"/>
  <c r="Q1136" i="3"/>
  <c r="P1136" i="3"/>
  <c r="R1136" i="3"/>
  <c r="T1136" i="3" s="1"/>
  <c r="AE1136" i="3" s="1"/>
  <c r="Q1135" i="3"/>
  <c r="S1135" i="3"/>
  <c r="U1135" i="3" s="1"/>
  <c r="V1135" i="3" s="1"/>
  <c r="P1135" i="3"/>
  <c r="R1135" i="3"/>
  <c r="T1135" i="3" s="1"/>
  <c r="AE1135" i="3" s="1"/>
  <c r="P1134" i="3"/>
  <c r="S1134" i="3"/>
  <c r="U1134" i="3" s="1"/>
  <c r="V1134" i="3" s="1"/>
  <c r="Q1134" i="3"/>
  <c r="R1134" i="3"/>
  <c r="T1134" i="3" s="1"/>
  <c r="AE1134" i="3" s="1"/>
  <c r="Q1133" i="3"/>
  <c r="P1133" i="3"/>
  <c r="S1133" i="3"/>
  <c r="U1133" i="3" s="1"/>
  <c r="V1133" i="3" s="1"/>
  <c r="R1133" i="3"/>
  <c r="T1133" i="3" s="1"/>
  <c r="AE1133" i="3" s="1"/>
  <c r="P1132" i="3"/>
  <c r="S1132" i="3"/>
  <c r="U1132" i="3" s="1"/>
  <c r="V1132" i="3" s="1"/>
  <c r="Q1132" i="3"/>
  <c r="R1132" i="3"/>
  <c r="T1132" i="3" s="1"/>
  <c r="AE1132" i="3" s="1"/>
  <c r="Q1131" i="3"/>
  <c r="S1131" i="3"/>
  <c r="U1131" i="3" s="1"/>
  <c r="P1131" i="3"/>
  <c r="R1131" i="3"/>
  <c r="T1131" i="3" s="1"/>
  <c r="P1130" i="3"/>
  <c r="R1130" i="3"/>
  <c r="T1130" i="3" s="1"/>
  <c r="Q1130" i="3"/>
  <c r="S1130" i="3"/>
  <c r="U1130" i="3" s="1"/>
  <c r="P1129" i="3"/>
  <c r="S1129" i="3"/>
  <c r="U1129" i="3" s="1"/>
  <c r="V1129" i="3" s="1"/>
  <c r="Q1129" i="3"/>
  <c r="R1129" i="3"/>
  <c r="T1129" i="3" s="1"/>
  <c r="AE1129" i="3" s="1"/>
  <c r="Q1128" i="3"/>
  <c r="S1128" i="3"/>
  <c r="U1128" i="3" s="1"/>
  <c r="V1128" i="3" s="1"/>
  <c r="P1128" i="3"/>
  <c r="R1128" i="3"/>
  <c r="T1128" i="3" s="1"/>
  <c r="AE1128" i="3" s="1"/>
  <c r="Q1127" i="3"/>
  <c r="P1127" i="3"/>
  <c r="S1127" i="3"/>
  <c r="U1127" i="3" s="1"/>
  <c r="V1127" i="3" s="1"/>
  <c r="R1127" i="3"/>
  <c r="T1127" i="3" s="1"/>
  <c r="AE1127" i="3" s="1"/>
  <c r="P1126" i="3"/>
  <c r="R1126" i="3"/>
  <c r="T1126" i="3" s="1"/>
  <c r="AE1126" i="3" s="1"/>
  <c r="Q1126" i="3"/>
  <c r="S1126" i="3"/>
  <c r="U1126" i="3" s="1"/>
  <c r="V1126" i="3" s="1"/>
  <c r="Q1125" i="3"/>
  <c r="S1125" i="3"/>
  <c r="U1125" i="3" s="1"/>
  <c r="P1125" i="3"/>
  <c r="R1125" i="3"/>
  <c r="T1125" i="3" s="1"/>
  <c r="P1124" i="3"/>
  <c r="R1124" i="3"/>
  <c r="T1124" i="3" s="1"/>
  <c r="AE1124" i="3" s="1"/>
  <c r="Q1124" i="3"/>
  <c r="S1124" i="3"/>
  <c r="U1124" i="3" s="1"/>
  <c r="V1124" i="3" s="1"/>
  <c r="Q1123" i="3"/>
  <c r="R1123" i="3"/>
  <c r="T1123" i="3" s="1"/>
  <c r="AE1123" i="3" s="1"/>
  <c r="P1123" i="3"/>
  <c r="S1123" i="3"/>
  <c r="U1123" i="3" s="1"/>
  <c r="V1123" i="3" s="1"/>
  <c r="Q1122" i="3"/>
  <c r="R1122" i="3"/>
  <c r="T1122" i="3" s="1"/>
  <c r="AE1122" i="3" s="1"/>
  <c r="P1122" i="3"/>
  <c r="S1122" i="3"/>
  <c r="U1122" i="3" s="1"/>
  <c r="V1122" i="3" s="1"/>
  <c r="R1121" i="3"/>
  <c r="T1121" i="3" s="1"/>
  <c r="AE1121" i="3" s="1"/>
  <c r="Q1121" i="3"/>
  <c r="P1121" i="3"/>
  <c r="S1121" i="3"/>
  <c r="U1121" i="3" s="1"/>
  <c r="V1121" i="3" s="1"/>
  <c r="P1120" i="3"/>
  <c r="Q1120" i="3"/>
  <c r="S1120" i="3"/>
  <c r="U1120" i="3" s="1"/>
  <c r="R1120" i="3"/>
  <c r="T1120" i="3" s="1"/>
  <c r="R1119" i="3"/>
  <c r="T1119" i="3" s="1"/>
  <c r="AE1119" i="3" s="1"/>
  <c r="P1119" i="3"/>
  <c r="S1119" i="3"/>
  <c r="U1119" i="3" s="1"/>
  <c r="V1119" i="3" s="1"/>
  <c r="Q1119" i="3"/>
  <c r="P1118" i="3"/>
  <c r="S1118" i="3"/>
  <c r="U1118" i="3" s="1"/>
  <c r="V1118" i="3" s="1"/>
  <c r="R1118" i="3"/>
  <c r="T1118" i="3" s="1"/>
  <c r="AE1118" i="3" s="1"/>
  <c r="Q1118" i="3"/>
  <c r="R1117" i="3"/>
  <c r="T1117" i="3" s="1"/>
  <c r="P1117" i="3"/>
  <c r="S1117" i="3"/>
  <c r="U1117" i="3" s="1"/>
  <c r="Q1117" i="3"/>
  <c r="Q1116" i="3"/>
  <c r="R1116" i="3"/>
  <c r="T1116" i="3" s="1"/>
  <c r="P1116" i="3"/>
  <c r="Q1115" i="3"/>
  <c r="R1115" i="3"/>
  <c r="T1115" i="3" s="1"/>
  <c r="AE1115" i="3" s="1"/>
  <c r="P1115" i="3"/>
  <c r="S1115" i="3"/>
  <c r="U1115" i="3" s="1"/>
  <c r="V1115" i="3" s="1"/>
  <c r="R1114" i="3"/>
  <c r="T1114" i="3" s="1"/>
  <c r="AE1114" i="3" s="1"/>
  <c r="P1114" i="3"/>
  <c r="Q1114" i="3"/>
  <c r="S1114" i="3"/>
  <c r="U1114" i="3" s="1"/>
  <c r="V1114" i="3" s="1"/>
  <c r="P1113" i="3"/>
  <c r="S1113" i="3"/>
  <c r="U1113" i="3" s="1"/>
  <c r="V1113" i="3" s="1"/>
  <c r="R1113" i="3"/>
  <c r="T1113" i="3" s="1"/>
  <c r="AE1113" i="3" s="1"/>
  <c r="Q1113" i="3"/>
  <c r="P1112" i="3"/>
  <c r="R1112" i="3"/>
  <c r="T1112" i="3" s="1"/>
  <c r="AE1112" i="3" s="1"/>
  <c r="Q1112" i="3"/>
  <c r="S1112" i="3"/>
  <c r="U1112" i="3" s="1"/>
  <c r="V1112" i="3" s="1"/>
  <c r="S1111" i="3"/>
  <c r="U1111" i="3" s="1"/>
  <c r="P1111" i="3"/>
  <c r="R1111" i="3"/>
  <c r="T1111" i="3" s="1"/>
  <c r="Q1111" i="3"/>
  <c r="Q1110" i="3"/>
  <c r="S1110" i="3"/>
  <c r="U1110" i="3" s="1"/>
  <c r="P1110" i="3"/>
  <c r="R1110" i="3"/>
  <c r="T1110" i="3" s="1"/>
  <c r="AE1110" i="3" s="1"/>
  <c r="R1109" i="3"/>
  <c r="T1109" i="3" s="1"/>
  <c r="AE1109" i="3" s="1"/>
  <c r="P1109" i="3"/>
  <c r="S1109" i="3"/>
  <c r="U1109" i="3" s="1"/>
  <c r="Q1109" i="3"/>
  <c r="Q1108" i="3"/>
  <c r="P1108" i="3"/>
  <c r="S1108" i="3"/>
  <c r="U1108" i="3" s="1"/>
  <c r="R1108" i="3"/>
  <c r="T1108" i="3" s="1"/>
  <c r="AE1108" i="3" s="1"/>
  <c r="Q1107" i="3"/>
  <c r="S1107" i="3"/>
  <c r="U1107" i="3" s="1"/>
  <c r="P1107" i="3"/>
  <c r="R1107" i="3"/>
  <c r="T1107" i="3" s="1"/>
  <c r="R1106" i="3"/>
  <c r="T1106" i="3" s="1"/>
  <c r="AE1106" i="3" s="1"/>
  <c r="P1106" i="3"/>
  <c r="S1106" i="3"/>
  <c r="U1106" i="3" s="1"/>
  <c r="V1106" i="3" s="1"/>
  <c r="Q1106" i="3"/>
  <c r="Q1105" i="3"/>
  <c r="R1105" i="3"/>
  <c r="T1105" i="3" s="1"/>
  <c r="P1105" i="3"/>
  <c r="S1105" i="3"/>
  <c r="U1105" i="3" s="1"/>
  <c r="P1104" i="3"/>
  <c r="R1104" i="3"/>
  <c r="T1104" i="3" s="1"/>
  <c r="AE1104" i="3" s="1"/>
  <c r="Q1104" i="3"/>
  <c r="S1104" i="3"/>
  <c r="U1104" i="3" s="1"/>
  <c r="V1104" i="3" s="1"/>
  <c r="P1103" i="3"/>
  <c r="S1103" i="3"/>
  <c r="U1103" i="3" s="1"/>
  <c r="V1103" i="3" s="1"/>
  <c r="R1103" i="3"/>
  <c r="T1103" i="3" s="1"/>
  <c r="AE1103" i="3" s="1"/>
  <c r="Q1103" i="3"/>
  <c r="P1102" i="3"/>
  <c r="R1102" i="3"/>
  <c r="T1102" i="3" s="1"/>
  <c r="AE1102" i="3" s="1"/>
  <c r="Q1102" i="3"/>
  <c r="S1102" i="3"/>
  <c r="U1102" i="3" s="1"/>
  <c r="V1102" i="3" s="1"/>
  <c r="P1101" i="3"/>
  <c r="R1101" i="3"/>
  <c r="T1101" i="3" s="1"/>
  <c r="AE1101" i="3" s="1"/>
  <c r="Q1101" i="3"/>
  <c r="S1101" i="3"/>
  <c r="U1101" i="3" s="1"/>
  <c r="V1101" i="3" s="1"/>
  <c r="Q1100" i="3"/>
  <c r="S1100" i="3"/>
  <c r="U1100" i="3" s="1"/>
  <c r="P1100" i="3"/>
  <c r="R1100" i="3"/>
  <c r="T1100" i="3" s="1"/>
  <c r="P1099" i="3"/>
  <c r="Q1099" i="3"/>
  <c r="R1099" i="3"/>
  <c r="T1099" i="3" s="1"/>
  <c r="P1098" i="3"/>
  <c r="S1098" i="3"/>
  <c r="U1098" i="3" s="1"/>
  <c r="V1098" i="3" s="1"/>
  <c r="Q1098" i="3"/>
  <c r="R1098" i="3"/>
  <c r="T1098" i="3" s="1"/>
  <c r="AE1098" i="3" s="1"/>
  <c r="Q1097" i="3"/>
  <c r="P1097" i="3"/>
  <c r="S1097" i="3"/>
  <c r="U1097" i="3" s="1"/>
  <c r="V1097" i="3" s="1"/>
  <c r="R1097" i="3"/>
  <c r="T1097" i="3" s="1"/>
  <c r="AE1097" i="3" s="1"/>
  <c r="Q1096" i="3"/>
  <c r="P1096" i="3"/>
  <c r="S1096" i="3"/>
  <c r="U1096" i="3" s="1"/>
  <c r="V1096" i="3" s="1"/>
  <c r="R1096" i="3"/>
  <c r="T1096" i="3" s="1"/>
  <c r="AE1096" i="3" s="1"/>
  <c r="Q1095" i="3"/>
  <c r="R1095" i="3"/>
  <c r="T1095" i="3" s="1"/>
  <c r="AE1095" i="3" s="1"/>
  <c r="P1095" i="3"/>
  <c r="S1095" i="3"/>
  <c r="U1095" i="3" s="1"/>
  <c r="V1095" i="3" s="1"/>
  <c r="Q1094" i="3"/>
  <c r="R1094" i="3"/>
  <c r="T1094" i="3" s="1"/>
  <c r="P1094" i="3"/>
  <c r="S1094" i="3"/>
  <c r="U1094" i="3" s="1"/>
  <c r="R1093" i="3"/>
  <c r="T1093" i="3" s="1"/>
  <c r="AE1093" i="3" s="1"/>
  <c r="Q1093" i="3"/>
  <c r="P1093" i="3"/>
  <c r="S1093" i="3"/>
  <c r="U1093" i="3" s="1"/>
  <c r="V1093" i="3" s="1"/>
  <c r="R1092" i="3"/>
  <c r="T1092" i="3" s="1"/>
  <c r="Q1092" i="3"/>
  <c r="P1092" i="3"/>
  <c r="S1092" i="3"/>
  <c r="U1092" i="3" s="1"/>
  <c r="P1091" i="3"/>
  <c r="R1091" i="3"/>
  <c r="T1091" i="3" s="1"/>
  <c r="Q1091" i="3"/>
  <c r="S1091" i="3"/>
  <c r="U1091" i="3" s="1"/>
  <c r="P1090" i="3"/>
  <c r="Q1090" i="3"/>
  <c r="R1090" i="3"/>
  <c r="T1090" i="3" s="1"/>
  <c r="AE1090" i="3" s="1"/>
  <c r="S1090" i="3"/>
  <c r="U1090" i="3" s="1"/>
  <c r="V1090" i="3" s="1"/>
  <c r="R1089" i="3"/>
  <c r="T1089" i="3" s="1"/>
  <c r="AE1089" i="3" s="1"/>
  <c r="P1089" i="3"/>
  <c r="S1089" i="3"/>
  <c r="U1089" i="3" s="1"/>
  <c r="V1089" i="3" s="1"/>
  <c r="Q1089" i="3"/>
  <c r="Q1088" i="3"/>
  <c r="R1088" i="3"/>
  <c r="T1088" i="3" s="1"/>
  <c r="AE1088" i="3" s="1"/>
  <c r="P1088" i="3"/>
  <c r="S1088" i="3"/>
  <c r="U1088" i="3" s="1"/>
  <c r="V1088" i="3" s="1"/>
  <c r="R1087" i="3"/>
  <c r="T1087" i="3" s="1"/>
  <c r="AE1087" i="3" s="1"/>
  <c r="P1087" i="3"/>
  <c r="S1087" i="3"/>
  <c r="U1087" i="3" s="1"/>
  <c r="V1087" i="3" s="1"/>
  <c r="Q1087" i="3"/>
  <c r="R1086" i="3"/>
  <c r="T1086" i="3" s="1"/>
  <c r="Q1086" i="3"/>
  <c r="P1086" i="3"/>
  <c r="S1086" i="3"/>
  <c r="U1086" i="3" s="1"/>
  <c r="P1085" i="3"/>
  <c r="R1085" i="3"/>
  <c r="T1085" i="3" s="1"/>
  <c r="AE1085" i="3" s="1"/>
  <c r="Q1085" i="3"/>
  <c r="R1084" i="3"/>
  <c r="T1084" i="3" s="1"/>
  <c r="AE1084" i="3" s="1"/>
  <c r="Q1084" i="3"/>
  <c r="P1084" i="3"/>
  <c r="S1084" i="3"/>
  <c r="U1084" i="3" s="1"/>
  <c r="V1084" i="3" s="1"/>
  <c r="P1083" i="3"/>
  <c r="R1083" i="3"/>
  <c r="T1083" i="3" s="1"/>
  <c r="AE1083" i="3" s="1"/>
  <c r="Q1083" i="3"/>
  <c r="S1083" i="3"/>
  <c r="U1083" i="3" s="1"/>
  <c r="V1083" i="3" s="1"/>
  <c r="P1082" i="3"/>
  <c r="S1082" i="3"/>
  <c r="U1082" i="3" s="1"/>
  <c r="V1082" i="3" s="1"/>
  <c r="Q1082" i="3"/>
  <c r="R1082" i="3"/>
  <c r="T1082" i="3" s="1"/>
  <c r="AE1082" i="3" s="1"/>
  <c r="P1081" i="3"/>
  <c r="Q1081" i="3"/>
  <c r="R1081" i="3"/>
  <c r="T1081" i="3" s="1"/>
  <c r="AE1081" i="3" s="1"/>
  <c r="S1081" i="3"/>
  <c r="U1081" i="3" s="1"/>
  <c r="V1081" i="3" s="1"/>
  <c r="Q1080" i="3"/>
  <c r="S1080" i="3"/>
  <c r="U1080" i="3" s="1"/>
  <c r="P1080" i="3"/>
  <c r="R1080" i="3"/>
  <c r="T1080" i="3" s="1"/>
  <c r="Q1079" i="3"/>
  <c r="S1079" i="3"/>
  <c r="U1079" i="3" s="1"/>
  <c r="V1079" i="3" s="1"/>
  <c r="P1079" i="3"/>
  <c r="R1079" i="3"/>
  <c r="T1079" i="3" s="1"/>
  <c r="AE1079" i="3" s="1"/>
  <c r="Q1078" i="3"/>
  <c r="S1078" i="3"/>
  <c r="U1078" i="3" s="1"/>
  <c r="V1078" i="3" s="1"/>
  <c r="P1078" i="3"/>
  <c r="R1078" i="3"/>
  <c r="T1078" i="3" s="1"/>
  <c r="AE1078" i="3" s="1"/>
  <c r="Q1077" i="3"/>
  <c r="P1077" i="3"/>
  <c r="R1077" i="3"/>
  <c r="T1077" i="3" s="1"/>
  <c r="AE1077" i="3" s="1"/>
  <c r="S1077" i="3"/>
  <c r="U1077" i="3" s="1"/>
  <c r="V1077" i="3" s="1"/>
  <c r="R1076" i="3"/>
  <c r="T1076" i="3" s="1"/>
  <c r="AE1076" i="3" s="1"/>
  <c r="P1076" i="3"/>
  <c r="S1076" i="3"/>
  <c r="U1076" i="3" s="1"/>
  <c r="V1076" i="3" s="1"/>
  <c r="Q1076" i="3"/>
  <c r="P1075" i="3"/>
  <c r="Q1075" i="3"/>
  <c r="R1075" i="3"/>
  <c r="T1075" i="3" s="1"/>
  <c r="AE1075" i="3" s="1"/>
  <c r="S1075" i="3"/>
  <c r="U1075" i="3" s="1"/>
  <c r="V1075" i="3" s="1"/>
  <c r="P1073" i="3"/>
  <c r="Q1073" i="3"/>
  <c r="R1073" i="3"/>
  <c r="T1073" i="3" s="1"/>
  <c r="AE1073" i="3" s="1"/>
  <c r="S1073" i="3"/>
  <c r="U1073" i="3" s="1"/>
  <c r="V1073" i="3" s="1"/>
  <c r="P1072" i="3"/>
  <c r="Q1072" i="3"/>
  <c r="R1072" i="3"/>
  <c r="T1072" i="3" s="1"/>
  <c r="S1072" i="3"/>
  <c r="U1072" i="3" s="1"/>
  <c r="P1071" i="3"/>
  <c r="Q1071" i="3"/>
  <c r="R1071" i="3"/>
  <c r="T1071" i="3" s="1"/>
  <c r="AE1071" i="3" s="1"/>
  <c r="P1070" i="3"/>
  <c r="Q1070" i="3"/>
  <c r="R1070" i="3"/>
  <c r="T1070" i="3" s="1"/>
  <c r="AE1070" i="3" s="1"/>
  <c r="S1070" i="3"/>
  <c r="U1070" i="3" s="1"/>
  <c r="V1070" i="3" s="1"/>
  <c r="P1069" i="3"/>
  <c r="Q1069" i="3"/>
  <c r="R1069" i="3"/>
  <c r="T1069" i="3" s="1"/>
  <c r="AE1069" i="3" s="1"/>
  <c r="S1069" i="3"/>
  <c r="U1069" i="3" s="1"/>
  <c r="V1069" i="3" s="1"/>
  <c r="P1068" i="3"/>
  <c r="Q1068" i="3"/>
  <c r="R1068" i="3"/>
  <c r="T1068" i="3" s="1"/>
  <c r="AE1068" i="3" s="1"/>
  <c r="S1068" i="3"/>
  <c r="U1068" i="3" s="1"/>
  <c r="V1068" i="3" s="1"/>
  <c r="P1067" i="3"/>
  <c r="Q1067" i="3"/>
  <c r="R1067" i="3"/>
  <c r="T1067" i="3" s="1"/>
  <c r="AE1067" i="3" s="1"/>
  <c r="S1067" i="3"/>
  <c r="U1067" i="3" s="1"/>
  <c r="V1067" i="3" s="1"/>
  <c r="P1066" i="3"/>
  <c r="Q1066" i="3"/>
  <c r="R1066" i="3"/>
  <c r="T1066" i="3" s="1"/>
  <c r="S1066" i="3"/>
  <c r="U1066" i="3" s="1"/>
  <c r="P1065" i="3"/>
  <c r="Q1065" i="3"/>
  <c r="R1065" i="3"/>
  <c r="T1065" i="3" s="1"/>
  <c r="AE1065" i="3" s="1"/>
  <c r="S1065" i="3"/>
  <c r="U1065" i="3" s="1"/>
  <c r="V1065" i="3" s="1"/>
  <c r="P1064" i="3"/>
  <c r="Q1064" i="3"/>
  <c r="R1064" i="3"/>
  <c r="T1064" i="3" s="1"/>
  <c r="AE1064" i="3" s="1"/>
  <c r="S1064" i="3"/>
  <c r="U1064" i="3" s="1"/>
  <c r="V1064" i="3" s="1"/>
  <c r="P1063" i="3"/>
  <c r="Q1063" i="3"/>
  <c r="R1063" i="3"/>
  <c r="T1063" i="3" s="1"/>
  <c r="AE1063" i="3" s="1"/>
  <c r="S1063" i="3"/>
  <c r="U1063" i="3" s="1"/>
  <c r="V1063" i="3" s="1"/>
  <c r="P1062" i="3"/>
  <c r="Q1062" i="3"/>
  <c r="R1062" i="3"/>
  <c r="T1062" i="3" s="1"/>
  <c r="AE1062" i="3" s="1"/>
  <c r="S1062" i="3"/>
  <c r="U1062" i="3" s="1"/>
  <c r="V1062" i="3" s="1"/>
  <c r="P1061" i="3"/>
  <c r="Q1061" i="3"/>
  <c r="R1061" i="3"/>
  <c r="T1061" i="3" s="1"/>
  <c r="AE1061" i="3" s="1"/>
  <c r="S1061" i="3"/>
  <c r="U1061" i="3" s="1"/>
  <c r="V1061" i="3" s="1"/>
  <c r="P1060" i="3"/>
  <c r="Q1060" i="3"/>
  <c r="R1060" i="3"/>
  <c r="T1060" i="3" s="1"/>
  <c r="AE1060" i="3" s="1"/>
  <c r="S1060" i="3"/>
  <c r="U1060" i="3" s="1"/>
  <c r="V1060" i="3" s="1"/>
  <c r="P1059" i="3"/>
  <c r="Q1059" i="3"/>
  <c r="R1059" i="3"/>
  <c r="T1059" i="3" s="1"/>
  <c r="AE1059" i="3" s="1"/>
  <c r="S1059" i="3"/>
  <c r="U1059" i="3" s="1"/>
  <c r="V1059" i="3" s="1"/>
  <c r="P1058" i="3"/>
  <c r="Q1058" i="3"/>
  <c r="R1058" i="3"/>
  <c r="T1058" i="3" s="1"/>
  <c r="S1058" i="3"/>
  <c r="U1058" i="3" s="1"/>
  <c r="P1057" i="3"/>
  <c r="Q1057" i="3"/>
  <c r="R1057" i="3"/>
  <c r="T1057" i="3" s="1"/>
  <c r="AE1057" i="3" s="1"/>
  <c r="P1056" i="3"/>
  <c r="Q1056" i="3"/>
  <c r="R1056" i="3"/>
  <c r="T1056" i="3" s="1"/>
  <c r="AE1056" i="3" s="1"/>
  <c r="S1056" i="3"/>
  <c r="U1056" i="3" s="1"/>
  <c r="V1056" i="3" s="1"/>
  <c r="P1055" i="3"/>
  <c r="Q1055" i="3"/>
  <c r="R1055" i="3"/>
  <c r="T1055" i="3" s="1"/>
  <c r="AE1055" i="3" s="1"/>
  <c r="S1055" i="3"/>
  <c r="U1055" i="3" s="1"/>
  <c r="V1055" i="3" s="1"/>
  <c r="P1054" i="3"/>
  <c r="Q1054" i="3"/>
  <c r="R1054" i="3"/>
  <c r="T1054" i="3" s="1"/>
  <c r="AE1054" i="3" s="1"/>
  <c r="S1054" i="3"/>
  <c r="U1054" i="3" s="1"/>
  <c r="V1054" i="3" s="1"/>
  <c r="P1053" i="3"/>
  <c r="Q1053" i="3"/>
  <c r="R1053" i="3"/>
  <c r="T1053" i="3" s="1"/>
  <c r="AE1053" i="3" s="1"/>
  <c r="S1053" i="3"/>
  <c r="U1053" i="3" s="1"/>
  <c r="V1053" i="3" s="1"/>
  <c r="P1052" i="3"/>
  <c r="Q1052" i="3"/>
  <c r="R1052" i="3"/>
  <c r="T1052" i="3" s="1"/>
  <c r="S1052" i="3"/>
  <c r="U1052" i="3" s="1"/>
  <c r="P1051" i="3"/>
  <c r="Q1051" i="3"/>
  <c r="R1051" i="3"/>
  <c r="T1051" i="3" s="1"/>
  <c r="AE1051" i="3" s="1"/>
  <c r="S1051" i="3"/>
  <c r="U1051" i="3" s="1"/>
  <c r="V1051" i="3" s="1"/>
  <c r="P1050" i="3"/>
  <c r="Q1050" i="3"/>
  <c r="R1050" i="3"/>
  <c r="T1050" i="3" s="1"/>
  <c r="AE1050" i="3" s="1"/>
  <c r="S1050" i="3"/>
  <c r="U1050" i="3" s="1"/>
  <c r="V1050" i="3" s="1"/>
  <c r="P1049" i="3"/>
  <c r="Q1049" i="3"/>
  <c r="R1049" i="3"/>
  <c r="T1049" i="3" s="1"/>
  <c r="AE1049" i="3" s="1"/>
  <c r="S1049" i="3"/>
  <c r="U1049" i="3" s="1"/>
  <c r="V1049" i="3" s="1"/>
  <c r="P1048" i="3"/>
  <c r="Q1048" i="3"/>
  <c r="R1048" i="3"/>
  <c r="T1048" i="3" s="1"/>
  <c r="AE1048" i="3" s="1"/>
  <c r="S1048" i="3"/>
  <c r="U1048" i="3" s="1"/>
  <c r="V1048" i="3" s="1"/>
  <c r="P1047" i="3"/>
  <c r="Q1047" i="3"/>
  <c r="R1047" i="3"/>
  <c r="T1047" i="3" s="1"/>
  <c r="AE1047" i="3" s="1"/>
  <c r="S1047" i="3"/>
  <c r="U1047" i="3" s="1"/>
  <c r="V1047" i="3" s="1"/>
  <c r="P1046" i="3"/>
  <c r="Q1046" i="3"/>
  <c r="R1046" i="3"/>
  <c r="T1046" i="3" s="1"/>
  <c r="AE1046" i="3" s="1"/>
  <c r="S1046" i="3"/>
  <c r="U1046" i="3" s="1"/>
  <c r="V1046" i="3" s="1"/>
  <c r="P1045" i="3"/>
  <c r="Q1045" i="3"/>
  <c r="R1045" i="3"/>
  <c r="T1045" i="3" s="1"/>
  <c r="AE1045" i="3" s="1"/>
  <c r="S1045" i="3"/>
  <c r="U1045" i="3" s="1"/>
  <c r="V1045" i="3" s="1"/>
  <c r="P1044" i="3"/>
  <c r="Q1044" i="3"/>
  <c r="R1044" i="3"/>
  <c r="T1044" i="3" s="1"/>
  <c r="S1044" i="3"/>
  <c r="U1044" i="3" s="1"/>
  <c r="P1043" i="3"/>
  <c r="Q1043" i="3"/>
  <c r="R1043" i="3"/>
  <c r="T1043" i="3" s="1"/>
  <c r="AE1043" i="3" s="1"/>
  <c r="P1042" i="3"/>
  <c r="Q1042" i="3"/>
  <c r="R1042" i="3"/>
  <c r="T1042" i="3" s="1"/>
  <c r="AE1042" i="3" s="1"/>
  <c r="S1042" i="3"/>
  <c r="U1042" i="3" s="1"/>
  <c r="V1042" i="3" s="1"/>
  <c r="P1041" i="3"/>
  <c r="Q1041" i="3"/>
  <c r="R1041" i="3"/>
  <c r="T1041" i="3" s="1"/>
  <c r="AE1041" i="3" s="1"/>
  <c r="S1041" i="3"/>
  <c r="U1041" i="3" s="1"/>
  <c r="V1041" i="3" s="1"/>
  <c r="P1040" i="3"/>
  <c r="Q1040" i="3"/>
  <c r="R1040" i="3"/>
  <c r="T1040" i="3" s="1"/>
  <c r="AE1040" i="3" s="1"/>
  <c r="S1040" i="3"/>
  <c r="U1040" i="3" s="1"/>
  <c r="V1040" i="3" s="1"/>
  <c r="P1039" i="3"/>
  <c r="Q1039" i="3"/>
  <c r="R1039" i="3"/>
  <c r="T1039" i="3" s="1"/>
  <c r="AE1039" i="3" s="1"/>
  <c r="S1039" i="3"/>
  <c r="U1039" i="3" s="1"/>
  <c r="V1039" i="3" s="1"/>
  <c r="P1038" i="3"/>
  <c r="Q1038" i="3"/>
  <c r="R1038" i="3"/>
  <c r="T1038" i="3" s="1"/>
  <c r="S1038" i="3"/>
  <c r="U1038" i="3" s="1"/>
  <c r="P1037" i="3"/>
  <c r="Q1037" i="3"/>
  <c r="R1037" i="3"/>
  <c r="T1037" i="3" s="1"/>
  <c r="S1037" i="3"/>
  <c r="U1037" i="3" s="1"/>
  <c r="P1036" i="3"/>
  <c r="Q1036" i="3"/>
  <c r="R1036" i="3"/>
  <c r="T1036" i="3" s="1"/>
  <c r="AE1036" i="3" s="1"/>
  <c r="S1036" i="3"/>
  <c r="U1036" i="3" s="1"/>
  <c r="V1036" i="3" s="1"/>
  <c r="P1035" i="3"/>
  <c r="Q1035" i="3"/>
  <c r="R1035" i="3"/>
  <c r="T1035" i="3" s="1"/>
  <c r="AE1035" i="3" s="1"/>
  <c r="S1035" i="3"/>
  <c r="U1035" i="3" s="1"/>
  <c r="V1035" i="3" s="1"/>
  <c r="P1034" i="3"/>
  <c r="Q1034" i="3"/>
  <c r="R1034" i="3"/>
  <c r="T1034" i="3" s="1"/>
  <c r="AE1034" i="3" s="1"/>
  <c r="S1034" i="3"/>
  <c r="U1034" i="3" s="1"/>
  <c r="V1034" i="3" s="1"/>
  <c r="P1033" i="3"/>
  <c r="Q1033" i="3"/>
  <c r="R1033" i="3"/>
  <c r="T1033" i="3" s="1"/>
  <c r="S1033" i="3"/>
  <c r="U1033" i="3" s="1"/>
  <c r="P1032" i="3"/>
  <c r="Q1032" i="3"/>
  <c r="R1032" i="3"/>
  <c r="T1032" i="3" s="1"/>
  <c r="AE1032" i="3" s="1"/>
  <c r="S1032" i="3"/>
  <c r="U1032" i="3" s="1"/>
  <c r="V1032" i="3" s="1"/>
  <c r="P1031" i="3"/>
  <c r="Q1031" i="3"/>
  <c r="R1031" i="3"/>
  <c r="T1031" i="3" s="1"/>
  <c r="AE1031" i="3" s="1"/>
  <c r="S1031" i="3"/>
  <c r="U1031" i="3" s="1"/>
  <c r="V1031" i="3" s="1"/>
  <c r="P1030" i="3"/>
  <c r="Q1030" i="3"/>
  <c r="R1030" i="3"/>
  <c r="T1030" i="3" s="1"/>
  <c r="S1030" i="3"/>
  <c r="U1030" i="3" s="1"/>
  <c r="P1029" i="3"/>
  <c r="Q1029" i="3"/>
  <c r="R1029" i="3"/>
  <c r="T1029" i="3" s="1"/>
  <c r="S1029" i="3"/>
  <c r="U1029" i="3" s="1"/>
  <c r="P1028" i="3"/>
  <c r="Q1028" i="3"/>
  <c r="R1028" i="3"/>
  <c r="T1028" i="3" s="1"/>
  <c r="AE1028" i="3" s="1"/>
  <c r="S1028" i="3"/>
  <c r="U1028" i="3" s="1"/>
  <c r="V1028" i="3" s="1"/>
  <c r="P1027" i="3"/>
  <c r="Q1027" i="3"/>
  <c r="R1027" i="3"/>
  <c r="T1027" i="3" s="1"/>
  <c r="AE1027" i="3" s="1"/>
  <c r="S1027" i="3"/>
  <c r="U1027" i="3" s="1"/>
  <c r="V1027" i="3" s="1"/>
  <c r="P1026" i="3"/>
  <c r="Q1026" i="3"/>
  <c r="R1026" i="3"/>
  <c r="T1026" i="3" s="1"/>
  <c r="AE1026" i="3" s="1"/>
  <c r="S1026" i="3"/>
  <c r="U1026" i="3" s="1"/>
  <c r="V1026" i="3" s="1"/>
  <c r="P1025" i="3"/>
  <c r="Q1025" i="3"/>
  <c r="R1025" i="3"/>
  <c r="T1025" i="3" s="1"/>
  <c r="AE1025" i="3" s="1"/>
  <c r="S1025" i="3"/>
  <c r="U1025" i="3" s="1"/>
  <c r="V1025" i="3" s="1"/>
  <c r="P1024" i="3"/>
  <c r="Q1024" i="3"/>
  <c r="R1024" i="3"/>
  <c r="T1024" i="3" s="1"/>
  <c r="AE1024" i="3" s="1"/>
  <c r="S1024" i="3"/>
  <c r="U1024" i="3" s="1"/>
  <c r="V1024" i="3" s="1"/>
  <c r="P1023" i="3"/>
  <c r="Q1023" i="3"/>
  <c r="R1023" i="3"/>
  <c r="T1023" i="3" s="1"/>
  <c r="AE1023" i="3" s="1"/>
  <c r="S1023" i="3"/>
  <c r="U1023" i="3" s="1"/>
  <c r="V1023" i="3" s="1"/>
  <c r="P1022" i="3"/>
  <c r="Q1022" i="3"/>
  <c r="R1022" i="3"/>
  <c r="T1022" i="3" s="1"/>
  <c r="S1022" i="3"/>
  <c r="U1022" i="3" s="1"/>
  <c r="P1021" i="3"/>
  <c r="Q1021" i="3"/>
  <c r="R1021" i="3"/>
  <c r="T1021" i="3" s="1"/>
  <c r="AE1021" i="3" s="1"/>
  <c r="S1021" i="3"/>
  <c r="U1021" i="3" s="1"/>
  <c r="V1021" i="3" s="1"/>
  <c r="P1020" i="3"/>
  <c r="Q1020" i="3"/>
  <c r="R1020" i="3"/>
  <c r="T1020" i="3" s="1"/>
  <c r="AE1020" i="3" s="1"/>
  <c r="S1020" i="3"/>
  <c r="U1020" i="3" s="1"/>
  <c r="V1020" i="3" s="1"/>
  <c r="P1019" i="3"/>
  <c r="Q1019" i="3"/>
  <c r="R1019" i="3"/>
  <c r="T1019" i="3" s="1"/>
  <c r="AE1019" i="3" s="1"/>
  <c r="S1019" i="3"/>
  <c r="U1019" i="3" s="1"/>
  <c r="V1019" i="3" s="1"/>
  <c r="P1018" i="3"/>
  <c r="Q1018" i="3"/>
  <c r="R1018" i="3"/>
  <c r="T1018" i="3" s="1"/>
  <c r="AE1018" i="3" s="1"/>
  <c r="S1018" i="3"/>
  <c r="U1018" i="3" s="1"/>
  <c r="V1018" i="3" s="1"/>
  <c r="P1017" i="3"/>
  <c r="Q1017" i="3"/>
  <c r="R1017" i="3"/>
  <c r="T1017" i="3" s="1"/>
  <c r="AE1017" i="3" s="1"/>
  <c r="S1017" i="3"/>
  <c r="U1017" i="3" s="1"/>
  <c r="V1017" i="3" s="1"/>
  <c r="P1016" i="3"/>
  <c r="Q1016" i="3"/>
  <c r="R1016" i="3"/>
  <c r="T1016" i="3" s="1"/>
  <c r="S1016" i="3"/>
  <c r="U1016" i="3" s="1"/>
  <c r="P1015" i="3"/>
  <c r="Q1015" i="3"/>
  <c r="R1015" i="3"/>
  <c r="T1015" i="3" s="1"/>
  <c r="S1015" i="3"/>
  <c r="U1015" i="3" s="1"/>
  <c r="P1014" i="3"/>
  <c r="Q1014" i="3"/>
  <c r="R1014" i="3"/>
  <c r="T1014" i="3" s="1"/>
  <c r="S1014" i="3"/>
  <c r="U1014" i="3" s="1"/>
  <c r="P1013" i="3"/>
  <c r="Q1013" i="3"/>
  <c r="R1013" i="3"/>
  <c r="T1013" i="3" s="1"/>
  <c r="AE1013" i="3" s="1"/>
  <c r="S1013" i="3"/>
  <c r="U1013" i="3" s="1"/>
  <c r="V1013" i="3" s="1"/>
  <c r="P1012" i="3"/>
  <c r="Q1012" i="3"/>
  <c r="R1012" i="3"/>
  <c r="T1012" i="3" s="1"/>
  <c r="AE1012" i="3" s="1"/>
  <c r="S1012" i="3"/>
  <c r="U1012" i="3" s="1"/>
  <c r="V1012" i="3" s="1"/>
  <c r="P1011" i="3"/>
  <c r="Q1011" i="3"/>
  <c r="R1011" i="3"/>
  <c r="T1011" i="3" s="1"/>
  <c r="AE1011" i="3" s="1"/>
  <c r="S1011" i="3"/>
  <c r="U1011" i="3" s="1"/>
  <c r="V1011" i="3" s="1"/>
  <c r="P1010" i="3"/>
  <c r="Q1010" i="3"/>
  <c r="R1010" i="3"/>
  <c r="T1010" i="3" s="1"/>
  <c r="AE1010" i="3" s="1"/>
  <c r="S1010" i="3"/>
  <c r="U1010" i="3" s="1"/>
  <c r="V1010" i="3" s="1"/>
  <c r="P1009" i="3"/>
  <c r="Q1009" i="3"/>
  <c r="R1009" i="3"/>
  <c r="T1009" i="3" s="1"/>
  <c r="AE1009" i="3" s="1"/>
  <c r="S1009" i="3"/>
  <c r="U1009" i="3" s="1"/>
  <c r="V1009" i="3" s="1"/>
  <c r="P1008" i="3"/>
  <c r="Q1008" i="3"/>
  <c r="R1008" i="3"/>
  <c r="T1008" i="3" s="1"/>
  <c r="AE1008" i="3" s="1"/>
  <c r="S1008" i="3"/>
  <c r="U1008" i="3" s="1"/>
  <c r="V1008" i="3" s="1"/>
  <c r="P1007" i="3"/>
  <c r="Q1007" i="3"/>
  <c r="R1007" i="3"/>
  <c r="T1007" i="3" s="1"/>
  <c r="AE1007" i="3" s="1"/>
  <c r="S1007" i="3"/>
  <c r="U1007" i="3" s="1"/>
  <c r="V1007" i="3" s="1"/>
  <c r="P1006" i="3"/>
  <c r="Q1006" i="3"/>
  <c r="R1006" i="3"/>
  <c r="T1006" i="3" s="1"/>
  <c r="AE1006" i="3" s="1"/>
  <c r="S1006" i="3"/>
  <c r="U1006" i="3" s="1"/>
  <c r="V1006" i="3" s="1"/>
  <c r="P1005" i="3"/>
  <c r="Q1005" i="3"/>
  <c r="R1005" i="3"/>
  <c r="T1005" i="3" s="1"/>
  <c r="AE1005" i="3" s="1"/>
  <c r="S1005" i="3"/>
  <c r="U1005" i="3" s="1"/>
  <c r="V1005" i="3" s="1"/>
  <c r="P1004" i="3"/>
  <c r="Q1004" i="3"/>
  <c r="R1004" i="3"/>
  <c r="T1004" i="3" s="1"/>
  <c r="AE1004" i="3" s="1"/>
  <c r="S1004" i="3"/>
  <c r="U1004" i="3" s="1"/>
  <c r="V1004" i="3" s="1"/>
  <c r="P1003" i="3"/>
  <c r="Q1003" i="3"/>
  <c r="R1003" i="3"/>
  <c r="T1003" i="3" s="1"/>
  <c r="S1003" i="3"/>
  <c r="U1003" i="3" s="1"/>
  <c r="P1002" i="3"/>
  <c r="Q1002" i="3"/>
  <c r="R1002" i="3"/>
  <c r="T1002" i="3" s="1"/>
  <c r="S1002" i="3"/>
  <c r="U1002" i="3" s="1"/>
  <c r="P1001" i="3"/>
  <c r="Q1001" i="3"/>
  <c r="R1001" i="3"/>
  <c r="T1001" i="3" s="1"/>
  <c r="S1001" i="3"/>
  <c r="U1001" i="3" s="1"/>
  <c r="P1000" i="3"/>
  <c r="Q1000" i="3"/>
  <c r="R1000" i="3"/>
  <c r="T1000" i="3" s="1"/>
  <c r="S1000" i="3"/>
  <c r="U1000" i="3" s="1"/>
  <c r="P999" i="3"/>
  <c r="Q999" i="3"/>
  <c r="R999" i="3"/>
  <c r="T999" i="3" s="1"/>
  <c r="AE999" i="3" s="1"/>
  <c r="S999" i="3"/>
  <c r="U999" i="3" s="1"/>
  <c r="V999" i="3" s="1"/>
  <c r="P998" i="3"/>
  <c r="Q998" i="3"/>
  <c r="R998" i="3"/>
  <c r="T998" i="3" s="1"/>
  <c r="AE998" i="3" s="1"/>
  <c r="S998" i="3"/>
  <c r="U998" i="3" s="1"/>
  <c r="V998" i="3" s="1"/>
  <c r="P997" i="3"/>
  <c r="Q997" i="3"/>
  <c r="R997" i="3"/>
  <c r="T997" i="3" s="1"/>
  <c r="AE997" i="3" s="1"/>
  <c r="S997" i="3"/>
  <c r="U997" i="3" s="1"/>
  <c r="V997" i="3" s="1"/>
  <c r="P996" i="3"/>
  <c r="Q996" i="3"/>
  <c r="R996" i="3"/>
  <c r="T996" i="3" s="1"/>
  <c r="AE996" i="3" s="1"/>
  <c r="S996" i="3"/>
  <c r="U996" i="3" s="1"/>
  <c r="V996" i="3" s="1"/>
  <c r="P995" i="3"/>
  <c r="Q995" i="3"/>
  <c r="R995" i="3"/>
  <c r="T995" i="3" s="1"/>
  <c r="AE995" i="3" s="1"/>
  <c r="S995" i="3"/>
  <c r="U995" i="3" s="1"/>
  <c r="V995" i="3" s="1"/>
  <c r="P994" i="3"/>
  <c r="Q994" i="3"/>
  <c r="R994" i="3"/>
  <c r="T994" i="3" s="1"/>
  <c r="AE994" i="3" s="1"/>
  <c r="S994" i="3"/>
  <c r="U994" i="3" s="1"/>
  <c r="V994" i="3" s="1"/>
  <c r="P993" i="3"/>
  <c r="Q993" i="3"/>
  <c r="R993" i="3"/>
  <c r="T993" i="3" s="1"/>
  <c r="AE993" i="3" s="1"/>
  <c r="S993" i="3"/>
  <c r="U993" i="3" s="1"/>
  <c r="V993" i="3" s="1"/>
  <c r="P992" i="3"/>
  <c r="Q992" i="3"/>
  <c r="R992" i="3"/>
  <c r="T992" i="3" s="1"/>
  <c r="AE992" i="3" s="1"/>
  <c r="S992" i="3"/>
  <c r="U992" i="3" s="1"/>
  <c r="V992" i="3" s="1"/>
  <c r="P991" i="3"/>
  <c r="Q991" i="3"/>
  <c r="R991" i="3"/>
  <c r="T991" i="3" s="1"/>
  <c r="AE991" i="3" s="1"/>
  <c r="S991" i="3"/>
  <c r="U991" i="3" s="1"/>
  <c r="V991" i="3" s="1"/>
  <c r="P990" i="3"/>
  <c r="Q990" i="3"/>
  <c r="R990" i="3"/>
  <c r="T990" i="3" s="1"/>
  <c r="AE990" i="3" s="1"/>
  <c r="S990" i="3"/>
  <c r="U990" i="3" s="1"/>
  <c r="V990" i="3" s="1"/>
  <c r="P989" i="3"/>
  <c r="Q989" i="3"/>
  <c r="R989" i="3"/>
  <c r="T989" i="3" s="1"/>
  <c r="AE989" i="3" s="1"/>
  <c r="S989" i="3"/>
  <c r="U989" i="3" s="1"/>
  <c r="V989" i="3" s="1"/>
  <c r="P988" i="3"/>
  <c r="Q988" i="3"/>
  <c r="R988" i="3"/>
  <c r="T988" i="3" s="1"/>
  <c r="S988" i="3"/>
  <c r="U988" i="3" s="1"/>
  <c r="P987" i="3"/>
  <c r="Q987" i="3"/>
  <c r="R987" i="3"/>
  <c r="T987" i="3" s="1"/>
  <c r="S987" i="3"/>
  <c r="U987" i="3" s="1"/>
  <c r="P986" i="3"/>
  <c r="Q986" i="3"/>
  <c r="R986" i="3"/>
  <c r="T986" i="3" s="1"/>
  <c r="AE986" i="3" s="1"/>
  <c r="S986" i="3"/>
  <c r="U986" i="3" s="1"/>
  <c r="V986" i="3" s="1"/>
  <c r="P985" i="3"/>
  <c r="Q985" i="3"/>
  <c r="R985" i="3"/>
  <c r="T985" i="3" s="1"/>
  <c r="S985" i="3"/>
  <c r="U985" i="3" s="1"/>
  <c r="P984" i="3"/>
  <c r="Q984" i="3"/>
  <c r="R984" i="3"/>
  <c r="T984" i="3" s="1"/>
  <c r="AE984" i="3" s="1"/>
  <c r="S984" i="3"/>
  <c r="U984" i="3" s="1"/>
  <c r="V984" i="3" s="1"/>
  <c r="P983" i="3"/>
  <c r="Q983" i="3"/>
  <c r="R983" i="3"/>
  <c r="T983" i="3" s="1"/>
  <c r="AE983" i="3" s="1"/>
  <c r="S983" i="3"/>
  <c r="U983" i="3" s="1"/>
  <c r="V983" i="3" s="1"/>
  <c r="P982" i="3"/>
  <c r="Q982" i="3"/>
  <c r="R982" i="3"/>
  <c r="T982" i="3" s="1"/>
  <c r="AE982" i="3" s="1"/>
  <c r="S982" i="3"/>
  <c r="U982" i="3" s="1"/>
  <c r="V982" i="3" s="1"/>
  <c r="P981" i="3"/>
  <c r="Q981" i="3"/>
  <c r="R981" i="3"/>
  <c r="T981" i="3" s="1"/>
  <c r="AE981" i="3" s="1"/>
  <c r="S981" i="3"/>
  <c r="U981" i="3" s="1"/>
  <c r="V981" i="3" s="1"/>
  <c r="P980" i="3"/>
  <c r="Q980" i="3"/>
  <c r="R980" i="3"/>
  <c r="T980" i="3" s="1"/>
  <c r="AE980" i="3" s="1"/>
  <c r="S980" i="3"/>
  <c r="U980" i="3" s="1"/>
  <c r="V980" i="3" s="1"/>
  <c r="P979" i="3"/>
  <c r="Q979" i="3"/>
  <c r="R979" i="3"/>
  <c r="T979" i="3" s="1"/>
  <c r="AE979" i="3" s="1"/>
  <c r="S979" i="3"/>
  <c r="U979" i="3" s="1"/>
  <c r="V979" i="3" s="1"/>
  <c r="P978" i="3"/>
  <c r="Q978" i="3"/>
  <c r="R978" i="3"/>
  <c r="T978" i="3" s="1"/>
  <c r="AE978" i="3" s="1"/>
  <c r="S978" i="3"/>
  <c r="U978" i="3" s="1"/>
  <c r="V978" i="3" s="1"/>
  <c r="P977" i="3"/>
  <c r="Q977" i="3"/>
  <c r="R977" i="3"/>
  <c r="T977" i="3" s="1"/>
  <c r="AE977" i="3" s="1"/>
  <c r="S977" i="3"/>
  <c r="U977" i="3" s="1"/>
  <c r="V977" i="3" s="1"/>
  <c r="P976" i="3"/>
  <c r="Q976" i="3"/>
  <c r="R976" i="3"/>
  <c r="T976" i="3" s="1"/>
  <c r="AE976" i="3" s="1"/>
  <c r="S976" i="3"/>
  <c r="U976" i="3" s="1"/>
  <c r="V976" i="3" s="1"/>
  <c r="P975" i="3"/>
  <c r="Q975" i="3"/>
  <c r="R975" i="3"/>
  <c r="T975" i="3" s="1"/>
  <c r="AE975" i="3" s="1"/>
  <c r="S975" i="3"/>
  <c r="U975" i="3" s="1"/>
  <c r="V975" i="3" s="1"/>
  <c r="P974" i="3"/>
  <c r="Q974" i="3"/>
  <c r="R974" i="3"/>
  <c r="T974" i="3" s="1"/>
  <c r="S974" i="3"/>
  <c r="U974" i="3" s="1"/>
  <c r="P973" i="3"/>
  <c r="Q973" i="3"/>
  <c r="R973" i="3"/>
  <c r="T973" i="3" s="1"/>
  <c r="S973" i="3"/>
  <c r="U973" i="3" s="1"/>
  <c r="P972" i="3"/>
  <c r="Q972" i="3"/>
  <c r="R972" i="3"/>
  <c r="T972" i="3" s="1"/>
  <c r="AE972" i="3" s="1"/>
  <c r="S972" i="3"/>
  <c r="U972" i="3" s="1"/>
  <c r="V972" i="3" s="1"/>
  <c r="P971" i="3"/>
  <c r="Q971" i="3"/>
  <c r="R971" i="3"/>
  <c r="T971" i="3" s="1"/>
  <c r="AE971" i="3" s="1"/>
  <c r="S971" i="3"/>
  <c r="U971" i="3" s="1"/>
  <c r="V971" i="3" s="1"/>
  <c r="P970" i="3"/>
  <c r="Q970" i="3"/>
  <c r="R970" i="3"/>
  <c r="T970" i="3" s="1"/>
  <c r="AE970" i="3" s="1"/>
  <c r="S970" i="3"/>
  <c r="U970" i="3" s="1"/>
  <c r="V970" i="3" s="1"/>
  <c r="P969" i="3"/>
  <c r="Q969" i="3"/>
  <c r="R969" i="3"/>
  <c r="T969" i="3" s="1"/>
  <c r="AE969" i="3" s="1"/>
  <c r="S969" i="3"/>
  <c r="U969" i="3" s="1"/>
  <c r="V969" i="3" s="1"/>
  <c r="P968" i="3"/>
  <c r="Q968" i="3"/>
  <c r="R968" i="3"/>
  <c r="T968" i="3" s="1"/>
  <c r="AE968" i="3" s="1"/>
  <c r="S968" i="3"/>
  <c r="U968" i="3" s="1"/>
  <c r="V968" i="3" s="1"/>
  <c r="P967" i="3"/>
  <c r="Q967" i="3"/>
  <c r="R967" i="3"/>
  <c r="T967" i="3" s="1"/>
  <c r="AE967" i="3" s="1"/>
  <c r="S967" i="3"/>
  <c r="U967" i="3" s="1"/>
  <c r="V967" i="3" s="1"/>
  <c r="P966" i="3"/>
  <c r="Q966" i="3"/>
  <c r="R966" i="3"/>
  <c r="T966" i="3" s="1"/>
  <c r="AE966" i="3" s="1"/>
  <c r="S966" i="3"/>
  <c r="U966" i="3" s="1"/>
  <c r="V966" i="3" s="1"/>
  <c r="P965" i="3"/>
  <c r="Q965" i="3"/>
  <c r="R965" i="3"/>
  <c r="T965" i="3" s="1"/>
  <c r="S965" i="3"/>
  <c r="U965" i="3" s="1"/>
  <c r="P964" i="3"/>
  <c r="Q964" i="3"/>
  <c r="R964" i="3"/>
  <c r="T964" i="3" s="1"/>
  <c r="AE964" i="3" s="1"/>
  <c r="S964" i="3"/>
  <c r="U964" i="3" s="1"/>
  <c r="V964" i="3" s="1"/>
  <c r="P963" i="3"/>
  <c r="Q963" i="3"/>
  <c r="R963" i="3"/>
  <c r="T963" i="3" s="1"/>
  <c r="AE963" i="3" s="1"/>
  <c r="S963" i="3"/>
  <c r="U963" i="3" s="1"/>
  <c r="V963" i="3" s="1"/>
  <c r="P962" i="3"/>
  <c r="Q962" i="3"/>
  <c r="R962" i="3"/>
  <c r="T962" i="3" s="1"/>
  <c r="AE962" i="3" s="1"/>
  <c r="S962" i="3"/>
  <c r="U962" i="3" s="1"/>
  <c r="V962" i="3" s="1"/>
  <c r="P961" i="3"/>
  <c r="Q961" i="3"/>
  <c r="R961" i="3"/>
  <c r="T961" i="3" s="1"/>
  <c r="AE961" i="3" s="1"/>
  <c r="S961" i="3"/>
  <c r="U961" i="3" s="1"/>
  <c r="V961" i="3" s="1"/>
  <c r="P960" i="3"/>
  <c r="Q960" i="3"/>
  <c r="R960" i="3"/>
  <c r="T960" i="3" s="1"/>
  <c r="AE960" i="3" s="1"/>
  <c r="S960" i="3"/>
  <c r="U960" i="3" s="1"/>
  <c r="V960" i="3" s="1"/>
  <c r="P959" i="3"/>
  <c r="Q959" i="3"/>
  <c r="R959" i="3"/>
  <c r="T959" i="3" s="1"/>
  <c r="AE959" i="3" s="1"/>
  <c r="S959" i="3"/>
  <c r="U959" i="3" s="1"/>
  <c r="V959" i="3" s="1"/>
  <c r="P958" i="3"/>
  <c r="Q958" i="3"/>
  <c r="R958" i="3"/>
  <c r="T958" i="3" s="1"/>
  <c r="AE958" i="3" s="1"/>
  <c r="S958" i="3"/>
  <c r="U958" i="3" s="1"/>
  <c r="V958" i="3" s="1"/>
  <c r="P957" i="3"/>
  <c r="Q957" i="3"/>
  <c r="R957" i="3"/>
  <c r="T957" i="3" s="1"/>
  <c r="AE957" i="3" s="1"/>
  <c r="S957" i="3"/>
  <c r="U957" i="3" s="1"/>
  <c r="V957" i="3" s="1"/>
  <c r="P956" i="3"/>
  <c r="Q956" i="3"/>
  <c r="R956" i="3"/>
  <c r="T956" i="3" s="1"/>
  <c r="S956" i="3"/>
  <c r="U956" i="3" s="1"/>
  <c r="P955" i="3"/>
  <c r="Q955" i="3"/>
  <c r="R955" i="3"/>
  <c r="T955" i="3" s="1"/>
  <c r="AE955" i="3" s="1"/>
  <c r="S955" i="3"/>
  <c r="U955" i="3" s="1"/>
  <c r="V955" i="3" s="1"/>
  <c r="P954" i="3"/>
  <c r="Q954" i="3"/>
  <c r="R954" i="3"/>
  <c r="T954" i="3" s="1"/>
  <c r="AE954" i="3" s="1"/>
  <c r="S954" i="3"/>
  <c r="U954" i="3" s="1"/>
  <c r="V954" i="3" s="1"/>
  <c r="P953" i="3"/>
  <c r="Q953" i="3"/>
  <c r="R953" i="3"/>
  <c r="T953" i="3" s="1"/>
  <c r="AE953" i="3" s="1"/>
  <c r="S953" i="3"/>
  <c r="U953" i="3" s="1"/>
  <c r="V953" i="3" s="1"/>
  <c r="P952" i="3"/>
  <c r="Q952" i="3"/>
  <c r="R952" i="3"/>
  <c r="T952" i="3" s="1"/>
  <c r="S952" i="3"/>
  <c r="U952" i="3" s="1"/>
  <c r="P951" i="3"/>
  <c r="Q951" i="3"/>
  <c r="R951" i="3"/>
  <c r="T951" i="3" s="1"/>
  <c r="S951" i="3"/>
  <c r="U951" i="3" s="1"/>
  <c r="P950" i="3"/>
  <c r="Q950" i="3"/>
  <c r="R950" i="3"/>
  <c r="T950" i="3" s="1"/>
  <c r="AE950" i="3" s="1"/>
  <c r="S950" i="3"/>
  <c r="U950" i="3" s="1"/>
  <c r="V950" i="3" s="1"/>
  <c r="P949" i="3"/>
  <c r="Q949" i="3"/>
  <c r="R949" i="3"/>
  <c r="T949" i="3" s="1"/>
  <c r="AE949" i="3" s="1"/>
  <c r="S949" i="3"/>
  <c r="U949" i="3" s="1"/>
  <c r="V949" i="3" s="1"/>
  <c r="P948" i="3"/>
  <c r="Q948" i="3"/>
  <c r="R948" i="3"/>
  <c r="T948" i="3" s="1"/>
  <c r="AE948" i="3" s="1"/>
  <c r="S948" i="3"/>
  <c r="U948" i="3" s="1"/>
  <c r="V948" i="3" s="1"/>
  <c r="P947" i="3"/>
  <c r="Q947" i="3"/>
  <c r="R947" i="3"/>
  <c r="T947" i="3" s="1"/>
  <c r="AE947" i="3" s="1"/>
  <c r="S947" i="3"/>
  <c r="U947" i="3" s="1"/>
  <c r="V947" i="3" s="1"/>
  <c r="P946" i="3"/>
  <c r="Q946" i="3"/>
  <c r="R946" i="3"/>
  <c r="T946" i="3" s="1"/>
  <c r="AE946" i="3" s="1"/>
  <c r="S946" i="3"/>
  <c r="U946" i="3" s="1"/>
  <c r="V946" i="3" s="1"/>
  <c r="P945" i="3"/>
  <c r="Q945" i="3"/>
  <c r="R945" i="3"/>
  <c r="T945" i="3" s="1"/>
  <c r="AE945" i="3" s="1"/>
  <c r="S945" i="3"/>
  <c r="U945" i="3" s="1"/>
  <c r="V945" i="3" s="1"/>
  <c r="P944" i="3"/>
  <c r="Q944" i="3"/>
  <c r="R944" i="3"/>
  <c r="T944" i="3" s="1"/>
  <c r="AE944" i="3" s="1"/>
  <c r="S944" i="3"/>
  <c r="U944" i="3" s="1"/>
  <c r="V944" i="3" s="1"/>
  <c r="P943" i="3"/>
  <c r="Q943" i="3"/>
  <c r="R943" i="3"/>
  <c r="T943" i="3" s="1"/>
  <c r="AE943" i="3" s="1"/>
  <c r="S943" i="3"/>
  <c r="U943" i="3" s="1"/>
  <c r="V943" i="3" s="1"/>
  <c r="P942" i="3"/>
  <c r="Q942" i="3"/>
  <c r="R942" i="3"/>
  <c r="T942" i="3" s="1"/>
  <c r="S942" i="3"/>
  <c r="U942" i="3" s="1"/>
  <c r="P941" i="3"/>
  <c r="Q941" i="3"/>
  <c r="R941" i="3"/>
  <c r="T941" i="3" s="1"/>
  <c r="AE941" i="3" s="1"/>
  <c r="S941" i="3"/>
  <c r="U941" i="3" s="1"/>
  <c r="V941" i="3" s="1"/>
  <c r="P940" i="3"/>
  <c r="Q940" i="3"/>
  <c r="R940" i="3"/>
  <c r="T940" i="3" s="1"/>
  <c r="AE940" i="3" s="1"/>
  <c r="S940" i="3"/>
  <c r="U940" i="3" s="1"/>
  <c r="V940" i="3" s="1"/>
  <c r="P939" i="3"/>
  <c r="Q939" i="3"/>
  <c r="R939" i="3"/>
  <c r="T939" i="3" s="1"/>
  <c r="AE939" i="3" s="1"/>
  <c r="S939" i="3"/>
  <c r="U939" i="3" s="1"/>
  <c r="V939" i="3" s="1"/>
  <c r="P938" i="3"/>
  <c r="Q938" i="3"/>
  <c r="R938" i="3"/>
  <c r="T938" i="3" s="1"/>
  <c r="S938" i="3"/>
  <c r="U938" i="3" s="1"/>
  <c r="P937" i="3"/>
  <c r="Q937" i="3"/>
  <c r="R937" i="3"/>
  <c r="T937" i="3" s="1"/>
  <c r="S937" i="3"/>
  <c r="U937" i="3" s="1"/>
  <c r="P936" i="3"/>
  <c r="Q936" i="3"/>
  <c r="R936" i="3"/>
  <c r="T936" i="3" s="1"/>
  <c r="AE936" i="3" s="1"/>
  <c r="S936" i="3"/>
  <c r="U936" i="3" s="1"/>
  <c r="V936" i="3" s="1"/>
  <c r="P935" i="3"/>
  <c r="Q935" i="3"/>
  <c r="R935" i="3"/>
  <c r="T935" i="3" s="1"/>
  <c r="AE935" i="3" s="1"/>
  <c r="S935" i="3"/>
  <c r="U935" i="3" s="1"/>
  <c r="V935" i="3" s="1"/>
  <c r="P934" i="3"/>
  <c r="Q934" i="3"/>
  <c r="R934" i="3"/>
  <c r="T934" i="3" s="1"/>
  <c r="AE934" i="3" s="1"/>
  <c r="S934" i="3"/>
  <c r="U934" i="3" s="1"/>
  <c r="V934" i="3" s="1"/>
  <c r="P933" i="3"/>
  <c r="Q933" i="3"/>
  <c r="R933" i="3"/>
  <c r="T933" i="3" s="1"/>
  <c r="AE933" i="3" s="1"/>
  <c r="S933" i="3"/>
  <c r="U933" i="3" s="1"/>
  <c r="V933" i="3" s="1"/>
  <c r="P932" i="3"/>
  <c r="Q932" i="3"/>
  <c r="R932" i="3"/>
  <c r="T932" i="3" s="1"/>
  <c r="AE932" i="3" s="1"/>
  <c r="S932" i="3"/>
  <c r="U932" i="3" s="1"/>
  <c r="V932" i="3" s="1"/>
  <c r="P931" i="3"/>
  <c r="Q931" i="3"/>
  <c r="R931" i="3"/>
  <c r="T931" i="3" s="1"/>
  <c r="AE931" i="3" s="1"/>
  <c r="S931" i="3"/>
  <c r="U931" i="3" s="1"/>
  <c r="V931" i="3" s="1"/>
  <c r="P930" i="3"/>
  <c r="Q930" i="3"/>
  <c r="R930" i="3"/>
  <c r="T930" i="3" s="1"/>
  <c r="AE930" i="3" s="1"/>
  <c r="S930" i="3"/>
  <c r="U930" i="3" s="1"/>
  <c r="V930" i="3" s="1"/>
  <c r="P929" i="3"/>
  <c r="Q929" i="3"/>
  <c r="R929" i="3"/>
  <c r="T929" i="3" s="1"/>
  <c r="AE929" i="3" s="1"/>
  <c r="S929" i="3"/>
  <c r="U929" i="3" s="1"/>
  <c r="V929" i="3" s="1"/>
  <c r="P928" i="3"/>
  <c r="Q928" i="3"/>
  <c r="R928" i="3"/>
  <c r="T928" i="3" s="1"/>
  <c r="S928" i="3"/>
  <c r="U928" i="3" s="1"/>
  <c r="P927" i="3"/>
  <c r="Q927" i="3"/>
  <c r="R927" i="3"/>
  <c r="T927" i="3" s="1"/>
  <c r="AE927" i="3" s="1"/>
  <c r="S927" i="3"/>
  <c r="U927" i="3" s="1"/>
  <c r="V927" i="3" s="1"/>
  <c r="P926" i="3"/>
  <c r="Q926" i="3"/>
  <c r="R926" i="3"/>
  <c r="T926" i="3" s="1"/>
  <c r="AE926" i="3" s="1"/>
  <c r="S926" i="3"/>
  <c r="U926" i="3" s="1"/>
  <c r="V926" i="3" s="1"/>
  <c r="P925" i="3"/>
  <c r="Q925" i="3"/>
  <c r="R925" i="3"/>
  <c r="T925" i="3" s="1"/>
  <c r="AE925" i="3" s="1"/>
  <c r="S925" i="3"/>
  <c r="U925" i="3" s="1"/>
  <c r="V925" i="3" s="1"/>
  <c r="P924" i="3"/>
  <c r="Q924" i="3"/>
  <c r="R924" i="3"/>
  <c r="T924" i="3" s="1"/>
  <c r="S924" i="3"/>
  <c r="U924" i="3" s="1"/>
  <c r="P923" i="3"/>
  <c r="Q923" i="3"/>
  <c r="R923" i="3"/>
  <c r="T923" i="3" s="1"/>
  <c r="AE923" i="3" s="1"/>
  <c r="S923" i="3"/>
  <c r="U923" i="3" s="1"/>
  <c r="V923" i="3" s="1"/>
  <c r="P922" i="3"/>
  <c r="Q922" i="3"/>
  <c r="R922" i="3"/>
  <c r="T922" i="3" s="1"/>
  <c r="AE922" i="3" s="1"/>
  <c r="S922" i="3"/>
  <c r="U922" i="3" s="1"/>
  <c r="V922" i="3" s="1"/>
  <c r="P921" i="3"/>
  <c r="Q921" i="3"/>
  <c r="R921" i="3"/>
  <c r="T921" i="3" s="1"/>
  <c r="AE921" i="3" s="1"/>
  <c r="S921" i="3"/>
  <c r="U921" i="3" s="1"/>
  <c r="V921" i="3" s="1"/>
  <c r="P920" i="3"/>
  <c r="Q920" i="3"/>
  <c r="R920" i="3"/>
  <c r="T920" i="3" s="1"/>
  <c r="AE920" i="3" s="1"/>
  <c r="S920" i="3"/>
  <c r="U920" i="3" s="1"/>
  <c r="V920" i="3" s="1"/>
  <c r="P919" i="3"/>
  <c r="Q919" i="3"/>
  <c r="R919" i="3"/>
  <c r="T919" i="3" s="1"/>
  <c r="AE919" i="3" s="1"/>
  <c r="S919" i="3"/>
  <c r="U919" i="3" s="1"/>
  <c r="V919" i="3" s="1"/>
  <c r="P918" i="3"/>
  <c r="Q918" i="3"/>
  <c r="R918" i="3"/>
  <c r="T918" i="3" s="1"/>
  <c r="AE918" i="3" s="1"/>
  <c r="S918" i="3"/>
  <c r="U918" i="3" s="1"/>
  <c r="V918" i="3" s="1"/>
  <c r="P917" i="3"/>
  <c r="Q917" i="3"/>
  <c r="R917" i="3"/>
  <c r="T917" i="3" s="1"/>
  <c r="AE917" i="3" s="1"/>
  <c r="S917" i="3"/>
  <c r="U917" i="3" s="1"/>
  <c r="V917" i="3" s="1"/>
  <c r="P916" i="3"/>
  <c r="Q916" i="3"/>
  <c r="R916" i="3"/>
  <c r="T916" i="3" s="1"/>
  <c r="AE916" i="3" s="1"/>
  <c r="S916" i="3"/>
  <c r="U916" i="3" s="1"/>
  <c r="V916" i="3" s="1"/>
  <c r="P915" i="3"/>
  <c r="Q915" i="3"/>
  <c r="R915" i="3"/>
  <c r="T915" i="3" s="1"/>
  <c r="AE915" i="3" s="1"/>
  <c r="S915" i="3"/>
  <c r="U915" i="3" s="1"/>
  <c r="V915" i="3" s="1"/>
  <c r="P914" i="3"/>
  <c r="Q914" i="3"/>
  <c r="R914" i="3"/>
  <c r="T914" i="3" s="1"/>
  <c r="S914" i="3"/>
  <c r="U914" i="3" s="1"/>
  <c r="P913" i="3"/>
  <c r="Q913" i="3"/>
  <c r="R913" i="3"/>
  <c r="T913" i="3" s="1"/>
  <c r="S913" i="3"/>
  <c r="U913" i="3" s="1"/>
  <c r="P912" i="3"/>
  <c r="Q912" i="3"/>
  <c r="R912" i="3"/>
  <c r="T912" i="3" s="1"/>
  <c r="AE912" i="3" s="1"/>
  <c r="S912" i="3"/>
  <c r="U912" i="3" s="1"/>
  <c r="V912" i="3" s="1"/>
  <c r="P911" i="3"/>
  <c r="Q911" i="3"/>
  <c r="R911" i="3"/>
  <c r="T911" i="3" s="1"/>
  <c r="AE911" i="3" s="1"/>
  <c r="S911" i="3"/>
  <c r="U911" i="3" s="1"/>
  <c r="V911" i="3" s="1"/>
  <c r="P910" i="3"/>
  <c r="Q910" i="3"/>
  <c r="R910" i="3"/>
  <c r="T910" i="3" s="1"/>
  <c r="AE910" i="3" s="1"/>
  <c r="S910" i="3"/>
  <c r="U910" i="3" s="1"/>
  <c r="V910" i="3" s="1"/>
  <c r="P909" i="3"/>
  <c r="Q909" i="3"/>
  <c r="R909" i="3"/>
  <c r="T909" i="3" s="1"/>
  <c r="S909" i="3"/>
  <c r="U909" i="3" s="1"/>
  <c r="P908" i="3"/>
  <c r="Q908" i="3"/>
  <c r="R908" i="3"/>
  <c r="T908" i="3" s="1"/>
  <c r="AE908" i="3" s="1"/>
  <c r="S908" i="3"/>
  <c r="U908" i="3" s="1"/>
  <c r="V908" i="3" s="1"/>
  <c r="P907" i="3"/>
  <c r="Q907" i="3"/>
  <c r="R907" i="3"/>
  <c r="T907" i="3" s="1"/>
  <c r="AE907" i="3" s="1"/>
  <c r="S907" i="3"/>
  <c r="U907" i="3" s="1"/>
  <c r="V907" i="3" s="1"/>
  <c r="P906" i="3"/>
  <c r="Q906" i="3"/>
  <c r="R906" i="3"/>
  <c r="T906" i="3" s="1"/>
  <c r="S906" i="3"/>
  <c r="U906" i="3" s="1"/>
  <c r="P905" i="3"/>
  <c r="Q905" i="3"/>
  <c r="R905" i="3"/>
  <c r="T905" i="3" s="1"/>
  <c r="S905" i="3"/>
  <c r="U905" i="3" s="1"/>
  <c r="P904" i="3"/>
  <c r="Q904" i="3"/>
  <c r="R904" i="3"/>
  <c r="T904" i="3" s="1"/>
  <c r="AE904" i="3" s="1"/>
  <c r="S904" i="3"/>
  <c r="U904" i="3" s="1"/>
  <c r="V904" i="3" s="1"/>
  <c r="P903" i="3"/>
  <c r="Q903" i="3"/>
  <c r="R903" i="3"/>
  <c r="T903" i="3" s="1"/>
  <c r="AE903" i="3" s="1"/>
  <c r="S903" i="3"/>
  <c r="U903" i="3" s="1"/>
  <c r="V903" i="3" s="1"/>
  <c r="P902" i="3"/>
  <c r="Q902" i="3"/>
  <c r="R902" i="3"/>
  <c r="T902" i="3" s="1"/>
  <c r="AE902" i="3" s="1"/>
  <c r="S902" i="3"/>
  <c r="U902" i="3" s="1"/>
  <c r="V902" i="3" s="1"/>
  <c r="P901" i="3"/>
  <c r="Q901" i="3"/>
  <c r="R901" i="3"/>
  <c r="T901" i="3" s="1"/>
  <c r="AE901" i="3" s="1"/>
  <c r="S901" i="3"/>
  <c r="U901" i="3" s="1"/>
  <c r="V901" i="3" s="1"/>
  <c r="P900" i="3"/>
  <c r="Q900" i="3"/>
  <c r="R900" i="3"/>
  <c r="T900" i="3" s="1"/>
  <c r="AE900" i="3" s="1"/>
  <c r="S900" i="3"/>
  <c r="U900" i="3" s="1"/>
  <c r="V900" i="3" s="1"/>
  <c r="P899" i="3"/>
  <c r="Q899" i="3"/>
  <c r="R899" i="3"/>
  <c r="T899" i="3" s="1"/>
  <c r="AE899" i="3" s="1"/>
  <c r="S899" i="3"/>
  <c r="U899" i="3" s="1"/>
  <c r="V899" i="3" s="1"/>
  <c r="P898" i="3"/>
  <c r="Q898" i="3"/>
  <c r="R898" i="3"/>
  <c r="T898" i="3" s="1"/>
  <c r="AE898" i="3" s="1"/>
  <c r="S898" i="3"/>
  <c r="U898" i="3" s="1"/>
  <c r="V898" i="3" s="1"/>
  <c r="P897" i="3"/>
  <c r="Q897" i="3"/>
  <c r="R897" i="3"/>
  <c r="T897" i="3" s="1"/>
  <c r="AE897" i="3" s="1"/>
  <c r="S897" i="3"/>
  <c r="U897" i="3" s="1"/>
  <c r="V897" i="3" s="1"/>
  <c r="P896" i="3"/>
  <c r="Q896" i="3"/>
  <c r="R896" i="3"/>
  <c r="T896" i="3" s="1"/>
  <c r="AE896" i="3" s="1"/>
  <c r="S896" i="3"/>
  <c r="U896" i="3" s="1"/>
  <c r="V896" i="3" s="1"/>
  <c r="P895" i="3"/>
  <c r="Q895" i="3"/>
  <c r="R895" i="3"/>
  <c r="T895" i="3" s="1"/>
  <c r="S895" i="3"/>
  <c r="U895" i="3" s="1"/>
  <c r="P894" i="3"/>
  <c r="Q894" i="3"/>
  <c r="R894" i="3"/>
  <c r="T894" i="3" s="1"/>
  <c r="S894" i="3"/>
  <c r="U894" i="3" s="1"/>
  <c r="P893" i="3"/>
  <c r="Q893" i="3"/>
  <c r="R893" i="3"/>
  <c r="T893" i="3" s="1"/>
  <c r="AE893" i="3" s="1"/>
  <c r="S893" i="3"/>
  <c r="U893" i="3" s="1"/>
  <c r="V893" i="3" s="1"/>
  <c r="P892" i="3"/>
  <c r="Q892" i="3"/>
  <c r="R892" i="3"/>
  <c r="T892" i="3" s="1"/>
  <c r="S892" i="3"/>
  <c r="U892" i="3" s="1"/>
  <c r="P891" i="3"/>
  <c r="Q891" i="3"/>
  <c r="R891" i="3"/>
  <c r="T891" i="3" s="1"/>
  <c r="S891" i="3"/>
  <c r="U891" i="3" s="1"/>
  <c r="P890" i="3"/>
  <c r="Q890" i="3"/>
  <c r="R890" i="3"/>
  <c r="T890" i="3" s="1"/>
  <c r="AE890" i="3" s="1"/>
  <c r="S890" i="3"/>
  <c r="U890" i="3" s="1"/>
  <c r="V890" i="3" s="1"/>
  <c r="P889" i="3"/>
  <c r="Q889" i="3"/>
  <c r="R889" i="3"/>
  <c r="T889" i="3" s="1"/>
  <c r="AE889" i="3" s="1"/>
  <c r="S889" i="3"/>
  <c r="U889" i="3" s="1"/>
  <c r="V889" i="3" s="1"/>
  <c r="P888" i="3"/>
  <c r="Q888" i="3"/>
  <c r="R888" i="3"/>
  <c r="T888" i="3" s="1"/>
  <c r="AE888" i="3" s="1"/>
  <c r="S888" i="3"/>
  <c r="U888" i="3" s="1"/>
  <c r="V888" i="3" s="1"/>
  <c r="P887" i="3"/>
  <c r="Q887" i="3"/>
  <c r="R887" i="3"/>
  <c r="T887" i="3" s="1"/>
  <c r="AE887" i="3" s="1"/>
  <c r="S887" i="3"/>
  <c r="U887" i="3" s="1"/>
  <c r="V887" i="3" s="1"/>
  <c r="P886" i="3"/>
  <c r="Q886" i="3"/>
  <c r="R886" i="3"/>
  <c r="T886" i="3" s="1"/>
  <c r="AE886" i="3" s="1"/>
  <c r="S886" i="3"/>
  <c r="U886" i="3" s="1"/>
  <c r="V886" i="3" s="1"/>
  <c r="P885" i="3"/>
  <c r="Q885" i="3"/>
  <c r="R885" i="3"/>
  <c r="T885" i="3" s="1"/>
  <c r="S885" i="3"/>
  <c r="U885" i="3" s="1"/>
  <c r="P884" i="3"/>
  <c r="Q884" i="3"/>
  <c r="R884" i="3"/>
  <c r="T884" i="3" s="1"/>
  <c r="AE884" i="3" s="1"/>
  <c r="S884" i="3"/>
  <c r="U884" i="3" s="1"/>
  <c r="V884" i="3" s="1"/>
  <c r="P883" i="3"/>
  <c r="Q883" i="3"/>
  <c r="R883" i="3"/>
  <c r="T883" i="3" s="1"/>
  <c r="AE883" i="3" s="1"/>
  <c r="S883" i="3"/>
  <c r="U883" i="3" s="1"/>
  <c r="V883" i="3" s="1"/>
  <c r="P882" i="3"/>
  <c r="Q882" i="3"/>
  <c r="R882" i="3"/>
  <c r="T882" i="3" s="1"/>
  <c r="AE882" i="3" s="1"/>
  <c r="S882" i="3"/>
  <c r="U882" i="3" s="1"/>
  <c r="V882" i="3" s="1"/>
  <c r="P881" i="3"/>
  <c r="Q881" i="3"/>
  <c r="R881" i="3"/>
  <c r="T881" i="3" s="1"/>
  <c r="AE881" i="3" s="1"/>
  <c r="S881" i="3"/>
  <c r="U881" i="3" s="1"/>
  <c r="V881" i="3" s="1"/>
  <c r="P880" i="3"/>
  <c r="Q880" i="3"/>
  <c r="R880" i="3"/>
  <c r="T880" i="3" s="1"/>
  <c r="S880" i="3"/>
  <c r="U880" i="3" s="1"/>
  <c r="P879" i="3"/>
  <c r="Q879" i="3"/>
  <c r="R879" i="3"/>
  <c r="T879" i="3" s="1"/>
  <c r="S879" i="3"/>
  <c r="U879" i="3" s="1"/>
  <c r="P878" i="3"/>
  <c r="Q878" i="3"/>
  <c r="R878" i="3"/>
  <c r="T878" i="3" s="1"/>
  <c r="AE878" i="3" s="1"/>
  <c r="S878" i="3"/>
  <c r="U878" i="3" s="1"/>
  <c r="V878" i="3" s="1"/>
  <c r="P877" i="3"/>
  <c r="Q877" i="3"/>
  <c r="R877" i="3"/>
  <c r="T877" i="3" s="1"/>
  <c r="S877" i="3"/>
  <c r="U877" i="3" s="1"/>
  <c r="P876" i="3"/>
  <c r="Q876" i="3"/>
  <c r="R876" i="3"/>
  <c r="T876" i="3" s="1"/>
  <c r="S876" i="3"/>
  <c r="U876" i="3" s="1"/>
  <c r="P875" i="3"/>
  <c r="Q875" i="3"/>
  <c r="R875" i="3"/>
  <c r="T875" i="3" s="1"/>
  <c r="AE875" i="3" s="1"/>
  <c r="S875" i="3"/>
  <c r="U875" i="3" s="1"/>
  <c r="V875" i="3" s="1"/>
  <c r="P874" i="3"/>
  <c r="Q874" i="3"/>
  <c r="R874" i="3"/>
  <c r="T874" i="3" s="1"/>
  <c r="AE874" i="3" s="1"/>
  <c r="S874" i="3"/>
  <c r="U874" i="3" s="1"/>
  <c r="V874" i="3" s="1"/>
  <c r="P873" i="3"/>
  <c r="Q873" i="3"/>
  <c r="R873" i="3"/>
  <c r="T873" i="3" s="1"/>
  <c r="AE873" i="3" s="1"/>
  <c r="S873" i="3"/>
  <c r="U873" i="3" s="1"/>
  <c r="V873" i="3" s="1"/>
  <c r="P872" i="3"/>
  <c r="Q872" i="3"/>
  <c r="R872" i="3"/>
  <c r="T872" i="3" s="1"/>
  <c r="AE872" i="3" s="1"/>
  <c r="S872" i="3"/>
  <c r="U872" i="3" s="1"/>
  <c r="V872" i="3" s="1"/>
  <c r="P871" i="3"/>
  <c r="Q871" i="3"/>
  <c r="R871" i="3"/>
  <c r="T871" i="3" s="1"/>
  <c r="AE871" i="3" s="1"/>
  <c r="S871" i="3"/>
  <c r="U871" i="3" s="1"/>
  <c r="V871" i="3" s="1"/>
  <c r="P870" i="3"/>
  <c r="Q870" i="3"/>
  <c r="R870" i="3"/>
  <c r="T870" i="3" s="1"/>
  <c r="S870" i="3"/>
  <c r="U870" i="3" s="1"/>
  <c r="P869" i="3"/>
  <c r="Q869" i="3"/>
  <c r="R869" i="3"/>
  <c r="T869" i="3" s="1"/>
  <c r="AE869" i="3" s="1"/>
  <c r="S869" i="3"/>
  <c r="U869" i="3" s="1"/>
  <c r="V869" i="3" s="1"/>
  <c r="P868" i="3"/>
  <c r="Q868" i="3"/>
  <c r="R868" i="3"/>
  <c r="T868" i="3" s="1"/>
  <c r="AE868" i="3" s="1"/>
  <c r="S868" i="3"/>
  <c r="U868" i="3" s="1"/>
  <c r="V868" i="3" s="1"/>
  <c r="P867" i="3"/>
  <c r="Q867" i="3"/>
  <c r="R867" i="3"/>
  <c r="T867" i="3" s="1"/>
  <c r="S867" i="3"/>
  <c r="U867" i="3" s="1"/>
  <c r="P866" i="3"/>
  <c r="Q866" i="3"/>
  <c r="R866" i="3"/>
  <c r="T866" i="3" s="1"/>
  <c r="AE866" i="3" s="1"/>
  <c r="S866" i="3"/>
  <c r="U866" i="3" s="1"/>
  <c r="V866" i="3" s="1"/>
  <c r="P865" i="3"/>
  <c r="Q865" i="3"/>
  <c r="R865" i="3"/>
  <c r="T865" i="3" s="1"/>
  <c r="S865" i="3"/>
  <c r="U865" i="3" s="1"/>
  <c r="P864" i="3"/>
  <c r="Q864" i="3"/>
  <c r="R864" i="3"/>
  <c r="T864" i="3" s="1"/>
  <c r="S864" i="3"/>
  <c r="U864" i="3" s="1"/>
  <c r="P863" i="3"/>
  <c r="Q863" i="3"/>
  <c r="R863" i="3"/>
  <c r="T863" i="3" s="1"/>
  <c r="AE863" i="3" s="1"/>
  <c r="S863" i="3"/>
  <c r="U863" i="3" s="1"/>
  <c r="V863" i="3" s="1"/>
  <c r="P862" i="3"/>
  <c r="Q862" i="3"/>
  <c r="R862" i="3"/>
  <c r="T862" i="3" s="1"/>
  <c r="S862" i="3"/>
  <c r="U862" i="3" s="1"/>
  <c r="P861" i="3"/>
  <c r="Q861" i="3"/>
  <c r="R861" i="3"/>
  <c r="T861" i="3" s="1"/>
  <c r="AE861" i="3" s="1"/>
  <c r="S861" i="3"/>
  <c r="U861" i="3" s="1"/>
  <c r="V861" i="3" s="1"/>
  <c r="P860" i="3"/>
  <c r="Q860" i="3"/>
  <c r="R860" i="3"/>
  <c r="T860" i="3" s="1"/>
  <c r="AE860" i="3" s="1"/>
  <c r="S860" i="3"/>
  <c r="U860" i="3" s="1"/>
  <c r="V860" i="3" s="1"/>
  <c r="P859" i="3"/>
  <c r="Q859" i="3"/>
  <c r="R859" i="3"/>
  <c r="T859" i="3" s="1"/>
  <c r="AE859" i="3" s="1"/>
  <c r="S859" i="3"/>
  <c r="U859" i="3" s="1"/>
  <c r="V859" i="3" s="1"/>
  <c r="P858" i="3"/>
  <c r="Q858" i="3"/>
  <c r="R858" i="3"/>
  <c r="T858" i="3" s="1"/>
  <c r="AE858" i="3" s="1"/>
  <c r="S858" i="3"/>
  <c r="U858" i="3" s="1"/>
  <c r="V858" i="3" s="1"/>
  <c r="P857" i="3"/>
  <c r="Q857" i="3"/>
  <c r="R857" i="3"/>
  <c r="T857" i="3" s="1"/>
  <c r="AE857" i="3" s="1"/>
  <c r="S857" i="3"/>
  <c r="U857" i="3" s="1"/>
  <c r="V857" i="3" s="1"/>
  <c r="P856" i="3"/>
  <c r="Q856" i="3"/>
  <c r="R856" i="3"/>
  <c r="T856" i="3" s="1"/>
  <c r="AE856" i="3" s="1"/>
  <c r="S856" i="3"/>
  <c r="U856" i="3" s="1"/>
  <c r="V856" i="3" s="1"/>
  <c r="P855" i="3"/>
  <c r="Q855" i="3"/>
  <c r="R855" i="3"/>
  <c r="T855" i="3" s="1"/>
  <c r="S855" i="3"/>
  <c r="U855" i="3" s="1"/>
  <c r="P854" i="3"/>
  <c r="Q854" i="3"/>
  <c r="R854" i="3"/>
  <c r="T854" i="3" s="1"/>
  <c r="AE854" i="3" s="1"/>
  <c r="S854" i="3"/>
  <c r="U854" i="3" s="1"/>
  <c r="V854" i="3" s="1"/>
  <c r="P853" i="3"/>
  <c r="Q853" i="3"/>
  <c r="R853" i="3"/>
  <c r="T853" i="3" s="1"/>
  <c r="AE853" i="3" s="1"/>
  <c r="S853" i="3"/>
  <c r="U853" i="3" s="1"/>
  <c r="V853" i="3" s="1"/>
  <c r="P852" i="3"/>
  <c r="Q852" i="3"/>
  <c r="R852" i="3"/>
  <c r="T852" i="3" s="1"/>
  <c r="S852" i="3"/>
  <c r="U852" i="3" s="1"/>
  <c r="P851" i="3"/>
  <c r="Q851" i="3"/>
  <c r="R851" i="3"/>
  <c r="T851" i="3" s="1"/>
  <c r="AE851" i="3" s="1"/>
  <c r="S851" i="3"/>
  <c r="U851" i="3" s="1"/>
  <c r="V851" i="3" s="1"/>
  <c r="P850" i="3"/>
  <c r="Q850" i="3"/>
  <c r="R850" i="3"/>
  <c r="T850" i="3" s="1"/>
  <c r="S850" i="3"/>
  <c r="U850" i="3" s="1"/>
  <c r="P849" i="3"/>
  <c r="Q849" i="3"/>
  <c r="R849" i="3"/>
  <c r="T849" i="3" s="1"/>
  <c r="S849" i="3"/>
  <c r="U849" i="3" s="1"/>
  <c r="P848" i="3"/>
  <c r="Q848" i="3"/>
  <c r="R848" i="3"/>
  <c r="T848" i="3" s="1"/>
  <c r="AE848" i="3" s="1"/>
  <c r="S848" i="3"/>
  <c r="U848" i="3" s="1"/>
  <c r="V848" i="3" s="1"/>
  <c r="P847" i="3"/>
  <c r="Q847" i="3"/>
  <c r="R847" i="3"/>
  <c r="T847" i="3" s="1"/>
  <c r="S847" i="3"/>
  <c r="U847" i="3" s="1"/>
  <c r="P846" i="3"/>
  <c r="Q846" i="3"/>
  <c r="R846" i="3"/>
  <c r="T846" i="3" s="1"/>
  <c r="AE846" i="3" s="1"/>
  <c r="S846" i="3"/>
  <c r="U846" i="3" s="1"/>
  <c r="V846" i="3" s="1"/>
  <c r="P845" i="3"/>
  <c r="Q845" i="3"/>
  <c r="R845" i="3"/>
  <c r="T845" i="3" s="1"/>
  <c r="AE845" i="3" s="1"/>
  <c r="S845" i="3"/>
  <c r="U845" i="3" s="1"/>
  <c r="V845" i="3" s="1"/>
  <c r="P844" i="3"/>
  <c r="Q844" i="3"/>
  <c r="R844" i="3"/>
  <c r="T844" i="3" s="1"/>
  <c r="AE844" i="3" s="1"/>
  <c r="S844" i="3"/>
  <c r="U844" i="3" s="1"/>
  <c r="V844" i="3" s="1"/>
  <c r="P843" i="3"/>
  <c r="Q843" i="3"/>
  <c r="R843" i="3"/>
  <c r="T843" i="3" s="1"/>
  <c r="AE843" i="3" s="1"/>
  <c r="S843" i="3"/>
  <c r="U843" i="3" s="1"/>
  <c r="V843" i="3" s="1"/>
  <c r="P842" i="3"/>
  <c r="Q842" i="3"/>
  <c r="R842" i="3"/>
  <c r="T842" i="3" s="1"/>
  <c r="AE842" i="3" s="1"/>
  <c r="S842" i="3"/>
  <c r="U842" i="3" s="1"/>
  <c r="V842" i="3" s="1"/>
  <c r="P841" i="3"/>
  <c r="Q841" i="3"/>
  <c r="R841" i="3"/>
  <c r="T841" i="3" s="1"/>
  <c r="AE841" i="3" s="1"/>
  <c r="S841" i="3"/>
  <c r="U841" i="3" s="1"/>
  <c r="V841" i="3" s="1"/>
  <c r="P840" i="3"/>
  <c r="Q840" i="3"/>
  <c r="R840" i="3"/>
  <c r="T840" i="3" s="1"/>
  <c r="AE840" i="3" s="1"/>
  <c r="S840" i="3"/>
  <c r="U840" i="3" s="1"/>
  <c r="V840" i="3" s="1"/>
  <c r="P839" i="3"/>
  <c r="Q839" i="3"/>
  <c r="R839" i="3"/>
  <c r="T839" i="3" s="1"/>
  <c r="AE839" i="3" s="1"/>
  <c r="S839" i="3"/>
  <c r="U839" i="3" s="1"/>
  <c r="V839" i="3" s="1"/>
  <c r="P838" i="3"/>
  <c r="Q838" i="3"/>
  <c r="R838" i="3"/>
  <c r="T838" i="3" s="1"/>
  <c r="AE838" i="3" s="1"/>
  <c r="S838" i="3"/>
  <c r="U838" i="3" s="1"/>
  <c r="V838" i="3" s="1"/>
  <c r="P837" i="3"/>
  <c r="Q837" i="3"/>
  <c r="R837" i="3"/>
  <c r="T837" i="3" s="1"/>
  <c r="AE837" i="3" s="1"/>
  <c r="S837" i="3"/>
  <c r="U837" i="3" s="1"/>
  <c r="V837" i="3" s="1"/>
  <c r="P836" i="3"/>
  <c r="Q836" i="3"/>
  <c r="R836" i="3"/>
  <c r="T836" i="3" s="1"/>
  <c r="AE836" i="3" s="1"/>
  <c r="S836" i="3"/>
  <c r="U836" i="3" s="1"/>
  <c r="V836" i="3" s="1"/>
  <c r="P835" i="3"/>
  <c r="Q835" i="3"/>
  <c r="R835" i="3"/>
  <c r="T835" i="3" s="1"/>
  <c r="S835" i="3"/>
  <c r="U835" i="3" s="1"/>
  <c r="P834" i="3"/>
  <c r="Q834" i="3"/>
  <c r="R834" i="3"/>
  <c r="T834" i="3" s="1"/>
  <c r="S834" i="3"/>
  <c r="U834" i="3" s="1"/>
  <c r="P833" i="3"/>
  <c r="Q833" i="3"/>
  <c r="R833" i="3"/>
  <c r="T833" i="3" s="1"/>
  <c r="S833" i="3"/>
  <c r="U833" i="3" s="1"/>
  <c r="P832" i="3"/>
  <c r="Q832" i="3"/>
  <c r="R832" i="3"/>
  <c r="T832" i="3" s="1"/>
  <c r="S832" i="3"/>
  <c r="U832" i="3" s="1"/>
  <c r="P831" i="3"/>
  <c r="Q831" i="3"/>
  <c r="R831" i="3"/>
  <c r="T831" i="3" s="1"/>
  <c r="AE831" i="3" s="1"/>
  <c r="S831" i="3"/>
  <c r="U831" i="3" s="1"/>
  <c r="V831" i="3" s="1"/>
  <c r="P830" i="3"/>
  <c r="Q830" i="3"/>
  <c r="R830" i="3"/>
  <c r="T830" i="3" s="1"/>
  <c r="AE830" i="3" s="1"/>
  <c r="S830" i="3"/>
  <c r="U830" i="3" s="1"/>
  <c r="V830" i="3" s="1"/>
  <c r="P829" i="3"/>
  <c r="Q829" i="3"/>
  <c r="R829" i="3"/>
  <c r="T829" i="3" s="1"/>
  <c r="AE829" i="3" s="1"/>
  <c r="S829" i="3"/>
  <c r="U829" i="3" s="1"/>
  <c r="V829" i="3" s="1"/>
  <c r="P828" i="3"/>
  <c r="Q828" i="3"/>
  <c r="R828" i="3"/>
  <c r="T828" i="3" s="1"/>
  <c r="AE828" i="3" s="1"/>
  <c r="S828" i="3"/>
  <c r="U828" i="3" s="1"/>
  <c r="V828" i="3" s="1"/>
  <c r="P827" i="3"/>
  <c r="Q827" i="3"/>
  <c r="R827" i="3"/>
  <c r="T827" i="3" s="1"/>
  <c r="AE827" i="3" s="1"/>
  <c r="S827" i="3"/>
  <c r="U827" i="3" s="1"/>
  <c r="V827" i="3" s="1"/>
  <c r="P826" i="3"/>
  <c r="Q826" i="3"/>
  <c r="R826" i="3"/>
  <c r="T826" i="3" s="1"/>
  <c r="S826" i="3"/>
  <c r="U826" i="3" s="1"/>
  <c r="P825" i="3"/>
  <c r="Q825" i="3"/>
  <c r="R825" i="3"/>
  <c r="T825" i="3" s="1"/>
  <c r="AE825" i="3" s="1"/>
  <c r="S825" i="3"/>
  <c r="U825" i="3" s="1"/>
  <c r="V825" i="3" s="1"/>
  <c r="P824" i="3"/>
  <c r="Q824" i="3"/>
  <c r="R824" i="3"/>
  <c r="T824" i="3" s="1"/>
  <c r="AE824" i="3" s="1"/>
  <c r="S824" i="3"/>
  <c r="U824" i="3" s="1"/>
  <c r="V824" i="3" s="1"/>
  <c r="P823" i="3"/>
  <c r="Q823" i="3"/>
  <c r="R823" i="3"/>
  <c r="T823" i="3" s="1"/>
  <c r="AE823" i="3" s="1"/>
  <c r="S823" i="3"/>
  <c r="U823" i="3" s="1"/>
  <c r="V823" i="3" s="1"/>
  <c r="P822" i="3"/>
  <c r="Q822" i="3"/>
  <c r="R822" i="3"/>
  <c r="T822" i="3" s="1"/>
  <c r="AE822" i="3" s="1"/>
  <c r="S822" i="3"/>
  <c r="U822" i="3" s="1"/>
  <c r="V822" i="3" s="1"/>
  <c r="P821" i="3"/>
  <c r="Q821" i="3"/>
  <c r="R821" i="3"/>
  <c r="T821" i="3" s="1"/>
  <c r="AE821" i="3" s="1"/>
  <c r="S821" i="3"/>
  <c r="U821" i="3" s="1"/>
  <c r="V821" i="3" s="1"/>
  <c r="P820" i="3"/>
  <c r="Q820" i="3"/>
  <c r="R820" i="3"/>
  <c r="T820" i="3" s="1"/>
  <c r="S820" i="3"/>
  <c r="U820" i="3" s="1"/>
  <c r="P819" i="3"/>
  <c r="Q819" i="3"/>
  <c r="R819" i="3"/>
  <c r="T819" i="3" s="1"/>
  <c r="S819" i="3"/>
  <c r="U819" i="3" s="1"/>
  <c r="P818" i="3"/>
  <c r="Q818" i="3"/>
  <c r="R818" i="3"/>
  <c r="T818" i="3" s="1"/>
  <c r="AE818" i="3" s="1"/>
  <c r="S818" i="3"/>
  <c r="U818" i="3" s="1"/>
  <c r="V818" i="3" s="1"/>
  <c r="P817" i="3"/>
  <c r="Q817" i="3"/>
  <c r="R817" i="3"/>
  <c r="T817" i="3" s="1"/>
  <c r="S817" i="3"/>
  <c r="U817" i="3" s="1"/>
  <c r="P816" i="3"/>
  <c r="Q816" i="3"/>
  <c r="R816" i="3"/>
  <c r="T816" i="3" s="1"/>
  <c r="AE816" i="3" s="1"/>
  <c r="S816" i="3"/>
  <c r="U816" i="3" s="1"/>
  <c r="V816" i="3" s="1"/>
  <c r="P815" i="3"/>
  <c r="Q815" i="3"/>
  <c r="R815" i="3"/>
  <c r="T815" i="3" s="1"/>
  <c r="S815" i="3"/>
  <c r="U815" i="3" s="1"/>
  <c r="P814" i="3"/>
  <c r="Q814" i="3"/>
  <c r="R814" i="3"/>
  <c r="T814" i="3" s="1"/>
  <c r="AE814" i="3" s="1"/>
  <c r="S814" i="3"/>
  <c r="U814" i="3" s="1"/>
  <c r="V814" i="3" s="1"/>
  <c r="P813" i="3"/>
  <c r="Q813" i="3"/>
  <c r="R813" i="3"/>
  <c r="T813" i="3" s="1"/>
  <c r="AE813" i="3" s="1"/>
  <c r="S813" i="3"/>
  <c r="U813" i="3" s="1"/>
  <c r="V813" i="3" s="1"/>
  <c r="P812" i="3"/>
  <c r="Q812" i="3"/>
  <c r="R812" i="3"/>
  <c r="T812" i="3" s="1"/>
  <c r="S812" i="3"/>
  <c r="U812" i="3" s="1"/>
  <c r="P811" i="3"/>
  <c r="Q811" i="3"/>
  <c r="R811" i="3"/>
  <c r="T811" i="3" s="1"/>
  <c r="AE811" i="3" s="1"/>
  <c r="S811" i="3"/>
  <c r="U811" i="3" s="1"/>
  <c r="V811" i="3" s="1"/>
  <c r="P810" i="3"/>
  <c r="Q810" i="3"/>
  <c r="R810" i="3"/>
  <c r="T810" i="3" s="1"/>
  <c r="AE810" i="3" s="1"/>
  <c r="S810" i="3"/>
  <c r="U810" i="3" s="1"/>
  <c r="V810" i="3" s="1"/>
  <c r="P809" i="3"/>
  <c r="Q809" i="3"/>
  <c r="R809" i="3"/>
  <c r="T809" i="3" s="1"/>
  <c r="AE809" i="3" s="1"/>
  <c r="S809" i="3"/>
  <c r="U809" i="3" s="1"/>
  <c r="V809" i="3" s="1"/>
  <c r="P808" i="3"/>
  <c r="Q808" i="3"/>
  <c r="R808" i="3"/>
  <c r="T808" i="3" s="1"/>
  <c r="AE808" i="3" s="1"/>
  <c r="S808" i="3"/>
  <c r="U808" i="3" s="1"/>
  <c r="V808" i="3" s="1"/>
  <c r="P807" i="3"/>
  <c r="Q807" i="3"/>
  <c r="R807" i="3"/>
  <c r="T807" i="3" s="1"/>
  <c r="AE807" i="3" s="1"/>
  <c r="S807" i="3"/>
  <c r="U807" i="3" s="1"/>
  <c r="V807" i="3" s="1"/>
  <c r="P806" i="3"/>
  <c r="Q806" i="3"/>
  <c r="R806" i="3"/>
  <c r="T806" i="3" s="1"/>
  <c r="AE806" i="3" s="1"/>
  <c r="S806" i="3"/>
  <c r="U806" i="3" s="1"/>
  <c r="V806" i="3" s="1"/>
  <c r="P805" i="3"/>
  <c r="Q805" i="3"/>
  <c r="R805" i="3"/>
  <c r="T805" i="3" s="1"/>
  <c r="AE805" i="3" s="1"/>
  <c r="S805" i="3"/>
  <c r="U805" i="3" s="1"/>
  <c r="V805" i="3" s="1"/>
  <c r="P804" i="3"/>
  <c r="Q804" i="3"/>
  <c r="R804" i="3"/>
  <c r="T804" i="3" s="1"/>
  <c r="AE804" i="3" s="1"/>
  <c r="S804" i="3"/>
  <c r="U804" i="3" s="1"/>
  <c r="V804" i="3" s="1"/>
  <c r="P803" i="3"/>
  <c r="Q803" i="3"/>
  <c r="R803" i="3"/>
  <c r="T803" i="3" s="1"/>
  <c r="S803" i="3"/>
  <c r="U803" i="3" s="1"/>
  <c r="P802" i="3"/>
  <c r="Q802" i="3"/>
  <c r="R802" i="3"/>
  <c r="T802" i="3" s="1"/>
  <c r="AE802" i="3" s="1"/>
  <c r="S802" i="3"/>
  <c r="U802" i="3" s="1"/>
  <c r="V802" i="3" s="1"/>
  <c r="P801" i="3"/>
  <c r="Q801" i="3"/>
  <c r="R801" i="3"/>
  <c r="T801" i="3" s="1"/>
  <c r="S801" i="3"/>
  <c r="U801" i="3" s="1"/>
  <c r="P800" i="3"/>
  <c r="Q800" i="3"/>
  <c r="R800" i="3"/>
  <c r="T800" i="3" s="1"/>
  <c r="AE800" i="3" s="1"/>
  <c r="S800" i="3"/>
  <c r="U800" i="3" s="1"/>
  <c r="V800" i="3" s="1"/>
  <c r="P799" i="3"/>
  <c r="Q799" i="3"/>
  <c r="R799" i="3"/>
  <c r="T799" i="3" s="1"/>
  <c r="AE799" i="3" s="1"/>
  <c r="S799" i="3"/>
  <c r="U799" i="3" s="1"/>
  <c r="V799" i="3" s="1"/>
  <c r="P798" i="3"/>
  <c r="Q798" i="3"/>
  <c r="R798" i="3"/>
  <c r="T798" i="3" s="1"/>
  <c r="AE798" i="3" s="1"/>
  <c r="S798" i="3"/>
  <c r="U798" i="3" s="1"/>
  <c r="V798" i="3" s="1"/>
  <c r="P797" i="3"/>
  <c r="Q797" i="3"/>
  <c r="R797" i="3"/>
  <c r="T797" i="3" s="1"/>
  <c r="S797" i="3"/>
  <c r="U797" i="3" s="1"/>
  <c r="P796" i="3"/>
  <c r="Q796" i="3"/>
  <c r="R796" i="3"/>
  <c r="T796" i="3" s="1"/>
  <c r="AE796" i="3" s="1"/>
  <c r="S796" i="3"/>
  <c r="U796" i="3" s="1"/>
  <c r="V796" i="3" s="1"/>
  <c r="P795" i="3"/>
  <c r="Q795" i="3"/>
  <c r="R795" i="3"/>
  <c r="T795" i="3" s="1"/>
  <c r="AE795" i="3" s="1"/>
  <c r="S795" i="3"/>
  <c r="U795" i="3" s="1"/>
  <c r="V795" i="3" s="1"/>
  <c r="P794" i="3"/>
  <c r="Q794" i="3"/>
  <c r="R794" i="3"/>
  <c r="T794" i="3" s="1"/>
  <c r="S794" i="3"/>
  <c r="U794" i="3" s="1"/>
  <c r="P793" i="3"/>
  <c r="Q793" i="3"/>
  <c r="R793" i="3"/>
  <c r="T793" i="3" s="1"/>
  <c r="AE793" i="3" s="1"/>
  <c r="S793" i="3"/>
  <c r="U793" i="3" s="1"/>
  <c r="V793" i="3" s="1"/>
  <c r="P792" i="3"/>
  <c r="Q792" i="3"/>
  <c r="R792" i="3"/>
  <c r="T792" i="3" s="1"/>
  <c r="AE792" i="3" s="1"/>
  <c r="S792" i="3"/>
  <c r="U792" i="3" s="1"/>
  <c r="V792" i="3" s="1"/>
  <c r="P791" i="3"/>
  <c r="Q791" i="3"/>
  <c r="R791" i="3"/>
  <c r="T791" i="3" s="1"/>
  <c r="AE791" i="3" s="1"/>
  <c r="S791" i="3"/>
  <c r="U791" i="3" s="1"/>
  <c r="V791" i="3" s="1"/>
  <c r="P790" i="3"/>
  <c r="Q790" i="3"/>
  <c r="R790" i="3"/>
  <c r="T790" i="3" s="1"/>
  <c r="AE790" i="3" s="1"/>
  <c r="S790" i="3"/>
  <c r="U790" i="3" s="1"/>
  <c r="V790" i="3" s="1"/>
  <c r="P789" i="3"/>
  <c r="Q789" i="3"/>
  <c r="R789" i="3"/>
  <c r="T789" i="3" s="1"/>
  <c r="AE789" i="3" s="1"/>
  <c r="S789" i="3"/>
  <c r="U789" i="3" s="1"/>
  <c r="V789" i="3" s="1"/>
  <c r="P788" i="3"/>
  <c r="Q788" i="3"/>
  <c r="R788" i="3"/>
  <c r="T788" i="3" s="1"/>
  <c r="S788" i="3"/>
  <c r="U788" i="3" s="1"/>
  <c r="P787" i="3"/>
  <c r="Q787" i="3"/>
  <c r="R787" i="3"/>
  <c r="T787" i="3" s="1"/>
  <c r="AE787" i="3" s="1"/>
  <c r="S787" i="3"/>
  <c r="U787" i="3" s="1"/>
  <c r="V787" i="3" s="1"/>
  <c r="P786" i="3"/>
  <c r="Q786" i="3"/>
  <c r="R786" i="3"/>
  <c r="T786" i="3" s="1"/>
  <c r="S786" i="3"/>
  <c r="U786" i="3" s="1"/>
  <c r="P785" i="3"/>
  <c r="Q785" i="3"/>
  <c r="R785" i="3"/>
  <c r="T785" i="3" s="1"/>
  <c r="AE785" i="3" s="1"/>
  <c r="S785" i="3"/>
  <c r="U785" i="3" s="1"/>
  <c r="V785" i="3" s="1"/>
  <c r="P784" i="3"/>
  <c r="Q784" i="3"/>
  <c r="R784" i="3"/>
  <c r="T784" i="3" s="1"/>
  <c r="AE784" i="3" s="1"/>
  <c r="S784" i="3"/>
  <c r="U784" i="3" s="1"/>
  <c r="V784" i="3" s="1"/>
  <c r="P783" i="3"/>
  <c r="Q783" i="3"/>
  <c r="R783" i="3"/>
  <c r="T783" i="3" s="1"/>
  <c r="AE783" i="3" s="1"/>
  <c r="S783" i="3"/>
  <c r="U783" i="3" s="1"/>
  <c r="V783" i="3" s="1"/>
  <c r="P782" i="3"/>
  <c r="Q782" i="3"/>
  <c r="R782" i="3"/>
  <c r="T782" i="3" s="1"/>
  <c r="AE782" i="3" s="1"/>
  <c r="S782" i="3"/>
  <c r="U782" i="3" s="1"/>
  <c r="V782" i="3" s="1"/>
  <c r="P781" i="3"/>
  <c r="Q781" i="3"/>
  <c r="R781" i="3"/>
  <c r="T781" i="3" s="1"/>
  <c r="AE781" i="3" s="1"/>
  <c r="S781" i="3"/>
  <c r="U781" i="3" s="1"/>
  <c r="V781" i="3" s="1"/>
  <c r="P780" i="3"/>
  <c r="Q780" i="3"/>
  <c r="R780" i="3"/>
  <c r="T780" i="3" s="1"/>
  <c r="AE780" i="3" s="1"/>
  <c r="S780" i="3"/>
  <c r="U780" i="3" s="1"/>
  <c r="V780" i="3" s="1"/>
  <c r="P779" i="3"/>
  <c r="Q779" i="3"/>
  <c r="R779" i="3"/>
  <c r="T779" i="3" s="1"/>
  <c r="AE779" i="3" s="1"/>
  <c r="S779" i="3"/>
  <c r="U779" i="3" s="1"/>
  <c r="V779" i="3" s="1"/>
  <c r="P778" i="3"/>
  <c r="Q778" i="3"/>
  <c r="R778" i="3"/>
  <c r="T778" i="3" s="1"/>
  <c r="S778" i="3"/>
  <c r="U778" i="3" s="1"/>
  <c r="P777" i="3"/>
  <c r="Q777" i="3"/>
  <c r="R777" i="3"/>
  <c r="T777" i="3" s="1"/>
  <c r="AE777" i="3" s="1"/>
  <c r="S777" i="3"/>
  <c r="U777" i="3" s="1"/>
  <c r="V777" i="3" s="1"/>
  <c r="P776" i="3"/>
  <c r="Q776" i="3"/>
  <c r="R776" i="3"/>
  <c r="T776" i="3" s="1"/>
  <c r="AE776" i="3" s="1"/>
  <c r="S776" i="3"/>
  <c r="U776" i="3" s="1"/>
  <c r="V776" i="3" s="1"/>
  <c r="P775" i="3"/>
  <c r="Q775" i="3"/>
  <c r="R775" i="3"/>
  <c r="T775" i="3" s="1"/>
  <c r="AE775" i="3" s="1"/>
  <c r="S775" i="3"/>
  <c r="U775" i="3" s="1"/>
  <c r="V775" i="3" s="1"/>
  <c r="P774" i="3"/>
  <c r="Q774" i="3"/>
  <c r="R774" i="3"/>
  <c r="T774" i="3" s="1"/>
  <c r="AE774" i="3" s="1"/>
  <c r="S774" i="3"/>
  <c r="U774" i="3" s="1"/>
  <c r="V774" i="3" s="1"/>
  <c r="P773" i="3"/>
  <c r="Q773" i="3"/>
  <c r="R773" i="3"/>
  <c r="T773" i="3" s="1"/>
  <c r="AE773" i="3" s="1"/>
  <c r="S773" i="3"/>
  <c r="U773" i="3" s="1"/>
  <c r="V773" i="3" s="1"/>
  <c r="P772" i="3"/>
  <c r="Q772" i="3"/>
  <c r="R772" i="3"/>
  <c r="T772" i="3" s="1"/>
  <c r="AE772" i="3" s="1"/>
  <c r="S772" i="3"/>
  <c r="U772" i="3" s="1"/>
  <c r="V772" i="3" s="1"/>
  <c r="P771" i="3"/>
  <c r="Q771" i="3"/>
  <c r="R771" i="3"/>
  <c r="T771" i="3" s="1"/>
  <c r="S771" i="3"/>
  <c r="U771" i="3" s="1"/>
  <c r="P770" i="3"/>
  <c r="Q770" i="3"/>
  <c r="R770" i="3"/>
  <c r="T770" i="3" s="1"/>
  <c r="AE770" i="3" s="1"/>
  <c r="S770" i="3"/>
  <c r="U770" i="3" s="1"/>
  <c r="V770" i="3" s="1"/>
  <c r="P769" i="3"/>
  <c r="Q769" i="3"/>
  <c r="R769" i="3"/>
  <c r="T769" i="3" s="1"/>
  <c r="AE769" i="3" s="1"/>
  <c r="S769" i="3"/>
  <c r="U769" i="3" s="1"/>
  <c r="V769" i="3" s="1"/>
  <c r="P768" i="3"/>
  <c r="Q768" i="3"/>
  <c r="R768" i="3"/>
  <c r="T768" i="3" s="1"/>
  <c r="AE768" i="3" s="1"/>
  <c r="S768" i="3"/>
  <c r="U768" i="3" s="1"/>
  <c r="V768" i="3" s="1"/>
  <c r="P767" i="3"/>
  <c r="Q767" i="3"/>
  <c r="R767" i="3"/>
  <c r="T767" i="3" s="1"/>
  <c r="S767" i="3"/>
  <c r="U767" i="3" s="1"/>
  <c r="P766" i="3"/>
  <c r="Q766" i="3"/>
  <c r="R766" i="3"/>
  <c r="T766" i="3" s="1"/>
  <c r="AE766" i="3" s="1"/>
  <c r="S766" i="3"/>
  <c r="U766" i="3" s="1"/>
  <c r="V766" i="3" s="1"/>
  <c r="P765" i="3"/>
  <c r="Q765" i="3"/>
  <c r="R765" i="3"/>
  <c r="T765" i="3" s="1"/>
  <c r="AE765" i="3" s="1"/>
  <c r="S765" i="3"/>
  <c r="U765" i="3" s="1"/>
  <c r="V765" i="3" s="1"/>
  <c r="P764" i="3"/>
  <c r="Q764" i="3"/>
  <c r="R764" i="3"/>
  <c r="T764" i="3" s="1"/>
  <c r="AE764" i="3" s="1"/>
  <c r="S764" i="3"/>
  <c r="U764" i="3" s="1"/>
  <c r="V764" i="3" s="1"/>
  <c r="P763" i="3"/>
  <c r="Q763" i="3"/>
  <c r="R763" i="3"/>
  <c r="T763" i="3" s="1"/>
  <c r="AE763" i="3" s="1"/>
  <c r="S763" i="3"/>
  <c r="U763" i="3" s="1"/>
  <c r="V763" i="3" s="1"/>
  <c r="P762" i="3"/>
  <c r="Q762" i="3"/>
  <c r="R762" i="3"/>
  <c r="T762" i="3" s="1"/>
  <c r="AE762" i="3" s="1"/>
  <c r="S762" i="3"/>
  <c r="U762" i="3" s="1"/>
  <c r="V762" i="3" s="1"/>
  <c r="P761" i="3"/>
  <c r="Q761" i="3"/>
  <c r="R761" i="3"/>
  <c r="T761" i="3" s="1"/>
  <c r="AE761" i="3" s="1"/>
  <c r="S761" i="3"/>
  <c r="U761" i="3" s="1"/>
  <c r="V761" i="3" s="1"/>
  <c r="P760" i="3"/>
  <c r="Q760" i="3"/>
  <c r="R760" i="3"/>
  <c r="T760" i="3" s="1"/>
  <c r="AE760" i="3" s="1"/>
  <c r="S760" i="3"/>
  <c r="U760" i="3" s="1"/>
  <c r="V760" i="3" s="1"/>
  <c r="P759" i="3"/>
  <c r="Q759" i="3"/>
  <c r="R759" i="3"/>
  <c r="T759" i="3" s="1"/>
  <c r="AE759" i="3" s="1"/>
  <c r="S759" i="3"/>
  <c r="U759" i="3" s="1"/>
  <c r="V759" i="3" s="1"/>
  <c r="P758" i="3"/>
  <c r="Q758" i="3"/>
  <c r="R758" i="3"/>
  <c r="T758" i="3" s="1"/>
  <c r="AE758" i="3" s="1"/>
  <c r="S758" i="3"/>
  <c r="U758" i="3" s="1"/>
  <c r="V758" i="3" s="1"/>
  <c r="P757" i="3"/>
  <c r="Q757" i="3"/>
  <c r="R757" i="3"/>
  <c r="T757" i="3" s="1"/>
  <c r="AE757" i="3" s="1"/>
  <c r="S757" i="3"/>
  <c r="U757" i="3" s="1"/>
  <c r="V757" i="3" s="1"/>
  <c r="P756" i="3"/>
  <c r="Q756" i="3"/>
  <c r="R756" i="3"/>
  <c r="T756" i="3" s="1"/>
  <c r="S756" i="3"/>
  <c r="U756" i="3" s="1"/>
  <c r="P755" i="3"/>
  <c r="Q755" i="3"/>
  <c r="R755" i="3"/>
  <c r="T755" i="3" s="1"/>
  <c r="AE755" i="3" s="1"/>
  <c r="S755" i="3"/>
  <c r="U755" i="3" s="1"/>
  <c r="V755" i="3" s="1"/>
  <c r="P754" i="3"/>
  <c r="Q754" i="3"/>
  <c r="R754" i="3"/>
  <c r="T754" i="3" s="1"/>
  <c r="AE754" i="3" s="1"/>
  <c r="S754" i="3"/>
  <c r="U754" i="3" s="1"/>
  <c r="V754" i="3" s="1"/>
  <c r="P753" i="3"/>
  <c r="Q753" i="3"/>
  <c r="R753" i="3"/>
  <c r="T753" i="3" s="1"/>
  <c r="S753" i="3"/>
  <c r="U753" i="3" s="1"/>
  <c r="P752" i="3"/>
  <c r="Q752" i="3"/>
  <c r="R752" i="3"/>
  <c r="T752" i="3" s="1"/>
  <c r="AE752" i="3" s="1"/>
  <c r="S752" i="3"/>
  <c r="U752" i="3" s="1"/>
  <c r="V752" i="3" s="1"/>
  <c r="P751" i="3"/>
  <c r="Q751" i="3"/>
  <c r="R751" i="3"/>
  <c r="T751" i="3" s="1"/>
  <c r="AE751" i="3" s="1"/>
  <c r="S751" i="3"/>
  <c r="U751" i="3" s="1"/>
  <c r="V751" i="3" s="1"/>
  <c r="P750" i="3"/>
  <c r="Q750" i="3"/>
  <c r="R750" i="3"/>
  <c r="T750" i="3" s="1"/>
  <c r="AE750" i="3" s="1"/>
  <c r="S750" i="3"/>
  <c r="U750" i="3" s="1"/>
  <c r="V750" i="3" s="1"/>
  <c r="P749" i="3"/>
  <c r="Q749" i="3"/>
  <c r="R749" i="3"/>
  <c r="T749" i="3" s="1"/>
  <c r="AE749" i="3" s="1"/>
  <c r="S749" i="3"/>
  <c r="U749" i="3" s="1"/>
  <c r="V749" i="3" s="1"/>
  <c r="P748" i="3"/>
  <c r="Q748" i="3"/>
  <c r="R748" i="3"/>
  <c r="T748" i="3" s="1"/>
  <c r="AE748" i="3" s="1"/>
  <c r="S748" i="3"/>
  <c r="U748" i="3" s="1"/>
  <c r="V748" i="3" s="1"/>
  <c r="P747" i="3"/>
  <c r="Q747" i="3"/>
  <c r="R747" i="3"/>
  <c r="T747" i="3" s="1"/>
  <c r="AE747" i="3" s="1"/>
  <c r="S747" i="3"/>
  <c r="U747" i="3" s="1"/>
  <c r="V747" i="3" s="1"/>
  <c r="P746" i="3"/>
  <c r="Q746" i="3"/>
  <c r="R746" i="3"/>
  <c r="T746" i="3" s="1"/>
  <c r="AE746" i="3" s="1"/>
  <c r="S746" i="3"/>
  <c r="U746" i="3" s="1"/>
  <c r="V746" i="3" s="1"/>
  <c r="P745" i="3"/>
  <c r="Q745" i="3"/>
  <c r="R745" i="3"/>
  <c r="T745" i="3" s="1"/>
  <c r="AE745" i="3" s="1"/>
  <c r="S745" i="3"/>
  <c r="U745" i="3" s="1"/>
  <c r="V745" i="3" s="1"/>
  <c r="P744" i="3"/>
  <c r="Q744" i="3"/>
  <c r="R744" i="3"/>
  <c r="T744" i="3" s="1"/>
  <c r="AE744" i="3" s="1"/>
  <c r="S744" i="3"/>
  <c r="U744" i="3" s="1"/>
  <c r="V744" i="3" s="1"/>
  <c r="P743" i="3"/>
  <c r="Q743" i="3"/>
  <c r="R743" i="3"/>
  <c r="T743" i="3" s="1"/>
  <c r="AE743" i="3" s="1"/>
  <c r="S743" i="3"/>
  <c r="U743" i="3" s="1"/>
  <c r="V743" i="3" s="1"/>
  <c r="P742" i="3"/>
  <c r="Q742" i="3"/>
  <c r="R742" i="3"/>
  <c r="T742" i="3" s="1"/>
  <c r="AE742" i="3" s="1"/>
  <c r="S742" i="3"/>
  <c r="U742" i="3" s="1"/>
  <c r="V742" i="3" s="1"/>
  <c r="P741" i="3"/>
  <c r="Q741" i="3"/>
  <c r="R741" i="3"/>
  <c r="T741" i="3" s="1"/>
  <c r="AE741" i="3" s="1"/>
  <c r="S741" i="3"/>
  <c r="U741" i="3" s="1"/>
  <c r="V741" i="3" s="1"/>
  <c r="P740" i="3"/>
  <c r="Q740" i="3"/>
  <c r="R740" i="3"/>
  <c r="T740" i="3" s="1"/>
  <c r="S740" i="3"/>
  <c r="U740" i="3" s="1"/>
  <c r="P739" i="3"/>
  <c r="Q739" i="3"/>
  <c r="R739" i="3"/>
  <c r="T739" i="3" s="1"/>
  <c r="AE739" i="3" s="1"/>
  <c r="S739" i="3"/>
  <c r="U739" i="3" s="1"/>
  <c r="V739" i="3" s="1"/>
  <c r="P738" i="3"/>
  <c r="Q738" i="3"/>
  <c r="R738" i="3"/>
  <c r="T738" i="3" s="1"/>
  <c r="S738" i="3"/>
  <c r="U738" i="3" s="1"/>
  <c r="P737" i="3"/>
  <c r="Q737" i="3"/>
  <c r="R737" i="3"/>
  <c r="T737" i="3" s="1"/>
  <c r="AE737" i="3" s="1"/>
  <c r="S737" i="3"/>
  <c r="U737" i="3" s="1"/>
  <c r="V737" i="3" s="1"/>
  <c r="P736" i="3"/>
  <c r="Q736" i="3"/>
  <c r="R736" i="3"/>
  <c r="T736" i="3" s="1"/>
  <c r="AE736" i="3" s="1"/>
  <c r="S736" i="3"/>
  <c r="U736" i="3" s="1"/>
  <c r="V736" i="3" s="1"/>
  <c r="P735" i="3"/>
  <c r="Q735" i="3"/>
  <c r="R735" i="3"/>
  <c r="T735" i="3" s="1"/>
  <c r="AE735" i="3" s="1"/>
  <c r="S735" i="3"/>
  <c r="U735" i="3" s="1"/>
  <c r="V735" i="3" s="1"/>
  <c r="P734" i="3"/>
  <c r="Q734" i="3"/>
  <c r="R734" i="3"/>
  <c r="T734" i="3" s="1"/>
  <c r="AE734" i="3" s="1"/>
  <c r="S734" i="3"/>
  <c r="U734" i="3" s="1"/>
  <c r="V734" i="3" s="1"/>
  <c r="P733" i="3"/>
  <c r="Q733" i="3"/>
  <c r="R733" i="3"/>
  <c r="T733" i="3" s="1"/>
  <c r="AE733" i="3" s="1"/>
  <c r="S733" i="3"/>
  <c r="U733" i="3" s="1"/>
  <c r="V733" i="3" s="1"/>
  <c r="P732" i="3"/>
  <c r="Q732" i="3"/>
  <c r="R732" i="3"/>
  <c r="T732" i="3" s="1"/>
  <c r="AE732" i="3" s="1"/>
  <c r="S732" i="3"/>
  <c r="U732" i="3" s="1"/>
  <c r="V732" i="3" s="1"/>
  <c r="P731" i="3"/>
  <c r="Q731" i="3"/>
  <c r="R731" i="3"/>
  <c r="T731" i="3" s="1"/>
  <c r="AE731" i="3" s="1"/>
  <c r="S731" i="3"/>
  <c r="U731" i="3" s="1"/>
  <c r="V731" i="3" s="1"/>
  <c r="P730" i="3"/>
  <c r="Q730" i="3"/>
  <c r="R730" i="3"/>
  <c r="T730" i="3" s="1"/>
  <c r="AE730" i="3" s="1"/>
  <c r="S730" i="3"/>
  <c r="U730" i="3" s="1"/>
  <c r="V730" i="3" s="1"/>
  <c r="P729" i="3"/>
  <c r="Q729" i="3"/>
  <c r="R729" i="3"/>
  <c r="T729" i="3" s="1"/>
  <c r="AE729" i="3" s="1"/>
  <c r="S729" i="3"/>
  <c r="U729" i="3" s="1"/>
  <c r="V729" i="3" s="1"/>
  <c r="P728" i="3"/>
  <c r="Q728" i="3"/>
  <c r="R728" i="3"/>
  <c r="T728" i="3" s="1"/>
  <c r="AE728" i="3" s="1"/>
  <c r="S728" i="3"/>
  <c r="U728" i="3" s="1"/>
  <c r="V728" i="3" s="1"/>
  <c r="P727" i="3"/>
  <c r="Q727" i="3"/>
  <c r="R727" i="3"/>
  <c r="T727" i="3" s="1"/>
  <c r="AE727" i="3" s="1"/>
  <c r="S727" i="3"/>
  <c r="U727" i="3" s="1"/>
  <c r="V727" i="3" s="1"/>
  <c r="P726" i="3"/>
  <c r="Q726" i="3"/>
  <c r="R726" i="3"/>
  <c r="T726" i="3" s="1"/>
  <c r="AE726" i="3" s="1"/>
  <c r="S726" i="3"/>
  <c r="U726" i="3" s="1"/>
  <c r="V726" i="3" s="1"/>
  <c r="P725" i="3"/>
  <c r="Q725" i="3"/>
  <c r="R725" i="3"/>
  <c r="T725" i="3" s="1"/>
  <c r="S725" i="3"/>
  <c r="U725" i="3" s="1"/>
  <c r="P724" i="3"/>
  <c r="Q724" i="3"/>
  <c r="R724" i="3"/>
  <c r="T724" i="3" s="1"/>
  <c r="AE724" i="3" s="1"/>
  <c r="S724" i="3"/>
  <c r="U724" i="3" s="1"/>
  <c r="V724" i="3" s="1"/>
  <c r="P723" i="3"/>
  <c r="Q723" i="3"/>
  <c r="R723" i="3"/>
  <c r="T723" i="3" s="1"/>
  <c r="S723" i="3"/>
  <c r="U723" i="3" s="1"/>
  <c r="P722" i="3"/>
  <c r="Q722" i="3"/>
  <c r="R722" i="3"/>
  <c r="T722" i="3" s="1"/>
  <c r="S722" i="3"/>
  <c r="U722" i="3" s="1"/>
  <c r="P721" i="3"/>
  <c r="Q721" i="3"/>
  <c r="R721" i="3"/>
  <c r="T721" i="3" s="1"/>
  <c r="AE721" i="3" s="1"/>
  <c r="S721" i="3"/>
  <c r="U721" i="3" s="1"/>
  <c r="V721" i="3" s="1"/>
  <c r="P720" i="3"/>
  <c r="Q720" i="3"/>
  <c r="R720" i="3"/>
  <c r="T720" i="3" s="1"/>
  <c r="AE720" i="3" s="1"/>
  <c r="S720" i="3"/>
  <c r="U720" i="3" s="1"/>
  <c r="V720" i="3" s="1"/>
  <c r="P719" i="3"/>
  <c r="Q719" i="3"/>
  <c r="R719" i="3"/>
  <c r="T719" i="3" s="1"/>
  <c r="AE719" i="3" s="1"/>
  <c r="S719" i="3"/>
  <c r="U719" i="3" s="1"/>
  <c r="V719" i="3" s="1"/>
  <c r="P718" i="3"/>
  <c r="Q718" i="3"/>
  <c r="R718" i="3"/>
  <c r="T718" i="3" s="1"/>
  <c r="AE718" i="3" s="1"/>
  <c r="S718" i="3"/>
  <c r="U718" i="3" s="1"/>
  <c r="V718" i="3" s="1"/>
  <c r="P717" i="3"/>
  <c r="Q717" i="3"/>
  <c r="R717" i="3"/>
  <c r="T717" i="3" s="1"/>
  <c r="AE717" i="3" s="1"/>
  <c r="S717" i="3"/>
  <c r="U717" i="3" s="1"/>
  <c r="V717" i="3" s="1"/>
  <c r="P716" i="3"/>
  <c r="Q716" i="3"/>
  <c r="R716" i="3"/>
  <c r="T716" i="3" s="1"/>
  <c r="AE716" i="3" s="1"/>
  <c r="S716" i="3"/>
  <c r="U716" i="3" s="1"/>
  <c r="V716" i="3" s="1"/>
  <c r="P715" i="3"/>
  <c r="Q715" i="3"/>
  <c r="R715" i="3"/>
  <c r="T715" i="3" s="1"/>
  <c r="AE715" i="3" s="1"/>
  <c r="S715" i="3"/>
  <c r="U715" i="3" s="1"/>
  <c r="V715" i="3" s="1"/>
  <c r="P714" i="3"/>
  <c r="Q714" i="3"/>
  <c r="R714" i="3"/>
  <c r="T714" i="3" s="1"/>
  <c r="AE714" i="3" s="1"/>
  <c r="S714" i="3"/>
  <c r="U714" i="3" s="1"/>
  <c r="V714" i="3" s="1"/>
  <c r="P713" i="3"/>
  <c r="Q713" i="3"/>
  <c r="R713" i="3"/>
  <c r="T713" i="3" s="1"/>
  <c r="AE713" i="3" s="1"/>
  <c r="S713" i="3"/>
  <c r="U713" i="3" s="1"/>
  <c r="V713" i="3" s="1"/>
  <c r="P712" i="3"/>
  <c r="Q712" i="3"/>
  <c r="R712" i="3"/>
  <c r="T712" i="3" s="1"/>
  <c r="AE712" i="3" s="1"/>
  <c r="S712" i="3"/>
  <c r="U712" i="3" s="1"/>
  <c r="V712" i="3" s="1"/>
  <c r="P711" i="3"/>
  <c r="Q711" i="3"/>
  <c r="R711" i="3"/>
  <c r="T711" i="3" s="1"/>
  <c r="AE711" i="3" s="1"/>
  <c r="S711" i="3"/>
  <c r="U711" i="3" s="1"/>
  <c r="V711" i="3" s="1"/>
  <c r="P710" i="3"/>
  <c r="Q710" i="3"/>
  <c r="R710" i="3"/>
  <c r="T710" i="3" s="1"/>
  <c r="S710" i="3"/>
  <c r="U710" i="3" s="1"/>
  <c r="P709" i="3"/>
  <c r="Q709" i="3"/>
  <c r="R709" i="3"/>
  <c r="T709" i="3" s="1"/>
  <c r="AE709" i="3" s="1"/>
  <c r="S709" i="3"/>
  <c r="U709" i="3" s="1"/>
  <c r="V709" i="3" s="1"/>
  <c r="P708" i="3"/>
  <c r="Q708" i="3"/>
  <c r="R708" i="3"/>
  <c r="T708" i="3" s="1"/>
  <c r="S708" i="3"/>
  <c r="U708" i="3" s="1"/>
  <c r="P707" i="3"/>
  <c r="Q707" i="3"/>
  <c r="R707" i="3"/>
  <c r="T707" i="3" s="1"/>
  <c r="S707" i="3"/>
  <c r="U707" i="3" s="1"/>
  <c r="P706" i="3"/>
  <c r="Q706" i="3"/>
  <c r="R706" i="3"/>
  <c r="T706" i="3" s="1"/>
  <c r="S706" i="3"/>
  <c r="U706" i="3" s="1"/>
  <c r="AO706" i="3" s="1"/>
  <c r="W706" i="3" s="1"/>
  <c r="AF706" i="3" s="1"/>
  <c r="P705" i="3"/>
  <c r="Q705" i="3"/>
  <c r="R705" i="3"/>
  <c r="T705" i="3" s="1"/>
  <c r="S705" i="3"/>
  <c r="U705" i="3" s="1"/>
  <c r="AO705" i="3" s="1"/>
  <c r="W705" i="3" s="1"/>
  <c r="AF705" i="3" s="1"/>
  <c r="P704" i="3"/>
  <c r="Q704" i="3"/>
  <c r="R704" i="3"/>
  <c r="T704" i="3" s="1"/>
  <c r="P703" i="3"/>
  <c r="Q703" i="3"/>
  <c r="R703" i="3"/>
  <c r="T703" i="3" s="1"/>
  <c r="S703" i="3"/>
  <c r="U703" i="3" s="1"/>
  <c r="AO703" i="3" s="1"/>
  <c r="W703" i="3" s="1"/>
  <c r="AF703" i="3" s="1"/>
  <c r="P702" i="3"/>
  <c r="Q702" i="3"/>
  <c r="R702" i="3"/>
  <c r="T702" i="3" s="1"/>
  <c r="S702" i="3"/>
  <c r="U702" i="3" s="1"/>
  <c r="AO702" i="3" s="1"/>
  <c r="W702" i="3" s="1"/>
  <c r="AF702" i="3" s="1"/>
  <c r="P701" i="3"/>
  <c r="Q701" i="3"/>
  <c r="R701" i="3"/>
  <c r="T701" i="3" s="1"/>
  <c r="P700" i="3"/>
  <c r="Q700" i="3"/>
  <c r="R700" i="3"/>
  <c r="T700" i="3" s="1"/>
  <c r="S700" i="3"/>
  <c r="U700" i="3" s="1"/>
  <c r="AO700" i="3" s="1"/>
  <c r="W700" i="3" s="1"/>
  <c r="AF700" i="3" s="1"/>
  <c r="P699" i="3"/>
  <c r="Q699" i="3"/>
  <c r="R699" i="3"/>
  <c r="T699" i="3" s="1"/>
  <c r="S699" i="3"/>
  <c r="U699" i="3" s="1"/>
  <c r="P698" i="3"/>
  <c r="Q698" i="3"/>
  <c r="R698" i="3"/>
  <c r="T698" i="3" s="1"/>
  <c r="S698" i="3"/>
  <c r="U698" i="3" s="1"/>
  <c r="AO698" i="3" s="1"/>
  <c r="W698" i="3" s="1"/>
  <c r="AF698" i="3" s="1"/>
  <c r="P697" i="3"/>
  <c r="Q697" i="3"/>
  <c r="R697" i="3"/>
  <c r="T697" i="3" s="1"/>
  <c r="S697" i="3"/>
  <c r="U697" i="3" s="1"/>
  <c r="AO697" i="3" s="1"/>
  <c r="W697" i="3" s="1"/>
  <c r="AF697" i="3" s="1"/>
  <c r="P696" i="3"/>
  <c r="Q696" i="3"/>
  <c r="R696" i="3"/>
  <c r="T696" i="3" s="1"/>
  <c r="S696" i="3"/>
  <c r="U696" i="3" s="1"/>
  <c r="AO696" i="3" s="1"/>
  <c r="W696" i="3" s="1"/>
  <c r="AF696" i="3" s="1"/>
  <c r="P695" i="3"/>
  <c r="Q695" i="3"/>
  <c r="R695" i="3"/>
  <c r="T695" i="3" s="1"/>
  <c r="S695" i="3"/>
  <c r="U695" i="3" s="1"/>
  <c r="P694" i="3"/>
  <c r="Q694" i="3"/>
  <c r="R694" i="3"/>
  <c r="T694" i="3" s="1"/>
  <c r="S694" i="3"/>
  <c r="U694" i="3" s="1"/>
  <c r="P693" i="3"/>
  <c r="Q693" i="3"/>
  <c r="R693" i="3"/>
  <c r="T693" i="3" s="1"/>
  <c r="S693" i="3"/>
  <c r="U693" i="3" s="1"/>
  <c r="P692" i="3"/>
  <c r="Q692" i="3"/>
  <c r="R692" i="3"/>
  <c r="T692" i="3" s="1"/>
  <c r="S692" i="3"/>
  <c r="U692" i="3" s="1"/>
  <c r="P691" i="3"/>
  <c r="Q691" i="3"/>
  <c r="R691" i="3"/>
  <c r="T691" i="3" s="1"/>
  <c r="S691" i="3"/>
  <c r="U691" i="3" s="1"/>
  <c r="P690" i="3"/>
  <c r="Q690" i="3"/>
  <c r="R690" i="3"/>
  <c r="T690" i="3" s="1"/>
  <c r="S690" i="3"/>
  <c r="U690" i="3" s="1"/>
  <c r="P689" i="3"/>
  <c r="Q689" i="3"/>
  <c r="R689" i="3"/>
  <c r="T689" i="3" s="1"/>
  <c r="P688" i="3"/>
  <c r="Q688" i="3"/>
  <c r="R688" i="3"/>
  <c r="T688" i="3" s="1"/>
  <c r="S688" i="3"/>
  <c r="U688" i="3" s="1"/>
  <c r="P687" i="3"/>
  <c r="Q687" i="3"/>
  <c r="R687" i="3"/>
  <c r="T687" i="3" s="1"/>
  <c r="S687" i="3"/>
  <c r="U687" i="3" s="1"/>
  <c r="P686" i="3"/>
  <c r="Q686" i="3"/>
  <c r="R686" i="3"/>
  <c r="T686" i="3" s="1"/>
  <c r="P685" i="3"/>
  <c r="Q685" i="3"/>
  <c r="R685" i="3"/>
  <c r="T685" i="3" s="1"/>
  <c r="S685" i="3"/>
  <c r="U685" i="3" s="1"/>
  <c r="P684" i="3"/>
  <c r="Q684" i="3"/>
  <c r="R684" i="3"/>
  <c r="T684" i="3" s="1"/>
  <c r="S684" i="3"/>
  <c r="U684" i="3" s="1"/>
  <c r="P683" i="3"/>
  <c r="Q683" i="3"/>
  <c r="R683" i="3"/>
  <c r="T683" i="3" s="1"/>
  <c r="S683" i="3"/>
  <c r="U683" i="3" s="1"/>
  <c r="P682" i="3"/>
  <c r="Q682" i="3"/>
  <c r="R682" i="3"/>
  <c r="T682" i="3" s="1"/>
  <c r="S682" i="3"/>
  <c r="U682" i="3" s="1"/>
  <c r="P681" i="3"/>
  <c r="Q681" i="3"/>
  <c r="R681" i="3"/>
  <c r="T681" i="3" s="1"/>
  <c r="S681" i="3"/>
  <c r="U681" i="3" s="1"/>
  <c r="P680" i="3"/>
  <c r="Q680" i="3"/>
  <c r="R680" i="3"/>
  <c r="T680" i="3" s="1"/>
  <c r="S680" i="3"/>
  <c r="U680" i="3" s="1"/>
  <c r="P679" i="3"/>
  <c r="Q679" i="3"/>
  <c r="R679" i="3"/>
  <c r="T679" i="3" s="1"/>
  <c r="S679" i="3"/>
  <c r="U679" i="3" s="1"/>
  <c r="P678" i="3"/>
  <c r="Q678" i="3"/>
  <c r="R678" i="3"/>
  <c r="T678" i="3" s="1"/>
  <c r="S678" i="3"/>
  <c r="U678" i="3" s="1"/>
  <c r="P677" i="3"/>
  <c r="Q677" i="3"/>
  <c r="R677" i="3"/>
  <c r="T677" i="3" s="1"/>
  <c r="AE677" i="3" s="1"/>
  <c r="S677" i="3"/>
  <c r="U677" i="3" s="1"/>
  <c r="V677" i="3" s="1"/>
  <c r="P676" i="3"/>
  <c r="Q676" i="3"/>
  <c r="R676" i="3"/>
  <c r="T676" i="3" s="1"/>
  <c r="S676" i="3"/>
  <c r="U676" i="3" s="1"/>
  <c r="AO676" i="3" s="1"/>
  <c r="W676" i="3" s="1"/>
  <c r="AF676" i="3" s="1"/>
  <c r="P675" i="3"/>
  <c r="Q675" i="3"/>
  <c r="R675" i="3"/>
  <c r="T675" i="3" s="1"/>
  <c r="S675" i="3"/>
  <c r="U675" i="3" s="1"/>
  <c r="AO675" i="3" s="1"/>
  <c r="W675" i="3" s="1"/>
  <c r="AF675" i="3" s="1"/>
  <c r="P674" i="3"/>
  <c r="Q674" i="3"/>
  <c r="R674" i="3"/>
  <c r="T674" i="3" s="1"/>
  <c r="AE674" i="3" s="1"/>
  <c r="P673" i="3"/>
  <c r="Q673" i="3"/>
  <c r="R673" i="3"/>
  <c r="T673" i="3" s="1"/>
  <c r="S673" i="3"/>
  <c r="U673" i="3" s="1"/>
  <c r="AO673" i="3" s="1"/>
  <c r="W673" i="3" s="1"/>
  <c r="AF673" i="3" s="1"/>
  <c r="P672" i="3"/>
  <c r="Q672" i="3"/>
  <c r="R672" i="3"/>
  <c r="T672" i="3" s="1"/>
  <c r="S672" i="3"/>
  <c r="U672" i="3" s="1"/>
  <c r="P671" i="3"/>
  <c r="Q671" i="3"/>
  <c r="R671" i="3"/>
  <c r="T671" i="3" s="1"/>
  <c r="AE671" i="3" s="1"/>
  <c r="R670" i="3"/>
  <c r="T670" i="3" s="1"/>
  <c r="P670" i="3"/>
  <c r="S670" i="3"/>
  <c r="U670" i="3" s="1"/>
  <c r="AO670" i="3" s="1"/>
  <c r="W670" i="3" s="1"/>
  <c r="AF670" i="3" s="1"/>
  <c r="Q670" i="3"/>
  <c r="P669" i="3"/>
  <c r="S669" i="3"/>
  <c r="U669" i="3" s="1"/>
  <c r="AO669" i="3" s="1"/>
  <c r="W669" i="3" s="1"/>
  <c r="AF669" i="3" s="1"/>
  <c r="Q669" i="3"/>
  <c r="R669" i="3"/>
  <c r="T669" i="3" s="1"/>
  <c r="AE669" i="3" s="1"/>
  <c r="P668" i="3"/>
  <c r="R668" i="3"/>
  <c r="T668" i="3" s="1"/>
  <c r="Q668" i="3"/>
  <c r="S668" i="3"/>
  <c r="U668" i="3" s="1"/>
  <c r="AO668" i="3" s="1"/>
  <c r="W668" i="3" s="1"/>
  <c r="AF668" i="3" s="1"/>
  <c r="P667" i="3"/>
  <c r="S667" i="3"/>
  <c r="U667" i="3" s="1"/>
  <c r="Q667" i="3"/>
  <c r="R667" i="3"/>
  <c r="T667" i="3" s="1"/>
  <c r="P666" i="3"/>
  <c r="S666" i="3"/>
  <c r="U666" i="3" s="1"/>
  <c r="AO666" i="3" s="1"/>
  <c r="W666" i="3" s="1"/>
  <c r="AF666" i="3" s="1"/>
  <c r="Q666" i="3"/>
  <c r="R666" i="3"/>
  <c r="T666" i="3" s="1"/>
  <c r="AE666" i="3" s="1"/>
  <c r="R665" i="3"/>
  <c r="T665" i="3" s="1"/>
  <c r="P665" i="3"/>
  <c r="Q665" i="3"/>
  <c r="S665" i="3"/>
  <c r="U665" i="3" s="1"/>
  <c r="AO665" i="3" s="1"/>
  <c r="W665" i="3" s="1"/>
  <c r="AF665" i="3" s="1"/>
  <c r="S664" i="3"/>
  <c r="U664" i="3" s="1"/>
  <c r="AO664" i="3" s="1"/>
  <c r="W664" i="3" s="1"/>
  <c r="AF664" i="3" s="1"/>
  <c r="Q664" i="3"/>
  <c r="P664" i="3"/>
  <c r="R664" i="3"/>
  <c r="T664" i="3" s="1"/>
  <c r="Q663" i="3"/>
  <c r="P663" i="3"/>
  <c r="S663" i="3"/>
  <c r="U663" i="3" s="1"/>
  <c r="AO663" i="3" s="1"/>
  <c r="W663" i="3" s="1"/>
  <c r="AF663" i="3" s="1"/>
  <c r="R663" i="3"/>
  <c r="T663" i="3" s="1"/>
  <c r="AE663" i="3" s="1"/>
  <c r="Q662" i="3"/>
  <c r="S662" i="3"/>
  <c r="U662" i="3" s="1"/>
  <c r="P662" i="3"/>
  <c r="R662" i="3"/>
  <c r="T662" i="3" s="1"/>
  <c r="Q661" i="3"/>
  <c r="S661" i="3"/>
  <c r="U661" i="3" s="1"/>
  <c r="AO661" i="3" s="1"/>
  <c r="W661" i="3" s="1"/>
  <c r="AF661" i="3" s="1"/>
  <c r="P661" i="3"/>
  <c r="R661" i="3"/>
  <c r="T661" i="3" s="1"/>
  <c r="P660" i="3"/>
  <c r="S660" i="3"/>
  <c r="U660" i="3" s="1"/>
  <c r="V660" i="3" s="1"/>
  <c r="R660" i="3"/>
  <c r="T660" i="3" s="1"/>
  <c r="AE660" i="3" s="1"/>
  <c r="Q660" i="3"/>
  <c r="V659" i="3"/>
  <c r="AF659" i="3"/>
  <c r="P659" i="3"/>
  <c r="Q659" i="3"/>
  <c r="R659" i="3"/>
  <c r="T659" i="3" s="1"/>
  <c r="AE659" i="3" s="1"/>
  <c r="R658" i="3"/>
  <c r="T658" i="3" s="1"/>
  <c r="P658" i="3"/>
  <c r="Q658" i="3"/>
  <c r="S658" i="3"/>
  <c r="U658" i="3" s="1"/>
  <c r="AO658" i="3" s="1"/>
  <c r="W658" i="3" s="1"/>
  <c r="AF658" i="3" s="1"/>
  <c r="P657" i="3"/>
  <c r="S657" i="3"/>
  <c r="U657" i="3" s="1"/>
  <c r="Q657" i="3"/>
  <c r="R657" i="3"/>
  <c r="T657" i="3" s="1"/>
  <c r="P656" i="3"/>
  <c r="R656" i="3"/>
  <c r="T656" i="3" s="1"/>
  <c r="Q656" i="3"/>
  <c r="S655" i="3"/>
  <c r="U655" i="3" s="1"/>
  <c r="AO655" i="3" s="1"/>
  <c r="W655" i="3" s="1"/>
  <c r="AF655" i="3" s="1"/>
  <c r="Q655" i="3"/>
  <c r="P655" i="3"/>
  <c r="R655" i="3"/>
  <c r="T655" i="3" s="1"/>
  <c r="AE655" i="3" s="1"/>
  <c r="Q654" i="3"/>
  <c r="R654" i="3"/>
  <c r="T654" i="3" s="1"/>
  <c r="P654" i="3"/>
  <c r="S654" i="3"/>
  <c r="U654" i="3" s="1"/>
  <c r="R653" i="3"/>
  <c r="T653" i="3" s="1"/>
  <c r="P653" i="3"/>
  <c r="S653" i="3"/>
  <c r="U653" i="3" s="1"/>
  <c r="AO653" i="3" s="1"/>
  <c r="W653" i="3" s="1"/>
  <c r="AF653" i="3" s="1"/>
  <c r="Q653" i="3"/>
  <c r="P652" i="3"/>
  <c r="S652" i="3"/>
  <c r="U652" i="3" s="1"/>
  <c r="AO652" i="3" s="1"/>
  <c r="W652" i="3" s="1"/>
  <c r="AF652" i="3" s="1"/>
  <c r="R652" i="3"/>
  <c r="T652" i="3" s="1"/>
  <c r="AE652" i="3" s="1"/>
  <c r="Q652" i="3"/>
  <c r="Q651" i="3"/>
  <c r="P651" i="3"/>
  <c r="S651" i="3"/>
  <c r="U651" i="3" s="1"/>
  <c r="AO651" i="3" s="1"/>
  <c r="W651" i="3" s="1"/>
  <c r="AF651" i="3" s="1"/>
  <c r="R651" i="3"/>
  <c r="T651" i="3" s="1"/>
  <c r="AE651" i="3" s="1"/>
  <c r="R650" i="3"/>
  <c r="T650" i="3" s="1"/>
  <c r="P650" i="3"/>
  <c r="S650" i="3"/>
  <c r="U650" i="3" s="1"/>
  <c r="AO650" i="3" s="1"/>
  <c r="W650" i="3" s="1"/>
  <c r="AF650" i="3" s="1"/>
  <c r="Q650" i="3"/>
  <c r="P649" i="3"/>
  <c r="R649" i="3"/>
  <c r="T649" i="3" s="1"/>
  <c r="AE649" i="3" s="1"/>
  <c r="S649" i="3"/>
  <c r="U649" i="3" s="1"/>
  <c r="V649" i="3" s="1"/>
  <c r="Q649" i="3"/>
  <c r="R648" i="3"/>
  <c r="T648" i="3" s="1"/>
  <c r="P648" i="3"/>
  <c r="S648" i="3"/>
  <c r="U648" i="3" s="1"/>
  <c r="AO648" i="3" s="1"/>
  <c r="W648" i="3" s="1"/>
  <c r="AF648" i="3" s="1"/>
  <c r="Q648" i="3"/>
  <c r="P647" i="3"/>
  <c r="S647" i="3"/>
  <c r="U647" i="3" s="1"/>
  <c r="Q647" i="3"/>
  <c r="R647" i="3"/>
  <c r="T647" i="3" s="1"/>
  <c r="P646" i="3"/>
  <c r="S646" i="3"/>
  <c r="U646" i="3" s="1"/>
  <c r="Q646" i="3"/>
  <c r="R646" i="3"/>
  <c r="T646" i="3" s="1"/>
  <c r="Q645" i="3"/>
  <c r="R645" i="3"/>
  <c r="T645" i="3" s="1"/>
  <c r="P645" i="3"/>
  <c r="S645" i="3"/>
  <c r="U645" i="3" s="1"/>
  <c r="P644" i="3"/>
  <c r="Q644" i="3"/>
  <c r="R644" i="3"/>
  <c r="T644" i="3" s="1"/>
  <c r="Q643" i="3"/>
  <c r="R643" i="3"/>
  <c r="T643" i="3" s="1"/>
  <c r="P643" i="3"/>
  <c r="S643" i="3"/>
  <c r="U643" i="3" s="1"/>
  <c r="Q642" i="3"/>
  <c r="S642" i="3"/>
  <c r="U642" i="3" s="1"/>
  <c r="P642" i="3"/>
  <c r="R642" i="3"/>
  <c r="T642" i="3" s="1"/>
  <c r="P641" i="3"/>
  <c r="Q641" i="3"/>
  <c r="R641" i="3"/>
  <c r="T641" i="3" s="1"/>
  <c r="P640" i="3"/>
  <c r="Q640" i="3"/>
  <c r="R640" i="3"/>
  <c r="T640" i="3" s="1"/>
  <c r="S640" i="3"/>
  <c r="U640" i="3" s="1"/>
  <c r="P639" i="3"/>
  <c r="S639" i="3"/>
  <c r="U639" i="3" s="1"/>
  <c r="R639" i="3"/>
  <c r="T639" i="3" s="1"/>
  <c r="Q639" i="3"/>
  <c r="Q638" i="3"/>
  <c r="P638" i="3"/>
  <c r="S638" i="3"/>
  <c r="U638" i="3" s="1"/>
  <c r="R638" i="3"/>
  <c r="T638" i="3" s="1"/>
  <c r="S637" i="3"/>
  <c r="U637" i="3" s="1"/>
  <c r="Q637" i="3"/>
  <c r="P637" i="3"/>
  <c r="R637" i="3"/>
  <c r="T637" i="3" s="1"/>
  <c r="R636" i="3"/>
  <c r="T636" i="3" s="1"/>
  <c r="Q636" i="3"/>
  <c r="P636" i="3"/>
  <c r="S636" i="3"/>
  <c r="U636" i="3" s="1"/>
  <c r="Q635" i="3"/>
  <c r="P635" i="3"/>
  <c r="S635" i="3"/>
  <c r="U635" i="3" s="1"/>
  <c r="R635" i="3"/>
  <c r="T635" i="3" s="1"/>
  <c r="Q634" i="3"/>
  <c r="S634" i="3"/>
  <c r="U634" i="3" s="1"/>
  <c r="P634" i="3"/>
  <c r="R634" i="3"/>
  <c r="T634" i="3" s="1"/>
  <c r="R633" i="3"/>
  <c r="T633" i="3" s="1"/>
  <c r="P633" i="3"/>
  <c r="Q633" i="3"/>
  <c r="S633" i="3"/>
  <c r="U633" i="3" s="1"/>
  <c r="R632" i="3"/>
  <c r="T632" i="3" s="1"/>
  <c r="AE632" i="3" s="1"/>
  <c r="P632" i="3"/>
  <c r="S632" i="3"/>
  <c r="U632" i="3" s="1"/>
  <c r="V632" i="3" s="1"/>
  <c r="Q632" i="3"/>
  <c r="Q631" i="3"/>
  <c r="P631" i="3"/>
  <c r="S631" i="3"/>
  <c r="U631" i="3" s="1"/>
  <c r="AO631" i="3" s="1"/>
  <c r="W631" i="3" s="1"/>
  <c r="AF631" i="3" s="1"/>
  <c r="R631" i="3"/>
  <c r="T631" i="3" s="1"/>
  <c r="AE631" i="3" s="1"/>
  <c r="R630" i="3"/>
  <c r="T630" i="3" s="1"/>
  <c r="S630" i="3"/>
  <c r="U630" i="3" s="1"/>
  <c r="AO630" i="3" s="1"/>
  <c r="W630" i="3" s="1"/>
  <c r="AF630" i="3" s="1"/>
  <c r="P630" i="3"/>
  <c r="Q630" i="3"/>
  <c r="P629" i="3"/>
  <c r="R629" i="3"/>
  <c r="T629" i="3" s="1"/>
  <c r="AE629" i="3" s="1"/>
  <c r="Q629" i="3"/>
  <c r="P628" i="3"/>
  <c r="R628" i="3"/>
  <c r="T628" i="3" s="1"/>
  <c r="Q628" i="3"/>
  <c r="S628" i="3"/>
  <c r="U628" i="3" s="1"/>
  <c r="AO628" i="3" s="1"/>
  <c r="W628" i="3" s="1"/>
  <c r="AF628" i="3" s="1"/>
  <c r="Q627" i="3"/>
  <c r="P627" i="3"/>
  <c r="R627" i="3"/>
  <c r="T627" i="3" s="1"/>
  <c r="S627" i="3"/>
  <c r="U627" i="3" s="1"/>
  <c r="P626" i="3"/>
  <c r="R626" i="3"/>
  <c r="T626" i="3" s="1"/>
  <c r="Q626" i="3"/>
  <c r="R625" i="3"/>
  <c r="T625" i="3" s="1"/>
  <c r="P625" i="3"/>
  <c r="S625" i="3"/>
  <c r="U625" i="3" s="1"/>
  <c r="AO625" i="3" s="1"/>
  <c r="W625" i="3" s="1"/>
  <c r="AF625" i="3" s="1"/>
  <c r="Q625" i="3"/>
  <c r="P624" i="3"/>
  <c r="Q624" i="3"/>
  <c r="R624" i="3"/>
  <c r="T624" i="3" s="1"/>
  <c r="S624" i="3"/>
  <c r="U624" i="3" s="1"/>
  <c r="R623" i="3"/>
  <c r="T623" i="3" s="1"/>
  <c r="Q623" i="3"/>
  <c r="P623" i="3"/>
  <c r="S623" i="3"/>
  <c r="U623" i="3" s="1"/>
  <c r="AO623" i="3" s="1"/>
  <c r="W623" i="3" s="1"/>
  <c r="AF623" i="3" s="1"/>
  <c r="P622" i="3"/>
  <c r="S622" i="3"/>
  <c r="U622" i="3" s="1"/>
  <c r="R622" i="3"/>
  <c r="T622" i="3" s="1"/>
  <c r="Q622" i="3"/>
  <c r="Q621" i="3"/>
  <c r="P621" i="3"/>
  <c r="R621" i="3"/>
  <c r="T621" i="3" s="1"/>
  <c r="S621" i="3"/>
  <c r="U621" i="3" s="1"/>
  <c r="AO621" i="3" s="1"/>
  <c r="W621" i="3" s="1"/>
  <c r="AF621" i="3" s="1"/>
  <c r="X620" i="3"/>
  <c r="AQ620" i="3"/>
  <c r="P619" i="3"/>
  <c r="R619" i="3"/>
  <c r="T619" i="3" s="1"/>
  <c r="Q619" i="3"/>
  <c r="S619" i="3"/>
  <c r="U619" i="3" s="1"/>
  <c r="AO619" i="3" s="1"/>
  <c r="W619" i="3" s="1"/>
  <c r="AF619" i="3" s="1"/>
  <c r="Q618" i="3"/>
  <c r="R618" i="3"/>
  <c r="T618" i="3" s="1"/>
  <c r="P618" i="3"/>
  <c r="S618" i="3"/>
  <c r="U618" i="3" s="1"/>
  <c r="AO618" i="3" s="1"/>
  <c r="W618" i="3" s="1"/>
  <c r="AF618" i="3" s="1"/>
  <c r="Q617" i="3"/>
  <c r="S617" i="3"/>
  <c r="U617" i="3" s="1"/>
  <c r="V617" i="3" s="1"/>
  <c r="P617" i="3"/>
  <c r="R617" i="3"/>
  <c r="T617" i="3" s="1"/>
  <c r="AE617" i="3" s="1"/>
  <c r="P616" i="3"/>
  <c r="R616" i="3"/>
  <c r="T616" i="3" s="1"/>
  <c r="Q616" i="3"/>
  <c r="S616" i="3"/>
  <c r="U616" i="3" s="1"/>
  <c r="AO616" i="3" s="1"/>
  <c r="W616" i="3" s="1"/>
  <c r="AF616" i="3" s="1"/>
  <c r="Q615" i="3"/>
  <c r="R615" i="3"/>
  <c r="T615" i="3" s="1"/>
  <c r="P615" i="3"/>
  <c r="S615" i="3"/>
  <c r="U615" i="3" s="1"/>
  <c r="AO615" i="3" s="1"/>
  <c r="W615" i="3" s="1"/>
  <c r="AF615" i="3" s="1"/>
  <c r="P614" i="3"/>
  <c r="Q614" i="3"/>
  <c r="R614" i="3"/>
  <c r="T614" i="3" s="1"/>
  <c r="P613" i="3"/>
  <c r="R613" i="3"/>
  <c r="T613" i="3" s="1"/>
  <c r="Q613" i="3"/>
  <c r="S613" i="3"/>
  <c r="U613" i="3" s="1"/>
  <c r="AO613" i="3" s="1"/>
  <c r="W613" i="3" s="1"/>
  <c r="AF613" i="3" s="1"/>
  <c r="Q612" i="3"/>
  <c r="S612" i="3"/>
  <c r="U612" i="3" s="1"/>
  <c r="P612" i="3"/>
  <c r="R612" i="3"/>
  <c r="T612" i="3" s="1"/>
  <c r="Q611" i="3"/>
  <c r="R611" i="3"/>
  <c r="T611" i="3" s="1"/>
  <c r="P611" i="3"/>
  <c r="Q610" i="3"/>
  <c r="S610" i="3"/>
  <c r="U610" i="3" s="1"/>
  <c r="AO610" i="3" s="1"/>
  <c r="W610" i="3" s="1"/>
  <c r="AF610" i="3" s="1"/>
  <c r="P610" i="3"/>
  <c r="R610" i="3"/>
  <c r="T610" i="3" s="1"/>
  <c r="AE610" i="3" s="1"/>
  <c r="Q609" i="3"/>
  <c r="S609" i="3"/>
  <c r="U609" i="3" s="1"/>
  <c r="P609" i="3"/>
  <c r="R609" i="3"/>
  <c r="T609" i="3" s="1"/>
  <c r="P608" i="3"/>
  <c r="S608" i="3"/>
  <c r="U608" i="3" s="1"/>
  <c r="AO608" i="3" s="1"/>
  <c r="W608" i="3" s="1"/>
  <c r="AF608" i="3" s="1"/>
  <c r="Q608" i="3"/>
  <c r="R608" i="3"/>
  <c r="T608" i="3" s="1"/>
  <c r="AE608" i="3" s="1"/>
  <c r="P607" i="3"/>
  <c r="R607" i="3"/>
  <c r="T607" i="3" s="1"/>
  <c r="Q607" i="3"/>
  <c r="S607" i="3"/>
  <c r="U607" i="3" s="1"/>
  <c r="AO607" i="3" s="1"/>
  <c r="W607" i="3" s="1"/>
  <c r="AF607" i="3" s="1"/>
  <c r="S606" i="3"/>
  <c r="U606" i="3" s="1"/>
  <c r="AO606" i="3" s="1"/>
  <c r="W606" i="3" s="1"/>
  <c r="AF606" i="3" s="1"/>
  <c r="Q606" i="3"/>
  <c r="P606" i="3"/>
  <c r="R606" i="3"/>
  <c r="T606" i="3" s="1"/>
  <c r="AE606" i="3" s="1"/>
  <c r="R605" i="3"/>
  <c r="T605" i="3" s="1"/>
  <c r="P605" i="3"/>
  <c r="S605" i="3"/>
  <c r="U605" i="3" s="1"/>
  <c r="AO605" i="3" s="1"/>
  <c r="W605" i="3" s="1"/>
  <c r="AF605" i="3" s="1"/>
  <c r="Q605" i="3"/>
  <c r="Q604" i="3"/>
  <c r="R604" i="3"/>
  <c r="T604" i="3" s="1"/>
  <c r="P604" i="3"/>
  <c r="S604" i="3"/>
  <c r="U604" i="3" s="1"/>
  <c r="AO604" i="3" s="1"/>
  <c r="W604" i="3" s="1"/>
  <c r="AF604" i="3" s="1"/>
  <c r="R603" i="3"/>
  <c r="T603" i="3" s="1"/>
  <c r="Q603" i="3"/>
  <c r="P603" i="3"/>
  <c r="S603" i="3"/>
  <c r="U603" i="3" s="1"/>
  <c r="AO603" i="3" s="1"/>
  <c r="W603" i="3" s="1"/>
  <c r="AF603" i="3" s="1"/>
  <c r="Q602" i="3"/>
  <c r="P602" i="3"/>
  <c r="R602" i="3"/>
  <c r="T602" i="3" s="1"/>
  <c r="S602" i="3"/>
  <c r="U602" i="3" s="1"/>
  <c r="R601" i="3"/>
  <c r="T601" i="3" s="1"/>
  <c r="Q601" i="3"/>
  <c r="P601" i="3"/>
  <c r="S601" i="3"/>
  <c r="U601" i="3" s="1"/>
  <c r="AO601" i="3" s="1"/>
  <c r="W601" i="3" s="1"/>
  <c r="AF601" i="3" s="1"/>
  <c r="P600" i="3"/>
  <c r="S600" i="3"/>
  <c r="U600" i="3" s="1"/>
  <c r="AO600" i="3" s="1"/>
  <c r="W600" i="3" s="1"/>
  <c r="AF600" i="3" s="1"/>
  <c r="R600" i="3"/>
  <c r="T600" i="3" s="1"/>
  <c r="AE600" i="3" s="1"/>
  <c r="Q600" i="3"/>
  <c r="P599" i="3"/>
  <c r="R599" i="3"/>
  <c r="T599" i="3" s="1"/>
  <c r="AE599" i="3" s="1"/>
  <c r="Q599" i="3"/>
  <c r="Q598" i="3"/>
  <c r="R598" i="3"/>
  <c r="T598" i="3" s="1"/>
  <c r="P598" i="3"/>
  <c r="S598" i="3"/>
  <c r="U598" i="3" s="1"/>
  <c r="R597" i="3"/>
  <c r="T597" i="3" s="1"/>
  <c r="P597" i="3"/>
  <c r="Q597" i="3"/>
  <c r="S597" i="3"/>
  <c r="U597" i="3" s="1"/>
  <c r="P596" i="3"/>
  <c r="R596" i="3"/>
  <c r="T596" i="3" s="1"/>
  <c r="AE596" i="3" s="1"/>
  <c r="Q596" i="3"/>
  <c r="Q595" i="3"/>
  <c r="P595" i="3"/>
  <c r="R595" i="3"/>
  <c r="T595" i="3" s="1"/>
  <c r="AE595" i="3" s="1"/>
  <c r="S595" i="3"/>
  <c r="U595" i="3" s="1"/>
  <c r="V595" i="3" s="1"/>
  <c r="P594" i="3"/>
  <c r="S594" i="3"/>
  <c r="U594" i="3" s="1"/>
  <c r="V594" i="3" s="1"/>
  <c r="Q594" i="3"/>
  <c r="R594" i="3"/>
  <c r="T594" i="3" s="1"/>
  <c r="AE594" i="3" s="1"/>
  <c r="P593" i="3"/>
  <c r="S593" i="3"/>
  <c r="U593" i="3" s="1"/>
  <c r="R593" i="3"/>
  <c r="T593" i="3" s="1"/>
  <c r="Q593" i="3"/>
  <c r="Q592" i="3"/>
  <c r="S592" i="3"/>
  <c r="U592" i="3" s="1"/>
  <c r="AO592" i="3" s="1"/>
  <c r="W592" i="3" s="1"/>
  <c r="AF592" i="3" s="1"/>
  <c r="P592" i="3"/>
  <c r="R592" i="3"/>
  <c r="T592" i="3" s="1"/>
  <c r="AE592" i="3" s="1"/>
  <c r="R591" i="3"/>
  <c r="T591" i="3" s="1"/>
  <c r="P591" i="3"/>
  <c r="S591" i="3"/>
  <c r="U591" i="3" s="1"/>
  <c r="AO591" i="3" s="1"/>
  <c r="W591" i="3" s="1"/>
  <c r="AF591" i="3" s="1"/>
  <c r="Q591" i="3"/>
  <c r="S590" i="3"/>
  <c r="U590" i="3" s="1"/>
  <c r="V590" i="3" s="1"/>
  <c r="P590" i="3"/>
  <c r="R590" i="3"/>
  <c r="T590" i="3" s="1"/>
  <c r="AE590" i="3" s="1"/>
  <c r="Q590" i="3"/>
  <c r="Q589" i="3"/>
  <c r="P589" i="3"/>
  <c r="S589" i="3"/>
  <c r="U589" i="3" s="1"/>
  <c r="AO589" i="3" s="1"/>
  <c r="W589" i="3" s="1"/>
  <c r="AF589" i="3" s="1"/>
  <c r="R589" i="3"/>
  <c r="T589" i="3" s="1"/>
  <c r="AE589" i="3" s="1"/>
  <c r="R588" i="3"/>
  <c r="T588" i="3" s="1"/>
  <c r="AE588" i="3" s="1"/>
  <c r="P588" i="3"/>
  <c r="S588" i="3"/>
  <c r="U588" i="3" s="1"/>
  <c r="V588" i="3" s="1"/>
  <c r="Q588" i="3"/>
  <c r="P587" i="3"/>
  <c r="S587" i="3"/>
  <c r="U587" i="3" s="1"/>
  <c r="V587" i="3" s="1"/>
  <c r="Q587" i="3"/>
  <c r="R587" i="3"/>
  <c r="T587" i="3" s="1"/>
  <c r="AE587" i="3" s="1"/>
  <c r="R586" i="3"/>
  <c r="T586" i="3" s="1"/>
  <c r="Q586" i="3"/>
  <c r="P586" i="3"/>
  <c r="S586" i="3"/>
  <c r="U586" i="3" s="1"/>
  <c r="AO586" i="3" s="1"/>
  <c r="W586" i="3" s="1"/>
  <c r="AF586" i="3" s="1"/>
  <c r="P585" i="3"/>
  <c r="S585" i="3"/>
  <c r="U585" i="3" s="1"/>
  <c r="AO585" i="3" s="1"/>
  <c r="W585" i="3" s="1"/>
  <c r="AF585" i="3" s="1"/>
  <c r="R585" i="3"/>
  <c r="T585" i="3" s="1"/>
  <c r="AE585" i="3" s="1"/>
  <c r="Q585" i="3"/>
  <c r="Q584" i="3"/>
  <c r="R584" i="3"/>
  <c r="T584" i="3" s="1"/>
  <c r="AE584" i="3" s="1"/>
  <c r="P584" i="3"/>
  <c r="S584" i="3"/>
  <c r="U584" i="3" s="1"/>
  <c r="V584" i="3" s="1"/>
  <c r="R583" i="3"/>
  <c r="T583" i="3" s="1"/>
  <c r="S583" i="3"/>
  <c r="U583" i="3" s="1"/>
  <c r="P583" i="3"/>
  <c r="Q583" i="3"/>
  <c r="P582" i="3"/>
  <c r="S582" i="3"/>
  <c r="U582" i="3" s="1"/>
  <c r="R582" i="3"/>
  <c r="T582" i="3" s="1"/>
  <c r="Q582" i="3"/>
  <c r="Q581" i="3"/>
  <c r="P581" i="3"/>
  <c r="R581" i="3"/>
  <c r="T581" i="3" s="1"/>
  <c r="AE581" i="3" s="1"/>
  <c r="P580" i="3"/>
  <c r="R580" i="3"/>
  <c r="T580" i="3" s="1"/>
  <c r="AE580" i="3" s="1"/>
  <c r="Q580" i="3"/>
  <c r="S580" i="3"/>
  <c r="U580" i="3" s="1"/>
  <c r="V580" i="3" s="1"/>
  <c r="R579" i="3"/>
  <c r="T579" i="3" s="1"/>
  <c r="P579" i="3"/>
  <c r="S579" i="3"/>
  <c r="U579" i="3" s="1"/>
  <c r="Q579" i="3"/>
  <c r="P578" i="3"/>
  <c r="S578" i="3"/>
  <c r="U578" i="3" s="1"/>
  <c r="AO578" i="3" s="1"/>
  <c r="W578" i="3" s="1"/>
  <c r="AF578" i="3" s="1"/>
  <c r="Q578" i="3"/>
  <c r="R578" i="3"/>
  <c r="T578" i="3" s="1"/>
  <c r="AE578" i="3" s="1"/>
  <c r="P577" i="3"/>
  <c r="R577" i="3"/>
  <c r="T577" i="3" s="1"/>
  <c r="Q577" i="3"/>
  <c r="S577" i="3"/>
  <c r="U577" i="3" s="1"/>
  <c r="AO577" i="3" s="1"/>
  <c r="W577" i="3" s="1"/>
  <c r="AF577" i="3" s="1"/>
  <c r="Q576" i="3"/>
  <c r="P576" i="3"/>
  <c r="S576" i="3"/>
  <c r="U576" i="3" s="1"/>
  <c r="AO576" i="3" s="1"/>
  <c r="W576" i="3" s="1"/>
  <c r="AF576" i="3" s="1"/>
  <c r="R576" i="3"/>
  <c r="T576" i="3" s="1"/>
  <c r="R575" i="3"/>
  <c r="T575" i="3" s="1"/>
  <c r="P575" i="3"/>
  <c r="S575" i="3"/>
  <c r="U575" i="3" s="1"/>
  <c r="AO575" i="3" s="1"/>
  <c r="W575" i="3" s="1"/>
  <c r="AF575" i="3" s="1"/>
  <c r="Q575" i="3"/>
  <c r="R574" i="3"/>
  <c r="T574" i="3" s="1"/>
  <c r="P574" i="3"/>
  <c r="S574" i="3"/>
  <c r="U574" i="3" s="1"/>
  <c r="AO574" i="3" s="1"/>
  <c r="W574" i="3" s="1"/>
  <c r="AF574" i="3" s="1"/>
  <c r="Q574" i="3"/>
  <c r="P573" i="3"/>
  <c r="R573" i="3"/>
  <c r="T573" i="3" s="1"/>
  <c r="Q573" i="3"/>
  <c r="S573" i="3"/>
  <c r="U573" i="3" s="1"/>
  <c r="AO573" i="3" s="1"/>
  <c r="W573" i="3" s="1"/>
  <c r="AF573" i="3" s="1"/>
  <c r="P572" i="3"/>
  <c r="R572" i="3"/>
  <c r="T572" i="3" s="1"/>
  <c r="AE572" i="3" s="1"/>
  <c r="Q572" i="3"/>
  <c r="S572" i="3"/>
  <c r="U572" i="3" s="1"/>
  <c r="V572" i="3" s="1"/>
  <c r="Q571" i="3"/>
  <c r="P571" i="3"/>
  <c r="S571" i="3"/>
  <c r="U571" i="3" s="1"/>
  <c r="AO571" i="3" s="1"/>
  <c r="W571" i="3" s="1"/>
  <c r="AF571" i="3" s="1"/>
  <c r="R571" i="3"/>
  <c r="T571" i="3" s="1"/>
  <c r="AE571" i="3" s="1"/>
  <c r="R570" i="3"/>
  <c r="T570" i="3" s="1"/>
  <c r="Q570" i="3"/>
  <c r="P570" i="3"/>
  <c r="S570" i="3"/>
  <c r="U570" i="3" s="1"/>
  <c r="AO570" i="3" s="1"/>
  <c r="W570" i="3" s="1"/>
  <c r="AF570" i="3" s="1"/>
  <c r="P569" i="3"/>
  <c r="Q569" i="3"/>
  <c r="R569" i="3"/>
  <c r="T569" i="3" s="1"/>
  <c r="S568" i="3"/>
  <c r="U568" i="3" s="1"/>
  <c r="AO568" i="3" s="1"/>
  <c r="W568" i="3" s="1"/>
  <c r="AF568" i="3" s="1"/>
  <c r="R568" i="3"/>
  <c r="T568" i="3" s="1"/>
  <c r="P568" i="3"/>
  <c r="Q568" i="3"/>
  <c r="Q567" i="3"/>
  <c r="R567" i="3"/>
  <c r="T567" i="3" s="1"/>
  <c r="P567" i="3"/>
  <c r="S567" i="3"/>
  <c r="U567" i="3" s="1"/>
  <c r="P566" i="3"/>
  <c r="R566" i="3"/>
  <c r="T566" i="3" s="1"/>
  <c r="AE566" i="3" s="1"/>
  <c r="Q566" i="3"/>
  <c r="Q565" i="3"/>
  <c r="P565" i="3"/>
  <c r="R565" i="3"/>
  <c r="T565" i="3" s="1"/>
  <c r="S565" i="3"/>
  <c r="U565" i="3" s="1"/>
  <c r="AO565" i="3" s="1"/>
  <c r="W565" i="3" s="1"/>
  <c r="AF565" i="3" s="1"/>
  <c r="P564" i="3"/>
  <c r="S564" i="3"/>
  <c r="U564" i="3" s="1"/>
  <c r="R564" i="3"/>
  <c r="T564" i="3" s="1"/>
  <c r="Q564" i="3"/>
  <c r="Q563" i="3"/>
  <c r="R563" i="3"/>
  <c r="T563" i="3" s="1"/>
  <c r="P563" i="3"/>
  <c r="S563" i="3"/>
  <c r="U563" i="3" s="1"/>
  <c r="AO563" i="3" s="1"/>
  <c r="W563" i="3" s="1"/>
  <c r="AF563" i="3" s="1"/>
  <c r="P562" i="3"/>
  <c r="R562" i="3"/>
  <c r="T562" i="3" s="1"/>
  <c r="Q562" i="3"/>
  <c r="S562" i="3"/>
  <c r="U562" i="3" s="1"/>
  <c r="AO562" i="3" s="1"/>
  <c r="W562" i="3" s="1"/>
  <c r="AF562" i="3" s="1"/>
  <c r="P561" i="3"/>
  <c r="R561" i="3"/>
  <c r="T561" i="3" s="1"/>
  <c r="Q561" i="3"/>
  <c r="S561" i="3"/>
  <c r="U561" i="3" s="1"/>
  <c r="AO561" i="3" s="1"/>
  <c r="W561" i="3" s="1"/>
  <c r="AF561" i="3" s="1"/>
  <c r="Q560" i="3"/>
  <c r="S560" i="3"/>
  <c r="U560" i="3" s="1"/>
  <c r="AO560" i="3" s="1"/>
  <c r="W560" i="3" s="1"/>
  <c r="AF560" i="3" s="1"/>
  <c r="P560" i="3"/>
  <c r="R560" i="3"/>
  <c r="T560" i="3" s="1"/>
  <c r="AE560" i="3" s="1"/>
  <c r="Q559" i="3"/>
  <c r="S559" i="3"/>
  <c r="U559" i="3" s="1"/>
  <c r="AO559" i="3" s="1"/>
  <c r="W559" i="3" s="1"/>
  <c r="AF559" i="3" s="1"/>
  <c r="P559" i="3"/>
  <c r="R559" i="3"/>
  <c r="T559" i="3" s="1"/>
  <c r="AE559" i="3" s="1"/>
  <c r="P558" i="3"/>
  <c r="R558" i="3"/>
  <c r="T558" i="3" s="1"/>
  <c r="Q558" i="3"/>
  <c r="S558" i="3"/>
  <c r="U558" i="3" s="1"/>
  <c r="AO558" i="3" s="1"/>
  <c r="W558" i="3" s="1"/>
  <c r="AF558" i="3" s="1"/>
  <c r="Q557" i="3"/>
  <c r="R557" i="3"/>
  <c r="T557" i="3" s="1"/>
  <c r="AE557" i="3" s="1"/>
  <c r="P557" i="3"/>
  <c r="S557" i="3"/>
  <c r="U557" i="3" s="1"/>
  <c r="V557" i="3" s="1"/>
  <c r="P556" i="3"/>
  <c r="R556" i="3"/>
  <c r="T556" i="3" s="1"/>
  <c r="Q556" i="3"/>
  <c r="S556" i="3"/>
  <c r="U556" i="3" s="1"/>
  <c r="AO556" i="3" s="1"/>
  <c r="W556" i="3" s="1"/>
  <c r="AF556" i="3" s="1"/>
  <c r="P555" i="3"/>
  <c r="S555" i="3"/>
  <c r="U555" i="3" s="1"/>
  <c r="AO555" i="3" s="1"/>
  <c r="W555" i="3" s="1"/>
  <c r="AF555" i="3" s="1"/>
  <c r="Q555" i="3"/>
  <c r="R555" i="3"/>
  <c r="T555" i="3" s="1"/>
  <c r="P554" i="3"/>
  <c r="Q554" i="3"/>
  <c r="R554" i="3"/>
  <c r="T554" i="3" s="1"/>
  <c r="AE554" i="3" s="1"/>
  <c r="P553" i="3"/>
  <c r="R553" i="3"/>
  <c r="T553" i="3" s="1"/>
  <c r="S553" i="3"/>
  <c r="U553" i="3" s="1"/>
  <c r="AO553" i="3" s="1"/>
  <c r="W553" i="3" s="1"/>
  <c r="AF553" i="3" s="1"/>
  <c r="Q553" i="3"/>
  <c r="P552" i="3"/>
  <c r="R552" i="3"/>
  <c r="T552" i="3" s="1"/>
  <c r="Q552" i="3"/>
  <c r="S552" i="3"/>
  <c r="U552" i="3" s="1"/>
  <c r="V551" i="3"/>
  <c r="AF551" i="3"/>
  <c r="Q551" i="3"/>
  <c r="P551" i="3"/>
  <c r="R551" i="3"/>
  <c r="T551" i="3" s="1"/>
  <c r="AE551" i="3" s="1"/>
  <c r="R550" i="3"/>
  <c r="T550" i="3" s="1"/>
  <c r="AE550" i="3" s="1"/>
  <c r="Q550" i="3"/>
  <c r="P550" i="3"/>
  <c r="S550" i="3"/>
  <c r="U550" i="3" s="1"/>
  <c r="V550" i="3" s="1"/>
  <c r="R549" i="3"/>
  <c r="T549" i="3" s="1"/>
  <c r="P549" i="3"/>
  <c r="S549" i="3"/>
  <c r="U549" i="3" s="1"/>
  <c r="Q549" i="3"/>
  <c r="R548" i="3"/>
  <c r="T548" i="3" s="1"/>
  <c r="P548" i="3"/>
  <c r="S548" i="3"/>
  <c r="U548" i="3" s="1"/>
  <c r="AO548" i="3" s="1"/>
  <c r="W548" i="3" s="1"/>
  <c r="AF548" i="3" s="1"/>
  <c r="Q548" i="3"/>
  <c r="S547" i="3"/>
  <c r="U547" i="3" s="1"/>
  <c r="AO547" i="3" s="1"/>
  <c r="W547" i="3" s="1"/>
  <c r="AF547" i="3" s="1"/>
  <c r="Q547" i="3"/>
  <c r="P547" i="3"/>
  <c r="R547" i="3"/>
  <c r="T547" i="3" s="1"/>
  <c r="R546" i="3"/>
  <c r="T546" i="3" s="1"/>
  <c r="Q546" i="3"/>
  <c r="P546" i="3"/>
  <c r="S546" i="3"/>
  <c r="U546" i="3" s="1"/>
  <c r="AO546" i="3" s="1"/>
  <c r="W546" i="3" s="1"/>
  <c r="AF546" i="3" s="1"/>
  <c r="R545" i="3"/>
  <c r="T545" i="3" s="1"/>
  <c r="P545" i="3"/>
  <c r="S545" i="3"/>
  <c r="U545" i="3" s="1"/>
  <c r="AO545" i="3" s="1"/>
  <c r="W545" i="3" s="1"/>
  <c r="AF545" i="3" s="1"/>
  <c r="Q545" i="3"/>
  <c r="Q544" i="3"/>
  <c r="R544" i="3"/>
  <c r="T544" i="3" s="1"/>
  <c r="AE544" i="3" s="1"/>
  <c r="P544" i="3"/>
  <c r="S544" i="3"/>
  <c r="U544" i="3" s="1"/>
  <c r="V544" i="3" s="1"/>
  <c r="R543" i="3"/>
  <c r="T543" i="3" s="1"/>
  <c r="Q543" i="3"/>
  <c r="S543" i="3"/>
  <c r="U543" i="3" s="1"/>
  <c r="AO543" i="3" s="1"/>
  <c r="W543" i="3" s="1"/>
  <c r="AF543" i="3" s="1"/>
  <c r="P543" i="3"/>
  <c r="S542" i="3"/>
  <c r="U542" i="3" s="1"/>
  <c r="P542" i="3"/>
  <c r="R542" i="3"/>
  <c r="T542" i="3" s="1"/>
  <c r="Q542" i="3"/>
  <c r="R541" i="3"/>
  <c r="T541" i="3" s="1"/>
  <c r="P541" i="3"/>
  <c r="S541" i="3"/>
  <c r="U541" i="3" s="1"/>
  <c r="AO541" i="3" s="1"/>
  <c r="W541" i="3" s="1"/>
  <c r="AF541" i="3" s="1"/>
  <c r="Q541" i="3"/>
  <c r="P540" i="3"/>
  <c r="S540" i="3"/>
  <c r="U540" i="3" s="1"/>
  <c r="AO540" i="3" s="1"/>
  <c r="W540" i="3" s="1"/>
  <c r="AF540" i="3" s="1"/>
  <c r="R540" i="3"/>
  <c r="T540" i="3" s="1"/>
  <c r="AE540" i="3" s="1"/>
  <c r="Q540" i="3"/>
  <c r="P539" i="3"/>
  <c r="Q539" i="3"/>
  <c r="R539" i="3"/>
  <c r="T539" i="3" s="1"/>
  <c r="Q538" i="3"/>
  <c r="P538" i="3"/>
  <c r="S538" i="3"/>
  <c r="U538" i="3" s="1"/>
  <c r="AO538" i="3" s="1"/>
  <c r="W538" i="3" s="1"/>
  <c r="AF538" i="3" s="1"/>
  <c r="R538" i="3"/>
  <c r="T538" i="3" s="1"/>
  <c r="AE538" i="3" s="1"/>
  <c r="S537" i="3"/>
  <c r="U537" i="3" s="1"/>
  <c r="Q537" i="3"/>
  <c r="P537" i="3"/>
  <c r="R537" i="3"/>
  <c r="T537" i="3" s="1"/>
  <c r="V536" i="3"/>
  <c r="AF536" i="3"/>
  <c r="P536" i="3"/>
  <c r="R536" i="3"/>
  <c r="T536" i="3" s="1"/>
  <c r="AE536" i="3" s="1"/>
  <c r="Q536" i="3"/>
  <c r="S535" i="3"/>
  <c r="U535" i="3" s="1"/>
  <c r="V535" i="3" s="1"/>
  <c r="R535" i="3"/>
  <c r="T535" i="3" s="1"/>
  <c r="AE535" i="3" s="1"/>
  <c r="P535" i="3"/>
  <c r="Q535" i="3"/>
  <c r="P534" i="3"/>
  <c r="Q534" i="3"/>
  <c r="R534" i="3"/>
  <c r="T534" i="3" s="1"/>
  <c r="S534" i="3"/>
  <c r="U534" i="3" s="1"/>
  <c r="P533" i="3"/>
  <c r="Q533" i="3"/>
  <c r="R533" i="3"/>
  <c r="T533" i="3" s="1"/>
  <c r="S533" i="3"/>
  <c r="U533" i="3" s="1"/>
  <c r="AO533" i="3" s="1"/>
  <c r="W533" i="3" s="1"/>
  <c r="AF533" i="3" s="1"/>
  <c r="P532" i="3"/>
  <c r="Q532" i="3"/>
  <c r="R532" i="3"/>
  <c r="T532" i="3" s="1"/>
  <c r="S532" i="3"/>
  <c r="U532" i="3" s="1"/>
  <c r="AO532" i="3" s="1"/>
  <c r="W532" i="3" s="1"/>
  <c r="AF532" i="3" s="1"/>
  <c r="P531" i="3"/>
  <c r="Q531" i="3"/>
  <c r="R531" i="3"/>
  <c r="T531" i="3" s="1"/>
  <c r="AE531" i="3" s="1"/>
  <c r="S531" i="3"/>
  <c r="U531" i="3" s="1"/>
  <c r="AO531" i="3" s="1"/>
  <c r="W531" i="3" s="1"/>
  <c r="AF531" i="3" s="1"/>
  <c r="P530" i="3"/>
  <c r="Q530" i="3"/>
  <c r="R530" i="3"/>
  <c r="T530" i="3" s="1"/>
  <c r="AE530" i="3" s="1"/>
  <c r="S530" i="3"/>
  <c r="U530" i="3" s="1"/>
  <c r="AO530" i="3" s="1"/>
  <c r="W530" i="3" s="1"/>
  <c r="AF530" i="3" s="1"/>
  <c r="P529" i="3"/>
  <c r="Q529" i="3"/>
  <c r="R529" i="3"/>
  <c r="T529" i="3" s="1"/>
  <c r="AE529" i="3" s="1"/>
  <c r="S529" i="3"/>
  <c r="U529" i="3" s="1"/>
  <c r="V529" i="3" s="1"/>
  <c r="P528" i="3"/>
  <c r="Q528" i="3"/>
  <c r="R528" i="3"/>
  <c r="T528" i="3" s="1"/>
  <c r="S528" i="3"/>
  <c r="U528" i="3" s="1"/>
  <c r="P527" i="3"/>
  <c r="Q527" i="3"/>
  <c r="R527" i="3"/>
  <c r="T527" i="3" s="1"/>
  <c r="AE527" i="3" s="1"/>
  <c r="P526" i="3"/>
  <c r="Q526" i="3"/>
  <c r="R526" i="3"/>
  <c r="T526" i="3" s="1"/>
  <c r="AE526" i="3" s="1"/>
  <c r="S526" i="3"/>
  <c r="U526" i="3" s="1"/>
  <c r="V526" i="3" s="1"/>
  <c r="P525" i="3"/>
  <c r="Q525" i="3"/>
  <c r="R525" i="3"/>
  <c r="T525" i="3" s="1"/>
  <c r="AE525" i="3" s="1"/>
  <c r="S525" i="3"/>
  <c r="U525" i="3" s="1"/>
  <c r="V525" i="3" s="1"/>
  <c r="P524" i="3"/>
  <c r="Q524" i="3"/>
  <c r="R524" i="3"/>
  <c r="T524" i="3" s="1"/>
  <c r="AE524" i="3" s="1"/>
  <c r="S524" i="3"/>
  <c r="U524" i="3" s="1"/>
  <c r="V524" i="3" s="1"/>
  <c r="P523" i="3"/>
  <c r="Q523" i="3"/>
  <c r="R523" i="3"/>
  <c r="T523" i="3" s="1"/>
  <c r="S523" i="3"/>
  <c r="U523" i="3" s="1"/>
  <c r="P522" i="3"/>
  <c r="Q522" i="3"/>
  <c r="R522" i="3"/>
  <c r="T522" i="3" s="1"/>
  <c r="S522" i="3"/>
  <c r="U522" i="3" s="1"/>
  <c r="AO522" i="3" s="1"/>
  <c r="W522" i="3" s="1"/>
  <c r="AF522" i="3" s="1"/>
  <c r="P521" i="3"/>
  <c r="Q521" i="3"/>
  <c r="R521" i="3"/>
  <c r="T521" i="3" s="1"/>
  <c r="AE521" i="3" s="1"/>
  <c r="P520" i="3"/>
  <c r="Q520" i="3"/>
  <c r="R520" i="3"/>
  <c r="T520" i="3" s="1"/>
  <c r="AE520" i="3" s="1"/>
  <c r="S520" i="3"/>
  <c r="U520" i="3" s="1"/>
  <c r="AO520" i="3" s="1"/>
  <c r="W520" i="3" s="1"/>
  <c r="AF520" i="3" s="1"/>
  <c r="P519" i="3"/>
  <c r="Q519" i="3"/>
  <c r="R519" i="3"/>
  <c r="T519" i="3" s="1"/>
  <c r="S519" i="3"/>
  <c r="U519" i="3" s="1"/>
  <c r="P518" i="3"/>
  <c r="Q518" i="3"/>
  <c r="R518" i="3"/>
  <c r="T518" i="3" s="1"/>
  <c r="AE518" i="3" s="1"/>
  <c r="P517" i="3"/>
  <c r="Q517" i="3"/>
  <c r="R517" i="3"/>
  <c r="T517" i="3" s="1"/>
  <c r="AE517" i="3" s="1"/>
  <c r="S517" i="3"/>
  <c r="U517" i="3" s="1"/>
  <c r="V517" i="3" s="1"/>
  <c r="P516" i="3"/>
  <c r="Q516" i="3"/>
  <c r="R516" i="3"/>
  <c r="T516" i="3" s="1"/>
  <c r="AE516" i="3" s="1"/>
  <c r="S516" i="3"/>
  <c r="U516" i="3" s="1"/>
  <c r="AO516" i="3" s="1"/>
  <c r="W516" i="3" s="1"/>
  <c r="AF516" i="3" s="1"/>
  <c r="P515" i="3"/>
  <c r="Q515" i="3"/>
  <c r="R515" i="3"/>
  <c r="T515" i="3" s="1"/>
  <c r="S515" i="3"/>
  <c r="U515" i="3" s="1"/>
  <c r="AO515" i="3" s="1"/>
  <c r="W515" i="3" s="1"/>
  <c r="AF515" i="3" s="1"/>
  <c r="P514" i="3"/>
  <c r="Q514" i="3"/>
  <c r="R514" i="3"/>
  <c r="T514" i="3" s="1"/>
  <c r="S514" i="3"/>
  <c r="U514" i="3" s="1"/>
  <c r="AO514" i="3" s="1"/>
  <c r="W514" i="3" s="1"/>
  <c r="AF514" i="3" s="1"/>
  <c r="P513" i="3"/>
  <c r="Q513" i="3"/>
  <c r="R513" i="3"/>
  <c r="T513" i="3" s="1"/>
  <c r="AE513" i="3" s="1"/>
  <c r="S513" i="3"/>
  <c r="U513" i="3" s="1"/>
  <c r="AO513" i="3" s="1"/>
  <c r="W513" i="3" s="1"/>
  <c r="AF513" i="3" s="1"/>
  <c r="P512" i="3"/>
  <c r="Q512" i="3"/>
  <c r="R512" i="3"/>
  <c r="T512" i="3" s="1"/>
  <c r="AE512" i="3" s="1"/>
  <c r="S512" i="3"/>
  <c r="U512" i="3" s="1"/>
  <c r="AO512" i="3" s="1"/>
  <c r="W512" i="3" s="1"/>
  <c r="AF512" i="3" s="1"/>
  <c r="P511" i="3"/>
  <c r="Q511" i="3"/>
  <c r="R511" i="3"/>
  <c r="T511" i="3" s="1"/>
  <c r="AE511" i="3" s="1"/>
  <c r="S511" i="3"/>
  <c r="U511" i="3" s="1"/>
  <c r="V511" i="3" s="1"/>
  <c r="P510" i="3"/>
  <c r="Q510" i="3"/>
  <c r="R510" i="3"/>
  <c r="T510" i="3" s="1"/>
  <c r="AE510" i="3" s="1"/>
  <c r="S510" i="3"/>
  <c r="U510" i="3" s="1"/>
  <c r="AO510" i="3" s="1"/>
  <c r="W510" i="3" s="1"/>
  <c r="AF510" i="3" s="1"/>
  <c r="P509" i="3"/>
  <c r="Q509" i="3"/>
  <c r="R509" i="3"/>
  <c r="T509" i="3" s="1"/>
  <c r="S509" i="3"/>
  <c r="U509" i="3" s="1"/>
  <c r="P508" i="3"/>
  <c r="Q508" i="3"/>
  <c r="R508" i="3"/>
  <c r="T508" i="3" s="1"/>
  <c r="AE508" i="3" s="1"/>
  <c r="S508" i="3"/>
  <c r="U508" i="3" s="1"/>
  <c r="AO508" i="3" s="1"/>
  <c r="W508" i="3" s="1"/>
  <c r="AF508" i="3" s="1"/>
  <c r="P507" i="3"/>
  <c r="Q507" i="3"/>
  <c r="R507" i="3"/>
  <c r="T507" i="3" s="1"/>
  <c r="S507" i="3"/>
  <c r="U507" i="3" s="1"/>
  <c r="AO507" i="3" s="1"/>
  <c r="W507" i="3" s="1"/>
  <c r="AF507" i="3" s="1"/>
  <c r="P506" i="3"/>
  <c r="Q506" i="3"/>
  <c r="R506" i="3"/>
  <c r="T506" i="3" s="1"/>
  <c r="P505" i="3"/>
  <c r="Q505" i="3"/>
  <c r="R505" i="3"/>
  <c r="T505" i="3" s="1"/>
  <c r="AE505" i="3" s="1"/>
  <c r="S505" i="3"/>
  <c r="U505" i="3" s="1"/>
  <c r="AO505" i="3" s="1"/>
  <c r="W505" i="3" s="1"/>
  <c r="AF505" i="3" s="1"/>
  <c r="P504" i="3"/>
  <c r="Q504" i="3"/>
  <c r="R504" i="3"/>
  <c r="T504" i="3" s="1"/>
  <c r="S504" i="3"/>
  <c r="U504" i="3" s="1"/>
  <c r="P503" i="3"/>
  <c r="Q503" i="3"/>
  <c r="R503" i="3"/>
  <c r="T503" i="3" s="1"/>
  <c r="P502" i="3"/>
  <c r="Q502" i="3"/>
  <c r="R502" i="3"/>
  <c r="T502" i="3" s="1"/>
  <c r="AE502" i="3" s="1"/>
  <c r="S502" i="3"/>
  <c r="U502" i="3" s="1"/>
  <c r="V502" i="3" s="1"/>
  <c r="P501" i="3"/>
  <c r="Q501" i="3"/>
  <c r="R501" i="3"/>
  <c r="T501" i="3" s="1"/>
  <c r="S501" i="3"/>
  <c r="U501" i="3" s="1"/>
  <c r="P500" i="3"/>
  <c r="Q500" i="3"/>
  <c r="R500" i="3"/>
  <c r="T500" i="3" s="1"/>
  <c r="S500" i="3"/>
  <c r="U500" i="3" s="1"/>
  <c r="AO500" i="3" s="1"/>
  <c r="W500" i="3" s="1"/>
  <c r="AF500" i="3" s="1"/>
  <c r="P499" i="3"/>
  <c r="Q499" i="3"/>
  <c r="R499" i="3"/>
  <c r="T499" i="3" s="1"/>
  <c r="AE499" i="3" s="1"/>
  <c r="S499" i="3"/>
  <c r="U499" i="3" s="1"/>
  <c r="AO499" i="3" s="1"/>
  <c r="W499" i="3" s="1"/>
  <c r="AF499" i="3" s="1"/>
  <c r="P498" i="3"/>
  <c r="Q498" i="3"/>
  <c r="R498" i="3"/>
  <c r="T498" i="3" s="1"/>
  <c r="S498" i="3"/>
  <c r="U498" i="3" s="1"/>
  <c r="AO498" i="3" s="1"/>
  <c r="W498" i="3" s="1"/>
  <c r="AF498" i="3" s="1"/>
  <c r="P497" i="3"/>
  <c r="Q497" i="3"/>
  <c r="R497" i="3"/>
  <c r="T497" i="3" s="1"/>
  <c r="AE497" i="3" s="1"/>
  <c r="S497" i="3"/>
  <c r="U497" i="3" s="1"/>
  <c r="AO497" i="3" s="1"/>
  <c r="W497" i="3" s="1"/>
  <c r="AF497" i="3" s="1"/>
  <c r="P496" i="3"/>
  <c r="Q496" i="3"/>
  <c r="R496" i="3"/>
  <c r="T496" i="3" s="1"/>
  <c r="AE496" i="3" s="1"/>
  <c r="S496" i="3"/>
  <c r="U496" i="3" s="1"/>
  <c r="V496" i="3" s="1"/>
  <c r="P495" i="3"/>
  <c r="Q495" i="3"/>
  <c r="R495" i="3"/>
  <c r="T495" i="3" s="1"/>
  <c r="S495" i="3"/>
  <c r="U495" i="3" s="1"/>
  <c r="P494" i="3"/>
  <c r="Q494" i="3"/>
  <c r="R494" i="3"/>
  <c r="T494" i="3" s="1"/>
  <c r="AE494" i="3" s="1"/>
  <c r="S494" i="3"/>
  <c r="U494" i="3" s="1"/>
  <c r="V494" i="3" s="1"/>
  <c r="P493" i="3"/>
  <c r="Q493" i="3"/>
  <c r="R493" i="3"/>
  <c r="T493" i="3" s="1"/>
  <c r="AE493" i="3" s="1"/>
  <c r="S493" i="3"/>
  <c r="U493" i="3" s="1"/>
  <c r="AO493" i="3" s="1"/>
  <c r="W493" i="3" s="1"/>
  <c r="AF493" i="3" s="1"/>
  <c r="P492" i="3"/>
  <c r="Q492" i="3"/>
  <c r="R492" i="3"/>
  <c r="T492" i="3" s="1"/>
  <c r="AE492" i="3" s="1"/>
  <c r="S492" i="3"/>
  <c r="U492" i="3" s="1"/>
  <c r="AO492" i="3" s="1"/>
  <c r="W492" i="3" s="1"/>
  <c r="AF492" i="3" s="1"/>
  <c r="P491" i="3"/>
  <c r="Q491" i="3"/>
  <c r="R491" i="3"/>
  <c r="T491" i="3" s="1"/>
  <c r="P490" i="3"/>
  <c r="Q490" i="3"/>
  <c r="R490" i="3"/>
  <c r="T490" i="3" s="1"/>
  <c r="AE490" i="3" s="1"/>
  <c r="S490" i="3"/>
  <c r="U490" i="3" s="1"/>
  <c r="AO490" i="3" s="1"/>
  <c r="W490" i="3" s="1"/>
  <c r="AF490" i="3" s="1"/>
  <c r="P489" i="3"/>
  <c r="Q489" i="3"/>
  <c r="R489" i="3"/>
  <c r="T489" i="3" s="1"/>
  <c r="S489" i="3"/>
  <c r="U489" i="3" s="1"/>
  <c r="P488" i="3"/>
  <c r="Q488" i="3"/>
  <c r="R488" i="3"/>
  <c r="T488" i="3" s="1"/>
  <c r="P487" i="3"/>
  <c r="Q487" i="3"/>
  <c r="R487" i="3"/>
  <c r="T487" i="3" s="1"/>
  <c r="S487" i="3"/>
  <c r="U487" i="3" s="1"/>
  <c r="P486" i="3"/>
  <c r="Q486" i="3"/>
  <c r="R486" i="3"/>
  <c r="T486" i="3" s="1"/>
  <c r="S486" i="3"/>
  <c r="U486" i="3" s="1"/>
  <c r="P485" i="3"/>
  <c r="Q485" i="3"/>
  <c r="R485" i="3"/>
  <c r="T485" i="3" s="1"/>
  <c r="AE485" i="3" s="1"/>
  <c r="S485" i="3"/>
  <c r="U485" i="3" s="1"/>
  <c r="AO485" i="3" s="1"/>
  <c r="W485" i="3" s="1"/>
  <c r="AF485" i="3" s="1"/>
  <c r="P484" i="3"/>
  <c r="Q484" i="3"/>
  <c r="R484" i="3"/>
  <c r="T484" i="3" s="1"/>
  <c r="AE484" i="3" s="1"/>
  <c r="S484" i="3"/>
  <c r="U484" i="3" s="1"/>
  <c r="AO484" i="3" s="1"/>
  <c r="W484" i="3" s="1"/>
  <c r="AF484" i="3" s="1"/>
  <c r="P483" i="3"/>
  <c r="Q483" i="3"/>
  <c r="R483" i="3"/>
  <c r="T483" i="3" s="1"/>
  <c r="S483" i="3"/>
  <c r="U483" i="3" s="1"/>
  <c r="P482" i="3"/>
  <c r="Q482" i="3"/>
  <c r="R482" i="3"/>
  <c r="T482" i="3" s="1"/>
  <c r="S482" i="3"/>
  <c r="U482" i="3" s="1"/>
  <c r="AO482" i="3" s="1"/>
  <c r="W482" i="3" s="1"/>
  <c r="AF482" i="3" s="1"/>
  <c r="P481" i="3"/>
  <c r="Q481" i="3"/>
  <c r="R481" i="3"/>
  <c r="T481" i="3" s="1"/>
  <c r="AE481" i="3" s="1"/>
  <c r="S481" i="3"/>
  <c r="U481" i="3" s="1"/>
  <c r="V481" i="3" s="1"/>
  <c r="P480" i="3"/>
  <c r="Q480" i="3"/>
  <c r="R480" i="3"/>
  <c r="T480" i="3" s="1"/>
  <c r="AE480" i="3" s="1"/>
  <c r="S480" i="3"/>
  <c r="U480" i="3" s="1"/>
  <c r="AO480" i="3" s="1"/>
  <c r="W480" i="3" s="1"/>
  <c r="AF480" i="3" s="1"/>
  <c r="P479" i="3"/>
  <c r="Q479" i="3"/>
  <c r="R479" i="3"/>
  <c r="T479" i="3" s="1"/>
  <c r="AE479" i="3" s="1"/>
  <c r="S479" i="3"/>
  <c r="U479" i="3" s="1"/>
  <c r="AO479" i="3" s="1"/>
  <c r="W479" i="3" s="1"/>
  <c r="AF479" i="3" s="1"/>
  <c r="P478" i="3"/>
  <c r="Q478" i="3"/>
  <c r="R478" i="3"/>
  <c r="T478" i="3" s="1"/>
  <c r="P477" i="3"/>
  <c r="Q477" i="3"/>
  <c r="R477" i="3"/>
  <c r="T477" i="3" s="1"/>
  <c r="S477" i="3"/>
  <c r="U477" i="3" s="1"/>
  <c r="AO477" i="3" s="1"/>
  <c r="W477" i="3" s="1"/>
  <c r="AF477" i="3" s="1"/>
  <c r="P476" i="3"/>
  <c r="Q476" i="3"/>
  <c r="R476" i="3"/>
  <c r="T476" i="3" s="1"/>
  <c r="S476" i="3"/>
  <c r="U476" i="3" s="1"/>
  <c r="P475" i="3"/>
  <c r="Q475" i="3"/>
  <c r="R475" i="3"/>
  <c r="T475" i="3" s="1"/>
  <c r="P474" i="3"/>
  <c r="Q474" i="3"/>
  <c r="R474" i="3"/>
  <c r="T474" i="3" s="1"/>
  <c r="S474" i="3"/>
  <c r="U474" i="3" s="1"/>
  <c r="P473" i="3"/>
  <c r="Q473" i="3"/>
  <c r="R473" i="3"/>
  <c r="T473" i="3" s="1"/>
  <c r="S473" i="3"/>
  <c r="U473" i="3" s="1"/>
  <c r="AO473" i="3" s="1"/>
  <c r="W473" i="3" s="1"/>
  <c r="AF473" i="3" s="1"/>
  <c r="S472" i="3"/>
  <c r="U472" i="3" s="1"/>
  <c r="AO472" i="3" s="1"/>
  <c r="W472" i="3" s="1"/>
  <c r="AF472" i="3" s="1"/>
  <c r="P472" i="3"/>
  <c r="R472" i="3"/>
  <c r="T472" i="3" s="1"/>
  <c r="AE472" i="3" s="1"/>
  <c r="Q472" i="3"/>
  <c r="R471" i="3"/>
  <c r="T471" i="3" s="1"/>
  <c r="AE471" i="3" s="1"/>
  <c r="P471" i="3"/>
  <c r="S471" i="3"/>
  <c r="U471" i="3" s="1"/>
  <c r="AO471" i="3" s="1"/>
  <c r="W471" i="3" s="1"/>
  <c r="AF471" i="3" s="1"/>
  <c r="Q471" i="3"/>
  <c r="R470" i="3"/>
  <c r="T470" i="3" s="1"/>
  <c r="S470" i="3"/>
  <c r="U470" i="3" s="1"/>
  <c r="AO470" i="3" s="1"/>
  <c r="W470" i="3" s="1"/>
  <c r="AF470" i="3" s="1"/>
  <c r="P470" i="3"/>
  <c r="Q470" i="3"/>
  <c r="P469" i="3"/>
  <c r="S469" i="3"/>
  <c r="U469" i="3" s="1"/>
  <c r="AO469" i="3" s="1"/>
  <c r="W469" i="3" s="1"/>
  <c r="AF469" i="3" s="1"/>
  <c r="R469" i="3"/>
  <c r="T469" i="3" s="1"/>
  <c r="AE469" i="3" s="1"/>
  <c r="Q469" i="3"/>
  <c r="P468" i="3"/>
  <c r="S468" i="3"/>
  <c r="U468" i="3" s="1"/>
  <c r="V468" i="3" s="1"/>
  <c r="Q468" i="3"/>
  <c r="R468" i="3"/>
  <c r="T468" i="3" s="1"/>
  <c r="AE468" i="3" s="1"/>
  <c r="P467" i="3"/>
  <c r="S467" i="3"/>
  <c r="U467" i="3" s="1"/>
  <c r="AO467" i="3" s="1"/>
  <c r="W467" i="3" s="1"/>
  <c r="AF467" i="3" s="1"/>
  <c r="R467" i="3"/>
  <c r="T467" i="3" s="1"/>
  <c r="AE467" i="3" s="1"/>
  <c r="Q467" i="3"/>
  <c r="R466" i="3"/>
  <c r="T466" i="3" s="1"/>
  <c r="P466" i="3"/>
  <c r="S466" i="3"/>
  <c r="U466" i="3" s="1"/>
  <c r="AO466" i="3" s="1"/>
  <c r="W466" i="3" s="1"/>
  <c r="AF466" i="3" s="1"/>
  <c r="Q466" i="3"/>
  <c r="P465" i="3"/>
  <c r="R465" i="3"/>
  <c r="T465" i="3" s="1"/>
  <c r="Q465" i="3"/>
  <c r="R464" i="3"/>
  <c r="T464" i="3" s="1"/>
  <c r="P464" i="3"/>
  <c r="Q464" i="3"/>
  <c r="S464" i="3"/>
  <c r="U464" i="3" s="1"/>
  <c r="AO464" i="3" s="1"/>
  <c r="W464" i="3" s="1"/>
  <c r="AF464" i="3" s="1"/>
  <c r="P463" i="3"/>
  <c r="R463" i="3"/>
  <c r="T463" i="3" s="1"/>
  <c r="Q463" i="3"/>
  <c r="S463" i="3"/>
  <c r="U463" i="3" s="1"/>
  <c r="R462" i="3"/>
  <c r="T462" i="3" s="1"/>
  <c r="AE462" i="3" s="1"/>
  <c r="P462" i="3"/>
  <c r="Q462" i="3"/>
  <c r="Q461" i="3"/>
  <c r="P461" i="3"/>
  <c r="S461" i="3"/>
  <c r="U461" i="3" s="1"/>
  <c r="R461" i="3"/>
  <c r="T461" i="3" s="1"/>
  <c r="P460" i="3"/>
  <c r="S460" i="3"/>
  <c r="U460" i="3" s="1"/>
  <c r="AO460" i="3" s="1"/>
  <c r="W460" i="3" s="1"/>
  <c r="AF460" i="3" s="1"/>
  <c r="R460" i="3"/>
  <c r="T460" i="3" s="1"/>
  <c r="AE460" i="3" s="1"/>
  <c r="Q460" i="3"/>
  <c r="Q459" i="3"/>
  <c r="S459" i="3"/>
  <c r="U459" i="3" s="1"/>
  <c r="AO459" i="3" s="1"/>
  <c r="W459" i="3" s="1"/>
  <c r="AF459" i="3" s="1"/>
  <c r="R459" i="3"/>
  <c r="T459" i="3" s="1"/>
  <c r="AE459" i="3" s="1"/>
  <c r="P459" i="3"/>
  <c r="P458" i="3"/>
  <c r="Q458" i="3"/>
  <c r="R458" i="3"/>
  <c r="T458" i="3" s="1"/>
  <c r="S458" i="3"/>
  <c r="U458" i="3" s="1"/>
  <c r="AO458" i="3" s="1"/>
  <c r="W458" i="3" s="1"/>
  <c r="AF458" i="3" s="1"/>
  <c r="R457" i="3"/>
  <c r="T457" i="3" s="1"/>
  <c r="P457" i="3"/>
  <c r="Q457" i="3"/>
  <c r="S457" i="3"/>
  <c r="U457" i="3" s="1"/>
  <c r="AO457" i="3" s="1"/>
  <c r="W457" i="3" s="1"/>
  <c r="AF457" i="3" s="1"/>
  <c r="R456" i="3"/>
  <c r="T456" i="3" s="1"/>
  <c r="S456" i="3"/>
  <c r="U456" i="3" s="1"/>
  <c r="Q456" i="3"/>
  <c r="P456" i="3"/>
  <c r="P455" i="3"/>
  <c r="R455" i="3"/>
  <c r="T455" i="3" s="1"/>
  <c r="Q455" i="3"/>
  <c r="S455" i="3"/>
  <c r="U455" i="3" s="1"/>
  <c r="Q454" i="3"/>
  <c r="R454" i="3"/>
  <c r="T454" i="3" s="1"/>
  <c r="P454" i="3"/>
  <c r="S454" i="3"/>
  <c r="U454" i="3" s="1"/>
  <c r="AO454" i="3" s="1"/>
  <c r="W454" i="3" s="1"/>
  <c r="AF454" i="3" s="1"/>
  <c r="R453" i="3"/>
  <c r="T453" i="3" s="1"/>
  <c r="Q453" i="3"/>
  <c r="S453" i="3"/>
  <c r="U453" i="3" s="1"/>
  <c r="AO453" i="3" s="1"/>
  <c r="W453" i="3" s="1"/>
  <c r="AF453" i="3" s="1"/>
  <c r="P453" i="3"/>
  <c r="R452" i="3"/>
  <c r="T452" i="3" s="1"/>
  <c r="AE452" i="3" s="1"/>
  <c r="P452" i="3"/>
  <c r="Q452" i="3"/>
  <c r="P451" i="3"/>
  <c r="Q451" i="3"/>
  <c r="S451" i="3"/>
  <c r="U451" i="3" s="1"/>
  <c r="R451" i="3"/>
  <c r="T451" i="3" s="1"/>
  <c r="P450" i="3"/>
  <c r="Q450" i="3"/>
  <c r="R450" i="3"/>
  <c r="T450" i="3" s="1"/>
  <c r="S450" i="3"/>
  <c r="U450" i="3" s="1"/>
  <c r="AO450" i="3" s="1"/>
  <c r="W450" i="3" s="1"/>
  <c r="AF450" i="3" s="1"/>
  <c r="R449" i="3"/>
  <c r="T449" i="3" s="1"/>
  <c r="P449" i="3"/>
  <c r="Q449" i="3"/>
  <c r="S449" i="3"/>
  <c r="U449" i="3" s="1"/>
  <c r="P448" i="3"/>
  <c r="R448" i="3"/>
  <c r="T448" i="3" s="1"/>
  <c r="Q448" i="3"/>
  <c r="S448" i="3"/>
  <c r="U448" i="3" s="1"/>
  <c r="AO448" i="3" s="1"/>
  <c r="W448" i="3" s="1"/>
  <c r="AF448" i="3" s="1"/>
  <c r="P447" i="3"/>
  <c r="S447" i="3"/>
  <c r="U447" i="3" s="1"/>
  <c r="V447" i="3" s="1"/>
  <c r="R447" i="3"/>
  <c r="T447" i="3" s="1"/>
  <c r="AE447" i="3" s="1"/>
  <c r="Q447" i="3"/>
  <c r="Q446" i="3"/>
  <c r="R446" i="3"/>
  <c r="T446" i="3" s="1"/>
  <c r="P446" i="3"/>
  <c r="S446" i="3"/>
  <c r="U446" i="3" s="1"/>
  <c r="AO446" i="3" s="1"/>
  <c r="W446" i="3" s="1"/>
  <c r="AF446" i="3" s="1"/>
  <c r="R445" i="3"/>
  <c r="T445" i="3" s="1"/>
  <c r="P445" i="3"/>
  <c r="Q445" i="3"/>
  <c r="S445" i="3"/>
  <c r="U445" i="3" s="1"/>
  <c r="AO445" i="3" s="1"/>
  <c r="W445" i="3" s="1"/>
  <c r="AF445" i="3" s="1"/>
  <c r="S444" i="3"/>
  <c r="U444" i="3" s="1"/>
  <c r="Q444" i="3"/>
  <c r="P444" i="3"/>
  <c r="R444" i="3"/>
  <c r="T444" i="3" s="1"/>
  <c r="R443" i="3"/>
  <c r="T443" i="3" s="1"/>
  <c r="P443" i="3"/>
  <c r="Q443" i="3"/>
  <c r="S443" i="3"/>
  <c r="U443" i="3" s="1"/>
  <c r="AO443" i="3" s="1"/>
  <c r="W443" i="3" s="1"/>
  <c r="AF443" i="3" s="1"/>
  <c r="P442" i="3"/>
  <c r="Q442" i="3"/>
  <c r="S442" i="3"/>
  <c r="U442" i="3" s="1"/>
  <c r="R442" i="3"/>
  <c r="T442" i="3" s="1"/>
  <c r="P441" i="3"/>
  <c r="R441" i="3"/>
  <c r="T441" i="3" s="1"/>
  <c r="Q441" i="3"/>
  <c r="S441" i="3"/>
  <c r="U441" i="3" s="1"/>
  <c r="AO441" i="3" s="1"/>
  <c r="W441" i="3" s="1"/>
  <c r="AF441" i="3" s="1"/>
  <c r="Q440" i="3"/>
  <c r="S440" i="3"/>
  <c r="U440" i="3" s="1"/>
  <c r="AO440" i="3" s="1"/>
  <c r="W440" i="3" s="1"/>
  <c r="AF440" i="3" s="1"/>
  <c r="P440" i="3"/>
  <c r="R440" i="3"/>
  <c r="T440" i="3" s="1"/>
  <c r="AE440" i="3" s="1"/>
  <c r="Q439" i="3"/>
  <c r="P439" i="3"/>
  <c r="R439" i="3"/>
  <c r="T439" i="3" s="1"/>
  <c r="AE439" i="3" s="1"/>
  <c r="P438" i="3"/>
  <c r="R438" i="3"/>
  <c r="T438" i="3" s="1"/>
  <c r="Q438" i="3"/>
  <c r="S438" i="3"/>
  <c r="U438" i="3" s="1"/>
  <c r="R437" i="3"/>
  <c r="T437" i="3" s="1"/>
  <c r="Q437" i="3"/>
  <c r="P437" i="3"/>
  <c r="S437" i="3"/>
  <c r="U437" i="3" s="1"/>
  <c r="AO437" i="3" s="1"/>
  <c r="W437" i="3" s="1"/>
  <c r="AF437" i="3" s="1"/>
  <c r="Q436" i="3"/>
  <c r="P436" i="3"/>
  <c r="R436" i="3"/>
  <c r="T436" i="3" s="1"/>
  <c r="Q435" i="3"/>
  <c r="R435" i="3"/>
  <c r="T435" i="3" s="1"/>
  <c r="P435" i="3"/>
  <c r="S435" i="3"/>
  <c r="U435" i="3" s="1"/>
  <c r="P434" i="3"/>
  <c r="S434" i="3"/>
  <c r="U434" i="3" s="1"/>
  <c r="AO434" i="3" s="1"/>
  <c r="W434" i="3" s="1"/>
  <c r="AF434" i="3" s="1"/>
  <c r="R434" i="3"/>
  <c r="T434" i="3" s="1"/>
  <c r="AE434" i="3" s="1"/>
  <c r="Q434" i="3"/>
  <c r="Q433" i="3"/>
  <c r="P433" i="3"/>
  <c r="S433" i="3"/>
  <c r="U433" i="3" s="1"/>
  <c r="R433" i="3"/>
  <c r="T433" i="3" s="1"/>
  <c r="S432" i="3"/>
  <c r="U432" i="3" s="1"/>
  <c r="AO432" i="3" s="1"/>
  <c r="W432" i="3" s="1"/>
  <c r="AF432" i="3" s="1"/>
  <c r="P432" i="3"/>
  <c r="R432" i="3"/>
  <c r="T432" i="3" s="1"/>
  <c r="AE432" i="3" s="1"/>
  <c r="Q432" i="3"/>
  <c r="P431" i="3"/>
  <c r="S431" i="3"/>
  <c r="U431" i="3" s="1"/>
  <c r="R431" i="3"/>
  <c r="T431" i="3" s="1"/>
  <c r="Q431" i="3"/>
  <c r="R430" i="3"/>
  <c r="T430" i="3" s="1"/>
  <c r="Q430" i="3"/>
  <c r="P430" i="3"/>
  <c r="S430" i="3"/>
  <c r="U430" i="3" s="1"/>
  <c r="AO430" i="3" s="1"/>
  <c r="W430" i="3" s="1"/>
  <c r="AF430" i="3" s="1"/>
  <c r="P429" i="3"/>
  <c r="S429" i="3"/>
  <c r="U429" i="3" s="1"/>
  <c r="V429" i="3" s="1"/>
  <c r="Q429" i="3"/>
  <c r="R429" i="3"/>
  <c r="T429" i="3" s="1"/>
  <c r="AE429" i="3" s="1"/>
  <c r="P428" i="3"/>
  <c r="R428" i="3"/>
  <c r="T428" i="3" s="1"/>
  <c r="Q428" i="3"/>
  <c r="S428" i="3"/>
  <c r="U428" i="3" s="1"/>
  <c r="AO428" i="3" s="1"/>
  <c r="W428" i="3" s="1"/>
  <c r="AF428" i="3" s="1"/>
  <c r="P427" i="3"/>
  <c r="Q427" i="3"/>
  <c r="R427" i="3"/>
  <c r="T427" i="3" s="1"/>
  <c r="S427" i="3"/>
  <c r="U427" i="3" s="1"/>
  <c r="AO427" i="3" s="1"/>
  <c r="W427" i="3" s="1"/>
  <c r="AF427" i="3" s="1"/>
  <c r="P426" i="3"/>
  <c r="Q426" i="3"/>
  <c r="R426" i="3"/>
  <c r="T426" i="3" s="1"/>
  <c r="Q425" i="3"/>
  <c r="S425" i="3"/>
  <c r="U425" i="3" s="1"/>
  <c r="R425" i="3"/>
  <c r="T425" i="3" s="1"/>
  <c r="P425" i="3"/>
  <c r="S424" i="3"/>
  <c r="U424" i="3" s="1"/>
  <c r="P424" i="3"/>
  <c r="R424" i="3"/>
  <c r="T424" i="3" s="1"/>
  <c r="Q424" i="3"/>
  <c r="AF423" i="3"/>
  <c r="V423" i="3"/>
  <c r="P423" i="3"/>
  <c r="R423" i="3"/>
  <c r="T423" i="3" s="1"/>
  <c r="AE423" i="3" s="1"/>
  <c r="Q423" i="3"/>
  <c r="Q422" i="3"/>
  <c r="P422" i="3"/>
  <c r="S422" i="3"/>
  <c r="U422" i="3" s="1"/>
  <c r="R422" i="3"/>
  <c r="T422" i="3" s="1"/>
  <c r="R421" i="3"/>
  <c r="T421" i="3" s="1"/>
  <c r="P421" i="3"/>
  <c r="S421" i="3"/>
  <c r="U421" i="3" s="1"/>
  <c r="AO421" i="3" s="1"/>
  <c r="W421" i="3" s="1"/>
  <c r="AF421" i="3" s="1"/>
  <c r="Q421" i="3"/>
  <c r="P420" i="3"/>
  <c r="S420" i="3"/>
  <c r="U420" i="3" s="1"/>
  <c r="AO420" i="3" s="1"/>
  <c r="W420" i="3" s="1"/>
  <c r="AF420" i="3" s="1"/>
  <c r="Q420" i="3"/>
  <c r="R420" i="3"/>
  <c r="T420" i="3" s="1"/>
  <c r="AE420" i="3" s="1"/>
  <c r="P419" i="3"/>
  <c r="R419" i="3"/>
  <c r="T419" i="3" s="1"/>
  <c r="Q419" i="3"/>
  <c r="S419" i="3"/>
  <c r="U419" i="3" s="1"/>
  <c r="AO419" i="3" s="1"/>
  <c r="W419" i="3" s="1"/>
  <c r="AF419" i="3" s="1"/>
  <c r="R418" i="3"/>
  <c r="T418" i="3" s="1"/>
  <c r="Q418" i="3"/>
  <c r="P418" i="3"/>
  <c r="S418" i="3"/>
  <c r="U418" i="3" s="1"/>
  <c r="R417" i="3"/>
  <c r="T417" i="3" s="1"/>
  <c r="Q417" i="3"/>
  <c r="S417" i="3"/>
  <c r="U417" i="3" s="1"/>
  <c r="AO417" i="3" s="1"/>
  <c r="W417" i="3" s="1"/>
  <c r="AF417" i="3" s="1"/>
  <c r="P417" i="3"/>
  <c r="Q416" i="3"/>
  <c r="P416" i="3"/>
  <c r="R416" i="3"/>
  <c r="T416" i="3" s="1"/>
  <c r="AE416" i="3" s="1"/>
  <c r="S416" i="3"/>
  <c r="U416" i="3" s="1"/>
  <c r="V416" i="3" s="1"/>
  <c r="Q415" i="3"/>
  <c r="S415" i="3"/>
  <c r="U415" i="3" s="1"/>
  <c r="AO415" i="3" s="1"/>
  <c r="W415" i="3" s="1"/>
  <c r="AF415" i="3" s="1"/>
  <c r="P415" i="3"/>
  <c r="R415" i="3"/>
  <c r="T415" i="3" s="1"/>
  <c r="P414" i="3"/>
  <c r="Q414" i="3"/>
  <c r="R414" i="3"/>
  <c r="T414" i="3" s="1"/>
  <c r="S414" i="3"/>
  <c r="U414" i="3" s="1"/>
  <c r="AO414" i="3" s="1"/>
  <c r="W414" i="3" s="1"/>
  <c r="AF414" i="3" s="1"/>
  <c r="Q413" i="3"/>
  <c r="R413" i="3"/>
  <c r="T413" i="3" s="1"/>
  <c r="P413" i="3"/>
  <c r="Q412" i="3"/>
  <c r="R412" i="3"/>
  <c r="T412" i="3" s="1"/>
  <c r="P412" i="3"/>
  <c r="S412" i="3"/>
  <c r="U412" i="3" s="1"/>
  <c r="Q411" i="3"/>
  <c r="P411" i="3"/>
  <c r="R411" i="3"/>
  <c r="T411" i="3" s="1"/>
  <c r="S411" i="3"/>
  <c r="U411" i="3" s="1"/>
  <c r="AO411" i="3" s="1"/>
  <c r="W411" i="3" s="1"/>
  <c r="AF411" i="3" s="1"/>
  <c r="R410" i="3"/>
  <c r="T410" i="3" s="1"/>
  <c r="AE410" i="3" s="1"/>
  <c r="P410" i="3"/>
  <c r="Q410" i="3"/>
  <c r="P409" i="3"/>
  <c r="S409" i="3"/>
  <c r="U409" i="3" s="1"/>
  <c r="Q409" i="3"/>
  <c r="R409" i="3"/>
  <c r="T409" i="3" s="1"/>
  <c r="R408" i="3"/>
  <c r="T408" i="3" s="1"/>
  <c r="Q408" i="3"/>
  <c r="S408" i="3"/>
  <c r="U408" i="3" s="1"/>
  <c r="AO408" i="3" s="1"/>
  <c r="W408" i="3" s="1"/>
  <c r="AF408" i="3" s="1"/>
  <c r="P408" i="3"/>
  <c r="R407" i="3"/>
  <c r="T407" i="3" s="1"/>
  <c r="P407" i="3"/>
  <c r="S407" i="3"/>
  <c r="U407" i="3" s="1"/>
  <c r="AO407" i="3" s="1"/>
  <c r="W407" i="3" s="1"/>
  <c r="AF407" i="3" s="1"/>
  <c r="Q407" i="3"/>
  <c r="S406" i="3"/>
  <c r="U406" i="3" s="1"/>
  <c r="AO406" i="3" s="1"/>
  <c r="W406" i="3" s="1"/>
  <c r="AF406" i="3" s="1"/>
  <c r="P406" i="3"/>
  <c r="R406" i="3"/>
  <c r="T406" i="3" s="1"/>
  <c r="Q406" i="3"/>
  <c r="P405" i="3"/>
  <c r="Q405" i="3"/>
  <c r="R405" i="3"/>
  <c r="T405" i="3" s="1"/>
  <c r="S405" i="3"/>
  <c r="U405" i="3" s="1"/>
  <c r="P404" i="3"/>
  <c r="R404" i="3"/>
  <c r="T404" i="3" s="1"/>
  <c r="Q404" i="3"/>
  <c r="S404" i="3"/>
  <c r="U404" i="3" s="1"/>
  <c r="AO404" i="3" s="1"/>
  <c r="W404" i="3" s="1"/>
  <c r="AF404" i="3" s="1"/>
  <c r="P403" i="3"/>
  <c r="R403" i="3"/>
  <c r="T403" i="3" s="1"/>
  <c r="AE403" i="3" s="1"/>
  <c r="Q403" i="3"/>
  <c r="AQ402" i="3"/>
  <c r="X402" i="3"/>
  <c r="Q401" i="3"/>
  <c r="S401" i="3"/>
  <c r="U401" i="3" s="1"/>
  <c r="AO401" i="3" s="1"/>
  <c r="W401" i="3" s="1"/>
  <c r="AF401" i="3" s="1"/>
  <c r="P401" i="3"/>
  <c r="R401" i="3"/>
  <c r="T401" i="3" s="1"/>
  <c r="AE401" i="3" s="1"/>
  <c r="P400" i="3"/>
  <c r="R400" i="3"/>
  <c r="T400" i="3" s="1"/>
  <c r="AE400" i="3" s="1"/>
  <c r="Q400" i="3"/>
  <c r="S400" i="3"/>
  <c r="U400" i="3" s="1"/>
  <c r="V400" i="3" s="1"/>
  <c r="S399" i="3"/>
  <c r="U399" i="3" s="1"/>
  <c r="AO399" i="3" s="1"/>
  <c r="W399" i="3" s="1"/>
  <c r="AF399" i="3" s="1"/>
  <c r="P399" i="3"/>
  <c r="R399" i="3"/>
  <c r="T399" i="3" s="1"/>
  <c r="AE399" i="3" s="1"/>
  <c r="Q399" i="3"/>
  <c r="Q398" i="3"/>
  <c r="R398" i="3"/>
  <c r="T398" i="3" s="1"/>
  <c r="S398" i="3"/>
  <c r="U398" i="3" s="1"/>
  <c r="AO398" i="3" s="1"/>
  <c r="W398" i="3" s="1"/>
  <c r="AF398" i="3" s="1"/>
  <c r="P398" i="3"/>
  <c r="P397" i="3"/>
  <c r="Q397" i="3"/>
  <c r="R397" i="3"/>
  <c r="T397" i="3" s="1"/>
  <c r="AE397" i="3" s="1"/>
  <c r="R396" i="3"/>
  <c r="T396" i="3" s="1"/>
  <c r="P396" i="3"/>
  <c r="Q396" i="3"/>
  <c r="S396" i="3"/>
  <c r="U396" i="3" s="1"/>
  <c r="P395" i="3"/>
  <c r="S395" i="3"/>
  <c r="U395" i="3" s="1"/>
  <c r="AO395" i="3" s="1"/>
  <c r="W395" i="3" s="1"/>
  <c r="AF395" i="3" s="1"/>
  <c r="Q395" i="3"/>
  <c r="R395" i="3"/>
  <c r="T395" i="3" s="1"/>
  <c r="AE395" i="3" s="1"/>
  <c r="Q394" i="3"/>
  <c r="P394" i="3"/>
  <c r="R394" i="3"/>
  <c r="T394" i="3" s="1"/>
  <c r="AE394" i="3" s="1"/>
  <c r="P393" i="3"/>
  <c r="R393" i="3"/>
  <c r="T393" i="3" s="1"/>
  <c r="Q393" i="3"/>
  <c r="S393" i="3"/>
  <c r="U393" i="3" s="1"/>
  <c r="AO393" i="3" s="1"/>
  <c r="W393" i="3" s="1"/>
  <c r="AF393" i="3" s="1"/>
  <c r="Q392" i="3"/>
  <c r="R392" i="3"/>
  <c r="T392" i="3" s="1"/>
  <c r="P392" i="3"/>
  <c r="S392" i="3"/>
  <c r="U392" i="3" s="1"/>
  <c r="AO392" i="3" s="1"/>
  <c r="W392" i="3" s="1"/>
  <c r="AF392" i="3" s="1"/>
  <c r="Q391" i="3"/>
  <c r="P391" i="3"/>
  <c r="R391" i="3"/>
  <c r="T391" i="3" s="1"/>
  <c r="S391" i="3"/>
  <c r="U391" i="3" s="1"/>
  <c r="AO391" i="3" s="1"/>
  <c r="W391" i="3" s="1"/>
  <c r="AF391" i="3" s="1"/>
  <c r="Q390" i="3"/>
  <c r="R390" i="3"/>
  <c r="T390" i="3" s="1"/>
  <c r="P390" i="3"/>
  <c r="S390" i="3"/>
  <c r="U390" i="3" s="1"/>
  <c r="AO390" i="3" s="1"/>
  <c r="W390" i="3" s="1"/>
  <c r="AF390" i="3" s="1"/>
  <c r="S389" i="3"/>
  <c r="U389" i="3" s="1"/>
  <c r="AO389" i="3" s="1"/>
  <c r="W389" i="3" s="1"/>
  <c r="AF389" i="3" s="1"/>
  <c r="R389" i="3"/>
  <c r="T389" i="3" s="1"/>
  <c r="P389" i="3"/>
  <c r="Q389" i="3"/>
  <c r="S388" i="3"/>
  <c r="U388" i="3" s="1"/>
  <c r="AO388" i="3" s="1"/>
  <c r="W388" i="3" s="1"/>
  <c r="AF388" i="3" s="1"/>
  <c r="Q388" i="3"/>
  <c r="R388" i="3"/>
  <c r="T388" i="3" s="1"/>
  <c r="AE388" i="3" s="1"/>
  <c r="P388" i="3"/>
  <c r="Q387" i="3"/>
  <c r="S387" i="3"/>
  <c r="U387" i="3" s="1"/>
  <c r="P387" i="3"/>
  <c r="R387" i="3"/>
  <c r="T387" i="3" s="1"/>
  <c r="R386" i="3"/>
  <c r="T386" i="3" s="1"/>
  <c r="Q386" i="3"/>
  <c r="S386" i="3"/>
  <c r="U386" i="3" s="1"/>
  <c r="AO386" i="3" s="1"/>
  <c r="W386" i="3" s="1"/>
  <c r="AF386" i="3" s="1"/>
  <c r="P386" i="3"/>
  <c r="P385" i="3"/>
  <c r="S385" i="3"/>
  <c r="U385" i="3" s="1"/>
  <c r="AO385" i="3" s="1"/>
  <c r="W385" i="3" s="1"/>
  <c r="AF385" i="3" s="1"/>
  <c r="Q385" i="3"/>
  <c r="R385" i="3"/>
  <c r="T385" i="3" s="1"/>
  <c r="P384" i="3"/>
  <c r="Q384" i="3"/>
  <c r="R384" i="3"/>
  <c r="T384" i="3" s="1"/>
  <c r="AE384" i="3" s="1"/>
  <c r="R383" i="3"/>
  <c r="T383" i="3" s="1"/>
  <c r="S383" i="3"/>
  <c r="U383" i="3" s="1"/>
  <c r="Q383" i="3"/>
  <c r="P383" i="3"/>
  <c r="S382" i="3"/>
  <c r="U382" i="3" s="1"/>
  <c r="P382" i="3"/>
  <c r="R382" i="3"/>
  <c r="T382" i="3" s="1"/>
  <c r="Q382" i="3"/>
  <c r="Q381" i="3"/>
  <c r="P381" i="3"/>
  <c r="R381" i="3"/>
  <c r="T381" i="3" s="1"/>
  <c r="AE381" i="3" s="1"/>
  <c r="P380" i="3"/>
  <c r="R380" i="3"/>
  <c r="T380" i="3" s="1"/>
  <c r="Q380" i="3"/>
  <c r="S380" i="3"/>
  <c r="U380" i="3" s="1"/>
  <c r="AO380" i="3" s="1"/>
  <c r="W380" i="3" s="1"/>
  <c r="AF380" i="3" s="1"/>
  <c r="S379" i="3"/>
  <c r="U379" i="3" s="1"/>
  <c r="AO379" i="3" s="1"/>
  <c r="W379" i="3" s="1"/>
  <c r="AF379" i="3" s="1"/>
  <c r="Q379" i="3"/>
  <c r="R379" i="3"/>
  <c r="T379" i="3" s="1"/>
  <c r="P379" i="3"/>
  <c r="R378" i="3"/>
  <c r="T378" i="3" s="1"/>
  <c r="P378" i="3"/>
  <c r="S378" i="3"/>
  <c r="U378" i="3" s="1"/>
  <c r="Q378" i="3"/>
  <c r="R377" i="3"/>
  <c r="T377" i="3" s="1"/>
  <c r="Q377" i="3"/>
  <c r="P377" i="3"/>
  <c r="S377" i="3"/>
  <c r="U377" i="3" s="1"/>
  <c r="AO377" i="3" s="1"/>
  <c r="W377" i="3" s="1"/>
  <c r="AF377" i="3" s="1"/>
  <c r="R376" i="3"/>
  <c r="T376" i="3" s="1"/>
  <c r="Q376" i="3"/>
  <c r="P376" i="3"/>
  <c r="S376" i="3"/>
  <c r="U376" i="3" s="1"/>
  <c r="AO376" i="3" s="1"/>
  <c r="W376" i="3" s="1"/>
  <c r="AF376" i="3" s="1"/>
  <c r="P375" i="3"/>
  <c r="S375" i="3"/>
  <c r="U375" i="3" s="1"/>
  <c r="AO375" i="3" s="1"/>
  <c r="W375" i="3" s="1"/>
  <c r="AF375" i="3" s="1"/>
  <c r="Q375" i="3"/>
  <c r="R375" i="3"/>
  <c r="T375" i="3" s="1"/>
  <c r="AE375" i="3" s="1"/>
  <c r="S374" i="3"/>
  <c r="U374" i="3" s="1"/>
  <c r="P374" i="3"/>
  <c r="Q374" i="3"/>
  <c r="R374" i="3"/>
  <c r="T374" i="3" s="1"/>
  <c r="R373" i="3"/>
  <c r="T373" i="3" s="1"/>
  <c r="S373" i="3"/>
  <c r="U373" i="3" s="1"/>
  <c r="AO373" i="3" s="1"/>
  <c r="W373" i="3" s="1"/>
  <c r="AF373" i="3" s="1"/>
  <c r="Q373" i="3"/>
  <c r="P373" i="3"/>
  <c r="S372" i="3"/>
  <c r="U372" i="3" s="1"/>
  <c r="AO372" i="3" s="1"/>
  <c r="W372" i="3" s="1"/>
  <c r="AF372" i="3" s="1"/>
  <c r="R372" i="3"/>
  <c r="T372" i="3" s="1"/>
  <c r="AE372" i="3" s="1"/>
  <c r="P372" i="3"/>
  <c r="Q372" i="3"/>
  <c r="Q371" i="3"/>
  <c r="P371" i="3"/>
  <c r="R371" i="3"/>
  <c r="T371" i="3" s="1"/>
  <c r="AE371" i="3" s="1"/>
  <c r="S370" i="3"/>
  <c r="U370" i="3" s="1"/>
  <c r="R370" i="3"/>
  <c r="T370" i="3" s="1"/>
  <c r="P370" i="3"/>
  <c r="Q370" i="3"/>
  <c r="P369" i="3"/>
  <c r="Q369" i="3"/>
  <c r="R369" i="3"/>
  <c r="T369" i="3" s="1"/>
  <c r="S369" i="3"/>
  <c r="U369" i="3" s="1"/>
  <c r="AO369" i="3" s="1"/>
  <c r="W369" i="3" s="1"/>
  <c r="AF369" i="3" s="1"/>
  <c r="Q368" i="3"/>
  <c r="P368" i="3"/>
  <c r="R368" i="3"/>
  <c r="T368" i="3" s="1"/>
  <c r="AE368" i="3" s="1"/>
  <c r="S368" i="3"/>
  <c r="U368" i="3" s="1"/>
  <c r="V368" i="3" s="1"/>
  <c r="R367" i="3"/>
  <c r="T367" i="3" s="1"/>
  <c r="P367" i="3"/>
  <c r="S367" i="3"/>
  <c r="U367" i="3" s="1"/>
  <c r="AO367" i="3" s="1"/>
  <c r="W367" i="3" s="1"/>
  <c r="AF367" i="3" s="1"/>
  <c r="Q367" i="3"/>
  <c r="R366" i="3"/>
  <c r="T366" i="3" s="1"/>
  <c r="P366" i="3"/>
  <c r="Q366" i="3"/>
  <c r="S366" i="3"/>
  <c r="U366" i="3" s="1"/>
  <c r="AO366" i="3" s="1"/>
  <c r="W366" i="3" s="1"/>
  <c r="AF366" i="3" s="1"/>
  <c r="S365" i="3"/>
  <c r="U365" i="3" s="1"/>
  <c r="AO365" i="3" s="1"/>
  <c r="W365" i="3" s="1"/>
  <c r="AF365" i="3" s="1"/>
  <c r="Q365" i="3"/>
  <c r="R365" i="3"/>
  <c r="T365" i="3" s="1"/>
  <c r="P365" i="3"/>
  <c r="P364" i="3"/>
  <c r="S364" i="3"/>
  <c r="U364" i="3" s="1"/>
  <c r="AO364" i="3" s="1"/>
  <c r="W364" i="3" s="1"/>
  <c r="AF364" i="3" s="1"/>
  <c r="R364" i="3"/>
  <c r="T364" i="3" s="1"/>
  <c r="AE364" i="3" s="1"/>
  <c r="Q364" i="3"/>
  <c r="S363" i="3"/>
  <c r="U363" i="3" s="1"/>
  <c r="AO363" i="3" s="1"/>
  <c r="W363" i="3" s="1"/>
  <c r="AF363" i="3" s="1"/>
  <c r="Q363" i="3"/>
  <c r="P363" i="3"/>
  <c r="R363" i="3"/>
  <c r="T363" i="3" s="1"/>
  <c r="AE363" i="3" s="1"/>
  <c r="P362" i="3"/>
  <c r="Q362" i="3"/>
  <c r="S362" i="3"/>
  <c r="U362" i="3" s="1"/>
  <c r="AO362" i="3" s="1"/>
  <c r="W362" i="3" s="1"/>
  <c r="AF362" i="3" s="1"/>
  <c r="R362" i="3"/>
  <c r="T362" i="3" s="1"/>
  <c r="AE362" i="3" s="1"/>
  <c r="P361" i="3"/>
  <c r="R361" i="3"/>
  <c r="T361" i="3" s="1"/>
  <c r="S361" i="3"/>
  <c r="U361" i="3" s="1"/>
  <c r="Q361" i="3"/>
  <c r="Q360" i="3"/>
  <c r="R360" i="3"/>
  <c r="T360" i="3" s="1"/>
  <c r="P360" i="3"/>
  <c r="S360" i="3"/>
  <c r="U360" i="3" s="1"/>
  <c r="AO360" i="3" s="1"/>
  <c r="W360" i="3" s="1"/>
  <c r="AF360" i="3" s="1"/>
  <c r="P359" i="3"/>
  <c r="S359" i="3"/>
  <c r="U359" i="3" s="1"/>
  <c r="AO359" i="3" s="1"/>
  <c r="W359" i="3" s="1"/>
  <c r="AF359" i="3" s="1"/>
  <c r="Q359" i="3"/>
  <c r="R359" i="3"/>
  <c r="T359" i="3" s="1"/>
  <c r="AE359" i="3" s="1"/>
  <c r="P358" i="3"/>
  <c r="Q358" i="3"/>
  <c r="R358" i="3"/>
  <c r="T358" i="3" s="1"/>
  <c r="AE358" i="3" s="1"/>
  <c r="P357" i="3"/>
  <c r="S357" i="3"/>
  <c r="U357" i="3" s="1"/>
  <c r="R357" i="3"/>
  <c r="T357" i="3" s="1"/>
  <c r="Q357" i="3"/>
  <c r="P356" i="3"/>
  <c r="S356" i="3"/>
  <c r="U356" i="3" s="1"/>
  <c r="AO356" i="3" s="1"/>
  <c r="W356" i="3" s="1"/>
  <c r="AF356" i="3" s="1"/>
  <c r="Q356" i="3"/>
  <c r="R356" i="3"/>
  <c r="T356" i="3" s="1"/>
  <c r="AE356" i="3" s="1"/>
  <c r="Q355" i="3"/>
  <c r="R355" i="3"/>
  <c r="T355" i="3" s="1"/>
  <c r="AE355" i="3" s="1"/>
  <c r="P355" i="3"/>
  <c r="P354" i="3"/>
  <c r="S354" i="3"/>
  <c r="U354" i="3" s="1"/>
  <c r="AO354" i="3" s="1"/>
  <c r="W354" i="3" s="1"/>
  <c r="AF354" i="3" s="1"/>
  <c r="Q354" i="3"/>
  <c r="R354" i="3"/>
  <c r="T354" i="3" s="1"/>
  <c r="R353" i="3"/>
  <c r="T353" i="3" s="1"/>
  <c r="S353" i="3"/>
  <c r="U353" i="3" s="1"/>
  <c r="Q353" i="3"/>
  <c r="P353" i="3"/>
  <c r="Q352" i="3"/>
  <c r="R352" i="3"/>
  <c r="T352" i="3" s="1"/>
  <c r="P352" i="3"/>
  <c r="S352" i="3"/>
  <c r="U352" i="3" s="1"/>
  <c r="AO352" i="3" s="1"/>
  <c r="W352" i="3" s="1"/>
  <c r="AF352" i="3" s="1"/>
  <c r="P351" i="3"/>
  <c r="S351" i="3"/>
  <c r="U351" i="3" s="1"/>
  <c r="AO351" i="3" s="1"/>
  <c r="W351" i="3" s="1"/>
  <c r="AF351" i="3" s="1"/>
  <c r="Q351" i="3"/>
  <c r="R351" i="3"/>
  <c r="T351" i="3" s="1"/>
  <c r="R350" i="3"/>
  <c r="T350" i="3" s="1"/>
  <c r="P350" i="3"/>
  <c r="Q350" i="3"/>
  <c r="S350" i="3"/>
  <c r="U350" i="3" s="1"/>
  <c r="AO350" i="3" s="1"/>
  <c r="W350" i="3" s="1"/>
  <c r="AF350" i="3" s="1"/>
  <c r="S349" i="3"/>
  <c r="U349" i="3" s="1"/>
  <c r="AO349" i="3" s="1"/>
  <c r="W349" i="3" s="1"/>
  <c r="AF349" i="3" s="1"/>
  <c r="P349" i="3"/>
  <c r="R349" i="3"/>
  <c r="T349" i="3" s="1"/>
  <c r="AE349" i="3" s="1"/>
  <c r="Q349" i="3"/>
  <c r="S348" i="3"/>
  <c r="U348" i="3" s="1"/>
  <c r="V348" i="3" s="1"/>
  <c r="R348" i="3"/>
  <c r="T348" i="3" s="1"/>
  <c r="AE348" i="3" s="1"/>
  <c r="P348" i="3"/>
  <c r="Q348" i="3"/>
  <c r="Q347" i="3"/>
  <c r="P347" i="3"/>
  <c r="R347" i="3"/>
  <c r="T347" i="3" s="1"/>
  <c r="S347" i="3"/>
  <c r="U347" i="3" s="1"/>
  <c r="AO347" i="3" s="1"/>
  <c r="W347" i="3" s="1"/>
  <c r="AF347" i="3" s="1"/>
  <c r="Q346" i="3"/>
  <c r="P346" i="3"/>
  <c r="R346" i="3"/>
  <c r="T346" i="3" s="1"/>
  <c r="S346" i="3"/>
  <c r="U346" i="3" s="1"/>
  <c r="AO346" i="3" s="1"/>
  <c r="W346" i="3" s="1"/>
  <c r="AF346" i="3" s="1"/>
  <c r="P345" i="3"/>
  <c r="R345" i="3"/>
  <c r="T345" i="3" s="1"/>
  <c r="AE345" i="3" s="1"/>
  <c r="Q345" i="3"/>
  <c r="S344" i="3"/>
  <c r="U344" i="3" s="1"/>
  <c r="R344" i="3"/>
  <c r="T344" i="3" s="1"/>
  <c r="P344" i="3"/>
  <c r="Q344" i="3"/>
  <c r="P343" i="3"/>
  <c r="Q343" i="3"/>
  <c r="R343" i="3"/>
  <c r="T343" i="3" s="1"/>
  <c r="S343" i="3"/>
  <c r="U343" i="3" s="1"/>
  <c r="AO343" i="3" s="1"/>
  <c r="W343" i="3" s="1"/>
  <c r="AF343" i="3" s="1"/>
  <c r="R342" i="3"/>
  <c r="T342" i="3" s="1"/>
  <c r="AE342" i="3" s="1"/>
  <c r="Q342" i="3"/>
  <c r="P342" i="3"/>
  <c r="P341" i="3"/>
  <c r="R341" i="3"/>
  <c r="T341" i="3" s="1"/>
  <c r="Q341" i="3"/>
  <c r="S341" i="3"/>
  <c r="U341" i="3" s="1"/>
  <c r="AO341" i="3" s="1"/>
  <c r="W341" i="3" s="1"/>
  <c r="AF341" i="3" s="1"/>
  <c r="P340" i="3"/>
  <c r="Q340" i="3"/>
  <c r="R340" i="3"/>
  <c r="T340" i="3" s="1"/>
  <c r="S340" i="3"/>
  <c r="U340" i="3" s="1"/>
  <c r="AO340" i="3" s="1"/>
  <c r="W340" i="3" s="1"/>
  <c r="AF340" i="3" s="1"/>
  <c r="Q339" i="3"/>
  <c r="R339" i="3"/>
  <c r="T339" i="3" s="1"/>
  <c r="P339" i="3"/>
  <c r="S339" i="3"/>
  <c r="U339" i="3" s="1"/>
  <c r="AO339" i="3" s="1"/>
  <c r="W339" i="3" s="1"/>
  <c r="AF339" i="3" s="1"/>
  <c r="Q338" i="3"/>
  <c r="S338" i="3"/>
  <c r="U338" i="3" s="1"/>
  <c r="AO338" i="3" s="1"/>
  <c r="W338" i="3" s="1"/>
  <c r="AF338" i="3" s="1"/>
  <c r="P338" i="3"/>
  <c r="R338" i="3"/>
  <c r="T338" i="3" s="1"/>
  <c r="AE338" i="3" s="1"/>
  <c r="P337" i="3"/>
  <c r="S337" i="3"/>
  <c r="U337" i="3" s="1"/>
  <c r="AO337" i="3" s="1"/>
  <c r="W337" i="3" s="1"/>
  <c r="AF337" i="3" s="1"/>
  <c r="Q337" i="3"/>
  <c r="R337" i="3"/>
  <c r="T337" i="3" s="1"/>
  <c r="AE337" i="3" s="1"/>
  <c r="S336" i="3"/>
  <c r="U336" i="3" s="1"/>
  <c r="V336" i="3" s="1"/>
  <c r="Q336" i="3"/>
  <c r="R336" i="3"/>
  <c r="T336" i="3" s="1"/>
  <c r="AE336" i="3" s="1"/>
  <c r="P336" i="3"/>
  <c r="Q335" i="3"/>
  <c r="S335" i="3"/>
  <c r="U335" i="3" s="1"/>
  <c r="R335" i="3"/>
  <c r="T335" i="3" s="1"/>
  <c r="P335" i="3"/>
  <c r="S334" i="3"/>
  <c r="U334" i="3" s="1"/>
  <c r="AO334" i="3" s="1"/>
  <c r="W334" i="3" s="1"/>
  <c r="AF334" i="3" s="1"/>
  <c r="P334" i="3"/>
  <c r="Q334" i="3"/>
  <c r="R334" i="3"/>
  <c r="T334" i="3" s="1"/>
  <c r="AE334" i="3" s="1"/>
  <c r="R333" i="3"/>
  <c r="T333" i="3" s="1"/>
  <c r="P333" i="3"/>
  <c r="S333" i="3"/>
  <c r="U333" i="3" s="1"/>
  <c r="AO333" i="3" s="1"/>
  <c r="W333" i="3" s="1"/>
  <c r="AF333" i="3" s="1"/>
  <c r="Q333" i="3"/>
  <c r="P332" i="3"/>
  <c r="Q332" i="3"/>
  <c r="R332" i="3"/>
  <c r="T332" i="3" s="1"/>
  <c r="AE332" i="3" s="1"/>
  <c r="S331" i="3"/>
  <c r="U331" i="3" s="1"/>
  <c r="R331" i="3"/>
  <c r="T331" i="3" s="1"/>
  <c r="Q331" i="3"/>
  <c r="P331" i="3"/>
  <c r="P330" i="3"/>
  <c r="S330" i="3"/>
  <c r="U330" i="3" s="1"/>
  <c r="V330" i="3" s="1"/>
  <c r="R330" i="3"/>
  <c r="T330" i="3" s="1"/>
  <c r="AE330" i="3" s="1"/>
  <c r="Q330" i="3"/>
  <c r="P329" i="3"/>
  <c r="Q329" i="3"/>
  <c r="R329" i="3"/>
  <c r="T329" i="3" s="1"/>
  <c r="AE329" i="3" s="1"/>
  <c r="Q328" i="3"/>
  <c r="S328" i="3"/>
  <c r="U328" i="3" s="1"/>
  <c r="AO328" i="3" s="1"/>
  <c r="W328" i="3" s="1"/>
  <c r="AF328" i="3" s="1"/>
  <c r="R328" i="3"/>
  <c r="T328" i="3" s="1"/>
  <c r="AE328" i="3" s="1"/>
  <c r="P328" i="3"/>
  <c r="Q327" i="3"/>
  <c r="P327" i="3"/>
  <c r="R327" i="3"/>
  <c r="T327" i="3" s="1"/>
  <c r="S327" i="3"/>
  <c r="U327" i="3" s="1"/>
  <c r="AO327" i="3" s="1"/>
  <c r="W327" i="3" s="1"/>
  <c r="AF327" i="3" s="1"/>
  <c r="P326" i="3"/>
  <c r="Q326" i="3"/>
  <c r="S326" i="3"/>
  <c r="U326" i="3" s="1"/>
  <c r="AO326" i="3" s="1"/>
  <c r="W326" i="3" s="1"/>
  <c r="AF326" i="3" s="1"/>
  <c r="R326" i="3"/>
  <c r="T326" i="3" s="1"/>
  <c r="AE326" i="3" s="1"/>
  <c r="S325" i="3"/>
  <c r="U325" i="3" s="1"/>
  <c r="AO325" i="3" s="1"/>
  <c r="W325" i="3" s="1"/>
  <c r="AF325" i="3" s="1"/>
  <c r="Q325" i="3"/>
  <c r="P325" i="3"/>
  <c r="R325" i="3"/>
  <c r="T325" i="3" s="1"/>
  <c r="R324" i="3"/>
  <c r="T324" i="3" s="1"/>
  <c r="S324" i="3"/>
  <c r="U324" i="3" s="1"/>
  <c r="AO324" i="3" s="1"/>
  <c r="W324" i="3" s="1"/>
  <c r="AF324" i="3" s="1"/>
  <c r="Q324" i="3"/>
  <c r="P324" i="3"/>
  <c r="R323" i="3"/>
  <c r="T323" i="3" s="1"/>
  <c r="S323" i="3"/>
  <c r="U323" i="3" s="1"/>
  <c r="AO323" i="3" s="1"/>
  <c r="W323" i="3" s="1"/>
  <c r="AF323" i="3" s="1"/>
  <c r="Q323" i="3"/>
  <c r="P323" i="3"/>
  <c r="P322" i="3"/>
  <c r="Q322" i="3"/>
  <c r="R322" i="3"/>
  <c r="T322" i="3" s="1"/>
  <c r="AE322" i="3" s="1"/>
  <c r="S322" i="3"/>
  <c r="U322" i="3" s="1"/>
  <c r="V322" i="3" s="1"/>
  <c r="R321" i="3"/>
  <c r="T321" i="3" s="1"/>
  <c r="P321" i="3"/>
  <c r="Q321" i="3"/>
  <c r="S321" i="3"/>
  <c r="U321" i="3" s="1"/>
  <c r="AO321" i="3" s="1"/>
  <c r="W321" i="3" s="1"/>
  <c r="AF321" i="3" s="1"/>
  <c r="P320" i="3"/>
  <c r="R320" i="3"/>
  <c r="T320" i="3" s="1"/>
  <c r="Q320" i="3"/>
  <c r="S320" i="3"/>
  <c r="U320" i="3" s="1"/>
  <c r="AO320" i="3" s="1"/>
  <c r="W320" i="3" s="1"/>
  <c r="AF320" i="3" s="1"/>
  <c r="R319" i="3"/>
  <c r="T319" i="3" s="1"/>
  <c r="AE319" i="3" s="1"/>
  <c r="Q319" i="3"/>
  <c r="P319" i="3"/>
  <c r="R318" i="3"/>
  <c r="T318" i="3" s="1"/>
  <c r="P318" i="3"/>
  <c r="Q318" i="3"/>
  <c r="S318" i="3"/>
  <c r="U318" i="3" s="1"/>
  <c r="AO318" i="3" s="1"/>
  <c r="W318" i="3" s="1"/>
  <c r="AF318" i="3" s="1"/>
  <c r="R317" i="3"/>
  <c r="T317" i="3" s="1"/>
  <c r="AE317" i="3" s="1"/>
  <c r="P317" i="3"/>
  <c r="Q317" i="3"/>
  <c r="S317" i="3"/>
  <c r="U317" i="3" s="1"/>
  <c r="V317" i="3" s="1"/>
  <c r="R316" i="3"/>
  <c r="T316" i="3" s="1"/>
  <c r="AE316" i="3" s="1"/>
  <c r="P316" i="3"/>
  <c r="Q316" i="3"/>
  <c r="Q315" i="3"/>
  <c r="S315" i="3"/>
  <c r="U315" i="3" s="1"/>
  <c r="AO315" i="3" s="1"/>
  <c r="W315" i="3" s="1"/>
  <c r="AF315" i="3" s="1"/>
  <c r="P315" i="3"/>
  <c r="R315" i="3"/>
  <c r="T315" i="3" s="1"/>
  <c r="AE315" i="3" s="1"/>
  <c r="Q314" i="3"/>
  <c r="P314" i="3"/>
  <c r="R314" i="3"/>
  <c r="T314" i="3" s="1"/>
  <c r="S314" i="3"/>
  <c r="U314" i="3" s="1"/>
  <c r="AO314" i="3" s="1"/>
  <c r="W314" i="3" s="1"/>
  <c r="AF314" i="3" s="1"/>
  <c r="P313" i="3"/>
  <c r="Q313" i="3"/>
  <c r="R313" i="3"/>
  <c r="T313" i="3" s="1"/>
  <c r="S313" i="3"/>
  <c r="U313" i="3" s="1"/>
  <c r="AO313" i="3" s="1"/>
  <c r="W313" i="3" s="1"/>
  <c r="AF313" i="3" s="1"/>
  <c r="P312" i="3"/>
  <c r="R312" i="3"/>
  <c r="T312" i="3" s="1"/>
  <c r="Q312" i="3"/>
  <c r="S312" i="3"/>
  <c r="U312" i="3" s="1"/>
  <c r="AO312" i="3" s="1"/>
  <c r="W312" i="3" s="1"/>
  <c r="AF312" i="3" s="1"/>
  <c r="Q311" i="3"/>
  <c r="R311" i="3"/>
  <c r="T311" i="3" s="1"/>
  <c r="S311" i="3"/>
  <c r="U311" i="3" s="1"/>
  <c r="AO311" i="3" s="1"/>
  <c r="W311" i="3" s="1"/>
  <c r="AF311" i="3" s="1"/>
  <c r="P311" i="3"/>
  <c r="R310" i="3"/>
  <c r="T310" i="3" s="1"/>
  <c r="P310" i="3"/>
  <c r="Q310" i="3"/>
  <c r="S310" i="3"/>
  <c r="U310" i="3" s="1"/>
  <c r="AO310" i="3" s="1"/>
  <c r="W310" i="3" s="1"/>
  <c r="AF310" i="3" s="1"/>
  <c r="R309" i="3"/>
  <c r="T309" i="3" s="1"/>
  <c r="AE309" i="3" s="1"/>
  <c r="Q309" i="3"/>
  <c r="S309" i="3"/>
  <c r="U309" i="3" s="1"/>
  <c r="V309" i="3" s="1"/>
  <c r="P309" i="3"/>
  <c r="S308" i="3"/>
  <c r="U308" i="3" s="1"/>
  <c r="AO308" i="3" s="1"/>
  <c r="W308" i="3" s="1"/>
  <c r="AF308" i="3" s="1"/>
  <c r="R308" i="3"/>
  <c r="T308" i="3" s="1"/>
  <c r="AE308" i="3" s="1"/>
  <c r="P308" i="3"/>
  <c r="Q308" i="3"/>
  <c r="P307" i="3"/>
  <c r="S307" i="3"/>
  <c r="U307" i="3" s="1"/>
  <c r="AO307" i="3" s="1"/>
  <c r="W307" i="3" s="1"/>
  <c r="AF307" i="3" s="1"/>
  <c r="R307" i="3"/>
  <c r="T307" i="3" s="1"/>
  <c r="AE307" i="3" s="1"/>
  <c r="Q307" i="3"/>
  <c r="Q306" i="3"/>
  <c r="R306" i="3"/>
  <c r="T306" i="3" s="1"/>
  <c r="AE306" i="3" s="1"/>
  <c r="P306" i="3"/>
  <c r="P305" i="3"/>
  <c r="R305" i="3"/>
  <c r="T305" i="3" s="1"/>
  <c r="Q305" i="3"/>
  <c r="S305" i="3"/>
  <c r="U305" i="3" s="1"/>
  <c r="AO305" i="3" s="1"/>
  <c r="W305" i="3" s="1"/>
  <c r="AF305" i="3" s="1"/>
  <c r="Q304" i="3"/>
  <c r="P304" i="3"/>
  <c r="S304" i="3"/>
  <c r="U304" i="3" s="1"/>
  <c r="AO304" i="3" s="1"/>
  <c r="W304" i="3" s="1"/>
  <c r="AF304" i="3" s="1"/>
  <c r="R304" i="3"/>
  <c r="T304" i="3" s="1"/>
  <c r="AE304" i="3" s="1"/>
  <c r="Q303" i="3"/>
  <c r="R303" i="3"/>
  <c r="T303" i="3" s="1"/>
  <c r="AE303" i="3" s="1"/>
  <c r="P303" i="3"/>
  <c r="Q302" i="3"/>
  <c r="S302" i="3"/>
  <c r="U302" i="3" s="1"/>
  <c r="AO302" i="3" s="1"/>
  <c r="W302" i="3" s="1"/>
  <c r="AF302" i="3" s="1"/>
  <c r="P302" i="3"/>
  <c r="R302" i="3"/>
  <c r="T302" i="3" s="1"/>
  <c r="AE302" i="3" s="1"/>
  <c r="R301" i="3"/>
  <c r="T301" i="3" s="1"/>
  <c r="P301" i="3"/>
  <c r="Q301" i="3"/>
  <c r="S301" i="3"/>
  <c r="U301" i="3" s="1"/>
  <c r="AO301" i="3" s="1"/>
  <c r="W301" i="3" s="1"/>
  <c r="AF301" i="3" s="1"/>
  <c r="S300" i="3"/>
  <c r="U300" i="3" s="1"/>
  <c r="AO300" i="3" s="1"/>
  <c r="W300" i="3" s="1"/>
  <c r="AF300" i="3" s="1"/>
  <c r="Q300" i="3"/>
  <c r="R300" i="3"/>
  <c r="T300" i="3" s="1"/>
  <c r="AE300" i="3" s="1"/>
  <c r="P300" i="3"/>
  <c r="R299" i="3"/>
  <c r="T299" i="3" s="1"/>
  <c r="S299" i="3"/>
  <c r="U299" i="3" s="1"/>
  <c r="AO299" i="3" s="1"/>
  <c r="W299" i="3" s="1"/>
  <c r="AF299" i="3" s="1"/>
  <c r="P299" i="3"/>
  <c r="Q299" i="3"/>
  <c r="R298" i="3"/>
  <c r="T298" i="3" s="1"/>
  <c r="S298" i="3"/>
  <c r="U298" i="3" s="1"/>
  <c r="AO298" i="3" s="1"/>
  <c r="W298" i="3" s="1"/>
  <c r="AF298" i="3" s="1"/>
  <c r="P298" i="3"/>
  <c r="Q298" i="3"/>
  <c r="P297" i="3"/>
  <c r="S297" i="3"/>
  <c r="U297" i="3" s="1"/>
  <c r="AO297" i="3" s="1"/>
  <c r="W297" i="3" s="1"/>
  <c r="AF297" i="3" s="1"/>
  <c r="Q297" i="3"/>
  <c r="R297" i="3"/>
  <c r="T297" i="3" s="1"/>
  <c r="AE297" i="3" s="1"/>
  <c r="R296" i="3"/>
  <c r="T296" i="3" s="1"/>
  <c r="AE296" i="3" s="1"/>
  <c r="S296" i="3"/>
  <c r="U296" i="3" s="1"/>
  <c r="V296" i="3" s="1"/>
  <c r="Q296" i="3"/>
  <c r="P296" i="3"/>
  <c r="Q295" i="3"/>
  <c r="S295" i="3"/>
  <c r="U295" i="3" s="1"/>
  <c r="AO295" i="3" s="1"/>
  <c r="W295" i="3" s="1"/>
  <c r="AF295" i="3" s="1"/>
  <c r="P295" i="3"/>
  <c r="R295" i="3"/>
  <c r="T295" i="3" s="1"/>
  <c r="S294" i="3"/>
  <c r="U294" i="3" s="1"/>
  <c r="AO294" i="3" s="1"/>
  <c r="W294" i="3" s="1"/>
  <c r="AF294" i="3" s="1"/>
  <c r="P294" i="3"/>
  <c r="Q294" i="3"/>
  <c r="R294" i="3"/>
  <c r="T294" i="3" s="1"/>
  <c r="AE294" i="3" s="1"/>
  <c r="R293" i="3"/>
  <c r="T293" i="3" s="1"/>
  <c r="AE293" i="3" s="1"/>
  <c r="P293" i="3"/>
  <c r="Q293" i="3"/>
  <c r="R292" i="3"/>
  <c r="T292" i="3" s="1"/>
  <c r="Q292" i="3"/>
  <c r="P292" i="3"/>
  <c r="S292" i="3"/>
  <c r="U292" i="3" s="1"/>
  <c r="AO292" i="3" s="1"/>
  <c r="W292" i="3" s="1"/>
  <c r="AF292" i="3" s="1"/>
  <c r="P291" i="3"/>
  <c r="Q291" i="3"/>
  <c r="S291" i="3"/>
  <c r="U291" i="3" s="1"/>
  <c r="AO291" i="3" s="1"/>
  <c r="W291" i="3" s="1"/>
  <c r="AF291" i="3" s="1"/>
  <c r="R291" i="3"/>
  <c r="T291" i="3" s="1"/>
  <c r="AE291" i="3" s="1"/>
  <c r="R290" i="3"/>
  <c r="T290" i="3" s="1"/>
  <c r="AE290" i="3" s="1"/>
  <c r="Q290" i="3"/>
  <c r="P290" i="3"/>
  <c r="Q289" i="3"/>
  <c r="S289" i="3"/>
  <c r="U289" i="3" s="1"/>
  <c r="AO289" i="3" s="1"/>
  <c r="W289" i="3" s="1"/>
  <c r="AF289" i="3" s="1"/>
  <c r="P289" i="3"/>
  <c r="R289" i="3"/>
  <c r="T289" i="3" s="1"/>
  <c r="AE289" i="3" s="1"/>
  <c r="Q288" i="3"/>
  <c r="P288" i="3"/>
  <c r="S288" i="3"/>
  <c r="U288" i="3" s="1"/>
  <c r="AO288" i="3" s="1"/>
  <c r="W288" i="3" s="1"/>
  <c r="AF288" i="3" s="1"/>
  <c r="R288" i="3"/>
  <c r="T288" i="3" s="1"/>
  <c r="R287" i="3"/>
  <c r="T287" i="3" s="1"/>
  <c r="Q287" i="3"/>
  <c r="S287" i="3"/>
  <c r="U287" i="3" s="1"/>
  <c r="AO287" i="3" s="1"/>
  <c r="W287" i="3" s="1"/>
  <c r="AF287" i="3" s="1"/>
  <c r="P287" i="3"/>
  <c r="Q286" i="3"/>
  <c r="P286" i="3"/>
  <c r="R286" i="3"/>
  <c r="T286" i="3" s="1"/>
  <c r="S286" i="3"/>
  <c r="U286" i="3" s="1"/>
  <c r="AO286" i="3" s="1"/>
  <c r="W286" i="3" s="1"/>
  <c r="AF286" i="3" s="1"/>
  <c r="S285" i="3"/>
  <c r="U285" i="3" s="1"/>
  <c r="AO285" i="3" s="1"/>
  <c r="W285" i="3" s="1"/>
  <c r="AF285" i="3" s="1"/>
  <c r="P285" i="3"/>
  <c r="R285" i="3"/>
  <c r="T285" i="3" s="1"/>
  <c r="Q285" i="3"/>
  <c r="R284" i="3"/>
  <c r="T284" i="3" s="1"/>
  <c r="S284" i="3"/>
  <c r="U284" i="3" s="1"/>
  <c r="AO284" i="3" s="1"/>
  <c r="W284" i="3" s="1"/>
  <c r="AF284" i="3" s="1"/>
  <c r="Q284" i="3"/>
  <c r="P284" i="3"/>
  <c r="S283" i="3"/>
  <c r="U283" i="3" s="1"/>
  <c r="Q283" i="3"/>
  <c r="R283" i="3"/>
  <c r="T283" i="3" s="1"/>
  <c r="P283" i="3"/>
  <c r="S282" i="3"/>
  <c r="U282" i="3" s="1"/>
  <c r="AO282" i="3" s="1"/>
  <c r="W282" i="3" s="1"/>
  <c r="AF282" i="3" s="1"/>
  <c r="P282" i="3"/>
  <c r="R282" i="3"/>
  <c r="T282" i="3" s="1"/>
  <c r="AE282" i="3" s="1"/>
  <c r="Q282" i="3"/>
  <c r="R281" i="3"/>
  <c r="T281" i="3" s="1"/>
  <c r="S281" i="3"/>
  <c r="U281" i="3" s="1"/>
  <c r="AO281" i="3" s="1"/>
  <c r="W281" i="3" s="1"/>
  <c r="AF281" i="3" s="1"/>
  <c r="Q281" i="3"/>
  <c r="P281" i="3"/>
  <c r="Q280" i="3"/>
  <c r="P280" i="3"/>
  <c r="R280" i="3"/>
  <c r="T280" i="3" s="1"/>
  <c r="AE280" i="3" s="1"/>
  <c r="R279" i="3"/>
  <c r="T279" i="3" s="1"/>
  <c r="Q279" i="3"/>
  <c r="S279" i="3"/>
  <c r="U279" i="3" s="1"/>
  <c r="AO279" i="3" s="1"/>
  <c r="W279" i="3" s="1"/>
  <c r="AF279" i="3" s="1"/>
  <c r="P279" i="3"/>
  <c r="R278" i="3"/>
  <c r="T278" i="3" s="1"/>
  <c r="Q278" i="3"/>
  <c r="P278" i="3"/>
  <c r="S278" i="3"/>
  <c r="U278" i="3" s="1"/>
  <c r="AO278" i="3" s="1"/>
  <c r="W278" i="3" s="1"/>
  <c r="AF278" i="3" s="1"/>
  <c r="P277" i="3"/>
  <c r="Q277" i="3"/>
  <c r="R277" i="3"/>
  <c r="T277" i="3" s="1"/>
  <c r="AE277" i="3" s="1"/>
  <c r="S276" i="3"/>
  <c r="U276" i="3" s="1"/>
  <c r="AO276" i="3" s="1"/>
  <c r="W276" i="3" s="1"/>
  <c r="AF276" i="3" s="1"/>
  <c r="R276" i="3"/>
  <c r="T276" i="3" s="1"/>
  <c r="AE276" i="3" s="1"/>
  <c r="P276" i="3"/>
  <c r="Q276" i="3"/>
  <c r="P275" i="3"/>
  <c r="Q275" i="3"/>
  <c r="R275" i="3"/>
  <c r="T275" i="3" s="1"/>
  <c r="S275" i="3"/>
  <c r="U275" i="3" s="1"/>
  <c r="AO275" i="3" s="1"/>
  <c r="W275" i="3" s="1"/>
  <c r="AF275" i="3" s="1"/>
  <c r="P274" i="3"/>
  <c r="S274" i="3"/>
  <c r="U274" i="3" s="1"/>
  <c r="AO274" i="3" s="1"/>
  <c r="W274" i="3" s="1"/>
  <c r="AF274" i="3" s="1"/>
  <c r="Q274" i="3"/>
  <c r="R274" i="3"/>
  <c r="T274" i="3" s="1"/>
  <c r="AE274" i="3" s="1"/>
  <c r="P273" i="3"/>
  <c r="R273" i="3"/>
  <c r="T273" i="3" s="1"/>
  <c r="S273" i="3"/>
  <c r="U273" i="3" s="1"/>
  <c r="AO273" i="3" s="1"/>
  <c r="W273" i="3" s="1"/>
  <c r="AF273" i="3" s="1"/>
  <c r="Q273" i="3"/>
  <c r="R272" i="3"/>
  <c r="T272" i="3" s="1"/>
  <c r="Q272" i="3"/>
  <c r="P272" i="3"/>
  <c r="S272" i="3"/>
  <c r="U272" i="3" s="1"/>
  <c r="S271" i="3"/>
  <c r="U271" i="3" s="1"/>
  <c r="AO271" i="3" s="1"/>
  <c r="W271" i="3" s="1"/>
  <c r="AF271" i="3" s="1"/>
  <c r="R271" i="3"/>
  <c r="T271" i="3" s="1"/>
  <c r="AE271" i="3" s="1"/>
  <c r="P271" i="3"/>
  <c r="Q271" i="3"/>
  <c r="R270" i="3"/>
  <c r="T270" i="3" s="1"/>
  <c r="AE270" i="3" s="1"/>
  <c r="P270" i="3"/>
  <c r="Q270" i="3"/>
  <c r="P269" i="3"/>
  <c r="R269" i="3"/>
  <c r="T269" i="3" s="1"/>
  <c r="AE269" i="3" s="1"/>
  <c r="Q269" i="3"/>
  <c r="P268" i="3"/>
  <c r="R268" i="3"/>
  <c r="T268" i="3" s="1"/>
  <c r="Q268" i="3"/>
  <c r="S268" i="3"/>
  <c r="U268" i="3" s="1"/>
  <c r="AO268" i="3" s="1"/>
  <c r="W268" i="3" s="1"/>
  <c r="AF268" i="3" s="1"/>
  <c r="R267" i="3"/>
  <c r="T267" i="3" s="1"/>
  <c r="Q267" i="3"/>
  <c r="S267" i="3"/>
  <c r="U267" i="3" s="1"/>
  <c r="P267" i="3"/>
  <c r="Q266" i="3"/>
  <c r="R266" i="3"/>
  <c r="T266" i="3" s="1"/>
  <c r="P266" i="3"/>
  <c r="S266" i="3"/>
  <c r="U266" i="3" s="1"/>
  <c r="AO266" i="3" s="1"/>
  <c r="W266" i="3" s="1"/>
  <c r="AF266" i="3" s="1"/>
  <c r="R265" i="3"/>
  <c r="T265" i="3" s="1"/>
  <c r="Q265" i="3"/>
  <c r="P265" i="3"/>
  <c r="S265" i="3"/>
  <c r="U265" i="3" s="1"/>
  <c r="AO265" i="3" s="1"/>
  <c r="W265" i="3" s="1"/>
  <c r="AF265" i="3" s="1"/>
  <c r="R264" i="3"/>
  <c r="T264" i="3" s="1"/>
  <c r="AE264" i="3" s="1"/>
  <c r="Q264" i="3"/>
  <c r="P264" i="3"/>
  <c r="P263" i="3"/>
  <c r="Q263" i="3"/>
  <c r="S263" i="3"/>
  <c r="U263" i="3" s="1"/>
  <c r="AO263" i="3" s="1"/>
  <c r="W263" i="3" s="1"/>
  <c r="AF263" i="3" s="1"/>
  <c r="R263" i="3"/>
  <c r="T263" i="3" s="1"/>
  <c r="AE263" i="3" s="1"/>
  <c r="S262" i="3"/>
  <c r="U262" i="3" s="1"/>
  <c r="AO262" i="3" s="1"/>
  <c r="W262" i="3" s="1"/>
  <c r="AF262" i="3" s="1"/>
  <c r="R262" i="3"/>
  <c r="T262" i="3" s="1"/>
  <c r="AE262" i="3" s="1"/>
  <c r="P262" i="3"/>
  <c r="Q262" i="3"/>
  <c r="P261" i="3"/>
  <c r="R261" i="3"/>
  <c r="T261" i="3" s="1"/>
  <c r="AE261" i="3" s="1"/>
  <c r="Q261" i="3"/>
  <c r="P260" i="3"/>
  <c r="Q260" i="3"/>
  <c r="S260" i="3"/>
  <c r="U260" i="3" s="1"/>
  <c r="AO260" i="3" s="1"/>
  <c r="W260" i="3" s="1"/>
  <c r="AF260" i="3" s="1"/>
  <c r="R260" i="3"/>
  <c r="T260" i="3" s="1"/>
  <c r="P259" i="3"/>
  <c r="Q259" i="3"/>
  <c r="R259" i="3"/>
  <c r="T259" i="3" s="1"/>
  <c r="S259" i="3"/>
  <c r="U259" i="3" s="1"/>
  <c r="AO259" i="3" s="1"/>
  <c r="W259" i="3" s="1"/>
  <c r="AF259" i="3" s="1"/>
  <c r="P258" i="3"/>
  <c r="R258" i="3"/>
  <c r="T258" i="3" s="1"/>
  <c r="Q258" i="3"/>
  <c r="S258" i="3"/>
  <c r="U258" i="3" s="1"/>
  <c r="AO258" i="3" s="1"/>
  <c r="W258" i="3" s="1"/>
  <c r="AF258" i="3" s="1"/>
  <c r="Q257" i="3"/>
  <c r="P257" i="3"/>
  <c r="R257" i="3"/>
  <c r="T257" i="3" s="1"/>
  <c r="S257" i="3"/>
  <c r="U257" i="3" s="1"/>
  <c r="AO257" i="3" s="1"/>
  <c r="W257" i="3" s="1"/>
  <c r="AF257" i="3" s="1"/>
  <c r="R256" i="3"/>
  <c r="T256" i="3" s="1"/>
  <c r="S256" i="3"/>
  <c r="U256" i="3" s="1"/>
  <c r="AO256" i="3" s="1"/>
  <c r="W256" i="3" s="1"/>
  <c r="AF256" i="3" s="1"/>
  <c r="P256" i="3"/>
  <c r="Q256" i="3"/>
  <c r="Q255" i="3"/>
  <c r="P255" i="3"/>
  <c r="S255" i="3"/>
  <c r="U255" i="3" s="1"/>
  <c r="AO255" i="3" s="1"/>
  <c r="W255" i="3" s="1"/>
  <c r="AF255" i="3" s="1"/>
  <c r="R255" i="3"/>
  <c r="T255" i="3" s="1"/>
  <c r="AE255" i="3" s="1"/>
  <c r="P254" i="3"/>
  <c r="Q254" i="3"/>
  <c r="S254" i="3"/>
  <c r="U254" i="3" s="1"/>
  <c r="R254" i="3"/>
  <c r="T254" i="3" s="1"/>
  <c r="R253" i="3"/>
  <c r="T253" i="3" s="1"/>
  <c r="Q253" i="3"/>
  <c r="P253" i="3"/>
  <c r="S253" i="3"/>
  <c r="U253" i="3" s="1"/>
  <c r="AO253" i="3" s="1"/>
  <c r="W253" i="3" s="1"/>
  <c r="AF253" i="3" s="1"/>
  <c r="R252" i="3"/>
  <c r="T252" i="3" s="1"/>
  <c r="P252" i="3"/>
  <c r="Q252" i="3"/>
  <c r="S252" i="3"/>
  <c r="U252" i="3" s="1"/>
  <c r="AO252" i="3" s="1"/>
  <c r="W252" i="3" s="1"/>
  <c r="AF252" i="3" s="1"/>
  <c r="S251" i="3"/>
  <c r="U251" i="3" s="1"/>
  <c r="V251" i="3" s="1"/>
  <c r="P251" i="3"/>
  <c r="Q251" i="3"/>
  <c r="R251" i="3"/>
  <c r="T251" i="3" s="1"/>
  <c r="AE251" i="3" s="1"/>
  <c r="S250" i="3"/>
  <c r="U250" i="3" s="1"/>
  <c r="AO250" i="3" s="1"/>
  <c r="W250" i="3" s="1"/>
  <c r="AF250" i="3" s="1"/>
  <c r="P250" i="3"/>
  <c r="R250" i="3"/>
  <c r="T250" i="3" s="1"/>
  <c r="Q250" i="3"/>
  <c r="R249" i="3"/>
  <c r="T249" i="3" s="1"/>
  <c r="P249" i="3"/>
  <c r="S249" i="3"/>
  <c r="U249" i="3" s="1"/>
  <c r="AO249" i="3" s="1"/>
  <c r="W249" i="3" s="1"/>
  <c r="AF249" i="3" s="1"/>
  <c r="Q249" i="3"/>
  <c r="P248" i="3"/>
  <c r="R248" i="3"/>
  <c r="T248" i="3" s="1"/>
  <c r="AE248" i="3" s="1"/>
  <c r="Q248" i="3"/>
  <c r="P247" i="3"/>
  <c r="R247" i="3"/>
  <c r="T247" i="3" s="1"/>
  <c r="Q247" i="3"/>
  <c r="S247" i="3"/>
  <c r="U247" i="3" s="1"/>
  <c r="AO247" i="3" s="1"/>
  <c r="W247" i="3" s="1"/>
  <c r="AF247" i="3" s="1"/>
  <c r="P246" i="3"/>
  <c r="R246" i="3"/>
  <c r="T246" i="3" s="1"/>
  <c r="S246" i="3"/>
  <c r="U246" i="3" s="1"/>
  <c r="AO246" i="3" s="1"/>
  <c r="W246" i="3" s="1"/>
  <c r="AF246" i="3" s="1"/>
  <c r="Q246" i="3"/>
  <c r="Q245" i="3"/>
  <c r="R245" i="3"/>
  <c r="T245" i="3" s="1"/>
  <c r="P245" i="3"/>
  <c r="S245" i="3"/>
  <c r="U245" i="3" s="1"/>
  <c r="AO245" i="3" s="1"/>
  <c r="W245" i="3" s="1"/>
  <c r="AF245" i="3" s="1"/>
  <c r="Q244" i="3"/>
  <c r="P244" i="3"/>
  <c r="S244" i="3"/>
  <c r="U244" i="3" s="1"/>
  <c r="AO244" i="3" s="1"/>
  <c r="W244" i="3" s="1"/>
  <c r="AF244" i="3" s="1"/>
  <c r="R244" i="3"/>
  <c r="T244" i="3" s="1"/>
  <c r="AE244" i="3" s="1"/>
  <c r="S243" i="3"/>
  <c r="U243" i="3" s="1"/>
  <c r="P243" i="3"/>
  <c r="Q243" i="3"/>
  <c r="R243" i="3"/>
  <c r="T243" i="3" s="1"/>
  <c r="P242" i="3"/>
  <c r="Q242" i="3"/>
  <c r="S242" i="3"/>
  <c r="U242" i="3" s="1"/>
  <c r="AO242" i="3" s="1"/>
  <c r="W242" i="3" s="1"/>
  <c r="AF242" i="3" s="1"/>
  <c r="R242" i="3"/>
  <c r="T242" i="3" s="1"/>
  <c r="AE242" i="3" s="1"/>
  <c r="P241" i="3"/>
  <c r="R241" i="3"/>
  <c r="T241" i="3" s="1"/>
  <c r="S241" i="3"/>
  <c r="U241" i="3" s="1"/>
  <c r="Q241" i="3"/>
  <c r="R240" i="3"/>
  <c r="T240" i="3" s="1"/>
  <c r="Q240" i="3"/>
  <c r="P240" i="3"/>
  <c r="S240" i="3"/>
  <c r="U240" i="3" s="1"/>
  <c r="AO240" i="3" s="1"/>
  <c r="W240" i="3" s="1"/>
  <c r="AF240" i="3" s="1"/>
  <c r="S239" i="3"/>
  <c r="U239" i="3" s="1"/>
  <c r="AO239" i="3" s="1"/>
  <c r="W239" i="3" s="1"/>
  <c r="AF239" i="3" s="1"/>
  <c r="Q239" i="3"/>
  <c r="P239" i="3"/>
  <c r="R239" i="3"/>
  <c r="T239" i="3" s="1"/>
  <c r="AE239" i="3" s="1"/>
  <c r="Q238" i="3"/>
  <c r="P238" i="3"/>
  <c r="R238" i="3"/>
  <c r="T238" i="3" s="1"/>
  <c r="AE238" i="3" s="1"/>
  <c r="R237" i="3"/>
  <c r="T237" i="3" s="1"/>
  <c r="P237" i="3"/>
  <c r="Q237" i="3"/>
  <c r="S237" i="3"/>
  <c r="U237" i="3" s="1"/>
  <c r="AO237" i="3" s="1"/>
  <c r="W237" i="3" s="1"/>
  <c r="AF237" i="3" s="1"/>
  <c r="P236" i="3"/>
  <c r="R236" i="3"/>
  <c r="T236" i="3" s="1"/>
  <c r="S236" i="3"/>
  <c r="U236" i="3" s="1"/>
  <c r="AO236" i="3" s="1"/>
  <c r="W236" i="3" s="1"/>
  <c r="AF236" i="3" s="1"/>
  <c r="Q236" i="3"/>
  <c r="P235" i="3"/>
  <c r="R235" i="3"/>
  <c r="T235" i="3" s="1"/>
  <c r="AE235" i="3" s="1"/>
  <c r="Q235" i="3"/>
  <c r="P234" i="3"/>
  <c r="S234" i="3"/>
  <c r="U234" i="3" s="1"/>
  <c r="AO234" i="3" s="1"/>
  <c r="W234" i="3" s="1"/>
  <c r="AF234" i="3" s="1"/>
  <c r="Q234" i="3"/>
  <c r="R234" i="3"/>
  <c r="T234" i="3" s="1"/>
  <c r="AE234" i="3" s="1"/>
  <c r="Q233" i="3"/>
  <c r="S233" i="3"/>
  <c r="U233" i="3" s="1"/>
  <c r="AO233" i="3" s="1"/>
  <c r="W233" i="3" s="1"/>
  <c r="AF233" i="3" s="1"/>
  <c r="P233" i="3"/>
  <c r="R233" i="3"/>
  <c r="T233" i="3" s="1"/>
  <c r="Q232" i="3"/>
  <c r="R232" i="3"/>
  <c r="T232" i="3" s="1"/>
  <c r="S232" i="3"/>
  <c r="U232" i="3" s="1"/>
  <c r="AO232" i="3" s="1"/>
  <c r="W232" i="3" s="1"/>
  <c r="AF232" i="3" s="1"/>
  <c r="P232" i="3"/>
  <c r="R231" i="3"/>
  <c r="T231" i="3" s="1"/>
  <c r="AE231" i="3" s="1"/>
  <c r="S231" i="3"/>
  <c r="U231" i="3" s="1"/>
  <c r="V231" i="3" s="1"/>
  <c r="P231" i="3"/>
  <c r="Q231" i="3"/>
  <c r="P230" i="3"/>
  <c r="R230" i="3"/>
  <c r="T230" i="3" s="1"/>
  <c r="Q230" i="3"/>
  <c r="S230" i="3"/>
  <c r="U230" i="3" s="1"/>
  <c r="AO230" i="3" s="1"/>
  <c r="W230" i="3" s="1"/>
  <c r="AF230" i="3" s="1"/>
  <c r="P229" i="3"/>
  <c r="R229" i="3"/>
  <c r="T229" i="3" s="1"/>
  <c r="S229" i="3"/>
  <c r="U229" i="3" s="1"/>
  <c r="AO229" i="3" s="1"/>
  <c r="W229" i="3" s="1"/>
  <c r="AF229" i="3" s="1"/>
  <c r="Q229" i="3"/>
  <c r="R228" i="3"/>
  <c r="T228" i="3" s="1"/>
  <c r="AE228" i="3" s="1"/>
  <c r="S228" i="3"/>
  <c r="U228" i="3" s="1"/>
  <c r="V228" i="3" s="1"/>
  <c r="Q228" i="3"/>
  <c r="P228" i="3"/>
  <c r="S227" i="3"/>
  <c r="U227" i="3" s="1"/>
  <c r="AO227" i="3" s="1"/>
  <c r="W227" i="3" s="1"/>
  <c r="AF227" i="3" s="1"/>
  <c r="Q227" i="3"/>
  <c r="R227" i="3"/>
  <c r="T227" i="3" s="1"/>
  <c r="AE227" i="3" s="1"/>
  <c r="P227" i="3"/>
  <c r="Q226" i="3"/>
  <c r="P226" i="3"/>
  <c r="R226" i="3"/>
  <c r="T226" i="3" s="1"/>
  <c r="S226" i="3"/>
  <c r="U226" i="3" s="1"/>
  <c r="AO226" i="3" s="1"/>
  <c r="W226" i="3" s="1"/>
  <c r="AF226" i="3" s="1"/>
  <c r="R225" i="3"/>
  <c r="T225" i="3" s="1"/>
  <c r="AE225" i="3" s="1"/>
  <c r="Q225" i="3"/>
  <c r="P225" i="3"/>
  <c r="R224" i="3"/>
  <c r="T224" i="3" s="1"/>
  <c r="P224" i="3"/>
  <c r="Q224" i="3"/>
  <c r="S224" i="3"/>
  <c r="U224" i="3" s="1"/>
  <c r="AO224" i="3" s="1"/>
  <c r="W224" i="3" s="1"/>
  <c r="AF224" i="3" s="1"/>
  <c r="S223" i="3"/>
  <c r="U223" i="3" s="1"/>
  <c r="AO223" i="3" s="1"/>
  <c r="W223" i="3" s="1"/>
  <c r="AF223" i="3" s="1"/>
  <c r="R223" i="3"/>
  <c r="T223" i="3" s="1"/>
  <c r="AE223" i="3" s="1"/>
  <c r="Q223" i="3"/>
  <c r="P223" i="3"/>
  <c r="R222" i="3"/>
  <c r="T222" i="3" s="1"/>
  <c r="AE222" i="3" s="1"/>
  <c r="Q222" i="3"/>
  <c r="P222" i="3"/>
  <c r="R221" i="3"/>
  <c r="T221" i="3" s="1"/>
  <c r="Q221" i="3"/>
  <c r="P221" i="3"/>
  <c r="S221" i="3"/>
  <c r="U221" i="3" s="1"/>
  <c r="AO221" i="3" s="1"/>
  <c r="W221" i="3" s="1"/>
  <c r="AF221" i="3" s="1"/>
  <c r="Q220" i="3"/>
  <c r="S220" i="3"/>
  <c r="U220" i="3" s="1"/>
  <c r="AO220" i="3" s="1"/>
  <c r="W220" i="3" s="1"/>
  <c r="AF220" i="3" s="1"/>
  <c r="R220" i="3"/>
  <c r="T220" i="3" s="1"/>
  <c r="AE220" i="3" s="1"/>
  <c r="P220" i="3"/>
  <c r="S219" i="3"/>
  <c r="U219" i="3" s="1"/>
  <c r="AO219" i="3" s="1"/>
  <c r="W219" i="3" s="1"/>
  <c r="AF219" i="3" s="1"/>
  <c r="R219" i="3"/>
  <c r="T219" i="3" s="1"/>
  <c r="AE219" i="3" s="1"/>
  <c r="P219" i="3"/>
  <c r="Q219" i="3"/>
  <c r="Q218" i="3"/>
  <c r="P218" i="3"/>
  <c r="S218" i="3"/>
  <c r="U218" i="3" s="1"/>
  <c r="AO218" i="3" s="1"/>
  <c r="W218" i="3" s="1"/>
  <c r="AF218" i="3" s="1"/>
  <c r="R218" i="3"/>
  <c r="T218" i="3" s="1"/>
  <c r="AE218" i="3" s="1"/>
  <c r="Q217" i="3"/>
  <c r="S217" i="3"/>
  <c r="U217" i="3" s="1"/>
  <c r="AO217" i="3" s="1"/>
  <c r="W217" i="3" s="1"/>
  <c r="AF217" i="3" s="1"/>
  <c r="P217" i="3"/>
  <c r="R217" i="3"/>
  <c r="T217" i="3" s="1"/>
  <c r="AE217" i="3" s="1"/>
  <c r="R216" i="3"/>
  <c r="T216" i="3" s="1"/>
  <c r="P216" i="3"/>
  <c r="Q216" i="3"/>
  <c r="S216" i="3"/>
  <c r="U216" i="3" s="1"/>
  <c r="AO216" i="3" s="1"/>
  <c r="W216" i="3" s="1"/>
  <c r="AF216" i="3" s="1"/>
  <c r="R215" i="3"/>
  <c r="T215" i="3" s="1"/>
  <c r="AE215" i="3" s="1"/>
  <c r="P215" i="3"/>
  <c r="Q215" i="3"/>
  <c r="S215" i="3"/>
  <c r="U215" i="3" s="1"/>
  <c r="V215" i="3" s="1"/>
  <c r="P214" i="3"/>
  <c r="Q214" i="3"/>
  <c r="S214" i="3"/>
  <c r="U214" i="3" s="1"/>
  <c r="AO214" i="3" s="1"/>
  <c r="W214" i="3" s="1"/>
  <c r="AF214" i="3" s="1"/>
  <c r="R214" i="3"/>
  <c r="T214" i="3" s="1"/>
  <c r="AE214" i="3" s="1"/>
  <c r="Q213" i="3"/>
  <c r="P213" i="3"/>
  <c r="S213" i="3"/>
  <c r="U213" i="3" s="1"/>
  <c r="AO213" i="3" s="1"/>
  <c r="W213" i="3" s="1"/>
  <c r="AF213" i="3" s="1"/>
  <c r="R213" i="3"/>
  <c r="T213" i="3" s="1"/>
  <c r="AE213" i="3" s="1"/>
  <c r="Q212" i="3"/>
  <c r="P212" i="3"/>
  <c r="S212" i="3"/>
  <c r="U212" i="3" s="1"/>
  <c r="R212" i="3"/>
  <c r="T212" i="3" s="1"/>
  <c r="R211" i="3"/>
  <c r="T211" i="3" s="1"/>
  <c r="Q211" i="3"/>
  <c r="P211" i="3"/>
  <c r="S211" i="3"/>
  <c r="U211" i="3" s="1"/>
  <c r="S210" i="3"/>
  <c r="U210" i="3" s="1"/>
  <c r="AO210" i="3" s="1"/>
  <c r="W210" i="3" s="1"/>
  <c r="AF210" i="3" s="1"/>
  <c r="Q210" i="3"/>
  <c r="R210" i="3"/>
  <c r="T210" i="3" s="1"/>
  <c r="AE210" i="3" s="1"/>
  <c r="P210" i="3"/>
  <c r="Q209" i="3"/>
  <c r="R209" i="3"/>
  <c r="T209" i="3" s="1"/>
  <c r="AE209" i="3" s="1"/>
  <c r="P209" i="3"/>
  <c r="P208" i="3"/>
  <c r="R208" i="3"/>
  <c r="T208" i="3" s="1"/>
  <c r="Q208" i="3"/>
  <c r="S208" i="3"/>
  <c r="U208" i="3" s="1"/>
  <c r="AO208" i="3" s="1"/>
  <c r="W208" i="3" s="1"/>
  <c r="AF208" i="3" s="1"/>
  <c r="S207" i="3"/>
  <c r="U207" i="3" s="1"/>
  <c r="AO207" i="3" s="1"/>
  <c r="W207" i="3" s="1"/>
  <c r="AF207" i="3" s="1"/>
  <c r="R207" i="3"/>
  <c r="T207" i="3" s="1"/>
  <c r="AE207" i="3" s="1"/>
  <c r="P207" i="3"/>
  <c r="Q207" i="3"/>
  <c r="P206" i="3"/>
  <c r="Q206" i="3"/>
  <c r="R206" i="3"/>
  <c r="T206" i="3" s="1"/>
  <c r="S206" i="3"/>
  <c r="U206" i="3" s="1"/>
  <c r="AO206" i="3" s="1"/>
  <c r="W206" i="3" s="1"/>
  <c r="AF206" i="3" s="1"/>
  <c r="S205" i="3"/>
  <c r="U205" i="3" s="1"/>
  <c r="AO205" i="3" s="1"/>
  <c r="W205" i="3" s="1"/>
  <c r="AF205" i="3" s="1"/>
  <c r="P205" i="3"/>
  <c r="R205" i="3"/>
  <c r="T205" i="3" s="1"/>
  <c r="AE205" i="3" s="1"/>
  <c r="Q205" i="3"/>
  <c r="Q204" i="3"/>
  <c r="R204" i="3"/>
  <c r="T204" i="3" s="1"/>
  <c r="S204" i="3"/>
  <c r="U204" i="3" s="1"/>
  <c r="AO204" i="3" s="1"/>
  <c r="W204" i="3" s="1"/>
  <c r="AF204" i="3" s="1"/>
  <c r="P204" i="3"/>
  <c r="R203" i="3"/>
  <c r="T203" i="3" s="1"/>
  <c r="S203" i="3"/>
  <c r="U203" i="3" s="1"/>
  <c r="AO203" i="3" s="1"/>
  <c r="W203" i="3" s="1"/>
  <c r="AF203" i="3" s="1"/>
  <c r="Q203" i="3"/>
  <c r="P203" i="3"/>
  <c r="R202" i="3"/>
  <c r="T202" i="3" s="1"/>
  <c r="P202" i="3"/>
  <c r="S202" i="3"/>
  <c r="U202" i="3" s="1"/>
  <c r="Q202" i="3"/>
  <c r="R201" i="3"/>
  <c r="T201" i="3" s="1"/>
  <c r="P201" i="3"/>
  <c r="S201" i="3"/>
  <c r="U201" i="3" s="1"/>
  <c r="AO201" i="3" s="1"/>
  <c r="W201" i="3" s="1"/>
  <c r="AF201" i="3" s="1"/>
  <c r="Q201" i="3"/>
  <c r="P200" i="3"/>
  <c r="S200" i="3"/>
  <c r="U200" i="3" s="1"/>
  <c r="V200" i="3" s="1"/>
  <c r="Q200" i="3"/>
  <c r="R200" i="3"/>
  <c r="T200" i="3" s="1"/>
  <c r="AE200" i="3" s="1"/>
  <c r="S199" i="3"/>
  <c r="U199" i="3" s="1"/>
  <c r="AO199" i="3" s="1"/>
  <c r="W199" i="3" s="1"/>
  <c r="AF199" i="3" s="1"/>
  <c r="R199" i="3"/>
  <c r="T199" i="3" s="1"/>
  <c r="AE199" i="3" s="1"/>
  <c r="Q199" i="3"/>
  <c r="P199" i="3"/>
  <c r="Q198" i="3"/>
  <c r="S198" i="3"/>
  <c r="U198" i="3" s="1"/>
  <c r="AO198" i="3" s="1"/>
  <c r="W198" i="3" s="1"/>
  <c r="AF198" i="3" s="1"/>
  <c r="P198" i="3"/>
  <c r="R198" i="3"/>
  <c r="T198" i="3" s="1"/>
  <c r="AE198" i="3" s="1"/>
  <c r="P197" i="3"/>
  <c r="R197" i="3"/>
  <c r="T197" i="3" s="1"/>
  <c r="AE197" i="3" s="1"/>
  <c r="Q197" i="3"/>
  <c r="P196" i="3"/>
  <c r="Q196" i="3"/>
  <c r="S196" i="3"/>
  <c r="U196" i="3" s="1"/>
  <c r="AO196" i="3" s="1"/>
  <c r="W196" i="3" s="1"/>
  <c r="AF196" i="3" s="1"/>
  <c r="R196" i="3"/>
  <c r="T196" i="3" s="1"/>
  <c r="AE196" i="3" s="1"/>
  <c r="R195" i="3"/>
  <c r="T195" i="3" s="1"/>
  <c r="P195" i="3"/>
  <c r="Q195" i="3"/>
  <c r="S195" i="3"/>
  <c r="U195" i="3" s="1"/>
  <c r="P194" i="3"/>
  <c r="R194" i="3"/>
  <c r="T194" i="3" s="1"/>
  <c r="AE194" i="3" s="1"/>
  <c r="Q194" i="3"/>
  <c r="Q193" i="3"/>
  <c r="S193" i="3"/>
  <c r="U193" i="3" s="1"/>
  <c r="AO193" i="3" s="1"/>
  <c r="W193" i="3" s="1"/>
  <c r="AF193" i="3" s="1"/>
  <c r="R193" i="3"/>
  <c r="T193" i="3" s="1"/>
  <c r="AE193" i="3" s="1"/>
  <c r="P193" i="3"/>
  <c r="Q192" i="3"/>
  <c r="P192" i="3"/>
  <c r="R192" i="3"/>
  <c r="T192" i="3" s="1"/>
  <c r="AE192" i="3" s="1"/>
  <c r="P191" i="3"/>
  <c r="R191" i="3"/>
  <c r="T191" i="3" s="1"/>
  <c r="S191" i="3"/>
  <c r="U191" i="3" s="1"/>
  <c r="AO191" i="3" s="1"/>
  <c r="W191" i="3" s="1"/>
  <c r="AF191" i="3" s="1"/>
  <c r="Q191" i="3"/>
  <c r="R190" i="3"/>
  <c r="T190" i="3" s="1"/>
  <c r="P190" i="3"/>
  <c r="Q190" i="3"/>
  <c r="S190" i="3"/>
  <c r="U190" i="3" s="1"/>
  <c r="AO190" i="3" s="1"/>
  <c r="W190" i="3" s="1"/>
  <c r="AF190" i="3" s="1"/>
  <c r="Q189" i="3"/>
  <c r="P189" i="3"/>
  <c r="R189" i="3"/>
  <c r="T189" i="3" s="1"/>
  <c r="S189" i="3"/>
  <c r="U189" i="3" s="1"/>
  <c r="AO189" i="3" s="1"/>
  <c r="W189" i="3" s="1"/>
  <c r="AF189" i="3" s="1"/>
  <c r="P188" i="3"/>
  <c r="Q188" i="3"/>
  <c r="R188" i="3"/>
  <c r="T188" i="3" s="1"/>
  <c r="AE188" i="3" s="1"/>
  <c r="S188" i="3"/>
  <c r="U188" i="3" s="1"/>
  <c r="V188" i="3" s="1"/>
  <c r="Q187" i="3"/>
  <c r="R187" i="3"/>
  <c r="T187" i="3" s="1"/>
  <c r="AE187" i="3" s="1"/>
  <c r="P187" i="3"/>
  <c r="S187" i="3"/>
  <c r="U187" i="3" s="1"/>
  <c r="V187" i="3" s="1"/>
  <c r="Q186" i="3"/>
  <c r="S186" i="3"/>
  <c r="U186" i="3" s="1"/>
  <c r="AO186" i="3" s="1"/>
  <c r="W186" i="3" s="1"/>
  <c r="AF186" i="3" s="1"/>
  <c r="P186" i="3"/>
  <c r="R186" i="3"/>
  <c r="T186" i="3" s="1"/>
  <c r="AE186" i="3" s="1"/>
  <c r="S185" i="3"/>
  <c r="U185" i="3" s="1"/>
  <c r="AO185" i="3" s="1"/>
  <c r="W185" i="3" s="1"/>
  <c r="AF185" i="3" s="1"/>
  <c r="R185" i="3"/>
  <c r="T185" i="3" s="1"/>
  <c r="AE185" i="3" s="1"/>
  <c r="Q185" i="3"/>
  <c r="P185" i="3"/>
  <c r="R184" i="3"/>
  <c r="T184" i="3" s="1"/>
  <c r="AE184" i="3" s="1"/>
  <c r="P184" i="3"/>
  <c r="Q184" i="3"/>
  <c r="Q183" i="3"/>
  <c r="S183" i="3"/>
  <c r="U183" i="3" s="1"/>
  <c r="AO183" i="3" s="1"/>
  <c r="W183" i="3" s="1"/>
  <c r="AF183" i="3" s="1"/>
  <c r="R183" i="3"/>
  <c r="T183" i="3" s="1"/>
  <c r="AE183" i="3" s="1"/>
  <c r="P183" i="3"/>
  <c r="P182" i="3"/>
  <c r="Q182" i="3"/>
  <c r="S182" i="3"/>
  <c r="U182" i="3" s="1"/>
  <c r="R182" i="3"/>
  <c r="T182" i="3" s="1"/>
  <c r="R181" i="3"/>
  <c r="T181" i="3" s="1"/>
  <c r="AE181" i="3" s="1"/>
  <c r="Q181" i="3"/>
  <c r="P181" i="3"/>
  <c r="R180" i="3"/>
  <c r="T180" i="3" s="1"/>
  <c r="P180" i="3"/>
  <c r="S180" i="3"/>
  <c r="U180" i="3" s="1"/>
  <c r="Q180" i="3"/>
  <c r="R179" i="3"/>
  <c r="T179" i="3" s="1"/>
  <c r="P179" i="3"/>
  <c r="Q179" i="3"/>
  <c r="S179" i="3"/>
  <c r="U179" i="3" s="1"/>
  <c r="Q178" i="3"/>
  <c r="S178" i="3"/>
  <c r="U178" i="3" s="1"/>
  <c r="AO178" i="3" s="1"/>
  <c r="W178" i="3" s="1"/>
  <c r="AF178" i="3" s="1"/>
  <c r="R178" i="3"/>
  <c r="T178" i="3" s="1"/>
  <c r="AE178" i="3" s="1"/>
  <c r="P178" i="3"/>
  <c r="R177" i="3"/>
  <c r="T177" i="3" s="1"/>
  <c r="Q177" i="3"/>
  <c r="P177" i="3"/>
  <c r="S177" i="3"/>
  <c r="U177" i="3" s="1"/>
  <c r="AO177" i="3" s="1"/>
  <c r="W177" i="3" s="1"/>
  <c r="AF177" i="3" s="1"/>
  <c r="P176" i="3"/>
  <c r="S176" i="3"/>
  <c r="U176" i="3" s="1"/>
  <c r="AO176" i="3" s="1"/>
  <c r="W176" i="3" s="1"/>
  <c r="AF176" i="3" s="1"/>
  <c r="R176" i="3"/>
  <c r="T176" i="3" s="1"/>
  <c r="AE176" i="3" s="1"/>
  <c r="Q176" i="3"/>
  <c r="S175" i="3"/>
  <c r="U175" i="3" s="1"/>
  <c r="AO175" i="3" s="1"/>
  <c r="W175" i="3" s="1"/>
  <c r="AF175" i="3" s="1"/>
  <c r="Q175" i="3"/>
  <c r="P175" i="3"/>
  <c r="R175" i="3"/>
  <c r="T175" i="3" s="1"/>
  <c r="AE175" i="3" s="1"/>
  <c r="AS174" i="3"/>
  <c r="AT174" i="3" s="1"/>
  <c r="Z174" i="3" s="1"/>
  <c r="AB174" i="3" s="1"/>
  <c r="AC174" i="3" s="1"/>
  <c r="AD174" i="3" s="1"/>
  <c r="AR174" i="3"/>
  <c r="P173" i="3"/>
  <c r="S173" i="3"/>
  <c r="U173" i="3" s="1"/>
  <c r="AO173" i="3" s="1"/>
  <c r="W173" i="3" s="1"/>
  <c r="AF173" i="3" s="1"/>
  <c r="R173" i="3"/>
  <c r="T173" i="3" s="1"/>
  <c r="AE173" i="3" s="1"/>
  <c r="Q173" i="3"/>
  <c r="S172" i="3"/>
  <c r="U172" i="3" s="1"/>
  <c r="AO172" i="3" s="1"/>
  <c r="W172" i="3" s="1"/>
  <c r="AF172" i="3" s="1"/>
  <c r="P172" i="3"/>
  <c r="R172" i="3"/>
  <c r="T172" i="3" s="1"/>
  <c r="AE172" i="3" s="1"/>
  <c r="Q172" i="3"/>
  <c r="Q171" i="3"/>
  <c r="R171" i="3"/>
  <c r="T171" i="3" s="1"/>
  <c r="AE171" i="3" s="1"/>
  <c r="P171" i="3"/>
  <c r="P170" i="3"/>
  <c r="R170" i="3"/>
  <c r="T170" i="3" s="1"/>
  <c r="Q170" i="3"/>
  <c r="S170" i="3"/>
  <c r="U170" i="3" s="1"/>
  <c r="AO170" i="3" s="1"/>
  <c r="W170" i="3" s="1"/>
  <c r="AF170" i="3" s="1"/>
  <c r="S169" i="3"/>
  <c r="U169" i="3" s="1"/>
  <c r="AO169" i="3" s="1"/>
  <c r="W169" i="3" s="1"/>
  <c r="AF169" i="3" s="1"/>
  <c r="Q169" i="3"/>
  <c r="R169" i="3"/>
  <c r="T169" i="3" s="1"/>
  <c r="AE169" i="3" s="1"/>
  <c r="P169" i="3"/>
  <c r="P168" i="3"/>
  <c r="Q168" i="3"/>
  <c r="R168" i="3"/>
  <c r="T168" i="3" s="1"/>
  <c r="AE168" i="3" s="1"/>
  <c r="Q167" i="3"/>
  <c r="S167" i="3"/>
  <c r="U167" i="3" s="1"/>
  <c r="P167" i="3"/>
  <c r="R167" i="3"/>
  <c r="T167" i="3" s="1"/>
  <c r="R166" i="3"/>
  <c r="T166" i="3" s="1"/>
  <c r="P166" i="3"/>
  <c r="Q166" i="3"/>
  <c r="S166" i="3"/>
  <c r="U166" i="3" s="1"/>
  <c r="AO166" i="3" s="1"/>
  <c r="W166" i="3" s="1"/>
  <c r="AF166" i="3" s="1"/>
  <c r="P165" i="3"/>
  <c r="Q165" i="3"/>
  <c r="R165" i="3"/>
  <c r="T165" i="3" s="1"/>
  <c r="S165" i="3"/>
  <c r="U165" i="3" s="1"/>
  <c r="AO165" i="3" s="1"/>
  <c r="W165" i="3" s="1"/>
  <c r="AF165" i="3" s="1"/>
  <c r="Q164" i="3"/>
  <c r="S164" i="3"/>
  <c r="U164" i="3" s="1"/>
  <c r="AO164" i="3" s="1"/>
  <c r="W164" i="3" s="1"/>
  <c r="AF164" i="3" s="1"/>
  <c r="P164" i="3"/>
  <c r="R164" i="3"/>
  <c r="T164" i="3" s="1"/>
  <c r="AE164" i="3" s="1"/>
  <c r="Q163" i="3"/>
  <c r="R163" i="3"/>
  <c r="T163" i="3" s="1"/>
  <c r="S163" i="3"/>
  <c r="U163" i="3" s="1"/>
  <c r="AO163" i="3" s="1"/>
  <c r="W163" i="3" s="1"/>
  <c r="AF163" i="3" s="1"/>
  <c r="P163" i="3"/>
  <c r="P162" i="3"/>
  <c r="Q162" i="3"/>
  <c r="R162" i="3"/>
  <c r="T162" i="3" s="1"/>
  <c r="S162" i="3"/>
  <c r="U162" i="3" s="1"/>
  <c r="AO162" i="3" s="1"/>
  <c r="W162" i="3" s="1"/>
  <c r="AF162" i="3" s="1"/>
  <c r="AS161" i="3"/>
  <c r="AT161" i="3" s="1"/>
  <c r="Z161" i="3" s="1"/>
  <c r="AR161" i="3"/>
  <c r="R160" i="3"/>
  <c r="T160" i="3" s="1"/>
  <c r="S160" i="3"/>
  <c r="U160" i="3" s="1"/>
  <c r="AO160" i="3" s="1"/>
  <c r="W160" i="3" s="1"/>
  <c r="AF160" i="3" s="1"/>
  <c r="P160" i="3"/>
  <c r="Q160" i="3"/>
  <c r="P159" i="3"/>
  <c r="S159" i="3"/>
  <c r="U159" i="3" s="1"/>
  <c r="AO159" i="3" s="1"/>
  <c r="W159" i="3" s="1"/>
  <c r="AF159" i="3" s="1"/>
  <c r="R159" i="3"/>
  <c r="T159" i="3" s="1"/>
  <c r="AE159" i="3" s="1"/>
  <c r="Q159" i="3"/>
  <c r="Q158" i="3"/>
  <c r="P158" i="3"/>
  <c r="R158" i="3"/>
  <c r="T158" i="3" s="1"/>
  <c r="AE158" i="3" s="1"/>
  <c r="R157" i="3"/>
  <c r="T157" i="3" s="1"/>
  <c r="S157" i="3"/>
  <c r="U157" i="3" s="1"/>
  <c r="AO157" i="3" s="1"/>
  <c r="W157" i="3" s="1"/>
  <c r="AF157" i="3" s="1"/>
  <c r="Q157" i="3"/>
  <c r="P157" i="3"/>
  <c r="P156" i="3"/>
  <c r="R156" i="3"/>
  <c r="T156" i="3" s="1"/>
  <c r="S156" i="3"/>
  <c r="U156" i="3" s="1"/>
  <c r="AO156" i="3" s="1"/>
  <c r="W156" i="3" s="1"/>
  <c r="AF156" i="3" s="1"/>
  <c r="Q156" i="3"/>
  <c r="P155" i="3"/>
  <c r="Q155" i="3"/>
  <c r="R155" i="3"/>
  <c r="T155" i="3" s="1"/>
  <c r="AE155" i="3" s="1"/>
  <c r="P154" i="3"/>
  <c r="R154" i="3"/>
  <c r="T154" i="3" s="1"/>
  <c r="S154" i="3"/>
  <c r="U154" i="3" s="1"/>
  <c r="Q154" i="3"/>
  <c r="P153" i="3"/>
  <c r="R153" i="3"/>
  <c r="T153" i="3" s="1"/>
  <c r="S153" i="3"/>
  <c r="U153" i="3" s="1"/>
  <c r="AO153" i="3" s="1"/>
  <c r="W153" i="3" s="1"/>
  <c r="AF153" i="3" s="1"/>
  <c r="Q153" i="3"/>
  <c r="S152" i="3"/>
  <c r="U152" i="3" s="1"/>
  <c r="AO152" i="3" s="1"/>
  <c r="W152" i="3" s="1"/>
  <c r="AF152" i="3" s="1"/>
  <c r="R152" i="3"/>
  <c r="T152" i="3" s="1"/>
  <c r="AE152" i="3" s="1"/>
  <c r="Q152" i="3"/>
  <c r="P152" i="3"/>
  <c r="Q151" i="3"/>
  <c r="S151" i="3"/>
  <c r="U151" i="3" s="1"/>
  <c r="P151" i="3"/>
  <c r="R151" i="3"/>
  <c r="T151" i="3" s="1"/>
  <c r="S150" i="3"/>
  <c r="U150" i="3" s="1"/>
  <c r="AO150" i="3" s="1"/>
  <c r="W150" i="3" s="1"/>
  <c r="AF150" i="3" s="1"/>
  <c r="P150" i="3"/>
  <c r="R150" i="3"/>
  <c r="T150" i="3" s="1"/>
  <c r="AE150" i="3" s="1"/>
  <c r="Q150" i="3"/>
  <c r="Q149" i="3"/>
  <c r="P149" i="3"/>
  <c r="R149" i="3"/>
  <c r="T149" i="3" s="1"/>
  <c r="S149" i="3"/>
  <c r="U149" i="3" s="1"/>
  <c r="AO149" i="3" s="1"/>
  <c r="W149" i="3" s="1"/>
  <c r="AF149" i="3" s="1"/>
  <c r="AS148" i="3"/>
  <c r="AT148" i="3" s="1"/>
  <c r="Z148" i="3" s="1"/>
  <c r="AB148" i="3" s="1"/>
  <c r="AC148" i="3" s="1"/>
  <c r="AD148" i="3" s="1"/>
  <c r="AR148" i="3"/>
  <c r="S147" i="3"/>
  <c r="U147" i="3" s="1"/>
  <c r="AO147" i="3" s="1"/>
  <c r="W147" i="3" s="1"/>
  <c r="AF147" i="3" s="1"/>
  <c r="Q147" i="3"/>
  <c r="P147" i="3"/>
  <c r="R147" i="3"/>
  <c r="T147" i="3" s="1"/>
  <c r="AE147" i="3" s="1"/>
  <c r="R146" i="3"/>
  <c r="T146" i="3" s="1"/>
  <c r="P146" i="3"/>
  <c r="Q146" i="3"/>
  <c r="S146" i="3"/>
  <c r="U146" i="3" s="1"/>
  <c r="AO146" i="3" s="1"/>
  <c r="W146" i="3" s="1"/>
  <c r="AF146" i="3" s="1"/>
  <c r="R145" i="3"/>
  <c r="T145" i="3" s="1"/>
  <c r="AE145" i="3" s="1"/>
  <c r="P145" i="3"/>
  <c r="Q145" i="3"/>
  <c r="Q144" i="3"/>
  <c r="R144" i="3"/>
  <c r="T144" i="3" s="1"/>
  <c r="S144" i="3"/>
  <c r="U144" i="3" s="1"/>
  <c r="P144" i="3"/>
  <c r="S143" i="3"/>
  <c r="U143" i="3" s="1"/>
  <c r="AO143" i="3" s="1"/>
  <c r="W143" i="3" s="1"/>
  <c r="AF143" i="3" s="1"/>
  <c r="Q143" i="3"/>
  <c r="R143" i="3"/>
  <c r="T143" i="3" s="1"/>
  <c r="AE143" i="3" s="1"/>
  <c r="P143" i="3"/>
  <c r="P142" i="3"/>
  <c r="Q142" i="3"/>
  <c r="R142" i="3"/>
  <c r="T142" i="3" s="1"/>
  <c r="AE142" i="3" s="1"/>
  <c r="P141" i="3"/>
  <c r="Q141" i="3"/>
  <c r="S141" i="3"/>
  <c r="U141" i="3" s="1"/>
  <c r="AO141" i="3" s="1"/>
  <c r="W141" i="3" s="1"/>
  <c r="AF141" i="3" s="1"/>
  <c r="R141" i="3"/>
  <c r="T141" i="3" s="1"/>
  <c r="AE141" i="3" s="1"/>
  <c r="R140" i="3"/>
  <c r="T140" i="3" s="1"/>
  <c r="Q140" i="3"/>
  <c r="P140" i="3"/>
  <c r="S140" i="3"/>
  <c r="U140" i="3" s="1"/>
  <c r="AO140" i="3" s="1"/>
  <c r="W140" i="3" s="1"/>
  <c r="AF140" i="3" s="1"/>
  <c r="P139" i="3"/>
  <c r="R139" i="3"/>
  <c r="T139" i="3" s="1"/>
  <c r="S139" i="3"/>
  <c r="U139" i="3" s="1"/>
  <c r="AO139" i="3" s="1"/>
  <c r="W139" i="3" s="1"/>
  <c r="AF139" i="3" s="1"/>
  <c r="Q139" i="3"/>
  <c r="R138" i="3"/>
  <c r="T138" i="3" s="1"/>
  <c r="S138" i="3"/>
  <c r="U138" i="3" s="1"/>
  <c r="AO138" i="3" s="1"/>
  <c r="W138" i="3" s="1"/>
  <c r="AF138" i="3" s="1"/>
  <c r="Q138" i="3"/>
  <c r="P138" i="3"/>
  <c r="R137" i="3"/>
  <c r="T137" i="3" s="1"/>
  <c r="P137" i="3"/>
  <c r="S137" i="3"/>
  <c r="U137" i="3" s="1"/>
  <c r="AO137" i="3" s="1"/>
  <c r="W137" i="3" s="1"/>
  <c r="AF137" i="3" s="1"/>
  <c r="Q137" i="3"/>
  <c r="R136" i="3"/>
  <c r="T136" i="3" s="1"/>
  <c r="S136" i="3"/>
  <c r="U136" i="3" s="1"/>
  <c r="AO136" i="3" s="1"/>
  <c r="W136" i="3" s="1"/>
  <c r="AF136" i="3" s="1"/>
  <c r="P136" i="3"/>
  <c r="Q136" i="3"/>
  <c r="Q135" i="3"/>
  <c r="R135" i="3"/>
  <c r="T135" i="3" s="1"/>
  <c r="AE135" i="3" s="1"/>
  <c r="P135" i="3"/>
  <c r="R134" i="3"/>
  <c r="T134" i="3" s="1"/>
  <c r="P134" i="3"/>
  <c r="Q134" i="3"/>
  <c r="S134" i="3"/>
  <c r="U134" i="3" s="1"/>
  <c r="R133" i="3"/>
  <c r="T133" i="3" s="1"/>
  <c r="P133" i="3"/>
  <c r="Q133" i="3"/>
  <c r="S133" i="3"/>
  <c r="U133" i="3" s="1"/>
  <c r="AS131" i="3"/>
  <c r="AT131" i="3" s="1"/>
  <c r="Z131" i="3" s="1"/>
  <c r="AB131" i="3" s="1"/>
  <c r="AC131" i="3" s="1"/>
  <c r="AD131" i="3" s="1"/>
  <c r="AR131" i="3"/>
  <c r="AS130" i="3"/>
  <c r="AT130" i="3" s="1"/>
  <c r="Z130" i="3" s="1"/>
  <c r="AR130" i="3"/>
  <c r="AS129" i="3"/>
  <c r="AT129" i="3" s="1"/>
  <c r="Z129" i="3" s="1"/>
  <c r="AB129" i="3" s="1"/>
  <c r="AC129" i="3" s="1"/>
  <c r="AD129" i="3" s="1"/>
  <c r="AR129" i="3"/>
  <c r="AR128" i="3"/>
  <c r="AS128" i="3"/>
  <c r="AT128" i="3" s="1"/>
  <c r="Z128" i="3" s="1"/>
  <c r="AR127" i="3"/>
  <c r="AS127" i="3"/>
  <c r="AT127" i="3" s="1"/>
  <c r="Z127" i="3" s="1"/>
  <c r="AR126" i="3"/>
  <c r="AS126" i="3"/>
  <c r="AT126" i="3" s="1"/>
  <c r="Z126" i="3" s="1"/>
  <c r="AR125" i="3"/>
  <c r="AS125" i="3"/>
  <c r="AT125" i="3" s="1"/>
  <c r="Z125" i="3" s="1"/>
  <c r="AS124" i="3"/>
  <c r="AT124" i="3" s="1"/>
  <c r="Z124" i="3" s="1"/>
  <c r="AB124" i="3" s="1"/>
  <c r="AC124" i="3" s="1"/>
  <c r="AD124" i="3" s="1"/>
  <c r="AR124" i="3"/>
  <c r="AR123" i="3"/>
  <c r="AS123" i="3"/>
  <c r="AT123" i="3" s="1"/>
  <c r="Z123" i="3" s="1"/>
  <c r="AR122" i="3"/>
  <c r="AS122" i="3"/>
  <c r="AT122" i="3" s="1"/>
  <c r="Z122" i="3" s="1"/>
  <c r="AR121" i="3"/>
  <c r="AS121" i="3"/>
  <c r="AT121" i="3" s="1"/>
  <c r="Z121" i="3" s="1"/>
  <c r="AR120" i="3"/>
  <c r="AS120" i="3"/>
  <c r="AT120" i="3" s="1"/>
  <c r="Z120" i="3" s="1"/>
  <c r="AB120" i="3" s="1"/>
  <c r="AC120" i="3" s="1"/>
  <c r="AD120" i="3" s="1"/>
  <c r="AS119" i="3"/>
  <c r="AT119" i="3" s="1"/>
  <c r="Z119" i="3" s="1"/>
  <c r="AR119" i="3"/>
  <c r="AR118" i="3"/>
  <c r="AS118" i="3"/>
  <c r="AT118" i="3" s="1"/>
  <c r="Z118" i="3" s="1"/>
  <c r="AR117" i="3"/>
  <c r="AS117" i="3"/>
  <c r="AT117" i="3" s="1"/>
  <c r="Z117" i="3" s="1"/>
  <c r="AR116" i="3"/>
  <c r="AS116" i="3"/>
  <c r="AT116" i="3" s="1"/>
  <c r="Z116" i="3" s="1"/>
  <c r="AR115" i="3"/>
  <c r="AS115" i="3"/>
  <c r="AT115" i="3" s="1"/>
  <c r="Z115" i="3" s="1"/>
  <c r="AR114" i="3"/>
  <c r="AS114" i="3"/>
  <c r="AT114" i="3" s="1"/>
  <c r="Z114" i="3" s="1"/>
  <c r="AS113" i="3"/>
  <c r="AT113" i="3" s="1"/>
  <c r="Z113" i="3" s="1"/>
  <c r="AB113" i="3" s="1"/>
  <c r="AC113" i="3" s="1"/>
  <c r="AD113" i="3" s="1"/>
  <c r="AR113" i="3"/>
  <c r="AR112" i="3"/>
  <c r="AS112" i="3"/>
  <c r="AT112" i="3" s="1"/>
  <c r="Z112" i="3" s="1"/>
  <c r="AS111" i="3"/>
  <c r="AT111" i="3" s="1"/>
  <c r="Z111" i="3" s="1"/>
  <c r="AR111" i="3"/>
  <c r="AR110" i="3"/>
  <c r="AS110" i="3"/>
  <c r="AT110" i="3" s="1"/>
  <c r="Z110" i="3" s="1"/>
  <c r="AB110" i="3" s="1"/>
  <c r="AC110" i="3" s="1"/>
  <c r="AD110" i="3" s="1"/>
  <c r="AR109" i="3"/>
  <c r="AS109" i="3"/>
  <c r="AT109" i="3" s="1"/>
  <c r="Z109" i="3" s="1"/>
  <c r="AS108" i="3"/>
  <c r="AT108" i="3" s="1"/>
  <c r="Z108" i="3" s="1"/>
  <c r="AB108" i="3" s="1"/>
  <c r="AC108" i="3" s="1"/>
  <c r="AD108" i="3" s="1"/>
  <c r="AR108" i="3"/>
  <c r="AR107" i="3"/>
  <c r="AS107" i="3"/>
  <c r="AT107" i="3" s="1"/>
  <c r="Z107" i="3" s="1"/>
  <c r="AR106" i="3"/>
  <c r="AS106" i="3"/>
  <c r="AT106" i="3" s="1"/>
  <c r="Z106" i="3" s="1"/>
  <c r="AR105" i="3"/>
  <c r="AS105" i="3"/>
  <c r="AT105" i="3" s="1"/>
  <c r="Z105" i="3" s="1"/>
  <c r="AB105" i="3" s="1"/>
  <c r="AC105" i="3" s="1"/>
  <c r="AD105" i="3" s="1"/>
  <c r="AR104" i="3"/>
  <c r="AS104" i="3"/>
  <c r="AT104" i="3" s="1"/>
  <c r="Z104" i="3" s="1"/>
  <c r="AR103" i="3"/>
  <c r="AS103" i="3"/>
  <c r="AT103" i="3" s="1"/>
  <c r="Z103" i="3" s="1"/>
  <c r="AB103" i="3" s="1"/>
  <c r="AC103" i="3" s="1"/>
  <c r="AD103" i="3" s="1"/>
  <c r="AS102" i="3"/>
  <c r="AT102" i="3" s="1"/>
  <c r="Z102" i="3" s="1"/>
  <c r="AR102" i="3"/>
  <c r="AR101" i="3"/>
  <c r="AS101" i="3"/>
  <c r="AT101" i="3" s="1"/>
  <c r="Z101" i="3" s="1"/>
  <c r="AB101" i="3" s="1"/>
  <c r="AC101" i="3" s="1"/>
  <c r="AD101" i="3" s="1"/>
  <c r="AS100" i="3"/>
  <c r="AT100" i="3" s="1"/>
  <c r="Z100" i="3" s="1"/>
  <c r="AR100" i="3"/>
  <c r="AR99" i="3"/>
  <c r="AS99" i="3"/>
  <c r="AT99" i="3" s="1"/>
  <c r="AR98" i="3"/>
  <c r="AS98" i="3"/>
  <c r="AT98" i="3" s="1"/>
  <c r="Z98" i="3" s="1"/>
  <c r="AR97" i="3"/>
  <c r="AS97" i="3"/>
  <c r="AT97" i="3" s="1"/>
  <c r="Z97" i="3" s="1"/>
  <c r="AB97" i="3" s="1"/>
  <c r="AC97" i="3" s="1"/>
  <c r="AD97" i="3" s="1"/>
  <c r="AR96" i="3"/>
  <c r="AS96" i="3"/>
  <c r="AT96" i="3" s="1"/>
  <c r="Z96" i="3" s="1"/>
  <c r="AB96" i="3" s="1"/>
  <c r="AC96" i="3" s="1"/>
  <c r="AD96" i="3" s="1"/>
  <c r="AR95" i="3"/>
  <c r="AS95" i="3"/>
  <c r="AT95" i="3" s="1"/>
  <c r="Z95" i="3" s="1"/>
  <c r="AR94" i="3"/>
  <c r="AS94" i="3"/>
  <c r="AT94" i="3" s="1"/>
  <c r="Z94" i="3" s="1"/>
  <c r="AB94" i="3" s="1"/>
  <c r="AC94" i="3" s="1"/>
  <c r="AD94" i="3" s="1"/>
  <c r="AR93" i="3"/>
  <c r="AS93" i="3"/>
  <c r="AT93" i="3" s="1"/>
  <c r="Z93" i="3" s="1"/>
  <c r="AS92" i="3"/>
  <c r="AT92" i="3" s="1"/>
  <c r="Z92" i="3" s="1"/>
  <c r="AR92" i="3"/>
  <c r="AS91" i="3"/>
  <c r="AT91" i="3" s="1"/>
  <c r="Z91" i="3" s="1"/>
  <c r="AR91" i="3"/>
  <c r="AS90" i="3"/>
  <c r="AT90" i="3" s="1"/>
  <c r="Z90" i="3" s="1"/>
  <c r="AR90" i="3"/>
  <c r="AR89" i="3"/>
  <c r="AS89" i="3"/>
  <c r="AT89" i="3" s="1"/>
  <c r="Z89" i="3" s="1"/>
  <c r="AS88" i="3"/>
  <c r="AT88" i="3" s="1"/>
  <c r="Z88" i="3" s="1"/>
  <c r="AR88" i="3"/>
  <c r="V87" i="3"/>
  <c r="AF87" i="3"/>
  <c r="AE87" i="3" s="1"/>
  <c r="AS87" i="3"/>
  <c r="AT87" i="3" s="1"/>
  <c r="Z87" i="3" s="1"/>
  <c r="AR87" i="3"/>
  <c r="AS86" i="3"/>
  <c r="AT86" i="3" s="1"/>
  <c r="Z86" i="3" s="1"/>
  <c r="AR86" i="3"/>
  <c r="AR85" i="3"/>
  <c r="AS85" i="3"/>
  <c r="AT85" i="3" s="1"/>
  <c r="Z85" i="3" s="1"/>
  <c r="AR84" i="3"/>
  <c r="AS84" i="3"/>
  <c r="AT84" i="3" s="1"/>
  <c r="AR83" i="3"/>
  <c r="AS83" i="3"/>
  <c r="AT83" i="3" s="1"/>
  <c r="Z83" i="3" s="1"/>
  <c r="AS82" i="3"/>
  <c r="AT82" i="3" s="1"/>
  <c r="Z82" i="3" s="1"/>
  <c r="AR82" i="3"/>
  <c r="AR81" i="3"/>
  <c r="AS81" i="3"/>
  <c r="AT81" i="3" s="1"/>
  <c r="AS80" i="3"/>
  <c r="AT80" i="3" s="1"/>
  <c r="Z80" i="3" s="1"/>
  <c r="AB80" i="3" s="1"/>
  <c r="AC80" i="3" s="1"/>
  <c r="AD80" i="3" s="1"/>
  <c r="AR80" i="3"/>
  <c r="AS79" i="3"/>
  <c r="AT79" i="3" s="1"/>
  <c r="Z79" i="3" s="1"/>
  <c r="AR79" i="3"/>
  <c r="AR78" i="3"/>
  <c r="AS78" i="3"/>
  <c r="AT78" i="3" s="1"/>
  <c r="Z78" i="3" s="1"/>
  <c r="AS77" i="3"/>
  <c r="AT77" i="3" s="1"/>
  <c r="Z77" i="3" s="1"/>
  <c r="AR77" i="3"/>
  <c r="AS76" i="3"/>
  <c r="AT76" i="3" s="1"/>
  <c r="Z76" i="3" s="1"/>
  <c r="AR76" i="3"/>
  <c r="AS75" i="3"/>
  <c r="AT75" i="3" s="1"/>
  <c r="Z75" i="3" s="1"/>
  <c r="AR75" i="3"/>
  <c r="AS74" i="3"/>
  <c r="AT74" i="3" s="1"/>
  <c r="Z74" i="3" s="1"/>
  <c r="AB74" i="3" s="1"/>
  <c r="AC74" i="3" s="1"/>
  <c r="AD74" i="3" s="1"/>
  <c r="AR74" i="3"/>
  <c r="AS73" i="3"/>
  <c r="AT73" i="3" s="1"/>
  <c r="Z73" i="3" s="1"/>
  <c r="AR73" i="3"/>
  <c r="AS72" i="3"/>
  <c r="AT72" i="3" s="1"/>
  <c r="Z72" i="3" s="1"/>
  <c r="AR72" i="3"/>
  <c r="AS71" i="3"/>
  <c r="AT71" i="3" s="1"/>
  <c r="Z71" i="3" s="1"/>
  <c r="AB71" i="3" s="1"/>
  <c r="AC71" i="3" s="1"/>
  <c r="AD71" i="3" s="1"/>
  <c r="AR71" i="3"/>
  <c r="AR70" i="3"/>
  <c r="AS70" i="3"/>
  <c r="AT70" i="3" s="1"/>
  <c r="Z70" i="3" s="1"/>
  <c r="AB70" i="3" s="1"/>
  <c r="AC70" i="3" s="1"/>
  <c r="AD70" i="3" s="1"/>
  <c r="AS69" i="3"/>
  <c r="AT69" i="3" s="1"/>
  <c r="Z69" i="3" s="1"/>
  <c r="AR69" i="3"/>
  <c r="AR68" i="3"/>
  <c r="AS68" i="3"/>
  <c r="AT68" i="3" s="1"/>
  <c r="Z68" i="3" s="1"/>
  <c r="AB68" i="3" s="1"/>
  <c r="AC68" i="3" s="1"/>
  <c r="AD68" i="3" s="1"/>
  <c r="AS67" i="3"/>
  <c r="AT67" i="3" s="1"/>
  <c r="Z67" i="3" s="1"/>
  <c r="AR67" i="3"/>
  <c r="V66" i="3"/>
  <c r="AF66" i="3"/>
  <c r="AE66" i="3" s="1"/>
  <c r="AR66" i="3"/>
  <c r="AS66" i="3"/>
  <c r="AT66" i="3" s="1"/>
  <c r="Z66" i="3" s="1"/>
  <c r="V65" i="3"/>
  <c r="AF65" i="3"/>
  <c r="AE65" i="3" s="1"/>
  <c r="AR65" i="3"/>
  <c r="AS65" i="3"/>
  <c r="AT65" i="3" s="1"/>
  <c r="Z65" i="3" s="1"/>
  <c r="AR64" i="3"/>
  <c r="AS64" i="3"/>
  <c r="AT64" i="3" s="1"/>
  <c r="AR63" i="3"/>
  <c r="AS63" i="3"/>
  <c r="AT63" i="3" s="1"/>
  <c r="AR62" i="3"/>
  <c r="AS62" i="3"/>
  <c r="AT62" i="3" s="1"/>
  <c r="Z62" i="3" s="1"/>
  <c r="AR61" i="3"/>
  <c r="AS61" i="3"/>
  <c r="AT61" i="3" s="1"/>
  <c r="Z61" i="3" s="1"/>
  <c r="AB61" i="3" s="1"/>
  <c r="AC61" i="3" s="1"/>
  <c r="AD61" i="3" s="1"/>
  <c r="AS60" i="3"/>
  <c r="AT60" i="3" s="1"/>
  <c r="Z60" i="3" s="1"/>
  <c r="AR60" i="3"/>
  <c r="V59" i="3"/>
  <c r="AF59" i="3"/>
  <c r="AE59" i="3" s="1"/>
  <c r="AS59" i="3"/>
  <c r="AT59" i="3" s="1"/>
  <c r="Z59" i="3" s="1"/>
  <c r="AR59" i="3"/>
  <c r="V58" i="3"/>
  <c r="AF58" i="3"/>
  <c r="AE58" i="3" s="1"/>
  <c r="AS58" i="3"/>
  <c r="AT58" i="3" s="1"/>
  <c r="Z58" i="3" s="1"/>
  <c r="AR58" i="3"/>
  <c r="V57" i="3"/>
  <c r="AF57" i="3"/>
  <c r="AE57" i="3" s="1"/>
  <c r="AR57" i="3"/>
  <c r="AS57" i="3"/>
  <c r="AT57" i="3" s="1"/>
  <c r="Z57" i="3" s="1"/>
  <c r="AR56" i="3"/>
  <c r="AS56" i="3"/>
  <c r="AT56" i="3" s="1"/>
  <c r="Z56" i="3" s="1"/>
  <c r="AS55" i="3"/>
  <c r="AT55" i="3" s="1"/>
  <c r="Z55" i="3" s="1"/>
  <c r="AR55" i="3"/>
  <c r="AF54" i="3"/>
  <c r="AE54" i="3" s="1"/>
  <c r="V54" i="3"/>
  <c r="AR54" i="3"/>
  <c r="AS54" i="3"/>
  <c r="AT54" i="3" s="1"/>
  <c r="Z54" i="3" s="1"/>
  <c r="AR53" i="3"/>
  <c r="AS53" i="3"/>
  <c r="AT53" i="3" s="1"/>
  <c r="Z53" i="3" s="1"/>
  <c r="AS52" i="3"/>
  <c r="AT52" i="3" s="1"/>
  <c r="Z52" i="3" s="1"/>
  <c r="AR52" i="3"/>
  <c r="AR51" i="3"/>
  <c r="AS51" i="3"/>
  <c r="AT51" i="3" s="1"/>
  <c r="Z51" i="3" s="1"/>
  <c r="AR50" i="3"/>
  <c r="AS50" i="3"/>
  <c r="AT50" i="3" s="1"/>
  <c r="Z50" i="3" s="1"/>
  <c r="AR49" i="3"/>
  <c r="AS49" i="3"/>
  <c r="AT49" i="3" s="1"/>
  <c r="Z49" i="3" s="1"/>
  <c r="AR48" i="3"/>
  <c r="AS48" i="3"/>
  <c r="AT48" i="3" s="1"/>
  <c r="Z48" i="3" s="1"/>
  <c r="V47" i="3"/>
  <c r="AF47" i="3"/>
  <c r="AE47" i="3" s="1"/>
  <c r="AR47" i="3"/>
  <c r="AS47" i="3"/>
  <c r="AT47" i="3" s="1"/>
  <c r="Z47" i="3" s="1"/>
  <c r="AR46" i="3"/>
  <c r="AS46" i="3"/>
  <c r="AT46" i="3" s="1"/>
  <c r="Z46" i="3" s="1"/>
  <c r="AB46" i="3" s="1"/>
  <c r="AC46" i="3" s="1"/>
  <c r="AD46" i="3" s="1"/>
  <c r="AR45" i="3"/>
  <c r="AS45" i="3"/>
  <c r="AT45" i="3" s="1"/>
  <c r="Z45" i="3" s="1"/>
  <c r="AB45" i="3" s="1"/>
  <c r="AC45" i="3" s="1"/>
  <c r="AD45" i="3" s="1"/>
  <c r="AS44" i="3"/>
  <c r="AT44" i="3" s="1"/>
  <c r="Z44" i="3" s="1"/>
  <c r="AR44" i="3"/>
  <c r="AR43" i="3"/>
  <c r="AS43" i="3"/>
  <c r="AT43" i="3" s="1"/>
  <c r="Z43" i="3" s="1"/>
  <c r="AS42" i="3"/>
  <c r="AT42" i="3" s="1"/>
  <c r="Z42" i="3" s="1"/>
  <c r="AR42" i="3"/>
  <c r="AR41" i="3"/>
  <c r="AS41" i="3"/>
  <c r="AT41" i="3" s="1"/>
  <c r="Z41" i="3" s="1"/>
  <c r="AB41" i="3" s="1"/>
  <c r="AC41" i="3" s="1"/>
  <c r="V40" i="3"/>
  <c r="AF40" i="3"/>
  <c r="AE40" i="3" s="1"/>
  <c r="AS40" i="3"/>
  <c r="AT40" i="3" s="1"/>
  <c r="Z40" i="3" s="1"/>
  <c r="AB40" i="3" s="1"/>
  <c r="AC40" i="3" s="1"/>
  <c r="AD40" i="3" s="1"/>
  <c r="AR40" i="3"/>
  <c r="AS39" i="3"/>
  <c r="AT39" i="3" s="1"/>
  <c r="Z39" i="3" s="1"/>
  <c r="AR39" i="3"/>
  <c r="AR38" i="3"/>
  <c r="AS38" i="3"/>
  <c r="AT38" i="3" s="1"/>
  <c r="Z38" i="3" s="1"/>
  <c r="AB38" i="3" s="1"/>
  <c r="AC38" i="3" s="1"/>
  <c r="AD38" i="3" s="1"/>
  <c r="V37" i="3"/>
  <c r="AF37" i="3"/>
  <c r="AE37" i="3" s="1"/>
  <c r="AR37" i="3"/>
  <c r="AS37" i="3"/>
  <c r="AT37" i="3" s="1"/>
  <c r="Z37" i="3" s="1"/>
  <c r="AB37" i="3" s="1"/>
  <c r="AC37" i="3" s="1"/>
  <c r="AD37" i="3" s="1"/>
  <c r="V36" i="3"/>
  <c r="AF36" i="3"/>
  <c r="AE36" i="3" s="1"/>
  <c r="AS36" i="3"/>
  <c r="AT36" i="3" s="1"/>
  <c r="Z36" i="3" s="1"/>
  <c r="AR36" i="3"/>
  <c r="AS35" i="3"/>
  <c r="AT35" i="3" s="1"/>
  <c r="Z35" i="3" s="1"/>
  <c r="AR35" i="3"/>
  <c r="AR34" i="3"/>
  <c r="AS34" i="3"/>
  <c r="AT34" i="3" s="1"/>
  <c r="Z34" i="3" s="1"/>
  <c r="AS33" i="3"/>
  <c r="AR33" i="3"/>
  <c r="AT33" i="3"/>
  <c r="Z33" i="3" s="1"/>
  <c r="AR32" i="3"/>
  <c r="AS32" i="3"/>
  <c r="AT32" i="3" s="1"/>
  <c r="AS31" i="3"/>
  <c r="AT31" i="3" s="1"/>
  <c r="Z31" i="3" s="1"/>
  <c r="AB31" i="3" s="1"/>
  <c r="AC31" i="3" s="1"/>
  <c r="AD31" i="3" s="1"/>
  <c r="AR31" i="3"/>
  <c r="AR30" i="3"/>
  <c r="AS30" i="3"/>
  <c r="AT30" i="3" s="1"/>
  <c r="Z30" i="3" s="1"/>
  <c r="AS29" i="3"/>
  <c r="AT29" i="3" s="1"/>
  <c r="Z29" i="3" s="1"/>
  <c r="AR29" i="3"/>
  <c r="AS28" i="3"/>
  <c r="AT28" i="3" s="1"/>
  <c r="Z28" i="3" s="1"/>
  <c r="AR28" i="3"/>
  <c r="AR27" i="3"/>
  <c r="AS27" i="3"/>
  <c r="AT27" i="3" s="1"/>
  <c r="Z27" i="3" s="1"/>
  <c r="AR26" i="3"/>
  <c r="AS26" i="3"/>
  <c r="AT26" i="3" s="1"/>
  <c r="Z26" i="3" s="1"/>
  <c r="AR25" i="3"/>
  <c r="AS25" i="3"/>
  <c r="AT25" i="3" s="1"/>
  <c r="Z25" i="3" s="1"/>
  <c r="AR24" i="3"/>
  <c r="AS24" i="3"/>
  <c r="AT24" i="3" s="1"/>
  <c r="Z24" i="3" s="1"/>
  <c r="AR23" i="3"/>
  <c r="AS23" i="3"/>
  <c r="AT23" i="3" s="1"/>
  <c r="Z23" i="3" s="1"/>
  <c r="AR22" i="3"/>
  <c r="AS22" i="3"/>
  <c r="AT22" i="3" s="1"/>
  <c r="Z22" i="3" s="1"/>
  <c r="AR21" i="3"/>
  <c r="AS21" i="3"/>
  <c r="AT21" i="3" s="1"/>
  <c r="Z21" i="3" s="1"/>
  <c r="AR20" i="3"/>
  <c r="AS20" i="3"/>
  <c r="AT20" i="3" s="1"/>
  <c r="Z20" i="3" s="1"/>
  <c r="AR19" i="3"/>
  <c r="AS19" i="3"/>
  <c r="AT19" i="3" s="1"/>
  <c r="Z19" i="3" s="1"/>
  <c r="AR18" i="3"/>
  <c r="AS18" i="3"/>
  <c r="AT18" i="3" s="1"/>
  <c r="Z18" i="3" s="1"/>
  <c r="AR17" i="3"/>
  <c r="AS17" i="3"/>
  <c r="AT17" i="3" s="1"/>
  <c r="Z17" i="3" s="1"/>
  <c r="AR16" i="3"/>
  <c r="AS16" i="3"/>
  <c r="AT16" i="3" s="1"/>
  <c r="Z16" i="3" s="1"/>
  <c r="AB16" i="3" s="1"/>
  <c r="AC16" i="3" s="1"/>
  <c r="AD16" i="3" s="1"/>
  <c r="AR15" i="3"/>
  <c r="AS15" i="3"/>
  <c r="AT15" i="3" s="1"/>
  <c r="Z15" i="3" s="1"/>
  <c r="AR14" i="3"/>
  <c r="AS14" i="3"/>
  <c r="AT14" i="3" s="1"/>
  <c r="Z14" i="3" s="1"/>
  <c r="AR13" i="3"/>
  <c r="AS13" i="3"/>
  <c r="AT13" i="3" s="1"/>
  <c r="Z13" i="3" s="1"/>
  <c r="AB13" i="3" s="1"/>
  <c r="AC13" i="3" s="1"/>
  <c r="AD13" i="3" s="1"/>
  <c r="AR12" i="3"/>
  <c r="AS12" i="3"/>
  <c r="AT12" i="3" s="1"/>
  <c r="Z12" i="3" s="1"/>
  <c r="AR11" i="3"/>
  <c r="AS11" i="3"/>
  <c r="AT11" i="3" s="1"/>
  <c r="Z11" i="3" s="1"/>
  <c r="AB11" i="3" s="1"/>
  <c r="AC11" i="3" s="1"/>
  <c r="AD11" i="3" s="1"/>
  <c r="AR10" i="3"/>
  <c r="AS10" i="3"/>
  <c r="AT10" i="3" s="1"/>
  <c r="Z10" i="3" s="1"/>
  <c r="AB10" i="3" s="1"/>
  <c r="AC10" i="3" s="1"/>
  <c r="AD10" i="3" s="1"/>
  <c r="AR9" i="3"/>
  <c r="AS9" i="3"/>
  <c r="AT9" i="3" s="1"/>
  <c r="AB9" i="3"/>
  <c r="AC9" i="3" s="1"/>
  <c r="AR8" i="3"/>
  <c r="AS8" i="3"/>
  <c r="AT8" i="3" s="1"/>
  <c r="AR7" i="3"/>
  <c r="AS7" i="3"/>
  <c r="AT7" i="3" s="1"/>
  <c r="AS6" i="3"/>
  <c r="AT6" i="3" s="1"/>
  <c r="Z6" i="3" s="1"/>
  <c r="AR6" i="3"/>
  <c r="AR5" i="3"/>
  <c r="AS5" i="3"/>
  <c r="AT5" i="3" s="1"/>
  <c r="Z5" i="3" s="1"/>
  <c r="AS4" i="3"/>
  <c r="AT4" i="3" s="1"/>
  <c r="Z4" i="3" s="1"/>
  <c r="AB4" i="3" s="1"/>
  <c r="AC4" i="3" s="1"/>
  <c r="AR4" i="3"/>
  <c r="W16" i="6"/>
  <c r="W15" i="6"/>
  <c r="L17" i="2"/>
  <c r="AF1200" i="3"/>
  <c r="V1200" i="3"/>
  <c r="AF1186" i="3"/>
  <c r="V1186" i="3"/>
  <c r="AF1116" i="3"/>
  <c r="V1116" i="3"/>
  <c r="AF1099" i="3"/>
  <c r="V1099" i="3"/>
  <c r="AF704" i="3"/>
  <c r="V704" i="3"/>
  <c r="AF701" i="3"/>
  <c r="V701" i="3"/>
  <c r="AF689" i="3"/>
  <c r="V689" i="3"/>
  <c r="AF686" i="3"/>
  <c r="V686" i="3"/>
  <c r="AF656" i="3"/>
  <c r="V656" i="3"/>
  <c r="AF644" i="3"/>
  <c r="V644" i="3"/>
  <c r="AF641" i="3"/>
  <c r="V641" i="3"/>
  <c r="AF626" i="3"/>
  <c r="V626" i="3"/>
  <c r="AF614" i="3"/>
  <c r="V614" i="3"/>
  <c r="AF611" i="3"/>
  <c r="V611" i="3"/>
  <c r="AF569" i="3"/>
  <c r="V569" i="3"/>
  <c r="AF539" i="3"/>
  <c r="V539" i="3"/>
  <c r="AF506" i="3"/>
  <c r="V506" i="3"/>
  <c r="AF503" i="3"/>
  <c r="V503" i="3"/>
  <c r="AF491" i="3"/>
  <c r="V491" i="3"/>
  <c r="AF488" i="3"/>
  <c r="V488" i="3"/>
  <c r="AF478" i="3"/>
  <c r="V478" i="3"/>
  <c r="AF475" i="3"/>
  <c r="V475" i="3"/>
  <c r="AF465" i="3"/>
  <c r="V465" i="3"/>
  <c r="AF436" i="3"/>
  <c r="V436" i="3"/>
  <c r="AF426" i="3"/>
  <c r="V426" i="3"/>
  <c r="AF413" i="3"/>
  <c r="V413" i="3"/>
  <c r="AF174" i="3"/>
  <c r="AE174" i="3" s="1"/>
  <c r="V174" i="3"/>
  <c r="AF148" i="3"/>
  <c r="AE148" i="3" s="1"/>
  <c r="V148" i="3"/>
  <c r="AF132" i="3"/>
  <c r="AE132" i="3" s="1"/>
  <c r="V132" i="3"/>
  <c r="AF128" i="3"/>
  <c r="AE128" i="3" s="1"/>
  <c r="V128" i="3"/>
  <c r="AF126" i="3"/>
  <c r="AE126" i="3" s="1"/>
  <c r="V126" i="3"/>
  <c r="AF125" i="3"/>
  <c r="AE125" i="3" s="1"/>
  <c r="V125" i="3"/>
  <c r="AF124" i="3"/>
  <c r="AE124" i="3" s="1"/>
  <c r="V124" i="3"/>
  <c r="V122" i="3"/>
  <c r="AF122" i="3"/>
  <c r="AE122" i="3" s="1"/>
  <c r="V121" i="3"/>
  <c r="AF121" i="3"/>
  <c r="AE121" i="3" s="1"/>
  <c r="AF120" i="3"/>
  <c r="AE120" i="3" s="1"/>
  <c r="V120" i="3"/>
  <c r="AF119" i="3"/>
  <c r="AE119" i="3" s="1"/>
  <c r="V119" i="3"/>
  <c r="AF117" i="3"/>
  <c r="AE117" i="3" s="1"/>
  <c r="V117" i="3"/>
  <c r="V116" i="3"/>
  <c r="AF116" i="3"/>
  <c r="AE116" i="3" s="1"/>
  <c r="AF114" i="3"/>
  <c r="AE114" i="3" s="1"/>
  <c r="V114" i="3"/>
  <c r="AF112" i="3"/>
  <c r="AE112" i="3" s="1"/>
  <c r="V112" i="3"/>
  <c r="AF111" i="3"/>
  <c r="AE111" i="3" s="1"/>
  <c r="V111" i="3"/>
  <c r="AF109" i="3"/>
  <c r="AE109" i="3" s="1"/>
  <c r="V109" i="3"/>
  <c r="AF107" i="3"/>
  <c r="AE107" i="3" s="1"/>
  <c r="V107" i="3"/>
  <c r="V106" i="3"/>
  <c r="AF106" i="3"/>
  <c r="AE106" i="3" s="1"/>
  <c r="AF105" i="3"/>
  <c r="AE105" i="3" s="1"/>
  <c r="V105" i="3"/>
  <c r="V104" i="3"/>
  <c r="AF104" i="3"/>
  <c r="AE104" i="3" s="1"/>
  <c r="AF102" i="3"/>
  <c r="AE102" i="3" s="1"/>
  <c r="V102" i="3"/>
  <c r="AF101" i="3"/>
  <c r="AE101" i="3" s="1"/>
  <c r="V101" i="3"/>
  <c r="V100" i="3"/>
  <c r="AF100" i="3"/>
  <c r="AE100" i="3" s="1"/>
  <c r="V99" i="3"/>
  <c r="AF99" i="3"/>
  <c r="AE99" i="3" s="1"/>
  <c r="X99" i="3"/>
  <c r="AF98" i="3"/>
  <c r="AE98" i="3" s="1"/>
  <c r="V98" i="3"/>
  <c r="AF97" i="3"/>
  <c r="AE97" i="3" s="1"/>
  <c r="V97" i="3"/>
  <c r="AF96" i="3"/>
  <c r="AE96" i="3" s="1"/>
  <c r="V96" i="3"/>
  <c r="AF95" i="3"/>
  <c r="AE95" i="3" s="1"/>
  <c r="V95" i="3"/>
  <c r="V94" i="3"/>
  <c r="AF94" i="3"/>
  <c r="AE94" i="3" s="1"/>
  <c r="AF93" i="3"/>
  <c r="AE93" i="3" s="1"/>
  <c r="V93" i="3"/>
  <c r="AF91" i="3"/>
  <c r="AE91" i="3" s="1"/>
  <c r="V91" i="3"/>
  <c r="AF90" i="3"/>
  <c r="AE90" i="3" s="1"/>
  <c r="V90" i="3"/>
  <c r="AF89" i="3"/>
  <c r="V89" i="3"/>
  <c r="N8" i="6" s="1"/>
  <c r="Y87" i="3"/>
  <c r="AF86" i="3"/>
  <c r="AE86" i="3" s="1"/>
  <c r="V86" i="3"/>
  <c r="AF85" i="3"/>
  <c r="AE85" i="3" s="1"/>
  <c r="V85" i="3"/>
  <c r="AF84" i="3"/>
  <c r="AE84" i="3" s="1"/>
  <c r="X84" i="3"/>
  <c r="V84" i="3"/>
  <c r="AF83" i="3"/>
  <c r="AE83" i="3" s="1"/>
  <c r="V83" i="3"/>
  <c r="AF82" i="3"/>
  <c r="AE82" i="3" s="1"/>
  <c r="V82" i="3"/>
  <c r="Z81" i="3"/>
  <c r="Y81" i="3"/>
  <c r="AF80" i="3"/>
  <c r="AE80" i="3" s="1"/>
  <c r="V80" i="3"/>
  <c r="AF78" i="3"/>
  <c r="AE78" i="3" s="1"/>
  <c r="V78" i="3"/>
  <c r="AF77" i="3"/>
  <c r="AE77" i="3" s="1"/>
  <c r="V77" i="3"/>
  <c r="AF76" i="3"/>
  <c r="AE76" i="3" s="1"/>
  <c r="V76" i="3"/>
  <c r="AF73" i="3"/>
  <c r="AE73" i="3" s="1"/>
  <c r="V73" i="3"/>
  <c r="AF72" i="3"/>
  <c r="AE72" i="3" s="1"/>
  <c r="V72" i="3"/>
  <c r="AF71" i="3"/>
  <c r="AE71" i="3" s="1"/>
  <c r="V71" i="3"/>
  <c r="AF70" i="3"/>
  <c r="AE70" i="3" s="1"/>
  <c r="V70" i="3"/>
  <c r="AF69" i="3"/>
  <c r="AE69" i="3" s="1"/>
  <c r="V69" i="3"/>
  <c r="AF68" i="3"/>
  <c r="AE68" i="3" s="1"/>
  <c r="V68" i="3"/>
  <c r="AF67" i="3"/>
  <c r="AE67" i="3" s="1"/>
  <c r="V67" i="3"/>
  <c r="Y66" i="3"/>
  <c r="Y65" i="3"/>
  <c r="Z64" i="3"/>
  <c r="Y64" i="3"/>
  <c r="Z63" i="3"/>
  <c r="Y63" i="3"/>
  <c r="AF62" i="3"/>
  <c r="AE62" i="3" s="1"/>
  <c r="V62" i="3"/>
  <c r="AF60" i="3"/>
  <c r="AE60" i="3" s="1"/>
  <c r="V60" i="3"/>
  <c r="Y57" i="3"/>
  <c r="AF56" i="3"/>
  <c r="AE56" i="3" s="1"/>
  <c r="V56" i="3"/>
  <c r="AF55" i="3"/>
  <c r="AE55" i="3" s="1"/>
  <c r="V55" i="3"/>
  <c r="AF53" i="3"/>
  <c r="AE53" i="3" s="1"/>
  <c r="V53" i="3"/>
  <c r="AF52" i="3"/>
  <c r="AE52" i="3" s="1"/>
  <c r="V52" i="3"/>
  <c r="AF51" i="3"/>
  <c r="AE51" i="3" s="1"/>
  <c r="V51" i="3"/>
  <c r="V50" i="3"/>
  <c r="AF50" i="3"/>
  <c r="AE50" i="3" s="1"/>
  <c r="AF49" i="3"/>
  <c r="AE49" i="3" s="1"/>
  <c r="V49" i="3"/>
  <c r="AF48" i="3"/>
  <c r="AE48" i="3" s="1"/>
  <c r="V48" i="3"/>
  <c r="Y47" i="3"/>
  <c r="AF46" i="3"/>
  <c r="AE46" i="3" s="1"/>
  <c r="V46" i="3"/>
  <c r="AF45" i="3"/>
  <c r="AE45" i="3" s="1"/>
  <c r="V45" i="3"/>
  <c r="V44" i="3"/>
  <c r="AF44" i="3"/>
  <c r="AE44" i="3" s="1"/>
  <c r="V43" i="3"/>
  <c r="AF43" i="3"/>
  <c r="AE43" i="3" s="1"/>
  <c r="AF42" i="3"/>
  <c r="AE42" i="3" s="1"/>
  <c r="V42" i="3"/>
  <c r="V41" i="3"/>
  <c r="N7" i="6" s="1"/>
  <c r="AF41" i="3"/>
  <c r="AF31" i="3"/>
  <c r="AE31" i="3" s="1"/>
  <c r="V31" i="3"/>
  <c r="AF29" i="3"/>
  <c r="AE29" i="3" s="1"/>
  <c r="V29" i="3"/>
  <c r="AF27" i="3"/>
  <c r="AE27" i="3" s="1"/>
  <c r="V27" i="3"/>
  <c r="AF24" i="3"/>
  <c r="AE24" i="3" s="1"/>
  <c r="V24" i="3"/>
  <c r="V23" i="3"/>
  <c r="AF23" i="3"/>
  <c r="AE23" i="3" s="1"/>
  <c r="V19" i="3"/>
  <c r="AF19" i="3"/>
  <c r="AE19" i="3" s="1"/>
  <c r="V18" i="3"/>
  <c r="AF18" i="3"/>
  <c r="AE18" i="3" s="1"/>
  <c r="V16" i="3"/>
  <c r="AF16" i="3"/>
  <c r="AE16" i="3" s="1"/>
  <c r="V15" i="3"/>
  <c r="AF15" i="3"/>
  <c r="AE15" i="3" s="1"/>
  <c r="V10" i="3"/>
  <c r="AF10" i="3"/>
  <c r="AE10" i="3" s="1"/>
  <c r="Z8" i="3"/>
  <c r="Y8" i="3"/>
  <c r="Z7" i="3"/>
  <c r="Y7" i="3"/>
  <c r="V5" i="3"/>
  <c r="AF5" i="3"/>
  <c r="F7" i="7"/>
  <c r="M7" i="7"/>
  <c r="AA1736" i="3" l="1"/>
  <c r="AB1736" i="3"/>
  <c r="AC1736" i="3"/>
  <c r="AD1736" i="3" s="1"/>
  <c r="AA1735" i="3"/>
  <c r="AB1735" i="3"/>
  <c r="AC1735" i="3"/>
  <c r="AD1735" i="3" s="1"/>
  <c r="AS1735" i="3"/>
  <c r="AT1735" i="3" s="1"/>
  <c r="AR1735" i="3"/>
  <c r="AH1735" i="3"/>
  <c r="AA1734" i="3"/>
  <c r="AB1734" i="3"/>
  <c r="AC1734" i="3"/>
  <c r="AD1734" i="3" s="1"/>
  <c r="AS1733" i="3"/>
  <c r="AT1733" i="3" s="1"/>
  <c r="Z1733" i="3" s="1"/>
  <c r="AA1732" i="3"/>
  <c r="AB1732" i="3"/>
  <c r="AC1732" i="3"/>
  <c r="AD1732" i="3" s="1"/>
  <c r="AS1732" i="3"/>
  <c r="AT1732" i="3" s="1"/>
  <c r="AR1732" i="3"/>
  <c r="AH1732" i="3"/>
  <c r="AS1731" i="3"/>
  <c r="AA1730" i="3"/>
  <c r="AB1730" i="3"/>
  <c r="AC1730" i="3"/>
  <c r="AD1730" i="3" s="1"/>
  <c r="AA1729" i="3"/>
  <c r="AB1729" i="3"/>
  <c r="AC1729" i="3"/>
  <c r="AD1729" i="3" s="1"/>
  <c r="AA1728" i="3"/>
  <c r="AB1728" i="3"/>
  <c r="AC1728" i="3"/>
  <c r="AD1728" i="3" s="1"/>
  <c r="AS1728" i="3"/>
  <c r="AT1728" i="3" s="1"/>
  <c r="AR1728" i="3"/>
  <c r="AH1728" i="3"/>
  <c r="AA1727" i="3"/>
  <c r="AB1727" i="3"/>
  <c r="AC1727" i="3"/>
  <c r="AD1727" i="3" s="1"/>
  <c r="AT1729" i="3"/>
  <c r="AH1729" i="3" s="1"/>
  <c r="AF1738" i="3"/>
  <c r="AE1738" i="3" s="1"/>
  <c r="X1738" i="3"/>
  <c r="AQ1738" i="3"/>
  <c r="V1738" i="3"/>
  <c r="AF1733" i="3"/>
  <c r="AE1733" i="3" s="1"/>
  <c r="V1733" i="3"/>
  <c r="AF1732" i="3"/>
  <c r="AE1732" i="3" s="1"/>
  <c r="V1732" i="3"/>
  <c r="AF1731" i="3"/>
  <c r="AE1731" i="3" s="1"/>
  <c r="V1731" i="3"/>
  <c r="AT1730" i="3"/>
  <c r="AH1730" i="3"/>
  <c r="AT1734" i="3"/>
  <c r="AH1734" i="3"/>
  <c r="AT1736" i="3"/>
  <c r="AH1736" i="3"/>
  <c r="AT1737" i="3"/>
  <c r="Z1737" i="3" s="1"/>
  <c r="AT1727" i="3"/>
  <c r="AH1727" i="3"/>
  <c r="AA1726" i="3"/>
  <c r="AB1726" i="3"/>
  <c r="AC1726" i="3"/>
  <c r="AD1726" i="3" s="1"/>
  <c r="AT1726" i="3"/>
  <c r="AH1726" i="3"/>
  <c r="AQ1725" i="3"/>
  <c r="X1725" i="3"/>
  <c r="AF1725" i="3"/>
  <c r="AE1725" i="3" s="1"/>
  <c r="AB1724" i="3"/>
  <c r="AC1724" i="3" s="1"/>
  <c r="AE365" i="3"/>
  <c r="AE385" i="3"/>
  <c r="AR132" i="3"/>
  <c r="AS132" i="3"/>
  <c r="AT132" i="3" s="1"/>
  <c r="Z132" i="3" s="1"/>
  <c r="AB132" i="3" s="1"/>
  <c r="AC132" i="3" s="1"/>
  <c r="Y1723" i="3"/>
  <c r="Y1722" i="3"/>
  <c r="E7" i="7"/>
  <c r="Y1718" i="3"/>
  <c r="AS1723" i="3"/>
  <c r="AR1723" i="3"/>
  <c r="AS1722" i="3"/>
  <c r="AR1722" i="3"/>
  <c r="AS1721" i="3"/>
  <c r="AT1721" i="3" s="1"/>
  <c r="Z1721" i="3" s="1"/>
  <c r="AA1711" i="3"/>
  <c r="AB1711" i="3" s="1"/>
  <c r="AC1711" i="3" s="1"/>
  <c r="Z1716" i="3"/>
  <c r="Y1716" i="3"/>
  <c r="Z1714" i="3"/>
  <c r="Y1714" i="3"/>
  <c r="Z1713" i="3"/>
  <c r="Y1713" i="3"/>
  <c r="Z1712" i="3"/>
  <c r="Y1712" i="3"/>
  <c r="AS1720" i="3"/>
  <c r="AT1720" i="3" s="1"/>
  <c r="AR1720" i="3"/>
  <c r="AS1719" i="3"/>
  <c r="AT1719" i="3" s="1"/>
  <c r="Z1719" i="3" s="1"/>
  <c r="AA1719" i="3" s="1"/>
  <c r="AS1718" i="3"/>
  <c r="AT1718" i="3" s="1"/>
  <c r="Z1718" i="3" s="1"/>
  <c r="AS1717" i="3"/>
  <c r="AT1717" i="3" s="1"/>
  <c r="AR1717" i="3"/>
  <c r="AS1716" i="3"/>
  <c r="AT1716" i="3" s="1"/>
  <c r="AS1715" i="3"/>
  <c r="AS1714" i="3"/>
  <c r="AT1714" i="3" s="1"/>
  <c r="AR1714" i="3"/>
  <c r="AS1713" i="3"/>
  <c r="AR1713" i="3"/>
  <c r="Z1720" i="3"/>
  <c r="Y1720" i="3"/>
  <c r="Z1717" i="3"/>
  <c r="Y1717" i="3"/>
  <c r="AS1712" i="3"/>
  <c r="AT1712" i="3" s="1"/>
  <c r="AR1712" i="3"/>
  <c r="AE379" i="3"/>
  <c r="AE288" i="3"/>
  <c r="AE295" i="3"/>
  <c r="AE515" i="3"/>
  <c r="AE507" i="3"/>
  <c r="AE325" i="3"/>
  <c r="AE415" i="3"/>
  <c r="AE389" i="3"/>
  <c r="AE522" i="3"/>
  <c r="AE406" i="3"/>
  <c r="AE661" i="3"/>
  <c r="AE664" i="3"/>
  <c r="AE354" i="3"/>
  <c r="AE268" i="3"/>
  <c r="AE266" i="3"/>
  <c r="AE265" i="3"/>
  <c r="AE568" i="3"/>
  <c r="AE555" i="3"/>
  <c r="AE473" i="3"/>
  <c r="AE351" i="3"/>
  <c r="AE500" i="3"/>
  <c r="AE260" i="3"/>
  <c r="AE259" i="3"/>
  <c r="AE285" i="3"/>
  <c r="AE258" i="3"/>
  <c r="AE477" i="3"/>
  <c r="AE257" i="3"/>
  <c r="AE256" i="3"/>
  <c r="AE253" i="3"/>
  <c r="AE252" i="3"/>
  <c r="AE547" i="3"/>
  <c r="AE250" i="3"/>
  <c r="AE249" i="3"/>
  <c r="AE498" i="3"/>
  <c r="AE247" i="3"/>
  <c r="AE246" i="3"/>
  <c r="AE245" i="3"/>
  <c r="AE240" i="3"/>
  <c r="AE237" i="3"/>
  <c r="AE236" i="3"/>
  <c r="AE232" i="3"/>
  <c r="AE230" i="3"/>
  <c r="AE229" i="3"/>
  <c r="AE226" i="3"/>
  <c r="N6" i="6"/>
  <c r="AE514" i="3"/>
  <c r="Y32" i="3"/>
  <c r="Z32" i="3"/>
  <c r="D6" i="6" s="1"/>
  <c r="AE233" i="3"/>
  <c r="AE576" i="3"/>
  <c r="AE1200" i="3"/>
  <c r="AE1099" i="3"/>
  <c r="AE644" i="3"/>
  <c r="AE478" i="3"/>
  <c r="AE701" i="3"/>
  <c r="AE611" i="3"/>
  <c r="AE426" i="3"/>
  <c r="AE503" i="3"/>
  <c r="AE491" i="3"/>
  <c r="AE465" i="3"/>
  <c r="AE413" i="3"/>
  <c r="AE1186" i="3"/>
  <c r="AE686" i="3"/>
  <c r="AE656" i="3"/>
  <c r="AE626" i="3"/>
  <c r="AE569" i="3"/>
  <c r="AE506" i="3"/>
  <c r="AE488" i="3"/>
  <c r="AE482" i="3"/>
  <c r="AE436" i="3"/>
  <c r="AE641" i="3"/>
  <c r="AE539" i="3"/>
  <c r="AE1116" i="3"/>
  <c r="AE704" i="3"/>
  <c r="AE689" i="3"/>
  <c r="AE614" i="3"/>
  <c r="AE475" i="3"/>
  <c r="Z620" i="3"/>
  <c r="Y620" i="3"/>
  <c r="AB122" i="3"/>
  <c r="AC122" i="3" s="1"/>
  <c r="AB118" i="3"/>
  <c r="AC118" i="3" s="1"/>
  <c r="AB117" i="3"/>
  <c r="AC117" i="3" s="1"/>
  <c r="AB114" i="3"/>
  <c r="AC114" i="3" s="1"/>
  <c r="AB106" i="3"/>
  <c r="AC106" i="3" s="1"/>
  <c r="AB100" i="3"/>
  <c r="AC100" i="3" s="1"/>
  <c r="AB98" i="3"/>
  <c r="AC98" i="3" s="1"/>
  <c r="AB92" i="3"/>
  <c r="AC92" i="3" s="1"/>
  <c r="AB89" i="3"/>
  <c r="AC89" i="3" s="1"/>
  <c r="AB73" i="3"/>
  <c r="AC73" i="3" s="1"/>
  <c r="AB67" i="3"/>
  <c r="AC67" i="3" s="1"/>
  <c r="AB55" i="3"/>
  <c r="AC55" i="3" s="1"/>
  <c r="AB52" i="3"/>
  <c r="AC52" i="3" s="1"/>
  <c r="AB43" i="3"/>
  <c r="AC43" i="3" s="1"/>
  <c r="AB42" i="3"/>
  <c r="AC42" i="3" s="1"/>
  <c r="AB34" i="3"/>
  <c r="AC34" i="3" s="1"/>
  <c r="AB33" i="3"/>
  <c r="AC33" i="3" s="1"/>
  <c r="AB20" i="3"/>
  <c r="AC20" i="3" s="1"/>
  <c r="AB14" i="3"/>
  <c r="AC14" i="3" s="1"/>
  <c r="AB6" i="3"/>
  <c r="AC6" i="3" s="1"/>
  <c r="AB5" i="3"/>
  <c r="AC5" i="3" s="1"/>
  <c r="X1074" i="3"/>
  <c r="AQ1074" i="3"/>
  <c r="C7" i="7"/>
  <c r="I4" i="8"/>
  <c r="C8" i="7"/>
  <c r="I5" i="8"/>
  <c r="C9" i="7"/>
  <c r="I6" i="8"/>
  <c r="C10" i="7"/>
  <c r="I7" i="8"/>
  <c r="C11" i="7"/>
  <c r="I8" i="8"/>
  <c r="C12" i="7"/>
  <c r="I9" i="8"/>
  <c r="C13" i="7"/>
  <c r="I10" i="8"/>
  <c r="C14" i="7"/>
  <c r="I11" i="8"/>
  <c r="C15" i="7"/>
  <c r="I12" i="8"/>
  <c r="C16" i="7"/>
  <c r="I13" i="8"/>
  <c r="C17" i="7"/>
  <c r="I14" i="8"/>
  <c r="C18" i="7"/>
  <c r="I15" i="8"/>
  <c r="C19" i="7"/>
  <c r="I16" i="8"/>
  <c r="C20" i="7"/>
  <c r="I17" i="8"/>
  <c r="C21" i="7"/>
  <c r="I18" i="8"/>
  <c r="C22" i="7"/>
  <c r="I19" i="8"/>
  <c r="C23" i="7"/>
  <c r="I20" i="8"/>
  <c r="C24" i="7"/>
  <c r="I21" i="8"/>
  <c r="C25" i="7"/>
  <c r="I22" i="8"/>
  <c r="C26" i="7"/>
  <c r="I23" i="8"/>
  <c r="C27" i="7"/>
  <c r="I24" i="8"/>
  <c r="C28" i="7"/>
  <c r="I25" i="8"/>
  <c r="U5" i="6"/>
  <c r="O13" i="6"/>
  <c r="P13" i="6"/>
  <c r="Q13" i="6"/>
  <c r="I31" i="2" s="1"/>
  <c r="R13" i="6"/>
  <c r="I32" i="2" s="1"/>
  <c r="S13" i="6"/>
  <c r="I33" i="2" s="1"/>
  <c r="O11" i="6"/>
  <c r="P11" i="6"/>
  <c r="R11" i="6"/>
  <c r="S11" i="6"/>
  <c r="R10" i="5"/>
  <c r="S10" i="5"/>
  <c r="Y10" i="5" s="1"/>
  <c r="Q11" i="6" s="1"/>
  <c r="R9" i="5"/>
  <c r="S9" i="5"/>
  <c r="Y9" i="5" s="1"/>
  <c r="R8" i="5"/>
  <c r="S8" i="5"/>
  <c r="Y8" i="5" s="1"/>
  <c r="R7" i="5"/>
  <c r="S7" i="5"/>
  <c r="Y7" i="5" s="1"/>
  <c r="R6" i="5"/>
  <c r="S6" i="5"/>
  <c r="Y6" i="5" s="1"/>
  <c r="R5" i="5"/>
  <c r="S5" i="5"/>
  <c r="Y5" i="5" s="1"/>
  <c r="P10" i="6"/>
  <c r="P17" i="6" s="1"/>
  <c r="R10" i="6"/>
  <c r="R17" i="6" s="1"/>
  <c r="S10" i="6"/>
  <c r="S17" i="6" s="1"/>
  <c r="O10" i="6"/>
  <c r="O17" i="6" s="1"/>
  <c r="H71" i="7"/>
  <c r="I71" i="7"/>
  <c r="I72" i="7"/>
  <c r="H72" i="7"/>
  <c r="H73" i="7"/>
  <c r="I73" i="7"/>
  <c r="H74" i="7"/>
  <c r="I74" i="7"/>
  <c r="R4" i="5"/>
  <c r="S4" i="5"/>
  <c r="Y4" i="5" s="1"/>
  <c r="Q10" i="6" s="1"/>
  <c r="Q17" i="6" s="1"/>
  <c r="X1710" i="3"/>
  <c r="AQ1710" i="3"/>
  <c r="W1709" i="3"/>
  <c r="W1708" i="3"/>
  <c r="X1707" i="3"/>
  <c r="AQ1707" i="3"/>
  <c r="X1706" i="3"/>
  <c r="AQ1706" i="3"/>
  <c r="X1705" i="3"/>
  <c r="AQ1705" i="3"/>
  <c r="W1704" i="3"/>
  <c r="W1703" i="3"/>
  <c r="W1702" i="3"/>
  <c r="X1701" i="3"/>
  <c r="AQ1701" i="3"/>
  <c r="X1700" i="3"/>
  <c r="AQ1700" i="3"/>
  <c r="X1699" i="3"/>
  <c r="AQ1699" i="3"/>
  <c r="X1698" i="3"/>
  <c r="AQ1698" i="3"/>
  <c r="X1697" i="3"/>
  <c r="AQ1697" i="3"/>
  <c r="X1696" i="3"/>
  <c r="AQ1696" i="3"/>
  <c r="X1695" i="3"/>
  <c r="AQ1695" i="3"/>
  <c r="X1694" i="3"/>
  <c r="AQ1694" i="3"/>
  <c r="X1693" i="3"/>
  <c r="AQ1693" i="3"/>
  <c r="X1692" i="3"/>
  <c r="AQ1692" i="3"/>
  <c r="X1691" i="3"/>
  <c r="AQ1691" i="3"/>
  <c r="W1690" i="3"/>
  <c r="W1689" i="3"/>
  <c r="X1688" i="3"/>
  <c r="AQ1688" i="3"/>
  <c r="W1687" i="3"/>
  <c r="X1686" i="3"/>
  <c r="AQ1686" i="3"/>
  <c r="W1685" i="3"/>
  <c r="W1684" i="3"/>
  <c r="W1683" i="3"/>
  <c r="X1682" i="3"/>
  <c r="AQ1682" i="3"/>
  <c r="X1681" i="3"/>
  <c r="AQ1681" i="3"/>
  <c r="X1680" i="3"/>
  <c r="AQ1680" i="3"/>
  <c r="X1679" i="3"/>
  <c r="AQ1679" i="3"/>
  <c r="X1678" i="3"/>
  <c r="AQ1678" i="3"/>
  <c r="X1677" i="3"/>
  <c r="AQ1677" i="3"/>
  <c r="X1676" i="3"/>
  <c r="AQ1676" i="3"/>
  <c r="W1675" i="3"/>
  <c r="X1674" i="3"/>
  <c r="AQ1674" i="3"/>
  <c r="W1673" i="3"/>
  <c r="X1672" i="3"/>
  <c r="AQ1672" i="3"/>
  <c r="W1671" i="3"/>
  <c r="W1670" i="3"/>
  <c r="W1669" i="3"/>
  <c r="X1668" i="3"/>
  <c r="AQ1668" i="3"/>
  <c r="X1667" i="3"/>
  <c r="AQ1667" i="3"/>
  <c r="X1666" i="3"/>
  <c r="AQ1666" i="3"/>
  <c r="X1665" i="3"/>
  <c r="AQ1665" i="3"/>
  <c r="V14" i="6"/>
  <c r="X14" i="6"/>
  <c r="M14" i="6"/>
  <c r="X1664" i="3"/>
  <c r="AQ1664" i="3"/>
  <c r="W1663" i="3"/>
  <c r="X1662" i="3"/>
  <c r="AQ1662" i="3"/>
  <c r="W1661" i="3"/>
  <c r="X1660" i="3"/>
  <c r="AQ1660" i="3"/>
  <c r="W1659" i="3"/>
  <c r="X1658" i="3"/>
  <c r="AQ1658" i="3"/>
  <c r="W1657" i="3"/>
  <c r="X1656" i="3"/>
  <c r="AQ1656" i="3"/>
  <c r="W1655" i="3"/>
  <c r="X1654" i="3"/>
  <c r="AQ1654" i="3"/>
  <c r="X1653" i="3"/>
  <c r="AQ1653" i="3"/>
  <c r="X1652" i="3"/>
  <c r="AQ1652" i="3"/>
  <c r="X1651" i="3"/>
  <c r="AQ1651" i="3"/>
  <c r="X1650" i="3"/>
  <c r="AQ1650" i="3"/>
  <c r="W1649" i="3"/>
  <c r="X1648" i="3"/>
  <c r="AQ1648" i="3"/>
  <c r="W1647" i="3"/>
  <c r="W1646" i="3"/>
  <c r="X1645" i="3"/>
  <c r="AQ1645" i="3"/>
  <c r="W1644" i="3"/>
  <c r="X1643" i="3"/>
  <c r="AQ1643" i="3"/>
  <c r="W1642" i="3"/>
  <c r="X1641" i="3"/>
  <c r="AQ1641" i="3"/>
  <c r="W1640" i="3"/>
  <c r="X1639" i="3"/>
  <c r="AQ1639" i="3"/>
  <c r="AQ1638" i="3"/>
  <c r="X1638" i="3"/>
  <c r="X1637" i="3"/>
  <c r="AQ1637" i="3"/>
  <c r="X1636" i="3"/>
  <c r="AQ1636" i="3"/>
  <c r="X1635" i="3"/>
  <c r="AQ1635" i="3"/>
  <c r="W1634" i="3"/>
  <c r="W1633" i="3"/>
  <c r="W1632" i="3"/>
  <c r="V1632" i="3" s="1"/>
  <c r="W1631" i="3"/>
  <c r="X1631" i="3" s="1"/>
  <c r="Y1631" i="3" s="1"/>
  <c r="AQ1631" i="3"/>
  <c r="X1630" i="3"/>
  <c r="AQ1630" i="3"/>
  <c r="AQ1629" i="3"/>
  <c r="X1629" i="3"/>
  <c r="AQ1628" i="3"/>
  <c r="X1628" i="3"/>
  <c r="W1627" i="3"/>
  <c r="W1626" i="3"/>
  <c r="W1625" i="3"/>
  <c r="V1625" i="3" s="1"/>
  <c r="AQ1624" i="3"/>
  <c r="X1624" i="3"/>
  <c r="X1623" i="3"/>
  <c r="AQ1623" i="3"/>
  <c r="X1622" i="3"/>
  <c r="AQ1622" i="3"/>
  <c r="AQ1621" i="3"/>
  <c r="X1621" i="3"/>
  <c r="X1620" i="3"/>
  <c r="AQ1620" i="3"/>
  <c r="X1619" i="3"/>
  <c r="AQ1619" i="3"/>
  <c r="AQ1618" i="3"/>
  <c r="X1618" i="3"/>
  <c r="X1617" i="3"/>
  <c r="AQ1617" i="3"/>
  <c r="X1616" i="3"/>
  <c r="AQ1616" i="3"/>
  <c r="X1615" i="3"/>
  <c r="Y1615" i="3" s="1"/>
  <c r="AQ1615" i="3"/>
  <c r="W1614" i="3"/>
  <c r="X1614" i="3" s="1"/>
  <c r="Y1614" i="3" s="1"/>
  <c r="AQ1614" i="3"/>
  <c r="W1613" i="3"/>
  <c r="X1612" i="3"/>
  <c r="AQ1612" i="3"/>
  <c r="W1611" i="3"/>
  <c r="X1610" i="3"/>
  <c r="AQ1610" i="3"/>
  <c r="W1609" i="3"/>
  <c r="X1608" i="3"/>
  <c r="AQ1608" i="3"/>
  <c r="W1607" i="3"/>
  <c r="X1606" i="3"/>
  <c r="AQ1606" i="3"/>
  <c r="X1605" i="3"/>
  <c r="AQ1605" i="3"/>
  <c r="X1604" i="3"/>
  <c r="AQ1604" i="3"/>
  <c r="X1603" i="3"/>
  <c r="AQ1603" i="3"/>
  <c r="X1602" i="3"/>
  <c r="AQ1602" i="3"/>
  <c r="X1601" i="3"/>
  <c r="AQ1601" i="3"/>
  <c r="X1600" i="3"/>
  <c r="AQ1600" i="3"/>
  <c r="W1599" i="3"/>
  <c r="W1598" i="3"/>
  <c r="X1597" i="3"/>
  <c r="Y1597" i="3" s="1"/>
  <c r="AQ1597" i="3"/>
  <c r="W1596" i="3"/>
  <c r="X1595" i="3"/>
  <c r="AQ1595" i="3"/>
  <c r="W1594" i="3"/>
  <c r="X1593" i="3"/>
  <c r="AQ1593" i="3"/>
  <c r="W1592" i="3"/>
  <c r="X1591" i="3"/>
  <c r="Y1591" i="3" s="1"/>
  <c r="AQ1591" i="3"/>
  <c r="X1590" i="3"/>
  <c r="AQ1590" i="3"/>
  <c r="X1589" i="3"/>
  <c r="AQ1589" i="3"/>
  <c r="X1588" i="3"/>
  <c r="AQ1588" i="3"/>
  <c r="X1587" i="3"/>
  <c r="AQ1587" i="3"/>
  <c r="X1586" i="3"/>
  <c r="AQ1586" i="3"/>
  <c r="W1585" i="3"/>
  <c r="X1584" i="3"/>
  <c r="AQ1584" i="3"/>
  <c r="X1583" i="3"/>
  <c r="AQ1583" i="3"/>
  <c r="W1582" i="3"/>
  <c r="X1581" i="3"/>
  <c r="AQ1581" i="3"/>
  <c r="X1580" i="3"/>
  <c r="AQ1580" i="3"/>
  <c r="X1579" i="3"/>
  <c r="AQ1579" i="3"/>
  <c r="W1578" i="3"/>
  <c r="W1577" i="3"/>
  <c r="W1576" i="3"/>
  <c r="X1575" i="3"/>
  <c r="AQ1575" i="3"/>
  <c r="X1574" i="3"/>
  <c r="AQ1574" i="3"/>
  <c r="X1573" i="3"/>
  <c r="AQ1573" i="3"/>
  <c r="X1572" i="3"/>
  <c r="AQ1572" i="3"/>
  <c r="X1571" i="3"/>
  <c r="AQ1571" i="3"/>
  <c r="W1570" i="3"/>
  <c r="W1569" i="3"/>
  <c r="X1568" i="3"/>
  <c r="AQ1568" i="3"/>
  <c r="X1567" i="3"/>
  <c r="AQ1567" i="3"/>
  <c r="W1566" i="3"/>
  <c r="X1565" i="3"/>
  <c r="AQ1565" i="3"/>
  <c r="X1564" i="3"/>
  <c r="AQ1564" i="3"/>
  <c r="X1563" i="3"/>
  <c r="AQ1563" i="3"/>
  <c r="W1562" i="3"/>
  <c r="X1561" i="3"/>
  <c r="AQ1561" i="3"/>
  <c r="W1560" i="3"/>
  <c r="X1559" i="3"/>
  <c r="AQ1559" i="3"/>
  <c r="X1558" i="3"/>
  <c r="AQ1558" i="3"/>
  <c r="X1557" i="3"/>
  <c r="AQ1557" i="3"/>
  <c r="X1556" i="3"/>
  <c r="AQ1556" i="3"/>
  <c r="X1555" i="3"/>
  <c r="AQ1555" i="3"/>
  <c r="X1554" i="3"/>
  <c r="AQ1554" i="3"/>
  <c r="W1553" i="3"/>
  <c r="X1552" i="3"/>
  <c r="AQ1552" i="3"/>
  <c r="X1551" i="3"/>
  <c r="AQ1551" i="3"/>
  <c r="W1550" i="3"/>
  <c r="X1549" i="3"/>
  <c r="AQ1549" i="3"/>
  <c r="X1548" i="3"/>
  <c r="AQ1548" i="3"/>
  <c r="X1547" i="3"/>
  <c r="AQ1547" i="3"/>
  <c r="W1546" i="3"/>
  <c r="X1545" i="3"/>
  <c r="AQ1545" i="3"/>
  <c r="X1544" i="3"/>
  <c r="AQ1544" i="3"/>
  <c r="X1543" i="3"/>
  <c r="AQ1543" i="3"/>
  <c r="X1542" i="3"/>
  <c r="AQ1542" i="3"/>
  <c r="X1541" i="3"/>
  <c r="AQ1541" i="3"/>
  <c r="X1540" i="3"/>
  <c r="AQ1540" i="3"/>
  <c r="X1539" i="3"/>
  <c r="AQ1539" i="3"/>
  <c r="X1538" i="3"/>
  <c r="AQ1538" i="3"/>
  <c r="X1537" i="3"/>
  <c r="AQ1537" i="3"/>
  <c r="X1536" i="3"/>
  <c r="AQ1536" i="3"/>
  <c r="X1535" i="3"/>
  <c r="AQ1535" i="3"/>
  <c r="X1534" i="3"/>
  <c r="AQ1534" i="3"/>
  <c r="X1533" i="3"/>
  <c r="AQ1533" i="3"/>
  <c r="X1532" i="3"/>
  <c r="Y1532" i="3" s="1"/>
  <c r="AQ1532" i="3"/>
  <c r="X1531" i="3"/>
  <c r="AQ1531" i="3"/>
  <c r="X1530" i="3"/>
  <c r="AQ1530" i="3"/>
  <c r="X1529" i="3"/>
  <c r="AQ1529" i="3"/>
  <c r="W1528" i="3"/>
  <c r="X1527" i="3"/>
  <c r="AQ1527" i="3"/>
  <c r="X1526" i="3"/>
  <c r="AQ1526" i="3"/>
  <c r="X1525" i="3"/>
  <c r="AQ1525" i="3"/>
  <c r="X1524" i="3"/>
  <c r="Y1524" i="3" s="1"/>
  <c r="AQ1524" i="3"/>
  <c r="X1523" i="3"/>
  <c r="Y1523" i="3" s="1"/>
  <c r="AQ1523" i="3"/>
  <c r="X1522" i="3"/>
  <c r="AQ1522" i="3"/>
  <c r="X1521" i="3"/>
  <c r="Y1521" i="3" s="1"/>
  <c r="AQ1521" i="3"/>
  <c r="X1520" i="3"/>
  <c r="AQ1520" i="3"/>
  <c r="X1519" i="3"/>
  <c r="AQ1519" i="3"/>
  <c r="X1518" i="3"/>
  <c r="AQ1518" i="3"/>
  <c r="X1517" i="3"/>
  <c r="AQ1517" i="3"/>
  <c r="X1516" i="3"/>
  <c r="AQ1516" i="3"/>
  <c r="X1515" i="3"/>
  <c r="AQ1515" i="3"/>
  <c r="X1514" i="3"/>
  <c r="AQ1514" i="3"/>
  <c r="X1513" i="3"/>
  <c r="AQ1513" i="3"/>
  <c r="W1512" i="3"/>
  <c r="X1511" i="3"/>
  <c r="AQ1511" i="3"/>
  <c r="X1510" i="3"/>
  <c r="AQ1510" i="3"/>
  <c r="X1509" i="3"/>
  <c r="AQ1509" i="3"/>
  <c r="X1508" i="3"/>
  <c r="AQ1508" i="3"/>
  <c r="X1507" i="3"/>
  <c r="Y1507" i="3" s="1"/>
  <c r="AQ1507" i="3"/>
  <c r="X1506" i="3"/>
  <c r="AQ1506" i="3"/>
  <c r="X1505" i="3"/>
  <c r="AQ1505" i="3"/>
  <c r="X1504" i="3"/>
  <c r="AQ1504" i="3"/>
  <c r="X1503" i="3"/>
  <c r="AQ1503" i="3"/>
  <c r="X1502" i="3"/>
  <c r="AQ1502" i="3"/>
  <c r="X1501" i="3"/>
  <c r="AQ1501" i="3"/>
  <c r="W1500" i="3"/>
  <c r="X1499" i="3"/>
  <c r="AQ1499" i="3"/>
  <c r="X1498" i="3"/>
  <c r="AQ1498" i="3"/>
  <c r="X1497" i="3"/>
  <c r="AQ1497" i="3"/>
  <c r="X1496" i="3"/>
  <c r="AQ1496" i="3"/>
  <c r="X1495" i="3"/>
  <c r="AQ1495" i="3"/>
  <c r="X1494" i="3"/>
  <c r="AQ1494" i="3"/>
  <c r="X1493" i="3"/>
  <c r="AQ1493" i="3"/>
  <c r="X1492" i="3"/>
  <c r="AQ1492" i="3"/>
  <c r="X1491" i="3"/>
  <c r="Y1491" i="3" s="1"/>
  <c r="AQ1491" i="3"/>
  <c r="X1490" i="3"/>
  <c r="AQ1490" i="3"/>
  <c r="X1489" i="3"/>
  <c r="AQ1489" i="3"/>
  <c r="X1488" i="3"/>
  <c r="AQ1488" i="3"/>
  <c r="X1487" i="3"/>
  <c r="AQ1487" i="3"/>
  <c r="X1486" i="3"/>
  <c r="AQ1486" i="3"/>
  <c r="X1485" i="3"/>
  <c r="AQ1485" i="3"/>
  <c r="W1484" i="3"/>
  <c r="X1483" i="3"/>
  <c r="AQ1483" i="3"/>
  <c r="X1482" i="3"/>
  <c r="AQ1482" i="3"/>
  <c r="X1481" i="3"/>
  <c r="AQ1481" i="3"/>
  <c r="X1480" i="3"/>
  <c r="AQ1480" i="3"/>
  <c r="X1479" i="3"/>
  <c r="AQ1479" i="3"/>
  <c r="X1478" i="3"/>
  <c r="AQ1478" i="3"/>
  <c r="X1477" i="3"/>
  <c r="AQ1477" i="3"/>
  <c r="X1476" i="3"/>
  <c r="AQ1476" i="3"/>
  <c r="X1475" i="3"/>
  <c r="Y1475" i="3" s="1"/>
  <c r="AQ1475" i="3"/>
  <c r="X1474" i="3"/>
  <c r="Y1474" i="3" s="1"/>
  <c r="AQ1474" i="3"/>
  <c r="X1473" i="3"/>
  <c r="AQ1473" i="3"/>
  <c r="X1472" i="3"/>
  <c r="AQ1472" i="3"/>
  <c r="X1471" i="3"/>
  <c r="AQ1471" i="3"/>
  <c r="X1470" i="3"/>
  <c r="AQ1470" i="3"/>
  <c r="X1469" i="3"/>
  <c r="AQ1469" i="3"/>
  <c r="W1468" i="3"/>
  <c r="X1467" i="3"/>
  <c r="AQ1467" i="3"/>
  <c r="X1466" i="3"/>
  <c r="AQ1466" i="3"/>
  <c r="X1465" i="3"/>
  <c r="AQ1465" i="3"/>
  <c r="X1464" i="3"/>
  <c r="AQ1464" i="3"/>
  <c r="X1463" i="3"/>
  <c r="AQ1463" i="3"/>
  <c r="X1462" i="3"/>
  <c r="AQ1462" i="3"/>
  <c r="W1461" i="3"/>
  <c r="X1460" i="3"/>
  <c r="AQ1460" i="3"/>
  <c r="X1459" i="3"/>
  <c r="AQ1459" i="3"/>
  <c r="X1458" i="3"/>
  <c r="AQ1458" i="3"/>
  <c r="X1457" i="3"/>
  <c r="AQ1457" i="3"/>
  <c r="X1456" i="3"/>
  <c r="AQ1456" i="3"/>
  <c r="X1455" i="3"/>
  <c r="AQ1455" i="3"/>
  <c r="X1454" i="3"/>
  <c r="AQ1454" i="3"/>
  <c r="X1453" i="3"/>
  <c r="AQ1453" i="3"/>
  <c r="X1452" i="3"/>
  <c r="AQ1452" i="3"/>
  <c r="X1451" i="3"/>
  <c r="AQ1451" i="3"/>
  <c r="X1450" i="3"/>
  <c r="AQ1450" i="3"/>
  <c r="X1449" i="3"/>
  <c r="AQ1449" i="3"/>
  <c r="W1448" i="3"/>
  <c r="W1447" i="3"/>
  <c r="W1446" i="3"/>
  <c r="X1445" i="3"/>
  <c r="AQ1445" i="3"/>
  <c r="X1444" i="3"/>
  <c r="AQ1444" i="3"/>
  <c r="X1443" i="3"/>
  <c r="AQ1443" i="3"/>
  <c r="X1442" i="3"/>
  <c r="AQ1442" i="3"/>
  <c r="W1441" i="3"/>
  <c r="X1440" i="3"/>
  <c r="AQ1440" i="3"/>
  <c r="X1439" i="3"/>
  <c r="AQ1439" i="3"/>
  <c r="X1438" i="3"/>
  <c r="AQ1438" i="3"/>
  <c r="X1437" i="3"/>
  <c r="AQ1437" i="3"/>
  <c r="X1436" i="3"/>
  <c r="AQ1436" i="3"/>
  <c r="X1435" i="3"/>
  <c r="AQ1435" i="3"/>
  <c r="W1434" i="3"/>
  <c r="W1433" i="3"/>
  <c r="X1432" i="3"/>
  <c r="AQ1432" i="3"/>
  <c r="X1431" i="3"/>
  <c r="AQ1431" i="3"/>
  <c r="X1430" i="3"/>
  <c r="AQ1430" i="3"/>
  <c r="X1429" i="3"/>
  <c r="AQ1429" i="3"/>
  <c r="X1428" i="3"/>
  <c r="AQ1428" i="3"/>
  <c r="W1427" i="3"/>
  <c r="X1426" i="3"/>
  <c r="AQ1426" i="3"/>
  <c r="X1425" i="3"/>
  <c r="AQ1425" i="3"/>
  <c r="X1424" i="3"/>
  <c r="AQ1424" i="3"/>
  <c r="X1423" i="3"/>
  <c r="Y1423" i="3" s="1"/>
  <c r="AQ1423" i="3"/>
  <c r="X1422" i="3"/>
  <c r="AQ1422" i="3"/>
  <c r="X1421" i="3"/>
  <c r="AQ1421" i="3"/>
  <c r="W1420" i="3"/>
  <c r="W1419" i="3"/>
  <c r="X1418" i="3"/>
  <c r="AQ1418" i="3"/>
  <c r="X1417" i="3"/>
  <c r="AQ1417" i="3"/>
  <c r="X1416" i="3"/>
  <c r="AQ1416" i="3"/>
  <c r="W1415" i="3"/>
  <c r="W1414" i="3"/>
  <c r="W1413" i="3"/>
  <c r="X1412" i="3"/>
  <c r="AQ1412" i="3"/>
  <c r="X1411" i="3"/>
  <c r="AQ1411" i="3"/>
  <c r="X1410" i="3"/>
  <c r="AQ1410" i="3"/>
  <c r="X1409" i="3"/>
  <c r="AQ1409" i="3"/>
  <c r="X1408" i="3"/>
  <c r="AQ1408" i="3"/>
  <c r="X1407" i="3"/>
  <c r="AQ1407" i="3"/>
  <c r="W1406" i="3"/>
  <c r="W1405" i="3"/>
  <c r="X1404" i="3"/>
  <c r="AQ1404" i="3"/>
  <c r="X1403" i="3"/>
  <c r="AQ1403" i="3"/>
  <c r="X1402" i="3"/>
  <c r="AQ1402" i="3"/>
  <c r="X1401" i="3"/>
  <c r="AQ1401" i="3"/>
  <c r="X1400" i="3"/>
  <c r="AQ1400" i="3"/>
  <c r="X1399" i="3"/>
  <c r="AQ1399" i="3"/>
  <c r="X1398" i="3"/>
  <c r="AQ1398" i="3"/>
  <c r="X1397" i="3"/>
  <c r="AQ1397" i="3"/>
  <c r="X1396" i="3"/>
  <c r="AQ1396" i="3"/>
  <c r="X1395" i="3"/>
  <c r="AQ1395" i="3"/>
  <c r="X1394" i="3"/>
  <c r="AQ1394" i="3"/>
  <c r="W1393" i="3"/>
  <c r="W1392" i="3"/>
  <c r="X1391" i="3"/>
  <c r="Y1391" i="3" s="1"/>
  <c r="AQ1391" i="3"/>
  <c r="W1390" i="3"/>
  <c r="X1389" i="3"/>
  <c r="AQ1389" i="3"/>
  <c r="X1388" i="3"/>
  <c r="AQ1388" i="3"/>
  <c r="X1387" i="3"/>
  <c r="AQ1387" i="3"/>
  <c r="W1386" i="3"/>
  <c r="W1385" i="3"/>
  <c r="W1384" i="3"/>
  <c r="X1383" i="3"/>
  <c r="AQ1383" i="3"/>
  <c r="X1382" i="3"/>
  <c r="AQ1382" i="3"/>
  <c r="W1381" i="3"/>
  <c r="X1380" i="3"/>
  <c r="AQ1380" i="3"/>
  <c r="W1379" i="3"/>
  <c r="X1378" i="3"/>
  <c r="AQ1378" i="3"/>
  <c r="X1377" i="3"/>
  <c r="AQ1377" i="3"/>
  <c r="X1376" i="3"/>
  <c r="AQ1376" i="3"/>
  <c r="W1375" i="3"/>
  <c r="X1374" i="3"/>
  <c r="AQ1374" i="3"/>
  <c r="X1373" i="3"/>
  <c r="AQ1373" i="3"/>
  <c r="W1372" i="3"/>
  <c r="X1371" i="3"/>
  <c r="AQ1371" i="3"/>
  <c r="W1370" i="3"/>
  <c r="X1369" i="3"/>
  <c r="AQ1369" i="3"/>
  <c r="X1368" i="3"/>
  <c r="AQ1368" i="3"/>
  <c r="W1367" i="3"/>
  <c r="X1366" i="3"/>
  <c r="AQ1366" i="3"/>
  <c r="W1365" i="3"/>
  <c r="X1364" i="3"/>
  <c r="AQ1364" i="3"/>
  <c r="X1363" i="3"/>
  <c r="AQ1363" i="3"/>
  <c r="X1362" i="3"/>
  <c r="AQ1362" i="3"/>
  <c r="X1361" i="3"/>
  <c r="AQ1361" i="3"/>
  <c r="X1360" i="3"/>
  <c r="AQ1360" i="3"/>
  <c r="X1359" i="3"/>
  <c r="AQ1359" i="3"/>
  <c r="W1358" i="3"/>
  <c r="X1357" i="3"/>
  <c r="AQ1357" i="3"/>
  <c r="W1356" i="3"/>
  <c r="W1355" i="3"/>
  <c r="X1354" i="3"/>
  <c r="AQ1354" i="3"/>
  <c r="X1353" i="3"/>
  <c r="AQ1353" i="3"/>
  <c r="X1352" i="3"/>
  <c r="AQ1352" i="3"/>
  <c r="W1351" i="3"/>
  <c r="X1350" i="3"/>
  <c r="AQ1350" i="3"/>
  <c r="X1349" i="3"/>
  <c r="AQ1349" i="3"/>
  <c r="X1348" i="3"/>
  <c r="AQ1348" i="3"/>
  <c r="X1347" i="3"/>
  <c r="AQ1347" i="3"/>
  <c r="X1346" i="3"/>
  <c r="AQ1346" i="3"/>
  <c r="X1345" i="3"/>
  <c r="AQ1345" i="3"/>
  <c r="W1344" i="3"/>
  <c r="W1343" i="3"/>
  <c r="W1342" i="3"/>
  <c r="X1341" i="3"/>
  <c r="AQ1341" i="3"/>
  <c r="X1340" i="3"/>
  <c r="AQ1340" i="3"/>
  <c r="X1339" i="3"/>
  <c r="AQ1339" i="3"/>
  <c r="M13" i="6"/>
  <c r="V13" i="6"/>
  <c r="I25" i="2"/>
  <c r="X1338" i="3"/>
  <c r="AQ1338" i="3"/>
  <c r="B71" i="7"/>
  <c r="B72" i="7"/>
  <c r="B73" i="7"/>
  <c r="E74" i="7"/>
  <c r="F74" i="7"/>
  <c r="B74" i="7"/>
  <c r="C74" i="7"/>
  <c r="G74" i="7"/>
  <c r="D74" i="7"/>
  <c r="T1338" i="3"/>
  <c r="AE1338" i="3" s="1"/>
  <c r="X1337" i="3"/>
  <c r="AQ1337" i="3"/>
  <c r="X1336" i="3"/>
  <c r="AQ1336" i="3"/>
  <c r="X1335" i="3"/>
  <c r="AQ1335" i="3"/>
  <c r="X1334" i="3"/>
  <c r="AQ1334" i="3"/>
  <c r="X1333" i="3"/>
  <c r="AQ1333" i="3"/>
  <c r="X1332" i="3"/>
  <c r="AQ1332" i="3"/>
  <c r="X1331" i="3"/>
  <c r="AQ1331" i="3"/>
  <c r="W1330" i="3"/>
  <c r="AQ1330" i="3" s="1"/>
  <c r="W1329" i="3"/>
  <c r="W1328" i="3"/>
  <c r="AQ1328" i="3" s="1"/>
  <c r="X1327" i="3"/>
  <c r="AQ1327" i="3"/>
  <c r="X1326" i="3"/>
  <c r="AQ1326" i="3"/>
  <c r="X1325" i="3"/>
  <c r="AQ1325" i="3"/>
  <c r="X1324" i="3"/>
  <c r="AQ1324" i="3"/>
  <c r="X1323" i="3"/>
  <c r="AQ1323" i="3"/>
  <c r="W1322" i="3"/>
  <c r="X1321" i="3"/>
  <c r="AQ1321" i="3"/>
  <c r="X1320" i="3"/>
  <c r="AQ1320" i="3"/>
  <c r="X1319" i="3"/>
  <c r="AQ1319" i="3"/>
  <c r="X1318" i="3"/>
  <c r="AQ1318" i="3"/>
  <c r="X1317" i="3"/>
  <c r="AQ1317" i="3"/>
  <c r="W1316" i="3"/>
  <c r="W1315" i="3"/>
  <c r="W1314" i="3"/>
  <c r="X1313" i="3"/>
  <c r="AQ1313" i="3"/>
  <c r="X1312" i="3"/>
  <c r="AQ1312" i="3"/>
  <c r="X1311" i="3"/>
  <c r="AQ1311" i="3"/>
  <c r="X1310" i="3"/>
  <c r="AQ1310" i="3"/>
  <c r="W1309" i="3"/>
  <c r="W1308" i="3"/>
  <c r="X1307" i="3"/>
  <c r="AQ1307" i="3"/>
  <c r="X1306" i="3"/>
  <c r="AQ1306" i="3"/>
  <c r="X1305" i="3"/>
  <c r="AQ1305" i="3"/>
  <c r="X1304" i="3"/>
  <c r="AQ1304" i="3"/>
  <c r="X1303" i="3"/>
  <c r="AQ1303" i="3"/>
  <c r="W1302" i="3"/>
  <c r="W1301" i="3"/>
  <c r="W1300" i="3"/>
  <c r="X1299" i="3"/>
  <c r="AQ1299" i="3"/>
  <c r="X1298" i="3"/>
  <c r="AQ1298" i="3"/>
  <c r="X1297" i="3"/>
  <c r="AQ1297" i="3"/>
  <c r="AQ1296" i="3"/>
  <c r="X1296" i="3"/>
  <c r="AQ1295" i="3"/>
  <c r="X1295" i="3"/>
  <c r="AQ1294" i="3"/>
  <c r="X1294" i="3"/>
  <c r="X1293" i="3"/>
  <c r="AQ1293" i="3"/>
  <c r="AQ1292" i="3"/>
  <c r="X1292" i="3"/>
  <c r="X1291" i="3"/>
  <c r="AQ1291" i="3"/>
  <c r="X1290" i="3"/>
  <c r="AQ1290" i="3"/>
  <c r="X1289" i="3"/>
  <c r="AQ1289" i="3"/>
  <c r="W1288" i="3"/>
  <c r="X1288" i="3" s="1"/>
  <c r="Y1288" i="3" s="1"/>
  <c r="AQ1288" i="3"/>
  <c r="W1287" i="3"/>
  <c r="W1286" i="3"/>
  <c r="AQ1285" i="3"/>
  <c r="X1285" i="3"/>
  <c r="X1284" i="3"/>
  <c r="AQ1284" i="3"/>
  <c r="X1283" i="3"/>
  <c r="AQ1283" i="3"/>
  <c r="AQ1282" i="3"/>
  <c r="X1282" i="3"/>
  <c r="X1281" i="3"/>
  <c r="AQ1281" i="3"/>
  <c r="X1280" i="3"/>
  <c r="AQ1280" i="3"/>
  <c r="X1279" i="3"/>
  <c r="AQ1279" i="3"/>
  <c r="X1278" i="3"/>
  <c r="AQ1278" i="3"/>
  <c r="X1277" i="3"/>
  <c r="AQ1277" i="3"/>
  <c r="AQ1276" i="3"/>
  <c r="X1276" i="3"/>
  <c r="X1275" i="3"/>
  <c r="AQ1275" i="3"/>
  <c r="W1274" i="3"/>
  <c r="X1274" i="3" s="1"/>
  <c r="Y1274" i="3" s="1"/>
  <c r="AQ1274" i="3"/>
  <c r="W1273" i="3"/>
  <c r="X1273" i="3" s="1"/>
  <c r="AQ1273" i="3"/>
  <c r="W1272" i="3"/>
  <c r="V1272" i="3" s="1"/>
  <c r="X1271" i="3"/>
  <c r="AQ1271" i="3"/>
  <c r="X1270" i="3"/>
  <c r="AQ1270" i="3"/>
  <c r="AQ1269" i="3"/>
  <c r="X1269" i="3"/>
  <c r="AQ1268" i="3"/>
  <c r="X1268" i="3"/>
  <c r="AQ1267" i="3"/>
  <c r="X1267" i="3"/>
  <c r="X1266" i="3"/>
  <c r="AQ1266" i="3"/>
  <c r="W1265" i="3"/>
  <c r="AQ1265" i="3"/>
  <c r="X1265" i="3"/>
  <c r="Y1265" i="3" s="1"/>
  <c r="AQ1264" i="3"/>
  <c r="X1264" i="3"/>
  <c r="AQ1263" i="3"/>
  <c r="X1263" i="3"/>
  <c r="X1262" i="3"/>
  <c r="AQ1262" i="3"/>
  <c r="X1261" i="3"/>
  <c r="AQ1261" i="3"/>
  <c r="AQ1260" i="3"/>
  <c r="X1260" i="3"/>
  <c r="W1259" i="3"/>
  <c r="X1259" i="3" s="1"/>
  <c r="Y1259" i="3" s="1"/>
  <c r="AQ1259" i="3"/>
  <c r="W1258" i="3"/>
  <c r="X1258" i="3" s="1"/>
  <c r="Y1258" i="3" s="1"/>
  <c r="AQ1258" i="3"/>
  <c r="AQ1257" i="3"/>
  <c r="X1257" i="3"/>
  <c r="X1256" i="3"/>
  <c r="AQ1256" i="3"/>
  <c r="AQ1255" i="3"/>
  <c r="X1255" i="3"/>
  <c r="AQ1254" i="3"/>
  <c r="X1254" i="3"/>
  <c r="AQ1253" i="3"/>
  <c r="X1253" i="3"/>
  <c r="X1252" i="3"/>
  <c r="AQ1252" i="3"/>
  <c r="X1251" i="3"/>
  <c r="AQ1251" i="3"/>
  <c r="X1250" i="3"/>
  <c r="AQ1250" i="3"/>
  <c r="X1249" i="3"/>
  <c r="AQ1249" i="3"/>
  <c r="W1248" i="3"/>
  <c r="V1248" i="3" s="1"/>
  <c r="X1247" i="3"/>
  <c r="AQ1247" i="3"/>
  <c r="W1246" i="3"/>
  <c r="X1246" i="3" s="1"/>
  <c r="Y1246" i="3" s="1"/>
  <c r="AQ1246" i="3"/>
  <c r="AQ1245" i="3"/>
  <c r="X1245" i="3"/>
  <c r="AQ1244" i="3"/>
  <c r="X1244" i="3"/>
  <c r="W1243" i="3"/>
  <c r="X1243" i="3" s="1"/>
  <c r="AQ1243" i="3"/>
  <c r="X1242" i="3"/>
  <c r="AQ1242" i="3"/>
  <c r="W1241" i="3"/>
  <c r="AQ1240" i="3"/>
  <c r="X1240" i="3"/>
  <c r="X1239" i="3"/>
  <c r="AQ1239" i="3"/>
  <c r="AQ1238" i="3"/>
  <c r="X1238" i="3"/>
  <c r="AQ1237" i="3"/>
  <c r="X1237" i="3"/>
  <c r="W1236" i="3"/>
  <c r="V1236" i="3" s="1"/>
  <c r="X1235" i="3"/>
  <c r="AQ1235" i="3"/>
  <c r="W1234" i="3"/>
  <c r="AQ1233" i="3"/>
  <c r="X1233" i="3"/>
  <c r="X1232" i="3"/>
  <c r="AQ1232" i="3"/>
  <c r="AQ1231" i="3"/>
  <c r="X1231" i="3"/>
  <c r="AQ1230" i="3"/>
  <c r="X1230" i="3"/>
  <c r="W1229" i="3"/>
  <c r="V1229" i="3" s="1"/>
  <c r="X1228" i="3"/>
  <c r="AQ1228" i="3"/>
  <c r="W1227" i="3"/>
  <c r="X1227" i="3" s="1"/>
  <c r="Y1227" i="3" s="1"/>
  <c r="AQ1227" i="3"/>
  <c r="AQ1226" i="3"/>
  <c r="X1226" i="3"/>
  <c r="AQ1225" i="3"/>
  <c r="X1225" i="3"/>
  <c r="AQ1224" i="3"/>
  <c r="X1224" i="3"/>
  <c r="AQ1223" i="3"/>
  <c r="X1223" i="3"/>
  <c r="X1222" i="3"/>
  <c r="AQ1222" i="3"/>
  <c r="X1221" i="3"/>
  <c r="AQ1221" i="3"/>
  <c r="X1220" i="3"/>
  <c r="AQ1220" i="3"/>
  <c r="X1219" i="3"/>
  <c r="AQ1219" i="3"/>
  <c r="X1218" i="3"/>
  <c r="AQ1218" i="3"/>
  <c r="AQ1217" i="3"/>
  <c r="X1217" i="3"/>
  <c r="X1216" i="3"/>
  <c r="Y1216" i="3" s="1"/>
  <c r="AQ1216" i="3"/>
  <c r="X1215" i="3"/>
  <c r="AQ1215" i="3"/>
  <c r="X1214" i="3"/>
  <c r="AQ1214" i="3"/>
  <c r="W1213" i="3"/>
  <c r="V1213" i="3" s="1"/>
  <c r="AQ1212" i="3"/>
  <c r="X1212" i="3"/>
  <c r="X1211" i="3"/>
  <c r="AQ1211" i="3"/>
  <c r="X1210" i="3"/>
  <c r="AQ1210" i="3"/>
  <c r="AQ1209" i="3"/>
  <c r="X1209" i="3"/>
  <c r="AQ1208" i="3"/>
  <c r="X1208" i="3"/>
  <c r="AQ1207" i="3"/>
  <c r="X1207" i="3"/>
  <c r="X1206" i="3"/>
  <c r="AQ1206" i="3"/>
  <c r="X1205" i="3"/>
  <c r="AQ1205" i="3"/>
  <c r="W1204" i="3"/>
  <c r="AQ1204" i="3" s="1"/>
  <c r="X1204" i="3"/>
  <c r="X1203" i="3"/>
  <c r="AQ1203" i="3"/>
  <c r="X1202" i="3"/>
  <c r="AQ1202" i="3"/>
  <c r="X1201" i="3"/>
  <c r="AQ1201" i="3"/>
  <c r="X1200" i="3"/>
  <c r="AQ1200" i="3"/>
  <c r="W1199" i="3"/>
  <c r="AQ1198" i="3"/>
  <c r="X1198" i="3"/>
  <c r="X1197" i="3"/>
  <c r="AQ1197" i="3"/>
  <c r="AQ1196" i="3"/>
  <c r="X1196" i="3"/>
  <c r="AQ1195" i="3"/>
  <c r="X1195" i="3"/>
  <c r="AQ1194" i="3"/>
  <c r="X1194" i="3"/>
  <c r="W1193" i="3"/>
  <c r="V1193" i="3" s="1"/>
  <c r="AQ1192" i="3"/>
  <c r="X1192" i="3"/>
  <c r="AQ1191" i="3"/>
  <c r="X1191" i="3"/>
  <c r="W1190" i="3"/>
  <c r="X1190" i="3" s="1"/>
  <c r="AQ1190" i="3"/>
  <c r="AQ1189" i="3"/>
  <c r="X1189" i="3"/>
  <c r="AQ1188" i="3"/>
  <c r="X1188" i="3"/>
  <c r="AQ1187" i="3"/>
  <c r="X1187" i="3"/>
  <c r="X1186" i="3"/>
  <c r="Y1186" i="3" s="1"/>
  <c r="AQ1186" i="3"/>
  <c r="W1185" i="3"/>
  <c r="X1184" i="3"/>
  <c r="AQ1184" i="3"/>
  <c r="AQ1183" i="3"/>
  <c r="X1183" i="3"/>
  <c r="X1182" i="3"/>
  <c r="AQ1182" i="3"/>
  <c r="W1181" i="3"/>
  <c r="V1181" i="3" s="1"/>
  <c r="X1180" i="3"/>
  <c r="AQ1180" i="3"/>
  <c r="AQ1179" i="3"/>
  <c r="X1179" i="3"/>
  <c r="X1178" i="3"/>
  <c r="AQ1178" i="3"/>
  <c r="AQ1177" i="3"/>
  <c r="X1177" i="3"/>
  <c r="X1176" i="3"/>
  <c r="Y1176" i="3" s="1"/>
  <c r="AQ1176" i="3"/>
  <c r="AQ1175" i="3"/>
  <c r="X1175" i="3"/>
  <c r="X1174" i="3"/>
  <c r="AQ1174" i="3"/>
  <c r="W1173" i="3"/>
  <c r="X1173" i="3" s="1"/>
  <c r="Y1173" i="3" s="1"/>
  <c r="AQ1173" i="3"/>
  <c r="AQ1172" i="3"/>
  <c r="X1172" i="3"/>
  <c r="AQ1171" i="3"/>
  <c r="X1171" i="3"/>
  <c r="AQ1170" i="3"/>
  <c r="X1170" i="3"/>
  <c r="AQ1169" i="3"/>
  <c r="X1169" i="3"/>
  <c r="X1168" i="3"/>
  <c r="AQ1168" i="3"/>
  <c r="W1167" i="3"/>
  <c r="AQ1166" i="3"/>
  <c r="X1166" i="3"/>
  <c r="X1165" i="3"/>
  <c r="AQ1165" i="3"/>
  <c r="AQ1164" i="3"/>
  <c r="X1164" i="3"/>
  <c r="X1163" i="3"/>
  <c r="AQ1163" i="3"/>
  <c r="X1162" i="3"/>
  <c r="AQ1162" i="3"/>
  <c r="AQ1161" i="3"/>
  <c r="X1161" i="3"/>
  <c r="AQ1160" i="3"/>
  <c r="X1160" i="3"/>
  <c r="W1159" i="3"/>
  <c r="V1159" i="3" s="1"/>
  <c r="X1158" i="3"/>
  <c r="AQ1158" i="3"/>
  <c r="AQ1157" i="3"/>
  <c r="X1157" i="3"/>
  <c r="X1156" i="3"/>
  <c r="AQ1156" i="3"/>
  <c r="X1155" i="3"/>
  <c r="AQ1155" i="3"/>
  <c r="X1154" i="3"/>
  <c r="AQ1154" i="3"/>
  <c r="W1153" i="3"/>
  <c r="X1153" i="3" s="1"/>
  <c r="Y1153" i="3" s="1"/>
  <c r="AQ1153" i="3"/>
  <c r="X1152" i="3"/>
  <c r="AQ1152" i="3"/>
  <c r="X1151" i="3"/>
  <c r="AQ1151" i="3"/>
  <c r="X1150" i="3"/>
  <c r="AQ1150" i="3"/>
  <c r="X1149" i="3"/>
  <c r="AQ1149" i="3"/>
  <c r="AQ1148" i="3"/>
  <c r="X1148" i="3"/>
  <c r="X1147" i="3"/>
  <c r="AQ1147" i="3"/>
  <c r="AQ1146" i="3"/>
  <c r="X1146" i="3"/>
  <c r="Y1146" i="3" s="1"/>
  <c r="W1145" i="3"/>
  <c r="X1145" i="3" s="1"/>
  <c r="Y1145" i="3" s="1"/>
  <c r="AQ1145" i="3"/>
  <c r="X1144" i="3"/>
  <c r="AQ1144" i="3"/>
  <c r="AQ1143" i="3"/>
  <c r="X1143" i="3"/>
  <c r="X1142" i="3"/>
  <c r="AQ1142" i="3"/>
  <c r="X1141" i="3"/>
  <c r="AQ1141" i="3"/>
  <c r="AQ1140" i="3"/>
  <c r="X1140" i="3"/>
  <c r="W1139" i="3"/>
  <c r="X1138" i="3"/>
  <c r="AQ1138" i="3"/>
  <c r="X1137" i="3"/>
  <c r="AQ1137" i="3"/>
  <c r="X1136" i="3"/>
  <c r="AQ1136" i="3"/>
  <c r="X1135" i="3"/>
  <c r="AQ1135" i="3"/>
  <c r="X1134" i="3"/>
  <c r="AQ1134" i="3"/>
  <c r="X1133" i="3"/>
  <c r="AQ1133" i="3"/>
  <c r="AQ1132" i="3"/>
  <c r="X1132" i="3"/>
  <c r="W1131" i="3"/>
  <c r="W1130" i="3"/>
  <c r="X1129" i="3"/>
  <c r="AQ1129" i="3"/>
  <c r="AQ1128" i="3"/>
  <c r="X1128" i="3"/>
  <c r="AQ1127" i="3"/>
  <c r="X1127" i="3"/>
  <c r="X1126" i="3"/>
  <c r="AQ1126" i="3"/>
  <c r="W1125" i="3"/>
  <c r="X1124" i="3"/>
  <c r="AQ1124" i="3"/>
  <c r="X1123" i="3"/>
  <c r="AQ1123" i="3"/>
  <c r="AQ1122" i="3"/>
  <c r="X1122" i="3"/>
  <c r="X1121" i="3"/>
  <c r="AQ1121" i="3"/>
  <c r="W1120" i="3"/>
  <c r="V1120" i="3" s="1"/>
  <c r="X1119" i="3"/>
  <c r="AQ1119" i="3"/>
  <c r="X1118" i="3"/>
  <c r="AQ1118" i="3"/>
  <c r="W1117" i="3"/>
  <c r="X1116" i="3"/>
  <c r="AQ1116" i="3"/>
  <c r="AQ1115" i="3"/>
  <c r="X1115" i="3"/>
  <c r="X1114" i="3"/>
  <c r="AQ1114" i="3"/>
  <c r="AQ1113" i="3"/>
  <c r="X1113" i="3"/>
  <c r="X1112" i="3"/>
  <c r="AQ1112" i="3"/>
  <c r="W1111" i="3"/>
  <c r="X1111" i="3" s="1"/>
  <c r="Y1111" i="3" s="1"/>
  <c r="AQ1111" i="3"/>
  <c r="X1110" i="3"/>
  <c r="AQ1110" i="3"/>
  <c r="X1109" i="3"/>
  <c r="AQ1109" i="3"/>
  <c r="X1108" i="3"/>
  <c r="AQ1108" i="3"/>
  <c r="W1107" i="3"/>
  <c r="X1106" i="3"/>
  <c r="AQ1106" i="3"/>
  <c r="W1105" i="3"/>
  <c r="AQ1104" i="3"/>
  <c r="X1104" i="3"/>
  <c r="X1103" i="3"/>
  <c r="AQ1103" i="3"/>
  <c r="X1102" i="3"/>
  <c r="AQ1102" i="3"/>
  <c r="X1101" i="3"/>
  <c r="AQ1101" i="3"/>
  <c r="W1100" i="3"/>
  <c r="V1100" i="3" s="1"/>
  <c r="X1099" i="3"/>
  <c r="Y1099" i="3" s="1"/>
  <c r="AQ1099" i="3"/>
  <c r="X1098" i="3"/>
  <c r="AQ1098" i="3"/>
  <c r="X1097" i="3"/>
  <c r="AQ1097" i="3"/>
  <c r="AQ1096" i="3"/>
  <c r="X1096" i="3"/>
  <c r="X1095" i="3"/>
  <c r="AQ1095" i="3"/>
  <c r="W1094" i="3"/>
  <c r="X1093" i="3"/>
  <c r="AQ1093" i="3"/>
  <c r="W1092" i="3"/>
  <c r="V1092" i="3" s="1"/>
  <c r="W1091" i="3"/>
  <c r="V1091" i="3" s="1"/>
  <c r="AQ1090" i="3"/>
  <c r="X1090" i="3"/>
  <c r="X1089" i="3"/>
  <c r="AQ1089" i="3"/>
  <c r="AQ1088" i="3"/>
  <c r="X1088" i="3"/>
  <c r="X1087" i="3"/>
  <c r="AQ1087" i="3"/>
  <c r="W1086" i="3"/>
  <c r="X1085" i="3"/>
  <c r="AQ1085" i="3"/>
  <c r="X1084" i="3"/>
  <c r="AQ1084" i="3"/>
  <c r="X1083" i="3"/>
  <c r="AQ1083" i="3"/>
  <c r="X1082" i="3"/>
  <c r="AQ1082" i="3"/>
  <c r="X1081" i="3"/>
  <c r="AQ1081" i="3"/>
  <c r="W1080" i="3"/>
  <c r="X1079" i="3"/>
  <c r="AQ1079" i="3"/>
  <c r="X1078" i="3"/>
  <c r="AQ1078" i="3"/>
  <c r="AQ1077" i="3"/>
  <c r="X1077" i="3"/>
  <c r="X1076" i="3"/>
  <c r="AQ1076" i="3"/>
  <c r="AQ1075" i="3"/>
  <c r="X1075" i="3"/>
  <c r="X1073" i="3"/>
  <c r="AQ1073" i="3"/>
  <c r="W1072" i="3"/>
  <c r="X1071" i="3"/>
  <c r="AQ1071" i="3"/>
  <c r="X1070" i="3"/>
  <c r="AQ1070" i="3"/>
  <c r="X1069" i="3"/>
  <c r="AQ1069" i="3"/>
  <c r="X1068" i="3"/>
  <c r="AQ1068" i="3"/>
  <c r="X1067" i="3"/>
  <c r="AQ1067" i="3"/>
  <c r="W1066" i="3"/>
  <c r="X1065" i="3"/>
  <c r="AQ1065" i="3"/>
  <c r="X1064" i="3"/>
  <c r="AQ1064" i="3"/>
  <c r="X1063" i="3"/>
  <c r="AQ1063" i="3"/>
  <c r="X1062" i="3"/>
  <c r="AQ1062" i="3"/>
  <c r="X1061" i="3"/>
  <c r="AQ1061" i="3"/>
  <c r="X1060" i="3"/>
  <c r="AQ1060" i="3"/>
  <c r="X1059" i="3"/>
  <c r="AQ1059" i="3"/>
  <c r="W1058" i="3"/>
  <c r="X1057" i="3"/>
  <c r="AQ1057" i="3"/>
  <c r="X1056" i="3"/>
  <c r="AQ1056" i="3"/>
  <c r="X1055" i="3"/>
  <c r="AQ1055" i="3"/>
  <c r="X1054" i="3"/>
  <c r="AQ1054" i="3"/>
  <c r="X1053" i="3"/>
  <c r="AQ1053" i="3"/>
  <c r="W1052" i="3"/>
  <c r="X1051" i="3"/>
  <c r="AQ1051" i="3"/>
  <c r="X1050" i="3"/>
  <c r="AQ1050" i="3"/>
  <c r="X1049" i="3"/>
  <c r="AQ1049" i="3"/>
  <c r="X1048" i="3"/>
  <c r="AQ1048" i="3"/>
  <c r="X1047" i="3"/>
  <c r="AQ1047" i="3"/>
  <c r="X1046" i="3"/>
  <c r="AQ1046" i="3"/>
  <c r="X1045" i="3"/>
  <c r="AQ1045" i="3"/>
  <c r="W1044" i="3"/>
  <c r="X1043" i="3"/>
  <c r="AQ1043" i="3"/>
  <c r="X1042" i="3"/>
  <c r="AQ1042" i="3"/>
  <c r="X1041" i="3"/>
  <c r="AQ1041" i="3"/>
  <c r="X1040" i="3"/>
  <c r="AQ1040" i="3"/>
  <c r="X1039" i="3"/>
  <c r="AQ1039" i="3"/>
  <c r="M12" i="6"/>
  <c r="V12" i="6"/>
  <c r="W1038" i="3"/>
  <c r="W1037" i="3"/>
  <c r="X1036" i="3"/>
  <c r="AQ1036" i="3"/>
  <c r="X1035" i="3"/>
  <c r="AQ1035" i="3"/>
  <c r="X1034" i="3"/>
  <c r="AQ1034" i="3"/>
  <c r="W1033" i="3"/>
  <c r="X1032" i="3"/>
  <c r="AQ1032" i="3"/>
  <c r="X1031" i="3"/>
  <c r="AQ1031" i="3"/>
  <c r="W1030" i="3"/>
  <c r="W1029" i="3"/>
  <c r="X1028" i="3"/>
  <c r="AQ1028" i="3"/>
  <c r="X1027" i="3"/>
  <c r="AQ1027" i="3"/>
  <c r="X1026" i="3"/>
  <c r="AQ1026" i="3"/>
  <c r="X1025" i="3"/>
  <c r="AQ1025" i="3"/>
  <c r="X1024" i="3"/>
  <c r="AQ1024" i="3"/>
  <c r="X1023" i="3"/>
  <c r="AQ1023" i="3"/>
  <c r="W1022" i="3"/>
  <c r="X1021" i="3"/>
  <c r="AQ1021" i="3"/>
  <c r="X1020" i="3"/>
  <c r="AQ1020" i="3"/>
  <c r="X1019" i="3"/>
  <c r="AQ1019" i="3"/>
  <c r="X1018" i="3"/>
  <c r="AQ1018" i="3"/>
  <c r="X1017" i="3"/>
  <c r="AQ1017" i="3"/>
  <c r="W1016" i="3"/>
  <c r="W1015" i="3"/>
  <c r="W1014" i="3"/>
  <c r="X1013" i="3"/>
  <c r="AQ1013" i="3"/>
  <c r="X1012" i="3"/>
  <c r="AQ1012" i="3"/>
  <c r="X1011" i="3"/>
  <c r="AQ1011" i="3"/>
  <c r="X1010" i="3"/>
  <c r="AQ1010" i="3"/>
  <c r="X1009" i="3"/>
  <c r="AQ1009" i="3"/>
  <c r="X1008" i="3"/>
  <c r="AQ1008" i="3"/>
  <c r="X1007" i="3"/>
  <c r="AQ1007" i="3"/>
  <c r="X1006" i="3"/>
  <c r="AQ1006" i="3"/>
  <c r="X1005" i="3"/>
  <c r="AQ1005" i="3"/>
  <c r="X1004" i="3"/>
  <c r="AQ1004" i="3"/>
  <c r="W1003" i="3"/>
  <c r="W1002" i="3"/>
  <c r="W1001" i="3"/>
  <c r="AQ1001" i="3" s="1"/>
  <c r="W1000" i="3"/>
  <c r="AQ1000" i="3" s="1"/>
  <c r="X999" i="3"/>
  <c r="AQ999" i="3"/>
  <c r="X998" i="3"/>
  <c r="AQ998" i="3"/>
  <c r="X997" i="3"/>
  <c r="AQ997" i="3"/>
  <c r="X996" i="3"/>
  <c r="AQ996" i="3"/>
  <c r="X995" i="3"/>
  <c r="AQ995" i="3"/>
  <c r="X994" i="3"/>
  <c r="AQ994" i="3"/>
  <c r="X993" i="3"/>
  <c r="AQ993" i="3"/>
  <c r="X992" i="3"/>
  <c r="AQ992" i="3"/>
  <c r="X991" i="3"/>
  <c r="AQ991" i="3"/>
  <c r="X990" i="3"/>
  <c r="AQ990" i="3"/>
  <c r="X989" i="3"/>
  <c r="AQ989" i="3"/>
  <c r="W988" i="3"/>
  <c r="W987" i="3"/>
  <c r="X986" i="3"/>
  <c r="AQ986" i="3"/>
  <c r="W985" i="3"/>
  <c r="AQ985" i="3" s="1"/>
  <c r="X984" i="3"/>
  <c r="AQ984" i="3"/>
  <c r="X983" i="3"/>
  <c r="AQ983" i="3"/>
  <c r="X982" i="3"/>
  <c r="AQ982" i="3"/>
  <c r="X981" i="3"/>
  <c r="AQ981" i="3"/>
  <c r="X980" i="3"/>
  <c r="AQ980" i="3"/>
  <c r="X979" i="3"/>
  <c r="AQ979" i="3"/>
  <c r="X978" i="3"/>
  <c r="AQ978" i="3"/>
  <c r="X977" i="3"/>
  <c r="AQ977" i="3"/>
  <c r="X976" i="3"/>
  <c r="AQ976" i="3"/>
  <c r="X975" i="3"/>
  <c r="AQ975" i="3"/>
  <c r="W974" i="3"/>
  <c r="W973" i="3"/>
  <c r="X972" i="3"/>
  <c r="AQ972" i="3"/>
  <c r="X971" i="3"/>
  <c r="AQ971" i="3"/>
  <c r="X970" i="3"/>
  <c r="AQ970" i="3"/>
  <c r="X969" i="3"/>
  <c r="AQ969" i="3"/>
  <c r="X968" i="3"/>
  <c r="AQ968" i="3"/>
  <c r="X967" i="3"/>
  <c r="AQ967" i="3"/>
  <c r="X966" i="3"/>
  <c r="AQ966" i="3"/>
  <c r="W965" i="3"/>
  <c r="X964" i="3"/>
  <c r="AQ964" i="3"/>
  <c r="X963" i="3"/>
  <c r="AQ963" i="3"/>
  <c r="X962" i="3"/>
  <c r="AQ962" i="3"/>
  <c r="X961" i="3"/>
  <c r="AQ961" i="3"/>
  <c r="X960" i="3"/>
  <c r="AQ960" i="3"/>
  <c r="X959" i="3"/>
  <c r="AQ959" i="3"/>
  <c r="X958" i="3"/>
  <c r="AQ958" i="3"/>
  <c r="X957" i="3"/>
  <c r="AQ957" i="3"/>
  <c r="W956" i="3"/>
  <c r="X955" i="3"/>
  <c r="AQ955" i="3"/>
  <c r="X954" i="3"/>
  <c r="AQ954" i="3"/>
  <c r="X953" i="3"/>
  <c r="AQ953" i="3"/>
  <c r="W952" i="3"/>
  <c r="W951" i="3"/>
  <c r="X950" i="3"/>
  <c r="AQ950" i="3"/>
  <c r="X949" i="3"/>
  <c r="AQ949" i="3"/>
  <c r="X948" i="3"/>
  <c r="AQ948" i="3"/>
  <c r="X947" i="3"/>
  <c r="AQ947" i="3"/>
  <c r="X946" i="3"/>
  <c r="AQ946" i="3"/>
  <c r="X945" i="3"/>
  <c r="AQ945" i="3"/>
  <c r="X944" i="3"/>
  <c r="AQ944" i="3"/>
  <c r="X943" i="3"/>
  <c r="AQ943" i="3"/>
  <c r="W942" i="3"/>
  <c r="AQ942" i="3" s="1"/>
  <c r="X941" i="3"/>
  <c r="AQ941" i="3"/>
  <c r="X940" i="3"/>
  <c r="AQ940" i="3"/>
  <c r="X939" i="3"/>
  <c r="AQ939" i="3"/>
  <c r="W938" i="3"/>
  <c r="W937" i="3"/>
  <c r="X936" i="3"/>
  <c r="AQ936" i="3"/>
  <c r="X935" i="3"/>
  <c r="AQ935" i="3"/>
  <c r="X934" i="3"/>
  <c r="AQ934" i="3"/>
  <c r="X933" i="3"/>
  <c r="AQ933" i="3"/>
  <c r="X932" i="3"/>
  <c r="AQ932" i="3"/>
  <c r="X931" i="3"/>
  <c r="AQ931" i="3"/>
  <c r="X930" i="3"/>
  <c r="AQ930" i="3"/>
  <c r="X929" i="3"/>
  <c r="AQ929" i="3"/>
  <c r="W928" i="3"/>
  <c r="X927" i="3"/>
  <c r="AQ927" i="3"/>
  <c r="X926" i="3"/>
  <c r="AQ926" i="3"/>
  <c r="X925" i="3"/>
  <c r="AQ925" i="3"/>
  <c r="W924" i="3"/>
  <c r="AQ924" i="3" s="1"/>
  <c r="X923" i="3"/>
  <c r="AQ923" i="3"/>
  <c r="X922" i="3"/>
  <c r="AQ922" i="3"/>
  <c r="X921" i="3"/>
  <c r="AQ921" i="3"/>
  <c r="X920" i="3"/>
  <c r="AQ920" i="3"/>
  <c r="X919" i="3"/>
  <c r="AQ919" i="3"/>
  <c r="X918" i="3"/>
  <c r="AQ918" i="3"/>
  <c r="X917" i="3"/>
  <c r="AQ917" i="3"/>
  <c r="X916" i="3"/>
  <c r="AQ916" i="3"/>
  <c r="X915" i="3"/>
  <c r="AQ915" i="3"/>
  <c r="W914" i="3"/>
  <c r="W913" i="3"/>
  <c r="X912" i="3"/>
  <c r="AQ912" i="3"/>
  <c r="X911" i="3"/>
  <c r="AQ911" i="3"/>
  <c r="X910" i="3"/>
  <c r="AQ910" i="3"/>
  <c r="W909" i="3"/>
  <c r="X908" i="3"/>
  <c r="AQ908" i="3"/>
  <c r="X907" i="3"/>
  <c r="AQ907" i="3"/>
  <c r="W906" i="3"/>
  <c r="AQ906" i="3" s="1"/>
  <c r="W905" i="3"/>
  <c r="AQ905" i="3" s="1"/>
  <c r="X904" i="3"/>
  <c r="AQ904" i="3"/>
  <c r="X903" i="3"/>
  <c r="AQ903" i="3"/>
  <c r="X902" i="3"/>
  <c r="AQ902" i="3"/>
  <c r="X901" i="3"/>
  <c r="AQ901" i="3"/>
  <c r="X900" i="3"/>
  <c r="AQ900" i="3"/>
  <c r="X899" i="3"/>
  <c r="AQ899" i="3"/>
  <c r="X898" i="3"/>
  <c r="AQ898" i="3"/>
  <c r="X897" i="3"/>
  <c r="AQ897" i="3"/>
  <c r="X896" i="3"/>
  <c r="AQ896" i="3"/>
  <c r="W895" i="3"/>
  <c r="AQ895" i="3" s="1"/>
  <c r="W894" i="3"/>
  <c r="AQ894" i="3" s="1"/>
  <c r="X893" i="3"/>
  <c r="AQ893" i="3"/>
  <c r="W892" i="3"/>
  <c r="AQ892" i="3" s="1"/>
  <c r="W891" i="3"/>
  <c r="AQ891" i="3" s="1"/>
  <c r="X890" i="3"/>
  <c r="AQ890" i="3"/>
  <c r="X889" i="3"/>
  <c r="AQ889" i="3"/>
  <c r="X888" i="3"/>
  <c r="AQ888" i="3"/>
  <c r="X887" i="3"/>
  <c r="AQ887" i="3"/>
  <c r="X886" i="3"/>
  <c r="AQ886" i="3"/>
  <c r="W885" i="3"/>
  <c r="X884" i="3"/>
  <c r="AQ884" i="3"/>
  <c r="X883" i="3"/>
  <c r="AQ883" i="3"/>
  <c r="X882" i="3"/>
  <c r="AQ882" i="3"/>
  <c r="X881" i="3"/>
  <c r="AQ881" i="3"/>
  <c r="W880" i="3"/>
  <c r="W879" i="3"/>
  <c r="X878" i="3"/>
  <c r="AQ878" i="3"/>
  <c r="W877" i="3"/>
  <c r="W876" i="3"/>
  <c r="X875" i="3"/>
  <c r="AQ875" i="3"/>
  <c r="X874" i="3"/>
  <c r="AQ874" i="3"/>
  <c r="X873" i="3"/>
  <c r="AQ873" i="3"/>
  <c r="X872" i="3"/>
  <c r="AQ872" i="3"/>
  <c r="X871" i="3"/>
  <c r="AQ871" i="3"/>
  <c r="W870" i="3"/>
  <c r="X869" i="3"/>
  <c r="AQ869" i="3"/>
  <c r="X868" i="3"/>
  <c r="AQ868" i="3"/>
  <c r="W867" i="3"/>
  <c r="X866" i="3"/>
  <c r="AQ866" i="3"/>
  <c r="W865" i="3"/>
  <c r="W864" i="3"/>
  <c r="X863" i="3"/>
  <c r="AQ863" i="3"/>
  <c r="W862" i="3"/>
  <c r="X861" i="3"/>
  <c r="AQ861" i="3"/>
  <c r="X860" i="3"/>
  <c r="AQ860" i="3"/>
  <c r="X859" i="3"/>
  <c r="AQ859" i="3"/>
  <c r="X858" i="3"/>
  <c r="AQ858" i="3"/>
  <c r="X857" i="3"/>
  <c r="AQ857" i="3"/>
  <c r="X856" i="3"/>
  <c r="AQ856" i="3"/>
  <c r="W855" i="3"/>
  <c r="X854" i="3"/>
  <c r="AQ854" i="3"/>
  <c r="X853" i="3"/>
  <c r="AQ853" i="3"/>
  <c r="AO852" i="3"/>
  <c r="W852" i="3"/>
  <c r="X851" i="3"/>
  <c r="AQ851" i="3"/>
  <c r="W850" i="3"/>
  <c r="W849" i="3"/>
  <c r="X848" i="3"/>
  <c r="AQ848" i="3"/>
  <c r="W847" i="3"/>
  <c r="X846" i="3"/>
  <c r="AQ846" i="3"/>
  <c r="X845" i="3"/>
  <c r="AQ845" i="3"/>
  <c r="X844" i="3"/>
  <c r="AQ844" i="3"/>
  <c r="X843" i="3"/>
  <c r="AQ843" i="3"/>
  <c r="X842" i="3"/>
  <c r="AQ842" i="3"/>
  <c r="X841" i="3"/>
  <c r="AQ841" i="3"/>
  <c r="X840" i="3"/>
  <c r="AQ840" i="3"/>
  <c r="X839" i="3"/>
  <c r="AQ839" i="3"/>
  <c r="X838" i="3"/>
  <c r="AQ838" i="3"/>
  <c r="X837" i="3"/>
  <c r="AQ837" i="3"/>
  <c r="X836" i="3"/>
  <c r="AQ836" i="3"/>
  <c r="W835" i="3"/>
  <c r="W834" i="3"/>
  <c r="W833" i="3"/>
  <c r="W832" i="3"/>
  <c r="X831" i="3"/>
  <c r="AQ831" i="3"/>
  <c r="X830" i="3"/>
  <c r="AQ830" i="3"/>
  <c r="X829" i="3"/>
  <c r="AQ829" i="3"/>
  <c r="X828" i="3"/>
  <c r="AQ828" i="3"/>
  <c r="X827" i="3"/>
  <c r="AQ827" i="3"/>
  <c r="W826" i="3"/>
  <c r="X825" i="3"/>
  <c r="AQ825" i="3"/>
  <c r="X824" i="3"/>
  <c r="AQ824" i="3"/>
  <c r="X823" i="3"/>
  <c r="AQ823" i="3"/>
  <c r="X822" i="3"/>
  <c r="AQ822" i="3"/>
  <c r="X821" i="3"/>
  <c r="AQ821" i="3"/>
  <c r="W820" i="3"/>
  <c r="W819" i="3"/>
  <c r="X818" i="3"/>
  <c r="AQ818" i="3"/>
  <c r="AO817" i="3"/>
  <c r="W817" i="3"/>
  <c r="X816" i="3"/>
  <c r="AQ816" i="3"/>
  <c r="W815" i="3"/>
  <c r="X814" i="3"/>
  <c r="AQ814" i="3"/>
  <c r="X813" i="3"/>
  <c r="AQ813" i="3"/>
  <c r="W812" i="3"/>
  <c r="X811" i="3"/>
  <c r="AQ811" i="3"/>
  <c r="X810" i="3"/>
  <c r="AQ810" i="3"/>
  <c r="X809" i="3"/>
  <c r="AQ809" i="3"/>
  <c r="X808" i="3"/>
  <c r="AQ808" i="3"/>
  <c r="X807" i="3"/>
  <c r="AQ807" i="3"/>
  <c r="X806" i="3"/>
  <c r="AQ806" i="3"/>
  <c r="X805" i="3"/>
  <c r="AQ805" i="3"/>
  <c r="X804" i="3"/>
  <c r="AQ804" i="3"/>
  <c r="W803" i="3"/>
  <c r="X802" i="3"/>
  <c r="AQ802" i="3"/>
  <c r="W801" i="3"/>
  <c r="X800" i="3"/>
  <c r="AQ800" i="3"/>
  <c r="X799" i="3"/>
  <c r="AQ799" i="3"/>
  <c r="X798" i="3"/>
  <c r="AQ798" i="3"/>
  <c r="W797" i="3"/>
  <c r="X796" i="3"/>
  <c r="AQ796" i="3"/>
  <c r="X795" i="3"/>
  <c r="AQ795" i="3"/>
  <c r="W794" i="3"/>
  <c r="X793" i="3"/>
  <c r="AQ793" i="3"/>
  <c r="X792" i="3"/>
  <c r="AQ792" i="3"/>
  <c r="X791" i="3"/>
  <c r="AQ791" i="3"/>
  <c r="X790" i="3"/>
  <c r="AQ790" i="3"/>
  <c r="X789" i="3"/>
  <c r="AQ789" i="3"/>
  <c r="W788" i="3"/>
  <c r="X787" i="3"/>
  <c r="AQ787" i="3"/>
  <c r="W786" i="3"/>
  <c r="X785" i="3"/>
  <c r="AQ785" i="3"/>
  <c r="X784" i="3"/>
  <c r="AQ784" i="3"/>
  <c r="X783" i="3"/>
  <c r="AQ783" i="3"/>
  <c r="X782" i="3"/>
  <c r="AQ782" i="3"/>
  <c r="X781" i="3"/>
  <c r="AQ781" i="3"/>
  <c r="X780" i="3"/>
  <c r="AQ780" i="3"/>
  <c r="X779" i="3"/>
  <c r="AQ779" i="3"/>
  <c r="W778" i="3"/>
  <c r="X777" i="3"/>
  <c r="AQ777" i="3"/>
  <c r="X776" i="3"/>
  <c r="AQ776" i="3"/>
  <c r="X775" i="3"/>
  <c r="AQ775" i="3"/>
  <c r="X774" i="3"/>
  <c r="AQ774" i="3"/>
  <c r="X773" i="3"/>
  <c r="AQ773" i="3"/>
  <c r="X772" i="3"/>
  <c r="AQ772" i="3"/>
  <c r="W771" i="3"/>
  <c r="X770" i="3"/>
  <c r="AQ770" i="3"/>
  <c r="X769" i="3"/>
  <c r="AQ769" i="3"/>
  <c r="X768" i="3"/>
  <c r="AQ768" i="3"/>
  <c r="AO767" i="3"/>
  <c r="W767" i="3"/>
  <c r="X766" i="3"/>
  <c r="AQ766" i="3"/>
  <c r="X765" i="3"/>
  <c r="AQ765" i="3"/>
  <c r="X764" i="3"/>
  <c r="AQ764" i="3"/>
  <c r="X763" i="3"/>
  <c r="AQ763" i="3"/>
  <c r="X762" i="3"/>
  <c r="AQ762" i="3"/>
  <c r="X761" i="3"/>
  <c r="AQ761" i="3"/>
  <c r="X760" i="3"/>
  <c r="AQ760" i="3"/>
  <c r="X759" i="3"/>
  <c r="AQ759" i="3"/>
  <c r="X758" i="3"/>
  <c r="AQ758" i="3"/>
  <c r="X757" i="3"/>
  <c r="AQ757" i="3"/>
  <c r="W756" i="3"/>
  <c r="X755" i="3"/>
  <c r="AQ755" i="3"/>
  <c r="X754" i="3"/>
  <c r="AQ754" i="3"/>
  <c r="W753" i="3"/>
  <c r="X752" i="3"/>
  <c r="AQ752" i="3"/>
  <c r="X751" i="3"/>
  <c r="AQ751" i="3"/>
  <c r="X750" i="3"/>
  <c r="AQ750" i="3"/>
  <c r="X749" i="3"/>
  <c r="AQ749" i="3"/>
  <c r="X748" i="3"/>
  <c r="AQ748" i="3"/>
  <c r="X747" i="3"/>
  <c r="AQ747" i="3"/>
  <c r="X746" i="3"/>
  <c r="AQ746" i="3"/>
  <c r="X745" i="3"/>
  <c r="AQ745" i="3"/>
  <c r="X744" i="3"/>
  <c r="AQ744" i="3"/>
  <c r="X743" i="3"/>
  <c r="AQ743" i="3"/>
  <c r="X742" i="3"/>
  <c r="AQ742" i="3"/>
  <c r="X741" i="3"/>
  <c r="AQ741" i="3"/>
  <c r="W740" i="3"/>
  <c r="X739" i="3"/>
  <c r="AQ739" i="3"/>
  <c r="W738" i="3"/>
  <c r="X737" i="3"/>
  <c r="AQ737" i="3"/>
  <c r="X736" i="3"/>
  <c r="AQ736" i="3"/>
  <c r="X735" i="3"/>
  <c r="AQ735" i="3"/>
  <c r="X734" i="3"/>
  <c r="AQ734" i="3"/>
  <c r="X733" i="3"/>
  <c r="AQ733" i="3"/>
  <c r="X732" i="3"/>
  <c r="AQ732" i="3"/>
  <c r="X731" i="3"/>
  <c r="AQ731" i="3"/>
  <c r="X730" i="3"/>
  <c r="AQ730" i="3"/>
  <c r="X729" i="3"/>
  <c r="AQ729" i="3"/>
  <c r="X728" i="3"/>
  <c r="AQ728" i="3"/>
  <c r="X727" i="3"/>
  <c r="AQ727" i="3"/>
  <c r="X726" i="3"/>
  <c r="AQ726" i="3"/>
  <c r="W725" i="3"/>
  <c r="X724" i="3"/>
  <c r="AQ724" i="3"/>
  <c r="W723" i="3"/>
  <c r="W722" i="3"/>
  <c r="X721" i="3"/>
  <c r="AQ721" i="3"/>
  <c r="X720" i="3"/>
  <c r="AQ720" i="3"/>
  <c r="X719" i="3"/>
  <c r="AQ719" i="3"/>
  <c r="X718" i="3"/>
  <c r="AQ718" i="3"/>
  <c r="X717" i="3"/>
  <c r="AQ717" i="3"/>
  <c r="X716" i="3"/>
  <c r="AQ716" i="3"/>
  <c r="X715" i="3"/>
  <c r="AQ715" i="3"/>
  <c r="X714" i="3"/>
  <c r="AQ714" i="3"/>
  <c r="X713" i="3"/>
  <c r="AQ713" i="3"/>
  <c r="X712" i="3"/>
  <c r="AQ712" i="3"/>
  <c r="X711" i="3"/>
  <c r="AQ711" i="3"/>
  <c r="W710" i="3"/>
  <c r="X709" i="3"/>
  <c r="AQ709" i="3"/>
  <c r="V11" i="6"/>
  <c r="M11" i="6"/>
  <c r="W708" i="3"/>
  <c r="W707" i="3"/>
  <c r="X706" i="3"/>
  <c r="AQ706" i="3"/>
  <c r="X705" i="3"/>
  <c r="AQ705" i="3"/>
  <c r="X704" i="3"/>
  <c r="Y704" i="3" s="1"/>
  <c r="AQ704" i="3"/>
  <c r="X703" i="3"/>
  <c r="AQ703" i="3"/>
  <c r="X702" i="3"/>
  <c r="AQ702" i="3"/>
  <c r="X701" i="3"/>
  <c r="Y701" i="3" s="1"/>
  <c r="AQ701" i="3"/>
  <c r="X700" i="3"/>
  <c r="AQ700" i="3"/>
  <c r="AO699" i="3"/>
  <c r="W699" i="3"/>
  <c r="X698" i="3"/>
  <c r="AQ698" i="3"/>
  <c r="X697" i="3"/>
  <c r="AQ697" i="3"/>
  <c r="X696" i="3"/>
  <c r="AQ696" i="3"/>
  <c r="W695" i="3"/>
  <c r="AO694" i="3"/>
  <c r="W694" i="3"/>
  <c r="W693" i="3"/>
  <c r="AO692" i="3"/>
  <c r="W692" i="3"/>
  <c r="AO691" i="3"/>
  <c r="W691" i="3"/>
  <c r="AO690" i="3"/>
  <c r="W690" i="3"/>
  <c r="X689" i="3"/>
  <c r="Y689" i="3" s="1"/>
  <c r="AQ689" i="3"/>
  <c r="AO688" i="3"/>
  <c r="W688" i="3"/>
  <c r="AO687" i="3"/>
  <c r="W687" i="3"/>
  <c r="X686" i="3"/>
  <c r="Y686" i="3" s="1"/>
  <c r="AQ686" i="3"/>
  <c r="AO685" i="3"/>
  <c r="W685" i="3"/>
  <c r="AO684" i="3"/>
  <c r="W684" i="3"/>
  <c r="AO683" i="3"/>
  <c r="W683" i="3"/>
  <c r="AO682" i="3"/>
  <c r="W682" i="3"/>
  <c r="AO681" i="3"/>
  <c r="W681" i="3"/>
  <c r="W680" i="3"/>
  <c r="AO679" i="3"/>
  <c r="W679" i="3"/>
  <c r="AO678" i="3"/>
  <c r="W678" i="3"/>
  <c r="X677" i="3"/>
  <c r="AQ677" i="3"/>
  <c r="X676" i="3"/>
  <c r="AQ676" i="3"/>
  <c r="X675" i="3"/>
  <c r="AQ675" i="3"/>
  <c r="X674" i="3"/>
  <c r="AQ674" i="3"/>
  <c r="X673" i="3"/>
  <c r="AQ673" i="3"/>
  <c r="W672" i="3"/>
  <c r="X671" i="3"/>
  <c r="AQ671" i="3"/>
  <c r="AQ670" i="3"/>
  <c r="X670" i="3"/>
  <c r="AQ669" i="3"/>
  <c r="X669" i="3"/>
  <c r="X668" i="3"/>
  <c r="AQ668" i="3"/>
  <c r="W667" i="3"/>
  <c r="AQ667" i="3"/>
  <c r="X667" i="3"/>
  <c r="AQ666" i="3"/>
  <c r="X666" i="3"/>
  <c r="X665" i="3"/>
  <c r="AQ665" i="3"/>
  <c r="X664" i="3"/>
  <c r="AQ664" i="3"/>
  <c r="X663" i="3"/>
  <c r="AQ663" i="3"/>
  <c r="W662" i="3"/>
  <c r="X661" i="3"/>
  <c r="AQ661" i="3"/>
  <c r="X660" i="3"/>
  <c r="AQ660" i="3"/>
  <c r="AQ659" i="3"/>
  <c r="X659" i="3"/>
  <c r="Y659" i="3" s="1"/>
  <c r="AQ658" i="3"/>
  <c r="X658" i="3"/>
  <c r="W657" i="3"/>
  <c r="X657" i="3" s="1"/>
  <c r="Y657" i="3" s="1"/>
  <c r="AQ657" i="3"/>
  <c r="AQ656" i="3"/>
  <c r="X656" i="3"/>
  <c r="Y656" i="3" s="1"/>
  <c r="AQ655" i="3"/>
  <c r="X655" i="3"/>
  <c r="AO654" i="3"/>
  <c r="W654" i="3"/>
  <c r="AQ653" i="3"/>
  <c r="X653" i="3"/>
  <c r="X652" i="3"/>
  <c r="AQ652" i="3"/>
  <c r="X651" i="3"/>
  <c r="AQ651" i="3"/>
  <c r="X650" i="3"/>
  <c r="AQ650" i="3"/>
  <c r="X649" i="3"/>
  <c r="AQ649" i="3"/>
  <c r="X648" i="3"/>
  <c r="AQ648" i="3"/>
  <c r="AO647" i="3"/>
  <c r="W647" i="3"/>
  <c r="AO646" i="3"/>
  <c r="W646" i="3"/>
  <c r="AO645" i="3"/>
  <c r="W645" i="3"/>
  <c r="X644" i="3"/>
  <c r="Y644" i="3" s="1"/>
  <c r="AQ644" i="3"/>
  <c r="AO643" i="3"/>
  <c r="W643" i="3"/>
  <c r="W642" i="3"/>
  <c r="AQ641" i="3"/>
  <c r="X641" i="3"/>
  <c r="Y641" i="3" s="1"/>
  <c r="AO640" i="3"/>
  <c r="W640" i="3"/>
  <c r="V640" i="3" s="1"/>
  <c r="AO639" i="3"/>
  <c r="W639" i="3"/>
  <c r="AQ639" i="3"/>
  <c r="AO638" i="3"/>
  <c r="W638" i="3"/>
  <c r="W637" i="3"/>
  <c r="AQ637" i="3"/>
  <c r="X637" i="3"/>
  <c r="AO636" i="3"/>
  <c r="W636" i="3"/>
  <c r="AO635" i="3"/>
  <c r="W635" i="3"/>
  <c r="V635" i="3" s="1"/>
  <c r="AO634" i="3"/>
  <c r="W634" i="3"/>
  <c r="V634" i="3" s="1"/>
  <c r="AO633" i="3"/>
  <c r="W633" i="3"/>
  <c r="X632" i="3"/>
  <c r="AQ632" i="3"/>
  <c r="AQ631" i="3"/>
  <c r="X631" i="3"/>
  <c r="X630" i="3"/>
  <c r="AQ630" i="3"/>
  <c r="X629" i="3"/>
  <c r="Y629" i="3" s="1"/>
  <c r="AQ629" i="3"/>
  <c r="X628" i="3"/>
  <c r="AQ628" i="3"/>
  <c r="W627" i="3"/>
  <c r="AQ626" i="3"/>
  <c r="X626" i="3"/>
  <c r="Y626" i="3" s="1"/>
  <c r="X625" i="3"/>
  <c r="AQ625" i="3"/>
  <c r="AO624" i="3"/>
  <c r="W624" i="3"/>
  <c r="V624" i="3" s="1"/>
  <c r="X623" i="3"/>
  <c r="AQ623" i="3"/>
  <c r="W622" i="3"/>
  <c r="X622" i="3" s="1"/>
  <c r="Y622" i="3" s="1"/>
  <c r="AQ622" i="3"/>
  <c r="X621" i="3"/>
  <c r="AQ621" i="3"/>
  <c r="AS620" i="3"/>
  <c r="AT620" i="3" s="1"/>
  <c r="AR620" i="3"/>
  <c r="X619" i="3"/>
  <c r="AQ619" i="3"/>
  <c r="X618" i="3"/>
  <c r="AQ618" i="3"/>
  <c r="X617" i="3"/>
  <c r="AQ617" i="3"/>
  <c r="AQ616" i="3"/>
  <c r="X616" i="3"/>
  <c r="X615" i="3"/>
  <c r="AQ615" i="3"/>
  <c r="X614" i="3"/>
  <c r="Y614" i="3" s="1"/>
  <c r="AQ614" i="3"/>
  <c r="X613" i="3"/>
  <c r="AQ613" i="3"/>
  <c r="W612" i="3"/>
  <c r="V612" i="3" s="1"/>
  <c r="X611" i="3"/>
  <c r="Y611" i="3" s="1"/>
  <c r="AQ611" i="3"/>
  <c r="X610" i="3"/>
  <c r="AQ610" i="3"/>
  <c r="AO609" i="3"/>
  <c r="W609" i="3"/>
  <c r="X608" i="3"/>
  <c r="AQ608" i="3"/>
  <c r="X607" i="3"/>
  <c r="AQ607" i="3"/>
  <c r="X606" i="3"/>
  <c r="AQ606" i="3"/>
  <c r="X605" i="3"/>
  <c r="AQ605" i="3"/>
  <c r="X604" i="3"/>
  <c r="AQ604" i="3"/>
  <c r="X603" i="3"/>
  <c r="AQ603" i="3"/>
  <c r="W602" i="3"/>
  <c r="V602" i="3" s="1"/>
  <c r="AQ601" i="3"/>
  <c r="X601" i="3"/>
  <c r="X600" i="3"/>
  <c r="AQ600" i="3"/>
  <c r="X599" i="3"/>
  <c r="AQ599" i="3"/>
  <c r="W598" i="3"/>
  <c r="W597" i="3"/>
  <c r="X596" i="3"/>
  <c r="AQ596" i="3"/>
  <c r="AQ595" i="3"/>
  <c r="X595" i="3"/>
  <c r="X594" i="3"/>
  <c r="AQ594" i="3"/>
  <c r="AO593" i="3"/>
  <c r="W593" i="3"/>
  <c r="X592" i="3"/>
  <c r="AQ592" i="3"/>
  <c r="X591" i="3"/>
  <c r="AQ591" i="3"/>
  <c r="AQ590" i="3"/>
  <c r="X590" i="3"/>
  <c r="X589" i="3"/>
  <c r="AQ589" i="3"/>
  <c r="X588" i="3"/>
  <c r="AQ588" i="3"/>
  <c r="X587" i="3"/>
  <c r="AQ587" i="3"/>
  <c r="X586" i="3"/>
  <c r="AQ586" i="3"/>
  <c r="X585" i="3"/>
  <c r="AQ585" i="3"/>
  <c r="X584" i="3"/>
  <c r="AQ584" i="3"/>
  <c r="W583" i="3"/>
  <c r="W582" i="3"/>
  <c r="X582" i="3" s="1"/>
  <c r="Y582" i="3" s="1"/>
  <c r="AQ582" i="3"/>
  <c r="AQ581" i="3"/>
  <c r="X581" i="3"/>
  <c r="Y581" i="3" s="1"/>
  <c r="AQ580" i="3"/>
  <c r="X580" i="3"/>
  <c r="AO579" i="3"/>
  <c r="W579" i="3"/>
  <c r="AQ578" i="3"/>
  <c r="X578" i="3"/>
  <c r="X577" i="3"/>
  <c r="AQ577" i="3"/>
  <c r="X576" i="3"/>
  <c r="AQ576" i="3"/>
  <c r="AQ575" i="3"/>
  <c r="X575" i="3"/>
  <c r="AQ574" i="3"/>
  <c r="X574" i="3"/>
  <c r="X573" i="3"/>
  <c r="AQ573" i="3"/>
  <c r="X572" i="3"/>
  <c r="AQ572" i="3"/>
  <c r="X571" i="3"/>
  <c r="AQ571" i="3"/>
  <c r="AQ570" i="3"/>
  <c r="X570" i="3"/>
  <c r="X569" i="3"/>
  <c r="Y569" i="3" s="1"/>
  <c r="AQ569" i="3"/>
  <c r="AQ568" i="3"/>
  <c r="X568" i="3"/>
  <c r="W567" i="3"/>
  <c r="V567" i="3" s="1"/>
  <c r="X566" i="3"/>
  <c r="Y566" i="3" s="1"/>
  <c r="AQ566" i="3"/>
  <c r="X565" i="3"/>
  <c r="AQ565" i="3"/>
  <c r="AO564" i="3"/>
  <c r="W564" i="3"/>
  <c r="X564" i="3" s="1"/>
  <c r="Y564" i="3" s="1"/>
  <c r="AQ564" i="3"/>
  <c r="X563" i="3"/>
  <c r="AQ563" i="3"/>
  <c r="AQ562" i="3"/>
  <c r="X562" i="3"/>
  <c r="AQ561" i="3"/>
  <c r="X561" i="3"/>
  <c r="X560" i="3"/>
  <c r="AQ560" i="3"/>
  <c r="X559" i="3"/>
  <c r="AQ559" i="3"/>
  <c r="AQ558" i="3"/>
  <c r="X558" i="3"/>
  <c r="X557" i="3"/>
  <c r="AQ557" i="3"/>
  <c r="AQ556" i="3"/>
  <c r="X556" i="3"/>
  <c r="X555" i="3"/>
  <c r="AQ555" i="3"/>
  <c r="AQ554" i="3"/>
  <c r="X554" i="3"/>
  <c r="Y554" i="3" s="1"/>
  <c r="X553" i="3"/>
  <c r="AQ553" i="3"/>
  <c r="W552" i="3"/>
  <c r="AQ551" i="3"/>
  <c r="X551" i="3"/>
  <c r="Y551" i="3" s="1"/>
  <c r="AQ550" i="3"/>
  <c r="X550" i="3"/>
  <c r="AO549" i="3"/>
  <c r="W549" i="3"/>
  <c r="X548" i="3"/>
  <c r="AQ548" i="3"/>
  <c r="X547" i="3"/>
  <c r="AQ547" i="3"/>
  <c r="X546" i="3"/>
  <c r="AQ546" i="3"/>
  <c r="X545" i="3"/>
  <c r="AQ545" i="3"/>
  <c r="AQ544" i="3"/>
  <c r="X544" i="3"/>
  <c r="X543" i="3"/>
  <c r="AQ543" i="3"/>
  <c r="W542" i="3"/>
  <c r="X542" i="3" s="1"/>
  <c r="Y542" i="3" s="1"/>
  <c r="AQ541" i="3"/>
  <c r="X541" i="3"/>
  <c r="X540" i="3"/>
  <c r="AQ540" i="3"/>
  <c r="AQ539" i="3"/>
  <c r="X539" i="3"/>
  <c r="Y539" i="3" s="1"/>
  <c r="AQ538" i="3"/>
  <c r="X538" i="3"/>
  <c r="W537" i="3"/>
  <c r="X537" i="3" s="1"/>
  <c r="Y537" i="3" s="1"/>
  <c r="AQ537" i="3"/>
  <c r="X536" i="3"/>
  <c r="Y536" i="3" s="1"/>
  <c r="AQ536" i="3"/>
  <c r="X535" i="3"/>
  <c r="AQ535" i="3"/>
  <c r="AO534" i="3"/>
  <c r="W534" i="3"/>
  <c r="X533" i="3"/>
  <c r="AQ533" i="3"/>
  <c r="X532" i="3"/>
  <c r="AQ532" i="3"/>
  <c r="X531" i="3"/>
  <c r="AQ531" i="3"/>
  <c r="X530" i="3"/>
  <c r="AQ530" i="3"/>
  <c r="X529" i="3"/>
  <c r="AQ529" i="3"/>
  <c r="W528" i="3"/>
  <c r="X527" i="3"/>
  <c r="AQ527" i="3"/>
  <c r="X526" i="3"/>
  <c r="AQ526" i="3"/>
  <c r="X525" i="3"/>
  <c r="AQ525" i="3"/>
  <c r="X524" i="3"/>
  <c r="AQ524" i="3"/>
  <c r="AO523" i="3"/>
  <c r="W523" i="3"/>
  <c r="X522" i="3"/>
  <c r="AQ522" i="3"/>
  <c r="X521" i="3"/>
  <c r="AQ521" i="3"/>
  <c r="X520" i="3"/>
  <c r="AQ520" i="3"/>
  <c r="W519" i="3"/>
  <c r="X518" i="3"/>
  <c r="AQ518" i="3"/>
  <c r="X517" i="3"/>
  <c r="AQ517" i="3"/>
  <c r="X516" i="3"/>
  <c r="AQ516" i="3"/>
  <c r="X515" i="3"/>
  <c r="AQ515" i="3"/>
  <c r="X514" i="3"/>
  <c r="AQ514" i="3"/>
  <c r="X513" i="3"/>
  <c r="AQ513" i="3"/>
  <c r="X512" i="3"/>
  <c r="AQ512" i="3"/>
  <c r="X511" i="3"/>
  <c r="AQ511" i="3"/>
  <c r="X510" i="3"/>
  <c r="AQ510" i="3"/>
  <c r="W509" i="3"/>
  <c r="X508" i="3"/>
  <c r="AQ508" i="3"/>
  <c r="X507" i="3"/>
  <c r="AQ507" i="3"/>
  <c r="X506" i="3"/>
  <c r="Y506" i="3" s="1"/>
  <c r="AQ506" i="3"/>
  <c r="X505" i="3"/>
  <c r="AQ505" i="3"/>
  <c r="W504" i="3"/>
  <c r="X503" i="3"/>
  <c r="Y503" i="3" s="1"/>
  <c r="AQ503" i="3"/>
  <c r="X502" i="3"/>
  <c r="AQ502" i="3"/>
  <c r="AO501" i="3"/>
  <c r="W501" i="3"/>
  <c r="X500" i="3"/>
  <c r="AQ500" i="3"/>
  <c r="X499" i="3"/>
  <c r="AQ499" i="3"/>
  <c r="X498" i="3"/>
  <c r="AQ498" i="3"/>
  <c r="X497" i="3"/>
  <c r="AQ497" i="3"/>
  <c r="X496" i="3"/>
  <c r="AQ496" i="3"/>
  <c r="AO495" i="3"/>
  <c r="W495" i="3"/>
  <c r="X494" i="3"/>
  <c r="AQ494" i="3"/>
  <c r="X493" i="3"/>
  <c r="AQ493" i="3"/>
  <c r="X492" i="3"/>
  <c r="AQ492" i="3"/>
  <c r="X491" i="3"/>
  <c r="Y491" i="3" s="1"/>
  <c r="AQ491" i="3"/>
  <c r="X490" i="3"/>
  <c r="AQ490" i="3"/>
  <c r="W489" i="3"/>
  <c r="X488" i="3"/>
  <c r="Y488" i="3" s="1"/>
  <c r="AQ488" i="3"/>
  <c r="AO487" i="3"/>
  <c r="W487" i="3"/>
  <c r="AO486" i="3"/>
  <c r="W486" i="3"/>
  <c r="X485" i="3"/>
  <c r="AQ485" i="3"/>
  <c r="X484" i="3"/>
  <c r="AQ484" i="3"/>
  <c r="W483" i="3"/>
  <c r="X482" i="3"/>
  <c r="AQ482" i="3"/>
  <c r="X481" i="3"/>
  <c r="AQ481" i="3"/>
  <c r="X480" i="3"/>
  <c r="AQ480" i="3"/>
  <c r="X479" i="3"/>
  <c r="AQ479" i="3"/>
  <c r="X478" i="3"/>
  <c r="Y478" i="3" s="1"/>
  <c r="AQ478" i="3"/>
  <c r="X477" i="3"/>
  <c r="AQ477" i="3"/>
  <c r="W476" i="3"/>
  <c r="X475" i="3"/>
  <c r="Y475" i="3" s="1"/>
  <c r="AQ475" i="3"/>
  <c r="AO474" i="3"/>
  <c r="W474" i="3"/>
  <c r="AQ473" i="3"/>
  <c r="X473" i="3"/>
  <c r="X472" i="3"/>
  <c r="AQ472" i="3"/>
  <c r="X471" i="3"/>
  <c r="AQ471" i="3"/>
  <c r="X470" i="3"/>
  <c r="AQ470" i="3"/>
  <c r="AQ469" i="3"/>
  <c r="X469" i="3"/>
  <c r="AQ468" i="3"/>
  <c r="X468" i="3"/>
  <c r="X467" i="3"/>
  <c r="AQ467" i="3"/>
  <c r="X466" i="3"/>
  <c r="AQ466" i="3"/>
  <c r="AQ465" i="3"/>
  <c r="X465" i="3"/>
  <c r="Y465" i="3" s="1"/>
  <c r="X464" i="3"/>
  <c r="AQ464" i="3"/>
  <c r="W463" i="3"/>
  <c r="V463" i="3" s="1"/>
  <c r="X462" i="3"/>
  <c r="Y462" i="3" s="1"/>
  <c r="AQ462" i="3"/>
  <c r="AO461" i="3"/>
  <c r="W461" i="3"/>
  <c r="X460" i="3"/>
  <c r="AQ460" i="3"/>
  <c r="AQ459" i="3"/>
  <c r="X459" i="3"/>
  <c r="X458" i="3"/>
  <c r="AQ458" i="3"/>
  <c r="X457" i="3"/>
  <c r="AQ457" i="3"/>
  <c r="AO456" i="3"/>
  <c r="W456" i="3"/>
  <c r="X456" i="3" s="1"/>
  <c r="Y456" i="3" s="1"/>
  <c r="AQ456" i="3"/>
  <c r="W455" i="3"/>
  <c r="V455" i="3" s="1"/>
  <c r="X454" i="3"/>
  <c r="AQ454" i="3"/>
  <c r="X453" i="3"/>
  <c r="AQ453" i="3"/>
  <c r="AQ452" i="3"/>
  <c r="X452" i="3"/>
  <c r="AO451" i="3"/>
  <c r="W451" i="3"/>
  <c r="V451" i="3" s="1"/>
  <c r="X450" i="3"/>
  <c r="AQ450" i="3"/>
  <c r="W449" i="3"/>
  <c r="V449" i="3" s="1"/>
  <c r="AQ448" i="3"/>
  <c r="X448" i="3"/>
  <c r="X447" i="3"/>
  <c r="AQ447" i="3"/>
  <c r="X446" i="3"/>
  <c r="AQ446" i="3"/>
  <c r="AQ445" i="3"/>
  <c r="X445" i="3"/>
  <c r="W444" i="3"/>
  <c r="X444" i="3" s="1"/>
  <c r="AQ444" i="3"/>
  <c r="X443" i="3"/>
  <c r="AQ443" i="3"/>
  <c r="W442" i="3"/>
  <c r="V442" i="3" s="1"/>
  <c r="AQ441" i="3"/>
  <c r="X441" i="3"/>
  <c r="X440" i="3"/>
  <c r="AQ440" i="3"/>
  <c r="X439" i="3"/>
  <c r="Y439" i="3" s="1"/>
  <c r="AQ439" i="3"/>
  <c r="W438" i="3"/>
  <c r="V438" i="3" s="1"/>
  <c r="X437" i="3"/>
  <c r="AQ437" i="3"/>
  <c r="X436" i="3"/>
  <c r="Y436" i="3" s="1"/>
  <c r="AQ436" i="3"/>
  <c r="AO435" i="3"/>
  <c r="W435" i="3"/>
  <c r="X434" i="3"/>
  <c r="AQ434" i="3"/>
  <c r="AO433" i="3"/>
  <c r="W433" i="3"/>
  <c r="AQ432" i="3"/>
  <c r="X432" i="3"/>
  <c r="W431" i="3"/>
  <c r="X431" i="3" s="1"/>
  <c r="AQ431" i="3"/>
  <c r="AQ430" i="3"/>
  <c r="X430" i="3"/>
  <c r="AQ429" i="3"/>
  <c r="X429" i="3"/>
  <c r="X428" i="3"/>
  <c r="AQ428" i="3"/>
  <c r="X427" i="3"/>
  <c r="AQ427" i="3"/>
  <c r="X426" i="3"/>
  <c r="Y426" i="3" s="1"/>
  <c r="AQ426" i="3"/>
  <c r="W425" i="3"/>
  <c r="V425" i="3" s="1"/>
  <c r="AO424" i="3"/>
  <c r="W424" i="3"/>
  <c r="X423" i="3"/>
  <c r="Y423" i="3" s="1"/>
  <c r="AQ423" i="3"/>
  <c r="AO422" i="3"/>
  <c r="W422" i="3"/>
  <c r="V422" i="3" s="1"/>
  <c r="X421" i="3"/>
  <c r="AQ421" i="3"/>
  <c r="AQ420" i="3"/>
  <c r="X420" i="3"/>
  <c r="X419" i="3"/>
  <c r="AQ419" i="3"/>
  <c r="W418" i="3"/>
  <c r="X417" i="3"/>
  <c r="AQ417" i="3"/>
  <c r="AQ416" i="3"/>
  <c r="X416" i="3"/>
  <c r="X415" i="3"/>
  <c r="AQ415" i="3"/>
  <c r="X414" i="3"/>
  <c r="AQ414" i="3"/>
  <c r="X413" i="3"/>
  <c r="Y413" i="3" s="1"/>
  <c r="AQ413" i="3"/>
  <c r="W412" i="3"/>
  <c r="X411" i="3"/>
  <c r="AQ411" i="3"/>
  <c r="AQ410" i="3"/>
  <c r="X410" i="3"/>
  <c r="Y410" i="3" s="1"/>
  <c r="AO409" i="3"/>
  <c r="W409" i="3"/>
  <c r="X408" i="3"/>
  <c r="AQ408" i="3"/>
  <c r="AQ407" i="3"/>
  <c r="X407" i="3"/>
  <c r="X406" i="3"/>
  <c r="AQ406" i="3"/>
  <c r="W405" i="3"/>
  <c r="V405" i="3" s="1"/>
  <c r="X10" i="6"/>
  <c r="M10" i="6"/>
  <c r="V10" i="6"/>
  <c r="X404" i="3"/>
  <c r="AQ404" i="3"/>
  <c r="X403" i="3"/>
  <c r="AQ403" i="3"/>
  <c r="AS402" i="3"/>
  <c r="AT402" i="3" s="1"/>
  <c r="AR402" i="3"/>
  <c r="AQ401" i="3"/>
  <c r="X401" i="3"/>
  <c r="Y400" i="3"/>
  <c r="X400" i="3"/>
  <c r="Z400" i="3" s="1"/>
  <c r="AQ400" i="3"/>
  <c r="X399" i="3"/>
  <c r="AQ399" i="3"/>
  <c r="AQ398" i="3"/>
  <c r="X398" i="3"/>
  <c r="AQ397" i="3"/>
  <c r="X397" i="3"/>
  <c r="W396" i="3"/>
  <c r="AQ396" i="3" s="1"/>
  <c r="AQ395" i="3"/>
  <c r="X395" i="3"/>
  <c r="AQ394" i="3"/>
  <c r="X394" i="3"/>
  <c r="X393" i="3"/>
  <c r="AQ393" i="3"/>
  <c r="AQ392" i="3"/>
  <c r="X392" i="3"/>
  <c r="X391" i="3"/>
  <c r="AQ391" i="3"/>
  <c r="X390" i="3"/>
  <c r="AQ390" i="3"/>
  <c r="X389" i="3"/>
  <c r="AQ389" i="3"/>
  <c r="X388" i="3"/>
  <c r="AQ388" i="3"/>
  <c r="X387" i="3"/>
  <c r="Z387" i="3" s="1"/>
  <c r="Y387" i="3"/>
  <c r="AO387" i="3"/>
  <c r="W387" i="3"/>
  <c r="X386" i="3"/>
  <c r="AQ386" i="3"/>
  <c r="AQ385" i="3"/>
  <c r="X385" i="3"/>
  <c r="X384" i="3"/>
  <c r="AQ384" i="3"/>
  <c r="W383" i="3"/>
  <c r="AQ383" i="3"/>
  <c r="X383" i="3"/>
  <c r="W382" i="3"/>
  <c r="AF382" i="3" s="1"/>
  <c r="AE382" i="3" s="1"/>
  <c r="AO382" i="3"/>
  <c r="V382" i="3"/>
  <c r="AQ382" i="3"/>
  <c r="X382" i="3"/>
  <c r="X381" i="3"/>
  <c r="AQ381" i="3"/>
  <c r="X380" i="3"/>
  <c r="AQ380" i="3"/>
  <c r="AQ379" i="3"/>
  <c r="X379" i="3"/>
  <c r="AO378" i="3"/>
  <c r="W378" i="3"/>
  <c r="X377" i="3"/>
  <c r="AQ377" i="3"/>
  <c r="X376" i="3"/>
  <c r="AQ376" i="3"/>
  <c r="AQ375" i="3"/>
  <c r="X375" i="3"/>
  <c r="W374" i="3"/>
  <c r="AQ374" i="3"/>
  <c r="X374" i="3"/>
  <c r="Z374" i="3" s="1"/>
  <c r="Y374" i="3"/>
  <c r="X373" i="3"/>
  <c r="AQ373" i="3"/>
  <c r="X372" i="3"/>
  <c r="AQ372" i="3"/>
  <c r="AQ371" i="3"/>
  <c r="X371" i="3"/>
  <c r="W370" i="3"/>
  <c r="AQ370" i="3" s="1"/>
  <c r="X369" i="3"/>
  <c r="AQ369" i="3"/>
  <c r="X368" i="3"/>
  <c r="AQ368" i="3"/>
  <c r="AQ367" i="3"/>
  <c r="X367" i="3"/>
  <c r="X366" i="3"/>
  <c r="AQ366" i="3"/>
  <c r="X365" i="3"/>
  <c r="AQ365" i="3"/>
  <c r="X364" i="3"/>
  <c r="AQ364" i="3"/>
  <c r="X363" i="3"/>
  <c r="AQ363" i="3"/>
  <c r="AQ362" i="3"/>
  <c r="X362" i="3"/>
  <c r="AO361" i="3"/>
  <c r="W361" i="3"/>
  <c r="AQ361" i="3" s="1"/>
  <c r="X361" i="3"/>
  <c r="Z361" i="3" s="1"/>
  <c r="Y361" i="3"/>
  <c r="X360" i="3"/>
  <c r="AQ360" i="3"/>
  <c r="X359" i="3"/>
  <c r="AQ359" i="3"/>
  <c r="X358" i="3"/>
  <c r="AQ358" i="3"/>
  <c r="W357" i="3"/>
  <c r="X357" i="3" s="1"/>
  <c r="AQ357" i="3"/>
  <c r="X356" i="3"/>
  <c r="AQ356" i="3"/>
  <c r="AQ355" i="3"/>
  <c r="X355" i="3"/>
  <c r="AQ354" i="3"/>
  <c r="X354" i="3"/>
  <c r="AO353" i="3"/>
  <c r="W353" i="3"/>
  <c r="AQ353" i="3" s="1"/>
  <c r="X352" i="3"/>
  <c r="AQ352" i="3"/>
  <c r="X351" i="3"/>
  <c r="AQ351" i="3"/>
  <c r="X350" i="3"/>
  <c r="AQ350" i="3"/>
  <c r="X349" i="3"/>
  <c r="AQ349" i="3"/>
  <c r="X348" i="3"/>
  <c r="Z348" i="3" s="1"/>
  <c r="AQ348" i="3"/>
  <c r="Y348" i="3"/>
  <c r="X347" i="3"/>
  <c r="AQ347" i="3"/>
  <c r="AQ346" i="3"/>
  <c r="X346" i="3"/>
  <c r="X345" i="3"/>
  <c r="AQ345" i="3"/>
  <c r="W344" i="3"/>
  <c r="X344" i="3" s="1"/>
  <c r="AQ344" i="3"/>
  <c r="X343" i="3"/>
  <c r="AQ343" i="3"/>
  <c r="X342" i="3"/>
  <c r="AQ342" i="3"/>
  <c r="AQ341" i="3"/>
  <c r="X341" i="3"/>
  <c r="AQ340" i="3"/>
  <c r="X340" i="3"/>
  <c r="X339" i="3"/>
  <c r="AQ339" i="3"/>
  <c r="AQ338" i="3"/>
  <c r="X338" i="3"/>
  <c r="X337" i="3"/>
  <c r="AQ337" i="3"/>
  <c r="AQ336" i="3"/>
  <c r="X336" i="3"/>
  <c r="Y335" i="3"/>
  <c r="X335" i="3"/>
  <c r="Z335" i="3" s="1"/>
  <c r="W335" i="3"/>
  <c r="AQ335" i="3" s="1"/>
  <c r="X334" i="3"/>
  <c r="AQ334" i="3"/>
  <c r="X333" i="3"/>
  <c r="AQ333" i="3"/>
  <c r="X332" i="3"/>
  <c r="AQ332" i="3"/>
  <c r="W331" i="3"/>
  <c r="X331" i="3" s="1"/>
  <c r="AQ331" i="3"/>
  <c r="AQ330" i="3"/>
  <c r="X330" i="3"/>
  <c r="X329" i="3"/>
  <c r="AQ329" i="3"/>
  <c r="AQ328" i="3"/>
  <c r="X328" i="3"/>
  <c r="X327" i="3"/>
  <c r="AQ327" i="3"/>
  <c r="X326" i="3"/>
  <c r="AQ326" i="3"/>
  <c r="X325" i="3"/>
  <c r="AQ325" i="3"/>
  <c r="X324" i="3"/>
  <c r="AQ324" i="3"/>
  <c r="AQ323" i="3"/>
  <c r="X323" i="3"/>
  <c r="Y322" i="3"/>
  <c r="AQ322" i="3"/>
  <c r="X322" i="3"/>
  <c r="Z322" i="3" s="1"/>
  <c r="X321" i="3"/>
  <c r="AQ321" i="3"/>
  <c r="AQ320" i="3"/>
  <c r="X320" i="3"/>
  <c r="X319" i="3"/>
  <c r="AQ319" i="3"/>
  <c r="X318" i="3"/>
  <c r="AQ318" i="3"/>
  <c r="X317" i="3"/>
  <c r="AQ317" i="3"/>
  <c r="X316" i="3"/>
  <c r="AQ316" i="3"/>
  <c r="AQ315" i="3"/>
  <c r="X315" i="3"/>
  <c r="X314" i="3"/>
  <c r="AQ314" i="3"/>
  <c r="X313" i="3"/>
  <c r="AQ313" i="3"/>
  <c r="X312" i="3"/>
  <c r="AQ312" i="3"/>
  <c r="X311" i="3"/>
  <c r="AQ311" i="3"/>
  <c r="X310" i="3"/>
  <c r="AQ310" i="3"/>
  <c r="Y309" i="3"/>
  <c r="AQ309" i="3"/>
  <c r="X309" i="3"/>
  <c r="Z309" i="3" s="1"/>
  <c r="X308" i="3"/>
  <c r="AQ308" i="3"/>
  <c r="X307" i="3"/>
  <c r="AQ307" i="3"/>
  <c r="X306" i="3"/>
  <c r="AQ306" i="3"/>
  <c r="AQ305" i="3"/>
  <c r="X305" i="3"/>
  <c r="X304" i="3"/>
  <c r="AQ304" i="3"/>
  <c r="X303" i="3"/>
  <c r="AQ303" i="3"/>
  <c r="AQ302" i="3"/>
  <c r="X302" i="3"/>
  <c r="X301" i="3"/>
  <c r="AQ301" i="3"/>
  <c r="X300" i="3"/>
  <c r="AQ300" i="3"/>
  <c r="X299" i="3"/>
  <c r="AQ299" i="3"/>
  <c r="AQ298" i="3"/>
  <c r="X298" i="3"/>
  <c r="X297" i="3"/>
  <c r="AQ297" i="3"/>
  <c r="Y296" i="3"/>
  <c r="X296" i="3"/>
  <c r="Z296" i="3" s="1"/>
  <c r="AQ296" i="3"/>
  <c r="X295" i="3"/>
  <c r="AQ295" i="3"/>
  <c r="X294" i="3"/>
  <c r="AQ294" i="3"/>
  <c r="X293" i="3"/>
  <c r="AQ293" i="3"/>
  <c r="AQ292" i="3"/>
  <c r="X292" i="3"/>
  <c r="X291" i="3"/>
  <c r="AQ291" i="3"/>
  <c r="AQ290" i="3"/>
  <c r="X290" i="3"/>
  <c r="AQ289" i="3"/>
  <c r="X289" i="3"/>
  <c r="AQ288" i="3"/>
  <c r="X288" i="3"/>
  <c r="AQ287" i="3"/>
  <c r="X287" i="3"/>
  <c r="AQ286" i="3"/>
  <c r="X286" i="3"/>
  <c r="X285" i="3"/>
  <c r="AQ285" i="3"/>
  <c r="X284" i="3"/>
  <c r="AQ284" i="3"/>
  <c r="W283" i="3"/>
  <c r="X283" i="3"/>
  <c r="Z283" i="3" s="1"/>
  <c r="Y283" i="3"/>
  <c r="AQ283" i="3"/>
  <c r="X282" i="3"/>
  <c r="AQ282" i="3"/>
  <c r="AQ281" i="3"/>
  <c r="X281" i="3"/>
  <c r="X280" i="3"/>
  <c r="AQ280" i="3"/>
  <c r="X279" i="3"/>
  <c r="AQ279" i="3"/>
  <c r="X278" i="3"/>
  <c r="AQ278" i="3"/>
  <c r="X277" i="3"/>
  <c r="AQ277" i="3"/>
  <c r="X276" i="3"/>
  <c r="AQ276" i="3"/>
  <c r="AQ275" i="3"/>
  <c r="X275" i="3"/>
  <c r="X274" i="3"/>
  <c r="AQ274" i="3"/>
  <c r="X273" i="3"/>
  <c r="AQ273" i="3"/>
  <c r="W272" i="3"/>
  <c r="AQ272" i="3" s="1"/>
  <c r="X271" i="3"/>
  <c r="AQ271" i="3"/>
  <c r="AQ270" i="3"/>
  <c r="X270" i="3"/>
  <c r="X269" i="3"/>
  <c r="AQ269" i="3"/>
  <c r="AQ268" i="3"/>
  <c r="X268" i="3"/>
  <c r="X267" i="3"/>
  <c r="Z267" i="3" s="1"/>
  <c r="Y267" i="3"/>
  <c r="W267" i="3"/>
  <c r="V267" i="3" s="1"/>
  <c r="X266" i="3"/>
  <c r="AQ266" i="3"/>
  <c r="X265" i="3"/>
  <c r="AQ265" i="3"/>
  <c r="AQ264" i="3"/>
  <c r="X264" i="3"/>
  <c r="X263" i="3"/>
  <c r="AQ263" i="3"/>
  <c r="X262" i="3"/>
  <c r="AQ262" i="3"/>
  <c r="X261" i="3"/>
  <c r="AQ261" i="3"/>
  <c r="X260" i="3"/>
  <c r="AQ260" i="3"/>
  <c r="X259" i="3"/>
  <c r="AQ259" i="3"/>
  <c r="X258" i="3"/>
  <c r="AQ258" i="3"/>
  <c r="AQ257" i="3"/>
  <c r="X257" i="3"/>
  <c r="AQ256" i="3"/>
  <c r="X256" i="3"/>
  <c r="AQ255" i="3"/>
  <c r="X255" i="3"/>
  <c r="X254" i="3"/>
  <c r="Z254" i="3" s="1"/>
  <c r="Y254" i="3"/>
  <c r="W254" i="3"/>
  <c r="X253" i="3"/>
  <c r="AQ253" i="3"/>
  <c r="X252" i="3"/>
  <c r="AQ252" i="3"/>
  <c r="X251" i="3"/>
  <c r="AQ251" i="3"/>
  <c r="X250" i="3"/>
  <c r="AQ250" i="3"/>
  <c r="AQ249" i="3"/>
  <c r="X249" i="3"/>
  <c r="X248" i="3"/>
  <c r="AQ248" i="3"/>
  <c r="X247" i="3"/>
  <c r="AQ247" i="3"/>
  <c r="X246" i="3"/>
  <c r="AQ246" i="3"/>
  <c r="AQ245" i="3"/>
  <c r="X245" i="3"/>
  <c r="AQ244" i="3"/>
  <c r="X244" i="3"/>
  <c r="W243" i="3"/>
  <c r="AQ242" i="3"/>
  <c r="X242" i="3"/>
  <c r="W241" i="3"/>
  <c r="X241" i="3"/>
  <c r="Z241" i="3" s="1"/>
  <c r="AQ241" i="3"/>
  <c r="Y241" i="3"/>
  <c r="AQ240" i="3"/>
  <c r="X240" i="3"/>
  <c r="X239" i="3"/>
  <c r="AQ239" i="3"/>
  <c r="X238" i="3"/>
  <c r="AQ238" i="3"/>
  <c r="X237" i="3"/>
  <c r="AQ237" i="3"/>
  <c r="AQ236" i="3"/>
  <c r="X236" i="3"/>
  <c r="X235" i="3"/>
  <c r="AQ235" i="3"/>
  <c r="X234" i="3"/>
  <c r="AQ234" i="3"/>
  <c r="X233" i="3"/>
  <c r="AQ233" i="3"/>
  <c r="X232" i="3"/>
  <c r="AQ232" i="3"/>
  <c r="X231" i="3"/>
  <c r="AQ231" i="3"/>
  <c r="AQ230" i="3"/>
  <c r="X230" i="3"/>
  <c r="X229" i="3"/>
  <c r="AQ229" i="3"/>
  <c r="Y228" i="3"/>
  <c r="X228" i="3"/>
  <c r="Z228" i="3" s="1"/>
  <c r="AQ228" i="3"/>
  <c r="X227" i="3"/>
  <c r="AQ227" i="3"/>
  <c r="AQ226" i="3"/>
  <c r="X226" i="3"/>
  <c r="AQ225" i="3"/>
  <c r="X225" i="3"/>
  <c r="X224" i="3"/>
  <c r="AQ224" i="3"/>
  <c r="X223" i="3"/>
  <c r="AQ223" i="3"/>
  <c r="AQ222" i="3"/>
  <c r="X222" i="3"/>
  <c r="AQ221" i="3"/>
  <c r="X221" i="3"/>
  <c r="X220" i="3"/>
  <c r="AQ220" i="3"/>
  <c r="X219" i="3"/>
  <c r="AQ219" i="3"/>
  <c r="X218" i="3"/>
  <c r="AQ218" i="3"/>
  <c r="X217" i="3"/>
  <c r="AQ217" i="3"/>
  <c r="AQ216" i="3"/>
  <c r="X216" i="3"/>
  <c r="X215" i="3"/>
  <c r="Z215" i="3" s="1"/>
  <c r="Y215" i="3"/>
  <c r="AQ215" i="3"/>
  <c r="X214" i="3"/>
  <c r="AQ214" i="3"/>
  <c r="AQ213" i="3"/>
  <c r="X213" i="3"/>
  <c r="W212" i="3"/>
  <c r="V212" i="3" s="1"/>
  <c r="W211" i="3"/>
  <c r="AQ210" i="3"/>
  <c r="X210" i="3"/>
  <c r="X209" i="3"/>
  <c r="AQ209" i="3"/>
  <c r="X208" i="3"/>
  <c r="AQ208" i="3"/>
  <c r="AQ207" i="3"/>
  <c r="X207" i="3"/>
  <c r="X206" i="3"/>
  <c r="AQ206" i="3"/>
  <c r="AQ205" i="3"/>
  <c r="X205" i="3"/>
  <c r="X204" i="3"/>
  <c r="AQ204" i="3"/>
  <c r="X203" i="3"/>
  <c r="AQ203" i="3"/>
  <c r="W202" i="3"/>
  <c r="X202" i="3" s="1"/>
  <c r="Y202" i="3" s="1"/>
  <c r="AQ202" i="3"/>
  <c r="AQ201" i="3"/>
  <c r="X201" i="3"/>
  <c r="X200" i="3"/>
  <c r="Z200" i="3" s="1"/>
  <c r="Y200" i="3"/>
  <c r="AQ200" i="3"/>
  <c r="X199" i="3"/>
  <c r="AQ199" i="3"/>
  <c r="AQ198" i="3"/>
  <c r="X198" i="3"/>
  <c r="AQ197" i="3"/>
  <c r="X197" i="3"/>
  <c r="AQ196" i="3"/>
  <c r="X196" i="3"/>
  <c r="W195" i="3"/>
  <c r="V195" i="3" s="1"/>
  <c r="X194" i="3"/>
  <c r="AQ194" i="3"/>
  <c r="AQ193" i="3"/>
  <c r="X193" i="3"/>
  <c r="X192" i="3"/>
  <c r="AQ192" i="3"/>
  <c r="X191" i="3"/>
  <c r="AQ191" i="3"/>
  <c r="X190" i="3"/>
  <c r="AQ190" i="3"/>
  <c r="AQ189" i="3"/>
  <c r="X189" i="3"/>
  <c r="X188" i="3"/>
  <c r="AQ188" i="3"/>
  <c r="X187" i="3"/>
  <c r="Z187" i="3" s="1"/>
  <c r="Y187" i="3"/>
  <c r="AQ187" i="3"/>
  <c r="AQ186" i="3"/>
  <c r="X186" i="3"/>
  <c r="X185" i="3"/>
  <c r="AQ185" i="3"/>
  <c r="X184" i="3"/>
  <c r="AQ184" i="3"/>
  <c r="X183" i="3"/>
  <c r="AQ183" i="3"/>
  <c r="W182" i="3"/>
  <c r="V182" i="3" s="1"/>
  <c r="AQ181" i="3"/>
  <c r="X181" i="3"/>
  <c r="W180" i="3"/>
  <c r="X180" i="3" s="1"/>
  <c r="AQ180" i="3"/>
  <c r="AO179" i="3"/>
  <c r="W179" i="3"/>
  <c r="V179" i="3" s="1"/>
  <c r="X178" i="3"/>
  <c r="AQ178" i="3"/>
  <c r="X177" i="3"/>
  <c r="AQ177" i="3"/>
  <c r="X176" i="3"/>
  <c r="AQ176" i="3"/>
  <c r="X175" i="3"/>
  <c r="AQ175" i="3"/>
  <c r="AQ173" i="3"/>
  <c r="X173" i="3"/>
  <c r="AQ172" i="3"/>
  <c r="X172" i="3"/>
  <c r="X171" i="3"/>
  <c r="AQ171" i="3"/>
  <c r="AQ170" i="3"/>
  <c r="X170" i="3"/>
  <c r="X169" i="3"/>
  <c r="AQ169" i="3"/>
  <c r="AQ168" i="3"/>
  <c r="X168" i="3"/>
  <c r="W167" i="3"/>
  <c r="AQ166" i="3"/>
  <c r="X166" i="3"/>
  <c r="X165" i="3"/>
  <c r="AQ165" i="3"/>
  <c r="X164" i="3"/>
  <c r="AQ164" i="3"/>
  <c r="X163" i="3"/>
  <c r="AQ163" i="3"/>
  <c r="X162" i="3"/>
  <c r="AQ162" i="3"/>
  <c r="AQ160" i="3"/>
  <c r="X160" i="3"/>
  <c r="AQ159" i="3"/>
  <c r="X159" i="3"/>
  <c r="X158" i="3"/>
  <c r="AQ158" i="3"/>
  <c r="AQ157" i="3"/>
  <c r="X157" i="3"/>
  <c r="AQ156" i="3"/>
  <c r="X156" i="3"/>
  <c r="AQ155" i="3"/>
  <c r="X155" i="3"/>
  <c r="W154" i="3"/>
  <c r="X153" i="3"/>
  <c r="AQ153" i="3"/>
  <c r="AQ152" i="3"/>
  <c r="X152" i="3"/>
  <c r="W151" i="3"/>
  <c r="V151" i="3" s="1"/>
  <c r="X150" i="3"/>
  <c r="AQ150" i="3"/>
  <c r="X149" i="3"/>
  <c r="AQ149" i="3"/>
  <c r="AQ147" i="3"/>
  <c r="X147" i="3"/>
  <c r="AQ146" i="3"/>
  <c r="X146" i="3"/>
  <c r="X145" i="3"/>
  <c r="AQ145" i="3"/>
  <c r="AO144" i="3"/>
  <c r="W144" i="3"/>
  <c r="V144" i="3" s="1"/>
  <c r="X143" i="3"/>
  <c r="AQ143" i="3"/>
  <c r="X142" i="3"/>
  <c r="AQ142" i="3"/>
  <c r="AQ141" i="3"/>
  <c r="X141" i="3"/>
  <c r="X140" i="3"/>
  <c r="AQ140" i="3"/>
  <c r="X139" i="3"/>
  <c r="AQ139" i="3"/>
  <c r="X138" i="3"/>
  <c r="AQ138" i="3"/>
  <c r="AQ137" i="3"/>
  <c r="X137" i="3"/>
  <c r="AQ136" i="3"/>
  <c r="X136" i="3"/>
  <c r="X135" i="3"/>
  <c r="AQ135" i="3"/>
  <c r="W134" i="3"/>
  <c r="V134" i="3" s="1"/>
  <c r="M9" i="6"/>
  <c r="X9" i="6"/>
  <c r="W133" i="3"/>
  <c r="V133" i="3" s="1"/>
  <c r="AG41" i="3"/>
  <c r="AD41" i="3"/>
  <c r="AG4" i="3"/>
  <c r="AD4" i="3"/>
  <c r="Y99" i="3"/>
  <c r="Z99" i="3"/>
  <c r="AA8" i="6"/>
  <c r="AE8" i="6"/>
  <c r="K8" i="6"/>
  <c r="AD8" i="6"/>
  <c r="AF8" i="6"/>
  <c r="AH8" i="6"/>
  <c r="AG8" i="6"/>
  <c r="AE89" i="3"/>
  <c r="L8" i="6" s="1"/>
  <c r="AB87" i="3"/>
  <c r="AC87" i="3" s="1"/>
  <c r="Y84" i="3"/>
  <c r="Z84" i="3"/>
  <c r="D7" i="6" s="1"/>
  <c r="W7" i="6" s="1"/>
  <c r="AB81" i="3"/>
  <c r="AC81" i="3" s="1"/>
  <c r="AD81" i="3" s="1"/>
  <c r="AB66" i="3"/>
  <c r="AC66" i="3" s="1"/>
  <c r="AB65" i="3"/>
  <c r="AC65" i="3" s="1"/>
  <c r="AB64" i="3"/>
  <c r="AC64" i="3" s="1"/>
  <c r="AB63" i="3"/>
  <c r="AC63" i="3" s="1"/>
  <c r="AB57" i="3"/>
  <c r="AC57" i="3" s="1"/>
  <c r="AB47" i="3"/>
  <c r="AC47" i="3" s="1"/>
  <c r="C7" i="6"/>
  <c r="AH7" i="6"/>
  <c r="AE7" i="6"/>
  <c r="AF7" i="6"/>
  <c r="K7" i="6"/>
  <c r="AA7" i="6"/>
  <c r="AD7" i="6"/>
  <c r="AG7" i="6"/>
  <c r="AE41" i="3"/>
  <c r="L7" i="6" s="1"/>
  <c r="AB8" i="3"/>
  <c r="AC8" i="3" s="1"/>
  <c r="AB7" i="3"/>
  <c r="AC7" i="3" s="1"/>
  <c r="C6" i="6"/>
  <c r="AA6" i="6"/>
  <c r="AC6" i="6"/>
  <c r="AG6" i="6"/>
  <c r="K6" i="6"/>
  <c r="AB6" i="6"/>
  <c r="AD6" i="6"/>
  <c r="AF6" i="6"/>
  <c r="AH6" i="6"/>
  <c r="AE5" i="3"/>
  <c r="L6" i="6" s="1"/>
  <c r="AE706" i="3"/>
  <c r="AE705" i="3"/>
  <c r="AE703" i="3"/>
  <c r="AE702" i="3"/>
  <c r="AE700" i="3"/>
  <c r="AE698" i="3"/>
  <c r="AE697" i="3"/>
  <c r="AE696" i="3"/>
  <c r="AE676" i="3"/>
  <c r="AE675" i="3"/>
  <c r="AE673" i="3"/>
  <c r="AE670" i="3"/>
  <c r="AE668" i="3"/>
  <c r="AE665" i="3"/>
  <c r="AE658" i="3"/>
  <c r="AE653" i="3"/>
  <c r="AE650" i="3"/>
  <c r="AE648" i="3"/>
  <c r="AE630" i="3"/>
  <c r="AE628" i="3"/>
  <c r="AE625" i="3"/>
  <c r="AE623" i="3"/>
  <c r="AE621" i="3"/>
  <c r="AE619" i="3"/>
  <c r="AE618" i="3"/>
  <c r="AE616" i="3"/>
  <c r="AE615" i="3"/>
  <c r="AE613" i="3"/>
  <c r="AE607" i="3"/>
  <c r="AE605" i="3"/>
  <c r="AE604" i="3"/>
  <c r="AE603" i="3"/>
  <c r="AE601" i="3"/>
  <c r="AE591" i="3"/>
  <c r="AE586" i="3"/>
  <c r="AE577" i="3"/>
  <c r="AE575" i="3"/>
  <c r="AE574" i="3"/>
  <c r="AE573" i="3"/>
  <c r="AE570" i="3"/>
  <c r="AE565" i="3"/>
  <c r="AE563" i="3"/>
  <c r="AE562" i="3"/>
  <c r="AE561" i="3"/>
  <c r="AE558" i="3"/>
  <c r="AE556" i="3"/>
  <c r="AE553" i="3"/>
  <c r="AE548" i="3"/>
  <c r="AE546" i="3"/>
  <c r="AE545" i="3"/>
  <c r="AE543" i="3"/>
  <c r="AE541" i="3"/>
  <c r="AE533" i="3"/>
  <c r="AE532" i="3"/>
  <c r="AE470" i="3"/>
  <c r="AE466" i="3"/>
  <c r="AE464" i="3"/>
  <c r="AE458" i="3"/>
  <c r="AE457" i="3"/>
  <c r="AE454" i="3"/>
  <c r="AE453" i="3"/>
  <c r="AE450" i="3"/>
  <c r="AE448" i="3"/>
  <c r="AE446" i="3"/>
  <c r="AE445" i="3"/>
  <c r="AE443" i="3"/>
  <c r="AE441" i="3"/>
  <c r="AE437" i="3"/>
  <c r="AE430" i="3"/>
  <c r="AE428" i="3"/>
  <c r="AE427" i="3"/>
  <c r="AE421" i="3"/>
  <c r="AE419" i="3"/>
  <c r="AE417" i="3"/>
  <c r="AE414" i="3"/>
  <c r="AE411" i="3"/>
  <c r="AE408" i="3"/>
  <c r="AE407" i="3"/>
  <c r="AE404" i="3"/>
  <c r="AE398" i="3"/>
  <c r="AE393" i="3"/>
  <c r="AE392" i="3"/>
  <c r="AE391" i="3"/>
  <c r="AE390" i="3"/>
  <c r="AE386" i="3"/>
  <c r="AE380" i="3"/>
  <c r="AE377" i="3"/>
  <c r="AE376" i="3"/>
  <c r="AE373" i="3"/>
  <c r="AE369" i="3"/>
  <c r="AE367" i="3"/>
  <c r="AE366" i="3"/>
  <c r="AE360" i="3"/>
  <c r="AE352" i="3"/>
  <c r="AE350" i="3"/>
  <c r="AE347" i="3"/>
  <c r="AE346" i="3"/>
  <c r="AE343" i="3"/>
  <c r="AE341" i="3"/>
  <c r="AE340" i="3"/>
  <c r="AE339" i="3"/>
  <c r="AE333" i="3"/>
  <c r="AE327" i="3"/>
  <c r="AE324" i="3"/>
  <c r="AE323" i="3"/>
  <c r="AE321" i="3"/>
  <c r="AE320" i="3"/>
  <c r="AE318" i="3"/>
  <c r="AE314" i="3"/>
  <c r="AE313" i="3"/>
  <c r="AE312" i="3"/>
  <c r="AE311" i="3"/>
  <c r="AE310" i="3"/>
  <c r="AE305" i="3"/>
  <c r="AE301" i="3"/>
  <c r="AE299" i="3"/>
  <c r="AE298" i="3"/>
  <c r="AE292" i="3"/>
  <c r="AE287" i="3"/>
  <c r="AE286" i="3"/>
  <c r="AE284" i="3"/>
  <c r="AE281" i="3"/>
  <c r="AE279" i="3"/>
  <c r="AE278" i="3"/>
  <c r="AE275" i="3"/>
  <c r="AE273" i="3"/>
  <c r="AE224" i="3"/>
  <c r="AE221" i="3"/>
  <c r="AE216" i="3"/>
  <c r="AE208" i="3"/>
  <c r="AE206" i="3"/>
  <c r="AE204" i="3"/>
  <c r="AE203" i="3"/>
  <c r="AE201" i="3"/>
  <c r="AE191" i="3"/>
  <c r="AE190" i="3"/>
  <c r="AE189" i="3"/>
  <c r="AE177" i="3"/>
  <c r="AE170" i="3"/>
  <c r="AE166" i="3"/>
  <c r="AE165" i="3"/>
  <c r="AE163" i="3"/>
  <c r="AE162" i="3"/>
  <c r="AE160" i="3"/>
  <c r="AE157" i="3"/>
  <c r="AE156" i="3"/>
  <c r="AE153" i="3"/>
  <c r="AE149" i="3"/>
  <c r="AE146" i="3"/>
  <c r="AE140" i="3"/>
  <c r="AE139" i="3"/>
  <c r="AE138" i="3"/>
  <c r="AE137" i="3"/>
  <c r="AE136" i="3"/>
  <c r="AG131" i="3"/>
  <c r="AG129" i="3"/>
  <c r="AG124" i="3"/>
  <c r="AG120" i="3"/>
  <c r="AG113" i="3"/>
  <c r="AG110" i="3"/>
  <c r="AG108" i="3"/>
  <c r="AG105" i="3"/>
  <c r="AG103" i="3"/>
  <c r="AG101" i="3"/>
  <c r="AG97" i="3"/>
  <c r="AG96" i="3"/>
  <c r="AG94" i="3"/>
  <c r="AG80" i="3"/>
  <c r="AG74" i="3"/>
  <c r="AG71" i="3"/>
  <c r="AG70" i="3"/>
  <c r="AG68" i="3"/>
  <c r="AG61" i="3"/>
  <c r="AG46" i="3"/>
  <c r="AG45" i="3"/>
  <c r="AG40" i="3"/>
  <c r="AG38" i="3"/>
  <c r="AG37" i="3"/>
  <c r="AG31" i="3"/>
  <c r="AG16" i="3"/>
  <c r="AG13" i="3"/>
  <c r="AG11" i="3"/>
  <c r="AG10" i="3"/>
  <c r="Z402" i="3"/>
  <c r="Y402" i="3"/>
  <c r="AB161" i="3"/>
  <c r="AB130" i="3"/>
  <c r="AC130" i="3" s="1"/>
  <c r="AD130" i="3" s="1"/>
  <c r="AB128" i="3"/>
  <c r="AC128" i="3" s="1"/>
  <c r="AB127" i="3"/>
  <c r="AC127" i="3" s="1"/>
  <c r="AB126" i="3"/>
  <c r="AC126" i="3" s="1"/>
  <c r="AB125" i="3"/>
  <c r="AC125" i="3" s="1"/>
  <c r="AD125" i="3" s="1"/>
  <c r="AB123" i="3"/>
  <c r="AC123" i="3" s="1"/>
  <c r="AB121" i="3"/>
  <c r="AC121" i="3" s="1"/>
  <c r="AB119" i="3"/>
  <c r="AC119" i="3" s="1"/>
  <c r="AB116" i="3"/>
  <c r="AC116" i="3" s="1"/>
  <c r="AB115" i="3"/>
  <c r="AC115" i="3" s="1"/>
  <c r="AB112" i="3"/>
  <c r="AC112" i="3" s="1"/>
  <c r="AB111" i="3"/>
  <c r="AC111" i="3" s="1"/>
  <c r="AB109" i="3"/>
  <c r="AC109" i="3" s="1"/>
  <c r="AB107" i="3"/>
  <c r="AC107" i="3" s="1"/>
  <c r="AB104" i="3"/>
  <c r="AC104" i="3" s="1"/>
  <c r="AB102" i="3"/>
  <c r="AC102" i="3" s="1"/>
  <c r="AB95" i="3"/>
  <c r="AC95" i="3" s="1"/>
  <c r="AB93" i="3"/>
  <c r="AC93" i="3" s="1"/>
  <c r="AB91" i="3"/>
  <c r="AC91" i="3" s="1"/>
  <c r="AB90" i="3"/>
  <c r="AC90" i="3" s="1"/>
  <c r="AB88" i="3"/>
  <c r="AC88" i="3" s="1"/>
  <c r="AB86" i="3"/>
  <c r="AC86" i="3" s="1"/>
  <c r="AB85" i="3"/>
  <c r="AB83" i="3"/>
  <c r="AC83" i="3" s="1"/>
  <c r="AB82" i="3"/>
  <c r="AC82" i="3" s="1"/>
  <c r="AB79" i="3"/>
  <c r="AC79" i="3" s="1"/>
  <c r="AD79" i="3" s="1"/>
  <c r="AB78" i="3"/>
  <c r="AC78" i="3" s="1"/>
  <c r="AB77" i="3"/>
  <c r="AC77" i="3" s="1"/>
  <c r="AB76" i="3"/>
  <c r="AC76" i="3" s="1"/>
  <c r="AB75" i="3"/>
  <c r="AC75" i="3" s="1"/>
  <c r="AG75" i="3" s="1"/>
  <c r="AB72" i="3"/>
  <c r="AC72" i="3" s="1"/>
  <c r="AB69" i="3"/>
  <c r="AC69" i="3" s="1"/>
  <c r="AB62" i="3"/>
  <c r="AC62" i="3" s="1"/>
  <c r="AB60" i="3"/>
  <c r="AB59" i="3"/>
  <c r="AC59" i="3" s="1"/>
  <c r="AB58" i="3"/>
  <c r="AC58" i="3" s="1"/>
  <c r="AB56" i="3"/>
  <c r="AC56" i="3" s="1"/>
  <c r="AB54" i="3"/>
  <c r="AB53" i="3"/>
  <c r="AC53" i="3" s="1"/>
  <c r="AB51" i="3"/>
  <c r="AC51" i="3" s="1"/>
  <c r="AB50" i="3"/>
  <c r="AC50" i="3" s="1"/>
  <c r="AB49" i="3"/>
  <c r="AC49" i="3" s="1"/>
  <c r="AB48" i="3"/>
  <c r="AC48" i="3" s="1"/>
  <c r="AB44" i="3"/>
  <c r="AC44" i="3" s="1"/>
  <c r="AB39" i="3"/>
  <c r="AC39" i="3" s="1"/>
  <c r="AB36" i="3"/>
  <c r="AB35" i="3"/>
  <c r="AC35" i="3" s="1"/>
  <c r="AD35" i="3" s="1"/>
  <c r="AB30" i="3"/>
  <c r="AC30" i="3" s="1"/>
  <c r="AB29" i="3"/>
  <c r="AC29" i="3" s="1"/>
  <c r="AB28" i="3"/>
  <c r="AC28" i="3" s="1"/>
  <c r="AB27" i="3"/>
  <c r="AC27" i="3" s="1"/>
  <c r="AB26" i="3"/>
  <c r="AC26" i="3" s="1"/>
  <c r="AB25" i="3"/>
  <c r="AC25" i="3" s="1"/>
  <c r="AB24" i="3"/>
  <c r="AC24" i="3" s="1"/>
  <c r="AB23" i="3"/>
  <c r="AC23" i="3" s="1"/>
  <c r="AB22" i="3"/>
  <c r="AC22" i="3" s="1"/>
  <c r="AB21" i="3"/>
  <c r="AC21" i="3" s="1"/>
  <c r="AB19" i="3"/>
  <c r="AC19" i="3" s="1"/>
  <c r="AD19" i="3" s="1"/>
  <c r="AB18" i="3"/>
  <c r="AC18" i="3" s="1"/>
  <c r="AD18" i="3" s="1"/>
  <c r="AB17" i="3"/>
  <c r="AC17" i="3" s="1"/>
  <c r="AB15" i="3"/>
  <c r="AC15" i="3" s="1"/>
  <c r="AD15" i="3" s="1"/>
  <c r="AB12" i="3"/>
  <c r="AC12" i="3" s="1"/>
  <c r="AG9" i="3"/>
  <c r="AD9" i="3"/>
  <c r="Y1738" i="3" l="1"/>
  <c r="AR1738" i="3"/>
  <c r="AS1738" i="3"/>
  <c r="AT1738" i="3" s="1"/>
  <c r="Z1738" i="3" s="1"/>
  <c r="AB1737" i="3"/>
  <c r="AC1737" i="3" s="1"/>
  <c r="AA1733" i="3"/>
  <c r="AB1733" i="3"/>
  <c r="AC1733" i="3"/>
  <c r="AT1731" i="3"/>
  <c r="Z1731" i="3" s="1"/>
  <c r="AR1733" i="3"/>
  <c r="AR1731" i="3"/>
  <c r="AR1716" i="3"/>
  <c r="AR1718" i="3"/>
  <c r="AS1725" i="3"/>
  <c r="AT1725" i="3" s="1"/>
  <c r="AR1725" i="3"/>
  <c r="Y1725" i="3"/>
  <c r="Z1725" i="3"/>
  <c r="AH1724" i="3"/>
  <c r="AD1724" i="3"/>
  <c r="AA1718" i="3"/>
  <c r="AB1718" i="3"/>
  <c r="AC1718" i="3" s="1"/>
  <c r="D8" i="6"/>
  <c r="W8" i="6" s="1"/>
  <c r="AA1716" i="3"/>
  <c r="AA1714" i="3"/>
  <c r="AA1713" i="3"/>
  <c r="AB1713" i="3" s="1"/>
  <c r="AC1713" i="3" s="1"/>
  <c r="AA1712" i="3"/>
  <c r="AA620" i="3"/>
  <c r="AB620" i="3" s="1"/>
  <c r="AC620" i="3" s="1"/>
  <c r="X549" i="3"/>
  <c r="Y549" i="3" s="1"/>
  <c r="AQ549" i="3"/>
  <c r="AT1723" i="3"/>
  <c r="Z1723" i="3" s="1"/>
  <c r="AT1722" i="3"/>
  <c r="Z1722" i="3" s="1"/>
  <c r="AA1721" i="3"/>
  <c r="AB1719" i="3"/>
  <c r="AC1719" i="3" s="1"/>
  <c r="AH1718" i="3"/>
  <c r="AD1718" i="3"/>
  <c r="AB1716" i="3"/>
  <c r="AC1716" i="3"/>
  <c r="AB1714" i="3"/>
  <c r="AC1714" i="3"/>
  <c r="AB1712" i="3"/>
  <c r="AC1712" i="3"/>
  <c r="AA1720" i="3"/>
  <c r="AA1717" i="3"/>
  <c r="AB1717" i="3" s="1"/>
  <c r="AT1715" i="3"/>
  <c r="Z1715" i="3" s="1"/>
  <c r="AT1713" i="3"/>
  <c r="AF667" i="3"/>
  <c r="AE667" i="3" s="1"/>
  <c r="V667" i="3"/>
  <c r="AQ154" i="3"/>
  <c r="X154" i="3"/>
  <c r="X1627" i="3"/>
  <c r="Y1627" i="3" s="1"/>
  <c r="AQ1627" i="3"/>
  <c r="X424" i="3"/>
  <c r="Y424" i="3" s="1"/>
  <c r="AQ424" i="3"/>
  <c r="Z399" i="3"/>
  <c r="Y399" i="3"/>
  <c r="AF383" i="3"/>
  <c r="AE383" i="3" s="1"/>
  <c r="V383" i="3"/>
  <c r="AF1273" i="3"/>
  <c r="AE1273" i="3" s="1"/>
  <c r="V1273" i="3"/>
  <c r="AF370" i="3"/>
  <c r="AE370" i="3" s="1"/>
  <c r="V370" i="3"/>
  <c r="X370" i="3"/>
  <c r="AQ583" i="3"/>
  <c r="X583" i="3"/>
  <c r="Y583" i="3" s="1"/>
  <c r="X1117" i="3"/>
  <c r="Y1117" i="3" s="1"/>
  <c r="AQ1117" i="3"/>
  <c r="AQ1105" i="3"/>
  <c r="V1105" i="3"/>
  <c r="AF583" i="3"/>
  <c r="AE583" i="3" s="1"/>
  <c r="V583" i="3"/>
  <c r="AF243" i="3"/>
  <c r="AE243" i="3" s="1"/>
  <c r="V243" i="3"/>
  <c r="X243" i="3"/>
  <c r="Y243" i="3" s="1"/>
  <c r="AQ243" i="3"/>
  <c r="AF1614" i="3"/>
  <c r="AE1614" i="3" s="1"/>
  <c r="V1614" i="3"/>
  <c r="AF1117" i="3"/>
  <c r="AE1117" i="3" s="1"/>
  <c r="V1117" i="3"/>
  <c r="Z663" i="3"/>
  <c r="Y663" i="3"/>
  <c r="Z1337" i="3"/>
  <c r="Y1337" i="3"/>
  <c r="AG95" i="3"/>
  <c r="AD95" i="3"/>
  <c r="AG15" i="3"/>
  <c r="Z1705" i="3"/>
  <c r="Y1705" i="3"/>
  <c r="X647" i="3"/>
  <c r="Y647" i="3" s="1"/>
  <c r="AQ647" i="3"/>
  <c r="X646" i="3"/>
  <c r="Y646" i="3" s="1"/>
  <c r="AQ646" i="3"/>
  <c r="AQ593" i="3"/>
  <c r="X593" i="3"/>
  <c r="Y593" i="3" s="1"/>
  <c r="X579" i="3"/>
  <c r="Y579" i="3" s="1"/>
  <c r="AQ579" i="3"/>
  <c r="AG77" i="3"/>
  <c r="AD77" i="3"/>
  <c r="AG19" i="3"/>
  <c r="AC60" i="3"/>
  <c r="AG18" i="3"/>
  <c r="AG123" i="3"/>
  <c r="AD123" i="3"/>
  <c r="AB32" i="3"/>
  <c r="F6" i="6" s="1"/>
  <c r="AG79" i="3"/>
  <c r="Z1324" i="3"/>
  <c r="Y1324" i="3"/>
  <c r="AF1173" i="3"/>
  <c r="AE1173" i="3" s="1"/>
  <c r="V1173" i="3"/>
  <c r="AF1153" i="3"/>
  <c r="AE1153" i="3" s="1"/>
  <c r="V1153" i="3"/>
  <c r="Z446" i="3"/>
  <c r="Y446" i="3"/>
  <c r="AQ409" i="3"/>
  <c r="X409" i="3"/>
  <c r="Y409" i="3" s="1"/>
  <c r="AF202" i="3"/>
  <c r="AE202" i="3" s="1"/>
  <c r="V202" i="3"/>
  <c r="AC85" i="3"/>
  <c r="AB7" i="6" s="1"/>
  <c r="AG78" i="3"/>
  <c r="AD78" i="3"/>
  <c r="AG111" i="3"/>
  <c r="AD111" i="3"/>
  <c r="AG106" i="3"/>
  <c r="AD106" i="3"/>
  <c r="Z1694" i="3"/>
  <c r="Y1694" i="3"/>
  <c r="AA1694" i="3" s="1"/>
  <c r="Z1664" i="3"/>
  <c r="Y1664" i="3"/>
  <c r="Z1662" i="3"/>
  <c r="Y1662" i="3"/>
  <c r="AA1662" i="3" s="1"/>
  <c r="Z1660" i="3"/>
  <c r="Y1660" i="3"/>
  <c r="AA1660" i="3" s="1"/>
  <c r="Z1658" i="3"/>
  <c r="Y1658" i="3"/>
  <c r="AA1658" i="3" s="1"/>
  <c r="Z1656" i="3"/>
  <c r="Y1656" i="3"/>
  <c r="AA1656" i="3" s="1"/>
  <c r="AB1656" i="3" s="1"/>
  <c r="AC1656" i="3" s="1"/>
  <c r="Z1588" i="3"/>
  <c r="Y1588" i="3"/>
  <c r="AA1588" i="3" s="1"/>
  <c r="Z1573" i="3"/>
  <c r="Y1573" i="3"/>
  <c r="AA1573" i="3" s="1"/>
  <c r="Z1535" i="3"/>
  <c r="Y1535" i="3"/>
  <c r="AA1535" i="3" s="1"/>
  <c r="Z1526" i="3"/>
  <c r="Y1526" i="3"/>
  <c r="Z1515" i="3"/>
  <c r="Y1515" i="3"/>
  <c r="Z1513" i="3"/>
  <c r="Y1513" i="3"/>
  <c r="AA1513" i="3" s="1"/>
  <c r="Z1498" i="3"/>
  <c r="Y1498" i="3"/>
  <c r="AA1498" i="3" s="1"/>
  <c r="Z1478" i="3"/>
  <c r="Y1478" i="3"/>
  <c r="Z1476" i="3"/>
  <c r="Y1476" i="3"/>
  <c r="Z1430" i="3"/>
  <c r="Y1430" i="3"/>
  <c r="AA1430" i="3" s="1"/>
  <c r="Z1428" i="3"/>
  <c r="Y1428" i="3"/>
  <c r="Z1409" i="3"/>
  <c r="Y1409" i="3"/>
  <c r="Z1403" i="3"/>
  <c r="Y1403" i="3"/>
  <c r="AA1403" i="3" s="1"/>
  <c r="AB1403" i="3" s="1"/>
  <c r="AC1403" i="3" s="1"/>
  <c r="Z1394" i="3"/>
  <c r="Y1394" i="3"/>
  <c r="AA1394" i="3" s="1"/>
  <c r="AB1394" i="3" s="1"/>
  <c r="AC1394" i="3" s="1"/>
  <c r="Z1349" i="3"/>
  <c r="Y1349" i="3"/>
  <c r="Z1347" i="3"/>
  <c r="Y1347" i="3"/>
  <c r="Z1335" i="3"/>
  <c r="Y1335" i="3"/>
  <c r="AA1335" i="3" s="1"/>
  <c r="Z1323" i="3"/>
  <c r="Y1323" i="3"/>
  <c r="AA1323" i="3" s="1"/>
  <c r="Z1321" i="3"/>
  <c r="Y1321" i="3"/>
  <c r="AA1321" i="3" s="1"/>
  <c r="Z1320" i="3"/>
  <c r="Y1320" i="3"/>
  <c r="AA1320" i="3" s="1"/>
  <c r="Z1319" i="3"/>
  <c r="Y1319" i="3"/>
  <c r="Z1318" i="3"/>
  <c r="Y1318" i="3"/>
  <c r="Z1317" i="3"/>
  <c r="Y1317" i="3"/>
  <c r="AA1317" i="3" s="1"/>
  <c r="Z1313" i="3"/>
  <c r="Y1313" i="3"/>
  <c r="AA1313" i="3" s="1"/>
  <c r="Z1312" i="3"/>
  <c r="Y1312" i="3"/>
  <c r="AA1312" i="3" s="1"/>
  <c r="Z1311" i="3"/>
  <c r="Y1311" i="3"/>
  <c r="AA1311" i="3" s="1"/>
  <c r="Z1310" i="3"/>
  <c r="Y1310" i="3"/>
  <c r="Z1307" i="3"/>
  <c r="Y1307" i="3"/>
  <c r="Z1306" i="3"/>
  <c r="Y1306" i="3"/>
  <c r="AA1306" i="3" s="1"/>
  <c r="AB1306" i="3" s="1"/>
  <c r="AC1306" i="3" s="1"/>
  <c r="Z1305" i="3"/>
  <c r="Y1305" i="3"/>
  <c r="AA1305" i="3" s="1"/>
  <c r="Z1304" i="3"/>
  <c r="Y1304" i="3"/>
  <c r="AA1304" i="3" s="1"/>
  <c r="Z1303" i="3"/>
  <c r="Y1303" i="3"/>
  <c r="AA1303" i="3" s="1"/>
  <c r="Z1297" i="3"/>
  <c r="Y1297" i="3"/>
  <c r="AA1297" i="3" s="1"/>
  <c r="AB1297" i="3" s="1"/>
  <c r="Z1296" i="3"/>
  <c r="Y1296" i="3"/>
  <c r="AA1296" i="3" s="1"/>
  <c r="AF1274" i="3"/>
  <c r="AE1274" i="3" s="1"/>
  <c r="V1274" i="3"/>
  <c r="AF1265" i="3"/>
  <c r="AE1265" i="3" s="1"/>
  <c r="V1265" i="3"/>
  <c r="AF1246" i="3"/>
  <c r="AE1246" i="3" s="1"/>
  <c r="V1246" i="3"/>
  <c r="Z1203" i="3"/>
  <c r="Y1203" i="3"/>
  <c r="AA1203" i="3" s="1"/>
  <c r="AB1203" i="3" s="1"/>
  <c r="AC1203" i="3" s="1"/>
  <c r="AD1203" i="3" s="1"/>
  <c r="Z816" i="3"/>
  <c r="Y816" i="3"/>
  <c r="Z810" i="3"/>
  <c r="Y810" i="3"/>
  <c r="AF657" i="3"/>
  <c r="AE657" i="3" s="1"/>
  <c r="V657" i="3"/>
  <c r="AF622" i="3"/>
  <c r="AE622" i="3" s="1"/>
  <c r="V622" i="3"/>
  <c r="Z617" i="3"/>
  <c r="Y617" i="3"/>
  <c r="AF593" i="3"/>
  <c r="AE593" i="3" s="1"/>
  <c r="V593" i="3"/>
  <c r="AF582" i="3"/>
  <c r="AE582" i="3" s="1"/>
  <c r="V582" i="3"/>
  <c r="AF564" i="3"/>
  <c r="AE564" i="3" s="1"/>
  <c r="V564" i="3"/>
  <c r="AF537" i="3"/>
  <c r="AE537" i="3" s="1"/>
  <c r="V537" i="3"/>
  <c r="AF456" i="3"/>
  <c r="AE456" i="3" s="1"/>
  <c r="V456" i="3"/>
  <c r="AF444" i="3"/>
  <c r="AE444" i="3" s="1"/>
  <c r="V444" i="3"/>
  <c r="Z390" i="3"/>
  <c r="Y390" i="3"/>
  <c r="Z389" i="3"/>
  <c r="Y389" i="3"/>
  <c r="Z376" i="3"/>
  <c r="Y376" i="3"/>
  <c r="AA376" i="3" s="1"/>
  <c r="Z372" i="3"/>
  <c r="Y372" i="3"/>
  <c r="AA372" i="3" s="1"/>
  <c r="Z349" i="3"/>
  <c r="Y349" i="3"/>
  <c r="AA349" i="3" s="1"/>
  <c r="AB349" i="3" s="1"/>
  <c r="AC349" i="3" s="1"/>
  <c r="AD349" i="3" s="1"/>
  <c r="Z339" i="3"/>
  <c r="Y339" i="3"/>
  <c r="AA339" i="3" s="1"/>
  <c r="AB339" i="3" s="1"/>
  <c r="Z307" i="3"/>
  <c r="Y307" i="3"/>
  <c r="Z185" i="3"/>
  <c r="Y185" i="3"/>
  <c r="AA185" i="3" s="1"/>
  <c r="AF154" i="3"/>
  <c r="AE154" i="3" s="1"/>
  <c r="V154" i="3"/>
  <c r="AG88" i="3"/>
  <c r="AD88" i="3"/>
  <c r="AG76" i="3"/>
  <c r="AD76" i="3"/>
  <c r="AG72" i="3"/>
  <c r="AD72" i="3"/>
  <c r="Z1074" i="3"/>
  <c r="Y1074" i="3"/>
  <c r="AA1074" i="3" s="1"/>
  <c r="Z1710" i="3"/>
  <c r="Y1710" i="3"/>
  <c r="AA1710" i="3" s="1"/>
  <c r="Z1707" i="3"/>
  <c r="Y1707" i="3"/>
  <c r="AA1707" i="3" s="1"/>
  <c r="Z1706" i="3"/>
  <c r="Y1706" i="3"/>
  <c r="AA1706" i="3" s="1"/>
  <c r="Z1701" i="3"/>
  <c r="Y1701" i="3"/>
  <c r="AA1701" i="3" s="1"/>
  <c r="Z1700" i="3"/>
  <c r="Y1700" i="3"/>
  <c r="AA1700" i="3" s="1"/>
  <c r="Z1699" i="3"/>
  <c r="Y1699" i="3"/>
  <c r="Z1698" i="3"/>
  <c r="Y1698" i="3"/>
  <c r="AA1698" i="3" s="1"/>
  <c r="Z1697" i="3"/>
  <c r="Y1697" i="3"/>
  <c r="AA1697" i="3" s="1"/>
  <c r="AB1697" i="3" s="1"/>
  <c r="AC1697" i="3" s="1"/>
  <c r="Z1696" i="3"/>
  <c r="Y1696" i="3"/>
  <c r="AA1696" i="3" s="1"/>
  <c r="Z1695" i="3"/>
  <c r="Y1695" i="3"/>
  <c r="AA1695" i="3" s="1"/>
  <c r="AB1695" i="3" s="1"/>
  <c r="AC1695" i="3" s="1"/>
  <c r="Z1693" i="3"/>
  <c r="Y1693" i="3"/>
  <c r="Z1692" i="3"/>
  <c r="Y1692" i="3"/>
  <c r="AA1692" i="3" s="1"/>
  <c r="Z1691" i="3"/>
  <c r="Y1691" i="3"/>
  <c r="Z1688" i="3"/>
  <c r="Y1688" i="3"/>
  <c r="Z1686" i="3"/>
  <c r="Y1686" i="3"/>
  <c r="AA1686" i="3" s="1"/>
  <c r="AB1686" i="3" s="1"/>
  <c r="AC1686" i="3" s="1"/>
  <c r="AD1686" i="3" s="1"/>
  <c r="Z1682" i="3"/>
  <c r="Y1682" i="3"/>
  <c r="Z1681" i="3"/>
  <c r="Y1681" i="3"/>
  <c r="AA1681" i="3" s="1"/>
  <c r="Z1680" i="3"/>
  <c r="Y1680" i="3"/>
  <c r="Z1679" i="3"/>
  <c r="Y1679" i="3"/>
  <c r="Z1678" i="3"/>
  <c r="Y1678" i="3"/>
  <c r="Z1677" i="3"/>
  <c r="Y1677" i="3"/>
  <c r="Z1676" i="3"/>
  <c r="Y1676" i="3"/>
  <c r="AA1676" i="3" s="1"/>
  <c r="Z1674" i="3"/>
  <c r="Y1674" i="3"/>
  <c r="AA1674" i="3" s="1"/>
  <c r="Z1672" i="3"/>
  <c r="Y1672" i="3"/>
  <c r="Z1668" i="3"/>
  <c r="Y1668" i="3"/>
  <c r="Z1667" i="3"/>
  <c r="Y1667" i="3"/>
  <c r="Z1666" i="3"/>
  <c r="Y1666" i="3"/>
  <c r="Z1665" i="3"/>
  <c r="Y1665" i="3"/>
  <c r="Z1654" i="3"/>
  <c r="Y1654" i="3"/>
  <c r="Z1653" i="3"/>
  <c r="Y1653" i="3"/>
  <c r="Z1652" i="3"/>
  <c r="Y1652" i="3"/>
  <c r="Z1651" i="3"/>
  <c r="Y1651" i="3"/>
  <c r="Z1650" i="3"/>
  <c r="Y1650" i="3"/>
  <c r="Z1648" i="3"/>
  <c r="Y1648" i="3"/>
  <c r="Z1645" i="3"/>
  <c r="Y1645" i="3"/>
  <c r="Z1643" i="3"/>
  <c r="Y1643" i="3"/>
  <c r="AA1643" i="3" s="1"/>
  <c r="Z1641" i="3"/>
  <c r="Y1641" i="3"/>
  <c r="AA1641" i="3" s="1"/>
  <c r="Z1639" i="3"/>
  <c r="Y1639" i="3"/>
  <c r="AA1639" i="3" s="1"/>
  <c r="AB1639" i="3" s="1"/>
  <c r="Z1637" i="3"/>
  <c r="Y1637" i="3"/>
  <c r="Z1636" i="3"/>
  <c r="Y1636" i="3"/>
  <c r="Z1630" i="3"/>
  <c r="Y1630" i="3"/>
  <c r="Z1622" i="3"/>
  <c r="Y1622" i="3"/>
  <c r="Z1612" i="3"/>
  <c r="Y1612" i="3"/>
  <c r="AA1612" i="3" s="1"/>
  <c r="Z1610" i="3"/>
  <c r="Y1610" i="3"/>
  <c r="AA1610" i="3" s="1"/>
  <c r="Z1608" i="3"/>
  <c r="Y1608" i="3"/>
  <c r="Z1606" i="3"/>
  <c r="Y1606" i="3"/>
  <c r="Z1605" i="3"/>
  <c r="Y1605" i="3"/>
  <c r="Z1604" i="3"/>
  <c r="Y1604" i="3"/>
  <c r="AA1604" i="3" s="1"/>
  <c r="Z1603" i="3"/>
  <c r="Y1603" i="3"/>
  <c r="AA1603" i="3" s="1"/>
  <c r="Z1602" i="3"/>
  <c r="Y1602" i="3"/>
  <c r="AA1602" i="3" s="1"/>
  <c r="Z1601" i="3"/>
  <c r="Y1601" i="3"/>
  <c r="AA1601" i="3" s="1"/>
  <c r="Z1600" i="3"/>
  <c r="Y1600" i="3"/>
  <c r="Z1595" i="3"/>
  <c r="Y1595" i="3"/>
  <c r="Z1593" i="3"/>
  <c r="Y1593" i="3"/>
  <c r="Z1590" i="3"/>
  <c r="Y1590" i="3"/>
  <c r="Z1589" i="3"/>
  <c r="Y1589" i="3"/>
  <c r="AA1589" i="3" s="1"/>
  <c r="Z1587" i="3"/>
  <c r="Y1587" i="3"/>
  <c r="AA1587" i="3" s="1"/>
  <c r="Z1586" i="3"/>
  <c r="Y1586" i="3"/>
  <c r="Z1584" i="3"/>
  <c r="Y1584" i="3"/>
  <c r="Z1583" i="3"/>
  <c r="Y1583" i="3"/>
  <c r="Z1581" i="3"/>
  <c r="Y1581" i="3"/>
  <c r="AA1581" i="3" s="1"/>
  <c r="Z1580" i="3"/>
  <c r="Y1580" i="3"/>
  <c r="AA1580" i="3" s="1"/>
  <c r="Z1579" i="3"/>
  <c r="Y1579" i="3"/>
  <c r="Z1575" i="3"/>
  <c r="Y1575" i="3"/>
  <c r="AA1575" i="3" s="1"/>
  <c r="Z1574" i="3"/>
  <c r="Y1574" i="3"/>
  <c r="Z1572" i="3"/>
  <c r="Y1572" i="3"/>
  <c r="AA1572" i="3" s="1"/>
  <c r="Z1571" i="3"/>
  <c r="Y1571" i="3"/>
  <c r="Z1568" i="3"/>
  <c r="Y1568" i="3"/>
  <c r="Z1567" i="3"/>
  <c r="Y1567" i="3"/>
  <c r="Z1565" i="3"/>
  <c r="Y1565" i="3"/>
  <c r="Z1564" i="3"/>
  <c r="Y1564" i="3"/>
  <c r="Z1563" i="3"/>
  <c r="Y1563" i="3"/>
  <c r="Z1561" i="3"/>
  <c r="Y1561" i="3"/>
  <c r="Z1559" i="3"/>
  <c r="Y1559" i="3"/>
  <c r="Z1558" i="3"/>
  <c r="Y1558" i="3"/>
  <c r="Z1557" i="3"/>
  <c r="Y1557" i="3"/>
  <c r="Z1556" i="3"/>
  <c r="Y1556" i="3"/>
  <c r="AA1556" i="3" s="1"/>
  <c r="AB1556" i="3" s="1"/>
  <c r="AC1556" i="3" s="1"/>
  <c r="Z1555" i="3"/>
  <c r="Y1555" i="3"/>
  <c r="AA1555" i="3" s="1"/>
  <c r="Z1554" i="3"/>
  <c r="Y1554" i="3"/>
  <c r="AA1554" i="3" s="1"/>
  <c r="Z1552" i="3"/>
  <c r="Y1552" i="3"/>
  <c r="AA1552" i="3" s="1"/>
  <c r="Z1551" i="3"/>
  <c r="Y1551" i="3"/>
  <c r="AA1551" i="3" s="1"/>
  <c r="Z1549" i="3"/>
  <c r="Y1549" i="3"/>
  <c r="AA1549" i="3" s="1"/>
  <c r="Z1548" i="3"/>
  <c r="Y1548" i="3"/>
  <c r="Z1547" i="3"/>
  <c r="Y1547" i="3"/>
  <c r="Z1545" i="3"/>
  <c r="Y1545" i="3"/>
  <c r="Z1544" i="3"/>
  <c r="Y1544" i="3"/>
  <c r="Z1543" i="3"/>
  <c r="Y1543" i="3"/>
  <c r="Z1542" i="3"/>
  <c r="Y1542" i="3"/>
  <c r="Z1541" i="3"/>
  <c r="Y1541" i="3"/>
  <c r="Z1540" i="3"/>
  <c r="Y1540" i="3"/>
  <c r="Z1539" i="3"/>
  <c r="Y1539" i="3"/>
  <c r="Z1538" i="3"/>
  <c r="Y1538" i="3"/>
  <c r="Z1537" i="3"/>
  <c r="Y1537" i="3"/>
  <c r="AA1537" i="3" s="1"/>
  <c r="AB1537" i="3" s="1"/>
  <c r="AC1537" i="3" s="1"/>
  <c r="Z1536" i="3"/>
  <c r="Y1536" i="3"/>
  <c r="AA1536" i="3" s="1"/>
  <c r="K14" i="4" s="1"/>
  <c r="Z1534" i="3"/>
  <c r="Y1534" i="3"/>
  <c r="AA1534" i="3" s="1"/>
  <c r="Z1533" i="3"/>
  <c r="Y1533" i="3"/>
  <c r="AA1533" i="3" s="1"/>
  <c r="Z1531" i="3"/>
  <c r="Y1531" i="3"/>
  <c r="Z1530" i="3"/>
  <c r="Y1530" i="3"/>
  <c r="Z1529" i="3"/>
  <c r="Y1529" i="3"/>
  <c r="Z1525" i="3"/>
  <c r="Y1525" i="3"/>
  <c r="Z1522" i="3"/>
  <c r="Y1522" i="3"/>
  <c r="Z1520" i="3"/>
  <c r="Y1520" i="3"/>
  <c r="Z1519" i="3"/>
  <c r="Y1519" i="3"/>
  <c r="AA1519" i="3" s="1"/>
  <c r="Z1518" i="3"/>
  <c r="Y1518" i="3"/>
  <c r="AA1518" i="3" s="1"/>
  <c r="Z1517" i="3"/>
  <c r="Y1517" i="3"/>
  <c r="AA1517" i="3" s="1"/>
  <c r="AB1517" i="3" s="1"/>
  <c r="AC1517" i="3" s="1"/>
  <c r="Z1516" i="3"/>
  <c r="Y1516" i="3"/>
  <c r="AA1516" i="3" s="1"/>
  <c r="Z1514" i="3"/>
  <c r="Y1514" i="3"/>
  <c r="AA1514" i="3" s="1"/>
  <c r="Z1511" i="3"/>
  <c r="Y1511" i="3"/>
  <c r="Z1510" i="3"/>
  <c r="Y1510" i="3"/>
  <c r="AA1510" i="3" s="1"/>
  <c r="Z1509" i="3"/>
  <c r="Y1509" i="3"/>
  <c r="AA1509" i="3" s="1"/>
  <c r="Z1508" i="3"/>
  <c r="Y1508" i="3"/>
  <c r="AA1508" i="3" s="1"/>
  <c r="Z1506" i="3"/>
  <c r="Y1506" i="3"/>
  <c r="AA1506" i="3" s="1"/>
  <c r="Z1505" i="3"/>
  <c r="Y1505" i="3"/>
  <c r="AA1505" i="3" s="1"/>
  <c r="Z1504" i="3"/>
  <c r="Y1504" i="3"/>
  <c r="AA1504" i="3" s="1"/>
  <c r="Z1503" i="3"/>
  <c r="Y1503" i="3"/>
  <c r="AA1503" i="3" s="1"/>
  <c r="AB1503" i="3" s="1"/>
  <c r="AC1503" i="3" s="1"/>
  <c r="Z1502" i="3"/>
  <c r="Y1502" i="3"/>
  <c r="AA1502" i="3" s="1"/>
  <c r="Z1501" i="3"/>
  <c r="Y1501" i="3"/>
  <c r="Z1499" i="3"/>
  <c r="Y1499" i="3"/>
  <c r="Z1497" i="3"/>
  <c r="Y1497" i="3"/>
  <c r="Z1496" i="3"/>
  <c r="Y1496" i="3"/>
  <c r="AA1496" i="3" s="1"/>
  <c r="Z1495" i="3"/>
  <c r="Y1495" i="3"/>
  <c r="Z1494" i="3"/>
  <c r="Y1494" i="3"/>
  <c r="AA1494" i="3" s="1"/>
  <c r="Z1493" i="3"/>
  <c r="Y1493" i="3"/>
  <c r="AA1493" i="3" s="1"/>
  <c r="Z1492" i="3"/>
  <c r="Y1492" i="3"/>
  <c r="AA1492" i="3" s="1"/>
  <c r="Z1490" i="3"/>
  <c r="Y1490" i="3"/>
  <c r="AA1490" i="3" s="1"/>
  <c r="Z1489" i="3"/>
  <c r="Y1489" i="3"/>
  <c r="AA1489" i="3" s="1"/>
  <c r="Z1488" i="3"/>
  <c r="Y1488" i="3"/>
  <c r="AA1488" i="3" s="1"/>
  <c r="Z1487" i="3"/>
  <c r="Y1487" i="3"/>
  <c r="Z1486" i="3"/>
  <c r="Y1486" i="3"/>
  <c r="AA1486" i="3" s="1"/>
  <c r="Z1485" i="3"/>
  <c r="Y1485" i="3"/>
  <c r="AA1485" i="3" s="1"/>
  <c r="Z1483" i="3"/>
  <c r="Y1483" i="3"/>
  <c r="AA1483" i="3" s="1"/>
  <c r="Z1482" i="3"/>
  <c r="Y1482" i="3"/>
  <c r="AA1482" i="3" s="1"/>
  <c r="Z1481" i="3"/>
  <c r="Y1481" i="3"/>
  <c r="Z1480" i="3"/>
  <c r="Y1480" i="3"/>
  <c r="AA1480" i="3" s="1"/>
  <c r="Z1479" i="3"/>
  <c r="Y1479" i="3"/>
  <c r="AA1479" i="3" s="1"/>
  <c r="Z1477" i="3"/>
  <c r="Y1477" i="3"/>
  <c r="Z1473" i="3"/>
  <c r="Y1473" i="3"/>
  <c r="Z1472" i="3"/>
  <c r="Y1472" i="3"/>
  <c r="Z1471" i="3"/>
  <c r="Y1471" i="3"/>
  <c r="AA1471" i="3" s="1"/>
  <c r="Z1470" i="3"/>
  <c r="Y1470" i="3"/>
  <c r="AA1470" i="3" s="1"/>
  <c r="Z1469" i="3"/>
  <c r="Y1469" i="3"/>
  <c r="AA1469" i="3" s="1"/>
  <c r="Z1467" i="3"/>
  <c r="Y1467" i="3"/>
  <c r="AA1467" i="3" s="1"/>
  <c r="Z1466" i="3"/>
  <c r="Y1466" i="3"/>
  <c r="AA1466" i="3" s="1"/>
  <c r="Z1465" i="3"/>
  <c r="Y1465" i="3"/>
  <c r="AA1465" i="3" s="1"/>
  <c r="Z1464" i="3"/>
  <c r="Y1464" i="3"/>
  <c r="AA1464" i="3" s="1"/>
  <c r="Z1463" i="3"/>
  <c r="Y1463" i="3"/>
  <c r="AA1463" i="3" s="1"/>
  <c r="Z1462" i="3"/>
  <c r="Y1462" i="3"/>
  <c r="AA1462" i="3" s="1"/>
  <c r="Z1460" i="3"/>
  <c r="Y1460" i="3"/>
  <c r="AA1460" i="3" s="1"/>
  <c r="Z1459" i="3"/>
  <c r="Y1459" i="3"/>
  <c r="AA1459" i="3" s="1"/>
  <c r="Z1458" i="3"/>
  <c r="Y1458" i="3"/>
  <c r="AA1458" i="3" s="1"/>
  <c r="Z1457" i="3"/>
  <c r="Y1457" i="3"/>
  <c r="Z1456" i="3"/>
  <c r="Y1456" i="3"/>
  <c r="Z1455" i="3"/>
  <c r="Y1455" i="3"/>
  <c r="Z1454" i="3"/>
  <c r="Y1454" i="3"/>
  <c r="AA1454" i="3" s="1"/>
  <c r="AB1454" i="3" s="1"/>
  <c r="AC1454" i="3" s="1"/>
  <c r="Z1453" i="3"/>
  <c r="Y1453" i="3"/>
  <c r="AA1453" i="3" s="1"/>
  <c r="Z1452" i="3"/>
  <c r="Y1452" i="3"/>
  <c r="AA1452" i="3" s="1"/>
  <c r="Z1451" i="3"/>
  <c r="Y1451" i="3"/>
  <c r="AA1451" i="3" s="1"/>
  <c r="Z1450" i="3"/>
  <c r="Y1450" i="3"/>
  <c r="AA1450" i="3" s="1"/>
  <c r="AB1450" i="3" s="1"/>
  <c r="AC1450" i="3" s="1"/>
  <c r="Z1449" i="3"/>
  <c r="Y1449" i="3"/>
  <c r="AA1449" i="3" s="1"/>
  <c r="Z1445" i="3"/>
  <c r="Y1445" i="3"/>
  <c r="Z1444" i="3"/>
  <c r="Y1444" i="3"/>
  <c r="Z1443" i="3"/>
  <c r="Y1443" i="3"/>
  <c r="Z1442" i="3"/>
  <c r="Y1442" i="3"/>
  <c r="AA1442" i="3" s="1"/>
  <c r="Z1440" i="3"/>
  <c r="Y1440" i="3"/>
  <c r="AA1440" i="3" s="1"/>
  <c r="Z1439" i="3"/>
  <c r="Y1439" i="3"/>
  <c r="Z1438" i="3"/>
  <c r="Y1438" i="3"/>
  <c r="Z1437" i="3"/>
  <c r="Y1437" i="3"/>
  <c r="Z1436" i="3"/>
  <c r="Y1436" i="3"/>
  <c r="AA1436" i="3" s="1"/>
  <c r="Z1435" i="3"/>
  <c r="Y1435" i="3"/>
  <c r="AA1435" i="3" s="1"/>
  <c r="Z1432" i="3"/>
  <c r="Y1432" i="3"/>
  <c r="AA1432" i="3" s="1"/>
  <c r="Z1431" i="3"/>
  <c r="Y1431" i="3"/>
  <c r="AA1431" i="3" s="1"/>
  <c r="AB1431" i="3" s="1"/>
  <c r="AC1431" i="3" s="1"/>
  <c r="Z1429" i="3"/>
  <c r="Y1429" i="3"/>
  <c r="AA1429" i="3" s="1"/>
  <c r="Z1426" i="3"/>
  <c r="Y1426" i="3"/>
  <c r="Z1425" i="3"/>
  <c r="Y1425" i="3"/>
  <c r="AA1425" i="3" s="1"/>
  <c r="Z1424" i="3"/>
  <c r="Y1424" i="3"/>
  <c r="AA1424" i="3" s="1"/>
  <c r="Z1422" i="3"/>
  <c r="Y1422" i="3"/>
  <c r="AA1422" i="3" s="1"/>
  <c r="AB1422" i="3" s="1"/>
  <c r="AC1422" i="3" s="1"/>
  <c r="Z1421" i="3"/>
  <c r="Y1421" i="3"/>
  <c r="AA1421" i="3" s="1"/>
  <c r="Z1418" i="3"/>
  <c r="Y1418" i="3"/>
  <c r="AA1418" i="3" s="1"/>
  <c r="Z1417" i="3"/>
  <c r="Y1417" i="3"/>
  <c r="AA1417" i="3" s="1"/>
  <c r="Z1416" i="3"/>
  <c r="Y1416" i="3"/>
  <c r="AA1416" i="3" s="1"/>
  <c r="Z1412" i="3"/>
  <c r="Y1412" i="3"/>
  <c r="AA1412" i="3" s="1"/>
  <c r="Z1411" i="3"/>
  <c r="Y1411" i="3"/>
  <c r="AA1411" i="3" s="1"/>
  <c r="Z1410" i="3"/>
  <c r="Y1410" i="3"/>
  <c r="Z1408" i="3"/>
  <c r="Y1408" i="3"/>
  <c r="Z1407" i="3"/>
  <c r="Y1407" i="3"/>
  <c r="Z1404" i="3"/>
  <c r="Y1404" i="3"/>
  <c r="AA1404" i="3" s="1"/>
  <c r="Z1402" i="3"/>
  <c r="Y1402" i="3"/>
  <c r="AA1402" i="3" s="1"/>
  <c r="Z1401" i="3"/>
  <c r="Y1401" i="3"/>
  <c r="AA1401" i="3" s="1"/>
  <c r="Z1400" i="3"/>
  <c r="Y1400" i="3"/>
  <c r="AA1400" i="3" s="1"/>
  <c r="Z1399" i="3"/>
  <c r="Y1399" i="3"/>
  <c r="AA1399" i="3" s="1"/>
  <c r="Z1398" i="3"/>
  <c r="Y1398" i="3"/>
  <c r="AA1398" i="3" s="1"/>
  <c r="Z1397" i="3"/>
  <c r="Y1397" i="3"/>
  <c r="AA1397" i="3" s="1"/>
  <c r="Z1396" i="3"/>
  <c r="Y1396" i="3"/>
  <c r="Z1395" i="3"/>
  <c r="Y1395" i="3"/>
  <c r="AA1395" i="3" s="1"/>
  <c r="Z1389" i="3"/>
  <c r="Y1389" i="3"/>
  <c r="AA1389" i="3" s="1"/>
  <c r="Z1388" i="3"/>
  <c r="Y1388" i="3"/>
  <c r="AA1388" i="3" s="1"/>
  <c r="AB1388" i="3" s="1"/>
  <c r="AC1388" i="3" s="1"/>
  <c r="Z1387" i="3"/>
  <c r="Y1387" i="3"/>
  <c r="Z1383" i="3"/>
  <c r="Y1383" i="3"/>
  <c r="AA1383" i="3" s="1"/>
  <c r="Z1382" i="3"/>
  <c r="Y1382" i="3"/>
  <c r="Z1380" i="3"/>
  <c r="Y1380" i="3"/>
  <c r="AA1380" i="3" s="1"/>
  <c r="Z1378" i="3"/>
  <c r="Y1378" i="3"/>
  <c r="Z1377" i="3"/>
  <c r="Y1377" i="3"/>
  <c r="Z1376" i="3"/>
  <c r="Y1376" i="3"/>
  <c r="Z1374" i="3"/>
  <c r="Y1374" i="3"/>
  <c r="Z1373" i="3"/>
  <c r="Y1373" i="3"/>
  <c r="AA1373" i="3" s="1"/>
  <c r="Z1371" i="3"/>
  <c r="Y1371" i="3"/>
  <c r="AA1371" i="3" s="1"/>
  <c r="Z1369" i="3"/>
  <c r="Y1369" i="3"/>
  <c r="Z1368" i="3"/>
  <c r="Y1368" i="3"/>
  <c r="Z1366" i="3"/>
  <c r="Y1366" i="3"/>
  <c r="AA1366" i="3" s="1"/>
  <c r="Z1364" i="3"/>
  <c r="Y1364" i="3"/>
  <c r="AA1364" i="3" s="1"/>
  <c r="Z1363" i="3"/>
  <c r="Y1363" i="3"/>
  <c r="AA1363" i="3" s="1"/>
  <c r="AB1363" i="3" s="1"/>
  <c r="AC1363" i="3" s="1"/>
  <c r="AD1363" i="3" s="1"/>
  <c r="Z1362" i="3"/>
  <c r="Y1362" i="3"/>
  <c r="Z1361" i="3"/>
  <c r="Y1361" i="3"/>
  <c r="AA1361" i="3" s="1"/>
  <c r="Z1360" i="3"/>
  <c r="Y1360" i="3"/>
  <c r="Z1359" i="3"/>
  <c r="Y1359" i="3"/>
  <c r="AA1359" i="3" s="1"/>
  <c r="Z1357" i="3"/>
  <c r="Y1357" i="3"/>
  <c r="Z1354" i="3"/>
  <c r="Y1354" i="3"/>
  <c r="AA1354" i="3" s="1"/>
  <c r="Z1353" i="3"/>
  <c r="Y1353" i="3"/>
  <c r="AA1353" i="3" s="1"/>
  <c r="Z1352" i="3"/>
  <c r="Y1352" i="3"/>
  <c r="AA1352" i="3" s="1"/>
  <c r="Z1350" i="3"/>
  <c r="Y1350" i="3"/>
  <c r="AA1350" i="3" s="1"/>
  <c r="Z1348" i="3"/>
  <c r="Y1348" i="3"/>
  <c r="AA1348" i="3" s="1"/>
  <c r="Z1346" i="3"/>
  <c r="Y1346" i="3"/>
  <c r="Z1345" i="3"/>
  <c r="Y1345" i="3"/>
  <c r="Z1341" i="3"/>
  <c r="Y1341" i="3"/>
  <c r="AA1341" i="3" s="1"/>
  <c r="Z1340" i="3"/>
  <c r="Y1340" i="3"/>
  <c r="Z1339" i="3"/>
  <c r="Y1339" i="3"/>
  <c r="AA1339" i="3" s="1"/>
  <c r="Z1338" i="3"/>
  <c r="Y1338" i="3"/>
  <c r="Z1299" i="3"/>
  <c r="Y1299" i="3"/>
  <c r="Z1298" i="3"/>
  <c r="Y1298" i="3"/>
  <c r="Z1290" i="3"/>
  <c r="Y1290" i="3"/>
  <c r="Z1289" i="3"/>
  <c r="Y1289" i="3"/>
  <c r="Z1285" i="3"/>
  <c r="Y1285" i="3"/>
  <c r="Z1284" i="3"/>
  <c r="Y1284" i="3"/>
  <c r="Z1283" i="3"/>
  <c r="Y1283" i="3"/>
  <c r="Z1282" i="3"/>
  <c r="Y1282" i="3"/>
  <c r="Z1281" i="3"/>
  <c r="Y1281" i="3"/>
  <c r="AA1281" i="3" s="1"/>
  <c r="Z1280" i="3"/>
  <c r="Y1280" i="3"/>
  <c r="Z1270" i="3"/>
  <c r="Y1270" i="3"/>
  <c r="AA1270" i="3" s="1"/>
  <c r="AB1270" i="3" s="1"/>
  <c r="Z1261" i="3"/>
  <c r="Y1261" i="3"/>
  <c r="AA1261" i="3" s="1"/>
  <c r="AF1258" i="3"/>
  <c r="AE1258" i="3" s="1"/>
  <c r="V1258" i="3"/>
  <c r="Z1256" i="3"/>
  <c r="Y1256" i="3"/>
  <c r="Z1255" i="3"/>
  <c r="Y1255" i="3"/>
  <c r="AA1255" i="3" s="1"/>
  <c r="AB1255" i="3" s="1"/>
  <c r="Z1253" i="3"/>
  <c r="Y1253" i="3"/>
  <c r="AA1253" i="3" s="1"/>
  <c r="AB1253" i="3" s="1"/>
  <c r="Z1251" i="3"/>
  <c r="Y1251" i="3"/>
  <c r="AA1251" i="3" s="1"/>
  <c r="AB1251" i="3" s="1"/>
  <c r="Z1250" i="3"/>
  <c r="Y1250" i="3"/>
  <c r="Z1249" i="3"/>
  <c r="Y1249" i="3"/>
  <c r="Z1245" i="3"/>
  <c r="Y1245" i="3"/>
  <c r="Z1242" i="3"/>
  <c r="Y1242" i="3"/>
  <c r="Z1240" i="3"/>
  <c r="Y1240" i="3"/>
  <c r="AA1240" i="3" s="1"/>
  <c r="AB1240" i="3" s="1"/>
  <c r="Z1239" i="3"/>
  <c r="Y1239" i="3"/>
  <c r="Z1238" i="3"/>
  <c r="Y1238" i="3"/>
  <c r="Z1235" i="3"/>
  <c r="Y1235" i="3"/>
  <c r="Z1232" i="3"/>
  <c r="Y1232" i="3"/>
  <c r="Z1228" i="3"/>
  <c r="Y1228" i="3"/>
  <c r="Z1219" i="3"/>
  <c r="Y1219" i="3"/>
  <c r="Z1215" i="3"/>
  <c r="Y1215" i="3"/>
  <c r="Z1214" i="3"/>
  <c r="Y1214" i="3"/>
  <c r="Z1209" i="3"/>
  <c r="Y1209" i="3"/>
  <c r="Z1207" i="3"/>
  <c r="Y1207" i="3"/>
  <c r="Z1206" i="3"/>
  <c r="Y1206" i="3"/>
  <c r="Z1205" i="3"/>
  <c r="Y1205" i="3"/>
  <c r="Z1204" i="3"/>
  <c r="Y1204" i="3"/>
  <c r="Z1202" i="3"/>
  <c r="Y1202" i="3"/>
  <c r="Z1200" i="3"/>
  <c r="Y1200" i="3"/>
  <c r="Z1197" i="3"/>
  <c r="Y1197" i="3"/>
  <c r="Z1196" i="3"/>
  <c r="Y1196" i="3"/>
  <c r="Z1195" i="3"/>
  <c r="Y1195" i="3"/>
  <c r="Z1194" i="3"/>
  <c r="Y1194" i="3"/>
  <c r="AA1194" i="3" s="1"/>
  <c r="Z1189" i="3"/>
  <c r="Y1189" i="3"/>
  <c r="Z1184" i="3"/>
  <c r="Y1184" i="3"/>
  <c r="Z1182" i="3"/>
  <c r="Y1182" i="3"/>
  <c r="Z1178" i="3"/>
  <c r="Y1178" i="3"/>
  <c r="Z1175" i="3"/>
  <c r="Y1175" i="3"/>
  <c r="Z1164" i="3"/>
  <c r="Y1164" i="3"/>
  <c r="Z1155" i="3"/>
  <c r="Y1155" i="3"/>
  <c r="Z1152" i="3"/>
  <c r="Y1152" i="3"/>
  <c r="AA1152" i="3" s="1"/>
  <c r="Z1150" i="3"/>
  <c r="Y1150" i="3"/>
  <c r="Z1149" i="3"/>
  <c r="Y1149" i="3"/>
  <c r="Z1147" i="3"/>
  <c r="Y1147" i="3"/>
  <c r="Z1141" i="3"/>
  <c r="Y1141" i="3"/>
  <c r="Z1135" i="3"/>
  <c r="Y1135" i="3"/>
  <c r="Z1133" i="3"/>
  <c r="Y1133" i="3"/>
  <c r="Z1124" i="3"/>
  <c r="Y1124" i="3"/>
  <c r="Z1121" i="3"/>
  <c r="Y1121" i="3"/>
  <c r="Z1112" i="3"/>
  <c r="Y1112" i="3"/>
  <c r="Z1110" i="3"/>
  <c r="Y1110" i="3"/>
  <c r="Z1106" i="3"/>
  <c r="Y1106" i="3"/>
  <c r="Z1101" i="3"/>
  <c r="Y1101" i="3"/>
  <c r="Z1097" i="3"/>
  <c r="Y1097" i="3"/>
  <c r="Z1093" i="3"/>
  <c r="Y1093" i="3"/>
  <c r="Z1084" i="3"/>
  <c r="Y1084" i="3"/>
  <c r="Z1081" i="3"/>
  <c r="Y1081" i="3"/>
  <c r="AA1081" i="3" s="1"/>
  <c r="Z1079" i="3"/>
  <c r="Y1079" i="3"/>
  <c r="Z1076" i="3"/>
  <c r="Y1076" i="3"/>
  <c r="Z1073" i="3"/>
  <c r="Y1073" i="3"/>
  <c r="Z1071" i="3"/>
  <c r="Y1071" i="3"/>
  <c r="Z1070" i="3"/>
  <c r="Y1070" i="3"/>
  <c r="Z1069" i="3"/>
  <c r="Y1069" i="3"/>
  <c r="Z1068" i="3"/>
  <c r="Y1068" i="3"/>
  <c r="Z1067" i="3"/>
  <c r="Y1067" i="3"/>
  <c r="Z1065" i="3"/>
  <c r="Y1065" i="3"/>
  <c r="Z1064" i="3"/>
  <c r="Y1064" i="3"/>
  <c r="Z1063" i="3"/>
  <c r="Y1063" i="3"/>
  <c r="Z1062" i="3"/>
  <c r="Y1062" i="3"/>
  <c r="Z1061" i="3"/>
  <c r="Y1061" i="3"/>
  <c r="Z1060" i="3"/>
  <c r="Y1060" i="3"/>
  <c r="AA1060" i="3" s="1"/>
  <c r="Z1059" i="3"/>
  <c r="Y1059" i="3"/>
  <c r="Z1057" i="3"/>
  <c r="Y1057" i="3"/>
  <c r="Z1056" i="3"/>
  <c r="Y1056" i="3"/>
  <c r="Z1055" i="3"/>
  <c r="Y1055" i="3"/>
  <c r="AA1055" i="3" s="1"/>
  <c r="Z1054" i="3"/>
  <c r="Y1054" i="3"/>
  <c r="Z1053" i="3"/>
  <c r="Y1053" i="3"/>
  <c r="Z1051" i="3"/>
  <c r="Y1051" i="3"/>
  <c r="Z1050" i="3"/>
  <c r="Y1050" i="3"/>
  <c r="AA1050" i="3" s="1"/>
  <c r="Z1049" i="3"/>
  <c r="Y1049" i="3"/>
  <c r="Z1048" i="3"/>
  <c r="Y1048" i="3"/>
  <c r="AA1048" i="3" s="1"/>
  <c r="Z1047" i="3"/>
  <c r="Y1047" i="3"/>
  <c r="AA1047" i="3" s="1"/>
  <c r="Z1046" i="3"/>
  <c r="Y1046" i="3"/>
  <c r="Z1045" i="3"/>
  <c r="Y1045" i="3"/>
  <c r="AA1045" i="3" s="1"/>
  <c r="Z1043" i="3"/>
  <c r="Y1043" i="3"/>
  <c r="Z1042" i="3"/>
  <c r="Y1042" i="3"/>
  <c r="Z1041" i="3"/>
  <c r="Y1041" i="3"/>
  <c r="Z1040" i="3"/>
  <c r="Y1040" i="3"/>
  <c r="Z1039" i="3"/>
  <c r="Y1039" i="3"/>
  <c r="Z1036" i="3"/>
  <c r="Y1036" i="3"/>
  <c r="Z1035" i="3"/>
  <c r="Y1035" i="3"/>
  <c r="Z1034" i="3"/>
  <c r="Y1034" i="3"/>
  <c r="Z1032" i="3"/>
  <c r="Y1032" i="3"/>
  <c r="Z1031" i="3"/>
  <c r="Y1031" i="3"/>
  <c r="Z1028" i="3"/>
  <c r="Y1028" i="3"/>
  <c r="Z1027" i="3"/>
  <c r="Y1027" i="3"/>
  <c r="AA1027" i="3" s="1"/>
  <c r="Z1026" i="3"/>
  <c r="Y1026" i="3"/>
  <c r="Z1025" i="3"/>
  <c r="Y1025" i="3"/>
  <c r="AA1025" i="3" s="1"/>
  <c r="AB1025" i="3" s="1"/>
  <c r="AC1025" i="3" s="1"/>
  <c r="Z1024" i="3"/>
  <c r="Y1024" i="3"/>
  <c r="Z1023" i="3"/>
  <c r="Y1023" i="3"/>
  <c r="Z1021" i="3"/>
  <c r="Y1021" i="3"/>
  <c r="Z1020" i="3"/>
  <c r="Y1020" i="3"/>
  <c r="Z1019" i="3"/>
  <c r="Y1019" i="3"/>
  <c r="AA1019" i="3" s="1"/>
  <c r="Z1018" i="3"/>
  <c r="Y1018" i="3"/>
  <c r="Z1017" i="3"/>
  <c r="Y1017" i="3"/>
  <c r="Z1011" i="3"/>
  <c r="Y1011" i="3"/>
  <c r="Z1010" i="3"/>
  <c r="Y1010" i="3"/>
  <c r="Z1008" i="3"/>
  <c r="Y1008" i="3"/>
  <c r="Z1007" i="3"/>
  <c r="Y1007" i="3"/>
  <c r="Z1006" i="3"/>
  <c r="Y1006" i="3"/>
  <c r="Z1005" i="3"/>
  <c r="Y1005" i="3"/>
  <c r="Z1004" i="3"/>
  <c r="Y1004" i="3"/>
  <c r="Z998" i="3"/>
  <c r="Y998" i="3"/>
  <c r="Z997" i="3"/>
  <c r="Y997" i="3"/>
  <c r="Z994" i="3"/>
  <c r="Y994" i="3"/>
  <c r="Z993" i="3"/>
  <c r="Y993" i="3"/>
  <c r="Z992" i="3"/>
  <c r="Y992" i="3"/>
  <c r="Z991" i="3"/>
  <c r="Y991" i="3"/>
  <c r="Z990" i="3"/>
  <c r="Y990" i="3"/>
  <c r="Z989" i="3"/>
  <c r="Y989" i="3"/>
  <c r="Z986" i="3"/>
  <c r="Y986" i="3"/>
  <c r="Z984" i="3"/>
  <c r="Y984" i="3"/>
  <c r="Z983" i="3"/>
  <c r="Y983" i="3"/>
  <c r="Z982" i="3"/>
  <c r="Y982" i="3"/>
  <c r="Z980" i="3"/>
  <c r="Y980" i="3"/>
  <c r="Z979" i="3"/>
  <c r="Y979" i="3"/>
  <c r="Z978" i="3"/>
  <c r="Y978" i="3"/>
  <c r="Z977" i="3"/>
  <c r="Y977" i="3"/>
  <c r="Z976" i="3"/>
  <c r="Y976" i="3"/>
  <c r="Z975" i="3"/>
  <c r="Y975" i="3"/>
  <c r="Z972" i="3"/>
  <c r="Y972" i="3"/>
  <c r="Z971" i="3"/>
  <c r="Y971" i="3"/>
  <c r="Z970" i="3"/>
  <c r="Y970" i="3"/>
  <c r="Z969" i="3"/>
  <c r="Y969" i="3"/>
  <c r="Z966" i="3"/>
  <c r="Y966" i="3"/>
  <c r="Z964" i="3"/>
  <c r="Y964" i="3"/>
  <c r="Z963" i="3"/>
  <c r="Y963" i="3"/>
  <c r="Z962" i="3"/>
  <c r="Y962" i="3"/>
  <c r="Z961" i="3"/>
  <c r="Y961" i="3"/>
  <c r="Z960" i="3"/>
  <c r="Y960" i="3"/>
  <c r="Z959" i="3"/>
  <c r="Y959" i="3"/>
  <c r="Z958" i="3"/>
  <c r="Y958" i="3"/>
  <c r="Z957" i="3"/>
  <c r="Y957" i="3"/>
  <c r="Z955" i="3"/>
  <c r="Y955" i="3"/>
  <c r="Z953" i="3"/>
  <c r="Y953" i="3"/>
  <c r="Z950" i="3"/>
  <c r="Y950" i="3"/>
  <c r="Z948" i="3"/>
  <c r="Y948" i="3"/>
  <c r="Z947" i="3"/>
  <c r="Y947" i="3"/>
  <c r="Z946" i="3"/>
  <c r="Y946" i="3"/>
  <c r="Z945" i="3"/>
  <c r="Y945" i="3"/>
  <c r="Z944" i="3"/>
  <c r="Y944" i="3"/>
  <c r="Z943" i="3"/>
  <c r="Y943" i="3"/>
  <c r="Z941" i="3"/>
  <c r="Y941" i="3"/>
  <c r="Z940" i="3"/>
  <c r="Y940" i="3"/>
  <c r="Z939" i="3"/>
  <c r="Y939" i="3"/>
  <c r="Z936" i="3"/>
  <c r="Y936" i="3"/>
  <c r="Z935" i="3"/>
  <c r="Y935" i="3"/>
  <c r="Z934" i="3"/>
  <c r="Y934" i="3"/>
  <c r="Z933" i="3"/>
  <c r="Y933" i="3"/>
  <c r="Z932" i="3"/>
  <c r="Y932" i="3"/>
  <c r="Z931" i="3"/>
  <c r="Y931" i="3"/>
  <c r="Z930" i="3"/>
  <c r="Y930" i="3"/>
  <c r="Z929" i="3"/>
  <c r="Y929" i="3"/>
  <c r="Z927" i="3"/>
  <c r="Y927" i="3"/>
  <c r="Z926" i="3"/>
  <c r="Y926" i="3"/>
  <c r="Z925" i="3"/>
  <c r="Y925" i="3"/>
  <c r="Z918" i="3"/>
  <c r="Y918" i="3"/>
  <c r="Z917" i="3"/>
  <c r="Y917" i="3"/>
  <c r="Z916" i="3"/>
  <c r="Y916" i="3"/>
  <c r="Z915" i="3"/>
  <c r="Y915" i="3"/>
  <c r="Z912" i="3"/>
  <c r="Y912" i="3"/>
  <c r="Z911" i="3"/>
  <c r="Y911" i="3"/>
  <c r="Z910" i="3"/>
  <c r="Y910" i="3"/>
  <c r="Z908" i="3"/>
  <c r="Y908" i="3"/>
  <c r="Z900" i="3"/>
  <c r="Y900" i="3"/>
  <c r="Z899" i="3"/>
  <c r="Y899" i="3"/>
  <c r="Z898" i="3"/>
  <c r="Y898" i="3"/>
  <c r="Z897" i="3"/>
  <c r="Y897" i="3"/>
  <c r="Z889" i="3"/>
  <c r="Y889" i="3"/>
  <c r="Z888" i="3"/>
  <c r="Y888" i="3"/>
  <c r="Z887" i="3"/>
  <c r="Y887" i="3"/>
  <c r="Z886" i="3"/>
  <c r="Y886" i="3"/>
  <c r="Z884" i="3"/>
  <c r="Y884" i="3"/>
  <c r="Z883" i="3"/>
  <c r="Y883" i="3"/>
  <c r="Z882" i="3"/>
  <c r="Y882" i="3"/>
  <c r="Z881" i="3"/>
  <c r="Y881" i="3"/>
  <c r="Z878" i="3"/>
  <c r="Y878" i="3"/>
  <c r="Z875" i="3"/>
  <c r="Y875" i="3"/>
  <c r="Z874" i="3"/>
  <c r="Y874" i="3"/>
  <c r="Z873" i="3"/>
  <c r="Y873" i="3"/>
  <c r="Z872" i="3"/>
  <c r="Y872" i="3"/>
  <c r="AA872" i="3" s="1"/>
  <c r="Z871" i="3"/>
  <c r="Y871" i="3"/>
  <c r="Z869" i="3"/>
  <c r="Y869" i="3"/>
  <c r="Z868" i="3"/>
  <c r="Y868" i="3"/>
  <c r="Z866" i="3"/>
  <c r="Y866" i="3"/>
  <c r="Z863" i="3"/>
  <c r="Y863" i="3"/>
  <c r="Z861" i="3"/>
  <c r="Y861" i="3"/>
  <c r="AA861" i="3" s="1"/>
  <c r="Z860" i="3"/>
  <c r="Y860" i="3"/>
  <c r="Z859" i="3"/>
  <c r="Y859" i="3"/>
  <c r="AA859" i="3" s="1"/>
  <c r="Z858" i="3"/>
  <c r="Y858" i="3"/>
  <c r="AA858" i="3" s="1"/>
  <c r="Z857" i="3"/>
  <c r="Y857" i="3"/>
  <c r="AA857" i="3" s="1"/>
  <c r="Z856" i="3"/>
  <c r="Y856" i="3"/>
  <c r="AA856" i="3" s="1"/>
  <c r="Z854" i="3"/>
  <c r="Y854" i="3"/>
  <c r="Z853" i="3"/>
  <c r="Y853" i="3"/>
  <c r="AA853" i="3" s="1"/>
  <c r="Z851" i="3"/>
  <c r="Y851" i="3"/>
  <c r="AA851" i="3" s="1"/>
  <c r="Z848" i="3"/>
  <c r="Y848" i="3"/>
  <c r="AA848" i="3" s="1"/>
  <c r="Z846" i="3"/>
  <c r="Y846" i="3"/>
  <c r="Z845" i="3"/>
  <c r="Y845" i="3"/>
  <c r="Z844" i="3"/>
  <c r="Y844" i="3"/>
  <c r="Z843" i="3"/>
  <c r="Y843" i="3"/>
  <c r="Z842" i="3"/>
  <c r="Y842" i="3"/>
  <c r="Z841" i="3"/>
  <c r="Y841" i="3"/>
  <c r="Z840" i="3"/>
  <c r="Y840" i="3"/>
  <c r="Z839" i="3"/>
  <c r="Y839" i="3"/>
  <c r="Z838" i="3"/>
  <c r="Y838" i="3"/>
  <c r="Z837" i="3"/>
  <c r="Y837" i="3"/>
  <c r="Z836" i="3"/>
  <c r="Y836" i="3"/>
  <c r="Z831" i="3"/>
  <c r="Y831" i="3"/>
  <c r="AA831" i="3" s="1"/>
  <c r="Z830" i="3"/>
  <c r="Y830" i="3"/>
  <c r="AA830" i="3" s="1"/>
  <c r="Z829" i="3"/>
  <c r="Y829" i="3"/>
  <c r="AA829" i="3" s="1"/>
  <c r="Z828" i="3"/>
  <c r="Y828" i="3"/>
  <c r="Z827" i="3"/>
  <c r="Y827" i="3"/>
  <c r="Z825" i="3"/>
  <c r="Y825" i="3"/>
  <c r="AA825" i="3" s="1"/>
  <c r="Z824" i="3"/>
  <c r="Y824" i="3"/>
  <c r="AA824" i="3" s="1"/>
  <c r="Z823" i="3"/>
  <c r="Y823" i="3"/>
  <c r="Z822" i="3"/>
  <c r="Y822" i="3"/>
  <c r="AA822" i="3" s="1"/>
  <c r="Z821" i="3"/>
  <c r="Y821" i="3"/>
  <c r="Z818" i="3"/>
  <c r="Y818" i="3"/>
  <c r="Z814" i="3"/>
  <c r="Y814" i="3"/>
  <c r="Z813" i="3"/>
  <c r="Y813" i="3"/>
  <c r="AA813" i="3" s="1"/>
  <c r="Z811" i="3"/>
  <c r="Y811" i="3"/>
  <c r="Z809" i="3"/>
  <c r="Y809" i="3"/>
  <c r="AA809" i="3" s="1"/>
  <c r="Z808" i="3"/>
  <c r="Y808" i="3"/>
  <c r="Z807" i="3"/>
  <c r="Y807" i="3"/>
  <c r="Z806" i="3"/>
  <c r="Y806" i="3"/>
  <c r="AA806" i="3" s="1"/>
  <c r="Z805" i="3"/>
  <c r="Y805" i="3"/>
  <c r="AA805" i="3" s="1"/>
  <c r="Z804" i="3"/>
  <c r="Y804" i="3"/>
  <c r="AA804" i="3" s="1"/>
  <c r="Z802" i="3"/>
  <c r="Y802" i="3"/>
  <c r="Z800" i="3"/>
  <c r="Y800" i="3"/>
  <c r="Z799" i="3"/>
  <c r="Y799" i="3"/>
  <c r="Z798" i="3"/>
  <c r="Y798" i="3"/>
  <c r="Z796" i="3"/>
  <c r="Y796" i="3"/>
  <c r="Z795" i="3"/>
  <c r="Y795" i="3"/>
  <c r="Z793" i="3"/>
  <c r="Y793" i="3"/>
  <c r="AA793" i="3" s="1"/>
  <c r="Z792" i="3"/>
  <c r="Y792" i="3"/>
  <c r="Z791" i="3"/>
  <c r="Y791" i="3"/>
  <c r="AA791" i="3" s="1"/>
  <c r="Z790" i="3"/>
  <c r="Y790" i="3"/>
  <c r="AA790" i="3" s="1"/>
  <c r="Z789" i="3"/>
  <c r="Y789" i="3"/>
  <c r="Z787" i="3"/>
  <c r="Y787" i="3"/>
  <c r="AA787" i="3" s="1"/>
  <c r="Z785" i="3"/>
  <c r="Y785" i="3"/>
  <c r="Z784" i="3"/>
  <c r="Y784" i="3"/>
  <c r="AA784" i="3" s="1"/>
  <c r="Z783" i="3"/>
  <c r="Y783" i="3"/>
  <c r="AA783" i="3" s="1"/>
  <c r="Z782" i="3"/>
  <c r="Y782" i="3"/>
  <c r="Z781" i="3"/>
  <c r="Y781" i="3"/>
  <c r="AA781" i="3" s="1"/>
  <c r="Z780" i="3"/>
  <c r="Y780" i="3"/>
  <c r="Z779" i="3"/>
  <c r="Y779" i="3"/>
  <c r="Z777" i="3"/>
  <c r="Y777" i="3"/>
  <c r="Z776" i="3"/>
  <c r="Y776" i="3"/>
  <c r="Z775" i="3"/>
  <c r="Y775" i="3"/>
  <c r="Z774" i="3"/>
  <c r="Y774" i="3"/>
  <c r="Z773" i="3"/>
  <c r="Y773" i="3"/>
  <c r="Z772" i="3"/>
  <c r="Y772" i="3"/>
  <c r="Z770" i="3"/>
  <c r="Y770" i="3"/>
  <c r="Z769" i="3"/>
  <c r="Y769" i="3"/>
  <c r="AA769" i="3" s="1"/>
  <c r="Z768" i="3"/>
  <c r="Y768" i="3"/>
  <c r="Z766" i="3"/>
  <c r="Y766" i="3"/>
  <c r="Z765" i="3"/>
  <c r="Y765" i="3"/>
  <c r="Z764" i="3"/>
  <c r="Y764" i="3"/>
  <c r="Z763" i="3"/>
  <c r="Y763" i="3"/>
  <c r="Z762" i="3"/>
  <c r="Y762" i="3"/>
  <c r="Z761" i="3"/>
  <c r="Y761" i="3"/>
  <c r="Z760" i="3"/>
  <c r="Y760" i="3"/>
  <c r="Z759" i="3"/>
  <c r="Y759" i="3"/>
  <c r="Z758" i="3"/>
  <c r="Y758" i="3"/>
  <c r="Z757" i="3"/>
  <c r="Y757" i="3"/>
  <c r="Z755" i="3"/>
  <c r="Y755" i="3"/>
  <c r="AA755" i="3" s="1"/>
  <c r="AB755" i="3" s="1"/>
  <c r="AC755" i="3" s="1"/>
  <c r="AD755" i="3" s="1"/>
  <c r="Z754" i="3"/>
  <c r="Y754" i="3"/>
  <c r="Z752" i="3"/>
  <c r="Y752" i="3"/>
  <c r="Z751" i="3"/>
  <c r="Y751" i="3"/>
  <c r="Z750" i="3"/>
  <c r="Y750" i="3"/>
  <c r="Z749" i="3"/>
  <c r="Y749" i="3"/>
  <c r="Z748" i="3"/>
  <c r="Y748" i="3"/>
  <c r="Z747" i="3"/>
  <c r="Y747" i="3"/>
  <c r="Z746" i="3"/>
  <c r="Y746" i="3"/>
  <c r="Z745" i="3"/>
  <c r="Y745" i="3"/>
  <c r="Z744" i="3"/>
  <c r="Y744" i="3"/>
  <c r="Z743" i="3"/>
  <c r="Y743" i="3"/>
  <c r="Z742" i="3"/>
  <c r="Y742" i="3"/>
  <c r="Z741" i="3"/>
  <c r="Y741" i="3"/>
  <c r="Z739" i="3"/>
  <c r="Y739" i="3"/>
  <c r="AA739" i="3" s="1"/>
  <c r="Z737" i="3"/>
  <c r="Y737" i="3"/>
  <c r="Z736" i="3"/>
  <c r="Y736" i="3"/>
  <c r="Z735" i="3"/>
  <c r="Y735" i="3"/>
  <c r="Z734" i="3"/>
  <c r="Y734" i="3"/>
  <c r="Z733" i="3"/>
  <c r="Y733" i="3"/>
  <c r="Z732" i="3"/>
  <c r="Y732" i="3"/>
  <c r="Z731" i="3"/>
  <c r="Y731" i="3"/>
  <c r="AA731" i="3" s="1"/>
  <c r="Z730" i="3"/>
  <c r="Y730" i="3"/>
  <c r="Z729" i="3"/>
  <c r="Y729" i="3"/>
  <c r="Z728" i="3"/>
  <c r="Y728" i="3"/>
  <c r="AA728" i="3" s="1"/>
  <c r="AB728" i="3" s="1"/>
  <c r="AC728" i="3" s="1"/>
  <c r="AD728" i="3" s="1"/>
  <c r="Z727" i="3"/>
  <c r="Y727" i="3"/>
  <c r="Z726" i="3"/>
  <c r="Y726" i="3"/>
  <c r="Z724" i="3"/>
  <c r="Y724" i="3"/>
  <c r="Z721" i="3"/>
  <c r="Y721" i="3"/>
  <c r="AA721" i="3" s="1"/>
  <c r="Z720" i="3"/>
  <c r="Y720" i="3"/>
  <c r="Z719" i="3"/>
  <c r="Y719" i="3"/>
  <c r="Z718" i="3"/>
  <c r="Y718" i="3"/>
  <c r="Z717" i="3"/>
  <c r="Y717" i="3"/>
  <c r="Z716" i="3"/>
  <c r="Y716" i="3"/>
  <c r="Z715" i="3"/>
  <c r="Y715" i="3"/>
  <c r="AA715" i="3" s="1"/>
  <c r="Z714" i="3"/>
  <c r="Y714" i="3"/>
  <c r="AA714" i="3" s="1"/>
  <c r="Z713" i="3"/>
  <c r="Y713" i="3"/>
  <c r="Z712" i="3"/>
  <c r="Y712" i="3"/>
  <c r="AA712" i="3" s="1"/>
  <c r="Z711" i="3"/>
  <c r="Y711" i="3"/>
  <c r="Z709" i="3"/>
  <c r="Y709" i="3"/>
  <c r="Z706" i="3"/>
  <c r="Y706" i="3"/>
  <c r="Z705" i="3"/>
  <c r="Y705" i="3"/>
  <c r="AA705" i="3" s="1"/>
  <c r="Z703" i="3"/>
  <c r="Y703" i="3"/>
  <c r="Z702" i="3"/>
  <c r="Y702" i="3"/>
  <c r="Z700" i="3"/>
  <c r="Y700" i="3"/>
  <c r="AA700" i="3" s="1"/>
  <c r="Z698" i="3"/>
  <c r="Y698" i="3"/>
  <c r="Z697" i="3"/>
  <c r="Y697" i="3"/>
  <c r="AA697" i="3" s="1"/>
  <c r="Z696" i="3"/>
  <c r="Y696" i="3"/>
  <c r="AA696" i="3" s="1"/>
  <c r="X684" i="3"/>
  <c r="Y684" i="3" s="1"/>
  <c r="AQ684" i="3"/>
  <c r="Z677" i="3"/>
  <c r="Y677" i="3"/>
  <c r="AA677" i="3" s="1"/>
  <c r="Z676" i="3"/>
  <c r="Y676" i="3"/>
  <c r="Z675" i="3"/>
  <c r="Y675" i="3"/>
  <c r="AA675" i="3" s="1"/>
  <c r="Z674" i="3"/>
  <c r="Y674" i="3"/>
  <c r="Z673" i="3"/>
  <c r="Y673" i="3"/>
  <c r="Z671" i="3"/>
  <c r="Y671" i="3"/>
  <c r="AA671" i="3" s="1"/>
  <c r="Z668" i="3"/>
  <c r="Y668" i="3"/>
  <c r="Z665" i="3"/>
  <c r="Y665" i="3"/>
  <c r="Z664" i="3"/>
  <c r="Y664" i="3"/>
  <c r="AA664" i="3" s="1"/>
  <c r="AB664" i="3" s="1"/>
  <c r="Z661" i="3"/>
  <c r="Y661" i="3"/>
  <c r="Z660" i="3"/>
  <c r="Y660" i="3"/>
  <c r="AA660" i="3" s="1"/>
  <c r="Z655" i="3"/>
  <c r="Y655" i="3"/>
  <c r="Z652" i="3"/>
  <c r="Y652" i="3"/>
  <c r="Z651" i="3"/>
  <c r="Y651" i="3"/>
  <c r="Z650" i="3"/>
  <c r="Y650" i="3"/>
  <c r="AF646" i="3"/>
  <c r="AE646" i="3" s="1"/>
  <c r="V646" i="3"/>
  <c r="AF639" i="3"/>
  <c r="AE639" i="3" s="1"/>
  <c r="V639" i="3"/>
  <c r="X639" i="3"/>
  <c r="Y639" i="3" s="1"/>
  <c r="Z630" i="3"/>
  <c r="Y630" i="3"/>
  <c r="AA630" i="3" s="1"/>
  <c r="AB630" i="3" s="1"/>
  <c r="Z625" i="3"/>
  <c r="Y625" i="3"/>
  <c r="Z623" i="3"/>
  <c r="Y623" i="3"/>
  <c r="AA623" i="3" s="1"/>
  <c r="AB623" i="3" s="1"/>
  <c r="AC623" i="3" s="1"/>
  <c r="Z619" i="3"/>
  <c r="Y619" i="3"/>
  <c r="Z604" i="3"/>
  <c r="Y604" i="3"/>
  <c r="Z601" i="3"/>
  <c r="Y601" i="3"/>
  <c r="Z596" i="3"/>
  <c r="Y596" i="3"/>
  <c r="AA596" i="3" s="1"/>
  <c r="AB596" i="3" s="1"/>
  <c r="AC596" i="3" s="1"/>
  <c r="Z592" i="3"/>
  <c r="Y592" i="3"/>
  <c r="AA592" i="3" s="1"/>
  <c r="AB592" i="3" s="1"/>
  <c r="AC592" i="3" s="1"/>
  <c r="Z591" i="3"/>
  <c r="Y591" i="3"/>
  <c r="Z589" i="3"/>
  <c r="Y589" i="3"/>
  <c r="AA589" i="3" s="1"/>
  <c r="AB589" i="3" s="1"/>
  <c r="AC589" i="3" s="1"/>
  <c r="Z586" i="3"/>
  <c r="Y586" i="3"/>
  <c r="Z585" i="3"/>
  <c r="Y585" i="3"/>
  <c r="Z584" i="3"/>
  <c r="Y584" i="3"/>
  <c r="Z578" i="3"/>
  <c r="Y578" i="3"/>
  <c r="Z577" i="3"/>
  <c r="Y577" i="3"/>
  <c r="Z573" i="3"/>
  <c r="Y573" i="3"/>
  <c r="AA573" i="3" s="1"/>
  <c r="AB573" i="3" s="1"/>
  <c r="Z572" i="3"/>
  <c r="Y572" i="3"/>
  <c r="AA572" i="3" s="1"/>
  <c r="AB572" i="3" s="1"/>
  <c r="Z565" i="3"/>
  <c r="Y565" i="3"/>
  <c r="Z563" i="3"/>
  <c r="Y563" i="3"/>
  <c r="AA563" i="3" s="1"/>
  <c r="Z560" i="3"/>
  <c r="Y560" i="3"/>
  <c r="Z555" i="3"/>
  <c r="Y555" i="3"/>
  <c r="Z553" i="3"/>
  <c r="Y553" i="3"/>
  <c r="AF549" i="3"/>
  <c r="AE549" i="3" s="1"/>
  <c r="V549" i="3"/>
  <c r="Z548" i="3"/>
  <c r="Y548" i="3"/>
  <c r="AA548" i="3" s="1"/>
  <c r="Z546" i="3"/>
  <c r="Y546" i="3"/>
  <c r="Z545" i="3"/>
  <c r="Y545" i="3"/>
  <c r="Z543" i="3"/>
  <c r="Y543" i="3"/>
  <c r="AF542" i="3"/>
  <c r="AE542" i="3" s="1"/>
  <c r="AQ542" i="3"/>
  <c r="AS542" i="3" s="1"/>
  <c r="V542" i="3"/>
  <c r="Z540" i="3"/>
  <c r="Y540" i="3"/>
  <c r="AA540" i="3" s="1"/>
  <c r="Z535" i="3"/>
  <c r="Y535" i="3"/>
  <c r="AA535" i="3" s="1"/>
  <c r="Z533" i="3"/>
  <c r="Y533" i="3"/>
  <c r="AA533" i="3" s="1"/>
  <c r="Z532" i="3"/>
  <c r="Y532" i="3"/>
  <c r="AA532" i="3" s="1"/>
  <c r="AB532" i="3" s="1"/>
  <c r="AC532" i="3" s="1"/>
  <c r="Z531" i="3"/>
  <c r="Y531" i="3"/>
  <c r="AA531" i="3" s="1"/>
  <c r="Z530" i="3"/>
  <c r="Y530" i="3"/>
  <c r="AA530" i="3" s="1"/>
  <c r="Z529" i="3"/>
  <c r="Y529" i="3"/>
  <c r="Z527" i="3"/>
  <c r="Y527" i="3"/>
  <c r="Z526" i="3"/>
  <c r="Y526" i="3"/>
  <c r="Z525" i="3"/>
  <c r="Y525" i="3"/>
  <c r="AA525" i="3" s="1"/>
  <c r="Z524" i="3"/>
  <c r="Y524" i="3"/>
  <c r="Z522" i="3"/>
  <c r="Y522" i="3"/>
  <c r="AA522" i="3" s="1"/>
  <c r="Z521" i="3"/>
  <c r="Y521" i="3"/>
  <c r="AA521" i="3" s="1"/>
  <c r="Z520" i="3"/>
  <c r="Y520" i="3"/>
  <c r="AA520" i="3" s="1"/>
  <c r="Z518" i="3"/>
  <c r="Y518" i="3"/>
  <c r="AA518" i="3" s="1"/>
  <c r="Z517" i="3"/>
  <c r="Y517" i="3"/>
  <c r="AA517" i="3" s="1"/>
  <c r="Z516" i="3"/>
  <c r="Y516" i="3"/>
  <c r="AA516" i="3" s="1"/>
  <c r="Z515" i="3"/>
  <c r="Y515" i="3"/>
  <c r="AA515" i="3" s="1"/>
  <c r="Z514" i="3"/>
  <c r="Y514" i="3"/>
  <c r="AA514" i="3" s="1"/>
  <c r="Z513" i="3"/>
  <c r="Y513" i="3"/>
  <c r="AA513" i="3" s="1"/>
  <c r="Z512" i="3"/>
  <c r="Y512" i="3"/>
  <c r="Z511" i="3"/>
  <c r="Y511" i="3"/>
  <c r="Z510" i="3"/>
  <c r="Y510" i="3"/>
  <c r="Z508" i="3"/>
  <c r="Y508" i="3"/>
  <c r="Z507" i="3"/>
  <c r="Y507" i="3"/>
  <c r="Z505" i="3"/>
  <c r="Y505" i="3"/>
  <c r="Z502" i="3"/>
  <c r="Y502" i="3"/>
  <c r="Z500" i="3"/>
  <c r="Y500" i="3"/>
  <c r="Z499" i="3"/>
  <c r="Y499" i="3"/>
  <c r="Z498" i="3"/>
  <c r="Y498" i="3"/>
  <c r="Z497" i="3"/>
  <c r="Y497" i="3"/>
  <c r="Z496" i="3"/>
  <c r="Y496" i="3"/>
  <c r="AA496" i="3" s="1"/>
  <c r="Z494" i="3"/>
  <c r="Y494" i="3"/>
  <c r="AA494" i="3" s="1"/>
  <c r="Z493" i="3"/>
  <c r="Y493" i="3"/>
  <c r="AA493" i="3" s="1"/>
  <c r="Z492" i="3"/>
  <c r="Y492" i="3"/>
  <c r="Z490" i="3"/>
  <c r="Y490" i="3"/>
  <c r="Z485" i="3"/>
  <c r="Y485" i="3"/>
  <c r="Z484" i="3"/>
  <c r="Y484" i="3"/>
  <c r="AA484" i="3" s="1"/>
  <c r="Z482" i="3"/>
  <c r="Y482" i="3"/>
  <c r="AA482" i="3" s="1"/>
  <c r="Z481" i="3"/>
  <c r="Y481" i="3"/>
  <c r="AA481" i="3" s="1"/>
  <c r="Z480" i="3"/>
  <c r="Y480" i="3"/>
  <c r="Z479" i="3"/>
  <c r="Y479" i="3"/>
  <c r="Z477" i="3"/>
  <c r="Y477" i="3"/>
  <c r="AA477" i="3" s="1"/>
  <c r="Z473" i="3"/>
  <c r="Y473" i="3"/>
  <c r="AA473" i="3" s="1"/>
  <c r="AB473" i="3" s="1"/>
  <c r="Z472" i="3"/>
  <c r="Y472" i="3"/>
  <c r="AA472" i="3" s="1"/>
  <c r="AB472" i="3" s="1"/>
  <c r="Z471" i="3"/>
  <c r="Y471" i="3"/>
  <c r="AA471" i="3" s="1"/>
  <c r="AB471" i="3" s="1"/>
  <c r="Z467" i="3"/>
  <c r="Y467" i="3"/>
  <c r="Z466" i="3"/>
  <c r="Y466" i="3"/>
  <c r="AA466" i="3" s="1"/>
  <c r="AB466" i="3" s="1"/>
  <c r="Z464" i="3"/>
  <c r="Y464" i="3"/>
  <c r="AA464" i="3" s="1"/>
  <c r="Z460" i="3"/>
  <c r="Y460" i="3"/>
  <c r="AA460" i="3" s="1"/>
  <c r="AB460" i="3" s="1"/>
  <c r="Z458" i="3"/>
  <c r="Y458" i="3"/>
  <c r="Z457" i="3"/>
  <c r="Y457" i="3"/>
  <c r="Z454" i="3"/>
  <c r="Y454" i="3"/>
  <c r="Z453" i="3"/>
  <c r="Y453" i="3"/>
  <c r="Z452" i="3"/>
  <c r="Y452" i="3"/>
  <c r="Z445" i="3"/>
  <c r="Y445" i="3"/>
  <c r="Z444" i="3"/>
  <c r="Y444" i="3"/>
  <c r="Z440" i="3"/>
  <c r="Y440" i="3"/>
  <c r="AA440" i="3" s="1"/>
  <c r="Z437" i="3"/>
  <c r="Y437" i="3"/>
  <c r="Z434" i="3"/>
  <c r="Y434" i="3"/>
  <c r="AF431" i="3"/>
  <c r="AE431" i="3" s="1"/>
  <c r="V431" i="3"/>
  <c r="Z428" i="3"/>
  <c r="Y428" i="3"/>
  <c r="AF424" i="3"/>
  <c r="AE424" i="3" s="1"/>
  <c r="V424" i="3"/>
  <c r="Z421" i="3"/>
  <c r="Y421" i="3"/>
  <c r="AA421" i="3" s="1"/>
  <c r="AB421" i="3" s="1"/>
  <c r="AC421" i="3" s="1"/>
  <c r="AD421" i="3" s="1"/>
  <c r="Z417" i="3"/>
  <c r="Y417" i="3"/>
  <c r="Z416" i="3"/>
  <c r="Y416" i="3"/>
  <c r="Z414" i="3"/>
  <c r="Y414" i="3"/>
  <c r="Z411" i="3"/>
  <c r="Y411" i="3"/>
  <c r="AA411" i="3" s="1"/>
  <c r="Z408" i="3"/>
  <c r="Y408" i="3"/>
  <c r="AA408" i="3" s="1"/>
  <c r="Z404" i="3"/>
  <c r="Y404" i="3"/>
  <c r="Z403" i="3"/>
  <c r="Y403" i="3"/>
  <c r="Z398" i="3"/>
  <c r="Y398" i="3"/>
  <c r="AA398" i="3" s="1"/>
  <c r="Z386" i="3"/>
  <c r="Y386" i="3"/>
  <c r="Z381" i="3"/>
  <c r="Y381" i="3"/>
  <c r="X378" i="3"/>
  <c r="Y378" i="3" s="1"/>
  <c r="AQ378" i="3"/>
  <c r="Z370" i="3"/>
  <c r="Y370" i="3"/>
  <c r="Z369" i="3"/>
  <c r="Y369" i="3"/>
  <c r="Z366" i="3"/>
  <c r="Y366" i="3"/>
  <c r="Z365" i="3"/>
  <c r="Y365" i="3"/>
  <c r="AA365" i="3" s="1"/>
  <c r="AB365" i="3" s="1"/>
  <c r="AC365" i="3" s="1"/>
  <c r="AD365" i="3" s="1"/>
  <c r="AF357" i="3"/>
  <c r="AE357" i="3" s="1"/>
  <c r="V357" i="3"/>
  <c r="Z352" i="3"/>
  <c r="Y352" i="3"/>
  <c r="AF344" i="3"/>
  <c r="AE344" i="3" s="1"/>
  <c r="V344" i="3"/>
  <c r="Z344" i="3"/>
  <c r="Y344" i="3"/>
  <c r="AA344" i="3" s="1"/>
  <c r="Z337" i="3"/>
  <c r="Y337" i="3"/>
  <c r="Z336" i="3"/>
  <c r="Y336" i="3"/>
  <c r="AA336" i="3" s="1"/>
  <c r="AB336" i="3" s="1"/>
  <c r="AF335" i="3"/>
  <c r="AE335" i="3" s="1"/>
  <c r="V335" i="3"/>
  <c r="AF331" i="3"/>
  <c r="AE331" i="3" s="1"/>
  <c r="V331" i="3"/>
  <c r="Z329" i="3"/>
  <c r="Y329" i="3"/>
  <c r="AA329" i="3" s="1"/>
  <c r="Z327" i="3"/>
  <c r="Y327" i="3"/>
  <c r="Z326" i="3"/>
  <c r="Y326" i="3"/>
  <c r="Z325" i="3"/>
  <c r="Y325" i="3"/>
  <c r="AA325" i="3" s="1"/>
  <c r="AB325" i="3" s="1"/>
  <c r="Z324" i="3"/>
  <c r="Y324" i="3"/>
  <c r="Z319" i="3"/>
  <c r="Y319" i="3"/>
  <c r="AA319" i="3" s="1"/>
  <c r="Z317" i="3"/>
  <c r="Y317" i="3"/>
  <c r="Z316" i="3"/>
  <c r="Y316" i="3"/>
  <c r="Z312" i="3"/>
  <c r="Y312" i="3"/>
  <c r="AA312" i="3" s="1"/>
  <c r="AB312" i="3" s="1"/>
  <c r="Z311" i="3"/>
  <c r="Y311" i="3"/>
  <c r="AA311" i="3" s="1"/>
  <c r="Z310" i="3"/>
  <c r="Y310" i="3"/>
  <c r="AA310" i="3" s="1"/>
  <c r="AB310" i="3" s="1"/>
  <c r="Z299" i="3"/>
  <c r="Y299" i="3"/>
  <c r="Z298" i="3"/>
  <c r="Y298" i="3"/>
  <c r="Z297" i="3"/>
  <c r="Y297" i="3"/>
  <c r="Z295" i="3"/>
  <c r="Y295" i="3"/>
  <c r="Z294" i="3"/>
  <c r="Y294" i="3"/>
  <c r="Z289" i="3"/>
  <c r="Y289" i="3"/>
  <c r="Z288" i="3"/>
  <c r="Y288" i="3"/>
  <c r="Z282" i="3"/>
  <c r="Y282" i="3"/>
  <c r="Z280" i="3"/>
  <c r="Y280" i="3"/>
  <c r="Z279" i="3"/>
  <c r="Y279" i="3"/>
  <c r="Z278" i="3"/>
  <c r="Y278" i="3"/>
  <c r="Z277" i="3"/>
  <c r="Y277" i="3"/>
  <c r="Z271" i="3"/>
  <c r="Y271" i="3"/>
  <c r="AF267" i="3"/>
  <c r="AE267" i="3" s="1"/>
  <c r="AQ267" i="3"/>
  <c r="Z265" i="3"/>
  <c r="Y265" i="3"/>
  <c r="Z262" i="3"/>
  <c r="Y262" i="3"/>
  <c r="Z257" i="3"/>
  <c r="Y257" i="3"/>
  <c r="Z253" i="3"/>
  <c r="Y253" i="3"/>
  <c r="Z252" i="3"/>
  <c r="Y252" i="3"/>
  <c r="Z251" i="3"/>
  <c r="Y251" i="3"/>
  <c r="Z250" i="3"/>
  <c r="Y250" i="3"/>
  <c r="Z247" i="3"/>
  <c r="Y247" i="3"/>
  <c r="AA247" i="3" s="1"/>
  <c r="AB247" i="3" s="1"/>
  <c r="Z240" i="3"/>
  <c r="Y240" i="3"/>
  <c r="Z235" i="3"/>
  <c r="Y235" i="3"/>
  <c r="Z234" i="3"/>
  <c r="Y234" i="3"/>
  <c r="Z232" i="3"/>
  <c r="Y232" i="3"/>
  <c r="Z229" i="3"/>
  <c r="Y229" i="3"/>
  <c r="Z227" i="3"/>
  <c r="Y227" i="3"/>
  <c r="Z226" i="3"/>
  <c r="Y226" i="3"/>
  <c r="Z224" i="3"/>
  <c r="Y224" i="3"/>
  <c r="Z219" i="3"/>
  <c r="Y219" i="3"/>
  <c r="Z218" i="3"/>
  <c r="Y218" i="3"/>
  <c r="Z213" i="3"/>
  <c r="Y213" i="3"/>
  <c r="Z208" i="3"/>
  <c r="Y208" i="3"/>
  <c r="Z207" i="3"/>
  <c r="Y207" i="3"/>
  <c r="Z205" i="3"/>
  <c r="Y205" i="3"/>
  <c r="Z199" i="3"/>
  <c r="Y199" i="3"/>
  <c r="Z196" i="3"/>
  <c r="Y196" i="3"/>
  <c r="Z194" i="3"/>
  <c r="Y194" i="3"/>
  <c r="Z193" i="3"/>
  <c r="Y193" i="3"/>
  <c r="Z192" i="3"/>
  <c r="Y192" i="3"/>
  <c r="Z191" i="3"/>
  <c r="Y191" i="3"/>
  <c r="Z188" i="3"/>
  <c r="Y188" i="3"/>
  <c r="Z186" i="3"/>
  <c r="Y186" i="3"/>
  <c r="Z183" i="3"/>
  <c r="Y183" i="3"/>
  <c r="AF180" i="3"/>
  <c r="AE180" i="3" s="1"/>
  <c r="V180" i="3"/>
  <c r="Z180" i="3"/>
  <c r="Y180" i="3"/>
  <c r="Z178" i="3"/>
  <c r="Y178" i="3"/>
  <c r="Z177" i="3"/>
  <c r="Y177" i="3"/>
  <c r="Z176" i="3"/>
  <c r="Y176" i="3"/>
  <c r="Z173" i="3"/>
  <c r="Y173" i="3"/>
  <c r="Z171" i="3"/>
  <c r="Y171" i="3"/>
  <c r="Z170" i="3"/>
  <c r="Y170" i="3"/>
  <c r="Z163" i="3"/>
  <c r="Y163" i="3"/>
  <c r="AA163" i="3" s="1"/>
  <c r="AB163" i="3" s="1"/>
  <c r="Z162" i="3"/>
  <c r="Y162" i="3"/>
  <c r="Z159" i="3"/>
  <c r="Y159" i="3"/>
  <c r="AA159" i="3" s="1"/>
  <c r="Z158" i="3"/>
  <c r="Y158" i="3"/>
  <c r="Z153" i="3"/>
  <c r="Y153" i="3"/>
  <c r="Z150" i="3"/>
  <c r="Y150" i="3"/>
  <c r="Z149" i="3"/>
  <c r="Y149" i="3"/>
  <c r="Z147" i="3"/>
  <c r="Y147" i="3"/>
  <c r="Z145" i="3"/>
  <c r="Y145" i="3"/>
  <c r="Z143" i="3"/>
  <c r="Y143" i="3"/>
  <c r="Z142" i="3"/>
  <c r="Y142" i="3"/>
  <c r="Z138" i="3"/>
  <c r="Y138" i="3"/>
  <c r="AA138" i="3" s="1"/>
  <c r="AB138" i="3" s="1"/>
  <c r="Z136" i="3"/>
  <c r="Y136" i="3"/>
  <c r="AG122" i="3"/>
  <c r="AD122" i="3"/>
  <c r="AG118" i="3"/>
  <c r="AD118" i="3"/>
  <c r="AG117" i="3"/>
  <c r="AD117" i="3"/>
  <c r="AG114" i="3"/>
  <c r="AD114" i="3"/>
  <c r="AG29" i="3"/>
  <c r="AD29" i="3"/>
  <c r="AG8" i="3"/>
  <c r="AD8" i="3"/>
  <c r="AG109" i="3"/>
  <c r="AD109" i="3"/>
  <c r="AG65" i="3"/>
  <c r="AD65" i="3"/>
  <c r="AG102" i="3"/>
  <c r="AD102" i="3"/>
  <c r="AG28" i="3"/>
  <c r="AD28" i="3"/>
  <c r="AG125" i="3"/>
  <c r="AG12" i="3"/>
  <c r="AG30" i="3"/>
  <c r="AD30" i="3"/>
  <c r="AH1711" i="3"/>
  <c r="AD1711" i="3"/>
  <c r="AG100" i="3"/>
  <c r="AD100" i="3"/>
  <c r="AG98" i="3"/>
  <c r="AD98" i="3"/>
  <c r="AG92" i="3"/>
  <c r="AD92" i="3"/>
  <c r="AD89" i="3"/>
  <c r="AG89" i="3"/>
  <c r="AG73" i="3"/>
  <c r="AD73" i="3"/>
  <c r="AG67" i="3"/>
  <c r="AD67" i="3"/>
  <c r="AG55" i="3"/>
  <c r="AD55" i="3"/>
  <c r="AG52" i="3"/>
  <c r="AD52" i="3"/>
  <c r="AG43" i="3"/>
  <c r="AD43" i="3"/>
  <c r="AG42" i="3"/>
  <c r="AD42" i="3"/>
  <c r="AG34" i="3"/>
  <c r="AD34" i="3"/>
  <c r="AG33" i="3"/>
  <c r="AD33" i="3"/>
  <c r="AG20" i="3"/>
  <c r="AD20" i="3"/>
  <c r="AG14" i="3"/>
  <c r="AD14" i="3"/>
  <c r="AG6" i="3"/>
  <c r="AD6" i="3"/>
  <c r="AG5" i="3"/>
  <c r="AD5" i="3"/>
  <c r="AG93" i="3"/>
  <c r="AD93" i="3"/>
  <c r="AR1074" i="3"/>
  <c r="AS1074" i="3"/>
  <c r="AT1074" i="3" s="1"/>
  <c r="AR1710" i="3"/>
  <c r="AS1710" i="3"/>
  <c r="AT1710" i="3" s="1"/>
  <c r="AR1707" i="3"/>
  <c r="AS1707" i="3"/>
  <c r="AT1707" i="3" s="1"/>
  <c r="AR1706" i="3"/>
  <c r="AS1706" i="3"/>
  <c r="AT1706" i="3" s="1"/>
  <c r="AA1705" i="3"/>
  <c r="AR1705" i="3"/>
  <c r="AS1705" i="3"/>
  <c r="AT1705" i="3" s="1"/>
  <c r="AR1701" i="3"/>
  <c r="AS1701" i="3"/>
  <c r="AT1701" i="3" s="1"/>
  <c r="AR1700" i="3"/>
  <c r="AS1700" i="3"/>
  <c r="AT1700" i="3" s="1"/>
  <c r="AR1699" i="3"/>
  <c r="AS1699" i="3"/>
  <c r="AT1699" i="3" s="1"/>
  <c r="AR1698" i="3"/>
  <c r="AS1698" i="3"/>
  <c r="AT1698" i="3" s="1"/>
  <c r="AR1697" i="3"/>
  <c r="AS1697" i="3"/>
  <c r="AT1697" i="3" s="1"/>
  <c r="AR1696" i="3"/>
  <c r="AS1696" i="3"/>
  <c r="AT1696" i="3" s="1"/>
  <c r="AR1695" i="3"/>
  <c r="AS1695" i="3"/>
  <c r="AT1695" i="3" s="1"/>
  <c r="AR1694" i="3"/>
  <c r="AS1694" i="3"/>
  <c r="AT1694" i="3" s="1"/>
  <c r="AR1693" i="3"/>
  <c r="AS1693" i="3"/>
  <c r="AT1693" i="3" s="1"/>
  <c r="AR1692" i="3"/>
  <c r="AS1692" i="3"/>
  <c r="AT1692" i="3" s="1"/>
  <c r="AR1691" i="3"/>
  <c r="AS1691" i="3"/>
  <c r="AT1691" i="3" s="1"/>
  <c r="AR1688" i="3"/>
  <c r="AS1688" i="3"/>
  <c r="AT1688" i="3" s="1"/>
  <c r="AR1686" i="3"/>
  <c r="AS1686" i="3"/>
  <c r="AT1686" i="3" s="1"/>
  <c r="AR1682" i="3"/>
  <c r="AS1682" i="3"/>
  <c r="AT1682" i="3" s="1"/>
  <c r="AR1681" i="3"/>
  <c r="AS1681" i="3"/>
  <c r="AT1681" i="3" s="1"/>
  <c r="AR1680" i="3"/>
  <c r="AS1680" i="3"/>
  <c r="AT1680" i="3" s="1"/>
  <c r="AR1679" i="3"/>
  <c r="AS1679" i="3"/>
  <c r="AT1679" i="3" s="1"/>
  <c r="AR1678" i="3"/>
  <c r="AS1678" i="3"/>
  <c r="AT1678" i="3" s="1"/>
  <c r="AR1677" i="3"/>
  <c r="AS1677" i="3"/>
  <c r="AT1677" i="3" s="1"/>
  <c r="AR1676" i="3"/>
  <c r="AS1676" i="3"/>
  <c r="AT1676" i="3" s="1"/>
  <c r="AR1674" i="3"/>
  <c r="AS1674" i="3"/>
  <c r="AT1674" i="3" s="1"/>
  <c r="AR1672" i="3"/>
  <c r="AS1672" i="3"/>
  <c r="AT1672" i="3" s="1"/>
  <c r="AR1668" i="3"/>
  <c r="AS1668" i="3"/>
  <c r="AT1668" i="3" s="1"/>
  <c r="AR1667" i="3"/>
  <c r="AS1667" i="3"/>
  <c r="AT1667" i="3" s="1"/>
  <c r="AR1666" i="3"/>
  <c r="AS1666" i="3"/>
  <c r="AT1666" i="3" s="1"/>
  <c r="AR1665" i="3"/>
  <c r="AS1665" i="3"/>
  <c r="AT1665" i="3" s="1"/>
  <c r="AR1664" i="3"/>
  <c r="AS1664" i="3"/>
  <c r="AT1664" i="3" s="1"/>
  <c r="AR1662" i="3"/>
  <c r="AS1662" i="3"/>
  <c r="AT1662" i="3" s="1"/>
  <c r="AR1660" i="3"/>
  <c r="AS1660" i="3"/>
  <c r="AT1660" i="3" s="1"/>
  <c r="AR1658" i="3"/>
  <c r="AS1658" i="3"/>
  <c r="AT1658" i="3" s="1"/>
  <c r="AR1656" i="3"/>
  <c r="AS1656" i="3"/>
  <c r="AT1656" i="3" s="1"/>
  <c r="AR1654" i="3"/>
  <c r="AS1654" i="3"/>
  <c r="AT1654" i="3" s="1"/>
  <c r="AR1653" i="3"/>
  <c r="AS1653" i="3"/>
  <c r="AT1653" i="3" s="1"/>
  <c r="AR1652" i="3"/>
  <c r="AS1652" i="3"/>
  <c r="AT1652" i="3" s="1"/>
  <c r="AR1651" i="3"/>
  <c r="AS1651" i="3"/>
  <c r="AT1651" i="3" s="1"/>
  <c r="AR1650" i="3"/>
  <c r="AS1650" i="3"/>
  <c r="AT1650" i="3" s="1"/>
  <c r="AR1648" i="3"/>
  <c r="AS1648" i="3"/>
  <c r="AT1648" i="3" s="1"/>
  <c r="AR1645" i="3"/>
  <c r="AS1645" i="3"/>
  <c r="AT1645" i="3" s="1"/>
  <c r="AR1643" i="3"/>
  <c r="AS1643" i="3"/>
  <c r="AT1643" i="3" s="1"/>
  <c r="AR1641" i="3"/>
  <c r="AS1641" i="3"/>
  <c r="AT1641" i="3" s="1"/>
  <c r="AR1639" i="3"/>
  <c r="AS1639" i="3"/>
  <c r="AT1639" i="3" s="1"/>
  <c r="AR1638" i="3"/>
  <c r="AS1638" i="3"/>
  <c r="AT1638" i="3" s="1"/>
  <c r="AS1637" i="3"/>
  <c r="AT1637" i="3" s="1"/>
  <c r="AR1637" i="3"/>
  <c r="AR1636" i="3"/>
  <c r="AS1636" i="3"/>
  <c r="AT1636" i="3" s="1"/>
  <c r="AR1635" i="3"/>
  <c r="AS1635" i="3"/>
  <c r="AT1635" i="3" s="1"/>
  <c r="AS1631" i="3"/>
  <c r="AT1631" i="3" s="1"/>
  <c r="Z1631" i="3" s="1"/>
  <c r="AR1630" i="3"/>
  <c r="AS1630" i="3"/>
  <c r="AT1630" i="3" s="1"/>
  <c r="AR1629" i="3"/>
  <c r="AS1629" i="3"/>
  <c r="AT1629" i="3" s="1"/>
  <c r="AR1628" i="3"/>
  <c r="AS1628" i="3"/>
  <c r="AT1628" i="3" s="1"/>
  <c r="AS1627" i="3"/>
  <c r="AT1627" i="3" s="1"/>
  <c r="Z1627" i="3" s="1"/>
  <c r="AR1624" i="3"/>
  <c r="AS1624" i="3"/>
  <c r="AT1624" i="3" s="1"/>
  <c r="AR1623" i="3"/>
  <c r="AS1623" i="3"/>
  <c r="AT1623" i="3" s="1"/>
  <c r="AR1622" i="3"/>
  <c r="AS1622" i="3"/>
  <c r="AT1622" i="3" s="1"/>
  <c r="AS1621" i="3"/>
  <c r="AT1621" i="3" s="1"/>
  <c r="AR1621" i="3"/>
  <c r="AR1620" i="3"/>
  <c r="AS1620" i="3"/>
  <c r="AT1620" i="3" s="1"/>
  <c r="AR1619" i="3"/>
  <c r="AS1619" i="3"/>
  <c r="AT1619" i="3" s="1"/>
  <c r="AR1618" i="3"/>
  <c r="AS1618" i="3"/>
  <c r="AT1618" i="3" s="1"/>
  <c r="AR1617" i="3"/>
  <c r="AS1617" i="3"/>
  <c r="AT1617" i="3" s="1"/>
  <c r="AR1616" i="3"/>
  <c r="AS1616" i="3"/>
  <c r="AT1616" i="3" s="1"/>
  <c r="AS1615" i="3"/>
  <c r="AS1614" i="3"/>
  <c r="AT1614" i="3" s="1"/>
  <c r="Z1614" i="3" s="1"/>
  <c r="AR1612" i="3"/>
  <c r="AS1612" i="3"/>
  <c r="AT1612" i="3"/>
  <c r="AR1610" i="3"/>
  <c r="AS1610" i="3"/>
  <c r="AT1610" i="3" s="1"/>
  <c r="AR1608" i="3"/>
  <c r="AS1608" i="3"/>
  <c r="AT1608" i="3" s="1"/>
  <c r="AR1606" i="3"/>
  <c r="AS1606" i="3"/>
  <c r="AT1606" i="3" s="1"/>
  <c r="AR1605" i="3"/>
  <c r="AS1605" i="3"/>
  <c r="AT1605" i="3" s="1"/>
  <c r="AR1604" i="3"/>
  <c r="AS1604" i="3"/>
  <c r="AT1604" i="3" s="1"/>
  <c r="AR1603" i="3"/>
  <c r="AS1603" i="3"/>
  <c r="AT1603" i="3" s="1"/>
  <c r="AR1602" i="3"/>
  <c r="AS1602" i="3"/>
  <c r="AT1602" i="3"/>
  <c r="AR1601" i="3"/>
  <c r="AS1601" i="3"/>
  <c r="AT1601" i="3" s="1"/>
  <c r="AR1600" i="3"/>
  <c r="AS1600" i="3"/>
  <c r="AT1600" i="3" s="1"/>
  <c r="AS1597" i="3"/>
  <c r="AT1597" i="3" s="1"/>
  <c r="Z1597" i="3" s="1"/>
  <c r="AR1595" i="3"/>
  <c r="AS1595" i="3"/>
  <c r="AT1595" i="3" s="1"/>
  <c r="AR1593" i="3"/>
  <c r="AS1593" i="3"/>
  <c r="AT1593" i="3" s="1"/>
  <c r="AS1591" i="3"/>
  <c r="AT1591" i="3" s="1"/>
  <c r="Z1591" i="3" s="1"/>
  <c r="AR1590" i="3"/>
  <c r="AS1590" i="3"/>
  <c r="AT1590" i="3" s="1"/>
  <c r="AR1589" i="3"/>
  <c r="AS1589" i="3"/>
  <c r="AT1589" i="3" s="1"/>
  <c r="AR1588" i="3"/>
  <c r="AS1588" i="3"/>
  <c r="AT1588" i="3" s="1"/>
  <c r="AR1587" i="3"/>
  <c r="AS1587" i="3"/>
  <c r="AT1587" i="3" s="1"/>
  <c r="AR1586" i="3"/>
  <c r="AS1586" i="3"/>
  <c r="AT1586" i="3" s="1"/>
  <c r="AR1584" i="3"/>
  <c r="AS1584" i="3"/>
  <c r="AT1584" i="3" s="1"/>
  <c r="AR1583" i="3"/>
  <c r="AS1583" i="3"/>
  <c r="AT1583" i="3" s="1"/>
  <c r="AR1581" i="3"/>
  <c r="AS1581" i="3"/>
  <c r="AT1581" i="3" s="1"/>
  <c r="AR1580" i="3"/>
  <c r="AS1580" i="3"/>
  <c r="AT1580" i="3" s="1"/>
  <c r="AR1579" i="3"/>
  <c r="AS1579" i="3"/>
  <c r="AT1579" i="3" s="1"/>
  <c r="AR1575" i="3"/>
  <c r="AS1575" i="3"/>
  <c r="AT1575" i="3" s="1"/>
  <c r="AR1574" i="3"/>
  <c r="AS1574" i="3"/>
  <c r="AT1574" i="3" s="1"/>
  <c r="AR1573" i="3"/>
  <c r="AS1573" i="3"/>
  <c r="AT1573" i="3" s="1"/>
  <c r="AR1572" i="3"/>
  <c r="AS1572" i="3"/>
  <c r="AT1572" i="3" s="1"/>
  <c r="AR1571" i="3"/>
  <c r="AS1571" i="3"/>
  <c r="AT1571" i="3" s="1"/>
  <c r="AR1568" i="3"/>
  <c r="AS1568" i="3"/>
  <c r="AT1568" i="3" s="1"/>
  <c r="AR1567" i="3"/>
  <c r="AS1567" i="3"/>
  <c r="AT1567" i="3" s="1"/>
  <c r="AR1565" i="3"/>
  <c r="AS1565" i="3"/>
  <c r="AT1565" i="3" s="1"/>
  <c r="AR1564" i="3"/>
  <c r="AS1564" i="3"/>
  <c r="AT1564" i="3" s="1"/>
  <c r="AR1563" i="3"/>
  <c r="AS1563" i="3"/>
  <c r="AT1563" i="3" s="1"/>
  <c r="AR1561" i="3"/>
  <c r="AS1561" i="3"/>
  <c r="AT1561" i="3" s="1"/>
  <c r="AR1559" i="3"/>
  <c r="AS1559" i="3"/>
  <c r="AT1559" i="3" s="1"/>
  <c r="AR1558" i="3"/>
  <c r="AS1558" i="3"/>
  <c r="AT1558" i="3" s="1"/>
  <c r="AR1557" i="3"/>
  <c r="AS1557" i="3"/>
  <c r="AT1557" i="3" s="1"/>
  <c r="AR1556" i="3"/>
  <c r="AS1556" i="3"/>
  <c r="AT1556" i="3" s="1"/>
  <c r="AR1555" i="3"/>
  <c r="AS1555" i="3"/>
  <c r="AT1555" i="3" s="1"/>
  <c r="AR1554" i="3"/>
  <c r="AS1554" i="3"/>
  <c r="AT1554" i="3" s="1"/>
  <c r="AR1552" i="3"/>
  <c r="AS1552" i="3"/>
  <c r="AT1552" i="3" s="1"/>
  <c r="AR1551" i="3"/>
  <c r="AS1551" i="3"/>
  <c r="AT1551" i="3" s="1"/>
  <c r="AR1549" i="3"/>
  <c r="AS1549" i="3"/>
  <c r="AT1549" i="3" s="1"/>
  <c r="AR1548" i="3"/>
  <c r="AS1548" i="3"/>
  <c r="AT1548" i="3" s="1"/>
  <c r="AR1547" i="3"/>
  <c r="AS1547" i="3"/>
  <c r="AT1547" i="3" s="1"/>
  <c r="AR1545" i="3"/>
  <c r="AS1545" i="3"/>
  <c r="AT1545" i="3" s="1"/>
  <c r="AR1544" i="3"/>
  <c r="AS1544" i="3"/>
  <c r="AT1544" i="3" s="1"/>
  <c r="AR1543" i="3"/>
  <c r="AS1543" i="3"/>
  <c r="AT1543" i="3" s="1"/>
  <c r="AR1542" i="3"/>
  <c r="AS1542" i="3"/>
  <c r="AT1542" i="3" s="1"/>
  <c r="AR1541" i="3"/>
  <c r="AS1541" i="3"/>
  <c r="AT1541" i="3" s="1"/>
  <c r="AR1540" i="3"/>
  <c r="AS1540" i="3"/>
  <c r="AT1540" i="3" s="1"/>
  <c r="AR1539" i="3"/>
  <c r="AS1539" i="3"/>
  <c r="AT1539" i="3" s="1"/>
  <c r="AR1538" i="3"/>
  <c r="AS1538" i="3"/>
  <c r="AT1538" i="3" s="1"/>
  <c r="AR1537" i="3"/>
  <c r="AS1537" i="3"/>
  <c r="AT1537" i="3" s="1"/>
  <c r="AR1536" i="3"/>
  <c r="AS1536" i="3"/>
  <c r="AT1536" i="3" s="1"/>
  <c r="AR1535" i="3"/>
  <c r="AS1535" i="3"/>
  <c r="AT1535" i="3" s="1"/>
  <c r="AR1534" i="3"/>
  <c r="AS1534" i="3"/>
  <c r="AT1534" i="3" s="1"/>
  <c r="AR1533" i="3"/>
  <c r="AS1533" i="3"/>
  <c r="AT1533" i="3" s="1"/>
  <c r="AS1532" i="3"/>
  <c r="AR1531" i="3"/>
  <c r="AS1531" i="3"/>
  <c r="AT1531" i="3" s="1"/>
  <c r="AR1530" i="3"/>
  <c r="AS1530" i="3"/>
  <c r="AT1530" i="3" s="1"/>
  <c r="AR1529" i="3"/>
  <c r="AS1529" i="3"/>
  <c r="AT1529" i="3" s="1"/>
  <c r="AR1527" i="3"/>
  <c r="AS1527" i="3"/>
  <c r="AT1527" i="3" s="1"/>
  <c r="AR1526" i="3"/>
  <c r="AS1526" i="3"/>
  <c r="AT1526" i="3" s="1"/>
  <c r="AR1525" i="3"/>
  <c r="AS1525" i="3"/>
  <c r="AT1525" i="3" s="1"/>
  <c r="AS1524" i="3"/>
  <c r="AS1523" i="3"/>
  <c r="AT1523" i="3" s="1"/>
  <c r="Z1523" i="3" s="1"/>
  <c r="I13" i="4" s="1"/>
  <c r="L13" i="4" s="1"/>
  <c r="AR1522" i="3"/>
  <c r="AS1522" i="3"/>
  <c r="AT1522" i="3"/>
  <c r="AS1521" i="3"/>
  <c r="AR1520" i="3"/>
  <c r="AS1520" i="3"/>
  <c r="AT1520" i="3" s="1"/>
  <c r="AR1519" i="3"/>
  <c r="AS1519" i="3"/>
  <c r="AT1519" i="3" s="1"/>
  <c r="AR1518" i="3"/>
  <c r="AS1518" i="3"/>
  <c r="AT1518" i="3" s="1"/>
  <c r="AR1517" i="3"/>
  <c r="AS1517" i="3"/>
  <c r="AT1517" i="3" s="1"/>
  <c r="AR1516" i="3"/>
  <c r="AS1516" i="3"/>
  <c r="AT1516" i="3" s="1"/>
  <c r="AR1515" i="3"/>
  <c r="AS1515" i="3"/>
  <c r="AT1515" i="3" s="1"/>
  <c r="AR1514" i="3"/>
  <c r="AS1514" i="3"/>
  <c r="AT1514" i="3" s="1"/>
  <c r="AR1513" i="3"/>
  <c r="AS1513" i="3"/>
  <c r="AT1513" i="3" s="1"/>
  <c r="AR1511" i="3"/>
  <c r="AS1511" i="3"/>
  <c r="AT1511" i="3" s="1"/>
  <c r="AR1510" i="3"/>
  <c r="AS1510" i="3"/>
  <c r="AT1510" i="3" s="1"/>
  <c r="AR1509" i="3"/>
  <c r="AS1509" i="3"/>
  <c r="AT1509" i="3" s="1"/>
  <c r="AR1508" i="3"/>
  <c r="AS1508" i="3"/>
  <c r="AT1508" i="3" s="1"/>
  <c r="AS1507" i="3"/>
  <c r="AT1507" i="3" s="1"/>
  <c r="Z1507" i="3" s="1"/>
  <c r="I11" i="4" s="1"/>
  <c r="L11" i="4" s="1"/>
  <c r="AR1506" i="3"/>
  <c r="AS1506" i="3"/>
  <c r="AT1506" i="3" s="1"/>
  <c r="AR1505" i="3"/>
  <c r="AS1505" i="3"/>
  <c r="AT1505" i="3" s="1"/>
  <c r="AR1504" i="3"/>
  <c r="AS1504" i="3"/>
  <c r="AT1504" i="3" s="1"/>
  <c r="AR1503" i="3"/>
  <c r="AS1503" i="3"/>
  <c r="AT1503" i="3" s="1"/>
  <c r="AR1502" i="3"/>
  <c r="AS1502" i="3"/>
  <c r="AT1502" i="3" s="1"/>
  <c r="AR1501" i="3"/>
  <c r="AS1501" i="3"/>
  <c r="AT1501" i="3" s="1"/>
  <c r="AR1499" i="3"/>
  <c r="AS1499" i="3"/>
  <c r="AT1499" i="3" s="1"/>
  <c r="AR1498" i="3"/>
  <c r="AS1498" i="3"/>
  <c r="AT1498" i="3" s="1"/>
  <c r="AR1497" i="3"/>
  <c r="AS1497" i="3"/>
  <c r="AT1497" i="3" s="1"/>
  <c r="AR1496" i="3"/>
  <c r="AS1496" i="3"/>
  <c r="AT1496" i="3" s="1"/>
  <c r="AR1495" i="3"/>
  <c r="AS1495" i="3"/>
  <c r="AT1495" i="3" s="1"/>
  <c r="AR1494" i="3"/>
  <c r="AS1494" i="3"/>
  <c r="AT1494" i="3" s="1"/>
  <c r="AR1493" i="3"/>
  <c r="AS1493" i="3"/>
  <c r="AT1493" i="3" s="1"/>
  <c r="AR1492" i="3"/>
  <c r="AS1492" i="3"/>
  <c r="AT1492" i="3" s="1"/>
  <c r="AS1491" i="3"/>
  <c r="AT1491" i="3" s="1"/>
  <c r="Z1491" i="3" s="1"/>
  <c r="I9" i="4" s="1"/>
  <c r="L9" i="4" s="1"/>
  <c r="AR1490" i="3"/>
  <c r="AS1490" i="3"/>
  <c r="AT1490" i="3" s="1"/>
  <c r="AR1489" i="3"/>
  <c r="AS1489" i="3"/>
  <c r="AT1489" i="3"/>
  <c r="AR1488" i="3"/>
  <c r="AS1488" i="3"/>
  <c r="AT1488" i="3"/>
  <c r="AR1487" i="3"/>
  <c r="AS1487" i="3"/>
  <c r="AT1487" i="3"/>
  <c r="AR1486" i="3"/>
  <c r="AS1486" i="3"/>
  <c r="AT1486" i="3" s="1"/>
  <c r="AR1485" i="3"/>
  <c r="AS1485" i="3"/>
  <c r="AT1485" i="3" s="1"/>
  <c r="AR1483" i="3"/>
  <c r="AS1483" i="3"/>
  <c r="AT1483" i="3"/>
  <c r="AR1482" i="3"/>
  <c r="AS1482" i="3"/>
  <c r="AT1482" i="3"/>
  <c r="AR1481" i="3"/>
  <c r="AS1481" i="3"/>
  <c r="AT1481" i="3" s="1"/>
  <c r="AR1480" i="3"/>
  <c r="AS1480" i="3"/>
  <c r="AT1480" i="3"/>
  <c r="AR1479" i="3"/>
  <c r="AS1479" i="3"/>
  <c r="AT1479" i="3" s="1"/>
  <c r="AR1478" i="3"/>
  <c r="AS1478" i="3"/>
  <c r="AT1478" i="3" s="1"/>
  <c r="AR1477" i="3"/>
  <c r="AS1477" i="3"/>
  <c r="AT1477" i="3" s="1"/>
  <c r="AR1476" i="3"/>
  <c r="AS1476" i="3"/>
  <c r="AT1476" i="3" s="1"/>
  <c r="AS1475" i="3"/>
  <c r="AT1475" i="3" s="1"/>
  <c r="Z1475" i="3" s="1"/>
  <c r="I7" i="4" s="1"/>
  <c r="L7" i="4" s="1"/>
  <c r="AS1474" i="3"/>
  <c r="AT1474" i="3" s="1"/>
  <c r="Z1474" i="3" s="1"/>
  <c r="AR1473" i="3"/>
  <c r="AS1473" i="3"/>
  <c r="AT1473" i="3" s="1"/>
  <c r="AR1472" i="3"/>
  <c r="AS1472" i="3"/>
  <c r="AT1472" i="3" s="1"/>
  <c r="AR1471" i="3"/>
  <c r="AS1471" i="3"/>
  <c r="AT1471" i="3"/>
  <c r="AR1470" i="3"/>
  <c r="AS1470" i="3"/>
  <c r="AT1470" i="3" s="1"/>
  <c r="AR1469" i="3"/>
  <c r="AS1469" i="3"/>
  <c r="AT1469" i="3" s="1"/>
  <c r="AR1467" i="3"/>
  <c r="AS1467" i="3"/>
  <c r="AT1467" i="3" s="1"/>
  <c r="AR1466" i="3"/>
  <c r="AS1466" i="3"/>
  <c r="AT1466" i="3" s="1"/>
  <c r="AR1465" i="3"/>
  <c r="AS1465" i="3"/>
  <c r="AT1465" i="3" s="1"/>
  <c r="AR1464" i="3"/>
  <c r="AS1464" i="3"/>
  <c r="AT1464" i="3" s="1"/>
  <c r="AR1463" i="3"/>
  <c r="AS1463" i="3"/>
  <c r="AT1463" i="3" s="1"/>
  <c r="AR1462" i="3"/>
  <c r="AS1462" i="3"/>
  <c r="AT1462" i="3" s="1"/>
  <c r="AR1460" i="3"/>
  <c r="AS1460" i="3"/>
  <c r="AT1460" i="3" s="1"/>
  <c r="AR1459" i="3"/>
  <c r="AS1459" i="3"/>
  <c r="AT1459" i="3" s="1"/>
  <c r="AR1458" i="3"/>
  <c r="AS1458" i="3"/>
  <c r="AT1458" i="3" s="1"/>
  <c r="AR1457" i="3"/>
  <c r="AS1457" i="3"/>
  <c r="AT1457" i="3" s="1"/>
  <c r="AR1456" i="3"/>
  <c r="AS1456" i="3"/>
  <c r="AT1456" i="3" s="1"/>
  <c r="AR1455" i="3"/>
  <c r="AS1455" i="3"/>
  <c r="AT1455" i="3" s="1"/>
  <c r="AR1454" i="3"/>
  <c r="AS1454" i="3"/>
  <c r="AT1454" i="3" s="1"/>
  <c r="AR1453" i="3"/>
  <c r="AS1453" i="3"/>
  <c r="AT1453" i="3" s="1"/>
  <c r="AR1452" i="3"/>
  <c r="AS1452" i="3"/>
  <c r="AT1452" i="3" s="1"/>
  <c r="AR1451" i="3"/>
  <c r="AS1451" i="3"/>
  <c r="AT1451" i="3" s="1"/>
  <c r="AR1450" i="3"/>
  <c r="AS1450" i="3"/>
  <c r="AT1450" i="3" s="1"/>
  <c r="AR1449" i="3"/>
  <c r="AS1449" i="3"/>
  <c r="AT1449" i="3" s="1"/>
  <c r="AR1445" i="3"/>
  <c r="AS1445" i="3"/>
  <c r="AT1445" i="3" s="1"/>
  <c r="AR1444" i="3"/>
  <c r="AS1444" i="3"/>
  <c r="AT1444" i="3" s="1"/>
  <c r="AR1443" i="3"/>
  <c r="AS1443" i="3"/>
  <c r="AT1443" i="3" s="1"/>
  <c r="AR1442" i="3"/>
  <c r="AS1442" i="3"/>
  <c r="AT1442" i="3" s="1"/>
  <c r="AR1440" i="3"/>
  <c r="AS1440" i="3"/>
  <c r="AT1440" i="3" s="1"/>
  <c r="AR1439" i="3"/>
  <c r="AS1439" i="3"/>
  <c r="AT1439" i="3" s="1"/>
  <c r="AR1438" i="3"/>
  <c r="AS1438" i="3"/>
  <c r="AT1438" i="3" s="1"/>
  <c r="AR1437" i="3"/>
  <c r="AS1437" i="3"/>
  <c r="AT1437" i="3" s="1"/>
  <c r="AR1436" i="3"/>
  <c r="AS1436" i="3"/>
  <c r="AT1436" i="3" s="1"/>
  <c r="AR1435" i="3"/>
  <c r="AS1435" i="3"/>
  <c r="AT1435" i="3" s="1"/>
  <c r="AR1432" i="3"/>
  <c r="AS1432" i="3"/>
  <c r="AT1432" i="3" s="1"/>
  <c r="AR1431" i="3"/>
  <c r="AS1431" i="3"/>
  <c r="AT1431" i="3" s="1"/>
  <c r="AR1430" i="3"/>
  <c r="AS1430" i="3"/>
  <c r="AT1430" i="3" s="1"/>
  <c r="AR1429" i="3"/>
  <c r="AS1429" i="3"/>
  <c r="AT1429" i="3" s="1"/>
  <c r="AR1428" i="3"/>
  <c r="AS1428" i="3"/>
  <c r="AT1428" i="3" s="1"/>
  <c r="AR1426" i="3"/>
  <c r="AS1426" i="3"/>
  <c r="AT1426" i="3" s="1"/>
  <c r="AR1425" i="3"/>
  <c r="AS1425" i="3"/>
  <c r="AT1425" i="3" s="1"/>
  <c r="AR1424" i="3"/>
  <c r="AS1424" i="3"/>
  <c r="AT1424" i="3" s="1"/>
  <c r="AR1423" i="3"/>
  <c r="AS1423" i="3"/>
  <c r="AT1423" i="3" s="1"/>
  <c r="Z1423" i="3" s="1"/>
  <c r="AR1422" i="3"/>
  <c r="AS1422" i="3"/>
  <c r="AT1422" i="3" s="1"/>
  <c r="AR1421" i="3"/>
  <c r="AS1421" i="3"/>
  <c r="AT1421" i="3" s="1"/>
  <c r="AR1418" i="3"/>
  <c r="AS1418" i="3"/>
  <c r="AT1418" i="3" s="1"/>
  <c r="AR1417" i="3"/>
  <c r="AS1417" i="3"/>
  <c r="AT1417" i="3" s="1"/>
  <c r="AR1416" i="3"/>
  <c r="AS1416" i="3"/>
  <c r="AT1416" i="3" s="1"/>
  <c r="AR1412" i="3"/>
  <c r="AS1412" i="3"/>
  <c r="AT1412" i="3" s="1"/>
  <c r="AR1411" i="3"/>
  <c r="AS1411" i="3"/>
  <c r="AT1411" i="3" s="1"/>
  <c r="AR1410" i="3"/>
  <c r="AS1410" i="3"/>
  <c r="AT1410" i="3" s="1"/>
  <c r="AR1409" i="3"/>
  <c r="AS1409" i="3"/>
  <c r="AT1409" i="3" s="1"/>
  <c r="AR1408" i="3"/>
  <c r="AS1408" i="3"/>
  <c r="AT1408" i="3" s="1"/>
  <c r="AR1407" i="3"/>
  <c r="AS1407" i="3"/>
  <c r="AT1407" i="3" s="1"/>
  <c r="AR1404" i="3"/>
  <c r="AS1404" i="3"/>
  <c r="AT1404" i="3" s="1"/>
  <c r="AR1403" i="3"/>
  <c r="AS1403" i="3"/>
  <c r="AT1403" i="3" s="1"/>
  <c r="AR1402" i="3"/>
  <c r="AS1402" i="3"/>
  <c r="AT1402" i="3" s="1"/>
  <c r="AR1401" i="3"/>
  <c r="AS1401" i="3"/>
  <c r="AT1401" i="3" s="1"/>
  <c r="AR1400" i="3"/>
  <c r="AS1400" i="3"/>
  <c r="AT1400" i="3" s="1"/>
  <c r="AR1399" i="3"/>
  <c r="AS1399" i="3"/>
  <c r="AT1399" i="3" s="1"/>
  <c r="AR1398" i="3"/>
  <c r="AS1398" i="3"/>
  <c r="AT1398" i="3" s="1"/>
  <c r="AR1397" i="3"/>
  <c r="AS1397" i="3"/>
  <c r="AT1397" i="3" s="1"/>
  <c r="AR1396" i="3"/>
  <c r="AS1396" i="3"/>
  <c r="AT1396" i="3" s="1"/>
  <c r="AR1395" i="3"/>
  <c r="AS1395" i="3"/>
  <c r="AT1395" i="3" s="1"/>
  <c r="AR1394" i="3"/>
  <c r="AS1394" i="3"/>
  <c r="AT1394" i="3" s="1"/>
  <c r="AS1391" i="3"/>
  <c r="AT1391" i="3" s="1"/>
  <c r="Z1391" i="3" s="1"/>
  <c r="AR1389" i="3"/>
  <c r="AS1389" i="3"/>
  <c r="AT1389" i="3" s="1"/>
  <c r="AR1388" i="3"/>
  <c r="AS1388" i="3"/>
  <c r="AT1388" i="3" s="1"/>
  <c r="AR1387" i="3"/>
  <c r="AS1387" i="3"/>
  <c r="AT1387" i="3" s="1"/>
  <c r="AR1383" i="3"/>
  <c r="AS1383" i="3"/>
  <c r="AT1383" i="3" s="1"/>
  <c r="AR1382" i="3"/>
  <c r="AS1382" i="3"/>
  <c r="AT1382" i="3" s="1"/>
  <c r="AR1380" i="3"/>
  <c r="AS1380" i="3"/>
  <c r="AT1380" i="3" s="1"/>
  <c r="AR1378" i="3"/>
  <c r="AS1378" i="3"/>
  <c r="AT1378" i="3" s="1"/>
  <c r="AR1377" i="3"/>
  <c r="AS1377" i="3"/>
  <c r="AT1377" i="3" s="1"/>
  <c r="AR1376" i="3"/>
  <c r="AS1376" i="3"/>
  <c r="AT1376" i="3" s="1"/>
  <c r="AR1374" i="3"/>
  <c r="AS1374" i="3"/>
  <c r="AT1374" i="3" s="1"/>
  <c r="AR1373" i="3"/>
  <c r="AS1373" i="3"/>
  <c r="AT1373" i="3" s="1"/>
  <c r="AR1371" i="3"/>
  <c r="AS1371" i="3"/>
  <c r="AT1371" i="3" s="1"/>
  <c r="AR1369" i="3"/>
  <c r="AS1369" i="3"/>
  <c r="AT1369" i="3" s="1"/>
  <c r="AR1368" i="3"/>
  <c r="AS1368" i="3"/>
  <c r="AT1368" i="3" s="1"/>
  <c r="AR1366" i="3"/>
  <c r="AS1366" i="3"/>
  <c r="AT1366" i="3" s="1"/>
  <c r="AR1364" i="3"/>
  <c r="AS1364" i="3"/>
  <c r="AT1364" i="3" s="1"/>
  <c r="AR1363" i="3"/>
  <c r="AS1363" i="3"/>
  <c r="AT1363" i="3" s="1"/>
  <c r="AR1362" i="3"/>
  <c r="AS1362" i="3"/>
  <c r="AT1362" i="3"/>
  <c r="AR1361" i="3"/>
  <c r="AS1361" i="3"/>
  <c r="AT1361" i="3" s="1"/>
  <c r="AR1360" i="3"/>
  <c r="AS1360" i="3"/>
  <c r="AT1360" i="3" s="1"/>
  <c r="AR1359" i="3"/>
  <c r="AS1359" i="3"/>
  <c r="AT1359" i="3" s="1"/>
  <c r="AR1357" i="3"/>
  <c r="AS1357" i="3"/>
  <c r="AT1357" i="3" s="1"/>
  <c r="AR1354" i="3"/>
  <c r="AS1354" i="3"/>
  <c r="AT1354" i="3" s="1"/>
  <c r="AR1353" i="3"/>
  <c r="AS1353" i="3"/>
  <c r="AT1353" i="3" s="1"/>
  <c r="AR1352" i="3"/>
  <c r="AS1352" i="3"/>
  <c r="AT1352" i="3" s="1"/>
  <c r="AR1350" i="3"/>
  <c r="AS1350" i="3"/>
  <c r="AT1350" i="3" s="1"/>
  <c r="AR1349" i="3"/>
  <c r="AS1349" i="3"/>
  <c r="AT1349" i="3" s="1"/>
  <c r="AR1348" i="3"/>
  <c r="AS1348" i="3"/>
  <c r="AT1348" i="3" s="1"/>
  <c r="AR1347" i="3"/>
  <c r="AS1347" i="3"/>
  <c r="AT1347" i="3" s="1"/>
  <c r="AR1346" i="3"/>
  <c r="AS1346" i="3"/>
  <c r="AT1346" i="3" s="1"/>
  <c r="AR1345" i="3"/>
  <c r="AS1345" i="3"/>
  <c r="AT1345" i="3" s="1"/>
  <c r="AR1341" i="3"/>
  <c r="AS1341" i="3"/>
  <c r="AT1341" i="3" s="1"/>
  <c r="AR1340" i="3"/>
  <c r="AS1340" i="3"/>
  <c r="AT1340" i="3" s="1"/>
  <c r="AR1339" i="3"/>
  <c r="AS1339" i="3"/>
  <c r="AT1339" i="3"/>
  <c r="C30" i="2"/>
  <c r="AR1338" i="3"/>
  <c r="AS1338" i="3"/>
  <c r="AT1338" i="3" s="1"/>
  <c r="AR1337" i="3"/>
  <c r="AS1337" i="3"/>
  <c r="AT1337" i="3" s="1"/>
  <c r="AR1336" i="3"/>
  <c r="AS1336" i="3"/>
  <c r="AT1336" i="3" s="1"/>
  <c r="AR1335" i="3"/>
  <c r="AS1335" i="3"/>
  <c r="AT1335" i="3" s="1"/>
  <c r="AR1334" i="3"/>
  <c r="AS1334" i="3"/>
  <c r="AT1334" i="3" s="1"/>
  <c r="AR1333" i="3"/>
  <c r="AS1333" i="3"/>
  <c r="AT1333" i="3" s="1"/>
  <c r="AR1332" i="3"/>
  <c r="AS1332" i="3"/>
  <c r="AT1332" i="3" s="1"/>
  <c r="AR1331" i="3"/>
  <c r="AS1331" i="3"/>
  <c r="AT1331" i="3" s="1"/>
  <c r="AS1330" i="3"/>
  <c r="AS1328" i="3"/>
  <c r="AR1327" i="3"/>
  <c r="AS1327" i="3"/>
  <c r="AT1327" i="3" s="1"/>
  <c r="AR1326" i="3"/>
  <c r="AS1326" i="3"/>
  <c r="AT1326" i="3"/>
  <c r="AR1325" i="3"/>
  <c r="AS1325" i="3"/>
  <c r="AT1325" i="3"/>
  <c r="AR1324" i="3"/>
  <c r="AS1324" i="3"/>
  <c r="AT1324" i="3"/>
  <c r="AR1323" i="3"/>
  <c r="AS1323" i="3"/>
  <c r="AT1323" i="3" s="1"/>
  <c r="AR1321" i="3"/>
  <c r="AS1321" i="3"/>
  <c r="AT1321" i="3"/>
  <c r="AR1320" i="3"/>
  <c r="AS1320" i="3"/>
  <c r="AT1320" i="3"/>
  <c r="AR1319" i="3"/>
  <c r="AS1319" i="3"/>
  <c r="AT1319" i="3" s="1"/>
  <c r="AR1318" i="3"/>
  <c r="AS1318" i="3"/>
  <c r="AT1318" i="3" s="1"/>
  <c r="AR1317" i="3"/>
  <c r="AS1317" i="3"/>
  <c r="AT1317" i="3"/>
  <c r="AR1313" i="3"/>
  <c r="AS1313" i="3"/>
  <c r="AT1313" i="3" s="1"/>
  <c r="AR1312" i="3"/>
  <c r="AS1312" i="3"/>
  <c r="AT1312" i="3" s="1"/>
  <c r="AR1311" i="3"/>
  <c r="AS1311" i="3"/>
  <c r="AT1311" i="3" s="1"/>
  <c r="AR1310" i="3"/>
  <c r="AS1310" i="3"/>
  <c r="AT1310" i="3" s="1"/>
  <c r="AR1307" i="3"/>
  <c r="AS1307" i="3"/>
  <c r="AT1307" i="3" s="1"/>
  <c r="AR1306" i="3"/>
  <c r="AS1306" i="3"/>
  <c r="AT1306" i="3" s="1"/>
  <c r="AR1305" i="3"/>
  <c r="AS1305" i="3"/>
  <c r="AT1305" i="3" s="1"/>
  <c r="AR1304" i="3"/>
  <c r="AS1304" i="3"/>
  <c r="AT1304" i="3" s="1"/>
  <c r="AR1303" i="3"/>
  <c r="AS1303" i="3"/>
  <c r="AT1303" i="3" s="1"/>
  <c r="AR1299" i="3"/>
  <c r="AS1299" i="3"/>
  <c r="AT1299" i="3" s="1"/>
  <c r="AR1298" i="3"/>
  <c r="AS1298" i="3"/>
  <c r="AT1298" i="3" s="1"/>
  <c r="AS1297" i="3"/>
  <c r="AR1297" i="3"/>
  <c r="AT1297" i="3"/>
  <c r="AS1296" i="3"/>
  <c r="AR1296" i="3"/>
  <c r="AT1296" i="3"/>
  <c r="AS1295" i="3"/>
  <c r="AT1295" i="3" s="1"/>
  <c r="AR1295" i="3"/>
  <c r="AS1294" i="3"/>
  <c r="AT1294" i="3" s="1"/>
  <c r="AR1294" i="3"/>
  <c r="AS1293" i="3"/>
  <c r="AT1293" i="3" s="1"/>
  <c r="AR1293" i="3"/>
  <c r="AS1292" i="3"/>
  <c r="AR1292" i="3"/>
  <c r="AT1292" i="3"/>
  <c r="AS1291" i="3"/>
  <c r="AT1291" i="3" s="1"/>
  <c r="AR1291" i="3"/>
  <c r="AS1290" i="3"/>
  <c r="AT1290" i="3" s="1"/>
  <c r="AR1290" i="3"/>
  <c r="AS1289" i="3"/>
  <c r="AT1289" i="3" s="1"/>
  <c r="AR1289" i="3"/>
  <c r="AS1288" i="3"/>
  <c r="AS1285" i="3"/>
  <c r="AR1285" i="3"/>
  <c r="AT1285" i="3"/>
  <c r="AS1284" i="3"/>
  <c r="AR1284" i="3"/>
  <c r="AT1284" i="3"/>
  <c r="AS1283" i="3"/>
  <c r="AT1283" i="3" s="1"/>
  <c r="AR1283" i="3"/>
  <c r="AS1282" i="3"/>
  <c r="AR1282" i="3"/>
  <c r="AT1282" i="3"/>
  <c r="AS1281" i="3"/>
  <c r="AR1281" i="3"/>
  <c r="AT1281" i="3"/>
  <c r="AS1280" i="3"/>
  <c r="AR1280" i="3"/>
  <c r="AT1280" i="3"/>
  <c r="AS1279" i="3"/>
  <c r="AT1279" i="3" s="1"/>
  <c r="AR1279" i="3"/>
  <c r="AR1278" i="3"/>
  <c r="AS1278" i="3"/>
  <c r="AT1278" i="3"/>
  <c r="AS1277" i="3"/>
  <c r="AT1277" i="3" s="1"/>
  <c r="AR1277" i="3"/>
  <c r="AS1276" i="3"/>
  <c r="AT1276" i="3" s="1"/>
  <c r="AR1276" i="3"/>
  <c r="AS1275" i="3"/>
  <c r="AR1275" i="3"/>
  <c r="AT1275" i="3"/>
  <c r="AS1274" i="3"/>
  <c r="AS1273" i="3"/>
  <c r="AT1273" i="3" s="1"/>
  <c r="AR1273" i="3"/>
  <c r="AS1271" i="3"/>
  <c r="AT1271" i="3" s="1"/>
  <c r="AR1271" i="3"/>
  <c r="AS1270" i="3"/>
  <c r="AT1270" i="3" s="1"/>
  <c r="AR1270" i="3"/>
  <c r="AS1269" i="3"/>
  <c r="AR1269" i="3"/>
  <c r="AT1269" i="3"/>
  <c r="AS1268" i="3"/>
  <c r="AT1268" i="3" s="1"/>
  <c r="AR1268" i="3"/>
  <c r="AS1267" i="3"/>
  <c r="AR1267" i="3"/>
  <c r="AT1267" i="3"/>
  <c r="AS1266" i="3"/>
  <c r="AT1266" i="3" s="1"/>
  <c r="AR1266" i="3"/>
  <c r="AS1265" i="3"/>
  <c r="AS1264" i="3"/>
  <c r="AT1264" i="3"/>
  <c r="AR1264" i="3"/>
  <c r="AS1263" i="3"/>
  <c r="AR1263" i="3"/>
  <c r="AT1263" i="3"/>
  <c r="AS1262" i="3"/>
  <c r="AR1262" i="3"/>
  <c r="AT1262" i="3"/>
  <c r="AS1261" i="3"/>
  <c r="AR1261" i="3"/>
  <c r="AT1261" i="3"/>
  <c r="AS1260" i="3"/>
  <c r="AR1260" i="3"/>
  <c r="AT1260" i="3"/>
  <c r="AS1259" i="3"/>
  <c r="AS1258" i="3"/>
  <c r="AS1257" i="3"/>
  <c r="AR1257" i="3"/>
  <c r="AT1257" i="3"/>
  <c r="AS1256" i="3"/>
  <c r="AR1256" i="3"/>
  <c r="AT1256" i="3"/>
  <c r="AS1255" i="3"/>
  <c r="AR1255" i="3"/>
  <c r="AT1255" i="3"/>
  <c r="AR1254" i="3"/>
  <c r="AS1254" i="3"/>
  <c r="AT1254" i="3" s="1"/>
  <c r="AS1253" i="3"/>
  <c r="AT1253" i="3" s="1"/>
  <c r="AR1253" i="3"/>
  <c r="AS1252" i="3"/>
  <c r="AR1252" i="3"/>
  <c r="AT1252" i="3"/>
  <c r="AS1251" i="3"/>
  <c r="AR1251" i="3"/>
  <c r="AT1251" i="3"/>
  <c r="AS1250" i="3"/>
  <c r="AR1250" i="3"/>
  <c r="AT1250" i="3"/>
  <c r="AS1249" i="3"/>
  <c r="AR1249" i="3"/>
  <c r="AT1249" i="3"/>
  <c r="AS1247" i="3"/>
  <c r="AT1247" i="3" s="1"/>
  <c r="AR1247" i="3"/>
  <c r="AS1246" i="3"/>
  <c r="AT1246" i="3" s="1"/>
  <c r="Z1246" i="3" s="1"/>
  <c r="AA1246" i="3" s="1"/>
  <c r="AS1245" i="3"/>
  <c r="AR1245" i="3"/>
  <c r="AT1245" i="3"/>
  <c r="AS1244" i="3"/>
  <c r="AT1244" i="3" s="1"/>
  <c r="AR1244" i="3"/>
  <c r="AS1243" i="3"/>
  <c r="AT1243" i="3" s="1"/>
  <c r="AR1243" i="3"/>
  <c r="AS1242" i="3"/>
  <c r="AT1242" i="3" s="1"/>
  <c r="AR1242" i="3"/>
  <c r="AS1240" i="3"/>
  <c r="AT1240" i="3" s="1"/>
  <c r="AR1240" i="3"/>
  <c r="AS1239" i="3"/>
  <c r="AR1239" i="3"/>
  <c r="AT1239" i="3"/>
  <c r="AS1238" i="3"/>
  <c r="AR1238" i="3"/>
  <c r="AT1238" i="3"/>
  <c r="AS1237" i="3"/>
  <c r="AR1237" i="3"/>
  <c r="AT1237" i="3"/>
  <c r="AS1235" i="3"/>
  <c r="AT1235" i="3" s="1"/>
  <c r="AR1235" i="3"/>
  <c r="AR1233" i="3"/>
  <c r="AS1233" i="3"/>
  <c r="AT1233" i="3" s="1"/>
  <c r="AR1232" i="3"/>
  <c r="AS1232" i="3"/>
  <c r="AT1232" i="3" s="1"/>
  <c r="AS1231" i="3"/>
  <c r="AT1231" i="3" s="1"/>
  <c r="AR1231" i="3"/>
  <c r="AS1230" i="3"/>
  <c r="AR1230" i="3"/>
  <c r="AT1230" i="3"/>
  <c r="AR1228" i="3"/>
  <c r="AS1228" i="3"/>
  <c r="AT1228" i="3" s="1"/>
  <c r="AS1227" i="3"/>
  <c r="AT1227" i="3" s="1"/>
  <c r="Z1227" i="3" s="1"/>
  <c r="AR1226" i="3"/>
  <c r="AS1226" i="3"/>
  <c r="AT1226" i="3"/>
  <c r="AR1225" i="3"/>
  <c r="AS1225" i="3"/>
  <c r="AT1225" i="3"/>
  <c r="AR1224" i="3"/>
  <c r="AS1224" i="3"/>
  <c r="AT1224" i="3"/>
  <c r="AR1223" i="3"/>
  <c r="AS1223" i="3"/>
  <c r="AT1223" i="3" s="1"/>
  <c r="AR1222" i="3"/>
  <c r="AS1222" i="3"/>
  <c r="AT1222" i="3"/>
  <c r="AR1221" i="3"/>
  <c r="AS1221" i="3"/>
  <c r="AT1221" i="3" s="1"/>
  <c r="AR1220" i="3"/>
  <c r="AS1220" i="3"/>
  <c r="AT1220" i="3" s="1"/>
  <c r="AS1219" i="3"/>
  <c r="AT1219" i="3" s="1"/>
  <c r="AR1219" i="3"/>
  <c r="AS1218" i="3"/>
  <c r="AT1218" i="3" s="1"/>
  <c r="AR1218" i="3"/>
  <c r="AR1217" i="3"/>
  <c r="AS1217" i="3"/>
  <c r="AT1217" i="3" s="1"/>
  <c r="AS1216" i="3"/>
  <c r="AT1216" i="3" s="1"/>
  <c r="Z1216" i="3" s="1"/>
  <c r="AS1215" i="3"/>
  <c r="AR1215" i="3"/>
  <c r="AT1215" i="3"/>
  <c r="AR1214" i="3"/>
  <c r="AS1214" i="3"/>
  <c r="AT1214" i="3"/>
  <c r="AR1212" i="3"/>
  <c r="AS1212" i="3"/>
  <c r="AT1212" i="3"/>
  <c r="AS1211" i="3"/>
  <c r="AT1211" i="3" s="1"/>
  <c r="AR1211" i="3"/>
  <c r="AR1210" i="3"/>
  <c r="AS1210" i="3"/>
  <c r="AT1210" i="3"/>
  <c r="AS1209" i="3"/>
  <c r="AR1209" i="3"/>
  <c r="AT1209" i="3"/>
  <c r="AS1208" i="3"/>
  <c r="AT1208" i="3" s="1"/>
  <c r="AR1208" i="3"/>
  <c r="AS1207" i="3"/>
  <c r="AT1207" i="3" s="1"/>
  <c r="AR1207" i="3"/>
  <c r="AR1206" i="3"/>
  <c r="AS1206" i="3"/>
  <c r="AS1205" i="3"/>
  <c r="AR1205" i="3"/>
  <c r="AT1205" i="3"/>
  <c r="AR1204" i="3"/>
  <c r="AS1204" i="3"/>
  <c r="AT1204" i="3" s="1"/>
  <c r="AS1203" i="3"/>
  <c r="AR1203" i="3"/>
  <c r="AT1203" i="3"/>
  <c r="AS1202" i="3"/>
  <c r="AR1202" i="3"/>
  <c r="AT1202" i="3"/>
  <c r="AS1201" i="3"/>
  <c r="AT1201" i="3" s="1"/>
  <c r="AR1201" i="3"/>
  <c r="AR1200" i="3"/>
  <c r="AS1200" i="3"/>
  <c r="AS1198" i="3"/>
  <c r="AT1198" i="3" s="1"/>
  <c r="AR1198" i="3"/>
  <c r="AS1197" i="3"/>
  <c r="AR1197" i="3"/>
  <c r="AT1197" i="3"/>
  <c r="AS1196" i="3"/>
  <c r="AT1196" i="3" s="1"/>
  <c r="AR1196" i="3"/>
  <c r="AS1195" i="3"/>
  <c r="AR1195" i="3"/>
  <c r="AT1195" i="3"/>
  <c r="AS1194" i="3"/>
  <c r="AT1194" i="3" s="1"/>
  <c r="AR1194" i="3"/>
  <c r="AS1192" i="3"/>
  <c r="AR1192" i="3"/>
  <c r="AT1192" i="3"/>
  <c r="AS1191" i="3"/>
  <c r="AR1191" i="3"/>
  <c r="AT1191" i="3"/>
  <c r="AS1190" i="3"/>
  <c r="AR1190" i="3"/>
  <c r="AT1190" i="3"/>
  <c r="AS1189" i="3"/>
  <c r="AT1189" i="3" s="1"/>
  <c r="AR1189" i="3"/>
  <c r="AS1188" i="3"/>
  <c r="AT1188" i="3" s="1"/>
  <c r="AR1188" i="3"/>
  <c r="AS1187" i="3"/>
  <c r="AR1187" i="3"/>
  <c r="AT1187" i="3"/>
  <c r="AS1186" i="3"/>
  <c r="AS1184" i="3"/>
  <c r="AR1184" i="3"/>
  <c r="AT1184" i="3"/>
  <c r="AR1183" i="3"/>
  <c r="AS1183" i="3"/>
  <c r="AS1182" i="3"/>
  <c r="AR1182" i="3"/>
  <c r="AT1182" i="3"/>
  <c r="AS1180" i="3"/>
  <c r="AR1180" i="3"/>
  <c r="AT1180" i="3"/>
  <c r="AS1179" i="3"/>
  <c r="AR1179" i="3"/>
  <c r="AT1179" i="3"/>
  <c r="AS1178" i="3"/>
  <c r="AR1178" i="3"/>
  <c r="AT1178" i="3"/>
  <c r="AS1177" i="3"/>
  <c r="AR1177" i="3"/>
  <c r="AT1177" i="3"/>
  <c r="AS1176" i="3"/>
  <c r="AT1176" i="3" s="1"/>
  <c r="Z1176" i="3" s="1"/>
  <c r="AS1175" i="3"/>
  <c r="AT1175" i="3" s="1"/>
  <c r="AR1175" i="3"/>
  <c r="AR1174" i="3"/>
  <c r="AS1174" i="3"/>
  <c r="AT1174" i="3" s="1"/>
  <c r="AS1173" i="3"/>
  <c r="AT1173" i="3" s="1"/>
  <c r="Z1173" i="3" s="1"/>
  <c r="AA1173" i="3" s="1"/>
  <c r="AR1172" i="3"/>
  <c r="AS1172" i="3"/>
  <c r="AT1172" i="3" s="1"/>
  <c r="AR1171" i="3"/>
  <c r="AS1171" i="3"/>
  <c r="AT1171" i="3" s="1"/>
  <c r="AS1170" i="3"/>
  <c r="AR1170" i="3"/>
  <c r="AT1170" i="3"/>
  <c r="AS1169" i="3"/>
  <c r="AT1169" i="3" s="1"/>
  <c r="AR1169" i="3"/>
  <c r="AR1168" i="3"/>
  <c r="AS1168" i="3"/>
  <c r="AT1168" i="3" s="1"/>
  <c r="AR1166" i="3"/>
  <c r="AS1166" i="3"/>
  <c r="AT1166" i="3" s="1"/>
  <c r="AS1165" i="3"/>
  <c r="AT1165" i="3" s="1"/>
  <c r="AR1165" i="3"/>
  <c r="AS1164" i="3"/>
  <c r="AT1164" i="3" s="1"/>
  <c r="AR1164" i="3"/>
  <c r="AS1163" i="3"/>
  <c r="AT1163" i="3" s="1"/>
  <c r="AR1163" i="3"/>
  <c r="AR1162" i="3"/>
  <c r="AS1162" i="3"/>
  <c r="AT1162" i="3" s="1"/>
  <c r="AS1161" i="3"/>
  <c r="AT1161" i="3" s="1"/>
  <c r="AR1161" i="3"/>
  <c r="AS1160" i="3"/>
  <c r="AT1160" i="3" s="1"/>
  <c r="AR1160" i="3"/>
  <c r="AS1158" i="3"/>
  <c r="AR1158" i="3"/>
  <c r="AT1158" i="3"/>
  <c r="AS1157" i="3"/>
  <c r="AR1157" i="3"/>
  <c r="AT1157" i="3"/>
  <c r="AS1156" i="3"/>
  <c r="AT1156" i="3" s="1"/>
  <c r="AR1156" i="3"/>
  <c r="AS1155" i="3"/>
  <c r="AR1155" i="3"/>
  <c r="AT1155" i="3"/>
  <c r="AS1154" i="3"/>
  <c r="AR1154" i="3"/>
  <c r="AT1154" i="3"/>
  <c r="AS1153" i="3"/>
  <c r="AT1153" i="3" s="1"/>
  <c r="Z1153" i="3" s="1"/>
  <c r="AR1153" i="3"/>
  <c r="AS1152" i="3"/>
  <c r="AR1152" i="3"/>
  <c r="AT1152" i="3"/>
  <c r="AS1151" i="3"/>
  <c r="AT1151" i="3" s="1"/>
  <c r="AR1151" i="3"/>
  <c r="AS1150" i="3"/>
  <c r="AR1150" i="3"/>
  <c r="AT1150" i="3"/>
  <c r="AS1149" i="3"/>
  <c r="AT1149" i="3" s="1"/>
  <c r="AR1149" i="3"/>
  <c r="AR1148" i="3"/>
  <c r="AS1148" i="3"/>
  <c r="AT1148" i="3" s="1"/>
  <c r="AR1147" i="3"/>
  <c r="AS1147" i="3"/>
  <c r="AT1147" i="3" s="1"/>
  <c r="AS1146" i="3"/>
  <c r="AT1146" i="3" s="1"/>
  <c r="AS1145" i="3"/>
  <c r="AT1145" i="3" s="1"/>
  <c r="Z1145" i="3" s="1"/>
  <c r="AR1144" i="3"/>
  <c r="AS1144" i="3"/>
  <c r="AT1144" i="3"/>
  <c r="AS1143" i="3"/>
  <c r="AT1143" i="3"/>
  <c r="AR1143" i="3"/>
  <c r="AR1142" i="3"/>
  <c r="AS1142" i="3"/>
  <c r="AT1142" i="3"/>
  <c r="AS1141" i="3"/>
  <c r="AT1141" i="3" s="1"/>
  <c r="AR1141" i="3"/>
  <c r="AR1140" i="3"/>
  <c r="AS1140" i="3"/>
  <c r="AT1140" i="3"/>
  <c r="AS1138" i="3"/>
  <c r="AT1138" i="3" s="1"/>
  <c r="AR1138" i="3"/>
  <c r="AR1137" i="3"/>
  <c r="AS1137" i="3"/>
  <c r="AT1137" i="3"/>
  <c r="AR1136" i="3"/>
  <c r="AS1136" i="3"/>
  <c r="AT1136" i="3" s="1"/>
  <c r="AR1135" i="3"/>
  <c r="AS1135" i="3"/>
  <c r="AT1135" i="3" s="1"/>
  <c r="AR1134" i="3"/>
  <c r="AS1134" i="3"/>
  <c r="AT1134" i="3" s="1"/>
  <c r="AR1133" i="3"/>
  <c r="AS1133" i="3"/>
  <c r="AT1133" i="3" s="1"/>
  <c r="AS1132" i="3"/>
  <c r="AT1132" i="3" s="1"/>
  <c r="AR1132" i="3"/>
  <c r="AR1129" i="3"/>
  <c r="AS1129" i="3"/>
  <c r="AT1129" i="3" s="1"/>
  <c r="AR1128" i="3"/>
  <c r="AS1128" i="3"/>
  <c r="AT1128" i="3" s="1"/>
  <c r="AR1127" i="3"/>
  <c r="AS1127" i="3"/>
  <c r="AT1127" i="3" s="1"/>
  <c r="AR1126" i="3"/>
  <c r="AS1126" i="3"/>
  <c r="AT1126" i="3" s="1"/>
  <c r="AS1124" i="3"/>
  <c r="AT1124" i="3" s="1"/>
  <c r="AR1124" i="3"/>
  <c r="AR1123" i="3"/>
  <c r="AS1123" i="3"/>
  <c r="AT1123" i="3"/>
  <c r="AS1122" i="3"/>
  <c r="AT1122" i="3" s="1"/>
  <c r="AR1122" i="3"/>
  <c r="AR1121" i="3"/>
  <c r="AS1121" i="3"/>
  <c r="AT1121" i="3" s="1"/>
  <c r="AS1119" i="3"/>
  <c r="AT1119" i="3" s="1"/>
  <c r="AR1119" i="3"/>
  <c r="AR1118" i="3"/>
  <c r="AS1118" i="3"/>
  <c r="AT1118" i="3" s="1"/>
  <c r="AS1117" i="3"/>
  <c r="AR1116" i="3"/>
  <c r="AS1116" i="3"/>
  <c r="AT1116" i="3" s="1"/>
  <c r="AR1115" i="3"/>
  <c r="AS1115" i="3"/>
  <c r="AT1115" i="3" s="1"/>
  <c r="AR1114" i="3"/>
  <c r="AS1114" i="3"/>
  <c r="AT1114" i="3" s="1"/>
  <c r="AS1113" i="3"/>
  <c r="AT1113" i="3" s="1"/>
  <c r="AR1113" i="3"/>
  <c r="AR1112" i="3"/>
  <c r="AS1112" i="3"/>
  <c r="AT1112" i="3" s="1"/>
  <c r="AR1111" i="3"/>
  <c r="AS1111" i="3"/>
  <c r="AT1111" i="3" s="1"/>
  <c r="AR1110" i="3"/>
  <c r="AS1110" i="3"/>
  <c r="AT1110" i="3" s="1"/>
  <c r="AR1109" i="3"/>
  <c r="AS1109" i="3"/>
  <c r="AT1109" i="3" s="1"/>
  <c r="AR1108" i="3"/>
  <c r="AS1108" i="3"/>
  <c r="AT1108" i="3" s="1"/>
  <c r="AR1106" i="3"/>
  <c r="AS1106" i="3"/>
  <c r="AT1106" i="3" s="1"/>
  <c r="AS1105" i="3"/>
  <c r="AR1104" i="3"/>
  <c r="AS1104" i="3"/>
  <c r="AT1104" i="3" s="1"/>
  <c r="AR1103" i="3"/>
  <c r="AS1103" i="3"/>
  <c r="AT1103" i="3" s="1"/>
  <c r="AR1102" i="3"/>
  <c r="AS1102" i="3"/>
  <c r="AT1102" i="3" s="1"/>
  <c r="AR1101" i="3"/>
  <c r="AS1101" i="3"/>
  <c r="AT1101" i="3" s="1"/>
  <c r="AS1099" i="3"/>
  <c r="AR1098" i="3"/>
  <c r="AS1098" i="3"/>
  <c r="AT1098" i="3" s="1"/>
  <c r="AR1097" i="3"/>
  <c r="AS1097" i="3"/>
  <c r="AT1097" i="3" s="1"/>
  <c r="AR1096" i="3"/>
  <c r="AS1096" i="3"/>
  <c r="AT1096" i="3" s="1"/>
  <c r="AR1095" i="3"/>
  <c r="AS1095" i="3"/>
  <c r="AT1095" i="3" s="1"/>
  <c r="AR1093" i="3"/>
  <c r="AS1093" i="3"/>
  <c r="AT1093" i="3" s="1"/>
  <c r="AS1090" i="3"/>
  <c r="AT1090" i="3" s="1"/>
  <c r="AR1090" i="3"/>
  <c r="AR1089" i="3"/>
  <c r="AS1089" i="3"/>
  <c r="AT1089" i="3" s="1"/>
  <c r="AR1088" i="3"/>
  <c r="AS1088" i="3"/>
  <c r="AT1088" i="3"/>
  <c r="AS1087" i="3"/>
  <c r="AT1087" i="3" s="1"/>
  <c r="AR1087" i="3"/>
  <c r="AS1085" i="3"/>
  <c r="AT1085" i="3" s="1"/>
  <c r="AR1085" i="3"/>
  <c r="AS1084" i="3"/>
  <c r="AT1084" i="3" s="1"/>
  <c r="AR1084" i="3"/>
  <c r="AS1083" i="3"/>
  <c r="AT1083" i="3" s="1"/>
  <c r="AR1083" i="3"/>
  <c r="AR1082" i="3"/>
  <c r="AS1082" i="3"/>
  <c r="AT1082" i="3" s="1"/>
  <c r="AS1081" i="3"/>
  <c r="AT1081" i="3" s="1"/>
  <c r="AR1081" i="3"/>
  <c r="AR1079" i="3"/>
  <c r="AS1079" i="3"/>
  <c r="AT1079" i="3" s="1"/>
  <c r="AR1078" i="3"/>
  <c r="AS1078" i="3"/>
  <c r="AT1078" i="3" s="1"/>
  <c r="AR1077" i="3"/>
  <c r="AS1077" i="3"/>
  <c r="AT1077" i="3" s="1"/>
  <c r="AR1076" i="3"/>
  <c r="AS1076" i="3"/>
  <c r="AT1076" i="3" s="1"/>
  <c r="AR1075" i="3"/>
  <c r="AS1075" i="3"/>
  <c r="AT1075" i="3" s="1"/>
  <c r="AR1073" i="3"/>
  <c r="AS1073" i="3"/>
  <c r="AT1073" i="3" s="1"/>
  <c r="AR1071" i="3"/>
  <c r="AS1071" i="3"/>
  <c r="AT1071" i="3" s="1"/>
  <c r="AR1070" i="3"/>
  <c r="AS1070" i="3"/>
  <c r="AT1070" i="3" s="1"/>
  <c r="AR1069" i="3"/>
  <c r="AS1069" i="3"/>
  <c r="AT1069" i="3" s="1"/>
  <c r="AR1068" i="3"/>
  <c r="AS1068" i="3"/>
  <c r="AT1068" i="3" s="1"/>
  <c r="AR1067" i="3"/>
  <c r="AS1067" i="3"/>
  <c r="AT1067" i="3" s="1"/>
  <c r="AR1065" i="3"/>
  <c r="AS1065" i="3"/>
  <c r="AT1065" i="3" s="1"/>
  <c r="AR1064" i="3"/>
  <c r="AS1064" i="3"/>
  <c r="AT1064" i="3" s="1"/>
  <c r="AR1063" i="3"/>
  <c r="AS1063" i="3"/>
  <c r="AT1063" i="3" s="1"/>
  <c r="AR1062" i="3"/>
  <c r="AS1062" i="3"/>
  <c r="AT1062" i="3" s="1"/>
  <c r="AR1061" i="3"/>
  <c r="AS1061" i="3"/>
  <c r="AT1061" i="3" s="1"/>
  <c r="AR1060" i="3"/>
  <c r="AS1060" i="3"/>
  <c r="AT1060" i="3" s="1"/>
  <c r="AR1059" i="3"/>
  <c r="AS1059" i="3"/>
  <c r="AT1059" i="3" s="1"/>
  <c r="AR1057" i="3"/>
  <c r="AS1057" i="3"/>
  <c r="AT1057" i="3" s="1"/>
  <c r="AR1056" i="3"/>
  <c r="AS1056" i="3"/>
  <c r="AT1056" i="3" s="1"/>
  <c r="AR1055" i="3"/>
  <c r="AS1055" i="3"/>
  <c r="AT1055" i="3" s="1"/>
  <c r="AR1054" i="3"/>
  <c r="AS1054" i="3"/>
  <c r="AT1054" i="3" s="1"/>
  <c r="AR1053" i="3"/>
  <c r="AS1053" i="3"/>
  <c r="AT1053" i="3" s="1"/>
  <c r="AR1051" i="3"/>
  <c r="AS1051" i="3"/>
  <c r="AT1051" i="3" s="1"/>
  <c r="AR1050" i="3"/>
  <c r="AS1050" i="3"/>
  <c r="AT1050" i="3" s="1"/>
  <c r="AR1049" i="3"/>
  <c r="AS1049" i="3"/>
  <c r="AT1049" i="3" s="1"/>
  <c r="AR1048" i="3"/>
  <c r="AS1048" i="3"/>
  <c r="AT1048" i="3" s="1"/>
  <c r="AR1047" i="3"/>
  <c r="AS1047" i="3"/>
  <c r="AT1047" i="3" s="1"/>
  <c r="AR1046" i="3"/>
  <c r="AS1046" i="3"/>
  <c r="AT1046" i="3" s="1"/>
  <c r="AR1045" i="3"/>
  <c r="AS1045" i="3"/>
  <c r="AT1045" i="3" s="1"/>
  <c r="AR1043" i="3"/>
  <c r="AS1043" i="3"/>
  <c r="AT1043" i="3" s="1"/>
  <c r="AR1042" i="3"/>
  <c r="AS1042" i="3"/>
  <c r="AT1042" i="3" s="1"/>
  <c r="AR1041" i="3"/>
  <c r="AS1041" i="3"/>
  <c r="AT1041" i="3" s="1"/>
  <c r="AR1040" i="3"/>
  <c r="AS1040" i="3"/>
  <c r="AT1040" i="3" s="1"/>
  <c r="AR1039" i="3"/>
  <c r="AS1039" i="3"/>
  <c r="AT1039" i="3" s="1"/>
  <c r="AR1036" i="3"/>
  <c r="AS1036" i="3"/>
  <c r="AT1036" i="3" s="1"/>
  <c r="AR1035" i="3"/>
  <c r="AS1035" i="3"/>
  <c r="AT1035" i="3" s="1"/>
  <c r="AR1034" i="3"/>
  <c r="AS1034" i="3"/>
  <c r="AT1034" i="3" s="1"/>
  <c r="AR1032" i="3"/>
  <c r="AS1032" i="3"/>
  <c r="AT1032" i="3" s="1"/>
  <c r="AR1031" i="3"/>
  <c r="AS1031" i="3"/>
  <c r="AT1031" i="3" s="1"/>
  <c r="AR1028" i="3"/>
  <c r="AS1028" i="3"/>
  <c r="AT1028" i="3" s="1"/>
  <c r="AR1027" i="3"/>
  <c r="AS1027" i="3"/>
  <c r="AT1027" i="3" s="1"/>
  <c r="AR1026" i="3"/>
  <c r="AS1026" i="3"/>
  <c r="AT1026" i="3" s="1"/>
  <c r="AR1025" i="3"/>
  <c r="AS1025" i="3"/>
  <c r="AT1025" i="3" s="1"/>
  <c r="AR1024" i="3"/>
  <c r="AS1024" i="3"/>
  <c r="AT1024" i="3" s="1"/>
  <c r="AR1023" i="3"/>
  <c r="AS1023" i="3"/>
  <c r="AT1023" i="3" s="1"/>
  <c r="AR1021" i="3"/>
  <c r="AS1021" i="3"/>
  <c r="AT1021" i="3" s="1"/>
  <c r="AR1020" i="3"/>
  <c r="AS1020" i="3"/>
  <c r="AT1020" i="3" s="1"/>
  <c r="AR1019" i="3"/>
  <c r="AS1019" i="3"/>
  <c r="AT1019" i="3" s="1"/>
  <c r="AR1018" i="3"/>
  <c r="AS1018" i="3"/>
  <c r="AT1018" i="3" s="1"/>
  <c r="AR1017" i="3"/>
  <c r="AS1017" i="3"/>
  <c r="AT1017" i="3" s="1"/>
  <c r="AR1013" i="3"/>
  <c r="AS1013" i="3"/>
  <c r="AT1013" i="3" s="1"/>
  <c r="AR1012" i="3"/>
  <c r="AS1012" i="3"/>
  <c r="AT1012" i="3" s="1"/>
  <c r="AR1011" i="3"/>
  <c r="AS1011" i="3"/>
  <c r="AT1011" i="3" s="1"/>
  <c r="AR1010" i="3"/>
  <c r="AS1010" i="3"/>
  <c r="AT1010" i="3" s="1"/>
  <c r="AR1009" i="3"/>
  <c r="AS1009" i="3"/>
  <c r="AT1009" i="3" s="1"/>
  <c r="AR1008" i="3"/>
  <c r="AS1008" i="3"/>
  <c r="AT1008" i="3" s="1"/>
  <c r="AR1007" i="3"/>
  <c r="AS1007" i="3"/>
  <c r="AT1007" i="3" s="1"/>
  <c r="AR1006" i="3"/>
  <c r="AS1006" i="3"/>
  <c r="AT1006" i="3" s="1"/>
  <c r="AR1005" i="3"/>
  <c r="AS1005" i="3"/>
  <c r="AT1005" i="3" s="1"/>
  <c r="AR1004" i="3"/>
  <c r="AS1004" i="3"/>
  <c r="AT1004" i="3" s="1"/>
  <c r="AR1001" i="3"/>
  <c r="AS1001" i="3"/>
  <c r="AT1001" i="3" s="1"/>
  <c r="AR1000" i="3"/>
  <c r="AS1000" i="3"/>
  <c r="AT1000" i="3" s="1"/>
  <c r="AR999" i="3"/>
  <c r="AS999" i="3"/>
  <c r="AT999" i="3" s="1"/>
  <c r="AR998" i="3"/>
  <c r="AS998" i="3"/>
  <c r="AT998" i="3" s="1"/>
  <c r="AR997" i="3"/>
  <c r="AS997" i="3"/>
  <c r="AT997" i="3" s="1"/>
  <c r="AR996" i="3"/>
  <c r="AS996" i="3"/>
  <c r="AT996" i="3" s="1"/>
  <c r="AR995" i="3"/>
  <c r="AS995" i="3"/>
  <c r="AT995" i="3" s="1"/>
  <c r="AR994" i="3"/>
  <c r="AS994" i="3"/>
  <c r="AT994" i="3" s="1"/>
  <c r="AR993" i="3"/>
  <c r="AS993" i="3"/>
  <c r="AT993" i="3" s="1"/>
  <c r="AR992" i="3"/>
  <c r="AS992" i="3"/>
  <c r="AT992" i="3" s="1"/>
  <c r="AR991" i="3"/>
  <c r="AS991" i="3"/>
  <c r="AT991" i="3" s="1"/>
  <c r="AR990" i="3"/>
  <c r="AS990" i="3"/>
  <c r="AT990" i="3" s="1"/>
  <c r="AR989" i="3"/>
  <c r="AS989" i="3"/>
  <c r="AT989" i="3" s="1"/>
  <c r="AR986" i="3"/>
  <c r="AS986" i="3"/>
  <c r="AT986" i="3" s="1"/>
  <c r="AR985" i="3"/>
  <c r="AS985" i="3"/>
  <c r="AT985" i="3" s="1"/>
  <c r="AR984" i="3"/>
  <c r="AS984" i="3"/>
  <c r="AT984" i="3" s="1"/>
  <c r="AR983" i="3"/>
  <c r="AS983" i="3"/>
  <c r="AT983" i="3" s="1"/>
  <c r="AR982" i="3"/>
  <c r="AS982" i="3"/>
  <c r="AT982" i="3" s="1"/>
  <c r="AR981" i="3"/>
  <c r="AS981" i="3"/>
  <c r="AT981" i="3" s="1"/>
  <c r="AR980" i="3"/>
  <c r="AS980" i="3"/>
  <c r="AT980" i="3" s="1"/>
  <c r="AR979" i="3"/>
  <c r="AS979" i="3"/>
  <c r="AT979" i="3" s="1"/>
  <c r="AR978" i="3"/>
  <c r="AS978" i="3"/>
  <c r="AT978" i="3" s="1"/>
  <c r="AR977" i="3"/>
  <c r="AS977" i="3"/>
  <c r="AT977" i="3" s="1"/>
  <c r="AR976" i="3"/>
  <c r="AS976" i="3"/>
  <c r="AT976" i="3" s="1"/>
  <c r="AR975" i="3"/>
  <c r="AS975" i="3"/>
  <c r="AT975" i="3" s="1"/>
  <c r="AR972" i="3"/>
  <c r="AS972" i="3"/>
  <c r="AT972" i="3" s="1"/>
  <c r="AR971" i="3"/>
  <c r="AS971" i="3"/>
  <c r="AT971" i="3" s="1"/>
  <c r="AR970" i="3"/>
  <c r="AS970" i="3"/>
  <c r="AT970" i="3" s="1"/>
  <c r="AR969" i="3"/>
  <c r="AS969" i="3"/>
  <c r="AT969" i="3" s="1"/>
  <c r="AR968" i="3"/>
  <c r="AS968" i="3"/>
  <c r="AT968" i="3" s="1"/>
  <c r="AR967" i="3"/>
  <c r="AS967" i="3"/>
  <c r="AT967" i="3" s="1"/>
  <c r="AR966" i="3"/>
  <c r="AS966" i="3"/>
  <c r="AT966" i="3" s="1"/>
  <c r="AR964" i="3"/>
  <c r="AS964" i="3"/>
  <c r="AT964" i="3" s="1"/>
  <c r="AR963" i="3"/>
  <c r="AS963" i="3"/>
  <c r="AT963" i="3" s="1"/>
  <c r="AR962" i="3"/>
  <c r="AS962" i="3"/>
  <c r="AT962" i="3" s="1"/>
  <c r="AR961" i="3"/>
  <c r="AS961" i="3"/>
  <c r="AT961" i="3" s="1"/>
  <c r="AR960" i="3"/>
  <c r="AS960" i="3"/>
  <c r="AT960" i="3" s="1"/>
  <c r="AR959" i="3"/>
  <c r="AS959" i="3"/>
  <c r="AT959" i="3" s="1"/>
  <c r="AR958" i="3"/>
  <c r="AS958" i="3"/>
  <c r="AT958" i="3" s="1"/>
  <c r="AR957" i="3"/>
  <c r="AS957" i="3"/>
  <c r="AT957" i="3" s="1"/>
  <c r="AR955" i="3"/>
  <c r="AS955" i="3"/>
  <c r="AT955" i="3" s="1"/>
  <c r="AR954" i="3"/>
  <c r="AS954" i="3"/>
  <c r="AT954" i="3" s="1"/>
  <c r="AR953" i="3"/>
  <c r="AS953" i="3"/>
  <c r="AT953" i="3" s="1"/>
  <c r="AR950" i="3"/>
  <c r="AS950" i="3"/>
  <c r="AT950" i="3" s="1"/>
  <c r="AR949" i="3"/>
  <c r="AS949" i="3"/>
  <c r="AT949" i="3" s="1"/>
  <c r="AR948" i="3"/>
  <c r="AS948" i="3"/>
  <c r="AT948" i="3" s="1"/>
  <c r="AR947" i="3"/>
  <c r="AS947" i="3"/>
  <c r="AT947" i="3" s="1"/>
  <c r="AR946" i="3"/>
  <c r="AS946" i="3"/>
  <c r="AT946" i="3" s="1"/>
  <c r="AR945" i="3"/>
  <c r="AS945" i="3"/>
  <c r="AT945" i="3" s="1"/>
  <c r="AR944" i="3"/>
  <c r="AS944" i="3"/>
  <c r="AT944" i="3" s="1"/>
  <c r="AR943" i="3"/>
  <c r="AS943" i="3"/>
  <c r="AT943" i="3" s="1"/>
  <c r="AR942" i="3"/>
  <c r="AS942" i="3"/>
  <c r="AT942" i="3" s="1"/>
  <c r="AR941" i="3"/>
  <c r="AS941" i="3"/>
  <c r="AT941" i="3" s="1"/>
  <c r="AR940" i="3"/>
  <c r="AS940" i="3"/>
  <c r="AT940" i="3" s="1"/>
  <c r="AR939" i="3"/>
  <c r="AS939" i="3"/>
  <c r="AT939" i="3" s="1"/>
  <c r="AR936" i="3"/>
  <c r="AS936" i="3"/>
  <c r="AT936" i="3" s="1"/>
  <c r="AR935" i="3"/>
  <c r="AS935" i="3"/>
  <c r="AT935" i="3" s="1"/>
  <c r="AR934" i="3"/>
  <c r="AS934" i="3"/>
  <c r="AT934" i="3" s="1"/>
  <c r="AR933" i="3"/>
  <c r="AS933" i="3"/>
  <c r="AT933" i="3" s="1"/>
  <c r="AR932" i="3"/>
  <c r="AS932" i="3"/>
  <c r="AT932" i="3" s="1"/>
  <c r="AR931" i="3"/>
  <c r="AS931" i="3"/>
  <c r="AT931" i="3" s="1"/>
  <c r="AR930" i="3"/>
  <c r="AS930" i="3"/>
  <c r="AT930" i="3" s="1"/>
  <c r="AR929" i="3"/>
  <c r="AS929" i="3"/>
  <c r="AT929" i="3" s="1"/>
  <c r="AR927" i="3"/>
  <c r="AS927" i="3"/>
  <c r="AT927" i="3" s="1"/>
  <c r="AR926" i="3"/>
  <c r="AS926" i="3"/>
  <c r="AT926" i="3" s="1"/>
  <c r="AR925" i="3"/>
  <c r="AS925" i="3"/>
  <c r="AT925" i="3" s="1"/>
  <c r="AS924" i="3"/>
  <c r="AT924" i="3" s="1"/>
  <c r="AR923" i="3"/>
  <c r="AS923" i="3"/>
  <c r="AT923" i="3" s="1"/>
  <c r="AR922" i="3"/>
  <c r="AS922" i="3"/>
  <c r="AT922" i="3" s="1"/>
  <c r="AR921" i="3"/>
  <c r="AS921" i="3"/>
  <c r="AT921" i="3" s="1"/>
  <c r="AR920" i="3"/>
  <c r="AS920" i="3"/>
  <c r="AT920" i="3" s="1"/>
  <c r="AR919" i="3"/>
  <c r="AS919" i="3"/>
  <c r="AT919" i="3" s="1"/>
  <c r="AR918" i="3"/>
  <c r="AS918" i="3"/>
  <c r="AT918" i="3" s="1"/>
  <c r="AR917" i="3"/>
  <c r="AS917" i="3"/>
  <c r="AT917" i="3" s="1"/>
  <c r="AR916" i="3"/>
  <c r="AS916" i="3"/>
  <c r="AT916" i="3" s="1"/>
  <c r="AR915" i="3"/>
  <c r="AS915" i="3"/>
  <c r="AT915" i="3" s="1"/>
  <c r="AR912" i="3"/>
  <c r="AS912" i="3"/>
  <c r="AT912" i="3" s="1"/>
  <c r="AR911" i="3"/>
  <c r="AS911" i="3"/>
  <c r="AT911" i="3" s="1"/>
  <c r="AR910" i="3"/>
  <c r="AS910" i="3"/>
  <c r="AT910" i="3" s="1"/>
  <c r="AR908" i="3"/>
  <c r="AS908" i="3"/>
  <c r="AT908" i="3" s="1"/>
  <c r="AR907" i="3"/>
  <c r="AS907" i="3"/>
  <c r="AT907" i="3" s="1"/>
  <c r="AS906" i="3"/>
  <c r="AT906" i="3" s="1"/>
  <c r="AR905" i="3"/>
  <c r="AS905" i="3"/>
  <c r="AT905" i="3" s="1"/>
  <c r="AR904" i="3"/>
  <c r="AS904" i="3"/>
  <c r="AT904" i="3" s="1"/>
  <c r="AR903" i="3"/>
  <c r="AS903" i="3"/>
  <c r="AT903" i="3" s="1"/>
  <c r="AR902" i="3"/>
  <c r="AS902" i="3"/>
  <c r="AT902" i="3" s="1"/>
  <c r="AR901" i="3"/>
  <c r="AS901" i="3"/>
  <c r="AT901" i="3" s="1"/>
  <c r="AR900" i="3"/>
  <c r="AS900" i="3"/>
  <c r="AT900" i="3" s="1"/>
  <c r="AR899" i="3"/>
  <c r="AS899" i="3"/>
  <c r="AT899" i="3" s="1"/>
  <c r="AR898" i="3"/>
  <c r="AS898" i="3"/>
  <c r="AT898" i="3"/>
  <c r="AR897" i="3"/>
  <c r="AS897" i="3"/>
  <c r="AT897" i="3" s="1"/>
  <c r="AR896" i="3"/>
  <c r="AS896" i="3"/>
  <c r="AT896" i="3" s="1"/>
  <c r="AS895" i="3"/>
  <c r="AT895" i="3" s="1"/>
  <c r="AS894" i="3"/>
  <c r="AT894" i="3" s="1"/>
  <c r="AR893" i="3"/>
  <c r="AS893" i="3"/>
  <c r="AT893" i="3" s="1"/>
  <c r="AR892" i="3"/>
  <c r="AS892" i="3"/>
  <c r="AT892" i="3" s="1"/>
  <c r="AS891" i="3"/>
  <c r="AT891" i="3" s="1"/>
  <c r="AR890" i="3"/>
  <c r="AS890" i="3"/>
  <c r="AT890" i="3"/>
  <c r="AR889" i="3"/>
  <c r="AS889" i="3"/>
  <c r="AT889" i="3"/>
  <c r="AR888" i="3"/>
  <c r="AS888" i="3"/>
  <c r="AT888" i="3" s="1"/>
  <c r="AR887" i="3"/>
  <c r="AS887" i="3"/>
  <c r="AT887" i="3"/>
  <c r="AR886" i="3"/>
  <c r="AS886" i="3"/>
  <c r="AT886" i="3" s="1"/>
  <c r="AR884" i="3"/>
  <c r="AS884" i="3"/>
  <c r="AT884" i="3" s="1"/>
  <c r="AR883" i="3"/>
  <c r="AS883" i="3"/>
  <c r="AT883" i="3" s="1"/>
  <c r="AR882" i="3"/>
  <c r="AS882" i="3"/>
  <c r="AT882" i="3" s="1"/>
  <c r="AR881" i="3"/>
  <c r="AS881" i="3"/>
  <c r="AT881" i="3" s="1"/>
  <c r="AR878" i="3"/>
  <c r="AS878" i="3"/>
  <c r="AT878" i="3" s="1"/>
  <c r="AR875" i="3"/>
  <c r="AS875" i="3"/>
  <c r="AT875" i="3" s="1"/>
  <c r="AR874" i="3"/>
  <c r="AS874" i="3"/>
  <c r="AT874" i="3" s="1"/>
  <c r="AR873" i="3"/>
  <c r="AS873" i="3"/>
  <c r="AT873" i="3" s="1"/>
  <c r="AR872" i="3"/>
  <c r="AS872" i="3"/>
  <c r="AT872" i="3" s="1"/>
  <c r="AR871" i="3"/>
  <c r="AS871" i="3"/>
  <c r="AT871" i="3" s="1"/>
  <c r="AR869" i="3"/>
  <c r="AS869" i="3"/>
  <c r="AT869" i="3" s="1"/>
  <c r="AR868" i="3"/>
  <c r="AS868" i="3"/>
  <c r="AT868" i="3" s="1"/>
  <c r="AR866" i="3"/>
  <c r="AS866" i="3"/>
  <c r="AT866" i="3" s="1"/>
  <c r="AR863" i="3"/>
  <c r="AS863" i="3"/>
  <c r="AT863" i="3" s="1"/>
  <c r="AR861" i="3"/>
  <c r="AS861" i="3"/>
  <c r="AT861" i="3" s="1"/>
  <c r="AR860" i="3"/>
  <c r="AS860" i="3"/>
  <c r="AT860" i="3" s="1"/>
  <c r="AR859" i="3"/>
  <c r="AS859" i="3"/>
  <c r="AT859" i="3" s="1"/>
  <c r="AR858" i="3"/>
  <c r="AS858" i="3"/>
  <c r="AT858" i="3" s="1"/>
  <c r="AR857" i="3"/>
  <c r="AS857" i="3"/>
  <c r="AT857" i="3" s="1"/>
  <c r="AR856" i="3"/>
  <c r="AS856" i="3"/>
  <c r="AT856" i="3" s="1"/>
  <c r="AR854" i="3"/>
  <c r="AS854" i="3"/>
  <c r="AT854" i="3" s="1"/>
  <c r="AR853" i="3"/>
  <c r="AS853" i="3"/>
  <c r="AT853" i="3" s="1"/>
  <c r="AR851" i="3"/>
  <c r="AS851" i="3"/>
  <c r="AT851" i="3" s="1"/>
  <c r="AR848" i="3"/>
  <c r="AS848" i="3"/>
  <c r="AT848" i="3" s="1"/>
  <c r="AR846" i="3"/>
  <c r="AS846" i="3"/>
  <c r="AT846" i="3" s="1"/>
  <c r="AR845" i="3"/>
  <c r="AS845" i="3"/>
  <c r="AT845" i="3" s="1"/>
  <c r="AR844" i="3"/>
  <c r="AS844" i="3"/>
  <c r="AT844" i="3" s="1"/>
  <c r="AR843" i="3"/>
  <c r="AS843" i="3"/>
  <c r="AT843" i="3" s="1"/>
  <c r="AR842" i="3"/>
  <c r="AS842" i="3"/>
  <c r="AT842" i="3" s="1"/>
  <c r="AR841" i="3"/>
  <c r="AS841" i="3"/>
  <c r="AT841" i="3" s="1"/>
  <c r="AR840" i="3"/>
  <c r="AS840" i="3"/>
  <c r="AT840" i="3" s="1"/>
  <c r="AR839" i="3"/>
  <c r="AS839" i="3"/>
  <c r="AT839" i="3" s="1"/>
  <c r="AR838" i="3"/>
  <c r="AS838" i="3"/>
  <c r="AT838" i="3" s="1"/>
  <c r="AR837" i="3"/>
  <c r="AS837" i="3"/>
  <c r="AT837" i="3" s="1"/>
  <c r="AR836" i="3"/>
  <c r="AS836" i="3"/>
  <c r="AT836" i="3" s="1"/>
  <c r="AR831" i="3"/>
  <c r="AS831" i="3"/>
  <c r="AT831" i="3" s="1"/>
  <c r="AR830" i="3"/>
  <c r="AS830" i="3"/>
  <c r="AT830" i="3" s="1"/>
  <c r="AR829" i="3"/>
  <c r="AS829" i="3"/>
  <c r="AT829" i="3" s="1"/>
  <c r="AR828" i="3"/>
  <c r="AS828" i="3"/>
  <c r="AT828" i="3" s="1"/>
  <c r="AR827" i="3"/>
  <c r="AS827" i="3"/>
  <c r="AT827" i="3" s="1"/>
  <c r="AR825" i="3"/>
  <c r="AS825" i="3"/>
  <c r="AT825" i="3" s="1"/>
  <c r="AR824" i="3"/>
  <c r="AS824" i="3"/>
  <c r="AT824" i="3" s="1"/>
  <c r="AR823" i="3"/>
  <c r="AS823" i="3"/>
  <c r="AT823" i="3" s="1"/>
  <c r="AR822" i="3"/>
  <c r="AS822" i="3"/>
  <c r="AT822" i="3" s="1"/>
  <c r="AR821" i="3"/>
  <c r="AS821" i="3"/>
  <c r="AT821" i="3" s="1"/>
  <c r="AR818" i="3"/>
  <c r="AS818" i="3"/>
  <c r="AT818" i="3" s="1"/>
  <c r="AR816" i="3"/>
  <c r="AS816" i="3"/>
  <c r="AT816" i="3" s="1"/>
  <c r="AR814" i="3"/>
  <c r="AS814" i="3"/>
  <c r="AT814" i="3" s="1"/>
  <c r="AR813" i="3"/>
  <c r="AS813" i="3"/>
  <c r="AT813" i="3" s="1"/>
  <c r="AR811" i="3"/>
  <c r="AS811" i="3"/>
  <c r="AT811" i="3" s="1"/>
  <c r="AR810" i="3"/>
  <c r="AS810" i="3"/>
  <c r="AT810" i="3" s="1"/>
  <c r="AR809" i="3"/>
  <c r="AS809" i="3"/>
  <c r="AT809" i="3" s="1"/>
  <c r="AR808" i="3"/>
  <c r="AS808" i="3"/>
  <c r="AT808" i="3" s="1"/>
  <c r="AR807" i="3"/>
  <c r="AS807" i="3"/>
  <c r="AT807" i="3" s="1"/>
  <c r="AR806" i="3"/>
  <c r="AS806" i="3"/>
  <c r="AT806" i="3" s="1"/>
  <c r="AR805" i="3"/>
  <c r="AS805" i="3"/>
  <c r="AT805" i="3" s="1"/>
  <c r="AR804" i="3"/>
  <c r="AS804" i="3"/>
  <c r="AT804" i="3" s="1"/>
  <c r="AR802" i="3"/>
  <c r="AS802" i="3"/>
  <c r="AT802" i="3" s="1"/>
  <c r="AR800" i="3"/>
  <c r="AS800" i="3"/>
  <c r="AT800" i="3" s="1"/>
  <c r="AR799" i="3"/>
  <c r="AS799" i="3"/>
  <c r="AT799" i="3" s="1"/>
  <c r="AR798" i="3"/>
  <c r="AS798" i="3"/>
  <c r="AT798" i="3" s="1"/>
  <c r="AR796" i="3"/>
  <c r="AS796" i="3"/>
  <c r="AT796" i="3" s="1"/>
  <c r="AR795" i="3"/>
  <c r="AS795" i="3"/>
  <c r="AT795" i="3" s="1"/>
  <c r="AR793" i="3"/>
  <c r="AS793" i="3"/>
  <c r="AT793" i="3" s="1"/>
  <c r="AR792" i="3"/>
  <c r="AS792" i="3"/>
  <c r="AT792" i="3" s="1"/>
  <c r="AR791" i="3"/>
  <c r="AS791" i="3"/>
  <c r="AT791" i="3" s="1"/>
  <c r="AR790" i="3"/>
  <c r="AS790" i="3"/>
  <c r="AT790" i="3" s="1"/>
  <c r="AR789" i="3"/>
  <c r="AS789" i="3"/>
  <c r="AT789" i="3" s="1"/>
  <c r="AR787" i="3"/>
  <c r="AS787" i="3"/>
  <c r="AT787" i="3" s="1"/>
  <c r="AR785" i="3"/>
  <c r="AS785" i="3"/>
  <c r="AT785" i="3" s="1"/>
  <c r="AR784" i="3"/>
  <c r="AS784" i="3"/>
  <c r="AT784" i="3" s="1"/>
  <c r="AR783" i="3"/>
  <c r="AS783" i="3"/>
  <c r="AT783" i="3" s="1"/>
  <c r="AR782" i="3"/>
  <c r="AS782" i="3"/>
  <c r="AT782" i="3" s="1"/>
  <c r="AR781" i="3"/>
  <c r="AS781" i="3"/>
  <c r="AT781" i="3" s="1"/>
  <c r="AR780" i="3"/>
  <c r="AS780" i="3"/>
  <c r="AT780" i="3" s="1"/>
  <c r="AR779" i="3"/>
  <c r="AS779" i="3"/>
  <c r="AT779" i="3" s="1"/>
  <c r="AR777" i="3"/>
  <c r="AS777" i="3"/>
  <c r="AT777" i="3" s="1"/>
  <c r="AR776" i="3"/>
  <c r="AS776" i="3"/>
  <c r="AT776" i="3" s="1"/>
  <c r="AR775" i="3"/>
  <c r="AS775" i="3"/>
  <c r="AT775" i="3" s="1"/>
  <c r="AR774" i="3"/>
  <c r="AS774" i="3"/>
  <c r="AT774" i="3" s="1"/>
  <c r="AR773" i="3"/>
  <c r="AS773" i="3"/>
  <c r="AT773" i="3" s="1"/>
  <c r="AR772" i="3"/>
  <c r="AS772" i="3"/>
  <c r="AT772" i="3" s="1"/>
  <c r="AR770" i="3"/>
  <c r="AS770" i="3"/>
  <c r="AT770" i="3" s="1"/>
  <c r="AR769" i="3"/>
  <c r="AS769" i="3"/>
  <c r="AT769" i="3" s="1"/>
  <c r="AR768" i="3"/>
  <c r="AS768" i="3"/>
  <c r="AT768" i="3" s="1"/>
  <c r="AR766" i="3"/>
  <c r="AS766" i="3"/>
  <c r="AT766" i="3" s="1"/>
  <c r="AR765" i="3"/>
  <c r="AS765" i="3"/>
  <c r="AT765" i="3" s="1"/>
  <c r="AR764" i="3"/>
  <c r="AS764" i="3"/>
  <c r="AT764" i="3" s="1"/>
  <c r="AR763" i="3"/>
  <c r="AS763" i="3"/>
  <c r="AT763" i="3" s="1"/>
  <c r="AR762" i="3"/>
  <c r="AS762" i="3"/>
  <c r="AT762" i="3" s="1"/>
  <c r="AR761" i="3"/>
  <c r="AS761" i="3"/>
  <c r="AT761" i="3" s="1"/>
  <c r="AR760" i="3"/>
  <c r="AS760" i="3"/>
  <c r="AT760" i="3" s="1"/>
  <c r="AR759" i="3"/>
  <c r="AS759" i="3"/>
  <c r="AT759" i="3" s="1"/>
  <c r="AR758" i="3"/>
  <c r="AS758" i="3"/>
  <c r="AT758" i="3" s="1"/>
  <c r="AR757" i="3"/>
  <c r="AS757" i="3"/>
  <c r="AT757" i="3" s="1"/>
  <c r="AR755" i="3"/>
  <c r="AS755" i="3"/>
  <c r="AT755" i="3" s="1"/>
  <c r="AR754" i="3"/>
  <c r="AS754" i="3"/>
  <c r="AT754" i="3" s="1"/>
  <c r="AR752" i="3"/>
  <c r="AS752" i="3"/>
  <c r="AT752" i="3" s="1"/>
  <c r="AR751" i="3"/>
  <c r="AS751" i="3"/>
  <c r="AT751" i="3" s="1"/>
  <c r="AR750" i="3"/>
  <c r="AS750" i="3"/>
  <c r="AT750" i="3" s="1"/>
  <c r="AR749" i="3"/>
  <c r="AS749" i="3"/>
  <c r="AT749" i="3" s="1"/>
  <c r="AR748" i="3"/>
  <c r="AS748" i="3"/>
  <c r="AT748" i="3" s="1"/>
  <c r="AR747" i="3"/>
  <c r="AS747" i="3"/>
  <c r="AT747" i="3" s="1"/>
  <c r="AR746" i="3"/>
  <c r="AS746" i="3"/>
  <c r="AT746" i="3" s="1"/>
  <c r="AR745" i="3"/>
  <c r="AS745" i="3"/>
  <c r="AT745" i="3" s="1"/>
  <c r="AR744" i="3"/>
  <c r="AS744" i="3"/>
  <c r="AT744" i="3" s="1"/>
  <c r="AR743" i="3"/>
  <c r="AS743" i="3"/>
  <c r="AT743" i="3" s="1"/>
  <c r="AR742" i="3"/>
  <c r="AS742" i="3"/>
  <c r="AT742" i="3" s="1"/>
  <c r="AR741" i="3"/>
  <c r="AS741" i="3"/>
  <c r="AT741" i="3" s="1"/>
  <c r="AR739" i="3"/>
  <c r="AS739" i="3"/>
  <c r="AT739" i="3" s="1"/>
  <c r="AR737" i="3"/>
  <c r="AS737" i="3"/>
  <c r="AT737" i="3" s="1"/>
  <c r="AR736" i="3"/>
  <c r="AS736" i="3"/>
  <c r="AT736" i="3" s="1"/>
  <c r="AR735" i="3"/>
  <c r="AS735" i="3"/>
  <c r="AT735" i="3" s="1"/>
  <c r="AR734" i="3"/>
  <c r="AS734" i="3"/>
  <c r="AT734" i="3" s="1"/>
  <c r="AR733" i="3"/>
  <c r="AS733" i="3"/>
  <c r="AT733" i="3" s="1"/>
  <c r="AR732" i="3"/>
  <c r="AS732" i="3"/>
  <c r="AT732" i="3" s="1"/>
  <c r="AR731" i="3"/>
  <c r="AS731" i="3"/>
  <c r="AT731" i="3" s="1"/>
  <c r="AR730" i="3"/>
  <c r="AS730" i="3"/>
  <c r="AT730" i="3" s="1"/>
  <c r="AR729" i="3"/>
  <c r="AS729" i="3"/>
  <c r="AT729" i="3" s="1"/>
  <c r="AR728" i="3"/>
  <c r="AS728" i="3"/>
  <c r="AT728" i="3" s="1"/>
  <c r="AR727" i="3"/>
  <c r="AS727" i="3"/>
  <c r="AT727" i="3" s="1"/>
  <c r="AR726" i="3"/>
  <c r="AS726" i="3"/>
  <c r="AT726" i="3" s="1"/>
  <c r="AR724" i="3"/>
  <c r="AS724" i="3"/>
  <c r="AT724" i="3" s="1"/>
  <c r="AR721" i="3"/>
  <c r="AS721" i="3"/>
  <c r="AT721" i="3" s="1"/>
  <c r="AR720" i="3"/>
  <c r="AS720" i="3"/>
  <c r="AT720" i="3" s="1"/>
  <c r="AR719" i="3"/>
  <c r="AS719" i="3"/>
  <c r="AT719" i="3" s="1"/>
  <c r="AR718" i="3"/>
  <c r="AS718" i="3"/>
  <c r="AT718" i="3" s="1"/>
  <c r="AR717" i="3"/>
  <c r="AS717" i="3"/>
  <c r="AT717" i="3" s="1"/>
  <c r="AR716" i="3"/>
  <c r="AS716" i="3"/>
  <c r="AT716" i="3" s="1"/>
  <c r="AR715" i="3"/>
  <c r="AS715" i="3"/>
  <c r="AT715" i="3" s="1"/>
  <c r="AR714" i="3"/>
  <c r="AS714" i="3"/>
  <c r="AT714" i="3" s="1"/>
  <c r="AR713" i="3"/>
  <c r="AS713" i="3"/>
  <c r="AT713" i="3" s="1"/>
  <c r="AR712" i="3"/>
  <c r="AS712" i="3"/>
  <c r="AT712" i="3" s="1"/>
  <c r="AR711" i="3"/>
  <c r="AS711" i="3"/>
  <c r="AT711" i="3" s="1"/>
  <c r="AR709" i="3"/>
  <c r="AS709" i="3"/>
  <c r="AT709" i="3" s="1"/>
  <c r="AR706" i="3"/>
  <c r="AS706" i="3"/>
  <c r="AT706" i="3" s="1"/>
  <c r="AR705" i="3"/>
  <c r="AS705" i="3"/>
  <c r="AT705" i="3" s="1"/>
  <c r="AR704" i="3"/>
  <c r="AS704" i="3"/>
  <c r="AT704" i="3" s="1"/>
  <c r="Z704" i="3" s="1"/>
  <c r="AR703" i="3"/>
  <c r="AS703" i="3"/>
  <c r="AT703" i="3" s="1"/>
  <c r="AR702" i="3"/>
  <c r="AS702" i="3"/>
  <c r="AT702" i="3" s="1"/>
  <c r="AR701" i="3"/>
  <c r="AS701" i="3"/>
  <c r="AT701" i="3" s="1"/>
  <c r="Z701" i="3" s="1"/>
  <c r="AR700" i="3"/>
  <c r="AS700" i="3"/>
  <c r="AT700" i="3" s="1"/>
  <c r="AR698" i="3"/>
  <c r="AS698" i="3"/>
  <c r="AT698" i="3" s="1"/>
  <c r="AR697" i="3"/>
  <c r="AS697" i="3"/>
  <c r="AT697" i="3" s="1"/>
  <c r="AR696" i="3"/>
  <c r="AS696" i="3"/>
  <c r="AT696" i="3" s="1"/>
  <c r="AS689" i="3"/>
  <c r="AT689" i="3" s="1"/>
  <c r="Z689" i="3" s="1"/>
  <c r="AS686" i="3"/>
  <c r="AT686" i="3" s="1"/>
  <c r="Z686" i="3" s="1"/>
  <c r="AR677" i="3"/>
  <c r="AS677" i="3"/>
  <c r="AT677" i="3" s="1"/>
  <c r="AR676" i="3"/>
  <c r="AS676" i="3"/>
  <c r="AT676" i="3" s="1"/>
  <c r="AR675" i="3"/>
  <c r="AS675" i="3"/>
  <c r="AT675" i="3" s="1"/>
  <c r="AR674" i="3"/>
  <c r="AS674" i="3"/>
  <c r="AT674" i="3" s="1"/>
  <c r="AR673" i="3"/>
  <c r="AS673" i="3"/>
  <c r="AT673" i="3" s="1"/>
  <c r="AR671" i="3"/>
  <c r="AS671" i="3"/>
  <c r="AT671" i="3" s="1"/>
  <c r="AR670" i="3"/>
  <c r="AS670" i="3"/>
  <c r="AT670" i="3" s="1"/>
  <c r="AR669" i="3"/>
  <c r="AS669" i="3"/>
  <c r="AT669" i="3" s="1"/>
  <c r="AS668" i="3"/>
  <c r="AT668" i="3" s="1"/>
  <c r="AR668" i="3"/>
  <c r="AR667" i="3"/>
  <c r="AS667" i="3"/>
  <c r="AT667" i="3" s="1"/>
  <c r="AR666" i="3"/>
  <c r="AS666" i="3"/>
  <c r="AS665" i="3"/>
  <c r="AT665" i="3" s="1"/>
  <c r="AR665" i="3"/>
  <c r="AR664" i="3"/>
  <c r="AS664" i="3"/>
  <c r="AT664" i="3" s="1"/>
  <c r="AR663" i="3"/>
  <c r="AS663" i="3"/>
  <c r="AT663" i="3" s="1"/>
  <c r="AR661" i="3"/>
  <c r="AS661" i="3"/>
  <c r="AT661" i="3" s="1"/>
  <c r="AR660" i="3"/>
  <c r="AS660" i="3"/>
  <c r="AS659" i="3"/>
  <c r="AT659" i="3" s="1"/>
  <c r="Z659" i="3" s="1"/>
  <c r="AR659" i="3"/>
  <c r="AR658" i="3"/>
  <c r="AS658" i="3"/>
  <c r="AT658" i="3" s="1"/>
  <c r="AS657" i="3"/>
  <c r="AT657" i="3" s="1"/>
  <c r="Z657" i="3" s="1"/>
  <c r="AS656" i="3"/>
  <c r="AT656" i="3" s="1"/>
  <c r="Z656" i="3" s="1"/>
  <c r="AR655" i="3"/>
  <c r="AS655" i="3"/>
  <c r="AT655" i="3" s="1"/>
  <c r="AS653" i="3"/>
  <c r="AT653" i="3" s="1"/>
  <c r="AR653" i="3"/>
  <c r="AR652" i="3"/>
  <c r="AS652" i="3"/>
  <c r="AT652" i="3" s="1"/>
  <c r="AR651" i="3"/>
  <c r="AS651" i="3"/>
  <c r="AT651" i="3" s="1"/>
  <c r="AS650" i="3"/>
  <c r="AT650" i="3" s="1"/>
  <c r="AR650" i="3"/>
  <c r="AR649" i="3"/>
  <c r="AS649" i="3"/>
  <c r="AT649" i="3" s="1"/>
  <c r="AR648" i="3"/>
  <c r="AS648" i="3"/>
  <c r="AT648" i="3" s="1"/>
  <c r="AS647" i="3"/>
  <c r="AT647" i="3" s="1"/>
  <c r="Z647" i="3" s="1"/>
  <c r="AA647" i="3" s="1"/>
  <c r="AB647" i="3" s="1"/>
  <c r="AC647" i="3" s="1"/>
  <c r="AD647" i="3" s="1"/>
  <c r="AS646" i="3"/>
  <c r="AT646" i="3" s="1"/>
  <c r="Z646" i="3" s="1"/>
  <c r="AA646" i="3" s="1"/>
  <c r="AB646" i="3" s="1"/>
  <c r="AC646" i="3" s="1"/>
  <c r="AD646" i="3" s="1"/>
  <c r="AS644" i="3"/>
  <c r="AT644" i="3" s="1"/>
  <c r="Z644" i="3" s="1"/>
  <c r="AR644" i="3"/>
  <c r="AS641" i="3"/>
  <c r="AT641" i="3" s="1"/>
  <c r="Z641" i="3" s="1"/>
  <c r="AA641" i="3" s="1"/>
  <c r="AB641" i="3" s="1"/>
  <c r="AC641" i="3" s="1"/>
  <c r="AD641" i="3" s="1"/>
  <c r="AR641" i="3"/>
  <c r="AS639" i="3"/>
  <c r="AR639" i="3"/>
  <c r="AT639" i="3"/>
  <c r="AS637" i="3"/>
  <c r="AR637" i="3"/>
  <c r="AT637" i="3"/>
  <c r="AS632" i="3"/>
  <c r="AT632" i="3" s="1"/>
  <c r="AR632" i="3"/>
  <c r="AR631" i="3"/>
  <c r="AS631" i="3"/>
  <c r="AT631" i="3" s="1"/>
  <c r="AS630" i="3"/>
  <c r="AT630" i="3" s="1"/>
  <c r="AR630" i="3"/>
  <c r="AR629" i="3"/>
  <c r="AS629" i="3"/>
  <c r="AT629" i="3" s="1"/>
  <c r="Z629" i="3" s="1"/>
  <c r="AS628" i="3"/>
  <c r="AT628" i="3"/>
  <c r="AR628" i="3"/>
  <c r="AR626" i="3"/>
  <c r="AS626" i="3"/>
  <c r="AT626" i="3" s="1"/>
  <c r="Z626" i="3" s="1"/>
  <c r="AA626" i="3" s="1"/>
  <c r="AB626" i="3" s="1"/>
  <c r="AC626" i="3" s="1"/>
  <c r="AD626" i="3" s="1"/>
  <c r="AR625" i="3"/>
  <c r="AS625" i="3"/>
  <c r="AT625" i="3" s="1"/>
  <c r="AS623" i="3"/>
  <c r="AR623" i="3"/>
  <c r="AT623" i="3"/>
  <c r="AS622" i="3"/>
  <c r="AT622" i="3" s="1"/>
  <c r="Z622" i="3" s="1"/>
  <c r="AS621" i="3"/>
  <c r="AR621" i="3"/>
  <c r="AT621" i="3"/>
  <c r="AR619" i="3"/>
  <c r="AS619" i="3"/>
  <c r="AT619" i="3" s="1"/>
  <c r="AS618" i="3"/>
  <c r="AT618" i="3" s="1"/>
  <c r="AR618" i="3"/>
  <c r="AR617" i="3"/>
  <c r="AS617" i="3"/>
  <c r="AT617" i="3" s="1"/>
  <c r="AR616" i="3"/>
  <c r="AS616" i="3"/>
  <c r="AT616" i="3" s="1"/>
  <c r="AR615" i="3"/>
  <c r="AS615" i="3"/>
  <c r="AT615" i="3"/>
  <c r="AS614" i="3"/>
  <c r="AR614" i="3"/>
  <c r="AT614" i="3"/>
  <c r="Z614" i="3" s="1"/>
  <c r="AA614" i="3" s="1"/>
  <c r="AB614" i="3" s="1"/>
  <c r="AC614" i="3" s="1"/>
  <c r="AD614" i="3" s="1"/>
  <c r="AR613" i="3"/>
  <c r="AS613" i="3"/>
  <c r="AT613" i="3" s="1"/>
  <c r="AR611" i="3"/>
  <c r="AS611" i="3"/>
  <c r="AT611" i="3" s="1"/>
  <c r="Z611" i="3" s="1"/>
  <c r="AS610" i="3"/>
  <c r="AT610" i="3" s="1"/>
  <c r="AR610" i="3"/>
  <c r="AS608" i="3"/>
  <c r="AT608" i="3" s="1"/>
  <c r="AR608" i="3"/>
  <c r="AR607" i="3"/>
  <c r="AS607" i="3"/>
  <c r="AT607" i="3" s="1"/>
  <c r="AR606" i="3"/>
  <c r="AS606" i="3"/>
  <c r="AT606" i="3" s="1"/>
  <c r="AR605" i="3"/>
  <c r="AS605" i="3"/>
  <c r="AT605" i="3" s="1"/>
  <c r="AR604" i="3"/>
  <c r="AS604" i="3"/>
  <c r="AT604" i="3" s="1"/>
  <c r="AR603" i="3"/>
  <c r="AS603" i="3"/>
  <c r="AT603" i="3" s="1"/>
  <c r="AS601" i="3"/>
  <c r="AT601" i="3" s="1"/>
  <c r="AR601" i="3"/>
  <c r="AR600" i="3"/>
  <c r="AS600" i="3"/>
  <c r="AT600" i="3" s="1"/>
  <c r="AR599" i="3"/>
  <c r="AS599" i="3"/>
  <c r="AT599" i="3" s="1"/>
  <c r="AS596" i="3"/>
  <c r="AT596" i="3" s="1"/>
  <c r="AR596" i="3"/>
  <c r="AR595" i="3"/>
  <c r="AS595" i="3"/>
  <c r="AT595" i="3" s="1"/>
  <c r="AS594" i="3"/>
  <c r="AT594" i="3" s="1"/>
  <c r="AR594" i="3"/>
  <c r="AR593" i="3"/>
  <c r="AS593" i="3"/>
  <c r="AT593" i="3" s="1"/>
  <c r="Z593" i="3" s="1"/>
  <c r="AS592" i="3"/>
  <c r="AT592" i="3" s="1"/>
  <c r="AR592" i="3"/>
  <c r="AR591" i="3"/>
  <c r="AS591" i="3"/>
  <c r="AT591" i="3" s="1"/>
  <c r="AR590" i="3"/>
  <c r="AS590" i="3"/>
  <c r="AT590" i="3" s="1"/>
  <c r="AS589" i="3"/>
  <c r="AT589" i="3" s="1"/>
  <c r="AR589" i="3"/>
  <c r="AR588" i="3"/>
  <c r="AS588" i="3"/>
  <c r="AT588" i="3" s="1"/>
  <c r="AS587" i="3"/>
  <c r="AT587" i="3" s="1"/>
  <c r="AR587" i="3"/>
  <c r="AS586" i="3"/>
  <c r="AT586" i="3" s="1"/>
  <c r="AR586" i="3"/>
  <c r="AR585" i="3"/>
  <c r="AS585" i="3"/>
  <c r="AT585" i="3" s="1"/>
  <c r="AR584" i="3"/>
  <c r="AS584" i="3"/>
  <c r="AT584" i="3" s="1"/>
  <c r="AS583" i="3"/>
  <c r="AT583" i="3" s="1"/>
  <c r="Z583" i="3" s="1"/>
  <c r="AS582" i="3"/>
  <c r="AT582" i="3" s="1"/>
  <c r="Z582" i="3" s="1"/>
  <c r="AS581" i="3"/>
  <c r="AT581" i="3" s="1"/>
  <c r="Z581" i="3" s="1"/>
  <c r="AA581" i="3" s="1"/>
  <c r="AB581" i="3" s="1"/>
  <c r="AC581" i="3" s="1"/>
  <c r="AR581" i="3"/>
  <c r="AR580" i="3"/>
  <c r="AS580" i="3"/>
  <c r="AT580" i="3" s="1"/>
  <c r="AR579" i="3"/>
  <c r="AS579" i="3"/>
  <c r="AS578" i="3"/>
  <c r="AT578" i="3"/>
  <c r="AR578" i="3"/>
  <c r="AS577" i="3"/>
  <c r="AT577" i="3" s="1"/>
  <c r="AR577" i="3"/>
  <c r="AR576" i="3"/>
  <c r="AS576" i="3"/>
  <c r="AT576" i="3" s="1"/>
  <c r="AS575" i="3"/>
  <c r="AT575" i="3" s="1"/>
  <c r="AR575" i="3"/>
  <c r="AR574" i="3"/>
  <c r="AS574" i="3"/>
  <c r="AT574" i="3" s="1"/>
  <c r="AR573" i="3"/>
  <c r="AS573" i="3"/>
  <c r="AT573" i="3" s="1"/>
  <c r="AR572" i="3"/>
  <c r="AS572" i="3"/>
  <c r="AT572" i="3" s="1"/>
  <c r="AR571" i="3"/>
  <c r="AS571" i="3"/>
  <c r="AT571" i="3" s="1"/>
  <c r="AR570" i="3"/>
  <c r="AS570" i="3"/>
  <c r="AT570" i="3" s="1"/>
  <c r="AR569" i="3"/>
  <c r="AS569" i="3"/>
  <c r="AT569" i="3" s="1"/>
  <c r="Z569" i="3" s="1"/>
  <c r="AR568" i="3"/>
  <c r="AS568" i="3"/>
  <c r="AT568" i="3" s="1"/>
  <c r="AS566" i="3"/>
  <c r="AR566" i="3"/>
  <c r="AT566" i="3"/>
  <c r="Z566" i="3" s="1"/>
  <c r="AS565" i="3"/>
  <c r="AT565" i="3" s="1"/>
  <c r="AR565" i="3"/>
  <c r="AR564" i="3"/>
  <c r="AS564" i="3"/>
  <c r="AT564" i="3" s="1"/>
  <c r="Z564" i="3" s="1"/>
  <c r="AR563" i="3"/>
  <c r="AS563" i="3"/>
  <c r="AT563" i="3" s="1"/>
  <c r="AR562" i="3"/>
  <c r="AS562" i="3"/>
  <c r="AT562" i="3"/>
  <c r="AR561" i="3"/>
  <c r="AS561" i="3"/>
  <c r="AT561" i="3" s="1"/>
  <c r="AS560" i="3"/>
  <c r="AT560" i="3" s="1"/>
  <c r="AR560" i="3"/>
  <c r="AR559" i="3"/>
  <c r="AS559" i="3"/>
  <c r="AT559" i="3" s="1"/>
  <c r="AR558" i="3"/>
  <c r="AS558" i="3"/>
  <c r="AT558" i="3" s="1"/>
  <c r="AR557" i="3"/>
  <c r="AS557" i="3"/>
  <c r="AT557" i="3" s="1"/>
  <c r="AR556" i="3"/>
  <c r="AS556" i="3"/>
  <c r="AT556" i="3" s="1"/>
  <c r="AR555" i="3"/>
  <c r="AS555" i="3"/>
  <c r="AT555" i="3" s="1"/>
  <c r="AR554" i="3"/>
  <c r="AS554" i="3"/>
  <c r="AT554" i="3" s="1"/>
  <c r="Z554" i="3" s="1"/>
  <c r="AS553" i="3"/>
  <c r="AT553" i="3" s="1"/>
  <c r="AR553" i="3"/>
  <c r="AS551" i="3"/>
  <c r="AT551" i="3" s="1"/>
  <c r="Z551" i="3" s="1"/>
  <c r="AA551" i="3" s="1"/>
  <c r="AR551" i="3"/>
  <c r="AR550" i="3"/>
  <c r="AS550" i="3"/>
  <c r="AT550" i="3" s="1"/>
  <c r="AR549" i="3"/>
  <c r="AS549" i="3"/>
  <c r="AT549" i="3" s="1"/>
  <c r="Z549" i="3" s="1"/>
  <c r="AA549" i="3" s="1"/>
  <c r="AB549" i="3" s="1"/>
  <c r="AC549" i="3" s="1"/>
  <c r="AS548" i="3"/>
  <c r="AT548" i="3" s="1"/>
  <c r="AR548" i="3"/>
  <c r="AR547" i="3"/>
  <c r="AS547" i="3"/>
  <c r="AT547" i="3" s="1"/>
  <c r="AS546" i="3"/>
  <c r="AR546" i="3"/>
  <c r="AT546" i="3"/>
  <c r="AR545" i="3"/>
  <c r="AS545" i="3"/>
  <c r="AT545" i="3" s="1"/>
  <c r="AR544" i="3"/>
  <c r="AS544" i="3"/>
  <c r="AT544" i="3" s="1"/>
  <c r="AR543" i="3"/>
  <c r="AS543" i="3"/>
  <c r="AT543" i="3" s="1"/>
  <c r="AS541" i="3"/>
  <c r="AT541" i="3" s="1"/>
  <c r="AR541" i="3"/>
  <c r="AR540" i="3"/>
  <c r="AS540" i="3"/>
  <c r="AT540" i="3" s="1"/>
  <c r="AR539" i="3"/>
  <c r="AS539" i="3"/>
  <c r="AT539" i="3" s="1"/>
  <c r="Z539" i="3" s="1"/>
  <c r="AA539" i="3" s="1"/>
  <c r="AR538" i="3"/>
  <c r="AS538" i="3"/>
  <c r="AT538" i="3" s="1"/>
  <c r="AS537" i="3"/>
  <c r="AT537" i="3" s="1"/>
  <c r="AS536" i="3"/>
  <c r="AT536" i="3" s="1"/>
  <c r="Z536" i="3" s="1"/>
  <c r="AA536" i="3" s="1"/>
  <c r="AR536" i="3"/>
  <c r="AR535" i="3"/>
  <c r="AS535" i="3"/>
  <c r="AT535" i="3" s="1"/>
  <c r="AR533" i="3"/>
  <c r="AS533" i="3"/>
  <c r="AT533" i="3" s="1"/>
  <c r="AR532" i="3"/>
  <c r="AS532" i="3"/>
  <c r="AT532" i="3" s="1"/>
  <c r="AR531" i="3"/>
  <c r="AS531" i="3"/>
  <c r="AT531" i="3" s="1"/>
  <c r="AR530" i="3"/>
  <c r="AS530" i="3"/>
  <c r="AT530" i="3" s="1"/>
  <c r="AR529" i="3"/>
  <c r="AS529" i="3"/>
  <c r="AT529" i="3" s="1"/>
  <c r="AR527" i="3"/>
  <c r="AS527" i="3"/>
  <c r="AT527" i="3" s="1"/>
  <c r="AR526" i="3"/>
  <c r="AS526" i="3"/>
  <c r="AT526" i="3" s="1"/>
  <c r="AR525" i="3"/>
  <c r="AS525" i="3"/>
  <c r="AT525" i="3" s="1"/>
  <c r="AR524" i="3"/>
  <c r="AS524" i="3"/>
  <c r="AT524" i="3" s="1"/>
  <c r="AR522" i="3"/>
  <c r="AS522" i="3"/>
  <c r="AT522" i="3" s="1"/>
  <c r="AR521" i="3"/>
  <c r="AS521" i="3"/>
  <c r="AT521" i="3" s="1"/>
  <c r="AR520" i="3"/>
  <c r="AS520" i="3"/>
  <c r="AT520" i="3" s="1"/>
  <c r="AR518" i="3"/>
  <c r="AS518" i="3"/>
  <c r="AT518" i="3" s="1"/>
  <c r="AR517" i="3"/>
  <c r="AS517" i="3"/>
  <c r="AT517" i="3" s="1"/>
  <c r="AR516" i="3"/>
  <c r="AS516" i="3"/>
  <c r="AT516" i="3" s="1"/>
  <c r="AR515" i="3"/>
  <c r="AS515" i="3"/>
  <c r="AT515" i="3" s="1"/>
  <c r="AR514" i="3"/>
  <c r="AS514" i="3"/>
  <c r="AT514" i="3" s="1"/>
  <c r="AR513" i="3"/>
  <c r="AS513" i="3"/>
  <c r="AT513" i="3" s="1"/>
  <c r="AR512" i="3"/>
  <c r="AS512" i="3"/>
  <c r="AT512" i="3" s="1"/>
  <c r="AR511" i="3"/>
  <c r="AS511" i="3"/>
  <c r="AT511" i="3" s="1"/>
  <c r="AR510" i="3"/>
  <c r="AS510" i="3"/>
  <c r="AT510" i="3" s="1"/>
  <c r="AR508" i="3"/>
  <c r="AS508" i="3"/>
  <c r="AT508" i="3" s="1"/>
  <c r="AR507" i="3"/>
  <c r="AS507" i="3"/>
  <c r="AT507" i="3" s="1"/>
  <c r="AR506" i="3"/>
  <c r="AS506" i="3"/>
  <c r="AT506" i="3" s="1"/>
  <c r="Z506" i="3" s="1"/>
  <c r="AR505" i="3"/>
  <c r="AS505" i="3"/>
  <c r="AT505" i="3" s="1"/>
  <c r="AR503" i="3"/>
  <c r="AS503" i="3"/>
  <c r="AT503" i="3" s="1"/>
  <c r="Z503" i="3" s="1"/>
  <c r="AR502" i="3"/>
  <c r="AS502" i="3"/>
  <c r="AT502" i="3" s="1"/>
  <c r="AR500" i="3"/>
  <c r="AS500" i="3"/>
  <c r="AT500" i="3" s="1"/>
  <c r="AR499" i="3"/>
  <c r="AS499" i="3"/>
  <c r="AT499" i="3" s="1"/>
  <c r="AR498" i="3"/>
  <c r="AS498" i="3"/>
  <c r="AT498" i="3" s="1"/>
  <c r="AR497" i="3"/>
  <c r="AS497" i="3"/>
  <c r="AT497" i="3" s="1"/>
  <c r="AR496" i="3"/>
  <c r="AS496" i="3"/>
  <c r="AT496" i="3" s="1"/>
  <c r="AR494" i="3"/>
  <c r="AS494" i="3"/>
  <c r="AT494" i="3" s="1"/>
  <c r="AR493" i="3"/>
  <c r="AS493" i="3"/>
  <c r="AT493" i="3" s="1"/>
  <c r="AR492" i="3"/>
  <c r="AS492" i="3"/>
  <c r="AT492" i="3" s="1"/>
  <c r="AR491" i="3"/>
  <c r="AS491" i="3"/>
  <c r="AT491" i="3" s="1"/>
  <c r="Z491" i="3" s="1"/>
  <c r="AR490" i="3"/>
  <c r="AS490" i="3"/>
  <c r="AT490" i="3" s="1"/>
  <c r="AR488" i="3"/>
  <c r="AS488" i="3"/>
  <c r="AT488" i="3" s="1"/>
  <c r="Z488" i="3" s="1"/>
  <c r="AR485" i="3"/>
  <c r="AS485" i="3"/>
  <c r="AT485" i="3" s="1"/>
  <c r="AR484" i="3"/>
  <c r="AS484" i="3"/>
  <c r="AT484" i="3" s="1"/>
  <c r="AR482" i="3"/>
  <c r="AS482" i="3"/>
  <c r="AT482" i="3" s="1"/>
  <c r="AR481" i="3"/>
  <c r="AS481" i="3"/>
  <c r="AT481" i="3" s="1"/>
  <c r="AR480" i="3"/>
  <c r="AS480" i="3"/>
  <c r="AT480" i="3" s="1"/>
  <c r="AR479" i="3"/>
  <c r="AS479" i="3"/>
  <c r="AT479" i="3" s="1"/>
  <c r="AR478" i="3"/>
  <c r="AS478" i="3"/>
  <c r="AT478" i="3" s="1"/>
  <c r="Z478" i="3" s="1"/>
  <c r="AR477" i="3"/>
  <c r="AS477" i="3"/>
  <c r="AT477" i="3" s="1"/>
  <c r="AR475" i="3"/>
  <c r="AS475" i="3"/>
  <c r="AT475" i="3" s="1"/>
  <c r="Z475" i="3" s="1"/>
  <c r="AR473" i="3"/>
  <c r="AS473" i="3"/>
  <c r="AS472" i="3"/>
  <c r="AR472" i="3"/>
  <c r="AT472" i="3"/>
  <c r="AR471" i="3"/>
  <c r="AS471" i="3"/>
  <c r="AT471" i="3" s="1"/>
  <c r="AR470" i="3"/>
  <c r="AS470" i="3"/>
  <c r="AT470" i="3" s="1"/>
  <c r="AS469" i="3"/>
  <c r="AT469" i="3" s="1"/>
  <c r="AR469" i="3"/>
  <c r="AR468" i="3"/>
  <c r="AS468" i="3"/>
  <c r="AR467" i="3"/>
  <c r="AS467" i="3"/>
  <c r="AT467" i="3" s="1"/>
  <c r="AR466" i="3"/>
  <c r="AS466" i="3"/>
  <c r="AT466" i="3" s="1"/>
  <c r="AR465" i="3"/>
  <c r="AS465" i="3"/>
  <c r="AT465" i="3" s="1"/>
  <c r="Z465" i="3" s="1"/>
  <c r="AR464" i="3"/>
  <c r="AS464" i="3"/>
  <c r="AS462" i="3"/>
  <c r="AT462" i="3" s="1"/>
  <c r="Z462" i="3" s="1"/>
  <c r="AA462" i="3" s="1"/>
  <c r="AB462" i="3" s="1"/>
  <c r="AC462" i="3" s="1"/>
  <c r="AD462" i="3" s="1"/>
  <c r="AR462" i="3"/>
  <c r="AS460" i="3"/>
  <c r="AT460" i="3" s="1"/>
  <c r="AR460" i="3"/>
  <c r="AR459" i="3"/>
  <c r="AS459" i="3"/>
  <c r="AT459" i="3" s="1"/>
  <c r="AR458" i="3"/>
  <c r="AS458" i="3"/>
  <c r="AS457" i="3"/>
  <c r="AT457" i="3" s="1"/>
  <c r="AR457" i="3"/>
  <c r="AS456" i="3"/>
  <c r="AT456" i="3" s="1"/>
  <c r="Z456" i="3" s="1"/>
  <c r="AS454" i="3"/>
  <c r="AT454" i="3" s="1"/>
  <c r="AR454" i="3"/>
  <c r="AS453" i="3"/>
  <c r="AR453" i="3"/>
  <c r="AT453" i="3"/>
  <c r="AS452" i="3"/>
  <c r="AT452" i="3" s="1"/>
  <c r="AR452" i="3"/>
  <c r="AS450" i="3"/>
  <c r="AT450" i="3" s="1"/>
  <c r="AR450" i="3"/>
  <c r="AS448" i="3"/>
  <c r="AR448" i="3"/>
  <c r="AT448" i="3"/>
  <c r="AS447" i="3"/>
  <c r="AT447" i="3" s="1"/>
  <c r="AR447" i="3"/>
  <c r="AR446" i="3"/>
  <c r="AS446" i="3"/>
  <c r="AT446" i="3" s="1"/>
  <c r="AS445" i="3"/>
  <c r="AT445" i="3" s="1"/>
  <c r="AR445" i="3"/>
  <c r="AR444" i="3"/>
  <c r="AS444" i="3"/>
  <c r="AT444" i="3" s="1"/>
  <c r="AR443" i="3"/>
  <c r="AS443" i="3"/>
  <c r="AT443" i="3" s="1"/>
  <c r="AR441" i="3"/>
  <c r="AS441" i="3"/>
  <c r="AT441" i="3" s="1"/>
  <c r="AR440" i="3"/>
  <c r="AS440" i="3"/>
  <c r="AT440" i="3" s="1"/>
  <c r="AR439" i="3"/>
  <c r="AS439" i="3"/>
  <c r="AT439" i="3" s="1"/>
  <c r="Z439" i="3" s="1"/>
  <c r="AR437" i="3"/>
  <c r="AS437" i="3"/>
  <c r="AT437" i="3" s="1"/>
  <c r="AR436" i="3"/>
  <c r="AS436" i="3"/>
  <c r="AT436" i="3" s="1"/>
  <c r="Z436" i="3" s="1"/>
  <c r="AR434" i="3"/>
  <c r="AS434" i="3"/>
  <c r="AT434" i="3" s="1"/>
  <c r="AR432" i="3"/>
  <c r="AS432" i="3"/>
  <c r="AT432" i="3" s="1"/>
  <c r="AR431" i="3"/>
  <c r="AS431" i="3"/>
  <c r="AT431" i="3" s="1"/>
  <c r="AR430" i="3"/>
  <c r="AS430" i="3"/>
  <c r="AT430" i="3" s="1"/>
  <c r="AR429" i="3"/>
  <c r="AS429" i="3"/>
  <c r="AT429" i="3" s="1"/>
  <c r="AR428" i="3"/>
  <c r="AS428" i="3"/>
  <c r="AT428" i="3" s="1"/>
  <c r="AR427" i="3"/>
  <c r="AS427" i="3"/>
  <c r="AT427" i="3" s="1"/>
  <c r="AS426" i="3"/>
  <c r="AT426" i="3" s="1"/>
  <c r="Z426" i="3" s="1"/>
  <c r="AA426" i="3" s="1"/>
  <c r="AB426" i="3" s="1"/>
  <c r="AC426" i="3" s="1"/>
  <c r="AD426" i="3" s="1"/>
  <c r="AR426" i="3"/>
  <c r="AS424" i="3"/>
  <c r="AT424" i="3" s="1"/>
  <c r="Z424" i="3" s="1"/>
  <c r="AS423" i="3"/>
  <c r="AR423" i="3"/>
  <c r="AT423" i="3"/>
  <c r="Z423" i="3" s="1"/>
  <c r="AA423" i="3" s="1"/>
  <c r="AS421" i="3"/>
  <c r="AT421" i="3" s="1"/>
  <c r="AR421" i="3"/>
  <c r="AS420" i="3"/>
  <c r="AT420" i="3" s="1"/>
  <c r="AR420" i="3"/>
  <c r="AS419" i="3"/>
  <c r="AT419" i="3" s="1"/>
  <c r="AR419" i="3"/>
  <c r="AS417" i="3"/>
  <c r="AT417" i="3" s="1"/>
  <c r="AR417" i="3"/>
  <c r="AS416" i="3"/>
  <c r="AT416" i="3" s="1"/>
  <c r="AR416" i="3"/>
  <c r="AS415" i="3"/>
  <c r="AT415" i="3" s="1"/>
  <c r="AR415" i="3"/>
  <c r="AS414" i="3"/>
  <c r="AT414" i="3" s="1"/>
  <c r="AR414" i="3"/>
  <c r="AR413" i="3"/>
  <c r="AS413" i="3"/>
  <c r="AR411" i="3"/>
  <c r="AS411" i="3"/>
  <c r="AT411" i="3" s="1"/>
  <c r="AS410" i="3"/>
  <c r="AT410" i="3" s="1"/>
  <c r="Z410" i="3" s="1"/>
  <c r="AR410" i="3"/>
  <c r="AS408" i="3"/>
  <c r="AR408" i="3"/>
  <c r="AR407" i="3"/>
  <c r="AS407" i="3"/>
  <c r="AR406" i="3"/>
  <c r="AS406" i="3"/>
  <c r="AS404" i="3"/>
  <c r="AT404" i="3" s="1"/>
  <c r="AR404" i="3"/>
  <c r="AS403" i="3"/>
  <c r="AT403" i="3" s="1"/>
  <c r="AR403" i="3"/>
  <c r="AS401" i="3"/>
  <c r="AT401" i="3" s="1"/>
  <c r="AR401" i="3"/>
  <c r="AA400" i="3"/>
  <c r="AB400" i="3" s="1"/>
  <c r="AS400" i="3"/>
  <c r="AT400" i="3" s="1"/>
  <c r="AR400" i="3"/>
  <c r="AS399" i="3"/>
  <c r="AT399" i="3" s="1"/>
  <c r="AR399" i="3"/>
  <c r="AS398" i="3"/>
  <c r="AT398" i="3" s="1"/>
  <c r="AR398" i="3"/>
  <c r="AS397" i="3"/>
  <c r="AR397" i="3"/>
  <c r="AT397" i="3"/>
  <c r="AR396" i="3"/>
  <c r="AS396" i="3"/>
  <c r="AT396" i="3" s="1"/>
  <c r="AR395" i="3"/>
  <c r="AS395" i="3"/>
  <c r="AT395" i="3" s="1"/>
  <c r="AS394" i="3"/>
  <c r="AT394" i="3" s="1"/>
  <c r="AR394" i="3"/>
  <c r="AS393" i="3"/>
  <c r="AR393" i="3"/>
  <c r="AT393" i="3"/>
  <c r="AR392" i="3"/>
  <c r="AS392" i="3"/>
  <c r="AT392" i="3" s="1"/>
  <c r="AR391" i="3"/>
  <c r="AS391" i="3"/>
  <c r="AT391" i="3" s="1"/>
  <c r="AR390" i="3"/>
  <c r="AS390" i="3"/>
  <c r="AT390" i="3" s="1"/>
  <c r="AR389" i="3"/>
  <c r="AS389" i="3"/>
  <c r="AT389" i="3" s="1"/>
  <c r="AS388" i="3"/>
  <c r="AT388" i="3" s="1"/>
  <c r="AR388" i="3"/>
  <c r="AA387" i="3"/>
  <c r="AS386" i="3"/>
  <c r="AT386" i="3" s="1"/>
  <c r="AR386" i="3"/>
  <c r="AR385" i="3"/>
  <c r="AS385" i="3"/>
  <c r="AT385" i="3" s="1"/>
  <c r="AR384" i="3"/>
  <c r="AS384" i="3"/>
  <c r="AT384" i="3" s="1"/>
  <c r="AR383" i="3"/>
  <c r="AS383" i="3"/>
  <c r="AT383" i="3" s="1"/>
  <c r="AS382" i="3"/>
  <c r="AT382" i="3" s="1"/>
  <c r="AR382" i="3"/>
  <c r="AR381" i="3"/>
  <c r="AS381" i="3"/>
  <c r="AT381" i="3" s="1"/>
  <c r="AS380" i="3"/>
  <c r="AT380" i="3" s="1"/>
  <c r="AR380" i="3"/>
  <c r="AR379" i="3"/>
  <c r="AS379" i="3"/>
  <c r="AT379" i="3" s="1"/>
  <c r="AR377" i="3"/>
  <c r="AS377" i="3"/>
  <c r="AT377" i="3" s="1"/>
  <c r="AS376" i="3"/>
  <c r="AT376" i="3" s="1"/>
  <c r="AR376" i="3"/>
  <c r="AS375" i="3"/>
  <c r="AT375" i="3" s="1"/>
  <c r="AR375" i="3"/>
  <c r="AS374" i="3"/>
  <c r="AT374" i="3" s="1"/>
  <c r="AR374" i="3"/>
  <c r="AA374" i="3"/>
  <c r="AB374" i="3" s="1"/>
  <c r="AS373" i="3"/>
  <c r="AT373" i="3" s="1"/>
  <c r="AR373" i="3"/>
  <c r="AR372" i="3"/>
  <c r="AS372" i="3"/>
  <c r="AT372" i="3" s="1"/>
  <c r="AS371" i="3"/>
  <c r="AT371" i="3" s="1"/>
  <c r="AR371" i="3"/>
  <c r="AR370" i="3"/>
  <c r="AS370" i="3"/>
  <c r="AT370" i="3" s="1"/>
  <c r="AR369" i="3"/>
  <c r="AS369" i="3"/>
  <c r="AT369" i="3" s="1"/>
  <c r="AS368" i="3"/>
  <c r="AT368" i="3" s="1"/>
  <c r="AR368" i="3"/>
  <c r="AR367" i="3"/>
  <c r="AS367" i="3"/>
  <c r="AT367" i="3" s="1"/>
  <c r="AS366" i="3"/>
  <c r="AT366" i="3" s="1"/>
  <c r="AR366" i="3"/>
  <c r="AS365" i="3"/>
  <c r="AT365" i="3" s="1"/>
  <c r="AR365" i="3"/>
  <c r="AR364" i="3"/>
  <c r="AS364" i="3"/>
  <c r="AT364" i="3" s="1"/>
  <c r="AS363" i="3"/>
  <c r="AT363" i="3" s="1"/>
  <c r="AR363" i="3"/>
  <c r="AS362" i="3"/>
  <c r="AT362" i="3" s="1"/>
  <c r="AR362" i="3"/>
  <c r="AR361" i="3"/>
  <c r="AS361" i="3"/>
  <c r="AT361" i="3" s="1"/>
  <c r="AA361" i="3"/>
  <c r="AB361" i="3" s="1"/>
  <c r="AS360" i="3"/>
  <c r="AT360" i="3" s="1"/>
  <c r="AR360" i="3"/>
  <c r="AR359" i="3"/>
  <c r="AS359" i="3"/>
  <c r="AT359" i="3" s="1"/>
  <c r="AR358" i="3"/>
  <c r="AS358" i="3"/>
  <c r="AT358" i="3" s="1"/>
  <c r="AS357" i="3"/>
  <c r="AT357" i="3" s="1"/>
  <c r="AR357" i="3"/>
  <c r="AR356" i="3"/>
  <c r="AS356" i="3"/>
  <c r="AT356" i="3" s="1"/>
  <c r="AS355" i="3"/>
  <c r="AT355" i="3" s="1"/>
  <c r="AR355" i="3"/>
  <c r="AR354" i="3"/>
  <c r="AS354" i="3"/>
  <c r="AT354" i="3" s="1"/>
  <c r="AS353" i="3"/>
  <c r="AT353" i="3" s="1"/>
  <c r="AR353" i="3"/>
  <c r="AS352" i="3"/>
  <c r="AT352" i="3" s="1"/>
  <c r="AR352" i="3"/>
  <c r="AR351" i="3"/>
  <c r="AS351" i="3"/>
  <c r="AT351" i="3" s="1"/>
  <c r="AR350" i="3"/>
  <c r="AS350" i="3"/>
  <c r="AT350" i="3" s="1"/>
  <c r="AS349" i="3"/>
  <c r="AT349" i="3" s="1"/>
  <c r="AR349" i="3"/>
  <c r="AR348" i="3"/>
  <c r="AS348" i="3"/>
  <c r="AT348" i="3" s="1"/>
  <c r="AA348" i="3"/>
  <c r="AS347" i="3"/>
  <c r="AT347" i="3" s="1"/>
  <c r="AR347" i="3"/>
  <c r="AR346" i="3"/>
  <c r="AS346" i="3"/>
  <c r="AT346" i="3" s="1"/>
  <c r="AR345" i="3"/>
  <c r="AS345" i="3"/>
  <c r="AT345" i="3" s="1"/>
  <c r="AS344" i="3"/>
  <c r="AR344" i="3"/>
  <c r="AT344" i="3"/>
  <c r="AR343" i="3"/>
  <c r="AS343" i="3"/>
  <c r="AT343" i="3" s="1"/>
  <c r="AS342" i="3"/>
  <c r="AT342" i="3" s="1"/>
  <c r="AR342" i="3"/>
  <c r="AS341" i="3"/>
  <c r="AT341" i="3" s="1"/>
  <c r="AR341" i="3"/>
  <c r="AS340" i="3"/>
  <c r="AT340" i="3" s="1"/>
  <c r="AR340" i="3"/>
  <c r="AR339" i="3"/>
  <c r="AS339" i="3"/>
  <c r="AT339" i="3" s="1"/>
  <c r="AS338" i="3"/>
  <c r="AT338" i="3" s="1"/>
  <c r="AR338" i="3"/>
  <c r="AS337" i="3"/>
  <c r="AT337" i="3" s="1"/>
  <c r="AR337" i="3"/>
  <c r="AR336" i="3"/>
  <c r="AS336" i="3"/>
  <c r="AT336" i="3" s="1"/>
  <c r="AA335" i="3"/>
  <c r="AR335" i="3"/>
  <c r="AS335" i="3"/>
  <c r="AT335" i="3" s="1"/>
  <c r="AR334" i="3"/>
  <c r="AS334" i="3"/>
  <c r="AT334" i="3" s="1"/>
  <c r="AS333" i="3"/>
  <c r="AT333" i="3" s="1"/>
  <c r="AR333" i="3"/>
  <c r="AS332" i="3"/>
  <c r="AT332" i="3" s="1"/>
  <c r="AR332" i="3"/>
  <c r="AS331" i="3"/>
  <c r="AT331" i="3" s="1"/>
  <c r="AR331" i="3"/>
  <c r="AR330" i="3"/>
  <c r="AS330" i="3"/>
  <c r="AT330" i="3" s="1"/>
  <c r="AS329" i="3"/>
  <c r="AT329" i="3" s="1"/>
  <c r="AR329" i="3"/>
  <c r="AS328" i="3"/>
  <c r="AT328" i="3" s="1"/>
  <c r="AR328" i="3"/>
  <c r="AS327" i="3"/>
  <c r="AT327" i="3" s="1"/>
  <c r="AR327" i="3"/>
  <c r="AR326" i="3"/>
  <c r="AS326" i="3"/>
  <c r="AT326" i="3" s="1"/>
  <c r="AS325" i="3"/>
  <c r="AT325" i="3" s="1"/>
  <c r="AR325" i="3"/>
  <c r="AS324" i="3"/>
  <c r="AT324" i="3" s="1"/>
  <c r="AR324" i="3"/>
  <c r="AS323" i="3"/>
  <c r="AT323" i="3" s="1"/>
  <c r="AR323" i="3"/>
  <c r="AA322" i="3"/>
  <c r="AS322" i="3"/>
  <c r="AR322" i="3"/>
  <c r="AT322" i="3"/>
  <c r="AR321" i="3"/>
  <c r="AS321" i="3"/>
  <c r="AT321" i="3" s="1"/>
  <c r="AS320" i="3"/>
  <c r="AT320" i="3" s="1"/>
  <c r="AR320" i="3"/>
  <c r="AR319" i="3"/>
  <c r="AS319" i="3"/>
  <c r="AT319" i="3" s="1"/>
  <c r="AR318" i="3"/>
  <c r="AS318" i="3"/>
  <c r="AT318" i="3" s="1"/>
  <c r="AS317" i="3"/>
  <c r="AT317" i="3" s="1"/>
  <c r="AR317" i="3"/>
  <c r="AR316" i="3"/>
  <c r="AS316" i="3"/>
  <c r="AT316" i="3" s="1"/>
  <c r="AR315" i="3"/>
  <c r="AS315" i="3"/>
  <c r="AT315" i="3" s="1"/>
  <c r="AR314" i="3"/>
  <c r="AS314" i="3"/>
  <c r="AT314" i="3" s="1"/>
  <c r="AR313" i="3"/>
  <c r="AS313" i="3"/>
  <c r="AT313" i="3" s="1"/>
  <c r="AR312" i="3"/>
  <c r="AS312" i="3"/>
  <c r="AT312" i="3" s="1"/>
  <c r="AS311" i="3"/>
  <c r="AT311" i="3" s="1"/>
  <c r="AR311" i="3"/>
  <c r="AS310" i="3"/>
  <c r="AT310" i="3" s="1"/>
  <c r="AR310" i="3"/>
  <c r="AA309" i="3"/>
  <c r="AB309" i="3" s="1"/>
  <c r="AC309" i="3" s="1"/>
  <c r="AD309" i="3" s="1"/>
  <c r="AR309" i="3"/>
  <c r="AS309" i="3"/>
  <c r="AT309" i="3" s="1"/>
  <c r="AS308" i="3"/>
  <c r="AT308" i="3" s="1"/>
  <c r="AR308" i="3"/>
  <c r="AR307" i="3"/>
  <c r="AS307" i="3"/>
  <c r="AT307" i="3" s="1"/>
  <c r="AR306" i="3"/>
  <c r="AS306" i="3"/>
  <c r="AT306" i="3" s="1"/>
  <c r="AR305" i="3"/>
  <c r="AS305" i="3"/>
  <c r="AT305" i="3" s="1"/>
  <c r="AS304" i="3"/>
  <c r="AT304" i="3" s="1"/>
  <c r="AR304" i="3"/>
  <c r="AR303" i="3"/>
  <c r="AS303" i="3"/>
  <c r="AT303" i="3" s="1"/>
  <c r="AS302" i="3"/>
  <c r="AT302" i="3" s="1"/>
  <c r="AR302" i="3"/>
  <c r="AR301" i="3"/>
  <c r="AS301" i="3"/>
  <c r="AT301" i="3" s="1"/>
  <c r="AS300" i="3"/>
  <c r="AT300" i="3" s="1"/>
  <c r="AR300" i="3"/>
  <c r="AS299" i="3"/>
  <c r="AT299" i="3" s="1"/>
  <c r="AR299" i="3"/>
  <c r="AS298" i="3"/>
  <c r="AT298" i="3" s="1"/>
  <c r="AR298" i="3"/>
  <c r="AR297" i="3"/>
  <c r="AS297" i="3"/>
  <c r="AT297" i="3" s="1"/>
  <c r="AA296" i="3"/>
  <c r="AB296" i="3" s="1"/>
  <c r="AS296" i="3"/>
  <c r="AT296" i="3" s="1"/>
  <c r="AR296" i="3"/>
  <c r="AR295" i="3"/>
  <c r="AS295" i="3"/>
  <c r="AT295" i="3" s="1"/>
  <c r="AS294" i="3"/>
  <c r="AT294" i="3" s="1"/>
  <c r="AR294" i="3"/>
  <c r="AS293" i="3"/>
  <c r="AT293" i="3" s="1"/>
  <c r="AR293" i="3"/>
  <c r="AS292" i="3"/>
  <c r="AT292" i="3" s="1"/>
  <c r="AR292" i="3"/>
  <c r="AS291" i="3"/>
  <c r="AT291" i="3" s="1"/>
  <c r="AR291" i="3"/>
  <c r="AS290" i="3"/>
  <c r="AT290" i="3" s="1"/>
  <c r="AR290" i="3"/>
  <c r="AS289" i="3"/>
  <c r="AT289" i="3" s="1"/>
  <c r="AR289" i="3"/>
  <c r="AS288" i="3"/>
  <c r="AT288" i="3" s="1"/>
  <c r="AR288" i="3"/>
  <c r="AS287" i="3"/>
  <c r="AT287" i="3" s="1"/>
  <c r="AR287" i="3"/>
  <c r="AS286" i="3"/>
  <c r="AT286" i="3" s="1"/>
  <c r="AR286" i="3"/>
  <c r="AR285" i="3"/>
  <c r="AS285" i="3"/>
  <c r="AT285" i="3" s="1"/>
  <c r="AR284" i="3"/>
  <c r="AS284" i="3"/>
  <c r="AT284" i="3" s="1"/>
  <c r="AA283" i="3"/>
  <c r="AR283" i="3"/>
  <c r="AS283" i="3"/>
  <c r="AT283" i="3" s="1"/>
  <c r="AR282" i="3"/>
  <c r="AS282" i="3"/>
  <c r="AT282" i="3" s="1"/>
  <c r="AS281" i="3"/>
  <c r="AT281" i="3" s="1"/>
  <c r="AR281" i="3"/>
  <c r="AR280" i="3"/>
  <c r="AS280" i="3"/>
  <c r="AT280" i="3" s="1"/>
  <c r="AS279" i="3"/>
  <c r="AT279" i="3" s="1"/>
  <c r="AR279" i="3"/>
  <c r="AS278" i="3"/>
  <c r="AT278" i="3" s="1"/>
  <c r="AR278" i="3"/>
  <c r="AR277" i="3"/>
  <c r="AS277" i="3"/>
  <c r="AT277" i="3" s="1"/>
  <c r="AS276" i="3"/>
  <c r="AT276" i="3" s="1"/>
  <c r="AR276" i="3"/>
  <c r="AR275" i="3"/>
  <c r="AS275" i="3"/>
  <c r="AT275" i="3"/>
  <c r="AR274" i="3"/>
  <c r="AS274" i="3"/>
  <c r="AT274" i="3" s="1"/>
  <c r="AS273" i="3"/>
  <c r="AT273" i="3" s="1"/>
  <c r="AR273" i="3"/>
  <c r="AS272" i="3"/>
  <c r="AR272" i="3"/>
  <c r="AT272" i="3"/>
  <c r="AR271" i="3"/>
  <c r="AS271" i="3"/>
  <c r="AT271" i="3" s="1"/>
  <c r="AR270" i="3"/>
  <c r="AS270" i="3"/>
  <c r="AT270" i="3"/>
  <c r="AR269" i="3"/>
  <c r="AS269" i="3"/>
  <c r="AT269" i="3" s="1"/>
  <c r="AS268" i="3"/>
  <c r="AT268" i="3"/>
  <c r="AR268" i="3"/>
  <c r="AA267" i="3"/>
  <c r="AB267" i="3" s="1"/>
  <c r="AS266" i="3"/>
  <c r="AT266" i="3" s="1"/>
  <c r="AR266" i="3"/>
  <c r="AS265" i="3"/>
  <c r="AR265" i="3"/>
  <c r="AT265" i="3"/>
  <c r="AS264" i="3"/>
  <c r="AR264" i="3"/>
  <c r="AT264" i="3"/>
  <c r="AS263" i="3"/>
  <c r="AT263" i="3"/>
  <c r="AR263" i="3"/>
  <c r="AR262" i="3"/>
  <c r="AS262" i="3"/>
  <c r="AT262" i="3" s="1"/>
  <c r="AR261" i="3"/>
  <c r="AS261" i="3"/>
  <c r="AT261" i="3" s="1"/>
  <c r="AS260" i="3"/>
  <c r="AR260" i="3"/>
  <c r="AT260" i="3"/>
  <c r="AS259" i="3"/>
  <c r="AR259" i="3"/>
  <c r="AT259" i="3"/>
  <c r="AR258" i="3"/>
  <c r="AS258" i="3"/>
  <c r="AT258" i="3" s="1"/>
  <c r="AS257" i="3"/>
  <c r="AT257" i="3" s="1"/>
  <c r="AR257" i="3"/>
  <c r="AR256" i="3"/>
  <c r="AS256" i="3"/>
  <c r="AT256" i="3" s="1"/>
  <c r="AS255" i="3"/>
  <c r="AT255" i="3" s="1"/>
  <c r="AR255" i="3"/>
  <c r="AA254" i="3"/>
  <c r="AS253" i="3"/>
  <c r="AR253" i="3"/>
  <c r="AT253" i="3"/>
  <c r="AS252" i="3"/>
  <c r="AT252" i="3" s="1"/>
  <c r="AR252" i="3"/>
  <c r="AR251" i="3"/>
  <c r="AS251" i="3"/>
  <c r="AT251" i="3" s="1"/>
  <c r="AR250" i="3"/>
  <c r="AS250" i="3"/>
  <c r="AT250" i="3"/>
  <c r="AR249" i="3"/>
  <c r="AS249" i="3"/>
  <c r="AT249" i="3" s="1"/>
  <c r="AR248" i="3"/>
  <c r="AS248" i="3"/>
  <c r="AT248" i="3" s="1"/>
  <c r="AR247" i="3"/>
  <c r="AS247" i="3"/>
  <c r="AT247" i="3" s="1"/>
  <c r="AR246" i="3"/>
  <c r="AS246" i="3"/>
  <c r="AT246" i="3" s="1"/>
  <c r="AS245" i="3"/>
  <c r="AT245" i="3"/>
  <c r="AR245" i="3"/>
  <c r="AR244" i="3"/>
  <c r="AS244" i="3"/>
  <c r="AT244" i="3"/>
  <c r="AR242" i="3"/>
  <c r="AS242" i="3"/>
  <c r="AT242" i="3" s="1"/>
  <c r="AR241" i="3"/>
  <c r="AS241" i="3"/>
  <c r="AT241" i="3" s="1"/>
  <c r="AA241" i="3"/>
  <c r="AB241" i="3" s="1"/>
  <c r="AR240" i="3"/>
  <c r="AS240" i="3"/>
  <c r="AT240" i="3" s="1"/>
  <c r="AS239" i="3"/>
  <c r="AR239" i="3"/>
  <c r="AT239" i="3"/>
  <c r="AS238" i="3"/>
  <c r="AT238" i="3" s="1"/>
  <c r="AR238" i="3"/>
  <c r="AS237" i="3"/>
  <c r="AT237" i="3" s="1"/>
  <c r="AR237" i="3"/>
  <c r="AR236" i="3"/>
  <c r="AS236" i="3"/>
  <c r="AT236" i="3" s="1"/>
  <c r="AS235" i="3"/>
  <c r="AT235" i="3" s="1"/>
  <c r="AR235" i="3"/>
  <c r="AR234" i="3"/>
  <c r="AS234" i="3"/>
  <c r="AT234" i="3" s="1"/>
  <c r="AS233" i="3"/>
  <c r="AR233" i="3"/>
  <c r="AT233" i="3"/>
  <c r="AS232" i="3"/>
  <c r="AT232" i="3" s="1"/>
  <c r="AR232" i="3"/>
  <c r="AS231" i="3"/>
  <c r="AT231" i="3" s="1"/>
  <c r="AR231" i="3"/>
  <c r="AR230" i="3"/>
  <c r="AS230" i="3"/>
  <c r="AT230" i="3" s="1"/>
  <c r="AR229" i="3"/>
  <c r="AS229" i="3"/>
  <c r="AT229" i="3" s="1"/>
  <c r="AA228" i="3"/>
  <c r="AS228" i="3"/>
  <c r="AT228" i="3"/>
  <c r="AR228" i="3"/>
  <c r="AR227" i="3"/>
  <c r="AS227" i="3"/>
  <c r="AT227" i="3" s="1"/>
  <c r="AS226" i="3"/>
  <c r="AT226" i="3"/>
  <c r="AR226" i="3"/>
  <c r="AS225" i="3"/>
  <c r="AR225" i="3"/>
  <c r="AT225" i="3"/>
  <c r="AR224" i="3"/>
  <c r="AS224" i="3"/>
  <c r="AT224" i="3" s="1"/>
  <c r="AR223" i="3"/>
  <c r="AS223" i="3"/>
  <c r="AT223" i="3" s="1"/>
  <c r="AS222" i="3"/>
  <c r="AR222" i="3"/>
  <c r="AT222" i="3"/>
  <c r="AR221" i="3"/>
  <c r="AS221" i="3"/>
  <c r="AT221" i="3" s="1"/>
  <c r="AS220" i="3"/>
  <c r="AT220" i="3"/>
  <c r="AR220" i="3"/>
  <c r="AS219" i="3"/>
  <c r="AR219" i="3"/>
  <c r="AT219" i="3"/>
  <c r="AS218" i="3"/>
  <c r="AT218" i="3" s="1"/>
  <c r="AR218" i="3"/>
  <c r="AR217" i="3"/>
  <c r="AS217" i="3"/>
  <c r="AT217" i="3" s="1"/>
  <c r="AR216" i="3"/>
  <c r="AS216" i="3"/>
  <c r="AT216" i="3" s="1"/>
  <c r="AA215" i="3"/>
  <c r="AS215" i="3"/>
  <c r="AT215" i="3"/>
  <c r="AR215" i="3"/>
  <c r="AS214" i="3"/>
  <c r="AR214" i="3"/>
  <c r="AT214" i="3"/>
  <c r="AR213" i="3"/>
  <c r="AS213" i="3"/>
  <c r="AT213" i="3"/>
  <c r="AS210" i="3"/>
  <c r="AR210" i="3"/>
  <c r="AT210" i="3"/>
  <c r="AR209" i="3"/>
  <c r="AS209" i="3"/>
  <c r="AT209" i="3" s="1"/>
  <c r="AR208" i="3"/>
  <c r="AS208" i="3"/>
  <c r="AT208" i="3" s="1"/>
  <c r="AS207" i="3"/>
  <c r="AR207" i="3"/>
  <c r="AT207" i="3"/>
  <c r="AR206" i="3"/>
  <c r="AS206" i="3"/>
  <c r="AT206" i="3" s="1"/>
  <c r="AR205" i="3"/>
  <c r="AS205" i="3"/>
  <c r="AT205" i="3" s="1"/>
  <c r="AS204" i="3"/>
  <c r="AR204" i="3"/>
  <c r="AT204" i="3"/>
  <c r="AS203" i="3"/>
  <c r="AT203" i="3" s="1"/>
  <c r="AR203" i="3"/>
  <c r="AS202" i="3"/>
  <c r="AT202" i="3" s="1"/>
  <c r="Z202" i="3" s="1"/>
  <c r="AR202" i="3"/>
  <c r="AS201" i="3"/>
  <c r="AR201" i="3"/>
  <c r="AT201" i="3"/>
  <c r="AA200" i="3"/>
  <c r="AB200" i="3" s="1"/>
  <c r="AR200" i="3"/>
  <c r="AS200" i="3"/>
  <c r="AT200" i="3"/>
  <c r="AS199" i="3"/>
  <c r="AT199" i="3" s="1"/>
  <c r="AR199" i="3"/>
  <c r="AR198" i="3"/>
  <c r="AS198" i="3"/>
  <c r="AT198" i="3" s="1"/>
  <c r="AR197" i="3"/>
  <c r="AS197" i="3"/>
  <c r="AT197" i="3" s="1"/>
  <c r="AS196" i="3"/>
  <c r="AR196" i="3"/>
  <c r="AT196" i="3"/>
  <c r="AS194" i="3"/>
  <c r="AT194" i="3" s="1"/>
  <c r="AR194" i="3"/>
  <c r="AS193" i="3"/>
  <c r="AT193" i="3" s="1"/>
  <c r="AR193" i="3"/>
  <c r="AR192" i="3"/>
  <c r="AS192" i="3"/>
  <c r="AT192" i="3" s="1"/>
  <c r="AR191" i="3"/>
  <c r="AS191" i="3"/>
  <c r="AT191" i="3"/>
  <c r="AR190" i="3"/>
  <c r="AS190" i="3"/>
  <c r="AT190" i="3"/>
  <c r="AS189" i="3"/>
  <c r="AT189" i="3"/>
  <c r="AR189" i="3"/>
  <c r="AS188" i="3"/>
  <c r="AT188" i="3" s="1"/>
  <c r="AR188" i="3"/>
  <c r="AA187" i="3"/>
  <c r="AB187" i="3" s="1"/>
  <c r="AC187" i="3" s="1"/>
  <c r="AD187" i="3" s="1"/>
  <c r="AR187" i="3"/>
  <c r="AS187" i="3"/>
  <c r="AT187" i="3"/>
  <c r="AS186" i="3"/>
  <c r="AT186" i="3" s="1"/>
  <c r="AR186" i="3"/>
  <c r="AS185" i="3"/>
  <c r="AR185" i="3"/>
  <c r="AT185" i="3"/>
  <c r="AR184" i="3"/>
  <c r="AS184" i="3"/>
  <c r="AT184" i="3" s="1"/>
  <c r="AR183" i="3"/>
  <c r="AS183" i="3"/>
  <c r="AT183" i="3" s="1"/>
  <c r="AR181" i="3"/>
  <c r="AS181" i="3"/>
  <c r="AT181" i="3"/>
  <c r="AR180" i="3"/>
  <c r="AS180" i="3"/>
  <c r="AT180" i="3" s="1"/>
  <c r="AS178" i="3"/>
  <c r="AT178" i="3" s="1"/>
  <c r="AR178" i="3"/>
  <c r="AS177" i="3"/>
  <c r="AR177" i="3"/>
  <c r="AT177" i="3"/>
  <c r="AS176" i="3"/>
  <c r="AT176" i="3"/>
  <c r="AR176" i="3"/>
  <c r="AS175" i="3"/>
  <c r="AR175" i="3"/>
  <c r="AT175" i="3"/>
  <c r="AR173" i="3"/>
  <c r="AS173" i="3"/>
  <c r="AT173" i="3"/>
  <c r="AS172" i="3"/>
  <c r="AR172" i="3"/>
  <c r="AT172" i="3"/>
  <c r="AR171" i="3"/>
  <c r="AS171" i="3"/>
  <c r="AT171" i="3"/>
  <c r="AS170" i="3"/>
  <c r="AR170" i="3"/>
  <c r="AT170" i="3"/>
  <c r="AR169" i="3"/>
  <c r="AS169" i="3"/>
  <c r="AT169" i="3" s="1"/>
  <c r="AS168" i="3"/>
  <c r="AR168" i="3"/>
  <c r="AT168" i="3"/>
  <c r="AR166" i="3"/>
  <c r="AS166" i="3"/>
  <c r="AT166" i="3" s="1"/>
  <c r="AR165" i="3"/>
  <c r="AS165" i="3"/>
  <c r="AT165" i="3" s="1"/>
  <c r="AS164" i="3"/>
  <c r="AT164" i="3" s="1"/>
  <c r="AR164" i="3"/>
  <c r="AS163" i="3"/>
  <c r="AT163" i="3"/>
  <c r="AR163" i="3"/>
  <c r="AR162" i="3"/>
  <c r="AS162" i="3"/>
  <c r="AT162" i="3" s="1"/>
  <c r="AR160" i="3"/>
  <c r="AS160" i="3"/>
  <c r="AT160" i="3" s="1"/>
  <c r="AR159" i="3"/>
  <c r="AS159" i="3"/>
  <c r="AT159" i="3" s="1"/>
  <c r="AS158" i="3"/>
  <c r="AT158" i="3" s="1"/>
  <c r="AR158" i="3"/>
  <c r="AR157" i="3"/>
  <c r="AS157" i="3"/>
  <c r="AT157" i="3" s="1"/>
  <c r="AR156" i="3"/>
  <c r="AS156" i="3"/>
  <c r="AT156" i="3" s="1"/>
  <c r="AS155" i="3"/>
  <c r="AR155" i="3"/>
  <c r="AT155" i="3"/>
  <c r="AR154" i="3"/>
  <c r="AS154" i="3"/>
  <c r="AT154" i="3"/>
  <c r="AR153" i="3"/>
  <c r="AS153" i="3"/>
  <c r="AT153" i="3"/>
  <c r="AS152" i="3"/>
  <c r="AT152" i="3"/>
  <c r="AR152" i="3"/>
  <c r="AS150" i="3"/>
  <c r="AT150" i="3"/>
  <c r="AR150" i="3"/>
  <c r="AR149" i="3"/>
  <c r="AS149" i="3"/>
  <c r="AT149" i="3" s="1"/>
  <c r="AR147" i="3"/>
  <c r="AS147" i="3"/>
  <c r="AT147" i="3" s="1"/>
  <c r="AS146" i="3"/>
  <c r="AT146" i="3"/>
  <c r="AR146" i="3"/>
  <c r="AR145" i="3"/>
  <c r="AS145" i="3"/>
  <c r="AT145" i="3"/>
  <c r="AS143" i="3"/>
  <c r="AR143" i="3"/>
  <c r="AT143" i="3"/>
  <c r="AS142" i="3"/>
  <c r="AR142" i="3"/>
  <c r="AT142" i="3"/>
  <c r="AR141" i="3"/>
  <c r="AS141" i="3"/>
  <c r="AT141" i="3" s="1"/>
  <c r="AS140" i="3"/>
  <c r="AT140" i="3"/>
  <c r="AR140" i="3"/>
  <c r="AS139" i="3"/>
  <c r="AT139" i="3" s="1"/>
  <c r="AR139" i="3"/>
  <c r="AS138" i="3"/>
  <c r="AR138" i="3"/>
  <c r="AT138" i="3"/>
  <c r="AS137" i="3"/>
  <c r="AT137" i="3" s="1"/>
  <c r="AR137" i="3"/>
  <c r="AR136" i="3"/>
  <c r="AS136" i="3"/>
  <c r="AT136" i="3" s="1"/>
  <c r="AR135" i="3"/>
  <c r="AS135" i="3"/>
  <c r="AT135" i="3"/>
  <c r="W6" i="6"/>
  <c r="AB99" i="3"/>
  <c r="AC99" i="3"/>
  <c r="C8" i="6"/>
  <c r="AB84" i="3"/>
  <c r="AC84" i="3" s="1"/>
  <c r="AG7" i="3"/>
  <c r="AA402" i="3"/>
  <c r="AB402" i="3" s="1"/>
  <c r="F8" i="6"/>
  <c r="AG90" i="3"/>
  <c r="F7" i="6"/>
  <c r="AG44" i="3"/>
  <c r="I30" i="2"/>
  <c r="AG130" i="3"/>
  <c r="AG35" i="3"/>
  <c r="AG81" i="3"/>
  <c r="M17" i="6"/>
  <c r="AF1709" i="3"/>
  <c r="AE1709" i="3" s="1"/>
  <c r="X1709" i="3"/>
  <c r="AQ1709" i="3"/>
  <c r="V1709" i="3"/>
  <c r="AF1708" i="3"/>
  <c r="AE1708" i="3" s="1"/>
  <c r="X1708" i="3"/>
  <c r="AQ1708" i="3"/>
  <c r="V1708" i="3"/>
  <c r="AF1704" i="3"/>
  <c r="AE1704" i="3" s="1"/>
  <c r="X1704" i="3"/>
  <c r="AQ1704" i="3"/>
  <c r="V1704" i="3"/>
  <c r="AF1703" i="3"/>
  <c r="AE1703" i="3" s="1"/>
  <c r="X1703" i="3"/>
  <c r="AQ1703" i="3"/>
  <c r="V1703" i="3"/>
  <c r="AF1702" i="3"/>
  <c r="AE1702" i="3" s="1"/>
  <c r="X1702" i="3"/>
  <c r="AQ1702" i="3"/>
  <c r="V1702" i="3"/>
  <c r="AF1690" i="3"/>
  <c r="AE1690" i="3" s="1"/>
  <c r="X1690" i="3"/>
  <c r="AQ1690" i="3"/>
  <c r="V1690" i="3"/>
  <c r="AF1689" i="3"/>
  <c r="AE1689" i="3" s="1"/>
  <c r="X1689" i="3"/>
  <c r="AQ1689" i="3"/>
  <c r="V1689" i="3"/>
  <c r="AF1687" i="3"/>
  <c r="AE1687" i="3" s="1"/>
  <c r="X1687" i="3"/>
  <c r="AQ1687" i="3"/>
  <c r="V1687" i="3"/>
  <c r="AF1685" i="3"/>
  <c r="AE1685" i="3" s="1"/>
  <c r="X1685" i="3"/>
  <c r="AQ1685" i="3"/>
  <c r="V1685" i="3"/>
  <c r="AF1684" i="3"/>
  <c r="AE1684" i="3" s="1"/>
  <c r="X1684" i="3"/>
  <c r="AQ1684" i="3"/>
  <c r="V1684" i="3"/>
  <c r="AF1683" i="3"/>
  <c r="AE1683" i="3" s="1"/>
  <c r="X1683" i="3"/>
  <c r="AQ1683" i="3"/>
  <c r="V1683" i="3"/>
  <c r="AF1675" i="3"/>
  <c r="AE1675" i="3" s="1"/>
  <c r="X1675" i="3"/>
  <c r="AQ1675" i="3"/>
  <c r="V1675" i="3"/>
  <c r="AF1673" i="3"/>
  <c r="AE1673" i="3" s="1"/>
  <c r="X1673" i="3"/>
  <c r="AQ1673" i="3"/>
  <c r="V1673" i="3"/>
  <c r="AF1671" i="3"/>
  <c r="AE1671" i="3" s="1"/>
  <c r="X1671" i="3"/>
  <c r="AQ1671" i="3"/>
  <c r="V1671" i="3"/>
  <c r="AF1670" i="3"/>
  <c r="AE1670" i="3" s="1"/>
  <c r="X1670" i="3"/>
  <c r="AQ1670" i="3"/>
  <c r="V1670" i="3"/>
  <c r="AF1669" i="3"/>
  <c r="X1669" i="3"/>
  <c r="AQ1669" i="3"/>
  <c r="V1669" i="3"/>
  <c r="N14" i="6" s="1"/>
  <c r="AF1663" i="3"/>
  <c r="AE1663" i="3" s="1"/>
  <c r="X1663" i="3"/>
  <c r="AQ1663" i="3"/>
  <c r="V1663" i="3"/>
  <c r="AF1661" i="3"/>
  <c r="AE1661" i="3" s="1"/>
  <c r="X1661" i="3"/>
  <c r="AQ1661" i="3"/>
  <c r="V1661" i="3"/>
  <c r="AF1659" i="3"/>
  <c r="AE1659" i="3" s="1"/>
  <c r="X1659" i="3"/>
  <c r="AQ1659" i="3"/>
  <c r="V1659" i="3"/>
  <c r="AF1657" i="3"/>
  <c r="AE1657" i="3" s="1"/>
  <c r="X1657" i="3"/>
  <c r="AQ1657" i="3"/>
  <c r="V1657" i="3"/>
  <c r="AF1655" i="3"/>
  <c r="AE1655" i="3" s="1"/>
  <c r="X1655" i="3"/>
  <c r="AQ1655" i="3"/>
  <c r="V1655" i="3"/>
  <c r="AF1649" i="3"/>
  <c r="AE1649" i="3" s="1"/>
  <c r="X1649" i="3"/>
  <c r="AQ1649" i="3"/>
  <c r="V1649" i="3"/>
  <c r="AF1647" i="3"/>
  <c r="AE1647" i="3" s="1"/>
  <c r="X1647" i="3"/>
  <c r="AQ1647" i="3"/>
  <c r="V1647" i="3"/>
  <c r="AF1646" i="3"/>
  <c r="AE1646" i="3" s="1"/>
  <c r="X1646" i="3"/>
  <c r="AQ1646" i="3"/>
  <c r="V1646" i="3"/>
  <c r="AF1644" i="3"/>
  <c r="AE1644" i="3" s="1"/>
  <c r="X1644" i="3"/>
  <c r="AQ1644" i="3"/>
  <c r="V1644" i="3"/>
  <c r="AF1642" i="3"/>
  <c r="AE1642" i="3" s="1"/>
  <c r="X1642" i="3"/>
  <c r="AQ1642" i="3"/>
  <c r="V1642" i="3"/>
  <c r="AF1640" i="3"/>
  <c r="AE1640" i="3" s="1"/>
  <c r="X1640" i="3"/>
  <c r="AQ1640" i="3"/>
  <c r="V1640" i="3"/>
  <c r="Z1638" i="3"/>
  <c r="Y1638" i="3"/>
  <c r="Z1635" i="3"/>
  <c r="Y1635" i="3"/>
  <c r="AF1634" i="3"/>
  <c r="AE1634" i="3" s="1"/>
  <c r="X1634" i="3"/>
  <c r="AQ1634" i="3"/>
  <c r="V1634" i="3"/>
  <c r="AF1633" i="3"/>
  <c r="X1633" i="3"/>
  <c r="AQ1633" i="3"/>
  <c r="V1633" i="3"/>
  <c r="E27" i="7" s="1"/>
  <c r="AF1632" i="3"/>
  <c r="AE1632" i="3" s="1"/>
  <c r="X1632" i="3"/>
  <c r="AQ1632" i="3"/>
  <c r="AF1631" i="3"/>
  <c r="AE1631" i="3" s="1"/>
  <c r="V1631" i="3"/>
  <c r="Z1629" i="3"/>
  <c r="Y1629" i="3"/>
  <c r="Z1628" i="3"/>
  <c r="Y1628" i="3"/>
  <c r="AF1627" i="3"/>
  <c r="AE1627" i="3" s="1"/>
  <c r="V1627" i="3"/>
  <c r="AF1626" i="3"/>
  <c r="AE1626" i="3" s="1"/>
  <c r="X1626" i="3"/>
  <c r="AQ1626" i="3"/>
  <c r="V1626" i="3"/>
  <c r="AF1625" i="3"/>
  <c r="AE1625" i="3" s="1"/>
  <c r="X1625" i="3"/>
  <c r="AQ1625" i="3"/>
  <c r="Z1624" i="3"/>
  <c r="Y1624" i="3"/>
  <c r="Z1623" i="3"/>
  <c r="Y1623" i="3"/>
  <c r="Z1621" i="3"/>
  <c r="Y1621" i="3"/>
  <c r="Z1620" i="3"/>
  <c r="Y1620" i="3"/>
  <c r="Z1619" i="3"/>
  <c r="Y1619" i="3"/>
  <c r="Z1618" i="3"/>
  <c r="Y1618" i="3"/>
  <c r="Z1617" i="3"/>
  <c r="Y1617" i="3"/>
  <c r="Z1616" i="3"/>
  <c r="Y1616" i="3"/>
  <c r="AF1613" i="3"/>
  <c r="AE1613" i="3" s="1"/>
  <c r="X1613" i="3"/>
  <c r="AQ1613" i="3"/>
  <c r="V1613" i="3"/>
  <c r="AF1611" i="3"/>
  <c r="AE1611" i="3" s="1"/>
  <c r="X1611" i="3"/>
  <c r="AQ1611" i="3"/>
  <c r="V1611" i="3"/>
  <c r="AF1609" i="3"/>
  <c r="AE1609" i="3" s="1"/>
  <c r="X1609" i="3"/>
  <c r="AQ1609" i="3"/>
  <c r="V1609" i="3"/>
  <c r="AF1607" i="3"/>
  <c r="AE1607" i="3" s="1"/>
  <c r="X1607" i="3"/>
  <c r="AQ1607" i="3"/>
  <c r="V1607" i="3"/>
  <c r="AF1599" i="3"/>
  <c r="X1599" i="3"/>
  <c r="AQ1599" i="3"/>
  <c r="V1599" i="3"/>
  <c r="E28" i="7" s="1"/>
  <c r="AF1598" i="3"/>
  <c r="AE1598" i="3" s="1"/>
  <c r="X1598" i="3"/>
  <c r="AQ1598" i="3"/>
  <c r="V1598" i="3"/>
  <c r="AF1596" i="3"/>
  <c r="AE1596" i="3" s="1"/>
  <c r="X1596" i="3"/>
  <c r="AQ1596" i="3"/>
  <c r="V1596" i="3"/>
  <c r="AF1594" i="3"/>
  <c r="AE1594" i="3" s="1"/>
  <c r="X1594" i="3"/>
  <c r="AQ1594" i="3"/>
  <c r="V1594" i="3"/>
  <c r="AF1592" i="3"/>
  <c r="AE1592" i="3" s="1"/>
  <c r="X1592" i="3"/>
  <c r="AQ1592" i="3"/>
  <c r="V1592" i="3"/>
  <c r="AF1585" i="3"/>
  <c r="AE1585" i="3" s="1"/>
  <c r="X1585" i="3"/>
  <c r="AQ1585" i="3"/>
  <c r="V1585" i="3"/>
  <c r="AF1582" i="3"/>
  <c r="AE1582" i="3" s="1"/>
  <c r="X1582" i="3"/>
  <c r="AQ1582" i="3"/>
  <c r="V1582" i="3"/>
  <c r="AF1578" i="3"/>
  <c r="AE1578" i="3" s="1"/>
  <c r="X1578" i="3"/>
  <c r="AQ1578" i="3"/>
  <c r="V1578" i="3"/>
  <c r="AF1577" i="3"/>
  <c r="AE1577" i="3" s="1"/>
  <c r="X1577" i="3"/>
  <c r="AQ1577" i="3"/>
  <c r="V1577" i="3"/>
  <c r="AF1576" i="3"/>
  <c r="AE1576" i="3" s="1"/>
  <c r="X1576" i="3"/>
  <c r="AQ1576" i="3"/>
  <c r="V1576" i="3"/>
  <c r="AF1570" i="3"/>
  <c r="AE1570" i="3" s="1"/>
  <c r="X1570" i="3"/>
  <c r="AQ1570" i="3"/>
  <c r="V1570" i="3"/>
  <c r="AF1569" i="3"/>
  <c r="AE1569" i="3" s="1"/>
  <c r="X1569" i="3"/>
  <c r="AQ1569" i="3"/>
  <c r="V1569" i="3"/>
  <c r="AF1566" i="3"/>
  <c r="AE1566" i="3" s="1"/>
  <c r="X1566" i="3"/>
  <c r="AQ1566" i="3"/>
  <c r="V1566" i="3"/>
  <c r="AF1562" i="3"/>
  <c r="AE1562" i="3" s="1"/>
  <c r="X1562" i="3"/>
  <c r="AQ1562" i="3"/>
  <c r="V1562" i="3"/>
  <c r="AF1560" i="3"/>
  <c r="AE1560" i="3" s="1"/>
  <c r="X1560" i="3"/>
  <c r="AQ1560" i="3"/>
  <c r="V1560" i="3"/>
  <c r="AF1553" i="3"/>
  <c r="AE1553" i="3" s="1"/>
  <c r="X1553" i="3"/>
  <c r="AQ1553" i="3"/>
  <c r="V1553" i="3"/>
  <c r="AF1550" i="3"/>
  <c r="AE1550" i="3" s="1"/>
  <c r="X1550" i="3"/>
  <c r="AQ1550" i="3"/>
  <c r="V1550" i="3"/>
  <c r="AF1546" i="3"/>
  <c r="AE1546" i="3" s="1"/>
  <c r="X1546" i="3"/>
  <c r="AQ1546" i="3"/>
  <c r="V1546" i="3"/>
  <c r="AF1528" i="3"/>
  <c r="X1528" i="3"/>
  <c r="AQ1528" i="3"/>
  <c r="V1528" i="3"/>
  <c r="Z1527" i="3"/>
  <c r="Y1527" i="3"/>
  <c r="AF1512" i="3"/>
  <c r="AE1512" i="3" s="1"/>
  <c r="X1512" i="3"/>
  <c r="AQ1512" i="3"/>
  <c r="V1512" i="3"/>
  <c r="AF1500" i="3"/>
  <c r="AE1500" i="3" s="1"/>
  <c r="X1500" i="3"/>
  <c r="AQ1500" i="3"/>
  <c r="V1500" i="3"/>
  <c r="AF1484" i="3"/>
  <c r="AE1484" i="3" s="1"/>
  <c r="X1484" i="3"/>
  <c r="AQ1484" i="3"/>
  <c r="V1484" i="3"/>
  <c r="AF1468" i="3"/>
  <c r="AE1468" i="3" s="1"/>
  <c r="X1468" i="3"/>
  <c r="AQ1468" i="3"/>
  <c r="V1468" i="3"/>
  <c r="AF1461" i="3"/>
  <c r="AE1461" i="3" s="1"/>
  <c r="X1461" i="3"/>
  <c r="AQ1461" i="3"/>
  <c r="V1461" i="3"/>
  <c r="AF1448" i="3"/>
  <c r="AE1448" i="3" s="1"/>
  <c r="X1448" i="3"/>
  <c r="AQ1448" i="3"/>
  <c r="V1448" i="3"/>
  <c r="AF1447" i="3"/>
  <c r="AE1447" i="3" s="1"/>
  <c r="X1447" i="3"/>
  <c r="AQ1447" i="3"/>
  <c r="V1447" i="3"/>
  <c r="AF1446" i="3"/>
  <c r="AE1446" i="3" s="1"/>
  <c r="AQ1446" i="3"/>
  <c r="V1446" i="3"/>
  <c r="X1446" i="3"/>
  <c r="AF1441" i="3"/>
  <c r="AE1441" i="3" s="1"/>
  <c r="V1441" i="3"/>
  <c r="X1441" i="3"/>
  <c r="AQ1441" i="3"/>
  <c r="AF1434" i="3"/>
  <c r="AE1434" i="3" s="1"/>
  <c r="X1434" i="3"/>
  <c r="V1434" i="3"/>
  <c r="AQ1434" i="3"/>
  <c r="AF1433" i="3"/>
  <c r="AE1433" i="3" s="1"/>
  <c r="X1433" i="3"/>
  <c r="AQ1433" i="3"/>
  <c r="V1433" i="3"/>
  <c r="AF1427" i="3"/>
  <c r="AE1427" i="3" s="1"/>
  <c r="V1427" i="3"/>
  <c r="X1427" i="3"/>
  <c r="AQ1427" i="3"/>
  <c r="AF1420" i="3"/>
  <c r="AE1420" i="3" s="1"/>
  <c r="X1420" i="3"/>
  <c r="AQ1420" i="3"/>
  <c r="V1420" i="3"/>
  <c r="AF1419" i="3"/>
  <c r="AE1419" i="3" s="1"/>
  <c r="X1419" i="3"/>
  <c r="AQ1419" i="3"/>
  <c r="V1419" i="3"/>
  <c r="AF1415" i="3"/>
  <c r="V1415" i="3"/>
  <c r="E11" i="7" s="1"/>
  <c r="X1415" i="3"/>
  <c r="AQ1415" i="3"/>
  <c r="AF1414" i="3"/>
  <c r="AE1414" i="3" s="1"/>
  <c r="X1414" i="3"/>
  <c r="AQ1414" i="3"/>
  <c r="V1414" i="3"/>
  <c r="AF1413" i="3"/>
  <c r="AE1413" i="3" s="1"/>
  <c r="X1413" i="3"/>
  <c r="AQ1413" i="3"/>
  <c r="V1413" i="3"/>
  <c r="AF1406" i="3"/>
  <c r="AE1406" i="3" s="1"/>
  <c r="X1406" i="3"/>
  <c r="AQ1406" i="3"/>
  <c r="V1406" i="3"/>
  <c r="AF1405" i="3"/>
  <c r="X1405" i="3"/>
  <c r="AQ1405" i="3"/>
  <c r="V1405" i="3"/>
  <c r="E24" i="7" s="1"/>
  <c r="AF1393" i="3"/>
  <c r="AE1393" i="3" s="1"/>
  <c r="AQ1393" i="3"/>
  <c r="V1393" i="3"/>
  <c r="X1393" i="3"/>
  <c r="AF1392" i="3"/>
  <c r="V1392" i="3"/>
  <c r="E23" i="7" s="1"/>
  <c r="X1392" i="3"/>
  <c r="AQ1392" i="3"/>
  <c r="AF1390" i="3"/>
  <c r="AQ1390" i="3"/>
  <c r="V1390" i="3"/>
  <c r="E25" i="7" s="1"/>
  <c r="X1390" i="3"/>
  <c r="AF1386" i="3"/>
  <c r="AE1386" i="3" s="1"/>
  <c r="X1386" i="3"/>
  <c r="AQ1386" i="3"/>
  <c r="V1386" i="3"/>
  <c r="AF1385" i="3"/>
  <c r="AE1385" i="3" s="1"/>
  <c r="V1385" i="3"/>
  <c r="X1385" i="3"/>
  <c r="AQ1385" i="3"/>
  <c r="AF1384" i="3"/>
  <c r="AE1384" i="3" s="1"/>
  <c r="V1384" i="3"/>
  <c r="X1384" i="3"/>
  <c r="AQ1384" i="3"/>
  <c r="AF1381" i="3"/>
  <c r="AE1381" i="3" s="1"/>
  <c r="AQ1381" i="3"/>
  <c r="V1381" i="3"/>
  <c r="X1381" i="3"/>
  <c r="AF1379" i="3"/>
  <c r="AE1379" i="3" s="1"/>
  <c r="X1379" i="3"/>
  <c r="AQ1379" i="3"/>
  <c r="V1379" i="3"/>
  <c r="AF1375" i="3"/>
  <c r="V1375" i="3"/>
  <c r="E17" i="7" s="1"/>
  <c r="AQ1375" i="3"/>
  <c r="X1375" i="3"/>
  <c r="AF1372" i="3"/>
  <c r="AE1372" i="3" s="1"/>
  <c r="X1372" i="3"/>
  <c r="AQ1372" i="3"/>
  <c r="V1372" i="3"/>
  <c r="AF1370" i="3"/>
  <c r="AE1370" i="3" s="1"/>
  <c r="X1370" i="3"/>
  <c r="AQ1370" i="3"/>
  <c r="V1370" i="3"/>
  <c r="AF1367" i="3"/>
  <c r="D71" i="7" s="1"/>
  <c r="X1367" i="3"/>
  <c r="AQ1367" i="3"/>
  <c r="V1367" i="3"/>
  <c r="AF1365" i="3"/>
  <c r="AE1365" i="3" s="1"/>
  <c r="X1365" i="3"/>
  <c r="AQ1365" i="3"/>
  <c r="V1365" i="3"/>
  <c r="AF1358" i="3"/>
  <c r="AE1358" i="3" s="1"/>
  <c r="V1358" i="3"/>
  <c r="AQ1358" i="3"/>
  <c r="X1358" i="3"/>
  <c r="AF1356" i="3"/>
  <c r="AE1356" i="3" s="1"/>
  <c r="AQ1356" i="3"/>
  <c r="X1356" i="3"/>
  <c r="V1356" i="3"/>
  <c r="AF1355" i="3"/>
  <c r="V1355" i="3"/>
  <c r="E9" i="7" s="1"/>
  <c r="X1355" i="3"/>
  <c r="AQ1355" i="3"/>
  <c r="AF1351" i="3"/>
  <c r="D72" i="7" s="1"/>
  <c r="X1351" i="3"/>
  <c r="AQ1351" i="3"/>
  <c r="V1351" i="3"/>
  <c r="AF1344" i="3"/>
  <c r="X1344" i="3"/>
  <c r="AQ1344" i="3"/>
  <c r="V1344" i="3"/>
  <c r="E13" i="7" s="1"/>
  <c r="AF1343" i="3"/>
  <c r="X1343" i="3"/>
  <c r="AQ1343" i="3"/>
  <c r="V1343" i="3"/>
  <c r="E18" i="7" s="1"/>
  <c r="AF1342" i="3"/>
  <c r="X1342" i="3"/>
  <c r="V1342" i="3"/>
  <c r="AQ1342" i="3"/>
  <c r="Z1336" i="3"/>
  <c r="Y1336" i="3"/>
  <c r="Z1334" i="3"/>
  <c r="Y1334" i="3"/>
  <c r="Z1333" i="3"/>
  <c r="Y1333" i="3"/>
  <c r="Z1332" i="3"/>
  <c r="Y1332" i="3"/>
  <c r="Z1331" i="3"/>
  <c r="Y1331" i="3"/>
  <c r="AF1330" i="3"/>
  <c r="AE1330" i="3" s="1"/>
  <c r="V1330" i="3"/>
  <c r="X1330" i="3"/>
  <c r="AF1329" i="3"/>
  <c r="AE1329" i="3" s="1"/>
  <c r="X1329" i="3"/>
  <c r="AQ1329" i="3"/>
  <c r="V1329" i="3"/>
  <c r="AF1328" i="3"/>
  <c r="X1328" i="3"/>
  <c r="V1328" i="3"/>
  <c r="Z1327" i="3"/>
  <c r="Y1327" i="3"/>
  <c r="Z1326" i="3"/>
  <c r="Y1326" i="3"/>
  <c r="Z1325" i="3"/>
  <c r="Y1325" i="3"/>
  <c r="AF1322" i="3"/>
  <c r="AE1322" i="3" s="1"/>
  <c r="X1322" i="3"/>
  <c r="AQ1322" i="3"/>
  <c r="V1322" i="3"/>
  <c r="AF1316" i="3"/>
  <c r="AE1316" i="3" s="1"/>
  <c r="X1316" i="3"/>
  <c r="V1316" i="3"/>
  <c r="AQ1316" i="3"/>
  <c r="AF1315" i="3"/>
  <c r="AE1315" i="3" s="1"/>
  <c r="X1315" i="3"/>
  <c r="V1315" i="3"/>
  <c r="AQ1315" i="3"/>
  <c r="AF1314" i="3"/>
  <c r="AE1314" i="3" s="1"/>
  <c r="X1314" i="3"/>
  <c r="AQ1314" i="3"/>
  <c r="V1314" i="3"/>
  <c r="AF1309" i="3"/>
  <c r="AE1309" i="3" s="1"/>
  <c r="V1309" i="3"/>
  <c r="X1309" i="3"/>
  <c r="AQ1309" i="3"/>
  <c r="AF1308" i="3"/>
  <c r="AE1308" i="3" s="1"/>
  <c r="V1308" i="3"/>
  <c r="X1308" i="3"/>
  <c r="AQ1308" i="3"/>
  <c r="AF1302" i="3"/>
  <c r="AE1302" i="3" s="1"/>
  <c r="AQ1302" i="3"/>
  <c r="V1302" i="3"/>
  <c r="X1302" i="3"/>
  <c r="AF1301" i="3"/>
  <c r="AE1301" i="3" s="1"/>
  <c r="V1301" i="3"/>
  <c r="AQ1301" i="3"/>
  <c r="X1301" i="3"/>
  <c r="AF1300" i="3"/>
  <c r="AE1300" i="3" s="1"/>
  <c r="V1300" i="3"/>
  <c r="AQ1300" i="3"/>
  <c r="X1300" i="3"/>
  <c r="Z1295" i="3"/>
  <c r="Y1295" i="3"/>
  <c r="Z1294" i="3"/>
  <c r="Y1294" i="3"/>
  <c r="Z1293" i="3"/>
  <c r="Y1293" i="3"/>
  <c r="Z1292" i="3"/>
  <c r="Y1292" i="3"/>
  <c r="Z1291" i="3"/>
  <c r="Y1291" i="3"/>
  <c r="AF1288" i="3"/>
  <c r="AE1288" i="3" s="1"/>
  <c r="V1288" i="3"/>
  <c r="AF1287" i="3"/>
  <c r="AE1287" i="3" s="1"/>
  <c r="X1287" i="3"/>
  <c r="AQ1287" i="3"/>
  <c r="V1287" i="3"/>
  <c r="AF1286" i="3"/>
  <c r="AE1286" i="3" s="1"/>
  <c r="X1286" i="3"/>
  <c r="AQ1286" i="3"/>
  <c r="V1286" i="3"/>
  <c r="Z1279" i="3"/>
  <c r="Y1279" i="3"/>
  <c r="Z1278" i="3"/>
  <c r="Y1278" i="3"/>
  <c r="Z1277" i="3"/>
  <c r="Y1277" i="3"/>
  <c r="Z1276" i="3"/>
  <c r="Y1276" i="3"/>
  <c r="Z1275" i="3"/>
  <c r="Y1275" i="3"/>
  <c r="Z1273" i="3"/>
  <c r="Y1273" i="3"/>
  <c r="AF1272" i="3"/>
  <c r="AE1272" i="3" s="1"/>
  <c r="X1272" i="3"/>
  <c r="AQ1272" i="3"/>
  <c r="Z1271" i="3"/>
  <c r="Y1271" i="3"/>
  <c r="Z1269" i="3"/>
  <c r="Y1269" i="3"/>
  <c r="Z1268" i="3"/>
  <c r="Y1268" i="3"/>
  <c r="Z1267" i="3"/>
  <c r="Y1267" i="3"/>
  <c r="Z1266" i="3"/>
  <c r="Y1266" i="3"/>
  <c r="Z1264" i="3"/>
  <c r="Y1264" i="3"/>
  <c r="Z1263" i="3"/>
  <c r="Y1263" i="3"/>
  <c r="Z1262" i="3"/>
  <c r="Y1262" i="3"/>
  <c r="Z1260" i="3"/>
  <c r="Y1260" i="3"/>
  <c r="AF1259" i="3"/>
  <c r="AE1259" i="3" s="1"/>
  <c r="V1259" i="3"/>
  <c r="Z1257" i="3"/>
  <c r="Y1257" i="3"/>
  <c r="Z1254" i="3"/>
  <c r="Y1254" i="3"/>
  <c r="Z1252" i="3"/>
  <c r="Y1252" i="3"/>
  <c r="AF1248" i="3"/>
  <c r="AE1248" i="3" s="1"/>
  <c r="AQ1248" i="3"/>
  <c r="X1248" i="3"/>
  <c r="Z1247" i="3"/>
  <c r="Y1247" i="3"/>
  <c r="Z1244" i="3"/>
  <c r="Y1244" i="3"/>
  <c r="AF1243" i="3"/>
  <c r="AE1243" i="3" s="1"/>
  <c r="V1243" i="3"/>
  <c r="Z1243" i="3"/>
  <c r="Y1243" i="3"/>
  <c r="AF1241" i="3"/>
  <c r="AE1241" i="3" s="1"/>
  <c r="X1241" i="3"/>
  <c r="AQ1241" i="3"/>
  <c r="V1241" i="3"/>
  <c r="Z1237" i="3"/>
  <c r="Y1237" i="3"/>
  <c r="AF1236" i="3"/>
  <c r="AE1236" i="3" s="1"/>
  <c r="AQ1236" i="3"/>
  <c r="X1236" i="3"/>
  <c r="AF1234" i="3"/>
  <c r="AE1234" i="3" s="1"/>
  <c r="V1234" i="3"/>
  <c r="AQ1234" i="3"/>
  <c r="X1234" i="3"/>
  <c r="Z1233" i="3"/>
  <c r="Y1233" i="3"/>
  <c r="Z1231" i="3"/>
  <c r="Y1231" i="3"/>
  <c r="Z1230" i="3"/>
  <c r="Y1230" i="3"/>
  <c r="AF1229" i="3"/>
  <c r="AE1229" i="3" s="1"/>
  <c r="X1229" i="3"/>
  <c r="AQ1229" i="3"/>
  <c r="AF1227" i="3"/>
  <c r="AE1227" i="3" s="1"/>
  <c r="V1227" i="3"/>
  <c r="Z1226" i="3"/>
  <c r="Y1226" i="3"/>
  <c r="Z1225" i="3"/>
  <c r="Y1225" i="3"/>
  <c r="Z1224" i="3"/>
  <c r="Y1224" i="3"/>
  <c r="Z1223" i="3"/>
  <c r="Y1223" i="3"/>
  <c r="Z1222" i="3"/>
  <c r="Y1222" i="3"/>
  <c r="Z1221" i="3"/>
  <c r="Y1221" i="3"/>
  <c r="Z1220" i="3"/>
  <c r="Y1220" i="3"/>
  <c r="Z1218" i="3"/>
  <c r="Y1218" i="3"/>
  <c r="Z1217" i="3"/>
  <c r="Y1217" i="3"/>
  <c r="AF1213" i="3"/>
  <c r="AE1213" i="3" s="1"/>
  <c r="X1213" i="3"/>
  <c r="AQ1213" i="3"/>
  <c r="Z1212" i="3"/>
  <c r="Y1212" i="3"/>
  <c r="Z1211" i="3"/>
  <c r="Y1211" i="3"/>
  <c r="Z1210" i="3"/>
  <c r="Y1210" i="3"/>
  <c r="Z1208" i="3"/>
  <c r="Y1208" i="3"/>
  <c r="AF1204" i="3"/>
  <c r="AE1204" i="3" s="1"/>
  <c r="V1204" i="3"/>
  <c r="Z1201" i="3"/>
  <c r="Y1201" i="3"/>
  <c r="AF1199" i="3"/>
  <c r="AE1199" i="3" s="1"/>
  <c r="X1199" i="3"/>
  <c r="AQ1199" i="3"/>
  <c r="V1199" i="3"/>
  <c r="Z1198" i="3"/>
  <c r="Y1198" i="3"/>
  <c r="AF1193" i="3"/>
  <c r="AE1193" i="3" s="1"/>
  <c r="AQ1193" i="3"/>
  <c r="X1193" i="3"/>
  <c r="Z1192" i="3"/>
  <c r="Y1192" i="3"/>
  <c r="Z1191" i="3"/>
  <c r="Y1191" i="3"/>
  <c r="AF1190" i="3"/>
  <c r="AE1190" i="3" s="1"/>
  <c r="V1190" i="3"/>
  <c r="Z1190" i="3"/>
  <c r="Y1190" i="3"/>
  <c r="Z1188" i="3"/>
  <c r="Y1188" i="3"/>
  <c r="Z1187" i="3"/>
  <c r="Y1187" i="3"/>
  <c r="AF1185" i="3"/>
  <c r="AE1185" i="3" s="1"/>
  <c r="AQ1185" i="3"/>
  <c r="V1185" i="3"/>
  <c r="X1185" i="3"/>
  <c r="Z1183" i="3"/>
  <c r="Y1183" i="3"/>
  <c r="AF1181" i="3"/>
  <c r="AE1181" i="3" s="1"/>
  <c r="AQ1181" i="3"/>
  <c r="X1181" i="3"/>
  <c r="Z1180" i="3"/>
  <c r="Y1180" i="3"/>
  <c r="Z1179" i="3"/>
  <c r="Y1179" i="3"/>
  <c r="Z1177" i="3"/>
  <c r="Y1177" i="3"/>
  <c r="Z1174" i="3"/>
  <c r="Y1174" i="3"/>
  <c r="Z1172" i="3"/>
  <c r="Y1172" i="3"/>
  <c r="Z1171" i="3"/>
  <c r="Y1171" i="3"/>
  <c r="Z1170" i="3"/>
  <c r="Y1170" i="3"/>
  <c r="Z1169" i="3"/>
  <c r="Y1169" i="3"/>
  <c r="Z1168" i="3"/>
  <c r="Y1168" i="3"/>
  <c r="AF1167" i="3"/>
  <c r="AE1167" i="3" s="1"/>
  <c r="X1167" i="3"/>
  <c r="V1167" i="3"/>
  <c r="AQ1167" i="3"/>
  <c r="Z1166" i="3"/>
  <c r="Y1166" i="3"/>
  <c r="Z1165" i="3"/>
  <c r="Y1165" i="3"/>
  <c r="Z1163" i="3"/>
  <c r="Y1163" i="3"/>
  <c r="Z1162" i="3"/>
  <c r="Y1162" i="3"/>
  <c r="Z1161" i="3"/>
  <c r="Y1161" i="3"/>
  <c r="Z1160" i="3"/>
  <c r="Y1160" i="3"/>
  <c r="AF1159" i="3"/>
  <c r="AE1159" i="3" s="1"/>
  <c r="AQ1159" i="3"/>
  <c r="X1159" i="3"/>
  <c r="Z1158" i="3"/>
  <c r="Y1158" i="3"/>
  <c r="Z1157" i="3"/>
  <c r="Y1157" i="3"/>
  <c r="Z1156" i="3"/>
  <c r="Y1156" i="3"/>
  <c r="Z1154" i="3"/>
  <c r="Y1154" i="3"/>
  <c r="Z1151" i="3"/>
  <c r="Y1151" i="3"/>
  <c r="Z1148" i="3"/>
  <c r="Y1148" i="3"/>
  <c r="AF1145" i="3"/>
  <c r="AE1145" i="3" s="1"/>
  <c r="V1145" i="3"/>
  <c r="Z1144" i="3"/>
  <c r="Y1144" i="3"/>
  <c r="Z1143" i="3"/>
  <c r="Y1143" i="3"/>
  <c r="Z1142" i="3"/>
  <c r="Y1142" i="3"/>
  <c r="Z1140" i="3"/>
  <c r="Y1140" i="3"/>
  <c r="AF1139" i="3"/>
  <c r="AE1139" i="3" s="1"/>
  <c r="X1139" i="3"/>
  <c r="AQ1139" i="3"/>
  <c r="V1139" i="3"/>
  <c r="Z1138" i="3"/>
  <c r="Y1138" i="3"/>
  <c r="Z1137" i="3"/>
  <c r="Y1137" i="3"/>
  <c r="Z1136" i="3"/>
  <c r="Y1136" i="3"/>
  <c r="Z1134" i="3"/>
  <c r="Y1134" i="3"/>
  <c r="Z1132" i="3"/>
  <c r="Y1132" i="3"/>
  <c r="AF1131" i="3"/>
  <c r="AE1131" i="3" s="1"/>
  <c r="V1131" i="3"/>
  <c r="X1131" i="3"/>
  <c r="AQ1131" i="3"/>
  <c r="AF1130" i="3"/>
  <c r="AE1130" i="3" s="1"/>
  <c r="X1130" i="3"/>
  <c r="AQ1130" i="3"/>
  <c r="V1130" i="3"/>
  <c r="Z1129" i="3"/>
  <c r="Y1129" i="3"/>
  <c r="Z1128" i="3"/>
  <c r="Y1128" i="3"/>
  <c r="Z1127" i="3"/>
  <c r="Y1127" i="3"/>
  <c r="Z1126" i="3"/>
  <c r="Y1126" i="3"/>
  <c r="AF1125" i="3"/>
  <c r="AE1125" i="3" s="1"/>
  <c r="X1125" i="3"/>
  <c r="AQ1125" i="3"/>
  <c r="V1125" i="3"/>
  <c r="Z1123" i="3"/>
  <c r="Y1123" i="3"/>
  <c r="Z1122" i="3"/>
  <c r="Y1122" i="3"/>
  <c r="AF1120" i="3"/>
  <c r="AE1120" i="3" s="1"/>
  <c r="AQ1120" i="3"/>
  <c r="X1120" i="3"/>
  <c r="Z1119" i="3"/>
  <c r="Y1119" i="3"/>
  <c r="Z1118" i="3"/>
  <c r="Y1118" i="3"/>
  <c r="Z1116" i="3"/>
  <c r="Y1116" i="3"/>
  <c r="Z1115" i="3"/>
  <c r="Y1115" i="3"/>
  <c r="Z1114" i="3"/>
  <c r="Y1114" i="3"/>
  <c r="Z1113" i="3"/>
  <c r="Y1113" i="3"/>
  <c r="AF1111" i="3"/>
  <c r="AE1111" i="3" s="1"/>
  <c r="V1111" i="3"/>
  <c r="Z1109" i="3"/>
  <c r="Y1109" i="3"/>
  <c r="Z1108" i="3"/>
  <c r="Y1108" i="3"/>
  <c r="AF1107" i="3"/>
  <c r="AE1107" i="3" s="1"/>
  <c r="V1107" i="3"/>
  <c r="X1107" i="3"/>
  <c r="AQ1107" i="3"/>
  <c r="AF1105" i="3"/>
  <c r="AE1105" i="3" s="1"/>
  <c r="X1105" i="3"/>
  <c r="Z1104" i="3"/>
  <c r="Y1104" i="3"/>
  <c r="Z1103" i="3"/>
  <c r="Y1103" i="3"/>
  <c r="Z1102" i="3"/>
  <c r="Y1102" i="3"/>
  <c r="AF1100" i="3"/>
  <c r="AE1100" i="3" s="1"/>
  <c r="AQ1100" i="3"/>
  <c r="X1100" i="3"/>
  <c r="Z1098" i="3"/>
  <c r="Y1098" i="3"/>
  <c r="Z1096" i="3"/>
  <c r="Y1096" i="3"/>
  <c r="Z1095" i="3"/>
  <c r="Y1095" i="3"/>
  <c r="AF1094" i="3"/>
  <c r="AE1094" i="3" s="1"/>
  <c r="V1094" i="3"/>
  <c r="X1094" i="3"/>
  <c r="AQ1094" i="3"/>
  <c r="AF1092" i="3"/>
  <c r="AE1092" i="3" s="1"/>
  <c r="AQ1092" i="3"/>
  <c r="X1092" i="3"/>
  <c r="AF1091" i="3"/>
  <c r="AE1091" i="3" s="1"/>
  <c r="AQ1091" i="3"/>
  <c r="X1091" i="3"/>
  <c r="Z1090" i="3"/>
  <c r="Y1090" i="3"/>
  <c r="Z1089" i="3"/>
  <c r="Y1089" i="3"/>
  <c r="Z1088" i="3"/>
  <c r="Y1088" i="3"/>
  <c r="Z1087" i="3"/>
  <c r="Y1087" i="3"/>
  <c r="AF1086" i="3"/>
  <c r="AE1086" i="3" s="1"/>
  <c r="X1086" i="3"/>
  <c r="AQ1086" i="3"/>
  <c r="V1086" i="3"/>
  <c r="Z1085" i="3"/>
  <c r="Y1085" i="3"/>
  <c r="Z1083" i="3"/>
  <c r="Y1083" i="3"/>
  <c r="Z1082" i="3"/>
  <c r="Y1082" i="3"/>
  <c r="AF1080" i="3"/>
  <c r="AE1080" i="3" s="1"/>
  <c r="AQ1080" i="3"/>
  <c r="V1080" i="3"/>
  <c r="X1080" i="3"/>
  <c r="Z1078" i="3"/>
  <c r="Y1078" i="3"/>
  <c r="Z1077" i="3"/>
  <c r="Y1077" i="3"/>
  <c r="Z1075" i="3"/>
  <c r="Y1075" i="3"/>
  <c r="AF1072" i="3"/>
  <c r="AE1072" i="3" s="1"/>
  <c r="V1072" i="3"/>
  <c r="AQ1072" i="3"/>
  <c r="X1072" i="3"/>
  <c r="AF1066" i="3"/>
  <c r="AE1066" i="3" s="1"/>
  <c r="AQ1066" i="3"/>
  <c r="X1066" i="3"/>
  <c r="V1066" i="3"/>
  <c r="AF1058" i="3"/>
  <c r="AE1058" i="3" s="1"/>
  <c r="V1058" i="3"/>
  <c r="AQ1058" i="3"/>
  <c r="X1058" i="3"/>
  <c r="AF1052" i="3"/>
  <c r="AE1052" i="3" s="1"/>
  <c r="V1052" i="3"/>
  <c r="X1052" i="3"/>
  <c r="AQ1052" i="3"/>
  <c r="AF1044" i="3"/>
  <c r="AE1044" i="3" s="1"/>
  <c r="AQ1044" i="3"/>
  <c r="V1044" i="3"/>
  <c r="X1044" i="3"/>
  <c r="AF1038" i="3"/>
  <c r="AQ1038" i="3"/>
  <c r="V1038" i="3"/>
  <c r="X1038" i="3"/>
  <c r="AF1037" i="3"/>
  <c r="AE1037" i="3" s="1"/>
  <c r="V1037" i="3"/>
  <c r="AQ1037" i="3"/>
  <c r="X1037" i="3"/>
  <c r="AF1033" i="3"/>
  <c r="AE1033" i="3" s="1"/>
  <c r="X1033" i="3"/>
  <c r="V1033" i="3"/>
  <c r="AQ1033" i="3"/>
  <c r="AF1030" i="3"/>
  <c r="AE1030" i="3" s="1"/>
  <c r="AQ1030" i="3"/>
  <c r="V1030" i="3"/>
  <c r="X1030" i="3"/>
  <c r="AF1029" i="3"/>
  <c r="AE1029" i="3" s="1"/>
  <c r="V1029" i="3"/>
  <c r="AQ1029" i="3"/>
  <c r="X1029" i="3"/>
  <c r="AF1022" i="3"/>
  <c r="AE1022" i="3" s="1"/>
  <c r="V1022" i="3"/>
  <c r="AQ1022" i="3"/>
  <c r="X1022" i="3"/>
  <c r="AF1016" i="3"/>
  <c r="AE1016" i="3" s="1"/>
  <c r="AQ1016" i="3"/>
  <c r="V1016" i="3"/>
  <c r="X1016" i="3"/>
  <c r="AF1015" i="3"/>
  <c r="AE1015" i="3" s="1"/>
  <c r="X1015" i="3"/>
  <c r="AQ1015" i="3"/>
  <c r="V1015" i="3"/>
  <c r="AF1014" i="3"/>
  <c r="AE1014" i="3" s="1"/>
  <c r="X1014" i="3"/>
  <c r="AQ1014" i="3"/>
  <c r="V1014" i="3"/>
  <c r="Z1013" i="3"/>
  <c r="Y1013" i="3"/>
  <c r="Z1012" i="3"/>
  <c r="Y1012" i="3"/>
  <c r="Z1009" i="3"/>
  <c r="Y1009" i="3"/>
  <c r="AF1003" i="3"/>
  <c r="AE1003" i="3" s="1"/>
  <c r="X1003" i="3"/>
  <c r="AQ1003" i="3"/>
  <c r="V1003" i="3"/>
  <c r="AF1002" i="3"/>
  <c r="AE1002" i="3" s="1"/>
  <c r="X1002" i="3"/>
  <c r="AQ1002" i="3"/>
  <c r="V1002" i="3"/>
  <c r="AF1001" i="3"/>
  <c r="AE1001" i="3" s="1"/>
  <c r="V1001" i="3"/>
  <c r="X1001" i="3"/>
  <c r="AF1000" i="3"/>
  <c r="AE1000" i="3" s="1"/>
  <c r="V1000" i="3"/>
  <c r="X1000" i="3"/>
  <c r="Z999" i="3"/>
  <c r="Y999" i="3"/>
  <c r="Z996" i="3"/>
  <c r="Y996" i="3"/>
  <c r="Z995" i="3"/>
  <c r="Y995" i="3"/>
  <c r="AF988" i="3"/>
  <c r="AE988" i="3" s="1"/>
  <c r="X988" i="3"/>
  <c r="V988" i="3"/>
  <c r="AQ988" i="3"/>
  <c r="AF987" i="3"/>
  <c r="AE987" i="3" s="1"/>
  <c r="X987" i="3"/>
  <c r="V987" i="3"/>
  <c r="AQ987" i="3"/>
  <c r="AF985" i="3"/>
  <c r="AE985" i="3" s="1"/>
  <c r="V985" i="3"/>
  <c r="X985" i="3"/>
  <c r="Z981" i="3"/>
  <c r="Y981" i="3"/>
  <c r="AF974" i="3"/>
  <c r="AE974" i="3" s="1"/>
  <c r="V974" i="3"/>
  <c r="X974" i="3"/>
  <c r="AQ974" i="3"/>
  <c r="AF973" i="3"/>
  <c r="AE973" i="3" s="1"/>
  <c r="X973" i="3"/>
  <c r="AQ973" i="3"/>
  <c r="V973" i="3"/>
  <c r="Z968" i="3"/>
  <c r="Y968" i="3"/>
  <c r="Z967" i="3"/>
  <c r="Y967" i="3"/>
  <c r="AF965" i="3"/>
  <c r="AE965" i="3" s="1"/>
  <c r="V965" i="3"/>
  <c r="X965" i="3"/>
  <c r="AQ965" i="3"/>
  <c r="AF956" i="3"/>
  <c r="AE956" i="3" s="1"/>
  <c r="X956" i="3"/>
  <c r="AQ956" i="3"/>
  <c r="V956" i="3"/>
  <c r="Z954" i="3"/>
  <c r="Y954" i="3"/>
  <c r="AF952" i="3"/>
  <c r="AE952" i="3" s="1"/>
  <c r="V952" i="3"/>
  <c r="AQ952" i="3"/>
  <c r="X952" i="3"/>
  <c r="AF951" i="3"/>
  <c r="AE951" i="3" s="1"/>
  <c r="AQ951" i="3"/>
  <c r="V951" i="3"/>
  <c r="X951" i="3"/>
  <c r="Z949" i="3"/>
  <c r="Y949" i="3"/>
  <c r="AF942" i="3"/>
  <c r="AE942" i="3" s="1"/>
  <c r="V942" i="3"/>
  <c r="X942" i="3"/>
  <c r="AF938" i="3"/>
  <c r="AE938" i="3" s="1"/>
  <c r="X938" i="3"/>
  <c r="AQ938" i="3"/>
  <c r="V938" i="3"/>
  <c r="AF937" i="3"/>
  <c r="AE937" i="3" s="1"/>
  <c r="X937" i="3"/>
  <c r="V937" i="3"/>
  <c r="AQ937" i="3"/>
  <c r="AF928" i="3"/>
  <c r="AE928" i="3" s="1"/>
  <c r="AQ928" i="3"/>
  <c r="V928" i="3"/>
  <c r="X928" i="3"/>
  <c r="AF924" i="3"/>
  <c r="AE924" i="3" s="1"/>
  <c r="V924" i="3"/>
  <c r="X924" i="3"/>
  <c r="Z923" i="3"/>
  <c r="Y923" i="3"/>
  <c r="Z922" i="3"/>
  <c r="Y922" i="3"/>
  <c r="Z921" i="3"/>
  <c r="Y921" i="3"/>
  <c r="Z920" i="3"/>
  <c r="Y920" i="3"/>
  <c r="Z919" i="3"/>
  <c r="Y919" i="3"/>
  <c r="AF914" i="3"/>
  <c r="AE914" i="3" s="1"/>
  <c r="X914" i="3"/>
  <c r="AQ914" i="3"/>
  <c r="V914" i="3"/>
  <c r="AF913" i="3"/>
  <c r="AE913" i="3" s="1"/>
  <c r="V913" i="3"/>
  <c r="X913" i="3"/>
  <c r="AQ913" i="3"/>
  <c r="AF909" i="3"/>
  <c r="AE909" i="3" s="1"/>
  <c r="V909" i="3"/>
  <c r="X909" i="3"/>
  <c r="AQ909" i="3"/>
  <c r="Z907" i="3"/>
  <c r="Y907" i="3"/>
  <c r="AF906" i="3"/>
  <c r="AE906" i="3" s="1"/>
  <c r="V906" i="3"/>
  <c r="X906" i="3"/>
  <c r="AF905" i="3"/>
  <c r="AE905" i="3" s="1"/>
  <c r="X905" i="3"/>
  <c r="V905" i="3"/>
  <c r="Z904" i="3"/>
  <c r="Y904" i="3"/>
  <c r="Z903" i="3"/>
  <c r="Y903" i="3"/>
  <c r="Z902" i="3"/>
  <c r="Y902" i="3"/>
  <c r="Z901" i="3"/>
  <c r="Y901" i="3"/>
  <c r="Z896" i="3"/>
  <c r="Y896" i="3"/>
  <c r="AF895" i="3"/>
  <c r="AE895" i="3" s="1"/>
  <c r="V895" i="3"/>
  <c r="X895" i="3"/>
  <c r="AF894" i="3"/>
  <c r="AE894" i="3" s="1"/>
  <c r="X894" i="3"/>
  <c r="V894" i="3"/>
  <c r="Z893" i="3"/>
  <c r="Y893" i="3"/>
  <c r="AF892" i="3"/>
  <c r="AE892" i="3" s="1"/>
  <c r="V892" i="3"/>
  <c r="X892" i="3"/>
  <c r="AF891" i="3"/>
  <c r="AE891" i="3" s="1"/>
  <c r="X891" i="3"/>
  <c r="V891" i="3"/>
  <c r="Z890" i="3"/>
  <c r="Y890" i="3"/>
  <c r="AF885" i="3"/>
  <c r="AE885" i="3" s="1"/>
  <c r="V885" i="3"/>
  <c r="AQ885" i="3"/>
  <c r="X885" i="3"/>
  <c r="AF880" i="3"/>
  <c r="AE880" i="3" s="1"/>
  <c r="V880" i="3"/>
  <c r="AQ880" i="3"/>
  <c r="X880" i="3"/>
  <c r="AF879" i="3"/>
  <c r="AE879" i="3" s="1"/>
  <c r="V879" i="3"/>
  <c r="AQ879" i="3"/>
  <c r="X879" i="3"/>
  <c r="AF877" i="3"/>
  <c r="AE877" i="3" s="1"/>
  <c r="X877" i="3"/>
  <c r="AQ877" i="3"/>
  <c r="V877" i="3"/>
  <c r="AF876" i="3"/>
  <c r="AE876" i="3" s="1"/>
  <c r="X876" i="3"/>
  <c r="AQ876" i="3"/>
  <c r="V876" i="3"/>
  <c r="AF870" i="3"/>
  <c r="AE870" i="3" s="1"/>
  <c r="X870" i="3"/>
  <c r="AQ870" i="3"/>
  <c r="V870" i="3"/>
  <c r="AF867" i="3"/>
  <c r="AE867" i="3" s="1"/>
  <c r="X867" i="3"/>
  <c r="AQ867" i="3"/>
  <c r="V867" i="3"/>
  <c r="AF865" i="3"/>
  <c r="AE865" i="3" s="1"/>
  <c r="AQ865" i="3"/>
  <c r="X865" i="3"/>
  <c r="V865" i="3"/>
  <c r="AF864" i="3"/>
  <c r="AE864" i="3" s="1"/>
  <c r="X864" i="3"/>
  <c r="AQ864" i="3"/>
  <c r="V864" i="3"/>
  <c r="AF862" i="3"/>
  <c r="AE862" i="3" s="1"/>
  <c r="X862" i="3"/>
  <c r="AQ862" i="3"/>
  <c r="V862" i="3"/>
  <c r="AF855" i="3"/>
  <c r="AE855" i="3" s="1"/>
  <c r="V855" i="3"/>
  <c r="X11" i="6" s="1"/>
  <c r="AQ855" i="3"/>
  <c r="X855" i="3"/>
  <c r="AF852" i="3"/>
  <c r="AE852" i="3" s="1"/>
  <c r="V852" i="3"/>
  <c r="AQ852" i="3"/>
  <c r="X852" i="3"/>
  <c r="AF850" i="3"/>
  <c r="AE850" i="3" s="1"/>
  <c r="X850" i="3"/>
  <c r="V850" i="3"/>
  <c r="AQ850" i="3"/>
  <c r="AF849" i="3"/>
  <c r="AE849" i="3" s="1"/>
  <c r="V849" i="3"/>
  <c r="AQ849" i="3"/>
  <c r="X849" i="3"/>
  <c r="AF847" i="3"/>
  <c r="AE847" i="3" s="1"/>
  <c r="AQ847" i="3"/>
  <c r="V847" i="3"/>
  <c r="X847" i="3"/>
  <c r="AF835" i="3"/>
  <c r="AE835" i="3" s="1"/>
  <c r="X835" i="3"/>
  <c r="AQ835" i="3"/>
  <c r="V835" i="3"/>
  <c r="AF834" i="3"/>
  <c r="AE834" i="3" s="1"/>
  <c r="X834" i="3"/>
  <c r="AQ834" i="3"/>
  <c r="V834" i="3"/>
  <c r="AF833" i="3"/>
  <c r="AE833" i="3" s="1"/>
  <c r="AQ833" i="3"/>
  <c r="V833" i="3"/>
  <c r="X833" i="3"/>
  <c r="AF832" i="3"/>
  <c r="AE832" i="3" s="1"/>
  <c r="AQ832" i="3"/>
  <c r="V832" i="3"/>
  <c r="X832" i="3"/>
  <c r="AF826" i="3"/>
  <c r="AE826" i="3" s="1"/>
  <c r="X826" i="3"/>
  <c r="AQ826" i="3"/>
  <c r="V826" i="3"/>
  <c r="AF820" i="3"/>
  <c r="AE820" i="3" s="1"/>
  <c r="V820" i="3"/>
  <c r="X820" i="3"/>
  <c r="AQ820" i="3"/>
  <c r="AF819" i="3"/>
  <c r="AE819" i="3" s="1"/>
  <c r="AQ819" i="3"/>
  <c r="V819" i="3"/>
  <c r="X819" i="3"/>
  <c r="AF817" i="3"/>
  <c r="AE817" i="3" s="1"/>
  <c r="X817" i="3"/>
  <c r="AQ817" i="3"/>
  <c r="V817" i="3"/>
  <c r="AF815" i="3"/>
  <c r="AE815" i="3" s="1"/>
  <c r="X815" i="3"/>
  <c r="AQ815" i="3"/>
  <c r="V815" i="3"/>
  <c r="AF812" i="3"/>
  <c r="AE812" i="3" s="1"/>
  <c r="V812" i="3"/>
  <c r="X812" i="3"/>
  <c r="AQ812" i="3"/>
  <c r="AF803" i="3"/>
  <c r="AE803" i="3" s="1"/>
  <c r="AQ803" i="3"/>
  <c r="V803" i="3"/>
  <c r="X803" i="3"/>
  <c r="AF801" i="3"/>
  <c r="AE801" i="3" s="1"/>
  <c r="AQ801" i="3"/>
  <c r="X801" i="3"/>
  <c r="V801" i="3"/>
  <c r="AF797" i="3"/>
  <c r="AE797" i="3" s="1"/>
  <c r="V797" i="3"/>
  <c r="AQ797" i="3"/>
  <c r="X797" i="3"/>
  <c r="AF794" i="3"/>
  <c r="AE794" i="3" s="1"/>
  <c r="X794" i="3"/>
  <c r="V794" i="3"/>
  <c r="AQ794" i="3"/>
  <c r="AF788" i="3"/>
  <c r="AE788" i="3" s="1"/>
  <c r="X788" i="3"/>
  <c r="AQ788" i="3"/>
  <c r="V788" i="3"/>
  <c r="AF786" i="3"/>
  <c r="AE786" i="3" s="1"/>
  <c r="X786" i="3"/>
  <c r="AQ786" i="3"/>
  <c r="V786" i="3"/>
  <c r="AF778" i="3"/>
  <c r="AE778" i="3" s="1"/>
  <c r="X778" i="3"/>
  <c r="AQ778" i="3"/>
  <c r="V778" i="3"/>
  <c r="AF771" i="3"/>
  <c r="AE771" i="3" s="1"/>
  <c r="X771" i="3"/>
  <c r="AQ771" i="3"/>
  <c r="V771" i="3"/>
  <c r="AF767" i="3"/>
  <c r="AE767" i="3" s="1"/>
  <c r="X767" i="3"/>
  <c r="AQ767" i="3"/>
  <c r="V767" i="3"/>
  <c r="AF756" i="3"/>
  <c r="AE756" i="3" s="1"/>
  <c r="X756" i="3"/>
  <c r="AQ756" i="3"/>
  <c r="V756" i="3"/>
  <c r="AF753" i="3"/>
  <c r="AE753" i="3" s="1"/>
  <c r="V753" i="3"/>
  <c r="X753" i="3"/>
  <c r="AQ753" i="3"/>
  <c r="AF740" i="3"/>
  <c r="AE740" i="3" s="1"/>
  <c r="X740" i="3"/>
  <c r="AQ740" i="3"/>
  <c r="V740" i="3"/>
  <c r="AF738" i="3"/>
  <c r="AE738" i="3" s="1"/>
  <c r="X738" i="3"/>
  <c r="AQ738" i="3"/>
  <c r="V738" i="3"/>
  <c r="AF725" i="3"/>
  <c r="AE725" i="3" s="1"/>
  <c r="X725" i="3"/>
  <c r="AQ725" i="3"/>
  <c r="V725" i="3"/>
  <c r="AF723" i="3"/>
  <c r="AE723" i="3" s="1"/>
  <c r="V723" i="3"/>
  <c r="AQ723" i="3"/>
  <c r="X723" i="3"/>
  <c r="AF722" i="3"/>
  <c r="AE722" i="3" s="1"/>
  <c r="V722" i="3"/>
  <c r="AQ722" i="3"/>
  <c r="X722" i="3"/>
  <c r="AF710" i="3"/>
  <c r="AE710" i="3" s="1"/>
  <c r="V710" i="3"/>
  <c r="AQ710" i="3"/>
  <c r="X710" i="3"/>
  <c r="AF708" i="3"/>
  <c r="X708" i="3"/>
  <c r="AQ708" i="3"/>
  <c r="V708" i="3"/>
  <c r="AF707" i="3"/>
  <c r="AE707" i="3" s="1"/>
  <c r="X707" i="3"/>
  <c r="AQ707" i="3"/>
  <c r="V707" i="3"/>
  <c r="AF699" i="3"/>
  <c r="AE699" i="3" s="1"/>
  <c r="AQ699" i="3"/>
  <c r="X699" i="3"/>
  <c r="V699" i="3"/>
  <c r="AF695" i="3"/>
  <c r="AE695" i="3" s="1"/>
  <c r="V695" i="3"/>
  <c r="X695" i="3"/>
  <c r="AQ695" i="3"/>
  <c r="AF694" i="3"/>
  <c r="AE694" i="3" s="1"/>
  <c r="AQ694" i="3"/>
  <c r="V694" i="3"/>
  <c r="X694" i="3"/>
  <c r="AF693" i="3"/>
  <c r="AE693" i="3" s="1"/>
  <c r="X693" i="3"/>
  <c r="AQ693" i="3"/>
  <c r="V693" i="3"/>
  <c r="AF692" i="3"/>
  <c r="AE692" i="3" s="1"/>
  <c r="X692" i="3"/>
  <c r="AQ692" i="3"/>
  <c r="V692" i="3"/>
  <c r="AF691" i="3"/>
  <c r="AE691" i="3" s="1"/>
  <c r="X691" i="3"/>
  <c r="AQ691" i="3"/>
  <c r="V691" i="3"/>
  <c r="AF690" i="3"/>
  <c r="AE690" i="3" s="1"/>
  <c r="AQ690" i="3"/>
  <c r="V690" i="3"/>
  <c r="X690" i="3"/>
  <c r="AF688" i="3"/>
  <c r="AE688" i="3" s="1"/>
  <c r="X688" i="3"/>
  <c r="AQ688" i="3"/>
  <c r="V688" i="3"/>
  <c r="AF687" i="3"/>
  <c r="AE687" i="3" s="1"/>
  <c r="AQ687" i="3"/>
  <c r="X687" i="3"/>
  <c r="V687" i="3"/>
  <c r="AF685" i="3"/>
  <c r="X685" i="3"/>
  <c r="AQ685" i="3"/>
  <c r="V685" i="3"/>
  <c r="AF684" i="3"/>
  <c r="AE684" i="3" s="1"/>
  <c r="V684" i="3"/>
  <c r="AF683" i="3"/>
  <c r="AE683" i="3" s="1"/>
  <c r="V683" i="3"/>
  <c r="AQ683" i="3"/>
  <c r="X683" i="3"/>
  <c r="AF682" i="3"/>
  <c r="AE682" i="3" s="1"/>
  <c r="X682" i="3"/>
  <c r="AQ682" i="3"/>
  <c r="V682" i="3"/>
  <c r="AF681" i="3"/>
  <c r="AE681" i="3" s="1"/>
  <c r="X681" i="3"/>
  <c r="V681" i="3"/>
  <c r="AQ681" i="3"/>
  <c r="AF680" i="3"/>
  <c r="AE680" i="3" s="1"/>
  <c r="X680" i="3"/>
  <c r="AQ680" i="3"/>
  <c r="V680" i="3"/>
  <c r="AF679" i="3"/>
  <c r="AE679" i="3" s="1"/>
  <c r="V679" i="3"/>
  <c r="AQ679" i="3"/>
  <c r="X679" i="3"/>
  <c r="AF678" i="3"/>
  <c r="AE678" i="3" s="1"/>
  <c r="V678" i="3"/>
  <c r="AQ678" i="3"/>
  <c r="X678" i="3"/>
  <c r="AF672" i="3"/>
  <c r="AE672" i="3" s="1"/>
  <c r="X672" i="3"/>
  <c r="V672" i="3"/>
  <c r="AQ672" i="3"/>
  <c r="Z670" i="3"/>
  <c r="Y670" i="3"/>
  <c r="Z669" i="3"/>
  <c r="Y669" i="3"/>
  <c r="Z667" i="3"/>
  <c r="Y667" i="3"/>
  <c r="Z666" i="3"/>
  <c r="Y666" i="3"/>
  <c r="AF662" i="3"/>
  <c r="AE662" i="3" s="1"/>
  <c r="X662" i="3"/>
  <c r="AQ662" i="3"/>
  <c r="V662" i="3"/>
  <c r="Z658" i="3"/>
  <c r="Y658" i="3"/>
  <c r="AF654" i="3"/>
  <c r="AE654" i="3" s="1"/>
  <c r="V654" i="3"/>
  <c r="X654" i="3"/>
  <c r="AQ654" i="3"/>
  <c r="Z653" i="3"/>
  <c r="Y653" i="3"/>
  <c r="Z649" i="3"/>
  <c r="Y649" i="3"/>
  <c r="Z648" i="3"/>
  <c r="Y648" i="3"/>
  <c r="AF647" i="3"/>
  <c r="AE647" i="3" s="1"/>
  <c r="V647" i="3"/>
  <c r="AF645" i="3"/>
  <c r="AE645" i="3" s="1"/>
  <c r="V645" i="3"/>
  <c r="AQ645" i="3"/>
  <c r="X645" i="3"/>
  <c r="AF643" i="3"/>
  <c r="AE643" i="3" s="1"/>
  <c r="V643" i="3"/>
  <c r="AQ643" i="3"/>
  <c r="X643" i="3"/>
  <c r="AF642" i="3"/>
  <c r="AE642" i="3" s="1"/>
  <c r="V642" i="3"/>
  <c r="X642" i="3"/>
  <c r="AQ642" i="3"/>
  <c r="AF640" i="3"/>
  <c r="AE640" i="3" s="1"/>
  <c r="X640" i="3"/>
  <c r="AQ640" i="3"/>
  <c r="AF638" i="3"/>
  <c r="AE638" i="3" s="1"/>
  <c r="AQ638" i="3"/>
  <c r="X638" i="3"/>
  <c r="V638" i="3"/>
  <c r="AF637" i="3"/>
  <c r="AE637" i="3" s="1"/>
  <c r="V637" i="3"/>
  <c r="Z637" i="3"/>
  <c r="Y637" i="3"/>
  <c r="AF636" i="3"/>
  <c r="AE636" i="3" s="1"/>
  <c r="X636" i="3"/>
  <c r="AQ636" i="3"/>
  <c r="V636" i="3"/>
  <c r="AF635" i="3"/>
  <c r="AE635" i="3" s="1"/>
  <c r="X635" i="3"/>
  <c r="AQ635" i="3"/>
  <c r="AF634" i="3"/>
  <c r="AE634" i="3" s="1"/>
  <c r="AQ634" i="3"/>
  <c r="X634" i="3"/>
  <c r="AF633" i="3"/>
  <c r="AE633" i="3" s="1"/>
  <c r="AQ633" i="3"/>
  <c r="X633" i="3"/>
  <c r="V633" i="3"/>
  <c r="Z632" i="3"/>
  <c r="Y632" i="3"/>
  <c r="Z631" i="3"/>
  <c r="Y631" i="3"/>
  <c r="Z628" i="3"/>
  <c r="Y628" i="3"/>
  <c r="AF627" i="3"/>
  <c r="AE627" i="3" s="1"/>
  <c r="V627" i="3"/>
  <c r="AQ627" i="3"/>
  <c r="X627" i="3"/>
  <c r="AF624" i="3"/>
  <c r="AE624" i="3" s="1"/>
  <c r="X624" i="3"/>
  <c r="AQ624" i="3"/>
  <c r="Z621" i="3"/>
  <c r="Y621" i="3"/>
  <c r="Z618" i="3"/>
  <c r="Y618" i="3"/>
  <c r="Z616" i="3"/>
  <c r="Y616" i="3"/>
  <c r="Z615" i="3"/>
  <c r="Y615" i="3"/>
  <c r="Z613" i="3"/>
  <c r="Y613" i="3"/>
  <c r="AF612" i="3"/>
  <c r="AE612" i="3" s="1"/>
  <c r="AQ612" i="3"/>
  <c r="X612" i="3"/>
  <c r="Z610" i="3"/>
  <c r="Y610" i="3"/>
  <c r="AF609" i="3"/>
  <c r="AE609" i="3" s="1"/>
  <c r="V609" i="3"/>
  <c r="X609" i="3"/>
  <c r="AQ609" i="3"/>
  <c r="Z608" i="3"/>
  <c r="Y608" i="3"/>
  <c r="Z607" i="3"/>
  <c r="Y607" i="3"/>
  <c r="Z606" i="3"/>
  <c r="Y606" i="3"/>
  <c r="Z605" i="3"/>
  <c r="Y605" i="3"/>
  <c r="Z603" i="3"/>
  <c r="Y603" i="3"/>
  <c r="AF602" i="3"/>
  <c r="AE602" i="3" s="1"/>
  <c r="X602" i="3"/>
  <c r="AQ602" i="3"/>
  <c r="Z600" i="3"/>
  <c r="Y600" i="3"/>
  <c r="Z599" i="3"/>
  <c r="Y599" i="3"/>
  <c r="AF598" i="3"/>
  <c r="AE598" i="3" s="1"/>
  <c r="V598" i="3"/>
  <c r="AQ598" i="3"/>
  <c r="X598" i="3"/>
  <c r="AF597" i="3"/>
  <c r="AE597" i="3" s="1"/>
  <c r="V597" i="3"/>
  <c r="AQ597" i="3"/>
  <c r="X597" i="3"/>
  <c r="Z595" i="3"/>
  <c r="Y595" i="3"/>
  <c r="Z594" i="3"/>
  <c r="Y594" i="3"/>
  <c r="Z590" i="3"/>
  <c r="Y590" i="3"/>
  <c r="Z588" i="3"/>
  <c r="Y588" i="3"/>
  <c r="Z587" i="3"/>
  <c r="Y587" i="3"/>
  <c r="Z580" i="3"/>
  <c r="Y580" i="3"/>
  <c r="AF579" i="3"/>
  <c r="AE579" i="3" s="1"/>
  <c r="V579" i="3"/>
  <c r="Z576" i="3"/>
  <c r="Y576" i="3"/>
  <c r="Z575" i="3"/>
  <c r="Y575" i="3"/>
  <c r="Z574" i="3"/>
  <c r="Y574" i="3"/>
  <c r="Z571" i="3"/>
  <c r="Y571" i="3"/>
  <c r="Z570" i="3"/>
  <c r="Y570" i="3"/>
  <c r="Z568" i="3"/>
  <c r="Y568" i="3"/>
  <c r="AF567" i="3"/>
  <c r="AE567" i="3" s="1"/>
  <c r="AQ567" i="3"/>
  <c r="X567" i="3"/>
  <c r="Z562" i="3"/>
  <c r="Y562" i="3"/>
  <c r="Z561" i="3"/>
  <c r="Y561" i="3"/>
  <c r="Z559" i="3"/>
  <c r="Y559" i="3"/>
  <c r="Z558" i="3"/>
  <c r="Y558" i="3"/>
  <c r="Z557" i="3"/>
  <c r="Y557" i="3"/>
  <c r="Z556" i="3"/>
  <c r="Y556" i="3"/>
  <c r="AF552" i="3"/>
  <c r="AE552" i="3" s="1"/>
  <c r="X552" i="3"/>
  <c r="V552" i="3"/>
  <c r="AQ552" i="3"/>
  <c r="Z550" i="3"/>
  <c r="Y550" i="3"/>
  <c r="Z547" i="3"/>
  <c r="Y547" i="3"/>
  <c r="Z544" i="3"/>
  <c r="Y544" i="3"/>
  <c r="Z541" i="3"/>
  <c r="Y541" i="3"/>
  <c r="Z538" i="3"/>
  <c r="Y538" i="3"/>
  <c r="AF534" i="3"/>
  <c r="AE534" i="3" s="1"/>
  <c r="X534" i="3"/>
  <c r="AQ534" i="3"/>
  <c r="V534" i="3"/>
  <c r="AF528" i="3"/>
  <c r="AE528" i="3" s="1"/>
  <c r="X528" i="3"/>
  <c r="AQ528" i="3"/>
  <c r="V528" i="3"/>
  <c r="AF523" i="3"/>
  <c r="AE523" i="3" s="1"/>
  <c r="V523" i="3"/>
  <c r="AQ523" i="3"/>
  <c r="X523" i="3"/>
  <c r="AF519" i="3"/>
  <c r="AE519" i="3" s="1"/>
  <c r="AQ519" i="3"/>
  <c r="X519" i="3"/>
  <c r="V519" i="3"/>
  <c r="AF509" i="3"/>
  <c r="AE509" i="3" s="1"/>
  <c r="V509" i="3"/>
  <c r="AQ509" i="3"/>
  <c r="X509" i="3"/>
  <c r="AF504" i="3"/>
  <c r="AE504" i="3" s="1"/>
  <c r="V504" i="3"/>
  <c r="X504" i="3"/>
  <c r="AQ504" i="3"/>
  <c r="AF501" i="3"/>
  <c r="AE501" i="3" s="1"/>
  <c r="X501" i="3"/>
  <c r="AQ501" i="3"/>
  <c r="V501" i="3"/>
  <c r="AF495" i="3"/>
  <c r="AE495" i="3" s="1"/>
  <c r="AQ495" i="3"/>
  <c r="V495" i="3"/>
  <c r="X495" i="3"/>
  <c r="AF489" i="3"/>
  <c r="AE489" i="3" s="1"/>
  <c r="V489" i="3"/>
  <c r="AQ489" i="3"/>
  <c r="X489" i="3"/>
  <c r="AF487" i="3"/>
  <c r="AE487" i="3" s="1"/>
  <c r="V487" i="3"/>
  <c r="AQ487" i="3"/>
  <c r="X487" i="3"/>
  <c r="AF486" i="3"/>
  <c r="AE486" i="3" s="1"/>
  <c r="V486" i="3"/>
  <c r="AQ486" i="3"/>
  <c r="X486" i="3"/>
  <c r="AF483" i="3"/>
  <c r="V483" i="3"/>
  <c r="AQ483" i="3"/>
  <c r="X483" i="3"/>
  <c r="AF476" i="3"/>
  <c r="AE476" i="3" s="1"/>
  <c r="V476" i="3"/>
  <c r="X476" i="3"/>
  <c r="AQ476" i="3"/>
  <c r="AF474" i="3"/>
  <c r="AE474" i="3" s="1"/>
  <c r="V474" i="3"/>
  <c r="AQ474" i="3"/>
  <c r="X474" i="3"/>
  <c r="Z470" i="3"/>
  <c r="Y470" i="3"/>
  <c r="Z469" i="3"/>
  <c r="Y469" i="3"/>
  <c r="Z468" i="3"/>
  <c r="Y468" i="3"/>
  <c r="AF463" i="3"/>
  <c r="AE463" i="3" s="1"/>
  <c r="AQ463" i="3"/>
  <c r="X463" i="3"/>
  <c r="AF461" i="3"/>
  <c r="AE461" i="3" s="1"/>
  <c r="V461" i="3"/>
  <c r="AQ461" i="3"/>
  <c r="X461" i="3"/>
  <c r="Z459" i="3"/>
  <c r="Y459" i="3"/>
  <c r="AF455" i="3"/>
  <c r="AE455" i="3" s="1"/>
  <c r="X455" i="3"/>
  <c r="AQ455" i="3"/>
  <c r="AF451" i="3"/>
  <c r="AE451" i="3" s="1"/>
  <c r="X451" i="3"/>
  <c r="AQ451" i="3"/>
  <c r="Z450" i="3"/>
  <c r="Y450" i="3"/>
  <c r="AF449" i="3"/>
  <c r="AE449" i="3" s="1"/>
  <c r="AQ449" i="3"/>
  <c r="X449" i="3"/>
  <c r="Z448" i="3"/>
  <c r="Y448" i="3"/>
  <c r="Z447" i="3"/>
  <c r="Y447" i="3"/>
  <c r="Z443" i="3"/>
  <c r="Y443" i="3"/>
  <c r="AF442" i="3"/>
  <c r="AE442" i="3" s="1"/>
  <c r="X442" i="3"/>
  <c r="AQ442" i="3"/>
  <c r="Z441" i="3"/>
  <c r="Y441" i="3"/>
  <c r="AF438" i="3"/>
  <c r="AE438" i="3" s="1"/>
  <c r="X438" i="3"/>
  <c r="AQ438" i="3"/>
  <c r="AF435" i="3"/>
  <c r="AE435" i="3" s="1"/>
  <c r="V435" i="3"/>
  <c r="X435" i="3"/>
  <c r="AQ435" i="3"/>
  <c r="AF433" i="3"/>
  <c r="AE433" i="3" s="1"/>
  <c r="V433" i="3"/>
  <c r="AQ433" i="3"/>
  <c r="X433" i="3"/>
  <c r="Z432" i="3"/>
  <c r="Y432" i="3"/>
  <c r="Z431" i="3"/>
  <c r="Y431" i="3"/>
  <c r="Z430" i="3"/>
  <c r="Y430" i="3"/>
  <c r="Z429" i="3"/>
  <c r="Y429" i="3"/>
  <c r="Z427" i="3"/>
  <c r="Y427" i="3"/>
  <c r="AF425" i="3"/>
  <c r="AE425" i="3" s="1"/>
  <c r="AQ425" i="3"/>
  <c r="X425" i="3"/>
  <c r="AF422" i="3"/>
  <c r="AE422" i="3" s="1"/>
  <c r="X422" i="3"/>
  <c r="AQ422" i="3"/>
  <c r="Z420" i="3"/>
  <c r="Y420" i="3"/>
  <c r="Z419" i="3"/>
  <c r="Y419" i="3"/>
  <c r="AF418" i="3"/>
  <c r="AE418" i="3" s="1"/>
  <c r="AQ418" i="3"/>
  <c r="X418" i="3"/>
  <c r="V418" i="3"/>
  <c r="Z415" i="3"/>
  <c r="Y415" i="3"/>
  <c r="AF412" i="3"/>
  <c r="AE412" i="3" s="1"/>
  <c r="AQ412" i="3"/>
  <c r="X412" i="3"/>
  <c r="V412" i="3"/>
  <c r="AF409" i="3"/>
  <c r="AE409" i="3" s="1"/>
  <c r="V409" i="3"/>
  <c r="Z407" i="3"/>
  <c r="Y407" i="3"/>
  <c r="Z406" i="3"/>
  <c r="Y406" i="3"/>
  <c r="AF405" i="3"/>
  <c r="AE405" i="3" s="1"/>
  <c r="X405" i="3"/>
  <c r="AQ405" i="3"/>
  <c r="Z401" i="3"/>
  <c r="Y401" i="3"/>
  <c r="Z397" i="3"/>
  <c r="Y397" i="3"/>
  <c r="AF396" i="3"/>
  <c r="AE396" i="3" s="1"/>
  <c r="X396" i="3"/>
  <c r="V396" i="3"/>
  <c r="Z395" i="3"/>
  <c r="Y395" i="3"/>
  <c r="Z394" i="3"/>
  <c r="Y394" i="3"/>
  <c r="Z393" i="3"/>
  <c r="Y393" i="3"/>
  <c r="Z392" i="3"/>
  <c r="Y392" i="3"/>
  <c r="Z391" i="3"/>
  <c r="Y391" i="3"/>
  <c r="Z388" i="3"/>
  <c r="Y388" i="3"/>
  <c r="AF387" i="3"/>
  <c r="AE387" i="3" s="1"/>
  <c r="V387" i="3"/>
  <c r="AQ387" i="3"/>
  <c r="Z385" i="3"/>
  <c r="Y385" i="3"/>
  <c r="Z384" i="3"/>
  <c r="Y384" i="3"/>
  <c r="Z383" i="3"/>
  <c r="Y383" i="3"/>
  <c r="Z382" i="3"/>
  <c r="Y382" i="3"/>
  <c r="Z380" i="3"/>
  <c r="Y380" i="3"/>
  <c r="Z379" i="3"/>
  <c r="Y379" i="3"/>
  <c r="AF378" i="3"/>
  <c r="AE378" i="3" s="1"/>
  <c r="V378" i="3"/>
  <c r="Z377" i="3"/>
  <c r="Y377" i="3"/>
  <c r="Z375" i="3"/>
  <c r="Y375" i="3"/>
  <c r="AF374" i="3"/>
  <c r="AE374" i="3" s="1"/>
  <c r="V374" i="3"/>
  <c r="Z373" i="3"/>
  <c r="Y373" i="3"/>
  <c r="Z371" i="3"/>
  <c r="Y371" i="3"/>
  <c r="Z368" i="3"/>
  <c r="Y368" i="3"/>
  <c r="Z367" i="3"/>
  <c r="Y367" i="3"/>
  <c r="Z364" i="3"/>
  <c r="Y364" i="3"/>
  <c r="Z363" i="3"/>
  <c r="Y363" i="3"/>
  <c r="Z362" i="3"/>
  <c r="Y362" i="3"/>
  <c r="AF361" i="3"/>
  <c r="AE361" i="3" s="1"/>
  <c r="V361" i="3"/>
  <c r="Z360" i="3"/>
  <c r="Y360" i="3"/>
  <c r="Z359" i="3"/>
  <c r="Y359" i="3"/>
  <c r="Z358" i="3"/>
  <c r="Y358" i="3"/>
  <c r="Z357" i="3"/>
  <c r="Y357" i="3"/>
  <c r="Z356" i="3"/>
  <c r="Y356" i="3"/>
  <c r="Z355" i="3"/>
  <c r="Y355" i="3"/>
  <c r="Z354" i="3"/>
  <c r="Y354" i="3"/>
  <c r="AF353" i="3"/>
  <c r="AE353" i="3" s="1"/>
  <c r="X353" i="3"/>
  <c r="V353" i="3"/>
  <c r="Z351" i="3"/>
  <c r="Y351" i="3"/>
  <c r="Z350" i="3"/>
  <c r="Y350" i="3"/>
  <c r="Z347" i="3"/>
  <c r="Y347" i="3"/>
  <c r="Z346" i="3"/>
  <c r="Y346" i="3"/>
  <c r="Z345" i="3"/>
  <c r="Y345" i="3"/>
  <c r="Z343" i="3"/>
  <c r="Y343" i="3"/>
  <c r="Z342" i="3"/>
  <c r="Y342" i="3"/>
  <c r="Z341" i="3"/>
  <c r="Y341" i="3"/>
  <c r="Z340" i="3"/>
  <c r="Y340" i="3"/>
  <c r="Z338" i="3"/>
  <c r="Y338" i="3"/>
  <c r="Z334" i="3"/>
  <c r="Y334" i="3"/>
  <c r="Z333" i="3"/>
  <c r="Y333" i="3"/>
  <c r="Z332" i="3"/>
  <c r="Y332" i="3"/>
  <c r="Z331" i="3"/>
  <c r="Y331" i="3"/>
  <c r="Z330" i="3"/>
  <c r="Y330" i="3"/>
  <c r="Z328" i="3"/>
  <c r="Y328" i="3"/>
  <c r="Z323" i="3"/>
  <c r="Y323" i="3"/>
  <c r="Z321" i="3"/>
  <c r="Y321" i="3"/>
  <c r="Z320" i="3"/>
  <c r="Y320" i="3"/>
  <c r="Z318" i="3"/>
  <c r="Y318" i="3"/>
  <c r="Z315" i="3"/>
  <c r="Y315" i="3"/>
  <c r="Z314" i="3"/>
  <c r="Y314" i="3"/>
  <c r="Z313" i="3"/>
  <c r="Y313" i="3"/>
  <c r="Z308" i="3"/>
  <c r="Y308" i="3"/>
  <c r="Z306" i="3"/>
  <c r="Y306" i="3"/>
  <c r="Z305" i="3"/>
  <c r="Y305" i="3"/>
  <c r="Z304" i="3"/>
  <c r="Y304" i="3"/>
  <c r="Z303" i="3"/>
  <c r="Y303" i="3"/>
  <c r="Z302" i="3"/>
  <c r="Y302" i="3"/>
  <c r="Z301" i="3"/>
  <c r="Y301" i="3"/>
  <c r="Z300" i="3"/>
  <c r="Y300" i="3"/>
  <c r="Z293" i="3"/>
  <c r="Y293" i="3"/>
  <c r="Z292" i="3"/>
  <c r="Y292" i="3"/>
  <c r="Z291" i="3"/>
  <c r="Y291" i="3"/>
  <c r="Z290" i="3"/>
  <c r="Y290" i="3"/>
  <c r="Z287" i="3"/>
  <c r="Y287" i="3"/>
  <c r="Z286" i="3"/>
  <c r="Y286" i="3"/>
  <c r="Z285" i="3"/>
  <c r="Y285" i="3"/>
  <c r="Z284" i="3"/>
  <c r="Y284" i="3"/>
  <c r="AF283" i="3"/>
  <c r="AE283" i="3" s="1"/>
  <c r="V283" i="3"/>
  <c r="Z281" i="3"/>
  <c r="Y281" i="3"/>
  <c r="Z276" i="3"/>
  <c r="Y276" i="3"/>
  <c r="Z275" i="3"/>
  <c r="Y275" i="3"/>
  <c r="Z274" i="3"/>
  <c r="Y274" i="3"/>
  <c r="Z273" i="3"/>
  <c r="Y273" i="3"/>
  <c r="AF272" i="3"/>
  <c r="AE272" i="3" s="1"/>
  <c r="X272" i="3"/>
  <c r="V272" i="3"/>
  <c r="Z270" i="3"/>
  <c r="Y270" i="3"/>
  <c r="Z269" i="3"/>
  <c r="Y269" i="3"/>
  <c r="Z268" i="3"/>
  <c r="Y268" i="3"/>
  <c r="Z266" i="3"/>
  <c r="Y266" i="3"/>
  <c r="Z264" i="3"/>
  <c r="Y264" i="3"/>
  <c r="Z263" i="3"/>
  <c r="Y263" i="3"/>
  <c r="Z261" i="3"/>
  <c r="Y261" i="3"/>
  <c r="Z260" i="3"/>
  <c r="Y260" i="3"/>
  <c r="Z259" i="3"/>
  <c r="Y259" i="3"/>
  <c r="Z258" i="3"/>
  <c r="Y258" i="3"/>
  <c r="Z256" i="3"/>
  <c r="Y256" i="3"/>
  <c r="Z255" i="3"/>
  <c r="Y255" i="3"/>
  <c r="AF254" i="3"/>
  <c r="AE254" i="3" s="1"/>
  <c r="V254" i="3"/>
  <c r="AQ254" i="3"/>
  <c r="Z249" i="3"/>
  <c r="Y249" i="3"/>
  <c r="Z248" i="3"/>
  <c r="Y248" i="3"/>
  <c r="Z246" i="3"/>
  <c r="Y246" i="3"/>
  <c r="Z245" i="3"/>
  <c r="Y245" i="3"/>
  <c r="Z244" i="3"/>
  <c r="Y244" i="3"/>
  <c r="Z242" i="3"/>
  <c r="Y242" i="3"/>
  <c r="AF241" i="3"/>
  <c r="AE241" i="3" s="1"/>
  <c r="V241" i="3"/>
  <c r="Z239" i="3"/>
  <c r="Y239" i="3"/>
  <c r="Z238" i="3"/>
  <c r="Y238" i="3"/>
  <c r="Z237" i="3"/>
  <c r="Y237" i="3"/>
  <c r="Z236" i="3"/>
  <c r="Y236" i="3"/>
  <c r="Z233" i="3"/>
  <c r="Y233" i="3"/>
  <c r="Z231" i="3"/>
  <c r="Y231" i="3"/>
  <c r="Z230" i="3"/>
  <c r="Y230" i="3"/>
  <c r="Z225" i="3"/>
  <c r="Y225" i="3"/>
  <c r="Z223" i="3"/>
  <c r="Y223" i="3"/>
  <c r="Z222" i="3"/>
  <c r="Y222" i="3"/>
  <c r="Z221" i="3"/>
  <c r="Y221" i="3"/>
  <c r="Z220" i="3"/>
  <c r="Y220" i="3"/>
  <c r="Z217" i="3"/>
  <c r="Y217" i="3"/>
  <c r="Z216" i="3"/>
  <c r="Y216" i="3"/>
  <c r="Z214" i="3"/>
  <c r="Y214" i="3"/>
  <c r="AF212" i="3"/>
  <c r="AE212" i="3" s="1"/>
  <c r="AQ212" i="3"/>
  <c r="X212" i="3"/>
  <c r="AF211" i="3"/>
  <c r="AE211" i="3" s="1"/>
  <c r="X211" i="3"/>
  <c r="AQ211" i="3"/>
  <c r="V211" i="3"/>
  <c r="Z210" i="3"/>
  <c r="Y210" i="3"/>
  <c r="Z209" i="3"/>
  <c r="Y209" i="3"/>
  <c r="Z206" i="3"/>
  <c r="Y206" i="3"/>
  <c r="Z204" i="3"/>
  <c r="Y204" i="3"/>
  <c r="Z203" i="3"/>
  <c r="Y203" i="3"/>
  <c r="Z201" i="3"/>
  <c r="Y201" i="3"/>
  <c r="Z198" i="3"/>
  <c r="Y198" i="3"/>
  <c r="Z197" i="3"/>
  <c r="Y197" i="3"/>
  <c r="AF195" i="3"/>
  <c r="AE195" i="3" s="1"/>
  <c r="X195" i="3"/>
  <c r="AQ195" i="3"/>
  <c r="Z190" i="3"/>
  <c r="Y190" i="3"/>
  <c r="Z189" i="3"/>
  <c r="Y189" i="3"/>
  <c r="Z184" i="3"/>
  <c r="Y184" i="3"/>
  <c r="AF182" i="3"/>
  <c r="AE182" i="3" s="1"/>
  <c r="X182" i="3"/>
  <c r="AQ182" i="3"/>
  <c r="Z181" i="3"/>
  <c r="Y181" i="3"/>
  <c r="AF179" i="3"/>
  <c r="AE179" i="3" s="1"/>
  <c r="AQ179" i="3"/>
  <c r="X179" i="3"/>
  <c r="Z175" i="3"/>
  <c r="Y175" i="3"/>
  <c r="Z172" i="3"/>
  <c r="Y172" i="3"/>
  <c r="Z169" i="3"/>
  <c r="Y169" i="3"/>
  <c r="Z168" i="3"/>
  <c r="Y168" i="3"/>
  <c r="AF167" i="3"/>
  <c r="AE167" i="3" s="1"/>
  <c r="X167" i="3"/>
  <c r="AQ167" i="3"/>
  <c r="V167" i="3"/>
  <c r="Z166" i="3"/>
  <c r="Y166" i="3"/>
  <c r="Z165" i="3"/>
  <c r="Y165" i="3"/>
  <c r="Z164" i="3"/>
  <c r="Y164" i="3"/>
  <c r="Z160" i="3"/>
  <c r="Y160" i="3"/>
  <c r="Z157" i="3"/>
  <c r="Y157" i="3"/>
  <c r="Z156" i="3"/>
  <c r="Y156" i="3"/>
  <c r="Z155" i="3"/>
  <c r="Y155" i="3"/>
  <c r="Z154" i="3"/>
  <c r="Y154" i="3"/>
  <c r="Z152" i="3"/>
  <c r="Y152" i="3"/>
  <c r="AF151" i="3"/>
  <c r="AE151" i="3" s="1"/>
  <c r="X151" i="3"/>
  <c r="AQ151" i="3"/>
  <c r="Z146" i="3"/>
  <c r="Y146" i="3"/>
  <c r="AF144" i="3"/>
  <c r="AE144" i="3" s="1"/>
  <c r="X144" i="3"/>
  <c r="AQ144" i="3"/>
  <c r="Z141" i="3"/>
  <c r="Y141" i="3"/>
  <c r="Z140" i="3"/>
  <c r="Y140" i="3"/>
  <c r="Z139" i="3"/>
  <c r="Y139" i="3"/>
  <c r="Z137" i="3"/>
  <c r="Y137" i="3"/>
  <c r="Z135" i="3"/>
  <c r="Y135" i="3"/>
  <c r="AF134" i="3"/>
  <c r="AE134" i="3" s="1"/>
  <c r="X134" i="3"/>
  <c r="AQ134" i="3"/>
  <c r="AF133" i="3"/>
  <c r="X133" i="3"/>
  <c r="AQ133" i="3"/>
  <c r="AG87" i="3"/>
  <c r="AD87" i="3"/>
  <c r="AG66" i="3"/>
  <c r="AD66" i="3"/>
  <c r="AG64" i="3"/>
  <c r="AD64" i="3"/>
  <c r="AG63" i="3"/>
  <c r="AD63" i="3"/>
  <c r="AG57" i="3"/>
  <c r="AD57" i="3"/>
  <c r="AG47" i="3"/>
  <c r="AD47" i="3"/>
  <c r="AD7" i="3"/>
  <c r="AC161" i="3"/>
  <c r="AD161" i="3" s="1"/>
  <c r="AG132" i="3"/>
  <c r="AD132" i="3"/>
  <c r="AC8" i="6"/>
  <c r="AG128" i="3"/>
  <c r="AD128" i="3"/>
  <c r="AG127" i="3"/>
  <c r="AD127" i="3"/>
  <c r="AG126" i="3"/>
  <c r="AD126" i="3"/>
  <c r="AG121" i="3"/>
  <c r="AD121" i="3"/>
  <c r="AG119" i="3"/>
  <c r="AD119" i="3"/>
  <c r="Z8" i="6"/>
  <c r="AG116" i="3"/>
  <c r="AD116" i="3"/>
  <c r="AG115" i="3"/>
  <c r="AD115" i="3"/>
  <c r="AG112" i="3"/>
  <c r="AD112" i="3"/>
  <c r="AG107" i="3"/>
  <c r="AD107" i="3"/>
  <c r="AG104" i="3"/>
  <c r="AD104" i="3"/>
  <c r="AG91" i="3"/>
  <c r="AD91" i="3"/>
  <c r="AD90" i="3"/>
  <c r="AG86" i="3"/>
  <c r="AD86" i="3"/>
  <c r="AG83" i="3"/>
  <c r="AD83" i="3"/>
  <c r="AG82" i="3"/>
  <c r="AD82" i="3"/>
  <c r="AD75" i="3"/>
  <c r="AG69" i="3"/>
  <c r="AD69" i="3"/>
  <c r="AG62" i="3"/>
  <c r="AD62" i="3"/>
  <c r="AG59" i="3"/>
  <c r="AD59" i="3"/>
  <c r="AG58" i="3"/>
  <c r="AD58" i="3"/>
  <c r="AG56" i="3"/>
  <c r="AD56" i="3"/>
  <c r="AC54" i="3"/>
  <c r="AG54" i="3"/>
  <c r="AG53" i="3"/>
  <c r="AD53" i="3"/>
  <c r="AG51" i="3"/>
  <c r="AD51" i="3"/>
  <c r="AG50" i="3"/>
  <c r="AD50" i="3"/>
  <c r="AG49" i="3"/>
  <c r="AD49" i="3"/>
  <c r="AG48" i="3"/>
  <c r="AD48" i="3"/>
  <c r="AD44" i="3"/>
  <c r="AC7" i="6"/>
  <c r="AG39" i="3"/>
  <c r="AD39" i="3"/>
  <c r="AC36" i="3"/>
  <c r="AG36" i="3"/>
  <c r="AG27" i="3"/>
  <c r="AD27" i="3"/>
  <c r="AG26" i="3"/>
  <c r="AD26" i="3"/>
  <c r="AG25" i="3"/>
  <c r="AD25" i="3"/>
  <c r="AG24" i="3"/>
  <c r="AD24" i="3"/>
  <c r="Z6" i="6"/>
  <c r="AG23" i="3"/>
  <c r="AD23" i="3"/>
  <c r="AG22" i="3"/>
  <c r="AD22" i="3"/>
  <c r="AG21" i="3"/>
  <c r="AD21" i="3"/>
  <c r="AG17" i="3"/>
  <c r="AD17" i="3"/>
  <c r="AD12" i="3"/>
  <c r="AE6" i="6"/>
  <c r="AA1738" i="3" l="1"/>
  <c r="AH1737" i="3"/>
  <c r="AD1737" i="3"/>
  <c r="AH1733" i="3"/>
  <c r="AD1733" i="3"/>
  <c r="AA1731" i="3"/>
  <c r="AG1733" i="3"/>
  <c r="AA729" i="3"/>
  <c r="AG1726" i="3"/>
  <c r="AG1737" i="3"/>
  <c r="AG1736" i="3"/>
  <c r="AG1735" i="3"/>
  <c r="AG1734" i="3"/>
  <c r="AG1732" i="3"/>
  <c r="AG1730" i="3"/>
  <c r="AG1729" i="3"/>
  <c r="AG1728" i="3"/>
  <c r="AG1727" i="3"/>
  <c r="AA650" i="3"/>
  <c r="AB650" i="3" s="1"/>
  <c r="AA452" i="3"/>
  <c r="AB452" i="3" s="1"/>
  <c r="AA814" i="3"/>
  <c r="AA1407" i="3"/>
  <c r="AA497" i="3"/>
  <c r="AA828" i="3"/>
  <c r="AA288" i="3"/>
  <c r="AB288" i="3" s="1"/>
  <c r="AA1648" i="3"/>
  <c r="AA289" i="3"/>
  <c r="AA601" i="3"/>
  <c r="AB601" i="3" s="1"/>
  <c r="AA1725" i="3"/>
  <c r="AB1725" i="3" s="1"/>
  <c r="AA317" i="3"/>
  <c r="AB317" i="3" s="1"/>
  <c r="AA226" i="3"/>
  <c r="AA1387" i="3"/>
  <c r="AA490" i="3"/>
  <c r="AG1724" i="3"/>
  <c r="AA324" i="3"/>
  <c r="AB324" i="3" s="1"/>
  <c r="AC324" i="3" s="1"/>
  <c r="AD324" i="3" s="1"/>
  <c r="AA1722" i="3"/>
  <c r="AA390" i="3"/>
  <c r="AB390" i="3" s="1"/>
  <c r="AC390" i="3" s="1"/>
  <c r="AD390" i="3" s="1"/>
  <c r="AA1677" i="3"/>
  <c r="AB1677" i="3" s="1"/>
  <c r="AC1677" i="3" s="1"/>
  <c r="AA1650" i="3"/>
  <c r="AB1650" i="3" s="1"/>
  <c r="AC1650" i="3" s="1"/>
  <c r="AA1242" i="3"/>
  <c r="AB1242" i="3" s="1"/>
  <c r="AA1239" i="3"/>
  <c r="AB1239" i="3" s="1"/>
  <c r="AC1239" i="3" s="1"/>
  <c r="AD1239" i="3" s="1"/>
  <c r="AA1197" i="3"/>
  <c r="AB1197" i="3" s="1"/>
  <c r="AC1197" i="3" s="1"/>
  <c r="AD1197" i="3" s="1"/>
  <c r="AA1196" i="3"/>
  <c r="AB1196" i="3" s="1"/>
  <c r="AA1195" i="3"/>
  <c r="AA886" i="3"/>
  <c r="AB886" i="3" s="1"/>
  <c r="AC886" i="3" s="1"/>
  <c r="AA866" i="3"/>
  <c r="AA821" i="3"/>
  <c r="AB821" i="3" s="1"/>
  <c r="AC821" i="3" s="1"/>
  <c r="AA779" i="3"/>
  <c r="AA776" i="3"/>
  <c r="AA585" i="3"/>
  <c r="AB585" i="3" s="1"/>
  <c r="AA584" i="3"/>
  <c r="AB584" i="3" s="1"/>
  <c r="AC584" i="3" s="1"/>
  <c r="AA545" i="3"/>
  <c r="AA543" i="3"/>
  <c r="AA1672" i="3"/>
  <c r="AB1672" i="3" s="1"/>
  <c r="AC1672" i="3" s="1"/>
  <c r="AA1651" i="3"/>
  <c r="AB1651" i="3" s="1"/>
  <c r="AC1651" i="3" s="1"/>
  <c r="AA1189" i="3"/>
  <c r="AB1189" i="3" s="1"/>
  <c r="AC1189" i="3" s="1"/>
  <c r="AD1189" i="3" s="1"/>
  <c r="AA823" i="3"/>
  <c r="AB823" i="3" s="1"/>
  <c r="AC823" i="3" s="1"/>
  <c r="AA818" i="3"/>
  <c r="AB818" i="3" s="1"/>
  <c r="AC818" i="3" s="1"/>
  <c r="AA782" i="3"/>
  <c r="AA780" i="3"/>
  <c r="AA777" i="3"/>
  <c r="AB777" i="3" s="1"/>
  <c r="AC777" i="3" s="1"/>
  <c r="AA742" i="3"/>
  <c r="AB742" i="3" s="1"/>
  <c r="AC742" i="3" s="1"/>
  <c r="AA511" i="3"/>
  <c r="AA492" i="3"/>
  <c r="AB492" i="3" s="1"/>
  <c r="AC492" i="3" s="1"/>
  <c r="AA298" i="3"/>
  <c r="AA294" i="3"/>
  <c r="AB294" i="3" s="1"/>
  <c r="AC294" i="3" s="1"/>
  <c r="AD294" i="3" s="1"/>
  <c r="AA1245" i="3"/>
  <c r="AB1245" i="3" s="1"/>
  <c r="AC1245" i="3" s="1"/>
  <c r="AA1215" i="3"/>
  <c r="AA1200" i="3"/>
  <c r="AA1155" i="3"/>
  <c r="AA1036" i="3"/>
  <c r="AB1036" i="3" s="1"/>
  <c r="AC1036" i="3" s="1"/>
  <c r="AA1028" i="3"/>
  <c r="AB1028" i="3" s="1"/>
  <c r="AC1028" i="3" s="1"/>
  <c r="AA881" i="3"/>
  <c r="AB881" i="3" s="1"/>
  <c r="AC881" i="3" s="1"/>
  <c r="AA863" i="3"/>
  <c r="AB863" i="3" s="1"/>
  <c r="AC863" i="3" s="1"/>
  <c r="AA807" i="3"/>
  <c r="AB807" i="3" s="1"/>
  <c r="AC807" i="3" s="1"/>
  <c r="AA586" i="3"/>
  <c r="AB586" i="3" s="1"/>
  <c r="AA1652" i="3"/>
  <c r="AB1652" i="3" s="1"/>
  <c r="AC1652" i="3" s="1"/>
  <c r="AA1636" i="3"/>
  <c r="AB1636" i="3" s="1"/>
  <c r="AA1368" i="3"/>
  <c r="AB1368" i="3" s="1"/>
  <c r="AC1368" i="3" s="1"/>
  <c r="AA836" i="3"/>
  <c r="AB836" i="3" s="1"/>
  <c r="AC836" i="3" s="1"/>
  <c r="AA795" i="3"/>
  <c r="AA454" i="3"/>
  <c r="AB454" i="3" s="1"/>
  <c r="AA1206" i="3"/>
  <c r="AA1723" i="3"/>
  <c r="AB1722" i="3"/>
  <c r="AA1021" i="3"/>
  <c r="AB1021" i="3" s="1"/>
  <c r="AC1021" i="3" s="1"/>
  <c r="AA1076" i="3"/>
  <c r="AB1076" i="3" s="1"/>
  <c r="AA1584" i="3"/>
  <c r="AB1584" i="3" s="1"/>
  <c r="AC1584" i="3" s="1"/>
  <c r="AA845" i="3"/>
  <c r="AB845" i="3" s="1"/>
  <c r="AC845" i="3" s="1"/>
  <c r="AA792" i="3"/>
  <c r="AB792" i="3" s="1"/>
  <c r="AC792" i="3" s="1"/>
  <c r="AA352" i="3"/>
  <c r="AA577" i="3"/>
  <c r="AB577" i="3" s="1"/>
  <c r="AC577" i="3" s="1"/>
  <c r="AA479" i="3"/>
  <c r="AB479" i="3" s="1"/>
  <c r="AC479" i="3" s="1"/>
  <c r="AA366" i="3"/>
  <c r="AB366" i="3" s="1"/>
  <c r="AC366" i="3" s="1"/>
  <c r="AD366" i="3" s="1"/>
  <c r="AA337" i="3"/>
  <c r="AB337" i="3" s="1"/>
  <c r="AC337" i="3" s="1"/>
  <c r="AD337" i="3" s="1"/>
  <c r="AA1318" i="3"/>
  <c r="AB1318" i="3" s="1"/>
  <c r="AC1318" i="3" s="1"/>
  <c r="AA1410" i="3"/>
  <c r="AB1410" i="3" s="1"/>
  <c r="AC1410" i="3" s="1"/>
  <c r="AA1408" i="3"/>
  <c r="AB1408" i="3" s="1"/>
  <c r="AC1408" i="3" s="1"/>
  <c r="AA837" i="3"/>
  <c r="AB837" i="3" s="1"/>
  <c r="AC837" i="3" s="1"/>
  <c r="AA1653" i="3"/>
  <c r="AB1653" i="3" s="1"/>
  <c r="AC1653" i="3" s="1"/>
  <c r="AA1284" i="3"/>
  <c r="AA578" i="3"/>
  <c r="AB578" i="3" s="1"/>
  <c r="AA1583" i="3"/>
  <c r="AA224" i="3"/>
  <c r="AA1031" i="3"/>
  <c r="AB1031" i="3" s="1"/>
  <c r="AC1031" i="3" s="1"/>
  <c r="AA326" i="3"/>
  <c r="AA262" i="3"/>
  <c r="AB262" i="3" s="1"/>
  <c r="AA1579" i="3"/>
  <c r="AB1579" i="3" s="1"/>
  <c r="AC1579" i="3" s="1"/>
  <c r="AA1017" i="3"/>
  <c r="AB1017" i="3" s="1"/>
  <c r="AC1017" i="3" s="1"/>
  <c r="AD1713" i="3"/>
  <c r="AH1713" i="3"/>
  <c r="AA1018" i="3"/>
  <c r="AB1018" i="3" s="1"/>
  <c r="AC1018" i="3" s="1"/>
  <c r="AA785" i="3"/>
  <c r="AB785" i="3" s="1"/>
  <c r="AC785" i="3" s="1"/>
  <c r="AA762" i="3"/>
  <c r="AB762" i="3" s="1"/>
  <c r="AC762" i="3" s="1"/>
  <c r="AA1319" i="3"/>
  <c r="AB1319" i="3" s="1"/>
  <c r="AC1319" i="3" s="1"/>
  <c r="AA1680" i="3"/>
  <c r="AB1680" i="3" s="1"/>
  <c r="AC1680" i="3" s="1"/>
  <c r="AA529" i="3"/>
  <c r="AB529" i="3" s="1"/>
  <c r="AC529" i="3" s="1"/>
  <c r="AA183" i="3"/>
  <c r="AA1219" i="3"/>
  <c r="AB1219" i="3" s="1"/>
  <c r="AA1590" i="3"/>
  <c r="AB1590" i="3" s="1"/>
  <c r="AC1590" i="3" s="1"/>
  <c r="AA369" i="3"/>
  <c r="AA711" i="3"/>
  <c r="AB711" i="3" s="1"/>
  <c r="AC711" i="3" s="1"/>
  <c r="AA526" i="3"/>
  <c r="AB526" i="3" s="1"/>
  <c r="AC526" i="3" s="1"/>
  <c r="AG526" i="3" s="1"/>
  <c r="AA1324" i="3"/>
  <c r="AB1324" i="3" s="1"/>
  <c r="AC1324" i="3" s="1"/>
  <c r="AA399" i="3"/>
  <c r="AA663" i="3"/>
  <c r="AB663" i="3" s="1"/>
  <c r="AC663" i="3" s="1"/>
  <c r="AD663" i="3" s="1"/>
  <c r="AA1337" i="3"/>
  <c r="AB1337" i="3" s="1"/>
  <c r="AC1337" i="3" s="1"/>
  <c r="AG1337" i="3" s="1"/>
  <c r="AA1205" i="3"/>
  <c r="AB1205" i="3" s="1"/>
  <c r="AA1574" i="3"/>
  <c r="AB1574" i="3" s="1"/>
  <c r="AC1574" i="3" s="1"/>
  <c r="AS243" i="3"/>
  <c r="AT243" i="3" s="1"/>
  <c r="Z243" i="3" s="1"/>
  <c r="AR243" i="3"/>
  <c r="AR1721" i="3"/>
  <c r="AR1715" i="3"/>
  <c r="AR1719" i="3"/>
  <c r="AA1586" i="3"/>
  <c r="AB1586" i="3" s="1"/>
  <c r="AC1586" i="3" s="1"/>
  <c r="AG1586" i="3" s="1"/>
  <c r="AA1041" i="3"/>
  <c r="AB1041" i="3" s="1"/>
  <c r="AC1041" i="3" s="1"/>
  <c r="AA842" i="3"/>
  <c r="AB842" i="3" s="1"/>
  <c r="AC842" i="3" s="1"/>
  <c r="AA370" i="3"/>
  <c r="AB370" i="3" s="1"/>
  <c r="AC370" i="3" s="1"/>
  <c r="AA389" i="3"/>
  <c r="AB389" i="3" s="1"/>
  <c r="AA307" i="3"/>
  <c r="AB307" i="3" s="1"/>
  <c r="AA1637" i="3"/>
  <c r="AB1637" i="3" s="1"/>
  <c r="AA1622" i="3"/>
  <c r="AA1209" i="3"/>
  <c r="AA1600" i="3"/>
  <c r="AB1600" i="3" s="1"/>
  <c r="AC1600" i="3" s="1"/>
  <c r="AA1106" i="3"/>
  <c r="AA1235" i="3"/>
  <c r="AA1214" i="3"/>
  <c r="AB1214" i="3" s="1"/>
  <c r="AA840" i="3"/>
  <c r="AB840" i="3" s="1"/>
  <c r="AC840" i="3" s="1"/>
  <c r="AG840" i="3" s="1"/>
  <c r="AA839" i="3"/>
  <c r="AB839" i="3" s="1"/>
  <c r="AC839" i="3" s="1"/>
  <c r="AA838" i="3"/>
  <c r="AB838" i="3" s="1"/>
  <c r="AC838" i="3" s="1"/>
  <c r="AA381" i="3"/>
  <c r="AB381" i="3" s="1"/>
  <c r="AC381" i="3" s="1"/>
  <c r="AA297" i="3"/>
  <c r="AB297" i="3" s="1"/>
  <c r="AA404" i="3"/>
  <c r="AA499" i="3"/>
  <c r="AB499" i="3" s="1"/>
  <c r="AC499" i="3" s="1"/>
  <c r="AA453" i="3"/>
  <c r="AA386" i="3"/>
  <c r="AA673" i="3"/>
  <c r="AB673" i="3" s="1"/>
  <c r="AC673" i="3" s="1"/>
  <c r="AA1559" i="3"/>
  <c r="AA1064" i="3"/>
  <c r="AA1056" i="3"/>
  <c r="AB1056" i="3" s="1"/>
  <c r="AC1056" i="3" s="1"/>
  <c r="AA764" i="3"/>
  <c r="AA661" i="3"/>
  <c r="AB661" i="3" s="1"/>
  <c r="AA655" i="3"/>
  <c r="AB655" i="3" s="1"/>
  <c r="AA1362" i="3"/>
  <c r="AB1362" i="3" s="1"/>
  <c r="AC1362" i="3" s="1"/>
  <c r="AA1228" i="3"/>
  <c r="AA1112" i="3"/>
  <c r="AA1061" i="3"/>
  <c r="AB1061" i="3" s="1"/>
  <c r="AC1061" i="3" s="1"/>
  <c r="AA763" i="3"/>
  <c r="AA1428" i="3"/>
  <c r="AB1428" i="3" s="1"/>
  <c r="AC1428" i="3" s="1"/>
  <c r="AA1563" i="3"/>
  <c r="AB1563" i="3" s="1"/>
  <c r="AC1563" i="3" s="1"/>
  <c r="AA1561" i="3"/>
  <c r="AB1561" i="3" s="1"/>
  <c r="AC1561" i="3" s="1"/>
  <c r="AA1062" i="3"/>
  <c r="AB1062" i="3" s="1"/>
  <c r="AC1062" i="3" s="1"/>
  <c r="AA1054" i="3"/>
  <c r="AB1054" i="3" s="1"/>
  <c r="AC1054" i="3" s="1"/>
  <c r="AA1378" i="3"/>
  <c r="AB1378" i="3" s="1"/>
  <c r="AC1378" i="3" s="1"/>
  <c r="AA1110" i="3"/>
  <c r="AA1053" i="3"/>
  <c r="AB1053" i="3" s="1"/>
  <c r="AC1053" i="3" s="1"/>
  <c r="AA1051" i="3"/>
  <c r="AA802" i="3"/>
  <c r="AB802" i="3" s="1"/>
  <c r="AC802" i="3" s="1"/>
  <c r="AA800" i="3"/>
  <c r="AA720" i="3"/>
  <c r="AB720" i="3" s="1"/>
  <c r="AC720" i="3" s="1"/>
  <c r="AA428" i="3"/>
  <c r="AA1382" i="3"/>
  <c r="AB1382" i="3" s="1"/>
  <c r="AC1382" i="3" s="1"/>
  <c r="AA1282" i="3"/>
  <c r="AB1282" i="3" s="1"/>
  <c r="AA772" i="3"/>
  <c r="AB772" i="3" s="1"/>
  <c r="AC772" i="3" s="1"/>
  <c r="AA1668" i="3"/>
  <c r="AB1668" i="3" s="1"/>
  <c r="AC1668" i="3" s="1"/>
  <c r="AA1693" i="3"/>
  <c r="AB1693" i="3" s="1"/>
  <c r="AC1693" i="3" s="1"/>
  <c r="AA765" i="3"/>
  <c r="AB765" i="3" s="1"/>
  <c r="AC765" i="3" s="1"/>
  <c r="AA1065" i="3"/>
  <c r="AB1065" i="3" s="1"/>
  <c r="AC1065" i="3" s="1"/>
  <c r="AA846" i="3"/>
  <c r="AB846" i="3" s="1"/>
  <c r="AC846" i="3" s="1"/>
  <c r="AA674" i="3"/>
  <c r="AB674" i="3" s="1"/>
  <c r="AC674" i="3" s="1"/>
  <c r="AA1184" i="3"/>
  <c r="AA702" i="3"/>
  <c r="AB702" i="3" s="1"/>
  <c r="AC702" i="3" s="1"/>
  <c r="AA546" i="3"/>
  <c r="AB546" i="3" s="1"/>
  <c r="AC546" i="3" s="1"/>
  <c r="AA527" i="3"/>
  <c r="AA724" i="3"/>
  <c r="AB724" i="3" s="1"/>
  <c r="AC724" i="3" s="1"/>
  <c r="AA458" i="3"/>
  <c r="AA1678" i="3"/>
  <c r="AA1374" i="3"/>
  <c r="AB1374" i="3" s="1"/>
  <c r="AC1374" i="3" s="1"/>
  <c r="AA1141" i="3"/>
  <c r="AB1141" i="3" s="1"/>
  <c r="AA327" i="3"/>
  <c r="AA808" i="3"/>
  <c r="AB808" i="3" s="1"/>
  <c r="AC808" i="3" s="1"/>
  <c r="AA798" i="3"/>
  <c r="AA748" i="3"/>
  <c r="AB748" i="3" s="1"/>
  <c r="AC748" i="3" s="1"/>
  <c r="AA1472" i="3"/>
  <c r="AB1472" i="3" s="1"/>
  <c r="AC1472" i="3" s="1"/>
  <c r="AA1605" i="3"/>
  <c r="AB1605" i="3" s="1"/>
  <c r="AC1605" i="3" s="1"/>
  <c r="AA1256" i="3"/>
  <c r="AB1256" i="3" s="1"/>
  <c r="AA1149" i="3"/>
  <c r="AA1035" i="3"/>
  <c r="AB1035" i="3" s="1"/>
  <c r="AC1035" i="3" s="1"/>
  <c r="AA1011" i="3"/>
  <c r="AB1011" i="3" s="1"/>
  <c r="AC1011" i="3" s="1"/>
  <c r="AA1010" i="3"/>
  <c r="AB1010" i="3" s="1"/>
  <c r="AC1010" i="3" s="1"/>
  <c r="AA841" i="3"/>
  <c r="AB841" i="3" s="1"/>
  <c r="AC841" i="3" s="1"/>
  <c r="AA716" i="3"/>
  <c r="AB716" i="3" s="1"/>
  <c r="AC716" i="3" s="1"/>
  <c r="AA498" i="3"/>
  <c r="AB498" i="3" s="1"/>
  <c r="AC498" i="3" s="1"/>
  <c r="AA480" i="3"/>
  <c r="AB480" i="3" s="1"/>
  <c r="AC480" i="3" s="1"/>
  <c r="AA235" i="3"/>
  <c r="AB235" i="3" s="1"/>
  <c r="AA205" i="3"/>
  <c r="AA1682" i="3"/>
  <c r="AB1682" i="3" s="1"/>
  <c r="AC1682" i="3" s="1"/>
  <c r="AA1040" i="3"/>
  <c r="AB1040" i="3" s="1"/>
  <c r="AC1040" i="3" s="1"/>
  <c r="AA883" i="3"/>
  <c r="AB883" i="3" s="1"/>
  <c r="AC883" i="3" s="1"/>
  <c r="AA713" i="3"/>
  <c r="AB713" i="3" s="1"/>
  <c r="AC713" i="3" s="1"/>
  <c r="AA565" i="3"/>
  <c r="AB565" i="3" s="1"/>
  <c r="AC565" i="3" s="1"/>
  <c r="AA502" i="3"/>
  <c r="AB502" i="3" s="1"/>
  <c r="AC502" i="3" s="1"/>
  <c r="AA1283" i="3"/>
  <c r="AA882" i="3"/>
  <c r="AB882" i="3" s="1"/>
  <c r="AC882" i="3" s="1"/>
  <c r="AA403" i="3"/>
  <c r="AB403" i="3" s="1"/>
  <c r="AC403" i="3" s="1"/>
  <c r="AD403" i="3" s="1"/>
  <c r="AA1042" i="3"/>
  <c r="AB1042" i="3" s="1"/>
  <c r="AC1042" i="3" s="1"/>
  <c r="AA1007" i="3"/>
  <c r="AB1007" i="3" s="1"/>
  <c r="AC1007" i="3" s="1"/>
  <c r="AA878" i="3"/>
  <c r="AB878" i="3" s="1"/>
  <c r="AC878" i="3" s="1"/>
  <c r="AA560" i="3"/>
  <c r="AB560" i="3" s="1"/>
  <c r="AC560" i="3" s="1"/>
  <c r="AA555" i="3"/>
  <c r="AB555" i="3" s="1"/>
  <c r="AA265" i="3"/>
  <c r="AB265" i="3" s="1"/>
  <c r="AA147" i="3"/>
  <c r="AA145" i="3"/>
  <c r="AB1721" i="3"/>
  <c r="AC1721" i="3"/>
  <c r="AA1357" i="3"/>
  <c r="AB1357" i="3" s="1"/>
  <c r="AC1357" i="3" s="1"/>
  <c r="AA1006" i="3"/>
  <c r="AB1006" i="3" s="1"/>
  <c r="AC1006" i="3" s="1"/>
  <c r="AA1543" i="3"/>
  <c r="AB1543" i="3" s="1"/>
  <c r="AC1543" i="3" s="1"/>
  <c r="AA1250" i="3"/>
  <c r="AA1249" i="3"/>
  <c r="AA1097" i="3"/>
  <c r="AA1093" i="3"/>
  <c r="AA1067" i="3"/>
  <c r="AB1067" i="3" s="1"/>
  <c r="AC1067" i="3" s="1"/>
  <c r="AA299" i="3"/>
  <c r="AA1347" i="3"/>
  <c r="AB1347" i="3" s="1"/>
  <c r="AC1347" i="3" s="1"/>
  <c r="AA796" i="3"/>
  <c r="AA467" i="3"/>
  <c r="AB467" i="3" s="1"/>
  <c r="AA860" i="3"/>
  <c r="AB860" i="3" s="1"/>
  <c r="AC860" i="3" s="1"/>
  <c r="AA665" i="3"/>
  <c r="AB665" i="3" s="1"/>
  <c r="AA316" i="3"/>
  <c r="AA668" i="3"/>
  <c r="AA1654" i="3"/>
  <c r="AB1654" i="3" s="1"/>
  <c r="AC1654" i="3" s="1"/>
  <c r="AA773" i="3"/>
  <c r="AB773" i="3" s="1"/>
  <c r="AC773" i="3" s="1"/>
  <c r="AA746" i="3"/>
  <c r="AB746" i="3" s="1"/>
  <c r="AC746" i="3" s="1"/>
  <c r="AA591" i="3"/>
  <c r="AB591" i="3" s="1"/>
  <c r="AA191" i="3"/>
  <c r="AA188" i="3"/>
  <c r="AA1232" i="3"/>
  <c r="AA752" i="3"/>
  <c r="AB752" i="3" s="1"/>
  <c r="AC752" i="3" s="1"/>
  <c r="AA737" i="3"/>
  <c r="AB737" i="3" s="1"/>
  <c r="AC737" i="3" s="1"/>
  <c r="AA734" i="3"/>
  <c r="AB734" i="3" s="1"/>
  <c r="AC734" i="3" s="1"/>
  <c r="AA733" i="3"/>
  <c r="AB733" i="3" s="1"/>
  <c r="AC733" i="3" s="1"/>
  <c r="AA732" i="3"/>
  <c r="AB732" i="3" s="1"/>
  <c r="AC732" i="3" s="1"/>
  <c r="AA180" i="3"/>
  <c r="AA170" i="3"/>
  <c r="AA1699" i="3"/>
  <c r="AB1699" i="3" s="1"/>
  <c r="AC1699" i="3" s="1"/>
  <c r="AA1289" i="3"/>
  <c r="AB1289" i="3" s="1"/>
  <c r="AA754" i="3"/>
  <c r="AB754" i="3" s="1"/>
  <c r="AC754" i="3" s="1"/>
  <c r="AA747" i="3"/>
  <c r="AB747" i="3" s="1"/>
  <c r="AC747" i="3" s="1"/>
  <c r="AA743" i="3"/>
  <c r="AB743" i="3" s="1"/>
  <c r="AC743" i="3" s="1"/>
  <c r="AA505" i="3"/>
  <c r="AB505" i="3" s="1"/>
  <c r="AC505" i="3" s="1"/>
  <c r="AA1345" i="3"/>
  <c r="AA1034" i="3"/>
  <c r="AB1034" i="3" s="1"/>
  <c r="AC1034" i="3" s="1"/>
  <c r="AA1023" i="3"/>
  <c r="AB1023" i="3" s="1"/>
  <c r="AC1023" i="3" s="1"/>
  <c r="AA736" i="3"/>
  <c r="AB736" i="3" s="1"/>
  <c r="AC736" i="3" s="1"/>
  <c r="AA735" i="3"/>
  <c r="AB735" i="3" s="1"/>
  <c r="AC735" i="3" s="1"/>
  <c r="AA1360" i="3"/>
  <c r="AB1360" i="3" s="1"/>
  <c r="AC1360" i="3" s="1"/>
  <c r="AA854" i="3"/>
  <c r="AB854" i="3" s="1"/>
  <c r="AC854" i="3" s="1"/>
  <c r="AA1530" i="3"/>
  <c r="AB1530" i="3" s="1"/>
  <c r="AC1530" i="3" s="1"/>
  <c r="AA1299" i="3"/>
  <c r="AB1299" i="3" s="1"/>
  <c r="AC1299" i="3" s="1"/>
  <c r="AA717" i="3"/>
  <c r="AB717" i="3" s="1"/>
  <c r="AC717" i="3" s="1"/>
  <c r="AA1024" i="3"/>
  <c r="AB1024" i="3" s="1"/>
  <c r="AC1024" i="3" s="1"/>
  <c r="AA774" i="3"/>
  <c r="AB774" i="3" s="1"/>
  <c r="AC774" i="3" s="1"/>
  <c r="AA1202" i="3"/>
  <c r="AA718" i="3"/>
  <c r="AB718" i="3" s="1"/>
  <c r="AC718" i="3" s="1"/>
  <c r="AA868" i="3"/>
  <c r="AB868" i="3" s="1"/>
  <c r="AC868" i="3" s="1"/>
  <c r="AA789" i="3"/>
  <c r="AA1005" i="3"/>
  <c r="AB1005" i="3" s="1"/>
  <c r="AC1005" i="3" s="1"/>
  <c r="AG1713" i="3"/>
  <c r="AG1718" i="3"/>
  <c r="AG1719" i="3"/>
  <c r="AG1711" i="3"/>
  <c r="AA1715" i="3"/>
  <c r="AG1712" i="3"/>
  <c r="AA869" i="3"/>
  <c r="AB869" i="3" s="1"/>
  <c r="AC869" i="3" s="1"/>
  <c r="AA757" i="3"/>
  <c r="AB757" i="3" s="1"/>
  <c r="AC757" i="3" s="1"/>
  <c r="AG1716" i="3"/>
  <c r="AG1714" i="3"/>
  <c r="AA1043" i="3"/>
  <c r="AB1043" i="3" s="1"/>
  <c r="AC1043" i="3" s="1"/>
  <c r="AA874" i="3"/>
  <c r="AB874" i="3" s="1"/>
  <c r="AC874" i="3" s="1"/>
  <c r="AA875" i="3"/>
  <c r="AB875" i="3" s="1"/>
  <c r="AC875" i="3" s="1"/>
  <c r="AA726" i="3"/>
  <c r="AB726" i="3" s="1"/>
  <c r="AC726" i="3" s="1"/>
  <c r="AA295" i="3"/>
  <c r="AA1476" i="3"/>
  <c r="AB1476" i="3" s="1"/>
  <c r="AC1476" i="3" s="1"/>
  <c r="AA1290" i="3"/>
  <c r="AA884" i="3"/>
  <c r="AB884" i="3" s="1"/>
  <c r="AC884" i="3" s="1"/>
  <c r="AH1719" i="3"/>
  <c r="AD1719" i="3"/>
  <c r="AA873" i="3"/>
  <c r="AB873" i="3" s="1"/>
  <c r="AC873" i="3" s="1"/>
  <c r="AA741" i="3"/>
  <c r="AB741" i="3" s="1"/>
  <c r="AC741" i="3" s="1"/>
  <c r="AA1548" i="3"/>
  <c r="AB1548" i="3" s="1"/>
  <c r="AC1548" i="3" s="1"/>
  <c r="AA1059" i="3"/>
  <c r="AA871" i="3"/>
  <c r="AB871" i="3" s="1"/>
  <c r="AC871" i="3" s="1"/>
  <c r="AA775" i="3"/>
  <c r="AA766" i="3"/>
  <c r="AB766" i="3" s="1"/>
  <c r="AC766" i="3" s="1"/>
  <c r="AA703" i="3"/>
  <c r="AB703" i="3" s="1"/>
  <c r="AC703" i="3" s="1"/>
  <c r="AH1716" i="3"/>
  <c r="AD1716" i="3"/>
  <c r="AH1714" i="3"/>
  <c r="AD1714" i="3"/>
  <c r="AH1712" i="3"/>
  <c r="AD1712" i="3"/>
  <c r="AC1717" i="3"/>
  <c r="AA768" i="3"/>
  <c r="AA709" i="3"/>
  <c r="AB709" i="3" s="1"/>
  <c r="AC709" i="3" s="1"/>
  <c r="AA553" i="3"/>
  <c r="AB553" i="3" s="1"/>
  <c r="AA744" i="3"/>
  <c r="AB744" i="3" s="1"/>
  <c r="AC744" i="3" s="1"/>
  <c r="AA625" i="3"/>
  <c r="AB625" i="3" s="1"/>
  <c r="AA604" i="3"/>
  <c r="AB604" i="3" s="1"/>
  <c r="AA758" i="3"/>
  <c r="AB758" i="3" s="1"/>
  <c r="AC758" i="3" s="1"/>
  <c r="AA751" i="3"/>
  <c r="AB751" i="3" s="1"/>
  <c r="AC751" i="3" s="1"/>
  <c r="AA1178" i="3"/>
  <c r="AB1178" i="3" s="1"/>
  <c r="AA1068" i="3"/>
  <c r="AA1426" i="3"/>
  <c r="AA1437" i="3"/>
  <c r="AB1437" i="3" s="1"/>
  <c r="AC1437" i="3" s="1"/>
  <c r="AB1720" i="3"/>
  <c r="AC1720" i="3" s="1"/>
  <c r="AG1720" i="3" s="1"/>
  <c r="AA1150" i="3"/>
  <c r="AA1079" i="3"/>
  <c r="AA1046" i="3"/>
  <c r="AA1026" i="3"/>
  <c r="AA1008" i="3"/>
  <c r="AB1008" i="3" s="1"/>
  <c r="AC1008" i="3" s="1"/>
  <c r="AA1049" i="3"/>
  <c r="AA1121" i="3"/>
  <c r="AB1121" i="3" s="1"/>
  <c r="AA888" i="3"/>
  <c r="AB888" i="3" s="1"/>
  <c r="AC888" i="3" s="1"/>
  <c r="AA1057" i="3"/>
  <c r="AA651" i="3"/>
  <c r="AB651" i="3" s="1"/>
  <c r="AC651" i="3" s="1"/>
  <c r="AD651" i="3" s="1"/>
  <c r="AA1238" i="3"/>
  <c r="AA619" i="3"/>
  <c r="AB619" i="3" s="1"/>
  <c r="AA277" i="3"/>
  <c r="AA143" i="3"/>
  <c r="AA706" i="3"/>
  <c r="AB706" i="3" s="1"/>
  <c r="AC706" i="3" s="1"/>
  <c r="AA177" i="3"/>
  <c r="AA1515" i="3"/>
  <c r="AA1666" i="3"/>
  <c r="AA1557" i="3"/>
  <c r="AA1175" i="3"/>
  <c r="AB1175" i="3" s="1"/>
  <c r="AA889" i="3"/>
  <c r="AB889" i="3" s="1"/>
  <c r="AC889" i="3" s="1"/>
  <c r="AA485" i="3"/>
  <c r="AA1544" i="3"/>
  <c r="AB1544" i="3" s="1"/>
  <c r="AC1544" i="3" s="1"/>
  <c r="AA1039" i="3"/>
  <c r="AA457" i="3"/>
  <c r="AB457" i="3" s="1"/>
  <c r="AA1069" i="3"/>
  <c r="AA1501" i="3"/>
  <c r="AA1164" i="3"/>
  <c r="AB1164" i="3" s="1"/>
  <c r="AC1164" i="3" s="1"/>
  <c r="AD1164" i="3" s="1"/>
  <c r="AA844" i="3"/>
  <c r="AB844" i="3" s="1"/>
  <c r="AC844" i="3" s="1"/>
  <c r="AA1310" i="3"/>
  <c r="AA1147" i="3"/>
  <c r="AA1133" i="3"/>
  <c r="AB1133" i="3" s="1"/>
  <c r="AC1133" i="3" s="1"/>
  <c r="AA997" i="3"/>
  <c r="AA617" i="3"/>
  <c r="AB617" i="3" s="1"/>
  <c r="AC617" i="3" s="1"/>
  <c r="AA1691" i="3"/>
  <c r="AB1691" i="3" s="1"/>
  <c r="AC1691" i="3" s="1"/>
  <c r="AG1691" i="3" s="1"/>
  <c r="AA1298" i="3"/>
  <c r="AB1298" i="3" s="1"/>
  <c r="AA1207" i="3"/>
  <c r="AA1032" i="3"/>
  <c r="AA1004" i="3"/>
  <c r="AA811" i="3"/>
  <c r="AB811" i="3" s="1"/>
  <c r="AC811" i="3" s="1"/>
  <c r="AA1285" i="3"/>
  <c r="AA761" i="3"/>
  <c r="AB761" i="3" s="1"/>
  <c r="AC761" i="3" s="1"/>
  <c r="AD761" i="3" s="1"/>
  <c r="AA816" i="3"/>
  <c r="AA1445" i="3"/>
  <c r="AB1445" i="3" s="1"/>
  <c r="AC1445" i="3" s="1"/>
  <c r="AA1495" i="3"/>
  <c r="AA1679" i="3"/>
  <c r="AA1182" i="3"/>
  <c r="AS409" i="3"/>
  <c r="AR409" i="3"/>
  <c r="AT409" i="3"/>
  <c r="Z409" i="3" s="1"/>
  <c r="AA1499" i="3"/>
  <c r="AA1688" i="3"/>
  <c r="AA810" i="3"/>
  <c r="AA727" i="3"/>
  <c r="AB727" i="3" s="1"/>
  <c r="AC727" i="3" s="1"/>
  <c r="AA1606" i="3"/>
  <c r="AA1511" i="3"/>
  <c r="AA1280" i="3"/>
  <c r="AA843" i="3"/>
  <c r="AB843" i="3" s="1"/>
  <c r="AC843" i="3" s="1"/>
  <c r="AA1396" i="3"/>
  <c r="AB1396" i="3" s="1"/>
  <c r="AC1396" i="3" s="1"/>
  <c r="AA827" i="3"/>
  <c r="AB827" i="3" s="1"/>
  <c r="AC827" i="3" s="1"/>
  <c r="AA524" i="3"/>
  <c r="AA1349" i="3"/>
  <c r="AA1063" i="3"/>
  <c r="AA1204" i="3"/>
  <c r="AA1124" i="3"/>
  <c r="AB1124" i="3" s="1"/>
  <c r="AA799" i="3"/>
  <c r="AA512" i="3"/>
  <c r="AR1523" i="3"/>
  <c r="AA446" i="3"/>
  <c r="AB446" i="3" s="1"/>
  <c r="AA1101" i="3"/>
  <c r="AB1101" i="3" s="1"/>
  <c r="AA770" i="3"/>
  <c r="AB770" i="3" s="1"/>
  <c r="AC770" i="3" s="1"/>
  <c r="AR1507" i="3"/>
  <c r="AR1491" i="3"/>
  <c r="AA434" i="3"/>
  <c r="AA500" i="3"/>
  <c r="AB254" i="3"/>
  <c r="AC254" i="3" s="1"/>
  <c r="AA719" i="3"/>
  <c r="AB719" i="3" s="1"/>
  <c r="AC719" i="3" s="1"/>
  <c r="AA1565" i="3"/>
  <c r="AB1565" i="3" s="1"/>
  <c r="AC1565" i="3" s="1"/>
  <c r="AA1377" i="3"/>
  <c r="AA1376" i="3"/>
  <c r="AA1369" i="3"/>
  <c r="AA1135" i="3"/>
  <c r="AA1084" i="3"/>
  <c r="AA1073" i="3"/>
  <c r="AA1070" i="3"/>
  <c r="AB1070" i="3" s="1"/>
  <c r="AC1070" i="3" s="1"/>
  <c r="AA760" i="3"/>
  <c r="AA759" i="3"/>
  <c r="AB759" i="3" s="1"/>
  <c r="AC759" i="3" s="1"/>
  <c r="AA652" i="3"/>
  <c r="AA507" i="3"/>
  <c r="AA445" i="3"/>
  <c r="AA194" i="3"/>
  <c r="AB194" i="3" s="1"/>
  <c r="AA1558" i="3"/>
  <c r="AB1558" i="3" s="1"/>
  <c r="AC1558" i="3" s="1"/>
  <c r="AA1481" i="3"/>
  <c r="AA1443" i="3"/>
  <c r="AA749" i="3"/>
  <c r="AB749" i="3" s="1"/>
  <c r="AC749" i="3" s="1"/>
  <c r="AA745" i="3"/>
  <c r="AB745" i="3" s="1"/>
  <c r="AC745" i="3" s="1"/>
  <c r="AA730" i="3"/>
  <c r="AB730" i="3" s="1"/>
  <c r="AC730" i="3" s="1"/>
  <c r="AA444" i="3"/>
  <c r="AB444" i="3" s="1"/>
  <c r="AA416" i="3"/>
  <c r="AB416" i="3" s="1"/>
  <c r="AA414" i="3"/>
  <c r="AB414" i="3" s="1"/>
  <c r="AA1409" i="3"/>
  <c r="AA1645" i="3"/>
  <c r="AB1645" i="3" s="1"/>
  <c r="AC1645" i="3" s="1"/>
  <c r="AA1487" i="3"/>
  <c r="AB1487" i="3" s="1"/>
  <c r="AC1487" i="3" s="1"/>
  <c r="AA1071" i="3"/>
  <c r="AA750" i="3"/>
  <c r="AB750" i="3" s="1"/>
  <c r="AC750" i="3" s="1"/>
  <c r="AA698" i="3"/>
  <c r="AB698" i="3" s="1"/>
  <c r="AC698" i="3" s="1"/>
  <c r="AA510" i="3"/>
  <c r="AA508" i="3"/>
  <c r="AA417" i="3"/>
  <c r="AA282" i="3"/>
  <c r="AB282" i="3" s="1"/>
  <c r="AA280" i="3"/>
  <c r="AA279" i="3"/>
  <c r="AA1307" i="3"/>
  <c r="AB1307" i="3" s="1"/>
  <c r="AC1307" i="3" s="1"/>
  <c r="AA1020" i="3"/>
  <c r="AB1020" i="3" s="1"/>
  <c r="AC1020" i="3" s="1"/>
  <c r="AD60" i="3"/>
  <c r="AG60" i="3"/>
  <c r="AC32" i="3"/>
  <c r="AD85" i="3"/>
  <c r="AG85" i="3"/>
  <c r="AA437" i="3"/>
  <c r="AB437" i="3" s="1"/>
  <c r="AC437" i="3" s="1"/>
  <c r="N10" i="6"/>
  <c r="N9" i="6"/>
  <c r="AH755" i="3"/>
  <c r="AR891" i="3"/>
  <c r="Z639" i="3"/>
  <c r="AA639" i="3" s="1"/>
  <c r="V9" i="6"/>
  <c r="V17" i="6" s="1"/>
  <c r="N11" i="6"/>
  <c r="H12" i="7"/>
  <c r="H7" i="7"/>
  <c r="H8" i="7"/>
  <c r="AA1664" i="3"/>
  <c r="AA1526" i="3"/>
  <c r="AA1478" i="3"/>
  <c r="AB1478" i="3" s="1"/>
  <c r="AC1478" i="3" s="1"/>
  <c r="AA1667" i="3"/>
  <c r="AA1665" i="3"/>
  <c r="AA1630" i="3"/>
  <c r="AB1630" i="3" s="1"/>
  <c r="AC1630" i="3" s="1"/>
  <c r="AA1608" i="3"/>
  <c r="AB1608" i="3" s="1"/>
  <c r="AC1608" i="3" s="1"/>
  <c r="AA1595" i="3"/>
  <c r="AB1595" i="3" s="1"/>
  <c r="AC1595" i="3" s="1"/>
  <c r="AA1593" i="3"/>
  <c r="AB1593" i="3" s="1"/>
  <c r="AC1593" i="3" s="1"/>
  <c r="AA1571" i="3"/>
  <c r="AA1568" i="3"/>
  <c r="AA1567" i="3"/>
  <c r="AB1567" i="3" s="1"/>
  <c r="AC1567" i="3" s="1"/>
  <c r="AA1564" i="3"/>
  <c r="AB1564" i="3" s="1"/>
  <c r="AC1564" i="3" s="1"/>
  <c r="AA1547" i="3"/>
  <c r="AB1547" i="3" s="1"/>
  <c r="AC1547" i="3" s="1"/>
  <c r="AA1545" i="3"/>
  <c r="AB1545" i="3" s="1"/>
  <c r="AA1542" i="3"/>
  <c r="AB1542" i="3" s="1"/>
  <c r="AC1542" i="3" s="1"/>
  <c r="AA1541" i="3"/>
  <c r="AA1540" i="3"/>
  <c r="AB1540" i="3" s="1"/>
  <c r="AA1539" i="3"/>
  <c r="AB1539" i="3" s="1"/>
  <c r="AA1538" i="3"/>
  <c r="AB1538" i="3" s="1"/>
  <c r="AC1538" i="3" s="1"/>
  <c r="AG1538" i="3" s="1"/>
  <c r="AA1531" i="3"/>
  <c r="AB1531" i="3" s="1"/>
  <c r="AC1531" i="3" s="1"/>
  <c r="AA1529" i="3"/>
  <c r="AA1525" i="3"/>
  <c r="AB1525" i="3" s="1"/>
  <c r="AC1525" i="3" s="1"/>
  <c r="AA1522" i="3"/>
  <c r="AA1520" i="3"/>
  <c r="AB1520" i="3" s="1"/>
  <c r="AC1520" i="3" s="1"/>
  <c r="AA1497" i="3"/>
  <c r="AA1477" i="3"/>
  <c r="AB1477" i="3" s="1"/>
  <c r="AC1477" i="3" s="1"/>
  <c r="AA1473" i="3"/>
  <c r="AB1473" i="3" s="1"/>
  <c r="AC1473" i="3" s="1"/>
  <c r="AA1457" i="3"/>
  <c r="AB1457" i="3" s="1"/>
  <c r="AA1456" i="3"/>
  <c r="AA1455" i="3"/>
  <c r="AB1455" i="3" s="1"/>
  <c r="AA1444" i="3"/>
  <c r="AB1444" i="3" s="1"/>
  <c r="AC1444" i="3" s="1"/>
  <c r="AA1439" i="3"/>
  <c r="AA1438" i="3"/>
  <c r="G12" i="7"/>
  <c r="AA1346" i="3"/>
  <c r="AB1346" i="3" s="1"/>
  <c r="AC1346" i="3" s="1"/>
  <c r="AA1340" i="3"/>
  <c r="G8" i="7"/>
  <c r="AA1338" i="3"/>
  <c r="AB1338" i="3" s="1"/>
  <c r="AC1338" i="3" s="1"/>
  <c r="G7" i="7"/>
  <c r="AA918" i="3"/>
  <c r="AB918" i="3" s="1"/>
  <c r="AC918" i="3" s="1"/>
  <c r="AA917" i="3"/>
  <c r="AB917" i="3" s="1"/>
  <c r="AC917" i="3" s="1"/>
  <c r="AA916" i="3"/>
  <c r="AB916" i="3" s="1"/>
  <c r="AC916" i="3" s="1"/>
  <c r="AA915" i="3"/>
  <c r="AB915" i="3" s="1"/>
  <c r="AC915" i="3" s="1"/>
  <c r="AA912" i="3"/>
  <c r="AB912" i="3" s="1"/>
  <c r="AC912" i="3" s="1"/>
  <c r="AA911" i="3"/>
  <c r="AA910" i="3"/>
  <c r="AA908" i="3"/>
  <c r="AA900" i="3"/>
  <c r="AA899" i="3"/>
  <c r="AA898" i="3"/>
  <c r="AB898" i="3" s="1"/>
  <c r="AC898" i="3" s="1"/>
  <c r="AA897" i="3"/>
  <c r="AA887" i="3"/>
  <c r="AS684" i="3"/>
  <c r="AT684" i="3" s="1"/>
  <c r="Z684" i="3" s="1"/>
  <c r="AA684" i="3" s="1"/>
  <c r="AB684" i="3" s="1"/>
  <c r="AC684" i="3" s="1"/>
  <c r="AR684" i="3"/>
  <c r="AA676" i="3"/>
  <c r="AS378" i="3"/>
  <c r="AR378" i="3"/>
  <c r="AT378" i="3"/>
  <c r="Z378" i="3" s="1"/>
  <c r="AR1216" i="3"/>
  <c r="AA998" i="3"/>
  <c r="AA994" i="3"/>
  <c r="AB994" i="3" s="1"/>
  <c r="AA993" i="3"/>
  <c r="AA992" i="3"/>
  <c r="AA991" i="3"/>
  <c r="AB991" i="3" s="1"/>
  <c r="AC991" i="3" s="1"/>
  <c r="AA990" i="3"/>
  <c r="AA989" i="3"/>
  <c r="AB989" i="3" s="1"/>
  <c r="AA986" i="3"/>
  <c r="AB986" i="3" s="1"/>
  <c r="AC986" i="3" s="1"/>
  <c r="AA984" i="3"/>
  <c r="AA983" i="3"/>
  <c r="AB983" i="3" s="1"/>
  <c r="AC983" i="3" s="1"/>
  <c r="AA982" i="3"/>
  <c r="AB982" i="3" s="1"/>
  <c r="AA980" i="3"/>
  <c r="AA979" i="3"/>
  <c r="AB979" i="3" s="1"/>
  <c r="AA978" i="3"/>
  <c r="AA977" i="3"/>
  <c r="AA976" i="3"/>
  <c r="AA975" i="3"/>
  <c r="AA972" i="3"/>
  <c r="AB972" i="3" s="1"/>
  <c r="AC972" i="3" s="1"/>
  <c r="AA971" i="3"/>
  <c r="AA970" i="3"/>
  <c r="AA969" i="3"/>
  <c r="AA966" i="3"/>
  <c r="AA964" i="3"/>
  <c r="AA963" i="3"/>
  <c r="AA962" i="3"/>
  <c r="AA961" i="3"/>
  <c r="AB961" i="3" s="1"/>
  <c r="AC961" i="3" s="1"/>
  <c r="AA960" i="3"/>
  <c r="AA959" i="3"/>
  <c r="AA958" i="3"/>
  <c r="AB958" i="3" s="1"/>
  <c r="AC958" i="3" s="1"/>
  <c r="AA957" i="3"/>
  <c r="AA955" i="3"/>
  <c r="AA953" i="3"/>
  <c r="AA950" i="3"/>
  <c r="AA948" i="3"/>
  <c r="AA947" i="3"/>
  <c r="AA946" i="3"/>
  <c r="AB946" i="3" s="1"/>
  <c r="AC946" i="3" s="1"/>
  <c r="AA945" i="3"/>
  <c r="AA944" i="3"/>
  <c r="AA943" i="3"/>
  <c r="AA941" i="3"/>
  <c r="AA940" i="3"/>
  <c r="AA939" i="3"/>
  <c r="AA936" i="3"/>
  <c r="AB936" i="3" s="1"/>
  <c r="AC936" i="3" s="1"/>
  <c r="AA935" i="3"/>
  <c r="AA934" i="3"/>
  <c r="AB934" i="3" s="1"/>
  <c r="AA933" i="3"/>
  <c r="AA932" i="3"/>
  <c r="AA931" i="3"/>
  <c r="AA930" i="3"/>
  <c r="AA929" i="3"/>
  <c r="AA927" i="3"/>
  <c r="AA926" i="3"/>
  <c r="AB926" i="3" s="1"/>
  <c r="AA925" i="3"/>
  <c r="AB925" i="3" s="1"/>
  <c r="AC925" i="3" s="1"/>
  <c r="AA278" i="3"/>
  <c r="AB278" i="3" s="1"/>
  <c r="AA271" i="3"/>
  <c r="AB271" i="3" s="1"/>
  <c r="AR267" i="3"/>
  <c r="AS267" i="3"/>
  <c r="AT267" i="3" s="1"/>
  <c r="AA257" i="3"/>
  <c r="AA253" i="3"/>
  <c r="AB253" i="3" s="1"/>
  <c r="AA252" i="3"/>
  <c r="AB252" i="3" s="1"/>
  <c r="AA251" i="3"/>
  <c r="AB251" i="3" s="1"/>
  <c r="AA250" i="3"/>
  <c r="AB250" i="3" s="1"/>
  <c r="AA240" i="3"/>
  <c r="AB240" i="3" s="1"/>
  <c r="AA234" i="3"/>
  <c r="AB234" i="3" s="1"/>
  <c r="AA232" i="3"/>
  <c r="AB232" i="3" s="1"/>
  <c r="AA229" i="3"/>
  <c r="AA227" i="3"/>
  <c r="AB227" i="3" s="1"/>
  <c r="AA219" i="3"/>
  <c r="AA218" i="3"/>
  <c r="AB218" i="3" s="1"/>
  <c r="AA213" i="3"/>
  <c r="AB213" i="3" s="1"/>
  <c r="AC213" i="3" s="1"/>
  <c r="AD213" i="3" s="1"/>
  <c r="AA208" i="3"/>
  <c r="AB208" i="3" s="1"/>
  <c r="AC208" i="3" s="1"/>
  <c r="AD208" i="3" s="1"/>
  <c r="AA207" i="3"/>
  <c r="AB207" i="3" s="1"/>
  <c r="AA199" i="3"/>
  <c r="AB199" i="3" s="1"/>
  <c r="AA196" i="3"/>
  <c r="AB196" i="3" s="1"/>
  <c r="AA193" i="3"/>
  <c r="AB193" i="3" s="1"/>
  <c r="AA192" i="3"/>
  <c r="AB192" i="3" s="1"/>
  <c r="AA186" i="3"/>
  <c r="AB186" i="3" s="1"/>
  <c r="AC186" i="3" s="1"/>
  <c r="AD186" i="3" s="1"/>
  <c r="AA178" i="3"/>
  <c r="AB178" i="3" s="1"/>
  <c r="AC178" i="3" s="1"/>
  <c r="AD178" i="3" s="1"/>
  <c r="AA176" i="3"/>
  <c r="AB176" i="3" s="1"/>
  <c r="AA173" i="3"/>
  <c r="AB173" i="3" s="1"/>
  <c r="AA171" i="3"/>
  <c r="AA162" i="3"/>
  <c r="AB162" i="3" s="1"/>
  <c r="AA158" i="3"/>
  <c r="AB158" i="3" s="1"/>
  <c r="AA153" i="3"/>
  <c r="AB153" i="3" s="1"/>
  <c r="AA150" i="3"/>
  <c r="AA149" i="3"/>
  <c r="AA142" i="3"/>
  <c r="AA136" i="3"/>
  <c r="AB1698" i="3"/>
  <c r="AC1698" i="3" s="1"/>
  <c r="AB1666" i="3"/>
  <c r="AC1666" i="3" s="1"/>
  <c r="AB1643" i="3"/>
  <c r="AC1643" i="3" s="1"/>
  <c r="AB1606" i="3"/>
  <c r="AC1606" i="3" s="1"/>
  <c r="AB1604" i="3"/>
  <c r="AC1604" i="3" s="1"/>
  <c r="AB1589" i="3"/>
  <c r="AC1589" i="3" s="1"/>
  <c r="AB1588" i="3"/>
  <c r="AC1588" i="3" s="1"/>
  <c r="AB1587" i="3"/>
  <c r="AC1587" i="3" s="1"/>
  <c r="AB1572" i="3"/>
  <c r="AC1572" i="3" s="1"/>
  <c r="AB1549" i="3"/>
  <c r="AC1549" i="3" s="1"/>
  <c r="AB1513" i="3"/>
  <c r="AC1513" i="3" s="1"/>
  <c r="AB1511" i="3"/>
  <c r="AC1511" i="3" s="1"/>
  <c r="AB1510" i="3"/>
  <c r="AC1510" i="3" s="1"/>
  <c r="AB1508" i="3"/>
  <c r="AC1508" i="3" s="1"/>
  <c r="AB1504" i="3"/>
  <c r="AC1504" i="3" s="1"/>
  <c r="AB1499" i="3"/>
  <c r="AC1499" i="3" s="1"/>
  <c r="AB1498" i="3"/>
  <c r="AC1498" i="3" s="1"/>
  <c r="AB1482" i="3"/>
  <c r="AC1482" i="3" s="1"/>
  <c r="AB1480" i="3"/>
  <c r="AC1480" i="3" s="1"/>
  <c r="AB1479" i="3"/>
  <c r="AC1479" i="3" s="1"/>
  <c r="AB1462" i="3"/>
  <c r="AC1462" i="3" s="1"/>
  <c r="AB1458" i="3"/>
  <c r="AC1458" i="3" s="1"/>
  <c r="AB1418" i="3"/>
  <c r="AC1418" i="3" s="1"/>
  <c r="AB872" i="3"/>
  <c r="AC872" i="3" s="1"/>
  <c r="AB861" i="3"/>
  <c r="AC861" i="3" s="1"/>
  <c r="AB859" i="3"/>
  <c r="AC859" i="3" s="1"/>
  <c r="AB858" i="3"/>
  <c r="AC858" i="3" s="1"/>
  <c r="AB857" i="3"/>
  <c r="AC857" i="3" s="1"/>
  <c r="AB856" i="3"/>
  <c r="AC856" i="3" s="1"/>
  <c r="AB853" i="3"/>
  <c r="AC853" i="3" s="1"/>
  <c r="AB851" i="3"/>
  <c r="AC851" i="3" s="1"/>
  <c r="AB848" i="3"/>
  <c r="AC848" i="3" s="1"/>
  <c r="AB831" i="3"/>
  <c r="AC831" i="3" s="1"/>
  <c r="AB830" i="3"/>
  <c r="AC830" i="3" s="1"/>
  <c r="AB829" i="3"/>
  <c r="AC829" i="3" s="1"/>
  <c r="AB828" i="3"/>
  <c r="AC828" i="3" s="1"/>
  <c r="AB825" i="3"/>
  <c r="AC825" i="3" s="1"/>
  <c r="AB824" i="3"/>
  <c r="AC824" i="3" s="1"/>
  <c r="AB822" i="3"/>
  <c r="AC822" i="3" s="1"/>
  <c r="AB814" i="3"/>
  <c r="AC814" i="3" s="1"/>
  <c r="AB813" i="3"/>
  <c r="AC813" i="3" s="1"/>
  <c r="AB809" i="3"/>
  <c r="AC809" i="3" s="1"/>
  <c r="AB806" i="3"/>
  <c r="AC806" i="3" s="1"/>
  <c r="AB805" i="3"/>
  <c r="AC805" i="3" s="1"/>
  <c r="AB804" i="3"/>
  <c r="AC804" i="3" s="1"/>
  <c r="AB729" i="3"/>
  <c r="AC729" i="3" s="1"/>
  <c r="AB721" i="3"/>
  <c r="AC721" i="3" s="1"/>
  <c r="AB671" i="3"/>
  <c r="AC671" i="3" s="1"/>
  <c r="AE1669" i="3"/>
  <c r="L14" i="6" s="1"/>
  <c r="AH14" i="6"/>
  <c r="K14" i="6"/>
  <c r="AD14" i="6"/>
  <c r="AE14" i="6"/>
  <c r="AG14" i="6"/>
  <c r="AA14" i="6"/>
  <c r="AF14" i="6"/>
  <c r="F16" i="2"/>
  <c r="E13" i="2"/>
  <c r="G14" i="2"/>
  <c r="H17" i="2"/>
  <c r="D18" i="2"/>
  <c r="G15" i="2"/>
  <c r="F18" i="2"/>
  <c r="C18" i="2"/>
  <c r="H18" i="2"/>
  <c r="D73" i="7"/>
  <c r="E14" i="2"/>
  <c r="D16" i="2"/>
  <c r="C11" i="2"/>
  <c r="G16" i="2"/>
  <c r="E17" i="2"/>
  <c r="H13" i="2"/>
  <c r="F17" i="2"/>
  <c r="D15" i="2"/>
  <c r="E15" i="2"/>
  <c r="H15" i="2"/>
  <c r="C14" i="2"/>
  <c r="D14" i="2"/>
  <c r="G17" i="2"/>
  <c r="C16" i="2"/>
  <c r="F15" i="2"/>
  <c r="H16" i="2"/>
  <c r="D13" i="2"/>
  <c r="C17" i="2"/>
  <c r="F14" i="2"/>
  <c r="C13" i="2"/>
  <c r="C15" i="2"/>
  <c r="AR582" i="3"/>
  <c r="AR647" i="3"/>
  <c r="AR689" i="3"/>
  <c r="AR537" i="3"/>
  <c r="AR1614" i="3"/>
  <c r="AR1524" i="3"/>
  <c r="AR1521" i="3"/>
  <c r="AR1265" i="3"/>
  <c r="AR646" i="3"/>
  <c r="AR895" i="3"/>
  <c r="AR924" i="3"/>
  <c r="AR686" i="3"/>
  <c r="AR424" i="3"/>
  <c r="AR1391" i="3"/>
  <c r="AR1105" i="3"/>
  <c r="AR1117" i="3"/>
  <c r="AR1145" i="3"/>
  <c r="AR1328" i="3"/>
  <c r="AR1173" i="3"/>
  <c r="AR1532" i="3"/>
  <c r="AR1591" i="3"/>
  <c r="AR1597" i="3"/>
  <c r="AR1288" i="3"/>
  <c r="AR1330" i="3"/>
  <c r="AR1615" i="3"/>
  <c r="AR1274" i="3"/>
  <c r="AR1259" i="3"/>
  <c r="AR1627" i="3"/>
  <c r="AR1631" i="3"/>
  <c r="AR1258" i="3"/>
  <c r="AR1186" i="3"/>
  <c r="AR1176" i="3"/>
  <c r="AR1146" i="3"/>
  <c r="AR456" i="3"/>
  <c r="AR542" i="3"/>
  <c r="AR1099" i="3"/>
  <c r="AR894" i="3"/>
  <c r="AR583" i="3"/>
  <c r="AR622" i="3"/>
  <c r="AR657" i="3"/>
  <c r="AR906" i="3"/>
  <c r="AR656" i="3"/>
  <c r="AB1701" i="3"/>
  <c r="AC1701" i="3" s="1"/>
  <c r="AB1648" i="3"/>
  <c r="AC1648" i="3" s="1"/>
  <c r="AH1556" i="3"/>
  <c r="AD1556" i="3"/>
  <c r="AB1551" i="3"/>
  <c r="AC1551" i="3" s="1"/>
  <c r="AB1533" i="3"/>
  <c r="AC1533" i="3" s="1"/>
  <c r="AG1533" i="3" s="1"/>
  <c r="AB1469" i="3"/>
  <c r="AC1469" i="3" s="1"/>
  <c r="AG1469" i="3" s="1"/>
  <c r="AB1463" i="3"/>
  <c r="AC1463" i="3" s="1"/>
  <c r="AB1459" i="3"/>
  <c r="AC1459" i="3" s="1"/>
  <c r="AH1454" i="3"/>
  <c r="AD1454" i="3"/>
  <c r="AB1451" i="3"/>
  <c r="AC1451" i="3" s="1"/>
  <c r="AG1451" i="3" s="1"/>
  <c r="AB1449" i="3"/>
  <c r="AC1449" i="3" s="1"/>
  <c r="AG1449" i="3" s="1"/>
  <c r="AB1440" i="3"/>
  <c r="AC1440" i="3" s="1"/>
  <c r="AB1436" i="3"/>
  <c r="AC1436" i="3" s="1"/>
  <c r="AB1435" i="3"/>
  <c r="AC1435" i="3" s="1"/>
  <c r="AG1435" i="3" s="1"/>
  <c r="AB1429" i="3"/>
  <c r="AC1429" i="3" s="1"/>
  <c r="AB1425" i="3"/>
  <c r="AC1425" i="3" s="1"/>
  <c r="AH1422" i="3"/>
  <c r="AD1422" i="3"/>
  <c r="AB1421" i="3"/>
  <c r="AC1421" i="3" s="1"/>
  <c r="AG1421" i="3" s="1"/>
  <c r="AB1407" i="3"/>
  <c r="AC1407" i="3" s="1"/>
  <c r="AG1407" i="3" s="1"/>
  <c r="AB1397" i="3"/>
  <c r="AC1397" i="3" s="1"/>
  <c r="AB1380" i="3"/>
  <c r="AC1380" i="3" s="1"/>
  <c r="AB1349" i="3"/>
  <c r="AC1349" i="3" s="1"/>
  <c r="AB1348" i="3"/>
  <c r="AC1348" i="3" s="1"/>
  <c r="AB1027" i="3"/>
  <c r="AC1027" i="3" s="1"/>
  <c r="AB1026" i="3"/>
  <c r="AC1026" i="3" s="1"/>
  <c r="AB1019" i="3"/>
  <c r="AC1019" i="3" s="1"/>
  <c r="AB344" i="3"/>
  <c r="AC344" i="3" s="1"/>
  <c r="AB1706" i="3"/>
  <c r="AC1706" i="3" s="1"/>
  <c r="AB1705" i="3"/>
  <c r="AC1705" i="3" s="1"/>
  <c r="AB1700" i="3"/>
  <c r="AC1700" i="3" s="1"/>
  <c r="AB1696" i="3"/>
  <c r="AC1696" i="3" s="1"/>
  <c r="AG1696" i="3" s="1"/>
  <c r="AH1695" i="3"/>
  <c r="AD1695" i="3"/>
  <c r="AB1681" i="3"/>
  <c r="AC1681" i="3" s="1"/>
  <c r="AB1679" i="3"/>
  <c r="AC1679" i="3" s="1"/>
  <c r="AB1676" i="3"/>
  <c r="AC1676" i="3" s="1"/>
  <c r="AB1602" i="3"/>
  <c r="AC1602" i="3" s="1"/>
  <c r="AB1575" i="3"/>
  <c r="AC1575" i="3" s="1"/>
  <c r="AB1573" i="3"/>
  <c r="AC1573" i="3" s="1"/>
  <c r="AB1552" i="3"/>
  <c r="AC1552" i="3" s="1"/>
  <c r="AB1535" i="3"/>
  <c r="AC1535" i="3" s="1"/>
  <c r="AG1535" i="3" s="1"/>
  <c r="AB1509" i="3"/>
  <c r="AC1509" i="3" s="1"/>
  <c r="AB1505" i="3"/>
  <c r="AC1505" i="3" s="1"/>
  <c r="AB1501" i="3"/>
  <c r="AC1501" i="3" s="1"/>
  <c r="AG1501" i="3" s="1"/>
  <c r="AB1489" i="3"/>
  <c r="AC1489" i="3" s="1"/>
  <c r="AB1467" i="3"/>
  <c r="AC1467" i="3" s="1"/>
  <c r="AB1452" i="3"/>
  <c r="AC1452" i="3" s="1"/>
  <c r="AG1452" i="3" s="1"/>
  <c r="AH1450" i="3"/>
  <c r="AD1450" i="3"/>
  <c r="AB1443" i="3"/>
  <c r="AC1443" i="3" s="1"/>
  <c r="AB1442" i="3"/>
  <c r="AC1442" i="3" s="1"/>
  <c r="AH1437" i="3"/>
  <c r="AD1437" i="3"/>
  <c r="AB1430" i="3"/>
  <c r="AC1430" i="3" s="1"/>
  <c r="AB1426" i="3"/>
  <c r="AC1426" i="3" s="1"/>
  <c r="AB1412" i="3"/>
  <c r="AC1412" i="3" s="1"/>
  <c r="AB1409" i="3"/>
  <c r="AC1409" i="3" s="1"/>
  <c r="AB1399" i="3"/>
  <c r="AC1399" i="3" s="1"/>
  <c r="AB1398" i="3"/>
  <c r="AC1398" i="3" s="1"/>
  <c r="AB1387" i="3"/>
  <c r="AC1387" i="3" s="1"/>
  <c r="AB1359" i="3"/>
  <c r="AC1359" i="3" s="1"/>
  <c r="AB1352" i="3"/>
  <c r="AC1352" i="3" s="1"/>
  <c r="AB1350" i="3"/>
  <c r="AC1350" i="3" s="1"/>
  <c r="AB1060" i="3"/>
  <c r="AC1060" i="3" s="1"/>
  <c r="AB1055" i="3"/>
  <c r="AC1055" i="3" s="1"/>
  <c r="AB1050" i="3"/>
  <c r="AC1050" i="3" s="1"/>
  <c r="AB1049" i="3"/>
  <c r="AC1049" i="3" s="1"/>
  <c r="AB1048" i="3"/>
  <c r="AC1048" i="3" s="1"/>
  <c r="AB1047" i="3"/>
  <c r="AC1047" i="3" s="1"/>
  <c r="AB1046" i="3"/>
  <c r="AC1046" i="3" s="1"/>
  <c r="AB1045" i="3"/>
  <c r="AC1045" i="3" s="1"/>
  <c r="AB1039" i="3"/>
  <c r="AC1039" i="3" s="1"/>
  <c r="AB516" i="3"/>
  <c r="AC516" i="3" s="1"/>
  <c r="AB515" i="3"/>
  <c r="AC515" i="3" s="1"/>
  <c r="AB513" i="3"/>
  <c r="AC513" i="3" s="1"/>
  <c r="AB512" i="3"/>
  <c r="AC512" i="3" s="1"/>
  <c r="AB1603" i="3"/>
  <c r="AC1603" i="3" s="1"/>
  <c r="AB1601" i="3"/>
  <c r="AC1601" i="3" s="1"/>
  <c r="AG1601" i="3" s="1"/>
  <c r="AB1554" i="3"/>
  <c r="AB1518" i="3"/>
  <c r="AC1518" i="3" s="1"/>
  <c r="AB1514" i="3"/>
  <c r="AC1514" i="3" s="1"/>
  <c r="AB1506" i="3"/>
  <c r="AC1506" i="3" s="1"/>
  <c r="AB1502" i="3"/>
  <c r="AC1502" i="3" s="1"/>
  <c r="AB1494" i="3"/>
  <c r="AC1494" i="3" s="1"/>
  <c r="AB1490" i="3"/>
  <c r="AC1490" i="3" s="1"/>
  <c r="AH1487" i="3"/>
  <c r="AD1487" i="3"/>
  <c r="AB1483" i="3"/>
  <c r="AC1483" i="3" s="1"/>
  <c r="AB1481" i="3"/>
  <c r="AC1481" i="3" s="1"/>
  <c r="AB1471" i="3"/>
  <c r="AC1471" i="3" s="1"/>
  <c r="AB1470" i="3"/>
  <c r="AC1470" i="3" s="1"/>
  <c r="AB1464" i="3"/>
  <c r="AC1464" i="3" s="1"/>
  <c r="AB1453" i="3"/>
  <c r="AC1453" i="3" s="1"/>
  <c r="AG1453" i="3" s="1"/>
  <c r="AB1432" i="3"/>
  <c r="AC1432" i="3" s="1"/>
  <c r="AH1431" i="3"/>
  <c r="AD1431" i="3"/>
  <c r="AB1424" i="3"/>
  <c r="AC1424" i="3" s="1"/>
  <c r="AB1411" i="3"/>
  <c r="AC1411" i="3" s="1"/>
  <c r="AB1404" i="3"/>
  <c r="AC1404" i="3" s="1"/>
  <c r="AB1401" i="3"/>
  <c r="AC1401" i="3" s="1"/>
  <c r="AB1400" i="3"/>
  <c r="AC1400" i="3" s="1"/>
  <c r="AH1396" i="3"/>
  <c r="AD1396" i="3"/>
  <c r="AH1394" i="3"/>
  <c r="AD1394" i="3"/>
  <c r="AB1383" i="3"/>
  <c r="AC1383" i="3" s="1"/>
  <c r="AB1376" i="3"/>
  <c r="AC1376" i="3" s="1"/>
  <c r="AB1366" i="3"/>
  <c r="AC1366" i="3" s="1"/>
  <c r="AB1364" i="3"/>
  <c r="AC1364" i="3" s="1"/>
  <c r="AB1354" i="3"/>
  <c r="AC1354" i="3" s="1"/>
  <c r="AB1353" i="3"/>
  <c r="AC1353" i="3" s="1"/>
  <c r="AB1081" i="3"/>
  <c r="AC1081" i="3" s="1"/>
  <c r="AB1071" i="3"/>
  <c r="AC1071" i="3" s="1"/>
  <c r="AB1068" i="3"/>
  <c r="AC1068" i="3" s="1"/>
  <c r="AH620" i="3"/>
  <c r="AD620" i="3"/>
  <c r="AH651" i="3"/>
  <c r="AB1674" i="3"/>
  <c r="AC1674" i="3" s="1"/>
  <c r="AB1658" i="3"/>
  <c r="AC1658" i="3" s="1"/>
  <c r="AB1610" i="3"/>
  <c r="AC1610" i="3" s="1"/>
  <c r="AB1534" i="3"/>
  <c r="AC1534" i="3" s="1"/>
  <c r="AG1534" i="3" s="1"/>
  <c r="AH1503" i="3"/>
  <c r="AD1503" i="3"/>
  <c r="AB1495" i="3"/>
  <c r="AC1495" i="3" s="1"/>
  <c r="AB1492" i="3"/>
  <c r="AC1492" i="3" s="1"/>
  <c r="AB1486" i="3"/>
  <c r="AC1486" i="3" s="1"/>
  <c r="AB1466" i="3"/>
  <c r="AC1466" i="3" s="1"/>
  <c r="AB1465" i="3"/>
  <c r="AC1465" i="3" s="1"/>
  <c r="AB1460" i="3"/>
  <c r="AC1460" i="3" s="1"/>
  <c r="AB1416" i="3"/>
  <c r="AC1416" i="3" s="1"/>
  <c r="AB1402" i="3"/>
  <c r="AC1402" i="3" s="1"/>
  <c r="AB1395" i="3"/>
  <c r="AC1395" i="3" s="1"/>
  <c r="AB1389" i="3"/>
  <c r="AC1389" i="3" s="1"/>
  <c r="AH1388" i="3"/>
  <c r="AD1388" i="3"/>
  <c r="AB1377" i="3"/>
  <c r="AC1377" i="3" s="1"/>
  <c r="AB1369" i="3"/>
  <c r="AC1369" i="3" s="1"/>
  <c r="AB1361" i="3"/>
  <c r="AC1361" i="3" s="1"/>
  <c r="AB1304" i="3"/>
  <c r="AC1304" i="3" s="1"/>
  <c r="AB1303" i="3"/>
  <c r="AC1303" i="3" s="1"/>
  <c r="AB445" i="3"/>
  <c r="AC445" i="3" s="1"/>
  <c r="AB440" i="3"/>
  <c r="AC440" i="3" s="1"/>
  <c r="AB434" i="3"/>
  <c r="AC434" i="3" s="1"/>
  <c r="AB417" i="3"/>
  <c r="AC417" i="3" s="1"/>
  <c r="AH728" i="3"/>
  <c r="AB1074" i="3"/>
  <c r="AC1074" i="3" s="1"/>
  <c r="AB1707" i="3"/>
  <c r="AC1707" i="3" s="1"/>
  <c r="AH1697" i="3"/>
  <c r="AD1697" i="3"/>
  <c r="AB1694" i="3"/>
  <c r="AC1694" i="3" s="1"/>
  <c r="AB1692" i="3"/>
  <c r="AC1692" i="3" s="1"/>
  <c r="AB1688" i="3"/>
  <c r="AC1688" i="3" s="1"/>
  <c r="AB1641" i="3"/>
  <c r="AC1641" i="3" s="1"/>
  <c r="AB1612" i="3"/>
  <c r="AC1612" i="3" s="1"/>
  <c r="AB1581" i="3"/>
  <c r="AC1581" i="3" s="1"/>
  <c r="AB1557" i="3"/>
  <c r="AC1557" i="3" s="1"/>
  <c r="AB1519" i="3"/>
  <c r="AC1519" i="3" s="1"/>
  <c r="AH1517" i="3"/>
  <c r="AD1517" i="3"/>
  <c r="AB1417" i="3"/>
  <c r="AC1417" i="3" s="1"/>
  <c r="AH1403" i="3"/>
  <c r="AD1403" i="3"/>
  <c r="AB1371" i="3"/>
  <c r="AC1371" i="3" s="1"/>
  <c r="AB1313" i="3"/>
  <c r="AC1313" i="3" s="1"/>
  <c r="AB1311" i="3"/>
  <c r="AC1311" i="3" s="1"/>
  <c r="AB1305" i="3"/>
  <c r="AC1305" i="3" s="1"/>
  <c r="AB1147" i="3"/>
  <c r="AC1147" i="3" s="1"/>
  <c r="AB816" i="3"/>
  <c r="AC816" i="3" s="1"/>
  <c r="AB810" i="3"/>
  <c r="AC810" i="3" s="1"/>
  <c r="AB791" i="3"/>
  <c r="AC791" i="3" s="1"/>
  <c r="AG791" i="3" s="1"/>
  <c r="AB781" i="3"/>
  <c r="AC781" i="3" s="1"/>
  <c r="AB760" i="3"/>
  <c r="AC760" i="3" s="1"/>
  <c r="AB739" i="3"/>
  <c r="AC739" i="3" s="1"/>
  <c r="AB715" i="3"/>
  <c r="AC715" i="3" s="1"/>
  <c r="AB712" i="3"/>
  <c r="AC712" i="3" s="1"/>
  <c r="AB700" i="3"/>
  <c r="AC700" i="3" s="1"/>
  <c r="AB696" i="3"/>
  <c r="AC696" i="3" s="1"/>
  <c r="AB677" i="3"/>
  <c r="AC677" i="3" s="1"/>
  <c r="AB522" i="3"/>
  <c r="AC522" i="3" s="1"/>
  <c r="AB518" i="3"/>
  <c r="AC518" i="3" s="1"/>
  <c r="AB517" i="3"/>
  <c r="AC517" i="3" s="1"/>
  <c r="AB514" i="3"/>
  <c r="AC514" i="3" s="1"/>
  <c r="AB510" i="3"/>
  <c r="AC510" i="3" s="1"/>
  <c r="AB508" i="3"/>
  <c r="AC508" i="3" s="1"/>
  <c r="AB507" i="3"/>
  <c r="AC507" i="3" s="1"/>
  <c r="AB500" i="3"/>
  <c r="AC500" i="3" s="1"/>
  <c r="AB497" i="3"/>
  <c r="AC497" i="3" s="1"/>
  <c r="AB496" i="3"/>
  <c r="AC496" i="3" s="1"/>
  <c r="AB494" i="3"/>
  <c r="AC494" i="3" s="1"/>
  <c r="AB493" i="3"/>
  <c r="AC493" i="3" s="1"/>
  <c r="AB490" i="3"/>
  <c r="AC490" i="3" s="1"/>
  <c r="AB485" i="3"/>
  <c r="AC485" i="3" s="1"/>
  <c r="AB484" i="3"/>
  <c r="AC484" i="3" s="1"/>
  <c r="AB482" i="3"/>
  <c r="AC482" i="3" s="1"/>
  <c r="AB481" i="3"/>
  <c r="AC481" i="3" s="1"/>
  <c r="AB477" i="3"/>
  <c r="AC477" i="3" s="1"/>
  <c r="AH1686" i="3"/>
  <c r="AH1239" i="3"/>
  <c r="AH1197" i="3"/>
  <c r="AC1178" i="3"/>
  <c r="AC573" i="3"/>
  <c r="AH614" i="3"/>
  <c r="AC466" i="3"/>
  <c r="AC446" i="3"/>
  <c r="AC400" i="3"/>
  <c r="AD400" i="3" s="1"/>
  <c r="AC361" i="3"/>
  <c r="AD361" i="3" s="1"/>
  <c r="AC339" i="3"/>
  <c r="AC336" i="3"/>
  <c r="AC325" i="3"/>
  <c r="AC312" i="3"/>
  <c r="AC310" i="3"/>
  <c r="AC288" i="3"/>
  <c r="AC282" i="3"/>
  <c r="AD282" i="3" s="1"/>
  <c r="AC267" i="3"/>
  <c r="AC200" i="3"/>
  <c r="AD200" i="3" s="1"/>
  <c r="AC1297" i="3"/>
  <c r="AC1270" i="3"/>
  <c r="AC1196" i="3"/>
  <c r="AH1164" i="3"/>
  <c r="AH761" i="3"/>
  <c r="AH1363" i="3"/>
  <c r="AB1710" i="3"/>
  <c r="AC1710" i="3" s="1"/>
  <c r="AG1710" i="3" s="1"/>
  <c r="AB1662" i="3"/>
  <c r="AC1662" i="3" s="1"/>
  <c r="AB1660" i="3"/>
  <c r="AC1660" i="3" s="1"/>
  <c r="AH1656" i="3"/>
  <c r="AD1656" i="3"/>
  <c r="AB1580" i="3"/>
  <c r="AC1580" i="3" s="1"/>
  <c r="AB1536" i="3"/>
  <c r="AC1536" i="3" s="1"/>
  <c r="AG1536" i="3" s="1"/>
  <c r="AB1373" i="3"/>
  <c r="AC1373" i="3" s="1"/>
  <c r="AB1341" i="3"/>
  <c r="AC1341" i="3" s="1"/>
  <c r="AB1312" i="3"/>
  <c r="AC1312" i="3" s="1"/>
  <c r="AH1306" i="3"/>
  <c r="AD1306" i="3"/>
  <c r="Z1146" i="3"/>
  <c r="AA1146" i="3" s="1"/>
  <c r="AB1146" i="3" s="1"/>
  <c r="AC1146" i="3" s="1"/>
  <c r="AH1133" i="3"/>
  <c r="AD1133" i="3"/>
  <c r="AB866" i="3"/>
  <c r="AC866" i="3" s="1"/>
  <c r="AB793" i="3"/>
  <c r="AC793" i="3" s="1"/>
  <c r="AB783" i="3"/>
  <c r="AC783" i="3" s="1"/>
  <c r="AB780" i="3"/>
  <c r="AC780" i="3" s="1"/>
  <c r="AB776" i="3"/>
  <c r="AC776" i="3" s="1"/>
  <c r="AB769" i="3"/>
  <c r="AC769" i="3" s="1"/>
  <c r="AB731" i="3"/>
  <c r="AC731" i="3" s="1"/>
  <c r="AB714" i="3"/>
  <c r="AC714" i="3" s="1"/>
  <c r="AB705" i="3"/>
  <c r="AC705" i="3" s="1"/>
  <c r="AB697" i="3"/>
  <c r="AC697" i="3" s="1"/>
  <c r="AB675" i="3"/>
  <c r="AC675" i="3" s="1"/>
  <c r="AH623" i="3"/>
  <c r="AD623" i="3"/>
  <c r="AH617" i="3"/>
  <c r="AD617" i="3"/>
  <c r="AH596" i="3"/>
  <c r="AD596" i="3"/>
  <c r="AH592" i="3"/>
  <c r="AD592" i="3"/>
  <c r="AH589" i="3"/>
  <c r="AD589" i="3"/>
  <c r="AH584" i="3"/>
  <c r="AD584" i="3"/>
  <c r="AH581" i="3"/>
  <c r="AD581" i="3"/>
  <c r="AB524" i="3"/>
  <c r="AC524" i="3" s="1"/>
  <c r="AB521" i="3"/>
  <c r="AC521" i="3" s="1"/>
  <c r="AB520" i="3"/>
  <c r="AC520" i="3" s="1"/>
  <c r="AD99" i="3"/>
  <c r="H8" i="6" s="1"/>
  <c r="Y8" i="6"/>
  <c r="G8" i="6"/>
  <c r="AB8" i="6"/>
  <c r="D11" i="2"/>
  <c r="Y1709" i="3"/>
  <c r="AS1709" i="3"/>
  <c r="AT1709" i="3" s="1"/>
  <c r="AR1709" i="3"/>
  <c r="Y1708" i="3"/>
  <c r="AS1708" i="3"/>
  <c r="AT1708" i="3" s="1"/>
  <c r="AR1708" i="3"/>
  <c r="Y1704" i="3"/>
  <c r="AS1704" i="3"/>
  <c r="AT1704" i="3" s="1"/>
  <c r="AR1704" i="3"/>
  <c r="Y1703" i="3"/>
  <c r="Z1703" i="3"/>
  <c r="AS1703" i="3"/>
  <c r="AT1703" i="3" s="1"/>
  <c r="AR1703" i="3"/>
  <c r="Y1702" i="3"/>
  <c r="AS1702" i="3"/>
  <c r="AT1702" i="3" s="1"/>
  <c r="AR1702" i="3"/>
  <c r="Y1690" i="3"/>
  <c r="AS1690" i="3"/>
  <c r="AT1690" i="3" s="1"/>
  <c r="AR1690" i="3"/>
  <c r="Y1689" i="3"/>
  <c r="AS1689" i="3"/>
  <c r="AT1689" i="3" s="1"/>
  <c r="AR1689" i="3"/>
  <c r="Y1687" i="3"/>
  <c r="AS1687" i="3"/>
  <c r="AT1687" i="3" s="1"/>
  <c r="AR1687" i="3"/>
  <c r="Y1685" i="3"/>
  <c r="AS1685" i="3"/>
  <c r="AT1685" i="3" s="1"/>
  <c r="AR1685" i="3"/>
  <c r="Y1684" i="3"/>
  <c r="AS1684" i="3"/>
  <c r="AT1684" i="3" s="1"/>
  <c r="Z1684" i="3" s="1"/>
  <c r="AR1684" i="3"/>
  <c r="Y1683" i="3"/>
  <c r="AS1683" i="3"/>
  <c r="AT1683" i="3" s="1"/>
  <c r="AR1683" i="3"/>
  <c r="Y1675" i="3"/>
  <c r="AS1675" i="3"/>
  <c r="AT1675" i="3" s="1"/>
  <c r="AR1675" i="3"/>
  <c r="Y1673" i="3"/>
  <c r="AS1673" i="3"/>
  <c r="AT1673" i="3" s="1"/>
  <c r="AR1673" i="3"/>
  <c r="Y1671" i="3"/>
  <c r="AS1671" i="3"/>
  <c r="AT1671" i="3" s="1"/>
  <c r="AR1671" i="3"/>
  <c r="Y1670" i="3"/>
  <c r="AS1670" i="3"/>
  <c r="AT1670" i="3" s="1"/>
  <c r="AR1670" i="3"/>
  <c r="Y1669" i="3"/>
  <c r="AS1669" i="3"/>
  <c r="AT1669" i="3" s="1"/>
  <c r="AR1669" i="3"/>
  <c r="Y1663" i="3"/>
  <c r="Z1663" i="3"/>
  <c r="AS1663" i="3"/>
  <c r="AT1663" i="3" s="1"/>
  <c r="AR1663" i="3"/>
  <c r="Y1661" i="3"/>
  <c r="AS1661" i="3"/>
  <c r="AT1661" i="3" s="1"/>
  <c r="AR1661" i="3"/>
  <c r="Y1659" i="3"/>
  <c r="AS1659" i="3"/>
  <c r="AT1659" i="3" s="1"/>
  <c r="AR1659" i="3"/>
  <c r="Y1657" i="3"/>
  <c r="AS1657" i="3"/>
  <c r="AT1657" i="3" s="1"/>
  <c r="AR1657" i="3"/>
  <c r="Y1655" i="3"/>
  <c r="Z1655" i="3"/>
  <c r="AS1655" i="3"/>
  <c r="AT1655" i="3" s="1"/>
  <c r="AR1655" i="3"/>
  <c r="Y1649" i="3"/>
  <c r="Z1649" i="3"/>
  <c r="AS1649" i="3"/>
  <c r="AT1649" i="3" s="1"/>
  <c r="AR1649" i="3"/>
  <c r="Y1647" i="3"/>
  <c r="AS1647" i="3"/>
  <c r="AT1647" i="3" s="1"/>
  <c r="AR1647" i="3"/>
  <c r="Y1646" i="3"/>
  <c r="AS1646" i="3"/>
  <c r="AT1646" i="3" s="1"/>
  <c r="AR1646" i="3"/>
  <c r="Y1644" i="3"/>
  <c r="AS1644" i="3"/>
  <c r="AT1644" i="3" s="1"/>
  <c r="AR1644" i="3"/>
  <c r="Y1642" i="3"/>
  <c r="AS1642" i="3"/>
  <c r="AT1642" i="3" s="1"/>
  <c r="AR1642" i="3"/>
  <c r="Y1640" i="3"/>
  <c r="Z1640" i="3"/>
  <c r="AS1640" i="3"/>
  <c r="AT1640" i="3" s="1"/>
  <c r="AR1640" i="3"/>
  <c r="AA1638" i="3"/>
  <c r="AB1638" i="3" s="1"/>
  <c r="AA1635" i="3"/>
  <c r="AB1635" i="3" s="1"/>
  <c r="AC1635" i="3" s="1"/>
  <c r="Y1634" i="3"/>
  <c r="Z1634" i="3"/>
  <c r="AS1634" i="3"/>
  <c r="AT1634" i="3" s="1"/>
  <c r="AR1634" i="3"/>
  <c r="F27" i="7"/>
  <c r="M27" i="7"/>
  <c r="AE1633" i="3"/>
  <c r="Y1633" i="3"/>
  <c r="AS1633" i="3"/>
  <c r="AT1633" i="3" s="1"/>
  <c r="AR1633" i="3"/>
  <c r="Y1632" i="3"/>
  <c r="AS1632" i="3"/>
  <c r="AT1632" i="3" s="1"/>
  <c r="AR1632" i="3"/>
  <c r="AA1629" i="3"/>
  <c r="AB1629" i="3" s="1"/>
  <c r="AA1628" i="3"/>
  <c r="AB1628" i="3" s="1"/>
  <c r="Y1626" i="3"/>
  <c r="Z1626" i="3"/>
  <c r="AR1626" i="3"/>
  <c r="AS1626" i="3"/>
  <c r="AT1626" i="3" s="1"/>
  <c r="Y1625" i="3"/>
  <c r="Z1625" i="3"/>
  <c r="AR1625" i="3"/>
  <c r="AS1625" i="3"/>
  <c r="AT1625" i="3" s="1"/>
  <c r="AA1624" i="3"/>
  <c r="AB1624" i="3" s="1"/>
  <c r="AC1624" i="3" s="1"/>
  <c r="AA1623" i="3"/>
  <c r="AB1623" i="3" s="1"/>
  <c r="AA1621" i="3"/>
  <c r="AB1621" i="3" s="1"/>
  <c r="AA1620" i="3"/>
  <c r="AA1619" i="3"/>
  <c r="AB1619" i="3" s="1"/>
  <c r="AA1618" i="3"/>
  <c r="AB1618" i="3" s="1"/>
  <c r="AA1617" i="3"/>
  <c r="AB1617" i="3" s="1"/>
  <c r="AA1616" i="3"/>
  <c r="AB1616" i="3" s="1"/>
  <c r="AC1616" i="3" s="1"/>
  <c r="Y1613" i="3"/>
  <c r="AS1613" i="3"/>
  <c r="AT1613" i="3" s="1"/>
  <c r="AR1613" i="3"/>
  <c r="Y1611" i="3"/>
  <c r="Z1611" i="3"/>
  <c r="AS1611" i="3"/>
  <c r="AT1611" i="3" s="1"/>
  <c r="AR1611" i="3"/>
  <c r="Y1609" i="3"/>
  <c r="AS1609" i="3"/>
  <c r="AT1609" i="3" s="1"/>
  <c r="AR1609" i="3"/>
  <c r="Y1607" i="3"/>
  <c r="AS1607" i="3"/>
  <c r="AT1607" i="3" s="1"/>
  <c r="AR1607" i="3"/>
  <c r="M28" i="7"/>
  <c r="F28" i="7"/>
  <c r="AE1599" i="3"/>
  <c r="Y1599" i="3"/>
  <c r="AS1599" i="3"/>
  <c r="AT1599" i="3" s="1"/>
  <c r="AR1599" i="3"/>
  <c r="Y1598" i="3"/>
  <c r="AS1598" i="3"/>
  <c r="AT1598" i="3" s="1"/>
  <c r="AR1598" i="3"/>
  <c r="Y1596" i="3"/>
  <c r="AS1596" i="3"/>
  <c r="AT1596" i="3" s="1"/>
  <c r="AR1596" i="3"/>
  <c r="Y1594" i="3"/>
  <c r="AS1594" i="3"/>
  <c r="AT1594" i="3" s="1"/>
  <c r="AR1594" i="3"/>
  <c r="Y1592" i="3"/>
  <c r="AS1592" i="3"/>
  <c r="AT1592" i="3" s="1"/>
  <c r="AR1592" i="3"/>
  <c r="Y1585" i="3"/>
  <c r="AS1585" i="3"/>
  <c r="AT1585" i="3" s="1"/>
  <c r="AR1585" i="3"/>
  <c r="Y1582" i="3"/>
  <c r="AS1582" i="3"/>
  <c r="AT1582" i="3" s="1"/>
  <c r="AR1582" i="3"/>
  <c r="Y1578" i="3"/>
  <c r="AS1578" i="3"/>
  <c r="AT1578" i="3" s="1"/>
  <c r="AR1578" i="3"/>
  <c r="Y1577" i="3"/>
  <c r="AS1577" i="3"/>
  <c r="AT1577" i="3" s="1"/>
  <c r="AR1577" i="3"/>
  <c r="Y1576" i="3"/>
  <c r="Z1576" i="3"/>
  <c r="AS1576" i="3"/>
  <c r="AT1576" i="3" s="1"/>
  <c r="AR1576" i="3"/>
  <c r="Y1570" i="3"/>
  <c r="Z1570" i="3"/>
  <c r="AS1570" i="3"/>
  <c r="AT1570" i="3" s="1"/>
  <c r="AR1570" i="3"/>
  <c r="Y1569" i="3"/>
  <c r="AS1569" i="3"/>
  <c r="AT1569" i="3" s="1"/>
  <c r="AR1569" i="3"/>
  <c r="Y1566" i="3"/>
  <c r="AS1566" i="3"/>
  <c r="AT1566" i="3" s="1"/>
  <c r="AR1566" i="3"/>
  <c r="Y1562" i="3"/>
  <c r="AS1562" i="3"/>
  <c r="AT1562" i="3" s="1"/>
  <c r="AR1562" i="3"/>
  <c r="Y1560" i="3"/>
  <c r="Z1560" i="3"/>
  <c r="AS1560" i="3"/>
  <c r="AT1560" i="3" s="1"/>
  <c r="AR1560" i="3"/>
  <c r="Y1553" i="3"/>
  <c r="AS1553" i="3"/>
  <c r="AT1553" i="3" s="1"/>
  <c r="AR1553" i="3"/>
  <c r="Y1550" i="3"/>
  <c r="AS1550" i="3"/>
  <c r="AT1550" i="3" s="1"/>
  <c r="AR1550" i="3"/>
  <c r="Y1546" i="3"/>
  <c r="AS1546" i="3"/>
  <c r="AT1546" i="3" s="1"/>
  <c r="AR1546" i="3"/>
  <c r="E18" i="2"/>
  <c r="G18" i="2"/>
  <c r="D17" i="2"/>
  <c r="E16" i="2"/>
  <c r="H14" i="2"/>
  <c r="G13" i="2"/>
  <c r="F13" i="2"/>
  <c r="K13" i="6"/>
  <c r="C24" i="2" s="1"/>
  <c r="AC13" i="6"/>
  <c r="AD13" i="6"/>
  <c r="AE13" i="6"/>
  <c r="AF13" i="6"/>
  <c r="AG13" i="6"/>
  <c r="AH13" i="6"/>
  <c r="AE1528" i="3"/>
  <c r="Y1528" i="3"/>
  <c r="Z1528" i="3"/>
  <c r="AS1528" i="3"/>
  <c r="AT1528" i="3" s="1"/>
  <c r="AR1528" i="3"/>
  <c r="AA1527" i="3"/>
  <c r="Y1512" i="3"/>
  <c r="Z1512" i="3"/>
  <c r="AS1512" i="3"/>
  <c r="AT1512" i="3" s="1"/>
  <c r="AR1512" i="3"/>
  <c r="Y1500" i="3"/>
  <c r="AS1500" i="3"/>
  <c r="AT1500" i="3" s="1"/>
  <c r="AR1500" i="3"/>
  <c r="Y1484" i="3"/>
  <c r="AS1484" i="3"/>
  <c r="AT1484" i="3" s="1"/>
  <c r="AR1484" i="3"/>
  <c r="Y1468" i="3"/>
  <c r="AS1468" i="3"/>
  <c r="AT1468" i="3" s="1"/>
  <c r="AR1468" i="3"/>
  <c r="Y1461" i="3"/>
  <c r="Z1461" i="3"/>
  <c r="AS1461" i="3"/>
  <c r="AT1461" i="3" s="1"/>
  <c r="AR1461" i="3"/>
  <c r="Y1448" i="3"/>
  <c r="AS1448" i="3"/>
  <c r="AT1448" i="3" s="1"/>
  <c r="AR1448" i="3"/>
  <c r="Y1447" i="3"/>
  <c r="AS1447" i="3"/>
  <c r="AT1447" i="3" s="1"/>
  <c r="AR1447" i="3"/>
  <c r="AS1446" i="3"/>
  <c r="AT1446" i="3" s="1"/>
  <c r="AR1446" i="3"/>
  <c r="Y1446" i="3"/>
  <c r="Z1446" i="3"/>
  <c r="Y1441" i="3"/>
  <c r="AS1441" i="3"/>
  <c r="AT1441" i="3" s="1"/>
  <c r="AR1441" i="3"/>
  <c r="Y1434" i="3"/>
  <c r="AS1434" i="3"/>
  <c r="AT1434" i="3" s="1"/>
  <c r="AR1434" i="3"/>
  <c r="Y1433" i="3"/>
  <c r="AS1433" i="3"/>
  <c r="AT1433" i="3" s="1"/>
  <c r="AR1433" i="3"/>
  <c r="Y1427" i="3"/>
  <c r="Z1427" i="3"/>
  <c r="AS1427" i="3"/>
  <c r="AT1427" i="3" s="1"/>
  <c r="AR1427" i="3"/>
  <c r="Y1420" i="3"/>
  <c r="AS1420" i="3"/>
  <c r="AT1420" i="3" s="1"/>
  <c r="AR1420" i="3"/>
  <c r="Y1419" i="3"/>
  <c r="AS1419" i="3"/>
  <c r="AT1419" i="3" s="1"/>
  <c r="AR1419" i="3"/>
  <c r="F11" i="7"/>
  <c r="M11" i="7"/>
  <c r="AE1415" i="3"/>
  <c r="Y1415" i="3"/>
  <c r="AS1415" i="3"/>
  <c r="AT1415" i="3" s="1"/>
  <c r="AR1415" i="3"/>
  <c r="Y1414" i="3"/>
  <c r="Z1414" i="3"/>
  <c r="AS1414" i="3"/>
  <c r="AT1414" i="3" s="1"/>
  <c r="AR1414" i="3"/>
  <c r="Y1413" i="3"/>
  <c r="Z1413" i="3"/>
  <c r="AS1413" i="3"/>
  <c r="AT1413" i="3" s="1"/>
  <c r="AR1413" i="3"/>
  <c r="Y1406" i="3"/>
  <c r="AS1406" i="3"/>
  <c r="AT1406" i="3" s="1"/>
  <c r="AR1406" i="3"/>
  <c r="F24" i="7"/>
  <c r="M24" i="7"/>
  <c r="AE1405" i="3"/>
  <c r="Y1405" i="3"/>
  <c r="AS1405" i="3"/>
  <c r="AT1405" i="3" s="1"/>
  <c r="AR1405" i="3"/>
  <c r="AS1393" i="3"/>
  <c r="AT1393" i="3" s="1"/>
  <c r="AR1393" i="3"/>
  <c r="Y1393" i="3"/>
  <c r="Z1393" i="3"/>
  <c r="F23" i="7"/>
  <c r="M23" i="7"/>
  <c r="AE1392" i="3"/>
  <c r="Y1392" i="3"/>
  <c r="AS1392" i="3"/>
  <c r="AT1392" i="3" s="1"/>
  <c r="AR1392" i="3"/>
  <c r="F25" i="7"/>
  <c r="M25" i="7"/>
  <c r="AE1390" i="3"/>
  <c r="AS1390" i="3"/>
  <c r="AT1390" i="3" s="1"/>
  <c r="AR1390" i="3"/>
  <c r="Y1390" i="3"/>
  <c r="Z1390" i="3"/>
  <c r="Y1386" i="3"/>
  <c r="AS1386" i="3"/>
  <c r="AT1386" i="3" s="1"/>
  <c r="AR1386" i="3"/>
  <c r="Y1385" i="3"/>
  <c r="AS1385" i="3"/>
  <c r="AT1385" i="3" s="1"/>
  <c r="AR1385" i="3"/>
  <c r="Y1384" i="3"/>
  <c r="AS1384" i="3"/>
  <c r="AT1384" i="3" s="1"/>
  <c r="AR1384" i="3"/>
  <c r="AS1381" i="3"/>
  <c r="AT1381" i="3" s="1"/>
  <c r="AR1381" i="3"/>
  <c r="Y1381" i="3"/>
  <c r="Z1381" i="3"/>
  <c r="Y1379" i="3"/>
  <c r="Z1379" i="3"/>
  <c r="AS1379" i="3"/>
  <c r="AT1379" i="3" s="1"/>
  <c r="AR1379" i="3"/>
  <c r="F17" i="7"/>
  <c r="M17" i="7"/>
  <c r="AE1375" i="3"/>
  <c r="AS1375" i="3"/>
  <c r="AT1375" i="3" s="1"/>
  <c r="AR1375" i="3"/>
  <c r="Y1375" i="3"/>
  <c r="Y1372" i="3"/>
  <c r="AS1372" i="3"/>
  <c r="AT1372" i="3" s="1"/>
  <c r="AR1372" i="3"/>
  <c r="Y1370" i="3"/>
  <c r="AS1370" i="3"/>
  <c r="AT1370" i="3" s="1"/>
  <c r="AR1370" i="3"/>
  <c r="F16" i="7"/>
  <c r="AE1367" i="3"/>
  <c r="Y1367" i="3"/>
  <c r="Z1367" i="3"/>
  <c r="AS1367" i="3"/>
  <c r="AT1367" i="3" s="1"/>
  <c r="AR1367" i="3"/>
  <c r="C71" i="7"/>
  <c r="E16" i="7"/>
  <c r="Y1365" i="3"/>
  <c r="Z1365" i="3"/>
  <c r="AS1365" i="3"/>
  <c r="AT1365" i="3" s="1"/>
  <c r="AR1365" i="3"/>
  <c r="AS1358" i="3"/>
  <c r="AT1358" i="3" s="1"/>
  <c r="AR1358" i="3"/>
  <c r="Y1358" i="3"/>
  <c r="AS1356" i="3"/>
  <c r="AT1356" i="3" s="1"/>
  <c r="AR1356" i="3"/>
  <c r="Y1356" i="3"/>
  <c r="F9" i="7"/>
  <c r="M9" i="7"/>
  <c r="AE1355" i="3"/>
  <c r="Y1355" i="3"/>
  <c r="Z1355" i="3"/>
  <c r="AS1355" i="3"/>
  <c r="AT1355" i="3" s="1"/>
  <c r="AR1355" i="3"/>
  <c r="F26" i="7"/>
  <c r="M26" i="7"/>
  <c r="AE1351" i="3"/>
  <c r="Y1351" i="3"/>
  <c r="Z1351" i="3"/>
  <c r="AS1351" i="3"/>
  <c r="AT1351" i="3" s="1"/>
  <c r="AR1351" i="3"/>
  <c r="C72" i="7"/>
  <c r="X13" i="6"/>
  <c r="C37" i="2" s="1"/>
  <c r="E26" i="7"/>
  <c r="M13" i="7"/>
  <c r="F13" i="7"/>
  <c r="AE1344" i="3"/>
  <c r="Y1344" i="3"/>
  <c r="AS1344" i="3"/>
  <c r="AT1344" i="3" s="1"/>
  <c r="AR1344" i="3"/>
  <c r="F18" i="7"/>
  <c r="M18" i="7"/>
  <c r="AE1343" i="3"/>
  <c r="Y1343" i="3"/>
  <c r="Z1343" i="3"/>
  <c r="AS1343" i="3"/>
  <c r="AT1343" i="3" s="1"/>
  <c r="AR1343" i="3"/>
  <c r="F14" i="7"/>
  <c r="M14" i="7"/>
  <c r="AE1342" i="3"/>
  <c r="Y1342" i="3"/>
  <c r="C73" i="7"/>
  <c r="N13" i="6"/>
  <c r="C36" i="2" s="1"/>
  <c r="E14" i="7"/>
  <c r="E5" i="7" s="1"/>
  <c r="AS1342" i="3"/>
  <c r="AT1342" i="3" s="1"/>
  <c r="AR1342" i="3"/>
  <c r="AA1336" i="3"/>
  <c r="AA1334" i="3"/>
  <c r="AA1333" i="3"/>
  <c r="AA1332" i="3"/>
  <c r="AA1331" i="3"/>
  <c r="Y1330" i="3"/>
  <c r="Y1329" i="3"/>
  <c r="AS1329" i="3"/>
  <c r="AT1329" i="3" s="1"/>
  <c r="AR1329" i="3"/>
  <c r="AC12" i="6"/>
  <c r="AE1328" i="3"/>
  <c r="Y1328" i="3"/>
  <c r="AA1327" i="3"/>
  <c r="AA1326" i="3"/>
  <c r="AA1325" i="3"/>
  <c r="Y1322" i="3"/>
  <c r="AS1322" i="3"/>
  <c r="AT1322" i="3" s="1"/>
  <c r="AR1322" i="3"/>
  <c r="Y1316" i="3"/>
  <c r="AS1316" i="3"/>
  <c r="AT1316" i="3" s="1"/>
  <c r="AR1316" i="3"/>
  <c r="Y1315" i="3"/>
  <c r="AS1315" i="3"/>
  <c r="AT1315" i="3" s="1"/>
  <c r="AR1315" i="3"/>
  <c r="Y1314" i="3"/>
  <c r="AS1314" i="3"/>
  <c r="AT1314" i="3" s="1"/>
  <c r="AR1314" i="3"/>
  <c r="Y1309" i="3"/>
  <c r="Z1309" i="3"/>
  <c r="AS1309" i="3"/>
  <c r="AT1309" i="3" s="1"/>
  <c r="AR1309" i="3"/>
  <c r="Y1308" i="3"/>
  <c r="AS1308" i="3"/>
  <c r="AT1308" i="3" s="1"/>
  <c r="AR1308" i="3"/>
  <c r="AS1302" i="3"/>
  <c r="AT1302" i="3" s="1"/>
  <c r="AR1302" i="3"/>
  <c r="Y1302" i="3"/>
  <c r="AS1301" i="3"/>
  <c r="AT1301" i="3" s="1"/>
  <c r="AR1301" i="3"/>
  <c r="Y1301" i="3"/>
  <c r="AS1300" i="3"/>
  <c r="AT1300" i="3" s="1"/>
  <c r="AR1300" i="3"/>
  <c r="Y1300" i="3"/>
  <c r="AA1295" i="3"/>
  <c r="AA1294" i="3"/>
  <c r="AB1294" i="3" s="1"/>
  <c r="AA1293" i="3"/>
  <c r="AB1293" i="3" s="1"/>
  <c r="AC1293" i="3" s="1"/>
  <c r="AA1292" i="3"/>
  <c r="AB1292" i="3" s="1"/>
  <c r="AA1291" i="3"/>
  <c r="Y1287" i="3"/>
  <c r="AR1287" i="3"/>
  <c r="AS1287" i="3"/>
  <c r="AT1287" i="3" s="1"/>
  <c r="Y1286" i="3"/>
  <c r="AR1286" i="3"/>
  <c r="AS1286" i="3"/>
  <c r="AT1286" i="3" s="1"/>
  <c r="AA1279" i="3"/>
  <c r="AB1279" i="3" s="1"/>
  <c r="AA1278" i="3"/>
  <c r="AB1278" i="3" s="1"/>
  <c r="AA1277" i="3"/>
  <c r="AB1277" i="3" s="1"/>
  <c r="AA1276" i="3"/>
  <c r="AA1275" i="3"/>
  <c r="AB1275" i="3" s="1"/>
  <c r="AA1273" i="3"/>
  <c r="AB1273" i="3" s="1"/>
  <c r="Y1272" i="3"/>
  <c r="AR1272" i="3"/>
  <c r="AS1272" i="3"/>
  <c r="AT1272" i="3" s="1"/>
  <c r="AA1271" i="3"/>
  <c r="AB1271" i="3" s="1"/>
  <c r="AA1269" i="3"/>
  <c r="AB1269" i="3" s="1"/>
  <c r="AA1268" i="3"/>
  <c r="AB1268" i="3" s="1"/>
  <c r="AC1268" i="3" s="1"/>
  <c r="AA1267" i="3"/>
  <c r="AB1267" i="3" s="1"/>
  <c r="AA1266" i="3"/>
  <c r="AB1266" i="3" s="1"/>
  <c r="AA1264" i="3"/>
  <c r="AB1264" i="3" s="1"/>
  <c r="AA1263" i="3"/>
  <c r="AB1263" i="3" s="1"/>
  <c r="AA1262" i="3"/>
  <c r="AA1260" i="3"/>
  <c r="AA1257" i="3"/>
  <c r="AB1257" i="3" s="1"/>
  <c r="AC1257" i="3" s="1"/>
  <c r="AA1254" i="3"/>
  <c r="AA1252" i="3"/>
  <c r="AS1248" i="3"/>
  <c r="AR1248" i="3"/>
  <c r="AT1248" i="3"/>
  <c r="Y1248" i="3"/>
  <c r="Z1248" i="3"/>
  <c r="AA1247" i="3"/>
  <c r="AB1247" i="3" s="1"/>
  <c r="AA1244" i="3"/>
  <c r="AB1244" i="3" s="1"/>
  <c r="AC1244" i="3" s="1"/>
  <c r="AA1243" i="3"/>
  <c r="Y1241" i="3"/>
  <c r="AR1241" i="3"/>
  <c r="AS1241" i="3"/>
  <c r="AT1241" i="3" s="1"/>
  <c r="AA1237" i="3"/>
  <c r="AB1237" i="3" s="1"/>
  <c r="AR1236" i="3"/>
  <c r="AS1236" i="3"/>
  <c r="AT1236" i="3" s="1"/>
  <c r="Y1236" i="3"/>
  <c r="Z1236" i="3"/>
  <c r="AR1234" i="3"/>
  <c r="AS1234" i="3"/>
  <c r="AT1234" i="3" s="1"/>
  <c r="Y1234" i="3"/>
  <c r="Z1234" i="3"/>
  <c r="AA1233" i="3"/>
  <c r="AA1231" i="3"/>
  <c r="AB1231" i="3" s="1"/>
  <c r="AA1230" i="3"/>
  <c r="AB1230" i="3" s="1"/>
  <c r="AC1230" i="3" s="1"/>
  <c r="Y1229" i="3"/>
  <c r="Z1229" i="3"/>
  <c r="AS1229" i="3"/>
  <c r="AT1229" i="3" s="1"/>
  <c r="AR1229" i="3"/>
  <c r="AA1226" i="3"/>
  <c r="AB1226" i="3" s="1"/>
  <c r="AC1226" i="3" s="1"/>
  <c r="AA1225" i="3"/>
  <c r="AA1224" i="3"/>
  <c r="AB1224" i="3" s="1"/>
  <c r="AA1223" i="3"/>
  <c r="AB1223" i="3" s="1"/>
  <c r="AA1222" i="3"/>
  <c r="AB1222" i="3" s="1"/>
  <c r="AA1221" i="3"/>
  <c r="AB1221" i="3" s="1"/>
  <c r="AC1221" i="3" s="1"/>
  <c r="AA1220" i="3"/>
  <c r="AB1220" i="3" s="1"/>
  <c r="AC1220" i="3" s="1"/>
  <c r="AA1218" i="3"/>
  <c r="AB1218" i="3" s="1"/>
  <c r="AC1218" i="3" s="1"/>
  <c r="AA1217" i="3"/>
  <c r="AB1217" i="3" s="1"/>
  <c r="Y1213" i="3"/>
  <c r="AR1213" i="3"/>
  <c r="AS1213" i="3"/>
  <c r="AT1213" i="3" s="1"/>
  <c r="AA1212" i="3"/>
  <c r="AB1212" i="3" s="1"/>
  <c r="AA1211" i="3"/>
  <c r="AA1210" i="3"/>
  <c r="AB1210" i="3" s="1"/>
  <c r="AC1210" i="3" s="1"/>
  <c r="AA1208" i="3"/>
  <c r="AA1201" i="3"/>
  <c r="AB1201" i="3" s="1"/>
  <c r="Y1199" i="3"/>
  <c r="AR1199" i="3"/>
  <c r="AS1199" i="3"/>
  <c r="AT1199" i="3" s="1"/>
  <c r="AA1198" i="3"/>
  <c r="AB1198" i="3" s="1"/>
  <c r="AR1193" i="3"/>
  <c r="AS1193" i="3"/>
  <c r="AT1193" i="3" s="1"/>
  <c r="Y1193" i="3"/>
  <c r="AA1192" i="3"/>
  <c r="AA1191" i="3"/>
  <c r="AB1191" i="3" s="1"/>
  <c r="AA1190" i="3"/>
  <c r="AB1190" i="3" s="1"/>
  <c r="AA1188" i="3"/>
  <c r="AA1187" i="3"/>
  <c r="AR1185" i="3"/>
  <c r="AS1185" i="3"/>
  <c r="AT1185" i="3" s="1"/>
  <c r="Y1185" i="3"/>
  <c r="AA1183" i="3"/>
  <c r="AR1181" i="3"/>
  <c r="AS1181" i="3"/>
  <c r="AT1181" i="3" s="1"/>
  <c r="Y1181" i="3"/>
  <c r="AA1180" i="3"/>
  <c r="AA1179" i="3"/>
  <c r="AA1177" i="3"/>
  <c r="AB1177" i="3" s="1"/>
  <c r="AC1177" i="3" s="1"/>
  <c r="AA1174" i="3"/>
  <c r="AB1174" i="3" s="1"/>
  <c r="AA1172" i="3"/>
  <c r="AB1172" i="3" s="1"/>
  <c r="AC1172" i="3" s="1"/>
  <c r="AA1171" i="3"/>
  <c r="AB1171" i="3" s="1"/>
  <c r="AC1171" i="3" s="1"/>
  <c r="AA1170" i="3"/>
  <c r="AB1170" i="3" s="1"/>
  <c r="AA1169" i="3"/>
  <c r="AA1168" i="3"/>
  <c r="AB1168" i="3" s="1"/>
  <c r="Y1167" i="3"/>
  <c r="AS1167" i="3"/>
  <c r="AT1167" i="3" s="1"/>
  <c r="AR1167" i="3"/>
  <c r="AA1166" i="3"/>
  <c r="AB1166" i="3" s="1"/>
  <c r="AA1165" i="3"/>
  <c r="AB1165" i="3" s="1"/>
  <c r="AA1163" i="3"/>
  <c r="AB1163" i="3" s="1"/>
  <c r="AA1162" i="3"/>
  <c r="AB1162" i="3" s="1"/>
  <c r="AA1161" i="3"/>
  <c r="AB1161" i="3" s="1"/>
  <c r="AC1161" i="3" s="1"/>
  <c r="AA1160" i="3"/>
  <c r="AB1160" i="3" s="1"/>
  <c r="AR1159" i="3"/>
  <c r="AS1159" i="3"/>
  <c r="AT1159" i="3" s="1"/>
  <c r="Y1159" i="3"/>
  <c r="AA1158" i="3"/>
  <c r="AB1158" i="3" s="1"/>
  <c r="AA1157" i="3"/>
  <c r="AB1157" i="3" s="1"/>
  <c r="AC1157" i="3" s="1"/>
  <c r="AA1156" i="3"/>
  <c r="AA1154" i="3"/>
  <c r="AB1154" i="3" s="1"/>
  <c r="AC1154" i="3" s="1"/>
  <c r="AA1151" i="3"/>
  <c r="AB1151" i="3" s="1"/>
  <c r="AC1151" i="3" s="1"/>
  <c r="AA1148" i="3"/>
  <c r="AB1148" i="3" s="1"/>
  <c r="AC1148" i="3" s="1"/>
  <c r="AA1144" i="3"/>
  <c r="AA1143" i="3"/>
  <c r="AB1143" i="3" s="1"/>
  <c r="AC1143" i="3" s="1"/>
  <c r="AA1142" i="3"/>
  <c r="AB1142" i="3" s="1"/>
  <c r="AA1140" i="3"/>
  <c r="AB1140" i="3" s="1"/>
  <c r="Y1139" i="3"/>
  <c r="AS1139" i="3"/>
  <c r="AT1139" i="3" s="1"/>
  <c r="AR1139" i="3"/>
  <c r="AA1138" i="3"/>
  <c r="AB1138" i="3" s="1"/>
  <c r="AA1137" i="3"/>
  <c r="AB1137" i="3" s="1"/>
  <c r="AC1137" i="3" s="1"/>
  <c r="AA1136" i="3"/>
  <c r="AB1136" i="3" s="1"/>
  <c r="AA1134" i="3"/>
  <c r="AA1132" i="3"/>
  <c r="Y1131" i="3"/>
  <c r="AS1131" i="3"/>
  <c r="AT1131" i="3" s="1"/>
  <c r="AR1131" i="3"/>
  <c r="Y1130" i="3"/>
  <c r="Z1130" i="3"/>
  <c r="AS1130" i="3"/>
  <c r="AT1130" i="3" s="1"/>
  <c r="AR1130" i="3"/>
  <c r="AA1129" i="3"/>
  <c r="AA1128" i="3"/>
  <c r="AA1127" i="3"/>
  <c r="AB1127" i="3" s="1"/>
  <c r="AC1127" i="3" s="1"/>
  <c r="AA1126" i="3"/>
  <c r="Y1125" i="3"/>
  <c r="AS1125" i="3"/>
  <c r="AT1125" i="3" s="1"/>
  <c r="Z1125" i="3" s="1"/>
  <c r="AR1125" i="3"/>
  <c r="AA1123" i="3"/>
  <c r="AA1122" i="3"/>
  <c r="AB1122" i="3" s="1"/>
  <c r="AR1120" i="3"/>
  <c r="AS1120" i="3"/>
  <c r="AT1120" i="3" s="1"/>
  <c r="Y1120" i="3"/>
  <c r="Z1120" i="3"/>
  <c r="AA1119" i="3"/>
  <c r="AB1119" i="3" s="1"/>
  <c r="AC1119" i="3" s="1"/>
  <c r="AA1118" i="3"/>
  <c r="AB1118" i="3" s="1"/>
  <c r="AC1118" i="3" s="1"/>
  <c r="AA1116" i="3"/>
  <c r="AB1116" i="3" s="1"/>
  <c r="AA1115" i="3"/>
  <c r="AB1115" i="3" s="1"/>
  <c r="AC1115" i="3" s="1"/>
  <c r="AA1114" i="3"/>
  <c r="AA1113" i="3"/>
  <c r="AB1113" i="3" s="1"/>
  <c r="AC1113" i="3" s="1"/>
  <c r="AA1109" i="3"/>
  <c r="AB1109" i="3" s="1"/>
  <c r="AC1109" i="3" s="1"/>
  <c r="AA1108" i="3"/>
  <c r="AB1108" i="3" s="1"/>
  <c r="Y1107" i="3"/>
  <c r="Z1107" i="3"/>
  <c r="AS1107" i="3"/>
  <c r="AT1107" i="3" s="1"/>
  <c r="AR1107" i="3"/>
  <c r="Y1105" i="3"/>
  <c r="AA1104" i="3"/>
  <c r="AB1104" i="3" s="1"/>
  <c r="AC1104" i="3" s="1"/>
  <c r="AA1103" i="3"/>
  <c r="AA1102" i="3"/>
  <c r="AB1102" i="3" s="1"/>
  <c r="AS1100" i="3"/>
  <c r="AT1100" i="3" s="1"/>
  <c r="AR1100" i="3"/>
  <c r="Y1100" i="3"/>
  <c r="AA1098" i="3"/>
  <c r="AB1098" i="3" s="1"/>
  <c r="AC1098" i="3" s="1"/>
  <c r="AA1096" i="3"/>
  <c r="AB1096" i="3" s="1"/>
  <c r="AA1095" i="3"/>
  <c r="AB1095" i="3" s="1"/>
  <c r="AC1095" i="3" s="1"/>
  <c r="Y1094" i="3"/>
  <c r="AS1094" i="3"/>
  <c r="AT1094" i="3" s="1"/>
  <c r="AR1094" i="3"/>
  <c r="AR1092" i="3"/>
  <c r="AS1092" i="3"/>
  <c r="AT1092" i="3" s="1"/>
  <c r="Y1092" i="3"/>
  <c r="AS1091" i="3"/>
  <c r="AT1091" i="3" s="1"/>
  <c r="AR1091" i="3"/>
  <c r="Y1091" i="3"/>
  <c r="AA1090" i="3"/>
  <c r="AB1090" i="3" s="1"/>
  <c r="AA1089" i="3"/>
  <c r="AB1089" i="3" s="1"/>
  <c r="AA1088" i="3"/>
  <c r="AB1088" i="3" s="1"/>
  <c r="AC1088" i="3" s="1"/>
  <c r="AA1087" i="3"/>
  <c r="AB1087" i="3" s="1"/>
  <c r="Y1086" i="3"/>
  <c r="AS1086" i="3"/>
  <c r="AT1086" i="3" s="1"/>
  <c r="AR1086" i="3"/>
  <c r="AA1085" i="3"/>
  <c r="AB1085" i="3" s="1"/>
  <c r="AC1085" i="3" s="1"/>
  <c r="AA1083" i="3"/>
  <c r="AB1083" i="3" s="1"/>
  <c r="AC1083" i="3" s="1"/>
  <c r="AA1082" i="3"/>
  <c r="AB1082" i="3" s="1"/>
  <c r="AC1082" i="3" s="1"/>
  <c r="AS1080" i="3"/>
  <c r="AT1080" i="3" s="1"/>
  <c r="AR1080" i="3"/>
  <c r="Y1080" i="3"/>
  <c r="AA1078" i="3"/>
  <c r="AB1078" i="3" s="1"/>
  <c r="AA1077" i="3"/>
  <c r="AA1075" i="3"/>
  <c r="AB1075" i="3" s="1"/>
  <c r="AC1075" i="3" s="1"/>
  <c r="AS1072" i="3"/>
  <c r="AT1072" i="3" s="1"/>
  <c r="AR1072" i="3"/>
  <c r="Y1072" i="3"/>
  <c r="AS1066" i="3"/>
  <c r="AT1066" i="3" s="1"/>
  <c r="AR1066" i="3"/>
  <c r="Y1066" i="3"/>
  <c r="AS1058" i="3"/>
  <c r="AT1058" i="3" s="1"/>
  <c r="AR1058" i="3"/>
  <c r="Y1058" i="3"/>
  <c r="Y1052" i="3"/>
  <c r="AS1052" i="3"/>
  <c r="AT1052" i="3" s="1"/>
  <c r="AR1052" i="3"/>
  <c r="AS1044" i="3"/>
  <c r="AT1044" i="3" s="1"/>
  <c r="AR1044" i="3"/>
  <c r="Y1044" i="3"/>
  <c r="AF12" i="6"/>
  <c r="AG12" i="6"/>
  <c r="AH12" i="6"/>
  <c r="K12" i="6"/>
  <c r="AA12" i="6"/>
  <c r="AD12" i="6"/>
  <c r="AE12" i="6"/>
  <c r="AE1038" i="3"/>
  <c r="AS1038" i="3"/>
  <c r="AT1038" i="3" s="1"/>
  <c r="AR1038" i="3"/>
  <c r="Y1038" i="3"/>
  <c r="AS1037" i="3"/>
  <c r="AT1037" i="3" s="1"/>
  <c r="AR1037" i="3"/>
  <c r="Y1037" i="3"/>
  <c r="Z1037" i="3"/>
  <c r="Y1033" i="3"/>
  <c r="Z1033" i="3"/>
  <c r="AS1033" i="3"/>
  <c r="AT1033" i="3" s="1"/>
  <c r="AR1033" i="3"/>
  <c r="AS1030" i="3"/>
  <c r="AT1030" i="3" s="1"/>
  <c r="AR1030" i="3"/>
  <c r="Y1030" i="3"/>
  <c r="AS1029" i="3"/>
  <c r="AT1029" i="3" s="1"/>
  <c r="AR1029" i="3"/>
  <c r="Y1029" i="3"/>
  <c r="AS1022" i="3"/>
  <c r="AT1022" i="3" s="1"/>
  <c r="AR1022" i="3"/>
  <c r="Y1022" i="3"/>
  <c r="AS1016" i="3"/>
  <c r="AT1016" i="3" s="1"/>
  <c r="AR1016" i="3"/>
  <c r="Y1016" i="3"/>
  <c r="Y1015" i="3"/>
  <c r="Z1015" i="3"/>
  <c r="AS1015" i="3"/>
  <c r="AT1015" i="3" s="1"/>
  <c r="AR1015" i="3"/>
  <c r="Y1014" i="3"/>
  <c r="Z1014" i="3"/>
  <c r="AS1014" i="3"/>
  <c r="AT1014" i="3" s="1"/>
  <c r="AR1014" i="3"/>
  <c r="AA1013" i="3"/>
  <c r="AA1012" i="3"/>
  <c r="AA1009" i="3"/>
  <c r="Y1003" i="3"/>
  <c r="Z1003" i="3"/>
  <c r="AS1003" i="3"/>
  <c r="AT1003" i="3" s="1"/>
  <c r="AR1003" i="3"/>
  <c r="Y1002" i="3"/>
  <c r="AS1002" i="3"/>
  <c r="AT1002" i="3" s="1"/>
  <c r="AR1002" i="3"/>
  <c r="Y1001" i="3"/>
  <c r="Z1001" i="3"/>
  <c r="Y1000" i="3"/>
  <c r="Z1000" i="3"/>
  <c r="AA999" i="3"/>
  <c r="AA996" i="3"/>
  <c r="AA995" i="3"/>
  <c r="Y988" i="3"/>
  <c r="AS988" i="3"/>
  <c r="AT988" i="3" s="1"/>
  <c r="AR988" i="3"/>
  <c r="Y987" i="3"/>
  <c r="Z987" i="3"/>
  <c r="AS987" i="3"/>
  <c r="AT987" i="3" s="1"/>
  <c r="AR987" i="3"/>
  <c r="Y985" i="3"/>
  <c r="Z985" i="3"/>
  <c r="AA981" i="3"/>
  <c r="Y974" i="3"/>
  <c r="AS974" i="3"/>
  <c r="AT974" i="3" s="1"/>
  <c r="AR974" i="3"/>
  <c r="Y973" i="3"/>
  <c r="Z973" i="3"/>
  <c r="AS973" i="3"/>
  <c r="AT973" i="3" s="1"/>
  <c r="AR973" i="3"/>
  <c r="AA968" i="3"/>
  <c r="AA967" i="3"/>
  <c r="Y965" i="3"/>
  <c r="AS965" i="3"/>
  <c r="AT965" i="3" s="1"/>
  <c r="AR965" i="3"/>
  <c r="Y956" i="3"/>
  <c r="Z956" i="3"/>
  <c r="AS956" i="3"/>
  <c r="AT956" i="3" s="1"/>
  <c r="AR956" i="3"/>
  <c r="AA954" i="3"/>
  <c r="AS952" i="3"/>
  <c r="AT952" i="3" s="1"/>
  <c r="AR952" i="3"/>
  <c r="Y952" i="3"/>
  <c r="AS951" i="3"/>
  <c r="AT951" i="3" s="1"/>
  <c r="AR951" i="3"/>
  <c r="Y951" i="3"/>
  <c r="Z951" i="3"/>
  <c r="AA949" i="3"/>
  <c r="Y942" i="3"/>
  <c r="Z942" i="3"/>
  <c r="Y938" i="3"/>
  <c r="AS938" i="3"/>
  <c r="AT938" i="3" s="1"/>
  <c r="AR938" i="3"/>
  <c r="Y937" i="3"/>
  <c r="Z937" i="3"/>
  <c r="AS937" i="3"/>
  <c r="AT937" i="3" s="1"/>
  <c r="AR937" i="3"/>
  <c r="AS928" i="3"/>
  <c r="AT928" i="3" s="1"/>
  <c r="AR928" i="3"/>
  <c r="Y928" i="3"/>
  <c r="Y924" i="3"/>
  <c r="Z924" i="3"/>
  <c r="AA923" i="3"/>
  <c r="AA922" i="3"/>
  <c r="AA921" i="3"/>
  <c r="AA920" i="3"/>
  <c r="AA919" i="3"/>
  <c r="Y914" i="3"/>
  <c r="Z914" i="3"/>
  <c r="AS914" i="3"/>
  <c r="AT914" i="3" s="1"/>
  <c r="AR914" i="3"/>
  <c r="Y913" i="3"/>
  <c r="Z913" i="3"/>
  <c r="AS913" i="3"/>
  <c r="AT913" i="3" s="1"/>
  <c r="AR913" i="3"/>
  <c r="Y909" i="3"/>
  <c r="AS909" i="3"/>
  <c r="AT909" i="3" s="1"/>
  <c r="AR909" i="3"/>
  <c r="AA907" i="3"/>
  <c r="Y906" i="3"/>
  <c r="Z906" i="3"/>
  <c r="Y905" i="3"/>
  <c r="Z905" i="3"/>
  <c r="AA904" i="3"/>
  <c r="AA903" i="3"/>
  <c r="AA902" i="3"/>
  <c r="AA901" i="3"/>
  <c r="AA896" i="3"/>
  <c r="Y895" i="3"/>
  <c r="Z895" i="3"/>
  <c r="Y894" i="3"/>
  <c r="Z894" i="3"/>
  <c r="AA893" i="3"/>
  <c r="Y892" i="3"/>
  <c r="Z892" i="3"/>
  <c r="Y891" i="3"/>
  <c r="Z891" i="3"/>
  <c r="AA890" i="3"/>
  <c r="AS885" i="3"/>
  <c r="AT885" i="3" s="1"/>
  <c r="AR885" i="3"/>
  <c r="Y885" i="3"/>
  <c r="Z885" i="3"/>
  <c r="AS880" i="3"/>
  <c r="AT880" i="3" s="1"/>
  <c r="AR880" i="3"/>
  <c r="Y880" i="3"/>
  <c r="AS879" i="3"/>
  <c r="AT879" i="3" s="1"/>
  <c r="AR879" i="3"/>
  <c r="Y879" i="3"/>
  <c r="Y877" i="3"/>
  <c r="Z877" i="3"/>
  <c r="AS877" i="3"/>
  <c r="AT877" i="3" s="1"/>
  <c r="AR877" i="3"/>
  <c r="Y876" i="3"/>
  <c r="AS876" i="3"/>
  <c r="AT876" i="3" s="1"/>
  <c r="AR876" i="3"/>
  <c r="Y870" i="3"/>
  <c r="Z870" i="3"/>
  <c r="AS870" i="3"/>
  <c r="AT870" i="3" s="1"/>
  <c r="AR870" i="3"/>
  <c r="Y867" i="3"/>
  <c r="Z867" i="3"/>
  <c r="AS867" i="3"/>
  <c r="AT867" i="3" s="1"/>
  <c r="AR867" i="3"/>
  <c r="AS865" i="3"/>
  <c r="AT865" i="3" s="1"/>
  <c r="AR865" i="3"/>
  <c r="Y865" i="3"/>
  <c r="Y864" i="3"/>
  <c r="AS864" i="3"/>
  <c r="AT864" i="3" s="1"/>
  <c r="AR864" i="3"/>
  <c r="Y862" i="3"/>
  <c r="Z862" i="3"/>
  <c r="AS862" i="3"/>
  <c r="AT862" i="3" s="1"/>
  <c r="AR862" i="3"/>
  <c r="AS855" i="3"/>
  <c r="AT855" i="3" s="1"/>
  <c r="AR855" i="3"/>
  <c r="Y855" i="3"/>
  <c r="Z855" i="3"/>
  <c r="AS852" i="3"/>
  <c r="AR852" i="3"/>
  <c r="Y852" i="3"/>
  <c r="Z852" i="3"/>
  <c r="Y850" i="3"/>
  <c r="AS850" i="3"/>
  <c r="AT850" i="3" s="1"/>
  <c r="AR850" i="3"/>
  <c r="AS849" i="3"/>
  <c r="AT849" i="3" s="1"/>
  <c r="AR849" i="3"/>
  <c r="Y849" i="3"/>
  <c r="Z849" i="3"/>
  <c r="AS847" i="3"/>
  <c r="AT847" i="3" s="1"/>
  <c r="AR847" i="3"/>
  <c r="Y847" i="3"/>
  <c r="Z847" i="3"/>
  <c r="Y835" i="3"/>
  <c r="AS835" i="3"/>
  <c r="AT835" i="3" s="1"/>
  <c r="AR835" i="3"/>
  <c r="Y834" i="3"/>
  <c r="Z834" i="3"/>
  <c r="AS834" i="3"/>
  <c r="AT834" i="3" s="1"/>
  <c r="AR834" i="3"/>
  <c r="AS833" i="3"/>
  <c r="AT833" i="3" s="1"/>
  <c r="AR833" i="3"/>
  <c r="Y833" i="3"/>
  <c r="AS832" i="3"/>
  <c r="AT832" i="3" s="1"/>
  <c r="AR832" i="3"/>
  <c r="Y832" i="3"/>
  <c r="Z832" i="3"/>
  <c r="Y826" i="3"/>
  <c r="Z826" i="3"/>
  <c r="AS826" i="3"/>
  <c r="AT826" i="3" s="1"/>
  <c r="AR826" i="3"/>
  <c r="Y820" i="3"/>
  <c r="AS820" i="3"/>
  <c r="AT820" i="3" s="1"/>
  <c r="AR820" i="3"/>
  <c r="AS819" i="3"/>
  <c r="AT819" i="3" s="1"/>
  <c r="AR819" i="3"/>
  <c r="Y819" i="3"/>
  <c r="Z819" i="3"/>
  <c r="Y817" i="3"/>
  <c r="AS817" i="3"/>
  <c r="AT817" i="3" s="1"/>
  <c r="AR817" i="3"/>
  <c r="Y815" i="3"/>
  <c r="AS815" i="3"/>
  <c r="AT815" i="3" s="1"/>
  <c r="AR815" i="3"/>
  <c r="Y812" i="3"/>
  <c r="AS812" i="3"/>
  <c r="AT812" i="3" s="1"/>
  <c r="AR812" i="3"/>
  <c r="AS803" i="3"/>
  <c r="AT803" i="3" s="1"/>
  <c r="AR803" i="3"/>
  <c r="Y803" i="3"/>
  <c r="Z803" i="3"/>
  <c r="AS801" i="3"/>
  <c r="AT801" i="3" s="1"/>
  <c r="AR801" i="3"/>
  <c r="Y801" i="3"/>
  <c r="AS797" i="3"/>
  <c r="AT797" i="3" s="1"/>
  <c r="AR797" i="3"/>
  <c r="Y797" i="3"/>
  <c r="Y794" i="3"/>
  <c r="AS794" i="3"/>
  <c r="AT794" i="3" s="1"/>
  <c r="AR794" i="3"/>
  <c r="Y788" i="3"/>
  <c r="Z788" i="3"/>
  <c r="AS788" i="3"/>
  <c r="AT788" i="3" s="1"/>
  <c r="AR788" i="3"/>
  <c r="Y786" i="3"/>
  <c r="AS786" i="3"/>
  <c r="AT786" i="3" s="1"/>
  <c r="AR786" i="3"/>
  <c r="Y778" i="3"/>
  <c r="AS778" i="3"/>
  <c r="AT778" i="3" s="1"/>
  <c r="AR778" i="3"/>
  <c r="Y771" i="3"/>
  <c r="AS771" i="3"/>
  <c r="AT771" i="3" s="1"/>
  <c r="AR771" i="3"/>
  <c r="Y767" i="3"/>
  <c r="AS767" i="3"/>
  <c r="AT767" i="3" s="1"/>
  <c r="AR767" i="3"/>
  <c r="Y756" i="3"/>
  <c r="AS756" i="3"/>
  <c r="AT756" i="3" s="1"/>
  <c r="AR756" i="3"/>
  <c r="Y753" i="3"/>
  <c r="AS753" i="3"/>
  <c r="AT753" i="3" s="1"/>
  <c r="AR753" i="3"/>
  <c r="Y740" i="3"/>
  <c r="Z740" i="3"/>
  <c r="AS740" i="3"/>
  <c r="AT740" i="3" s="1"/>
  <c r="AR740" i="3"/>
  <c r="Y738" i="3"/>
  <c r="Z738" i="3"/>
  <c r="AS738" i="3"/>
  <c r="AT738" i="3" s="1"/>
  <c r="AR738" i="3"/>
  <c r="Y725" i="3"/>
  <c r="Z725" i="3"/>
  <c r="AS725" i="3"/>
  <c r="AT725" i="3" s="1"/>
  <c r="AR725" i="3"/>
  <c r="AS723" i="3"/>
  <c r="AT723" i="3" s="1"/>
  <c r="AR723" i="3"/>
  <c r="Y723" i="3"/>
  <c r="Z723" i="3"/>
  <c r="AS722" i="3"/>
  <c r="AT722" i="3" s="1"/>
  <c r="AR722" i="3"/>
  <c r="Y722" i="3"/>
  <c r="Z722" i="3"/>
  <c r="AS710" i="3"/>
  <c r="AT710" i="3" s="1"/>
  <c r="AR710" i="3"/>
  <c r="Y710" i="3"/>
  <c r="Z710" i="3"/>
  <c r="AH11" i="6"/>
  <c r="AD11" i="6"/>
  <c r="AE11" i="6"/>
  <c r="AA11" i="6"/>
  <c r="K11" i="6"/>
  <c r="AG11" i="6"/>
  <c r="AF11" i="6"/>
  <c r="AC11" i="6"/>
  <c r="AE708" i="3"/>
  <c r="L11" i="6" s="1"/>
  <c r="Y708" i="3"/>
  <c r="Z708" i="3"/>
  <c r="AS708" i="3"/>
  <c r="AT708" i="3" s="1"/>
  <c r="AR708" i="3"/>
  <c r="Y707" i="3"/>
  <c r="AS707" i="3"/>
  <c r="AT707" i="3" s="1"/>
  <c r="AR707" i="3"/>
  <c r="AS699" i="3"/>
  <c r="AT699" i="3" s="1"/>
  <c r="AR699" i="3"/>
  <c r="Y699" i="3"/>
  <c r="Y695" i="3"/>
  <c r="Z695" i="3"/>
  <c r="AS695" i="3"/>
  <c r="AT695" i="3" s="1"/>
  <c r="AR695" i="3"/>
  <c r="AS694" i="3"/>
  <c r="AT694" i="3" s="1"/>
  <c r="AR694" i="3"/>
  <c r="Y694" i="3"/>
  <c r="Y693" i="3"/>
  <c r="Z693" i="3"/>
  <c r="AS693" i="3"/>
  <c r="AT693" i="3" s="1"/>
  <c r="AR693" i="3"/>
  <c r="Y692" i="3"/>
  <c r="AS692" i="3"/>
  <c r="AT692" i="3" s="1"/>
  <c r="AR692" i="3"/>
  <c r="Y691" i="3"/>
  <c r="AS691" i="3"/>
  <c r="AT691" i="3" s="1"/>
  <c r="AR691" i="3"/>
  <c r="AS690" i="3"/>
  <c r="AT690" i="3" s="1"/>
  <c r="AR690" i="3"/>
  <c r="Y690" i="3"/>
  <c r="Y688" i="3"/>
  <c r="AS688" i="3"/>
  <c r="AT688" i="3" s="1"/>
  <c r="AR688" i="3"/>
  <c r="AS687" i="3"/>
  <c r="AT687" i="3" s="1"/>
  <c r="AR687" i="3"/>
  <c r="Y687" i="3"/>
  <c r="AC10" i="6"/>
  <c r="AA10" i="6"/>
  <c r="AE10" i="6"/>
  <c r="AG10" i="6"/>
  <c r="K10" i="6"/>
  <c r="AE685" i="3"/>
  <c r="Y685" i="3"/>
  <c r="AS685" i="3"/>
  <c r="AT685" i="3" s="1"/>
  <c r="AR685" i="3"/>
  <c r="AS683" i="3"/>
  <c r="AT683" i="3" s="1"/>
  <c r="AR683" i="3"/>
  <c r="Y683" i="3"/>
  <c r="Y682" i="3"/>
  <c r="AS682" i="3"/>
  <c r="AT682" i="3" s="1"/>
  <c r="AR682" i="3"/>
  <c r="Y681" i="3"/>
  <c r="AS681" i="3"/>
  <c r="AT681" i="3" s="1"/>
  <c r="AR681" i="3"/>
  <c r="Y680" i="3"/>
  <c r="Z680" i="3"/>
  <c r="AS680" i="3"/>
  <c r="AT680" i="3" s="1"/>
  <c r="AR680" i="3"/>
  <c r="AS679" i="3"/>
  <c r="AT679" i="3" s="1"/>
  <c r="AR679" i="3"/>
  <c r="Y679" i="3"/>
  <c r="AS678" i="3"/>
  <c r="AT678" i="3" s="1"/>
  <c r="AR678" i="3"/>
  <c r="Y678" i="3"/>
  <c r="Y672" i="3"/>
  <c r="AS672" i="3"/>
  <c r="AT672" i="3" s="1"/>
  <c r="AR672" i="3"/>
  <c r="AA670" i="3"/>
  <c r="AB670" i="3" s="1"/>
  <c r="AA669" i="3"/>
  <c r="AA667" i="3"/>
  <c r="AA666" i="3"/>
  <c r="Y662" i="3"/>
  <c r="AS662" i="3"/>
  <c r="AT662" i="3" s="1"/>
  <c r="AR662" i="3"/>
  <c r="AA658" i="3"/>
  <c r="Y654" i="3"/>
  <c r="AS654" i="3"/>
  <c r="AT654" i="3" s="1"/>
  <c r="AR654" i="3"/>
  <c r="AA653" i="3"/>
  <c r="AB653" i="3" s="1"/>
  <c r="AA649" i="3"/>
  <c r="AB649" i="3" s="1"/>
  <c r="AC649" i="3" s="1"/>
  <c r="AA648" i="3"/>
  <c r="AB648" i="3" s="1"/>
  <c r="AR645" i="3"/>
  <c r="AS645" i="3"/>
  <c r="AT645" i="3" s="1"/>
  <c r="Y645" i="3"/>
  <c r="AR643" i="3"/>
  <c r="AS643" i="3"/>
  <c r="AT643" i="3" s="1"/>
  <c r="Y643" i="3"/>
  <c r="Y642" i="3"/>
  <c r="AS642" i="3"/>
  <c r="AT642" i="3" s="1"/>
  <c r="AR642" i="3"/>
  <c r="Y640" i="3"/>
  <c r="AR640" i="3"/>
  <c r="AS640" i="3"/>
  <c r="AT640" i="3" s="1"/>
  <c r="AR638" i="3"/>
  <c r="AS638" i="3"/>
  <c r="AT638" i="3" s="1"/>
  <c r="Y638" i="3"/>
  <c r="AA637" i="3"/>
  <c r="AB637" i="3" s="1"/>
  <c r="Y636" i="3"/>
  <c r="AS636" i="3"/>
  <c r="AT636" i="3" s="1"/>
  <c r="Z636" i="3" s="1"/>
  <c r="AR636" i="3"/>
  <c r="Y635" i="3"/>
  <c r="AR635" i="3"/>
  <c r="AS635" i="3"/>
  <c r="AT635" i="3" s="1"/>
  <c r="AR634" i="3"/>
  <c r="AS634" i="3"/>
  <c r="AT634" i="3" s="1"/>
  <c r="Y634" i="3"/>
  <c r="AR633" i="3"/>
  <c r="AS633" i="3"/>
  <c r="AT633" i="3" s="1"/>
  <c r="Y633" i="3"/>
  <c r="AA632" i="3"/>
  <c r="AB632" i="3" s="1"/>
  <c r="AC632" i="3" s="1"/>
  <c r="AA631" i="3"/>
  <c r="AA628" i="3"/>
  <c r="AS627" i="3"/>
  <c r="AT627" i="3" s="1"/>
  <c r="AR627" i="3"/>
  <c r="Y627" i="3"/>
  <c r="Y624" i="3"/>
  <c r="AS624" i="3"/>
  <c r="AT624" i="3" s="1"/>
  <c r="AR624" i="3"/>
  <c r="AA621" i="3"/>
  <c r="AB621" i="3" s="1"/>
  <c r="AA618" i="3"/>
  <c r="AB618" i="3" s="1"/>
  <c r="AA616" i="3"/>
  <c r="AA615" i="3"/>
  <c r="AA613" i="3"/>
  <c r="AS612" i="3"/>
  <c r="AT612" i="3" s="1"/>
  <c r="AR612" i="3"/>
  <c r="Y612" i="3"/>
  <c r="AA610" i="3"/>
  <c r="Y609" i="3"/>
  <c r="AS609" i="3"/>
  <c r="AT609" i="3" s="1"/>
  <c r="AR609" i="3"/>
  <c r="AA608" i="3"/>
  <c r="AB608" i="3" s="1"/>
  <c r="AA607" i="3"/>
  <c r="AB607" i="3" s="1"/>
  <c r="AA606" i="3"/>
  <c r="AA605" i="3"/>
  <c r="AA603" i="3"/>
  <c r="AB603" i="3" s="1"/>
  <c r="Y602" i="3"/>
  <c r="AS602" i="3"/>
  <c r="AT602" i="3" s="1"/>
  <c r="AR602" i="3"/>
  <c r="AA600" i="3"/>
  <c r="AA599" i="3"/>
  <c r="AR598" i="3"/>
  <c r="AS598" i="3"/>
  <c r="AT598" i="3" s="1"/>
  <c r="Y598" i="3"/>
  <c r="AS597" i="3"/>
  <c r="AT597" i="3" s="1"/>
  <c r="Z597" i="3" s="1"/>
  <c r="AR597" i="3"/>
  <c r="Y597" i="3"/>
  <c r="AA595" i="3"/>
  <c r="AA594" i="3"/>
  <c r="AA590" i="3"/>
  <c r="AB590" i="3" s="1"/>
  <c r="AC590" i="3" s="1"/>
  <c r="AA588" i="3"/>
  <c r="AA587" i="3"/>
  <c r="AB587" i="3" s="1"/>
  <c r="AA580" i="3"/>
  <c r="AA576" i="3"/>
  <c r="AB576" i="3" s="1"/>
  <c r="AA575" i="3"/>
  <c r="AA574" i="3"/>
  <c r="AA571" i="3"/>
  <c r="AA570" i="3"/>
  <c r="AA568" i="3"/>
  <c r="AR567" i="3"/>
  <c r="AS567" i="3"/>
  <c r="AT567" i="3" s="1"/>
  <c r="Y567" i="3"/>
  <c r="AA562" i="3"/>
  <c r="AA561" i="3"/>
  <c r="AA559" i="3"/>
  <c r="AA558" i="3"/>
  <c r="AA557" i="3"/>
  <c r="AA556" i="3"/>
  <c r="Y552" i="3"/>
  <c r="AS552" i="3"/>
  <c r="AT552" i="3" s="1"/>
  <c r="AR552" i="3"/>
  <c r="AA550" i="3"/>
  <c r="AA547" i="3"/>
  <c r="AB547" i="3" s="1"/>
  <c r="AA544" i="3"/>
  <c r="AB544" i="3" s="1"/>
  <c r="AC544" i="3" s="1"/>
  <c r="AA541" i="3"/>
  <c r="AB541" i="3" s="1"/>
  <c r="AA538" i="3"/>
  <c r="AB538" i="3" s="1"/>
  <c r="Y534" i="3"/>
  <c r="AS534" i="3"/>
  <c r="AT534" i="3" s="1"/>
  <c r="AR534" i="3"/>
  <c r="Y528" i="3"/>
  <c r="AS528" i="3"/>
  <c r="AT528" i="3" s="1"/>
  <c r="AR528" i="3"/>
  <c r="AS523" i="3"/>
  <c r="AT523" i="3" s="1"/>
  <c r="AR523" i="3"/>
  <c r="Y523" i="3"/>
  <c r="AS519" i="3"/>
  <c r="AT519" i="3" s="1"/>
  <c r="AR519" i="3"/>
  <c r="Y519" i="3"/>
  <c r="AS509" i="3"/>
  <c r="AT509" i="3" s="1"/>
  <c r="AR509" i="3"/>
  <c r="Y509" i="3"/>
  <c r="Y504" i="3"/>
  <c r="AS504" i="3"/>
  <c r="AT504" i="3" s="1"/>
  <c r="AR504" i="3"/>
  <c r="Y501" i="3"/>
  <c r="AS501" i="3"/>
  <c r="AT501" i="3" s="1"/>
  <c r="AR501" i="3"/>
  <c r="AS495" i="3"/>
  <c r="AT495" i="3" s="1"/>
  <c r="AR495" i="3"/>
  <c r="Y495" i="3"/>
  <c r="AS489" i="3"/>
  <c r="AT489" i="3" s="1"/>
  <c r="AR489" i="3"/>
  <c r="Y489" i="3"/>
  <c r="AS487" i="3"/>
  <c r="AT487" i="3" s="1"/>
  <c r="AR487" i="3"/>
  <c r="Y487" i="3"/>
  <c r="AS486" i="3"/>
  <c r="AT486" i="3" s="1"/>
  <c r="AR486" i="3"/>
  <c r="Y486" i="3"/>
  <c r="AF10" i="6"/>
  <c r="AD10" i="6"/>
  <c r="AH10" i="6"/>
  <c r="AE483" i="3"/>
  <c r="L10" i="6" s="1"/>
  <c r="AS483" i="3"/>
  <c r="AT483" i="3" s="1"/>
  <c r="AR483" i="3"/>
  <c r="Y483" i="3"/>
  <c r="Y476" i="3"/>
  <c r="AS476" i="3"/>
  <c r="AT476" i="3" s="1"/>
  <c r="AR476" i="3"/>
  <c r="AS474" i="3"/>
  <c r="AT474" i="3" s="1"/>
  <c r="AR474" i="3"/>
  <c r="Y474" i="3"/>
  <c r="AA470" i="3"/>
  <c r="AB470" i="3" s="1"/>
  <c r="AC470" i="3" s="1"/>
  <c r="AA469" i="3"/>
  <c r="AB469" i="3" s="1"/>
  <c r="AA468" i="3"/>
  <c r="AB468" i="3" s="1"/>
  <c r="AR463" i="3"/>
  <c r="AS463" i="3"/>
  <c r="AT463" i="3" s="1"/>
  <c r="Y463" i="3"/>
  <c r="AR461" i="3"/>
  <c r="AS461" i="3"/>
  <c r="AT461" i="3" s="1"/>
  <c r="Y461" i="3"/>
  <c r="AA459" i="3"/>
  <c r="AB459" i="3" s="1"/>
  <c r="AC459" i="3" s="1"/>
  <c r="Y455" i="3"/>
  <c r="AR455" i="3"/>
  <c r="AS455" i="3"/>
  <c r="AT455" i="3" s="1"/>
  <c r="Y451" i="3"/>
  <c r="AR451" i="3"/>
  <c r="AS451" i="3"/>
  <c r="AT451" i="3" s="1"/>
  <c r="AA450" i="3"/>
  <c r="AB450" i="3" s="1"/>
  <c r="AC450" i="3" s="1"/>
  <c r="AR449" i="3"/>
  <c r="AS449" i="3"/>
  <c r="AT449" i="3" s="1"/>
  <c r="Y449" i="3"/>
  <c r="AA448" i="3"/>
  <c r="AB448" i="3" s="1"/>
  <c r="AA447" i="3"/>
  <c r="AB447" i="3" s="1"/>
  <c r="AA443" i="3"/>
  <c r="AB443" i="3" s="1"/>
  <c r="Y442" i="3"/>
  <c r="AS442" i="3"/>
  <c r="AT442" i="3" s="1"/>
  <c r="AR442" i="3"/>
  <c r="AA441" i="3"/>
  <c r="AB441" i="3" s="1"/>
  <c r="Y438" i="3"/>
  <c r="Z438" i="3"/>
  <c r="AR438" i="3"/>
  <c r="AS438" i="3"/>
  <c r="AT438" i="3" s="1"/>
  <c r="Y435" i="3"/>
  <c r="AS435" i="3"/>
  <c r="AT435" i="3" s="1"/>
  <c r="AR435" i="3"/>
  <c r="AS433" i="3"/>
  <c r="AT433" i="3" s="1"/>
  <c r="AR433" i="3"/>
  <c r="Y433" i="3"/>
  <c r="AA432" i="3"/>
  <c r="AB432" i="3" s="1"/>
  <c r="AA431" i="3"/>
  <c r="AB431" i="3" s="1"/>
  <c r="AA430" i="3"/>
  <c r="AB430" i="3" s="1"/>
  <c r="AA429" i="3"/>
  <c r="AA427" i="3"/>
  <c r="AB427" i="3" s="1"/>
  <c r="AC427" i="3" s="1"/>
  <c r="AS425" i="3"/>
  <c r="AT425" i="3" s="1"/>
  <c r="AR425" i="3"/>
  <c r="Y425" i="3"/>
  <c r="Z425" i="3"/>
  <c r="Y422" i="3"/>
  <c r="AR422" i="3"/>
  <c r="AS422" i="3"/>
  <c r="AT422" i="3" s="1"/>
  <c r="AA420" i="3"/>
  <c r="AB420" i="3" s="1"/>
  <c r="AA419" i="3"/>
  <c r="AR418" i="3"/>
  <c r="AS418" i="3"/>
  <c r="AT418" i="3" s="1"/>
  <c r="Y418" i="3"/>
  <c r="Z418" i="3"/>
  <c r="AA415" i="3"/>
  <c r="AB415" i="3" s="1"/>
  <c r="AC415" i="3" s="1"/>
  <c r="AR412" i="3"/>
  <c r="AS412" i="3"/>
  <c r="AT412" i="3" s="1"/>
  <c r="Y412" i="3"/>
  <c r="Z412" i="3"/>
  <c r="AA407" i="3"/>
  <c r="AB407" i="3" s="1"/>
  <c r="AA406" i="3"/>
  <c r="Y405" i="3"/>
  <c r="Z405" i="3"/>
  <c r="AR405" i="3"/>
  <c r="AS405" i="3"/>
  <c r="AT405" i="3" s="1"/>
  <c r="AA401" i="3"/>
  <c r="AB401" i="3" s="1"/>
  <c r="AA397" i="3"/>
  <c r="AB397" i="3" s="1"/>
  <c r="Y396" i="3"/>
  <c r="Z396" i="3"/>
  <c r="AA395" i="3"/>
  <c r="AB395" i="3" s="1"/>
  <c r="AC395" i="3" s="1"/>
  <c r="AD395" i="3" s="1"/>
  <c r="AA394" i="3"/>
  <c r="AA393" i="3"/>
  <c r="AA392" i="3"/>
  <c r="AB392" i="3" s="1"/>
  <c r="AA391" i="3"/>
  <c r="AA388" i="3"/>
  <c r="AS387" i="3"/>
  <c r="AT387" i="3" s="1"/>
  <c r="AR387" i="3"/>
  <c r="AA385" i="3"/>
  <c r="AA384" i="3"/>
  <c r="AA383" i="3"/>
  <c r="AB383" i="3" s="1"/>
  <c r="AC383" i="3" s="1"/>
  <c r="AD383" i="3" s="1"/>
  <c r="AA382" i="3"/>
  <c r="AB382" i="3" s="1"/>
  <c r="AC382" i="3" s="1"/>
  <c r="AD382" i="3" s="1"/>
  <c r="AA380" i="3"/>
  <c r="AB380" i="3" s="1"/>
  <c r="AC380" i="3" s="1"/>
  <c r="AD380" i="3" s="1"/>
  <c r="AA379" i="3"/>
  <c r="AB379" i="3" s="1"/>
  <c r="AA377" i="3"/>
  <c r="AA375" i="3"/>
  <c r="AB375" i="3" s="1"/>
  <c r="AA373" i="3"/>
  <c r="AA371" i="3"/>
  <c r="AB371" i="3" s="1"/>
  <c r="AC371" i="3" s="1"/>
  <c r="AD371" i="3" s="1"/>
  <c r="AA368" i="3"/>
  <c r="AA367" i="3"/>
  <c r="AA364" i="3"/>
  <c r="AB364" i="3" s="1"/>
  <c r="AA363" i="3"/>
  <c r="AB363" i="3" s="1"/>
  <c r="AA362" i="3"/>
  <c r="AB362" i="3" s="1"/>
  <c r="AC362" i="3" s="1"/>
  <c r="AD362" i="3" s="1"/>
  <c r="AA360" i="3"/>
  <c r="AB360" i="3" s="1"/>
  <c r="AC360" i="3" s="1"/>
  <c r="AD360" i="3" s="1"/>
  <c r="AA359" i="3"/>
  <c r="AB359" i="3" s="1"/>
  <c r="AA358" i="3"/>
  <c r="AB358" i="3" s="1"/>
  <c r="AA357" i="3"/>
  <c r="AB357" i="3" s="1"/>
  <c r="AA356" i="3"/>
  <c r="AA355" i="3"/>
  <c r="AB355" i="3" s="1"/>
  <c r="AC355" i="3" s="1"/>
  <c r="AD355" i="3" s="1"/>
  <c r="AA354" i="3"/>
  <c r="Y353" i="3"/>
  <c r="Z353" i="3"/>
  <c r="AA351" i="3"/>
  <c r="AA350" i="3"/>
  <c r="AB350" i="3" s="1"/>
  <c r="AA347" i="3"/>
  <c r="AA346" i="3"/>
  <c r="AB346" i="3" s="1"/>
  <c r="AA345" i="3"/>
  <c r="AA343" i="3"/>
  <c r="AA342" i="3"/>
  <c r="AB342" i="3" s="1"/>
  <c r="AA341" i="3"/>
  <c r="AA340" i="3"/>
  <c r="AA338" i="3"/>
  <c r="AA334" i="3"/>
  <c r="AB334" i="3" s="1"/>
  <c r="AC334" i="3" s="1"/>
  <c r="AD334" i="3" s="1"/>
  <c r="AA333" i="3"/>
  <c r="AB333" i="3" s="1"/>
  <c r="AC333" i="3" s="1"/>
  <c r="AD333" i="3" s="1"/>
  <c r="AA332" i="3"/>
  <c r="AB332" i="3" s="1"/>
  <c r="AC332" i="3" s="1"/>
  <c r="AD332" i="3" s="1"/>
  <c r="AA331" i="3"/>
  <c r="AB331" i="3" s="1"/>
  <c r="AA330" i="3"/>
  <c r="AA328" i="3"/>
  <c r="AB328" i="3" s="1"/>
  <c r="AC328" i="3" s="1"/>
  <c r="AD328" i="3" s="1"/>
  <c r="AA323" i="3"/>
  <c r="AB323" i="3" s="1"/>
  <c r="AC323" i="3" s="1"/>
  <c r="AD323" i="3" s="1"/>
  <c r="AA321" i="3"/>
  <c r="AB321" i="3" s="1"/>
  <c r="AA320" i="3"/>
  <c r="AA318" i="3"/>
  <c r="AB318" i="3" s="1"/>
  <c r="AC318" i="3" s="1"/>
  <c r="AD318" i="3" s="1"/>
  <c r="AA315" i="3"/>
  <c r="AB315" i="3" s="1"/>
  <c r="AA314" i="3"/>
  <c r="AB314" i="3" s="1"/>
  <c r="AC314" i="3" s="1"/>
  <c r="AD314" i="3" s="1"/>
  <c r="AA313" i="3"/>
  <c r="AB313" i="3" s="1"/>
  <c r="AC313" i="3" s="1"/>
  <c r="AD313" i="3" s="1"/>
  <c r="AA308" i="3"/>
  <c r="AB308" i="3" s="1"/>
  <c r="AA306" i="3"/>
  <c r="AA305" i="3"/>
  <c r="AB305" i="3" s="1"/>
  <c r="AC305" i="3" s="1"/>
  <c r="AD305" i="3" s="1"/>
  <c r="AA304" i="3"/>
  <c r="AA303" i="3"/>
  <c r="AA302" i="3"/>
  <c r="AB302" i="3" s="1"/>
  <c r="AC302" i="3" s="1"/>
  <c r="AD302" i="3" s="1"/>
  <c r="AA301" i="3"/>
  <c r="AA300" i="3"/>
  <c r="AB300" i="3" s="1"/>
  <c r="AA293" i="3"/>
  <c r="AB293" i="3" s="1"/>
  <c r="AA292" i="3"/>
  <c r="AB292" i="3" s="1"/>
  <c r="AA291" i="3"/>
  <c r="AB291" i="3" s="1"/>
  <c r="AA290" i="3"/>
  <c r="AA287" i="3"/>
  <c r="AB287" i="3" s="1"/>
  <c r="AC287" i="3" s="1"/>
  <c r="AD287" i="3" s="1"/>
  <c r="AA286" i="3"/>
  <c r="AB286" i="3" s="1"/>
  <c r="AC286" i="3" s="1"/>
  <c r="AD286" i="3" s="1"/>
  <c r="AA285" i="3"/>
  <c r="AA284" i="3"/>
  <c r="AA281" i="3"/>
  <c r="AA276" i="3"/>
  <c r="AB276" i="3" s="1"/>
  <c r="AC276" i="3" s="1"/>
  <c r="AD276" i="3" s="1"/>
  <c r="AA275" i="3"/>
  <c r="AB275" i="3" s="1"/>
  <c r="AC275" i="3" s="1"/>
  <c r="AD275" i="3" s="1"/>
  <c r="AA274" i="3"/>
  <c r="AA273" i="3"/>
  <c r="Y272" i="3"/>
  <c r="Z272" i="3"/>
  <c r="AG282" i="3" s="1"/>
  <c r="AA270" i="3"/>
  <c r="AB270" i="3" s="1"/>
  <c r="AA269" i="3"/>
  <c r="AB269" i="3" s="1"/>
  <c r="AC269" i="3" s="1"/>
  <c r="AD269" i="3" s="1"/>
  <c r="AA268" i="3"/>
  <c r="AB268" i="3" s="1"/>
  <c r="AC268" i="3" s="1"/>
  <c r="AD268" i="3" s="1"/>
  <c r="AA266" i="3"/>
  <c r="AB266" i="3" s="1"/>
  <c r="AC266" i="3" s="1"/>
  <c r="AD266" i="3" s="1"/>
  <c r="AA264" i="3"/>
  <c r="AA263" i="3"/>
  <c r="AA261" i="3"/>
  <c r="AA260" i="3"/>
  <c r="AB260" i="3" s="1"/>
  <c r="AC260" i="3" s="1"/>
  <c r="AD260" i="3" s="1"/>
  <c r="AA259" i="3"/>
  <c r="AA258" i="3"/>
  <c r="AA256" i="3"/>
  <c r="AB256" i="3" s="1"/>
  <c r="AC256" i="3" s="1"/>
  <c r="AD256" i="3" s="1"/>
  <c r="AA255" i="3"/>
  <c r="AR254" i="3"/>
  <c r="AS254" i="3"/>
  <c r="AT254" i="3" s="1"/>
  <c r="AA249" i="3"/>
  <c r="AB249" i="3" s="1"/>
  <c r="AA248" i="3"/>
  <c r="AA246" i="3"/>
  <c r="AB246" i="3" s="1"/>
  <c r="AC246" i="3" s="1"/>
  <c r="AD246" i="3" s="1"/>
  <c r="AA245" i="3"/>
  <c r="AB245" i="3" s="1"/>
  <c r="AA244" i="3"/>
  <c r="AB244" i="3" s="1"/>
  <c r="AA242" i="3"/>
  <c r="AB242" i="3" s="1"/>
  <c r="AA239" i="3"/>
  <c r="AB239" i="3" s="1"/>
  <c r="AC239" i="3" s="1"/>
  <c r="AD239" i="3" s="1"/>
  <c r="AA238" i="3"/>
  <c r="AB238" i="3" s="1"/>
  <c r="AA237" i="3"/>
  <c r="AA236" i="3"/>
  <c r="AB236" i="3" s="1"/>
  <c r="AA233" i="3"/>
  <c r="AA231" i="3"/>
  <c r="AA230" i="3"/>
  <c r="AB230" i="3" s="1"/>
  <c r="AA225" i="3"/>
  <c r="AB225" i="3" s="1"/>
  <c r="AA223" i="3"/>
  <c r="AB223" i="3" s="1"/>
  <c r="AC223" i="3" s="1"/>
  <c r="AD223" i="3" s="1"/>
  <c r="AA222" i="3"/>
  <c r="AB222" i="3" s="1"/>
  <c r="AA221" i="3"/>
  <c r="AA220" i="3"/>
  <c r="AA217" i="3"/>
  <c r="AB217" i="3" s="1"/>
  <c r="AC217" i="3" s="1"/>
  <c r="AD217" i="3" s="1"/>
  <c r="AA216" i="3"/>
  <c r="AA214" i="3"/>
  <c r="AS212" i="3"/>
  <c r="AR212" i="3"/>
  <c r="AT212" i="3"/>
  <c r="Y212" i="3"/>
  <c r="Z212" i="3"/>
  <c r="Y211" i="3"/>
  <c r="AS211" i="3"/>
  <c r="AT211" i="3" s="1"/>
  <c r="Z211" i="3" s="1"/>
  <c r="AR211" i="3"/>
  <c r="AA210" i="3"/>
  <c r="AB210" i="3" s="1"/>
  <c r="AC210" i="3" s="1"/>
  <c r="AD210" i="3" s="1"/>
  <c r="AA209" i="3"/>
  <c r="AA206" i="3"/>
  <c r="AB206" i="3" s="1"/>
  <c r="AA204" i="3"/>
  <c r="AB204" i="3" s="1"/>
  <c r="AA203" i="3"/>
  <c r="AA201" i="3"/>
  <c r="AB201" i="3" s="1"/>
  <c r="AC201" i="3" s="1"/>
  <c r="AD201" i="3" s="1"/>
  <c r="AA198" i="3"/>
  <c r="AB198" i="3" s="1"/>
  <c r="AC198" i="3" s="1"/>
  <c r="AD198" i="3" s="1"/>
  <c r="AA197" i="3"/>
  <c r="AB197" i="3" s="1"/>
  <c r="Y195" i="3"/>
  <c r="Z195" i="3"/>
  <c r="AS195" i="3"/>
  <c r="AT195" i="3" s="1"/>
  <c r="AR195" i="3"/>
  <c r="AA190" i="3"/>
  <c r="AB190" i="3" s="1"/>
  <c r="AC190" i="3" s="1"/>
  <c r="AD190" i="3" s="1"/>
  <c r="AA189" i="3"/>
  <c r="AA184" i="3"/>
  <c r="Y182" i="3"/>
  <c r="Z182" i="3"/>
  <c r="AR182" i="3"/>
  <c r="AS182" i="3"/>
  <c r="AT182" i="3" s="1"/>
  <c r="AA181" i="3"/>
  <c r="AR179" i="3"/>
  <c r="AS179" i="3"/>
  <c r="AT179" i="3" s="1"/>
  <c r="Z179" i="3" s="1"/>
  <c r="Y179" i="3"/>
  <c r="AA175" i="3"/>
  <c r="AB175" i="3" s="1"/>
  <c r="AC175" i="3" s="1"/>
  <c r="AD175" i="3" s="1"/>
  <c r="AA172" i="3"/>
  <c r="AB172" i="3" s="1"/>
  <c r="AC172" i="3" s="1"/>
  <c r="AD172" i="3" s="1"/>
  <c r="AA169" i="3"/>
  <c r="AA168" i="3"/>
  <c r="AB168" i="3" s="1"/>
  <c r="Y167" i="3"/>
  <c r="Z167" i="3"/>
  <c r="AR167" i="3"/>
  <c r="AS167" i="3"/>
  <c r="AT167" i="3" s="1"/>
  <c r="AA166" i="3"/>
  <c r="AA165" i="3"/>
  <c r="AB165" i="3" s="1"/>
  <c r="AA164" i="3"/>
  <c r="AB164" i="3" s="1"/>
  <c r="AA160" i="3"/>
  <c r="AA157" i="3"/>
  <c r="AB157" i="3" s="1"/>
  <c r="AA156" i="3"/>
  <c r="AA155" i="3"/>
  <c r="AA154" i="3"/>
  <c r="AA152" i="3"/>
  <c r="Y151" i="3"/>
  <c r="Z151" i="3"/>
  <c r="AR151" i="3"/>
  <c r="AS151" i="3"/>
  <c r="AT151" i="3" s="1"/>
  <c r="AA146" i="3"/>
  <c r="AB146" i="3" s="1"/>
  <c r="Y144" i="3"/>
  <c r="AS144" i="3"/>
  <c r="AT144" i="3" s="1"/>
  <c r="Z144" i="3" s="1"/>
  <c r="AR144" i="3"/>
  <c r="AA141" i="3"/>
  <c r="AA140" i="3"/>
  <c r="AB140" i="3" s="1"/>
  <c r="AA139" i="3"/>
  <c r="AA137" i="3"/>
  <c r="AB137" i="3" s="1"/>
  <c r="AA135" i="3"/>
  <c r="Y134" i="3"/>
  <c r="AR134" i="3"/>
  <c r="AS134" i="3"/>
  <c r="AT134" i="3" s="1"/>
  <c r="Z134" i="3" s="1"/>
  <c r="AG9" i="6"/>
  <c r="K9" i="6"/>
  <c r="AB9" i="6"/>
  <c r="AH9" i="6"/>
  <c r="AC9" i="6"/>
  <c r="AF9" i="6"/>
  <c r="AE133" i="3"/>
  <c r="L9" i="6" s="1"/>
  <c r="Y133" i="3"/>
  <c r="AS133" i="3"/>
  <c r="AR133" i="3"/>
  <c r="AT133" i="3"/>
  <c r="Z133" i="3" s="1"/>
  <c r="AG1695" i="3"/>
  <c r="AG1454" i="3"/>
  <c r="AG1450" i="3"/>
  <c r="AG403" i="3"/>
  <c r="AG366" i="3"/>
  <c r="AG365" i="3"/>
  <c r="AG337" i="3"/>
  <c r="AG324" i="3"/>
  <c r="AG309" i="3"/>
  <c r="AG294" i="3"/>
  <c r="AG99" i="3"/>
  <c r="X12" i="6"/>
  <c r="N12" i="6"/>
  <c r="AG1537" i="3"/>
  <c r="AG1517" i="3"/>
  <c r="AC1639" i="3"/>
  <c r="AC1637" i="3"/>
  <c r="AC1636" i="3"/>
  <c r="AA1631" i="3"/>
  <c r="AB1631" i="3" s="1"/>
  <c r="AA1627" i="3"/>
  <c r="AB1622" i="3"/>
  <c r="AC1622" i="3" s="1"/>
  <c r="AT1615" i="3"/>
  <c r="Z1615" i="3" s="1"/>
  <c r="AA1614" i="3"/>
  <c r="AA1597" i="3"/>
  <c r="AA1591" i="3"/>
  <c r="AB1583" i="3"/>
  <c r="AC1583" i="3" s="1"/>
  <c r="AB1559" i="3"/>
  <c r="AC1559" i="3" s="1"/>
  <c r="AB1555" i="3"/>
  <c r="AH1537" i="3"/>
  <c r="AD1537" i="3"/>
  <c r="AT1532" i="3"/>
  <c r="Z1532" i="3" s="1"/>
  <c r="AT1524" i="3"/>
  <c r="Z1524" i="3" s="1"/>
  <c r="AA1523" i="3"/>
  <c r="K13" i="4" s="1"/>
  <c r="AT1521" i="3"/>
  <c r="Z1521" i="3" s="1"/>
  <c r="I12" i="4" s="1"/>
  <c r="L12" i="4" s="1"/>
  <c r="AB1516" i="3"/>
  <c r="AC1516" i="3" s="1"/>
  <c r="AB1515" i="3"/>
  <c r="AC1515" i="3" s="1"/>
  <c r="AA1507" i="3"/>
  <c r="AB1496" i="3"/>
  <c r="AC1496" i="3" s="1"/>
  <c r="AB1493" i="3"/>
  <c r="AC1493" i="3" s="1"/>
  <c r="AA1491" i="3"/>
  <c r="AB1488" i="3"/>
  <c r="AC1488" i="3" s="1"/>
  <c r="AB1485" i="3"/>
  <c r="AC1485" i="3" s="1"/>
  <c r="AA1475" i="3"/>
  <c r="AA1474" i="3"/>
  <c r="AA1423" i="3"/>
  <c r="AA1391" i="3"/>
  <c r="AB1345" i="3"/>
  <c r="AB1339" i="3"/>
  <c r="AB1335" i="3"/>
  <c r="AC1335" i="3" s="1"/>
  <c r="AT1330" i="3"/>
  <c r="Z1330" i="3" s="1"/>
  <c r="AT1328" i="3"/>
  <c r="Z1328" i="3" s="1"/>
  <c r="AB1323" i="3"/>
  <c r="AC1323" i="3" s="1"/>
  <c r="AG1323" i="3" s="1"/>
  <c r="AB1321" i="3"/>
  <c r="AC1321" i="3" s="1"/>
  <c r="AB1320" i="3"/>
  <c r="AC1320" i="3" s="1"/>
  <c r="AB1317" i="3"/>
  <c r="AC1317" i="3" s="1"/>
  <c r="AB1310" i="3"/>
  <c r="AC1310" i="3" s="1"/>
  <c r="AC1298" i="3"/>
  <c r="AB1296" i="3"/>
  <c r="AC1296" i="3" s="1"/>
  <c r="AB1290" i="3"/>
  <c r="AC1290" i="3" s="1"/>
  <c r="AC1289" i="3"/>
  <c r="AT1288" i="3"/>
  <c r="Z1288" i="3" s="1"/>
  <c r="AB1284" i="3"/>
  <c r="AC1284" i="3" s="1"/>
  <c r="AB1283" i="3"/>
  <c r="AC1283" i="3" s="1"/>
  <c r="AC1282" i="3"/>
  <c r="AB1281" i="3"/>
  <c r="AC1281" i="3" s="1"/>
  <c r="AG1281" i="3" s="1"/>
  <c r="AB1280" i="3"/>
  <c r="AC1280" i="3" s="1"/>
  <c r="AT1274" i="3"/>
  <c r="Z1274" i="3" s="1"/>
  <c r="AT1265" i="3"/>
  <c r="Z1265" i="3" s="1"/>
  <c r="AB1261" i="3"/>
  <c r="AC1261" i="3" s="1"/>
  <c r="AT1259" i="3"/>
  <c r="Z1259" i="3" s="1"/>
  <c r="AT1258" i="3"/>
  <c r="Z1258" i="3" s="1"/>
  <c r="AC1256" i="3"/>
  <c r="AG1256" i="3"/>
  <c r="AC1255" i="3"/>
  <c r="AG1255" i="3"/>
  <c r="AC1253" i="3"/>
  <c r="AG1253" i="3"/>
  <c r="AC1251" i="3"/>
  <c r="AG1251" i="3"/>
  <c r="AB1249" i="3"/>
  <c r="AC1249" i="3" s="1"/>
  <c r="AB1246" i="3"/>
  <c r="AC1242" i="3"/>
  <c r="AC1240" i="3"/>
  <c r="AB1235" i="3"/>
  <c r="AC1235" i="3" s="1"/>
  <c r="AB1232" i="3"/>
  <c r="AC1232" i="3" s="1"/>
  <c r="AB1228" i="3"/>
  <c r="AC1228" i="3" s="1"/>
  <c r="AA1227" i="3"/>
  <c r="AB1227" i="3" s="1"/>
  <c r="AC1227" i="3" s="1"/>
  <c r="AC1219" i="3"/>
  <c r="AA1216" i="3"/>
  <c r="AB1215" i="3"/>
  <c r="AC1215" i="3" s="1"/>
  <c r="AC1214" i="3"/>
  <c r="AB1209" i="3"/>
  <c r="AC1209" i="3" s="1"/>
  <c r="AB1207" i="3"/>
  <c r="AC1207" i="3" s="1"/>
  <c r="AT1206" i="3"/>
  <c r="AB1206" i="3"/>
  <c r="AC1206" i="3" s="1"/>
  <c r="AC1205" i="3"/>
  <c r="AB1204" i="3"/>
  <c r="AC1204" i="3" s="1"/>
  <c r="AB1202" i="3"/>
  <c r="AC1202" i="3" s="1"/>
  <c r="AB1200" i="3"/>
  <c r="AC1200" i="3" s="1"/>
  <c r="AT1200" i="3"/>
  <c r="AB1195" i="3"/>
  <c r="AC1195" i="3" s="1"/>
  <c r="AB1194" i="3"/>
  <c r="AC1194" i="3" s="1"/>
  <c r="AG1194" i="3" s="1"/>
  <c r="AT1186" i="3"/>
  <c r="Z1186" i="3" s="1"/>
  <c r="AT1183" i="3"/>
  <c r="AA1176" i="3"/>
  <c r="AC1175" i="3"/>
  <c r="AB1173" i="3"/>
  <c r="AC1173" i="3" s="1"/>
  <c r="AA1153" i="3"/>
  <c r="AB1153" i="3" s="1"/>
  <c r="AB1152" i="3"/>
  <c r="AC1152" i="3" s="1"/>
  <c r="AB1150" i="3"/>
  <c r="AC1150" i="3" s="1"/>
  <c r="AA1145" i="3"/>
  <c r="AC1141" i="3"/>
  <c r="AC1124" i="3"/>
  <c r="AG1124" i="3"/>
  <c r="AC1121" i="3"/>
  <c r="AT1117" i="3"/>
  <c r="AB1112" i="3"/>
  <c r="AC1112" i="3" s="1"/>
  <c r="Z1111" i="3"/>
  <c r="AB1110" i="3"/>
  <c r="AC1110" i="3" s="1"/>
  <c r="AG1110" i="3" s="1"/>
  <c r="AB1106" i="3"/>
  <c r="AC1106" i="3" s="1"/>
  <c r="AT1105" i="3"/>
  <c r="Z1105" i="3" s="1"/>
  <c r="AC1101" i="3"/>
  <c r="AT1099" i="3"/>
  <c r="AB1097" i="3"/>
  <c r="AC1097" i="3" s="1"/>
  <c r="AB1093" i="3"/>
  <c r="AC1093" i="3" s="1"/>
  <c r="AB1079" i="3"/>
  <c r="AC1079" i="3" s="1"/>
  <c r="AC1076" i="3"/>
  <c r="AB1069" i="3"/>
  <c r="AC1069" i="3" s="1"/>
  <c r="AB1064" i="3"/>
  <c r="AC1064" i="3" s="1"/>
  <c r="AB1063" i="3"/>
  <c r="AC1063" i="3" s="1"/>
  <c r="AB1059" i="3"/>
  <c r="AC1059" i="3" s="1"/>
  <c r="AB1057" i="3"/>
  <c r="AC1057" i="3" s="1"/>
  <c r="AB1051" i="3"/>
  <c r="AC1051" i="3" s="1"/>
  <c r="AB1032" i="3"/>
  <c r="AC1032" i="3" s="1"/>
  <c r="AH1025" i="3"/>
  <c r="AD1025" i="3"/>
  <c r="AH1008" i="3"/>
  <c r="AD1008" i="3"/>
  <c r="AB1004" i="3"/>
  <c r="AC1004" i="3" s="1"/>
  <c r="AB997" i="3"/>
  <c r="AC997" i="3" s="1"/>
  <c r="AB800" i="3"/>
  <c r="AC800" i="3" s="1"/>
  <c r="AB799" i="3"/>
  <c r="AC799" i="3" s="1"/>
  <c r="AB798" i="3"/>
  <c r="AC798" i="3" s="1"/>
  <c r="AB796" i="3"/>
  <c r="AC796" i="3" s="1"/>
  <c r="AB795" i="3"/>
  <c r="AC795" i="3" s="1"/>
  <c r="AB790" i="3"/>
  <c r="AC790" i="3" s="1"/>
  <c r="AB789" i="3"/>
  <c r="AC789" i="3" s="1"/>
  <c r="AB787" i="3"/>
  <c r="AC787" i="3" s="1"/>
  <c r="AB784" i="3"/>
  <c r="AC784" i="3" s="1"/>
  <c r="AB782" i="3"/>
  <c r="AC782" i="3" s="1"/>
  <c r="AB779" i="3"/>
  <c r="AC779" i="3" s="1"/>
  <c r="AH777" i="3"/>
  <c r="AD777" i="3"/>
  <c r="AB775" i="3"/>
  <c r="AC775" i="3" s="1"/>
  <c r="AH770" i="3"/>
  <c r="AD770" i="3"/>
  <c r="AB768" i="3"/>
  <c r="AC768" i="3" s="1"/>
  <c r="AB764" i="3"/>
  <c r="AC764" i="3" s="1"/>
  <c r="AB763" i="3"/>
  <c r="AC763" i="3" s="1"/>
  <c r="AA704" i="3"/>
  <c r="AA701" i="3"/>
  <c r="AA689" i="3"/>
  <c r="AA686" i="3"/>
  <c r="AB686" i="3" s="1"/>
  <c r="AT666" i="3"/>
  <c r="AC665" i="3"/>
  <c r="AC664" i="3"/>
  <c r="AC661" i="3"/>
  <c r="AT660" i="3"/>
  <c r="AB660" i="3"/>
  <c r="AC660" i="3" s="1"/>
  <c r="AD660" i="3" s="1"/>
  <c r="AA659" i="3"/>
  <c r="AB659" i="3" s="1"/>
  <c r="AC659" i="3" s="1"/>
  <c r="AA657" i="3"/>
  <c r="AA656" i="3"/>
  <c r="AB656" i="3" s="1"/>
  <c r="AC655" i="3"/>
  <c r="AC650" i="3"/>
  <c r="AA644" i="3"/>
  <c r="AB644" i="3" s="1"/>
  <c r="AC630" i="3"/>
  <c r="AA629" i="3"/>
  <c r="AC625" i="3"/>
  <c r="AA622" i="3"/>
  <c r="AC619" i="3"/>
  <c r="AA611" i="3"/>
  <c r="AC604" i="3"/>
  <c r="AC601" i="3"/>
  <c r="AA593" i="3"/>
  <c r="AB593" i="3" s="1"/>
  <c r="AC593" i="3" s="1"/>
  <c r="AC591" i="3"/>
  <c r="AC586" i="3"/>
  <c r="AC585" i="3"/>
  <c r="AA583" i="3"/>
  <c r="AB583" i="3" s="1"/>
  <c r="AC583" i="3" s="1"/>
  <c r="AA582" i="3"/>
  <c r="AT579" i="3"/>
  <c r="AC578" i="3"/>
  <c r="AC572" i="3"/>
  <c r="AA569" i="3"/>
  <c r="AA566" i="3"/>
  <c r="AB566" i="3" s="1"/>
  <c r="AC566" i="3" s="1"/>
  <c r="AH565" i="3"/>
  <c r="AD565" i="3"/>
  <c r="AA564" i="3"/>
  <c r="AB564" i="3" s="1"/>
  <c r="AC564" i="3" s="1"/>
  <c r="AB563" i="3"/>
  <c r="AC563" i="3" s="1"/>
  <c r="AH560" i="3"/>
  <c r="AD560" i="3"/>
  <c r="AC555" i="3"/>
  <c r="AA554" i="3"/>
  <c r="AB554" i="3" s="1"/>
  <c r="AC553" i="3"/>
  <c r="AB551" i="3"/>
  <c r="AC551" i="3" s="1"/>
  <c r="AH549" i="3"/>
  <c r="AD549" i="3"/>
  <c r="AB548" i="3"/>
  <c r="AC548" i="3" s="1"/>
  <c r="AH546" i="3"/>
  <c r="AD546" i="3"/>
  <c r="AB545" i="3"/>
  <c r="AC545" i="3" s="1"/>
  <c r="AB543" i="3"/>
  <c r="AC543" i="3" s="1"/>
  <c r="AT542" i="3"/>
  <c r="AB540" i="3"/>
  <c r="AC540" i="3" s="1"/>
  <c r="AB539" i="3"/>
  <c r="AC539" i="3" s="1"/>
  <c r="Z537" i="3"/>
  <c r="AB536" i="3"/>
  <c r="AC536" i="3" s="1"/>
  <c r="AB535" i="3"/>
  <c r="AC535" i="3" s="1"/>
  <c r="AB533" i="3"/>
  <c r="AC533" i="3" s="1"/>
  <c r="AH532" i="3"/>
  <c r="AD532" i="3"/>
  <c r="AB531" i="3"/>
  <c r="AC531" i="3" s="1"/>
  <c r="AB530" i="3"/>
  <c r="AC530" i="3" s="1"/>
  <c r="AB527" i="3"/>
  <c r="AC527" i="3" s="1"/>
  <c r="AG527" i="3" s="1"/>
  <c r="AB525" i="3"/>
  <c r="AC525" i="3" s="1"/>
  <c r="AG525" i="3" s="1"/>
  <c r="AA506" i="3"/>
  <c r="AA503" i="3"/>
  <c r="AA491" i="3"/>
  <c r="AA488" i="3"/>
  <c r="AB488" i="3" s="1"/>
  <c r="AC488" i="3" s="1"/>
  <c r="AA478" i="3"/>
  <c r="AB478" i="3" s="1"/>
  <c r="AA475" i="3"/>
  <c r="AT473" i="3"/>
  <c r="AC473" i="3"/>
  <c r="AC472" i="3"/>
  <c r="AC471" i="3"/>
  <c r="AT468" i="3"/>
  <c r="AC467" i="3"/>
  <c r="AA465" i="3"/>
  <c r="AB465" i="3" s="1"/>
  <c r="AC465" i="3" s="1"/>
  <c r="AT464" i="3"/>
  <c r="AB464" i="3"/>
  <c r="AC464" i="3" s="1"/>
  <c r="AC460" i="3"/>
  <c r="AT458" i="3"/>
  <c r="AC457" i="3"/>
  <c r="AA456" i="3"/>
  <c r="AB456" i="3" s="1"/>
  <c r="AC454" i="3"/>
  <c r="AB453" i="3"/>
  <c r="AC453" i="3" s="1"/>
  <c r="AC452" i="3"/>
  <c r="AC444" i="3"/>
  <c r="AA439" i="3"/>
  <c r="AA436" i="3"/>
  <c r="AB436" i="3" s="1"/>
  <c r="AA424" i="3"/>
  <c r="AB423" i="3"/>
  <c r="AC423" i="3" s="1"/>
  <c r="AC416" i="3"/>
  <c r="AC414" i="3"/>
  <c r="AT413" i="3"/>
  <c r="Z413" i="3" s="1"/>
  <c r="AB411" i="3"/>
  <c r="AC411" i="3" s="1"/>
  <c r="AA410" i="3"/>
  <c r="AB410" i="3" s="1"/>
  <c r="AC410" i="3" s="1"/>
  <c r="AA409" i="3"/>
  <c r="AT408" i="3"/>
  <c r="AB408" i="3"/>
  <c r="AC408" i="3" s="1"/>
  <c r="AT407" i="3"/>
  <c r="AT406" i="3"/>
  <c r="AB404" i="3"/>
  <c r="AC404" i="3" s="1"/>
  <c r="AB399" i="3"/>
  <c r="AC399" i="3" s="1"/>
  <c r="AB398" i="3"/>
  <c r="AC398" i="3" s="1"/>
  <c r="AD398" i="3" s="1"/>
  <c r="AC389" i="3"/>
  <c r="AD389" i="3" s="1"/>
  <c r="AB387" i="3"/>
  <c r="AC387" i="3" s="1"/>
  <c r="AD387" i="3" s="1"/>
  <c r="AB376" i="3"/>
  <c r="AC376" i="3" s="1"/>
  <c r="AC374" i="3"/>
  <c r="AD374" i="3" s="1"/>
  <c r="AG374" i="3"/>
  <c r="AB372" i="3"/>
  <c r="AC372" i="3" s="1"/>
  <c r="AD372" i="3" s="1"/>
  <c r="AB369" i="3"/>
  <c r="AC369" i="3" s="1"/>
  <c r="AD369" i="3" s="1"/>
  <c r="AB352" i="3"/>
  <c r="AC352" i="3" s="1"/>
  <c r="AB348" i="3"/>
  <c r="AC348" i="3" s="1"/>
  <c r="AB335" i="3"/>
  <c r="AC335" i="3" s="1"/>
  <c r="AD335" i="3" s="1"/>
  <c r="AB329" i="3"/>
  <c r="AC329" i="3" s="1"/>
  <c r="AB322" i="3"/>
  <c r="AC322" i="3" s="1"/>
  <c r="AB319" i="3"/>
  <c r="AC319" i="3" s="1"/>
  <c r="AD319" i="3" s="1"/>
  <c r="AC317" i="3"/>
  <c r="AD317" i="3" s="1"/>
  <c r="AG317" i="3"/>
  <c r="AB316" i="3"/>
  <c r="AC316" i="3" s="1"/>
  <c r="AB311" i="3"/>
  <c r="AC311" i="3" s="1"/>
  <c r="AC307" i="3"/>
  <c r="AD307" i="3" s="1"/>
  <c r="AG307" i="3"/>
  <c r="AC297" i="3"/>
  <c r="AD297" i="3" s="1"/>
  <c r="AG297" i="3"/>
  <c r="AC296" i="3"/>
  <c r="AD296" i="3" s="1"/>
  <c r="AG296" i="3"/>
  <c r="AB289" i="3"/>
  <c r="AC289" i="3" s="1"/>
  <c r="AD289" i="3" s="1"/>
  <c r="AB283" i="3"/>
  <c r="AC283" i="3" s="1"/>
  <c r="AB280" i="3"/>
  <c r="AC280" i="3" s="1"/>
  <c r="AB279" i="3"/>
  <c r="AC279" i="3" s="1"/>
  <c r="AD279" i="3" s="1"/>
  <c r="AB277" i="3"/>
  <c r="AC277" i="3" s="1"/>
  <c r="AD277" i="3" s="1"/>
  <c r="AC265" i="3"/>
  <c r="AD265" i="3" s="1"/>
  <c r="AG265" i="3"/>
  <c r="AC262" i="3"/>
  <c r="AD262" i="3" s="1"/>
  <c r="AG262" i="3"/>
  <c r="AC247" i="3"/>
  <c r="AD247" i="3" s="1"/>
  <c r="AG247" i="3"/>
  <c r="AA243" i="3"/>
  <c r="AB243" i="3" s="1"/>
  <c r="AC241" i="3"/>
  <c r="AG241" i="3"/>
  <c r="AC235" i="3"/>
  <c r="AD235" i="3" s="1"/>
  <c r="AG235" i="3"/>
  <c r="AB228" i="3"/>
  <c r="AC228" i="3" s="1"/>
  <c r="AB226" i="3"/>
  <c r="AC226" i="3" s="1"/>
  <c r="AD226" i="3" s="1"/>
  <c r="AB224" i="3"/>
  <c r="AC224" i="3" s="1"/>
  <c r="AB215" i="3"/>
  <c r="AC215" i="3" s="1"/>
  <c r="AD215" i="3" s="1"/>
  <c r="AB205" i="3"/>
  <c r="AC205" i="3" s="1"/>
  <c r="AD205" i="3" s="1"/>
  <c r="AA202" i="3"/>
  <c r="AC194" i="3"/>
  <c r="AD194" i="3" s="1"/>
  <c r="AB191" i="3"/>
  <c r="AC191" i="3" s="1"/>
  <c r="AD191" i="3" s="1"/>
  <c r="AB188" i="3"/>
  <c r="AC188" i="3" s="1"/>
  <c r="AD188" i="3" s="1"/>
  <c r="AB185" i="3"/>
  <c r="AC185" i="3" s="1"/>
  <c r="AD185" i="3" s="1"/>
  <c r="AB183" i="3"/>
  <c r="AC183" i="3" s="1"/>
  <c r="AD183" i="3" s="1"/>
  <c r="AB180" i="3"/>
  <c r="AC180" i="3" s="1"/>
  <c r="AD180" i="3" s="1"/>
  <c r="AB177" i="3"/>
  <c r="AC177" i="3" s="1"/>
  <c r="AD177" i="3" s="1"/>
  <c r="AB170" i="3"/>
  <c r="AC170" i="3" s="1"/>
  <c r="AD170" i="3" s="1"/>
  <c r="AC163" i="3"/>
  <c r="AD163" i="3" s="1"/>
  <c r="AB159" i="3"/>
  <c r="AC159" i="3" s="1"/>
  <c r="AD159" i="3" s="1"/>
  <c r="AB147" i="3"/>
  <c r="AC147" i="3" s="1"/>
  <c r="AD147" i="3" s="1"/>
  <c r="AB145" i="3"/>
  <c r="AC145" i="3" s="1"/>
  <c r="AD145" i="3" s="1"/>
  <c r="AB143" i="3"/>
  <c r="AC143" i="3" s="1"/>
  <c r="AD143" i="3" s="1"/>
  <c r="AC138" i="3"/>
  <c r="AD138" i="3" s="1"/>
  <c r="G7" i="6"/>
  <c r="Y7" i="6"/>
  <c r="AG84" i="3"/>
  <c r="AD84" i="3"/>
  <c r="AC402" i="3"/>
  <c r="AD402" i="3" s="1"/>
  <c r="AG402" i="3"/>
  <c r="AR1475" i="3"/>
  <c r="AR1474" i="3"/>
  <c r="AR1227" i="3"/>
  <c r="AR1246" i="3"/>
  <c r="AD54" i="3"/>
  <c r="Z7" i="6"/>
  <c r="AD36" i="3"/>
  <c r="Y6" i="6"/>
  <c r="G6" i="6"/>
  <c r="AH1203" i="3"/>
  <c r="AH1189" i="3"/>
  <c r="AH663" i="3"/>
  <c r="AH647" i="3"/>
  <c r="AH646" i="3"/>
  <c r="AH641" i="3"/>
  <c r="AH626" i="3"/>
  <c r="AH462" i="3"/>
  <c r="AH426" i="3"/>
  <c r="AH421" i="3"/>
  <c r="AB1738" i="3" l="1"/>
  <c r="AC1738" i="3" s="1"/>
  <c r="AB1731" i="3"/>
  <c r="AC1731" i="3" s="1"/>
  <c r="AG1731" i="3" s="1"/>
  <c r="AC1725" i="3"/>
  <c r="AG1725" i="3" s="1"/>
  <c r="AB511" i="3"/>
  <c r="AC511" i="3"/>
  <c r="AB298" i="3"/>
  <c r="AC298" i="3"/>
  <c r="AD1245" i="3"/>
  <c r="AH1245" i="3"/>
  <c r="AB1155" i="3"/>
  <c r="AC1155" i="3"/>
  <c r="AH1368" i="3"/>
  <c r="AD1368" i="3"/>
  <c r="AD577" i="3"/>
  <c r="AH577" i="3"/>
  <c r="AH1653" i="3"/>
  <c r="AD1653" i="3"/>
  <c r="AB326" i="3"/>
  <c r="AC326" i="3"/>
  <c r="AH785" i="3"/>
  <c r="AD785" i="3"/>
  <c r="AB386" i="3"/>
  <c r="AC386" i="3"/>
  <c r="AB1723" i="3"/>
  <c r="AC1722" i="3"/>
  <c r="AG1722" i="3" s="1"/>
  <c r="AB295" i="3"/>
  <c r="AC295" i="3" s="1"/>
  <c r="AD295" i="3" s="1"/>
  <c r="AG295" i="3"/>
  <c r="AB428" i="3"/>
  <c r="AC428" i="3"/>
  <c r="AB1184" i="3"/>
  <c r="AC1184" i="3"/>
  <c r="AB458" i="3"/>
  <c r="AC458" i="3"/>
  <c r="AB1678" i="3"/>
  <c r="AC1678" i="3"/>
  <c r="AB327" i="3"/>
  <c r="AC327" i="3"/>
  <c r="AD327" i="3" s="1"/>
  <c r="AB1149" i="3"/>
  <c r="AC1149" i="3"/>
  <c r="AD713" i="3"/>
  <c r="AH713" i="3"/>
  <c r="AD1357" i="3"/>
  <c r="AH1357" i="3"/>
  <c r="AB1250" i="3"/>
  <c r="AC1250" i="3"/>
  <c r="AG1250" i="3" s="1"/>
  <c r="AB299" i="3"/>
  <c r="AC299" i="3"/>
  <c r="AD299" i="3" s="1"/>
  <c r="AB668" i="3"/>
  <c r="AC668" i="3"/>
  <c r="AD741" i="3"/>
  <c r="AH741" i="3"/>
  <c r="AD703" i="3"/>
  <c r="AH703" i="3"/>
  <c r="L12" i="6"/>
  <c r="AH754" i="3"/>
  <c r="AD754" i="3"/>
  <c r="AD1721" i="3"/>
  <c r="AH1721" i="3"/>
  <c r="AG1721" i="3"/>
  <c r="AB1715" i="3"/>
  <c r="AC1715" i="3" s="1"/>
  <c r="AG1715" i="3" s="1"/>
  <c r="AD1717" i="3"/>
  <c r="AG1717" i="3"/>
  <c r="AH1717" i="3"/>
  <c r="AD1720" i="3"/>
  <c r="AH1720" i="3"/>
  <c r="AB1135" i="3"/>
  <c r="AC1135" i="3" s="1"/>
  <c r="AB1084" i="3"/>
  <c r="AC1084" i="3" s="1"/>
  <c r="AB1073" i="3"/>
  <c r="AC1073" i="3" s="1"/>
  <c r="AB652" i="3"/>
  <c r="AC652" i="3" s="1"/>
  <c r="AD750" i="3"/>
  <c r="AH750" i="3"/>
  <c r="AH1020" i="3"/>
  <c r="AD1020" i="3"/>
  <c r="AB1238" i="3"/>
  <c r="AC1238" i="3" s="1"/>
  <c r="AB1285" i="3"/>
  <c r="AC1285" i="3" s="1"/>
  <c r="AB1182" i="3"/>
  <c r="AC1182" i="3" s="1"/>
  <c r="AH749" i="3"/>
  <c r="AD749" i="3"/>
  <c r="AH745" i="3"/>
  <c r="AD745" i="3"/>
  <c r="AH1307" i="3"/>
  <c r="AD1307" i="3"/>
  <c r="AG200" i="3"/>
  <c r="AB1507" i="3"/>
  <c r="AC1507" i="3" s="1"/>
  <c r="K11" i="4"/>
  <c r="AG1694" i="3"/>
  <c r="AA378" i="3"/>
  <c r="AD1178" i="3"/>
  <c r="AH1178" i="3"/>
  <c r="AG254" i="3"/>
  <c r="AD254" i="3"/>
  <c r="K9" i="4"/>
  <c r="K7" i="4"/>
  <c r="AB550" i="3"/>
  <c r="AC550" i="3" s="1"/>
  <c r="AG1677" i="3"/>
  <c r="AB1664" i="3"/>
  <c r="AC1664" i="3" s="1"/>
  <c r="AG1693" i="3"/>
  <c r="AG1692" i="3"/>
  <c r="AG731" i="3"/>
  <c r="X17" i="6"/>
  <c r="N17" i="6"/>
  <c r="AG1261" i="3"/>
  <c r="AG1232" i="3"/>
  <c r="AG1228" i="3"/>
  <c r="AB1497" i="3"/>
  <c r="AC1497" i="3" s="1"/>
  <c r="AH1477" i="3"/>
  <c r="AD1477" i="3"/>
  <c r="AB1456" i="3"/>
  <c r="AC1456" i="3" s="1"/>
  <c r="AH1444" i="3"/>
  <c r="AD1444" i="3"/>
  <c r="AB1438" i="3"/>
  <c r="AC1438" i="3" s="1"/>
  <c r="AB1340" i="3"/>
  <c r="AC1340" i="3" s="1"/>
  <c r="AB899" i="3"/>
  <c r="AC899" i="3" s="1"/>
  <c r="AB897" i="3"/>
  <c r="AC897" i="3" s="1"/>
  <c r="AB887" i="3"/>
  <c r="AC887" i="3" s="1"/>
  <c r="AB676" i="3"/>
  <c r="AC676" i="3" s="1"/>
  <c r="AB993" i="3"/>
  <c r="AC993" i="3" s="1"/>
  <c r="AB992" i="3"/>
  <c r="AC992" i="3" s="1"/>
  <c r="AB978" i="3"/>
  <c r="AC978" i="3" s="1"/>
  <c r="AB977" i="3"/>
  <c r="AC977" i="3" s="1"/>
  <c r="AB976" i="3"/>
  <c r="AC976" i="3" s="1"/>
  <c r="AB975" i="3"/>
  <c r="AC975" i="3" s="1"/>
  <c r="AB971" i="3"/>
  <c r="AC971" i="3" s="1"/>
  <c r="AB970" i="3"/>
  <c r="AC970" i="3" s="1"/>
  <c r="AB969" i="3"/>
  <c r="AC969" i="3" s="1"/>
  <c r="AB966" i="3"/>
  <c r="AC966" i="3" s="1"/>
  <c r="AB964" i="3"/>
  <c r="AC964" i="3" s="1"/>
  <c r="AB963" i="3"/>
  <c r="AC963" i="3" s="1"/>
  <c r="AB962" i="3"/>
  <c r="AC962" i="3" s="1"/>
  <c r="AB944" i="3"/>
  <c r="AC944" i="3" s="1"/>
  <c r="AB943" i="3"/>
  <c r="AC943" i="3" s="1"/>
  <c r="AB941" i="3"/>
  <c r="AC941" i="3" s="1"/>
  <c r="AB940" i="3"/>
  <c r="AC940" i="3" s="1"/>
  <c r="AB931" i="3"/>
  <c r="AC931" i="3" s="1"/>
  <c r="AC251" i="3"/>
  <c r="AC234" i="3"/>
  <c r="AC232" i="3"/>
  <c r="AB229" i="3"/>
  <c r="AC229" i="3" s="1"/>
  <c r="AC218" i="3"/>
  <c r="AC196" i="3"/>
  <c r="AC162" i="3"/>
  <c r="AB136" i="3"/>
  <c r="AC136" i="3" s="1"/>
  <c r="AC1554" i="3"/>
  <c r="AG1554" i="3"/>
  <c r="AD386" i="3"/>
  <c r="AG386" i="3"/>
  <c r="AD339" i="3"/>
  <c r="AG339" i="3"/>
  <c r="AD336" i="3"/>
  <c r="AG336" i="3"/>
  <c r="AD326" i="3"/>
  <c r="AG326" i="3"/>
  <c r="AD325" i="3"/>
  <c r="AG325" i="3"/>
  <c r="AD312" i="3"/>
  <c r="AG312" i="3"/>
  <c r="AD310" i="3"/>
  <c r="AG310" i="3"/>
  <c r="AD298" i="3"/>
  <c r="AG298" i="3"/>
  <c r="AD288" i="3"/>
  <c r="AG288" i="3"/>
  <c r="AD267" i="3"/>
  <c r="AG267" i="3"/>
  <c r="AH1297" i="3"/>
  <c r="AD1297" i="3"/>
  <c r="AD1270" i="3"/>
  <c r="AH1270" i="3"/>
  <c r="J8" i="6"/>
  <c r="T8" i="6"/>
  <c r="AG742" i="3"/>
  <c r="AG745" i="3"/>
  <c r="AG749" i="3"/>
  <c r="AG750" i="3"/>
  <c r="AG741" i="3"/>
  <c r="AG728" i="3"/>
  <c r="AG730" i="3"/>
  <c r="AG732" i="3"/>
  <c r="AG735" i="3"/>
  <c r="AG729" i="3"/>
  <c r="AG720" i="3"/>
  <c r="AG713" i="3"/>
  <c r="AG400" i="3"/>
  <c r="AG390" i="3"/>
  <c r="AG349" i="3"/>
  <c r="AG361" i="3"/>
  <c r="AB1192" i="3"/>
  <c r="AC1192" i="3" s="1"/>
  <c r="AB1180" i="3"/>
  <c r="AC1180" i="3" s="1"/>
  <c r="AG717" i="3"/>
  <c r="AD32" i="3"/>
  <c r="H6" i="6" s="1"/>
  <c r="AG32" i="3"/>
  <c r="AC1545" i="3"/>
  <c r="AC1540" i="3"/>
  <c r="AC1539" i="3"/>
  <c r="AC1457" i="3"/>
  <c r="AC1455" i="3"/>
  <c r="AG1455" i="3" s="1"/>
  <c r="AC278" i="3"/>
  <c r="AC271" i="3"/>
  <c r="AC252" i="3"/>
  <c r="AC240" i="3"/>
  <c r="AC227" i="3"/>
  <c r="AC199" i="3"/>
  <c r="AC176" i="3"/>
  <c r="AD176" i="3" s="1"/>
  <c r="AC173" i="3"/>
  <c r="AH1338" i="3"/>
  <c r="AD1338" i="3"/>
  <c r="AG344" i="3"/>
  <c r="AD344" i="3"/>
  <c r="AB1211" i="3"/>
  <c r="AC1211" i="3" s="1"/>
  <c r="AB1179" i="3"/>
  <c r="AC1179" i="3" s="1"/>
  <c r="AH1478" i="3"/>
  <c r="AD1478" i="3"/>
  <c r="AH1564" i="3"/>
  <c r="AD1564" i="3"/>
  <c r="AH1547" i="3"/>
  <c r="AD1547" i="3"/>
  <c r="AH1545" i="3"/>
  <c r="AD1545" i="3"/>
  <c r="AH1542" i="3"/>
  <c r="AD1542" i="3"/>
  <c r="AH1540" i="3"/>
  <c r="AD1540" i="3"/>
  <c r="AH1539" i="3"/>
  <c r="AD1539" i="3"/>
  <c r="AH1538" i="3"/>
  <c r="AD1538" i="3"/>
  <c r="AH1531" i="3"/>
  <c r="AD1531" i="3"/>
  <c r="AH1525" i="3"/>
  <c r="AD1525" i="3"/>
  <c r="AH1457" i="3"/>
  <c r="AD1457" i="3"/>
  <c r="AH1455" i="3"/>
  <c r="AD1455" i="3"/>
  <c r="AC994" i="3"/>
  <c r="AC989" i="3"/>
  <c r="AC982" i="3"/>
  <c r="AC979" i="3"/>
  <c r="AC934" i="3"/>
  <c r="AC926" i="3"/>
  <c r="AC207" i="3"/>
  <c r="AC153" i="3"/>
  <c r="AB1526" i="3"/>
  <c r="AC1526" i="3" s="1"/>
  <c r="AG1526" i="3" s="1"/>
  <c r="AB1667" i="3"/>
  <c r="AC1667" i="3" s="1"/>
  <c r="AB1665" i="3"/>
  <c r="AC1665" i="3" s="1"/>
  <c r="AH1630" i="3"/>
  <c r="AD1630" i="3"/>
  <c r="AH1608" i="3"/>
  <c r="AD1608" i="3"/>
  <c r="AH1595" i="3"/>
  <c r="AD1595" i="3"/>
  <c r="AH1593" i="3"/>
  <c r="AD1593" i="3"/>
  <c r="AB1571" i="3"/>
  <c r="AC1571" i="3" s="1"/>
  <c r="AB1568" i="3"/>
  <c r="AC1568" i="3" s="1"/>
  <c r="AH1567" i="3"/>
  <c r="AD1567" i="3"/>
  <c r="AB1541" i="3"/>
  <c r="AB1529" i="3"/>
  <c r="AC1529" i="3" s="1"/>
  <c r="AG1529" i="3" s="1"/>
  <c r="AB1522" i="3"/>
  <c r="AC1522" i="3" s="1"/>
  <c r="AG1522" i="3" s="1"/>
  <c r="AD1520" i="3"/>
  <c r="AH1520" i="3"/>
  <c r="AD1473" i="3"/>
  <c r="AH1473" i="3"/>
  <c r="AB1439" i="3"/>
  <c r="AC1439" i="3" s="1"/>
  <c r="AH918" i="3"/>
  <c r="AD918" i="3"/>
  <c r="AH917" i="3"/>
  <c r="AD917" i="3"/>
  <c r="AH916" i="3"/>
  <c r="AD916" i="3"/>
  <c r="AH915" i="3"/>
  <c r="AD915" i="3"/>
  <c r="AH912" i="3"/>
  <c r="AD912" i="3"/>
  <c r="AB911" i="3"/>
  <c r="AC911" i="3" s="1"/>
  <c r="AB910" i="3"/>
  <c r="AC910" i="3" s="1"/>
  <c r="AB908" i="3"/>
  <c r="AC908" i="3" s="1"/>
  <c r="AB900" i="3"/>
  <c r="AC900" i="3" s="1"/>
  <c r="AG900" i="3" s="1"/>
  <c r="AH898" i="3"/>
  <c r="AD898" i="3"/>
  <c r="AG278" i="3"/>
  <c r="AD278" i="3"/>
  <c r="AG271" i="3"/>
  <c r="AD271" i="3"/>
  <c r="AG252" i="3"/>
  <c r="AD252" i="3"/>
  <c r="AG240" i="3"/>
  <c r="AD240" i="3"/>
  <c r="AG227" i="3"/>
  <c r="AD227" i="3"/>
  <c r="AG199" i="3"/>
  <c r="AD199" i="3"/>
  <c r="AG173" i="3"/>
  <c r="AD173" i="3"/>
  <c r="AD1590" i="3"/>
  <c r="AH1590" i="3"/>
  <c r="AD1589" i="3"/>
  <c r="AH1589" i="3"/>
  <c r="AD1588" i="3"/>
  <c r="AH1588" i="3"/>
  <c r="AD882" i="3"/>
  <c r="AH882" i="3"/>
  <c r="AD881" i="3"/>
  <c r="AH881" i="3"/>
  <c r="AD875" i="3"/>
  <c r="AH875" i="3"/>
  <c r="AD873" i="3"/>
  <c r="AH873" i="3"/>
  <c r="AD872" i="3"/>
  <c r="AH872" i="3"/>
  <c r="AD868" i="3"/>
  <c r="AH868" i="3"/>
  <c r="AD863" i="3"/>
  <c r="AH863" i="3"/>
  <c r="AD861" i="3"/>
  <c r="AH861" i="3"/>
  <c r="AD859" i="3"/>
  <c r="AH859" i="3"/>
  <c r="AD858" i="3"/>
  <c r="AH858" i="3"/>
  <c r="AD856" i="3"/>
  <c r="AH856" i="3"/>
  <c r="AD851" i="3"/>
  <c r="AH851" i="3"/>
  <c r="AD846" i="3"/>
  <c r="AH846" i="3"/>
  <c r="AD844" i="3"/>
  <c r="AH844" i="3"/>
  <c r="AD843" i="3"/>
  <c r="AH843" i="3"/>
  <c r="AD840" i="3"/>
  <c r="AH840" i="3"/>
  <c r="AD830" i="3"/>
  <c r="AH830" i="3"/>
  <c r="AD824" i="3"/>
  <c r="AH824" i="3"/>
  <c r="AD671" i="3"/>
  <c r="AH671" i="3"/>
  <c r="AH1056" i="3"/>
  <c r="AD1056" i="3"/>
  <c r="AH1699" i="3"/>
  <c r="AD1699" i="3"/>
  <c r="AH1698" i="3"/>
  <c r="AD1698" i="3"/>
  <c r="AH1668" i="3"/>
  <c r="AD1668" i="3"/>
  <c r="AH1666" i="3"/>
  <c r="AD1666" i="3"/>
  <c r="AH1645" i="3"/>
  <c r="AD1645" i="3"/>
  <c r="AH1643" i="3"/>
  <c r="AD1643" i="3"/>
  <c r="AH1606" i="3"/>
  <c r="AD1606" i="3"/>
  <c r="AH1604" i="3"/>
  <c r="AD1604" i="3"/>
  <c r="AH1584" i="3"/>
  <c r="AD1584" i="3"/>
  <c r="AH1572" i="3"/>
  <c r="AD1572" i="3"/>
  <c r="AH1565" i="3"/>
  <c r="AD1565" i="3"/>
  <c r="AH1561" i="3"/>
  <c r="AD1561" i="3"/>
  <c r="AH1549" i="3"/>
  <c r="AD1549" i="3"/>
  <c r="AH1548" i="3"/>
  <c r="AD1548" i="3"/>
  <c r="AH1544" i="3"/>
  <c r="AD1544" i="3"/>
  <c r="AH1504" i="3"/>
  <c r="AD1504" i="3"/>
  <c r="AH1499" i="3"/>
  <c r="AD1499" i="3"/>
  <c r="AH1498" i="3"/>
  <c r="AD1498" i="3"/>
  <c r="AH1480" i="3"/>
  <c r="AD1480" i="3"/>
  <c r="AH1479" i="3"/>
  <c r="AD1479" i="3"/>
  <c r="AH1476" i="3"/>
  <c r="AD1476" i="3"/>
  <c r="AH1462" i="3"/>
  <c r="AD1462" i="3"/>
  <c r="AH1458" i="3"/>
  <c r="AD1458" i="3"/>
  <c r="AH1445" i="3"/>
  <c r="AD1445" i="3"/>
  <c r="AH1418" i="3"/>
  <c r="AD1418" i="3"/>
  <c r="AH1378" i="3"/>
  <c r="AD1378" i="3"/>
  <c r="AH1324" i="3"/>
  <c r="AD1324" i="3"/>
  <c r="AH853" i="3"/>
  <c r="AD853" i="3"/>
  <c r="AH829" i="3"/>
  <c r="AD829" i="3"/>
  <c r="AG389" i="3"/>
  <c r="AG163" i="3"/>
  <c r="AG194" i="3"/>
  <c r="AB998" i="3"/>
  <c r="AC998" i="3" s="1"/>
  <c r="AH991" i="3"/>
  <c r="AD991" i="3"/>
  <c r="AB990" i="3"/>
  <c r="AC990" i="3" s="1"/>
  <c r="AH986" i="3"/>
  <c r="AD986" i="3"/>
  <c r="AB984" i="3"/>
  <c r="AC984" i="3" s="1"/>
  <c r="AH983" i="3"/>
  <c r="AD983" i="3"/>
  <c r="AB980" i="3"/>
  <c r="AC980" i="3" s="1"/>
  <c r="AH972" i="3"/>
  <c r="AD972" i="3"/>
  <c r="AH961" i="3"/>
  <c r="AD961" i="3"/>
  <c r="AB960" i="3"/>
  <c r="AC960" i="3" s="1"/>
  <c r="AB959" i="3"/>
  <c r="AC959" i="3" s="1"/>
  <c r="AH958" i="3"/>
  <c r="AD958" i="3"/>
  <c r="AB957" i="3"/>
  <c r="AC957" i="3" s="1"/>
  <c r="AB955" i="3"/>
  <c r="AC955" i="3" s="1"/>
  <c r="AB953" i="3"/>
  <c r="AC953" i="3" s="1"/>
  <c r="AB950" i="3"/>
  <c r="AC950" i="3" s="1"/>
  <c r="AB948" i="3"/>
  <c r="AC948" i="3" s="1"/>
  <c r="AB947" i="3"/>
  <c r="AC947" i="3" s="1"/>
  <c r="AH946" i="3"/>
  <c r="AD946" i="3"/>
  <c r="AB945" i="3"/>
  <c r="AC945" i="3" s="1"/>
  <c r="AB939" i="3"/>
  <c r="AC939" i="3" s="1"/>
  <c r="AH936" i="3"/>
  <c r="AD936" i="3"/>
  <c r="AB935" i="3"/>
  <c r="AC935" i="3" s="1"/>
  <c r="AG935" i="3" s="1"/>
  <c r="AB933" i="3"/>
  <c r="AC933" i="3" s="1"/>
  <c r="AB932" i="3"/>
  <c r="AC932" i="3" s="1"/>
  <c r="AB930" i="3"/>
  <c r="AC930" i="3" s="1"/>
  <c r="AB929" i="3"/>
  <c r="AC929" i="3" s="1"/>
  <c r="AB927" i="3"/>
  <c r="AC927" i="3" s="1"/>
  <c r="AH925" i="3"/>
  <c r="AD925" i="3"/>
  <c r="AB257" i="3"/>
  <c r="AC257" i="3" s="1"/>
  <c r="AD257" i="3" s="1"/>
  <c r="AC253" i="3"/>
  <c r="AC250" i="3"/>
  <c r="AB219" i="3"/>
  <c r="AC219" i="3" s="1"/>
  <c r="AD219" i="3" s="1"/>
  <c r="AC193" i="3"/>
  <c r="AC192" i="3"/>
  <c r="AB171" i="3"/>
  <c r="AC171" i="3" s="1"/>
  <c r="AC158" i="3"/>
  <c r="AB150" i="3"/>
  <c r="AC150" i="3" s="1"/>
  <c r="AD150" i="3" s="1"/>
  <c r="AB149" i="3"/>
  <c r="AC149" i="3" s="1"/>
  <c r="AD149" i="3" s="1"/>
  <c r="AB142" i="3"/>
  <c r="AC142" i="3" s="1"/>
  <c r="AD1587" i="3"/>
  <c r="AH1587" i="3"/>
  <c r="AD1586" i="3"/>
  <c r="AH1586" i="3"/>
  <c r="AD1513" i="3"/>
  <c r="AH1513" i="3"/>
  <c r="AH1511" i="3"/>
  <c r="AD1511" i="3"/>
  <c r="AD1510" i="3"/>
  <c r="AH1510" i="3"/>
  <c r="AD1508" i="3"/>
  <c r="AH1508" i="3"/>
  <c r="AD1482" i="3"/>
  <c r="AH1482" i="3"/>
  <c r="AH889" i="3"/>
  <c r="AD889" i="3"/>
  <c r="AH888" i="3"/>
  <c r="AD888" i="3"/>
  <c r="AH886" i="3"/>
  <c r="AD886" i="3"/>
  <c r="AH884" i="3"/>
  <c r="AD884" i="3"/>
  <c r="AH883" i="3"/>
  <c r="AD883" i="3"/>
  <c r="AH878" i="3"/>
  <c r="AD878" i="3"/>
  <c r="AH874" i="3"/>
  <c r="AD874" i="3"/>
  <c r="AH869" i="3"/>
  <c r="AD869" i="3"/>
  <c r="AH857" i="3"/>
  <c r="AD857" i="3"/>
  <c r="AH854" i="3"/>
  <c r="AD854" i="3"/>
  <c r="AH848" i="3"/>
  <c r="AD848" i="3"/>
  <c r="AH845" i="3"/>
  <c r="AD845" i="3"/>
  <c r="AH842" i="3"/>
  <c r="AD842" i="3"/>
  <c r="AH841" i="3"/>
  <c r="AD841" i="3"/>
  <c r="AH839" i="3"/>
  <c r="AD839" i="3"/>
  <c r="AH838" i="3"/>
  <c r="AD838" i="3"/>
  <c r="AH837" i="3"/>
  <c r="AD837" i="3"/>
  <c r="AH836" i="3"/>
  <c r="AD836" i="3"/>
  <c r="AH831" i="3"/>
  <c r="AD831" i="3"/>
  <c r="AH828" i="3"/>
  <c r="AD828" i="3"/>
  <c r="AH827" i="3"/>
  <c r="AD827" i="3"/>
  <c r="AH825" i="3"/>
  <c r="AG825" i="3"/>
  <c r="AD825" i="3"/>
  <c r="AH822" i="3"/>
  <c r="AD822" i="3"/>
  <c r="AD821" i="3"/>
  <c r="AH821" i="3"/>
  <c r="AH818" i="3"/>
  <c r="AD818" i="3"/>
  <c r="AD814" i="3"/>
  <c r="AH814" i="3"/>
  <c r="AD813" i="3"/>
  <c r="AH813" i="3"/>
  <c r="AD811" i="3"/>
  <c r="AH811" i="3"/>
  <c r="AH809" i="3"/>
  <c r="AD809" i="3"/>
  <c r="AD808" i="3"/>
  <c r="AH808" i="3"/>
  <c r="AH807" i="3"/>
  <c r="AD807" i="3"/>
  <c r="AG806" i="3"/>
  <c r="AH806" i="3"/>
  <c r="AD806" i="3"/>
  <c r="AH805" i="3"/>
  <c r="AD805" i="3"/>
  <c r="AD804" i="3"/>
  <c r="AH804" i="3"/>
  <c r="AH802" i="3"/>
  <c r="AD802" i="3"/>
  <c r="AG752" i="3"/>
  <c r="AH752" i="3"/>
  <c r="AD752" i="3"/>
  <c r="AH751" i="3"/>
  <c r="AG751" i="3"/>
  <c r="AD751" i="3"/>
  <c r="AG743" i="3"/>
  <c r="AH743" i="3"/>
  <c r="AD743" i="3"/>
  <c r="AD742" i="3"/>
  <c r="AH742" i="3"/>
  <c r="AH736" i="3"/>
  <c r="AG736" i="3"/>
  <c r="AD736" i="3"/>
  <c r="AD735" i="3"/>
  <c r="AH735" i="3"/>
  <c r="AD732" i="3"/>
  <c r="AH732" i="3"/>
  <c r="AD730" i="3"/>
  <c r="AH730" i="3"/>
  <c r="AD729" i="3"/>
  <c r="AH729" i="3"/>
  <c r="AG727" i="3"/>
  <c r="AH727" i="3"/>
  <c r="AD727" i="3"/>
  <c r="AH726" i="3"/>
  <c r="AG726" i="3"/>
  <c r="AD726" i="3"/>
  <c r="AG724" i="3"/>
  <c r="AH724" i="3"/>
  <c r="AD724" i="3"/>
  <c r="AG721" i="3"/>
  <c r="AH721" i="3"/>
  <c r="AD721" i="3"/>
  <c r="AD720" i="3"/>
  <c r="AH720" i="3"/>
  <c r="AH719" i="3"/>
  <c r="AG719" i="3"/>
  <c r="AD719" i="3"/>
  <c r="AD706" i="3"/>
  <c r="AH706" i="3"/>
  <c r="AD702" i="3"/>
  <c r="AH702" i="3"/>
  <c r="AH1034" i="3"/>
  <c r="AD1034" i="3"/>
  <c r="AD1682" i="3"/>
  <c r="AH1682" i="3"/>
  <c r="AH1081" i="3"/>
  <c r="AD1081" i="3"/>
  <c r="AH1067" i="3"/>
  <c r="AD1067" i="3"/>
  <c r="AD1146" i="3"/>
  <c r="AH1146" i="3"/>
  <c r="AH1701" i="3"/>
  <c r="AD1701" i="3"/>
  <c r="AH1693" i="3"/>
  <c r="AD1693" i="3"/>
  <c r="AH1672" i="3"/>
  <c r="AD1672" i="3"/>
  <c r="AH1650" i="3"/>
  <c r="AD1650" i="3"/>
  <c r="AH1648" i="3"/>
  <c r="AD1648" i="3"/>
  <c r="AH1574" i="3"/>
  <c r="AD1574" i="3"/>
  <c r="AH1551" i="3"/>
  <c r="AD1551" i="3"/>
  <c r="AH1543" i="3"/>
  <c r="AD1543" i="3"/>
  <c r="AH1533" i="3"/>
  <c r="AD1533" i="3"/>
  <c r="AH1530" i="3"/>
  <c r="AD1530" i="3"/>
  <c r="AH1469" i="3"/>
  <c r="AD1469" i="3"/>
  <c r="AH1463" i="3"/>
  <c r="AD1463" i="3"/>
  <c r="AH1459" i="3"/>
  <c r="AD1459" i="3"/>
  <c r="AH1451" i="3"/>
  <c r="AD1451" i="3"/>
  <c r="AH1449" i="3"/>
  <c r="AD1449" i="3"/>
  <c r="AH1440" i="3"/>
  <c r="AD1440" i="3"/>
  <c r="AH1436" i="3"/>
  <c r="AD1436" i="3"/>
  <c r="AH1435" i="3"/>
  <c r="AD1435" i="3"/>
  <c r="AH1429" i="3"/>
  <c r="AD1429" i="3"/>
  <c r="AH1425" i="3"/>
  <c r="AD1425" i="3"/>
  <c r="AH1421" i="3"/>
  <c r="AD1421" i="3"/>
  <c r="AH1407" i="3"/>
  <c r="AD1407" i="3"/>
  <c r="AH1397" i="3"/>
  <c r="AD1397" i="3"/>
  <c r="AH1380" i="3"/>
  <c r="AD1380" i="3"/>
  <c r="AH1374" i="3"/>
  <c r="AD1374" i="3"/>
  <c r="AH1318" i="3"/>
  <c r="AD1318" i="3"/>
  <c r="AD1349" i="3"/>
  <c r="AH1349" i="3"/>
  <c r="AD1348" i="3"/>
  <c r="AH1348" i="3"/>
  <c r="AH1036" i="3"/>
  <c r="AD1036" i="3"/>
  <c r="AH1035" i="3"/>
  <c r="AD1035" i="3"/>
  <c r="AH1031" i="3"/>
  <c r="AD1031" i="3"/>
  <c r="AH1028" i="3"/>
  <c r="AD1028" i="3"/>
  <c r="AH1027" i="3"/>
  <c r="AD1027" i="3"/>
  <c r="AH1026" i="3"/>
  <c r="AD1026" i="3"/>
  <c r="AH1024" i="3"/>
  <c r="AD1024" i="3"/>
  <c r="AG1023" i="3"/>
  <c r="AH1023" i="3"/>
  <c r="AD1023" i="3"/>
  <c r="AH1021" i="3"/>
  <c r="AD1021" i="3"/>
  <c r="AH1019" i="3"/>
  <c r="AD1019" i="3"/>
  <c r="AH1018" i="3"/>
  <c r="AD1018" i="3"/>
  <c r="AH1017" i="3"/>
  <c r="AD1017" i="3"/>
  <c r="AH1011" i="3"/>
  <c r="AD1011" i="3"/>
  <c r="AH1010" i="3"/>
  <c r="AD1010" i="3"/>
  <c r="AH1007" i="3"/>
  <c r="AD1007" i="3"/>
  <c r="AH1006" i="3"/>
  <c r="AD1006" i="3"/>
  <c r="AH1005" i="3"/>
  <c r="AD1005" i="3"/>
  <c r="AH1652" i="3"/>
  <c r="AD1652" i="3"/>
  <c r="AD1347" i="3"/>
  <c r="AH1347" i="3"/>
  <c r="AH1062" i="3"/>
  <c r="AD1062" i="3"/>
  <c r="AH1050" i="3"/>
  <c r="AD1050" i="3"/>
  <c r="AH1706" i="3"/>
  <c r="AD1706" i="3"/>
  <c r="AH1705" i="3"/>
  <c r="AD1705" i="3"/>
  <c r="AH1700" i="3"/>
  <c r="AD1700" i="3"/>
  <c r="AH1696" i="3"/>
  <c r="AD1696" i="3"/>
  <c r="AH1680" i="3"/>
  <c r="AD1680" i="3"/>
  <c r="AH1676" i="3"/>
  <c r="AD1676" i="3"/>
  <c r="AH1651" i="3"/>
  <c r="AD1651" i="3"/>
  <c r="AH1602" i="3"/>
  <c r="AD1602" i="3"/>
  <c r="AH1575" i="3"/>
  <c r="AD1575" i="3"/>
  <c r="AH1573" i="3"/>
  <c r="AD1573" i="3"/>
  <c r="AH1563" i="3"/>
  <c r="AD1563" i="3"/>
  <c r="AH1552" i="3"/>
  <c r="AD1552" i="3"/>
  <c r="AH1535" i="3"/>
  <c r="AD1535" i="3"/>
  <c r="AH1509" i="3"/>
  <c r="AD1509" i="3"/>
  <c r="AH1505" i="3"/>
  <c r="AD1505" i="3"/>
  <c r="AH1501" i="3"/>
  <c r="AD1501" i="3"/>
  <c r="AH1489" i="3"/>
  <c r="AD1489" i="3"/>
  <c r="AH1467" i="3"/>
  <c r="AD1467" i="3"/>
  <c r="AH1452" i="3"/>
  <c r="AD1452" i="3"/>
  <c r="AH1443" i="3"/>
  <c r="AD1443" i="3"/>
  <c r="AH1442" i="3"/>
  <c r="AD1442" i="3"/>
  <c r="AH1430" i="3"/>
  <c r="AD1430" i="3"/>
  <c r="AH1426" i="3"/>
  <c r="AD1426" i="3"/>
  <c r="AH1412" i="3"/>
  <c r="AD1412" i="3"/>
  <c r="AH1409" i="3"/>
  <c r="AD1409" i="3"/>
  <c r="AH1399" i="3"/>
  <c r="AD1399" i="3"/>
  <c r="AH1398" i="3"/>
  <c r="AD1398" i="3"/>
  <c r="AH1387" i="3"/>
  <c r="AD1387" i="3"/>
  <c r="AH1359" i="3"/>
  <c r="AD1359" i="3"/>
  <c r="AH1352" i="3"/>
  <c r="AD1352" i="3"/>
  <c r="AH1681" i="3"/>
  <c r="AD1681" i="3"/>
  <c r="AH1679" i="3"/>
  <c r="AD1679" i="3"/>
  <c r="AD1350" i="3"/>
  <c r="AH1350" i="3"/>
  <c r="AH1061" i="3"/>
  <c r="AD1061" i="3"/>
  <c r="AH1060" i="3"/>
  <c r="AD1060" i="3"/>
  <c r="AH1055" i="3"/>
  <c r="AD1055" i="3"/>
  <c r="AH1054" i="3"/>
  <c r="AD1054" i="3"/>
  <c r="AH1053" i="3"/>
  <c r="AD1053" i="3"/>
  <c r="AH1049" i="3"/>
  <c r="AD1049" i="3"/>
  <c r="AH1048" i="3"/>
  <c r="AD1048" i="3"/>
  <c r="AH1047" i="3"/>
  <c r="AD1047" i="3"/>
  <c r="AH1046" i="3"/>
  <c r="AD1046" i="3"/>
  <c r="AH1045" i="3"/>
  <c r="AD1045" i="3"/>
  <c r="AH1043" i="3"/>
  <c r="AD1043" i="3"/>
  <c r="AH1042" i="3"/>
  <c r="AD1042" i="3"/>
  <c r="AH1041" i="3"/>
  <c r="AD1041" i="3"/>
  <c r="AH1040" i="3"/>
  <c r="AD1040" i="3"/>
  <c r="AH1039" i="3"/>
  <c r="AD1039" i="3"/>
  <c r="AH516" i="3"/>
  <c r="AD516" i="3"/>
  <c r="AH515" i="3"/>
  <c r="AD515" i="3"/>
  <c r="AH513" i="3"/>
  <c r="AD513" i="3"/>
  <c r="AH512" i="3"/>
  <c r="AD512" i="3"/>
  <c r="AG370" i="3"/>
  <c r="AD370" i="3"/>
  <c r="AG1065" i="3"/>
  <c r="AH1065" i="3"/>
  <c r="AD1065" i="3"/>
  <c r="AH1603" i="3"/>
  <c r="AD1603" i="3"/>
  <c r="AH1601" i="3"/>
  <c r="AD1601" i="3"/>
  <c r="AH1600" i="3"/>
  <c r="AD1600" i="3"/>
  <c r="AH1554" i="3"/>
  <c r="AD1554" i="3"/>
  <c r="AH1518" i="3"/>
  <c r="AD1518" i="3"/>
  <c r="AH1514" i="3"/>
  <c r="AD1514" i="3"/>
  <c r="AH1506" i="3"/>
  <c r="AD1506" i="3"/>
  <c r="AH1502" i="3"/>
  <c r="AD1502" i="3"/>
  <c r="AH1494" i="3"/>
  <c r="AD1494" i="3"/>
  <c r="AH1490" i="3"/>
  <c r="AD1490" i="3"/>
  <c r="AH1481" i="3"/>
  <c r="AD1481" i="3"/>
  <c r="AH1471" i="3"/>
  <c r="AD1471" i="3"/>
  <c r="AH1470" i="3"/>
  <c r="AD1470" i="3"/>
  <c r="AH1464" i="3"/>
  <c r="AD1464" i="3"/>
  <c r="AH1453" i="3"/>
  <c r="AD1453" i="3"/>
  <c r="AH1432" i="3"/>
  <c r="AD1432" i="3"/>
  <c r="AH1428" i="3"/>
  <c r="AD1428" i="3"/>
  <c r="AH1424" i="3"/>
  <c r="AD1424" i="3"/>
  <c r="AH1411" i="3"/>
  <c r="AD1411" i="3"/>
  <c r="AH1410" i="3"/>
  <c r="AD1410" i="3"/>
  <c r="AH1404" i="3"/>
  <c r="AD1404" i="3"/>
  <c r="AH1401" i="3"/>
  <c r="AD1401" i="3"/>
  <c r="AH1400" i="3"/>
  <c r="AD1400" i="3"/>
  <c r="AH1383" i="3"/>
  <c r="AD1383" i="3"/>
  <c r="AH1376" i="3"/>
  <c r="AD1376" i="3"/>
  <c r="AH1366" i="3"/>
  <c r="AD1366" i="3"/>
  <c r="AH1364" i="3"/>
  <c r="AD1364" i="3"/>
  <c r="AH1362" i="3"/>
  <c r="AD1362" i="3"/>
  <c r="AH1360" i="3"/>
  <c r="AD1360" i="3"/>
  <c r="AH1354" i="3"/>
  <c r="AD1354" i="3"/>
  <c r="AH1353" i="3"/>
  <c r="AD1353" i="3"/>
  <c r="AH1319" i="3"/>
  <c r="AD1319" i="3"/>
  <c r="AH1299" i="3"/>
  <c r="AD1299" i="3"/>
  <c r="AG747" i="3"/>
  <c r="AD1654" i="3"/>
  <c r="AH1654" i="3"/>
  <c r="AD1483" i="3"/>
  <c r="AH1483" i="3"/>
  <c r="AH1071" i="3"/>
  <c r="AD1071" i="3"/>
  <c r="AH1068" i="3"/>
  <c r="AD1068" i="3"/>
  <c r="AG381" i="3"/>
  <c r="AD381" i="3"/>
  <c r="AB667" i="3"/>
  <c r="AC667" i="3" s="1"/>
  <c r="AH1206" i="3"/>
  <c r="AD1206" i="3"/>
  <c r="AH1678" i="3"/>
  <c r="AD1678" i="3"/>
  <c r="AH1677" i="3"/>
  <c r="AD1677" i="3"/>
  <c r="AH1674" i="3"/>
  <c r="AD1674" i="3"/>
  <c r="AH1658" i="3"/>
  <c r="AD1658" i="3"/>
  <c r="AH1610" i="3"/>
  <c r="AD1610" i="3"/>
  <c r="AH1534" i="3"/>
  <c r="AD1534" i="3"/>
  <c r="AH1495" i="3"/>
  <c r="AD1495" i="3"/>
  <c r="AH1492" i="3"/>
  <c r="AD1492" i="3"/>
  <c r="AH1486" i="3"/>
  <c r="AD1486" i="3"/>
  <c r="AH1472" i="3"/>
  <c r="AD1472" i="3"/>
  <c r="AH1466" i="3"/>
  <c r="AD1466" i="3"/>
  <c r="AH1465" i="3"/>
  <c r="AD1465" i="3"/>
  <c r="AH1460" i="3"/>
  <c r="AD1460" i="3"/>
  <c r="AH1416" i="3"/>
  <c r="AD1416" i="3"/>
  <c r="AH1408" i="3"/>
  <c r="AD1408" i="3"/>
  <c r="AH1402" i="3"/>
  <c r="AD1402" i="3"/>
  <c r="AH1395" i="3"/>
  <c r="AD1395" i="3"/>
  <c r="AH1389" i="3"/>
  <c r="AD1389" i="3"/>
  <c r="AH1382" i="3"/>
  <c r="AD1382" i="3"/>
  <c r="AH1377" i="3"/>
  <c r="AD1377" i="3"/>
  <c r="AH1369" i="3"/>
  <c r="AD1369" i="3"/>
  <c r="AH1361" i="3"/>
  <c r="AD1361" i="3"/>
  <c r="AH1337" i="3"/>
  <c r="AD1337" i="3"/>
  <c r="AH1304" i="3"/>
  <c r="AD1304" i="3"/>
  <c r="AH1303" i="3"/>
  <c r="AD1303" i="3"/>
  <c r="AG744" i="3"/>
  <c r="AG733" i="3"/>
  <c r="AG711" i="3"/>
  <c r="AG746" i="3"/>
  <c r="AG734" i="3"/>
  <c r="AG709" i="3"/>
  <c r="AG737" i="3"/>
  <c r="AG715" i="3"/>
  <c r="AG739" i="3"/>
  <c r="AG716" i="3"/>
  <c r="AH445" i="3"/>
  <c r="AD445" i="3"/>
  <c r="AH440" i="3"/>
  <c r="AD440" i="3"/>
  <c r="AH434" i="3"/>
  <c r="AD434" i="3"/>
  <c r="AH417" i="3"/>
  <c r="AD417" i="3"/>
  <c r="AD466" i="3"/>
  <c r="AH466" i="3"/>
  <c r="AD458" i="3"/>
  <c r="AH458" i="3"/>
  <c r="AD446" i="3"/>
  <c r="AH446" i="3"/>
  <c r="AD428" i="3"/>
  <c r="AH428" i="3"/>
  <c r="AD1196" i="3"/>
  <c r="AH1196" i="3"/>
  <c r="AH1074" i="3"/>
  <c r="AD1074" i="3"/>
  <c r="AH1707" i="3"/>
  <c r="AD1707" i="3"/>
  <c r="AH1694" i="3"/>
  <c r="AD1694" i="3"/>
  <c r="AH1692" i="3"/>
  <c r="AD1692" i="3"/>
  <c r="AH1688" i="3"/>
  <c r="AD1688" i="3"/>
  <c r="AH1641" i="3"/>
  <c r="AD1641" i="3"/>
  <c r="AH1612" i="3"/>
  <c r="AD1612" i="3"/>
  <c r="AH1605" i="3"/>
  <c r="AD1605" i="3"/>
  <c r="AH1581" i="3"/>
  <c r="AD1581" i="3"/>
  <c r="AH1579" i="3"/>
  <c r="AD1579" i="3"/>
  <c r="AH1557" i="3"/>
  <c r="AD1557" i="3"/>
  <c r="AH1519" i="3"/>
  <c r="AD1519" i="3"/>
  <c r="AH1417" i="3"/>
  <c r="AD1417" i="3"/>
  <c r="AH1371" i="3"/>
  <c r="AD1371" i="3"/>
  <c r="AH1313" i="3"/>
  <c r="AD1313" i="3"/>
  <c r="AH1311" i="3"/>
  <c r="AD1311" i="3"/>
  <c r="AH1305" i="3"/>
  <c r="AD1305" i="3"/>
  <c r="AH1147" i="3"/>
  <c r="AD1147" i="3"/>
  <c r="AH823" i="3"/>
  <c r="AD823" i="3"/>
  <c r="AH816" i="3"/>
  <c r="AD816" i="3"/>
  <c r="AH810" i="3"/>
  <c r="AD810" i="3"/>
  <c r="AH792" i="3"/>
  <c r="AD792" i="3"/>
  <c r="AH791" i="3"/>
  <c r="AD791" i="3"/>
  <c r="AH781" i="3"/>
  <c r="AD781" i="3"/>
  <c r="AH773" i="3"/>
  <c r="AD773" i="3"/>
  <c r="AH772" i="3"/>
  <c r="AD772" i="3"/>
  <c r="AH760" i="3"/>
  <c r="AD760" i="3"/>
  <c r="AH758" i="3"/>
  <c r="AD758" i="3"/>
  <c r="AH746" i="3"/>
  <c r="AD746" i="3"/>
  <c r="AH744" i="3"/>
  <c r="AD744" i="3"/>
  <c r="AH739" i="3"/>
  <c r="AD739" i="3"/>
  <c r="AH737" i="3"/>
  <c r="AD737" i="3"/>
  <c r="AH734" i="3"/>
  <c r="AD734" i="3"/>
  <c r="AH733" i="3"/>
  <c r="AD733" i="3"/>
  <c r="AH717" i="3"/>
  <c r="AD717" i="3"/>
  <c r="AH716" i="3"/>
  <c r="AD716" i="3"/>
  <c r="AH715" i="3"/>
  <c r="AD715" i="3"/>
  <c r="AH711" i="3"/>
  <c r="AD711" i="3"/>
  <c r="AH709" i="3"/>
  <c r="AD709" i="3"/>
  <c r="AH700" i="3"/>
  <c r="AD700" i="3"/>
  <c r="AH696" i="3"/>
  <c r="AD696" i="3"/>
  <c r="AH677" i="3"/>
  <c r="AD677" i="3"/>
  <c r="AH674" i="3"/>
  <c r="AD674" i="3"/>
  <c r="AH673" i="3"/>
  <c r="AD673" i="3"/>
  <c r="AH526" i="3"/>
  <c r="AD526" i="3"/>
  <c r="AH522" i="3"/>
  <c r="AD522" i="3"/>
  <c r="AH518" i="3"/>
  <c r="AD518" i="3"/>
  <c r="AH517" i="3"/>
  <c r="AD517" i="3"/>
  <c r="AH514" i="3"/>
  <c r="AD514" i="3"/>
  <c r="AG411" i="3"/>
  <c r="AG714" i="3"/>
  <c r="AG718" i="3"/>
  <c r="AH748" i="3"/>
  <c r="AG748" i="3"/>
  <c r="AD748" i="3"/>
  <c r="AH712" i="3"/>
  <c r="AG712" i="3"/>
  <c r="AD712" i="3"/>
  <c r="AH510" i="3"/>
  <c r="AD510" i="3"/>
  <c r="AH508" i="3"/>
  <c r="AD508" i="3"/>
  <c r="AH507" i="3"/>
  <c r="AD507" i="3"/>
  <c r="AH505" i="3"/>
  <c r="AD505" i="3"/>
  <c r="AH502" i="3"/>
  <c r="AD502" i="3"/>
  <c r="AH500" i="3"/>
  <c r="AD500" i="3"/>
  <c r="AH499" i="3"/>
  <c r="AD499" i="3"/>
  <c r="AH498" i="3"/>
  <c r="AD498" i="3"/>
  <c r="AH497" i="3"/>
  <c r="AD497" i="3"/>
  <c r="AH496" i="3"/>
  <c r="AD496" i="3"/>
  <c r="AH494" i="3"/>
  <c r="AD494" i="3"/>
  <c r="AH493" i="3"/>
  <c r="AD493" i="3"/>
  <c r="AH492" i="3"/>
  <c r="AD492" i="3"/>
  <c r="AH490" i="3"/>
  <c r="AD490" i="3"/>
  <c r="AH485" i="3"/>
  <c r="AD485" i="3"/>
  <c r="AH484" i="3"/>
  <c r="AD484" i="3"/>
  <c r="AH482" i="3"/>
  <c r="AD482" i="3"/>
  <c r="AH481" i="3"/>
  <c r="AD481" i="3"/>
  <c r="AH480" i="3"/>
  <c r="AD480" i="3"/>
  <c r="AH479" i="3"/>
  <c r="AD479" i="3"/>
  <c r="AH477" i="3"/>
  <c r="AD477" i="3"/>
  <c r="AD1341" i="3"/>
  <c r="AH1341" i="3"/>
  <c r="AB1295" i="3"/>
  <c r="AC1295" i="3" s="1"/>
  <c r="AB704" i="3"/>
  <c r="AC704" i="3" s="1"/>
  <c r="AB701" i="3"/>
  <c r="AC701" i="3" s="1"/>
  <c r="AH1250" i="3"/>
  <c r="AD1250" i="3"/>
  <c r="AH1184" i="3"/>
  <c r="AD1184" i="3"/>
  <c r="AH1149" i="3"/>
  <c r="AD1149" i="3"/>
  <c r="AH573" i="3"/>
  <c r="AD573" i="3"/>
  <c r="AH1155" i="3"/>
  <c r="AD1155" i="3"/>
  <c r="AH668" i="3"/>
  <c r="AD668" i="3"/>
  <c r="AH1710" i="3"/>
  <c r="AD1710" i="3"/>
  <c r="AH1691" i="3"/>
  <c r="AD1691" i="3"/>
  <c r="AH1662" i="3"/>
  <c r="AD1662" i="3"/>
  <c r="AH1660" i="3"/>
  <c r="AD1660" i="3"/>
  <c r="AH1580" i="3"/>
  <c r="AD1580" i="3"/>
  <c r="AH1536" i="3"/>
  <c r="AD1536" i="3"/>
  <c r="AH1373" i="3"/>
  <c r="AD1373" i="3"/>
  <c r="AH1312" i="3"/>
  <c r="AD1312" i="3"/>
  <c r="AH871" i="3"/>
  <c r="AD871" i="3"/>
  <c r="AH866" i="3"/>
  <c r="AD866" i="3"/>
  <c r="AH860" i="3"/>
  <c r="AD860" i="3"/>
  <c r="AH793" i="3"/>
  <c r="AD793" i="3"/>
  <c r="AH783" i="3"/>
  <c r="AD783" i="3"/>
  <c r="AH780" i="3"/>
  <c r="AD780" i="3"/>
  <c r="AH776" i="3"/>
  <c r="AD776" i="3"/>
  <c r="AH774" i="3"/>
  <c r="AD774" i="3"/>
  <c r="AH769" i="3"/>
  <c r="AD769" i="3"/>
  <c r="AH766" i="3"/>
  <c r="AD766" i="3"/>
  <c r="AH765" i="3"/>
  <c r="AD765" i="3"/>
  <c r="AH762" i="3"/>
  <c r="AD762" i="3"/>
  <c r="AH759" i="3"/>
  <c r="AD759" i="3"/>
  <c r="AH757" i="3"/>
  <c r="AD757" i="3"/>
  <c r="AH747" i="3"/>
  <c r="AD747" i="3"/>
  <c r="AH731" i="3"/>
  <c r="AD731" i="3"/>
  <c r="AH718" i="3"/>
  <c r="AD718" i="3"/>
  <c r="AH714" i="3"/>
  <c r="AD714" i="3"/>
  <c r="AH705" i="3"/>
  <c r="AD705" i="3"/>
  <c r="AH698" i="3"/>
  <c r="AD698" i="3"/>
  <c r="AH675" i="3"/>
  <c r="AD675" i="3"/>
  <c r="AH529" i="3"/>
  <c r="AD529" i="3"/>
  <c r="AH524" i="3"/>
  <c r="AD524" i="3"/>
  <c r="AH521" i="3"/>
  <c r="AD521" i="3"/>
  <c r="AH520" i="3"/>
  <c r="AD520" i="3"/>
  <c r="AC1618" i="3"/>
  <c r="AG1618" i="3" s="1"/>
  <c r="AC1271" i="3"/>
  <c r="AC1266" i="3"/>
  <c r="AG1266" i="3" s="1"/>
  <c r="AC1231" i="3"/>
  <c r="AC1224" i="3"/>
  <c r="AC1222" i="3"/>
  <c r="AC1217" i="3"/>
  <c r="AC1198" i="3"/>
  <c r="AC1160" i="3"/>
  <c r="AC407" i="3"/>
  <c r="AG407" i="3" s="1"/>
  <c r="AC392" i="3"/>
  <c r="AC379" i="3"/>
  <c r="AC331" i="3"/>
  <c r="AC270" i="3"/>
  <c r="AC249" i="3"/>
  <c r="AC236" i="3"/>
  <c r="AC204" i="3"/>
  <c r="AC157" i="3"/>
  <c r="AC478" i="3"/>
  <c r="AC456" i="3"/>
  <c r="AC670" i="3"/>
  <c r="AC653" i="3"/>
  <c r="AC621" i="3"/>
  <c r="AC618" i="3"/>
  <c r="AC608" i="3"/>
  <c r="AC607" i="3"/>
  <c r="AC603" i="3"/>
  <c r="AC547" i="3"/>
  <c r="AC541" i="3"/>
  <c r="AC538" i="3"/>
  <c r="AC468" i="3"/>
  <c r="AC448" i="3"/>
  <c r="AC447" i="3"/>
  <c r="AC441" i="3"/>
  <c r="AC300" i="3"/>
  <c r="AC244" i="3"/>
  <c r="AC164" i="3"/>
  <c r="AG1235" i="3"/>
  <c r="AG404" i="3"/>
  <c r="H7" i="6"/>
  <c r="AC1638" i="3"/>
  <c r="AC1629" i="3"/>
  <c r="AC1621" i="3"/>
  <c r="AC1617" i="3"/>
  <c r="AC1275" i="3"/>
  <c r="AC1191" i="3"/>
  <c r="AC1122" i="3"/>
  <c r="AC1108" i="3"/>
  <c r="AC1096" i="3"/>
  <c r="AC1087" i="3"/>
  <c r="AC375" i="3"/>
  <c r="AC686" i="3"/>
  <c r="AC1277" i="3"/>
  <c r="AC1168" i="3"/>
  <c r="AC1142" i="3"/>
  <c r="AC1138" i="3"/>
  <c r="AC1136" i="3"/>
  <c r="AC1078" i="3"/>
  <c r="AC245" i="3"/>
  <c r="AC146" i="3"/>
  <c r="AC1153" i="3"/>
  <c r="AC1174" i="3"/>
  <c r="AC430" i="3"/>
  <c r="AC1212" i="3"/>
  <c r="AD1346" i="3"/>
  <c r="AH1346" i="3"/>
  <c r="AD697" i="3"/>
  <c r="AH697" i="3"/>
  <c r="AB1291" i="3"/>
  <c r="AC1291" i="3" s="1"/>
  <c r="AB1276" i="3"/>
  <c r="AC1276" i="3" s="1"/>
  <c r="AB1262" i="3"/>
  <c r="AC1262" i="3" s="1"/>
  <c r="AB1254" i="3"/>
  <c r="AB1252" i="3"/>
  <c r="AB1243" i="3"/>
  <c r="AC1243" i="3" s="1"/>
  <c r="AB1233" i="3"/>
  <c r="AB1225" i="3"/>
  <c r="AB1208" i="3"/>
  <c r="AB1169" i="3"/>
  <c r="AC1169" i="3" s="1"/>
  <c r="AB1156" i="3"/>
  <c r="AC1156" i="3" s="1"/>
  <c r="AB1132" i="3"/>
  <c r="AC1132" i="3" s="1"/>
  <c r="AB1128" i="3"/>
  <c r="AC1128" i="3" s="1"/>
  <c r="AB1114" i="3"/>
  <c r="AC1114" i="3" s="1"/>
  <c r="AB1103" i="3"/>
  <c r="AC1103" i="3" s="1"/>
  <c r="AB1077" i="3"/>
  <c r="AC1077" i="3" s="1"/>
  <c r="AB394" i="3"/>
  <c r="AC394" i="3" s="1"/>
  <c r="AB377" i="3"/>
  <c r="AC377" i="3" s="1"/>
  <c r="AB373" i="3"/>
  <c r="AC373" i="3" s="1"/>
  <c r="AB368" i="3"/>
  <c r="AC368" i="3" s="1"/>
  <c r="AB351" i="3"/>
  <c r="AC351" i="3" s="1"/>
  <c r="AB345" i="3"/>
  <c r="AC345" i="3" s="1"/>
  <c r="AB341" i="3"/>
  <c r="AC341" i="3" s="1"/>
  <c r="AB330" i="3"/>
  <c r="AC330" i="3" s="1"/>
  <c r="AB320" i="3"/>
  <c r="AC320" i="3" s="1"/>
  <c r="AB304" i="3"/>
  <c r="AC304" i="3" s="1"/>
  <c r="AB303" i="3"/>
  <c r="AC303" i="3" s="1"/>
  <c r="AB290" i="3"/>
  <c r="AC290" i="3" s="1"/>
  <c r="AB285" i="3"/>
  <c r="AC285" i="3" s="1"/>
  <c r="AB284" i="3"/>
  <c r="AC284" i="3" s="1"/>
  <c r="AB281" i="3"/>
  <c r="AC281" i="3" s="1"/>
  <c r="AB273" i="3"/>
  <c r="AC273" i="3" s="1"/>
  <c r="AB264" i="3"/>
  <c r="AC264" i="3" s="1"/>
  <c r="AB263" i="3"/>
  <c r="AC263" i="3" s="1"/>
  <c r="AB259" i="3"/>
  <c r="AC259" i="3" s="1"/>
  <c r="AB248" i="3"/>
  <c r="AC248" i="3" s="1"/>
  <c r="AB237" i="3"/>
  <c r="AC237" i="3" s="1"/>
  <c r="AB233" i="3"/>
  <c r="AC233" i="3" s="1"/>
  <c r="AB231" i="3"/>
  <c r="AC231" i="3" s="1"/>
  <c r="AB221" i="3"/>
  <c r="AC221" i="3" s="1"/>
  <c r="AB220" i="3"/>
  <c r="AC220" i="3" s="1"/>
  <c r="AB209" i="3"/>
  <c r="AC209" i="3" s="1"/>
  <c r="AB184" i="3"/>
  <c r="AC184" i="3" s="1"/>
  <c r="AB181" i="3"/>
  <c r="AC181" i="3" s="1"/>
  <c r="AB154" i="3"/>
  <c r="AC154" i="3" s="1"/>
  <c r="AB152" i="3"/>
  <c r="AC152" i="3" s="1"/>
  <c r="AB135" i="3"/>
  <c r="AC135" i="3" s="1"/>
  <c r="AH1200" i="3"/>
  <c r="AD1200" i="3"/>
  <c r="AB503" i="3"/>
  <c r="AC503" i="3" s="1"/>
  <c r="AB491" i="3"/>
  <c r="AC491" i="3" s="1"/>
  <c r="AB475" i="3"/>
  <c r="AC475" i="3" s="1"/>
  <c r="AB439" i="3"/>
  <c r="AC439" i="3" s="1"/>
  <c r="AA1703" i="3"/>
  <c r="AA1684" i="3"/>
  <c r="C14" i="6"/>
  <c r="AA1663" i="3"/>
  <c r="AA1655" i="3"/>
  <c r="AA1649" i="3"/>
  <c r="AA1640" i="3"/>
  <c r="AH1638" i="3"/>
  <c r="AD1638" i="3"/>
  <c r="AH1635" i="3"/>
  <c r="AD1635" i="3"/>
  <c r="AA1634" i="3"/>
  <c r="AB1634" i="3" s="1"/>
  <c r="G27" i="7"/>
  <c r="AH1629" i="3"/>
  <c r="AD1629" i="3"/>
  <c r="I12" i="7"/>
  <c r="AA1626" i="3"/>
  <c r="AB1626" i="3" s="1"/>
  <c r="AA1625" i="3"/>
  <c r="AH1624" i="3"/>
  <c r="AD1624" i="3"/>
  <c r="AH1621" i="3"/>
  <c r="AD1621" i="3"/>
  <c r="AH1617" i="3"/>
  <c r="AD1617" i="3"/>
  <c r="I8" i="7"/>
  <c r="AG1617" i="3"/>
  <c r="AH1616" i="3"/>
  <c r="AD1616" i="3"/>
  <c r="AA1611" i="3"/>
  <c r="G28" i="7"/>
  <c r="AA1576" i="3"/>
  <c r="AA1570" i="3"/>
  <c r="AA1560" i="3"/>
  <c r="AA1528" i="3"/>
  <c r="AA1512" i="3"/>
  <c r="AA1461" i="3"/>
  <c r="AA1446" i="3"/>
  <c r="AA1427" i="3"/>
  <c r="G11" i="7"/>
  <c r="AA1414" i="3"/>
  <c r="AA1413" i="3"/>
  <c r="G24" i="7"/>
  <c r="AA1393" i="3"/>
  <c r="G23" i="7"/>
  <c r="G25" i="7"/>
  <c r="AA1390" i="3"/>
  <c r="H25" i="7"/>
  <c r="AA1381" i="3"/>
  <c r="AA1379" i="3"/>
  <c r="G17" i="7"/>
  <c r="G16" i="7"/>
  <c r="AA1367" i="3"/>
  <c r="E71" i="7"/>
  <c r="H16" i="7"/>
  <c r="AA1365" i="3"/>
  <c r="G9" i="7"/>
  <c r="AA1355" i="3"/>
  <c r="H9" i="7"/>
  <c r="AA1351" i="3"/>
  <c r="G26" i="7"/>
  <c r="E72" i="7"/>
  <c r="H26" i="7"/>
  <c r="G13" i="7"/>
  <c r="C10" i="2"/>
  <c r="AA1343" i="3"/>
  <c r="G18" i="7"/>
  <c r="C13" i="6"/>
  <c r="G14" i="7"/>
  <c r="E73" i="7"/>
  <c r="C12" i="2"/>
  <c r="AA1330" i="3"/>
  <c r="AA1328" i="3"/>
  <c r="AA1309" i="3"/>
  <c r="AH1293" i="3"/>
  <c r="AD1293" i="3"/>
  <c r="AH1268" i="3"/>
  <c r="AD1268" i="3"/>
  <c r="AH1257" i="3"/>
  <c r="AD1257" i="3"/>
  <c r="AA1248" i="3"/>
  <c r="AH1244" i="3"/>
  <c r="AD1244" i="3"/>
  <c r="AA1236" i="3"/>
  <c r="AA1234" i="3"/>
  <c r="AB1234" i="3" s="1"/>
  <c r="AC1234" i="3" s="1"/>
  <c r="AH1230" i="3"/>
  <c r="AD1230" i="3"/>
  <c r="AA1229" i="3"/>
  <c r="AH1226" i="3"/>
  <c r="AD1226" i="3"/>
  <c r="AH1221" i="3"/>
  <c r="AD1221" i="3"/>
  <c r="AH1220" i="3"/>
  <c r="AD1220" i="3"/>
  <c r="AH1218" i="3"/>
  <c r="AD1218" i="3"/>
  <c r="AH1210" i="3"/>
  <c r="AD1210" i="3"/>
  <c r="AH1177" i="3"/>
  <c r="AD1177" i="3"/>
  <c r="AH1172" i="3"/>
  <c r="AD1172" i="3"/>
  <c r="AH1171" i="3"/>
  <c r="AD1171" i="3"/>
  <c r="AH1161" i="3"/>
  <c r="AD1161" i="3"/>
  <c r="AH1157" i="3"/>
  <c r="AD1157" i="3"/>
  <c r="AH1154" i="3"/>
  <c r="AD1154" i="3"/>
  <c r="AH1151" i="3"/>
  <c r="AD1151" i="3"/>
  <c r="AH1148" i="3"/>
  <c r="AD1148" i="3"/>
  <c r="AH1143" i="3"/>
  <c r="AD1143" i="3"/>
  <c r="AH1137" i="3"/>
  <c r="AD1137" i="3"/>
  <c r="AA1130" i="3"/>
  <c r="AB1130" i="3" s="1"/>
  <c r="AH1127" i="3"/>
  <c r="AD1127" i="3"/>
  <c r="AA1125" i="3"/>
  <c r="AA1120" i="3"/>
  <c r="AB1120" i="3" s="1"/>
  <c r="AH1119" i="3"/>
  <c r="AD1119" i="3"/>
  <c r="AH1118" i="3"/>
  <c r="AD1118" i="3"/>
  <c r="AH1115" i="3"/>
  <c r="AD1115" i="3"/>
  <c r="AH1113" i="3"/>
  <c r="AD1113" i="3"/>
  <c r="AH1109" i="3"/>
  <c r="AD1109" i="3"/>
  <c r="AA1107" i="3"/>
  <c r="AB1107" i="3" s="1"/>
  <c r="AC1107" i="3" s="1"/>
  <c r="AA1105" i="3"/>
  <c r="AB1105" i="3" s="1"/>
  <c r="AC1105" i="3" s="1"/>
  <c r="AH1104" i="3"/>
  <c r="AD1104" i="3"/>
  <c r="AH1098" i="3"/>
  <c r="AD1098" i="3"/>
  <c r="AH1095" i="3"/>
  <c r="AD1095" i="3"/>
  <c r="AH1088" i="3"/>
  <c r="AD1088" i="3"/>
  <c r="AH1085" i="3"/>
  <c r="AD1085" i="3"/>
  <c r="AH1083" i="3"/>
  <c r="AD1083" i="3"/>
  <c r="AH1082" i="3"/>
  <c r="AD1082" i="3"/>
  <c r="AH1075" i="3"/>
  <c r="AD1075" i="3"/>
  <c r="C12" i="6"/>
  <c r="AA1037" i="3"/>
  <c r="AA1033" i="3"/>
  <c r="AA1015" i="3"/>
  <c r="AA1014" i="3"/>
  <c r="AA1003" i="3"/>
  <c r="AA1001" i="3"/>
  <c r="AA1000" i="3"/>
  <c r="AA987" i="3"/>
  <c r="AA985" i="3"/>
  <c r="AA973" i="3"/>
  <c r="AA956" i="3"/>
  <c r="AB956" i="3" s="1"/>
  <c r="AC956" i="3" s="1"/>
  <c r="AA951" i="3"/>
  <c r="AA942" i="3"/>
  <c r="AA937" i="3"/>
  <c r="AA924" i="3"/>
  <c r="AA914" i="3"/>
  <c r="AA913" i="3"/>
  <c r="AA906" i="3"/>
  <c r="AA905" i="3"/>
  <c r="AA895" i="3"/>
  <c r="AA894" i="3"/>
  <c r="AA892" i="3"/>
  <c r="AA891" i="3"/>
  <c r="AA885" i="3"/>
  <c r="AA877" i="3"/>
  <c r="AA870" i="3"/>
  <c r="AA867" i="3"/>
  <c r="AA862" i="3"/>
  <c r="AA855" i="3"/>
  <c r="AA852" i="3"/>
  <c r="AA849" i="3"/>
  <c r="AA847" i="3"/>
  <c r="AA834" i="3"/>
  <c r="AA832" i="3"/>
  <c r="AA826" i="3"/>
  <c r="AA819" i="3"/>
  <c r="AA803" i="3"/>
  <c r="AA788" i="3"/>
  <c r="AA740" i="3"/>
  <c r="AA738" i="3"/>
  <c r="AA725" i="3"/>
  <c r="AA723" i="3"/>
  <c r="AA722" i="3"/>
  <c r="AA710" i="3"/>
  <c r="AA708" i="3"/>
  <c r="C11" i="6"/>
  <c r="AA695" i="3"/>
  <c r="AA693" i="3"/>
  <c r="AA680" i="3"/>
  <c r="AH649" i="3"/>
  <c r="AD649" i="3"/>
  <c r="AA636" i="3"/>
  <c r="AB636" i="3" s="1"/>
  <c r="AH632" i="3"/>
  <c r="AD632" i="3"/>
  <c r="AA597" i="3"/>
  <c r="AB597" i="3" s="1"/>
  <c r="AC597" i="3" s="1"/>
  <c r="AH590" i="3"/>
  <c r="AD590" i="3"/>
  <c r="AH544" i="3"/>
  <c r="AD544" i="3"/>
  <c r="AH470" i="3"/>
  <c r="AD470" i="3"/>
  <c r="AH459" i="3"/>
  <c r="AD459" i="3"/>
  <c r="AH450" i="3"/>
  <c r="AD450" i="3"/>
  <c r="AA438" i="3"/>
  <c r="AH427" i="3"/>
  <c r="AD427" i="3"/>
  <c r="AA425" i="3"/>
  <c r="AA418" i="3"/>
  <c r="AB418" i="3" s="1"/>
  <c r="AC418" i="3" s="1"/>
  <c r="AH415" i="3"/>
  <c r="AD415" i="3"/>
  <c r="AA412" i="3"/>
  <c r="AA405" i="3"/>
  <c r="C10" i="6"/>
  <c r="AA396" i="3"/>
  <c r="AA353" i="3"/>
  <c r="AB353" i="3" s="1"/>
  <c r="AA272" i="3"/>
  <c r="AB272" i="3" s="1"/>
  <c r="AA212" i="3"/>
  <c r="AB212" i="3" s="1"/>
  <c r="AC212" i="3" s="1"/>
  <c r="AD212" i="3" s="1"/>
  <c r="AA211" i="3"/>
  <c r="AA195" i="3"/>
  <c r="AA182" i="3"/>
  <c r="AB182" i="3" s="1"/>
  <c r="AC182" i="3" s="1"/>
  <c r="AD182" i="3" s="1"/>
  <c r="AA179" i="3"/>
  <c r="AB179" i="3" s="1"/>
  <c r="AA167" i="3"/>
  <c r="AG174" i="3"/>
  <c r="AA151" i="3"/>
  <c r="AB151" i="3" s="1"/>
  <c r="AC151" i="3" s="1"/>
  <c r="AG161" i="3"/>
  <c r="AA144" i="3"/>
  <c r="AB144" i="3" s="1"/>
  <c r="AG148" i="3"/>
  <c r="AA134" i="3"/>
  <c r="AA133" i="3"/>
  <c r="C9" i="6"/>
  <c r="D9" i="6"/>
  <c r="AH1639" i="3"/>
  <c r="AD1639" i="3"/>
  <c r="AH1637" i="3"/>
  <c r="AD1637" i="3"/>
  <c r="AH1636" i="3"/>
  <c r="AD1636" i="3"/>
  <c r="AH1622" i="3"/>
  <c r="AD1622" i="3"/>
  <c r="AA1615" i="3"/>
  <c r="AB1615" i="3" s="1"/>
  <c r="AH1583" i="3"/>
  <c r="AD1583" i="3"/>
  <c r="AH1559" i="3"/>
  <c r="AD1559" i="3"/>
  <c r="AH1558" i="3"/>
  <c r="AD1558" i="3"/>
  <c r="AA1532" i="3"/>
  <c r="AA1524" i="3"/>
  <c r="AA1521" i="3"/>
  <c r="K12" i="4" s="1"/>
  <c r="AH1516" i="3"/>
  <c r="AD1516" i="3"/>
  <c r="AH1515" i="3"/>
  <c r="AD1515" i="3"/>
  <c r="AG1515" i="3"/>
  <c r="AH1507" i="3"/>
  <c r="AD1507" i="3"/>
  <c r="AH1496" i="3"/>
  <c r="AD1496" i="3"/>
  <c r="AH1493" i="3"/>
  <c r="AD1493" i="3"/>
  <c r="AH1488" i="3"/>
  <c r="AD1488" i="3"/>
  <c r="AH1485" i="3"/>
  <c r="AD1485" i="3"/>
  <c r="AH1335" i="3"/>
  <c r="AD1335" i="3"/>
  <c r="AH1323" i="3"/>
  <c r="AD1323" i="3"/>
  <c r="AH1321" i="3"/>
  <c r="AD1321" i="3"/>
  <c r="AH1320" i="3"/>
  <c r="AD1320" i="3"/>
  <c r="AH1317" i="3"/>
  <c r="AD1317" i="3"/>
  <c r="AH1310" i="3"/>
  <c r="AD1310" i="3"/>
  <c r="AH1298" i="3"/>
  <c r="AD1298" i="3"/>
  <c r="AH1296" i="3"/>
  <c r="AD1296" i="3"/>
  <c r="AH1290" i="3"/>
  <c r="AD1290" i="3"/>
  <c r="AH1289" i="3"/>
  <c r="AD1289" i="3"/>
  <c r="AA1288" i="3"/>
  <c r="AB1288" i="3" s="1"/>
  <c r="AC1288" i="3" s="1"/>
  <c r="AH1284" i="3"/>
  <c r="AD1284" i="3"/>
  <c r="AH1283" i="3"/>
  <c r="AD1283" i="3"/>
  <c r="AH1282" i="3"/>
  <c r="AD1282" i="3"/>
  <c r="AH1281" i="3"/>
  <c r="AD1281" i="3"/>
  <c r="AH1280" i="3"/>
  <c r="AD1280" i="3"/>
  <c r="AA1274" i="3"/>
  <c r="AB1274" i="3" s="1"/>
  <c r="AA1265" i="3"/>
  <c r="AH1261" i="3"/>
  <c r="AD1261" i="3"/>
  <c r="AA1259" i="3"/>
  <c r="AB1259" i="3" s="1"/>
  <c r="AA1258" i="3"/>
  <c r="AB1258" i="3" s="1"/>
  <c r="AH1256" i="3"/>
  <c r="AD1256" i="3"/>
  <c r="AH1255" i="3"/>
  <c r="AD1255" i="3"/>
  <c r="AH1253" i="3"/>
  <c r="AD1253" i="3"/>
  <c r="AH1251" i="3"/>
  <c r="AD1251" i="3"/>
  <c r="AH1249" i="3"/>
  <c r="AD1249" i="3"/>
  <c r="AH1242" i="3"/>
  <c r="AD1242" i="3"/>
  <c r="AH1240" i="3"/>
  <c r="AD1240" i="3"/>
  <c r="AH1235" i="3"/>
  <c r="AD1235" i="3"/>
  <c r="AH1232" i="3"/>
  <c r="AD1232" i="3"/>
  <c r="AH1228" i="3"/>
  <c r="AD1228" i="3"/>
  <c r="AH1227" i="3"/>
  <c r="AD1227" i="3"/>
  <c r="AH1219" i="3"/>
  <c r="AD1219" i="3"/>
  <c r="AH1215" i="3"/>
  <c r="AD1215" i="3"/>
  <c r="AH1214" i="3"/>
  <c r="AD1214" i="3"/>
  <c r="AH1209" i="3"/>
  <c r="AD1209" i="3"/>
  <c r="AH1207" i="3"/>
  <c r="AD1207" i="3"/>
  <c r="AH1205" i="3"/>
  <c r="AD1205" i="3"/>
  <c r="AH1204" i="3"/>
  <c r="AD1204" i="3"/>
  <c r="AH1202" i="3"/>
  <c r="AD1202" i="3"/>
  <c r="AH1195" i="3"/>
  <c r="AD1195" i="3"/>
  <c r="AH1194" i="3"/>
  <c r="AD1194" i="3"/>
  <c r="AA1186" i="3"/>
  <c r="AH1175" i="3"/>
  <c r="AD1175" i="3"/>
  <c r="AH1173" i="3"/>
  <c r="AD1173" i="3"/>
  <c r="AH1152" i="3"/>
  <c r="AD1152" i="3"/>
  <c r="AH1150" i="3"/>
  <c r="AD1150" i="3"/>
  <c r="AH1141" i="3"/>
  <c r="AD1141" i="3"/>
  <c r="AH1124" i="3"/>
  <c r="AD1124" i="3"/>
  <c r="AH1121" i="3"/>
  <c r="AD1121" i="3"/>
  <c r="AH1112" i="3"/>
  <c r="AD1112" i="3"/>
  <c r="AA1111" i="3"/>
  <c r="AB1111" i="3" s="1"/>
  <c r="AC1111" i="3" s="1"/>
  <c r="AH1110" i="3"/>
  <c r="AD1110" i="3"/>
  <c r="AH1106" i="3"/>
  <c r="AD1106" i="3"/>
  <c r="AH1101" i="3"/>
  <c r="AD1101" i="3"/>
  <c r="AH1097" i="3"/>
  <c r="AD1097" i="3"/>
  <c r="AH1093" i="3"/>
  <c r="AD1093" i="3"/>
  <c r="AH1079" i="3"/>
  <c r="AD1079" i="3"/>
  <c r="AH1076" i="3"/>
  <c r="AD1076" i="3"/>
  <c r="AH1070" i="3"/>
  <c r="AD1070" i="3"/>
  <c r="AH1069" i="3"/>
  <c r="AD1069" i="3"/>
  <c r="AH1064" i="3"/>
  <c r="AD1064" i="3"/>
  <c r="AH1063" i="3"/>
  <c r="AD1063" i="3"/>
  <c r="AH1059" i="3"/>
  <c r="AD1059" i="3"/>
  <c r="AH1057" i="3"/>
  <c r="AD1057" i="3"/>
  <c r="AH1051" i="3"/>
  <c r="AD1051" i="3"/>
  <c r="AH1032" i="3"/>
  <c r="AD1032" i="3"/>
  <c r="AH1004" i="3"/>
  <c r="AD1004" i="3"/>
  <c r="AH997" i="3"/>
  <c r="AD997" i="3"/>
  <c r="AH800" i="3"/>
  <c r="AD800" i="3"/>
  <c r="AH799" i="3"/>
  <c r="AD799" i="3"/>
  <c r="AH798" i="3"/>
  <c r="AD798" i="3"/>
  <c r="AH796" i="3"/>
  <c r="AD796" i="3"/>
  <c r="AH795" i="3"/>
  <c r="AD795" i="3"/>
  <c r="AH790" i="3"/>
  <c r="AD790" i="3"/>
  <c r="AH789" i="3"/>
  <c r="AD789" i="3"/>
  <c r="AH787" i="3"/>
  <c r="AD787" i="3"/>
  <c r="AH784" i="3"/>
  <c r="AD784" i="3"/>
  <c r="AH782" i="3"/>
  <c r="AD782" i="3"/>
  <c r="AH779" i="3"/>
  <c r="AD779" i="3"/>
  <c r="AH775" i="3"/>
  <c r="AD775" i="3"/>
  <c r="AH768" i="3"/>
  <c r="AD768" i="3"/>
  <c r="AH764" i="3"/>
  <c r="AD764" i="3"/>
  <c r="AH763" i="3"/>
  <c r="AD763" i="3"/>
  <c r="AH684" i="3"/>
  <c r="AD684" i="3"/>
  <c r="AH665" i="3"/>
  <c r="AD665" i="3"/>
  <c r="AH664" i="3"/>
  <c r="AD664" i="3"/>
  <c r="AH661" i="3"/>
  <c r="AD661" i="3"/>
  <c r="AH659" i="3"/>
  <c r="AD659" i="3"/>
  <c r="AH655" i="3"/>
  <c r="AD655" i="3"/>
  <c r="AH650" i="3"/>
  <c r="AD650" i="3"/>
  <c r="AH630" i="3"/>
  <c r="AD630" i="3"/>
  <c r="AH625" i="3"/>
  <c r="AD625" i="3"/>
  <c r="AH619" i="3"/>
  <c r="AD619" i="3"/>
  <c r="AH604" i="3"/>
  <c r="AD604" i="3"/>
  <c r="AH601" i="3"/>
  <c r="AD601" i="3"/>
  <c r="AH593" i="3"/>
  <c r="AD593" i="3"/>
  <c r="AH591" i="3"/>
  <c r="AD591" i="3"/>
  <c r="AH586" i="3"/>
  <c r="AD586" i="3"/>
  <c r="AH585" i="3"/>
  <c r="AD585" i="3"/>
  <c r="AH583" i="3"/>
  <c r="AD583" i="3"/>
  <c r="AH578" i="3"/>
  <c r="AD578" i="3"/>
  <c r="AH572" i="3"/>
  <c r="AD572" i="3"/>
  <c r="AH566" i="3"/>
  <c r="AD566" i="3"/>
  <c r="AH564" i="3"/>
  <c r="AD564" i="3"/>
  <c r="AH563" i="3"/>
  <c r="AD563" i="3"/>
  <c r="AH555" i="3"/>
  <c r="AD555" i="3"/>
  <c r="AH553" i="3"/>
  <c r="AD553" i="3"/>
  <c r="AH551" i="3"/>
  <c r="AD551" i="3"/>
  <c r="AH548" i="3"/>
  <c r="AD548" i="3"/>
  <c r="AH545" i="3"/>
  <c r="AD545" i="3"/>
  <c r="AH543" i="3"/>
  <c r="AD543" i="3"/>
  <c r="AH540" i="3"/>
  <c r="AD540" i="3"/>
  <c r="AH539" i="3"/>
  <c r="AD539" i="3"/>
  <c r="AA537" i="3"/>
  <c r="AB537" i="3" s="1"/>
  <c r="AH536" i="3"/>
  <c r="AD536" i="3"/>
  <c r="AH535" i="3"/>
  <c r="AD535" i="3"/>
  <c r="AH533" i="3"/>
  <c r="AD533" i="3"/>
  <c r="AH531" i="3"/>
  <c r="AD531" i="3"/>
  <c r="AH530" i="3"/>
  <c r="AD530" i="3"/>
  <c r="AH527" i="3"/>
  <c r="AD527" i="3"/>
  <c r="AH525" i="3"/>
  <c r="AD525" i="3"/>
  <c r="AH488" i="3"/>
  <c r="AD488" i="3"/>
  <c r="AH472" i="3"/>
  <c r="AD472" i="3"/>
  <c r="AH471" i="3"/>
  <c r="AD471" i="3"/>
  <c r="AH467" i="3"/>
  <c r="AD467" i="3"/>
  <c r="AH465" i="3"/>
  <c r="AD465" i="3"/>
  <c r="AH460" i="3"/>
  <c r="AD460" i="3"/>
  <c r="AH457" i="3"/>
  <c r="AD457" i="3"/>
  <c r="AH454" i="3"/>
  <c r="AD454" i="3"/>
  <c r="AH453" i="3"/>
  <c r="AD453" i="3"/>
  <c r="AH452" i="3"/>
  <c r="AD452" i="3"/>
  <c r="AH444" i="3"/>
  <c r="AD444" i="3"/>
  <c r="AH437" i="3"/>
  <c r="AD437" i="3"/>
  <c r="AH423" i="3"/>
  <c r="AD423" i="3"/>
  <c r="AH416" i="3"/>
  <c r="AD416" i="3"/>
  <c r="AH414" i="3"/>
  <c r="AD414" i="3"/>
  <c r="AA413" i="3"/>
  <c r="AH411" i="3"/>
  <c r="AD411" i="3"/>
  <c r="AH410" i="3"/>
  <c r="AD410" i="3"/>
  <c r="AD404" i="3"/>
  <c r="AH404" i="3"/>
  <c r="AG1616" i="3"/>
  <c r="F5" i="7"/>
  <c r="L13" i="6"/>
  <c r="C25" i="2" s="1"/>
  <c r="AG1257" i="3"/>
  <c r="AG1230" i="3"/>
  <c r="AG1226" i="3"/>
  <c r="AG1516" i="3"/>
  <c r="AG1109" i="3"/>
  <c r="AG1227" i="3"/>
  <c r="AG1485" i="3"/>
  <c r="AG415" i="3"/>
  <c r="AG395" i="3"/>
  <c r="AG383" i="3"/>
  <c r="AG382" i="3"/>
  <c r="AG380" i="3"/>
  <c r="AG371" i="3"/>
  <c r="AG362" i="3"/>
  <c r="AG360" i="3"/>
  <c r="AG355" i="3"/>
  <c r="AG334" i="3"/>
  <c r="AG333" i="3"/>
  <c r="AG332" i="3"/>
  <c r="AG328" i="3"/>
  <c r="AG323" i="3"/>
  <c r="AG318" i="3"/>
  <c r="AG314" i="3"/>
  <c r="AG313" i="3"/>
  <c r="AG305" i="3"/>
  <c r="AG302" i="3"/>
  <c r="AG287" i="3"/>
  <c r="AG286" i="3"/>
  <c r="AG276" i="3"/>
  <c r="AG275" i="3"/>
  <c r="AG269" i="3"/>
  <c r="AG268" i="3"/>
  <c r="AG266" i="3"/>
  <c r="AG260" i="3"/>
  <c r="AG256" i="3"/>
  <c r="AG246" i="3"/>
  <c r="AG239" i="3"/>
  <c r="AG223" i="3"/>
  <c r="AG217" i="3"/>
  <c r="AG210" i="3"/>
  <c r="AG201" i="3"/>
  <c r="AG198" i="3"/>
  <c r="AG190" i="3"/>
  <c r="AG175" i="3"/>
  <c r="AG172" i="3"/>
  <c r="AG17" i="6"/>
  <c r="K17" i="6"/>
  <c r="AH17" i="6"/>
  <c r="AF17" i="6"/>
  <c r="L17" i="6"/>
  <c r="AG1507" i="3"/>
  <c r="AG1152" i="3"/>
  <c r="AG1093" i="3"/>
  <c r="AG1079" i="3"/>
  <c r="AG1051" i="3"/>
  <c r="AG410" i="3"/>
  <c r="AG398" i="3"/>
  <c r="AG387" i="3"/>
  <c r="AG372" i="3"/>
  <c r="AG369" i="3"/>
  <c r="AG335" i="3"/>
  <c r="AG319" i="3"/>
  <c r="AG289" i="3"/>
  <c r="AG279" i="3"/>
  <c r="AG277" i="3"/>
  <c r="AG226" i="3"/>
  <c r="AG191" i="3"/>
  <c r="AG188" i="3"/>
  <c r="AG170" i="3"/>
  <c r="AG159" i="3"/>
  <c r="Z1709" i="3"/>
  <c r="Z1708" i="3"/>
  <c r="Z1704" i="3"/>
  <c r="Z1702" i="3"/>
  <c r="Z1690" i="3"/>
  <c r="Z1689" i="3"/>
  <c r="AA1689" i="3" s="1"/>
  <c r="Z1687" i="3"/>
  <c r="AA1687" i="3" s="1"/>
  <c r="Z1685" i="3"/>
  <c r="AA1685" i="3" s="1"/>
  <c r="Z1683" i="3"/>
  <c r="AA1683" i="3" s="1"/>
  <c r="Z1675" i="3"/>
  <c r="AA1675" i="3" s="1"/>
  <c r="Z1673" i="3"/>
  <c r="AA1673" i="3" s="1"/>
  <c r="Z1671" i="3"/>
  <c r="AA1671" i="3" s="1"/>
  <c r="Z1670" i="3"/>
  <c r="AA1670" i="3" s="1"/>
  <c r="Z1669" i="3"/>
  <c r="AA1669" i="3" s="1"/>
  <c r="Z1661" i="3"/>
  <c r="AA1661" i="3" s="1"/>
  <c r="Z1659" i="3"/>
  <c r="AA1659" i="3" s="1"/>
  <c r="Z1657" i="3"/>
  <c r="AA1657" i="3" s="1"/>
  <c r="AG1650" i="3"/>
  <c r="AG1662" i="3"/>
  <c r="AG1651" i="3"/>
  <c r="AG1652" i="3"/>
  <c r="AG1660" i="3"/>
  <c r="AG1658" i="3"/>
  <c r="AG1656" i="3"/>
  <c r="AG1654" i="3"/>
  <c r="AG1653" i="3"/>
  <c r="Z1647" i="3"/>
  <c r="Z1646" i="3"/>
  <c r="Z1644" i="3"/>
  <c r="Z1642" i="3"/>
  <c r="AG1641" i="3"/>
  <c r="AG1643" i="3"/>
  <c r="AG1645" i="3"/>
  <c r="AG1648" i="3"/>
  <c r="Z1633" i="3"/>
  <c r="H27" i="7" s="1"/>
  <c r="Z1632" i="3"/>
  <c r="J12" i="7"/>
  <c r="AC1628" i="3"/>
  <c r="AC1623" i="3"/>
  <c r="AG1623" i="3"/>
  <c r="I7" i="7"/>
  <c r="AB1620" i="3"/>
  <c r="J7" i="7" s="1"/>
  <c r="AC1619" i="3"/>
  <c r="AG1619" i="3"/>
  <c r="Z1613" i="3"/>
  <c r="Z1609" i="3"/>
  <c r="Z1607" i="3"/>
  <c r="Z1599" i="3"/>
  <c r="Z1598" i="3"/>
  <c r="Z1596" i="3"/>
  <c r="Z1594" i="3"/>
  <c r="Z1592" i="3"/>
  <c r="Z1585" i="3"/>
  <c r="Z1582" i="3"/>
  <c r="Z1578" i="3"/>
  <c r="Z1577" i="3"/>
  <c r="AG1573" i="3"/>
  <c r="AG1580" i="3"/>
  <c r="Z1569" i="3"/>
  <c r="Z1566" i="3"/>
  <c r="Z1562" i="3"/>
  <c r="Z1553" i="3"/>
  <c r="Z1550" i="3"/>
  <c r="Z1546" i="3"/>
  <c r="AB1527" i="3"/>
  <c r="AC1527" i="3" s="1"/>
  <c r="AG1506" i="3"/>
  <c r="AG1513" i="3"/>
  <c r="AG1509" i="3"/>
  <c r="AG1508" i="3"/>
  <c r="AG1514" i="3"/>
  <c r="AG1504" i="3"/>
  <c r="AG1511" i="3"/>
  <c r="AG1503" i="3"/>
  <c r="AG1502" i="3"/>
  <c r="AG1505" i="3"/>
  <c r="AG1510" i="3"/>
  <c r="Z1500" i="3"/>
  <c r="I10" i="4" s="1"/>
  <c r="L10" i="4" s="1"/>
  <c r="Z1484" i="3"/>
  <c r="I8" i="4" s="1"/>
  <c r="L8" i="4" s="1"/>
  <c r="Z1468" i="3"/>
  <c r="AG1466" i="3"/>
  <c r="AG1457" i="3"/>
  <c r="AG1459" i="3"/>
  <c r="AG1462" i="3"/>
  <c r="AG1464" i="3"/>
  <c r="AG1460" i="3"/>
  <c r="AG1467" i="3"/>
  <c r="AG1465" i="3"/>
  <c r="AG1458" i="3"/>
  <c r="AG1463" i="3"/>
  <c r="Z1448" i="3"/>
  <c r="Z1447" i="3"/>
  <c r="Z1441" i="3"/>
  <c r="Z1434" i="3"/>
  <c r="Z1433" i="3"/>
  <c r="AG1428" i="3"/>
  <c r="AG1430" i="3"/>
  <c r="AG1431" i="3"/>
  <c r="AG1432" i="3"/>
  <c r="AG1424" i="3"/>
  <c r="AG1426" i="3"/>
  <c r="AG1429" i="3"/>
  <c r="AG1422" i="3"/>
  <c r="AG1425" i="3"/>
  <c r="Z1420" i="3"/>
  <c r="Z1419" i="3"/>
  <c r="Z1415" i="3"/>
  <c r="AG1408" i="3"/>
  <c r="AG1417" i="3"/>
  <c r="AG1411" i="3"/>
  <c r="AG1416" i="3"/>
  <c r="AG1409" i="3"/>
  <c r="AG1412" i="3"/>
  <c r="AG1410" i="3"/>
  <c r="AG1418" i="3"/>
  <c r="Z1406" i="3"/>
  <c r="Z1405" i="3"/>
  <c r="Z1392" i="3"/>
  <c r="Z1386" i="3"/>
  <c r="Z1385" i="3"/>
  <c r="Z1384" i="3"/>
  <c r="Z1375" i="3"/>
  <c r="Z1372" i="3"/>
  <c r="Z1370" i="3"/>
  <c r="Z1358" i="3"/>
  <c r="Z1356" i="3"/>
  <c r="Z1344" i="3"/>
  <c r="Z1342" i="3"/>
  <c r="AB1336" i="3"/>
  <c r="AC1336" i="3" s="1"/>
  <c r="AB1334" i="3"/>
  <c r="AC1334" i="3" s="1"/>
  <c r="AB1333" i="3"/>
  <c r="AC1333" i="3" s="1"/>
  <c r="AB1332" i="3"/>
  <c r="AC1332" i="3" s="1"/>
  <c r="AB1331" i="3"/>
  <c r="AC1331" i="3" s="1"/>
  <c r="Z1329" i="3"/>
  <c r="AB1327" i="3"/>
  <c r="AC1327" i="3" s="1"/>
  <c r="AG1327" i="3" s="1"/>
  <c r="AB1326" i="3"/>
  <c r="AC1326" i="3" s="1"/>
  <c r="AG1326" i="3" s="1"/>
  <c r="AB1325" i="3"/>
  <c r="AC1325" i="3" s="1"/>
  <c r="Z1322" i="3"/>
  <c r="Z1316" i="3"/>
  <c r="Z1315" i="3"/>
  <c r="Z1314" i="3"/>
  <c r="Z1308" i="3"/>
  <c r="Z1302" i="3"/>
  <c r="Z1301" i="3"/>
  <c r="Z1300" i="3"/>
  <c r="AC1294" i="3"/>
  <c r="AC1292" i="3"/>
  <c r="Z1287" i="3"/>
  <c r="Z1286" i="3"/>
  <c r="AC1279" i="3"/>
  <c r="AC1278" i="3"/>
  <c r="AC1273" i="3"/>
  <c r="Z1272" i="3"/>
  <c r="AG1273" i="3" s="1"/>
  <c r="AC1269" i="3"/>
  <c r="AG1269" i="3"/>
  <c r="AC1267" i="3"/>
  <c r="AG1267" i="3"/>
  <c r="AC1264" i="3"/>
  <c r="AG1264" i="3"/>
  <c r="AC1263" i="3"/>
  <c r="AG1263" i="3"/>
  <c r="AB1260" i="3"/>
  <c r="AC1260" i="3" s="1"/>
  <c r="AC1247" i="3"/>
  <c r="Z1241" i="3"/>
  <c r="AG1247" i="3" s="1"/>
  <c r="AC1237" i="3"/>
  <c r="AG1237" i="3"/>
  <c r="AC1223" i="3"/>
  <c r="AG1223" i="3"/>
  <c r="Z1213" i="3"/>
  <c r="AC1201" i="3"/>
  <c r="Z1199" i="3"/>
  <c r="AG1201" i="3" s="1"/>
  <c r="Z1193" i="3"/>
  <c r="AC1190" i="3"/>
  <c r="AB1188" i="3"/>
  <c r="AC1188" i="3" s="1"/>
  <c r="AB1187" i="3"/>
  <c r="AC1187" i="3" s="1"/>
  <c r="Z1185" i="3"/>
  <c r="AB1183" i="3"/>
  <c r="AC1183" i="3" s="1"/>
  <c r="Z1181" i="3"/>
  <c r="AG1190" i="3" s="1"/>
  <c r="AC1170" i="3"/>
  <c r="Z1167" i="3"/>
  <c r="AG1170" i="3" s="1"/>
  <c r="AC1166" i="3"/>
  <c r="AG1166" i="3"/>
  <c r="AC1165" i="3"/>
  <c r="AC1163" i="3"/>
  <c r="AC1162" i="3"/>
  <c r="Z1159" i="3"/>
  <c r="AC1158" i="3"/>
  <c r="AG1158" i="3"/>
  <c r="AB1144" i="3"/>
  <c r="AC1144" i="3" s="1"/>
  <c r="AC1140" i="3"/>
  <c r="Z1139" i="3"/>
  <c r="AG1140" i="3" s="1"/>
  <c r="AB1134" i="3"/>
  <c r="AC1134" i="3" s="1"/>
  <c r="Z1131" i="3"/>
  <c r="AB1129" i="3"/>
  <c r="AC1129" i="3" s="1"/>
  <c r="AB1126" i="3"/>
  <c r="AC1126" i="3" s="1"/>
  <c r="AG1126" i="3" s="1"/>
  <c r="AG1133" i="3"/>
  <c r="AB1123" i="3"/>
  <c r="AC1123" i="3" s="1"/>
  <c r="AC1116" i="3"/>
  <c r="AC1102" i="3"/>
  <c r="Z1100" i="3"/>
  <c r="Z1094" i="3"/>
  <c r="Z1092" i="3"/>
  <c r="Z1091" i="3"/>
  <c r="AC1090" i="3"/>
  <c r="AC1089" i="3"/>
  <c r="Z1086" i="3"/>
  <c r="Z1080" i="3"/>
  <c r="Z1072" i="3"/>
  <c r="Z1066" i="3"/>
  <c r="Z1058" i="3"/>
  <c r="Z1052" i="3"/>
  <c r="Z1044" i="3"/>
  <c r="Z1038" i="3"/>
  <c r="AA1038" i="3" s="1"/>
  <c r="Z1030" i="3"/>
  <c r="AA1030" i="3" s="1"/>
  <c r="Z1029" i="3"/>
  <c r="AA1029" i="3" s="1"/>
  <c r="Z1022" i="3"/>
  <c r="AA1022" i="3" s="1"/>
  <c r="Z1016" i="3"/>
  <c r="AA1016" i="3" s="1"/>
  <c r="AB1013" i="3"/>
  <c r="AC1013" i="3" s="1"/>
  <c r="AB1012" i="3"/>
  <c r="AC1012" i="3" s="1"/>
  <c r="AB1009" i="3"/>
  <c r="AC1009" i="3" s="1"/>
  <c r="Z1002" i="3"/>
  <c r="AB999" i="3"/>
  <c r="AC999" i="3" s="1"/>
  <c r="AB996" i="3"/>
  <c r="AC996" i="3" s="1"/>
  <c r="AB995" i="3"/>
  <c r="AC995" i="3" s="1"/>
  <c r="AG995" i="3" s="1"/>
  <c r="Z988" i="3"/>
  <c r="AA988" i="3" s="1"/>
  <c r="AB981" i="3"/>
  <c r="AC981" i="3" s="1"/>
  <c r="AG981" i="3" s="1"/>
  <c r="Z974" i="3"/>
  <c r="AA974" i="3" s="1"/>
  <c r="AB968" i="3"/>
  <c r="AC968" i="3" s="1"/>
  <c r="AG968" i="3" s="1"/>
  <c r="AB967" i="3"/>
  <c r="AC967" i="3" s="1"/>
  <c r="Z965" i="3"/>
  <c r="AA965" i="3" s="1"/>
  <c r="AB954" i="3"/>
  <c r="AC954" i="3" s="1"/>
  <c r="Z952" i="3"/>
  <c r="AG961" i="3"/>
  <c r="AG958" i="3"/>
  <c r="AB949" i="3"/>
  <c r="AC949" i="3" s="1"/>
  <c r="AG949" i="3" s="1"/>
  <c r="Z938" i="3"/>
  <c r="AG936" i="3"/>
  <c r="AG946" i="3"/>
  <c r="Z928" i="3"/>
  <c r="AG925" i="3"/>
  <c r="AB923" i="3"/>
  <c r="AC923" i="3" s="1"/>
  <c r="AB922" i="3"/>
  <c r="AC922" i="3" s="1"/>
  <c r="AG922" i="3" s="1"/>
  <c r="AB921" i="3"/>
  <c r="AC921" i="3" s="1"/>
  <c r="AG921" i="3" s="1"/>
  <c r="AB920" i="3"/>
  <c r="AC920" i="3" s="1"/>
  <c r="AB919" i="3"/>
  <c r="AC919" i="3" s="1"/>
  <c r="Z909" i="3"/>
  <c r="AB907" i="3"/>
  <c r="AC907" i="3" s="1"/>
  <c r="AG907" i="3" s="1"/>
  <c r="AB904" i="3"/>
  <c r="AC904" i="3" s="1"/>
  <c r="AG904" i="3" s="1"/>
  <c r="AB903" i="3"/>
  <c r="AC903" i="3" s="1"/>
  <c r="AB902" i="3"/>
  <c r="AC902" i="3" s="1"/>
  <c r="AB901" i="3"/>
  <c r="AC901" i="3" s="1"/>
  <c r="AB896" i="3"/>
  <c r="AC896" i="3" s="1"/>
  <c r="AB893" i="3"/>
  <c r="AC893" i="3" s="1"/>
  <c r="AG898" i="3"/>
  <c r="AB890" i="3"/>
  <c r="AC890" i="3" s="1"/>
  <c r="Z880" i="3"/>
  <c r="Z879" i="3"/>
  <c r="AG881" i="3"/>
  <c r="AG888" i="3"/>
  <c r="AG878" i="3"/>
  <c r="AG886" i="3"/>
  <c r="AG884" i="3"/>
  <c r="AG883" i="3"/>
  <c r="AG882" i="3"/>
  <c r="AG889" i="3"/>
  <c r="Z876" i="3"/>
  <c r="Z865" i="3"/>
  <c r="Z864" i="3"/>
  <c r="AG875" i="3"/>
  <c r="AG873" i="3"/>
  <c r="AG872" i="3"/>
  <c r="AG869" i="3"/>
  <c r="AG868" i="3"/>
  <c r="AG866" i="3"/>
  <c r="AG863" i="3"/>
  <c r="AG871" i="3"/>
  <c r="AG874" i="3"/>
  <c r="AT852" i="3"/>
  <c r="Z850" i="3"/>
  <c r="Z835" i="3"/>
  <c r="Z833" i="3"/>
  <c r="Z820" i="3"/>
  <c r="Z817" i="3"/>
  <c r="Z815" i="3"/>
  <c r="Z812" i="3"/>
  <c r="Z801" i="3"/>
  <c r="Z797" i="3"/>
  <c r="Z794" i="3"/>
  <c r="Z786" i="3"/>
  <c r="Z778" i="3"/>
  <c r="Z771" i="3"/>
  <c r="Z767" i="3"/>
  <c r="Z756" i="3"/>
  <c r="Z753" i="3"/>
  <c r="Z707" i="3"/>
  <c r="Z699" i="3"/>
  <c r="Z694" i="3"/>
  <c r="Z692" i="3"/>
  <c r="Z691" i="3"/>
  <c r="Z690" i="3"/>
  <c r="Z688" i="3"/>
  <c r="Z687" i="3"/>
  <c r="Z685" i="3"/>
  <c r="Z683" i="3"/>
  <c r="Z682" i="3"/>
  <c r="Z681" i="3"/>
  <c r="Z679" i="3"/>
  <c r="Z678" i="3"/>
  <c r="Z672" i="3"/>
  <c r="AB669" i="3"/>
  <c r="AC669" i="3" s="1"/>
  <c r="AG669" i="3" s="1"/>
  <c r="AB666" i="3"/>
  <c r="AC666" i="3" s="1"/>
  <c r="Z662" i="3"/>
  <c r="AB658" i="3"/>
  <c r="AC658" i="3" s="1"/>
  <c r="Z654" i="3"/>
  <c r="AC648" i="3"/>
  <c r="AG648" i="3"/>
  <c r="Z645" i="3"/>
  <c r="Z643" i="3"/>
  <c r="Z642" i="3"/>
  <c r="Z640" i="3"/>
  <c r="Z638" i="3"/>
  <c r="AC637" i="3"/>
  <c r="Z635" i="3"/>
  <c r="Z634" i="3"/>
  <c r="Z633" i="3"/>
  <c r="AB631" i="3"/>
  <c r="AC631" i="3" s="1"/>
  <c r="AB628" i="3"/>
  <c r="AC628" i="3" s="1"/>
  <c r="Z627" i="3"/>
  <c r="Z624" i="3"/>
  <c r="AB616" i="3"/>
  <c r="AC616" i="3" s="1"/>
  <c r="AB615" i="3"/>
  <c r="AC615" i="3" s="1"/>
  <c r="AB613" i="3"/>
  <c r="AC613" i="3" s="1"/>
  <c r="Z612" i="3"/>
  <c r="AB610" i="3"/>
  <c r="AC610" i="3" s="1"/>
  <c r="Z609" i="3"/>
  <c r="AB606" i="3"/>
  <c r="AC606" i="3" s="1"/>
  <c r="AB605" i="3"/>
  <c r="AC605" i="3" s="1"/>
  <c r="Z602" i="3"/>
  <c r="AB600" i="3"/>
  <c r="AC600" i="3" s="1"/>
  <c r="AB599" i="3"/>
  <c r="AC599" i="3" s="1"/>
  <c r="Z598" i="3"/>
  <c r="AG591" i="3"/>
  <c r="AG601" i="3"/>
  <c r="AG589" i="3"/>
  <c r="AG592" i="3"/>
  <c r="AG596" i="3"/>
  <c r="AB595" i="3"/>
  <c r="AC595" i="3" s="1"/>
  <c r="AG595" i="3" s="1"/>
  <c r="AB594" i="3"/>
  <c r="AC594" i="3" s="1"/>
  <c r="AG594" i="3" s="1"/>
  <c r="AB588" i="3"/>
  <c r="AC588" i="3" s="1"/>
  <c r="AG588" i="3" s="1"/>
  <c r="AC587" i="3"/>
  <c r="AB580" i="3"/>
  <c r="AC580" i="3" s="1"/>
  <c r="AC576" i="3"/>
  <c r="AB575" i="3"/>
  <c r="AC575" i="3" s="1"/>
  <c r="AB574" i="3"/>
  <c r="AC574" i="3" s="1"/>
  <c r="AB571" i="3"/>
  <c r="AC571" i="3" s="1"/>
  <c r="AB570" i="3"/>
  <c r="AC570" i="3" s="1"/>
  <c r="AB568" i="3"/>
  <c r="AC568" i="3" s="1"/>
  <c r="Z567" i="3"/>
  <c r="AB562" i="3"/>
  <c r="AC562" i="3" s="1"/>
  <c r="AG562" i="3" s="1"/>
  <c r="AB561" i="3"/>
  <c r="AC561" i="3" s="1"/>
  <c r="AB559" i="3"/>
  <c r="AC559" i="3" s="1"/>
  <c r="AG559" i="3" s="1"/>
  <c r="AB558" i="3"/>
  <c r="AC558" i="3" s="1"/>
  <c r="AG558" i="3" s="1"/>
  <c r="AB557" i="3"/>
  <c r="AC557" i="3" s="1"/>
  <c r="AB556" i="3"/>
  <c r="AC556" i="3" s="1"/>
  <c r="Z552" i="3"/>
  <c r="Z534" i="3"/>
  <c r="Z528" i="3"/>
  <c r="Z523" i="3"/>
  <c r="Z519" i="3"/>
  <c r="Z509" i="3"/>
  <c r="Z504" i="3"/>
  <c r="Z501" i="3"/>
  <c r="Z495" i="3"/>
  <c r="Z489" i="3"/>
  <c r="Z487" i="3"/>
  <c r="Z486" i="3"/>
  <c r="Z483" i="3"/>
  <c r="Z476" i="3"/>
  <c r="Z474" i="3"/>
  <c r="AC469" i="3"/>
  <c r="AG469" i="3"/>
  <c r="Z463" i="3"/>
  <c r="Z461" i="3"/>
  <c r="Z455" i="3"/>
  <c r="Z451" i="3"/>
  <c r="Z449" i="3"/>
  <c r="AC443" i="3"/>
  <c r="AG443" i="3"/>
  <c r="Z442" i="3"/>
  <c r="Z435" i="3"/>
  <c r="Z433" i="3"/>
  <c r="AC432" i="3"/>
  <c r="AG432" i="3"/>
  <c r="AC431" i="3"/>
  <c r="AG431" i="3"/>
  <c r="AB429" i="3"/>
  <c r="AC429" i="3" s="1"/>
  <c r="Z422" i="3"/>
  <c r="AG427" i="3" s="1"/>
  <c r="AC420" i="3"/>
  <c r="AG420" i="3"/>
  <c r="AB419" i="3"/>
  <c r="AC419" i="3" s="1"/>
  <c r="AG419" i="3" s="1"/>
  <c r="AB406" i="3"/>
  <c r="AC406" i="3" s="1"/>
  <c r="AC401" i="3"/>
  <c r="AD401" i="3" s="1"/>
  <c r="AG401" i="3"/>
  <c r="AC397" i="3"/>
  <c r="AD397" i="3" s="1"/>
  <c r="AG397" i="3"/>
  <c r="AB393" i="3"/>
  <c r="AC393" i="3" s="1"/>
  <c r="AB391" i="3"/>
  <c r="AC391" i="3" s="1"/>
  <c r="AD391" i="3" s="1"/>
  <c r="AB388" i="3"/>
  <c r="AC388" i="3" s="1"/>
  <c r="AB385" i="3"/>
  <c r="AC385" i="3" s="1"/>
  <c r="AB384" i="3"/>
  <c r="AC384" i="3" s="1"/>
  <c r="AD384" i="3" s="1"/>
  <c r="AB367" i="3"/>
  <c r="AC367" i="3" s="1"/>
  <c r="AC364" i="3"/>
  <c r="AD364" i="3" s="1"/>
  <c r="AG364" i="3"/>
  <c r="AC363" i="3"/>
  <c r="AD363" i="3" s="1"/>
  <c r="AG363" i="3"/>
  <c r="AC359" i="3"/>
  <c r="AD359" i="3" s="1"/>
  <c r="AG359" i="3"/>
  <c r="AC358" i="3"/>
  <c r="AD358" i="3" s="1"/>
  <c r="AG358" i="3"/>
  <c r="AC357" i="3"/>
  <c r="AD357" i="3" s="1"/>
  <c r="AG357" i="3"/>
  <c r="AB356" i="3"/>
  <c r="AC356" i="3" s="1"/>
  <c r="AB354" i="3"/>
  <c r="AC354" i="3" s="1"/>
  <c r="AC350" i="3"/>
  <c r="AD350" i="3" s="1"/>
  <c r="AG350" i="3"/>
  <c r="AB347" i="3"/>
  <c r="AC347" i="3" s="1"/>
  <c r="AD347" i="3" s="1"/>
  <c r="AC346" i="3"/>
  <c r="AD346" i="3" s="1"/>
  <c r="AG346" i="3"/>
  <c r="AB343" i="3"/>
  <c r="AC343" i="3" s="1"/>
  <c r="AD343" i="3" s="1"/>
  <c r="AC342" i="3"/>
  <c r="AD342" i="3" s="1"/>
  <c r="AG342" i="3"/>
  <c r="AB340" i="3"/>
  <c r="AC340" i="3" s="1"/>
  <c r="AD340" i="3" s="1"/>
  <c r="AB338" i="3"/>
  <c r="AC338" i="3" s="1"/>
  <c r="AC321" i="3"/>
  <c r="AD321" i="3" s="1"/>
  <c r="AG321" i="3"/>
  <c r="AC315" i="3"/>
  <c r="AD315" i="3" s="1"/>
  <c r="AG315" i="3"/>
  <c r="AC308" i="3"/>
  <c r="AD308" i="3" s="1"/>
  <c r="AG308" i="3"/>
  <c r="AB306" i="3"/>
  <c r="AC306" i="3" s="1"/>
  <c r="AD306" i="3" s="1"/>
  <c r="AB301" i="3"/>
  <c r="AC301" i="3" s="1"/>
  <c r="AC293" i="3"/>
  <c r="AD293" i="3" s="1"/>
  <c r="AG293" i="3"/>
  <c r="AC292" i="3"/>
  <c r="AD292" i="3" s="1"/>
  <c r="AG292" i="3"/>
  <c r="AC291" i="3"/>
  <c r="AD291" i="3" s="1"/>
  <c r="AG291" i="3"/>
  <c r="AB274" i="3"/>
  <c r="AC274" i="3" s="1"/>
  <c r="AD274" i="3" s="1"/>
  <c r="AB261" i="3"/>
  <c r="AC261" i="3" s="1"/>
  <c r="AB258" i="3"/>
  <c r="AC258" i="3" s="1"/>
  <c r="AB255" i="3"/>
  <c r="AC255" i="3" s="1"/>
  <c r="AD255" i="3" s="1"/>
  <c r="AC242" i="3"/>
  <c r="AD242" i="3" s="1"/>
  <c r="AG242" i="3"/>
  <c r="AC238" i="3"/>
  <c r="AD238" i="3" s="1"/>
  <c r="AG238" i="3"/>
  <c r="AC230" i="3"/>
  <c r="AD230" i="3" s="1"/>
  <c r="AG230" i="3"/>
  <c r="AC225" i="3"/>
  <c r="AD225" i="3" s="1"/>
  <c r="AG225" i="3"/>
  <c r="AC222" i="3"/>
  <c r="AD222" i="3" s="1"/>
  <c r="AG222" i="3"/>
  <c r="AB216" i="3"/>
  <c r="AC216" i="3" s="1"/>
  <c r="AD216" i="3" s="1"/>
  <c r="AB214" i="3"/>
  <c r="AC214" i="3" s="1"/>
  <c r="AG213" i="3"/>
  <c r="AG205" i="3"/>
  <c r="AG215" i="3"/>
  <c r="AG208" i="3"/>
  <c r="AC206" i="3"/>
  <c r="AG206" i="3"/>
  <c r="AB203" i="3"/>
  <c r="AC203" i="3" s="1"/>
  <c r="AC197" i="3"/>
  <c r="AD197" i="3" s="1"/>
  <c r="AG197" i="3"/>
  <c r="AB189" i="3"/>
  <c r="AC189" i="3" s="1"/>
  <c r="AD189" i="3" s="1"/>
  <c r="AG187" i="3"/>
  <c r="AG186" i="3"/>
  <c r="AG178" i="3"/>
  <c r="AG177" i="3"/>
  <c r="AG180" i="3"/>
  <c r="AG183" i="3"/>
  <c r="AG185" i="3"/>
  <c r="AG176" i="3"/>
  <c r="AB169" i="3"/>
  <c r="AC169" i="3" s="1"/>
  <c r="AD169" i="3" s="1"/>
  <c r="AC168" i="3"/>
  <c r="AD168" i="3" s="1"/>
  <c r="AG168" i="3"/>
  <c r="AB166" i="3"/>
  <c r="AC166" i="3" s="1"/>
  <c r="AD166" i="3" s="1"/>
  <c r="AC165" i="3"/>
  <c r="AD165" i="3" s="1"/>
  <c r="AG165" i="3"/>
  <c r="AB160" i="3"/>
  <c r="AC160" i="3" s="1"/>
  <c r="AB156" i="3"/>
  <c r="AC156" i="3" s="1"/>
  <c r="AB155" i="3"/>
  <c r="AC155" i="3" s="1"/>
  <c r="AG138" i="3"/>
  <c r="AG143" i="3"/>
  <c r="AG145" i="3"/>
  <c r="AG147" i="3"/>
  <c r="AB141" i="3"/>
  <c r="AC141" i="3" s="1"/>
  <c r="AC140" i="3"/>
  <c r="AD140" i="3" s="1"/>
  <c r="AG140" i="3"/>
  <c r="AB139" i="3"/>
  <c r="AC139" i="3" s="1"/>
  <c r="AD139" i="3" s="1"/>
  <c r="AC137" i="3"/>
  <c r="AD137" i="3" s="1"/>
  <c r="AG137" i="3"/>
  <c r="AC1631" i="3"/>
  <c r="AB1627" i="3"/>
  <c r="AC1627" i="3" s="1"/>
  <c r="AB1614" i="3"/>
  <c r="AC1614" i="3" s="1"/>
  <c r="AB1597" i="3"/>
  <c r="AC1597" i="3" s="1"/>
  <c r="AB1591" i="3"/>
  <c r="AC1591" i="3" s="1"/>
  <c r="AC1555" i="3"/>
  <c r="AB1523" i="3"/>
  <c r="AC1523" i="3" s="1"/>
  <c r="AG1525" i="3"/>
  <c r="AG1531" i="3"/>
  <c r="AG1519" i="3"/>
  <c r="AG1518" i="3"/>
  <c r="AG1520" i="3"/>
  <c r="AG1530" i="3"/>
  <c r="AB1491" i="3"/>
  <c r="AC1491" i="3" s="1"/>
  <c r="AB1475" i="3"/>
  <c r="AC1475" i="3" s="1"/>
  <c r="AB1474" i="3"/>
  <c r="AC1474" i="3" s="1"/>
  <c r="E11" i="2"/>
  <c r="AB1423" i="3"/>
  <c r="AB1391" i="3"/>
  <c r="AC1345" i="3"/>
  <c r="AC1339" i="3"/>
  <c r="AC1246" i="3"/>
  <c r="AB1216" i="3"/>
  <c r="AC1216" i="3" s="1"/>
  <c r="AB1176" i="3"/>
  <c r="AC1176" i="3" s="1"/>
  <c r="AB1145" i="3"/>
  <c r="AC1145" i="3" s="1"/>
  <c r="Z1117" i="3"/>
  <c r="Z1099" i="3"/>
  <c r="AB689" i="3"/>
  <c r="AC689" i="3" s="1"/>
  <c r="AB657" i="3"/>
  <c r="AC657" i="3" s="1"/>
  <c r="AC656" i="3"/>
  <c r="AC644" i="3"/>
  <c r="AB639" i="3"/>
  <c r="AC639" i="3" s="1"/>
  <c r="AB629" i="3"/>
  <c r="AC629" i="3" s="1"/>
  <c r="AB622" i="3"/>
  <c r="AC622" i="3" s="1"/>
  <c r="AB611" i="3"/>
  <c r="AC611" i="3" s="1"/>
  <c r="AB582" i="3"/>
  <c r="AC582" i="3" s="1"/>
  <c r="Z579" i="3"/>
  <c r="AB569" i="3"/>
  <c r="AC569" i="3" s="1"/>
  <c r="AC554" i="3"/>
  <c r="Z542" i="3"/>
  <c r="AB506" i="3"/>
  <c r="AC506" i="3" s="1"/>
  <c r="AD473" i="3"/>
  <c r="AH473" i="3"/>
  <c r="AD464" i="3"/>
  <c r="AH464" i="3"/>
  <c r="AC436" i="3"/>
  <c r="AB424" i="3"/>
  <c r="AC424" i="3" s="1"/>
  <c r="AG416" i="3"/>
  <c r="AG414" i="3"/>
  <c r="AB409" i="3"/>
  <c r="AC409" i="3" s="1"/>
  <c r="AG409" i="3" s="1"/>
  <c r="AG408" i="3"/>
  <c r="AD408" i="3"/>
  <c r="AG399" i="3"/>
  <c r="AD399" i="3"/>
  <c r="AG376" i="3"/>
  <c r="AD376" i="3"/>
  <c r="AG352" i="3"/>
  <c r="AD352" i="3"/>
  <c r="AG348" i="3"/>
  <c r="AD348" i="3"/>
  <c r="AG329" i="3"/>
  <c r="AD329" i="3"/>
  <c r="AG322" i="3"/>
  <c r="AD322" i="3"/>
  <c r="AG316" i="3"/>
  <c r="AD316" i="3"/>
  <c r="AG311" i="3"/>
  <c r="AD311" i="3"/>
  <c r="AG283" i="3"/>
  <c r="AD283" i="3"/>
  <c r="AG280" i="3"/>
  <c r="AD280" i="3"/>
  <c r="AC243" i="3"/>
  <c r="AD241" i="3"/>
  <c r="AD9" i="6"/>
  <c r="AD17" i="6" s="1"/>
  <c r="AG228" i="3"/>
  <c r="AD228" i="3"/>
  <c r="AG224" i="3"/>
  <c r="AD224" i="3"/>
  <c r="AB202" i="3"/>
  <c r="AC202" i="3" s="1"/>
  <c r="AH660" i="3"/>
  <c r="AH408" i="3"/>
  <c r="AD1731" i="3" l="1"/>
  <c r="AH1731" i="3"/>
  <c r="AG1738" i="3"/>
  <c r="AD1738" i="3"/>
  <c r="AH1725" i="3"/>
  <c r="AD1725" i="3"/>
  <c r="AH511" i="3"/>
  <c r="AD511" i="3"/>
  <c r="AH994" i="3"/>
  <c r="AD994" i="3"/>
  <c r="AD1722" i="3"/>
  <c r="AH1722" i="3"/>
  <c r="AG327" i="3"/>
  <c r="AG299" i="3"/>
  <c r="AC1723" i="3"/>
  <c r="AG1723" i="3"/>
  <c r="AC1541" i="3"/>
  <c r="J8" i="7"/>
  <c r="AH989" i="3"/>
  <c r="AD989" i="3"/>
  <c r="AH982" i="3"/>
  <c r="AD982" i="3"/>
  <c r="AD979" i="3"/>
  <c r="AH979" i="3"/>
  <c r="AD1285" i="3"/>
  <c r="AH1285" i="3"/>
  <c r="AH1715" i="3"/>
  <c r="AD1715" i="3"/>
  <c r="AD1084" i="3"/>
  <c r="AH1084" i="3"/>
  <c r="AG1135" i="3"/>
  <c r="AD1135" i="3"/>
  <c r="AH1135" i="3"/>
  <c r="AD1073" i="3"/>
  <c r="AH1073" i="3"/>
  <c r="AD652" i="3"/>
  <c r="AH652" i="3"/>
  <c r="AD1238" i="3"/>
  <c r="AH1238" i="3"/>
  <c r="AH1182" i="3"/>
  <c r="AD1182" i="3"/>
  <c r="AH934" i="3"/>
  <c r="AD934" i="3"/>
  <c r="AH926" i="3"/>
  <c r="AD926" i="3"/>
  <c r="AG153" i="3"/>
  <c r="AD153" i="3"/>
  <c r="C19" i="2"/>
  <c r="AD251" i="3"/>
  <c r="AG251" i="3"/>
  <c r="AD234" i="3"/>
  <c r="AG234" i="3"/>
  <c r="AD218" i="3"/>
  <c r="AG218" i="3"/>
  <c r="AD196" i="3"/>
  <c r="AG196" i="3"/>
  <c r="AD207" i="3"/>
  <c r="AG207" i="3"/>
  <c r="AH1160" i="3"/>
  <c r="AD1160" i="3"/>
  <c r="AD392" i="3"/>
  <c r="AG392" i="3"/>
  <c r="AD379" i="3"/>
  <c r="AG379" i="3"/>
  <c r="AD331" i="3"/>
  <c r="AG331" i="3"/>
  <c r="AD270" i="3"/>
  <c r="AG270" i="3"/>
  <c r="AD249" i="3"/>
  <c r="AG249" i="3"/>
  <c r="AD236" i="3"/>
  <c r="AG236" i="3"/>
  <c r="AD204" i="3"/>
  <c r="AG204" i="3"/>
  <c r="AD157" i="3"/>
  <c r="AG157" i="3"/>
  <c r="AD670" i="3"/>
  <c r="AH670" i="3"/>
  <c r="AD653" i="3"/>
  <c r="AH653" i="3"/>
  <c r="AH621" i="3"/>
  <c r="AD621" i="3"/>
  <c r="AD618" i="3"/>
  <c r="AH618" i="3"/>
  <c r="AD608" i="3"/>
  <c r="AH608" i="3"/>
  <c r="AD607" i="3"/>
  <c r="AH607" i="3"/>
  <c r="AH603" i="3"/>
  <c r="AD603" i="3"/>
  <c r="AD547" i="3"/>
  <c r="AH547" i="3"/>
  <c r="AH541" i="3"/>
  <c r="AD541" i="3"/>
  <c r="AD538" i="3"/>
  <c r="AH538" i="3"/>
  <c r="AH448" i="3"/>
  <c r="AD448" i="3"/>
  <c r="AH447" i="3"/>
  <c r="AD447" i="3"/>
  <c r="AH441" i="3"/>
  <c r="AD441" i="3"/>
  <c r="AD300" i="3"/>
  <c r="AG300" i="3"/>
  <c r="AD244" i="3"/>
  <c r="AG244" i="3"/>
  <c r="AD164" i="3"/>
  <c r="AG164" i="3"/>
  <c r="J7" i="6"/>
  <c r="T7" i="6"/>
  <c r="AH1275" i="3"/>
  <c r="AD1275" i="3"/>
  <c r="AH1191" i="3"/>
  <c r="AD1191" i="3"/>
  <c r="AD1122" i="3"/>
  <c r="AH1122" i="3"/>
  <c r="AD1108" i="3"/>
  <c r="AH1108" i="3"/>
  <c r="AG1108" i="3"/>
  <c r="AH1096" i="3"/>
  <c r="AD1096" i="3"/>
  <c r="AD1087" i="3"/>
  <c r="AH1087" i="3"/>
  <c r="AD375" i="3"/>
  <c r="AG375" i="3"/>
  <c r="AD1277" i="3"/>
  <c r="AH1277" i="3"/>
  <c r="AH1168" i="3"/>
  <c r="AD1168" i="3"/>
  <c r="AH1142" i="3"/>
  <c r="AD1142" i="3"/>
  <c r="AG1138" i="3"/>
  <c r="AD1138" i="3"/>
  <c r="AH1138" i="3"/>
  <c r="AD1136" i="3"/>
  <c r="AH1136" i="3"/>
  <c r="AD1078" i="3"/>
  <c r="AH1078" i="3"/>
  <c r="AD245" i="3"/>
  <c r="AG245" i="3"/>
  <c r="AD146" i="3"/>
  <c r="AG146" i="3"/>
  <c r="AD1174" i="3"/>
  <c r="AH1174" i="3"/>
  <c r="AD430" i="3"/>
  <c r="AH430" i="3"/>
  <c r="AD1212" i="3"/>
  <c r="AH1212" i="3"/>
  <c r="AD162" i="3"/>
  <c r="AG162" i="3"/>
  <c r="AG1574" i="3"/>
  <c r="AG1579" i="3"/>
  <c r="AG1561" i="3"/>
  <c r="AG1557" i="3"/>
  <c r="AG1563" i="3"/>
  <c r="AG1567" i="3"/>
  <c r="AG1556" i="3"/>
  <c r="AG1564" i="3"/>
  <c r="AG1565" i="3"/>
  <c r="AH1262" i="3"/>
  <c r="AG1262" i="3"/>
  <c r="AD1262" i="3"/>
  <c r="AG1583" i="3"/>
  <c r="AG1572" i="3"/>
  <c r="AG1584" i="3"/>
  <c r="AG1581" i="3"/>
  <c r="AG1575" i="3"/>
  <c r="AG1332" i="3"/>
  <c r="AG1188" i="3"/>
  <c r="AG1183" i="3"/>
  <c r="AG1144" i="3"/>
  <c r="AG1134" i="3"/>
  <c r="AG1294" i="3"/>
  <c r="AG1292" i="3"/>
  <c r="AG1165" i="3"/>
  <c r="AG1163" i="3"/>
  <c r="AG1162" i="3"/>
  <c r="AG934" i="3"/>
  <c r="AG926" i="3"/>
  <c r="AB378" i="3"/>
  <c r="AG1568" i="3"/>
  <c r="L16" i="2"/>
  <c r="I27" i="2"/>
  <c r="AH1198" i="3"/>
  <c r="AD1198" i="3"/>
  <c r="AD550" i="3"/>
  <c r="AH550" i="3"/>
  <c r="AD232" i="3"/>
  <c r="AG232" i="3"/>
  <c r="AH1217" i="3"/>
  <c r="AD1217" i="3"/>
  <c r="AH1340" i="3"/>
  <c r="AD1340" i="3"/>
  <c r="AH887" i="3"/>
  <c r="AD887" i="3"/>
  <c r="AG887" i="3"/>
  <c r="AD1664" i="3"/>
  <c r="AH1664" i="3"/>
  <c r="AH1456" i="3"/>
  <c r="AG1456" i="3"/>
  <c r="AD1456" i="3"/>
  <c r="AG899" i="3"/>
  <c r="AH899" i="3"/>
  <c r="AD899" i="3"/>
  <c r="AG944" i="3"/>
  <c r="AH944" i="3"/>
  <c r="AD944" i="3"/>
  <c r="AH468" i="3"/>
  <c r="AD468" i="3"/>
  <c r="AG394" i="3"/>
  <c r="AD394" i="3"/>
  <c r="AG1571" i="3"/>
  <c r="AG996" i="3"/>
  <c r="AH966" i="3"/>
  <c r="AD966" i="3"/>
  <c r="AH943" i="3"/>
  <c r="AD943" i="3"/>
  <c r="AG943" i="3"/>
  <c r="AG136" i="3"/>
  <c r="AD136" i="3"/>
  <c r="AH1618" i="3"/>
  <c r="AD1618" i="3"/>
  <c r="AH1271" i="3"/>
  <c r="AD1271" i="3"/>
  <c r="AH1266" i="3"/>
  <c r="AD1266" i="3"/>
  <c r="AG1231" i="3"/>
  <c r="AH1231" i="3"/>
  <c r="AD1231" i="3"/>
  <c r="AG1224" i="3"/>
  <c r="AH1224" i="3"/>
  <c r="AD1224" i="3"/>
  <c r="AG1222" i="3"/>
  <c r="AH1222" i="3"/>
  <c r="AD1222" i="3"/>
  <c r="K8" i="7"/>
  <c r="AG1325" i="3"/>
  <c r="AG628" i="3"/>
  <c r="AG613" i="3"/>
  <c r="AG610" i="3"/>
  <c r="AG599" i="3"/>
  <c r="AG570" i="3"/>
  <c r="AG963" i="3"/>
  <c r="AD1497" i="3"/>
  <c r="AH1497" i="3"/>
  <c r="AH1438" i="3"/>
  <c r="AD1438" i="3"/>
  <c r="AG897" i="3"/>
  <c r="AH897" i="3"/>
  <c r="AD897" i="3"/>
  <c r="AH676" i="3"/>
  <c r="AD676" i="3"/>
  <c r="AH993" i="3"/>
  <c r="AD993" i="3"/>
  <c r="AH992" i="3"/>
  <c r="AD992" i="3"/>
  <c r="AH978" i="3"/>
  <c r="AD978" i="3"/>
  <c r="AH977" i="3"/>
  <c r="AD977" i="3"/>
  <c r="AH976" i="3"/>
  <c r="AD976" i="3"/>
  <c r="AH975" i="3"/>
  <c r="AD975" i="3"/>
  <c r="AH971" i="3"/>
  <c r="AD971" i="3"/>
  <c r="AG970" i="3"/>
  <c r="AH970" i="3"/>
  <c r="AD970" i="3"/>
  <c r="AG969" i="3"/>
  <c r="AH969" i="3"/>
  <c r="AD969" i="3"/>
  <c r="AH964" i="3"/>
  <c r="AD964" i="3"/>
  <c r="AH963" i="3"/>
  <c r="AD963" i="3"/>
  <c r="AG962" i="3"/>
  <c r="AH962" i="3"/>
  <c r="AD962" i="3"/>
  <c r="AG941" i="3"/>
  <c r="AH941" i="3"/>
  <c r="AD941" i="3"/>
  <c r="AH940" i="3"/>
  <c r="AD940" i="3"/>
  <c r="AG940" i="3"/>
  <c r="AG931" i="3"/>
  <c r="AH931" i="3"/>
  <c r="AD931" i="3"/>
  <c r="AG229" i="3"/>
  <c r="AD229" i="3"/>
  <c r="AD1211" i="3"/>
  <c r="AH1211" i="3"/>
  <c r="AD1179" i="3"/>
  <c r="AH1179" i="3"/>
  <c r="AG1090" i="3"/>
  <c r="AG1089" i="3"/>
  <c r="AG953" i="3"/>
  <c r="AG948" i="3"/>
  <c r="AG933" i="3"/>
  <c r="AD1192" i="3"/>
  <c r="AH1192" i="3"/>
  <c r="AH1180" i="3"/>
  <c r="AG1180" i="3"/>
  <c r="AD1180" i="3"/>
  <c r="T6" i="6"/>
  <c r="U6" i="6" s="1"/>
  <c r="J6" i="6"/>
  <c r="AG1278" i="3"/>
  <c r="AG1279" i="3"/>
  <c r="AD1526" i="3"/>
  <c r="AH1526" i="3"/>
  <c r="AD1667" i="3"/>
  <c r="AH1667" i="3"/>
  <c r="AH1665" i="3"/>
  <c r="AD1665" i="3"/>
  <c r="AD1571" i="3"/>
  <c r="AH1571" i="3"/>
  <c r="AD1568" i="3"/>
  <c r="AH1568" i="3"/>
  <c r="AD1529" i="3"/>
  <c r="AH1529" i="3"/>
  <c r="AH1522" i="3"/>
  <c r="AD1522" i="3"/>
  <c r="AD1439" i="3"/>
  <c r="AH1439" i="3"/>
  <c r="AH911" i="3"/>
  <c r="AD911" i="3"/>
  <c r="AH910" i="3"/>
  <c r="AD910" i="3"/>
  <c r="AH908" i="3"/>
  <c r="AD908" i="3"/>
  <c r="AH900" i="3"/>
  <c r="AD900" i="3"/>
  <c r="AG960" i="3"/>
  <c r="AG959" i="3"/>
  <c r="AG957" i="3"/>
  <c r="AG955" i="3"/>
  <c r="AG950" i="3"/>
  <c r="AG947" i="3"/>
  <c r="AG945" i="3"/>
  <c r="AG939" i="3"/>
  <c r="AG932" i="3"/>
  <c r="AG930" i="3"/>
  <c r="AG929" i="3"/>
  <c r="AG927" i="3"/>
  <c r="AH998" i="3"/>
  <c r="AD998" i="3"/>
  <c r="AH990" i="3"/>
  <c r="AD990" i="3"/>
  <c r="AH984" i="3"/>
  <c r="AD984" i="3"/>
  <c r="AH980" i="3"/>
  <c r="AD980" i="3"/>
  <c r="AH960" i="3"/>
  <c r="AD960" i="3"/>
  <c r="AH959" i="3"/>
  <c r="AD959" i="3"/>
  <c r="AH957" i="3"/>
  <c r="AD957" i="3"/>
  <c r="AH955" i="3"/>
  <c r="AD955" i="3"/>
  <c r="AH953" i="3"/>
  <c r="AD953" i="3"/>
  <c r="AH950" i="3"/>
  <c r="AD950" i="3"/>
  <c r="AH948" i="3"/>
  <c r="AD948" i="3"/>
  <c r="AH947" i="3"/>
  <c r="AD947" i="3"/>
  <c r="AH945" i="3"/>
  <c r="AD945" i="3"/>
  <c r="AH939" i="3"/>
  <c r="AD939" i="3"/>
  <c r="AH935" i="3"/>
  <c r="AD935" i="3"/>
  <c r="AH933" i="3"/>
  <c r="AD933" i="3"/>
  <c r="AH932" i="3"/>
  <c r="AD932" i="3"/>
  <c r="AH930" i="3"/>
  <c r="AD930" i="3"/>
  <c r="AH929" i="3"/>
  <c r="AD929" i="3"/>
  <c r="AH927" i="3"/>
  <c r="AD927" i="3"/>
  <c r="AG257" i="3"/>
  <c r="AG219" i="3"/>
  <c r="AG150" i="3"/>
  <c r="AG149" i="3"/>
  <c r="AG1631" i="3"/>
  <c r="AG436" i="3"/>
  <c r="AG656" i="3"/>
  <c r="AD253" i="3"/>
  <c r="AG253" i="3"/>
  <c r="AD250" i="3"/>
  <c r="AG250" i="3"/>
  <c r="AD193" i="3"/>
  <c r="AG193" i="3"/>
  <c r="AD192" i="3"/>
  <c r="AG192" i="3"/>
  <c r="AG171" i="3"/>
  <c r="AD171" i="3"/>
  <c r="AD158" i="3"/>
  <c r="AG158" i="3"/>
  <c r="AG142" i="3"/>
  <c r="AD142" i="3"/>
  <c r="AG1597" i="3"/>
  <c r="AG1591" i="3"/>
  <c r="AG1491" i="3"/>
  <c r="AG556" i="3"/>
  <c r="AG1102" i="3"/>
  <c r="AG689" i="3"/>
  <c r="AG657" i="3"/>
  <c r="AG615" i="3"/>
  <c r="AH1153" i="3"/>
  <c r="AD1153" i="3"/>
  <c r="AD667" i="3"/>
  <c r="AH667" i="3"/>
  <c r="AH704" i="3"/>
  <c r="AD704" i="3"/>
  <c r="AH686" i="3"/>
  <c r="AD686" i="3"/>
  <c r="AD243" i="3"/>
  <c r="AG243" i="3"/>
  <c r="AG1260" i="3"/>
  <c r="AG568" i="3"/>
  <c r="AH701" i="3"/>
  <c r="AD701" i="3"/>
  <c r="AH478" i="3"/>
  <c r="AD478" i="3"/>
  <c r="AG377" i="3"/>
  <c r="AD377" i="3"/>
  <c r="AG600" i="3"/>
  <c r="AG561" i="3"/>
  <c r="AG1111" i="3"/>
  <c r="AG1129" i="3"/>
  <c r="AH1295" i="3"/>
  <c r="AG1295" i="3"/>
  <c r="AD1295" i="3"/>
  <c r="AH456" i="3"/>
  <c r="AD456" i="3"/>
  <c r="AG330" i="3"/>
  <c r="AD330" i="3"/>
  <c r="AD503" i="3"/>
  <c r="AH503" i="3"/>
  <c r="AH407" i="3"/>
  <c r="AD407" i="3"/>
  <c r="AC636" i="3"/>
  <c r="AC353" i="3"/>
  <c r="AD353" i="3" s="1"/>
  <c r="AG1187" i="3"/>
  <c r="AG575" i="3"/>
  <c r="AG1334" i="3"/>
  <c r="AC1626" i="3"/>
  <c r="AG1333" i="3"/>
  <c r="AG1123" i="3"/>
  <c r="AG606" i="3"/>
  <c r="AG580" i="3"/>
  <c r="AC1120" i="3"/>
  <c r="AG574" i="3"/>
  <c r="AC1130" i="3"/>
  <c r="AC1615" i="3"/>
  <c r="AD1291" i="3"/>
  <c r="AH1291" i="3"/>
  <c r="AH1276" i="3"/>
  <c r="AD1276" i="3"/>
  <c r="AC1254" i="3"/>
  <c r="AG1254" i="3" s="1"/>
  <c r="AC1252" i="3"/>
  <c r="AG1252" i="3" s="1"/>
  <c r="AH1243" i="3"/>
  <c r="AD1243" i="3"/>
  <c r="AC1233" i="3"/>
  <c r="AG1233" i="3"/>
  <c r="AC1225" i="3"/>
  <c r="AG1225" i="3" s="1"/>
  <c r="AC1208" i="3"/>
  <c r="AG1208" i="3" s="1"/>
  <c r="AD1169" i="3"/>
  <c r="AH1169" i="3"/>
  <c r="AH1156" i="3"/>
  <c r="AD1156" i="3"/>
  <c r="AD1132" i="3"/>
  <c r="AH1132" i="3"/>
  <c r="AD1128" i="3"/>
  <c r="AH1128" i="3"/>
  <c r="AD1114" i="3"/>
  <c r="AH1114" i="3"/>
  <c r="AD1103" i="3"/>
  <c r="AH1103" i="3"/>
  <c r="AH1077" i="3"/>
  <c r="AD1077" i="3"/>
  <c r="AG373" i="3"/>
  <c r="AD373" i="3"/>
  <c r="AG368" i="3"/>
  <c r="AD368" i="3"/>
  <c r="AG351" i="3"/>
  <c r="AD351" i="3"/>
  <c r="AG345" i="3"/>
  <c r="AD345" i="3"/>
  <c r="AG341" i="3"/>
  <c r="AD341" i="3"/>
  <c r="AG320" i="3"/>
  <c r="AD320" i="3"/>
  <c r="AG304" i="3"/>
  <c r="AD304" i="3"/>
  <c r="AG303" i="3"/>
  <c r="AD303" i="3"/>
  <c r="AG290" i="3"/>
  <c r="AD290" i="3"/>
  <c r="AG285" i="3"/>
  <c r="AD285" i="3"/>
  <c r="AG284" i="3"/>
  <c r="AD284" i="3"/>
  <c r="AG281" i="3"/>
  <c r="AD281" i="3"/>
  <c r="AG273" i="3"/>
  <c r="AD273" i="3"/>
  <c r="AG264" i="3"/>
  <c r="AD264" i="3"/>
  <c r="AG263" i="3"/>
  <c r="AD263" i="3"/>
  <c r="AG259" i="3"/>
  <c r="AD259" i="3"/>
  <c r="AG248" i="3"/>
  <c r="AD248" i="3"/>
  <c r="AG237" i="3"/>
  <c r="AD237" i="3"/>
  <c r="AG233" i="3"/>
  <c r="AD233" i="3"/>
  <c r="AG231" i="3"/>
  <c r="AD231" i="3"/>
  <c r="AG221" i="3"/>
  <c r="AD221" i="3"/>
  <c r="AG220" i="3"/>
  <c r="AD220" i="3"/>
  <c r="AG209" i="3"/>
  <c r="AD209" i="3"/>
  <c r="AG184" i="3"/>
  <c r="AD184" i="3"/>
  <c r="AG181" i="3"/>
  <c r="AD181" i="3"/>
  <c r="AG154" i="3"/>
  <c r="AD154" i="3"/>
  <c r="AG152" i="3"/>
  <c r="AD152" i="3"/>
  <c r="AG135" i="3"/>
  <c r="AD135" i="3"/>
  <c r="AD491" i="3"/>
  <c r="AH491" i="3"/>
  <c r="AD475" i="3"/>
  <c r="AH475" i="3"/>
  <c r="AH439" i="3"/>
  <c r="AD439" i="3"/>
  <c r="AB1248" i="3"/>
  <c r="AC1248" i="3" s="1"/>
  <c r="AB1236" i="3"/>
  <c r="AC1236" i="3" s="1"/>
  <c r="AB1229" i="3"/>
  <c r="AC1229" i="3" s="1"/>
  <c r="AB425" i="3"/>
  <c r="AC425" i="3" s="1"/>
  <c r="AB396" i="3"/>
  <c r="AC396" i="3" s="1"/>
  <c r="AB1186" i="3"/>
  <c r="AC1186" i="3" s="1"/>
  <c r="AG1635" i="3"/>
  <c r="AG1638" i="3"/>
  <c r="AG1624" i="3"/>
  <c r="AG1621" i="3"/>
  <c r="AG1629" i="3"/>
  <c r="AG1558" i="3"/>
  <c r="AG1559" i="3"/>
  <c r="AG1555" i="3"/>
  <c r="AG997" i="3"/>
  <c r="AG1004" i="3"/>
  <c r="AA1002" i="3"/>
  <c r="AB1002" i="3" s="1"/>
  <c r="AC1002" i="3" s="1"/>
  <c r="AG1002" i="3" s="1"/>
  <c r="AG701" i="3"/>
  <c r="AG704" i="3"/>
  <c r="AG478" i="3"/>
  <c r="AG470" i="3"/>
  <c r="AG475" i="3"/>
  <c r="AG456" i="3"/>
  <c r="AG465" i="3"/>
  <c r="AG468" i="3"/>
  <c r="AG459" i="3"/>
  <c r="AG450" i="3"/>
  <c r="AG448" i="3"/>
  <c r="AG447" i="3"/>
  <c r="AG430" i="3"/>
  <c r="AG441" i="3"/>
  <c r="AG439" i="3"/>
  <c r="AG1119" i="3"/>
  <c r="AG1112" i="3"/>
  <c r="AG1118" i="3"/>
  <c r="AG1114" i="3"/>
  <c r="AG1113" i="3"/>
  <c r="AG1116" i="3"/>
  <c r="AG1122" i="3"/>
  <c r="AG1115" i="3"/>
  <c r="AG1121" i="3"/>
  <c r="AG583" i="3"/>
  <c r="AG587" i="3"/>
  <c r="AG576" i="3"/>
  <c r="AG573" i="3"/>
  <c r="AG577" i="3"/>
  <c r="AG584" i="3"/>
  <c r="AG578" i="3"/>
  <c r="AG581" i="3"/>
  <c r="AG202" i="3"/>
  <c r="AD202" i="3"/>
  <c r="AH1626" i="3"/>
  <c r="AD1626" i="3"/>
  <c r="AH1234" i="3"/>
  <c r="AD1234" i="3"/>
  <c r="AH1130" i="3"/>
  <c r="AD1130" i="3"/>
  <c r="AH1120" i="3"/>
  <c r="AD1120" i="3"/>
  <c r="AH1107" i="3"/>
  <c r="AD1107" i="3"/>
  <c r="AH1105" i="3"/>
  <c r="AD1105" i="3"/>
  <c r="AH956" i="3"/>
  <c r="AD956" i="3"/>
  <c r="AH636" i="3"/>
  <c r="AD636" i="3"/>
  <c r="AH597" i="3"/>
  <c r="AD597" i="3"/>
  <c r="AH418" i="3"/>
  <c r="AD418" i="3"/>
  <c r="W9" i="6"/>
  <c r="AH1615" i="3"/>
  <c r="AD1615" i="3"/>
  <c r="AH1288" i="3"/>
  <c r="AD1288" i="3"/>
  <c r="AH1111" i="3"/>
  <c r="AD1111" i="3"/>
  <c r="AG1630" i="3"/>
  <c r="AG620" i="3"/>
  <c r="AG1697" i="3"/>
  <c r="AG1698" i="3"/>
  <c r="AG1699" i="3"/>
  <c r="AG1700" i="3"/>
  <c r="AG1701" i="3"/>
  <c r="AG1705" i="3"/>
  <c r="AG1706" i="3"/>
  <c r="AG1707" i="3"/>
  <c r="AG1678" i="3"/>
  <c r="AG1679" i="3"/>
  <c r="AG1680" i="3"/>
  <c r="AG1681" i="3"/>
  <c r="AG1682" i="3"/>
  <c r="AG1686" i="3"/>
  <c r="AG1688" i="3"/>
  <c r="D14" i="6"/>
  <c r="W14" i="6" s="1"/>
  <c r="AG1664" i="3"/>
  <c r="AG1665" i="3"/>
  <c r="AG1666" i="3"/>
  <c r="AG1667" i="3"/>
  <c r="AG1668" i="3"/>
  <c r="AG1672" i="3"/>
  <c r="AG1674" i="3"/>
  <c r="AG1676" i="3"/>
  <c r="AG1636" i="3"/>
  <c r="AG1637" i="3"/>
  <c r="AG1639" i="3"/>
  <c r="AG1622" i="3"/>
  <c r="AD1628" i="3"/>
  <c r="AH1628" i="3"/>
  <c r="K12" i="7"/>
  <c r="AD1623" i="3"/>
  <c r="AH1623" i="3"/>
  <c r="AC1620" i="3"/>
  <c r="K7" i="7" s="1"/>
  <c r="AG1620" i="3"/>
  <c r="AD1619" i="3"/>
  <c r="AH1619" i="3"/>
  <c r="AG1605" i="3"/>
  <c r="AG1602" i="3"/>
  <c r="AG1604" i="3"/>
  <c r="AG1606" i="3"/>
  <c r="AG1608" i="3"/>
  <c r="AG1610" i="3"/>
  <c r="AG1612" i="3"/>
  <c r="AG1603" i="3"/>
  <c r="H28" i="7"/>
  <c r="AG1593" i="3"/>
  <c r="AG1588" i="3"/>
  <c r="AG1590" i="3"/>
  <c r="AG1600" i="3"/>
  <c r="AG1589" i="3"/>
  <c r="AG1595" i="3"/>
  <c r="AG1587" i="3"/>
  <c r="AG1540" i="3"/>
  <c r="AG1552" i="3"/>
  <c r="AG1539" i="3"/>
  <c r="AG1545" i="3"/>
  <c r="AG1544" i="3"/>
  <c r="AG1542" i="3"/>
  <c r="AG1549" i="3"/>
  <c r="AG1543" i="3"/>
  <c r="AG1541" i="3"/>
  <c r="AG1547" i="3"/>
  <c r="AG1548" i="3"/>
  <c r="AG1551" i="3"/>
  <c r="AD1527" i="3"/>
  <c r="AH1527" i="3"/>
  <c r="AG1489" i="3"/>
  <c r="AG1499" i="3"/>
  <c r="AG1486" i="3"/>
  <c r="AG1495" i="3"/>
  <c r="AG1496" i="3"/>
  <c r="AG1497" i="3"/>
  <c r="AG1493" i="3"/>
  <c r="AG1498" i="3"/>
  <c r="AG1492" i="3"/>
  <c r="AG1494" i="3"/>
  <c r="AG1490" i="3"/>
  <c r="AG1487" i="3"/>
  <c r="AG1482" i="3"/>
  <c r="AG1483" i="3"/>
  <c r="AG1470" i="3"/>
  <c r="AG1472" i="3"/>
  <c r="AG1476" i="3"/>
  <c r="AG1478" i="3"/>
  <c r="AG1480" i="3"/>
  <c r="AG1471" i="3"/>
  <c r="AG1473" i="3"/>
  <c r="AG1477" i="3"/>
  <c r="AG1479" i="3"/>
  <c r="AG1481" i="3"/>
  <c r="AG1437" i="3"/>
  <c r="AG1439" i="3"/>
  <c r="AG1442" i="3"/>
  <c r="AG1444" i="3"/>
  <c r="AG1436" i="3"/>
  <c r="AG1438" i="3"/>
  <c r="AG1440" i="3"/>
  <c r="AG1443" i="3"/>
  <c r="AG1445" i="3"/>
  <c r="H11" i="7"/>
  <c r="H24" i="7"/>
  <c r="AG1394" i="3"/>
  <c r="AG1396" i="3"/>
  <c r="AG1398" i="3"/>
  <c r="AG1400" i="3"/>
  <c r="AG1402" i="3"/>
  <c r="AG1404" i="3"/>
  <c r="AG1395" i="3"/>
  <c r="AG1397" i="3"/>
  <c r="AG1399" i="3"/>
  <c r="AG1401" i="3"/>
  <c r="AG1403" i="3"/>
  <c r="H23" i="7"/>
  <c r="AG1380" i="3"/>
  <c r="AG1383" i="3"/>
  <c r="AG1388" i="3"/>
  <c r="AG1382" i="3"/>
  <c r="AG1387" i="3"/>
  <c r="AG1389" i="3"/>
  <c r="H17" i="7"/>
  <c r="AG1368" i="3"/>
  <c r="AG1371" i="3"/>
  <c r="AG1374" i="3"/>
  <c r="AG1377" i="3"/>
  <c r="AG1366" i="3"/>
  <c r="AG1369" i="3"/>
  <c r="AG1373" i="3"/>
  <c r="AG1376" i="3"/>
  <c r="AG1378" i="3"/>
  <c r="AG1353" i="3"/>
  <c r="AG1357" i="3"/>
  <c r="AG1360" i="3"/>
  <c r="AG1362" i="3"/>
  <c r="AG1364" i="3"/>
  <c r="AG1352" i="3"/>
  <c r="AG1354" i="3"/>
  <c r="AG1359" i="3"/>
  <c r="AG1361" i="3"/>
  <c r="AG1363" i="3"/>
  <c r="D10" i="2"/>
  <c r="H13" i="7"/>
  <c r="D12" i="2"/>
  <c r="D19" i="2" s="1"/>
  <c r="H14" i="7"/>
  <c r="D13" i="6"/>
  <c r="AG1340" i="3"/>
  <c r="AG1350" i="3"/>
  <c r="AG1348" i="3"/>
  <c r="AG1346" i="3"/>
  <c r="AG1338" i="3"/>
  <c r="AG1349" i="3"/>
  <c r="AG1347" i="3"/>
  <c r="AG1341" i="3"/>
  <c r="AD1336" i="3"/>
  <c r="AH1336" i="3"/>
  <c r="AD1334" i="3"/>
  <c r="AH1334" i="3"/>
  <c r="AD1333" i="3"/>
  <c r="AH1333" i="3"/>
  <c r="AD1332" i="3"/>
  <c r="AH1332" i="3"/>
  <c r="AD1331" i="3"/>
  <c r="AH1331" i="3"/>
  <c r="AD1327" i="3"/>
  <c r="AH1327" i="3"/>
  <c r="AD1326" i="3"/>
  <c r="AH1326" i="3"/>
  <c r="AD1325" i="3"/>
  <c r="AH1325" i="3"/>
  <c r="AG1321" i="3"/>
  <c r="AG1320" i="3"/>
  <c r="AG1313" i="3"/>
  <c r="AG1319" i="3"/>
  <c r="AG1318" i="3"/>
  <c r="AG1317" i="3"/>
  <c r="AG1311" i="3"/>
  <c r="AG1312" i="3"/>
  <c r="AG1310" i="3"/>
  <c r="AG1297" i="3"/>
  <c r="AG1298" i="3"/>
  <c r="AG1305" i="3"/>
  <c r="AG1304" i="3"/>
  <c r="AG1299" i="3"/>
  <c r="AG1306" i="3"/>
  <c r="AG1303" i="3"/>
  <c r="AG1307" i="3"/>
  <c r="AG1296" i="3"/>
  <c r="AD1294" i="3"/>
  <c r="AH1294" i="3"/>
  <c r="AD1292" i="3"/>
  <c r="AH1292" i="3"/>
  <c r="AG1284" i="3"/>
  <c r="AG1282" i="3"/>
  <c r="AG1290" i="3"/>
  <c r="AG1283" i="3"/>
  <c r="AG1289" i="3"/>
  <c r="AG1285" i="3"/>
  <c r="AD1279" i="3"/>
  <c r="AH1279" i="3"/>
  <c r="AD1278" i="3"/>
  <c r="AH1278" i="3"/>
  <c r="AD1273" i="3"/>
  <c r="AH1273" i="3"/>
  <c r="AG1280" i="3"/>
  <c r="AG1270" i="3"/>
  <c r="AD1269" i="3"/>
  <c r="AH1269" i="3"/>
  <c r="AD1267" i="3"/>
  <c r="AH1267" i="3"/>
  <c r="AD1264" i="3"/>
  <c r="AH1264" i="3"/>
  <c r="AD1263" i="3"/>
  <c r="AH1263" i="3"/>
  <c r="AD1260" i="3"/>
  <c r="AH1260" i="3"/>
  <c r="AD1247" i="3"/>
  <c r="AH1247" i="3"/>
  <c r="AG1242" i="3"/>
  <c r="AG1238" i="3"/>
  <c r="AG1245" i="3"/>
  <c r="AG1240" i="3"/>
  <c r="AG1239" i="3"/>
  <c r="AG1249" i="3"/>
  <c r="AD1237" i="3"/>
  <c r="AH1237" i="3"/>
  <c r="AD1223" i="3"/>
  <c r="AH1223" i="3"/>
  <c r="AG1209" i="3"/>
  <c r="AG1215" i="3"/>
  <c r="AG1214" i="3"/>
  <c r="AG1219" i="3"/>
  <c r="AD1201" i="3"/>
  <c r="AH1201" i="3"/>
  <c r="AG1200" i="3"/>
  <c r="AG1207" i="3"/>
  <c r="AG1204" i="3"/>
  <c r="AG1197" i="3"/>
  <c r="AG1202" i="3"/>
  <c r="AG1196" i="3"/>
  <c r="AG1203" i="3"/>
  <c r="AG1205" i="3"/>
  <c r="AG1195" i="3"/>
  <c r="AG1206" i="3"/>
  <c r="AD1190" i="3"/>
  <c r="AH1190" i="3"/>
  <c r="AD1188" i="3"/>
  <c r="AH1188" i="3"/>
  <c r="AD1187" i="3"/>
  <c r="AH1187" i="3"/>
  <c r="AH1183" i="3"/>
  <c r="AD1183" i="3"/>
  <c r="AG1182" i="3"/>
  <c r="AG1189" i="3"/>
  <c r="AG1184" i="3"/>
  <c r="AD1170" i="3"/>
  <c r="AH1170" i="3"/>
  <c r="AG1175" i="3"/>
  <c r="AG1173" i="3"/>
  <c r="AG1178" i="3"/>
  <c r="AD1166" i="3"/>
  <c r="AH1166" i="3"/>
  <c r="AD1165" i="3"/>
  <c r="AH1165" i="3"/>
  <c r="AD1163" i="3"/>
  <c r="AH1163" i="3"/>
  <c r="AD1162" i="3"/>
  <c r="AH1162" i="3"/>
  <c r="AG1155" i="3"/>
  <c r="AG1164" i="3"/>
  <c r="AD1158" i="3"/>
  <c r="AH1158" i="3"/>
  <c r="AD1144" i="3"/>
  <c r="AH1144" i="3"/>
  <c r="AD1140" i="3"/>
  <c r="AH1140" i="3"/>
  <c r="AG1141" i="3"/>
  <c r="AG1150" i="3"/>
  <c r="AG1147" i="3"/>
  <c r="AG1146" i="3"/>
  <c r="AG1149" i="3"/>
  <c r="AD1134" i="3"/>
  <c r="AH1134" i="3"/>
  <c r="AD1129" i="3"/>
  <c r="AH1129" i="3"/>
  <c r="AD1126" i="3"/>
  <c r="AH1126" i="3"/>
  <c r="AD1123" i="3"/>
  <c r="AH1123" i="3"/>
  <c r="AD1116" i="3"/>
  <c r="AH1116" i="3"/>
  <c r="AD1102" i="3"/>
  <c r="AH1102" i="3"/>
  <c r="AG1097" i="3"/>
  <c r="AG1101" i="3"/>
  <c r="AG1106" i="3"/>
  <c r="AD1090" i="3"/>
  <c r="AH1090" i="3"/>
  <c r="AD1089" i="3"/>
  <c r="AH1089" i="3"/>
  <c r="AG1084" i="3"/>
  <c r="AG1081" i="3"/>
  <c r="AG1069" i="3"/>
  <c r="AG1070" i="3"/>
  <c r="AG1073" i="3"/>
  <c r="AG1076" i="3"/>
  <c r="AG1074" i="3"/>
  <c r="AG1068" i="3"/>
  <c r="AG1067" i="3"/>
  <c r="AG1071" i="3"/>
  <c r="AG1055" i="3"/>
  <c r="AG1057" i="3"/>
  <c r="AG1059" i="3"/>
  <c r="AG1063" i="3"/>
  <c r="AG1064" i="3"/>
  <c r="AG1062" i="3"/>
  <c r="AG1056" i="3"/>
  <c r="AG1061" i="3"/>
  <c r="AG1060" i="3"/>
  <c r="AG1054" i="3"/>
  <c r="AG1053" i="3"/>
  <c r="D12" i="6"/>
  <c r="W12" i="6" s="1"/>
  <c r="AG1048" i="3"/>
  <c r="AG1049" i="3"/>
  <c r="AG1047" i="3"/>
  <c r="AG1046" i="3"/>
  <c r="AG1045" i="3"/>
  <c r="AG1041" i="3"/>
  <c r="AG1043" i="3"/>
  <c r="AG1040" i="3"/>
  <c r="AG1039" i="3"/>
  <c r="AG1042" i="3"/>
  <c r="AG1050" i="3"/>
  <c r="AG1032" i="3"/>
  <c r="AG1027" i="3"/>
  <c r="AG1024" i="3"/>
  <c r="AG1028" i="3"/>
  <c r="AG1035" i="3"/>
  <c r="AG1025" i="3"/>
  <c r="AG1026" i="3"/>
  <c r="AG1036" i="3"/>
  <c r="AG1031" i="3"/>
  <c r="AG1034" i="3"/>
  <c r="AG1018" i="3"/>
  <c r="AG1020" i="3"/>
  <c r="AG1019" i="3"/>
  <c r="AG1017" i="3"/>
  <c r="AG1021" i="3"/>
  <c r="AG1010" i="3"/>
  <c r="AG1011" i="3"/>
  <c r="AD1013" i="3"/>
  <c r="AH1013" i="3"/>
  <c r="AD1012" i="3"/>
  <c r="AH1012" i="3"/>
  <c r="AD1009" i="3"/>
  <c r="AH1009" i="3"/>
  <c r="AG1007" i="3"/>
  <c r="AG1008" i="3"/>
  <c r="AG1006" i="3"/>
  <c r="AG1005" i="3"/>
  <c r="AG998" i="3"/>
  <c r="AD999" i="3"/>
  <c r="AH999" i="3"/>
  <c r="AD996" i="3"/>
  <c r="AH996" i="3"/>
  <c r="AD995" i="3"/>
  <c r="AH995" i="3"/>
  <c r="AG993" i="3"/>
  <c r="AG983" i="3"/>
  <c r="AG986" i="3"/>
  <c r="AG990" i="3"/>
  <c r="AG992" i="3"/>
  <c r="AG982" i="3"/>
  <c r="AG984" i="3"/>
  <c r="AG989" i="3"/>
  <c r="AG991" i="3"/>
  <c r="AG994" i="3"/>
  <c r="AD981" i="3"/>
  <c r="AH981" i="3"/>
  <c r="AG972" i="3"/>
  <c r="AG976" i="3"/>
  <c r="AG978" i="3"/>
  <c r="AG980" i="3"/>
  <c r="AG971" i="3"/>
  <c r="AG975" i="3"/>
  <c r="AG977" i="3"/>
  <c r="AG979" i="3"/>
  <c r="AD968" i="3"/>
  <c r="AH968" i="3"/>
  <c r="AD967" i="3"/>
  <c r="AH967" i="3"/>
  <c r="AG964" i="3"/>
  <c r="AG966" i="3"/>
  <c r="AD954" i="3"/>
  <c r="AH954" i="3"/>
  <c r="AD949" i="3"/>
  <c r="AH949" i="3"/>
  <c r="AD923" i="3"/>
  <c r="AH923" i="3"/>
  <c r="AD922" i="3"/>
  <c r="AH922" i="3"/>
  <c r="AD921" i="3"/>
  <c r="AH921" i="3"/>
  <c r="AD920" i="3"/>
  <c r="AH920" i="3"/>
  <c r="AD919" i="3"/>
  <c r="AH919" i="3"/>
  <c r="AG908" i="3"/>
  <c r="AG910" i="3"/>
  <c r="AG911" i="3"/>
  <c r="AG912" i="3"/>
  <c r="AG915" i="3"/>
  <c r="AG916" i="3"/>
  <c r="AG917" i="3"/>
  <c r="AG918" i="3"/>
  <c r="AD907" i="3"/>
  <c r="AH907" i="3"/>
  <c r="AD904" i="3"/>
  <c r="AH904" i="3"/>
  <c r="AD903" i="3"/>
  <c r="AH903" i="3"/>
  <c r="AD902" i="3"/>
  <c r="AH902" i="3"/>
  <c r="AD901" i="3"/>
  <c r="AH901" i="3"/>
  <c r="AD896" i="3"/>
  <c r="AH896" i="3"/>
  <c r="AD893" i="3"/>
  <c r="AH893" i="3"/>
  <c r="AD890" i="3"/>
  <c r="AH890" i="3"/>
  <c r="AG848" i="3"/>
  <c r="AG851" i="3"/>
  <c r="AG853" i="3"/>
  <c r="AG854" i="3"/>
  <c r="AG856" i="3"/>
  <c r="AG857" i="3"/>
  <c r="AG858" i="3"/>
  <c r="AG859" i="3"/>
  <c r="AG860" i="3"/>
  <c r="AG861" i="3"/>
  <c r="AG836" i="3"/>
  <c r="AG837" i="3"/>
  <c r="AG838" i="3"/>
  <c r="AG839" i="3"/>
  <c r="AG841" i="3"/>
  <c r="AG842" i="3"/>
  <c r="AG843" i="3"/>
  <c r="AG844" i="3"/>
  <c r="AG845" i="3"/>
  <c r="AG846" i="3"/>
  <c r="AG818" i="3"/>
  <c r="AG821" i="3"/>
  <c r="AG822" i="3"/>
  <c r="AG823" i="3"/>
  <c r="AG824" i="3"/>
  <c r="AG827" i="3"/>
  <c r="AG828" i="3"/>
  <c r="AG829" i="3"/>
  <c r="AG830" i="3"/>
  <c r="AG831" i="3"/>
  <c r="AG813" i="3"/>
  <c r="AG814" i="3"/>
  <c r="AG816" i="3"/>
  <c r="AG798" i="3"/>
  <c r="AG799" i="3"/>
  <c r="AG800" i="3"/>
  <c r="AG802" i="3"/>
  <c r="AG804" i="3"/>
  <c r="AG805" i="3"/>
  <c r="AG807" i="3"/>
  <c r="AG808" i="3"/>
  <c r="AG809" i="3"/>
  <c r="AG810" i="3"/>
  <c r="AG811" i="3"/>
  <c r="AG784" i="3"/>
  <c r="AG787" i="3"/>
  <c r="AG789" i="3"/>
  <c r="AG790" i="3"/>
  <c r="AG795" i="3"/>
  <c r="AG796" i="3"/>
  <c r="AG792" i="3"/>
  <c r="AG793" i="3"/>
  <c r="AG783" i="3"/>
  <c r="AG785" i="3"/>
  <c r="AG770" i="3"/>
  <c r="AG781" i="3"/>
  <c r="AG768" i="3"/>
  <c r="AG775" i="3"/>
  <c r="AG779" i="3"/>
  <c r="AG782" i="3"/>
  <c r="AG772" i="3"/>
  <c r="AG780" i="3"/>
  <c r="AG773" i="3"/>
  <c r="AG777" i="3"/>
  <c r="AG774" i="3"/>
  <c r="AG776" i="3"/>
  <c r="AG769" i="3"/>
  <c r="AG766" i="3"/>
  <c r="AG763" i="3"/>
  <c r="AG764" i="3"/>
  <c r="AG754" i="3"/>
  <c r="AG755" i="3"/>
  <c r="AG757" i="3"/>
  <c r="AG758" i="3"/>
  <c r="AG759" i="3"/>
  <c r="AG760" i="3"/>
  <c r="AG761" i="3"/>
  <c r="AG762" i="3"/>
  <c r="AG765" i="3"/>
  <c r="AG696" i="3"/>
  <c r="AG697" i="3"/>
  <c r="AG698" i="3"/>
  <c r="AG700" i="3"/>
  <c r="AG702" i="3"/>
  <c r="AG703" i="3"/>
  <c r="AG705" i="3"/>
  <c r="AG706" i="3"/>
  <c r="AG664" i="3"/>
  <c r="AG665" i="3"/>
  <c r="AG663" i="3"/>
  <c r="AG668" i="3"/>
  <c r="AG671" i="3"/>
  <c r="AG673" i="3"/>
  <c r="AG674" i="3"/>
  <c r="AG675" i="3"/>
  <c r="AG676" i="3"/>
  <c r="AG677" i="3"/>
  <c r="AD669" i="3"/>
  <c r="AH669" i="3"/>
  <c r="AH666" i="3"/>
  <c r="AD666" i="3"/>
  <c r="AD658" i="3"/>
  <c r="AH658" i="3"/>
  <c r="AG650" i="3"/>
  <c r="AG652" i="3"/>
  <c r="AG655" i="3"/>
  <c r="AG660" i="3"/>
  <c r="AG661" i="3"/>
  <c r="AG651" i="3"/>
  <c r="AD648" i="3"/>
  <c r="AH648" i="3"/>
  <c r="AD637" i="3"/>
  <c r="AH637" i="3"/>
  <c r="AG641" i="3"/>
  <c r="AG646" i="3"/>
  <c r="AG647" i="3"/>
  <c r="AD631" i="3"/>
  <c r="AH631" i="3"/>
  <c r="AD628" i="3"/>
  <c r="AH628" i="3"/>
  <c r="AG619" i="3"/>
  <c r="AG625" i="3"/>
  <c r="AG630" i="3"/>
  <c r="AG623" i="3"/>
  <c r="AG626" i="3"/>
  <c r="AD616" i="3"/>
  <c r="AH616" i="3"/>
  <c r="AD615" i="3"/>
  <c r="AH615" i="3"/>
  <c r="AD613" i="3"/>
  <c r="AH613" i="3"/>
  <c r="AD610" i="3"/>
  <c r="AH610" i="3"/>
  <c r="AG604" i="3"/>
  <c r="AG614" i="3"/>
  <c r="AG617" i="3"/>
  <c r="AD606" i="3"/>
  <c r="AH606" i="3"/>
  <c r="AD605" i="3"/>
  <c r="AH605" i="3"/>
  <c r="AD600" i="3"/>
  <c r="AH600" i="3"/>
  <c r="AD599" i="3"/>
  <c r="AH599" i="3"/>
  <c r="AD595" i="3"/>
  <c r="AH595" i="3"/>
  <c r="AD594" i="3"/>
  <c r="AH594" i="3"/>
  <c r="AD588" i="3"/>
  <c r="AH588" i="3"/>
  <c r="AD587" i="3"/>
  <c r="AH587" i="3"/>
  <c r="AD580" i="3"/>
  <c r="AH580" i="3"/>
  <c r="AD576" i="3"/>
  <c r="AH576" i="3"/>
  <c r="AD575" i="3"/>
  <c r="AH575" i="3"/>
  <c r="AD574" i="3"/>
  <c r="AH574" i="3"/>
  <c r="AD571" i="3"/>
  <c r="AH571" i="3"/>
  <c r="AD570" i="3"/>
  <c r="AH570" i="3"/>
  <c r="AD568" i="3"/>
  <c r="AH568" i="3"/>
  <c r="AG563" i="3"/>
  <c r="AG572" i="3"/>
  <c r="AG565" i="3"/>
  <c r="AG560" i="3"/>
  <c r="AD562" i="3"/>
  <c r="AH562" i="3"/>
  <c r="AD561" i="3"/>
  <c r="AH561" i="3"/>
  <c r="AD559" i="3"/>
  <c r="AH559" i="3"/>
  <c r="AD558" i="3"/>
  <c r="AH558" i="3"/>
  <c r="AD557" i="3"/>
  <c r="AH557" i="3"/>
  <c r="AD556" i="3"/>
  <c r="AH556" i="3"/>
  <c r="AG543" i="3"/>
  <c r="AG545" i="3"/>
  <c r="AG548" i="3"/>
  <c r="AG553" i="3"/>
  <c r="AG555" i="3"/>
  <c r="AG546" i="3"/>
  <c r="AG551" i="3"/>
  <c r="AG549" i="3"/>
  <c r="AG530" i="3"/>
  <c r="AG531" i="3"/>
  <c r="AG533" i="3"/>
  <c r="AG535" i="3"/>
  <c r="AG540" i="3"/>
  <c r="AG532" i="3"/>
  <c r="AG536" i="3"/>
  <c r="AG529" i="3"/>
  <c r="AG539" i="3"/>
  <c r="AG510" i="3"/>
  <c r="AG512" i="3"/>
  <c r="AG513" i="3"/>
  <c r="AG514" i="3"/>
  <c r="AG515" i="3"/>
  <c r="AG516" i="3"/>
  <c r="AG517" i="3"/>
  <c r="AG518" i="3"/>
  <c r="AG520" i="3"/>
  <c r="AG521" i="3"/>
  <c r="AG522" i="3"/>
  <c r="AG524" i="3"/>
  <c r="AG511" i="3"/>
  <c r="AG496" i="3"/>
  <c r="AG499" i="3"/>
  <c r="AG505" i="3"/>
  <c r="AG497" i="3"/>
  <c r="AG500" i="3"/>
  <c r="AG507" i="3"/>
  <c r="AG498" i="3"/>
  <c r="AG502" i="3"/>
  <c r="AG508" i="3"/>
  <c r="AG484" i="3"/>
  <c r="AG492" i="3"/>
  <c r="AG485" i="3"/>
  <c r="AG493" i="3"/>
  <c r="AG482" i="3"/>
  <c r="AG490" i="3"/>
  <c r="AG494" i="3"/>
  <c r="AG471" i="3"/>
  <c r="AG472" i="3"/>
  <c r="AG473" i="3"/>
  <c r="AG480" i="3"/>
  <c r="AG477" i="3"/>
  <c r="AG481" i="3"/>
  <c r="AG479" i="3"/>
  <c r="AD469" i="3"/>
  <c r="AH469" i="3"/>
  <c r="AG457" i="3"/>
  <c r="AG460" i="3"/>
  <c r="AG464" i="3"/>
  <c r="AG467" i="3"/>
  <c r="AG466" i="3"/>
  <c r="AG458" i="3"/>
  <c r="AG462" i="3"/>
  <c r="AG444" i="3"/>
  <c r="AG452" i="3"/>
  <c r="AG453" i="3"/>
  <c r="AG454" i="3"/>
  <c r="AG446" i="3"/>
  <c r="AG445" i="3"/>
  <c r="AD443" i="3"/>
  <c r="AH443" i="3"/>
  <c r="AG437" i="3"/>
  <c r="AG434" i="3"/>
  <c r="AG440" i="3"/>
  <c r="AD432" i="3"/>
  <c r="AH432" i="3"/>
  <c r="AD431" i="3"/>
  <c r="AH431" i="3"/>
  <c r="AD429" i="3"/>
  <c r="AH429" i="3"/>
  <c r="AG423" i="3"/>
  <c r="AG417" i="3"/>
  <c r="AG426" i="3"/>
  <c r="AG421" i="3"/>
  <c r="AG428" i="3"/>
  <c r="AD420" i="3"/>
  <c r="AH420" i="3"/>
  <c r="AD419" i="3"/>
  <c r="AH419" i="3"/>
  <c r="AH406" i="3"/>
  <c r="AD406" i="3"/>
  <c r="AD206" i="3"/>
  <c r="AA9" i="6"/>
  <c r="AD1631" i="3"/>
  <c r="AH1631" i="3"/>
  <c r="AD1627" i="3"/>
  <c r="AH1627" i="3"/>
  <c r="AD1614" i="3"/>
  <c r="AH1614" i="3"/>
  <c r="AD1597" i="3"/>
  <c r="AH1597" i="3"/>
  <c r="AD1591" i="3"/>
  <c r="AH1591" i="3"/>
  <c r="AD1555" i="3"/>
  <c r="AH1555" i="3"/>
  <c r="AD1523" i="3"/>
  <c r="AH1523" i="3"/>
  <c r="AD1491" i="3"/>
  <c r="AH1491" i="3"/>
  <c r="AD1475" i="3"/>
  <c r="AH1475" i="3"/>
  <c r="AD1474" i="3"/>
  <c r="AH1474" i="3"/>
  <c r="AH1345" i="3"/>
  <c r="AD1345" i="3"/>
  <c r="AH1339" i="3"/>
  <c r="AD1339" i="3"/>
  <c r="AD1246" i="3"/>
  <c r="AH1246" i="3"/>
  <c r="AD1216" i="3"/>
  <c r="AH1216" i="3"/>
  <c r="AD1176" i="3"/>
  <c r="AH1176" i="3"/>
  <c r="AD1145" i="3"/>
  <c r="AH1145" i="3"/>
  <c r="AA1117" i="3"/>
  <c r="AA1099" i="3"/>
  <c r="AD689" i="3"/>
  <c r="AH689" i="3"/>
  <c r="AD657" i="3"/>
  <c r="AH657" i="3"/>
  <c r="AD656" i="3"/>
  <c r="AH656" i="3"/>
  <c r="AD644" i="3"/>
  <c r="AH644" i="3"/>
  <c r="AD639" i="3"/>
  <c r="AH639" i="3"/>
  <c r="AD629" i="3"/>
  <c r="AH629" i="3"/>
  <c r="AD622" i="3"/>
  <c r="AH622" i="3"/>
  <c r="AD611" i="3"/>
  <c r="AH611" i="3"/>
  <c r="AD582" i="3"/>
  <c r="AH582" i="3"/>
  <c r="AA579" i="3"/>
  <c r="AG586" i="3"/>
  <c r="AG585" i="3"/>
  <c r="AD569" i="3"/>
  <c r="AH569" i="3"/>
  <c r="AD554" i="3"/>
  <c r="AH554" i="3"/>
  <c r="AA542" i="3"/>
  <c r="AB542" i="3" s="1"/>
  <c r="AD506" i="3"/>
  <c r="AH506" i="3"/>
  <c r="AD436" i="3"/>
  <c r="AH436" i="3"/>
  <c r="AD424" i="3"/>
  <c r="AH424" i="3"/>
  <c r="AH409" i="3"/>
  <c r="AD409" i="3"/>
  <c r="AG1626" i="3"/>
  <c r="G5" i="7"/>
  <c r="AG1130" i="3"/>
  <c r="AG1107" i="3"/>
  <c r="AG1105" i="3"/>
  <c r="AG616" i="3"/>
  <c r="AG557" i="3"/>
  <c r="C20" i="2"/>
  <c r="AG1234" i="3"/>
  <c r="AG1120" i="3"/>
  <c r="AG571" i="3"/>
  <c r="AG956" i="3"/>
  <c r="AG636" i="3"/>
  <c r="AG597" i="3"/>
  <c r="AG418" i="3"/>
  <c r="AG353" i="3"/>
  <c r="AG212" i="3"/>
  <c r="AG182" i="3"/>
  <c r="C17" i="6"/>
  <c r="AG1331" i="3"/>
  <c r="AG605" i="3"/>
  <c r="AG1336" i="3"/>
  <c r="AG1527" i="3"/>
  <c r="AG1013" i="3"/>
  <c r="AG1012" i="3"/>
  <c r="AG1009" i="3"/>
  <c r="AG999" i="3"/>
  <c r="AG967" i="3"/>
  <c r="AG954" i="3"/>
  <c r="AG923" i="3"/>
  <c r="AG920" i="3"/>
  <c r="AG919" i="3"/>
  <c r="AG903" i="3"/>
  <c r="AG902" i="3"/>
  <c r="AG901" i="3"/>
  <c r="AG896" i="3"/>
  <c r="AG893" i="3"/>
  <c r="AG890" i="3"/>
  <c r="AG666" i="3"/>
  <c r="AG658" i="3"/>
  <c r="AG631" i="3"/>
  <c r="AG429" i="3"/>
  <c r="AG406" i="3"/>
  <c r="AG391" i="3"/>
  <c r="AG384" i="3"/>
  <c r="AG347" i="3"/>
  <c r="AG343" i="3"/>
  <c r="AG340" i="3"/>
  <c r="AG306" i="3"/>
  <c r="AG274" i="3"/>
  <c r="AG255" i="3"/>
  <c r="AG216" i="3"/>
  <c r="AG189" i="3"/>
  <c r="AG169" i="3"/>
  <c r="AG166" i="3"/>
  <c r="AG139" i="3"/>
  <c r="AG1627" i="3"/>
  <c r="AG1614" i="3"/>
  <c r="AG1523" i="3"/>
  <c r="AG1475" i="3"/>
  <c r="AG1474" i="3"/>
  <c r="AG1216" i="3"/>
  <c r="AG1176" i="3"/>
  <c r="AG1145" i="3"/>
  <c r="AG639" i="3"/>
  <c r="AG629" i="3"/>
  <c r="AG622" i="3"/>
  <c r="AG611" i="3"/>
  <c r="AG582" i="3"/>
  <c r="AG569" i="3"/>
  <c r="AG506" i="3"/>
  <c r="AG424" i="3"/>
  <c r="AB1703" i="3"/>
  <c r="AC1703" i="3" s="1"/>
  <c r="AG1703" i="3" s="1"/>
  <c r="AB1689" i="3"/>
  <c r="AB1687" i="3"/>
  <c r="AB1685" i="3"/>
  <c r="AB1684" i="3"/>
  <c r="AC1684" i="3" s="1"/>
  <c r="AB1683" i="3"/>
  <c r="AB1675" i="3"/>
  <c r="AB1673" i="3"/>
  <c r="AB1671" i="3"/>
  <c r="AB1670" i="3"/>
  <c r="AB1669" i="3"/>
  <c r="AB1663" i="3"/>
  <c r="AC1663" i="3" s="1"/>
  <c r="AG1663" i="3" s="1"/>
  <c r="AB1661" i="3"/>
  <c r="AB1659" i="3"/>
  <c r="AC1659" i="3" s="1"/>
  <c r="AG1659" i="3" s="1"/>
  <c r="AB1657" i="3"/>
  <c r="AB1655" i="3"/>
  <c r="AC1655" i="3" s="1"/>
  <c r="AG1655" i="3" s="1"/>
  <c r="AB1649" i="3"/>
  <c r="AC1649" i="3" s="1"/>
  <c r="AG1649" i="3" s="1"/>
  <c r="AB1640" i="3"/>
  <c r="AC1640" i="3" s="1"/>
  <c r="AC1634" i="3"/>
  <c r="AG1634" i="3"/>
  <c r="AB1625" i="3"/>
  <c r="AC1625" i="3" s="1"/>
  <c r="AG1625" i="3" s="1"/>
  <c r="AB1611" i="3"/>
  <c r="AC1611" i="3" s="1"/>
  <c r="AB1576" i="3"/>
  <c r="AC1576" i="3" s="1"/>
  <c r="AB1570" i="3"/>
  <c r="AC1570" i="3" s="1"/>
  <c r="AB1560" i="3"/>
  <c r="AC1560" i="3" s="1"/>
  <c r="AB1528" i="3"/>
  <c r="AC1528" i="3" s="1"/>
  <c r="AG1528" i="3" s="1"/>
  <c r="AB1512" i="3"/>
  <c r="AC1512" i="3" s="1"/>
  <c r="AG1512" i="3" s="1"/>
  <c r="AB1461" i="3"/>
  <c r="AC1461" i="3" s="1"/>
  <c r="AB1446" i="3"/>
  <c r="AC1446" i="3" s="1"/>
  <c r="AB1427" i="3"/>
  <c r="AC1427" i="3" s="1"/>
  <c r="AG1427" i="3" s="1"/>
  <c r="AB1414" i="3"/>
  <c r="AC1414" i="3" s="1"/>
  <c r="AG1414" i="3" s="1"/>
  <c r="AB1413" i="3"/>
  <c r="AC1413" i="3" s="1"/>
  <c r="AG1413" i="3" s="1"/>
  <c r="AB1393" i="3"/>
  <c r="AC1393" i="3" s="1"/>
  <c r="I25" i="7"/>
  <c r="AB1390" i="3"/>
  <c r="AC1390" i="3" s="1"/>
  <c r="AB1381" i="3"/>
  <c r="AC1381" i="3" s="1"/>
  <c r="AG1381" i="3" s="1"/>
  <c r="AB1379" i="3"/>
  <c r="AC1379" i="3" s="1"/>
  <c r="AG1379" i="3" s="1"/>
  <c r="I16" i="7"/>
  <c r="AB1367" i="3"/>
  <c r="AC1367" i="3" s="1"/>
  <c r="AB1365" i="3"/>
  <c r="AC1365" i="3" s="1"/>
  <c r="I9" i="7"/>
  <c r="AB1355" i="3"/>
  <c r="AC1355" i="3" s="1"/>
  <c r="I26" i="7"/>
  <c r="AB1351" i="3"/>
  <c r="AC1351" i="3" s="1"/>
  <c r="AB1343" i="3"/>
  <c r="AC1343" i="3" s="1"/>
  <c r="AB1330" i="3"/>
  <c r="AC1330" i="3" s="1"/>
  <c r="AB1328" i="3"/>
  <c r="AC1328" i="3" s="1"/>
  <c r="AB1309" i="3"/>
  <c r="AC1309" i="3" s="1"/>
  <c r="AB1125" i="3"/>
  <c r="AC1125" i="3" s="1"/>
  <c r="AB1038" i="3"/>
  <c r="AB1037" i="3"/>
  <c r="AC1037" i="3" s="1"/>
  <c r="AG1037" i="3" s="1"/>
  <c r="AB1033" i="3"/>
  <c r="AC1033" i="3" s="1"/>
  <c r="AB1030" i="3"/>
  <c r="AC1030" i="3" s="1"/>
  <c r="AG1030" i="3" s="1"/>
  <c r="AB1029" i="3"/>
  <c r="AC1029" i="3" s="1"/>
  <c r="AG1029" i="3" s="1"/>
  <c r="AB1022" i="3"/>
  <c r="AC1022" i="3" s="1"/>
  <c r="AB1016" i="3"/>
  <c r="AC1016" i="3" s="1"/>
  <c r="AG1016" i="3" s="1"/>
  <c r="AB1015" i="3"/>
  <c r="AC1015" i="3" s="1"/>
  <c r="AG1015" i="3" s="1"/>
  <c r="AB1014" i="3"/>
  <c r="AC1014" i="3" s="1"/>
  <c r="AB1003" i="3"/>
  <c r="AC1003" i="3" s="1"/>
  <c r="AG1003" i="3" s="1"/>
  <c r="AB1001" i="3"/>
  <c r="AC1001" i="3" s="1"/>
  <c r="AG1001" i="3" s="1"/>
  <c r="AB1000" i="3"/>
  <c r="AC1000" i="3" s="1"/>
  <c r="AG1000" i="3" s="1"/>
  <c r="AB988" i="3"/>
  <c r="AC988" i="3" s="1"/>
  <c r="AG988" i="3" s="1"/>
  <c r="AB987" i="3"/>
  <c r="AC987" i="3" s="1"/>
  <c r="AB985" i="3"/>
  <c r="AC985" i="3" s="1"/>
  <c r="AB974" i="3"/>
  <c r="AC974" i="3" s="1"/>
  <c r="AG974" i="3" s="1"/>
  <c r="AB973" i="3"/>
  <c r="AC973" i="3" s="1"/>
  <c r="AG973" i="3" s="1"/>
  <c r="AB965" i="3"/>
  <c r="AC965" i="3" s="1"/>
  <c r="AG965" i="3" s="1"/>
  <c r="AB951" i="3"/>
  <c r="AC951" i="3" s="1"/>
  <c r="AB942" i="3"/>
  <c r="AC942" i="3" s="1"/>
  <c r="AG942" i="3" s="1"/>
  <c r="AB937" i="3"/>
  <c r="AC937" i="3" s="1"/>
  <c r="AG937" i="3" s="1"/>
  <c r="AB924" i="3"/>
  <c r="AC924" i="3" s="1"/>
  <c r="AB914" i="3"/>
  <c r="AC914" i="3" s="1"/>
  <c r="AB913" i="3"/>
  <c r="AC913" i="3" s="1"/>
  <c r="AG913" i="3" s="1"/>
  <c r="AB906" i="3"/>
  <c r="AC906" i="3" s="1"/>
  <c r="AB905" i="3"/>
  <c r="AC905" i="3" s="1"/>
  <c r="AG905" i="3" s="1"/>
  <c r="AB895" i="3"/>
  <c r="AC895" i="3" s="1"/>
  <c r="AB894" i="3"/>
  <c r="AC894" i="3" s="1"/>
  <c r="AG894" i="3" s="1"/>
  <c r="AB892" i="3"/>
  <c r="AC892" i="3" s="1"/>
  <c r="AB891" i="3"/>
  <c r="AC891" i="3" s="1"/>
  <c r="AB885" i="3"/>
  <c r="AC885" i="3" s="1"/>
  <c r="AG885" i="3" s="1"/>
  <c r="AB877" i="3"/>
  <c r="AC877" i="3" s="1"/>
  <c r="AG877" i="3" s="1"/>
  <c r="AB870" i="3"/>
  <c r="AC870" i="3" s="1"/>
  <c r="AG870" i="3" s="1"/>
  <c r="AB867" i="3"/>
  <c r="AC867" i="3" s="1"/>
  <c r="AB862" i="3"/>
  <c r="AC862" i="3" s="1"/>
  <c r="AB855" i="3"/>
  <c r="AC855" i="3" s="1"/>
  <c r="AB852" i="3"/>
  <c r="AC852" i="3" s="1"/>
  <c r="AB849" i="3"/>
  <c r="AC849" i="3" s="1"/>
  <c r="AG849" i="3" s="1"/>
  <c r="AB847" i="3"/>
  <c r="AC847" i="3" s="1"/>
  <c r="AB834" i="3"/>
  <c r="AC834" i="3" s="1"/>
  <c r="AB832" i="3"/>
  <c r="AC832" i="3" s="1"/>
  <c r="AG832" i="3" s="1"/>
  <c r="AB826" i="3"/>
  <c r="AC826" i="3" s="1"/>
  <c r="AB819" i="3"/>
  <c r="AC819" i="3" s="1"/>
  <c r="AB803" i="3"/>
  <c r="AC803" i="3" s="1"/>
  <c r="AG803" i="3" s="1"/>
  <c r="AB788" i="3"/>
  <c r="AC788" i="3" s="1"/>
  <c r="AB740" i="3"/>
  <c r="AC740" i="3" s="1"/>
  <c r="AG740" i="3" s="1"/>
  <c r="AB738" i="3"/>
  <c r="AC738" i="3" s="1"/>
  <c r="AG738" i="3" s="1"/>
  <c r="AB725" i="3"/>
  <c r="AC725" i="3" s="1"/>
  <c r="AG725" i="3" s="1"/>
  <c r="AB723" i="3"/>
  <c r="AC723" i="3" s="1"/>
  <c r="AB722" i="3"/>
  <c r="AC722" i="3" s="1"/>
  <c r="AG722" i="3" s="1"/>
  <c r="AB710" i="3"/>
  <c r="AC710" i="3" s="1"/>
  <c r="AB708" i="3"/>
  <c r="AC708" i="3" s="1"/>
  <c r="AB695" i="3"/>
  <c r="AC695" i="3" s="1"/>
  <c r="AG695" i="3" s="1"/>
  <c r="AB693" i="3"/>
  <c r="AC693" i="3" s="1"/>
  <c r="AG693" i="3" s="1"/>
  <c r="AB680" i="3"/>
  <c r="AC680" i="3" s="1"/>
  <c r="AG680" i="3" s="1"/>
  <c r="AB438" i="3"/>
  <c r="AC438" i="3" s="1"/>
  <c r="AG438" i="3" s="1"/>
  <c r="AB412" i="3"/>
  <c r="AC412" i="3" s="1"/>
  <c r="AB405" i="3"/>
  <c r="AC405" i="3" s="1"/>
  <c r="AC272" i="3"/>
  <c r="AD272" i="3" s="1"/>
  <c r="AG272" i="3"/>
  <c r="AB211" i="3"/>
  <c r="AC211" i="3" s="1"/>
  <c r="AD211" i="3" s="1"/>
  <c r="AB195" i="3"/>
  <c r="AC195" i="3" s="1"/>
  <c r="AC179" i="3"/>
  <c r="AB167" i="3"/>
  <c r="AC167" i="3" s="1"/>
  <c r="AD167" i="3" s="1"/>
  <c r="AG151" i="3"/>
  <c r="AD151" i="3"/>
  <c r="AC144" i="3"/>
  <c r="AG144" i="3" s="1"/>
  <c r="AB134" i="3"/>
  <c r="AC134" i="3" s="1"/>
  <c r="AD134" i="3" s="1"/>
  <c r="E9" i="6"/>
  <c r="AB133" i="3"/>
  <c r="AC133" i="3" s="1"/>
  <c r="AB1532" i="3"/>
  <c r="AC1532" i="3" s="1"/>
  <c r="AB1524" i="3"/>
  <c r="AC1524" i="3" s="1"/>
  <c r="AB1521" i="3"/>
  <c r="AC1521" i="3" s="1"/>
  <c r="AC1274" i="3"/>
  <c r="AG1274" i="3" s="1"/>
  <c r="AB1265" i="3"/>
  <c r="AC1259" i="3"/>
  <c r="AG1259" i="3" s="1"/>
  <c r="AC1258" i="3"/>
  <c r="AG1258" i="3" s="1"/>
  <c r="AC537" i="3"/>
  <c r="AG537" i="3" s="1"/>
  <c r="AB413" i="3"/>
  <c r="AC413" i="3" s="1"/>
  <c r="D10" i="6"/>
  <c r="W10" i="6" s="1"/>
  <c r="AA1709" i="3"/>
  <c r="AB1709" i="3" s="1"/>
  <c r="AC1709" i="3" s="1"/>
  <c r="AG1335" i="3"/>
  <c r="AG1324" i="3"/>
  <c r="AA1708" i="3"/>
  <c r="AA1704" i="3"/>
  <c r="AA1702" i="3"/>
  <c r="AA1690" i="3"/>
  <c r="AA1647" i="3"/>
  <c r="AA1646" i="3"/>
  <c r="AA1644" i="3"/>
  <c r="AA1642" i="3"/>
  <c r="AB1642" i="3" s="1"/>
  <c r="AC1642" i="3" s="1"/>
  <c r="AG1642" i="3" s="1"/>
  <c r="AA1633" i="3"/>
  <c r="AA1632" i="3"/>
  <c r="AG1628" i="3"/>
  <c r="AA1613" i="3"/>
  <c r="AB1613" i="3" s="1"/>
  <c r="AC1613" i="3" s="1"/>
  <c r="AA1609" i="3"/>
  <c r="AG1615" i="3"/>
  <c r="AA1607" i="3"/>
  <c r="AA1599" i="3"/>
  <c r="AA1598" i="3"/>
  <c r="AB1598" i="3" s="1"/>
  <c r="AA1596" i="3"/>
  <c r="AA1594" i="3"/>
  <c r="AA1592" i="3"/>
  <c r="AB1592" i="3" s="1"/>
  <c r="AA1585" i="3"/>
  <c r="AA1582" i="3"/>
  <c r="AA1578" i="3"/>
  <c r="AA1577" i="3"/>
  <c r="AB1577" i="3" s="1"/>
  <c r="AC1577" i="3" s="1"/>
  <c r="AA1569" i="3"/>
  <c r="AB1569" i="3" s="1"/>
  <c r="AC1569" i="3" s="1"/>
  <c r="AA1566" i="3"/>
  <c r="AB1566" i="3" s="1"/>
  <c r="AA1562" i="3"/>
  <c r="AB1562" i="3" s="1"/>
  <c r="AC1562" i="3" s="1"/>
  <c r="AA1553" i="3"/>
  <c r="AA1550" i="3"/>
  <c r="AA1546" i="3"/>
  <c r="AG1488" i="3"/>
  <c r="AA1500" i="3"/>
  <c r="K10" i="4" s="1"/>
  <c r="AA1484" i="3"/>
  <c r="K8" i="4" s="1"/>
  <c r="AA1468" i="3"/>
  <c r="AB1468" i="3" s="1"/>
  <c r="AA1448" i="3"/>
  <c r="AA1447" i="3"/>
  <c r="AB1447" i="3" s="1"/>
  <c r="AC1447" i="3" s="1"/>
  <c r="AA1441" i="3"/>
  <c r="AB1441" i="3" s="1"/>
  <c r="AA1434" i="3"/>
  <c r="AB1434" i="3" s="1"/>
  <c r="AA1433" i="3"/>
  <c r="AB1433" i="3" s="1"/>
  <c r="AA1420" i="3"/>
  <c r="AA1419" i="3"/>
  <c r="AA1415" i="3"/>
  <c r="AA1406" i="3"/>
  <c r="AA1405" i="3"/>
  <c r="AA1392" i="3"/>
  <c r="AA1386" i="3"/>
  <c r="AA1385" i="3"/>
  <c r="H18" i="7"/>
  <c r="AA1384" i="3"/>
  <c r="AA1375" i="3"/>
  <c r="AA1372" i="3"/>
  <c r="AB1372" i="3" s="1"/>
  <c r="AC1372" i="3" s="1"/>
  <c r="AA1370" i="3"/>
  <c r="AA1358" i="3"/>
  <c r="AA1356" i="3"/>
  <c r="AB1356" i="3" s="1"/>
  <c r="AC1356" i="3" s="1"/>
  <c r="AG1356" i="3" s="1"/>
  <c r="AA1344" i="3"/>
  <c r="AB1344" i="3" s="1"/>
  <c r="AA1342" i="3"/>
  <c r="AG1345" i="3"/>
  <c r="AG1339" i="3"/>
  <c r="AA1329" i="3"/>
  <c r="AA1322" i="3"/>
  <c r="AB1322" i="3" s="1"/>
  <c r="AC1322" i="3" s="1"/>
  <c r="AA1316" i="3"/>
  <c r="AA1315" i="3"/>
  <c r="AB1315" i="3" s="1"/>
  <c r="AA1314" i="3"/>
  <c r="AA1308" i="3"/>
  <c r="AB1308" i="3" s="1"/>
  <c r="AC1308" i="3" s="1"/>
  <c r="AA1302" i="3"/>
  <c r="AB1302" i="3" s="1"/>
  <c r="AC1302" i="3" s="1"/>
  <c r="AA1301" i="3"/>
  <c r="AB1301" i="3" s="1"/>
  <c r="AC1301" i="3" s="1"/>
  <c r="AA1300" i="3"/>
  <c r="AA1287" i="3"/>
  <c r="AG1291" i="3"/>
  <c r="AG1293" i="3"/>
  <c r="AA1286" i="3"/>
  <c r="AG1288" i="3"/>
  <c r="AG1277" i="3"/>
  <c r="AG1268" i="3"/>
  <c r="AA1272" i="3"/>
  <c r="AB1272" i="3" s="1"/>
  <c r="AC1272" i="3" s="1"/>
  <c r="AG1271" i="3"/>
  <c r="AG1275" i="3"/>
  <c r="AG1276" i="3"/>
  <c r="AG1244" i="3"/>
  <c r="AG1246" i="3"/>
  <c r="AG1243" i="3"/>
  <c r="AA1241" i="3"/>
  <c r="AB1241" i="3" s="1"/>
  <c r="AG1220" i="3"/>
  <c r="AG1210" i="3"/>
  <c r="AG1212" i="3"/>
  <c r="AG1211" i="3"/>
  <c r="AA1213" i="3"/>
  <c r="AG1218" i="3"/>
  <c r="AG1221" i="3"/>
  <c r="AG1217" i="3"/>
  <c r="AA1199" i="3"/>
  <c r="AB1199" i="3" s="1"/>
  <c r="AG1198" i="3"/>
  <c r="AA1193" i="3"/>
  <c r="AA1185" i="3"/>
  <c r="AB1185" i="3" s="1"/>
  <c r="AG1191" i="3"/>
  <c r="AA1181" i="3"/>
  <c r="AG1192" i="3"/>
  <c r="AG1177" i="3"/>
  <c r="AG1172" i="3"/>
  <c r="AA1167" i="3"/>
  <c r="AG1179" i="3"/>
  <c r="AG1174" i="3"/>
  <c r="AG1169" i="3"/>
  <c r="AG1171" i="3"/>
  <c r="AG1168" i="3"/>
  <c r="AG1160" i="3"/>
  <c r="AG1161" i="3"/>
  <c r="AG1154" i="3"/>
  <c r="AG1153" i="3"/>
  <c r="AA1159" i="3"/>
  <c r="AG1156" i="3"/>
  <c r="AG1157" i="3"/>
  <c r="AG1148" i="3"/>
  <c r="AA1139" i="3"/>
  <c r="AB1139" i="3" s="1"/>
  <c r="AG1151" i="3"/>
  <c r="AG1142" i="3"/>
  <c r="AG1143" i="3"/>
  <c r="AA1131" i="3"/>
  <c r="AB1131" i="3" s="1"/>
  <c r="AG1136" i="3"/>
  <c r="AG1128" i="3"/>
  <c r="AG1132" i="3"/>
  <c r="AG1127" i="3"/>
  <c r="AG1137" i="3"/>
  <c r="AA1100" i="3"/>
  <c r="AG1095" i="3"/>
  <c r="AG1103" i="3"/>
  <c r="AG1096" i="3"/>
  <c r="AG1098" i="3"/>
  <c r="AG1104" i="3"/>
  <c r="AA1094" i="3"/>
  <c r="AA1092" i="3"/>
  <c r="AA1091" i="3"/>
  <c r="AA1086" i="3"/>
  <c r="AG1085" i="3"/>
  <c r="AA1080" i="3"/>
  <c r="AB1080" i="3" s="1"/>
  <c r="AG1088" i="3"/>
  <c r="AG1087" i="3"/>
  <c r="AG1083" i="3"/>
  <c r="AG1082" i="3"/>
  <c r="AA1072" i="3"/>
  <c r="AB1072" i="3" s="1"/>
  <c r="AA1066" i="3"/>
  <c r="AG1077" i="3"/>
  <c r="AG1075" i="3"/>
  <c r="AG1078" i="3"/>
  <c r="AA1058" i="3"/>
  <c r="AB1058" i="3" s="1"/>
  <c r="AC1058" i="3" s="1"/>
  <c r="AA1052" i="3"/>
  <c r="AA1044" i="3"/>
  <c r="AA952" i="3"/>
  <c r="AB952" i="3" s="1"/>
  <c r="AA938" i="3"/>
  <c r="AA928" i="3"/>
  <c r="AB928" i="3" s="1"/>
  <c r="AA909" i="3"/>
  <c r="AA880" i="3"/>
  <c r="AA879" i="3"/>
  <c r="AA876" i="3"/>
  <c r="AA865" i="3"/>
  <c r="AA864" i="3"/>
  <c r="AA850" i="3"/>
  <c r="AA835" i="3"/>
  <c r="AA833" i="3"/>
  <c r="AA820" i="3"/>
  <c r="AA817" i="3"/>
  <c r="AA815" i="3"/>
  <c r="AA812" i="3"/>
  <c r="AA801" i="3"/>
  <c r="AA797" i="3"/>
  <c r="AA794" i="3"/>
  <c r="AA786" i="3"/>
  <c r="AA778" i="3"/>
  <c r="AA771" i="3"/>
  <c r="AA767" i="3"/>
  <c r="AA756" i="3"/>
  <c r="AA753" i="3"/>
  <c r="D11" i="6"/>
  <c r="AA707" i="3"/>
  <c r="AA699" i="3"/>
  <c r="AA694" i="3"/>
  <c r="AA692" i="3"/>
  <c r="AA691" i="3"/>
  <c r="AA690" i="3"/>
  <c r="AA688" i="3"/>
  <c r="AA687" i="3"/>
  <c r="AA685" i="3"/>
  <c r="AA683" i="3"/>
  <c r="AA682" i="3"/>
  <c r="AA681" i="3"/>
  <c r="AA679" i="3"/>
  <c r="AG686" i="3"/>
  <c r="AG684" i="3"/>
  <c r="AA678" i="3"/>
  <c r="AA672" i="3"/>
  <c r="AB672" i="3" s="1"/>
  <c r="AC672" i="3" s="1"/>
  <c r="AG667" i="3"/>
  <c r="AG670" i="3"/>
  <c r="AA662" i="3"/>
  <c r="AB662" i="3" s="1"/>
  <c r="AG653" i="3"/>
  <c r="AG659" i="3"/>
  <c r="AG649" i="3"/>
  <c r="AA654" i="3"/>
  <c r="AB654" i="3" s="1"/>
  <c r="AA645" i="3"/>
  <c r="AA643" i="3"/>
  <c r="AB643" i="3" s="1"/>
  <c r="AA642" i="3"/>
  <c r="AB642" i="3" s="1"/>
  <c r="AA640" i="3"/>
  <c r="AA638" i="3"/>
  <c r="AA635" i="3"/>
  <c r="AA634" i="3"/>
  <c r="AB634" i="3" s="1"/>
  <c r="AC634" i="3" s="1"/>
  <c r="AA633" i="3"/>
  <c r="AG637" i="3"/>
  <c r="AG644" i="3"/>
  <c r="AA627" i="3"/>
  <c r="AB627" i="3" s="1"/>
  <c r="AG618" i="3"/>
  <c r="AA624" i="3"/>
  <c r="AG621" i="3"/>
  <c r="AG632" i="3"/>
  <c r="AA612" i="3"/>
  <c r="AB612" i="3" s="1"/>
  <c r="AG603" i="3"/>
  <c r="AA609" i="3"/>
  <c r="AG607" i="3"/>
  <c r="AG608" i="3"/>
  <c r="AA602" i="3"/>
  <c r="AB602" i="3" s="1"/>
  <c r="AC602" i="3" s="1"/>
  <c r="AG593" i="3"/>
  <c r="AA598" i="3"/>
  <c r="AB598" i="3" s="1"/>
  <c r="AC598" i="3" s="1"/>
  <c r="AG590" i="3"/>
  <c r="AA567" i="3"/>
  <c r="AB567" i="3" s="1"/>
  <c r="AG566" i="3"/>
  <c r="AG564" i="3"/>
  <c r="AG547" i="3"/>
  <c r="AA552" i="3"/>
  <c r="AB552" i="3" s="1"/>
  <c r="AG544" i="3"/>
  <c r="AG550" i="3"/>
  <c r="AG554" i="3"/>
  <c r="AA534" i="3"/>
  <c r="AG538" i="3"/>
  <c r="AA528" i="3"/>
  <c r="AG541" i="3"/>
  <c r="AA523" i="3"/>
  <c r="AA519" i="3"/>
  <c r="AA509" i="3"/>
  <c r="AA504" i="3"/>
  <c r="AB504" i="3" s="1"/>
  <c r="AC504" i="3" s="1"/>
  <c r="AA501" i="3"/>
  <c r="AB501" i="3" s="1"/>
  <c r="AA495" i="3"/>
  <c r="AG503" i="3"/>
  <c r="AA489" i="3"/>
  <c r="AB489" i="3" s="1"/>
  <c r="AC489" i="3" s="1"/>
  <c r="AA487" i="3"/>
  <c r="AB487" i="3" s="1"/>
  <c r="AA486" i="3"/>
  <c r="AG491" i="3"/>
  <c r="AG488" i="3"/>
  <c r="AA483" i="3"/>
  <c r="AA476" i="3"/>
  <c r="AB476" i="3" s="1"/>
  <c r="AA474" i="3"/>
  <c r="AB474" i="3" s="1"/>
  <c r="AA463" i="3"/>
  <c r="AB463" i="3" s="1"/>
  <c r="AA461" i="3"/>
  <c r="AA455" i="3"/>
  <c r="AA451" i="3"/>
  <c r="AB451" i="3" s="1"/>
  <c r="AA449" i="3"/>
  <c r="AA442" i="3"/>
  <c r="AB442" i="3" s="1"/>
  <c r="AA435" i="3"/>
  <c r="AB435" i="3" s="1"/>
  <c r="AC435" i="3" s="1"/>
  <c r="AA433" i="3"/>
  <c r="AA422" i="3"/>
  <c r="AG393" i="3"/>
  <c r="AD393" i="3"/>
  <c r="AG388" i="3"/>
  <c r="AD388" i="3"/>
  <c r="AG385" i="3"/>
  <c r="AD385" i="3"/>
  <c r="AG367" i="3"/>
  <c r="AD367" i="3"/>
  <c r="AG356" i="3"/>
  <c r="AD356" i="3"/>
  <c r="AG354" i="3"/>
  <c r="AD354" i="3"/>
  <c r="AG338" i="3"/>
  <c r="AD338" i="3"/>
  <c r="AG301" i="3"/>
  <c r="AD301" i="3"/>
  <c r="AG261" i="3"/>
  <c r="AD261" i="3"/>
  <c r="AG258" i="3"/>
  <c r="AD258" i="3"/>
  <c r="AG214" i="3"/>
  <c r="AD214" i="3"/>
  <c r="AG203" i="3"/>
  <c r="AD203" i="3"/>
  <c r="AG160" i="3"/>
  <c r="AD160" i="3"/>
  <c r="AG156" i="3"/>
  <c r="AD156" i="3"/>
  <c r="AG155" i="3"/>
  <c r="AD155" i="3"/>
  <c r="AG141" i="3"/>
  <c r="AD141" i="3"/>
  <c r="F11" i="2"/>
  <c r="AC1423" i="3"/>
  <c r="AG1423" i="3"/>
  <c r="AC1391" i="3"/>
  <c r="AG1391" i="3"/>
  <c r="AD1541" i="3" l="1"/>
  <c r="AH1541" i="3"/>
  <c r="AH1723" i="3"/>
  <c r="AD1723" i="3"/>
  <c r="U7" i="6"/>
  <c r="U8" i="6" s="1"/>
  <c r="L8" i="7"/>
  <c r="AC378" i="3"/>
  <c r="AD378" i="3" s="1"/>
  <c r="AG378" i="3"/>
  <c r="AB579" i="3"/>
  <c r="AC579" i="3" s="1"/>
  <c r="L12" i="7"/>
  <c r="AG425" i="3"/>
  <c r="AD425" i="3"/>
  <c r="AH425" i="3"/>
  <c r="AG1022" i="3"/>
  <c r="AB1329" i="3"/>
  <c r="AC1329" i="3" s="1"/>
  <c r="K16" i="7"/>
  <c r="AG672" i="3"/>
  <c r="AG1272" i="3"/>
  <c r="AG396" i="3"/>
  <c r="AD396" i="3"/>
  <c r="AB1708" i="3"/>
  <c r="AC1708" i="3" s="1"/>
  <c r="AB1316" i="3"/>
  <c r="AC1316" i="3" s="1"/>
  <c r="AB519" i="3"/>
  <c r="AC519" i="3" s="1"/>
  <c r="AB433" i="3"/>
  <c r="AC433" i="3" s="1"/>
  <c r="AD1254" i="3"/>
  <c r="AH1254" i="3"/>
  <c r="AH1252" i="3"/>
  <c r="AD1252" i="3"/>
  <c r="AH1233" i="3"/>
  <c r="AD1233" i="3"/>
  <c r="AD1225" i="3"/>
  <c r="AH1225" i="3"/>
  <c r="AH1208" i="3"/>
  <c r="AD1208" i="3"/>
  <c r="AC567" i="3"/>
  <c r="AC463" i="3"/>
  <c r="AC952" i="3"/>
  <c r="AC627" i="3"/>
  <c r="AC442" i="3"/>
  <c r="AC1566" i="3"/>
  <c r="AC1441" i="3"/>
  <c r="AG1441" i="3" s="1"/>
  <c r="AC1139" i="3"/>
  <c r="AG1139" i="3" s="1"/>
  <c r="AC662" i="3"/>
  <c r="AC1072" i="3"/>
  <c r="AC612" i="3"/>
  <c r="AH1248" i="3"/>
  <c r="AG1248" i="3"/>
  <c r="AD1248" i="3"/>
  <c r="AG1236" i="3"/>
  <c r="AH1236" i="3"/>
  <c r="AD1236" i="3"/>
  <c r="AH1229" i="3"/>
  <c r="AG1229" i="3"/>
  <c r="AD1229" i="3"/>
  <c r="AH1186" i="3"/>
  <c r="AD1186" i="3"/>
  <c r="AG1186" i="3"/>
  <c r="AC1038" i="3"/>
  <c r="AG1038" i="3"/>
  <c r="AB1644" i="3"/>
  <c r="AC1644" i="3" s="1"/>
  <c r="AB1633" i="3"/>
  <c r="AB1553" i="3"/>
  <c r="AC1553" i="3" s="1"/>
  <c r="AB1550" i="3"/>
  <c r="AC1550" i="3" s="1"/>
  <c r="AB1420" i="3"/>
  <c r="AC1420" i="3" s="1"/>
  <c r="I23" i="7"/>
  <c r="AB1392" i="3"/>
  <c r="AC1392" i="3" s="1"/>
  <c r="AB1385" i="3"/>
  <c r="AC1385" i="3" s="1"/>
  <c r="AB1384" i="3"/>
  <c r="AC1384" i="3" s="1"/>
  <c r="I17" i="7"/>
  <c r="AB1375" i="3"/>
  <c r="AC1375" i="3" s="1"/>
  <c r="AB1314" i="3"/>
  <c r="AC1314" i="3" s="1"/>
  <c r="AB1300" i="3"/>
  <c r="AB1066" i="3"/>
  <c r="AB1052" i="3"/>
  <c r="AB1044" i="3"/>
  <c r="AC1044" i="3" s="1"/>
  <c r="AB645" i="3"/>
  <c r="AC645" i="3" s="1"/>
  <c r="AB635" i="3"/>
  <c r="AC635" i="3" s="1"/>
  <c r="AB633" i="3"/>
  <c r="AC633" i="3" s="1"/>
  <c r="AB509" i="3"/>
  <c r="AC509" i="3" s="1"/>
  <c r="AB495" i="3"/>
  <c r="AB486" i="3"/>
  <c r="AC486" i="3" s="1"/>
  <c r="AB483" i="3"/>
  <c r="AC483" i="3" s="1"/>
  <c r="AB461" i="3"/>
  <c r="AC461" i="3" s="1"/>
  <c r="AD1620" i="3"/>
  <c r="L7" i="7" s="1"/>
  <c r="AH1620" i="3"/>
  <c r="W13" i="6"/>
  <c r="C32" i="2" s="1"/>
  <c r="C31" i="2"/>
  <c r="AD1703" i="3"/>
  <c r="AH1703" i="3"/>
  <c r="AD1684" i="3"/>
  <c r="AH1684" i="3"/>
  <c r="AD1663" i="3"/>
  <c r="AH1663" i="3"/>
  <c r="AH1659" i="3"/>
  <c r="AD1659" i="3"/>
  <c r="AD1655" i="3"/>
  <c r="AH1655" i="3"/>
  <c r="AD1649" i="3"/>
  <c r="AH1649" i="3"/>
  <c r="AD1640" i="3"/>
  <c r="AH1640" i="3"/>
  <c r="AD1634" i="3"/>
  <c r="AH1634" i="3"/>
  <c r="AD1625" i="3"/>
  <c r="AH1625" i="3"/>
  <c r="AD1611" i="3"/>
  <c r="AH1611" i="3"/>
  <c r="AD1576" i="3"/>
  <c r="AH1576" i="3"/>
  <c r="AD1570" i="3"/>
  <c r="AH1570" i="3"/>
  <c r="AD1560" i="3"/>
  <c r="AH1560" i="3"/>
  <c r="AD1528" i="3"/>
  <c r="AH1528" i="3"/>
  <c r="AD1512" i="3"/>
  <c r="AH1512" i="3"/>
  <c r="AD1461" i="3"/>
  <c r="AH1461" i="3"/>
  <c r="AD1446" i="3"/>
  <c r="AH1446" i="3"/>
  <c r="AD1427" i="3"/>
  <c r="AH1427" i="3"/>
  <c r="AD1414" i="3"/>
  <c r="AH1414" i="3"/>
  <c r="AD1413" i="3"/>
  <c r="AH1413" i="3"/>
  <c r="AD1393" i="3"/>
  <c r="AH1393" i="3"/>
  <c r="AG1390" i="3"/>
  <c r="J25" i="7"/>
  <c r="AD1390" i="3"/>
  <c r="K25" i="7"/>
  <c r="AH1390" i="3"/>
  <c r="AD1381" i="3"/>
  <c r="AH1381" i="3"/>
  <c r="AD1379" i="3"/>
  <c r="AH1379" i="3"/>
  <c r="AD1367" i="3"/>
  <c r="AH1367" i="3"/>
  <c r="AG1367" i="3"/>
  <c r="J16" i="7"/>
  <c r="AD1365" i="3"/>
  <c r="AH1365" i="3"/>
  <c r="AG1355" i="3"/>
  <c r="J9" i="7"/>
  <c r="AD1355" i="3"/>
  <c r="K9" i="7"/>
  <c r="AH1355" i="3"/>
  <c r="AG1351" i="3"/>
  <c r="J26" i="7"/>
  <c r="AD1351" i="3"/>
  <c r="K26" i="7"/>
  <c r="AH1351" i="3"/>
  <c r="AD1343" i="3"/>
  <c r="AH1343" i="3"/>
  <c r="AG1343" i="3"/>
  <c r="AD1330" i="3"/>
  <c r="AH1330" i="3"/>
  <c r="AD1328" i="3"/>
  <c r="AH1328" i="3"/>
  <c r="AD1309" i="3"/>
  <c r="AH1309" i="3"/>
  <c r="AD1125" i="3"/>
  <c r="AH1125" i="3"/>
  <c r="AD1038" i="3"/>
  <c r="AH1038" i="3"/>
  <c r="AD1037" i="3"/>
  <c r="AH1037" i="3"/>
  <c r="AD1033" i="3"/>
  <c r="AH1033" i="3"/>
  <c r="AH1030" i="3"/>
  <c r="AD1030" i="3"/>
  <c r="AH1029" i="3"/>
  <c r="AD1029" i="3"/>
  <c r="AH1022" i="3"/>
  <c r="AD1022" i="3"/>
  <c r="AH1016" i="3"/>
  <c r="AD1016" i="3"/>
  <c r="AD1015" i="3"/>
  <c r="AH1015" i="3"/>
  <c r="AD1014" i="3"/>
  <c r="AH1014" i="3"/>
  <c r="AD1003" i="3"/>
  <c r="AH1003" i="3"/>
  <c r="AH1002" i="3"/>
  <c r="AD1002" i="3"/>
  <c r="AD1001" i="3"/>
  <c r="AH1001" i="3"/>
  <c r="AD1000" i="3"/>
  <c r="AH1000" i="3"/>
  <c r="AH988" i="3"/>
  <c r="AD988" i="3"/>
  <c r="AD987" i="3"/>
  <c r="AH987" i="3"/>
  <c r="AD985" i="3"/>
  <c r="AH985" i="3"/>
  <c r="AH974" i="3"/>
  <c r="AD974" i="3"/>
  <c r="AD973" i="3"/>
  <c r="AH973" i="3"/>
  <c r="AH965" i="3"/>
  <c r="AD965" i="3"/>
  <c r="AD951" i="3"/>
  <c r="AH951" i="3"/>
  <c r="AD942" i="3"/>
  <c r="AH942" i="3"/>
  <c r="AD937" i="3"/>
  <c r="AH937" i="3"/>
  <c r="AD924" i="3"/>
  <c r="AH924" i="3"/>
  <c r="AD914" i="3"/>
  <c r="AH914" i="3"/>
  <c r="AD913" i="3"/>
  <c r="AH913" i="3"/>
  <c r="AD906" i="3"/>
  <c r="AH906" i="3"/>
  <c r="AD905" i="3"/>
  <c r="AH905" i="3"/>
  <c r="AD895" i="3"/>
  <c r="AH895" i="3"/>
  <c r="AD894" i="3"/>
  <c r="AH894" i="3"/>
  <c r="AD892" i="3"/>
  <c r="AH892" i="3"/>
  <c r="AD891" i="3"/>
  <c r="AH891" i="3"/>
  <c r="AD885" i="3"/>
  <c r="AH885" i="3"/>
  <c r="AD877" i="3"/>
  <c r="AH877" i="3"/>
  <c r="AD870" i="3"/>
  <c r="AH870" i="3"/>
  <c r="AD867" i="3"/>
  <c r="AH867" i="3"/>
  <c r="AD862" i="3"/>
  <c r="AH862" i="3"/>
  <c r="AD855" i="3"/>
  <c r="AH855" i="3"/>
  <c r="AH852" i="3"/>
  <c r="AD852" i="3"/>
  <c r="AD849" i="3"/>
  <c r="AH849" i="3"/>
  <c r="AD847" i="3"/>
  <c r="AH847" i="3"/>
  <c r="AD834" i="3"/>
  <c r="AH834" i="3"/>
  <c r="AD832" i="3"/>
  <c r="AH832" i="3"/>
  <c r="AD826" i="3"/>
  <c r="AH826" i="3"/>
  <c r="AD819" i="3"/>
  <c r="AH819" i="3"/>
  <c r="AD803" i="3"/>
  <c r="AH803" i="3"/>
  <c r="AD788" i="3"/>
  <c r="AH788" i="3"/>
  <c r="AD740" i="3"/>
  <c r="AH740" i="3"/>
  <c r="AD738" i="3"/>
  <c r="AH738" i="3"/>
  <c r="AD725" i="3"/>
  <c r="AH725" i="3"/>
  <c r="AD723" i="3"/>
  <c r="AH723" i="3"/>
  <c r="AD722" i="3"/>
  <c r="AH722" i="3"/>
  <c r="AD710" i="3"/>
  <c r="AH710" i="3"/>
  <c r="AG708" i="3"/>
  <c r="AD708" i="3"/>
  <c r="AH708" i="3"/>
  <c r="AD695" i="3"/>
  <c r="AH695" i="3"/>
  <c r="AD693" i="3"/>
  <c r="AH693" i="3"/>
  <c r="AD680" i="3"/>
  <c r="AH680" i="3"/>
  <c r="AD438" i="3"/>
  <c r="AH438" i="3"/>
  <c r="AD412" i="3"/>
  <c r="AH412" i="3"/>
  <c r="AD405" i="3"/>
  <c r="AH405" i="3"/>
  <c r="AG405" i="3"/>
  <c r="AD144" i="3"/>
  <c r="Z9" i="6"/>
  <c r="AG133" i="3"/>
  <c r="F9" i="6"/>
  <c r="AD133" i="3"/>
  <c r="G9" i="6"/>
  <c r="Y9" i="6"/>
  <c r="AE9" i="6"/>
  <c r="AE17" i="6" s="1"/>
  <c r="AD1532" i="3"/>
  <c r="AH1532" i="3"/>
  <c r="AD1524" i="3"/>
  <c r="AH1524" i="3"/>
  <c r="AD1521" i="3"/>
  <c r="AH1521" i="3"/>
  <c r="AD1274" i="3"/>
  <c r="AH1274" i="3"/>
  <c r="AD1259" i="3"/>
  <c r="AH1259" i="3"/>
  <c r="AD1258" i="3"/>
  <c r="AH1258" i="3"/>
  <c r="AD537" i="3"/>
  <c r="AH537" i="3"/>
  <c r="AD413" i="3"/>
  <c r="AH413" i="3"/>
  <c r="AH1709" i="3"/>
  <c r="AD1709" i="3"/>
  <c r="E10" i="6"/>
  <c r="E14" i="6"/>
  <c r="AH1642" i="3"/>
  <c r="AD1642" i="3"/>
  <c r="I27" i="7"/>
  <c r="AH1613" i="3"/>
  <c r="AD1613" i="3"/>
  <c r="AH1577" i="3"/>
  <c r="AD1577" i="3"/>
  <c r="AH1569" i="3"/>
  <c r="AD1569" i="3"/>
  <c r="AH1566" i="3"/>
  <c r="AD1566" i="3"/>
  <c r="AH1562" i="3"/>
  <c r="AD1562" i="3"/>
  <c r="AH1447" i="3"/>
  <c r="AD1447" i="3"/>
  <c r="AH1441" i="3"/>
  <c r="AD1441" i="3"/>
  <c r="I18" i="7"/>
  <c r="AH1372" i="3"/>
  <c r="AD1372" i="3"/>
  <c r="AH1356" i="3"/>
  <c r="AD1356" i="3"/>
  <c r="I13" i="7"/>
  <c r="E10" i="2"/>
  <c r="I14" i="7"/>
  <c r="E12" i="2"/>
  <c r="I24" i="2"/>
  <c r="E13" i="6"/>
  <c r="AH1322" i="3"/>
  <c r="AD1322" i="3"/>
  <c r="AH1308" i="3"/>
  <c r="AD1308" i="3"/>
  <c r="AH1302" i="3"/>
  <c r="AD1302" i="3"/>
  <c r="AH1301" i="3"/>
  <c r="AD1301" i="3"/>
  <c r="AH1272" i="3"/>
  <c r="AD1272" i="3"/>
  <c r="AH1139" i="3"/>
  <c r="AD1139" i="3"/>
  <c r="AH1072" i="3"/>
  <c r="AD1072" i="3"/>
  <c r="AH1058" i="3"/>
  <c r="AD1058" i="3"/>
  <c r="E12" i="6"/>
  <c r="AH952" i="3"/>
  <c r="AD952" i="3"/>
  <c r="AH672" i="3"/>
  <c r="AD672" i="3"/>
  <c r="AH634" i="3"/>
  <c r="AD634" i="3"/>
  <c r="AH602" i="3"/>
  <c r="AD602" i="3"/>
  <c r="AH598" i="3"/>
  <c r="AD598" i="3"/>
  <c r="AH504" i="3"/>
  <c r="AD504" i="3"/>
  <c r="AH489" i="3"/>
  <c r="AD489" i="3"/>
  <c r="AH435" i="3"/>
  <c r="AD435" i="3"/>
  <c r="M16" i="7"/>
  <c r="M5" i="7" s="1"/>
  <c r="AD1423" i="3"/>
  <c r="H11" i="2" s="1"/>
  <c r="AA13" i="6"/>
  <c r="AA17" i="6" s="1"/>
  <c r="G11" i="2"/>
  <c r="AH1423" i="3"/>
  <c r="AH1391" i="3"/>
  <c r="AD1391" i="3"/>
  <c r="AG1684" i="3"/>
  <c r="AG1640" i="3"/>
  <c r="AG1611" i="3"/>
  <c r="AG1576" i="3"/>
  <c r="AG1570" i="3"/>
  <c r="AG1560" i="3"/>
  <c r="AG1461" i="3"/>
  <c r="AG1446" i="3"/>
  <c r="AG1393" i="3"/>
  <c r="AG1365" i="3"/>
  <c r="AG1330" i="3"/>
  <c r="AG1328" i="3"/>
  <c r="AG1309" i="3"/>
  <c r="AG1125" i="3"/>
  <c r="AG1033" i="3"/>
  <c r="AG1014" i="3"/>
  <c r="AG987" i="3"/>
  <c r="AG985" i="3"/>
  <c r="AG951" i="3"/>
  <c r="AG924" i="3"/>
  <c r="AG914" i="3"/>
  <c r="AG906" i="3"/>
  <c r="AG895" i="3"/>
  <c r="AG892" i="3"/>
  <c r="AG891" i="3"/>
  <c r="AG867" i="3"/>
  <c r="AG862" i="3"/>
  <c r="AG855" i="3"/>
  <c r="AG852" i="3"/>
  <c r="AG847" i="3"/>
  <c r="AG834" i="3"/>
  <c r="AG826" i="3"/>
  <c r="AG819" i="3"/>
  <c r="AG788" i="3"/>
  <c r="AG723" i="3"/>
  <c r="AG710" i="3"/>
  <c r="AG412" i="3"/>
  <c r="AG211" i="3"/>
  <c r="AG167" i="3"/>
  <c r="AG134" i="3"/>
  <c r="AG1532" i="3"/>
  <c r="AG1524" i="3"/>
  <c r="AG1521" i="3"/>
  <c r="AG1613" i="3"/>
  <c r="AG1577" i="3"/>
  <c r="AG1569" i="3"/>
  <c r="AG1566" i="3"/>
  <c r="AG1562" i="3"/>
  <c r="AG1447" i="3"/>
  <c r="AG1372" i="3"/>
  <c r="AG1322" i="3"/>
  <c r="AG1072" i="3"/>
  <c r="AG1308" i="3"/>
  <c r="AG1302" i="3"/>
  <c r="AG1301" i="3"/>
  <c r="AG1058" i="3"/>
  <c r="AG952" i="3"/>
  <c r="H5" i="7"/>
  <c r="D20" i="2"/>
  <c r="AG662" i="3"/>
  <c r="AG634" i="3"/>
  <c r="AG627" i="3"/>
  <c r="AG612" i="3"/>
  <c r="AG602" i="3"/>
  <c r="AG598" i="3"/>
  <c r="AG504" i="3"/>
  <c r="AG489" i="3"/>
  <c r="AG463" i="3"/>
  <c r="AG442" i="3"/>
  <c r="AG435" i="3"/>
  <c r="AB1117" i="3"/>
  <c r="AC1117" i="3" s="1"/>
  <c r="AB1099" i="3"/>
  <c r="AG542" i="3"/>
  <c r="AC542" i="3"/>
  <c r="AC1689" i="3"/>
  <c r="AG1689" i="3"/>
  <c r="AC1687" i="3"/>
  <c r="AG1687" i="3"/>
  <c r="AC1685" i="3"/>
  <c r="AG1685" i="3"/>
  <c r="AG1683" i="3"/>
  <c r="AC1683" i="3"/>
  <c r="AG1675" i="3"/>
  <c r="AC1675" i="3"/>
  <c r="AC14" i="6" s="1"/>
  <c r="AC17" i="6" s="1"/>
  <c r="AG1673" i="3"/>
  <c r="AC1673" i="3"/>
  <c r="AC1671" i="3"/>
  <c r="AG1671" i="3"/>
  <c r="AC1670" i="3"/>
  <c r="AG1670" i="3"/>
  <c r="AC1669" i="3"/>
  <c r="AG1669" i="3" s="1"/>
  <c r="AC1661" i="3"/>
  <c r="AG1661" i="3"/>
  <c r="AC1657" i="3"/>
  <c r="AG1657" i="3" s="1"/>
  <c r="AG195" i="3"/>
  <c r="AD195" i="3"/>
  <c r="AD179" i="3"/>
  <c r="AG179" i="3"/>
  <c r="AC1265" i="3"/>
  <c r="AG1265" i="3" s="1"/>
  <c r="AG413" i="3"/>
  <c r="F71" i="7"/>
  <c r="AG1709" i="3"/>
  <c r="AB1704" i="3"/>
  <c r="AC1704" i="3" s="1"/>
  <c r="AB1702" i="3"/>
  <c r="AC1702" i="3" s="1"/>
  <c r="AB1690" i="3"/>
  <c r="AC1690" i="3" s="1"/>
  <c r="AB1647" i="3"/>
  <c r="AC1647" i="3" s="1"/>
  <c r="AG1647" i="3" s="1"/>
  <c r="AB1646" i="3"/>
  <c r="AC1646" i="3" s="1"/>
  <c r="AB1632" i="3"/>
  <c r="AC1632" i="3" s="1"/>
  <c r="AG1632" i="3" s="1"/>
  <c r="AB1609" i="3"/>
  <c r="AB1607" i="3"/>
  <c r="I28" i="7"/>
  <c r="AB1599" i="3"/>
  <c r="AC1599" i="3" s="1"/>
  <c r="AC1598" i="3"/>
  <c r="AG1598" i="3"/>
  <c r="AB1596" i="3"/>
  <c r="AC1596" i="3" s="1"/>
  <c r="AB1594" i="3"/>
  <c r="AC1594" i="3" s="1"/>
  <c r="AG1594" i="3" s="1"/>
  <c r="AC1592" i="3"/>
  <c r="AG1592" i="3" s="1"/>
  <c r="AB1585" i="3"/>
  <c r="AC1585" i="3" s="1"/>
  <c r="AG1585" i="3" s="1"/>
  <c r="AB1582" i="3"/>
  <c r="AC1582" i="3" s="1"/>
  <c r="AB1578" i="3"/>
  <c r="AC1578" i="3" s="1"/>
  <c r="AB1546" i="3"/>
  <c r="AC1546" i="3" s="1"/>
  <c r="AG1546" i="3" s="1"/>
  <c r="AB1500" i="3"/>
  <c r="AC1500" i="3" s="1"/>
  <c r="AG1500" i="3" s="1"/>
  <c r="AB1484" i="3"/>
  <c r="AC1484" i="3" s="1"/>
  <c r="AG1484" i="3" s="1"/>
  <c r="AC1468" i="3"/>
  <c r="AG1468" i="3" s="1"/>
  <c r="AB1448" i="3"/>
  <c r="AC1448" i="3" s="1"/>
  <c r="AC1434" i="3"/>
  <c r="AG1434" i="3"/>
  <c r="AC1433" i="3"/>
  <c r="AG1433" i="3"/>
  <c r="AB1419" i="3"/>
  <c r="AC1419" i="3" s="1"/>
  <c r="I11" i="7"/>
  <c r="AB1415" i="3"/>
  <c r="AC1415" i="3" s="1"/>
  <c r="AB1406" i="3"/>
  <c r="AC1406" i="3" s="1"/>
  <c r="I24" i="7"/>
  <c r="AB1405" i="3"/>
  <c r="AC1405" i="3" s="1"/>
  <c r="AB1386" i="3"/>
  <c r="AC1386" i="3" s="1"/>
  <c r="AG1386" i="3" s="1"/>
  <c r="AB1370" i="3"/>
  <c r="AC1370" i="3" s="1"/>
  <c r="AG1370" i="3" s="1"/>
  <c r="AB1358" i="3"/>
  <c r="AC1358" i="3" s="1"/>
  <c r="AC1344" i="3"/>
  <c r="AG1344" i="3" s="1"/>
  <c r="AB1342" i="3"/>
  <c r="AC1342" i="3" s="1"/>
  <c r="AC1315" i="3"/>
  <c r="AG1315" i="3"/>
  <c r="AB1287" i="3"/>
  <c r="AC1287" i="3" s="1"/>
  <c r="AB1286" i="3"/>
  <c r="AC1286" i="3" s="1"/>
  <c r="AG1286" i="3" s="1"/>
  <c r="AC1241" i="3"/>
  <c r="AG1241" i="3" s="1"/>
  <c r="AB1213" i="3"/>
  <c r="AC1213" i="3" s="1"/>
  <c r="AG1213" i="3" s="1"/>
  <c r="AC1199" i="3"/>
  <c r="AG1199" i="3" s="1"/>
  <c r="AB1193" i="3"/>
  <c r="AC1193" i="3" s="1"/>
  <c r="AG1193" i="3" s="1"/>
  <c r="AC1185" i="3"/>
  <c r="AG1185" i="3"/>
  <c r="AB1181" i="3"/>
  <c r="AC1181" i="3" s="1"/>
  <c r="AG1181" i="3" s="1"/>
  <c r="AB1167" i="3"/>
  <c r="AC1167" i="3" s="1"/>
  <c r="AG1167" i="3" s="1"/>
  <c r="AB1159" i="3"/>
  <c r="AC1159" i="3" s="1"/>
  <c r="AG1159" i="3" s="1"/>
  <c r="AC1131" i="3"/>
  <c r="AG1131" i="3"/>
  <c r="AB1100" i="3"/>
  <c r="AC1100" i="3" s="1"/>
  <c r="AG1100" i="3" s="1"/>
  <c r="AB1094" i="3"/>
  <c r="AC1094" i="3" s="1"/>
  <c r="AB1092" i="3"/>
  <c r="AC1092" i="3" s="1"/>
  <c r="AB1091" i="3"/>
  <c r="AC1091" i="3" s="1"/>
  <c r="AB1086" i="3"/>
  <c r="AC1086" i="3" s="1"/>
  <c r="AG1086" i="3" s="1"/>
  <c r="AC1080" i="3"/>
  <c r="AB938" i="3"/>
  <c r="AC938" i="3" s="1"/>
  <c r="AG938" i="3" s="1"/>
  <c r="AC928" i="3"/>
  <c r="AG928" i="3"/>
  <c r="AB909" i="3"/>
  <c r="AC909" i="3" s="1"/>
  <c r="AG909" i="3" s="1"/>
  <c r="AB880" i="3"/>
  <c r="AC880" i="3" s="1"/>
  <c r="AB879" i="3"/>
  <c r="AC879" i="3" s="1"/>
  <c r="AB876" i="3"/>
  <c r="AC876" i="3" s="1"/>
  <c r="AB865" i="3"/>
  <c r="AC865" i="3" s="1"/>
  <c r="AG865" i="3" s="1"/>
  <c r="AB864" i="3"/>
  <c r="AC864" i="3" s="1"/>
  <c r="AB850" i="3"/>
  <c r="AC850" i="3" s="1"/>
  <c r="AG850" i="3" s="1"/>
  <c r="AB835" i="3"/>
  <c r="AC835" i="3" s="1"/>
  <c r="AG835" i="3" s="1"/>
  <c r="AB833" i="3"/>
  <c r="AB820" i="3"/>
  <c r="AC820" i="3" s="1"/>
  <c r="AB817" i="3"/>
  <c r="AC817" i="3" s="1"/>
  <c r="AB815" i="3"/>
  <c r="AB812" i="3"/>
  <c r="AC812" i="3" s="1"/>
  <c r="AG812" i="3" s="1"/>
  <c r="AB801" i="3"/>
  <c r="AC801" i="3" s="1"/>
  <c r="AB797" i="3"/>
  <c r="AC797" i="3" s="1"/>
  <c r="AG797" i="3" s="1"/>
  <c r="AB794" i="3"/>
  <c r="AC794" i="3" s="1"/>
  <c r="AB786" i="3"/>
  <c r="AC786" i="3" s="1"/>
  <c r="AG786" i="3" s="1"/>
  <c r="AB778" i="3"/>
  <c r="AB771" i="3"/>
  <c r="AC771" i="3" s="1"/>
  <c r="AG771" i="3" s="1"/>
  <c r="AB767" i="3"/>
  <c r="AC767" i="3" s="1"/>
  <c r="AG767" i="3" s="1"/>
  <c r="AB756" i="3"/>
  <c r="AC756" i="3" s="1"/>
  <c r="AG756" i="3" s="1"/>
  <c r="E11" i="6"/>
  <c r="AB753" i="3"/>
  <c r="AC753" i="3" s="1"/>
  <c r="W11" i="6"/>
  <c r="D17" i="6"/>
  <c r="AB707" i="3"/>
  <c r="AC707" i="3" s="1"/>
  <c r="AB699" i="3"/>
  <c r="AC699" i="3" s="1"/>
  <c r="AG699" i="3" s="1"/>
  <c r="AB694" i="3"/>
  <c r="AC694" i="3" s="1"/>
  <c r="AG694" i="3" s="1"/>
  <c r="AB692" i="3"/>
  <c r="AC692" i="3" s="1"/>
  <c r="AG692" i="3" s="1"/>
  <c r="AB691" i="3"/>
  <c r="AC691" i="3" s="1"/>
  <c r="AG691" i="3" s="1"/>
  <c r="AB690" i="3"/>
  <c r="AC690" i="3" s="1"/>
  <c r="AB688" i="3"/>
  <c r="AC688" i="3" s="1"/>
  <c r="AG688" i="3" s="1"/>
  <c r="AB687" i="3"/>
  <c r="AC687" i="3" s="1"/>
  <c r="AG687" i="3" s="1"/>
  <c r="AB685" i="3"/>
  <c r="AC685" i="3" s="1"/>
  <c r="AG685" i="3" s="1"/>
  <c r="AB683" i="3"/>
  <c r="AC683" i="3" s="1"/>
  <c r="AG683" i="3" s="1"/>
  <c r="AB682" i="3"/>
  <c r="AC682" i="3" s="1"/>
  <c r="AG682" i="3" s="1"/>
  <c r="AB681" i="3"/>
  <c r="AC681" i="3" s="1"/>
  <c r="AG681" i="3" s="1"/>
  <c r="AB679" i="3"/>
  <c r="AC679" i="3" s="1"/>
  <c r="AG679" i="3" s="1"/>
  <c r="AB678" i="3"/>
  <c r="AC678" i="3" s="1"/>
  <c r="AG678" i="3" s="1"/>
  <c r="AC654" i="3"/>
  <c r="AG654" i="3" s="1"/>
  <c r="AC643" i="3"/>
  <c r="AG643" i="3"/>
  <c r="AC642" i="3"/>
  <c r="AG642" i="3"/>
  <c r="AB640" i="3"/>
  <c r="AC640" i="3" s="1"/>
  <c r="AB638" i="3"/>
  <c r="AC638" i="3" s="1"/>
  <c r="AB624" i="3"/>
  <c r="AC624" i="3" s="1"/>
  <c r="AB609" i="3"/>
  <c r="AC609" i="3" s="1"/>
  <c r="AG609" i="3" s="1"/>
  <c r="AC552" i="3"/>
  <c r="AG552" i="3" s="1"/>
  <c r="AB534" i="3"/>
  <c r="AC534" i="3" s="1"/>
  <c r="AG534" i="3" s="1"/>
  <c r="AB528" i="3"/>
  <c r="AC528" i="3" s="1"/>
  <c r="AB523" i="3"/>
  <c r="AC523" i="3" s="1"/>
  <c r="AG523" i="3" s="1"/>
  <c r="AC501" i="3"/>
  <c r="AG501" i="3"/>
  <c r="AC487" i="3"/>
  <c r="AG487" i="3"/>
  <c r="AC476" i="3"/>
  <c r="AG476" i="3"/>
  <c r="AC474" i="3"/>
  <c r="AG474" i="3" s="1"/>
  <c r="AB455" i="3"/>
  <c r="AC455" i="3" s="1"/>
  <c r="AC451" i="3"/>
  <c r="AG451" i="3"/>
  <c r="AB449" i="3"/>
  <c r="AB422" i="3"/>
  <c r="AC422" i="3" s="1"/>
  <c r="AD627" i="3" l="1"/>
  <c r="AH627" i="3"/>
  <c r="AH662" i="3"/>
  <c r="AD662" i="3"/>
  <c r="W17" i="6"/>
  <c r="AG567" i="3"/>
  <c r="AH567" i="3"/>
  <c r="AD567" i="3"/>
  <c r="AD463" i="3"/>
  <c r="AH463" i="3"/>
  <c r="AH442" i="3"/>
  <c r="AD442" i="3"/>
  <c r="AH612" i="3"/>
  <c r="AD612" i="3"/>
  <c r="E19" i="2"/>
  <c r="E20" i="2" s="1"/>
  <c r="AH1644" i="3"/>
  <c r="AG1644" i="3"/>
  <c r="AD1644" i="3"/>
  <c r="AH1708" i="3"/>
  <c r="AG1708" i="3"/>
  <c r="AD1708" i="3"/>
  <c r="AH433" i="3"/>
  <c r="AD433" i="3"/>
  <c r="AG433" i="3"/>
  <c r="AG1314" i="3"/>
  <c r="AD1314" i="3"/>
  <c r="AH1314" i="3"/>
  <c r="AD579" i="3"/>
  <c r="AH579" i="3"/>
  <c r="AG579" i="3"/>
  <c r="AH1316" i="3"/>
  <c r="AD1316" i="3"/>
  <c r="AG1316" i="3"/>
  <c r="AB10" i="6"/>
  <c r="AH519" i="3"/>
  <c r="AD519" i="3"/>
  <c r="AG519" i="3"/>
  <c r="J27" i="7"/>
  <c r="AC1633" i="3"/>
  <c r="AH1420" i="3"/>
  <c r="AG1420" i="3"/>
  <c r="AD1420" i="3"/>
  <c r="AG1553" i="3"/>
  <c r="AH1553" i="3"/>
  <c r="AD1553" i="3"/>
  <c r="L25" i="7"/>
  <c r="AH645" i="3"/>
  <c r="AG645" i="3"/>
  <c r="AD645" i="3"/>
  <c r="AH1392" i="3"/>
  <c r="AD1392" i="3"/>
  <c r="AG1392" i="3"/>
  <c r="AH509" i="3"/>
  <c r="AG509" i="3"/>
  <c r="AD509" i="3"/>
  <c r="AD483" i="3"/>
  <c r="AG483" i="3"/>
  <c r="AH483" i="3"/>
  <c r="AD1329" i="3"/>
  <c r="AH1329" i="3"/>
  <c r="AG1329" i="3"/>
  <c r="AG1550" i="3"/>
  <c r="AD1550" i="3"/>
  <c r="AH1550" i="3"/>
  <c r="AG1117" i="3"/>
  <c r="K23" i="7"/>
  <c r="AD1385" i="3"/>
  <c r="AG1385" i="3"/>
  <c r="AH1385" i="3"/>
  <c r="AH1375" i="3"/>
  <c r="AD1375" i="3"/>
  <c r="K17" i="7"/>
  <c r="AG1375" i="3"/>
  <c r="L16" i="7"/>
  <c r="AG817" i="3"/>
  <c r="AG801" i="3"/>
  <c r="AG455" i="3"/>
  <c r="AG422" i="3"/>
  <c r="H9" i="6"/>
  <c r="E17" i="6"/>
  <c r="AH1384" i="3"/>
  <c r="AD1384" i="3"/>
  <c r="AG1384" i="3"/>
  <c r="AC1300" i="3"/>
  <c r="AG1300" i="3" s="1"/>
  <c r="AC1066" i="3"/>
  <c r="AG1066" i="3" s="1"/>
  <c r="AC1052" i="3"/>
  <c r="AG1052" i="3" s="1"/>
  <c r="AH1044" i="3"/>
  <c r="AD1044" i="3"/>
  <c r="AG1044" i="3"/>
  <c r="AD635" i="3"/>
  <c r="AG635" i="3"/>
  <c r="AH635" i="3"/>
  <c r="AG633" i="3"/>
  <c r="AH633" i="3"/>
  <c r="AD633" i="3"/>
  <c r="AC495" i="3"/>
  <c r="AG495" i="3" s="1"/>
  <c r="AD486" i="3"/>
  <c r="AG486" i="3"/>
  <c r="AH486" i="3"/>
  <c r="AD461" i="3"/>
  <c r="AH461" i="3"/>
  <c r="AG461" i="3"/>
  <c r="AC1607" i="3"/>
  <c r="J18" i="7"/>
  <c r="L26" i="7"/>
  <c r="T9" i="6"/>
  <c r="J9" i="6"/>
  <c r="AD1117" i="3"/>
  <c r="AH1117" i="3"/>
  <c r="AD542" i="3"/>
  <c r="AH542" i="3"/>
  <c r="AD1689" i="3"/>
  <c r="AH1689" i="3"/>
  <c r="AD1687" i="3"/>
  <c r="AH1687" i="3"/>
  <c r="AD1685" i="3"/>
  <c r="AH1685" i="3"/>
  <c r="AD1683" i="3"/>
  <c r="AH1683" i="3"/>
  <c r="AD1675" i="3"/>
  <c r="AH1675" i="3"/>
  <c r="AD1673" i="3"/>
  <c r="AH1673" i="3"/>
  <c r="AH1671" i="3"/>
  <c r="AB14" i="6"/>
  <c r="AD1671" i="3"/>
  <c r="AD1670" i="3"/>
  <c r="AH1670" i="3"/>
  <c r="AH1669" i="3"/>
  <c r="Y14" i="6"/>
  <c r="G14" i="6"/>
  <c r="Z14" i="6"/>
  <c r="AD1669" i="3"/>
  <c r="AD1661" i="3"/>
  <c r="AH1661" i="3"/>
  <c r="AD1657" i="3"/>
  <c r="AH1657" i="3"/>
  <c r="AH1265" i="3"/>
  <c r="AD1265" i="3"/>
  <c r="F14" i="6"/>
  <c r="AG1704" i="3"/>
  <c r="AD1704" i="3"/>
  <c r="AH1704" i="3"/>
  <c r="AD1702" i="3"/>
  <c r="AH1702" i="3"/>
  <c r="AD1690" i="3"/>
  <c r="AH1690" i="3"/>
  <c r="AD1647" i="3"/>
  <c r="AH1647" i="3"/>
  <c r="AD1646" i="3"/>
  <c r="AH1646" i="3"/>
  <c r="AD1632" i="3"/>
  <c r="AH1632" i="3"/>
  <c r="AH1599" i="3"/>
  <c r="K28" i="7"/>
  <c r="AD1599" i="3"/>
  <c r="AG1599" i="3"/>
  <c r="J28" i="7"/>
  <c r="AD1598" i="3"/>
  <c r="AH1598" i="3"/>
  <c r="AD1596" i="3"/>
  <c r="AH1596" i="3"/>
  <c r="J17" i="7"/>
  <c r="AG1596" i="3"/>
  <c r="AD1594" i="3"/>
  <c r="AH1594" i="3"/>
  <c r="AD1592" i="3"/>
  <c r="AH1592" i="3"/>
  <c r="AD1585" i="3"/>
  <c r="AH1585" i="3"/>
  <c r="AD1582" i="3"/>
  <c r="AH1582" i="3"/>
  <c r="AD1578" i="3"/>
  <c r="AH1578" i="3"/>
  <c r="AD1546" i="3"/>
  <c r="AH1546" i="3"/>
  <c r="AD1500" i="3"/>
  <c r="AH1500" i="3"/>
  <c r="AD1484" i="3"/>
  <c r="AH1484" i="3"/>
  <c r="AD1468" i="3"/>
  <c r="AH1468" i="3"/>
  <c r="AD1448" i="3"/>
  <c r="AH1448" i="3"/>
  <c r="AD1434" i="3"/>
  <c r="AH1434" i="3"/>
  <c r="AD1433" i="3"/>
  <c r="AH1433" i="3"/>
  <c r="AD1419" i="3"/>
  <c r="AH1419" i="3"/>
  <c r="AG1415" i="3"/>
  <c r="J11" i="7"/>
  <c r="AD1415" i="3"/>
  <c r="AH1415" i="3"/>
  <c r="AD1406" i="3"/>
  <c r="AH1406" i="3"/>
  <c r="J23" i="7"/>
  <c r="AG1406" i="3"/>
  <c r="AG1405" i="3"/>
  <c r="J24" i="7"/>
  <c r="AD1405" i="3"/>
  <c r="AH1405" i="3"/>
  <c r="AD1386" i="3"/>
  <c r="AH1386" i="3"/>
  <c r="AD1370" i="3"/>
  <c r="AH1370" i="3"/>
  <c r="AD1358" i="3"/>
  <c r="AH1358" i="3"/>
  <c r="AH1344" i="3"/>
  <c r="K13" i="7"/>
  <c r="AD1344" i="3"/>
  <c r="AH1342" i="3"/>
  <c r="K14" i="7"/>
  <c r="AD1342" i="3"/>
  <c r="F13" i="6"/>
  <c r="F12" i="2"/>
  <c r="J14" i="7"/>
  <c r="AG1342" i="3"/>
  <c r="AD1315" i="3"/>
  <c r="AH1315" i="3"/>
  <c r="AD1287" i="3"/>
  <c r="AH1287" i="3"/>
  <c r="AD1286" i="3"/>
  <c r="AH1286" i="3"/>
  <c r="AD1241" i="3"/>
  <c r="AH1241" i="3"/>
  <c r="AD1213" i="3"/>
  <c r="AH1213" i="3"/>
  <c r="AD1199" i="3"/>
  <c r="AH1199" i="3"/>
  <c r="AD1193" i="3"/>
  <c r="AH1193" i="3"/>
  <c r="AD1185" i="3"/>
  <c r="AH1185" i="3"/>
  <c r="AD1181" i="3"/>
  <c r="AH1181" i="3"/>
  <c r="AD1167" i="3"/>
  <c r="AH1167" i="3"/>
  <c r="AD1159" i="3"/>
  <c r="AH1159" i="3"/>
  <c r="AD1131" i="3"/>
  <c r="AH1131" i="3"/>
  <c r="AD1100" i="3"/>
  <c r="AH1100" i="3"/>
  <c r="AD1094" i="3"/>
  <c r="AH1094" i="3"/>
  <c r="AD1092" i="3"/>
  <c r="AH1092" i="3"/>
  <c r="AH1091" i="3"/>
  <c r="AD1091" i="3"/>
  <c r="AD1086" i="3"/>
  <c r="AH1086" i="3"/>
  <c r="AD1080" i="3"/>
  <c r="AH1080" i="3"/>
  <c r="AD938" i="3"/>
  <c r="AH938" i="3"/>
  <c r="AD928" i="3"/>
  <c r="AH928" i="3"/>
  <c r="AD909" i="3"/>
  <c r="AH909" i="3"/>
  <c r="AD880" i="3"/>
  <c r="AH880" i="3"/>
  <c r="AD879" i="3"/>
  <c r="AH879" i="3"/>
  <c r="AD876" i="3"/>
  <c r="AH876" i="3"/>
  <c r="AD865" i="3"/>
  <c r="AH865" i="3"/>
  <c r="AD864" i="3"/>
  <c r="AH864" i="3"/>
  <c r="AD850" i="3"/>
  <c r="AH850" i="3"/>
  <c r="AD835" i="3"/>
  <c r="AH835" i="3"/>
  <c r="AD820" i="3"/>
  <c r="AH820" i="3"/>
  <c r="AD817" i="3"/>
  <c r="AH817" i="3"/>
  <c r="AD812" i="3"/>
  <c r="AH812" i="3"/>
  <c r="AD801" i="3"/>
  <c r="AH801" i="3"/>
  <c r="AD797" i="3"/>
  <c r="AH797" i="3"/>
  <c r="AD794" i="3"/>
  <c r="AH794" i="3"/>
  <c r="AD786" i="3"/>
  <c r="AH786" i="3"/>
  <c r="AD771" i="3"/>
  <c r="AH771" i="3"/>
  <c r="AD767" i="3"/>
  <c r="AH767" i="3"/>
  <c r="AH756" i="3"/>
  <c r="AB11" i="6"/>
  <c r="AD756" i="3"/>
  <c r="AH753" i="3"/>
  <c r="AD753" i="3"/>
  <c r="AD707" i="3"/>
  <c r="AH707" i="3"/>
  <c r="AD699" i="3"/>
  <c r="AH699" i="3"/>
  <c r="AD694" i="3"/>
  <c r="AH694" i="3"/>
  <c r="AD692" i="3"/>
  <c r="AH692" i="3"/>
  <c r="AD691" i="3"/>
  <c r="AH691" i="3"/>
  <c r="AD690" i="3"/>
  <c r="AH690" i="3"/>
  <c r="AD688" i="3"/>
  <c r="AH688" i="3"/>
  <c r="AD687" i="3"/>
  <c r="AH687" i="3"/>
  <c r="AD685" i="3"/>
  <c r="AH685" i="3"/>
  <c r="AD683" i="3"/>
  <c r="AH683" i="3"/>
  <c r="AD682" i="3"/>
  <c r="AH682" i="3"/>
  <c r="AD681" i="3"/>
  <c r="AH681" i="3"/>
  <c r="AD679" i="3"/>
  <c r="AH679" i="3"/>
  <c r="AD678" i="3"/>
  <c r="AH678" i="3"/>
  <c r="AD654" i="3"/>
  <c r="AH654" i="3"/>
  <c r="AD643" i="3"/>
  <c r="AH643" i="3"/>
  <c r="AD642" i="3"/>
  <c r="AH642" i="3"/>
  <c r="AD640" i="3"/>
  <c r="AH640" i="3"/>
  <c r="AD638" i="3"/>
  <c r="AH638" i="3"/>
  <c r="AD624" i="3"/>
  <c r="AH624" i="3"/>
  <c r="AD609" i="3"/>
  <c r="AH609" i="3"/>
  <c r="AD552" i="3"/>
  <c r="AH552" i="3"/>
  <c r="AD534" i="3"/>
  <c r="AH534" i="3"/>
  <c r="AD528" i="3"/>
  <c r="AH528" i="3"/>
  <c r="AD523" i="3"/>
  <c r="AH523" i="3"/>
  <c r="AD501" i="3"/>
  <c r="AH501" i="3"/>
  <c r="AD487" i="3"/>
  <c r="AH487" i="3"/>
  <c r="AD476" i="3"/>
  <c r="AH476" i="3"/>
  <c r="AD474" i="3"/>
  <c r="AH474" i="3"/>
  <c r="AD455" i="3"/>
  <c r="AH455" i="3"/>
  <c r="AD451" i="3"/>
  <c r="AH451" i="3"/>
  <c r="AD422" i="3"/>
  <c r="AH422" i="3"/>
  <c r="AG1690" i="3"/>
  <c r="AG1582" i="3"/>
  <c r="AG1578" i="3"/>
  <c r="AG1448" i="3"/>
  <c r="AG1419" i="3"/>
  <c r="I5" i="7"/>
  <c r="AG1358" i="3"/>
  <c r="AG1287" i="3"/>
  <c r="AG1094" i="3"/>
  <c r="AG1092" i="3"/>
  <c r="AG1091" i="3"/>
  <c r="AG880" i="3"/>
  <c r="AG879" i="3"/>
  <c r="AG876" i="3"/>
  <c r="AG864" i="3"/>
  <c r="AG820" i="3"/>
  <c r="AG794" i="3"/>
  <c r="L9" i="7"/>
  <c r="AG707" i="3"/>
  <c r="AG690" i="3"/>
  <c r="AG640" i="3"/>
  <c r="AG638" i="3"/>
  <c r="AG624" i="3"/>
  <c r="AG528" i="3"/>
  <c r="G71" i="7"/>
  <c r="AC1099" i="3"/>
  <c r="Z12" i="6" s="1"/>
  <c r="AG1099" i="3"/>
  <c r="AB12" i="6"/>
  <c r="F72" i="7"/>
  <c r="AG1702" i="3"/>
  <c r="K24" i="7"/>
  <c r="AG1646" i="3"/>
  <c r="F12" i="6"/>
  <c r="AC1609" i="3"/>
  <c r="K18" i="7"/>
  <c r="AG1607" i="3"/>
  <c r="F10" i="6"/>
  <c r="J13" i="7"/>
  <c r="F10" i="2"/>
  <c r="G13" i="6"/>
  <c r="Y13" i="6"/>
  <c r="C38" i="2" s="1"/>
  <c r="G12" i="6"/>
  <c r="Y12" i="6"/>
  <c r="AG1080" i="3"/>
  <c r="AC833" i="3"/>
  <c r="AG833" i="3"/>
  <c r="AC815" i="3"/>
  <c r="AG815" i="3" s="1"/>
  <c r="F11" i="6"/>
  <c r="AC778" i="3"/>
  <c r="AG753" i="3"/>
  <c r="AC449" i="3"/>
  <c r="AG449" i="3"/>
  <c r="L17" i="7" l="1"/>
  <c r="AD1607" i="3"/>
  <c r="AH1607" i="3"/>
  <c r="G10" i="2"/>
  <c r="Z13" i="6"/>
  <c r="Z11" i="6"/>
  <c r="AD1633" i="3"/>
  <c r="AH1633" i="3"/>
  <c r="AG1633" i="3"/>
  <c r="K27" i="7"/>
  <c r="Z10" i="6"/>
  <c r="G11" i="6"/>
  <c r="Y11" i="6"/>
  <c r="AD1300" i="3"/>
  <c r="AH1300" i="3"/>
  <c r="AD1066" i="3"/>
  <c r="AH1066" i="3"/>
  <c r="AH1052" i="3"/>
  <c r="AD1052" i="3"/>
  <c r="AD495" i="3"/>
  <c r="AH495" i="3"/>
  <c r="H14" i="6"/>
  <c r="F19" i="2"/>
  <c r="F20" i="2" s="1"/>
  <c r="F17" i="6"/>
  <c r="F73" i="7"/>
  <c r="AB13" i="6"/>
  <c r="AB17" i="6" s="1"/>
  <c r="G12" i="2"/>
  <c r="G10" i="6"/>
  <c r="Y10" i="6"/>
  <c r="U9" i="6"/>
  <c r="L13" i="7"/>
  <c r="L14" i="7"/>
  <c r="AH1099" i="3"/>
  <c r="AD1099" i="3"/>
  <c r="AH1609" i="3"/>
  <c r="AD1609" i="3"/>
  <c r="AG1609" i="3"/>
  <c r="AH833" i="3"/>
  <c r="AD833" i="3"/>
  <c r="AH815" i="3"/>
  <c r="AD815" i="3"/>
  <c r="AH778" i="3"/>
  <c r="AD778" i="3"/>
  <c r="AG778" i="3"/>
  <c r="AH449" i="3"/>
  <c r="AD449" i="3"/>
  <c r="L28" i="7"/>
  <c r="J5" i="7"/>
  <c r="L23" i="7"/>
  <c r="L24" i="7"/>
  <c r="K11" i="7"/>
  <c r="K5" i="7" s="1"/>
  <c r="G19" i="2" l="1"/>
  <c r="G20" i="2" s="1"/>
  <c r="Z17" i="6"/>
  <c r="G17" i="6"/>
  <c r="Y17" i="6"/>
  <c r="H12" i="6"/>
  <c r="H10" i="6"/>
  <c r="L18" i="7"/>
  <c r="H10" i="2"/>
  <c r="L27" i="7"/>
  <c r="G72" i="7"/>
  <c r="H12" i="2"/>
  <c r="L11" i="7"/>
  <c r="J14" i="6"/>
  <c r="T14" i="6"/>
  <c r="H11" i="6"/>
  <c r="I26" i="2"/>
  <c r="L9" i="2"/>
  <c r="L14" i="2"/>
  <c r="L8" i="2"/>
  <c r="L11" i="2"/>
  <c r="L13" i="2"/>
  <c r="L12" i="2"/>
  <c r="L10" i="2"/>
  <c r="L6" i="2"/>
  <c r="H13" i="6"/>
  <c r="G73" i="7"/>
  <c r="L5" i="2"/>
  <c r="L7" i="2"/>
  <c r="L5" i="7" l="1"/>
  <c r="T12" i="6"/>
  <c r="J12" i="6"/>
  <c r="J10" i="6"/>
  <c r="T10" i="6"/>
  <c r="H19" i="2"/>
  <c r="H20" i="2" s="1"/>
  <c r="T11" i="6"/>
  <c r="J11" i="6"/>
  <c r="T13" i="6"/>
  <c r="I36" i="2" s="1"/>
  <c r="H17" i="6"/>
  <c r="J13" i="6"/>
  <c r="H6" i="2" s="1"/>
  <c r="D6" i="2"/>
  <c r="T17" i="6"/>
  <c r="U10" i="6"/>
  <c r="U11" i="6" s="1"/>
  <c r="U12" i="6" s="1"/>
  <c r="U13" i="6" s="1"/>
  <c r="H21" i="2" l="1"/>
  <c r="J17" i="6"/>
  <c r="I14" i="2"/>
  <c r="I20" i="2"/>
  <c r="I15" i="2"/>
  <c r="I16" i="2"/>
  <c r="I17" i="2"/>
  <c r="I19" i="2"/>
  <c r="I10" i="2"/>
  <c r="I13" i="2"/>
  <c r="I12" i="2"/>
  <c r="I18" i="2"/>
  <c r="I11" i="2"/>
  <c r="I37" i="2"/>
  <c r="U14" i="6"/>
  <c r="U15" i="6" s="1"/>
  <c r="U16" i="6" s="1"/>
  <c r="U17" i="6" s="1"/>
</calcChain>
</file>

<file path=xl/sharedStrings.xml><?xml version="1.0" encoding="utf-8"?>
<sst xmlns="http://schemas.openxmlformats.org/spreadsheetml/2006/main" count="5091" uniqueCount="863">
  <si>
    <t>COMO USAR — Lançamento de Horas EI36</t>
  </si>
  <si>
    <t>O CAMINHO DA INFORMAÇÃO</t>
  </si>
  <si>
    <t>Cadastro + Vigencias + Tabelas   ►   Lancamentos (+ Compensacoes, Lanc_HE)   ►   Resumo_Mensal   ►   Painel / Por_Colaborador</t>
  </si>
  <si>
    <t>Cada desconto é montado na própria linha de Lançamentos, da esquerda para a direita:  Horas brutas  −  coberto pelo ferista  −  compensado (aprovado)  −  perdoado por acordo  =  Horas descontadas  ×  Valor HH  =  R$. A coluna AG ("De onde vem") explica isso em texto em cada linha.</t>
  </si>
  <si>
    <t>CORES</t>
  </si>
  <si>
    <t>Amarelo / texto azul</t>
  </si>
  <si>
    <t>Você preenche.</t>
  </si>
  <si>
    <t>Azul-claro</t>
  </si>
  <si>
    <t>Automático (fórmula). Não digite por cima — se precisar mudar um número, use as colunas manuais amarelas.</t>
  </si>
  <si>
    <t>Cinza (cabeçalho)</t>
  </si>
  <si>
    <t>Colunas auxiliares, ficam recolhidas. Clique no [+] em cima da coluna para ver.</t>
  </si>
  <si>
    <t>Verde / vermelho</t>
  </si>
  <si>
    <t>Verde = reduziu o desconto (ferista, compensação, acordo). Vermelho = gerou desconto.</t>
  </si>
  <si>
    <t>Laranja</t>
  </si>
  <si>
    <t>Alerta: precisa da sua atenção.</t>
  </si>
  <si>
    <t>ABAS</t>
  </si>
  <si>
    <t>Painel</t>
  </si>
  <si>
    <t>Escolha o mês em C3. Mostra contrato, abatimento, valor final, de onde vem cada real descontado e a lista de conferência.</t>
  </si>
  <si>
    <t>Lancamentos</t>
  </si>
  <si>
    <t>Uma linha por pessoa por dia. No dia a dia preencha só A até G.</t>
  </si>
  <si>
    <t>Compensacoes</t>
  </si>
  <si>
    <t>Quem compensou a falta de quem. Só abate quando "Aprovado?" = Sim.</t>
  </si>
  <si>
    <t>Lanc_HE</t>
  </si>
  <si>
    <t>Horas extras.</t>
  </si>
  <si>
    <t>Resumo_Mensal</t>
  </si>
  <si>
    <t>12 meses do ano. Única coisa a informar: Desconto SLA (coluna amarela).</t>
  </si>
  <si>
    <t>Por_Colaborador</t>
  </si>
  <si>
    <t>Mesmo mês do Painel, aberto por pessoa e por função.</t>
  </si>
  <si>
    <t>Cadastro</t>
  </si>
  <si>
    <t>Uma linha por pessoa (RG, nome, Ativo/Desligado).</t>
  </si>
  <si>
    <t>Vigencias</t>
  </si>
  <si>
    <t>Histórico de equipe/função/turno/tipo de contrato por data.</t>
  </si>
  <si>
    <t>Tabelas</t>
  </si>
  <si>
    <t>Parâmetros, valor do contrato por data, turnos, Valor HH por função e data, lista de Status.</t>
  </si>
  <si>
    <t>ROTINA DIÁRIA</t>
  </si>
  <si>
    <t>1. Nova linha</t>
  </si>
  <si>
    <t>Data, Funcionário (lista), Status (lista).</t>
  </si>
  <si>
    <t>2. Atraso / saída</t>
  </si>
  <si>
    <t>Cole o ponto em D no formato "HH:MM#HH:MM = H:MM". Sem ponto? Digite as horas que a pessoa ficou ausente em E.</t>
  </si>
  <si>
    <t>3. Trabalhou fora da jornada</t>
  </si>
  <si>
    <t>Ex.: sábado de compensação de quem é ADM: digite as horas trabalhadas em F.</t>
  </si>
  <si>
    <t>4. Confira</t>
  </si>
  <si>
    <t>Coluna AH (alerta) e o Painel de Verificação.</t>
  </si>
  <si>
    <t>COMPENSAÇÃO — PASSO A PASSO</t>
  </si>
  <si>
    <t>Exemplo: Giovani faltou em 10/09 (desconto de 9h). Ele trabalhou no sábado 12/09 para compensar.</t>
  </si>
  <si>
    <t>1. Lançamentos</t>
  </si>
  <si>
    <t>12/09 · Giovani · Status "Horas Compensadas" · F = 8:00 (horas trabalhadas).</t>
  </si>
  <si>
    <t>2. Compensacoes</t>
  </si>
  <si>
    <t>Data em que trabalhou = 12/09 · Quem trabalhou = Giovani · Horas = 8:00 · Compensa a falta de = Giovani · Data da falta = 10/09 · Aprovado? = Pendente.</t>
  </si>
  <si>
    <t>3. Quando aprovar</t>
  </si>
  <si>
    <t>Mude para "Sim". A linha da falta de 10/09 passa a mostrar "Compensado 8:00h por Giovani" e desconta só 1:00h.</t>
  </si>
  <si>
    <t>Colega cobrindo colega</t>
  </si>
  <si>
    <t>Mesma coisa, mas em "Compensa a falta de" coloque o nome de QUEM FALTOU. O Tipo vira "Colega cobriu colega". Se mudar quem compensa quem, basta editar a linha — o abatimento acompanha.</t>
  </si>
  <si>
    <t>Ferista</t>
  </si>
  <si>
    <t>Automático: no dia em que o ferista trabalha, as horas dele cobrem as faltas da equipe, começando pela MAIOR falta (empate: a que foi lançada primeiro). Para escolher manualmente, coloque "Cobertura automática do ferista?" = Não em Tabelas e registre na aba Compensações.</t>
  </si>
  <si>
    <t>Não abate se…</t>
  </si>
  <si>
    <t>Não estiver aprovado, a falta não existir nos Lançamentos ou as horas passarem da falta (o excedente é ignorado). A coluna "Situação" da aba Compensações diz qual é o caso.</t>
  </si>
  <si>
    <t>CASOS ESPECIAIS (colunas H–M)</t>
  </si>
  <si>
    <t>Posto vago</t>
  </si>
  <si>
    <t>Deixe Funcionário vazio e escolha a Função em H.</t>
  </si>
  <si>
    <t>Turno diferente no dia</t>
  </si>
  <si>
    <t>Escolha em I (muda a jornada só daquele dia).</t>
  </si>
  <si>
    <t>Situação atípica</t>
  </si>
  <si>
    <t>Marque J e informe horas em K (desconto extra) ou L (justificadas).</t>
  </si>
  <si>
    <t>Acordo com o cliente</t>
  </si>
  <si>
    <t>Horas perdoadas em M: saem do desconto e aparecem como "Perdoado por acordo".</t>
  </si>
  <si>
    <t>MUDANÇAS DE CADASTRO</t>
  </si>
  <si>
    <t>Pessoa nova</t>
  </si>
  <si>
    <t>Cadastro: RG + nome + Ativo.  Vigencias: uma linha com data de início, equipe, função, turno e tipo de contrato.</t>
  </si>
  <si>
    <t>Mudou função / turno / virou ferista</t>
  </si>
  <si>
    <t>Vigencias: ADICIONE uma linha com a data da mudança. Não edite as linhas antigas.</t>
  </si>
  <si>
    <t>Reajuste do Valor HH</t>
  </si>
  <si>
    <t>Tabelas › Funções: ADICIONE uma linha (mesma função, nova data de início, novo valor).</t>
  </si>
  <si>
    <t>Reajuste do contrato</t>
  </si>
  <si>
    <t>Tabelas › Contrato: ADICIONE uma linha com a nova data e valor.</t>
  </si>
  <si>
    <t>Desligamento</t>
  </si>
  <si>
    <t>Cadastro: Situação = Desligado. Não apague a pessoa.</t>
  </si>
  <si>
    <t>FECHAMENTO DO MÊS</t>
  </si>
  <si>
    <t>1</t>
  </si>
  <si>
    <t>Painel de Verificação zerado (ou justificado).</t>
  </si>
  <si>
    <t>2</t>
  </si>
  <si>
    <t>Aba Compensações: sem PENDENTE / PREENCHER do mês.</t>
  </si>
  <si>
    <t>3</t>
  </si>
  <si>
    <t>Desconto SLA informado no Resumo_Mensal.</t>
  </si>
  <si>
    <t>4</t>
  </si>
  <si>
    <t>"Confere com o Resumo_Mensal?" = ✔ no Painel.</t>
  </si>
  <si>
    <t>5</t>
  </si>
  <si>
    <t>Tabelas › "Mês fechado até" = último dia do mês (as linhas ficam cinza).</t>
  </si>
  <si>
    <t>GESTÃO DE HORAS e SLA — EI36 SERRALHERIA</t>
  </si>
  <si>
    <t>MÊS ANALISADO  ►</t>
  </si>
  <si>
    <t>escolha o mês na lista</t>
  </si>
  <si>
    <t>PAINEL DE VERIFICAÇÃO — mês selecionado</t>
  </si>
  <si>
    <t>O que conferir</t>
  </si>
  <si>
    <t>Qtde</t>
  </si>
  <si>
    <t>CONTRATO</t>
  </si>
  <si>
    <t>(−) ABATIMENTO</t>
  </si>
  <si>
    <t>(−) DESCONTO SLA</t>
  </si>
  <si>
    <t>VALOR FINAL A PAGAR</t>
  </si>
  <si>
    <t>Funcionário fora do Cadastro / sem vigência</t>
  </si>
  <si>
    <t>Lançamento duplicado (mesma pessoa/dia)</t>
  </si>
  <si>
    <t>"Horas Compensadas" sem dizer de quem é a falta</t>
  </si>
  <si>
    <t>DE ONDE VEM O ABATIMENTO  (horas lançadas − ferista − compensação − acordo = descontado)</t>
  </si>
  <si>
    <t>Compensação aguardando aprovação</t>
  </si>
  <si>
    <t>Situação</t>
  </si>
  <si>
    <t>Horas lançadas</t>
  </si>
  <si>
    <t>(−) Ferista</t>
  </si>
  <si>
    <t>(−) Compensado</t>
  </si>
  <si>
    <t>(−) Perdoado</t>
  </si>
  <si>
    <t>Descontado (h)</t>
  </si>
  <si>
    <t>Valor (R$)</t>
  </si>
  <si>
    <t>% do total</t>
  </si>
  <si>
    <t>Ferista não cobriu toda a falta</t>
  </si>
  <si>
    <t>Injustificadas (faltas + atrasos)</t>
  </si>
  <si>
    <t>Atraso sem ponto (descontando jornada cheia)</t>
  </si>
  <si>
    <t>Leve atraso</t>
  </si>
  <si>
    <t>Atraso &gt; 30 min a classificar</t>
  </si>
  <si>
    <t>Férias</t>
  </si>
  <si>
    <t>Leve atraso lançado como Horas Trabalhadas</t>
  </si>
  <si>
    <t>Falta de Contratação</t>
  </si>
  <si>
    <t>Desconto extra sem observação</t>
  </si>
  <si>
    <t>Falta de EPI</t>
  </si>
  <si>
    <t>Horas manuais maiores que a jornada</t>
  </si>
  <si>
    <t>Recesso</t>
  </si>
  <si>
    <t>HE com pendência (tratamento ou ponto)</t>
  </si>
  <si>
    <t>Treinamento</t>
  </si>
  <si>
    <t>Registros a completar na aba Compensações (todos)</t>
  </si>
  <si>
    <t>Remanejamento</t>
  </si>
  <si>
    <t>Ativo sem lançamento há mais de 5 dias</t>
  </si>
  <si>
    <t>Filtre a coluna AH de Lançamentos pelo texto do alerta para achar as linhas.</t>
  </si>
  <si>
    <t>Outros (manual em outros status)</t>
  </si>
  <si>
    <t>TOTAL ABATIDO</t>
  </si>
  <si>
    <t>SLA (informar)</t>
  </si>
  <si>
    <t>Confere com o Resumo_Mensal?</t>
  </si>
  <si>
    <t>Indicador</t>
  </si>
  <si>
    <t>Meta</t>
  </si>
  <si>
    <t xml:space="preserve">N° Atendimentos </t>
  </si>
  <si>
    <t>NÃO ABATEM O CONTRATO</t>
  </si>
  <si>
    <t>COMPENSAÇÕES DO MÊS</t>
  </si>
  <si>
    <t>Backlog</t>
  </si>
  <si>
    <t>Horas justificadas</t>
  </si>
  <si>
    <t>Compensado e aprovado (h)</t>
  </si>
  <si>
    <t>Encarregado</t>
  </si>
  <si>
    <t>Valor das justificadas (R$)</t>
  </si>
  <si>
    <t>Aguardando aprovação (h)</t>
  </si>
  <si>
    <t>Serralheiro 1</t>
  </si>
  <si>
    <t>"Horas Compensadas" sem vínculo (linhas)</t>
  </si>
  <si>
    <t>Serralheiro 2</t>
  </si>
  <si>
    <t>Registros p/ completar na aba Compensações</t>
  </si>
  <si>
    <t>FERISTA</t>
  </si>
  <si>
    <t>HORA EXTRA</t>
  </si>
  <si>
    <t>Horas trabalhadas do ferista</t>
  </si>
  <si>
    <t>HE total (h)</t>
  </si>
  <si>
    <t>Horas que cobriram faltas (não abatem)</t>
  </si>
  <si>
    <t>HE total (R$)</t>
  </si>
  <si>
    <t>Horas do ferista sem cobertura</t>
  </si>
  <si>
    <t>HE pagas por EI (R$)</t>
  </si>
  <si>
    <t>Cobertura automática ligada?</t>
  </si>
  <si>
    <t>HE pagas pela área (R$)</t>
  </si>
  <si>
    <t>OPERAÇÃO</t>
  </si>
  <si>
    <t>SALDO</t>
  </si>
  <si>
    <t>Horas trabalhadas (equipe + HE)</t>
  </si>
  <si>
    <t>Saldo do mês (R$)</t>
  </si>
  <si>
    <t>Horas SPOT</t>
  </si>
  <si>
    <t>Saldo acumulado no ano (R$)</t>
  </si>
  <si>
    <t>Lançamentos com desconto</t>
  </si>
  <si>
    <t>LANÇAMENTOS DIÁRIOS — uma linha por pessoa por dia</t>
  </si>
  <si>
    <t>AMARELO = você preenche (A–G no dia a dia; H–M só em casos especiais).  AZUL = automático, não digite por cima.  Coluna AG explica de onde veio o desconto; AH mostra o que precisa de atenção.</t>
  </si>
  <si>
    <t>AUXILIARES (não editar) — clique no [+] acima para ver</t>
  </si>
  <si>
    <t>Data</t>
  </si>
  <si>
    <t>Funcionário</t>
  </si>
  <si>
    <t>Status</t>
  </si>
  <si>
    <t>Ponto
(HH:MM#HH:MM = H:MM)</t>
  </si>
  <si>
    <t>Horas ausente
(manual, se não tiver ponto)</t>
  </si>
  <si>
    <t>Horas trabalhadas
(manual, fora da jornada)</t>
  </si>
  <si>
    <t>Observação</t>
  </si>
  <si>
    <t>Função
(só posto vago)</t>
  </si>
  <si>
    <t>Turno no dia
(se diferente)</t>
  </si>
  <si>
    <t>Desconto extra (h)</t>
  </si>
  <si>
    <t>Justificadas extra (h)</t>
  </si>
  <si>
    <t>Perdoadas por acordo (h)</t>
  </si>
  <si>
    <t>Mês</t>
  </si>
  <si>
    <t>RG</t>
  </si>
  <si>
    <t>Equipe</t>
  </si>
  <si>
    <t>Contrato</t>
  </si>
  <si>
    <t>Função</t>
  </si>
  <si>
    <t>Turno</t>
  </si>
  <si>
    <t>Valor HH (R$)</t>
  </si>
  <si>
    <t>Jornada (h)</t>
  </si>
  <si>
    <t>Horas trabalhadas</t>
  </si>
  <si>
    <t>Horas de ausência</t>
  </si>
  <si>
    <t>Conta no absenteísmo?</t>
  </si>
  <si>
    <t>Horas brutas a descontar</t>
  </si>
  <si>
    <t>(−) Coberto pelo ferista</t>
  </si>
  <si>
    <t>(−) Compensado (aprovado)</t>
  </si>
  <si>
    <t>(−) Perdoado por acordo</t>
  </si>
  <si>
    <t>Horas descontadas</t>
  </si>
  <si>
    <t>Valor descontado (R$)</t>
  </si>
  <si>
    <t>Valor justificadas (R$)</t>
  </si>
  <si>
    <t>Categoria</t>
  </si>
  <si>
    <t>De onde vem (rastreio)</t>
  </si>
  <si>
    <t>Alerta / conferir</t>
  </si>
  <si>
    <t>vig#</t>
  </si>
  <si>
    <t>Horas ponto</t>
  </si>
  <si>
    <t>Modo ausência</t>
  </si>
  <si>
    <t>Conta (tabela)</t>
  </si>
  <si>
    <t>Trabalho? (tabela)</t>
  </si>
  <si>
    <t>Déficit ponto</t>
  </si>
  <si>
    <t>Chave pessoa|dia</t>
  </si>
  <si>
    <t>Chave cobertura</t>
  </si>
  <si>
    <t>Ordem cobertura</t>
  </si>
  <si>
    <t>Capacidade ferista</t>
  </si>
  <si>
    <t>Cobertura alocada</t>
  </si>
  <si>
    <t>Compensação pendente</t>
  </si>
  <si>
    <t>Ausências S/ Justificativa</t>
  </si>
  <si>
    <t>SERRALHEIRO II</t>
  </si>
  <si>
    <t>SERRALHEIRO I</t>
  </si>
  <si>
    <t>Horas Compensadas</t>
  </si>
  <si>
    <t>Abatimento de horas conforme reunião</t>
  </si>
  <si>
    <t>Ausências Devido a Recesso</t>
  </si>
  <si>
    <t>ENCARREGADO</t>
  </si>
  <si>
    <t>Entrada Atrasada ou Saída Antecipada S/ Justificativa</t>
  </si>
  <si>
    <t>PONTO 05:00 = 05:00</t>
  </si>
  <si>
    <t>PONTO 04:00 = 04:00</t>
  </si>
  <si>
    <t>Ausências Devido Falta de Contratação</t>
  </si>
  <si>
    <t>PONTO 07:00 = 07:00</t>
  </si>
  <si>
    <t>PONTO 06:00 = 06:00</t>
  </si>
  <si>
    <t>PONTO 03:00 = 03:00</t>
  </si>
  <si>
    <t>PONTO 06:42 = 06:42</t>
  </si>
  <si>
    <t>Ausências Devido a Férias</t>
  </si>
  <si>
    <t>Marcelo Douglas Vieira Santana</t>
  </si>
  <si>
    <t>Murilo de Souza Modesto</t>
  </si>
  <si>
    <t>Rogério Marques da Silva</t>
  </si>
  <si>
    <t>Horas Trabalhadas</t>
  </si>
  <si>
    <t>04:33#13:03 = 08:30</t>
  </si>
  <si>
    <t>TURNO 2</t>
  </si>
  <si>
    <t>Alisson Paulo Costa Martins</t>
  </si>
  <si>
    <t>07:35#17:19 = 09:44</t>
  </si>
  <si>
    <t>Ezequiel Antonio Peres</t>
  </si>
  <si>
    <t>08:51#17:19 = 08:28</t>
  </si>
  <si>
    <t>Giovani Joao da Silva</t>
  </si>
  <si>
    <t>07:45#17:11 = 09:26</t>
  </si>
  <si>
    <t>Ivanildo Lopes Pires de Carvalho</t>
  </si>
  <si>
    <t>07:44#17:14 = 09:30</t>
  </si>
  <si>
    <t>Marcelo Antônio Silvestre de Moraes</t>
  </si>
  <si>
    <t>07:48#17:16 = 09:28</t>
  </si>
  <si>
    <t>13:20#21:55 = 08:35</t>
  </si>
  <si>
    <t>04:50#13:20 = 08:30</t>
  </si>
  <si>
    <t>Rafael Fracaroli da Rocha</t>
  </si>
  <si>
    <t>07:39#17:14 = 09:35</t>
  </si>
  <si>
    <t>Robson Alberto Alves Galvão</t>
  </si>
  <si>
    <t>07:48#11:26 = 03:38</t>
  </si>
  <si>
    <t>04:35#13:16 = 08:41</t>
  </si>
  <si>
    <t>Ronaldo Rosendo da Silva</t>
  </si>
  <si>
    <t>07:54#17:30 = 09:36</t>
  </si>
  <si>
    <t>Ronaldo Santos Dias</t>
  </si>
  <si>
    <t>07:44#17:20 = 09:36</t>
  </si>
  <si>
    <t>07:59#17:20 = 09:21</t>
  </si>
  <si>
    <t>07:35#17:17 = 09:42</t>
  </si>
  <si>
    <t>Ausências C/ Justificativa</t>
  </si>
  <si>
    <t>07:40#17:13 = 09:33</t>
  </si>
  <si>
    <t>07:49#17:10 = 09:21</t>
  </si>
  <si>
    <t>04:52#13:20 = 08:28</t>
  </si>
  <si>
    <t>07:33#17:14 = 09:41</t>
  </si>
  <si>
    <t>07:51#17:24 = 09:33</t>
  </si>
  <si>
    <t>04:54#13:16 = 08:22</t>
  </si>
  <si>
    <t>07:55#17:28 = 09:33</t>
  </si>
  <si>
    <t>07:46#17:20 = 09:34</t>
  </si>
  <si>
    <t>07:42#17:20 = 09:38</t>
  </si>
  <si>
    <t>07:45#17:15 = 09:30</t>
  </si>
  <si>
    <t>07:47#17:11 = 09:24</t>
  </si>
  <si>
    <t>07:51#17:16 = 09:25</t>
  </si>
  <si>
    <t>07:41#17:13 = 09:32</t>
  </si>
  <si>
    <t>07:50#17:21 = 09:31</t>
  </si>
  <si>
    <t>04:33#13:16 = 08:43</t>
  </si>
  <si>
    <t>10:37#17:21 = 06:44</t>
  </si>
  <si>
    <t>07:50#17:24 = 09:34</t>
  </si>
  <si>
    <t>07:44#17:34 = 09:50</t>
  </si>
  <si>
    <t>07:48#17:11 = 09:23</t>
  </si>
  <si>
    <t>09:57#17:20 = 07:23</t>
  </si>
  <si>
    <t>07:53#17:26 = 09:33</t>
  </si>
  <si>
    <t>07:47#17:20 = 09:33</t>
  </si>
  <si>
    <t>Roniel de Souza Rocha</t>
  </si>
  <si>
    <t>Integração TK- Inicio em 07.05.2026</t>
  </si>
  <si>
    <t>07:30#16:20 = 08:50</t>
  </si>
  <si>
    <t>07:46#16:10 = 08:24</t>
  </si>
  <si>
    <t>07:48#16:12 = 08:24</t>
  </si>
  <si>
    <t>04:40#13:18 = 08:38</t>
  </si>
  <si>
    <t>13:21#21:53 = 08:32</t>
  </si>
  <si>
    <t>07:48#16:23 = 08:35</t>
  </si>
  <si>
    <t>04:50#13:15 = 08:25</t>
  </si>
  <si>
    <t>07:53#16:30 = 08:37</t>
  </si>
  <si>
    <t>07:46#16:29 = 08:43</t>
  </si>
  <si>
    <t>13:20#21:52 = 08:32</t>
  </si>
  <si>
    <t>Compensação referente ao dia 02.05.2026</t>
  </si>
  <si>
    <t>Compensação referente ao dia 02.05.2026- Não veio</t>
  </si>
  <si>
    <t>08:24#17:27 = 09:03</t>
  </si>
  <si>
    <t>07:35#17:15 = 09:40</t>
  </si>
  <si>
    <t>07:51#17:09 = 09:18</t>
  </si>
  <si>
    <t>08:26#17:13 = 08:47</t>
  </si>
  <si>
    <t>07:47#17:15 = 09:28</t>
  </si>
  <si>
    <t>04:51#13:20 = 08:29</t>
  </si>
  <si>
    <t>07:45#17:13 = 09:28</t>
  </si>
  <si>
    <t>08:01#17:22 = 09:21</t>
  </si>
  <si>
    <t>07:49#17:21 = 09:32</t>
  </si>
  <si>
    <t>07:52#17:23 = 09:31</t>
  </si>
  <si>
    <t>07:39#17:18 = 09:39</t>
  </si>
  <si>
    <t>07:42#17:13 = 09:31</t>
  </si>
  <si>
    <t>13:28#21:57 = 08:29</t>
  </si>
  <si>
    <t>04:49#13:19 = 08:30</t>
  </si>
  <si>
    <t>07:48#17:23 = 09:35</t>
  </si>
  <si>
    <t>04:34#13:15 = 08:41</t>
  </si>
  <si>
    <t>07:54#17:26 = 09:32</t>
  </si>
  <si>
    <t>07:45#17:21 = 09:36</t>
  </si>
  <si>
    <t>07:55#17:23 = 09:28</t>
  </si>
  <si>
    <t>07:44#17:16 = 09:32</t>
  </si>
  <si>
    <t>07:38#17:14 = 09:36</t>
  </si>
  <si>
    <t>07:47#17:14 = 09:27</t>
  </si>
  <si>
    <t>13:27#21:54 = 08:27</t>
  </si>
  <si>
    <t>07:52#17:26 = 09:34</t>
  </si>
  <si>
    <t>04:43#13:15 = 08:32</t>
  </si>
  <si>
    <t>07:54#17:25 = 09:31</t>
  </si>
  <si>
    <t>07:45#17:20 = 09:35</t>
  </si>
  <si>
    <t>Ausências Devido Falta de EPI</t>
  </si>
  <si>
    <t>Falta de uniforme</t>
  </si>
  <si>
    <t>07:33#17:29 = 09:56</t>
  </si>
  <si>
    <t>07:44#17:11 = 09:27</t>
  </si>
  <si>
    <t>07:46#17:15 = 09:29</t>
  </si>
  <si>
    <t>13:20#21:50 = 08:30</t>
  </si>
  <si>
    <t>04:45#13:15 = 08:30</t>
  </si>
  <si>
    <t>10:03#17:14 = 07:11</t>
  </si>
  <si>
    <t>10:20#17:22 = 07:02</t>
  </si>
  <si>
    <t>07:53#17:23 = 09:30</t>
  </si>
  <si>
    <t>07:48#17:21 = 09:33</t>
  </si>
  <si>
    <t>07:45#16:24 = 08:39</t>
  </si>
  <si>
    <t>07:41#16:16 = 08:35</t>
  </si>
  <si>
    <t>07:46#16:08 = 08:22</t>
  </si>
  <si>
    <t>07:42#16:13 = 08:31</t>
  </si>
  <si>
    <t>07:45#16:13 = 08:28</t>
  </si>
  <si>
    <t>13:24#21:53 = 08:29</t>
  </si>
  <si>
    <t>04:51#13:21 = 08:30</t>
  </si>
  <si>
    <t>07:40#16:13 = 08:33</t>
  </si>
  <si>
    <t>07:52#16:22 = 08:30</t>
  </si>
  <si>
    <t>04:33#13:10 = 08:37</t>
  </si>
  <si>
    <t>07:55#16:27 = 08:32</t>
  </si>
  <si>
    <t>07:53#16:20 = 08:27</t>
  </si>
  <si>
    <t>13:15#21:52 = 08:37</t>
  </si>
  <si>
    <t>04:45#13:12 = 08:27</t>
  </si>
  <si>
    <t>04:42#13:12 = 08:30</t>
  </si>
  <si>
    <t>07:43#17:17 = 09:34</t>
  </si>
  <si>
    <t>07:45#17:10 = 09:25</t>
  </si>
  <si>
    <t>07:45#17:16 = 09:31</t>
  </si>
  <si>
    <t>07:44#17:15 = 09:31</t>
  </si>
  <si>
    <t>07:56#17:23 = 09:27</t>
  </si>
  <si>
    <t>04:47#13:17 = 08:30</t>
  </si>
  <si>
    <t>07:57#17:23 = 09:26</t>
  </si>
  <si>
    <t>07:50#17:15 = 09:25</t>
  </si>
  <si>
    <t>07:30#17:15 = 09:45</t>
  </si>
  <si>
    <t>07:48#17:10 = 09:22</t>
  </si>
  <si>
    <t>07:39#17:13 = 09:34</t>
  </si>
  <si>
    <t>07:45#17:19 = 09:34</t>
  </si>
  <si>
    <t>13:23#21:54 = 08:31</t>
  </si>
  <si>
    <t>07:48#17:14 = 09:26</t>
  </si>
  <si>
    <t>04:32#13:13 = 08:41</t>
  </si>
  <si>
    <t>07:55#17:25 = 09:30</t>
  </si>
  <si>
    <t>07:49#17:20 = 09:31</t>
  </si>
  <si>
    <t>Iniciou as atividades na serralheria em 19.05.2026</t>
  </si>
  <si>
    <t>07:41#17:15 = 09:34</t>
  </si>
  <si>
    <t>07:37#17:39 = 10:02</t>
  </si>
  <si>
    <t>07:40#17:10 = 09:30</t>
  </si>
  <si>
    <t>07:47#17:17 = 09:30</t>
  </si>
  <si>
    <t>07:43#17:13 = 09:30</t>
  </si>
  <si>
    <t>04:36#13:14 = 08:38</t>
  </si>
  <si>
    <t>07:53#17:27 = 09:34</t>
  </si>
  <si>
    <t>07:50#17:20 = 09:30</t>
  </si>
  <si>
    <t>07:41#17:20 = 09:39</t>
  </si>
  <si>
    <t>08:15#17:36 = 09:21</t>
  </si>
  <si>
    <t>07:47#17:09 = 09:22</t>
  </si>
  <si>
    <t>07:38#17:13 = 09:35</t>
  </si>
  <si>
    <t>07:51#17:13 = 09:22</t>
  </si>
  <si>
    <t>13:20#21:51 = 08:31</t>
  </si>
  <si>
    <t>07:50#17:23 = 09:33</t>
  </si>
  <si>
    <t>04:35#13:15 = 08:40</t>
  </si>
  <si>
    <t>07:54#17:28 = 09:34</t>
  </si>
  <si>
    <t>07:43#17:20 = 09:37</t>
  </si>
  <si>
    <t>07:40#16:26 = 08:46</t>
  </si>
  <si>
    <t>07:32#16:34 = 09:02</t>
  </si>
  <si>
    <t>07:50#16:08 = 08:18</t>
  </si>
  <si>
    <t>07:47#16:10 = 08:23</t>
  </si>
  <si>
    <t>07:52#16:15 = 08:23</t>
  </si>
  <si>
    <t>13:29#21:52 = 08:23</t>
  </si>
  <si>
    <t>Torceu o pé durante atividade-  07 dias Atestado</t>
  </si>
  <si>
    <t>04:30#13:14 = 08:44</t>
  </si>
  <si>
    <t>07:52#16:28 = 08:36</t>
  </si>
  <si>
    <t>07:50#16:20 = 08:30</t>
  </si>
  <si>
    <t>07:38#17:26 = 09:48</t>
  </si>
  <si>
    <t>10:13#17:09 = 06:56</t>
  </si>
  <si>
    <t>07:50#17:14 = 09:24</t>
  </si>
  <si>
    <t>13:30#22:00 = 08:30</t>
  </si>
  <si>
    <t>04:34#13:14 = 08:40</t>
  </si>
  <si>
    <t>08:51#17:26 = 08:35</t>
  </si>
  <si>
    <t>07:48#17:20 = 09:32</t>
  </si>
  <si>
    <t>07:43#17:21 = 09:38</t>
  </si>
  <si>
    <t>07:42#17:11 = 09:29</t>
  </si>
  <si>
    <t>07:39#17:16 = 09:37</t>
  </si>
  <si>
    <t>Entrada Atrasada ou Saída Antecipada C/ Justificativa</t>
  </si>
  <si>
    <t>07:47#11:54 = 04:07</t>
  </si>
  <si>
    <t>13:29#21:56 = 08:27</t>
  </si>
  <si>
    <t>04:45#13:14 = 08:29</t>
  </si>
  <si>
    <t>07:51#17:30 = 09:39</t>
  </si>
  <si>
    <t>08:29#17:23 = 08:54</t>
  </si>
  <si>
    <t>08:57#17:11 = 08:14</t>
  </si>
  <si>
    <t>07:49#17:12 = 09:23</t>
  </si>
  <si>
    <t>04:49#13:17 = 08:28</t>
  </si>
  <si>
    <t>07:45#17:22 = 09:37</t>
  </si>
  <si>
    <t>07:30#17:22 = 09:52</t>
  </si>
  <si>
    <t>07:43#17:09 = 09:26</t>
  </si>
  <si>
    <t>07:40#10:23 = 02:43</t>
  </si>
  <si>
    <t>07:47#17:16 = 09:29</t>
  </si>
  <si>
    <t>04:44#13:15 = 08:31</t>
  </si>
  <si>
    <t>04:38#13:16 = 08:38</t>
  </si>
  <si>
    <t>07:44#16:23 = 08:39</t>
  </si>
  <si>
    <t>07:56#16:36 = 08:40</t>
  </si>
  <si>
    <t>07:43#16:08 = 08:25</t>
  </si>
  <si>
    <t>07:44#16:09 = 08:25</t>
  </si>
  <si>
    <t>07:49#16:04 = 08:15</t>
  </si>
  <si>
    <t>Atestado médico</t>
  </si>
  <si>
    <t>04:46#13:15 = 08:29</t>
  </si>
  <si>
    <t>07:49#16:25 = 08:36</t>
  </si>
  <si>
    <t>07:57#16:22 = 08:25</t>
  </si>
  <si>
    <t>13:24#21:50 = 08:26</t>
  </si>
  <si>
    <t>04:35#13:00 = 08:25</t>
  </si>
  <si>
    <t>08:11#17:15 = 09:04</t>
  </si>
  <si>
    <t>07:44#17:09 = 09:25</t>
  </si>
  <si>
    <t>07:46#17:16 = 09:30</t>
  </si>
  <si>
    <t>07:44#17:17 = 09:33</t>
  </si>
  <si>
    <t>04:45#13:16 = 08:31</t>
  </si>
  <si>
    <t>07:34#17:23 = 09:49</t>
  </si>
  <si>
    <t>07:42#17:14 = 09:32</t>
  </si>
  <si>
    <t>07:42#14:21 = 06:39</t>
  </si>
  <si>
    <t>04:30#13:15 = 08:45</t>
  </si>
  <si>
    <t>07:54#17:20 = 09:26</t>
  </si>
  <si>
    <t>07:44#17:25 = 09:41</t>
  </si>
  <si>
    <t>07:43#17:07 = 09:24</t>
  </si>
  <si>
    <t>07:41#13:23 = 05:42</t>
  </si>
  <si>
    <t>07:47#17:23 = 09:36</t>
  </si>
  <si>
    <t>07:43#17:19 = 09:36</t>
  </si>
  <si>
    <t>04:31#13:15 = 08:44</t>
  </si>
  <si>
    <t>07:51#17:25 = 09:34</t>
  </si>
  <si>
    <t>07:48#17:22 = 09:34</t>
  </si>
  <si>
    <t>07:39#16:34 = 08:55</t>
  </si>
  <si>
    <t>07:36#16:08 = 08:32</t>
  </si>
  <si>
    <t>07:38#16:09 = 08:31</t>
  </si>
  <si>
    <t>07:36#16:17 = 08:41</t>
  </si>
  <si>
    <t>07:46#12:00 = 04:14</t>
  </si>
  <si>
    <t>07:52#16:29 = 08:37</t>
  </si>
  <si>
    <t>07:51#16:21 = 08:30</t>
  </si>
  <si>
    <t>12:31#17:17 = 04:46</t>
  </si>
  <si>
    <t>07:55#17:26 = 09:31</t>
  </si>
  <si>
    <t>07:47#17:10 = 09:23</t>
  </si>
  <si>
    <t>07:38#17:12 = 09:34</t>
  </si>
  <si>
    <t>13:21#21:52 = 08:31</t>
  </si>
  <si>
    <t>07:49#17:25 = 09:36</t>
  </si>
  <si>
    <t>04:30#13:17 = 08:47</t>
  </si>
  <si>
    <t>07:58#17:25 = 09:27</t>
  </si>
  <si>
    <t>07:53#17:10 = 09:17</t>
  </si>
  <si>
    <t>07:46#17:09 = 09:23</t>
  </si>
  <si>
    <t>07:39#17:12 = 09:33</t>
  </si>
  <si>
    <t>13:22#21:52 = 08:30</t>
  </si>
  <si>
    <t>05:03#13:15 = 08:12</t>
  </si>
  <si>
    <t>04:33#13:15 = 08:42</t>
  </si>
  <si>
    <t>07:39#17:27 = 09:48</t>
  </si>
  <si>
    <t>07:41#17:09 = 09:28</t>
  </si>
  <si>
    <t>11:43#17:21 = 05:38</t>
  </si>
  <si>
    <t>Declaração médica</t>
  </si>
  <si>
    <t>13:21#21:55 = 08:34</t>
  </si>
  <si>
    <t>04:50#13:16 = 08:26</t>
  </si>
  <si>
    <t>04:46#13:18 = 08:32</t>
  </si>
  <si>
    <t>07:52#17:30 = 09:38</t>
  </si>
  <si>
    <t>12:19#17:21 = 05:02</t>
  </si>
  <si>
    <t>Diego Ferreira Moura</t>
  </si>
  <si>
    <t>Inicio Integração TK- Adicional não solicitado</t>
  </si>
  <si>
    <t>07:48#17:09 = 09:21</t>
  </si>
  <si>
    <t>13:20#21:57 = 08:37</t>
  </si>
  <si>
    <t>Maxwell Torres da Silva</t>
  </si>
  <si>
    <t>Inicio Integração TK</t>
  </si>
  <si>
    <t>04:39#13:15 = 08:36</t>
  </si>
  <si>
    <t>07:50#17:27 = 09:37</t>
  </si>
  <si>
    <t>07:54#17:32 = 09:38</t>
  </si>
  <si>
    <t>07:46#16:32 = 08:46</t>
  </si>
  <si>
    <t>07:41#16:10 = 08:29</t>
  </si>
  <si>
    <t>07:38#16:17 = 08:39</t>
  </si>
  <si>
    <t>07:51#16:20 = 08:29</t>
  </si>
  <si>
    <t>13:28#21:55 = 08:27</t>
  </si>
  <si>
    <t>04:44#13:21 = 08:37</t>
  </si>
  <si>
    <t>07:49#16:22 = 08:33</t>
  </si>
  <si>
    <t>07:52#16:25 = 08:33</t>
  </si>
  <si>
    <t>07:58#14:21 = 06:23</t>
  </si>
  <si>
    <t>Turno fixo- Este dia deve ser trocado pelo dia 06.07.26</t>
  </si>
  <si>
    <t>04:33#12:51 = 08:18</t>
  </si>
  <si>
    <t>Turno fixo</t>
  </si>
  <si>
    <t>07:38#17:10 = 09:32</t>
  </si>
  <si>
    <t>07:43#17:16 = 09:33</t>
  </si>
  <si>
    <t>13:27#21:53 = 08:26</t>
  </si>
  <si>
    <t>04:51#13:24 = 08:33</t>
  </si>
  <si>
    <t>07:38#17:22 = 09:44</t>
  </si>
  <si>
    <t>04:29#13:16 = 08:47</t>
  </si>
  <si>
    <t>07:58#17:29 = 09:31</t>
  </si>
  <si>
    <t>07:55#17:20 = 09:25</t>
  </si>
  <si>
    <t>07:47#17:21 = 09:34</t>
  </si>
  <si>
    <t>07:43#17:26 = 09:43</t>
  </si>
  <si>
    <t>07:50#17:09 = 09:19</t>
  </si>
  <si>
    <t>13:27#21:50 = 08:23</t>
  </si>
  <si>
    <t>04:50#13:19 = 08:29</t>
  </si>
  <si>
    <t>07:48#17:24 = 09:36</t>
  </si>
  <si>
    <t>04:47#13:15 = 08:28</t>
  </si>
  <si>
    <t>07:58#17:27 = 09:29</t>
  </si>
  <si>
    <t>07:46#17:19 = 09:33</t>
  </si>
  <si>
    <t>Inicio das atividades- Adicional não solicitado</t>
  </si>
  <si>
    <t>07:48#17:05 = 09:17</t>
  </si>
  <si>
    <t>Inicio das atividades</t>
  </si>
  <si>
    <t>04:50#13:14 = 08:24</t>
  </si>
  <si>
    <t>Inicio do ferista</t>
  </si>
  <si>
    <t>07:54#17:27 = 09:33</t>
  </si>
  <si>
    <t>04:48#13:15 = 08:27</t>
  </si>
  <si>
    <t>Reposição de Férias</t>
  </si>
  <si>
    <t>07:41#17:18 = 09:37</t>
  </si>
  <si>
    <t>07:50#17:26 = 09:36</t>
  </si>
  <si>
    <t>Adicional não solicitado</t>
  </si>
  <si>
    <t>07:41#17:12 = 09:31</t>
  </si>
  <si>
    <t>13:20#21:58 = 08:38</t>
  </si>
  <si>
    <t>04:51#13:18 = 08:27</t>
  </si>
  <si>
    <t>Declaração médica- Não retornou ao trabalho</t>
  </si>
  <si>
    <t>07:39#17:21 = 09:42</t>
  </si>
  <si>
    <t>07:51#16:26 = 08:35</t>
  </si>
  <si>
    <t>Adicional não solicitado- Cobriu o Ferista</t>
  </si>
  <si>
    <t>07:42#16:09 = 08:27</t>
  </si>
  <si>
    <t>07:45#16:21 = 08:36</t>
  </si>
  <si>
    <t>07:51#14:14 = 06:23</t>
  </si>
  <si>
    <t>04:49#13:16 = 08:27</t>
  </si>
  <si>
    <t>07:54#16:22 = 08:28</t>
  </si>
  <si>
    <t>07:46#16:21 = 08:35</t>
  </si>
  <si>
    <t>07:52#17:17 = 09:25</t>
  </si>
  <si>
    <t>07:51#17:27 = 09:36</t>
  </si>
  <si>
    <t>07:49#17:16 = 09:27</t>
  </si>
  <si>
    <t>08:42#17:10 = 08:28</t>
  </si>
  <si>
    <t>07:40#17:19 = 09:39</t>
  </si>
  <si>
    <t>13:24#21:54 = 08:30</t>
  </si>
  <si>
    <t>07:51#17:22 = 09:31</t>
  </si>
  <si>
    <t>07:47#17:25 = 09:38</t>
  </si>
  <si>
    <t>07:58#17:26 = 09:28</t>
  </si>
  <si>
    <t>07:44#17:18 = 09:34</t>
  </si>
  <si>
    <t>07:50#17:11 = 09:21</t>
  </si>
  <si>
    <t>13:20#21:59 = 08:39</t>
  </si>
  <si>
    <t>07:53#17:20 = 09:27</t>
  </si>
  <si>
    <t>07:49#17:30 = 09:41</t>
  </si>
  <si>
    <t>07:56#17:29 = 09:33</t>
  </si>
  <si>
    <t>07:53#17:21 = 09:28</t>
  </si>
  <si>
    <t>07:42#16:17 = 08:35</t>
  </si>
  <si>
    <t>Saida antecipada devido jogo do Brasil</t>
  </si>
  <si>
    <t>07:49#16:26 = 08:37</t>
  </si>
  <si>
    <t>Adicional não solicitado Saida antecipada devido jogo do Brasil</t>
  </si>
  <si>
    <t>07:44#16:15 = 08:31</t>
  </si>
  <si>
    <t>07:44#16:10 = 08:26</t>
  </si>
  <si>
    <t>07:49#16:21 = 08:32</t>
  </si>
  <si>
    <t>13:11#21:54 = 08:43</t>
  </si>
  <si>
    <t>07:53#16:21 = 08:28</t>
  </si>
  <si>
    <t>PONTO 08:00 = 08:00</t>
  </si>
  <si>
    <t>07:55#16:29 = 08:34</t>
  </si>
  <si>
    <t>07:56#16:20 = 08:24</t>
  </si>
  <si>
    <t>Ferista Saida antecipada devido jogo do Brasil</t>
  </si>
  <si>
    <t>07:51#17:10 = 09:19</t>
  </si>
  <si>
    <t>07:40#17:16 = 09:36</t>
  </si>
  <si>
    <t>13:16#21:50 = 08:34</t>
  </si>
  <si>
    <t>04:45#12:11 = 07:26</t>
  </si>
  <si>
    <t>07:49#17:24 = 09:35</t>
  </si>
  <si>
    <t>04:29#13:15 = 08:46</t>
  </si>
  <si>
    <t>07:46#17:21 = 09:35</t>
  </si>
  <si>
    <t>07:41#16:23 = 08:42</t>
  </si>
  <si>
    <t>07:52#16:11 = 08:19</t>
  </si>
  <si>
    <t>07:50#16:10 = 08:20</t>
  </si>
  <si>
    <t>07:49#16:09 = 08:20</t>
  </si>
  <si>
    <t>07:49#16:10 = 08:21</t>
  </si>
  <si>
    <t>13:21#21:56 = 08:35</t>
  </si>
  <si>
    <t>07:52#16:20 = 08:28</t>
  </si>
  <si>
    <t>04:45#15:02 = 10:17</t>
  </si>
  <si>
    <t>07:39#16:24 = 08:45</t>
  </si>
  <si>
    <t>08:09#17:15 = 09:06</t>
  </si>
  <si>
    <t>Jogo Seleção Brasileira</t>
  </si>
  <si>
    <t>07:52#17:22 = 09:30</t>
  </si>
  <si>
    <t>07:42#17:09 = 09:27</t>
  </si>
  <si>
    <t>07:41#17:16 = 09:35</t>
  </si>
  <si>
    <t>13:28#21:51 = 08:23</t>
  </si>
  <si>
    <t>04:45#11:48 = 07:03</t>
  </si>
  <si>
    <t>07:46#13:03 = 05:17</t>
  </si>
  <si>
    <t>Jogo Seleção Brasileira- Não ficou na empresa</t>
  </si>
  <si>
    <t>04:30#11:53 = 07:23</t>
  </si>
  <si>
    <t>Ferista- Jogo Seleção Brsileira</t>
  </si>
  <si>
    <t>13:19#21:55 = 08:36</t>
  </si>
  <si>
    <t>Adicional não solicitado-cobriu  o ferista</t>
  </si>
  <si>
    <t>07:44#17:10 = 09:26</t>
  </si>
  <si>
    <t>07:51#17:21 = 09:30</t>
  </si>
  <si>
    <t>13:23#21:57 = 08:34</t>
  </si>
  <si>
    <t>04:51#13:16 = 08:25</t>
  </si>
  <si>
    <t>07:52#17:21 = 09:29</t>
  </si>
  <si>
    <t>04:27#13:16 = 08:49</t>
  </si>
  <si>
    <t>07:50#17:22 = 09:32</t>
  </si>
  <si>
    <t>Ferista- Declaração Médica</t>
  </si>
  <si>
    <t>Ferista não cobriu período todo</t>
  </si>
  <si>
    <t>Iniciou no turno da manhã</t>
  </si>
  <si>
    <t>PONTO 00:00 = 00:00</t>
  </si>
  <si>
    <t>Efeitvado na Equipe</t>
  </si>
  <si>
    <t>Murilo de Souza Modesto- Spot</t>
  </si>
  <si>
    <t>Atestado Dentista</t>
  </si>
  <si>
    <t>Declaração dentista</t>
  </si>
  <si>
    <t>Pediu demisssão em 21.07.2026</t>
  </si>
  <si>
    <t>Declaração médica.</t>
  </si>
  <si>
    <t>ADM</t>
  </si>
  <si>
    <t>[migração: sem desconto, como estava na planilha antiga]</t>
  </si>
  <si>
    <t>Se recusando a fazer as atividades</t>
  </si>
  <si>
    <t>Declaração médica [migração: sem desconto, como estava na planilha antiga]</t>
  </si>
  <si>
    <t>Felipe Cardoso</t>
  </si>
  <si>
    <t>José Welmison Vicente da Silva</t>
  </si>
  <si>
    <t>Atestado medico - Dentista</t>
  </si>
  <si>
    <t>Pediu demissão em 23.09.2026</t>
  </si>
  <si>
    <t xml:space="preserve">Atestado medico </t>
  </si>
  <si>
    <t>Desligado por justa causa- Atestado falso</t>
  </si>
  <si>
    <t>Dispensado pelo ambulatório TK</t>
  </si>
  <si>
    <t>COMPENSAÇÕES — quem compensou a falta de quem</t>
  </si>
  <si>
    <t>Cada linha: QUEM trabalhou, QUANDO, QUANTAS horas e QUAL falta isso cobre. Só abate o desconto quando "Aprovado?" = Sim. Vale para autocompensação, colega cobrindo colega e ferista (manual).</t>
  </si>
  <si>
    <t>Data em que trabalhou</t>
  </si>
  <si>
    <t>Quem trabalhou</t>
  </si>
  <si>
    <t>Horas</t>
  </si>
  <si>
    <t>Compensa a falta de</t>
  </si>
  <si>
    <t>Data da falta</t>
  </si>
  <si>
    <t>Aprovado?</t>
  </si>
  <si>
    <t>Aprovado por / observação</t>
  </si>
  <si>
    <t>Tipo</t>
  </si>
  <si>
    <t>Falta a compensar (h)</t>
  </si>
  <si>
    <t>Total aprovado p/ essa falta (h)</t>
  </si>
  <si>
    <t>Abatido de fato (h)</t>
  </si>
  <si>
    <t>chave quem (aux)</t>
  </si>
  <si>
    <t>chave falta (aux)</t>
  </si>
  <si>
    <t>Pendente</t>
  </si>
  <si>
    <t>Veio da planilha antiga: informe de quem é a falta (D) e a data (E).</t>
  </si>
  <si>
    <t>HORAS EXTRAS</t>
  </si>
  <si>
    <t>Amarelo = você preenche. O valor usa a função solicitada (se informada) ou a função da pessoa na data, com o Valor HH vigente.</t>
  </si>
  <si>
    <t>Função solicitada
(opcional)</t>
  </si>
  <si>
    <t>Horário solicitado</t>
  </si>
  <si>
    <t>É feriado?</t>
  </si>
  <si>
    <t>Horas totais trabalhadas</t>
  </si>
  <si>
    <t>Tratamento HE</t>
  </si>
  <si>
    <t>Solicitante</t>
  </si>
  <si>
    <t>Área solicitação</t>
  </si>
  <si>
    <t>Descrição</t>
  </si>
  <si>
    <t>Histórico dos pontos</t>
  </si>
  <si>
    <t>Recebeu o ponto?</t>
  </si>
  <si>
    <t>Requisição / pedido</t>
  </si>
  <si>
    <t>Função do colaborador</t>
  </si>
  <si>
    <t>Mesma função?</t>
  </si>
  <si>
    <t>Tipo do dia</t>
  </si>
  <si>
    <t>Desconto almoço</t>
  </si>
  <si>
    <t>Horas líquidas</t>
  </si>
  <si>
    <t>HE 50% (h)</t>
  </si>
  <si>
    <t>HE 100% (h)</t>
  </si>
  <si>
    <t>Valor HE (R$)</t>
  </si>
  <si>
    <t>Pagas por EI (R$)</t>
  </si>
  <si>
    <t>Pagas pela área (R$)</t>
  </si>
  <si>
    <t>Alerta</t>
  </si>
  <si>
    <t>vig# (aux)</t>
  </si>
  <si>
    <t>Não</t>
  </si>
  <si>
    <t>05:02#17:04 = 11:32</t>
  </si>
  <si>
    <t>Sim</t>
  </si>
  <si>
    <t>07:16#17:04 = 09:18</t>
  </si>
  <si>
    <t>07:00#17:04 = 09:34</t>
  </si>
  <si>
    <t>05:10#17:46 = 12:06</t>
  </si>
  <si>
    <t>07:44#17:46 = 09:32</t>
  </si>
  <si>
    <t>05:20#17:46 = 11:56</t>
  </si>
  <si>
    <t>05:16#17:45 = 11:59</t>
  </si>
  <si>
    <t>05:08#17:45 = 12:07</t>
  </si>
  <si>
    <t>04:57#13:31 = 08:04</t>
  </si>
  <si>
    <t>PAGAS PELA ÁREA</t>
  </si>
  <si>
    <t>05:13#17:46 = 12:03</t>
  </si>
  <si>
    <t>04:49#17:47 = 12:28</t>
  </si>
  <si>
    <t>04:58#16:05 = 10:37</t>
  </si>
  <si>
    <t>04:55#13:33 = 08:08</t>
  </si>
  <si>
    <t>RESUMO MENSAL — equipe do contrato (Tabelas › Equipe do contrato)</t>
  </si>
  <si>
    <t>Tudo aqui é automático, exceto a coluna amarela "Desconto SLA". Leia da esquerda para a direita: brutas − ferista − compensado − perdoado = descontadas.</t>
  </si>
  <si>
    <t>informar ↓</t>
  </si>
  <si>
    <t>Contrato (R$)</t>
  </si>
  <si>
    <t>(−) Coberto ferista (h)</t>
  </si>
  <si>
    <t>(−) Compensado aprovado (h)</t>
  </si>
  <si>
    <t>(−) Perdoado acordo (h)</t>
  </si>
  <si>
    <t>Abatimento (R$)</t>
  </si>
  <si>
    <t>Desconto SLA (R$)</t>
  </si>
  <si>
    <t>Valor final a pagar (R$)</t>
  </si>
  <si>
    <t>Horas justificadas (não abatem)</t>
  </si>
  <si>
    <t>Compensação pendente (h)</t>
  </si>
  <si>
    <t>Horas trabalhadas (sem ferista) + HE</t>
  </si>
  <si>
    <t>Saldo do mês (R$)
= abatimento + SLA − HE EI</t>
  </si>
  <si>
    <t>Saldo acumulado (R$)</t>
  </si>
  <si>
    <t>Ferista: horas trabalhadas</t>
  </si>
  <si>
    <t>Ferista: horas sem cobertura</t>
  </si>
  <si>
    <t>Qtd. lançamentos com desconto</t>
  </si>
  <si>
    <t>Descontado: Injustificada (h)</t>
  </si>
  <si>
    <t>Descontado: Leve atraso (h)</t>
  </si>
  <si>
    <t>Descontado: Férias (h)</t>
  </si>
  <si>
    <t>Descontado: Falta de Contratação (h)</t>
  </si>
  <si>
    <t>Descontado: Falta de EPI (h)</t>
  </si>
  <si>
    <t>Descontado: Recesso (h)</t>
  </si>
  <si>
    <t>Descontado: Treinamento (h)</t>
  </si>
  <si>
    <t>Descontado: Remanejamento (h)</t>
  </si>
  <si>
    <t>Descontado: Situação atípica (h)</t>
  </si>
  <si>
    <t>TOTAL</t>
  </si>
  <si>
    <t>HORAS POR COLABORADOR E POR FUNÇÃO</t>
  </si>
  <si>
    <t>Mês ►</t>
  </si>
  <si>
    <t>(segue o mês escolhido no Painel)</t>
  </si>
  <si>
    <t>Função atual</t>
  </si>
  <si>
    <t>Dias lançados</t>
  </si>
  <si>
    <t>Justificadas (h)</t>
  </si>
  <si>
    <t>Brutas a descontar (h)</t>
  </si>
  <si>
    <t>Leves atrasos descontados (h)</t>
  </si>
  <si>
    <t>Compensou p/ outros — aprovado (h)</t>
  </si>
  <si>
    <t>HE (h)</t>
  </si>
  <si>
    <t>HE (R$)</t>
  </si>
  <si>
    <t>POR FUNÇÃO (função do lançamento na data)</t>
  </si>
  <si>
    <t>Lançamentos</t>
  </si>
  <si>
    <t>CADASTRO DE COLABORADORES — uma linha por pessoa</t>
  </si>
  <si>
    <t>Amarelo = você preenche. Função, turno e tipo de contrato ficam na aba Vigencias (histórico por data). As colunas azuis mostram a situação ATUAL.</t>
  </si>
  <si>
    <t>Equipe atual</t>
  </si>
  <si>
    <t>Turno atual</t>
  </si>
  <si>
    <t>Contrato atual</t>
  </si>
  <si>
    <t>Valor HH atual (R$)</t>
  </si>
  <si>
    <t>Último lançamento</t>
  </si>
  <si>
    <t>Dias sem lançar</t>
  </si>
  <si>
    <t>Ativo</t>
  </si>
  <si>
    <t>Jose Cicero Basilio de Souza</t>
  </si>
  <si>
    <t>Desligado</t>
  </si>
  <si>
    <t>Ricardo Vicentin Gramacho</t>
  </si>
  <si>
    <t>Alex Batista dos Santos</t>
  </si>
  <si>
    <t>Lucas Tavares de Souza</t>
  </si>
  <si>
    <t>VIGÊNCIAS — histórico de equipe / função / turno / tipo de contrato</t>
  </si>
  <si>
    <t>Mudou algo de alguém? ADICIONE uma linha com a data em que a mudança passa a valer. Nunca edite linhas antigas: os meses passados continuam calculando com os dados da época.</t>
  </si>
  <si>
    <t>Início vigência</t>
  </si>
  <si>
    <t>Tipo de contrato</t>
  </si>
  <si>
    <t>chave (aux)</t>
  </si>
  <si>
    <t>Serralheria</t>
  </si>
  <si>
    <t>Normal / Fixo</t>
  </si>
  <si>
    <t>Situação inicial</t>
  </si>
  <si>
    <t>Sem lançamentos — dados do cadastro antigo.</t>
  </si>
  <si>
    <t>TURNO 3</t>
  </si>
  <si>
    <t>Planilha antiga tinha linha duplicada "ADM a partir de 03/08" (já era ADM desde 01/06).</t>
  </si>
  <si>
    <t>Mudança</t>
  </si>
  <si>
    <t>Planilha antiga tinha uma linha "TURNO 3 a partir de 11/06" que nunca era aplicada (ficava ADM). Mantido ADM — confira.</t>
  </si>
  <si>
    <t>SPOT</t>
  </si>
  <si>
    <t>TABELAS E PARÂMETROS — tudo que alimenta os cálculos fica aqui</t>
  </si>
  <si>
    <t>Amarelo = pode editar. Para reajuste de valor ou contrato, ADICIONE uma linha com a nova data de início (não apague a antiga).</t>
  </si>
  <si>
    <t>PARÂMETRO</t>
  </si>
  <si>
    <t>VALOR</t>
  </si>
  <si>
    <t>PARA QUE SERVE</t>
  </si>
  <si>
    <t>TURNO</t>
  </si>
  <si>
    <t>HORÁRIO</t>
  </si>
  <si>
    <t>Seg</t>
  </si>
  <si>
    <t>Ter</t>
  </si>
  <si>
    <t>Qua</t>
  </si>
  <si>
    <t>Qui</t>
  </si>
  <si>
    <t>Sex</t>
  </si>
  <si>
    <t>Sáb</t>
  </si>
  <si>
    <t>Dom</t>
  </si>
  <si>
    <t>STATUS</t>
  </si>
  <si>
    <t>CONTA NO ABSENTEÍSMO?</t>
  </si>
  <si>
    <t>HORAS DE AUSÊNCIA</t>
  </si>
  <si>
    <t>CONTA COMO TRABALHADO?</t>
  </si>
  <si>
    <t>CATEGORIA NO RELATÓRIO</t>
  </si>
  <si>
    <t>O QUE SIGNIFICA</t>
  </si>
  <si>
    <t>FUNÇÕES</t>
  </si>
  <si>
    <t>SITUAÇÃO ATÍPICA</t>
  </si>
  <si>
    <t>SIM/NÃO</t>
  </si>
  <si>
    <t>APROVAÇÃO</t>
  </si>
  <si>
    <t>TRATAMENTO HE</t>
  </si>
  <si>
    <t>TIPO DE CONTRATO</t>
  </si>
  <si>
    <t>SITUAÇÃO CADASTRO</t>
  </si>
  <si>
    <t>EQUIPES</t>
  </si>
  <si>
    <t>Ano de controle</t>
  </si>
  <si>
    <t>Ano dos 12 meses do Resumo_Mensal.</t>
  </si>
  <si>
    <t>TURNO 1</t>
  </si>
  <si>
    <t>22:00 ás 05:00</t>
  </si>
  <si>
    <t>Trabalhado</t>
  </si>
  <si>
    <t>Dia normal. Se o ponto mostrar atraso de 10–30 min (a partir do início das regras), desconta como Leve Atraso.</t>
  </si>
  <si>
    <t>Situação Atípica - Presente</t>
  </si>
  <si>
    <t>PAGAS POR EI</t>
  </si>
  <si>
    <t>Equipe do contrato</t>
  </si>
  <si>
    <t>Equipe usada no Painel e no Resumo.</t>
  </si>
  <si>
    <t>05:00 ás 13:30</t>
  </si>
  <si>
    <t>Pelo ponto</t>
  </si>
  <si>
    <t>Injustificada</t>
  </si>
  <si>
    <t>Atraso/saída sem justificativa. Desconta jornada − ponto (ou as horas manuais). Sem ponto e sem horas manuais = jornada cheia.</t>
  </si>
  <si>
    <t>Situação Atípica - Saída</t>
  </si>
  <si>
    <t>Equipe para posto vago</t>
  </si>
  <si>
    <t>Linhas sem funcionário (posto vago) entram nesta equipe.</t>
  </si>
  <si>
    <t>13:30 ás 22:00</t>
  </si>
  <si>
    <t>Justificada</t>
  </si>
  <si>
    <t>Atraso/saída justificado. Não desconta.</t>
  </si>
  <si>
    <t>Início das regras automáticas</t>
  </si>
  <si>
    <t>A partir desta data valem: alertas, leve atraso e cobertura automática do ferista.</t>
  </si>
  <si>
    <t>07:55 ás 17:25</t>
  </si>
  <si>
    <t>Dia inteiro</t>
  </si>
  <si>
    <t>Falta sem justificativa. Desconta a jornada (salvo ferista/compensação).</t>
  </si>
  <si>
    <t>Cobertura automática do ferista?</t>
  </si>
  <si>
    <t>Sim = o ferista abate sozinho a maior falta do dia na equipe. Não = só vale o que for lançado na aba Compensações.</t>
  </si>
  <si>
    <t>Falta justificada (atestado etc.). Não desconta.</t>
  </si>
  <si>
    <t>Leve atraso: acima de</t>
  </si>
  <si>
    <t>Atraso pelo ponto acima disso (e até o limite abaixo) desconta mesmo com Status "Horas Trabalhadas".</t>
  </si>
  <si>
    <t>Férias. Desconta se o ferista não cobrir.</t>
  </si>
  <si>
    <t>Leve atraso: até</t>
  </si>
  <si>
    <t>Acima disso o sistema pede para CLASSIFICAR o Status.</t>
  </si>
  <si>
    <t>Posto vago / vaga não preenchida.</t>
  </si>
  <si>
    <t>HE sábado: primeiras horas a 100%</t>
  </si>
  <si>
    <t>No sábado, as primeiras X horas de HE são 100% e o resto 50%.</t>
  </si>
  <si>
    <t>Não trabalhou por falta de EPI.</t>
  </si>
  <si>
    <t>HE fim de semana/feriado: desconto almoço</t>
  </si>
  <si>
    <t>Desconto automático de almoço na HE de sáb/dom/feriado...</t>
  </si>
  <si>
    <t>Jornada do dia = horas da coluna do dia da semana (0 = não há jornada).</t>
  </si>
  <si>
    <t>Recesso.</t>
  </si>
  <si>
    <t>...quando a HE passar de</t>
  </si>
  <si>
    <t>...somente se as horas totais passarem deste limite.</t>
  </si>
  <si>
    <t>Ausências Devido Treinamento</t>
  </si>
  <si>
    <t>Treinamento. Não desconta.</t>
  </si>
  <si>
    <t>Multiplicador HE 50%</t>
  </si>
  <si>
    <t>Valor HE 50% = Valor HH × este número.</t>
  </si>
  <si>
    <t>FUNÇÃO</t>
  </si>
  <si>
    <t>INÍCIO VIGÊNCIA</t>
  </si>
  <si>
    <t>VALOR HH (R$)</t>
  </si>
  <si>
    <t>HE 50% (R$)</t>
  </si>
  <si>
    <t>HE 100% (R$)</t>
  </si>
  <si>
    <t>Pessoa remanejada para outra atividade: conta como trabalhado, mas o posto fica descoberto e desconta (salvo ferista/compensação).</t>
  </si>
  <si>
    <t>Multiplicador HE 100%</t>
  </si>
  <si>
    <t>Valor HE 100% = Valor HH × este número.</t>
  </si>
  <si>
    <t>Compensação</t>
  </si>
  <si>
    <t>Dia trabalhado para compensar uma falta. Registre na aba Compensações DE QUEM é a falta.</t>
  </si>
  <si>
    <t>Mês fechado até (data)</t>
  </si>
  <si>
    <t>Linhas com data até aqui ficam CINZA em Lançamentos (evite editar). Deixe vazio se não usar.</t>
  </si>
  <si>
    <t>Reposição de férias.</t>
  </si>
  <si>
    <t>Último dia lançado (automático)</t>
  </si>
  <si>
    <t>Calculado. Usado para "dias sem lançar" e valores atuais no Cadastro.</t>
  </si>
  <si>
    <t>Reposição de Férias - HT</t>
  </si>
  <si>
    <t>Reposição de férias (HT).</t>
  </si>
  <si>
    <t>Banco de Horas</t>
  </si>
  <si>
    <t>Banco de horas.</t>
  </si>
  <si>
    <t>Horas Extras</t>
  </si>
  <si>
    <t>Uso informativo (HE vai na aba Lanc_HE).</t>
  </si>
  <si>
    <t>CONTRATO — INÍCIO DA VIGÊNCIA</t>
  </si>
  <si>
    <t>VALOR MENSAL (R$)</t>
  </si>
  <si>
    <t>OBSERVAÇÃO</t>
  </si>
  <si>
    <t>Situação Atipica</t>
  </si>
  <si>
    <t>Situação fora do padrão: informe as horas em "Desconto extra (h)".</t>
  </si>
  <si>
    <t>Valor da planilha antiga (jan–mai).</t>
  </si>
  <si>
    <t>Valor da planilha antiga a partir de jun (reajuste).</t>
  </si>
  <si>
    <t>HORAS DE AUSÊNCIA: "Dia inteiro" = jornada do dia · "Pelo ponto" = jornada − ponto · "Leve atraso" = só se o ponto mostrar 10–30 min · "Não" = zero. Horas manuais sempre têm prioridade.</t>
  </si>
  <si>
    <t>Mantenha em ordem crescente de data.</t>
  </si>
  <si>
    <t>Reajuste = nova linha com a mesma função e a data de início do novo valor. O sistema usa o valor vigente na data de cada lançamento.</t>
  </si>
  <si>
    <t>Pediu demissão</t>
  </si>
  <si>
    <t>Entrou na vaga do Roniel</t>
  </si>
  <si>
    <t>Desligado por abandono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</si>
</sst>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/yyyy"/>
    <numFmt numFmtId="165" formatCode="&quot;R$ &quot;#,##0.00"/>
    <numFmt numFmtId="166" formatCode="[h]:mm"/>
    <numFmt numFmtId="167" formatCode="h:mm"/>
  </numFmts>
  <fonts count="23" x14ac:knownFonts="1">
    <font>
      <sz val="10"/>
      <name val="Arial"/>
      <charset val="1"/>
    </font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10"/>
      <color rgb="FFFFFFFF"/>
      <name val="Arial"/>
      <charset val="1"/>
    </font>
    <font>
      <b/>
      <sz val="11"/>
      <color rgb="FF1F3864"/>
      <name val="Arial"/>
      <charset val="1"/>
    </font>
    <font>
      <b/>
      <sz val="10"/>
      <name val="Arial"/>
      <charset val="1"/>
    </font>
    <font>
      <b/>
      <sz val="11"/>
      <name val="Arial"/>
      <charset val="1"/>
    </font>
    <font>
      <b/>
      <sz val="12"/>
      <color rgb="FF0000FF"/>
      <name val="Arial"/>
      <charset val="1"/>
    </font>
    <font>
      <i/>
      <sz val="10"/>
      <color rgb="FF7F7F7F"/>
      <name val="Arial"/>
      <charset val="1"/>
    </font>
    <font>
      <b/>
      <sz val="10"/>
      <color rgb="FF000000"/>
      <name val="Arial"/>
      <charset val="1"/>
    </font>
    <font>
      <b/>
      <sz val="9"/>
      <color rgb="FF595959"/>
      <name val="Arial"/>
      <charset val="1"/>
    </font>
    <font>
      <b/>
      <sz val="15"/>
      <color rgb="FF000000"/>
      <name val="Arial"/>
      <charset val="1"/>
    </font>
    <font>
      <b/>
      <sz val="15"/>
      <color rgb="FFC00000"/>
      <name val="Arial"/>
      <charset val="1"/>
    </font>
    <font>
      <b/>
      <sz val="15"/>
      <color rgb="FF375623"/>
      <name val="Arial"/>
      <charset val="1"/>
    </font>
    <font>
      <i/>
      <sz val="8"/>
      <color rgb="FF7F7F7F"/>
      <name val="Arial"/>
      <charset val="1"/>
    </font>
    <font>
      <sz val="10"/>
      <color rgb="FF0000FF"/>
      <name val="Arial"/>
      <charset val="1"/>
    </font>
    <font>
      <b/>
      <sz val="14"/>
      <color rgb="FFFFFFFF"/>
      <name val="Arial"/>
      <charset val="1"/>
    </font>
    <font>
      <i/>
      <sz val="10"/>
      <color rgb="FF595959"/>
      <name val="Arial"/>
      <charset val="1"/>
    </font>
    <font>
      <b/>
      <i/>
      <sz val="10"/>
      <color rgb="FF7F7F7F"/>
      <name val="Arial"/>
      <charset val="1"/>
    </font>
    <font>
      <sz val="8"/>
      <color rgb="FF7F7F7F"/>
      <name val="Arial"/>
      <charset val="1"/>
    </font>
    <font>
      <b/>
      <sz val="12"/>
      <name val="Arial"/>
      <charset val="1"/>
    </font>
    <font>
      <sz val="10"/>
      <color rgb="FF000000"/>
      <name val="Arial"/>
      <charset val="1"/>
    </font>
    <font>
      <sz val="10"/>
      <color rgb="FF595959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2F5597"/>
      </patternFill>
    </fill>
    <fill>
      <patternFill patternType="solid">
        <fgColor rgb="FF2F5597"/>
        <bgColor rgb="FF1F3864"/>
      </patternFill>
    </fill>
    <fill>
      <patternFill patternType="solid">
        <fgColor rgb="FFDDEBF7"/>
        <bgColor rgb="FFD9E1F2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DDEBF7"/>
      </patternFill>
    </fill>
    <fill>
      <patternFill patternType="solid">
        <fgColor rgb="FFF2F2F2"/>
        <bgColor rgb="FFEDEDED"/>
      </patternFill>
    </fill>
    <fill>
      <patternFill patternType="solid">
        <fgColor rgb="FFEDEDED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2" borderId="0" xfId="0" applyFont="1" applyFill="1"/>
    <xf numFmtId="0" fontId="2" fillId="2" borderId="0" xfId="0" applyFont="1" applyFill="1"/>
    <xf numFmtId="0" fontId="3" fillId="3" borderId="0" xfId="0" applyFont="1" applyFill="1"/>
    <xf numFmtId="0" fontId="1" fillId="3" borderId="0" xfId="0" applyFont="1" applyFill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right"/>
    </xf>
    <xf numFmtId="164" fontId="7" fillId="5" borderId="1" xfId="0" applyNumberFormat="1" applyFont="1" applyFill="1" applyBorder="1"/>
    <xf numFmtId="0" fontId="8" fillId="0" borderId="0" xfId="0" applyFont="1"/>
    <xf numFmtId="0" fontId="9" fillId="6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166" fontId="0" fillId="0" borderId="1" xfId="0" applyNumberFormat="1" applyBorder="1"/>
    <xf numFmtId="165" fontId="0" fillId="0" borderId="1" xfId="0" applyNumberFormat="1" applyBorder="1"/>
    <xf numFmtId="9" fontId="0" fillId="0" borderId="1" xfId="0" applyNumberFormat="1" applyBorder="1"/>
    <xf numFmtId="0" fontId="14" fillId="0" borderId="0" xfId="0" applyFont="1"/>
    <xf numFmtId="0" fontId="5" fillId="4" borderId="1" xfId="0" applyFont="1" applyFill="1" applyBorder="1"/>
    <xf numFmtId="166" fontId="5" fillId="4" borderId="1" xfId="0" applyNumberFormat="1" applyFont="1" applyFill="1" applyBorder="1"/>
    <xf numFmtId="165" fontId="5" fillId="4" borderId="1" xfId="0" applyNumberFormat="1" applyFont="1" applyFill="1" applyBorder="1"/>
    <xf numFmtId="9" fontId="5" fillId="4" borderId="1" xfId="0" applyNumberFormat="1" applyFont="1" applyFill="1" applyBorder="1"/>
    <xf numFmtId="0" fontId="9" fillId="5" borderId="1" xfId="0" applyFont="1" applyFill="1" applyBorder="1" applyAlignment="1">
      <alignment horizontal="center" vertical="center" wrapText="1"/>
    </xf>
    <xf numFmtId="17" fontId="9" fillId="5" borderId="1" xfId="0" applyNumberFormat="1" applyFont="1" applyFill="1" applyBorder="1" applyAlignment="1">
      <alignment horizontal="center" vertical="center" wrapText="1"/>
    </xf>
    <xf numFmtId="0" fontId="15" fillId="5" borderId="1" xfId="0" applyFont="1" applyFill="1" applyBorder="1"/>
    <xf numFmtId="166" fontId="5" fillId="0" borderId="0" xfId="0" applyNumberFormat="1" applyFont="1"/>
    <xf numFmtId="165" fontId="5" fillId="0" borderId="0" xfId="0" applyNumberFormat="1" applyFont="1"/>
    <xf numFmtId="0" fontId="5" fillId="0" borderId="0" xfId="0" applyFont="1"/>
    <xf numFmtId="1" fontId="5" fillId="0" borderId="0" xfId="0" applyNumberFormat="1" applyFont="1"/>
    <xf numFmtId="0" fontId="0" fillId="3" borderId="0" xfId="0" applyFill="1"/>
    <xf numFmtId="0" fontId="5" fillId="3" borderId="0" xfId="0" applyFont="1" applyFill="1"/>
    <xf numFmtId="49" fontId="5" fillId="0" borderId="0" xfId="0" applyNumberFormat="1" applyFont="1"/>
    <xf numFmtId="0" fontId="16" fillId="2" borderId="0" xfId="0" applyFont="1" applyFill="1"/>
    <xf numFmtId="0" fontId="17" fillId="0" borderId="0" xfId="0" applyFont="1"/>
    <xf numFmtId="0" fontId="18" fillId="8" borderId="1" xfId="0" applyFont="1" applyFill="1" applyBorder="1" applyAlignment="1">
      <alignment horizontal="center" vertical="center" wrapText="1"/>
    </xf>
    <xf numFmtId="14" fontId="15" fillId="0" borderId="0" xfId="0" applyNumberFormat="1" applyFont="1"/>
    <xf numFmtId="0" fontId="15" fillId="0" borderId="0" xfId="0" applyFont="1"/>
    <xf numFmtId="166" fontId="15" fillId="0" borderId="0" xfId="0" applyNumberFormat="1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9" fillId="0" borderId="0" xfId="0" applyFont="1"/>
    <xf numFmtId="166" fontId="19" fillId="0" borderId="0" xfId="0" applyNumberFormat="1" applyFont="1"/>
    <xf numFmtId="164" fontId="0" fillId="0" borderId="1" xfId="0" applyNumberFormat="1" applyBorder="1"/>
    <xf numFmtId="165" fontId="15" fillId="5" borderId="1" xfId="0" applyNumberFormat="1" applyFont="1" applyFill="1" applyBorder="1"/>
    <xf numFmtId="1" fontId="0" fillId="0" borderId="1" xfId="0" applyNumberFormat="1" applyBorder="1"/>
    <xf numFmtId="1" fontId="5" fillId="4" borderId="1" xfId="0" applyNumberFormat="1" applyFont="1" applyFill="1" applyBorder="1"/>
    <xf numFmtId="0" fontId="5" fillId="0" borderId="0" xfId="0" applyFont="1" applyAlignment="1">
      <alignment horizontal="right"/>
    </xf>
    <xf numFmtId="164" fontId="20" fillId="6" borderId="0" xfId="0" applyNumberFormat="1" applyFont="1" applyFill="1"/>
    <xf numFmtId="1" fontId="5" fillId="4" borderId="0" xfId="0" applyNumberFormat="1" applyFont="1" applyFill="1"/>
    <xf numFmtId="166" fontId="5" fillId="4" borderId="0" xfId="0" applyNumberFormat="1" applyFont="1" applyFill="1"/>
    <xf numFmtId="165" fontId="5" fillId="4" borderId="0" xfId="0" applyNumberFormat="1" applyFont="1" applyFill="1"/>
    <xf numFmtId="49" fontId="0" fillId="0" borderId="1" xfId="0" applyNumberFormat="1" applyBorder="1"/>
    <xf numFmtId="0" fontId="6" fillId="0" borderId="0" xfId="0" applyFont="1"/>
    <xf numFmtId="0" fontId="21" fillId="0" borderId="0" xfId="0" applyFont="1"/>
    <xf numFmtId="165" fontId="21" fillId="0" borderId="0" xfId="0" applyNumberFormat="1" applyFont="1"/>
    <xf numFmtId="14" fontId="21" fillId="0" borderId="0" xfId="0" applyNumberFormat="1" applyFont="1"/>
    <xf numFmtId="14" fontId="15" fillId="5" borderId="1" xfId="0" applyNumberFormat="1" applyFont="1" applyFill="1" applyBorder="1"/>
    <xf numFmtId="0" fontId="9" fillId="4" borderId="1" xfId="0" applyFont="1" applyFill="1" applyBorder="1" applyAlignment="1">
      <alignment horizontal="center" vertical="center" wrapText="1"/>
    </xf>
    <xf numFmtId="1" fontId="15" fillId="5" borderId="1" xfId="0" applyNumberFormat="1" applyFont="1" applyFill="1" applyBorder="1"/>
    <xf numFmtId="0" fontId="22" fillId="0" borderId="0" xfId="0" applyFont="1" applyAlignment="1">
      <alignment horizontal="left" vertical="top" wrapText="1"/>
    </xf>
    <xf numFmtId="167" fontId="15" fillId="5" borderId="1" xfId="0" applyNumberFormat="1" applyFont="1" applyFill="1" applyBorder="1"/>
    <xf numFmtId="0" fontId="15" fillId="5" borderId="1" xfId="0" applyFont="1" applyFill="1" applyBorder="1" applyAlignment="1">
      <alignment horizontal="left" vertical="top" wrapText="1"/>
    </xf>
    <xf numFmtId="0" fontId="15" fillId="5" borderId="1" xfId="0" applyFont="1" applyFill="1" applyBorder="1" applyAlignment="1">
      <alignment horizontal="center" vertical="top"/>
    </xf>
    <xf numFmtId="0" fontId="22" fillId="0" borderId="1" xfId="0" applyFont="1" applyBorder="1" applyAlignment="1">
      <alignment horizontal="left" vertical="top" wrapText="1"/>
    </xf>
    <xf numFmtId="49" fontId="15" fillId="5" borderId="1" xfId="0" applyNumberFormat="1" applyFont="1" applyFill="1" applyBorder="1"/>
    <xf numFmtId="2" fontId="15" fillId="5" borderId="1" xfId="0" applyNumberFormat="1" applyFont="1" applyFill="1" applyBorder="1"/>
    <xf numFmtId="165" fontId="1" fillId="0" borderId="0" xfId="0" applyNumberFormat="1" applyFont="1"/>
    <xf numFmtId="14" fontId="21" fillId="6" borderId="1" xfId="0" applyNumberFormat="1" applyFont="1" applyFill="1" applyBorder="1"/>
    <xf numFmtId="0" fontId="4" fillId="4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top" wrapText="1"/>
    </xf>
    <xf numFmtId="0" fontId="0" fillId="0" borderId="0" xfId="0"/>
    <xf numFmtId="0" fontId="10" fillId="7" borderId="1" xfId="0" applyFont="1" applyFill="1" applyBorder="1" applyAlignment="1">
      <alignment horizontal="center"/>
    </xf>
    <xf numFmtId="165" fontId="11" fillId="7" borderId="1" xfId="0" applyNumberFormat="1" applyFont="1" applyFill="1" applyBorder="1" applyAlignment="1">
      <alignment horizontal="center" vertical="center"/>
    </xf>
    <xf numFmtId="165" fontId="12" fillId="7" borderId="1" xfId="0" applyNumberFormat="1" applyFont="1" applyFill="1" applyBorder="1" applyAlignment="1">
      <alignment horizontal="center" vertical="center"/>
    </xf>
    <xf numFmtId="165" fontId="13" fillId="7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2">
    <dxf>
      <fill>
        <patternFill>
          <bgColor rgb="FFD0CECE"/>
        </patternFill>
      </fill>
    </dxf>
    <dxf>
      <font>
        <b/>
        <color rgb="FFC00000"/>
      </font>
    </dxf>
    <dxf>
      <fill>
        <patternFill>
          <bgColor rgb="FFFFE699"/>
        </patternFill>
      </fill>
    </dxf>
    <dxf>
      <fill>
        <patternFill>
          <bgColor rgb="FFFFE699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FFE699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color rgb="FF375623"/>
      </font>
      <fill>
        <patternFill>
          <bgColor rgb="FFE2EFDA"/>
        </patternFill>
      </fill>
    </dxf>
    <dxf>
      <fill>
        <patternFill>
          <bgColor rgb="FFE2EFDA"/>
        </patternFill>
      </fill>
    </dxf>
    <dxf>
      <font>
        <b/>
      </font>
      <fill>
        <patternFill>
          <bgColor rgb="FFFFE699"/>
        </patternFill>
      </fill>
    </dxf>
    <dxf>
      <font>
        <color rgb="FFBFBFBF"/>
      </font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7F7F7F"/>
      <rgbColor rgb="FF9999FF"/>
      <rgbColor rgb="FF993366"/>
      <rgbColor rgb="FFFFF2CC"/>
      <rgbColor rgb="FFDDEBF7"/>
      <rgbColor rgb="FF660066"/>
      <rgbColor rgb="FFFF8080"/>
      <rgbColor rgb="FF0066CC"/>
      <rgbColor rgb="FFD0CE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E699"/>
      <rgbColor rgb="FFD9E1F2"/>
      <rgbColor rgb="FFEDEDED"/>
      <rgbColor rgb="FFCC99FF"/>
      <rgbColor rgb="FFFCE4D6"/>
      <rgbColor rgb="FF3366FF"/>
      <rgbColor rgb="FF33CCCC"/>
      <rgbColor rgb="FF99CC00"/>
      <rgbColor rgb="FFFFCC00"/>
      <rgbColor rgb="FFBF8F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597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F7F7F"/>
  </sheetPr>
  <dimension ref="A1:C59"/>
  <sheetViews>
    <sheetView showGridLines="0" topLeftCell="A22" zoomScaleNormal="100" workbookViewId="0">
      <selection activeCell="C11" sqref="C11"/>
    </sheetView>
  </sheetViews>
  <sheetFormatPr defaultColWidth="8.7109375" defaultRowHeight="12.75" x14ac:dyDescent="0.2"/>
  <cols>
    <col min="1" max="1" width="3" customWidth="1"/>
    <col min="2" max="2" width="30" customWidth="1"/>
    <col min="3" max="3" width="100" customWidth="1"/>
  </cols>
  <sheetData>
    <row r="1" spans="1:3" ht="27.75" customHeight="1" x14ac:dyDescent="0.3">
      <c r="A1" s="2"/>
      <c r="B1" s="3" t="s">
        <v>0</v>
      </c>
      <c r="C1" s="2"/>
    </row>
    <row r="4" spans="1:3" ht="15" x14ac:dyDescent="0.25">
      <c r="B4" s="4" t="s">
        <v>1</v>
      </c>
      <c r="C4" s="5"/>
    </row>
    <row r="5" spans="1:3" ht="24" customHeight="1" x14ac:dyDescent="0.2">
      <c r="B5" s="69" t="s">
        <v>2</v>
      </c>
      <c r="C5" s="69"/>
    </row>
    <row r="6" spans="1:3" ht="30" customHeight="1" x14ac:dyDescent="0.2">
      <c r="B6" s="70" t="s">
        <v>3</v>
      </c>
      <c r="C6" s="70"/>
    </row>
    <row r="8" spans="1:3" ht="15" x14ac:dyDescent="0.25">
      <c r="B8" s="4" t="s">
        <v>4</v>
      </c>
      <c r="C8" s="5"/>
    </row>
    <row r="9" spans="1:3" ht="15" x14ac:dyDescent="0.2">
      <c r="B9" s="6" t="s">
        <v>5</v>
      </c>
      <c r="C9" s="1" t="s">
        <v>6</v>
      </c>
    </row>
    <row r="10" spans="1:3" ht="30" x14ac:dyDescent="0.2">
      <c r="B10" s="6" t="s">
        <v>7</v>
      </c>
      <c r="C10" s="1" t="s">
        <v>8</v>
      </c>
    </row>
    <row r="11" spans="1:3" ht="15" x14ac:dyDescent="0.2">
      <c r="B11" s="6" t="s">
        <v>9</v>
      </c>
      <c r="C11" s="1" t="s">
        <v>10</v>
      </c>
    </row>
    <row r="12" spans="1:3" ht="15" x14ac:dyDescent="0.2">
      <c r="B12" s="6" t="s">
        <v>11</v>
      </c>
      <c r="C12" s="1" t="s">
        <v>12</v>
      </c>
    </row>
    <row r="13" spans="1:3" ht="15" x14ac:dyDescent="0.2">
      <c r="B13" s="6" t="s">
        <v>13</v>
      </c>
      <c r="C13" s="1" t="s">
        <v>14</v>
      </c>
    </row>
    <row r="15" spans="1:3" ht="15" x14ac:dyDescent="0.25">
      <c r="B15" s="4" t="s">
        <v>15</v>
      </c>
      <c r="C15" s="5"/>
    </row>
    <row r="16" spans="1:3" ht="27.75" customHeight="1" x14ac:dyDescent="0.2">
      <c r="B16" s="6" t="s">
        <v>16</v>
      </c>
      <c r="C16" s="1" t="s">
        <v>17</v>
      </c>
    </row>
    <row r="17" spans="2:3" ht="15" x14ac:dyDescent="0.2">
      <c r="B17" s="6" t="s">
        <v>18</v>
      </c>
      <c r="C17" s="1" t="s">
        <v>19</v>
      </c>
    </row>
    <row r="18" spans="2:3" ht="15" x14ac:dyDescent="0.2">
      <c r="B18" s="6" t="s">
        <v>20</v>
      </c>
      <c r="C18" s="1" t="s">
        <v>21</v>
      </c>
    </row>
    <row r="19" spans="2:3" ht="15" x14ac:dyDescent="0.2">
      <c r="B19" s="6" t="s">
        <v>22</v>
      </c>
      <c r="C19" s="1" t="s">
        <v>23</v>
      </c>
    </row>
    <row r="20" spans="2:3" ht="15" x14ac:dyDescent="0.2">
      <c r="B20" s="6" t="s">
        <v>24</v>
      </c>
      <c r="C20" s="1" t="s">
        <v>25</v>
      </c>
    </row>
    <row r="21" spans="2:3" ht="15" x14ac:dyDescent="0.2">
      <c r="B21" s="6" t="s">
        <v>26</v>
      </c>
      <c r="C21" s="1" t="s">
        <v>27</v>
      </c>
    </row>
    <row r="22" spans="2:3" ht="15" x14ac:dyDescent="0.2">
      <c r="B22" s="6" t="s">
        <v>28</v>
      </c>
      <c r="C22" s="1" t="s">
        <v>29</v>
      </c>
    </row>
    <row r="23" spans="2:3" ht="15" x14ac:dyDescent="0.2">
      <c r="B23" s="6" t="s">
        <v>30</v>
      </c>
      <c r="C23" s="1" t="s">
        <v>31</v>
      </c>
    </row>
    <row r="24" spans="2:3" ht="15" x14ac:dyDescent="0.2">
      <c r="B24" s="6" t="s">
        <v>32</v>
      </c>
      <c r="C24" s="1" t="s">
        <v>33</v>
      </c>
    </row>
    <row r="26" spans="2:3" ht="15" x14ac:dyDescent="0.25">
      <c r="B26" s="4" t="s">
        <v>34</v>
      </c>
      <c r="C26" s="5"/>
    </row>
    <row r="27" spans="2:3" ht="15" x14ac:dyDescent="0.2">
      <c r="B27" s="6" t="s">
        <v>35</v>
      </c>
      <c r="C27" s="1" t="s">
        <v>36</v>
      </c>
    </row>
    <row r="28" spans="2:3" ht="27.75" customHeight="1" x14ac:dyDescent="0.2">
      <c r="B28" s="6" t="s">
        <v>37</v>
      </c>
      <c r="C28" s="1" t="s">
        <v>38</v>
      </c>
    </row>
    <row r="29" spans="2:3" ht="15" x14ac:dyDescent="0.2">
      <c r="B29" s="6" t="s">
        <v>39</v>
      </c>
      <c r="C29" s="1" t="s">
        <v>40</v>
      </c>
    </row>
    <row r="30" spans="2:3" ht="15" x14ac:dyDescent="0.2">
      <c r="B30" s="6" t="s">
        <v>41</v>
      </c>
      <c r="C30" s="1" t="s">
        <v>42</v>
      </c>
    </row>
    <row r="32" spans="2:3" ht="15" x14ac:dyDescent="0.25">
      <c r="B32" s="4" t="s">
        <v>43</v>
      </c>
      <c r="C32" s="5"/>
    </row>
    <row r="33" spans="2:3" ht="30" customHeight="1" x14ac:dyDescent="0.2">
      <c r="B33" s="70" t="s">
        <v>44</v>
      </c>
      <c r="C33" s="70"/>
    </row>
    <row r="34" spans="2:3" ht="15" x14ac:dyDescent="0.2">
      <c r="B34" s="6" t="s">
        <v>45</v>
      </c>
      <c r="C34" s="1" t="s">
        <v>46</v>
      </c>
    </row>
    <row r="35" spans="2:3" ht="27.75" customHeight="1" x14ac:dyDescent="0.2">
      <c r="B35" s="6" t="s">
        <v>47</v>
      </c>
      <c r="C35" s="1" t="s">
        <v>48</v>
      </c>
    </row>
    <row r="36" spans="2:3" ht="27.75" customHeight="1" x14ac:dyDescent="0.2">
      <c r="B36" s="6" t="s">
        <v>49</v>
      </c>
      <c r="C36" s="1" t="s">
        <v>50</v>
      </c>
    </row>
    <row r="37" spans="2:3" ht="27.75" customHeight="1" x14ac:dyDescent="0.2">
      <c r="B37" s="6" t="s">
        <v>51</v>
      </c>
      <c r="C37" s="1" t="s">
        <v>52</v>
      </c>
    </row>
    <row r="38" spans="2:3" ht="27.75" customHeight="1" x14ac:dyDescent="0.2">
      <c r="B38" s="6" t="s">
        <v>53</v>
      </c>
      <c r="C38" s="1" t="s">
        <v>54</v>
      </c>
    </row>
    <row r="39" spans="2:3" ht="27.75" customHeight="1" x14ac:dyDescent="0.2">
      <c r="B39" s="6" t="s">
        <v>55</v>
      </c>
      <c r="C39" s="1" t="s">
        <v>56</v>
      </c>
    </row>
    <row r="41" spans="2:3" ht="15" x14ac:dyDescent="0.25">
      <c r="B41" s="4" t="s">
        <v>57</v>
      </c>
      <c r="C41" s="5"/>
    </row>
    <row r="42" spans="2:3" ht="15" x14ac:dyDescent="0.2">
      <c r="B42" s="6" t="s">
        <v>58</v>
      </c>
      <c r="C42" s="1" t="s">
        <v>59</v>
      </c>
    </row>
    <row r="43" spans="2:3" ht="15" x14ac:dyDescent="0.2">
      <c r="B43" s="6" t="s">
        <v>60</v>
      </c>
      <c r="C43" s="1" t="s">
        <v>61</v>
      </c>
    </row>
    <row r="44" spans="2:3" ht="15" x14ac:dyDescent="0.2">
      <c r="B44" s="6" t="s">
        <v>62</v>
      </c>
      <c r="C44" s="1" t="s">
        <v>63</v>
      </c>
    </row>
    <row r="45" spans="2:3" ht="15" x14ac:dyDescent="0.2">
      <c r="B45" s="6" t="s">
        <v>64</v>
      </c>
      <c r="C45" s="1" t="s">
        <v>65</v>
      </c>
    </row>
    <row r="47" spans="2:3" ht="15" x14ac:dyDescent="0.25">
      <c r="B47" s="4" t="s">
        <v>66</v>
      </c>
      <c r="C47" s="5"/>
    </row>
    <row r="48" spans="2:3" ht="27.75" customHeight="1" x14ac:dyDescent="0.2">
      <c r="B48" s="6" t="s">
        <v>67</v>
      </c>
      <c r="C48" s="1" t="s">
        <v>68</v>
      </c>
    </row>
    <row r="49" spans="2:3" ht="25.5" x14ac:dyDescent="0.2">
      <c r="B49" s="6" t="s">
        <v>69</v>
      </c>
      <c r="C49" s="1" t="s">
        <v>70</v>
      </c>
    </row>
    <row r="50" spans="2:3" ht="15" x14ac:dyDescent="0.2">
      <c r="B50" s="6" t="s">
        <v>71</v>
      </c>
      <c r="C50" s="1" t="s">
        <v>72</v>
      </c>
    </row>
    <row r="51" spans="2:3" ht="15" x14ac:dyDescent="0.2">
      <c r="B51" s="6" t="s">
        <v>73</v>
      </c>
      <c r="C51" s="1" t="s">
        <v>74</v>
      </c>
    </row>
    <row r="52" spans="2:3" ht="15" x14ac:dyDescent="0.2">
      <c r="B52" s="6" t="s">
        <v>75</v>
      </c>
      <c r="C52" s="1" t="s">
        <v>76</v>
      </c>
    </row>
    <row r="54" spans="2:3" ht="15" x14ac:dyDescent="0.25">
      <c r="B54" s="4" t="s">
        <v>77</v>
      </c>
      <c r="C54" s="5"/>
    </row>
    <row r="55" spans="2:3" ht="15" x14ac:dyDescent="0.2">
      <c r="B55" s="6" t="s">
        <v>78</v>
      </c>
      <c r="C55" s="1" t="s">
        <v>79</v>
      </c>
    </row>
    <row r="56" spans="2:3" ht="15" x14ac:dyDescent="0.2">
      <c r="B56" s="6" t="s">
        <v>80</v>
      </c>
      <c r="C56" s="1" t="s">
        <v>81</v>
      </c>
    </row>
    <row r="57" spans="2:3" ht="15" x14ac:dyDescent="0.2">
      <c r="B57" s="6" t="s">
        <v>82</v>
      </c>
      <c r="C57" s="1" t="s">
        <v>83</v>
      </c>
    </row>
    <row r="58" spans="2:3" ht="15" x14ac:dyDescent="0.2">
      <c r="B58" s="6" t="s">
        <v>84</v>
      </c>
      <c r="C58" s="1" t="s">
        <v>85</v>
      </c>
    </row>
    <row r="59" spans="2:3" ht="15" x14ac:dyDescent="0.2">
      <c r="B59" s="6" t="s">
        <v>86</v>
      </c>
      <c r="C59" s="1" t="s">
        <v>87</v>
      </c>
    </row>
  </sheetData>
  <mergeCells count="3">
    <mergeCell ref="B5:C5"/>
    <mergeCell ref="B6:C6"/>
    <mergeCell ref="B33:C3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A1:Q38"/>
  <sheetViews>
    <sheetView showGridLines="0" zoomScaleNormal="100" workbookViewId="0">
      <pane ySplit="3" topLeftCell="A4" activePane="bottomLeft" state="frozen"/>
      <selection pane="bottomLeft" activeCell="G10" sqref="G10:G12"/>
    </sheetView>
  </sheetViews>
  <sheetFormatPr defaultColWidth="8.7109375" defaultRowHeight="12.75" x14ac:dyDescent="0.2"/>
  <cols>
    <col min="1" max="1" width="2" customWidth="1"/>
    <col min="2" max="2" width="34" customWidth="1"/>
    <col min="3" max="7" width="14" customWidth="1"/>
    <col min="8" max="8" width="15" customWidth="1"/>
    <col min="9" max="9" width="14" customWidth="1"/>
    <col min="10" max="10" width="2" customWidth="1"/>
    <col min="11" max="11" width="50" customWidth="1"/>
    <col min="12" max="17" width="9" customWidth="1"/>
  </cols>
  <sheetData>
    <row r="1" spans="1:12" ht="27.75" customHeight="1" x14ac:dyDescent="0.3">
      <c r="A1" s="2"/>
      <c r="B1" s="3" t="s">
        <v>88</v>
      </c>
      <c r="C1" s="2"/>
      <c r="D1" s="2"/>
      <c r="E1" s="2"/>
      <c r="F1" s="2"/>
      <c r="G1" s="2"/>
      <c r="H1" s="2"/>
      <c r="I1" s="2"/>
      <c r="J1" s="2"/>
      <c r="K1" s="2"/>
      <c r="L1" s="2"/>
    </row>
    <row r="3" spans="1:12" ht="15.75" x14ac:dyDescent="0.25">
      <c r="B3" s="7" t="s">
        <v>89</v>
      </c>
      <c r="C3" s="8">
        <v>46266</v>
      </c>
      <c r="D3" s="9" t="s">
        <v>90</v>
      </c>
      <c r="K3" s="4" t="s">
        <v>91</v>
      </c>
      <c r="L3" s="5"/>
    </row>
    <row r="4" spans="1:12" x14ac:dyDescent="0.2">
      <c r="K4" s="10" t="s">
        <v>92</v>
      </c>
      <c r="L4" s="10" t="s">
        <v>93</v>
      </c>
    </row>
    <row r="5" spans="1:12" ht="15" x14ac:dyDescent="0.25">
      <c r="B5" s="72" t="s">
        <v>94</v>
      </c>
      <c r="C5" s="72"/>
      <c r="D5" s="72" t="s">
        <v>95</v>
      </c>
      <c r="E5" s="72"/>
      <c r="F5" s="72" t="s">
        <v>96</v>
      </c>
      <c r="G5" s="72"/>
      <c r="H5" s="72" t="s">
        <v>97</v>
      </c>
      <c r="I5" s="72"/>
      <c r="K5" s="11" t="s">
        <v>98</v>
      </c>
      <c r="L5" s="12">
        <f>COUNTIFS(L_Alerta,"CADASTRO*",L_Mes,$C$3)</f>
        <v>0</v>
      </c>
    </row>
    <row r="6" spans="1:12" ht="30" customHeight="1" x14ac:dyDescent="0.25">
      <c r="B6" s="73">
        <f>IFERROR(INDEX(Resumo_Mensal!$B$5:$B$16,MATCH($C$3,Resumo_Mensal!$A$5:$A$16,0)),0)</f>
        <v>138462.29999999999</v>
      </c>
      <c r="C6" s="73"/>
      <c r="D6" s="74">
        <f>IFERROR(INDEX(Resumo_Mensal!$H$5:$H$16,MATCH($C$3,Resumo_Mensal!$A$5:$A$16,0)),0)</f>
        <v>26441.777317295819</v>
      </c>
      <c r="E6" s="74"/>
      <c r="F6" s="74">
        <f>IFERROR(INDEX(Resumo_Mensal!$I$5:$I$16,MATCH($C$3,Resumo_Mensal!$A$5:$A$16,0)),0)</f>
        <v>11860.96</v>
      </c>
      <c r="G6" s="74"/>
      <c r="H6" s="75">
        <f>IFERROR(INDEX(Resumo_Mensal!$J$5:$J$16,MATCH($C$3,Resumo_Mensal!$A$5:$A$16,0)),0)</f>
        <v>100159.56268270419</v>
      </c>
      <c r="I6" s="75"/>
      <c r="K6" s="11" t="s">
        <v>99</v>
      </c>
      <c r="L6" s="12">
        <f>COUNTIFS(L_Alerta,"DUPLICADO*",L_Mes,$C$3)</f>
        <v>0</v>
      </c>
    </row>
    <row r="7" spans="1:12" ht="15" x14ac:dyDescent="0.25">
      <c r="K7" s="11" t="s">
        <v>100</v>
      </c>
      <c r="L7" s="12">
        <f>COUNTIFS(L_Alerta,"VINCULAR*",L_Mes,$C$3)</f>
        <v>0</v>
      </c>
    </row>
    <row r="8" spans="1:12" ht="15" x14ac:dyDescent="0.25">
      <c r="B8" s="4" t="s">
        <v>101</v>
      </c>
      <c r="C8" s="5"/>
      <c r="D8" s="5"/>
      <c r="E8" s="5"/>
      <c r="F8" s="5"/>
      <c r="G8" s="5"/>
      <c r="H8" s="5"/>
      <c r="I8" s="5"/>
      <c r="K8" s="11" t="s">
        <v>102</v>
      </c>
      <c r="L8" s="12">
        <f>COUNTIFS(L_Alerta,"APROVAR*",L_Mes,$C$3)</f>
        <v>0</v>
      </c>
    </row>
    <row r="9" spans="1:12" ht="30" customHeight="1" x14ac:dyDescent="0.25">
      <c r="B9" s="10" t="s">
        <v>103</v>
      </c>
      <c r="C9" s="10" t="s">
        <v>104</v>
      </c>
      <c r="D9" s="10" t="s">
        <v>105</v>
      </c>
      <c r="E9" s="10" t="s">
        <v>106</v>
      </c>
      <c r="F9" s="10" t="s">
        <v>107</v>
      </c>
      <c r="G9" s="10" t="s">
        <v>108</v>
      </c>
      <c r="H9" s="10" t="s">
        <v>109</v>
      </c>
      <c r="I9" s="10" t="s">
        <v>110</v>
      </c>
      <c r="K9" s="11" t="s">
        <v>111</v>
      </c>
      <c r="L9" s="12">
        <f>COUNTIFS(L_Alerta,"FERISTA*",L_Mes,$C$3)</f>
        <v>0</v>
      </c>
    </row>
    <row r="10" spans="1:12" ht="15" x14ac:dyDescent="0.25">
      <c r="B10" s="13" t="s">
        <v>112</v>
      </c>
      <c r="C10" s="14">
        <f>SUMIFS(L_Bruto,L_Mes,$C$3,L_Equipe,P_EquipePrincipal,L_Categoria,"Injustificada")</f>
        <v>17.541666666666661</v>
      </c>
      <c r="D10" s="14">
        <f>SUMIFS(L_Ferista,L_Mes,$C$3,L_Equipe,P_EquipePrincipal,L_Categoria,"Injustificada")</f>
        <v>0</v>
      </c>
      <c r="E10" s="14">
        <f>SUMIFS(L_Compensado,L_Mes,$C$3,L_Equipe,P_EquipePrincipal,L_Categoria,"Injustificada")</f>
        <v>2.25</v>
      </c>
      <c r="F10" s="14">
        <f>SUMIFS(L_Perdoado,L_Mes,$C$3,L_Equipe,P_EquipePrincipal,L_Categoria,"Injustificada")</f>
        <v>0</v>
      </c>
      <c r="G10" s="14">
        <f>SUMIFS(L_HorasDesc,L_Mes,$C$3,L_Equipe,P_EquipePrincipal,L_Categoria,"Injustificada")</f>
        <v>15.291666666666659</v>
      </c>
      <c r="H10" s="15">
        <f>SUMIFS(L_Valor,L_Mes,$C$3,L_Equipe,P_EquipePrincipal,L_Categoria,"Injustificada")</f>
        <v>20046.608837451549</v>
      </c>
      <c r="I10" s="16">
        <f t="shared" ref="I10:I20" si="0">IF($H$20=0,0,H10/$H$20)</f>
        <v>0.75814150451750728</v>
      </c>
      <c r="K10" s="11" t="s">
        <v>113</v>
      </c>
      <c r="L10" s="12">
        <f>COUNTIFS(L_Alerta,"PONTO*",L_Mes,$C$3)</f>
        <v>0</v>
      </c>
    </row>
    <row r="11" spans="1:12" ht="15" x14ac:dyDescent="0.25">
      <c r="B11" s="13" t="s">
        <v>114</v>
      </c>
      <c r="C11" s="14">
        <f>SUMIFS(L_Bruto,L_Mes,$C$3,L_Equipe,P_EquipePrincipal,L_Categoria,"Leve atraso")</f>
        <v>0.16666666666666699</v>
      </c>
      <c r="D11" s="14">
        <f>SUMIFS(L_Ferista,L_Mes,$C$3,L_Equipe,P_EquipePrincipal,L_Categoria,"Leve atraso")</f>
        <v>0</v>
      </c>
      <c r="E11" s="14">
        <f>SUMIFS(L_Compensado,L_Mes,$C$3,L_Equipe,P_EquipePrincipal,L_Categoria,"Leve atraso")</f>
        <v>0</v>
      </c>
      <c r="F11" s="14">
        <f>SUMIFS(L_Perdoado,L_Mes,$C$3,L_Equipe,P_EquipePrincipal,L_Categoria,"Leve atraso")</f>
        <v>0</v>
      </c>
      <c r="G11" s="14">
        <f>SUMIFS(L_HorasDesc,L_Mes,$C$3,L_Equipe,P_EquipePrincipal,L_Categoria,"Leve atraso")</f>
        <v>0.16666666666666699</v>
      </c>
      <c r="H11" s="15">
        <f>SUMIFS(L_Valor,L_Mes,$C$3,L_Equipe,P_EquipePrincipal,L_Categoria,"Leve atraso")</f>
        <v>265.64058722783369</v>
      </c>
      <c r="I11" s="16">
        <f t="shared" si="0"/>
        <v>1.0046245531841601E-2</v>
      </c>
      <c r="K11" s="11" t="s">
        <v>115</v>
      </c>
      <c r="L11" s="12">
        <f>COUNTIFS(L_Alerta,"CLASSIFICAR*",L_Mes,$C$3)</f>
        <v>0</v>
      </c>
    </row>
    <row r="12" spans="1:12" ht="15" x14ac:dyDescent="0.25">
      <c r="B12" s="13" t="s">
        <v>116</v>
      </c>
      <c r="C12" s="14">
        <f>SUMIFS(L_Bruto,L_Mes,$C$3,L_Equipe,P_EquipePrincipal,L_Categoria,"Férias")</f>
        <v>4.4166666666666661</v>
      </c>
      <c r="D12" s="14">
        <f>SUMIFS(L_Ferista,L_Mes,$C$3,L_Equipe,P_EquipePrincipal,L_Categoria,"Férias")</f>
        <v>0</v>
      </c>
      <c r="E12" s="14">
        <f>SUMIFS(L_Compensado,L_Mes,$C$3,L_Equipe,P_EquipePrincipal,L_Categoria,"Férias")</f>
        <v>0</v>
      </c>
      <c r="F12" s="14">
        <f>SUMIFS(L_Perdoado,L_Mes,$C$3,L_Equipe,P_EquipePrincipal,L_Categoria,"Férias")</f>
        <v>0</v>
      </c>
      <c r="G12" s="14">
        <f>SUMIFS(L_HorasDesc,L_Mes,$C$3,L_Equipe,P_EquipePrincipal,L_Categoria,"Férias")</f>
        <v>4.4166666666666661</v>
      </c>
      <c r="H12" s="15">
        <f>SUMIFS(L_Valor,L_Mes,$C$3,L_Equipe,P_EquipePrincipal,L_Categoria,"Férias")</f>
        <v>6129.5278926164337</v>
      </c>
      <c r="I12" s="16">
        <f t="shared" si="0"/>
        <v>0.23181224995065106</v>
      </c>
      <c r="K12" s="11" t="s">
        <v>117</v>
      </c>
      <c r="L12" s="12">
        <f>COUNTIFS(L_Alerta,"AJUSTAR*",L_Mes,$C$3)</f>
        <v>1</v>
      </c>
    </row>
    <row r="13" spans="1:12" ht="15" x14ac:dyDescent="0.25">
      <c r="B13" s="13" t="s">
        <v>118</v>
      </c>
      <c r="C13" s="14">
        <f>SUMIFS(L_Bruto,L_Mes,$C$3,L_Equipe,P_EquipePrincipal,L_Categoria,"Falta de Contratação")</f>
        <v>0</v>
      </c>
      <c r="D13" s="14">
        <f>SUMIFS(L_Ferista,L_Mes,$C$3,L_Equipe,P_EquipePrincipal,L_Categoria,"Falta de Contratação")</f>
        <v>0</v>
      </c>
      <c r="E13" s="14">
        <f>SUMIFS(L_Compensado,L_Mes,$C$3,L_Equipe,P_EquipePrincipal,L_Categoria,"Falta de Contratação")</f>
        <v>0</v>
      </c>
      <c r="F13" s="14">
        <f>SUMIFS(L_Perdoado,L_Mes,$C$3,L_Equipe,P_EquipePrincipal,L_Categoria,"Falta de Contratação")</f>
        <v>0</v>
      </c>
      <c r="G13" s="14">
        <f>SUMIFS(L_HorasDesc,L_Mes,$C$3,L_Equipe,P_EquipePrincipal,L_Categoria,"Falta de Contratação")</f>
        <v>0</v>
      </c>
      <c r="H13" s="15">
        <f>SUMIFS(L_Valor,L_Mes,$C$3,L_Equipe,P_EquipePrincipal,L_Categoria,"Falta de Contratação")</f>
        <v>0</v>
      </c>
      <c r="I13" s="16">
        <f t="shared" si="0"/>
        <v>0</v>
      </c>
      <c r="K13" s="11" t="s">
        <v>119</v>
      </c>
      <c r="L13" s="12">
        <f>COUNTIFS(L_Alerta,"OBSERVAÇÃO*",L_Mes,$C$3)</f>
        <v>0</v>
      </c>
    </row>
    <row r="14" spans="1:12" ht="15" x14ac:dyDescent="0.25">
      <c r="B14" s="13" t="s">
        <v>120</v>
      </c>
      <c r="C14" s="14">
        <f>SUMIFS(L_Bruto,L_Mes,$C$3,L_Equipe,P_EquipePrincipal,L_Categoria,"Falta de EPI")</f>
        <v>0</v>
      </c>
      <c r="D14" s="14">
        <f>SUMIFS(L_Ferista,L_Mes,$C$3,L_Equipe,P_EquipePrincipal,L_Categoria,"Falta de EPI")</f>
        <v>0</v>
      </c>
      <c r="E14" s="14">
        <f>SUMIFS(L_Compensado,L_Mes,$C$3,L_Equipe,P_EquipePrincipal,L_Categoria,"Falta de EPI")</f>
        <v>0</v>
      </c>
      <c r="F14" s="14">
        <f>SUMIFS(L_Perdoado,L_Mes,$C$3,L_Equipe,P_EquipePrincipal,L_Categoria,"Falta de EPI")</f>
        <v>0</v>
      </c>
      <c r="G14" s="14">
        <f>SUMIFS(L_HorasDesc,L_Mes,$C$3,L_Equipe,P_EquipePrincipal,L_Categoria,"Falta de EPI")</f>
        <v>0</v>
      </c>
      <c r="H14" s="15">
        <f>SUMIFS(L_Valor,L_Mes,$C$3,L_Equipe,P_EquipePrincipal,L_Categoria,"Falta de EPI")</f>
        <v>0</v>
      </c>
      <c r="I14" s="16">
        <f t="shared" si="0"/>
        <v>0</v>
      </c>
      <c r="K14" s="11" t="s">
        <v>121</v>
      </c>
      <c r="L14" s="12">
        <f>COUNTIFS(L_Alerta,"CONFERIR*",L_Mes,$C$3)</f>
        <v>0</v>
      </c>
    </row>
    <row r="15" spans="1:12" ht="15" x14ac:dyDescent="0.25">
      <c r="B15" s="13" t="s">
        <v>122</v>
      </c>
      <c r="C15" s="14">
        <f>SUMIFS(L_Bruto,L_Mes,$C$3,L_Equipe,P_EquipePrincipal,L_Categoria,"Recesso")</f>
        <v>0</v>
      </c>
      <c r="D15" s="14">
        <f>SUMIFS(L_Ferista,L_Mes,$C$3,L_Equipe,P_EquipePrincipal,L_Categoria,"Recesso")</f>
        <v>0</v>
      </c>
      <c r="E15" s="14">
        <f>SUMIFS(L_Compensado,L_Mes,$C$3,L_Equipe,P_EquipePrincipal,L_Categoria,"Recesso")</f>
        <v>0</v>
      </c>
      <c r="F15" s="14">
        <f>SUMIFS(L_Perdoado,L_Mes,$C$3,L_Equipe,P_EquipePrincipal,L_Categoria,"Recesso")</f>
        <v>0</v>
      </c>
      <c r="G15" s="14">
        <f>SUMIFS(L_HorasDesc,L_Mes,$C$3,L_Equipe,P_EquipePrincipal,L_Categoria,"Recesso")</f>
        <v>0</v>
      </c>
      <c r="H15" s="15">
        <f>SUMIFS(L_Valor,L_Mes,$C$3,L_Equipe,P_EquipePrincipal,L_Categoria,"Recesso")</f>
        <v>0</v>
      </c>
      <c r="I15" s="16">
        <f t="shared" si="0"/>
        <v>0</v>
      </c>
      <c r="K15" s="11" t="s">
        <v>123</v>
      </c>
      <c r="L15" s="12">
        <f>COUNTIFS(H_Alerta,"?*",H_Mes,$C$3)</f>
        <v>0</v>
      </c>
    </row>
    <row r="16" spans="1:12" ht="15" x14ac:dyDescent="0.25">
      <c r="B16" s="13" t="s">
        <v>124</v>
      </c>
      <c r="C16" s="14">
        <f>SUMIFS(L_Bruto,L_Mes,$C$3,L_Equipe,P_EquipePrincipal,L_Categoria,"Treinamento")</f>
        <v>0</v>
      </c>
      <c r="D16" s="14">
        <f>SUMIFS(L_Ferista,L_Mes,$C$3,L_Equipe,P_EquipePrincipal,L_Categoria,"Treinamento")</f>
        <v>0</v>
      </c>
      <c r="E16" s="14">
        <f>SUMIFS(L_Compensado,L_Mes,$C$3,L_Equipe,P_EquipePrincipal,L_Categoria,"Treinamento")</f>
        <v>0</v>
      </c>
      <c r="F16" s="14">
        <f>SUMIFS(L_Perdoado,L_Mes,$C$3,L_Equipe,P_EquipePrincipal,L_Categoria,"Treinamento")</f>
        <v>0</v>
      </c>
      <c r="G16" s="14">
        <f>SUMIFS(L_HorasDesc,L_Mes,$C$3,L_Equipe,P_EquipePrincipal,L_Categoria,"Treinamento")</f>
        <v>0</v>
      </c>
      <c r="H16" s="15">
        <f>SUMIFS(L_Valor,L_Mes,$C$3,L_Equipe,P_EquipePrincipal,L_Categoria,"Treinamento")</f>
        <v>0</v>
      </c>
      <c r="I16" s="16">
        <f t="shared" si="0"/>
        <v>0</v>
      </c>
      <c r="K16" s="11" t="s">
        <v>125</v>
      </c>
      <c r="L16" s="12">
        <f>COUNTIFS(CP_Situacao,"PREENCHER*")+COUNTIFS(CP_Situacao,"CONFERIR*")+COUNTIFS(CP_Situacao,"PENDENTE*")</f>
        <v>12</v>
      </c>
    </row>
    <row r="17" spans="2:17" ht="15" x14ac:dyDescent="0.25">
      <c r="B17" s="13" t="s">
        <v>126</v>
      </c>
      <c r="C17" s="14">
        <f>SUMIFS(L_Bruto,L_Mes,$C$3,L_Equipe,P_EquipePrincipal,L_Categoria,"Remanejamento")</f>
        <v>0</v>
      </c>
      <c r="D17" s="14">
        <f>SUMIFS(L_Ferista,L_Mes,$C$3,L_Equipe,P_EquipePrincipal,L_Categoria,"Remanejamento")</f>
        <v>0</v>
      </c>
      <c r="E17" s="14">
        <f>SUMIFS(L_Compensado,L_Mes,$C$3,L_Equipe,P_EquipePrincipal,L_Categoria,"Remanejamento")</f>
        <v>0</v>
      </c>
      <c r="F17" s="14">
        <f>SUMIFS(L_Perdoado,L_Mes,$C$3,L_Equipe,P_EquipePrincipal,L_Categoria,"Remanejamento")</f>
        <v>0</v>
      </c>
      <c r="G17" s="14">
        <f>SUMIFS(L_HorasDesc,L_Mes,$C$3,L_Equipe,P_EquipePrincipal,L_Categoria,"Remanejamento")</f>
        <v>0</v>
      </c>
      <c r="H17" s="15">
        <f>SUMIFS(L_Valor,L_Mes,$C$3,L_Equipe,P_EquipePrincipal,L_Categoria,"Remanejamento")</f>
        <v>0</v>
      </c>
      <c r="I17" s="16">
        <f t="shared" si="0"/>
        <v>0</v>
      </c>
      <c r="K17" s="11" t="s">
        <v>127</v>
      </c>
      <c r="L17" s="12">
        <f>COUNTIFS(C_DiasSem,"&gt;5")</f>
        <v>0</v>
      </c>
    </row>
    <row r="18" spans="2:17" x14ac:dyDescent="0.2">
      <c r="B18" s="13" t="s">
        <v>62</v>
      </c>
      <c r="C18" s="14">
        <f>SUMIFS(L_Bruto,L_Mes,$C$3,L_Equipe,P_EquipePrincipal,L_Categoria,"Situação atípica")</f>
        <v>0</v>
      </c>
      <c r="D18" s="14">
        <f>SUMIFS(L_Ferista,L_Mes,$C$3,L_Equipe,P_EquipePrincipal,L_Categoria,"Situação atípica")</f>
        <v>0</v>
      </c>
      <c r="E18" s="14">
        <f>SUMIFS(L_Compensado,L_Mes,$C$3,L_Equipe,P_EquipePrincipal,L_Categoria,"Situação atípica")</f>
        <v>0</v>
      </c>
      <c r="F18" s="14">
        <f>SUMIFS(L_Perdoado,L_Mes,$C$3,L_Equipe,P_EquipePrincipal,L_Categoria,"Situação atípica")</f>
        <v>0</v>
      </c>
      <c r="G18" s="14">
        <f>SUMIFS(L_HorasDesc,L_Mes,$C$3,L_Equipe,P_EquipePrincipal,L_Categoria,"Situação atípica")</f>
        <v>0</v>
      </c>
      <c r="H18" s="15">
        <f>SUMIFS(L_Valor,L_Mes,$C$3,L_Equipe,P_EquipePrincipal,L_Categoria,"Situação atípica")</f>
        <v>0</v>
      </c>
      <c r="I18" s="16">
        <f t="shared" si="0"/>
        <v>0</v>
      </c>
      <c r="K18" s="17" t="s">
        <v>128</v>
      </c>
    </row>
    <row r="19" spans="2:17" x14ac:dyDescent="0.2">
      <c r="B19" s="13" t="s">
        <v>129</v>
      </c>
      <c r="C19" s="14">
        <f>SUMIFS(L_Bruto,L_Mes,$C$3,L_Equipe,P_EquipePrincipal)-SUM(C10:C18)</f>
        <v>0</v>
      </c>
      <c r="D19" s="14">
        <f>SUMIFS(L_Ferista,L_Mes,$C$3,L_Equipe,P_EquipePrincipal)-SUM(D10:D18)</f>
        <v>0</v>
      </c>
      <c r="E19" s="14">
        <f>SUMIFS(L_Compensado,L_Mes,$C$3,L_Equipe,P_EquipePrincipal)-SUM(E10:E18)</f>
        <v>0</v>
      </c>
      <c r="F19" s="14">
        <f>SUMIFS(L_Perdoado,L_Mes,$C$3,L_Equipe,P_EquipePrincipal)-SUM(F10:F18)</f>
        <v>0</v>
      </c>
      <c r="G19" s="14">
        <f>SUMIFS(L_HorasDesc,L_Mes,$C$3,L_Equipe,P_EquipePrincipal)-SUM(G10:G18)</f>
        <v>0</v>
      </c>
      <c r="H19" s="15">
        <f>SUMIFS(L_Valor,L_Mes,$C$3,L_Equipe,P_EquipePrincipal)-SUM(H10:H18)</f>
        <v>0</v>
      </c>
      <c r="I19" s="16">
        <f t="shared" si="0"/>
        <v>0</v>
      </c>
    </row>
    <row r="20" spans="2:17" ht="15" x14ac:dyDescent="0.25">
      <c r="B20" s="18" t="s">
        <v>130</v>
      </c>
      <c r="C20" s="19">
        <f t="shared" ref="C20:H20" si="1">SUM(C10:C19)</f>
        <v>22.124999999999993</v>
      </c>
      <c r="D20" s="19">
        <f t="shared" si="1"/>
        <v>0</v>
      </c>
      <c r="E20" s="19">
        <f t="shared" si="1"/>
        <v>2.25</v>
      </c>
      <c r="F20" s="19">
        <f t="shared" si="1"/>
        <v>0</v>
      </c>
      <c r="G20" s="19">
        <f t="shared" si="1"/>
        <v>19.874999999999993</v>
      </c>
      <c r="H20" s="20">
        <f t="shared" si="1"/>
        <v>26441.777317295819</v>
      </c>
      <c r="I20" s="21">
        <f t="shared" si="0"/>
        <v>1</v>
      </c>
      <c r="K20" s="4" t="s">
        <v>131</v>
      </c>
      <c r="L20" s="5"/>
    </row>
    <row r="21" spans="2:17" x14ac:dyDescent="0.2">
      <c r="B21" s="9" t="s">
        <v>132</v>
      </c>
      <c r="H21" s="9" t="str">
        <f>IF(ROUND(H20-D6,2)=0,"✔ confere","✘ diferença")</f>
        <v>✔ confere</v>
      </c>
      <c r="K21" s="10" t="s">
        <v>133</v>
      </c>
      <c r="L21" s="22" t="s">
        <v>134</v>
      </c>
      <c r="M21" s="23">
        <v>46235</v>
      </c>
      <c r="N21" s="23">
        <v>46266</v>
      </c>
      <c r="O21" s="23">
        <v>46296</v>
      </c>
      <c r="P21" s="23">
        <v>46327</v>
      </c>
      <c r="Q21" s="23">
        <v>46357</v>
      </c>
    </row>
    <row r="22" spans="2:17" ht="15" x14ac:dyDescent="0.25">
      <c r="K22" s="11" t="s">
        <v>135</v>
      </c>
      <c r="L22" s="24">
        <v>276</v>
      </c>
      <c r="M22" s="24">
        <v>225</v>
      </c>
      <c r="N22" s="24"/>
      <c r="O22" s="24"/>
      <c r="P22" s="24"/>
      <c r="Q22" s="24"/>
    </row>
    <row r="23" spans="2:17" ht="15" x14ac:dyDescent="0.25">
      <c r="B23" s="4" t="s">
        <v>136</v>
      </c>
      <c r="C23" s="5"/>
      <c r="D23" s="5"/>
      <c r="E23" s="5"/>
      <c r="F23" s="4" t="s">
        <v>137</v>
      </c>
      <c r="G23" s="5"/>
      <c r="H23" s="5"/>
      <c r="I23" s="5"/>
      <c r="K23" s="11" t="s">
        <v>138</v>
      </c>
      <c r="L23" s="24">
        <v>321</v>
      </c>
      <c r="M23" s="24">
        <v>425</v>
      </c>
      <c r="N23" s="24"/>
      <c r="O23" s="24"/>
      <c r="P23" s="24"/>
      <c r="Q23" s="24"/>
    </row>
    <row r="24" spans="2:17" ht="15" x14ac:dyDescent="0.25">
      <c r="B24" t="s">
        <v>139</v>
      </c>
      <c r="C24" s="25">
        <f>IFERROR(INDEX(Resumo_Mensal!$K$5:$K$16,MATCH($C$3,Resumo_Mensal!$A$5:$A$16,0)),0)</f>
        <v>8.5625</v>
      </c>
      <c r="F24" s="71" t="s">
        <v>140</v>
      </c>
      <c r="G24" s="71"/>
      <c r="H24" s="71"/>
      <c r="I24" s="25">
        <f>SUMIFS(L_Compensado,L_Mes,$C$3,L_Equipe,P_EquipePrincipal)</f>
        <v>2.25</v>
      </c>
      <c r="K24" s="11" t="s">
        <v>141</v>
      </c>
      <c r="L24" s="24">
        <v>2</v>
      </c>
      <c r="M24" s="24">
        <v>2</v>
      </c>
      <c r="N24" s="24"/>
      <c r="O24" s="24"/>
      <c r="P24" s="24"/>
      <c r="Q24" s="24"/>
    </row>
    <row r="25" spans="2:17" ht="15" x14ac:dyDescent="0.25">
      <c r="B25" t="s">
        <v>142</v>
      </c>
      <c r="C25" s="26">
        <f>IFERROR(INDEX(Resumo_Mensal!$L$5:$L$16,MATCH($C$3,Resumo_Mensal!$A$5:$A$16,0)),0)</f>
        <v>12001.698036775915</v>
      </c>
      <c r="F25" s="71" t="s">
        <v>143</v>
      </c>
      <c r="G25" s="71"/>
      <c r="H25" s="71"/>
      <c r="I25" s="25">
        <f>SUMIFS(L_Pendente,L_Mes,$C$3,L_Equipe,P_EquipePrincipal)</f>
        <v>0</v>
      </c>
      <c r="K25" s="11" t="s">
        <v>144</v>
      </c>
      <c r="L25" s="24">
        <v>4</v>
      </c>
      <c r="M25" s="24">
        <v>5</v>
      </c>
      <c r="N25" s="24"/>
      <c r="O25" s="24"/>
      <c r="P25" s="24"/>
      <c r="Q25" s="24"/>
    </row>
    <row r="26" spans="2:17" ht="15" x14ac:dyDescent="0.25">
      <c r="C26" s="27"/>
      <c r="F26" s="71" t="s">
        <v>145</v>
      </c>
      <c r="G26" s="71"/>
      <c r="H26" s="71"/>
      <c r="I26" s="28">
        <f>COUNTIFS(L_Alerta,"VINCULAR*",L_Mes,$C$3)</f>
        <v>0</v>
      </c>
      <c r="K26" s="11" t="s">
        <v>146</v>
      </c>
      <c r="L26" s="24">
        <v>7</v>
      </c>
      <c r="M26" s="24">
        <v>6</v>
      </c>
      <c r="N26" s="24"/>
      <c r="O26" s="24"/>
      <c r="P26" s="24"/>
      <c r="Q26" s="24"/>
    </row>
    <row r="27" spans="2:17" x14ac:dyDescent="0.2">
      <c r="C27" s="27"/>
      <c r="F27" s="71" t="s">
        <v>147</v>
      </c>
      <c r="G27" s="71"/>
      <c r="H27" s="71"/>
      <c r="I27" s="28">
        <f>COUNTIFS(CP_Situacao,"PREENCHER*")+COUNTIFS(CP_Situacao,"CONFERIR*")+COUNTIFS(CP_Situacao,"PENDENTE*")</f>
        <v>12</v>
      </c>
    </row>
    <row r="28" spans="2:17" x14ac:dyDescent="0.2">
      <c r="C28" s="27"/>
      <c r="I28" s="27"/>
    </row>
    <row r="29" spans="2:17" ht="15" x14ac:dyDescent="0.25">
      <c r="B29" s="29" t="s">
        <v>148</v>
      </c>
      <c r="C29" s="30"/>
      <c r="D29" s="5"/>
      <c r="E29" s="5"/>
      <c r="F29" s="29" t="s">
        <v>149</v>
      </c>
      <c r="G29" s="5"/>
      <c r="H29" s="5"/>
      <c r="I29" s="30"/>
    </row>
    <row r="30" spans="2:17" x14ac:dyDescent="0.2">
      <c r="B30" t="s">
        <v>150</v>
      </c>
      <c r="C30" s="25">
        <f>IFERROR(INDEX(Resumo_Mensal!$V$5:$V$16,MATCH($C$3,Resumo_Mensal!$A$5:$A$16,0)),0)</f>
        <v>0</v>
      </c>
      <c r="F30" s="71" t="s">
        <v>151</v>
      </c>
      <c r="G30" s="71"/>
      <c r="H30" s="71"/>
      <c r="I30" s="25">
        <f>IFERROR(INDEX(Resumo_Mensal!$O$5:$O$16,MATCH($C$3,Resumo_Mensal!$A$5:$A$16,0)),0)+IFERROR(INDEX(Resumo_Mensal!$P$5:$P$16,MATCH($C$3,Resumo_Mensal!$A$5:$A$16,0)),0)</f>
        <v>1.3333333333333333</v>
      </c>
    </row>
    <row r="31" spans="2:17" x14ac:dyDescent="0.2">
      <c r="B31" t="s">
        <v>152</v>
      </c>
      <c r="C31" s="25">
        <f>IFERROR(INDEX(Resumo_Mensal!$D$5:$D$16,MATCH($C$3,Resumo_Mensal!$A$5:$A$16,0)),0)</f>
        <v>0</v>
      </c>
      <c r="F31" s="71" t="s">
        <v>153</v>
      </c>
      <c r="G31" s="71"/>
      <c r="H31" s="71"/>
      <c r="I31" s="26">
        <f>IFERROR(INDEX(Resumo_Mensal!$Q$5:$Q$16,MATCH($C$3,Resumo_Mensal!$A$5:$A$16,0)),0)</f>
        <v>3700.8470295042625</v>
      </c>
    </row>
    <row r="32" spans="2:17" x14ac:dyDescent="0.2">
      <c r="B32" t="s">
        <v>154</v>
      </c>
      <c r="C32" s="25">
        <f>IFERROR(INDEX(Resumo_Mensal!$W$5:$W$16,MATCH($C$3,Resumo_Mensal!$A$5:$A$16,0)),0)</f>
        <v>0</v>
      </c>
      <c r="F32" s="71" t="s">
        <v>155</v>
      </c>
      <c r="G32" s="71"/>
      <c r="H32" s="71"/>
      <c r="I32" s="26">
        <f>IFERROR(INDEX(Resumo_Mensal!$R$5:$R$16,MATCH($C$3,Resumo_Mensal!$A$5:$A$16,0)),0)</f>
        <v>0</v>
      </c>
    </row>
    <row r="33" spans="2:9" x14ac:dyDescent="0.2">
      <c r="B33" t="s">
        <v>156</v>
      </c>
      <c r="C33" s="31" t="str">
        <f>P_CoberturaAuto</f>
        <v>Sim</v>
      </c>
      <c r="F33" s="71" t="s">
        <v>157</v>
      </c>
      <c r="G33" s="71"/>
      <c r="H33" s="71"/>
      <c r="I33" s="26">
        <f>IFERROR(INDEX(Resumo_Mensal!$S$5:$S$16,MATCH($C$3,Resumo_Mensal!$A$5:$A$16,0)),0)</f>
        <v>3700.8470295042625</v>
      </c>
    </row>
    <row r="34" spans="2:9" x14ac:dyDescent="0.2">
      <c r="C34" s="27"/>
      <c r="I34" s="27"/>
    </row>
    <row r="35" spans="2:9" ht="15" x14ac:dyDescent="0.25">
      <c r="B35" s="29" t="s">
        <v>158</v>
      </c>
      <c r="C35" s="30"/>
      <c r="D35" s="5"/>
      <c r="E35" s="5"/>
      <c r="F35" s="29" t="s">
        <v>159</v>
      </c>
      <c r="G35" s="5"/>
      <c r="H35" s="5"/>
      <c r="I35" s="30"/>
    </row>
    <row r="36" spans="2:9" x14ac:dyDescent="0.2">
      <c r="B36" t="s">
        <v>160</v>
      </c>
      <c r="C36" s="25">
        <f>IFERROR(INDEX(Resumo_Mensal!$N$5:$N$16,MATCH($C$3,Resumo_Mensal!$A$5:$A$16,0)),0)</f>
        <v>80.020833333333286</v>
      </c>
      <c r="F36" s="71" t="s">
        <v>161</v>
      </c>
      <c r="G36" s="71"/>
      <c r="H36" s="71"/>
      <c r="I36" s="26">
        <f>IFERROR(INDEX(Resumo_Mensal!$T$5:$T$16,MATCH($C$3,Resumo_Mensal!$A$5:$A$16,0)),0)</f>
        <v>38302.737317295818</v>
      </c>
    </row>
    <row r="37" spans="2:9" x14ac:dyDescent="0.2">
      <c r="B37" t="s">
        <v>162</v>
      </c>
      <c r="C37" s="25">
        <f>IFERROR(INDEX(Resumo_Mensal!$X$5:$X$16,MATCH($C$3,Resumo_Mensal!$A$5:$A$16,0)),0)</f>
        <v>4.6666666666666616</v>
      </c>
      <c r="F37" s="71" t="s">
        <v>163</v>
      </c>
      <c r="G37" s="71"/>
      <c r="H37" s="71"/>
      <c r="I37" s="26">
        <f>IFERROR(INDEX(Resumo_Mensal!$U$5:$U$16,MATCH($C$3,Resumo_Mensal!$A$5:$A$16,0)),0)</f>
        <v>171967.23516463494</v>
      </c>
    </row>
    <row r="38" spans="2:9" x14ac:dyDescent="0.2">
      <c r="B38" t="s">
        <v>164</v>
      </c>
      <c r="C38" s="28">
        <f>IFERROR(INDEX(Resumo_Mensal!$Y$5:$Y$16,MATCH($C$3,Resumo_Mensal!$A$5:$A$16,0)),0)</f>
        <v>61</v>
      </c>
      <c r="I38" s="27"/>
    </row>
  </sheetData>
  <mergeCells count="18">
    <mergeCell ref="B5:C5"/>
    <mergeCell ref="D5:E5"/>
    <mergeCell ref="F5:G5"/>
    <mergeCell ref="H5:I5"/>
    <mergeCell ref="B6:C6"/>
    <mergeCell ref="D6:E6"/>
    <mergeCell ref="F6:G6"/>
    <mergeCell ref="H6:I6"/>
    <mergeCell ref="F24:H24"/>
    <mergeCell ref="F25:H25"/>
    <mergeCell ref="F26:H26"/>
    <mergeCell ref="F27:H27"/>
    <mergeCell ref="F30:H30"/>
    <mergeCell ref="F31:H31"/>
    <mergeCell ref="F32:H32"/>
    <mergeCell ref="F33:H33"/>
    <mergeCell ref="F36:H36"/>
    <mergeCell ref="F37:H37"/>
  </mergeCells>
  <conditionalFormatting sqref="C10:H19">
    <cfRule type="expression" dxfId="11" priority="2">
      <formula>C10=0</formula>
    </cfRule>
  </conditionalFormatting>
  <conditionalFormatting sqref="L5:L17">
    <cfRule type="expression" dxfId="10" priority="3">
      <formula>L5&gt;0</formula>
    </cfRule>
    <cfRule type="expression" dxfId="9" priority="4">
      <formula>L5=0</formula>
    </cfRule>
  </conditionalFormatting>
  <dataValidations count="1">
    <dataValidation type="list" allowBlank="1" sqref="C3" xr:uid="{00000000-0002-0000-0100-000000000000}">
      <formula1>lstMeses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tabColor rgb="FFBF8F00"/>
  </sheetPr>
  <dimension ref="A1:AV3489"/>
  <sheetViews>
    <sheetView tabSelected="1" zoomScaleNormal="100" workbookViewId="0">
      <pane xSplit="2" ySplit="3" topLeftCell="J1714" activePane="bottomRight" state="frozen"/>
      <selection pane="topRight" activeCell="C1" sqref="C1"/>
      <selection pane="bottomLeft" activeCell="A4" sqref="A4"/>
      <selection pane="bottomRight" activeCell="B1739" sqref="B1739"/>
    </sheetView>
  </sheetViews>
  <sheetFormatPr defaultColWidth="8.7109375" defaultRowHeight="12.75" outlineLevelCol="1" x14ac:dyDescent="0.2"/>
  <cols>
    <col min="1" max="1" width="11" customWidth="1"/>
    <col min="2" max="2" width="31" customWidth="1"/>
    <col min="3" max="3" width="34" customWidth="1"/>
    <col min="4" max="4" width="18.28515625" customWidth="1"/>
    <col min="5" max="5" width="12" customWidth="1"/>
    <col min="6" max="6" width="11.7109375" customWidth="1"/>
    <col min="7" max="7" width="26" customWidth="1"/>
    <col min="8" max="8" width="15" customWidth="1"/>
    <col min="9" max="9" width="10" customWidth="1"/>
    <col min="10" max="10" width="14" customWidth="1"/>
    <col min="11" max="15" width="9" customWidth="1"/>
    <col min="16" max="16" width="11" customWidth="1"/>
    <col min="17" max="17" width="12" customWidth="1"/>
    <col min="18" max="18" width="16.5703125" customWidth="1"/>
    <col min="19" max="19" width="9" customWidth="1"/>
    <col min="20" max="20" width="10" customWidth="1"/>
    <col min="21" max="21" width="8" customWidth="1"/>
    <col min="22" max="23" width="9" customWidth="1"/>
    <col min="24" max="24" width="10" customWidth="1"/>
    <col min="25" max="26" width="9" customWidth="1"/>
    <col min="27" max="27" width="10" customWidth="1"/>
    <col min="28" max="28" width="9" customWidth="1"/>
    <col min="29" max="29" width="10" customWidth="1"/>
    <col min="30" max="30" width="12" customWidth="1"/>
    <col min="31" max="31" width="11" customWidth="1"/>
    <col min="32" max="32" width="15" customWidth="1"/>
    <col min="33" max="33" width="68.28515625" bestFit="1" customWidth="1"/>
    <col min="34" max="34" width="44" customWidth="1"/>
    <col min="35" max="35" width="2" customWidth="1"/>
    <col min="36" max="47" width="6" hidden="1" customWidth="1" outlineLevel="1"/>
    <col min="48" max="48" width="8.7109375" collapsed="1"/>
  </cols>
  <sheetData>
    <row r="1" spans="1:47" ht="24" customHeight="1" x14ac:dyDescent="0.25">
      <c r="A1" s="32" t="s">
        <v>165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47" x14ac:dyDescent="0.2">
      <c r="A2" s="33" t="s">
        <v>166</v>
      </c>
      <c r="AJ2" s="17" t="s">
        <v>167</v>
      </c>
    </row>
    <row r="3" spans="1:47" ht="65.25" customHeight="1" x14ac:dyDescent="0.2">
      <c r="A3" s="22" t="s">
        <v>168</v>
      </c>
      <c r="B3" s="22" t="s">
        <v>169</v>
      </c>
      <c r="C3" s="22" t="s">
        <v>170</v>
      </c>
      <c r="D3" s="22" t="s">
        <v>171</v>
      </c>
      <c r="E3" s="22" t="s">
        <v>172</v>
      </c>
      <c r="F3" s="22" t="s">
        <v>173</v>
      </c>
      <c r="G3" s="22" t="s">
        <v>174</v>
      </c>
      <c r="H3" s="22" t="s">
        <v>175</v>
      </c>
      <c r="I3" s="22" t="s">
        <v>176</v>
      </c>
      <c r="J3" s="22" t="s">
        <v>62</v>
      </c>
      <c r="K3" s="22" t="s">
        <v>177</v>
      </c>
      <c r="L3" s="22" t="s">
        <v>178</v>
      </c>
      <c r="M3" s="22" t="s">
        <v>179</v>
      </c>
      <c r="N3" s="10" t="s">
        <v>180</v>
      </c>
      <c r="O3" s="10" t="s">
        <v>181</v>
      </c>
      <c r="P3" s="10" t="s">
        <v>182</v>
      </c>
      <c r="Q3" s="10" t="s">
        <v>183</v>
      </c>
      <c r="R3" s="10" t="s">
        <v>184</v>
      </c>
      <c r="S3" s="10" t="s">
        <v>185</v>
      </c>
      <c r="T3" s="10" t="s">
        <v>186</v>
      </c>
      <c r="U3" s="10" t="s">
        <v>187</v>
      </c>
      <c r="V3" s="10" t="s">
        <v>188</v>
      </c>
      <c r="W3" s="10" t="s">
        <v>189</v>
      </c>
      <c r="X3" s="10" t="s">
        <v>190</v>
      </c>
      <c r="Y3" s="10" t="s">
        <v>191</v>
      </c>
      <c r="Z3" s="10" t="s">
        <v>192</v>
      </c>
      <c r="AA3" s="10" t="s">
        <v>193</v>
      </c>
      <c r="AB3" s="10" t="s">
        <v>194</v>
      </c>
      <c r="AC3" s="10" t="s">
        <v>195</v>
      </c>
      <c r="AD3" s="10" t="s">
        <v>196</v>
      </c>
      <c r="AE3" s="10" t="s">
        <v>197</v>
      </c>
      <c r="AF3" s="10" t="s">
        <v>198</v>
      </c>
      <c r="AG3" s="10" t="s">
        <v>199</v>
      </c>
      <c r="AH3" s="10" t="s">
        <v>200</v>
      </c>
      <c r="AJ3" s="34" t="s">
        <v>201</v>
      </c>
      <c r="AK3" s="34" t="s">
        <v>202</v>
      </c>
      <c r="AL3" s="34" t="s">
        <v>203</v>
      </c>
      <c r="AM3" s="34" t="s">
        <v>204</v>
      </c>
      <c r="AN3" s="34" t="s">
        <v>205</v>
      </c>
      <c r="AO3" s="34" t="s">
        <v>206</v>
      </c>
      <c r="AP3" s="34" t="s">
        <v>207</v>
      </c>
      <c r="AQ3" s="34" t="s">
        <v>208</v>
      </c>
      <c r="AR3" s="34" t="s">
        <v>209</v>
      </c>
      <c r="AS3" s="34" t="s">
        <v>210</v>
      </c>
      <c r="AT3" s="34" t="s">
        <v>211</v>
      </c>
      <c r="AU3" s="34" t="s">
        <v>212</v>
      </c>
    </row>
    <row r="4" spans="1:47" x14ac:dyDescent="0.2">
      <c r="A4" s="35">
        <v>46064</v>
      </c>
      <c r="B4" s="36"/>
      <c r="C4" s="36" t="s">
        <v>213</v>
      </c>
      <c r="D4" s="36"/>
      <c r="E4" s="37"/>
      <c r="F4" s="37"/>
      <c r="G4" s="36"/>
      <c r="H4" s="36" t="s">
        <v>214</v>
      </c>
      <c r="I4" s="36"/>
      <c r="J4" s="36"/>
      <c r="K4" s="37"/>
      <c r="L4" s="37"/>
      <c r="M4" s="37"/>
      <c r="N4" s="38">
        <f t="shared" ref="N4:N67" si="0">IF($A4="","",DATE(YEAR($A4),MONTH($A4),1))</f>
        <v>46054</v>
      </c>
      <c r="O4" t="str">
        <f t="shared" ref="O4:O67" si="1">IF(TRIM($B4)="","",IFERROR(INDEX(C_RG,MATCH(TRIM($B4),C_Nome,0)),"?"))</f>
        <v/>
      </c>
      <c r="P4" t="str">
        <f t="shared" ref="P4:P67" si="2">IF($A4="","",IF(TRIM($B4)="",P_EquipePostoVago,IF($AJ4="","",INDEX(V_Equipe,$AJ4))))</f>
        <v>Serralheria</v>
      </c>
      <c r="Q4" t="str">
        <f t="shared" ref="Q4:Q67" si="3">IF($A4="","",IF(TRIM($B4)="","Posto Vago",IF($AJ4="","",INDEX(V_Contrato,$AJ4))))</f>
        <v>Posto Vago</v>
      </c>
      <c r="R4" t="str">
        <f t="shared" ref="R4:R67" si="4">IF($A4="","",IF(TRIM($B4)="",$H4,IF($AJ4="","",INDEX(V_Funcao,$AJ4))))</f>
        <v>SERRALHEIRO II</v>
      </c>
      <c r="S4" t="str">
        <f t="shared" ref="S4:S67" si="5">IF($A4="","",IF($I4&lt;&gt;"",$I4,IF(TRIM($B4)="","ADM",IF($AJ4="","",INDEX(V_Turno,$AJ4)))))</f>
        <v>ADM</v>
      </c>
      <c r="T4" s="39">
        <f t="shared" ref="T4:T67" si="6">IF(OR($A4="",$R4=""),"",IFERROR(INDEX(F_Valor,MATCH($R4&amp;"|"&amp;SUMPRODUCT(MAX((F_Funcao=$R4)*(F_Ini&lt;=$A4)*F_Ini)),F_Chave,0)),""))</f>
        <v>53.080351419133599</v>
      </c>
      <c r="U4" s="40">
        <f t="shared" ref="U4:U67" si="7">IF(OR($A4="",$S4=""),0,IFERROR(INDEX(T_Horas,MATCH($S4,T_Turno,0),WEEKDAY($A4,2)),0))</f>
        <v>0.375</v>
      </c>
      <c r="V4" s="40">
        <f t="shared" ref="V4:V67" si="8">IF($A4="",0,MAX(IF($F4&lt;&gt;"",N($F4),IF($AN4="Sim",IF($AK4&lt;&gt;"",$AK4,$U4),$U4-$W4))-IF($J4="Situação Atípica - Presente",N($K4),0),0))</f>
        <v>0</v>
      </c>
      <c r="W4" s="40">
        <f t="shared" ref="W4:W67" si="9">IF($A4="",0,IF($E4&lt;&gt;"",N($E4),IF($AL4="Dia inteiro",$U4,IF($AL4="Pelo ponto",IF($AK4="",$U4,MAX($U4-$AK4,0)),IF(AND($AL4="Leve atraso",$AO4&lt;&gt;""),IF(AND($AO4&gt;P_LeveMin,$AO4&lt;=P_LeveMax),$AO4,0),0)))))</f>
        <v>0.375</v>
      </c>
      <c r="X4" t="str">
        <f t="shared" ref="X4:X67" si="10">IF($A4="","",IF(OR($Q4="Ferista",$Q4=""),"Não",IF(AND($AL4="Leve atraso",$W4&gt;0,$A4&gt;=P_InicioRegras),"Sim",IF(OR($J4&lt;&gt;"",$K4&lt;&gt;"",$L4&lt;&gt;""),"Não",$AM4))))</f>
        <v>Sim</v>
      </c>
      <c r="Y4" s="40">
        <f t="shared" ref="Y4:Y67" si="11">IF($A4="",0,IF($Q4="Ferista",0,IF($X4="Sim",$W4,0)+N($K4)))</f>
        <v>0.375</v>
      </c>
      <c r="Z4" s="40">
        <f t="shared" ref="Z4:Z67" si="12">IF($X4="Sim",$AT4,0)</f>
        <v>0</v>
      </c>
      <c r="AA4" s="40">
        <f t="shared" ref="AA4:AA67" si="13">IF($AP4="",0,MIN(MAX($Y4-$Z4,0),SUMIFS(CP_Horas,CP_ChaveFalta,$AP4,CP_Aprov,"Sim")))</f>
        <v>0</v>
      </c>
      <c r="AB4" s="40">
        <f t="shared" ref="AB4:AB67" si="14">IF($A4="",0,MIN(MAX($Y4-$Z4-$AA4,0),N($M4)))</f>
        <v>0</v>
      </c>
      <c r="AC4" s="40">
        <f t="shared" ref="AC4:AC67" si="15">IF($A4="",0,MAX($Y4-$Z4-$AA4-$AB4,0))</f>
        <v>0.375</v>
      </c>
      <c r="AD4" s="39">
        <f t="shared" ref="AD4:AD67" si="16">IF(OR($AC4=0,$T4=""),0,$AC4*24*$T4)</f>
        <v>477.72316277220239</v>
      </c>
      <c r="AE4" s="39">
        <f t="shared" ref="AE4:AE67" si="17">IF(OR($A4="",$T4=""),0,(IF($AF4="Justificada",$W4,0)+N($L4))*24*$T4)</f>
        <v>0</v>
      </c>
      <c r="AF4" t="str">
        <f t="shared" ref="AF4:AF67" si="18">IF($A4="","",IF($J4&lt;&gt;"","Situação atípica",IF(AND($AL4="Leve atraso",$W4&gt;0),"Leve atraso",IFERROR(INDEX(S_Cat,MATCH($C4,S_Status,0)),"Outros"))))</f>
        <v>Injustificada</v>
      </c>
      <c r="AG4" t="str">
        <f t="shared" ref="AG4:AG67" si="19">IF($A4="","",TRIM(IF($Z4&gt;0,"Ferista cobriu "&amp;TEXT($Z4,"[h]:mm")&amp;"h. ","")&amp;IF($AA4&gt;0,"Compensado "&amp;TEXT($AA4,"[h]:mm")&amp;"h por "&amp;IFERROR(INDEX(CP_Quem,MATCH($AP4,CP_ChaveFalta,0)),"?")&amp;". ","")&amp;IF($AU4&gt;0,"Compensação aguardando aprovação ("&amp;TEXT($AU4,"[h]:mm")&amp;"h). ","")&amp;IF($AB4&gt;0,"Perdoado por acordo "&amp;TEXT($AB4,"[h]:mm")&amp;"h. ","")&amp;IF(AND($AP4&lt;&gt;"",COUNTIF(CP_ChaveQuem,$AP4)&gt;0),"Horas usadas p/ compensar falta de "&amp;INDEX(CP_Falta,MATCH($AP4,CP_ChaveQuem,0))&amp;" de "&amp;TEXT(INDEX(CP_DataFalta,MATCH($AP4,CP_ChaveQuem,0)),"dd/mm")&amp;". ","")&amp;IF(AND($Q4="Ferista",SUMIFS(L_Ferista,L_Data,$A4,L_Equipe,$P4)&gt;0),"Como ferista, cobriu "&amp;TEXT(SUMIFS(L_Ferista,L_Data,$A4,L_Equipe,$P4),"[h]:mm")&amp;"h de faltas da equipe. ","")&amp;IF($AC4&gt;0,"DESCONTA "&amp;TEXT($AC4,"[h]:mm")&amp;"h ("&amp;$AF4&amp;").","")))</f>
        <v>DESCONTA 9:00h (Injustificada).</v>
      </c>
      <c r="AH4" t="str">
        <f t="shared" ref="AH4:AH67" si="20">IF($A4="","",IF($O4="?","CADASTRO: funcionário não está no Cadastro",IF(AND($O4&lt;&gt;"",$AJ4=""),"CADASTRO: sem vigência (função/turno) nesta data",IF(AND($AP4&lt;&gt;"",COUNTIF(L_ChavePD,$AP4)&gt;1),"DUPLICADO: mesma pessoa 2x no dia",IF($A4&lt;P_InicioRegras,"",IF(AND($C4="Horas Compensadas",COUNTIF(CP_ChaveQuem,$AP4)=0),"VINCULAR: registrar na aba Compensações de quem é a falta",IF($AU4&gt;0,"APROVAR: compensação pendente na aba Compensações",IF(AND($AQ4&lt;&gt;"",$AS4&gt;0,$AT4&lt;$W4,$AC4&gt;0),"FERISTA: horas do ferista não cobriram toda a falta",IF(AND($AL4="Pelo ponto",$AK4="",$E4="",$X4="Sim"),"PONTO: sem ponto nem horas manuais — descontando jornada cheia",IF(AND($AL4="Leve atraso",$E4="",N($AO4)&gt;P_LeveMax),"CLASSIFICAR: ponto mostra atraso &gt; 30 min — trocar o Status",IF($AF4="Leve atraso","AJUSTAR STATUS: atraso lançado como Horas Trabalhadas",IF(AND(N($K4)&gt;0,$G4=""),"OBSERVAÇÃO: desconto extra sem observação",IF(AND($J4&lt;&gt;"",N($K4)+N($L4)&gt;$U4),"CONFERIR: horas manuais maiores que a jornada","")))))))))))))</f>
        <v/>
      </c>
      <c r="AJ4" s="41" t="str">
        <f t="shared" ref="AJ4:AJ67" si="21">IF(OR($A4="",$O4="",$O4="?"),"",IFERROR(MATCH($O4&amp;"|"&amp;SUMPRODUCT(MAX((V_RG=$O4)*(V_Ini&lt;=$A4)*V_Ini)),V_Chave,0),""))</f>
        <v/>
      </c>
      <c r="AK4" s="42" t="str">
        <f t="shared" ref="AK4:AK67" si="22">IF(ISNUMBER(SEARCH(" = ",$D4)),IFERROR(TIMEVALUE(TRIM(RIGHT($D4,5))),""),"")</f>
        <v/>
      </c>
      <c r="AL4" s="41" t="str">
        <f t="shared" ref="AL4:AL67" si="23">IF($C4="","",IFERROR(INDEX(S_Modo,MATCH($C4,S_Status,0)),"Não"))</f>
        <v>Dia inteiro</v>
      </c>
      <c r="AM4" s="41" t="str">
        <f t="shared" ref="AM4:AM67" si="24">IF($C4="","",IFERROR(INDEX(S_Conta,MATCH($C4,S_Status,0)),"Não"))</f>
        <v>Sim</v>
      </c>
      <c r="AN4" s="41" t="str">
        <f t="shared" ref="AN4:AN67" si="25">IF($C4="","",IFERROR(INDEX(S_Trab,MATCH($C4,S_Status,0)),"Não"))</f>
        <v>Não</v>
      </c>
      <c r="AO4" s="42" t="str">
        <f t="shared" ref="AO4:AO67" si="26">IF(OR($A4="",$AK4=""),"",$U4-$AK4-IF($J4&lt;&gt;"Situação Atípica - Presente",N($K4)+N($L4),0))</f>
        <v/>
      </c>
      <c r="AP4" s="41" t="str">
        <f t="shared" ref="AP4:AP67" si="27">IF(OR($A4="",TRIM($B4)=""),"",TRIM($B4)&amp;"|"&amp;$A4)</f>
        <v/>
      </c>
      <c r="AQ4" s="41" t="str">
        <f t="shared" ref="AQ4:AQ67" si="28">IF(AND(P_CoberturaAuto="Sim",$A4&lt;&gt;"",$A4&gt;=P_InicioRegras,$Q4="Normal / Fixo",$R4&lt;&gt;"",ISERROR(SEARCH("ENCARREGADO",$R4)),$AM4="Sim",$W4&gt;0),$A4&amp;"|"&amp;$P4,"")</f>
        <v/>
      </c>
      <c r="AR4" s="41" t="str">
        <f>IF($AQ4="","",COUNTIFS(L_ChaveCob,$AQ4,L_Ausencia,"&gt;"&amp;$W4)+COUNTIFS($AQ$4:$AQ4,$AQ4,$W$4:$W4,$W4))</f>
        <v/>
      </c>
      <c r="AS4" s="42">
        <f t="shared" ref="AS4:AS67" si="29">IF($AQ4="",0,SUMIFS(L_Trab,L_Data,$A4,L_Equipe,$P4,L_Contrato,"Ferista",L_Status,"&lt;&gt;Remanejamento"))</f>
        <v>0</v>
      </c>
      <c r="AT4" s="42">
        <f t="shared" ref="AT4:AT67" si="30">IF(OR($AQ4="",$AS4=0),0,MAX(MIN($W4,$AS4-SUMIFS(L_Ausencia,L_ChaveCob,$AQ4,L_OrdemCob,"&lt;"&amp;$AR4)),0))</f>
        <v>0</v>
      </c>
      <c r="AU4" s="42">
        <f t="shared" ref="AU4:AU67" si="31">IF($AP4="",0,SUMIFS(CP_Horas,CP_ChaveFalta,$AP4,CP_Aprov,"&lt;&gt;Sim"))</f>
        <v>0</v>
      </c>
    </row>
    <row r="5" spans="1:47" x14ac:dyDescent="0.2">
      <c r="A5" s="35">
        <v>46066</v>
      </c>
      <c r="B5" s="36"/>
      <c r="C5" s="36" t="s">
        <v>213</v>
      </c>
      <c r="D5" s="36"/>
      <c r="E5" s="37"/>
      <c r="F5" s="37"/>
      <c r="G5" s="36"/>
      <c r="H5" s="36" t="s">
        <v>215</v>
      </c>
      <c r="I5" s="36"/>
      <c r="J5" s="36"/>
      <c r="K5" s="37"/>
      <c r="L5" s="37"/>
      <c r="M5" s="37"/>
      <c r="N5" s="38">
        <f t="shared" si="0"/>
        <v>46054</v>
      </c>
      <c r="O5" t="str">
        <f t="shared" si="1"/>
        <v/>
      </c>
      <c r="P5" t="str">
        <f t="shared" si="2"/>
        <v>Serralheria</v>
      </c>
      <c r="Q5" t="str">
        <f t="shared" si="3"/>
        <v>Posto Vago</v>
      </c>
      <c r="R5" t="str">
        <f t="shared" si="4"/>
        <v>SERRALHEIRO I</v>
      </c>
      <c r="S5" t="str">
        <f t="shared" si="5"/>
        <v>ADM</v>
      </c>
      <c r="T5" s="39">
        <f t="shared" si="6"/>
        <v>49.0988922206921</v>
      </c>
      <c r="U5" s="40">
        <f t="shared" si="7"/>
        <v>0.33333333333333298</v>
      </c>
      <c r="V5" s="40">
        <f t="shared" si="8"/>
        <v>0</v>
      </c>
      <c r="W5" s="40">
        <f t="shared" si="9"/>
        <v>0.33333333333333298</v>
      </c>
      <c r="X5" t="str">
        <f t="shared" si="10"/>
        <v>Sim</v>
      </c>
      <c r="Y5" s="40">
        <f t="shared" si="11"/>
        <v>0.33333333333333298</v>
      </c>
      <c r="Z5" s="40">
        <f t="shared" si="12"/>
        <v>0</v>
      </c>
      <c r="AA5" s="40">
        <f t="shared" si="13"/>
        <v>0</v>
      </c>
      <c r="AB5" s="40">
        <f t="shared" si="14"/>
        <v>0</v>
      </c>
      <c r="AC5" s="40">
        <f t="shared" si="15"/>
        <v>0.33333333333333298</v>
      </c>
      <c r="AD5" s="39">
        <f t="shared" si="16"/>
        <v>392.79113776553635</v>
      </c>
      <c r="AE5" s="39">
        <f t="shared" si="17"/>
        <v>0</v>
      </c>
      <c r="AF5" t="str">
        <f t="shared" si="18"/>
        <v>Injustificada</v>
      </c>
      <c r="AG5" t="str">
        <f t="shared" si="19"/>
        <v>DESCONTA 8:00h (Injustificada).</v>
      </c>
      <c r="AH5" t="str">
        <f t="shared" si="20"/>
        <v/>
      </c>
      <c r="AJ5" s="41" t="str">
        <f t="shared" si="21"/>
        <v/>
      </c>
      <c r="AK5" s="42" t="str">
        <f t="shared" si="22"/>
        <v/>
      </c>
      <c r="AL5" s="41" t="str">
        <f t="shared" si="23"/>
        <v>Dia inteiro</v>
      </c>
      <c r="AM5" s="41" t="str">
        <f t="shared" si="24"/>
        <v>Sim</v>
      </c>
      <c r="AN5" s="41" t="str">
        <f t="shared" si="25"/>
        <v>Não</v>
      </c>
      <c r="AO5" s="42" t="str">
        <f t="shared" si="26"/>
        <v/>
      </c>
      <c r="AP5" s="41" t="str">
        <f t="shared" si="27"/>
        <v/>
      </c>
      <c r="AQ5" s="41" t="str">
        <f t="shared" si="28"/>
        <v/>
      </c>
      <c r="AR5" s="41" t="str">
        <f>IF($AQ5="","",COUNTIFS(L_ChaveCob,$AQ5,L_Ausencia,"&gt;"&amp;$W5)+COUNTIFS($AQ$4:$AQ5,$AQ5,$W$4:$W5,$W5))</f>
        <v/>
      </c>
      <c r="AS5" s="42">
        <f t="shared" si="29"/>
        <v>0</v>
      </c>
      <c r="AT5" s="42">
        <f t="shared" si="30"/>
        <v>0</v>
      </c>
      <c r="AU5" s="42">
        <f t="shared" si="31"/>
        <v>0</v>
      </c>
    </row>
    <row r="6" spans="1:47" x14ac:dyDescent="0.2">
      <c r="A6" s="35">
        <v>46066</v>
      </c>
      <c r="B6" s="36"/>
      <c r="C6" s="36" t="s">
        <v>213</v>
      </c>
      <c r="D6" s="36"/>
      <c r="E6" s="37"/>
      <c r="F6" s="37"/>
      <c r="G6" s="36"/>
      <c r="H6" s="36" t="s">
        <v>215</v>
      </c>
      <c r="I6" s="36"/>
      <c r="J6" s="36"/>
      <c r="K6" s="37"/>
      <c r="L6" s="37"/>
      <c r="M6" s="37"/>
      <c r="N6" s="38">
        <f t="shared" si="0"/>
        <v>46054</v>
      </c>
      <c r="O6" t="str">
        <f t="shared" si="1"/>
        <v/>
      </c>
      <c r="P6" t="str">
        <f t="shared" si="2"/>
        <v>Serralheria</v>
      </c>
      <c r="Q6" t="str">
        <f t="shared" si="3"/>
        <v>Posto Vago</v>
      </c>
      <c r="R6" t="str">
        <f t="shared" si="4"/>
        <v>SERRALHEIRO I</v>
      </c>
      <c r="S6" t="str">
        <f t="shared" si="5"/>
        <v>ADM</v>
      </c>
      <c r="T6" s="39">
        <f t="shared" si="6"/>
        <v>49.0988922206921</v>
      </c>
      <c r="U6" s="40">
        <f t="shared" si="7"/>
        <v>0.33333333333333298</v>
      </c>
      <c r="V6" s="40">
        <f t="shared" si="8"/>
        <v>0</v>
      </c>
      <c r="W6" s="40">
        <f t="shared" si="9"/>
        <v>0.33333333333333298</v>
      </c>
      <c r="X6" t="str">
        <f t="shared" si="10"/>
        <v>Sim</v>
      </c>
      <c r="Y6" s="40">
        <f t="shared" si="11"/>
        <v>0.33333333333333298</v>
      </c>
      <c r="Z6" s="40">
        <f t="shared" si="12"/>
        <v>0</v>
      </c>
      <c r="AA6" s="40">
        <f t="shared" si="13"/>
        <v>0</v>
      </c>
      <c r="AB6" s="40">
        <f t="shared" si="14"/>
        <v>0</v>
      </c>
      <c r="AC6" s="40">
        <f t="shared" si="15"/>
        <v>0.33333333333333298</v>
      </c>
      <c r="AD6" s="39">
        <f t="shared" si="16"/>
        <v>392.79113776553635</v>
      </c>
      <c r="AE6" s="39">
        <f t="shared" si="17"/>
        <v>0</v>
      </c>
      <c r="AF6" t="str">
        <f t="shared" si="18"/>
        <v>Injustificada</v>
      </c>
      <c r="AG6" t="str">
        <f t="shared" si="19"/>
        <v>DESCONTA 8:00h (Injustificada).</v>
      </c>
      <c r="AH6" t="str">
        <f t="shared" si="20"/>
        <v/>
      </c>
      <c r="AJ6" s="41" t="str">
        <f t="shared" si="21"/>
        <v/>
      </c>
      <c r="AK6" s="42" t="str">
        <f t="shared" si="22"/>
        <v/>
      </c>
      <c r="AL6" s="41" t="str">
        <f t="shared" si="23"/>
        <v>Dia inteiro</v>
      </c>
      <c r="AM6" s="41" t="str">
        <f t="shared" si="24"/>
        <v>Sim</v>
      </c>
      <c r="AN6" s="41" t="str">
        <f t="shared" si="25"/>
        <v>Não</v>
      </c>
      <c r="AO6" s="42" t="str">
        <f t="shared" si="26"/>
        <v/>
      </c>
      <c r="AP6" s="41" t="str">
        <f t="shared" si="27"/>
        <v/>
      </c>
      <c r="AQ6" s="41" t="str">
        <f t="shared" si="28"/>
        <v/>
      </c>
      <c r="AR6" s="41" t="str">
        <f>IF($AQ6="","",COUNTIFS(L_ChaveCob,$AQ6,L_Ausencia,"&gt;"&amp;$W6)+COUNTIFS($AQ$4:$AQ6,$AQ6,$W$4:$W6,$W6))</f>
        <v/>
      </c>
      <c r="AS6" s="42">
        <f t="shared" si="29"/>
        <v>0</v>
      </c>
      <c r="AT6" s="42">
        <f t="shared" si="30"/>
        <v>0</v>
      </c>
      <c r="AU6" s="42">
        <f t="shared" si="31"/>
        <v>0</v>
      </c>
    </row>
    <row r="7" spans="1:47" x14ac:dyDescent="0.2">
      <c r="A7" s="35">
        <v>46067</v>
      </c>
      <c r="B7" s="36"/>
      <c r="C7" s="36" t="s">
        <v>216</v>
      </c>
      <c r="D7" s="36"/>
      <c r="E7" s="37"/>
      <c r="F7" s="37"/>
      <c r="G7" s="36"/>
      <c r="H7" s="36" t="s">
        <v>215</v>
      </c>
      <c r="I7" s="36"/>
      <c r="J7" s="36"/>
      <c r="K7" s="37"/>
      <c r="L7" s="37"/>
      <c r="M7" s="37"/>
      <c r="N7" s="38">
        <f t="shared" si="0"/>
        <v>46054</v>
      </c>
      <c r="O7" t="str">
        <f t="shared" si="1"/>
        <v/>
      </c>
      <c r="P7" t="str">
        <f t="shared" si="2"/>
        <v>Serralheria</v>
      </c>
      <c r="Q7" t="str">
        <f t="shared" si="3"/>
        <v>Posto Vago</v>
      </c>
      <c r="R7" t="str">
        <f t="shared" si="4"/>
        <v>SERRALHEIRO I</v>
      </c>
      <c r="S7" t="str">
        <f t="shared" si="5"/>
        <v>ADM</v>
      </c>
      <c r="T7" s="39">
        <f t="shared" si="6"/>
        <v>49.0988922206921</v>
      </c>
      <c r="U7" s="40">
        <f t="shared" si="7"/>
        <v>0</v>
      </c>
      <c r="V7" s="40">
        <f t="shared" si="8"/>
        <v>0</v>
      </c>
      <c r="W7" s="40">
        <f t="shared" si="9"/>
        <v>0</v>
      </c>
      <c r="X7" t="str">
        <f t="shared" si="10"/>
        <v>Não</v>
      </c>
      <c r="Y7" s="40">
        <f t="shared" si="11"/>
        <v>0</v>
      </c>
      <c r="Z7" s="40">
        <f t="shared" si="12"/>
        <v>0</v>
      </c>
      <c r="AA7" s="40">
        <f t="shared" si="13"/>
        <v>0</v>
      </c>
      <c r="AB7" s="40">
        <f t="shared" si="14"/>
        <v>0</v>
      </c>
      <c r="AC7" s="40">
        <f t="shared" si="15"/>
        <v>0</v>
      </c>
      <c r="AD7" s="39">
        <f t="shared" si="16"/>
        <v>0</v>
      </c>
      <c r="AE7" s="39">
        <f t="shared" si="17"/>
        <v>0</v>
      </c>
      <c r="AF7" t="str">
        <f t="shared" si="18"/>
        <v>Compensação</v>
      </c>
      <c r="AG7" t="str">
        <f t="shared" si="19"/>
        <v/>
      </c>
      <c r="AH7" t="str">
        <f t="shared" si="20"/>
        <v/>
      </c>
      <c r="AJ7" s="41" t="str">
        <f t="shared" si="21"/>
        <v/>
      </c>
      <c r="AK7" s="42" t="str">
        <f t="shared" si="22"/>
        <v/>
      </c>
      <c r="AL7" s="41" t="str">
        <f t="shared" si="23"/>
        <v>Não</v>
      </c>
      <c r="AM7" s="41" t="str">
        <f t="shared" si="24"/>
        <v>Não</v>
      </c>
      <c r="AN7" s="41" t="str">
        <f t="shared" si="25"/>
        <v>Sim</v>
      </c>
      <c r="AO7" s="42" t="str">
        <f t="shared" si="26"/>
        <v/>
      </c>
      <c r="AP7" s="41" t="str">
        <f t="shared" si="27"/>
        <v/>
      </c>
      <c r="AQ7" s="41" t="str">
        <f t="shared" si="28"/>
        <v/>
      </c>
      <c r="AR7" s="41" t="str">
        <f>IF($AQ7="","",COUNTIFS(L_ChaveCob,$AQ7,L_Ausencia,"&gt;"&amp;$W7)+COUNTIFS($AQ$4:$AQ7,$AQ7,$W$4:$W7,$W7))</f>
        <v/>
      </c>
      <c r="AS7" s="42">
        <f t="shared" si="29"/>
        <v>0</v>
      </c>
      <c r="AT7" s="42">
        <f t="shared" si="30"/>
        <v>0</v>
      </c>
      <c r="AU7" s="42">
        <f t="shared" si="31"/>
        <v>0</v>
      </c>
    </row>
    <row r="8" spans="1:47" x14ac:dyDescent="0.2">
      <c r="A8" s="35">
        <v>46067</v>
      </c>
      <c r="B8" s="36"/>
      <c r="C8" s="36" t="s">
        <v>216</v>
      </c>
      <c r="D8" s="36"/>
      <c r="E8" s="37"/>
      <c r="F8" s="37"/>
      <c r="G8" s="36"/>
      <c r="H8" s="36" t="s">
        <v>214</v>
      </c>
      <c r="I8" s="36"/>
      <c r="J8" s="36"/>
      <c r="K8" s="37"/>
      <c r="L8" s="37"/>
      <c r="M8" s="37"/>
      <c r="N8" s="38">
        <f t="shared" si="0"/>
        <v>46054</v>
      </c>
      <c r="O8" t="str">
        <f t="shared" si="1"/>
        <v/>
      </c>
      <c r="P8" t="str">
        <f t="shared" si="2"/>
        <v>Serralheria</v>
      </c>
      <c r="Q8" t="str">
        <f t="shared" si="3"/>
        <v>Posto Vago</v>
      </c>
      <c r="R8" t="str">
        <f t="shared" si="4"/>
        <v>SERRALHEIRO II</v>
      </c>
      <c r="S8" t="str">
        <f t="shared" si="5"/>
        <v>ADM</v>
      </c>
      <c r="T8" s="39">
        <f t="shared" si="6"/>
        <v>53.080351419133599</v>
      </c>
      <c r="U8" s="40">
        <f t="shared" si="7"/>
        <v>0</v>
      </c>
      <c r="V8" s="40">
        <f t="shared" si="8"/>
        <v>0</v>
      </c>
      <c r="W8" s="40">
        <f t="shared" si="9"/>
        <v>0</v>
      </c>
      <c r="X8" t="str">
        <f t="shared" si="10"/>
        <v>Não</v>
      </c>
      <c r="Y8" s="40">
        <f t="shared" si="11"/>
        <v>0</v>
      </c>
      <c r="Z8" s="40">
        <f t="shared" si="12"/>
        <v>0</v>
      </c>
      <c r="AA8" s="40">
        <f t="shared" si="13"/>
        <v>0</v>
      </c>
      <c r="AB8" s="40">
        <f t="shared" si="14"/>
        <v>0</v>
      </c>
      <c r="AC8" s="40">
        <f t="shared" si="15"/>
        <v>0</v>
      </c>
      <c r="AD8" s="39">
        <f t="shared" si="16"/>
        <v>0</v>
      </c>
      <c r="AE8" s="39">
        <f t="shared" si="17"/>
        <v>0</v>
      </c>
      <c r="AF8" t="str">
        <f t="shared" si="18"/>
        <v>Compensação</v>
      </c>
      <c r="AG8" t="str">
        <f t="shared" si="19"/>
        <v/>
      </c>
      <c r="AH8" t="str">
        <f t="shared" si="20"/>
        <v/>
      </c>
      <c r="AJ8" s="41" t="str">
        <f t="shared" si="21"/>
        <v/>
      </c>
      <c r="AK8" s="42" t="str">
        <f t="shared" si="22"/>
        <v/>
      </c>
      <c r="AL8" s="41" t="str">
        <f t="shared" si="23"/>
        <v>Não</v>
      </c>
      <c r="AM8" s="41" t="str">
        <f t="shared" si="24"/>
        <v>Não</v>
      </c>
      <c r="AN8" s="41" t="str">
        <f t="shared" si="25"/>
        <v>Sim</v>
      </c>
      <c r="AO8" s="42" t="str">
        <f t="shared" si="26"/>
        <v/>
      </c>
      <c r="AP8" s="41" t="str">
        <f t="shared" si="27"/>
        <v/>
      </c>
      <c r="AQ8" s="41" t="str">
        <f t="shared" si="28"/>
        <v/>
      </c>
      <c r="AR8" s="41" t="str">
        <f>IF($AQ8="","",COUNTIFS(L_ChaveCob,$AQ8,L_Ausencia,"&gt;"&amp;$W8)+COUNTIFS($AQ$4:$AQ8,$AQ8,$W$4:$W8,$W8))</f>
        <v/>
      </c>
      <c r="AS8" s="42">
        <f t="shared" si="29"/>
        <v>0</v>
      </c>
      <c r="AT8" s="42">
        <f t="shared" si="30"/>
        <v>0</v>
      </c>
      <c r="AU8" s="42">
        <f t="shared" si="31"/>
        <v>0</v>
      </c>
    </row>
    <row r="9" spans="1:47" x14ac:dyDescent="0.2">
      <c r="A9" s="35">
        <v>46067</v>
      </c>
      <c r="B9" s="36"/>
      <c r="C9" s="36" t="s">
        <v>216</v>
      </c>
      <c r="D9" s="36"/>
      <c r="E9" s="37"/>
      <c r="F9" s="37"/>
      <c r="G9" s="36" t="s">
        <v>217</v>
      </c>
      <c r="H9" s="36" t="s">
        <v>214</v>
      </c>
      <c r="I9" s="36"/>
      <c r="J9" s="36"/>
      <c r="K9" s="37"/>
      <c r="L9" s="37"/>
      <c r="M9" s="37"/>
      <c r="N9" s="38">
        <f t="shared" si="0"/>
        <v>46054</v>
      </c>
      <c r="O9" t="str">
        <f t="shared" si="1"/>
        <v/>
      </c>
      <c r="P9" t="str">
        <f t="shared" si="2"/>
        <v>Serralheria</v>
      </c>
      <c r="Q9" t="str">
        <f t="shared" si="3"/>
        <v>Posto Vago</v>
      </c>
      <c r="R9" t="str">
        <f t="shared" si="4"/>
        <v>SERRALHEIRO II</v>
      </c>
      <c r="S9" t="str">
        <f t="shared" si="5"/>
        <v>ADM</v>
      </c>
      <c r="T9" s="39">
        <f t="shared" si="6"/>
        <v>53.080351419133599</v>
      </c>
      <c r="U9" s="40">
        <f t="shared" si="7"/>
        <v>0</v>
      </c>
      <c r="V9" s="40">
        <f t="shared" si="8"/>
        <v>0</v>
      </c>
      <c r="W9" s="40">
        <f t="shared" si="9"/>
        <v>0</v>
      </c>
      <c r="X9" t="str">
        <f t="shared" si="10"/>
        <v>Não</v>
      </c>
      <c r="Y9" s="40">
        <f t="shared" si="11"/>
        <v>0</v>
      </c>
      <c r="Z9" s="40">
        <f t="shared" si="12"/>
        <v>0</v>
      </c>
      <c r="AA9" s="40">
        <f t="shared" si="13"/>
        <v>0</v>
      </c>
      <c r="AB9" s="40">
        <f t="shared" si="14"/>
        <v>0</v>
      </c>
      <c r="AC9" s="40">
        <f t="shared" si="15"/>
        <v>0</v>
      </c>
      <c r="AD9" s="39">
        <f t="shared" si="16"/>
        <v>0</v>
      </c>
      <c r="AE9" s="39">
        <f t="shared" si="17"/>
        <v>0</v>
      </c>
      <c r="AF9" t="str">
        <f t="shared" si="18"/>
        <v>Compensação</v>
      </c>
      <c r="AG9" t="str">
        <f t="shared" si="19"/>
        <v/>
      </c>
      <c r="AH9" t="str">
        <f t="shared" si="20"/>
        <v/>
      </c>
      <c r="AJ9" s="41" t="str">
        <f t="shared" si="21"/>
        <v/>
      </c>
      <c r="AK9" s="42" t="str">
        <f t="shared" si="22"/>
        <v/>
      </c>
      <c r="AL9" s="41" t="str">
        <f t="shared" si="23"/>
        <v>Não</v>
      </c>
      <c r="AM9" s="41" t="str">
        <f t="shared" si="24"/>
        <v>Não</v>
      </c>
      <c r="AN9" s="41" t="str">
        <f t="shared" si="25"/>
        <v>Sim</v>
      </c>
      <c r="AO9" s="42" t="str">
        <f t="shared" si="26"/>
        <v/>
      </c>
      <c r="AP9" s="41" t="str">
        <f t="shared" si="27"/>
        <v/>
      </c>
      <c r="AQ9" s="41" t="str">
        <f t="shared" si="28"/>
        <v/>
      </c>
      <c r="AR9" s="41" t="str">
        <f>IF($AQ9="","",COUNTIFS(L_ChaveCob,$AQ9,L_Ausencia,"&gt;"&amp;$W9)+COUNTIFS($AQ$4:$AQ9,$AQ9,$W$4:$W9,$W9))</f>
        <v/>
      </c>
      <c r="AS9" s="42">
        <f t="shared" si="29"/>
        <v>0</v>
      </c>
      <c r="AT9" s="42">
        <f t="shared" si="30"/>
        <v>0</v>
      </c>
      <c r="AU9" s="42">
        <f t="shared" si="31"/>
        <v>0</v>
      </c>
    </row>
    <row r="10" spans="1:47" x14ac:dyDescent="0.2">
      <c r="A10" s="35">
        <v>46069</v>
      </c>
      <c r="B10" s="36"/>
      <c r="C10" s="36" t="s">
        <v>218</v>
      </c>
      <c r="D10" s="36"/>
      <c r="E10" s="37"/>
      <c r="F10" s="37"/>
      <c r="G10" s="36"/>
      <c r="H10" s="36" t="s">
        <v>219</v>
      </c>
      <c r="I10" s="36"/>
      <c r="J10" s="36"/>
      <c r="K10" s="37"/>
      <c r="L10" s="37"/>
      <c r="M10" s="37"/>
      <c r="N10" s="38">
        <f t="shared" si="0"/>
        <v>46054</v>
      </c>
      <c r="O10" t="str">
        <f t="shared" si="1"/>
        <v/>
      </c>
      <c r="P10" t="str">
        <f t="shared" si="2"/>
        <v>Serralheria</v>
      </c>
      <c r="Q10" t="str">
        <f t="shared" si="3"/>
        <v>Posto Vago</v>
      </c>
      <c r="R10" t="str">
        <f t="shared" si="4"/>
        <v>ENCARREGADO</v>
      </c>
      <c r="S10" t="str">
        <f t="shared" si="5"/>
        <v>ADM</v>
      </c>
      <c r="T10" s="39">
        <f t="shared" si="6"/>
        <v>60.96</v>
      </c>
      <c r="U10" s="40">
        <f t="shared" si="7"/>
        <v>0.375</v>
      </c>
      <c r="V10" s="40">
        <f t="shared" si="8"/>
        <v>0</v>
      </c>
      <c r="W10" s="40">
        <f t="shared" si="9"/>
        <v>0.375</v>
      </c>
      <c r="X10" t="str">
        <f t="shared" si="10"/>
        <v>Sim</v>
      </c>
      <c r="Y10" s="40">
        <f t="shared" si="11"/>
        <v>0.375</v>
      </c>
      <c r="Z10" s="40">
        <f t="shared" si="12"/>
        <v>0</v>
      </c>
      <c r="AA10" s="40">
        <f t="shared" si="13"/>
        <v>0</v>
      </c>
      <c r="AB10" s="40">
        <f t="shared" si="14"/>
        <v>0</v>
      </c>
      <c r="AC10" s="40">
        <f t="shared" si="15"/>
        <v>0.375</v>
      </c>
      <c r="AD10" s="39">
        <f t="shared" si="16"/>
        <v>548.64</v>
      </c>
      <c r="AE10" s="39">
        <f t="shared" si="17"/>
        <v>0</v>
      </c>
      <c r="AF10" t="str">
        <f t="shared" si="18"/>
        <v>Recesso</v>
      </c>
      <c r="AG10" t="str">
        <f t="shared" si="19"/>
        <v>DESCONTA 9:00h (Recesso).</v>
      </c>
      <c r="AH10" t="str">
        <f t="shared" si="20"/>
        <v/>
      </c>
      <c r="AJ10" s="41" t="str">
        <f t="shared" si="21"/>
        <v/>
      </c>
      <c r="AK10" s="42" t="str">
        <f t="shared" si="22"/>
        <v/>
      </c>
      <c r="AL10" s="41" t="str">
        <f t="shared" si="23"/>
        <v>Dia inteiro</v>
      </c>
      <c r="AM10" s="41" t="str">
        <f t="shared" si="24"/>
        <v>Sim</v>
      </c>
      <c r="AN10" s="41" t="str">
        <f t="shared" si="25"/>
        <v>Não</v>
      </c>
      <c r="AO10" s="42" t="str">
        <f t="shared" si="26"/>
        <v/>
      </c>
      <c r="AP10" s="41" t="str">
        <f t="shared" si="27"/>
        <v/>
      </c>
      <c r="AQ10" s="41" t="str">
        <f t="shared" si="28"/>
        <v/>
      </c>
      <c r="AR10" s="41" t="str">
        <f>IF($AQ10="","",COUNTIFS(L_ChaveCob,$AQ10,L_Ausencia,"&gt;"&amp;$W10)+COUNTIFS($AQ$4:$AQ10,$AQ10,$W$4:$W10,$W10))</f>
        <v/>
      </c>
      <c r="AS10" s="42">
        <f t="shared" si="29"/>
        <v>0</v>
      </c>
      <c r="AT10" s="42">
        <f t="shared" si="30"/>
        <v>0</v>
      </c>
      <c r="AU10" s="42">
        <f t="shared" si="31"/>
        <v>0</v>
      </c>
    </row>
    <row r="11" spans="1:47" x14ac:dyDescent="0.2">
      <c r="A11" s="35">
        <v>46069</v>
      </c>
      <c r="B11" s="36"/>
      <c r="C11" s="36" t="s">
        <v>218</v>
      </c>
      <c r="D11" s="36"/>
      <c r="E11" s="37"/>
      <c r="F11" s="37"/>
      <c r="G11" s="36"/>
      <c r="H11" s="36" t="s">
        <v>219</v>
      </c>
      <c r="I11" s="36"/>
      <c r="J11" s="36"/>
      <c r="K11" s="37"/>
      <c r="L11" s="37"/>
      <c r="M11" s="37"/>
      <c r="N11" s="38">
        <f t="shared" si="0"/>
        <v>46054</v>
      </c>
      <c r="O11" t="str">
        <f t="shared" si="1"/>
        <v/>
      </c>
      <c r="P11" t="str">
        <f t="shared" si="2"/>
        <v>Serralheria</v>
      </c>
      <c r="Q11" t="str">
        <f t="shared" si="3"/>
        <v>Posto Vago</v>
      </c>
      <c r="R11" t="str">
        <f t="shared" si="4"/>
        <v>ENCARREGADO</v>
      </c>
      <c r="S11" t="str">
        <f t="shared" si="5"/>
        <v>ADM</v>
      </c>
      <c r="T11" s="39">
        <f t="shared" si="6"/>
        <v>60.96</v>
      </c>
      <c r="U11" s="40">
        <f t="shared" si="7"/>
        <v>0.375</v>
      </c>
      <c r="V11" s="40">
        <f t="shared" si="8"/>
        <v>0</v>
      </c>
      <c r="W11" s="40">
        <f t="shared" si="9"/>
        <v>0.375</v>
      </c>
      <c r="X11" t="str">
        <f t="shared" si="10"/>
        <v>Sim</v>
      </c>
      <c r="Y11" s="40">
        <f t="shared" si="11"/>
        <v>0.375</v>
      </c>
      <c r="Z11" s="40">
        <f t="shared" si="12"/>
        <v>0</v>
      </c>
      <c r="AA11" s="40">
        <f t="shared" si="13"/>
        <v>0</v>
      </c>
      <c r="AB11" s="40">
        <f t="shared" si="14"/>
        <v>0</v>
      </c>
      <c r="AC11" s="40">
        <f t="shared" si="15"/>
        <v>0.375</v>
      </c>
      <c r="AD11" s="39">
        <f t="shared" si="16"/>
        <v>548.64</v>
      </c>
      <c r="AE11" s="39">
        <f t="shared" si="17"/>
        <v>0</v>
      </c>
      <c r="AF11" t="str">
        <f t="shared" si="18"/>
        <v>Recesso</v>
      </c>
      <c r="AG11" t="str">
        <f t="shared" si="19"/>
        <v>DESCONTA 9:00h (Recesso).</v>
      </c>
      <c r="AH11" t="str">
        <f t="shared" si="20"/>
        <v/>
      </c>
      <c r="AJ11" s="41" t="str">
        <f t="shared" si="21"/>
        <v/>
      </c>
      <c r="AK11" s="42" t="str">
        <f t="shared" si="22"/>
        <v/>
      </c>
      <c r="AL11" s="41" t="str">
        <f t="shared" si="23"/>
        <v>Dia inteiro</v>
      </c>
      <c r="AM11" s="41" t="str">
        <f t="shared" si="24"/>
        <v>Sim</v>
      </c>
      <c r="AN11" s="41" t="str">
        <f t="shared" si="25"/>
        <v>Não</v>
      </c>
      <c r="AO11" s="42" t="str">
        <f t="shared" si="26"/>
        <v/>
      </c>
      <c r="AP11" s="41" t="str">
        <f t="shared" si="27"/>
        <v/>
      </c>
      <c r="AQ11" s="41" t="str">
        <f t="shared" si="28"/>
        <v/>
      </c>
      <c r="AR11" s="41" t="str">
        <f>IF($AQ11="","",COUNTIFS(L_ChaveCob,$AQ11,L_Ausencia,"&gt;"&amp;$W11)+COUNTIFS($AQ$4:$AQ11,$AQ11,$W$4:$W11,$W11))</f>
        <v/>
      </c>
      <c r="AS11" s="42">
        <f t="shared" si="29"/>
        <v>0</v>
      </c>
      <c r="AT11" s="42">
        <f t="shared" si="30"/>
        <v>0</v>
      </c>
      <c r="AU11" s="42">
        <f t="shared" si="31"/>
        <v>0</v>
      </c>
    </row>
    <row r="12" spans="1:47" x14ac:dyDescent="0.2">
      <c r="A12" s="35">
        <v>46069</v>
      </c>
      <c r="B12" s="36"/>
      <c r="C12" s="36" t="s">
        <v>218</v>
      </c>
      <c r="D12" s="36"/>
      <c r="E12" s="37"/>
      <c r="F12" s="37"/>
      <c r="G12" s="36"/>
      <c r="H12" s="36" t="s">
        <v>215</v>
      </c>
      <c r="I12" s="36"/>
      <c r="J12" s="36"/>
      <c r="K12" s="37"/>
      <c r="L12" s="37"/>
      <c r="M12" s="37"/>
      <c r="N12" s="38">
        <f t="shared" si="0"/>
        <v>46054</v>
      </c>
      <c r="O12" t="str">
        <f t="shared" si="1"/>
        <v/>
      </c>
      <c r="P12" t="str">
        <f t="shared" si="2"/>
        <v>Serralheria</v>
      </c>
      <c r="Q12" t="str">
        <f t="shared" si="3"/>
        <v>Posto Vago</v>
      </c>
      <c r="R12" t="str">
        <f t="shared" si="4"/>
        <v>SERRALHEIRO I</v>
      </c>
      <c r="S12" t="str">
        <f t="shared" si="5"/>
        <v>ADM</v>
      </c>
      <c r="T12" s="39">
        <f t="shared" si="6"/>
        <v>49.0988922206921</v>
      </c>
      <c r="U12" s="40">
        <f t="shared" si="7"/>
        <v>0.375</v>
      </c>
      <c r="V12" s="40">
        <f t="shared" si="8"/>
        <v>0</v>
      </c>
      <c r="W12" s="40">
        <f t="shared" si="9"/>
        <v>0.375</v>
      </c>
      <c r="X12" t="str">
        <f t="shared" si="10"/>
        <v>Sim</v>
      </c>
      <c r="Y12" s="40">
        <f t="shared" si="11"/>
        <v>0.375</v>
      </c>
      <c r="Z12" s="40">
        <f t="shared" si="12"/>
        <v>0</v>
      </c>
      <c r="AA12" s="40">
        <f t="shared" si="13"/>
        <v>0</v>
      </c>
      <c r="AB12" s="40">
        <f t="shared" si="14"/>
        <v>0</v>
      </c>
      <c r="AC12" s="40">
        <f t="shared" si="15"/>
        <v>0.375</v>
      </c>
      <c r="AD12" s="39">
        <f t="shared" si="16"/>
        <v>441.89002998622891</v>
      </c>
      <c r="AE12" s="39">
        <f t="shared" si="17"/>
        <v>0</v>
      </c>
      <c r="AF12" t="str">
        <f t="shared" si="18"/>
        <v>Recesso</v>
      </c>
      <c r="AG12" t="str">
        <f t="shared" si="19"/>
        <v>DESCONTA 9:00h (Recesso).</v>
      </c>
      <c r="AH12" t="str">
        <f t="shared" si="20"/>
        <v/>
      </c>
      <c r="AJ12" s="41" t="str">
        <f t="shared" si="21"/>
        <v/>
      </c>
      <c r="AK12" s="42" t="str">
        <f t="shared" si="22"/>
        <v/>
      </c>
      <c r="AL12" s="41" t="str">
        <f t="shared" si="23"/>
        <v>Dia inteiro</v>
      </c>
      <c r="AM12" s="41" t="str">
        <f t="shared" si="24"/>
        <v>Sim</v>
      </c>
      <c r="AN12" s="41" t="str">
        <f t="shared" si="25"/>
        <v>Não</v>
      </c>
      <c r="AO12" s="42" t="str">
        <f t="shared" si="26"/>
        <v/>
      </c>
      <c r="AP12" s="41" t="str">
        <f t="shared" si="27"/>
        <v/>
      </c>
      <c r="AQ12" s="41" t="str">
        <f t="shared" si="28"/>
        <v/>
      </c>
      <c r="AR12" s="41" t="str">
        <f>IF($AQ12="","",COUNTIFS(L_ChaveCob,$AQ12,L_Ausencia,"&gt;"&amp;$W12)+COUNTIFS($AQ$4:$AQ12,$AQ12,$W$4:$W12,$W12))</f>
        <v/>
      </c>
      <c r="AS12" s="42">
        <f t="shared" si="29"/>
        <v>0</v>
      </c>
      <c r="AT12" s="42">
        <f t="shared" si="30"/>
        <v>0</v>
      </c>
      <c r="AU12" s="42">
        <f t="shared" si="31"/>
        <v>0</v>
      </c>
    </row>
    <row r="13" spans="1:47" x14ac:dyDescent="0.2">
      <c r="A13" s="35">
        <v>46069</v>
      </c>
      <c r="B13" s="36"/>
      <c r="C13" s="36" t="s">
        <v>218</v>
      </c>
      <c r="D13" s="36"/>
      <c r="E13" s="37"/>
      <c r="F13" s="37"/>
      <c r="G13" s="36"/>
      <c r="H13" s="36" t="s">
        <v>215</v>
      </c>
      <c r="I13" s="36"/>
      <c r="J13" s="36"/>
      <c r="K13" s="37"/>
      <c r="L13" s="37"/>
      <c r="M13" s="37"/>
      <c r="N13" s="38">
        <f t="shared" si="0"/>
        <v>46054</v>
      </c>
      <c r="O13" t="str">
        <f t="shared" si="1"/>
        <v/>
      </c>
      <c r="P13" t="str">
        <f t="shared" si="2"/>
        <v>Serralheria</v>
      </c>
      <c r="Q13" t="str">
        <f t="shared" si="3"/>
        <v>Posto Vago</v>
      </c>
      <c r="R13" t="str">
        <f t="shared" si="4"/>
        <v>SERRALHEIRO I</v>
      </c>
      <c r="S13" t="str">
        <f t="shared" si="5"/>
        <v>ADM</v>
      </c>
      <c r="T13" s="39">
        <f t="shared" si="6"/>
        <v>49.0988922206921</v>
      </c>
      <c r="U13" s="40">
        <f t="shared" si="7"/>
        <v>0.375</v>
      </c>
      <c r="V13" s="40">
        <f t="shared" si="8"/>
        <v>0</v>
      </c>
      <c r="W13" s="40">
        <f t="shared" si="9"/>
        <v>0.375</v>
      </c>
      <c r="X13" t="str">
        <f t="shared" si="10"/>
        <v>Sim</v>
      </c>
      <c r="Y13" s="40">
        <f t="shared" si="11"/>
        <v>0.375</v>
      </c>
      <c r="Z13" s="40">
        <f t="shared" si="12"/>
        <v>0</v>
      </c>
      <c r="AA13" s="40">
        <f t="shared" si="13"/>
        <v>0</v>
      </c>
      <c r="AB13" s="40">
        <f t="shared" si="14"/>
        <v>0</v>
      </c>
      <c r="AC13" s="40">
        <f t="shared" si="15"/>
        <v>0.375</v>
      </c>
      <c r="AD13" s="39">
        <f t="shared" si="16"/>
        <v>441.89002998622891</v>
      </c>
      <c r="AE13" s="39">
        <f t="shared" si="17"/>
        <v>0</v>
      </c>
      <c r="AF13" t="str">
        <f t="shared" si="18"/>
        <v>Recesso</v>
      </c>
      <c r="AG13" t="str">
        <f t="shared" si="19"/>
        <v>DESCONTA 9:00h (Recesso).</v>
      </c>
      <c r="AH13" t="str">
        <f t="shared" si="20"/>
        <v/>
      </c>
      <c r="AJ13" s="41" t="str">
        <f t="shared" si="21"/>
        <v/>
      </c>
      <c r="AK13" s="42" t="str">
        <f t="shared" si="22"/>
        <v/>
      </c>
      <c r="AL13" s="41" t="str">
        <f t="shared" si="23"/>
        <v>Dia inteiro</v>
      </c>
      <c r="AM13" s="41" t="str">
        <f t="shared" si="24"/>
        <v>Sim</v>
      </c>
      <c r="AN13" s="41" t="str">
        <f t="shared" si="25"/>
        <v>Não</v>
      </c>
      <c r="AO13" s="42" t="str">
        <f t="shared" si="26"/>
        <v/>
      </c>
      <c r="AP13" s="41" t="str">
        <f t="shared" si="27"/>
        <v/>
      </c>
      <c r="AQ13" s="41" t="str">
        <f t="shared" si="28"/>
        <v/>
      </c>
      <c r="AR13" s="41" t="str">
        <f>IF($AQ13="","",COUNTIFS(L_ChaveCob,$AQ13,L_Ausencia,"&gt;"&amp;$W13)+COUNTIFS($AQ$4:$AQ13,$AQ13,$W$4:$W13,$W13))</f>
        <v/>
      </c>
      <c r="AS13" s="42">
        <f t="shared" si="29"/>
        <v>0</v>
      </c>
      <c r="AT13" s="42">
        <f t="shared" si="30"/>
        <v>0</v>
      </c>
      <c r="AU13" s="42">
        <f t="shared" si="31"/>
        <v>0</v>
      </c>
    </row>
    <row r="14" spans="1:47" x14ac:dyDescent="0.2">
      <c r="A14" s="35">
        <v>46069</v>
      </c>
      <c r="B14" s="36"/>
      <c r="C14" s="36" t="s">
        <v>218</v>
      </c>
      <c r="D14" s="36"/>
      <c r="E14" s="37"/>
      <c r="F14" s="37"/>
      <c r="G14" s="36"/>
      <c r="H14" s="36" t="s">
        <v>215</v>
      </c>
      <c r="I14" s="36"/>
      <c r="J14" s="36"/>
      <c r="K14" s="37"/>
      <c r="L14" s="37"/>
      <c r="M14" s="37"/>
      <c r="N14" s="38">
        <f t="shared" si="0"/>
        <v>46054</v>
      </c>
      <c r="O14" t="str">
        <f t="shared" si="1"/>
        <v/>
      </c>
      <c r="P14" t="str">
        <f t="shared" si="2"/>
        <v>Serralheria</v>
      </c>
      <c r="Q14" t="str">
        <f t="shared" si="3"/>
        <v>Posto Vago</v>
      </c>
      <c r="R14" t="str">
        <f t="shared" si="4"/>
        <v>SERRALHEIRO I</v>
      </c>
      <c r="S14" t="str">
        <f t="shared" si="5"/>
        <v>ADM</v>
      </c>
      <c r="T14" s="39">
        <f t="shared" si="6"/>
        <v>49.0988922206921</v>
      </c>
      <c r="U14" s="40">
        <f t="shared" si="7"/>
        <v>0.375</v>
      </c>
      <c r="V14" s="40">
        <f t="shared" si="8"/>
        <v>0</v>
      </c>
      <c r="W14" s="40">
        <f t="shared" si="9"/>
        <v>0.375</v>
      </c>
      <c r="X14" t="str">
        <f t="shared" si="10"/>
        <v>Sim</v>
      </c>
      <c r="Y14" s="40">
        <f t="shared" si="11"/>
        <v>0.375</v>
      </c>
      <c r="Z14" s="40">
        <f t="shared" si="12"/>
        <v>0</v>
      </c>
      <c r="AA14" s="40">
        <f t="shared" si="13"/>
        <v>0</v>
      </c>
      <c r="AB14" s="40">
        <f t="shared" si="14"/>
        <v>0</v>
      </c>
      <c r="AC14" s="40">
        <f t="shared" si="15"/>
        <v>0.375</v>
      </c>
      <c r="AD14" s="39">
        <f t="shared" si="16"/>
        <v>441.89002998622891</v>
      </c>
      <c r="AE14" s="39">
        <f t="shared" si="17"/>
        <v>0</v>
      </c>
      <c r="AF14" t="str">
        <f t="shared" si="18"/>
        <v>Recesso</v>
      </c>
      <c r="AG14" t="str">
        <f t="shared" si="19"/>
        <v>DESCONTA 9:00h (Recesso).</v>
      </c>
      <c r="AH14" t="str">
        <f t="shared" si="20"/>
        <v/>
      </c>
      <c r="AJ14" s="41" t="str">
        <f t="shared" si="21"/>
        <v/>
      </c>
      <c r="AK14" s="42" t="str">
        <f t="shared" si="22"/>
        <v/>
      </c>
      <c r="AL14" s="41" t="str">
        <f t="shared" si="23"/>
        <v>Dia inteiro</v>
      </c>
      <c r="AM14" s="41" t="str">
        <f t="shared" si="24"/>
        <v>Sim</v>
      </c>
      <c r="AN14" s="41" t="str">
        <f t="shared" si="25"/>
        <v>Não</v>
      </c>
      <c r="AO14" s="42" t="str">
        <f t="shared" si="26"/>
        <v/>
      </c>
      <c r="AP14" s="41" t="str">
        <f t="shared" si="27"/>
        <v/>
      </c>
      <c r="AQ14" s="41" t="str">
        <f t="shared" si="28"/>
        <v/>
      </c>
      <c r="AR14" s="41" t="str">
        <f>IF($AQ14="","",COUNTIFS(L_ChaveCob,$AQ14,L_Ausencia,"&gt;"&amp;$W14)+COUNTIFS($AQ$4:$AQ14,$AQ14,$W$4:$W14,$W14))</f>
        <v/>
      </c>
      <c r="AS14" s="42">
        <f t="shared" si="29"/>
        <v>0</v>
      </c>
      <c r="AT14" s="42">
        <f t="shared" si="30"/>
        <v>0</v>
      </c>
      <c r="AU14" s="42">
        <f t="shared" si="31"/>
        <v>0</v>
      </c>
    </row>
    <row r="15" spans="1:47" x14ac:dyDescent="0.2">
      <c r="A15" s="35">
        <v>46069</v>
      </c>
      <c r="B15" s="36"/>
      <c r="C15" s="36" t="s">
        <v>218</v>
      </c>
      <c r="D15" s="36"/>
      <c r="E15" s="37"/>
      <c r="F15" s="37"/>
      <c r="G15" s="36"/>
      <c r="H15" s="36" t="s">
        <v>215</v>
      </c>
      <c r="I15" s="36"/>
      <c r="J15" s="36"/>
      <c r="K15" s="37"/>
      <c r="L15" s="37"/>
      <c r="M15" s="37"/>
      <c r="N15" s="38">
        <f t="shared" si="0"/>
        <v>46054</v>
      </c>
      <c r="O15" t="str">
        <f t="shared" si="1"/>
        <v/>
      </c>
      <c r="P15" t="str">
        <f t="shared" si="2"/>
        <v>Serralheria</v>
      </c>
      <c r="Q15" t="str">
        <f t="shared" si="3"/>
        <v>Posto Vago</v>
      </c>
      <c r="R15" t="str">
        <f t="shared" si="4"/>
        <v>SERRALHEIRO I</v>
      </c>
      <c r="S15" t="str">
        <f t="shared" si="5"/>
        <v>ADM</v>
      </c>
      <c r="T15" s="39">
        <f t="shared" si="6"/>
        <v>49.0988922206921</v>
      </c>
      <c r="U15" s="40">
        <f t="shared" si="7"/>
        <v>0.375</v>
      </c>
      <c r="V15" s="40">
        <f t="shared" si="8"/>
        <v>0</v>
      </c>
      <c r="W15" s="40">
        <f t="shared" si="9"/>
        <v>0.375</v>
      </c>
      <c r="X15" t="str">
        <f t="shared" si="10"/>
        <v>Sim</v>
      </c>
      <c r="Y15" s="40">
        <f t="shared" si="11"/>
        <v>0.375</v>
      </c>
      <c r="Z15" s="40">
        <f t="shared" si="12"/>
        <v>0</v>
      </c>
      <c r="AA15" s="40">
        <f t="shared" si="13"/>
        <v>0</v>
      </c>
      <c r="AB15" s="40">
        <f t="shared" si="14"/>
        <v>0</v>
      </c>
      <c r="AC15" s="40">
        <f t="shared" si="15"/>
        <v>0.375</v>
      </c>
      <c r="AD15" s="39">
        <f t="shared" si="16"/>
        <v>441.89002998622891</v>
      </c>
      <c r="AE15" s="39">
        <f t="shared" si="17"/>
        <v>0</v>
      </c>
      <c r="AF15" t="str">
        <f t="shared" si="18"/>
        <v>Recesso</v>
      </c>
      <c r="AG15" t="str">
        <f t="shared" si="19"/>
        <v>DESCONTA 9:00h (Recesso).</v>
      </c>
      <c r="AH15" t="str">
        <f t="shared" si="20"/>
        <v/>
      </c>
      <c r="AJ15" s="41" t="str">
        <f t="shared" si="21"/>
        <v/>
      </c>
      <c r="AK15" s="42" t="str">
        <f t="shared" si="22"/>
        <v/>
      </c>
      <c r="AL15" s="41" t="str">
        <f t="shared" si="23"/>
        <v>Dia inteiro</v>
      </c>
      <c r="AM15" s="41" t="str">
        <f t="shared" si="24"/>
        <v>Sim</v>
      </c>
      <c r="AN15" s="41" t="str">
        <f t="shared" si="25"/>
        <v>Não</v>
      </c>
      <c r="AO15" s="42" t="str">
        <f t="shared" si="26"/>
        <v/>
      </c>
      <c r="AP15" s="41" t="str">
        <f t="shared" si="27"/>
        <v/>
      </c>
      <c r="AQ15" s="41" t="str">
        <f t="shared" si="28"/>
        <v/>
      </c>
      <c r="AR15" s="41" t="str">
        <f>IF($AQ15="","",COUNTIFS(L_ChaveCob,$AQ15,L_Ausencia,"&gt;"&amp;$W15)+COUNTIFS($AQ$4:$AQ15,$AQ15,$W$4:$W15,$W15))</f>
        <v/>
      </c>
      <c r="AS15" s="42">
        <f t="shared" si="29"/>
        <v>0</v>
      </c>
      <c r="AT15" s="42">
        <f t="shared" si="30"/>
        <v>0</v>
      </c>
      <c r="AU15" s="42">
        <f t="shared" si="31"/>
        <v>0</v>
      </c>
    </row>
    <row r="16" spans="1:47" x14ac:dyDescent="0.2">
      <c r="A16" s="35">
        <v>46069</v>
      </c>
      <c r="B16" s="36"/>
      <c r="C16" s="36" t="s">
        <v>218</v>
      </c>
      <c r="D16" s="36"/>
      <c r="E16" s="37"/>
      <c r="F16" s="37"/>
      <c r="G16" s="36"/>
      <c r="H16" s="36" t="s">
        <v>215</v>
      </c>
      <c r="I16" s="36"/>
      <c r="J16" s="36"/>
      <c r="K16" s="37"/>
      <c r="L16" s="37"/>
      <c r="M16" s="37"/>
      <c r="N16" s="38">
        <f t="shared" si="0"/>
        <v>46054</v>
      </c>
      <c r="O16" t="str">
        <f t="shared" si="1"/>
        <v/>
      </c>
      <c r="P16" t="str">
        <f t="shared" si="2"/>
        <v>Serralheria</v>
      </c>
      <c r="Q16" t="str">
        <f t="shared" si="3"/>
        <v>Posto Vago</v>
      </c>
      <c r="R16" t="str">
        <f t="shared" si="4"/>
        <v>SERRALHEIRO I</v>
      </c>
      <c r="S16" t="str">
        <f t="shared" si="5"/>
        <v>ADM</v>
      </c>
      <c r="T16" s="39">
        <f t="shared" si="6"/>
        <v>49.0988922206921</v>
      </c>
      <c r="U16" s="40">
        <f t="shared" si="7"/>
        <v>0.375</v>
      </c>
      <c r="V16" s="40">
        <f t="shared" si="8"/>
        <v>0</v>
      </c>
      <c r="W16" s="40">
        <f t="shared" si="9"/>
        <v>0.375</v>
      </c>
      <c r="X16" t="str">
        <f t="shared" si="10"/>
        <v>Sim</v>
      </c>
      <c r="Y16" s="40">
        <f t="shared" si="11"/>
        <v>0.375</v>
      </c>
      <c r="Z16" s="40">
        <f t="shared" si="12"/>
        <v>0</v>
      </c>
      <c r="AA16" s="40">
        <f t="shared" si="13"/>
        <v>0</v>
      </c>
      <c r="AB16" s="40">
        <f t="shared" si="14"/>
        <v>0</v>
      </c>
      <c r="AC16" s="40">
        <f t="shared" si="15"/>
        <v>0.375</v>
      </c>
      <c r="AD16" s="39">
        <f t="shared" si="16"/>
        <v>441.89002998622891</v>
      </c>
      <c r="AE16" s="39">
        <f t="shared" si="17"/>
        <v>0</v>
      </c>
      <c r="AF16" t="str">
        <f t="shared" si="18"/>
        <v>Recesso</v>
      </c>
      <c r="AG16" t="str">
        <f t="shared" si="19"/>
        <v>DESCONTA 9:00h (Recesso).</v>
      </c>
      <c r="AH16" t="str">
        <f t="shared" si="20"/>
        <v/>
      </c>
      <c r="AJ16" s="41" t="str">
        <f t="shared" si="21"/>
        <v/>
      </c>
      <c r="AK16" s="42" t="str">
        <f t="shared" si="22"/>
        <v/>
      </c>
      <c r="AL16" s="41" t="str">
        <f t="shared" si="23"/>
        <v>Dia inteiro</v>
      </c>
      <c r="AM16" s="41" t="str">
        <f t="shared" si="24"/>
        <v>Sim</v>
      </c>
      <c r="AN16" s="41" t="str">
        <f t="shared" si="25"/>
        <v>Não</v>
      </c>
      <c r="AO16" s="42" t="str">
        <f t="shared" si="26"/>
        <v/>
      </c>
      <c r="AP16" s="41" t="str">
        <f t="shared" si="27"/>
        <v/>
      </c>
      <c r="AQ16" s="41" t="str">
        <f t="shared" si="28"/>
        <v/>
      </c>
      <c r="AR16" s="41" t="str">
        <f>IF($AQ16="","",COUNTIFS(L_ChaveCob,$AQ16,L_Ausencia,"&gt;"&amp;$W16)+COUNTIFS($AQ$4:$AQ16,$AQ16,$W$4:$W16,$W16))</f>
        <v/>
      </c>
      <c r="AS16" s="42">
        <f t="shared" si="29"/>
        <v>0</v>
      </c>
      <c r="AT16" s="42">
        <f t="shared" si="30"/>
        <v>0</v>
      </c>
      <c r="AU16" s="42">
        <f t="shared" si="31"/>
        <v>0</v>
      </c>
    </row>
    <row r="17" spans="1:47" x14ac:dyDescent="0.2">
      <c r="A17" s="35">
        <v>46069</v>
      </c>
      <c r="B17" s="36"/>
      <c r="C17" s="36" t="s">
        <v>218</v>
      </c>
      <c r="D17" s="36"/>
      <c r="E17" s="37"/>
      <c r="F17" s="37"/>
      <c r="G17" s="36"/>
      <c r="H17" s="36" t="s">
        <v>214</v>
      </c>
      <c r="I17" s="36"/>
      <c r="J17" s="36"/>
      <c r="K17" s="37"/>
      <c r="L17" s="37"/>
      <c r="M17" s="37"/>
      <c r="N17" s="38">
        <f t="shared" si="0"/>
        <v>46054</v>
      </c>
      <c r="O17" t="str">
        <f t="shared" si="1"/>
        <v/>
      </c>
      <c r="P17" t="str">
        <f t="shared" si="2"/>
        <v>Serralheria</v>
      </c>
      <c r="Q17" t="str">
        <f t="shared" si="3"/>
        <v>Posto Vago</v>
      </c>
      <c r="R17" t="str">
        <f t="shared" si="4"/>
        <v>SERRALHEIRO II</v>
      </c>
      <c r="S17" t="str">
        <f t="shared" si="5"/>
        <v>ADM</v>
      </c>
      <c r="T17" s="39">
        <f t="shared" si="6"/>
        <v>53.080351419133599</v>
      </c>
      <c r="U17" s="40">
        <f t="shared" si="7"/>
        <v>0.375</v>
      </c>
      <c r="V17" s="40">
        <f t="shared" si="8"/>
        <v>0</v>
      </c>
      <c r="W17" s="40">
        <f t="shared" si="9"/>
        <v>0.375</v>
      </c>
      <c r="X17" t="str">
        <f t="shared" si="10"/>
        <v>Sim</v>
      </c>
      <c r="Y17" s="40">
        <f t="shared" si="11"/>
        <v>0.375</v>
      </c>
      <c r="Z17" s="40">
        <f t="shared" si="12"/>
        <v>0</v>
      </c>
      <c r="AA17" s="40">
        <f t="shared" si="13"/>
        <v>0</v>
      </c>
      <c r="AB17" s="40">
        <f t="shared" si="14"/>
        <v>0</v>
      </c>
      <c r="AC17" s="40">
        <f t="shared" si="15"/>
        <v>0.375</v>
      </c>
      <c r="AD17" s="39">
        <f t="shared" si="16"/>
        <v>477.72316277220239</v>
      </c>
      <c r="AE17" s="39">
        <f t="shared" si="17"/>
        <v>0</v>
      </c>
      <c r="AF17" t="str">
        <f t="shared" si="18"/>
        <v>Recesso</v>
      </c>
      <c r="AG17" t="str">
        <f t="shared" si="19"/>
        <v>DESCONTA 9:00h (Recesso).</v>
      </c>
      <c r="AH17" t="str">
        <f t="shared" si="20"/>
        <v/>
      </c>
      <c r="AJ17" s="41" t="str">
        <f t="shared" si="21"/>
        <v/>
      </c>
      <c r="AK17" s="42" t="str">
        <f t="shared" si="22"/>
        <v/>
      </c>
      <c r="AL17" s="41" t="str">
        <f t="shared" si="23"/>
        <v>Dia inteiro</v>
      </c>
      <c r="AM17" s="41" t="str">
        <f t="shared" si="24"/>
        <v>Sim</v>
      </c>
      <c r="AN17" s="41" t="str">
        <f t="shared" si="25"/>
        <v>Não</v>
      </c>
      <c r="AO17" s="42" t="str">
        <f t="shared" si="26"/>
        <v/>
      </c>
      <c r="AP17" s="41" t="str">
        <f t="shared" si="27"/>
        <v/>
      </c>
      <c r="AQ17" s="41" t="str">
        <f t="shared" si="28"/>
        <v/>
      </c>
      <c r="AR17" s="41" t="str">
        <f>IF($AQ17="","",COUNTIFS(L_ChaveCob,$AQ17,L_Ausencia,"&gt;"&amp;$W17)+COUNTIFS($AQ$4:$AQ17,$AQ17,$W$4:$W17,$W17))</f>
        <v/>
      </c>
      <c r="AS17" s="42">
        <f t="shared" si="29"/>
        <v>0</v>
      </c>
      <c r="AT17" s="42">
        <f t="shared" si="30"/>
        <v>0</v>
      </c>
      <c r="AU17" s="42">
        <f t="shared" si="31"/>
        <v>0</v>
      </c>
    </row>
    <row r="18" spans="1:47" x14ac:dyDescent="0.2">
      <c r="A18" s="35">
        <v>46069</v>
      </c>
      <c r="B18" s="36"/>
      <c r="C18" s="36" t="s">
        <v>218</v>
      </c>
      <c r="D18" s="36"/>
      <c r="E18" s="37"/>
      <c r="F18" s="37"/>
      <c r="G18" s="36"/>
      <c r="H18" s="36" t="s">
        <v>214</v>
      </c>
      <c r="I18" s="36"/>
      <c r="J18" s="36"/>
      <c r="K18" s="37"/>
      <c r="L18" s="37"/>
      <c r="M18" s="37"/>
      <c r="N18" s="38">
        <f t="shared" si="0"/>
        <v>46054</v>
      </c>
      <c r="O18" t="str">
        <f t="shared" si="1"/>
        <v/>
      </c>
      <c r="P18" t="str">
        <f t="shared" si="2"/>
        <v>Serralheria</v>
      </c>
      <c r="Q18" t="str">
        <f t="shared" si="3"/>
        <v>Posto Vago</v>
      </c>
      <c r="R18" t="str">
        <f t="shared" si="4"/>
        <v>SERRALHEIRO II</v>
      </c>
      <c r="S18" t="str">
        <f t="shared" si="5"/>
        <v>ADM</v>
      </c>
      <c r="T18" s="39">
        <f t="shared" si="6"/>
        <v>53.080351419133599</v>
      </c>
      <c r="U18" s="40">
        <f t="shared" si="7"/>
        <v>0.375</v>
      </c>
      <c r="V18" s="40">
        <f t="shared" si="8"/>
        <v>0</v>
      </c>
      <c r="W18" s="40">
        <f t="shared" si="9"/>
        <v>0.375</v>
      </c>
      <c r="X18" t="str">
        <f t="shared" si="10"/>
        <v>Sim</v>
      </c>
      <c r="Y18" s="40">
        <f t="shared" si="11"/>
        <v>0.375</v>
      </c>
      <c r="Z18" s="40">
        <f t="shared" si="12"/>
        <v>0</v>
      </c>
      <c r="AA18" s="40">
        <f t="shared" si="13"/>
        <v>0</v>
      </c>
      <c r="AB18" s="40">
        <f t="shared" si="14"/>
        <v>0</v>
      </c>
      <c r="AC18" s="40">
        <f t="shared" si="15"/>
        <v>0.375</v>
      </c>
      <c r="AD18" s="39">
        <f t="shared" si="16"/>
        <v>477.72316277220239</v>
      </c>
      <c r="AE18" s="39">
        <f t="shared" si="17"/>
        <v>0</v>
      </c>
      <c r="AF18" t="str">
        <f t="shared" si="18"/>
        <v>Recesso</v>
      </c>
      <c r="AG18" t="str">
        <f t="shared" si="19"/>
        <v>DESCONTA 9:00h (Recesso).</v>
      </c>
      <c r="AH18" t="str">
        <f t="shared" si="20"/>
        <v/>
      </c>
      <c r="AJ18" s="41" t="str">
        <f t="shared" si="21"/>
        <v/>
      </c>
      <c r="AK18" s="42" t="str">
        <f t="shared" si="22"/>
        <v/>
      </c>
      <c r="AL18" s="41" t="str">
        <f t="shared" si="23"/>
        <v>Dia inteiro</v>
      </c>
      <c r="AM18" s="41" t="str">
        <f t="shared" si="24"/>
        <v>Sim</v>
      </c>
      <c r="AN18" s="41" t="str">
        <f t="shared" si="25"/>
        <v>Não</v>
      </c>
      <c r="AO18" s="42" t="str">
        <f t="shared" si="26"/>
        <v/>
      </c>
      <c r="AP18" s="41" t="str">
        <f t="shared" si="27"/>
        <v/>
      </c>
      <c r="AQ18" s="41" t="str">
        <f t="shared" si="28"/>
        <v/>
      </c>
      <c r="AR18" s="41" t="str">
        <f>IF($AQ18="","",COUNTIFS(L_ChaveCob,$AQ18,L_Ausencia,"&gt;"&amp;$W18)+COUNTIFS($AQ$4:$AQ18,$AQ18,$W$4:$W18,$W18))</f>
        <v/>
      </c>
      <c r="AS18" s="42">
        <f t="shared" si="29"/>
        <v>0</v>
      </c>
      <c r="AT18" s="42">
        <f t="shared" si="30"/>
        <v>0</v>
      </c>
      <c r="AU18" s="42">
        <f t="shared" si="31"/>
        <v>0</v>
      </c>
    </row>
    <row r="19" spans="1:47" x14ac:dyDescent="0.2">
      <c r="A19" s="35">
        <v>46069</v>
      </c>
      <c r="B19" s="36"/>
      <c r="C19" s="36" t="s">
        <v>218</v>
      </c>
      <c r="D19" s="36"/>
      <c r="E19" s="37"/>
      <c r="F19" s="37"/>
      <c r="G19" s="36"/>
      <c r="H19" s="36" t="s">
        <v>214</v>
      </c>
      <c r="I19" s="36"/>
      <c r="J19" s="36"/>
      <c r="K19" s="37"/>
      <c r="L19" s="37"/>
      <c r="M19" s="37"/>
      <c r="N19" s="38">
        <f t="shared" si="0"/>
        <v>46054</v>
      </c>
      <c r="O19" t="str">
        <f t="shared" si="1"/>
        <v/>
      </c>
      <c r="P19" t="str">
        <f t="shared" si="2"/>
        <v>Serralheria</v>
      </c>
      <c r="Q19" t="str">
        <f t="shared" si="3"/>
        <v>Posto Vago</v>
      </c>
      <c r="R19" t="str">
        <f t="shared" si="4"/>
        <v>SERRALHEIRO II</v>
      </c>
      <c r="S19" t="str">
        <f t="shared" si="5"/>
        <v>ADM</v>
      </c>
      <c r="T19" s="39">
        <f t="shared" si="6"/>
        <v>53.080351419133599</v>
      </c>
      <c r="U19" s="40">
        <f t="shared" si="7"/>
        <v>0.375</v>
      </c>
      <c r="V19" s="40">
        <f t="shared" si="8"/>
        <v>0</v>
      </c>
      <c r="W19" s="40">
        <f t="shared" si="9"/>
        <v>0.375</v>
      </c>
      <c r="X19" t="str">
        <f t="shared" si="10"/>
        <v>Sim</v>
      </c>
      <c r="Y19" s="40">
        <f t="shared" si="11"/>
        <v>0.375</v>
      </c>
      <c r="Z19" s="40">
        <f t="shared" si="12"/>
        <v>0</v>
      </c>
      <c r="AA19" s="40">
        <f t="shared" si="13"/>
        <v>0</v>
      </c>
      <c r="AB19" s="40">
        <f t="shared" si="14"/>
        <v>0</v>
      </c>
      <c r="AC19" s="40">
        <f t="shared" si="15"/>
        <v>0.375</v>
      </c>
      <c r="AD19" s="39">
        <f t="shared" si="16"/>
        <v>477.72316277220239</v>
      </c>
      <c r="AE19" s="39">
        <f t="shared" si="17"/>
        <v>0</v>
      </c>
      <c r="AF19" t="str">
        <f t="shared" si="18"/>
        <v>Recesso</v>
      </c>
      <c r="AG19" t="str">
        <f t="shared" si="19"/>
        <v>DESCONTA 9:00h (Recesso).</v>
      </c>
      <c r="AH19" t="str">
        <f t="shared" si="20"/>
        <v/>
      </c>
      <c r="AJ19" s="41" t="str">
        <f t="shared" si="21"/>
        <v/>
      </c>
      <c r="AK19" s="42" t="str">
        <f t="shared" si="22"/>
        <v/>
      </c>
      <c r="AL19" s="41" t="str">
        <f t="shared" si="23"/>
        <v>Dia inteiro</v>
      </c>
      <c r="AM19" s="41" t="str">
        <f t="shared" si="24"/>
        <v>Sim</v>
      </c>
      <c r="AN19" s="41" t="str">
        <f t="shared" si="25"/>
        <v>Não</v>
      </c>
      <c r="AO19" s="42" t="str">
        <f t="shared" si="26"/>
        <v/>
      </c>
      <c r="AP19" s="41" t="str">
        <f t="shared" si="27"/>
        <v/>
      </c>
      <c r="AQ19" s="41" t="str">
        <f t="shared" si="28"/>
        <v/>
      </c>
      <c r="AR19" s="41" t="str">
        <f>IF($AQ19="","",COUNTIFS(L_ChaveCob,$AQ19,L_Ausencia,"&gt;"&amp;$W19)+COUNTIFS($AQ$4:$AQ19,$AQ19,$W$4:$W19,$W19))</f>
        <v/>
      </c>
      <c r="AS19" s="42">
        <f t="shared" si="29"/>
        <v>0</v>
      </c>
      <c r="AT19" s="42">
        <f t="shared" si="30"/>
        <v>0</v>
      </c>
      <c r="AU19" s="42">
        <f t="shared" si="31"/>
        <v>0</v>
      </c>
    </row>
    <row r="20" spans="1:47" x14ac:dyDescent="0.2">
      <c r="A20" s="35">
        <v>46069</v>
      </c>
      <c r="B20" s="36"/>
      <c r="C20" s="36" t="s">
        <v>218</v>
      </c>
      <c r="D20" s="36"/>
      <c r="E20" s="37"/>
      <c r="F20" s="37"/>
      <c r="G20" s="36"/>
      <c r="H20" s="36" t="s">
        <v>214</v>
      </c>
      <c r="I20" s="36"/>
      <c r="J20" s="36"/>
      <c r="K20" s="37"/>
      <c r="L20" s="37"/>
      <c r="M20" s="37"/>
      <c r="N20" s="38">
        <f t="shared" si="0"/>
        <v>46054</v>
      </c>
      <c r="O20" t="str">
        <f t="shared" si="1"/>
        <v/>
      </c>
      <c r="P20" t="str">
        <f t="shared" si="2"/>
        <v>Serralheria</v>
      </c>
      <c r="Q20" t="str">
        <f t="shared" si="3"/>
        <v>Posto Vago</v>
      </c>
      <c r="R20" t="str">
        <f t="shared" si="4"/>
        <v>SERRALHEIRO II</v>
      </c>
      <c r="S20" t="str">
        <f t="shared" si="5"/>
        <v>ADM</v>
      </c>
      <c r="T20" s="39">
        <f t="shared" si="6"/>
        <v>53.080351419133599</v>
      </c>
      <c r="U20" s="40">
        <f t="shared" si="7"/>
        <v>0.375</v>
      </c>
      <c r="V20" s="40">
        <f t="shared" si="8"/>
        <v>0</v>
      </c>
      <c r="W20" s="40">
        <f t="shared" si="9"/>
        <v>0.375</v>
      </c>
      <c r="X20" t="str">
        <f t="shared" si="10"/>
        <v>Sim</v>
      </c>
      <c r="Y20" s="40">
        <f t="shared" si="11"/>
        <v>0.375</v>
      </c>
      <c r="Z20" s="40">
        <f t="shared" si="12"/>
        <v>0</v>
      </c>
      <c r="AA20" s="40">
        <f t="shared" si="13"/>
        <v>0</v>
      </c>
      <c r="AB20" s="40">
        <f t="shared" si="14"/>
        <v>0</v>
      </c>
      <c r="AC20" s="40">
        <f t="shared" si="15"/>
        <v>0.375</v>
      </c>
      <c r="AD20" s="39">
        <f t="shared" si="16"/>
        <v>477.72316277220239</v>
      </c>
      <c r="AE20" s="39">
        <f t="shared" si="17"/>
        <v>0</v>
      </c>
      <c r="AF20" t="str">
        <f t="shared" si="18"/>
        <v>Recesso</v>
      </c>
      <c r="AG20" t="str">
        <f t="shared" si="19"/>
        <v>DESCONTA 9:00h (Recesso).</v>
      </c>
      <c r="AH20" t="str">
        <f t="shared" si="20"/>
        <v/>
      </c>
      <c r="AJ20" s="41" t="str">
        <f t="shared" si="21"/>
        <v/>
      </c>
      <c r="AK20" s="42" t="str">
        <f t="shared" si="22"/>
        <v/>
      </c>
      <c r="AL20" s="41" t="str">
        <f t="shared" si="23"/>
        <v>Dia inteiro</v>
      </c>
      <c r="AM20" s="41" t="str">
        <f t="shared" si="24"/>
        <v>Sim</v>
      </c>
      <c r="AN20" s="41" t="str">
        <f t="shared" si="25"/>
        <v>Não</v>
      </c>
      <c r="AO20" s="42" t="str">
        <f t="shared" si="26"/>
        <v/>
      </c>
      <c r="AP20" s="41" t="str">
        <f t="shared" si="27"/>
        <v/>
      </c>
      <c r="AQ20" s="41" t="str">
        <f t="shared" si="28"/>
        <v/>
      </c>
      <c r="AR20" s="41" t="str">
        <f>IF($AQ20="","",COUNTIFS(L_ChaveCob,$AQ20,L_Ausencia,"&gt;"&amp;$W20)+COUNTIFS($AQ$4:$AQ20,$AQ20,$W$4:$W20,$W20))</f>
        <v/>
      </c>
      <c r="AS20" s="42">
        <f t="shared" si="29"/>
        <v>0</v>
      </c>
      <c r="AT20" s="42">
        <f t="shared" si="30"/>
        <v>0</v>
      </c>
      <c r="AU20" s="42">
        <f t="shared" si="31"/>
        <v>0</v>
      </c>
    </row>
    <row r="21" spans="1:47" x14ac:dyDescent="0.2">
      <c r="A21" s="35">
        <v>46069</v>
      </c>
      <c r="B21" s="36"/>
      <c r="C21" s="36" t="s">
        <v>218</v>
      </c>
      <c r="D21" s="36"/>
      <c r="E21" s="37"/>
      <c r="F21" s="37"/>
      <c r="G21" s="36"/>
      <c r="H21" s="36" t="s">
        <v>214</v>
      </c>
      <c r="I21" s="36"/>
      <c r="J21" s="36"/>
      <c r="K21" s="37"/>
      <c r="L21" s="37"/>
      <c r="M21" s="37"/>
      <c r="N21" s="38">
        <f t="shared" si="0"/>
        <v>46054</v>
      </c>
      <c r="O21" t="str">
        <f t="shared" si="1"/>
        <v/>
      </c>
      <c r="P21" t="str">
        <f t="shared" si="2"/>
        <v>Serralheria</v>
      </c>
      <c r="Q21" t="str">
        <f t="shared" si="3"/>
        <v>Posto Vago</v>
      </c>
      <c r="R21" t="str">
        <f t="shared" si="4"/>
        <v>SERRALHEIRO II</v>
      </c>
      <c r="S21" t="str">
        <f t="shared" si="5"/>
        <v>ADM</v>
      </c>
      <c r="T21" s="39">
        <f t="shared" si="6"/>
        <v>53.080351419133599</v>
      </c>
      <c r="U21" s="40">
        <f t="shared" si="7"/>
        <v>0.375</v>
      </c>
      <c r="V21" s="40">
        <f t="shared" si="8"/>
        <v>0</v>
      </c>
      <c r="W21" s="40">
        <f t="shared" si="9"/>
        <v>0.375</v>
      </c>
      <c r="X21" t="str">
        <f t="shared" si="10"/>
        <v>Sim</v>
      </c>
      <c r="Y21" s="40">
        <f t="shared" si="11"/>
        <v>0.375</v>
      </c>
      <c r="Z21" s="40">
        <f t="shared" si="12"/>
        <v>0</v>
      </c>
      <c r="AA21" s="40">
        <f t="shared" si="13"/>
        <v>0</v>
      </c>
      <c r="AB21" s="40">
        <f t="shared" si="14"/>
        <v>0</v>
      </c>
      <c r="AC21" s="40">
        <f t="shared" si="15"/>
        <v>0.375</v>
      </c>
      <c r="AD21" s="39">
        <f t="shared" si="16"/>
        <v>477.72316277220239</v>
      </c>
      <c r="AE21" s="39">
        <f t="shared" si="17"/>
        <v>0</v>
      </c>
      <c r="AF21" t="str">
        <f t="shared" si="18"/>
        <v>Recesso</v>
      </c>
      <c r="AG21" t="str">
        <f t="shared" si="19"/>
        <v>DESCONTA 9:00h (Recesso).</v>
      </c>
      <c r="AH21" t="str">
        <f t="shared" si="20"/>
        <v/>
      </c>
      <c r="AJ21" s="41" t="str">
        <f t="shared" si="21"/>
        <v/>
      </c>
      <c r="AK21" s="42" t="str">
        <f t="shared" si="22"/>
        <v/>
      </c>
      <c r="AL21" s="41" t="str">
        <f t="shared" si="23"/>
        <v>Dia inteiro</v>
      </c>
      <c r="AM21" s="41" t="str">
        <f t="shared" si="24"/>
        <v>Sim</v>
      </c>
      <c r="AN21" s="41" t="str">
        <f t="shared" si="25"/>
        <v>Não</v>
      </c>
      <c r="AO21" s="42" t="str">
        <f t="shared" si="26"/>
        <v/>
      </c>
      <c r="AP21" s="41" t="str">
        <f t="shared" si="27"/>
        <v/>
      </c>
      <c r="AQ21" s="41" t="str">
        <f t="shared" si="28"/>
        <v/>
      </c>
      <c r="AR21" s="41" t="str">
        <f>IF($AQ21="","",COUNTIFS(L_ChaveCob,$AQ21,L_Ausencia,"&gt;"&amp;$W21)+COUNTIFS($AQ$4:$AQ21,$AQ21,$W$4:$W21,$W21))</f>
        <v/>
      </c>
      <c r="AS21" s="42">
        <f t="shared" si="29"/>
        <v>0</v>
      </c>
      <c r="AT21" s="42">
        <f t="shared" si="30"/>
        <v>0</v>
      </c>
      <c r="AU21" s="42">
        <f t="shared" si="31"/>
        <v>0</v>
      </c>
    </row>
    <row r="22" spans="1:47" x14ac:dyDescent="0.2">
      <c r="A22" s="35">
        <v>46069</v>
      </c>
      <c r="B22" s="36"/>
      <c r="C22" s="36" t="s">
        <v>218</v>
      </c>
      <c r="D22" s="36"/>
      <c r="E22" s="37"/>
      <c r="F22" s="37"/>
      <c r="G22" s="36"/>
      <c r="H22" s="36" t="s">
        <v>214</v>
      </c>
      <c r="I22" s="36"/>
      <c r="J22" s="36"/>
      <c r="K22" s="37"/>
      <c r="L22" s="37"/>
      <c r="M22" s="37"/>
      <c r="N22" s="38">
        <f t="shared" si="0"/>
        <v>46054</v>
      </c>
      <c r="O22" t="str">
        <f t="shared" si="1"/>
        <v/>
      </c>
      <c r="P22" t="str">
        <f t="shared" si="2"/>
        <v>Serralheria</v>
      </c>
      <c r="Q22" t="str">
        <f t="shared" si="3"/>
        <v>Posto Vago</v>
      </c>
      <c r="R22" t="str">
        <f t="shared" si="4"/>
        <v>SERRALHEIRO II</v>
      </c>
      <c r="S22" t="str">
        <f t="shared" si="5"/>
        <v>ADM</v>
      </c>
      <c r="T22" s="39">
        <f t="shared" si="6"/>
        <v>53.080351419133599</v>
      </c>
      <c r="U22" s="40">
        <f t="shared" si="7"/>
        <v>0.375</v>
      </c>
      <c r="V22" s="40">
        <f t="shared" si="8"/>
        <v>0</v>
      </c>
      <c r="W22" s="40">
        <f t="shared" si="9"/>
        <v>0.375</v>
      </c>
      <c r="X22" t="str">
        <f t="shared" si="10"/>
        <v>Sim</v>
      </c>
      <c r="Y22" s="40">
        <f t="shared" si="11"/>
        <v>0.375</v>
      </c>
      <c r="Z22" s="40">
        <f t="shared" si="12"/>
        <v>0</v>
      </c>
      <c r="AA22" s="40">
        <f t="shared" si="13"/>
        <v>0</v>
      </c>
      <c r="AB22" s="40">
        <f t="shared" si="14"/>
        <v>0</v>
      </c>
      <c r="AC22" s="40">
        <f t="shared" si="15"/>
        <v>0.375</v>
      </c>
      <c r="AD22" s="39">
        <f t="shared" si="16"/>
        <v>477.72316277220239</v>
      </c>
      <c r="AE22" s="39">
        <f t="shared" si="17"/>
        <v>0</v>
      </c>
      <c r="AF22" t="str">
        <f t="shared" si="18"/>
        <v>Recesso</v>
      </c>
      <c r="AG22" t="str">
        <f t="shared" si="19"/>
        <v>DESCONTA 9:00h (Recesso).</v>
      </c>
      <c r="AH22" t="str">
        <f t="shared" si="20"/>
        <v/>
      </c>
      <c r="AJ22" s="41" t="str">
        <f t="shared" si="21"/>
        <v/>
      </c>
      <c r="AK22" s="42" t="str">
        <f t="shared" si="22"/>
        <v/>
      </c>
      <c r="AL22" s="41" t="str">
        <f t="shared" si="23"/>
        <v>Dia inteiro</v>
      </c>
      <c r="AM22" s="41" t="str">
        <f t="shared" si="24"/>
        <v>Sim</v>
      </c>
      <c r="AN22" s="41" t="str">
        <f t="shared" si="25"/>
        <v>Não</v>
      </c>
      <c r="AO22" s="42" t="str">
        <f t="shared" si="26"/>
        <v/>
      </c>
      <c r="AP22" s="41" t="str">
        <f t="shared" si="27"/>
        <v/>
      </c>
      <c r="AQ22" s="41" t="str">
        <f t="shared" si="28"/>
        <v/>
      </c>
      <c r="AR22" s="41" t="str">
        <f>IF($AQ22="","",COUNTIFS(L_ChaveCob,$AQ22,L_Ausencia,"&gt;"&amp;$W22)+COUNTIFS($AQ$4:$AQ22,$AQ22,$W$4:$W22,$W22))</f>
        <v/>
      </c>
      <c r="AS22" s="42">
        <f t="shared" si="29"/>
        <v>0</v>
      </c>
      <c r="AT22" s="42">
        <f t="shared" si="30"/>
        <v>0</v>
      </c>
      <c r="AU22" s="42">
        <f t="shared" si="31"/>
        <v>0</v>
      </c>
    </row>
    <row r="23" spans="1:47" x14ac:dyDescent="0.2">
      <c r="A23" s="35">
        <v>46070</v>
      </c>
      <c r="B23" s="36"/>
      <c r="C23" s="36" t="s">
        <v>213</v>
      </c>
      <c r="D23" s="36"/>
      <c r="E23" s="37"/>
      <c r="F23" s="37"/>
      <c r="G23" s="36"/>
      <c r="H23" s="36" t="s">
        <v>219</v>
      </c>
      <c r="I23" s="36"/>
      <c r="J23" s="36"/>
      <c r="K23" s="37"/>
      <c r="L23" s="37"/>
      <c r="M23" s="37"/>
      <c r="N23" s="38">
        <f t="shared" si="0"/>
        <v>46054</v>
      </c>
      <c r="O23" t="str">
        <f t="shared" si="1"/>
        <v/>
      </c>
      <c r="P23" t="str">
        <f t="shared" si="2"/>
        <v>Serralheria</v>
      </c>
      <c r="Q23" t="str">
        <f t="shared" si="3"/>
        <v>Posto Vago</v>
      </c>
      <c r="R23" t="str">
        <f t="shared" si="4"/>
        <v>ENCARREGADO</v>
      </c>
      <c r="S23" t="str">
        <f t="shared" si="5"/>
        <v>ADM</v>
      </c>
      <c r="T23" s="39">
        <f t="shared" si="6"/>
        <v>60.96</v>
      </c>
      <c r="U23" s="40">
        <f t="shared" si="7"/>
        <v>0.375</v>
      </c>
      <c r="V23" s="40">
        <f t="shared" si="8"/>
        <v>0</v>
      </c>
      <c r="W23" s="40">
        <f t="shared" si="9"/>
        <v>0.375</v>
      </c>
      <c r="X23" t="str">
        <f t="shared" si="10"/>
        <v>Sim</v>
      </c>
      <c r="Y23" s="40">
        <f t="shared" si="11"/>
        <v>0.375</v>
      </c>
      <c r="Z23" s="40">
        <f t="shared" si="12"/>
        <v>0</v>
      </c>
      <c r="AA23" s="40">
        <f t="shared" si="13"/>
        <v>0</v>
      </c>
      <c r="AB23" s="40">
        <f t="shared" si="14"/>
        <v>0</v>
      </c>
      <c r="AC23" s="40">
        <f t="shared" si="15"/>
        <v>0.375</v>
      </c>
      <c r="AD23" s="39">
        <f t="shared" si="16"/>
        <v>548.64</v>
      </c>
      <c r="AE23" s="39">
        <f t="shared" si="17"/>
        <v>0</v>
      </c>
      <c r="AF23" t="str">
        <f t="shared" si="18"/>
        <v>Injustificada</v>
      </c>
      <c r="AG23" t="str">
        <f t="shared" si="19"/>
        <v>DESCONTA 9:00h (Injustificada).</v>
      </c>
      <c r="AH23" t="str">
        <f t="shared" si="20"/>
        <v/>
      </c>
      <c r="AJ23" s="41" t="str">
        <f t="shared" si="21"/>
        <v/>
      </c>
      <c r="AK23" s="42" t="str">
        <f t="shared" si="22"/>
        <v/>
      </c>
      <c r="AL23" s="41" t="str">
        <f t="shared" si="23"/>
        <v>Dia inteiro</v>
      </c>
      <c r="AM23" s="41" t="str">
        <f t="shared" si="24"/>
        <v>Sim</v>
      </c>
      <c r="AN23" s="41" t="str">
        <f t="shared" si="25"/>
        <v>Não</v>
      </c>
      <c r="AO23" s="42" t="str">
        <f t="shared" si="26"/>
        <v/>
      </c>
      <c r="AP23" s="41" t="str">
        <f t="shared" si="27"/>
        <v/>
      </c>
      <c r="AQ23" s="41" t="str">
        <f t="shared" si="28"/>
        <v/>
      </c>
      <c r="AR23" s="41" t="str">
        <f>IF($AQ23="","",COUNTIFS(L_ChaveCob,$AQ23,L_Ausencia,"&gt;"&amp;$W23)+COUNTIFS($AQ$4:$AQ23,$AQ23,$W$4:$W23,$W23))</f>
        <v/>
      </c>
      <c r="AS23" s="42">
        <f t="shared" si="29"/>
        <v>0</v>
      </c>
      <c r="AT23" s="42">
        <f t="shared" si="30"/>
        <v>0</v>
      </c>
      <c r="AU23" s="42">
        <f t="shared" si="31"/>
        <v>0</v>
      </c>
    </row>
    <row r="24" spans="1:47" x14ac:dyDescent="0.2">
      <c r="A24" s="35">
        <v>46070</v>
      </c>
      <c r="B24" s="36"/>
      <c r="C24" s="36" t="s">
        <v>213</v>
      </c>
      <c r="D24" s="36"/>
      <c r="E24" s="37"/>
      <c r="F24" s="37"/>
      <c r="G24" s="36"/>
      <c r="H24" s="36" t="s">
        <v>219</v>
      </c>
      <c r="I24" s="36"/>
      <c r="J24" s="36"/>
      <c r="K24" s="37"/>
      <c r="L24" s="37"/>
      <c r="M24" s="37"/>
      <c r="N24" s="38">
        <f t="shared" si="0"/>
        <v>46054</v>
      </c>
      <c r="O24" t="str">
        <f t="shared" si="1"/>
        <v/>
      </c>
      <c r="P24" t="str">
        <f t="shared" si="2"/>
        <v>Serralheria</v>
      </c>
      <c r="Q24" t="str">
        <f t="shared" si="3"/>
        <v>Posto Vago</v>
      </c>
      <c r="R24" t="str">
        <f t="shared" si="4"/>
        <v>ENCARREGADO</v>
      </c>
      <c r="S24" t="str">
        <f t="shared" si="5"/>
        <v>ADM</v>
      </c>
      <c r="T24" s="39">
        <f t="shared" si="6"/>
        <v>60.96</v>
      </c>
      <c r="U24" s="40">
        <f t="shared" si="7"/>
        <v>0.375</v>
      </c>
      <c r="V24" s="40">
        <f t="shared" si="8"/>
        <v>0</v>
      </c>
      <c r="W24" s="40">
        <f t="shared" si="9"/>
        <v>0.375</v>
      </c>
      <c r="X24" t="str">
        <f t="shared" si="10"/>
        <v>Sim</v>
      </c>
      <c r="Y24" s="40">
        <f t="shared" si="11"/>
        <v>0.375</v>
      </c>
      <c r="Z24" s="40">
        <f t="shared" si="12"/>
        <v>0</v>
      </c>
      <c r="AA24" s="40">
        <f t="shared" si="13"/>
        <v>0</v>
      </c>
      <c r="AB24" s="40">
        <f t="shared" si="14"/>
        <v>0</v>
      </c>
      <c r="AC24" s="40">
        <f t="shared" si="15"/>
        <v>0.375</v>
      </c>
      <c r="AD24" s="39">
        <f t="shared" si="16"/>
        <v>548.64</v>
      </c>
      <c r="AE24" s="39">
        <f t="shared" si="17"/>
        <v>0</v>
      </c>
      <c r="AF24" t="str">
        <f t="shared" si="18"/>
        <v>Injustificada</v>
      </c>
      <c r="AG24" t="str">
        <f t="shared" si="19"/>
        <v>DESCONTA 9:00h (Injustificada).</v>
      </c>
      <c r="AH24" t="str">
        <f t="shared" si="20"/>
        <v/>
      </c>
      <c r="AJ24" s="41" t="str">
        <f t="shared" si="21"/>
        <v/>
      </c>
      <c r="AK24" s="42" t="str">
        <f t="shared" si="22"/>
        <v/>
      </c>
      <c r="AL24" s="41" t="str">
        <f t="shared" si="23"/>
        <v>Dia inteiro</v>
      </c>
      <c r="AM24" s="41" t="str">
        <f t="shared" si="24"/>
        <v>Sim</v>
      </c>
      <c r="AN24" s="41" t="str">
        <f t="shared" si="25"/>
        <v>Não</v>
      </c>
      <c r="AO24" s="42" t="str">
        <f t="shared" si="26"/>
        <v/>
      </c>
      <c r="AP24" s="41" t="str">
        <f t="shared" si="27"/>
        <v/>
      </c>
      <c r="AQ24" s="41" t="str">
        <f t="shared" si="28"/>
        <v/>
      </c>
      <c r="AR24" s="41" t="str">
        <f>IF($AQ24="","",COUNTIFS(L_ChaveCob,$AQ24,L_Ausencia,"&gt;"&amp;$W24)+COUNTIFS($AQ$4:$AQ24,$AQ24,$W$4:$W24,$W24))</f>
        <v/>
      </c>
      <c r="AS24" s="42">
        <f t="shared" si="29"/>
        <v>0</v>
      </c>
      <c r="AT24" s="42">
        <f t="shared" si="30"/>
        <v>0</v>
      </c>
      <c r="AU24" s="42">
        <f t="shared" si="31"/>
        <v>0</v>
      </c>
    </row>
    <row r="25" spans="1:47" x14ac:dyDescent="0.2">
      <c r="A25" s="35">
        <v>46070</v>
      </c>
      <c r="B25" s="36"/>
      <c r="C25" s="36" t="s">
        <v>213</v>
      </c>
      <c r="D25" s="36"/>
      <c r="E25" s="37"/>
      <c r="F25" s="37"/>
      <c r="G25" s="36"/>
      <c r="H25" s="36" t="s">
        <v>215</v>
      </c>
      <c r="I25" s="36"/>
      <c r="J25" s="36"/>
      <c r="K25" s="37"/>
      <c r="L25" s="37"/>
      <c r="M25" s="37"/>
      <c r="N25" s="38">
        <f t="shared" si="0"/>
        <v>46054</v>
      </c>
      <c r="O25" t="str">
        <f t="shared" si="1"/>
        <v/>
      </c>
      <c r="P25" t="str">
        <f t="shared" si="2"/>
        <v>Serralheria</v>
      </c>
      <c r="Q25" t="str">
        <f t="shared" si="3"/>
        <v>Posto Vago</v>
      </c>
      <c r="R25" t="str">
        <f t="shared" si="4"/>
        <v>SERRALHEIRO I</v>
      </c>
      <c r="S25" t="str">
        <f t="shared" si="5"/>
        <v>ADM</v>
      </c>
      <c r="T25" s="39">
        <f t="shared" si="6"/>
        <v>49.0988922206921</v>
      </c>
      <c r="U25" s="40">
        <f t="shared" si="7"/>
        <v>0.375</v>
      </c>
      <c r="V25" s="40">
        <f t="shared" si="8"/>
        <v>0</v>
      </c>
      <c r="W25" s="40">
        <f t="shared" si="9"/>
        <v>0.375</v>
      </c>
      <c r="X25" t="str">
        <f t="shared" si="10"/>
        <v>Sim</v>
      </c>
      <c r="Y25" s="40">
        <f t="shared" si="11"/>
        <v>0.375</v>
      </c>
      <c r="Z25" s="40">
        <f t="shared" si="12"/>
        <v>0</v>
      </c>
      <c r="AA25" s="40">
        <f t="shared" si="13"/>
        <v>0</v>
      </c>
      <c r="AB25" s="40">
        <f t="shared" si="14"/>
        <v>0</v>
      </c>
      <c r="AC25" s="40">
        <f t="shared" si="15"/>
        <v>0.375</v>
      </c>
      <c r="AD25" s="39">
        <f t="shared" si="16"/>
        <v>441.89002998622891</v>
      </c>
      <c r="AE25" s="39">
        <f t="shared" si="17"/>
        <v>0</v>
      </c>
      <c r="AF25" t="str">
        <f t="shared" si="18"/>
        <v>Injustificada</v>
      </c>
      <c r="AG25" t="str">
        <f t="shared" si="19"/>
        <v>DESCONTA 9:00h (Injustificada).</v>
      </c>
      <c r="AH25" t="str">
        <f t="shared" si="20"/>
        <v/>
      </c>
      <c r="AJ25" s="41" t="str">
        <f t="shared" si="21"/>
        <v/>
      </c>
      <c r="AK25" s="42" t="str">
        <f t="shared" si="22"/>
        <v/>
      </c>
      <c r="AL25" s="41" t="str">
        <f t="shared" si="23"/>
        <v>Dia inteiro</v>
      </c>
      <c r="AM25" s="41" t="str">
        <f t="shared" si="24"/>
        <v>Sim</v>
      </c>
      <c r="AN25" s="41" t="str">
        <f t="shared" si="25"/>
        <v>Não</v>
      </c>
      <c r="AO25" s="42" t="str">
        <f t="shared" si="26"/>
        <v/>
      </c>
      <c r="AP25" s="41" t="str">
        <f t="shared" si="27"/>
        <v/>
      </c>
      <c r="AQ25" s="41" t="str">
        <f t="shared" si="28"/>
        <v/>
      </c>
      <c r="AR25" s="41" t="str">
        <f>IF($AQ25="","",COUNTIFS(L_ChaveCob,$AQ25,L_Ausencia,"&gt;"&amp;$W25)+COUNTIFS($AQ$4:$AQ25,$AQ25,$W$4:$W25,$W25))</f>
        <v/>
      </c>
      <c r="AS25" s="42">
        <f t="shared" si="29"/>
        <v>0</v>
      </c>
      <c r="AT25" s="42">
        <f t="shared" si="30"/>
        <v>0</v>
      </c>
      <c r="AU25" s="42">
        <f t="shared" si="31"/>
        <v>0</v>
      </c>
    </row>
    <row r="26" spans="1:47" x14ac:dyDescent="0.2">
      <c r="A26" s="35">
        <v>46070</v>
      </c>
      <c r="B26" s="36"/>
      <c r="C26" s="36" t="s">
        <v>213</v>
      </c>
      <c r="D26" s="36"/>
      <c r="E26" s="37"/>
      <c r="F26" s="37"/>
      <c r="G26" s="36"/>
      <c r="H26" s="36" t="s">
        <v>215</v>
      </c>
      <c r="I26" s="36"/>
      <c r="J26" s="36"/>
      <c r="K26" s="37"/>
      <c r="L26" s="37"/>
      <c r="M26" s="37"/>
      <c r="N26" s="38">
        <f t="shared" si="0"/>
        <v>46054</v>
      </c>
      <c r="O26" t="str">
        <f t="shared" si="1"/>
        <v/>
      </c>
      <c r="P26" t="str">
        <f t="shared" si="2"/>
        <v>Serralheria</v>
      </c>
      <c r="Q26" t="str">
        <f t="shared" si="3"/>
        <v>Posto Vago</v>
      </c>
      <c r="R26" t="str">
        <f t="shared" si="4"/>
        <v>SERRALHEIRO I</v>
      </c>
      <c r="S26" t="str">
        <f t="shared" si="5"/>
        <v>ADM</v>
      </c>
      <c r="T26" s="39">
        <f t="shared" si="6"/>
        <v>49.0988922206921</v>
      </c>
      <c r="U26" s="40">
        <f t="shared" si="7"/>
        <v>0.375</v>
      </c>
      <c r="V26" s="40">
        <f t="shared" si="8"/>
        <v>0</v>
      </c>
      <c r="W26" s="40">
        <f t="shared" si="9"/>
        <v>0.375</v>
      </c>
      <c r="X26" t="str">
        <f t="shared" si="10"/>
        <v>Sim</v>
      </c>
      <c r="Y26" s="40">
        <f t="shared" si="11"/>
        <v>0.375</v>
      </c>
      <c r="Z26" s="40">
        <f t="shared" si="12"/>
        <v>0</v>
      </c>
      <c r="AA26" s="40">
        <f t="shared" si="13"/>
        <v>0</v>
      </c>
      <c r="AB26" s="40">
        <f t="shared" si="14"/>
        <v>0</v>
      </c>
      <c r="AC26" s="40">
        <f t="shared" si="15"/>
        <v>0.375</v>
      </c>
      <c r="AD26" s="39">
        <f t="shared" si="16"/>
        <v>441.89002998622891</v>
      </c>
      <c r="AE26" s="39">
        <f t="shared" si="17"/>
        <v>0</v>
      </c>
      <c r="AF26" t="str">
        <f t="shared" si="18"/>
        <v>Injustificada</v>
      </c>
      <c r="AG26" t="str">
        <f t="shared" si="19"/>
        <v>DESCONTA 9:00h (Injustificada).</v>
      </c>
      <c r="AH26" t="str">
        <f t="shared" si="20"/>
        <v/>
      </c>
      <c r="AJ26" s="41" t="str">
        <f t="shared" si="21"/>
        <v/>
      </c>
      <c r="AK26" s="42" t="str">
        <f t="shared" si="22"/>
        <v/>
      </c>
      <c r="AL26" s="41" t="str">
        <f t="shared" si="23"/>
        <v>Dia inteiro</v>
      </c>
      <c r="AM26" s="41" t="str">
        <f t="shared" si="24"/>
        <v>Sim</v>
      </c>
      <c r="AN26" s="41" t="str">
        <f t="shared" si="25"/>
        <v>Não</v>
      </c>
      <c r="AO26" s="42" t="str">
        <f t="shared" si="26"/>
        <v/>
      </c>
      <c r="AP26" s="41" t="str">
        <f t="shared" si="27"/>
        <v/>
      </c>
      <c r="AQ26" s="41" t="str">
        <f t="shared" si="28"/>
        <v/>
      </c>
      <c r="AR26" s="41" t="str">
        <f>IF($AQ26="","",COUNTIFS(L_ChaveCob,$AQ26,L_Ausencia,"&gt;"&amp;$W26)+COUNTIFS($AQ$4:$AQ26,$AQ26,$W$4:$W26,$W26))</f>
        <v/>
      </c>
      <c r="AS26" s="42">
        <f t="shared" si="29"/>
        <v>0</v>
      </c>
      <c r="AT26" s="42">
        <f t="shared" si="30"/>
        <v>0</v>
      </c>
      <c r="AU26" s="42">
        <f t="shared" si="31"/>
        <v>0</v>
      </c>
    </row>
    <row r="27" spans="1:47" x14ac:dyDescent="0.2">
      <c r="A27" s="35">
        <v>46070</v>
      </c>
      <c r="B27" s="36"/>
      <c r="C27" s="36" t="s">
        <v>213</v>
      </c>
      <c r="D27" s="36"/>
      <c r="E27" s="37"/>
      <c r="F27" s="37"/>
      <c r="G27" s="36"/>
      <c r="H27" s="36" t="s">
        <v>215</v>
      </c>
      <c r="I27" s="36"/>
      <c r="J27" s="36"/>
      <c r="K27" s="37"/>
      <c r="L27" s="37"/>
      <c r="M27" s="37"/>
      <c r="N27" s="38">
        <f t="shared" si="0"/>
        <v>46054</v>
      </c>
      <c r="O27" t="str">
        <f t="shared" si="1"/>
        <v/>
      </c>
      <c r="P27" t="str">
        <f t="shared" si="2"/>
        <v>Serralheria</v>
      </c>
      <c r="Q27" t="str">
        <f t="shared" si="3"/>
        <v>Posto Vago</v>
      </c>
      <c r="R27" t="str">
        <f t="shared" si="4"/>
        <v>SERRALHEIRO I</v>
      </c>
      <c r="S27" t="str">
        <f t="shared" si="5"/>
        <v>ADM</v>
      </c>
      <c r="T27" s="39">
        <f t="shared" si="6"/>
        <v>49.0988922206921</v>
      </c>
      <c r="U27" s="40">
        <f t="shared" si="7"/>
        <v>0.375</v>
      </c>
      <c r="V27" s="40">
        <f t="shared" si="8"/>
        <v>0</v>
      </c>
      <c r="W27" s="40">
        <f t="shared" si="9"/>
        <v>0.375</v>
      </c>
      <c r="X27" t="str">
        <f t="shared" si="10"/>
        <v>Sim</v>
      </c>
      <c r="Y27" s="40">
        <f t="shared" si="11"/>
        <v>0.375</v>
      </c>
      <c r="Z27" s="40">
        <f t="shared" si="12"/>
        <v>0</v>
      </c>
      <c r="AA27" s="40">
        <f t="shared" si="13"/>
        <v>0</v>
      </c>
      <c r="AB27" s="40">
        <f t="shared" si="14"/>
        <v>0</v>
      </c>
      <c r="AC27" s="40">
        <f t="shared" si="15"/>
        <v>0.375</v>
      </c>
      <c r="AD27" s="39">
        <f t="shared" si="16"/>
        <v>441.89002998622891</v>
      </c>
      <c r="AE27" s="39">
        <f t="shared" si="17"/>
        <v>0</v>
      </c>
      <c r="AF27" t="str">
        <f t="shared" si="18"/>
        <v>Injustificada</v>
      </c>
      <c r="AG27" t="str">
        <f t="shared" si="19"/>
        <v>DESCONTA 9:00h (Injustificada).</v>
      </c>
      <c r="AH27" t="str">
        <f t="shared" si="20"/>
        <v/>
      </c>
      <c r="AJ27" s="41" t="str">
        <f t="shared" si="21"/>
        <v/>
      </c>
      <c r="AK27" s="42" t="str">
        <f t="shared" si="22"/>
        <v/>
      </c>
      <c r="AL27" s="41" t="str">
        <f t="shared" si="23"/>
        <v>Dia inteiro</v>
      </c>
      <c r="AM27" s="41" t="str">
        <f t="shared" si="24"/>
        <v>Sim</v>
      </c>
      <c r="AN27" s="41" t="str">
        <f t="shared" si="25"/>
        <v>Não</v>
      </c>
      <c r="AO27" s="42" t="str">
        <f t="shared" si="26"/>
        <v/>
      </c>
      <c r="AP27" s="41" t="str">
        <f t="shared" si="27"/>
        <v/>
      </c>
      <c r="AQ27" s="41" t="str">
        <f t="shared" si="28"/>
        <v/>
      </c>
      <c r="AR27" s="41" t="str">
        <f>IF($AQ27="","",COUNTIFS(L_ChaveCob,$AQ27,L_Ausencia,"&gt;"&amp;$W27)+COUNTIFS($AQ$4:$AQ27,$AQ27,$W$4:$W27,$W27))</f>
        <v/>
      </c>
      <c r="AS27" s="42">
        <f t="shared" si="29"/>
        <v>0</v>
      </c>
      <c r="AT27" s="42">
        <f t="shared" si="30"/>
        <v>0</v>
      </c>
      <c r="AU27" s="42">
        <f t="shared" si="31"/>
        <v>0</v>
      </c>
    </row>
    <row r="28" spans="1:47" x14ac:dyDescent="0.2">
      <c r="A28" s="35">
        <v>46070</v>
      </c>
      <c r="B28" s="36"/>
      <c r="C28" s="36" t="s">
        <v>213</v>
      </c>
      <c r="D28" s="36"/>
      <c r="E28" s="37"/>
      <c r="F28" s="37"/>
      <c r="G28" s="36"/>
      <c r="H28" s="36" t="s">
        <v>215</v>
      </c>
      <c r="I28" s="36"/>
      <c r="J28" s="36"/>
      <c r="K28" s="37"/>
      <c r="L28" s="37"/>
      <c r="M28" s="37"/>
      <c r="N28" s="38">
        <f t="shared" si="0"/>
        <v>46054</v>
      </c>
      <c r="O28" t="str">
        <f t="shared" si="1"/>
        <v/>
      </c>
      <c r="P28" t="str">
        <f t="shared" si="2"/>
        <v>Serralheria</v>
      </c>
      <c r="Q28" t="str">
        <f t="shared" si="3"/>
        <v>Posto Vago</v>
      </c>
      <c r="R28" t="str">
        <f t="shared" si="4"/>
        <v>SERRALHEIRO I</v>
      </c>
      <c r="S28" t="str">
        <f t="shared" si="5"/>
        <v>ADM</v>
      </c>
      <c r="T28" s="39">
        <f t="shared" si="6"/>
        <v>49.0988922206921</v>
      </c>
      <c r="U28" s="40">
        <f t="shared" si="7"/>
        <v>0.375</v>
      </c>
      <c r="V28" s="40">
        <f t="shared" si="8"/>
        <v>0</v>
      </c>
      <c r="W28" s="40">
        <f t="shared" si="9"/>
        <v>0.375</v>
      </c>
      <c r="X28" t="str">
        <f t="shared" si="10"/>
        <v>Sim</v>
      </c>
      <c r="Y28" s="40">
        <f t="shared" si="11"/>
        <v>0.375</v>
      </c>
      <c r="Z28" s="40">
        <f t="shared" si="12"/>
        <v>0</v>
      </c>
      <c r="AA28" s="40">
        <f t="shared" si="13"/>
        <v>0</v>
      </c>
      <c r="AB28" s="40">
        <f t="shared" si="14"/>
        <v>0</v>
      </c>
      <c r="AC28" s="40">
        <f t="shared" si="15"/>
        <v>0.375</v>
      </c>
      <c r="AD28" s="39">
        <f t="shared" si="16"/>
        <v>441.89002998622891</v>
      </c>
      <c r="AE28" s="39">
        <f t="shared" si="17"/>
        <v>0</v>
      </c>
      <c r="AF28" t="str">
        <f t="shared" si="18"/>
        <v>Injustificada</v>
      </c>
      <c r="AG28" t="str">
        <f t="shared" si="19"/>
        <v>DESCONTA 9:00h (Injustificada).</v>
      </c>
      <c r="AH28" t="str">
        <f t="shared" si="20"/>
        <v/>
      </c>
      <c r="AJ28" s="41" t="str">
        <f t="shared" si="21"/>
        <v/>
      </c>
      <c r="AK28" s="42" t="str">
        <f t="shared" si="22"/>
        <v/>
      </c>
      <c r="AL28" s="41" t="str">
        <f t="shared" si="23"/>
        <v>Dia inteiro</v>
      </c>
      <c r="AM28" s="41" t="str">
        <f t="shared" si="24"/>
        <v>Sim</v>
      </c>
      <c r="AN28" s="41" t="str">
        <f t="shared" si="25"/>
        <v>Não</v>
      </c>
      <c r="AO28" s="42" t="str">
        <f t="shared" si="26"/>
        <v/>
      </c>
      <c r="AP28" s="41" t="str">
        <f t="shared" si="27"/>
        <v/>
      </c>
      <c r="AQ28" s="41" t="str">
        <f t="shared" si="28"/>
        <v/>
      </c>
      <c r="AR28" s="41" t="str">
        <f>IF($AQ28="","",COUNTIFS(L_ChaveCob,$AQ28,L_Ausencia,"&gt;"&amp;$W28)+COUNTIFS($AQ$4:$AQ28,$AQ28,$W$4:$W28,$W28))</f>
        <v/>
      </c>
      <c r="AS28" s="42">
        <f t="shared" si="29"/>
        <v>0</v>
      </c>
      <c r="AT28" s="42">
        <f t="shared" si="30"/>
        <v>0</v>
      </c>
      <c r="AU28" s="42">
        <f t="shared" si="31"/>
        <v>0</v>
      </c>
    </row>
    <row r="29" spans="1:47" x14ac:dyDescent="0.2">
      <c r="A29" s="35">
        <v>46070</v>
      </c>
      <c r="B29" s="36"/>
      <c r="C29" s="36" t="s">
        <v>213</v>
      </c>
      <c r="D29" s="36"/>
      <c r="E29" s="37"/>
      <c r="F29" s="37"/>
      <c r="G29" s="36"/>
      <c r="H29" s="36" t="s">
        <v>215</v>
      </c>
      <c r="I29" s="36"/>
      <c r="J29" s="36"/>
      <c r="K29" s="37"/>
      <c r="L29" s="37"/>
      <c r="M29" s="37"/>
      <c r="N29" s="38">
        <f t="shared" si="0"/>
        <v>46054</v>
      </c>
      <c r="O29" t="str">
        <f t="shared" si="1"/>
        <v/>
      </c>
      <c r="P29" t="str">
        <f t="shared" si="2"/>
        <v>Serralheria</v>
      </c>
      <c r="Q29" t="str">
        <f t="shared" si="3"/>
        <v>Posto Vago</v>
      </c>
      <c r="R29" t="str">
        <f t="shared" si="4"/>
        <v>SERRALHEIRO I</v>
      </c>
      <c r="S29" t="str">
        <f t="shared" si="5"/>
        <v>ADM</v>
      </c>
      <c r="T29" s="39">
        <f t="shared" si="6"/>
        <v>49.0988922206921</v>
      </c>
      <c r="U29" s="40">
        <f t="shared" si="7"/>
        <v>0.375</v>
      </c>
      <c r="V29" s="40">
        <f t="shared" si="8"/>
        <v>0</v>
      </c>
      <c r="W29" s="40">
        <f t="shared" si="9"/>
        <v>0.375</v>
      </c>
      <c r="X29" t="str">
        <f t="shared" si="10"/>
        <v>Sim</v>
      </c>
      <c r="Y29" s="40">
        <f t="shared" si="11"/>
        <v>0.375</v>
      </c>
      <c r="Z29" s="40">
        <f t="shared" si="12"/>
        <v>0</v>
      </c>
      <c r="AA29" s="40">
        <f t="shared" si="13"/>
        <v>0</v>
      </c>
      <c r="AB29" s="40">
        <f t="shared" si="14"/>
        <v>0</v>
      </c>
      <c r="AC29" s="40">
        <f t="shared" si="15"/>
        <v>0.375</v>
      </c>
      <c r="AD29" s="39">
        <f t="shared" si="16"/>
        <v>441.89002998622891</v>
      </c>
      <c r="AE29" s="39">
        <f t="shared" si="17"/>
        <v>0</v>
      </c>
      <c r="AF29" t="str">
        <f t="shared" si="18"/>
        <v>Injustificada</v>
      </c>
      <c r="AG29" t="str">
        <f t="shared" si="19"/>
        <v>DESCONTA 9:00h (Injustificada).</v>
      </c>
      <c r="AH29" t="str">
        <f t="shared" si="20"/>
        <v/>
      </c>
      <c r="AJ29" s="41" t="str">
        <f t="shared" si="21"/>
        <v/>
      </c>
      <c r="AK29" s="42" t="str">
        <f t="shared" si="22"/>
        <v/>
      </c>
      <c r="AL29" s="41" t="str">
        <f t="shared" si="23"/>
        <v>Dia inteiro</v>
      </c>
      <c r="AM29" s="41" t="str">
        <f t="shared" si="24"/>
        <v>Sim</v>
      </c>
      <c r="AN29" s="41" t="str">
        <f t="shared" si="25"/>
        <v>Não</v>
      </c>
      <c r="AO29" s="42" t="str">
        <f t="shared" si="26"/>
        <v/>
      </c>
      <c r="AP29" s="41" t="str">
        <f t="shared" si="27"/>
        <v/>
      </c>
      <c r="AQ29" s="41" t="str">
        <f t="shared" si="28"/>
        <v/>
      </c>
      <c r="AR29" s="41" t="str">
        <f>IF($AQ29="","",COUNTIFS(L_ChaveCob,$AQ29,L_Ausencia,"&gt;"&amp;$W29)+COUNTIFS($AQ$4:$AQ29,$AQ29,$W$4:$W29,$W29))</f>
        <v/>
      </c>
      <c r="AS29" s="42">
        <f t="shared" si="29"/>
        <v>0</v>
      </c>
      <c r="AT29" s="42">
        <f t="shared" si="30"/>
        <v>0</v>
      </c>
      <c r="AU29" s="42">
        <f t="shared" si="31"/>
        <v>0</v>
      </c>
    </row>
    <row r="30" spans="1:47" x14ac:dyDescent="0.2">
      <c r="A30" s="35">
        <v>46070</v>
      </c>
      <c r="B30" s="36"/>
      <c r="C30" s="36" t="s">
        <v>213</v>
      </c>
      <c r="D30" s="36"/>
      <c r="E30" s="37"/>
      <c r="F30" s="37"/>
      <c r="G30" s="36"/>
      <c r="H30" s="36" t="s">
        <v>214</v>
      </c>
      <c r="I30" s="36"/>
      <c r="J30" s="36"/>
      <c r="K30" s="37"/>
      <c r="L30" s="37"/>
      <c r="M30" s="37"/>
      <c r="N30" s="38">
        <f t="shared" si="0"/>
        <v>46054</v>
      </c>
      <c r="O30" t="str">
        <f t="shared" si="1"/>
        <v/>
      </c>
      <c r="P30" t="str">
        <f t="shared" si="2"/>
        <v>Serralheria</v>
      </c>
      <c r="Q30" t="str">
        <f t="shared" si="3"/>
        <v>Posto Vago</v>
      </c>
      <c r="R30" t="str">
        <f t="shared" si="4"/>
        <v>SERRALHEIRO II</v>
      </c>
      <c r="S30" t="str">
        <f t="shared" si="5"/>
        <v>ADM</v>
      </c>
      <c r="T30" s="39">
        <f t="shared" si="6"/>
        <v>53.080351419133599</v>
      </c>
      <c r="U30" s="40">
        <f t="shared" si="7"/>
        <v>0.375</v>
      </c>
      <c r="V30" s="40">
        <f t="shared" si="8"/>
        <v>0</v>
      </c>
      <c r="W30" s="40">
        <f t="shared" si="9"/>
        <v>0.375</v>
      </c>
      <c r="X30" t="str">
        <f t="shared" si="10"/>
        <v>Sim</v>
      </c>
      <c r="Y30" s="40">
        <f t="shared" si="11"/>
        <v>0.375</v>
      </c>
      <c r="Z30" s="40">
        <f t="shared" si="12"/>
        <v>0</v>
      </c>
      <c r="AA30" s="40">
        <f t="shared" si="13"/>
        <v>0</v>
      </c>
      <c r="AB30" s="40">
        <f t="shared" si="14"/>
        <v>0</v>
      </c>
      <c r="AC30" s="40">
        <f t="shared" si="15"/>
        <v>0.375</v>
      </c>
      <c r="AD30" s="39">
        <f t="shared" si="16"/>
        <v>477.72316277220239</v>
      </c>
      <c r="AE30" s="39">
        <f t="shared" si="17"/>
        <v>0</v>
      </c>
      <c r="AF30" t="str">
        <f t="shared" si="18"/>
        <v>Injustificada</v>
      </c>
      <c r="AG30" t="str">
        <f t="shared" si="19"/>
        <v>DESCONTA 9:00h (Injustificada).</v>
      </c>
      <c r="AH30" t="str">
        <f t="shared" si="20"/>
        <v/>
      </c>
      <c r="AJ30" s="41" t="str">
        <f t="shared" si="21"/>
        <v/>
      </c>
      <c r="AK30" s="42" t="str">
        <f t="shared" si="22"/>
        <v/>
      </c>
      <c r="AL30" s="41" t="str">
        <f t="shared" si="23"/>
        <v>Dia inteiro</v>
      </c>
      <c r="AM30" s="41" t="str">
        <f t="shared" si="24"/>
        <v>Sim</v>
      </c>
      <c r="AN30" s="41" t="str">
        <f t="shared" si="25"/>
        <v>Não</v>
      </c>
      <c r="AO30" s="42" t="str">
        <f t="shared" si="26"/>
        <v/>
      </c>
      <c r="AP30" s="41" t="str">
        <f t="shared" si="27"/>
        <v/>
      </c>
      <c r="AQ30" s="41" t="str">
        <f t="shared" si="28"/>
        <v/>
      </c>
      <c r="AR30" s="41" t="str">
        <f>IF($AQ30="","",COUNTIFS(L_ChaveCob,$AQ30,L_Ausencia,"&gt;"&amp;$W30)+COUNTIFS($AQ$4:$AQ30,$AQ30,$W$4:$W30,$W30))</f>
        <v/>
      </c>
      <c r="AS30" s="42">
        <f t="shared" si="29"/>
        <v>0</v>
      </c>
      <c r="AT30" s="42">
        <f t="shared" si="30"/>
        <v>0</v>
      </c>
      <c r="AU30" s="42">
        <f t="shared" si="31"/>
        <v>0</v>
      </c>
    </row>
    <row r="31" spans="1:47" x14ac:dyDescent="0.2">
      <c r="A31" s="35">
        <v>46070</v>
      </c>
      <c r="B31" s="36"/>
      <c r="C31" s="36" t="s">
        <v>213</v>
      </c>
      <c r="D31" s="36"/>
      <c r="E31" s="37"/>
      <c r="F31" s="37"/>
      <c r="G31" s="36"/>
      <c r="H31" s="36" t="s">
        <v>214</v>
      </c>
      <c r="I31" s="36"/>
      <c r="J31" s="36"/>
      <c r="K31" s="37"/>
      <c r="L31" s="37"/>
      <c r="M31" s="37"/>
      <c r="N31" s="38">
        <f t="shared" si="0"/>
        <v>46054</v>
      </c>
      <c r="O31" t="str">
        <f t="shared" si="1"/>
        <v/>
      </c>
      <c r="P31" t="str">
        <f t="shared" si="2"/>
        <v>Serralheria</v>
      </c>
      <c r="Q31" t="str">
        <f t="shared" si="3"/>
        <v>Posto Vago</v>
      </c>
      <c r="R31" t="str">
        <f t="shared" si="4"/>
        <v>SERRALHEIRO II</v>
      </c>
      <c r="S31" t="str">
        <f t="shared" si="5"/>
        <v>ADM</v>
      </c>
      <c r="T31" s="39">
        <f t="shared" si="6"/>
        <v>53.080351419133599</v>
      </c>
      <c r="U31" s="40">
        <f t="shared" si="7"/>
        <v>0.375</v>
      </c>
      <c r="V31" s="40">
        <f t="shared" si="8"/>
        <v>0</v>
      </c>
      <c r="W31" s="40">
        <f t="shared" si="9"/>
        <v>0.375</v>
      </c>
      <c r="X31" t="str">
        <f t="shared" si="10"/>
        <v>Sim</v>
      </c>
      <c r="Y31" s="40">
        <f t="shared" si="11"/>
        <v>0.375</v>
      </c>
      <c r="Z31" s="40">
        <f t="shared" si="12"/>
        <v>0</v>
      </c>
      <c r="AA31" s="40">
        <f t="shared" si="13"/>
        <v>0</v>
      </c>
      <c r="AB31" s="40">
        <f t="shared" si="14"/>
        <v>0</v>
      </c>
      <c r="AC31" s="40">
        <f t="shared" si="15"/>
        <v>0.375</v>
      </c>
      <c r="AD31" s="39">
        <f t="shared" si="16"/>
        <v>477.72316277220239</v>
      </c>
      <c r="AE31" s="39">
        <f t="shared" si="17"/>
        <v>0</v>
      </c>
      <c r="AF31" t="str">
        <f t="shared" si="18"/>
        <v>Injustificada</v>
      </c>
      <c r="AG31" t="str">
        <f t="shared" si="19"/>
        <v>DESCONTA 9:00h (Injustificada).</v>
      </c>
      <c r="AH31" t="str">
        <f t="shared" si="20"/>
        <v/>
      </c>
      <c r="AJ31" s="41" t="str">
        <f t="shared" si="21"/>
        <v/>
      </c>
      <c r="AK31" s="42" t="str">
        <f t="shared" si="22"/>
        <v/>
      </c>
      <c r="AL31" s="41" t="str">
        <f t="shared" si="23"/>
        <v>Dia inteiro</v>
      </c>
      <c r="AM31" s="41" t="str">
        <f t="shared" si="24"/>
        <v>Sim</v>
      </c>
      <c r="AN31" s="41" t="str">
        <f t="shared" si="25"/>
        <v>Não</v>
      </c>
      <c r="AO31" s="42" t="str">
        <f t="shared" si="26"/>
        <v/>
      </c>
      <c r="AP31" s="41" t="str">
        <f t="shared" si="27"/>
        <v/>
      </c>
      <c r="AQ31" s="41" t="str">
        <f t="shared" si="28"/>
        <v/>
      </c>
      <c r="AR31" s="41" t="str">
        <f>IF($AQ31="","",COUNTIFS(L_ChaveCob,$AQ31,L_Ausencia,"&gt;"&amp;$W31)+COUNTIFS($AQ$4:$AQ31,$AQ31,$W$4:$W31,$W31))</f>
        <v/>
      </c>
      <c r="AS31" s="42">
        <f t="shared" si="29"/>
        <v>0</v>
      </c>
      <c r="AT31" s="42">
        <f t="shared" si="30"/>
        <v>0</v>
      </c>
      <c r="AU31" s="42">
        <f t="shared" si="31"/>
        <v>0</v>
      </c>
    </row>
    <row r="32" spans="1:47" x14ac:dyDescent="0.2">
      <c r="A32" s="35">
        <v>46070</v>
      </c>
      <c r="B32" s="36"/>
      <c r="C32" s="36" t="s">
        <v>216</v>
      </c>
      <c r="D32" s="36"/>
      <c r="E32" s="37"/>
      <c r="F32" s="37"/>
      <c r="G32" s="36"/>
      <c r="H32" s="36" t="s">
        <v>214</v>
      </c>
      <c r="I32" s="36"/>
      <c r="J32" s="36"/>
      <c r="K32" s="37"/>
      <c r="L32" s="37"/>
      <c r="M32" s="37"/>
      <c r="N32" s="38">
        <f t="shared" si="0"/>
        <v>46054</v>
      </c>
      <c r="O32" t="str">
        <f t="shared" si="1"/>
        <v/>
      </c>
      <c r="P32" t="str">
        <f t="shared" si="2"/>
        <v>Serralheria</v>
      </c>
      <c r="Q32" t="str">
        <f t="shared" si="3"/>
        <v>Posto Vago</v>
      </c>
      <c r="R32" t="str">
        <f t="shared" si="4"/>
        <v>SERRALHEIRO II</v>
      </c>
      <c r="S32" t="str">
        <f t="shared" si="5"/>
        <v>ADM</v>
      </c>
      <c r="T32" s="39">
        <f t="shared" si="6"/>
        <v>53.080351419133599</v>
      </c>
      <c r="U32" s="40">
        <f t="shared" si="7"/>
        <v>0.375</v>
      </c>
      <c r="V32" s="40">
        <f t="shared" si="8"/>
        <v>0.375</v>
      </c>
      <c r="W32" s="40">
        <f t="shared" si="9"/>
        <v>0</v>
      </c>
      <c r="X32" t="str">
        <f t="shared" si="10"/>
        <v>Não</v>
      </c>
      <c r="Y32" s="40">
        <f t="shared" si="11"/>
        <v>0</v>
      </c>
      <c r="Z32" s="40">
        <f t="shared" si="12"/>
        <v>0</v>
      </c>
      <c r="AA32" s="40">
        <f t="shared" si="13"/>
        <v>0</v>
      </c>
      <c r="AB32" s="40">
        <f t="shared" si="14"/>
        <v>0</v>
      </c>
      <c r="AC32" s="40">
        <f t="shared" si="15"/>
        <v>0</v>
      </c>
      <c r="AD32" s="39">
        <f t="shared" si="16"/>
        <v>0</v>
      </c>
      <c r="AE32" s="39">
        <f t="shared" si="17"/>
        <v>0</v>
      </c>
      <c r="AF32" t="str">
        <f t="shared" si="18"/>
        <v>Compensação</v>
      </c>
      <c r="AG32" t="str">
        <f t="shared" si="19"/>
        <v/>
      </c>
      <c r="AH32" t="str">
        <f t="shared" si="20"/>
        <v/>
      </c>
      <c r="AJ32" s="41" t="str">
        <f t="shared" si="21"/>
        <v/>
      </c>
      <c r="AK32" s="42" t="str">
        <f t="shared" si="22"/>
        <v/>
      </c>
      <c r="AL32" s="41" t="str">
        <f t="shared" si="23"/>
        <v>Não</v>
      </c>
      <c r="AM32" s="41" t="str">
        <f t="shared" si="24"/>
        <v>Não</v>
      </c>
      <c r="AN32" s="41" t="str">
        <f t="shared" si="25"/>
        <v>Sim</v>
      </c>
      <c r="AO32" s="42" t="str">
        <f t="shared" si="26"/>
        <v/>
      </c>
      <c r="AP32" s="41" t="str">
        <f t="shared" si="27"/>
        <v/>
      </c>
      <c r="AQ32" s="41" t="str">
        <f t="shared" si="28"/>
        <v/>
      </c>
      <c r="AR32" s="41" t="str">
        <f>IF($AQ32="","",COUNTIFS(L_ChaveCob,$AQ32,L_Ausencia,"&gt;"&amp;$W32)+COUNTIFS($AQ$4:$AQ32,$AQ32,$W$4:$W32,$W32))</f>
        <v/>
      </c>
      <c r="AS32" s="42">
        <f t="shared" si="29"/>
        <v>0</v>
      </c>
      <c r="AT32" s="42">
        <f t="shared" si="30"/>
        <v>0</v>
      </c>
      <c r="AU32" s="42">
        <f t="shared" si="31"/>
        <v>0</v>
      </c>
    </row>
    <row r="33" spans="1:47" x14ac:dyDescent="0.2">
      <c r="A33" s="35">
        <v>46070</v>
      </c>
      <c r="B33" s="36"/>
      <c r="C33" s="36" t="s">
        <v>213</v>
      </c>
      <c r="D33" s="36"/>
      <c r="E33" s="37"/>
      <c r="F33" s="37"/>
      <c r="G33" s="36"/>
      <c r="H33" s="36" t="s">
        <v>214</v>
      </c>
      <c r="I33" s="36"/>
      <c r="J33" s="36"/>
      <c r="K33" s="37"/>
      <c r="L33" s="37"/>
      <c r="M33" s="37"/>
      <c r="N33" s="38">
        <f t="shared" si="0"/>
        <v>46054</v>
      </c>
      <c r="O33" t="str">
        <f t="shared" si="1"/>
        <v/>
      </c>
      <c r="P33" t="str">
        <f t="shared" si="2"/>
        <v>Serralheria</v>
      </c>
      <c r="Q33" t="str">
        <f t="shared" si="3"/>
        <v>Posto Vago</v>
      </c>
      <c r="R33" t="str">
        <f t="shared" si="4"/>
        <v>SERRALHEIRO II</v>
      </c>
      <c r="S33" t="str">
        <f t="shared" si="5"/>
        <v>ADM</v>
      </c>
      <c r="T33" s="39">
        <f t="shared" si="6"/>
        <v>53.080351419133599</v>
      </c>
      <c r="U33" s="40">
        <f t="shared" si="7"/>
        <v>0.375</v>
      </c>
      <c r="V33" s="40">
        <f t="shared" si="8"/>
        <v>0</v>
      </c>
      <c r="W33" s="40">
        <f t="shared" si="9"/>
        <v>0.375</v>
      </c>
      <c r="X33" t="str">
        <f t="shared" si="10"/>
        <v>Sim</v>
      </c>
      <c r="Y33" s="40">
        <f t="shared" si="11"/>
        <v>0.375</v>
      </c>
      <c r="Z33" s="40">
        <f t="shared" si="12"/>
        <v>0</v>
      </c>
      <c r="AA33" s="40">
        <f t="shared" si="13"/>
        <v>0</v>
      </c>
      <c r="AB33" s="40">
        <f t="shared" si="14"/>
        <v>0</v>
      </c>
      <c r="AC33" s="40">
        <f t="shared" si="15"/>
        <v>0.375</v>
      </c>
      <c r="AD33" s="39">
        <f t="shared" si="16"/>
        <v>477.72316277220239</v>
      </c>
      <c r="AE33" s="39">
        <f t="shared" si="17"/>
        <v>0</v>
      </c>
      <c r="AF33" t="str">
        <f t="shared" si="18"/>
        <v>Injustificada</v>
      </c>
      <c r="AG33" t="str">
        <f t="shared" si="19"/>
        <v>DESCONTA 9:00h (Injustificada).</v>
      </c>
      <c r="AH33" t="str">
        <f t="shared" si="20"/>
        <v/>
      </c>
      <c r="AJ33" s="41" t="str">
        <f t="shared" si="21"/>
        <v/>
      </c>
      <c r="AK33" s="42" t="str">
        <f t="shared" si="22"/>
        <v/>
      </c>
      <c r="AL33" s="41" t="str">
        <f t="shared" si="23"/>
        <v>Dia inteiro</v>
      </c>
      <c r="AM33" s="41" t="str">
        <f t="shared" si="24"/>
        <v>Sim</v>
      </c>
      <c r="AN33" s="41" t="str">
        <f t="shared" si="25"/>
        <v>Não</v>
      </c>
      <c r="AO33" s="42" t="str">
        <f t="shared" si="26"/>
        <v/>
      </c>
      <c r="AP33" s="41" t="str">
        <f t="shared" si="27"/>
        <v/>
      </c>
      <c r="AQ33" s="41" t="str">
        <f t="shared" si="28"/>
        <v/>
      </c>
      <c r="AR33" s="41" t="str">
        <f>IF($AQ33="","",COUNTIFS(L_ChaveCob,$AQ33,L_Ausencia,"&gt;"&amp;$W33)+COUNTIFS($AQ$4:$AQ33,$AQ33,$W$4:$W33,$W33))</f>
        <v/>
      </c>
      <c r="AS33" s="42">
        <f t="shared" si="29"/>
        <v>0</v>
      </c>
      <c r="AT33" s="42">
        <f t="shared" si="30"/>
        <v>0</v>
      </c>
      <c r="AU33" s="42">
        <f t="shared" si="31"/>
        <v>0</v>
      </c>
    </row>
    <row r="34" spans="1:47" x14ac:dyDescent="0.2">
      <c r="A34" s="35">
        <v>46070</v>
      </c>
      <c r="B34" s="36"/>
      <c r="C34" s="36" t="s">
        <v>213</v>
      </c>
      <c r="D34" s="36"/>
      <c r="E34" s="37"/>
      <c r="F34" s="37"/>
      <c r="G34" s="36"/>
      <c r="H34" s="36" t="s">
        <v>214</v>
      </c>
      <c r="I34" s="36"/>
      <c r="J34" s="36"/>
      <c r="K34" s="37"/>
      <c r="L34" s="37"/>
      <c r="M34" s="37"/>
      <c r="N34" s="38">
        <f t="shared" si="0"/>
        <v>46054</v>
      </c>
      <c r="O34" t="str">
        <f t="shared" si="1"/>
        <v/>
      </c>
      <c r="P34" t="str">
        <f t="shared" si="2"/>
        <v>Serralheria</v>
      </c>
      <c r="Q34" t="str">
        <f t="shared" si="3"/>
        <v>Posto Vago</v>
      </c>
      <c r="R34" t="str">
        <f t="shared" si="4"/>
        <v>SERRALHEIRO II</v>
      </c>
      <c r="S34" t="str">
        <f t="shared" si="5"/>
        <v>ADM</v>
      </c>
      <c r="T34" s="39">
        <f t="shared" si="6"/>
        <v>53.080351419133599</v>
      </c>
      <c r="U34" s="40">
        <f t="shared" si="7"/>
        <v>0.375</v>
      </c>
      <c r="V34" s="40">
        <f t="shared" si="8"/>
        <v>0</v>
      </c>
      <c r="W34" s="40">
        <f t="shared" si="9"/>
        <v>0.375</v>
      </c>
      <c r="X34" t="str">
        <f t="shared" si="10"/>
        <v>Sim</v>
      </c>
      <c r="Y34" s="40">
        <f t="shared" si="11"/>
        <v>0.375</v>
      </c>
      <c r="Z34" s="40">
        <f t="shared" si="12"/>
        <v>0</v>
      </c>
      <c r="AA34" s="40">
        <f t="shared" si="13"/>
        <v>0</v>
      </c>
      <c r="AB34" s="40">
        <f t="shared" si="14"/>
        <v>0</v>
      </c>
      <c r="AC34" s="40">
        <f t="shared" si="15"/>
        <v>0.375</v>
      </c>
      <c r="AD34" s="39">
        <f t="shared" si="16"/>
        <v>477.72316277220239</v>
      </c>
      <c r="AE34" s="39">
        <f t="shared" si="17"/>
        <v>0</v>
      </c>
      <c r="AF34" t="str">
        <f t="shared" si="18"/>
        <v>Injustificada</v>
      </c>
      <c r="AG34" t="str">
        <f t="shared" si="19"/>
        <v>DESCONTA 9:00h (Injustificada).</v>
      </c>
      <c r="AH34" t="str">
        <f t="shared" si="20"/>
        <v/>
      </c>
      <c r="AJ34" s="41" t="str">
        <f t="shared" si="21"/>
        <v/>
      </c>
      <c r="AK34" s="42" t="str">
        <f t="shared" si="22"/>
        <v/>
      </c>
      <c r="AL34" s="41" t="str">
        <f t="shared" si="23"/>
        <v>Dia inteiro</v>
      </c>
      <c r="AM34" s="41" t="str">
        <f t="shared" si="24"/>
        <v>Sim</v>
      </c>
      <c r="AN34" s="41" t="str">
        <f t="shared" si="25"/>
        <v>Não</v>
      </c>
      <c r="AO34" s="42" t="str">
        <f t="shared" si="26"/>
        <v/>
      </c>
      <c r="AP34" s="41" t="str">
        <f t="shared" si="27"/>
        <v/>
      </c>
      <c r="AQ34" s="41" t="str">
        <f t="shared" si="28"/>
        <v/>
      </c>
      <c r="AR34" s="41" t="str">
        <f>IF($AQ34="","",COUNTIFS(L_ChaveCob,$AQ34,L_Ausencia,"&gt;"&amp;$W34)+COUNTIFS($AQ$4:$AQ34,$AQ34,$W$4:$W34,$W34))</f>
        <v/>
      </c>
      <c r="AS34" s="42">
        <f t="shared" si="29"/>
        <v>0</v>
      </c>
      <c r="AT34" s="42">
        <f t="shared" si="30"/>
        <v>0</v>
      </c>
      <c r="AU34" s="42">
        <f t="shared" si="31"/>
        <v>0</v>
      </c>
    </row>
    <row r="35" spans="1:47" x14ac:dyDescent="0.2">
      <c r="A35" s="35">
        <v>46070</v>
      </c>
      <c r="B35" s="36"/>
      <c r="C35" s="36" t="s">
        <v>213</v>
      </c>
      <c r="D35" s="36"/>
      <c r="E35" s="37"/>
      <c r="F35" s="37"/>
      <c r="G35" s="36"/>
      <c r="H35" s="36" t="s">
        <v>214</v>
      </c>
      <c r="I35" s="36"/>
      <c r="J35" s="36"/>
      <c r="K35" s="37"/>
      <c r="L35" s="37"/>
      <c r="M35" s="37"/>
      <c r="N35" s="38">
        <f t="shared" si="0"/>
        <v>46054</v>
      </c>
      <c r="O35" t="str">
        <f t="shared" si="1"/>
        <v/>
      </c>
      <c r="P35" t="str">
        <f t="shared" si="2"/>
        <v>Serralheria</v>
      </c>
      <c r="Q35" t="str">
        <f t="shared" si="3"/>
        <v>Posto Vago</v>
      </c>
      <c r="R35" t="str">
        <f t="shared" si="4"/>
        <v>SERRALHEIRO II</v>
      </c>
      <c r="S35" t="str">
        <f t="shared" si="5"/>
        <v>ADM</v>
      </c>
      <c r="T35" s="39">
        <f t="shared" si="6"/>
        <v>53.080351419133599</v>
      </c>
      <c r="U35" s="40">
        <f t="shared" si="7"/>
        <v>0.375</v>
      </c>
      <c r="V35" s="40">
        <f t="shared" si="8"/>
        <v>0</v>
      </c>
      <c r="W35" s="40">
        <f t="shared" si="9"/>
        <v>0.375</v>
      </c>
      <c r="X35" t="str">
        <f t="shared" si="10"/>
        <v>Sim</v>
      </c>
      <c r="Y35" s="40">
        <f t="shared" si="11"/>
        <v>0.375</v>
      </c>
      <c r="Z35" s="40">
        <f t="shared" si="12"/>
        <v>0</v>
      </c>
      <c r="AA35" s="40">
        <f t="shared" si="13"/>
        <v>0</v>
      </c>
      <c r="AB35" s="40">
        <f t="shared" si="14"/>
        <v>0</v>
      </c>
      <c r="AC35" s="40">
        <f t="shared" si="15"/>
        <v>0.375</v>
      </c>
      <c r="AD35" s="39">
        <f t="shared" si="16"/>
        <v>477.72316277220239</v>
      </c>
      <c r="AE35" s="39">
        <f t="shared" si="17"/>
        <v>0</v>
      </c>
      <c r="AF35" t="str">
        <f t="shared" si="18"/>
        <v>Injustificada</v>
      </c>
      <c r="AG35" t="str">
        <f t="shared" si="19"/>
        <v>DESCONTA 9:00h (Injustificada).</v>
      </c>
      <c r="AH35" t="str">
        <f t="shared" si="20"/>
        <v/>
      </c>
      <c r="AJ35" s="41" t="str">
        <f t="shared" si="21"/>
        <v/>
      </c>
      <c r="AK35" s="42" t="str">
        <f t="shared" si="22"/>
        <v/>
      </c>
      <c r="AL35" s="41" t="str">
        <f t="shared" si="23"/>
        <v>Dia inteiro</v>
      </c>
      <c r="AM35" s="41" t="str">
        <f t="shared" si="24"/>
        <v>Sim</v>
      </c>
      <c r="AN35" s="41" t="str">
        <f t="shared" si="25"/>
        <v>Não</v>
      </c>
      <c r="AO35" s="42" t="str">
        <f t="shared" si="26"/>
        <v/>
      </c>
      <c r="AP35" s="41" t="str">
        <f t="shared" si="27"/>
        <v/>
      </c>
      <c r="AQ35" s="41" t="str">
        <f t="shared" si="28"/>
        <v/>
      </c>
      <c r="AR35" s="41" t="str">
        <f>IF($AQ35="","",COUNTIFS(L_ChaveCob,$AQ35,L_Ausencia,"&gt;"&amp;$W35)+COUNTIFS($AQ$4:$AQ35,$AQ35,$W$4:$W35,$W35))</f>
        <v/>
      </c>
      <c r="AS35" s="42">
        <f t="shared" si="29"/>
        <v>0</v>
      </c>
      <c r="AT35" s="42">
        <f t="shared" si="30"/>
        <v>0</v>
      </c>
      <c r="AU35" s="42">
        <f t="shared" si="31"/>
        <v>0</v>
      </c>
    </row>
    <row r="36" spans="1:47" x14ac:dyDescent="0.2">
      <c r="A36" s="35">
        <v>46073</v>
      </c>
      <c r="B36" s="36"/>
      <c r="C36" s="36" t="s">
        <v>220</v>
      </c>
      <c r="D36" s="36" t="s">
        <v>221</v>
      </c>
      <c r="E36" s="37"/>
      <c r="F36" s="37"/>
      <c r="G36" s="36"/>
      <c r="H36" s="36" t="s">
        <v>219</v>
      </c>
      <c r="I36" s="36"/>
      <c r="J36" s="36"/>
      <c r="K36" s="37"/>
      <c r="L36" s="37"/>
      <c r="M36" s="37"/>
      <c r="N36" s="38">
        <f t="shared" si="0"/>
        <v>46054</v>
      </c>
      <c r="O36" t="str">
        <f t="shared" si="1"/>
        <v/>
      </c>
      <c r="P36" t="str">
        <f t="shared" si="2"/>
        <v>Serralheria</v>
      </c>
      <c r="Q36" t="str">
        <f t="shared" si="3"/>
        <v>Posto Vago</v>
      </c>
      <c r="R36" t="str">
        <f t="shared" si="4"/>
        <v>ENCARREGADO</v>
      </c>
      <c r="S36" t="str">
        <f t="shared" si="5"/>
        <v>ADM</v>
      </c>
      <c r="T36" s="39">
        <f t="shared" si="6"/>
        <v>60.96</v>
      </c>
      <c r="U36" s="40">
        <f t="shared" si="7"/>
        <v>0.33333333333333298</v>
      </c>
      <c r="V36" s="40">
        <f t="shared" si="8"/>
        <v>0.20833333333333334</v>
      </c>
      <c r="W36" s="40">
        <f t="shared" si="9"/>
        <v>0.12499999999999964</v>
      </c>
      <c r="X36" t="str">
        <f t="shared" si="10"/>
        <v>Sim</v>
      </c>
      <c r="Y36" s="40">
        <f t="shared" si="11"/>
        <v>0.12499999999999964</v>
      </c>
      <c r="Z36" s="40">
        <f t="shared" si="12"/>
        <v>0</v>
      </c>
      <c r="AA36" s="40">
        <f t="shared" si="13"/>
        <v>0</v>
      </c>
      <c r="AB36" s="40">
        <f t="shared" si="14"/>
        <v>0</v>
      </c>
      <c r="AC36" s="40">
        <f t="shared" si="15"/>
        <v>0.12499999999999964</v>
      </c>
      <c r="AD36" s="39">
        <f t="shared" si="16"/>
        <v>182.87999999999946</v>
      </c>
      <c r="AE36" s="39">
        <f t="shared" si="17"/>
        <v>0</v>
      </c>
      <c r="AF36" t="str">
        <f t="shared" si="18"/>
        <v>Injustificada</v>
      </c>
      <c r="AG36" t="str">
        <f t="shared" si="19"/>
        <v>DESCONTA 3:00h (Injustificada).</v>
      </c>
      <c r="AH36" t="str">
        <f t="shared" si="20"/>
        <v/>
      </c>
      <c r="AJ36" s="41" t="str">
        <f t="shared" si="21"/>
        <v/>
      </c>
      <c r="AK36" s="42">
        <f t="shared" si="22"/>
        <v>0.20833333333333334</v>
      </c>
      <c r="AL36" s="41" t="str">
        <f t="shared" si="23"/>
        <v>Pelo ponto</v>
      </c>
      <c r="AM36" s="41" t="str">
        <f t="shared" si="24"/>
        <v>Sim</v>
      </c>
      <c r="AN36" s="41" t="str">
        <f t="shared" si="25"/>
        <v>Não</v>
      </c>
      <c r="AO36" s="42">
        <f t="shared" si="26"/>
        <v>0.12499999999999964</v>
      </c>
      <c r="AP36" s="41" t="str">
        <f t="shared" si="27"/>
        <v/>
      </c>
      <c r="AQ36" s="41" t="str">
        <f t="shared" si="28"/>
        <v/>
      </c>
      <c r="AR36" s="41" t="str">
        <f>IF($AQ36="","",COUNTIFS(L_ChaveCob,$AQ36,L_Ausencia,"&gt;"&amp;$W36)+COUNTIFS($AQ$4:$AQ36,$AQ36,$W$4:$W36,$W36))</f>
        <v/>
      </c>
      <c r="AS36" s="42">
        <f t="shared" si="29"/>
        <v>0</v>
      </c>
      <c r="AT36" s="42">
        <f t="shared" si="30"/>
        <v>0</v>
      </c>
      <c r="AU36" s="42">
        <f t="shared" si="31"/>
        <v>0</v>
      </c>
    </row>
    <row r="37" spans="1:47" x14ac:dyDescent="0.2">
      <c r="A37" s="35">
        <v>46074</v>
      </c>
      <c r="B37" s="36"/>
      <c r="C37" s="36" t="s">
        <v>220</v>
      </c>
      <c r="D37" s="36" t="s">
        <v>221</v>
      </c>
      <c r="E37" s="37"/>
      <c r="F37" s="37"/>
      <c r="G37" s="36"/>
      <c r="H37" s="36" t="s">
        <v>215</v>
      </c>
      <c r="I37" s="36"/>
      <c r="J37" s="36"/>
      <c r="K37" s="37"/>
      <c r="L37" s="37"/>
      <c r="M37" s="37"/>
      <c r="N37" s="38">
        <f t="shared" si="0"/>
        <v>46054</v>
      </c>
      <c r="O37" t="str">
        <f t="shared" si="1"/>
        <v/>
      </c>
      <c r="P37" t="str">
        <f t="shared" si="2"/>
        <v>Serralheria</v>
      </c>
      <c r="Q37" t="str">
        <f t="shared" si="3"/>
        <v>Posto Vago</v>
      </c>
      <c r="R37" t="str">
        <f t="shared" si="4"/>
        <v>SERRALHEIRO I</v>
      </c>
      <c r="S37" t="str">
        <f t="shared" si="5"/>
        <v>ADM</v>
      </c>
      <c r="T37" s="39">
        <f t="shared" si="6"/>
        <v>49.0988922206921</v>
      </c>
      <c r="U37" s="40">
        <f t="shared" si="7"/>
        <v>0</v>
      </c>
      <c r="V37" s="40">
        <f t="shared" si="8"/>
        <v>0</v>
      </c>
      <c r="W37" s="40">
        <f t="shared" si="9"/>
        <v>0</v>
      </c>
      <c r="X37" t="str">
        <f t="shared" si="10"/>
        <v>Sim</v>
      </c>
      <c r="Y37" s="40">
        <f t="shared" si="11"/>
        <v>0</v>
      </c>
      <c r="Z37" s="40">
        <f t="shared" si="12"/>
        <v>0</v>
      </c>
      <c r="AA37" s="40">
        <f t="shared" si="13"/>
        <v>0</v>
      </c>
      <c r="AB37" s="40">
        <f t="shared" si="14"/>
        <v>0</v>
      </c>
      <c r="AC37" s="40">
        <f t="shared" si="15"/>
        <v>0</v>
      </c>
      <c r="AD37" s="39">
        <f t="shared" si="16"/>
        <v>0</v>
      </c>
      <c r="AE37" s="39">
        <f t="shared" si="17"/>
        <v>0</v>
      </c>
      <c r="AF37" t="str">
        <f t="shared" si="18"/>
        <v>Injustificada</v>
      </c>
      <c r="AG37" t="str">
        <f t="shared" si="19"/>
        <v/>
      </c>
      <c r="AH37" t="str">
        <f t="shared" si="20"/>
        <v/>
      </c>
      <c r="AJ37" s="41" t="str">
        <f t="shared" si="21"/>
        <v/>
      </c>
      <c r="AK37" s="42">
        <f t="shared" si="22"/>
        <v>0.20833333333333334</v>
      </c>
      <c r="AL37" s="41" t="str">
        <f t="shared" si="23"/>
        <v>Pelo ponto</v>
      </c>
      <c r="AM37" s="41" t="str">
        <f t="shared" si="24"/>
        <v>Sim</v>
      </c>
      <c r="AN37" s="41" t="str">
        <f t="shared" si="25"/>
        <v>Não</v>
      </c>
      <c r="AO37" s="42">
        <f t="shared" si="26"/>
        <v>-0.20833333333333334</v>
      </c>
      <c r="AP37" s="41" t="str">
        <f t="shared" si="27"/>
        <v/>
      </c>
      <c r="AQ37" s="41" t="str">
        <f t="shared" si="28"/>
        <v/>
      </c>
      <c r="AR37" s="41" t="str">
        <f>IF($AQ37="","",COUNTIFS(L_ChaveCob,$AQ37,L_Ausencia,"&gt;"&amp;$W37)+COUNTIFS($AQ$4:$AQ37,$AQ37,$W$4:$W37,$W37))</f>
        <v/>
      </c>
      <c r="AS37" s="42">
        <f t="shared" si="29"/>
        <v>0</v>
      </c>
      <c r="AT37" s="42">
        <f t="shared" si="30"/>
        <v>0</v>
      </c>
      <c r="AU37" s="42">
        <f t="shared" si="31"/>
        <v>0</v>
      </c>
    </row>
    <row r="38" spans="1:47" x14ac:dyDescent="0.2">
      <c r="A38" s="35">
        <v>46080</v>
      </c>
      <c r="B38" s="36"/>
      <c r="C38" s="36" t="s">
        <v>213</v>
      </c>
      <c r="D38" s="36"/>
      <c r="E38" s="37"/>
      <c r="F38" s="37"/>
      <c r="G38" s="36"/>
      <c r="H38" s="36" t="s">
        <v>215</v>
      </c>
      <c r="I38" s="36"/>
      <c r="J38" s="36"/>
      <c r="K38" s="37"/>
      <c r="L38" s="37"/>
      <c r="M38" s="37"/>
      <c r="N38" s="38">
        <f t="shared" si="0"/>
        <v>46054</v>
      </c>
      <c r="O38" t="str">
        <f t="shared" si="1"/>
        <v/>
      </c>
      <c r="P38" t="str">
        <f t="shared" si="2"/>
        <v>Serralheria</v>
      </c>
      <c r="Q38" t="str">
        <f t="shared" si="3"/>
        <v>Posto Vago</v>
      </c>
      <c r="R38" t="str">
        <f t="shared" si="4"/>
        <v>SERRALHEIRO I</v>
      </c>
      <c r="S38" t="str">
        <f t="shared" si="5"/>
        <v>ADM</v>
      </c>
      <c r="T38" s="39">
        <f t="shared" si="6"/>
        <v>49.0988922206921</v>
      </c>
      <c r="U38" s="40">
        <f t="shared" si="7"/>
        <v>0.33333333333333298</v>
      </c>
      <c r="V38" s="40">
        <f t="shared" si="8"/>
        <v>0</v>
      </c>
      <c r="W38" s="40">
        <f t="shared" si="9"/>
        <v>0.33333333333333298</v>
      </c>
      <c r="X38" t="str">
        <f t="shared" si="10"/>
        <v>Sim</v>
      </c>
      <c r="Y38" s="40">
        <f t="shared" si="11"/>
        <v>0.33333333333333298</v>
      </c>
      <c r="Z38" s="40">
        <f t="shared" si="12"/>
        <v>0</v>
      </c>
      <c r="AA38" s="40">
        <f t="shared" si="13"/>
        <v>0</v>
      </c>
      <c r="AB38" s="40">
        <f t="shared" si="14"/>
        <v>0</v>
      </c>
      <c r="AC38" s="40">
        <f t="shared" si="15"/>
        <v>0.33333333333333298</v>
      </c>
      <c r="AD38" s="39">
        <f t="shared" si="16"/>
        <v>392.79113776553635</v>
      </c>
      <c r="AE38" s="39">
        <f t="shared" si="17"/>
        <v>0</v>
      </c>
      <c r="AF38" t="str">
        <f t="shared" si="18"/>
        <v>Injustificada</v>
      </c>
      <c r="AG38" t="str">
        <f t="shared" si="19"/>
        <v>DESCONTA 8:00h (Injustificada).</v>
      </c>
      <c r="AH38" t="str">
        <f t="shared" si="20"/>
        <v/>
      </c>
      <c r="AJ38" s="41" t="str">
        <f t="shared" si="21"/>
        <v/>
      </c>
      <c r="AK38" s="42" t="str">
        <f t="shared" si="22"/>
        <v/>
      </c>
      <c r="AL38" s="41" t="str">
        <f t="shared" si="23"/>
        <v>Dia inteiro</v>
      </c>
      <c r="AM38" s="41" t="str">
        <f t="shared" si="24"/>
        <v>Sim</v>
      </c>
      <c r="AN38" s="41" t="str">
        <f t="shared" si="25"/>
        <v>Não</v>
      </c>
      <c r="AO38" s="42" t="str">
        <f t="shared" si="26"/>
        <v/>
      </c>
      <c r="AP38" s="41" t="str">
        <f t="shared" si="27"/>
        <v/>
      </c>
      <c r="AQ38" s="41" t="str">
        <f t="shared" si="28"/>
        <v/>
      </c>
      <c r="AR38" s="41" t="str">
        <f>IF($AQ38="","",COUNTIFS(L_ChaveCob,$AQ38,L_Ausencia,"&gt;"&amp;$W38)+COUNTIFS($AQ$4:$AQ38,$AQ38,$W$4:$W38,$W38))</f>
        <v/>
      </c>
      <c r="AS38" s="42">
        <f t="shared" si="29"/>
        <v>0</v>
      </c>
      <c r="AT38" s="42">
        <f t="shared" si="30"/>
        <v>0</v>
      </c>
      <c r="AU38" s="42">
        <f t="shared" si="31"/>
        <v>0</v>
      </c>
    </row>
    <row r="39" spans="1:47" x14ac:dyDescent="0.2">
      <c r="A39" s="35">
        <v>46080</v>
      </c>
      <c r="B39" s="36"/>
      <c r="C39" s="36" t="s">
        <v>213</v>
      </c>
      <c r="D39" s="36"/>
      <c r="E39" s="37"/>
      <c r="F39" s="37"/>
      <c r="G39" s="36"/>
      <c r="H39" s="36" t="s">
        <v>215</v>
      </c>
      <c r="I39" s="36"/>
      <c r="J39" s="36"/>
      <c r="K39" s="37"/>
      <c r="L39" s="37"/>
      <c r="M39" s="37"/>
      <c r="N39" s="38">
        <f t="shared" si="0"/>
        <v>46054</v>
      </c>
      <c r="O39" t="str">
        <f t="shared" si="1"/>
        <v/>
      </c>
      <c r="P39" t="str">
        <f t="shared" si="2"/>
        <v>Serralheria</v>
      </c>
      <c r="Q39" t="str">
        <f t="shared" si="3"/>
        <v>Posto Vago</v>
      </c>
      <c r="R39" t="str">
        <f t="shared" si="4"/>
        <v>SERRALHEIRO I</v>
      </c>
      <c r="S39" t="str">
        <f t="shared" si="5"/>
        <v>ADM</v>
      </c>
      <c r="T39" s="39">
        <f t="shared" si="6"/>
        <v>49.0988922206921</v>
      </c>
      <c r="U39" s="40">
        <f t="shared" si="7"/>
        <v>0.33333333333333298</v>
      </c>
      <c r="V39" s="40">
        <f t="shared" si="8"/>
        <v>0</v>
      </c>
      <c r="W39" s="40">
        <f t="shared" si="9"/>
        <v>0.33333333333333298</v>
      </c>
      <c r="X39" t="str">
        <f t="shared" si="10"/>
        <v>Sim</v>
      </c>
      <c r="Y39" s="40">
        <f t="shared" si="11"/>
        <v>0.33333333333333298</v>
      </c>
      <c r="Z39" s="40">
        <f t="shared" si="12"/>
        <v>0</v>
      </c>
      <c r="AA39" s="40">
        <f t="shared" si="13"/>
        <v>0</v>
      </c>
      <c r="AB39" s="40">
        <f t="shared" si="14"/>
        <v>0</v>
      </c>
      <c r="AC39" s="40">
        <f t="shared" si="15"/>
        <v>0.33333333333333298</v>
      </c>
      <c r="AD39" s="39">
        <f t="shared" si="16"/>
        <v>392.79113776553635</v>
      </c>
      <c r="AE39" s="39">
        <f t="shared" si="17"/>
        <v>0</v>
      </c>
      <c r="AF39" t="str">
        <f t="shared" si="18"/>
        <v>Injustificada</v>
      </c>
      <c r="AG39" t="str">
        <f t="shared" si="19"/>
        <v>DESCONTA 8:00h (Injustificada).</v>
      </c>
      <c r="AH39" t="str">
        <f t="shared" si="20"/>
        <v/>
      </c>
      <c r="AJ39" s="41" t="str">
        <f t="shared" si="21"/>
        <v/>
      </c>
      <c r="AK39" s="42" t="str">
        <f t="shared" si="22"/>
        <v/>
      </c>
      <c r="AL39" s="41" t="str">
        <f t="shared" si="23"/>
        <v>Dia inteiro</v>
      </c>
      <c r="AM39" s="41" t="str">
        <f t="shared" si="24"/>
        <v>Sim</v>
      </c>
      <c r="AN39" s="41" t="str">
        <f t="shared" si="25"/>
        <v>Não</v>
      </c>
      <c r="AO39" s="42" t="str">
        <f t="shared" si="26"/>
        <v/>
      </c>
      <c r="AP39" s="41" t="str">
        <f t="shared" si="27"/>
        <v/>
      </c>
      <c r="AQ39" s="41" t="str">
        <f t="shared" si="28"/>
        <v/>
      </c>
      <c r="AR39" s="41" t="str">
        <f>IF($AQ39="","",COUNTIFS(L_ChaveCob,$AQ39,L_Ausencia,"&gt;"&amp;$W39)+COUNTIFS($AQ$4:$AQ39,$AQ39,$W$4:$W39,$W39))</f>
        <v/>
      </c>
      <c r="AS39" s="42">
        <f t="shared" si="29"/>
        <v>0</v>
      </c>
      <c r="AT39" s="42">
        <f t="shared" si="30"/>
        <v>0</v>
      </c>
      <c r="AU39" s="42">
        <f t="shared" si="31"/>
        <v>0</v>
      </c>
    </row>
    <row r="40" spans="1:47" x14ac:dyDescent="0.2">
      <c r="A40" s="35">
        <v>46080</v>
      </c>
      <c r="B40" s="36"/>
      <c r="C40" s="36" t="s">
        <v>220</v>
      </c>
      <c r="D40" s="36" t="s">
        <v>222</v>
      </c>
      <c r="E40" s="37"/>
      <c r="F40" s="37"/>
      <c r="G40" s="36"/>
      <c r="H40" s="36" t="s">
        <v>214</v>
      </c>
      <c r="I40" s="36"/>
      <c r="J40" s="36"/>
      <c r="K40" s="37"/>
      <c r="L40" s="37"/>
      <c r="M40" s="37"/>
      <c r="N40" s="38">
        <f t="shared" si="0"/>
        <v>46054</v>
      </c>
      <c r="O40" t="str">
        <f t="shared" si="1"/>
        <v/>
      </c>
      <c r="P40" t="str">
        <f t="shared" si="2"/>
        <v>Serralheria</v>
      </c>
      <c r="Q40" t="str">
        <f t="shared" si="3"/>
        <v>Posto Vago</v>
      </c>
      <c r="R40" t="str">
        <f t="shared" si="4"/>
        <v>SERRALHEIRO II</v>
      </c>
      <c r="S40" t="str">
        <f t="shared" si="5"/>
        <v>ADM</v>
      </c>
      <c r="T40" s="39">
        <f t="shared" si="6"/>
        <v>53.080351419133599</v>
      </c>
      <c r="U40" s="40">
        <f t="shared" si="7"/>
        <v>0.33333333333333298</v>
      </c>
      <c r="V40" s="40">
        <f t="shared" si="8"/>
        <v>0.16666666666666666</v>
      </c>
      <c r="W40" s="40">
        <f t="shared" si="9"/>
        <v>0.16666666666666632</v>
      </c>
      <c r="X40" t="str">
        <f t="shared" si="10"/>
        <v>Sim</v>
      </c>
      <c r="Y40" s="40">
        <f t="shared" si="11"/>
        <v>0.16666666666666632</v>
      </c>
      <c r="Z40" s="40">
        <f t="shared" si="12"/>
        <v>0</v>
      </c>
      <c r="AA40" s="40">
        <f t="shared" si="13"/>
        <v>0</v>
      </c>
      <c r="AB40" s="40">
        <f t="shared" si="14"/>
        <v>0</v>
      </c>
      <c r="AC40" s="40">
        <f t="shared" si="15"/>
        <v>0.16666666666666632</v>
      </c>
      <c r="AD40" s="39">
        <f t="shared" si="16"/>
        <v>212.32140567653397</v>
      </c>
      <c r="AE40" s="39">
        <f t="shared" si="17"/>
        <v>0</v>
      </c>
      <c r="AF40" t="str">
        <f t="shared" si="18"/>
        <v>Injustificada</v>
      </c>
      <c r="AG40" t="str">
        <f t="shared" si="19"/>
        <v>DESCONTA 4:00h (Injustificada).</v>
      </c>
      <c r="AH40" t="str">
        <f t="shared" si="20"/>
        <v/>
      </c>
      <c r="AJ40" s="41" t="str">
        <f t="shared" si="21"/>
        <v/>
      </c>
      <c r="AK40" s="42">
        <f t="shared" si="22"/>
        <v>0.16666666666666666</v>
      </c>
      <c r="AL40" s="41" t="str">
        <f t="shared" si="23"/>
        <v>Pelo ponto</v>
      </c>
      <c r="AM40" s="41" t="str">
        <f t="shared" si="24"/>
        <v>Sim</v>
      </c>
      <c r="AN40" s="41" t="str">
        <f t="shared" si="25"/>
        <v>Não</v>
      </c>
      <c r="AO40" s="42">
        <f t="shared" si="26"/>
        <v>0.16666666666666632</v>
      </c>
      <c r="AP40" s="41" t="str">
        <f t="shared" si="27"/>
        <v/>
      </c>
      <c r="AQ40" s="41" t="str">
        <f t="shared" si="28"/>
        <v/>
      </c>
      <c r="AR40" s="41" t="str">
        <f>IF($AQ40="","",COUNTIFS(L_ChaveCob,$AQ40,L_Ausencia,"&gt;"&amp;$W40)+COUNTIFS($AQ$4:$AQ40,$AQ40,$W$4:$W40,$W40))</f>
        <v/>
      </c>
      <c r="AS40" s="42">
        <f t="shared" si="29"/>
        <v>0</v>
      </c>
      <c r="AT40" s="42">
        <f t="shared" si="30"/>
        <v>0</v>
      </c>
      <c r="AU40" s="42">
        <f t="shared" si="31"/>
        <v>0</v>
      </c>
    </row>
    <row r="41" spans="1:47" x14ac:dyDescent="0.2">
      <c r="A41" s="35">
        <v>46083</v>
      </c>
      <c r="B41" s="36"/>
      <c r="C41" s="36" t="s">
        <v>213</v>
      </c>
      <c r="D41" s="36"/>
      <c r="E41" s="37"/>
      <c r="F41" s="37"/>
      <c r="G41" s="36"/>
      <c r="H41" s="36" t="s">
        <v>215</v>
      </c>
      <c r="I41" s="36"/>
      <c r="J41" s="36"/>
      <c r="K41" s="37"/>
      <c r="L41" s="37"/>
      <c r="M41" s="37"/>
      <c r="N41" s="38">
        <f t="shared" si="0"/>
        <v>46082</v>
      </c>
      <c r="O41" t="str">
        <f t="shared" si="1"/>
        <v/>
      </c>
      <c r="P41" t="str">
        <f t="shared" si="2"/>
        <v>Serralheria</v>
      </c>
      <c r="Q41" t="str">
        <f t="shared" si="3"/>
        <v>Posto Vago</v>
      </c>
      <c r="R41" t="str">
        <f t="shared" si="4"/>
        <v>SERRALHEIRO I</v>
      </c>
      <c r="S41" t="str">
        <f t="shared" si="5"/>
        <v>ADM</v>
      </c>
      <c r="T41" s="39">
        <f t="shared" si="6"/>
        <v>49.0988922206921</v>
      </c>
      <c r="U41" s="40">
        <f t="shared" si="7"/>
        <v>0.375</v>
      </c>
      <c r="V41" s="40">
        <f t="shared" si="8"/>
        <v>0</v>
      </c>
      <c r="W41" s="40">
        <f t="shared" si="9"/>
        <v>0.375</v>
      </c>
      <c r="X41" t="str">
        <f t="shared" si="10"/>
        <v>Sim</v>
      </c>
      <c r="Y41" s="40">
        <f t="shared" si="11"/>
        <v>0.375</v>
      </c>
      <c r="Z41" s="40">
        <f t="shared" si="12"/>
        <v>0</v>
      </c>
      <c r="AA41" s="40">
        <f t="shared" si="13"/>
        <v>0</v>
      </c>
      <c r="AB41" s="40">
        <f t="shared" si="14"/>
        <v>0</v>
      </c>
      <c r="AC41" s="40">
        <f t="shared" si="15"/>
        <v>0.375</v>
      </c>
      <c r="AD41" s="39">
        <f t="shared" si="16"/>
        <v>441.89002998622891</v>
      </c>
      <c r="AE41" s="39">
        <f t="shared" si="17"/>
        <v>0</v>
      </c>
      <c r="AF41" t="str">
        <f t="shared" si="18"/>
        <v>Injustificada</v>
      </c>
      <c r="AG41" t="str">
        <f t="shared" si="19"/>
        <v>DESCONTA 9:00h (Injustificada).</v>
      </c>
      <c r="AH41" t="str">
        <f t="shared" si="20"/>
        <v/>
      </c>
      <c r="AJ41" s="41" t="str">
        <f t="shared" si="21"/>
        <v/>
      </c>
      <c r="AK41" s="42" t="str">
        <f t="shared" si="22"/>
        <v/>
      </c>
      <c r="AL41" s="41" t="str">
        <f t="shared" si="23"/>
        <v>Dia inteiro</v>
      </c>
      <c r="AM41" s="41" t="str">
        <f t="shared" si="24"/>
        <v>Sim</v>
      </c>
      <c r="AN41" s="41" t="str">
        <f t="shared" si="25"/>
        <v>Não</v>
      </c>
      <c r="AO41" s="42" t="str">
        <f t="shared" si="26"/>
        <v/>
      </c>
      <c r="AP41" s="41" t="str">
        <f t="shared" si="27"/>
        <v/>
      </c>
      <c r="AQ41" s="41" t="str">
        <f t="shared" si="28"/>
        <v/>
      </c>
      <c r="AR41" s="41" t="str">
        <f>IF($AQ41="","",COUNTIFS(L_ChaveCob,$AQ41,L_Ausencia,"&gt;"&amp;$W41)+COUNTIFS($AQ$4:$AQ41,$AQ41,$W$4:$W41,$W41))</f>
        <v/>
      </c>
      <c r="AS41" s="42">
        <f t="shared" si="29"/>
        <v>0</v>
      </c>
      <c r="AT41" s="42">
        <f t="shared" si="30"/>
        <v>0</v>
      </c>
      <c r="AU41" s="42">
        <f t="shared" si="31"/>
        <v>0</v>
      </c>
    </row>
    <row r="42" spans="1:47" x14ac:dyDescent="0.2">
      <c r="A42" s="35">
        <v>46083</v>
      </c>
      <c r="B42" s="36"/>
      <c r="C42" s="36" t="s">
        <v>213</v>
      </c>
      <c r="D42" s="36"/>
      <c r="E42" s="37"/>
      <c r="F42" s="37"/>
      <c r="G42" s="36"/>
      <c r="H42" s="36" t="s">
        <v>215</v>
      </c>
      <c r="I42" s="36"/>
      <c r="J42" s="36"/>
      <c r="K42" s="37"/>
      <c r="L42" s="37"/>
      <c r="M42" s="37"/>
      <c r="N42" s="38">
        <f t="shared" si="0"/>
        <v>46082</v>
      </c>
      <c r="O42" t="str">
        <f t="shared" si="1"/>
        <v/>
      </c>
      <c r="P42" t="str">
        <f t="shared" si="2"/>
        <v>Serralheria</v>
      </c>
      <c r="Q42" t="str">
        <f t="shared" si="3"/>
        <v>Posto Vago</v>
      </c>
      <c r="R42" t="str">
        <f t="shared" si="4"/>
        <v>SERRALHEIRO I</v>
      </c>
      <c r="S42" t="str">
        <f t="shared" si="5"/>
        <v>ADM</v>
      </c>
      <c r="T42" s="39">
        <f t="shared" si="6"/>
        <v>49.0988922206921</v>
      </c>
      <c r="U42" s="40">
        <f t="shared" si="7"/>
        <v>0.375</v>
      </c>
      <c r="V42" s="40">
        <f t="shared" si="8"/>
        <v>0</v>
      </c>
      <c r="W42" s="40">
        <f t="shared" si="9"/>
        <v>0.375</v>
      </c>
      <c r="X42" t="str">
        <f t="shared" si="10"/>
        <v>Sim</v>
      </c>
      <c r="Y42" s="40">
        <f t="shared" si="11"/>
        <v>0.375</v>
      </c>
      <c r="Z42" s="40">
        <f t="shared" si="12"/>
        <v>0</v>
      </c>
      <c r="AA42" s="40">
        <f t="shared" si="13"/>
        <v>0</v>
      </c>
      <c r="AB42" s="40">
        <f t="shared" si="14"/>
        <v>0</v>
      </c>
      <c r="AC42" s="40">
        <f t="shared" si="15"/>
        <v>0.375</v>
      </c>
      <c r="AD42" s="39">
        <f t="shared" si="16"/>
        <v>441.89002998622891</v>
      </c>
      <c r="AE42" s="39">
        <f t="shared" si="17"/>
        <v>0</v>
      </c>
      <c r="AF42" t="str">
        <f t="shared" si="18"/>
        <v>Injustificada</v>
      </c>
      <c r="AG42" t="str">
        <f t="shared" si="19"/>
        <v>DESCONTA 9:00h (Injustificada).</v>
      </c>
      <c r="AH42" t="str">
        <f t="shared" si="20"/>
        <v/>
      </c>
      <c r="AJ42" s="41" t="str">
        <f t="shared" si="21"/>
        <v/>
      </c>
      <c r="AK42" s="42" t="str">
        <f t="shared" si="22"/>
        <v/>
      </c>
      <c r="AL42" s="41" t="str">
        <f t="shared" si="23"/>
        <v>Dia inteiro</v>
      </c>
      <c r="AM42" s="41" t="str">
        <f t="shared" si="24"/>
        <v>Sim</v>
      </c>
      <c r="AN42" s="41" t="str">
        <f t="shared" si="25"/>
        <v>Não</v>
      </c>
      <c r="AO42" s="42" t="str">
        <f t="shared" si="26"/>
        <v/>
      </c>
      <c r="AP42" s="41" t="str">
        <f t="shared" si="27"/>
        <v/>
      </c>
      <c r="AQ42" s="41" t="str">
        <f t="shared" si="28"/>
        <v/>
      </c>
      <c r="AR42" s="41" t="str">
        <f>IF($AQ42="","",COUNTIFS(L_ChaveCob,$AQ42,L_Ausencia,"&gt;"&amp;$W42)+COUNTIFS($AQ$4:$AQ42,$AQ42,$W$4:$W42,$W42))</f>
        <v/>
      </c>
      <c r="AS42" s="42">
        <f t="shared" si="29"/>
        <v>0</v>
      </c>
      <c r="AT42" s="42">
        <f t="shared" si="30"/>
        <v>0</v>
      </c>
      <c r="AU42" s="42">
        <f t="shared" si="31"/>
        <v>0</v>
      </c>
    </row>
    <row r="43" spans="1:47" x14ac:dyDescent="0.2">
      <c r="A43" s="35">
        <v>46084</v>
      </c>
      <c r="B43" s="36"/>
      <c r="C43" s="36" t="s">
        <v>213</v>
      </c>
      <c r="D43" s="36"/>
      <c r="E43" s="37"/>
      <c r="F43" s="37"/>
      <c r="G43" s="36"/>
      <c r="H43" s="36" t="s">
        <v>215</v>
      </c>
      <c r="I43" s="36"/>
      <c r="J43" s="36"/>
      <c r="K43" s="37"/>
      <c r="L43" s="37"/>
      <c r="M43" s="37"/>
      <c r="N43" s="38">
        <f t="shared" si="0"/>
        <v>46082</v>
      </c>
      <c r="O43" t="str">
        <f t="shared" si="1"/>
        <v/>
      </c>
      <c r="P43" t="str">
        <f t="shared" si="2"/>
        <v>Serralheria</v>
      </c>
      <c r="Q43" t="str">
        <f t="shared" si="3"/>
        <v>Posto Vago</v>
      </c>
      <c r="R43" t="str">
        <f t="shared" si="4"/>
        <v>SERRALHEIRO I</v>
      </c>
      <c r="S43" t="str">
        <f t="shared" si="5"/>
        <v>ADM</v>
      </c>
      <c r="T43" s="39">
        <f t="shared" si="6"/>
        <v>49.0988922206921</v>
      </c>
      <c r="U43" s="40">
        <f t="shared" si="7"/>
        <v>0.375</v>
      </c>
      <c r="V43" s="40">
        <f t="shared" si="8"/>
        <v>0</v>
      </c>
      <c r="W43" s="40">
        <f t="shared" si="9"/>
        <v>0.375</v>
      </c>
      <c r="X43" t="str">
        <f t="shared" si="10"/>
        <v>Sim</v>
      </c>
      <c r="Y43" s="40">
        <f t="shared" si="11"/>
        <v>0.375</v>
      </c>
      <c r="Z43" s="40">
        <f t="shared" si="12"/>
        <v>0</v>
      </c>
      <c r="AA43" s="40">
        <f t="shared" si="13"/>
        <v>0</v>
      </c>
      <c r="AB43" s="40">
        <f t="shared" si="14"/>
        <v>0</v>
      </c>
      <c r="AC43" s="40">
        <f t="shared" si="15"/>
        <v>0.375</v>
      </c>
      <c r="AD43" s="39">
        <f t="shared" si="16"/>
        <v>441.89002998622891</v>
      </c>
      <c r="AE43" s="39">
        <f t="shared" si="17"/>
        <v>0</v>
      </c>
      <c r="AF43" t="str">
        <f t="shared" si="18"/>
        <v>Injustificada</v>
      </c>
      <c r="AG43" t="str">
        <f t="shared" si="19"/>
        <v>DESCONTA 9:00h (Injustificada).</v>
      </c>
      <c r="AH43" t="str">
        <f t="shared" si="20"/>
        <v/>
      </c>
      <c r="AJ43" s="41" t="str">
        <f t="shared" si="21"/>
        <v/>
      </c>
      <c r="AK43" s="42" t="str">
        <f t="shared" si="22"/>
        <v/>
      </c>
      <c r="AL43" s="41" t="str">
        <f t="shared" si="23"/>
        <v>Dia inteiro</v>
      </c>
      <c r="AM43" s="41" t="str">
        <f t="shared" si="24"/>
        <v>Sim</v>
      </c>
      <c r="AN43" s="41" t="str">
        <f t="shared" si="25"/>
        <v>Não</v>
      </c>
      <c r="AO43" s="42" t="str">
        <f t="shared" si="26"/>
        <v/>
      </c>
      <c r="AP43" s="41" t="str">
        <f t="shared" si="27"/>
        <v/>
      </c>
      <c r="AQ43" s="41" t="str">
        <f t="shared" si="28"/>
        <v/>
      </c>
      <c r="AR43" s="41" t="str">
        <f>IF($AQ43="","",COUNTIFS(L_ChaveCob,$AQ43,L_Ausencia,"&gt;"&amp;$W43)+COUNTIFS($AQ$4:$AQ43,$AQ43,$W$4:$W43,$W43))</f>
        <v/>
      </c>
      <c r="AS43" s="42">
        <f t="shared" si="29"/>
        <v>0</v>
      </c>
      <c r="AT43" s="42">
        <f t="shared" si="30"/>
        <v>0</v>
      </c>
      <c r="AU43" s="42">
        <f t="shared" si="31"/>
        <v>0</v>
      </c>
    </row>
    <row r="44" spans="1:47" x14ac:dyDescent="0.2">
      <c r="A44" s="35">
        <v>46084</v>
      </c>
      <c r="B44" s="36"/>
      <c r="C44" s="36" t="s">
        <v>223</v>
      </c>
      <c r="D44" s="36"/>
      <c r="E44" s="37"/>
      <c r="F44" s="37"/>
      <c r="G44" s="36"/>
      <c r="H44" s="36" t="s">
        <v>215</v>
      </c>
      <c r="I44" s="36"/>
      <c r="J44" s="36"/>
      <c r="K44" s="37"/>
      <c r="L44" s="37"/>
      <c r="M44" s="37"/>
      <c r="N44" s="38">
        <f t="shared" si="0"/>
        <v>46082</v>
      </c>
      <c r="O44" t="str">
        <f t="shared" si="1"/>
        <v/>
      </c>
      <c r="P44" t="str">
        <f t="shared" si="2"/>
        <v>Serralheria</v>
      </c>
      <c r="Q44" t="str">
        <f t="shared" si="3"/>
        <v>Posto Vago</v>
      </c>
      <c r="R44" t="str">
        <f t="shared" si="4"/>
        <v>SERRALHEIRO I</v>
      </c>
      <c r="S44" t="str">
        <f t="shared" si="5"/>
        <v>ADM</v>
      </c>
      <c r="T44" s="39">
        <f t="shared" si="6"/>
        <v>49.0988922206921</v>
      </c>
      <c r="U44" s="40">
        <f t="shared" si="7"/>
        <v>0.375</v>
      </c>
      <c r="V44" s="40">
        <f t="shared" si="8"/>
        <v>0</v>
      </c>
      <c r="W44" s="40">
        <f t="shared" si="9"/>
        <v>0.375</v>
      </c>
      <c r="X44" t="str">
        <f t="shared" si="10"/>
        <v>Sim</v>
      </c>
      <c r="Y44" s="40">
        <f t="shared" si="11"/>
        <v>0.375</v>
      </c>
      <c r="Z44" s="40">
        <f t="shared" si="12"/>
        <v>0</v>
      </c>
      <c r="AA44" s="40">
        <f t="shared" si="13"/>
        <v>0</v>
      </c>
      <c r="AB44" s="40">
        <f t="shared" si="14"/>
        <v>0</v>
      </c>
      <c r="AC44" s="40">
        <f t="shared" si="15"/>
        <v>0.375</v>
      </c>
      <c r="AD44" s="39">
        <f t="shared" si="16"/>
        <v>441.89002998622891</v>
      </c>
      <c r="AE44" s="39">
        <f t="shared" si="17"/>
        <v>0</v>
      </c>
      <c r="AF44" t="str">
        <f t="shared" si="18"/>
        <v>Falta de Contratação</v>
      </c>
      <c r="AG44" t="str">
        <f t="shared" si="19"/>
        <v>DESCONTA 9:00h (Falta de Contratação).</v>
      </c>
      <c r="AH44" t="str">
        <f t="shared" si="20"/>
        <v/>
      </c>
      <c r="AJ44" s="41" t="str">
        <f t="shared" si="21"/>
        <v/>
      </c>
      <c r="AK44" s="42" t="str">
        <f t="shared" si="22"/>
        <v/>
      </c>
      <c r="AL44" s="41" t="str">
        <f t="shared" si="23"/>
        <v>Dia inteiro</v>
      </c>
      <c r="AM44" s="41" t="str">
        <f t="shared" si="24"/>
        <v>Sim</v>
      </c>
      <c r="AN44" s="41" t="str">
        <f t="shared" si="25"/>
        <v>Não</v>
      </c>
      <c r="AO44" s="42" t="str">
        <f t="shared" si="26"/>
        <v/>
      </c>
      <c r="AP44" s="41" t="str">
        <f t="shared" si="27"/>
        <v/>
      </c>
      <c r="AQ44" s="41" t="str">
        <f t="shared" si="28"/>
        <v/>
      </c>
      <c r="AR44" s="41" t="str">
        <f>IF($AQ44="","",COUNTIFS(L_ChaveCob,$AQ44,L_Ausencia,"&gt;"&amp;$W44)+COUNTIFS($AQ$4:$AQ44,$AQ44,$W$4:$W44,$W44))</f>
        <v/>
      </c>
      <c r="AS44" s="42">
        <f t="shared" si="29"/>
        <v>0</v>
      </c>
      <c r="AT44" s="42">
        <f t="shared" si="30"/>
        <v>0</v>
      </c>
      <c r="AU44" s="42">
        <f t="shared" si="31"/>
        <v>0</v>
      </c>
    </row>
    <row r="45" spans="1:47" x14ac:dyDescent="0.2">
      <c r="A45" s="35">
        <v>46084</v>
      </c>
      <c r="B45" s="36"/>
      <c r="C45" s="36" t="s">
        <v>213</v>
      </c>
      <c r="D45" s="36"/>
      <c r="E45" s="37"/>
      <c r="F45" s="37"/>
      <c r="G45" s="36"/>
      <c r="H45" s="36" t="s">
        <v>215</v>
      </c>
      <c r="I45" s="36"/>
      <c r="J45" s="36"/>
      <c r="K45" s="37"/>
      <c r="L45" s="37"/>
      <c r="M45" s="37"/>
      <c r="N45" s="38">
        <f t="shared" si="0"/>
        <v>46082</v>
      </c>
      <c r="O45" t="str">
        <f t="shared" si="1"/>
        <v/>
      </c>
      <c r="P45" t="str">
        <f t="shared" si="2"/>
        <v>Serralheria</v>
      </c>
      <c r="Q45" t="str">
        <f t="shared" si="3"/>
        <v>Posto Vago</v>
      </c>
      <c r="R45" t="str">
        <f t="shared" si="4"/>
        <v>SERRALHEIRO I</v>
      </c>
      <c r="S45" t="str">
        <f t="shared" si="5"/>
        <v>ADM</v>
      </c>
      <c r="T45" s="39">
        <f t="shared" si="6"/>
        <v>49.0988922206921</v>
      </c>
      <c r="U45" s="40">
        <f t="shared" si="7"/>
        <v>0.375</v>
      </c>
      <c r="V45" s="40">
        <f t="shared" si="8"/>
        <v>0</v>
      </c>
      <c r="W45" s="40">
        <f t="shared" si="9"/>
        <v>0.375</v>
      </c>
      <c r="X45" t="str">
        <f t="shared" si="10"/>
        <v>Sim</v>
      </c>
      <c r="Y45" s="40">
        <f t="shared" si="11"/>
        <v>0.375</v>
      </c>
      <c r="Z45" s="40">
        <f t="shared" si="12"/>
        <v>0</v>
      </c>
      <c r="AA45" s="40">
        <f t="shared" si="13"/>
        <v>0</v>
      </c>
      <c r="AB45" s="40">
        <f t="shared" si="14"/>
        <v>0</v>
      </c>
      <c r="AC45" s="40">
        <f t="shared" si="15"/>
        <v>0.375</v>
      </c>
      <c r="AD45" s="39">
        <f t="shared" si="16"/>
        <v>441.89002998622891</v>
      </c>
      <c r="AE45" s="39">
        <f t="shared" si="17"/>
        <v>0</v>
      </c>
      <c r="AF45" t="str">
        <f t="shared" si="18"/>
        <v>Injustificada</v>
      </c>
      <c r="AG45" t="str">
        <f t="shared" si="19"/>
        <v>DESCONTA 9:00h (Injustificada).</v>
      </c>
      <c r="AH45" t="str">
        <f t="shared" si="20"/>
        <v/>
      </c>
      <c r="AJ45" s="41" t="str">
        <f t="shared" si="21"/>
        <v/>
      </c>
      <c r="AK45" s="42" t="str">
        <f t="shared" si="22"/>
        <v/>
      </c>
      <c r="AL45" s="41" t="str">
        <f t="shared" si="23"/>
        <v>Dia inteiro</v>
      </c>
      <c r="AM45" s="41" t="str">
        <f t="shared" si="24"/>
        <v>Sim</v>
      </c>
      <c r="AN45" s="41" t="str">
        <f t="shared" si="25"/>
        <v>Não</v>
      </c>
      <c r="AO45" s="42" t="str">
        <f t="shared" si="26"/>
        <v/>
      </c>
      <c r="AP45" s="41" t="str">
        <f t="shared" si="27"/>
        <v/>
      </c>
      <c r="AQ45" s="41" t="str">
        <f t="shared" si="28"/>
        <v/>
      </c>
      <c r="AR45" s="41" t="str">
        <f>IF($AQ45="","",COUNTIFS(L_ChaveCob,$AQ45,L_Ausencia,"&gt;"&amp;$W45)+COUNTIFS($AQ$4:$AQ45,$AQ45,$W$4:$W45,$W45))</f>
        <v/>
      </c>
      <c r="AS45" s="42">
        <f t="shared" si="29"/>
        <v>0</v>
      </c>
      <c r="AT45" s="42">
        <f t="shared" si="30"/>
        <v>0</v>
      </c>
      <c r="AU45" s="42">
        <f t="shared" si="31"/>
        <v>0</v>
      </c>
    </row>
    <row r="46" spans="1:47" x14ac:dyDescent="0.2">
      <c r="A46" s="35">
        <v>46085</v>
      </c>
      <c r="B46" s="36"/>
      <c r="C46" s="36" t="s">
        <v>213</v>
      </c>
      <c r="D46" s="36"/>
      <c r="E46" s="37"/>
      <c r="F46" s="37"/>
      <c r="G46" s="36"/>
      <c r="H46" s="36" t="s">
        <v>215</v>
      </c>
      <c r="I46" s="36"/>
      <c r="J46" s="36"/>
      <c r="K46" s="37"/>
      <c r="L46" s="37"/>
      <c r="M46" s="37"/>
      <c r="N46" s="38">
        <f t="shared" si="0"/>
        <v>46082</v>
      </c>
      <c r="O46" t="str">
        <f t="shared" si="1"/>
        <v/>
      </c>
      <c r="P46" t="str">
        <f t="shared" si="2"/>
        <v>Serralheria</v>
      </c>
      <c r="Q46" t="str">
        <f t="shared" si="3"/>
        <v>Posto Vago</v>
      </c>
      <c r="R46" t="str">
        <f t="shared" si="4"/>
        <v>SERRALHEIRO I</v>
      </c>
      <c r="S46" t="str">
        <f t="shared" si="5"/>
        <v>ADM</v>
      </c>
      <c r="T46" s="39">
        <f t="shared" si="6"/>
        <v>49.0988922206921</v>
      </c>
      <c r="U46" s="40">
        <f t="shared" si="7"/>
        <v>0.375</v>
      </c>
      <c r="V46" s="40">
        <f t="shared" si="8"/>
        <v>0</v>
      </c>
      <c r="W46" s="40">
        <f t="shared" si="9"/>
        <v>0.375</v>
      </c>
      <c r="X46" t="str">
        <f t="shared" si="10"/>
        <v>Sim</v>
      </c>
      <c r="Y46" s="40">
        <f t="shared" si="11"/>
        <v>0.375</v>
      </c>
      <c r="Z46" s="40">
        <f t="shared" si="12"/>
        <v>0</v>
      </c>
      <c r="AA46" s="40">
        <f t="shared" si="13"/>
        <v>0</v>
      </c>
      <c r="AB46" s="40">
        <f t="shared" si="14"/>
        <v>0</v>
      </c>
      <c r="AC46" s="40">
        <f t="shared" si="15"/>
        <v>0.375</v>
      </c>
      <c r="AD46" s="39">
        <f t="shared" si="16"/>
        <v>441.89002998622891</v>
      </c>
      <c r="AE46" s="39">
        <f t="shared" si="17"/>
        <v>0</v>
      </c>
      <c r="AF46" t="str">
        <f t="shared" si="18"/>
        <v>Injustificada</v>
      </c>
      <c r="AG46" t="str">
        <f t="shared" si="19"/>
        <v>DESCONTA 9:00h (Injustificada).</v>
      </c>
      <c r="AH46" t="str">
        <f t="shared" si="20"/>
        <v/>
      </c>
      <c r="AJ46" s="41" t="str">
        <f t="shared" si="21"/>
        <v/>
      </c>
      <c r="AK46" s="42" t="str">
        <f t="shared" si="22"/>
        <v/>
      </c>
      <c r="AL46" s="41" t="str">
        <f t="shared" si="23"/>
        <v>Dia inteiro</v>
      </c>
      <c r="AM46" s="41" t="str">
        <f t="shared" si="24"/>
        <v>Sim</v>
      </c>
      <c r="AN46" s="41" t="str">
        <f t="shared" si="25"/>
        <v>Não</v>
      </c>
      <c r="AO46" s="42" t="str">
        <f t="shared" si="26"/>
        <v/>
      </c>
      <c r="AP46" s="41" t="str">
        <f t="shared" si="27"/>
        <v/>
      </c>
      <c r="AQ46" s="41" t="str">
        <f t="shared" si="28"/>
        <v/>
      </c>
      <c r="AR46" s="41" t="str">
        <f>IF($AQ46="","",COUNTIFS(L_ChaveCob,$AQ46,L_Ausencia,"&gt;"&amp;$W46)+COUNTIFS($AQ$4:$AQ46,$AQ46,$W$4:$W46,$W46))</f>
        <v/>
      </c>
      <c r="AS46" s="42">
        <f t="shared" si="29"/>
        <v>0</v>
      </c>
      <c r="AT46" s="42">
        <f t="shared" si="30"/>
        <v>0</v>
      </c>
      <c r="AU46" s="42">
        <f t="shared" si="31"/>
        <v>0</v>
      </c>
    </row>
    <row r="47" spans="1:47" x14ac:dyDescent="0.2">
      <c r="A47" s="35">
        <v>46085</v>
      </c>
      <c r="B47" s="36"/>
      <c r="C47" s="36" t="s">
        <v>220</v>
      </c>
      <c r="D47" s="36" t="s">
        <v>224</v>
      </c>
      <c r="E47" s="37"/>
      <c r="F47" s="37"/>
      <c r="G47" s="36"/>
      <c r="H47" s="36" t="s">
        <v>214</v>
      </c>
      <c r="I47" s="36"/>
      <c r="J47" s="36"/>
      <c r="K47" s="37"/>
      <c r="L47" s="37"/>
      <c r="M47" s="37"/>
      <c r="N47" s="38">
        <f t="shared" si="0"/>
        <v>46082</v>
      </c>
      <c r="O47" t="str">
        <f t="shared" si="1"/>
        <v/>
      </c>
      <c r="P47" t="str">
        <f t="shared" si="2"/>
        <v>Serralheria</v>
      </c>
      <c r="Q47" t="str">
        <f t="shared" si="3"/>
        <v>Posto Vago</v>
      </c>
      <c r="R47" t="str">
        <f t="shared" si="4"/>
        <v>SERRALHEIRO II</v>
      </c>
      <c r="S47" t="str">
        <f t="shared" si="5"/>
        <v>ADM</v>
      </c>
      <c r="T47" s="39">
        <f t="shared" si="6"/>
        <v>53.080351419133599</v>
      </c>
      <c r="U47" s="40">
        <f t="shared" si="7"/>
        <v>0.375</v>
      </c>
      <c r="V47" s="40">
        <f t="shared" si="8"/>
        <v>0.29166666666666669</v>
      </c>
      <c r="W47" s="40">
        <f t="shared" si="9"/>
        <v>8.3333333333333315E-2</v>
      </c>
      <c r="X47" t="str">
        <f t="shared" si="10"/>
        <v>Sim</v>
      </c>
      <c r="Y47" s="40">
        <f t="shared" si="11"/>
        <v>8.3333333333333315E-2</v>
      </c>
      <c r="Z47" s="40">
        <f t="shared" si="12"/>
        <v>0</v>
      </c>
      <c r="AA47" s="40">
        <f t="shared" si="13"/>
        <v>0</v>
      </c>
      <c r="AB47" s="40">
        <f t="shared" si="14"/>
        <v>0</v>
      </c>
      <c r="AC47" s="40">
        <f t="shared" si="15"/>
        <v>8.3333333333333315E-2</v>
      </c>
      <c r="AD47" s="39">
        <f t="shared" si="16"/>
        <v>106.16070283826717</v>
      </c>
      <c r="AE47" s="39">
        <f t="shared" si="17"/>
        <v>0</v>
      </c>
      <c r="AF47" t="str">
        <f t="shared" si="18"/>
        <v>Injustificada</v>
      </c>
      <c r="AG47" t="str">
        <f t="shared" si="19"/>
        <v>DESCONTA 2:00h (Injustificada).</v>
      </c>
      <c r="AH47" t="str">
        <f t="shared" si="20"/>
        <v/>
      </c>
      <c r="AJ47" s="41" t="str">
        <f t="shared" si="21"/>
        <v/>
      </c>
      <c r="AK47" s="42">
        <f t="shared" si="22"/>
        <v>0.29166666666666669</v>
      </c>
      <c r="AL47" s="41" t="str">
        <f t="shared" si="23"/>
        <v>Pelo ponto</v>
      </c>
      <c r="AM47" s="41" t="str">
        <f t="shared" si="24"/>
        <v>Sim</v>
      </c>
      <c r="AN47" s="41" t="str">
        <f t="shared" si="25"/>
        <v>Não</v>
      </c>
      <c r="AO47" s="42">
        <f t="shared" si="26"/>
        <v>8.3333333333333315E-2</v>
      </c>
      <c r="AP47" s="41" t="str">
        <f t="shared" si="27"/>
        <v/>
      </c>
      <c r="AQ47" s="41" t="str">
        <f t="shared" si="28"/>
        <v/>
      </c>
      <c r="AR47" s="41" t="str">
        <f>IF($AQ47="","",COUNTIFS(L_ChaveCob,$AQ47,L_Ausencia,"&gt;"&amp;$W47)+COUNTIFS($AQ$4:$AQ47,$AQ47,$W$4:$W47,$W47))</f>
        <v/>
      </c>
      <c r="AS47" s="42">
        <f t="shared" si="29"/>
        <v>0</v>
      </c>
      <c r="AT47" s="42">
        <f t="shared" si="30"/>
        <v>0</v>
      </c>
      <c r="AU47" s="42">
        <f t="shared" si="31"/>
        <v>0</v>
      </c>
    </row>
    <row r="48" spans="1:47" x14ac:dyDescent="0.2">
      <c r="A48" s="35">
        <v>46086</v>
      </c>
      <c r="B48" s="36"/>
      <c r="C48" s="36" t="s">
        <v>213</v>
      </c>
      <c r="D48" s="36"/>
      <c r="E48" s="37"/>
      <c r="F48" s="37"/>
      <c r="G48" s="36"/>
      <c r="H48" s="36" t="s">
        <v>215</v>
      </c>
      <c r="I48" s="36"/>
      <c r="J48" s="36"/>
      <c r="K48" s="37"/>
      <c r="L48" s="37"/>
      <c r="M48" s="37"/>
      <c r="N48" s="38">
        <f t="shared" si="0"/>
        <v>46082</v>
      </c>
      <c r="O48" t="str">
        <f t="shared" si="1"/>
        <v/>
      </c>
      <c r="P48" t="str">
        <f t="shared" si="2"/>
        <v>Serralheria</v>
      </c>
      <c r="Q48" t="str">
        <f t="shared" si="3"/>
        <v>Posto Vago</v>
      </c>
      <c r="R48" t="str">
        <f t="shared" si="4"/>
        <v>SERRALHEIRO I</v>
      </c>
      <c r="S48" t="str">
        <f t="shared" si="5"/>
        <v>ADM</v>
      </c>
      <c r="T48" s="39">
        <f t="shared" si="6"/>
        <v>49.0988922206921</v>
      </c>
      <c r="U48" s="40">
        <f t="shared" si="7"/>
        <v>0.375</v>
      </c>
      <c r="V48" s="40">
        <f t="shared" si="8"/>
        <v>0</v>
      </c>
      <c r="W48" s="40">
        <f t="shared" si="9"/>
        <v>0.375</v>
      </c>
      <c r="X48" t="str">
        <f t="shared" si="10"/>
        <v>Sim</v>
      </c>
      <c r="Y48" s="40">
        <f t="shared" si="11"/>
        <v>0.375</v>
      </c>
      <c r="Z48" s="40">
        <f t="shared" si="12"/>
        <v>0</v>
      </c>
      <c r="AA48" s="40">
        <f t="shared" si="13"/>
        <v>0</v>
      </c>
      <c r="AB48" s="40">
        <f t="shared" si="14"/>
        <v>0</v>
      </c>
      <c r="AC48" s="40">
        <f t="shared" si="15"/>
        <v>0.375</v>
      </c>
      <c r="AD48" s="39">
        <f t="shared" si="16"/>
        <v>441.89002998622891</v>
      </c>
      <c r="AE48" s="39">
        <f t="shared" si="17"/>
        <v>0</v>
      </c>
      <c r="AF48" t="str">
        <f t="shared" si="18"/>
        <v>Injustificada</v>
      </c>
      <c r="AG48" t="str">
        <f t="shared" si="19"/>
        <v>DESCONTA 9:00h (Injustificada).</v>
      </c>
      <c r="AH48" t="str">
        <f t="shared" si="20"/>
        <v/>
      </c>
      <c r="AJ48" s="41" t="str">
        <f t="shared" si="21"/>
        <v/>
      </c>
      <c r="AK48" s="42" t="str">
        <f t="shared" si="22"/>
        <v/>
      </c>
      <c r="AL48" s="41" t="str">
        <f t="shared" si="23"/>
        <v>Dia inteiro</v>
      </c>
      <c r="AM48" s="41" t="str">
        <f t="shared" si="24"/>
        <v>Sim</v>
      </c>
      <c r="AN48" s="41" t="str">
        <f t="shared" si="25"/>
        <v>Não</v>
      </c>
      <c r="AO48" s="42" t="str">
        <f t="shared" si="26"/>
        <v/>
      </c>
      <c r="AP48" s="41" t="str">
        <f t="shared" si="27"/>
        <v/>
      </c>
      <c r="AQ48" s="41" t="str">
        <f t="shared" si="28"/>
        <v/>
      </c>
      <c r="AR48" s="41" t="str">
        <f>IF($AQ48="","",COUNTIFS(L_ChaveCob,$AQ48,L_Ausencia,"&gt;"&amp;$W48)+COUNTIFS($AQ$4:$AQ48,$AQ48,$W$4:$W48,$W48))</f>
        <v/>
      </c>
      <c r="AS48" s="42">
        <f t="shared" si="29"/>
        <v>0</v>
      </c>
      <c r="AT48" s="42">
        <f t="shared" si="30"/>
        <v>0</v>
      </c>
      <c r="AU48" s="42">
        <f t="shared" si="31"/>
        <v>0</v>
      </c>
    </row>
    <row r="49" spans="1:47" x14ac:dyDescent="0.2">
      <c r="A49" s="35">
        <v>46087</v>
      </c>
      <c r="B49" s="36"/>
      <c r="C49" s="36" t="s">
        <v>213</v>
      </c>
      <c r="D49" s="36"/>
      <c r="E49" s="37"/>
      <c r="F49" s="37"/>
      <c r="G49" s="36"/>
      <c r="H49" s="36" t="s">
        <v>215</v>
      </c>
      <c r="I49" s="36"/>
      <c r="J49" s="36"/>
      <c r="K49" s="37"/>
      <c r="L49" s="37"/>
      <c r="M49" s="37"/>
      <c r="N49" s="38">
        <f t="shared" si="0"/>
        <v>46082</v>
      </c>
      <c r="O49" t="str">
        <f t="shared" si="1"/>
        <v/>
      </c>
      <c r="P49" t="str">
        <f t="shared" si="2"/>
        <v>Serralheria</v>
      </c>
      <c r="Q49" t="str">
        <f t="shared" si="3"/>
        <v>Posto Vago</v>
      </c>
      <c r="R49" t="str">
        <f t="shared" si="4"/>
        <v>SERRALHEIRO I</v>
      </c>
      <c r="S49" t="str">
        <f t="shared" si="5"/>
        <v>ADM</v>
      </c>
      <c r="T49" s="39">
        <f t="shared" si="6"/>
        <v>49.0988922206921</v>
      </c>
      <c r="U49" s="40">
        <f t="shared" si="7"/>
        <v>0.33333333333333298</v>
      </c>
      <c r="V49" s="40">
        <f t="shared" si="8"/>
        <v>0</v>
      </c>
      <c r="W49" s="40">
        <f t="shared" si="9"/>
        <v>0.33333333333333298</v>
      </c>
      <c r="X49" t="str">
        <f t="shared" si="10"/>
        <v>Sim</v>
      </c>
      <c r="Y49" s="40">
        <f t="shared" si="11"/>
        <v>0.33333333333333298</v>
      </c>
      <c r="Z49" s="40">
        <f t="shared" si="12"/>
        <v>0</v>
      </c>
      <c r="AA49" s="40">
        <f t="shared" si="13"/>
        <v>0</v>
      </c>
      <c r="AB49" s="40">
        <f t="shared" si="14"/>
        <v>0</v>
      </c>
      <c r="AC49" s="40">
        <f t="shared" si="15"/>
        <v>0.33333333333333298</v>
      </c>
      <c r="AD49" s="39">
        <f t="shared" si="16"/>
        <v>392.79113776553635</v>
      </c>
      <c r="AE49" s="39">
        <f t="shared" si="17"/>
        <v>0</v>
      </c>
      <c r="AF49" t="str">
        <f t="shared" si="18"/>
        <v>Injustificada</v>
      </c>
      <c r="AG49" t="str">
        <f t="shared" si="19"/>
        <v>DESCONTA 8:00h (Injustificada).</v>
      </c>
      <c r="AH49" t="str">
        <f t="shared" si="20"/>
        <v/>
      </c>
      <c r="AJ49" s="41" t="str">
        <f t="shared" si="21"/>
        <v/>
      </c>
      <c r="AK49" s="42" t="str">
        <f t="shared" si="22"/>
        <v/>
      </c>
      <c r="AL49" s="41" t="str">
        <f t="shared" si="23"/>
        <v>Dia inteiro</v>
      </c>
      <c r="AM49" s="41" t="str">
        <f t="shared" si="24"/>
        <v>Sim</v>
      </c>
      <c r="AN49" s="41" t="str">
        <f t="shared" si="25"/>
        <v>Não</v>
      </c>
      <c r="AO49" s="42" t="str">
        <f t="shared" si="26"/>
        <v/>
      </c>
      <c r="AP49" s="41" t="str">
        <f t="shared" si="27"/>
        <v/>
      </c>
      <c r="AQ49" s="41" t="str">
        <f t="shared" si="28"/>
        <v/>
      </c>
      <c r="AR49" s="41" t="str">
        <f>IF($AQ49="","",COUNTIFS(L_ChaveCob,$AQ49,L_Ausencia,"&gt;"&amp;$W49)+COUNTIFS($AQ$4:$AQ49,$AQ49,$W$4:$W49,$W49))</f>
        <v/>
      </c>
      <c r="AS49" s="42">
        <f t="shared" si="29"/>
        <v>0</v>
      </c>
      <c r="AT49" s="42">
        <f t="shared" si="30"/>
        <v>0</v>
      </c>
      <c r="AU49" s="42">
        <f t="shared" si="31"/>
        <v>0</v>
      </c>
    </row>
    <row r="50" spans="1:47" x14ac:dyDescent="0.2">
      <c r="A50" s="35">
        <v>46088</v>
      </c>
      <c r="B50" s="36"/>
      <c r="C50" s="36" t="s">
        <v>213</v>
      </c>
      <c r="D50" s="36"/>
      <c r="E50" s="37"/>
      <c r="F50" s="37"/>
      <c r="G50" s="36"/>
      <c r="H50" s="36" t="s">
        <v>215</v>
      </c>
      <c r="I50" s="36"/>
      <c r="J50" s="36"/>
      <c r="K50" s="37"/>
      <c r="L50" s="37"/>
      <c r="M50" s="37"/>
      <c r="N50" s="38">
        <f t="shared" si="0"/>
        <v>46082</v>
      </c>
      <c r="O50" t="str">
        <f t="shared" si="1"/>
        <v/>
      </c>
      <c r="P50" t="str">
        <f t="shared" si="2"/>
        <v>Serralheria</v>
      </c>
      <c r="Q50" t="str">
        <f t="shared" si="3"/>
        <v>Posto Vago</v>
      </c>
      <c r="R50" t="str">
        <f t="shared" si="4"/>
        <v>SERRALHEIRO I</v>
      </c>
      <c r="S50" t="str">
        <f t="shared" si="5"/>
        <v>ADM</v>
      </c>
      <c r="T50" s="39">
        <f t="shared" si="6"/>
        <v>49.0988922206921</v>
      </c>
      <c r="U50" s="40">
        <f t="shared" si="7"/>
        <v>0</v>
      </c>
      <c r="V50" s="40">
        <f t="shared" si="8"/>
        <v>0</v>
      </c>
      <c r="W50" s="40">
        <f t="shared" si="9"/>
        <v>0</v>
      </c>
      <c r="X50" t="str">
        <f t="shared" si="10"/>
        <v>Sim</v>
      </c>
      <c r="Y50" s="40">
        <f t="shared" si="11"/>
        <v>0</v>
      </c>
      <c r="Z50" s="40">
        <f t="shared" si="12"/>
        <v>0</v>
      </c>
      <c r="AA50" s="40">
        <f t="shared" si="13"/>
        <v>0</v>
      </c>
      <c r="AB50" s="40">
        <f t="shared" si="14"/>
        <v>0</v>
      </c>
      <c r="AC50" s="40">
        <f t="shared" si="15"/>
        <v>0</v>
      </c>
      <c r="AD50" s="39">
        <f t="shared" si="16"/>
        <v>0</v>
      </c>
      <c r="AE50" s="39">
        <f t="shared" si="17"/>
        <v>0</v>
      </c>
      <c r="AF50" t="str">
        <f t="shared" si="18"/>
        <v>Injustificada</v>
      </c>
      <c r="AG50" t="str">
        <f t="shared" si="19"/>
        <v/>
      </c>
      <c r="AH50" t="str">
        <f t="shared" si="20"/>
        <v/>
      </c>
      <c r="AJ50" s="41" t="str">
        <f t="shared" si="21"/>
        <v/>
      </c>
      <c r="AK50" s="42" t="str">
        <f t="shared" si="22"/>
        <v/>
      </c>
      <c r="AL50" s="41" t="str">
        <f t="shared" si="23"/>
        <v>Dia inteiro</v>
      </c>
      <c r="AM50" s="41" t="str">
        <f t="shared" si="24"/>
        <v>Sim</v>
      </c>
      <c r="AN50" s="41" t="str">
        <f t="shared" si="25"/>
        <v>Não</v>
      </c>
      <c r="AO50" s="42" t="str">
        <f t="shared" si="26"/>
        <v/>
      </c>
      <c r="AP50" s="41" t="str">
        <f t="shared" si="27"/>
        <v/>
      </c>
      <c r="AQ50" s="41" t="str">
        <f t="shared" si="28"/>
        <v/>
      </c>
      <c r="AR50" s="41" t="str">
        <f>IF($AQ50="","",COUNTIFS(L_ChaveCob,$AQ50,L_Ausencia,"&gt;"&amp;$W50)+COUNTIFS($AQ$4:$AQ50,$AQ50,$W$4:$W50,$W50))</f>
        <v/>
      </c>
      <c r="AS50" s="42">
        <f t="shared" si="29"/>
        <v>0</v>
      </c>
      <c r="AT50" s="42">
        <f t="shared" si="30"/>
        <v>0</v>
      </c>
      <c r="AU50" s="42">
        <f t="shared" si="31"/>
        <v>0</v>
      </c>
    </row>
    <row r="51" spans="1:47" x14ac:dyDescent="0.2">
      <c r="A51" s="35">
        <v>46090</v>
      </c>
      <c r="B51" s="36"/>
      <c r="C51" s="36" t="s">
        <v>213</v>
      </c>
      <c r="D51" s="36"/>
      <c r="E51" s="37"/>
      <c r="F51" s="37"/>
      <c r="G51" s="36"/>
      <c r="H51" s="36" t="s">
        <v>215</v>
      </c>
      <c r="I51" s="36"/>
      <c r="J51" s="36"/>
      <c r="K51" s="37"/>
      <c r="L51" s="37"/>
      <c r="M51" s="37"/>
      <c r="N51" s="38">
        <f t="shared" si="0"/>
        <v>46082</v>
      </c>
      <c r="O51" t="str">
        <f t="shared" si="1"/>
        <v/>
      </c>
      <c r="P51" t="str">
        <f t="shared" si="2"/>
        <v>Serralheria</v>
      </c>
      <c r="Q51" t="str">
        <f t="shared" si="3"/>
        <v>Posto Vago</v>
      </c>
      <c r="R51" t="str">
        <f t="shared" si="4"/>
        <v>SERRALHEIRO I</v>
      </c>
      <c r="S51" t="str">
        <f t="shared" si="5"/>
        <v>ADM</v>
      </c>
      <c r="T51" s="39">
        <f t="shared" si="6"/>
        <v>49.0988922206921</v>
      </c>
      <c r="U51" s="40">
        <f t="shared" si="7"/>
        <v>0.375</v>
      </c>
      <c r="V51" s="40">
        <f t="shared" si="8"/>
        <v>0</v>
      </c>
      <c r="W51" s="40">
        <f t="shared" si="9"/>
        <v>0.375</v>
      </c>
      <c r="X51" t="str">
        <f t="shared" si="10"/>
        <v>Sim</v>
      </c>
      <c r="Y51" s="40">
        <f t="shared" si="11"/>
        <v>0.375</v>
      </c>
      <c r="Z51" s="40">
        <f t="shared" si="12"/>
        <v>0</v>
      </c>
      <c r="AA51" s="40">
        <f t="shared" si="13"/>
        <v>0</v>
      </c>
      <c r="AB51" s="40">
        <f t="shared" si="14"/>
        <v>0</v>
      </c>
      <c r="AC51" s="40">
        <f t="shared" si="15"/>
        <v>0.375</v>
      </c>
      <c r="AD51" s="39">
        <f t="shared" si="16"/>
        <v>441.89002998622891</v>
      </c>
      <c r="AE51" s="39">
        <f t="shared" si="17"/>
        <v>0</v>
      </c>
      <c r="AF51" t="str">
        <f t="shared" si="18"/>
        <v>Injustificada</v>
      </c>
      <c r="AG51" t="str">
        <f t="shared" si="19"/>
        <v>DESCONTA 9:00h (Injustificada).</v>
      </c>
      <c r="AH51" t="str">
        <f t="shared" si="20"/>
        <v/>
      </c>
      <c r="AJ51" s="41" t="str">
        <f t="shared" si="21"/>
        <v/>
      </c>
      <c r="AK51" s="42" t="str">
        <f t="shared" si="22"/>
        <v/>
      </c>
      <c r="AL51" s="41" t="str">
        <f t="shared" si="23"/>
        <v>Dia inteiro</v>
      </c>
      <c r="AM51" s="41" t="str">
        <f t="shared" si="24"/>
        <v>Sim</v>
      </c>
      <c r="AN51" s="41" t="str">
        <f t="shared" si="25"/>
        <v>Não</v>
      </c>
      <c r="AO51" s="42" t="str">
        <f t="shared" si="26"/>
        <v/>
      </c>
      <c r="AP51" s="41" t="str">
        <f t="shared" si="27"/>
        <v/>
      </c>
      <c r="AQ51" s="41" t="str">
        <f t="shared" si="28"/>
        <v/>
      </c>
      <c r="AR51" s="41" t="str">
        <f>IF($AQ51="","",COUNTIFS(L_ChaveCob,$AQ51,L_Ausencia,"&gt;"&amp;$W51)+COUNTIFS($AQ$4:$AQ51,$AQ51,$W$4:$W51,$W51))</f>
        <v/>
      </c>
      <c r="AS51" s="42">
        <f t="shared" si="29"/>
        <v>0</v>
      </c>
      <c r="AT51" s="42">
        <f t="shared" si="30"/>
        <v>0</v>
      </c>
      <c r="AU51" s="42">
        <f t="shared" si="31"/>
        <v>0</v>
      </c>
    </row>
    <row r="52" spans="1:47" x14ac:dyDescent="0.2">
      <c r="A52" s="35">
        <v>46090</v>
      </c>
      <c r="B52" s="36"/>
      <c r="C52" s="36" t="s">
        <v>213</v>
      </c>
      <c r="D52" s="36"/>
      <c r="E52" s="37"/>
      <c r="F52" s="37"/>
      <c r="G52" s="36"/>
      <c r="H52" s="36" t="s">
        <v>214</v>
      </c>
      <c r="I52" s="36"/>
      <c r="J52" s="36"/>
      <c r="K52" s="37"/>
      <c r="L52" s="37"/>
      <c r="M52" s="37"/>
      <c r="N52" s="38">
        <f t="shared" si="0"/>
        <v>46082</v>
      </c>
      <c r="O52" t="str">
        <f t="shared" si="1"/>
        <v/>
      </c>
      <c r="P52" t="str">
        <f t="shared" si="2"/>
        <v>Serralheria</v>
      </c>
      <c r="Q52" t="str">
        <f t="shared" si="3"/>
        <v>Posto Vago</v>
      </c>
      <c r="R52" t="str">
        <f t="shared" si="4"/>
        <v>SERRALHEIRO II</v>
      </c>
      <c r="S52" t="str">
        <f t="shared" si="5"/>
        <v>ADM</v>
      </c>
      <c r="T52" s="39">
        <f t="shared" si="6"/>
        <v>53.080351419133599</v>
      </c>
      <c r="U52" s="40">
        <f t="shared" si="7"/>
        <v>0.375</v>
      </c>
      <c r="V52" s="40">
        <f t="shared" si="8"/>
        <v>0</v>
      </c>
      <c r="W52" s="40">
        <f t="shared" si="9"/>
        <v>0.375</v>
      </c>
      <c r="X52" t="str">
        <f t="shared" si="10"/>
        <v>Sim</v>
      </c>
      <c r="Y52" s="40">
        <f t="shared" si="11"/>
        <v>0.375</v>
      </c>
      <c r="Z52" s="40">
        <f t="shared" si="12"/>
        <v>0</v>
      </c>
      <c r="AA52" s="40">
        <f t="shared" si="13"/>
        <v>0</v>
      </c>
      <c r="AB52" s="40">
        <f t="shared" si="14"/>
        <v>0</v>
      </c>
      <c r="AC52" s="40">
        <f t="shared" si="15"/>
        <v>0.375</v>
      </c>
      <c r="AD52" s="39">
        <f t="shared" si="16"/>
        <v>477.72316277220239</v>
      </c>
      <c r="AE52" s="39">
        <f t="shared" si="17"/>
        <v>0</v>
      </c>
      <c r="AF52" t="str">
        <f t="shared" si="18"/>
        <v>Injustificada</v>
      </c>
      <c r="AG52" t="str">
        <f t="shared" si="19"/>
        <v>DESCONTA 9:00h (Injustificada).</v>
      </c>
      <c r="AH52" t="str">
        <f t="shared" si="20"/>
        <v/>
      </c>
      <c r="AJ52" s="41" t="str">
        <f t="shared" si="21"/>
        <v/>
      </c>
      <c r="AK52" s="42" t="str">
        <f t="shared" si="22"/>
        <v/>
      </c>
      <c r="AL52" s="41" t="str">
        <f t="shared" si="23"/>
        <v>Dia inteiro</v>
      </c>
      <c r="AM52" s="41" t="str">
        <f t="shared" si="24"/>
        <v>Sim</v>
      </c>
      <c r="AN52" s="41" t="str">
        <f t="shared" si="25"/>
        <v>Não</v>
      </c>
      <c r="AO52" s="42" t="str">
        <f t="shared" si="26"/>
        <v/>
      </c>
      <c r="AP52" s="41" t="str">
        <f t="shared" si="27"/>
        <v/>
      </c>
      <c r="AQ52" s="41" t="str">
        <f t="shared" si="28"/>
        <v/>
      </c>
      <c r="AR52" s="41" t="str">
        <f>IF($AQ52="","",COUNTIFS(L_ChaveCob,$AQ52,L_Ausencia,"&gt;"&amp;$W52)+COUNTIFS($AQ$4:$AQ52,$AQ52,$W$4:$W52,$W52))</f>
        <v/>
      </c>
      <c r="AS52" s="42">
        <f t="shared" si="29"/>
        <v>0</v>
      </c>
      <c r="AT52" s="42">
        <f t="shared" si="30"/>
        <v>0</v>
      </c>
      <c r="AU52" s="42">
        <f t="shared" si="31"/>
        <v>0</v>
      </c>
    </row>
    <row r="53" spans="1:47" x14ac:dyDescent="0.2">
      <c r="A53" s="35">
        <v>46091</v>
      </c>
      <c r="B53" s="36"/>
      <c r="C53" s="36" t="s">
        <v>213</v>
      </c>
      <c r="D53" s="36"/>
      <c r="E53" s="37"/>
      <c r="F53" s="37"/>
      <c r="G53" s="36"/>
      <c r="H53" s="36" t="s">
        <v>215</v>
      </c>
      <c r="I53" s="36"/>
      <c r="J53" s="36"/>
      <c r="K53" s="37"/>
      <c r="L53" s="37"/>
      <c r="M53" s="37"/>
      <c r="N53" s="38">
        <f t="shared" si="0"/>
        <v>46082</v>
      </c>
      <c r="O53" t="str">
        <f t="shared" si="1"/>
        <v/>
      </c>
      <c r="P53" t="str">
        <f t="shared" si="2"/>
        <v>Serralheria</v>
      </c>
      <c r="Q53" t="str">
        <f t="shared" si="3"/>
        <v>Posto Vago</v>
      </c>
      <c r="R53" t="str">
        <f t="shared" si="4"/>
        <v>SERRALHEIRO I</v>
      </c>
      <c r="S53" t="str">
        <f t="shared" si="5"/>
        <v>ADM</v>
      </c>
      <c r="T53" s="39">
        <f t="shared" si="6"/>
        <v>49.0988922206921</v>
      </c>
      <c r="U53" s="40">
        <f t="shared" si="7"/>
        <v>0.375</v>
      </c>
      <c r="V53" s="40">
        <f t="shared" si="8"/>
        <v>0</v>
      </c>
      <c r="W53" s="40">
        <f t="shared" si="9"/>
        <v>0.375</v>
      </c>
      <c r="X53" t="str">
        <f t="shared" si="10"/>
        <v>Sim</v>
      </c>
      <c r="Y53" s="40">
        <f t="shared" si="11"/>
        <v>0.375</v>
      </c>
      <c r="Z53" s="40">
        <f t="shared" si="12"/>
        <v>0</v>
      </c>
      <c r="AA53" s="40">
        <f t="shared" si="13"/>
        <v>0</v>
      </c>
      <c r="AB53" s="40">
        <f t="shared" si="14"/>
        <v>0</v>
      </c>
      <c r="AC53" s="40">
        <f t="shared" si="15"/>
        <v>0.375</v>
      </c>
      <c r="AD53" s="39">
        <f t="shared" si="16"/>
        <v>441.89002998622891</v>
      </c>
      <c r="AE53" s="39">
        <f t="shared" si="17"/>
        <v>0</v>
      </c>
      <c r="AF53" t="str">
        <f t="shared" si="18"/>
        <v>Injustificada</v>
      </c>
      <c r="AG53" t="str">
        <f t="shared" si="19"/>
        <v>DESCONTA 9:00h (Injustificada).</v>
      </c>
      <c r="AH53" t="str">
        <f t="shared" si="20"/>
        <v/>
      </c>
      <c r="AJ53" s="41" t="str">
        <f t="shared" si="21"/>
        <v/>
      </c>
      <c r="AK53" s="42" t="str">
        <f t="shared" si="22"/>
        <v/>
      </c>
      <c r="AL53" s="41" t="str">
        <f t="shared" si="23"/>
        <v>Dia inteiro</v>
      </c>
      <c r="AM53" s="41" t="str">
        <f t="shared" si="24"/>
        <v>Sim</v>
      </c>
      <c r="AN53" s="41" t="str">
        <f t="shared" si="25"/>
        <v>Não</v>
      </c>
      <c r="AO53" s="42" t="str">
        <f t="shared" si="26"/>
        <v/>
      </c>
      <c r="AP53" s="41" t="str">
        <f t="shared" si="27"/>
        <v/>
      </c>
      <c r="AQ53" s="41" t="str">
        <f t="shared" si="28"/>
        <v/>
      </c>
      <c r="AR53" s="41" t="str">
        <f>IF($AQ53="","",COUNTIFS(L_ChaveCob,$AQ53,L_Ausencia,"&gt;"&amp;$W53)+COUNTIFS($AQ$4:$AQ53,$AQ53,$W$4:$W53,$W53))</f>
        <v/>
      </c>
      <c r="AS53" s="42">
        <f t="shared" si="29"/>
        <v>0</v>
      </c>
      <c r="AT53" s="42">
        <f t="shared" si="30"/>
        <v>0</v>
      </c>
      <c r="AU53" s="42">
        <f t="shared" si="31"/>
        <v>0</v>
      </c>
    </row>
    <row r="54" spans="1:47" x14ac:dyDescent="0.2">
      <c r="A54" s="35">
        <v>46092</v>
      </c>
      <c r="B54" s="36"/>
      <c r="C54" s="36" t="s">
        <v>220</v>
      </c>
      <c r="D54" s="36" t="s">
        <v>225</v>
      </c>
      <c r="E54" s="37"/>
      <c r="F54" s="37"/>
      <c r="G54" s="36"/>
      <c r="H54" s="36" t="s">
        <v>219</v>
      </c>
      <c r="I54" s="36"/>
      <c r="J54" s="36"/>
      <c r="K54" s="37"/>
      <c r="L54" s="37"/>
      <c r="M54" s="37"/>
      <c r="N54" s="38">
        <f t="shared" si="0"/>
        <v>46082</v>
      </c>
      <c r="O54" t="str">
        <f t="shared" si="1"/>
        <v/>
      </c>
      <c r="P54" t="str">
        <f t="shared" si="2"/>
        <v>Serralheria</v>
      </c>
      <c r="Q54" t="str">
        <f t="shared" si="3"/>
        <v>Posto Vago</v>
      </c>
      <c r="R54" t="str">
        <f t="shared" si="4"/>
        <v>ENCARREGADO</v>
      </c>
      <c r="S54" t="str">
        <f t="shared" si="5"/>
        <v>ADM</v>
      </c>
      <c r="T54" s="39">
        <f t="shared" si="6"/>
        <v>60.96</v>
      </c>
      <c r="U54" s="40">
        <f t="shared" si="7"/>
        <v>0.375</v>
      </c>
      <c r="V54" s="40">
        <f t="shared" si="8"/>
        <v>0.25</v>
      </c>
      <c r="W54" s="40">
        <f t="shared" si="9"/>
        <v>0.125</v>
      </c>
      <c r="X54" t="str">
        <f t="shared" si="10"/>
        <v>Sim</v>
      </c>
      <c r="Y54" s="40">
        <f t="shared" si="11"/>
        <v>0.125</v>
      </c>
      <c r="Z54" s="40">
        <f t="shared" si="12"/>
        <v>0</v>
      </c>
      <c r="AA54" s="40">
        <f t="shared" si="13"/>
        <v>0</v>
      </c>
      <c r="AB54" s="40">
        <f t="shared" si="14"/>
        <v>0</v>
      </c>
      <c r="AC54" s="40">
        <f t="shared" si="15"/>
        <v>0.125</v>
      </c>
      <c r="AD54" s="39">
        <f t="shared" si="16"/>
        <v>182.88</v>
      </c>
      <c r="AE54" s="39">
        <f t="shared" si="17"/>
        <v>0</v>
      </c>
      <c r="AF54" t="str">
        <f t="shared" si="18"/>
        <v>Injustificada</v>
      </c>
      <c r="AG54" t="str">
        <f t="shared" si="19"/>
        <v>DESCONTA 3:00h (Injustificada).</v>
      </c>
      <c r="AH54" t="str">
        <f t="shared" si="20"/>
        <v/>
      </c>
      <c r="AJ54" s="41" t="str">
        <f t="shared" si="21"/>
        <v/>
      </c>
      <c r="AK54" s="42">
        <f t="shared" si="22"/>
        <v>0.25</v>
      </c>
      <c r="AL54" s="41" t="str">
        <f t="shared" si="23"/>
        <v>Pelo ponto</v>
      </c>
      <c r="AM54" s="41" t="str">
        <f t="shared" si="24"/>
        <v>Sim</v>
      </c>
      <c r="AN54" s="41" t="str">
        <f t="shared" si="25"/>
        <v>Não</v>
      </c>
      <c r="AO54" s="42">
        <f t="shared" si="26"/>
        <v>0.125</v>
      </c>
      <c r="AP54" s="41" t="str">
        <f t="shared" si="27"/>
        <v/>
      </c>
      <c r="AQ54" s="41" t="str">
        <f t="shared" si="28"/>
        <v/>
      </c>
      <c r="AR54" s="41" t="str">
        <f>IF($AQ54="","",COUNTIFS(L_ChaveCob,$AQ54,L_Ausencia,"&gt;"&amp;$W54)+COUNTIFS($AQ$4:$AQ54,$AQ54,$W$4:$W54,$W54))</f>
        <v/>
      </c>
      <c r="AS54" s="42">
        <f t="shared" si="29"/>
        <v>0</v>
      </c>
      <c r="AT54" s="42">
        <f t="shared" si="30"/>
        <v>0</v>
      </c>
      <c r="AU54" s="42">
        <f t="shared" si="31"/>
        <v>0</v>
      </c>
    </row>
    <row r="55" spans="1:47" x14ac:dyDescent="0.2">
      <c r="A55" s="35">
        <v>46092</v>
      </c>
      <c r="B55" s="36"/>
      <c r="C55" s="36" t="s">
        <v>213</v>
      </c>
      <c r="D55" s="36"/>
      <c r="E55" s="37"/>
      <c r="F55" s="37"/>
      <c r="G55" s="36"/>
      <c r="H55" s="36" t="s">
        <v>215</v>
      </c>
      <c r="I55" s="36"/>
      <c r="J55" s="36"/>
      <c r="K55" s="37"/>
      <c r="L55" s="37"/>
      <c r="M55" s="37"/>
      <c r="N55" s="38">
        <f t="shared" si="0"/>
        <v>46082</v>
      </c>
      <c r="O55" t="str">
        <f t="shared" si="1"/>
        <v/>
      </c>
      <c r="P55" t="str">
        <f t="shared" si="2"/>
        <v>Serralheria</v>
      </c>
      <c r="Q55" t="str">
        <f t="shared" si="3"/>
        <v>Posto Vago</v>
      </c>
      <c r="R55" t="str">
        <f t="shared" si="4"/>
        <v>SERRALHEIRO I</v>
      </c>
      <c r="S55" t="str">
        <f t="shared" si="5"/>
        <v>ADM</v>
      </c>
      <c r="T55" s="39">
        <f t="shared" si="6"/>
        <v>49.0988922206921</v>
      </c>
      <c r="U55" s="40">
        <f t="shared" si="7"/>
        <v>0.375</v>
      </c>
      <c r="V55" s="40">
        <f t="shared" si="8"/>
        <v>0</v>
      </c>
      <c r="W55" s="40">
        <f t="shared" si="9"/>
        <v>0.375</v>
      </c>
      <c r="X55" t="str">
        <f t="shared" si="10"/>
        <v>Sim</v>
      </c>
      <c r="Y55" s="40">
        <f t="shared" si="11"/>
        <v>0.375</v>
      </c>
      <c r="Z55" s="40">
        <f t="shared" si="12"/>
        <v>0</v>
      </c>
      <c r="AA55" s="40">
        <f t="shared" si="13"/>
        <v>0</v>
      </c>
      <c r="AB55" s="40">
        <f t="shared" si="14"/>
        <v>0</v>
      </c>
      <c r="AC55" s="40">
        <f t="shared" si="15"/>
        <v>0.375</v>
      </c>
      <c r="AD55" s="39">
        <f t="shared" si="16"/>
        <v>441.89002998622891</v>
      </c>
      <c r="AE55" s="39">
        <f t="shared" si="17"/>
        <v>0</v>
      </c>
      <c r="AF55" t="str">
        <f t="shared" si="18"/>
        <v>Injustificada</v>
      </c>
      <c r="AG55" t="str">
        <f t="shared" si="19"/>
        <v>DESCONTA 9:00h (Injustificada).</v>
      </c>
      <c r="AH55" t="str">
        <f t="shared" si="20"/>
        <v/>
      </c>
      <c r="AJ55" s="41" t="str">
        <f t="shared" si="21"/>
        <v/>
      </c>
      <c r="AK55" s="42" t="str">
        <f t="shared" si="22"/>
        <v/>
      </c>
      <c r="AL55" s="41" t="str">
        <f t="shared" si="23"/>
        <v>Dia inteiro</v>
      </c>
      <c r="AM55" s="41" t="str">
        <f t="shared" si="24"/>
        <v>Sim</v>
      </c>
      <c r="AN55" s="41" t="str">
        <f t="shared" si="25"/>
        <v>Não</v>
      </c>
      <c r="AO55" s="42" t="str">
        <f t="shared" si="26"/>
        <v/>
      </c>
      <c r="AP55" s="41" t="str">
        <f t="shared" si="27"/>
        <v/>
      </c>
      <c r="AQ55" s="41" t="str">
        <f t="shared" si="28"/>
        <v/>
      </c>
      <c r="AR55" s="41" t="str">
        <f>IF($AQ55="","",COUNTIFS(L_ChaveCob,$AQ55,L_Ausencia,"&gt;"&amp;$W55)+COUNTIFS($AQ$4:$AQ55,$AQ55,$W$4:$W55,$W55))</f>
        <v/>
      </c>
      <c r="AS55" s="42">
        <f t="shared" si="29"/>
        <v>0</v>
      </c>
      <c r="AT55" s="42">
        <f t="shared" si="30"/>
        <v>0</v>
      </c>
      <c r="AU55" s="42">
        <f t="shared" si="31"/>
        <v>0</v>
      </c>
    </row>
    <row r="56" spans="1:47" x14ac:dyDescent="0.2">
      <c r="A56" s="35">
        <v>46092</v>
      </c>
      <c r="B56" s="36"/>
      <c r="C56" s="36" t="s">
        <v>213</v>
      </c>
      <c r="D56" s="36"/>
      <c r="E56" s="37"/>
      <c r="F56" s="37"/>
      <c r="G56" s="36"/>
      <c r="H56" s="36" t="s">
        <v>215</v>
      </c>
      <c r="I56" s="36"/>
      <c r="J56" s="36"/>
      <c r="K56" s="37"/>
      <c r="L56" s="37"/>
      <c r="M56" s="37"/>
      <c r="N56" s="38">
        <f t="shared" si="0"/>
        <v>46082</v>
      </c>
      <c r="O56" t="str">
        <f t="shared" si="1"/>
        <v/>
      </c>
      <c r="P56" t="str">
        <f t="shared" si="2"/>
        <v>Serralheria</v>
      </c>
      <c r="Q56" t="str">
        <f t="shared" si="3"/>
        <v>Posto Vago</v>
      </c>
      <c r="R56" t="str">
        <f t="shared" si="4"/>
        <v>SERRALHEIRO I</v>
      </c>
      <c r="S56" t="str">
        <f t="shared" si="5"/>
        <v>ADM</v>
      </c>
      <c r="T56" s="39">
        <f t="shared" si="6"/>
        <v>49.0988922206921</v>
      </c>
      <c r="U56" s="40">
        <f t="shared" si="7"/>
        <v>0.375</v>
      </c>
      <c r="V56" s="40">
        <f t="shared" si="8"/>
        <v>0</v>
      </c>
      <c r="W56" s="40">
        <f t="shared" si="9"/>
        <v>0.375</v>
      </c>
      <c r="X56" t="str">
        <f t="shared" si="10"/>
        <v>Sim</v>
      </c>
      <c r="Y56" s="40">
        <f t="shared" si="11"/>
        <v>0.375</v>
      </c>
      <c r="Z56" s="40">
        <f t="shared" si="12"/>
        <v>0</v>
      </c>
      <c r="AA56" s="40">
        <f t="shared" si="13"/>
        <v>0</v>
      </c>
      <c r="AB56" s="40">
        <f t="shared" si="14"/>
        <v>0</v>
      </c>
      <c r="AC56" s="40">
        <f t="shared" si="15"/>
        <v>0.375</v>
      </c>
      <c r="AD56" s="39">
        <f t="shared" si="16"/>
        <v>441.89002998622891</v>
      </c>
      <c r="AE56" s="39">
        <f t="shared" si="17"/>
        <v>0</v>
      </c>
      <c r="AF56" t="str">
        <f t="shared" si="18"/>
        <v>Injustificada</v>
      </c>
      <c r="AG56" t="str">
        <f t="shared" si="19"/>
        <v>DESCONTA 9:00h (Injustificada).</v>
      </c>
      <c r="AH56" t="str">
        <f t="shared" si="20"/>
        <v/>
      </c>
      <c r="AJ56" s="41" t="str">
        <f t="shared" si="21"/>
        <v/>
      </c>
      <c r="AK56" s="42" t="str">
        <f t="shared" si="22"/>
        <v/>
      </c>
      <c r="AL56" s="41" t="str">
        <f t="shared" si="23"/>
        <v>Dia inteiro</v>
      </c>
      <c r="AM56" s="41" t="str">
        <f t="shared" si="24"/>
        <v>Sim</v>
      </c>
      <c r="AN56" s="41" t="str">
        <f t="shared" si="25"/>
        <v>Não</v>
      </c>
      <c r="AO56" s="42" t="str">
        <f t="shared" si="26"/>
        <v/>
      </c>
      <c r="AP56" s="41" t="str">
        <f t="shared" si="27"/>
        <v/>
      </c>
      <c r="AQ56" s="41" t="str">
        <f t="shared" si="28"/>
        <v/>
      </c>
      <c r="AR56" s="41" t="str">
        <f>IF($AQ56="","",COUNTIFS(L_ChaveCob,$AQ56,L_Ausencia,"&gt;"&amp;$W56)+COUNTIFS($AQ$4:$AQ56,$AQ56,$W$4:$W56,$W56))</f>
        <v/>
      </c>
      <c r="AS56" s="42">
        <f t="shared" si="29"/>
        <v>0</v>
      </c>
      <c r="AT56" s="42">
        <f t="shared" si="30"/>
        <v>0</v>
      </c>
      <c r="AU56" s="42">
        <f t="shared" si="31"/>
        <v>0</v>
      </c>
    </row>
    <row r="57" spans="1:47" x14ac:dyDescent="0.2">
      <c r="A57" s="35">
        <v>46092</v>
      </c>
      <c r="B57" s="36"/>
      <c r="C57" s="36" t="s">
        <v>220</v>
      </c>
      <c r="D57" s="36" t="s">
        <v>226</v>
      </c>
      <c r="E57" s="37"/>
      <c r="F57" s="37"/>
      <c r="G57" s="36"/>
      <c r="H57" s="36" t="s">
        <v>214</v>
      </c>
      <c r="I57" s="36"/>
      <c r="J57" s="36"/>
      <c r="K57" s="37"/>
      <c r="L57" s="37"/>
      <c r="M57" s="37"/>
      <c r="N57" s="38">
        <f t="shared" si="0"/>
        <v>46082</v>
      </c>
      <c r="O57" t="str">
        <f t="shared" si="1"/>
        <v/>
      </c>
      <c r="P57" t="str">
        <f t="shared" si="2"/>
        <v>Serralheria</v>
      </c>
      <c r="Q57" t="str">
        <f t="shared" si="3"/>
        <v>Posto Vago</v>
      </c>
      <c r="R57" t="str">
        <f t="shared" si="4"/>
        <v>SERRALHEIRO II</v>
      </c>
      <c r="S57" t="str">
        <f t="shared" si="5"/>
        <v>ADM</v>
      </c>
      <c r="T57" s="39">
        <f t="shared" si="6"/>
        <v>53.080351419133599</v>
      </c>
      <c r="U57" s="40">
        <f t="shared" si="7"/>
        <v>0.375</v>
      </c>
      <c r="V57" s="40">
        <f t="shared" si="8"/>
        <v>0.125</v>
      </c>
      <c r="W57" s="40">
        <f t="shared" si="9"/>
        <v>0.25</v>
      </c>
      <c r="X57" t="str">
        <f t="shared" si="10"/>
        <v>Sim</v>
      </c>
      <c r="Y57" s="40">
        <f t="shared" si="11"/>
        <v>0.25</v>
      </c>
      <c r="Z57" s="40">
        <f t="shared" si="12"/>
        <v>0</v>
      </c>
      <c r="AA57" s="40">
        <f t="shared" si="13"/>
        <v>0</v>
      </c>
      <c r="AB57" s="40">
        <f t="shared" si="14"/>
        <v>0</v>
      </c>
      <c r="AC57" s="40">
        <f t="shared" si="15"/>
        <v>0.25</v>
      </c>
      <c r="AD57" s="39">
        <f t="shared" si="16"/>
        <v>318.48210851480161</v>
      </c>
      <c r="AE57" s="39">
        <f t="shared" si="17"/>
        <v>0</v>
      </c>
      <c r="AF57" t="str">
        <f t="shared" si="18"/>
        <v>Injustificada</v>
      </c>
      <c r="AG57" t="str">
        <f t="shared" si="19"/>
        <v>DESCONTA 6:00h (Injustificada).</v>
      </c>
      <c r="AH57" t="str">
        <f t="shared" si="20"/>
        <v/>
      </c>
      <c r="AJ57" s="41" t="str">
        <f t="shared" si="21"/>
        <v/>
      </c>
      <c r="AK57" s="42">
        <f t="shared" si="22"/>
        <v>0.125</v>
      </c>
      <c r="AL57" s="41" t="str">
        <f t="shared" si="23"/>
        <v>Pelo ponto</v>
      </c>
      <c r="AM57" s="41" t="str">
        <f t="shared" si="24"/>
        <v>Sim</v>
      </c>
      <c r="AN57" s="41" t="str">
        <f t="shared" si="25"/>
        <v>Não</v>
      </c>
      <c r="AO57" s="42">
        <f t="shared" si="26"/>
        <v>0.25</v>
      </c>
      <c r="AP57" s="41" t="str">
        <f t="shared" si="27"/>
        <v/>
      </c>
      <c r="AQ57" s="41" t="str">
        <f t="shared" si="28"/>
        <v/>
      </c>
      <c r="AR57" s="41" t="str">
        <f>IF($AQ57="","",COUNTIFS(L_ChaveCob,$AQ57,L_Ausencia,"&gt;"&amp;$W57)+COUNTIFS($AQ$4:$AQ57,$AQ57,$W$4:$W57,$W57))</f>
        <v/>
      </c>
      <c r="AS57" s="42">
        <f t="shared" si="29"/>
        <v>0</v>
      </c>
      <c r="AT57" s="42">
        <f t="shared" si="30"/>
        <v>0</v>
      </c>
      <c r="AU57" s="42">
        <f t="shared" si="31"/>
        <v>0</v>
      </c>
    </row>
    <row r="58" spans="1:47" x14ac:dyDescent="0.2">
      <c r="A58" s="35">
        <v>46092</v>
      </c>
      <c r="B58" s="36"/>
      <c r="C58" s="36" t="s">
        <v>220</v>
      </c>
      <c r="D58" s="36" t="s">
        <v>225</v>
      </c>
      <c r="E58" s="37"/>
      <c r="F58" s="37"/>
      <c r="G58" s="36"/>
      <c r="H58" s="36" t="s">
        <v>214</v>
      </c>
      <c r="I58" s="36"/>
      <c r="J58" s="36"/>
      <c r="K58" s="37"/>
      <c r="L58" s="37"/>
      <c r="M58" s="37"/>
      <c r="N58" s="38">
        <f t="shared" si="0"/>
        <v>46082</v>
      </c>
      <c r="O58" t="str">
        <f t="shared" si="1"/>
        <v/>
      </c>
      <c r="P58" t="str">
        <f t="shared" si="2"/>
        <v>Serralheria</v>
      </c>
      <c r="Q58" t="str">
        <f t="shared" si="3"/>
        <v>Posto Vago</v>
      </c>
      <c r="R58" t="str">
        <f t="shared" si="4"/>
        <v>SERRALHEIRO II</v>
      </c>
      <c r="S58" t="str">
        <f t="shared" si="5"/>
        <v>ADM</v>
      </c>
      <c r="T58" s="39">
        <f t="shared" si="6"/>
        <v>53.080351419133599</v>
      </c>
      <c r="U58" s="40">
        <f t="shared" si="7"/>
        <v>0.375</v>
      </c>
      <c r="V58" s="40">
        <f t="shared" si="8"/>
        <v>0.25</v>
      </c>
      <c r="W58" s="40">
        <f t="shared" si="9"/>
        <v>0.125</v>
      </c>
      <c r="X58" t="str">
        <f t="shared" si="10"/>
        <v>Sim</v>
      </c>
      <c r="Y58" s="40">
        <f t="shared" si="11"/>
        <v>0.125</v>
      </c>
      <c r="Z58" s="40">
        <f t="shared" si="12"/>
        <v>0</v>
      </c>
      <c r="AA58" s="40">
        <f t="shared" si="13"/>
        <v>0</v>
      </c>
      <c r="AB58" s="40">
        <f t="shared" si="14"/>
        <v>0</v>
      </c>
      <c r="AC58" s="40">
        <f t="shared" si="15"/>
        <v>0.125</v>
      </c>
      <c r="AD58" s="39">
        <f t="shared" si="16"/>
        <v>159.2410542574008</v>
      </c>
      <c r="AE58" s="39">
        <f t="shared" si="17"/>
        <v>0</v>
      </c>
      <c r="AF58" t="str">
        <f t="shared" si="18"/>
        <v>Injustificada</v>
      </c>
      <c r="AG58" t="str">
        <f t="shared" si="19"/>
        <v>DESCONTA 3:00h (Injustificada).</v>
      </c>
      <c r="AH58" t="str">
        <f t="shared" si="20"/>
        <v/>
      </c>
      <c r="AJ58" s="41" t="str">
        <f t="shared" si="21"/>
        <v/>
      </c>
      <c r="AK58" s="42">
        <f t="shared" si="22"/>
        <v>0.25</v>
      </c>
      <c r="AL58" s="41" t="str">
        <f t="shared" si="23"/>
        <v>Pelo ponto</v>
      </c>
      <c r="AM58" s="41" t="str">
        <f t="shared" si="24"/>
        <v>Sim</v>
      </c>
      <c r="AN58" s="41" t="str">
        <f t="shared" si="25"/>
        <v>Não</v>
      </c>
      <c r="AO58" s="42">
        <f t="shared" si="26"/>
        <v>0.125</v>
      </c>
      <c r="AP58" s="41" t="str">
        <f t="shared" si="27"/>
        <v/>
      </c>
      <c r="AQ58" s="41" t="str">
        <f t="shared" si="28"/>
        <v/>
      </c>
      <c r="AR58" s="41" t="str">
        <f>IF($AQ58="","",COUNTIFS(L_ChaveCob,$AQ58,L_Ausencia,"&gt;"&amp;$W58)+COUNTIFS($AQ$4:$AQ58,$AQ58,$W$4:$W58,$W58))</f>
        <v/>
      </c>
      <c r="AS58" s="42">
        <f t="shared" si="29"/>
        <v>0</v>
      </c>
      <c r="AT58" s="42">
        <f t="shared" si="30"/>
        <v>0</v>
      </c>
      <c r="AU58" s="42">
        <f t="shared" si="31"/>
        <v>0</v>
      </c>
    </row>
    <row r="59" spans="1:47" x14ac:dyDescent="0.2">
      <c r="A59" s="35">
        <v>46092</v>
      </c>
      <c r="B59" s="36"/>
      <c r="C59" s="36" t="s">
        <v>220</v>
      </c>
      <c r="D59" s="36" t="s">
        <v>221</v>
      </c>
      <c r="E59" s="37"/>
      <c r="F59" s="37"/>
      <c r="G59" s="36"/>
      <c r="H59" s="36" t="s">
        <v>214</v>
      </c>
      <c r="I59" s="36"/>
      <c r="J59" s="36"/>
      <c r="K59" s="37"/>
      <c r="L59" s="37"/>
      <c r="M59" s="37"/>
      <c r="N59" s="38">
        <f t="shared" si="0"/>
        <v>46082</v>
      </c>
      <c r="O59" t="str">
        <f t="shared" si="1"/>
        <v/>
      </c>
      <c r="P59" t="str">
        <f t="shared" si="2"/>
        <v>Serralheria</v>
      </c>
      <c r="Q59" t="str">
        <f t="shared" si="3"/>
        <v>Posto Vago</v>
      </c>
      <c r="R59" t="str">
        <f t="shared" si="4"/>
        <v>SERRALHEIRO II</v>
      </c>
      <c r="S59" t="str">
        <f t="shared" si="5"/>
        <v>ADM</v>
      </c>
      <c r="T59" s="39">
        <f t="shared" si="6"/>
        <v>53.080351419133599</v>
      </c>
      <c r="U59" s="40">
        <f t="shared" si="7"/>
        <v>0.375</v>
      </c>
      <c r="V59" s="40">
        <f t="shared" si="8"/>
        <v>0.20833333333333334</v>
      </c>
      <c r="W59" s="40">
        <f t="shared" si="9"/>
        <v>0.16666666666666666</v>
      </c>
      <c r="X59" t="str">
        <f t="shared" si="10"/>
        <v>Sim</v>
      </c>
      <c r="Y59" s="40">
        <f t="shared" si="11"/>
        <v>0.16666666666666666</v>
      </c>
      <c r="Z59" s="40">
        <f t="shared" si="12"/>
        <v>0</v>
      </c>
      <c r="AA59" s="40">
        <f t="shared" si="13"/>
        <v>0</v>
      </c>
      <c r="AB59" s="40">
        <f t="shared" si="14"/>
        <v>0</v>
      </c>
      <c r="AC59" s="40">
        <f t="shared" si="15"/>
        <v>0.16666666666666666</v>
      </c>
      <c r="AD59" s="39">
        <f t="shared" si="16"/>
        <v>212.3214056765344</v>
      </c>
      <c r="AE59" s="39">
        <f t="shared" si="17"/>
        <v>0</v>
      </c>
      <c r="AF59" t="str">
        <f t="shared" si="18"/>
        <v>Injustificada</v>
      </c>
      <c r="AG59" t="str">
        <f t="shared" si="19"/>
        <v>DESCONTA 4:00h (Injustificada).</v>
      </c>
      <c r="AH59" t="str">
        <f t="shared" si="20"/>
        <v/>
      </c>
      <c r="AJ59" s="41" t="str">
        <f t="shared" si="21"/>
        <v/>
      </c>
      <c r="AK59" s="42">
        <f t="shared" si="22"/>
        <v>0.20833333333333334</v>
      </c>
      <c r="AL59" s="41" t="str">
        <f t="shared" si="23"/>
        <v>Pelo ponto</v>
      </c>
      <c r="AM59" s="41" t="str">
        <f t="shared" si="24"/>
        <v>Sim</v>
      </c>
      <c r="AN59" s="41" t="str">
        <f t="shared" si="25"/>
        <v>Não</v>
      </c>
      <c r="AO59" s="42">
        <f t="shared" si="26"/>
        <v>0.16666666666666666</v>
      </c>
      <c r="AP59" s="41" t="str">
        <f t="shared" si="27"/>
        <v/>
      </c>
      <c r="AQ59" s="41" t="str">
        <f t="shared" si="28"/>
        <v/>
      </c>
      <c r="AR59" s="41" t="str">
        <f>IF($AQ59="","",COUNTIFS(L_ChaveCob,$AQ59,L_Ausencia,"&gt;"&amp;$W59)+COUNTIFS($AQ$4:$AQ59,$AQ59,$W$4:$W59,$W59))</f>
        <v/>
      </c>
      <c r="AS59" s="42">
        <f t="shared" si="29"/>
        <v>0</v>
      </c>
      <c r="AT59" s="42">
        <f t="shared" si="30"/>
        <v>0</v>
      </c>
      <c r="AU59" s="42">
        <f t="shared" si="31"/>
        <v>0</v>
      </c>
    </row>
    <row r="60" spans="1:47" x14ac:dyDescent="0.2">
      <c r="A60" s="35">
        <v>46093</v>
      </c>
      <c r="B60" s="36"/>
      <c r="C60" s="36" t="s">
        <v>213</v>
      </c>
      <c r="D60" s="36"/>
      <c r="E60" s="37"/>
      <c r="F60" s="37"/>
      <c r="G60" s="36"/>
      <c r="H60" s="36" t="s">
        <v>215</v>
      </c>
      <c r="I60" s="36"/>
      <c r="J60" s="36"/>
      <c r="K60" s="37"/>
      <c r="L60" s="37"/>
      <c r="M60" s="37"/>
      <c r="N60" s="38">
        <f t="shared" si="0"/>
        <v>46082</v>
      </c>
      <c r="O60" t="str">
        <f t="shared" si="1"/>
        <v/>
      </c>
      <c r="P60" t="str">
        <f t="shared" si="2"/>
        <v>Serralheria</v>
      </c>
      <c r="Q60" t="str">
        <f t="shared" si="3"/>
        <v>Posto Vago</v>
      </c>
      <c r="R60" t="str">
        <f t="shared" si="4"/>
        <v>SERRALHEIRO I</v>
      </c>
      <c r="S60" t="str">
        <f t="shared" si="5"/>
        <v>ADM</v>
      </c>
      <c r="T60" s="39">
        <f t="shared" si="6"/>
        <v>49.0988922206921</v>
      </c>
      <c r="U60" s="40">
        <f t="shared" si="7"/>
        <v>0.375</v>
      </c>
      <c r="V60" s="40">
        <f t="shared" si="8"/>
        <v>0</v>
      </c>
      <c r="W60" s="40">
        <f t="shared" si="9"/>
        <v>0.375</v>
      </c>
      <c r="X60" t="str">
        <f t="shared" si="10"/>
        <v>Sim</v>
      </c>
      <c r="Y60" s="40">
        <f t="shared" si="11"/>
        <v>0.375</v>
      </c>
      <c r="Z60" s="40">
        <f t="shared" si="12"/>
        <v>0</v>
      </c>
      <c r="AA60" s="40">
        <f t="shared" si="13"/>
        <v>0</v>
      </c>
      <c r="AB60" s="40">
        <f t="shared" si="14"/>
        <v>0</v>
      </c>
      <c r="AC60" s="40">
        <f t="shared" si="15"/>
        <v>0.375</v>
      </c>
      <c r="AD60" s="39">
        <f t="shared" si="16"/>
        <v>441.89002998622891</v>
      </c>
      <c r="AE60" s="39">
        <f t="shared" si="17"/>
        <v>0</v>
      </c>
      <c r="AF60" t="str">
        <f t="shared" si="18"/>
        <v>Injustificada</v>
      </c>
      <c r="AG60" t="str">
        <f t="shared" si="19"/>
        <v>DESCONTA 9:00h (Injustificada).</v>
      </c>
      <c r="AH60" t="str">
        <f t="shared" si="20"/>
        <v/>
      </c>
      <c r="AJ60" s="41" t="str">
        <f t="shared" si="21"/>
        <v/>
      </c>
      <c r="AK60" s="42" t="str">
        <f t="shared" si="22"/>
        <v/>
      </c>
      <c r="AL60" s="41" t="str">
        <f t="shared" si="23"/>
        <v>Dia inteiro</v>
      </c>
      <c r="AM60" s="41" t="str">
        <f t="shared" si="24"/>
        <v>Sim</v>
      </c>
      <c r="AN60" s="41" t="str">
        <f t="shared" si="25"/>
        <v>Não</v>
      </c>
      <c r="AO60" s="42" t="str">
        <f t="shared" si="26"/>
        <v/>
      </c>
      <c r="AP60" s="41" t="str">
        <f t="shared" si="27"/>
        <v/>
      </c>
      <c r="AQ60" s="41" t="str">
        <f t="shared" si="28"/>
        <v/>
      </c>
      <c r="AR60" s="41" t="str">
        <f>IF($AQ60="","",COUNTIFS(L_ChaveCob,$AQ60,L_Ausencia,"&gt;"&amp;$W60)+COUNTIFS($AQ$4:$AQ60,$AQ60,$W$4:$W60,$W60))</f>
        <v/>
      </c>
      <c r="AS60" s="42">
        <f t="shared" si="29"/>
        <v>0</v>
      </c>
      <c r="AT60" s="42">
        <f t="shared" si="30"/>
        <v>0</v>
      </c>
      <c r="AU60" s="42">
        <f t="shared" si="31"/>
        <v>0</v>
      </c>
    </row>
    <row r="61" spans="1:47" x14ac:dyDescent="0.2">
      <c r="A61" s="35">
        <v>46093</v>
      </c>
      <c r="B61" s="36"/>
      <c r="C61" s="36" t="s">
        <v>213</v>
      </c>
      <c r="D61" s="36"/>
      <c r="E61" s="37"/>
      <c r="F61" s="37"/>
      <c r="G61" s="36"/>
      <c r="H61" s="36" t="s">
        <v>214</v>
      </c>
      <c r="I61" s="36"/>
      <c r="J61" s="36"/>
      <c r="K61" s="37"/>
      <c r="L61" s="37"/>
      <c r="M61" s="37"/>
      <c r="N61" s="38">
        <f t="shared" si="0"/>
        <v>46082</v>
      </c>
      <c r="O61" t="str">
        <f t="shared" si="1"/>
        <v/>
      </c>
      <c r="P61" t="str">
        <f t="shared" si="2"/>
        <v>Serralheria</v>
      </c>
      <c r="Q61" t="str">
        <f t="shared" si="3"/>
        <v>Posto Vago</v>
      </c>
      <c r="R61" t="str">
        <f t="shared" si="4"/>
        <v>SERRALHEIRO II</v>
      </c>
      <c r="S61" t="str">
        <f t="shared" si="5"/>
        <v>ADM</v>
      </c>
      <c r="T61" s="39">
        <f t="shared" si="6"/>
        <v>53.080351419133599</v>
      </c>
      <c r="U61" s="40">
        <f t="shared" si="7"/>
        <v>0.375</v>
      </c>
      <c r="V61" s="40">
        <f t="shared" si="8"/>
        <v>0</v>
      </c>
      <c r="W61" s="40">
        <f t="shared" si="9"/>
        <v>0.375</v>
      </c>
      <c r="X61" t="str">
        <f t="shared" si="10"/>
        <v>Sim</v>
      </c>
      <c r="Y61" s="40">
        <f t="shared" si="11"/>
        <v>0.375</v>
      </c>
      <c r="Z61" s="40">
        <f t="shared" si="12"/>
        <v>0</v>
      </c>
      <c r="AA61" s="40">
        <f t="shared" si="13"/>
        <v>0</v>
      </c>
      <c r="AB61" s="40">
        <f t="shared" si="14"/>
        <v>0</v>
      </c>
      <c r="AC61" s="40">
        <f t="shared" si="15"/>
        <v>0.375</v>
      </c>
      <c r="AD61" s="39">
        <f t="shared" si="16"/>
        <v>477.72316277220239</v>
      </c>
      <c r="AE61" s="39">
        <f t="shared" si="17"/>
        <v>0</v>
      </c>
      <c r="AF61" t="str">
        <f t="shared" si="18"/>
        <v>Injustificada</v>
      </c>
      <c r="AG61" t="str">
        <f t="shared" si="19"/>
        <v>DESCONTA 9:00h (Injustificada).</v>
      </c>
      <c r="AH61" t="str">
        <f t="shared" si="20"/>
        <v/>
      </c>
      <c r="AJ61" s="41" t="str">
        <f t="shared" si="21"/>
        <v/>
      </c>
      <c r="AK61" s="42" t="str">
        <f t="shared" si="22"/>
        <v/>
      </c>
      <c r="AL61" s="41" t="str">
        <f t="shared" si="23"/>
        <v>Dia inteiro</v>
      </c>
      <c r="AM61" s="41" t="str">
        <f t="shared" si="24"/>
        <v>Sim</v>
      </c>
      <c r="AN61" s="41" t="str">
        <f t="shared" si="25"/>
        <v>Não</v>
      </c>
      <c r="AO61" s="42" t="str">
        <f t="shared" si="26"/>
        <v/>
      </c>
      <c r="AP61" s="41" t="str">
        <f t="shared" si="27"/>
        <v/>
      </c>
      <c r="AQ61" s="41" t="str">
        <f t="shared" si="28"/>
        <v/>
      </c>
      <c r="AR61" s="41" t="str">
        <f>IF($AQ61="","",COUNTIFS(L_ChaveCob,$AQ61,L_Ausencia,"&gt;"&amp;$W61)+COUNTIFS($AQ$4:$AQ61,$AQ61,$W$4:$W61,$W61))</f>
        <v/>
      </c>
      <c r="AS61" s="42">
        <f t="shared" si="29"/>
        <v>0</v>
      </c>
      <c r="AT61" s="42">
        <f t="shared" si="30"/>
        <v>0</v>
      </c>
      <c r="AU61" s="42">
        <f t="shared" si="31"/>
        <v>0</v>
      </c>
    </row>
    <row r="62" spans="1:47" x14ac:dyDescent="0.2">
      <c r="A62" s="35">
        <v>46094</v>
      </c>
      <c r="B62" s="36"/>
      <c r="C62" s="36" t="s">
        <v>213</v>
      </c>
      <c r="D62" s="36"/>
      <c r="E62" s="37"/>
      <c r="F62" s="37"/>
      <c r="G62" s="36"/>
      <c r="H62" s="36" t="s">
        <v>215</v>
      </c>
      <c r="I62" s="36"/>
      <c r="J62" s="36"/>
      <c r="K62" s="37"/>
      <c r="L62" s="37"/>
      <c r="M62" s="37"/>
      <c r="N62" s="38">
        <f t="shared" si="0"/>
        <v>46082</v>
      </c>
      <c r="O62" t="str">
        <f t="shared" si="1"/>
        <v/>
      </c>
      <c r="P62" t="str">
        <f t="shared" si="2"/>
        <v>Serralheria</v>
      </c>
      <c r="Q62" t="str">
        <f t="shared" si="3"/>
        <v>Posto Vago</v>
      </c>
      <c r="R62" t="str">
        <f t="shared" si="4"/>
        <v>SERRALHEIRO I</v>
      </c>
      <c r="S62" t="str">
        <f t="shared" si="5"/>
        <v>ADM</v>
      </c>
      <c r="T62" s="39">
        <f t="shared" si="6"/>
        <v>49.0988922206921</v>
      </c>
      <c r="U62" s="40">
        <f t="shared" si="7"/>
        <v>0.33333333333333298</v>
      </c>
      <c r="V62" s="40">
        <f t="shared" si="8"/>
        <v>0</v>
      </c>
      <c r="W62" s="40">
        <f t="shared" si="9"/>
        <v>0.33333333333333298</v>
      </c>
      <c r="X62" t="str">
        <f t="shared" si="10"/>
        <v>Sim</v>
      </c>
      <c r="Y62" s="40">
        <f t="shared" si="11"/>
        <v>0.33333333333333298</v>
      </c>
      <c r="Z62" s="40">
        <f t="shared" si="12"/>
        <v>0</v>
      </c>
      <c r="AA62" s="40">
        <f t="shared" si="13"/>
        <v>0</v>
      </c>
      <c r="AB62" s="40">
        <f t="shared" si="14"/>
        <v>0</v>
      </c>
      <c r="AC62" s="40">
        <f t="shared" si="15"/>
        <v>0.33333333333333298</v>
      </c>
      <c r="AD62" s="39">
        <f t="shared" si="16"/>
        <v>392.79113776553635</v>
      </c>
      <c r="AE62" s="39">
        <f t="shared" si="17"/>
        <v>0</v>
      </c>
      <c r="AF62" t="str">
        <f t="shared" si="18"/>
        <v>Injustificada</v>
      </c>
      <c r="AG62" t="str">
        <f t="shared" si="19"/>
        <v>DESCONTA 8:00h (Injustificada).</v>
      </c>
      <c r="AH62" t="str">
        <f t="shared" si="20"/>
        <v/>
      </c>
      <c r="AJ62" s="41" t="str">
        <f t="shared" si="21"/>
        <v/>
      </c>
      <c r="AK62" s="42" t="str">
        <f t="shared" si="22"/>
        <v/>
      </c>
      <c r="AL62" s="41" t="str">
        <f t="shared" si="23"/>
        <v>Dia inteiro</v>
      </c>
      <c r="AM62" s="41" t="str">
        <f t="shared" si="24"/>
        <v>Sim</v>
      </c>
      <c r="AN62" s="41" t="str">
        <f t="shared" si="25"/>
        <v>Não</v>
      </c>
      <c r="AO62" s="42" t="str">
        <f t="shared" si="26"/>
        <v/>
      </c>
      <c r="AP62" s="41" t="str">
        <f t="shared" si="27"/>
        <v/>
      </c>
      <c r="AQ62" s="41" t="str">
        <f t="shared" si="28"/>
        <v/>
      </c>
      <c r="AR62" s="41" t="str">
        <f>IF($AQ62="","",COUNTIFS(L_ChaveCob,$AQ62,L_Ausencia,"&gt;"&amp;$W62)+COUNTIFS($AQ$4:$AQ62,$AQ62,$W$4:$W62,$W62))</f>
        <v/>
      </c>
      <c r="AS62" s="42">
        <f t="shared" si="29"/>
        <v>0</v>
      </c>
      <c r="AT62" s="42">
        <f t="shared" si="30"/>
        <v>0</v>
      </c>
      <c r="AU62" s="42">
        <f t="shared" si="31"/>
        <v>0</v>
      </c>
    </row>
    <row r="63" spans="1:47" x14ac:dyDescent="0.2">
      <c r="A63" s="35">
        <v>46095</v>
      </c>
      <c r="B63" s="36"/>
      <c r="C63" s="36" t="s">
        <v>216</v>
      </c>
      <c r="D63" s="36"/>
      <c r="E63" s="37"/>
      <c r="F63" s="37"/>
      <c r="G63" s="36"/>
      <c r="H63" s="36" t="s">
        <v>214</v>
      </c>
      <c r="I63" s="36"/>
      <c r="J63" s="36"/>
      <c r="K63" s="37"/>
      <c r="L63" s="37"/>
      <c r="M63" s="37"/>
      <c r="N63" s="38">
        <f t="shared" si="0"/>
        <v>46082</v>
      </c>
      <c r="O63" t="str">
        <f t="shared" si="1"/>
        <v/>
      </c>
      <c r="P63" t="str">
        <f t="shared" si="2"/>
        <v>Serralheria</v>
      </c>
      <c r="Q63" t="str">
        <f t="shared" si="3"/>
        <v>Posto Vago</v>
      </c>
      <c r="R63" t="str">
        <f t="shared" si="4"/>
        <v>SERRALHEIRO II</v>
      </c>
      <c r="S63" t="str">
        <f t="shared" si="5"/>
        <v>ADM</v>
      </c>
      <c r="T63" s="39">
        <f t="shared" si="6"/>
        <v>53.080351419133599</v>
      </c>
      <c r="U63" s="40">
        <f t="shared" si="7"/>
        <v>0</v>
      </c>
      <c r="V63" s="40">
        <f t="shared" si="8"/>
        <v>0</v>
      </c>
      <c r="W63" s="40">
        <f t="shared" si="9"/>
        <v>0</v>
      </c>
      <c r="X63" t="str">
        <f t="shared" si="10"/>
        <v>Não</v>
      </c>
      <c r="Y63" s="40">
        <f t="shared" si="11"/>
        <v>0</v>
      </c>
      <c r="Z63" s="40">
        <f t="shared" si="12"/>
        <v>0</v>
      </c>
      <c r="AA63" s="40">
        <f t="shared" si="13"/>
        <v>0</v>
      </c>
      <c r="AB63" s="40">
        <f t="shared" si="14"/>
        <v>0</v>
      </c>
      <c r="AC63" s="40">
        <f t="shared" si="15"/>
        <v>0</v>
      </c>
      <c r="AD63" s="39">
        <f t="shared" si="16"/>
        <v>0</v>
      </c>
      <c r="AE63" s="39">
        <f t="shared" si="17"/>
        <v>0</v>
      </c>
      <c r="AF63" t="str">
        <f t="shared" si="18"/>
        <v>Compensação</v>
      </c>
      <c r="AG63" t="str">
        <f t="shared" si="19"/>
        <v/>
      </c>
      <c r="AH63" t="str">
        <f t="shared" si="20"/>
        <v/>
      </c>
      <c r="AJ63" s="41" t="str">
        <f t="shared" si="21"/>
        <v/>
      </c>
      <c r="AK63" s="42" t="str">
        <f t="shared" si="22"/>
        <v/>
      </c>
      <c r="AL63" s="41" t="str">
        <f t="shared" si="23"/>
        <v>Não</v>
      </c>
      <c r="AM63" s="41" t="str">
        <f t="shared" si="24"/>
        <v>Não</v>
      </c>
      <c r="AN63" s="41" t="str">
        <f t="shared" si="25"/>
        <v>Sim</v>
      </c>
      <c r="AO63" s="42" t="str">
        <f t="shared" si="26"/>
        <v/>
      </c>
      <c r="AP63" s="41" t="str">
        <f t="shared" si="27"/>
        <v/>
      </c>
      <c r="AQ63" s="41" t="str">
        <f t="shared" si="28"/>
        <v/>
      </c>
      <c r="AR63" s="41" t="str">
        <f>IF($AQ63="","",COUNTIFS(L_ChaveCob,$AQ63,L_Ausencia,"&gt;"&amp;$W63)+COUNTIFS($AQ$4:$AQ63,$AQ63,$W$4:$W63,$W63))</f>
        <v/>
      </c>
      <c r="AS63" s="42">
        <f t="shared" si="29"/>
        <v>0</v>
      </c>
      <c r="AT63" s="42">
        <f t="shared" si="30"/>
        <v>0</v>
      </c>
      <c r="AU63" s="42">
        <f t="shared" si="31"/>
        <v>0</v>
      </c>
    </row>
    <row r="64" spans="1:47" x14ac:dyDescent="0.2">
      <c r="A64" s="35">
        <v>46095</v>
      </c>
      <c r="B64" s="36"/>
      <c r="C64" s="36" t="s">
        <v>216</v>
      </c>
      <c r="D64" s="36"/>
      <c r="E64" s="37"/>
      <c r="F64" s="37"/>
      <c r="G64" s="36"/>
      <c r="H64" s="36" t="s">
        <v>214</v>
      </c>
      <c r="I64" s="36"/>
      <c r="J64" s="36"/>
      <c r="K64" s="37"/>
      <c r="L64" s="37"/>
      <c r="M64" s="37"/>
      <c r="N64" s="38">
        <f t="shared" si="0"/>
        <v>46082</v>
      </c>
      <c r="O64" t="str">
        <f t="shared" si="1"/>
        <v/>
      </c>
      <c r="P64" t="str">
        <f t="shared" si="2"/>
        <v>Serralheria</v>
      </c>
      <c r="Q64" t="str">
        <f t="shared" si="3"/>
        <v>Posto Vago</v>
      </c>
      <c r="R64" t="str">
        <f t="shared" si="4"/>
        <v>SERRALHEIRO II</v>
      </c>
      <c r="S64" t="str">
        <f t="shared" si="5"/>
        <v>ADM</v>
      </c>
      <c r="T64" s="39">
        <f t="shared" si="6"/>
        <v>53.080351419133599</v>
      </c>
      <c r="U64" s="40">
        <f t="shared" si="7"/>
        <v>0</v>
      </c>
      <c r="V64" s="40">
        <f t="shared" si="8"/>
        <v>0</v>
      </c>
      <c r="W64" s="40">
        <f t="shared" si="9"/>
        <v>0</v>
      </c>
      <c r="X64" t="str">
        <f t="shared" si="10"/>
        <v>Não</v>
      </c>
      <c r="Y64" s="40">
        <f t="shared" si="11"/>
        <v>0</v>
      </c>
      <c r="Z64" s="40">
        <f t="shared" si="12"/>
        <v>0</v>
      </c>
      <c r="AA64" s="40">
        <f t="shared" si="13"/>
        <v>0</v>
      </c>
      <c r="AB64" s="40">
        <f t="shared" si="14"/>
        <v>0</v>
      </c>
      <c r="AC64" s="40">
        <f t="shared" si="15"/>
        <v>0</v>
      </c>
      <c r="AD64" s="39">
        <f t="shared" si="16"/>
        <v>0</v>
      </c>
      <c r="AE64" s="39">
        <f t="shared" si="17"/>
        <v>0</v>
      </c>
      <c r="AF64" t="str">
        <f t="shared" si="18"/>
        <v>Compensação</v>
      </c>
      <c r="AG64" t="str">
        <f t="shared" si="19"/>
        <v/>
      </c>
      <c r="AH64" t="str">
        <f t="shared" si="20"/>
        <v/>
      </c>
      <c r="AJ64" s="41" t="str">
        <f t="shared" si="21"/>
        <v/>
      </c>
      <c r="AK64" s="42" t="str">
        <f t="shared" si="22"/>
        <v/>
      </c>
      <c r="AL64" s="41" t="str">
        <f t="shared" si="23"/>
        <v>Não</v>
      </c>
      <c r="AM64" s="41" t="str">
        <f t="shared" si="24"/>
        <v>Não</v>
      </c>
      <c r="AN64" s="41" t="str">
        <f t="shared" si="25"/>
        <v>Sim</v>
      </c>
      <c r="AO64" s="42" t="str">
        <f t="shared" si="26"/>
        <v/>
      </c>
      <c r="AP64" s="41" t="str">
        <f t="shared" si="27"/>
        <v/>
      </c>
      <c r="AQ64" s="41" t="str">
        <f t="shared" si="28"/>
        <v/>
      </c>
      <c r="AR64" s="41" t="str">
        <f>IF($AQ64="","",COUNTIFS(L_ChaveCob,$AQ64,L_Ausencia,"&gt;"&amp;$W64)+COUNTIFS($AQ$4:$AQ64,$AQ64,$W$4:$W64,$W64))</f>
        <v/>
      </c>
      <c r="AS64" s="42">
        <f t="shared" si="29"/>
        <v>0</v>
      </c>
      <c r="AT64" s="42">
        <f t="shared" si="30"/>
        <v>0</v>
      </c>
      <c r="AU64" s="42">
        <f t="shared" si="31"/>
        <v>0</v>
      </c>
    </row>
    <row r="65" spans="1:47" x14ac:dyDescent="0.2">
      <c r="A65" s="35">
        <v>46098</v>
      </c>
      <c r="B65" s="36"/>
      <c r="C65" s="36" t="s">
        <v>220</v>
      </c>
      <c r="D65" s="36" t="s">
        <v>227</v>
      </c>
      <c r="E65" s="37"/>
      <c r="F65" s="37"/>
      <c r="G65" s="36"/>
      <c r="H65" s="36" t="s">
        <v>214</v>
      </c>
      <c r="I65" s="36"/>
      <c r="J65" s="36"/>
      <c r="K65" s="37"/>
      <c r="L65" s="37"/>
      <c r="M65" s="37"/>
      <c r="N65" s="38">
        <f t="shared" si="0"/>
        <v>46082</v>
      </c>
      <c r="O65" t="str">
        <f t="shared" si="1"/>
        <v/>
      </c>
      <c r="P65" t="str">
        <f t="shared" si="2"/>
        <v>Serralheria</v>
      </c>
      <c r="Q65" t="str">
        <f t="shared" si="3"/>
        <v>Posto Vago</v>
      </c>
      <c r="R65" t="str">
        <f t="shared" si="4"/>
        <v>SERRALHEIRO II</v>
      </c>
      <c r="S65" t="str">
        <f t="shared" si="5"/>
        <v>ADM</v>
      </c>
      <c r="T65" s="39">
        <f t="shared" si="6"/>
        <v>53.080351419133599</v>
      </c>
      <c r="U65" s="40">
        <f t="shared" si="7"/>
        <v>0.375</v>
      </c>
      <c r="V65" s="40">
        <f t="shared" si="8"/>
        <v>0.27916666666666667</v>
      </c>
      <c r="W65" s="40">
        <f t="shared" si="9"/>
        <v>9.5833333333333326E-2</v>
      </c>
      <c r="X65" t="str">
        <f t="shared" si="10"/>
        <v>Sim</v>
      </c>
      <c r="Y65" s="40">
        <f t="shared" si="11"/>
        <v>9.5833333333333326E-2</v>
      </c>
      <c r="Z65" s="40">
        <f t="shared" si="12"/>
        <v>0</v>
      </c>
      <c r="AA65" s="40">
        <f t="shared" si="13"/>
        <v>0</v>
      </c>
      <c r="AB65" s="40">
        <f t="shared" si="14"/>
        <v>0</v>
      </c>
      <c r="AC65" s="40">
        <f t="shared" si="15"/>
        <v>9.5833333333333326E-2</v>
      </c>
      <c r="AD65" s="39">
        <f t="shared" si="16"/>
        <v>122.08480826400726</v>
      </c>
      <c r="AE65" s="39">
        <f t="shared" si="17"/>
        <v>0</v>
      </c>
      <c r="AF65" t="str">
        <f t="shared" si="18"/>
        <v>Injustificada</v>
      </c>
      <c r="AG65" t="str">
        <f t="shared" si="19"/>
        <v>DESCONTA 2:18h (Injustificada).</v>
      </c>
      <c r="AH65" t="str">
        <f t="shared" si="20"/>
        <v/>
      </c>
      <c r="AJ65" s="41" t="str">
        <f t="shared" si="21"/>
        <v/>
      </c>
      <c r="AK65" s="42">
        <f t="shared" si="22"/>
        <v>0.27916666666666667</v>
      </c>
      <c r="AL65" s="41" t="str">
        <f t="shared" si="23"/>
        <v>Pelo ponto</v>
      </c>
      <c r="AM65" s="41" t="str">
        <f t="shared" si="24"/>
        <v>Sim</v>
      </c>
      <c r="AN65" s="41" t="str">
        <f t="shared" si="25"/>
        <v>Não</v>
      </c>
      <c r="AO65" s="42">
        <f t="shared" si="26"/>
        <v>9.5833333333333326E-2</v>
      </c>
      <c r="AP65" s="41" t="str">
        <f t="shared" si="27"/>
        <v/>
      </c>
      <c r="AQ65" s="41" t="str">
        <f t="shared" si="28"/>
        <v/>
      </c>
      <c r="AR65" s="41" t="str">
        <f>IF($AQ65="","",COUNTIFS(L_ChaveCob,$AQ65,L_Ausencia,"&gt;"&amp;$W65)+COUNTIFS($AQ$4:$AQ65,$AQ65,$W$4:$W65,$W65))</f>
        <v/>
      </c>
      <c r="AS65" s="42">
        <f t="shared" si="29"/>
        <v>0</v>
      </c>
      <c r="AT65" s="42">
        <f t="shared" si="30"/>
        <v>0</v>
      </c>
      <c r="AU65" s="42">
        <f t="shared" si="31"/>
        <v>0</v>
      </c>
    </row>
    <row r="66" spans="1:47" x14ac:dyDescent="0.2">
      <c r="A66" s="35">
        <v>46099</v>
      </c>
      <c r="B66" s="36"/>
      <c r="C66" s="36" t="s">
        <v>220</v>
      </c>
      <c r="D66" s="36" t="s">
        <v>222</v>
      </c>
      <c r="E66" s="37"/>
      <c r="F66" s="37"/>
      <c r="G66" s="36"/>
      <c r="H66" s="36" t="s">
        <v>214</v>
      </c>
      <c r="I66" s="36"/>
      <c r="J66" s="36"/>
      <c r="K66" s="37"/>
      <c r="L66" s="37"/>
      <c r="M66" s="37"/>
      <c r="N66" s="38">
        <f t="shared" si="0"/>
        <v>46082</v>
      </c>
      <c r="O66" t="str">
        <f t="shared" si="1"/>
        <v/>
      </c>
      <c r="P66" t="str">
        <f t="shared" si="2"/>
        <v>Serralheria</v>
      </c>
      <c r="Q66" t="str">
        <f t="shared" si="3"/>
        <v>Posto Vago</v>
      </c>
      <c r="R66" t="str">
        <f t="shared" si="4"/>
        <v>SERRALHEIRO II</v>
      </c>
      <c r="S66" t="str">
        <f t="shared" si="5"/>
        <v>ADM</v>
      </c>
      <c r="T66" s="39">
        <f t="shared" si="6"/>
        <v>53.080351419133599</v>
      </c>
      <c r="U66" s="40">
        <f t="shared" si="7"/>
        <v>0.375</v>
      </c>
      <c r="V66" s="40">
        <f t="shared" si="8"/>
        <v>0.16666666666666666</v>
      </c>
      <c r="W66" s="40">
        <f t="shared" si="9"/>
        <v>0.20833333333333334</v>
      </c>
      <c r="X66" t="str">
        <f t="shared" si="10"/>
        <v>Sim</v>
      </c>
      <c r="Y66" s="40">
        <f t="shared" si="11"/>
        <v>0.20833333333333334</v>
      </c>
      <c r="Z66" s="40">
        <f t="shared" si="12"/>
        <v>0</v>
      </c>
      <c r="AA66" s="40">
        <f t="shared" si="13"/>
        <v>0</v>
      </c>
      <c r="AB66" s="40">
        <f t="shared" si="14"/>
        <v>0</v>
      </c>
      <c r="AC66" s="40">
        <f t="shared" si="15"/>
        <v>0.20833333333333334</v>
      </c>
      <c r="AD66" s="39">
        <f t="shared" si="16"/>
        <v>265.40175709566802</v>
      </c>
      <c r="AE66" s="39">
        <f t="shared" si="17"/>
        <v>0</v>
      </c>
      <c r="AF66" t="str">
        <f t="shared" si="18"/>
        <v>Injustificada</v>
      </c>
      <c r="AG66" t="str">
        <f t="shared" si="19"/>
        <v>DESCONTA 5:00h (Injustificada).</v>
      </c>
      <c r="AH66" t="str">
        <f t="shared" si="20"/>
        <v/>
      </c>
      <c r="AJ66" s="41" t="str">
        <f t="shared" si="21"/>
        <v/>
      </c>
      <c r="AK66" s="42">
        <f t="shared" si="22"/>
        <v>0.16666666666666666</v>
      </c>
      <c r="AL66" s="41" t="str">
        <f t="shared" si="23"/>
        <v>Pelo ponto</v>
      </c>
      <c r="AM66" s="41" t="str">
        <f t="shared" si="24"/>
        <v>Sim</v>
      </c>
      <c r="AN66" s="41" t="str">
        <f t="shared" si="25"/>
        <v>Não</v>
      </c>
      <c r="AO66" s="42">
        <f t="shared" si="26"/>
        <v>0.20833333333333334</v>
      </c>
      <c r="AP66" s="41" t="str">
        <f t="shared" si="27"/>
        <v/>
      </c>
      <c r="AQ66" s="41" t="str">
        <f t="shared" si="28"/>
        <v/>
      </c>
      <c r="AR66" s="41" t="str">
        <f>IF($AQ66="","",COUNTIFS(L_ChaveCob,$AQ66,L_Ausencia,"&gt;"&amp;$W66)+COUNTIFS($AQ$4:$AQ66,$AQ66,$W$4:$W66,$W66))</f>
        <v/>
      </c>
      <c r="AS66" s="42">
        <f t="shared" si="29"/>
        <v>0</v>
      </c>
      <c r="AT66" s="42">
        <f t="shared" si="30"/>
        <v>0</v>
      </c>
      <c r="AU66" s="42">
        <f t="shared" si="31"/>
        <v>0</v>
      </c>
    </row>
    <row r="67" spans="1:47" x14ac:dyDescent="0.2">
      <c r="A67" s="35">
        <v>46100</v>
      </c>
      <c r="B67" s="36"/>
      <c r="C67" s="36" t="s">
        <v>213</v>
      </c>
      <c r="D67" s="36"/>
      <c r="E67" s="37"/>
      <c r="F67" s="37"/>
      <c r="G67" s="36"/>
      <c r="H67" s="36" t="s">
        <v>214</v>
      </c>
      <c r="I67" s="36"/>
      <c r="J67" s="36"/>
      <c r="K67" s="37"/>
      <c r="L67" s="37"/>
      <c r="M67" s="37"/>
      <c r="N67" s="38">
        <f t="shared" si="0"/>
        <v>46082</v>
      </c>
      <c r="O67" t="str">
        <f t="shared" si="1"/>
        <v/>
      </c>
      <c r="P67" t="str">
        <f t="shared" si="2"/>
        <v>Serralheria</v>
      </c>
      <c r="Q67" t="str">
        <f t="shared" si="3"/>
        <v>Posto Vago</v>
      </c>
      <c r="R67" t="str">
        <f t="shared" si="4"/>
        <v>SERRALHEIRO II</v>
      </c>
      <c r="S67" t="str">
        <f t="shared" si="5"/>
        <v>ADM</v>
      </c>
      <c r="T67" s="39">
        <f t="shared" si="6"/>
        <v>53.080351419133599</v>
      </c>
      <c r="U67" s="40">
        <f t="shared" si="7"/>
        <v>0.375</v>
      </c>
      <c r="V67" s="40">
        <f t="shared" si="8"/>
        <v>0</v>
      </c>
      <c r="W67" s="40">
        <f t="shared" si="9"/>
        <v>0.375</v>
      </c>
      <c r="X67" t="str">
        <f t="shared" si="10"/>
        <v>Sim</v>
      </c>
      <c r="Y67" s="40">
        <f t="shared" si="11"/>
        <v>0.375</v>
      </c>
      <c r="Z67" s="40">
        <f t="shared" si="12"/>
        <v>0</v>
      </c>
      <c r="AA67" s="40">
        <f t="shared" si="13"/>
        <v>0</v>
      </c>
      <c r="AB67" s="40">
        <f t="shared" si="14"/>
        <v>0</v>
      </c>
      <c r="AC67" s="40">
        <f t="shared" si="15"/>
        <v>0.375</v>
      </c>
      <c r="AD67" s="39">
        <f t="shared" si="16"/>
        <v>477.72316277220239</v>
      </c>
      <c r="AE67" s="39">
        <f t="shared" si="17"/>
        <v>0</v>
      </c>
      <c r="AF67" t="str">
        <f t="shared" si="18"/>
        <v>Injustificada</v>
      </c>
      <c r="AG67" t="str">
        <f t="shared" si="19"/>
        <v>DESCONTA 9:00h (Injustificada).</v>
      </c>
      <c r="AH67" t="str">
        <f t="shared" si="20"/>
        <v/>
      </c>
      <c r="AJ67" s="41" t="str">
        <f t="shared" si="21"/>
        <v/>
      </c>
      <c r="AK67" s="42" t="str">
        <f t="shared" si="22"/>
        <v/>
      </c>
      <c r="AL67" s="41" t="str">
        <f t="shared" si="23"/>
        <v>Dia inteiro</v>
      </c>
      <c r="AM67" s="41" t="str">
        <f t="shared" si="24"/>
        <v>Sim</v>
      </c>
      <c r="AN67" s="41" t="str">
        <f t="shared" si="25"/>
        <v>Não</v>
      </c>
      <c r="AO67" s="42" t="str">
        <f t="shared" si="26"/>
        <v/>
      </c>
      <c r="AP67" s="41" t="str">
        <f t="shared" si="27"/>
        <v/>
      </c>
      <c r="AQ67" s="41" t="str">
        <f t="shared" si="28"/>
        <v/>
      </c>
      <c r="AR67" s="41" t="str">
        <f>IF($AQ67="","",COUNTIFS(L_ChaveCob,$AQ67,L_Ausencia,"&gt;"&amp;$W67)+COUNTIFS($AQ$4:$AQ67,$AQ67,$W$4:$W67,$W67))</f>
        <v/>
      </c>
      <c r="AS67" s="42">
        <f t="shared" si="29"/>
        <v>0</v>
      </c>
      <c r="AT67" s="42">
        <f t="shared" si="30"/>
        <v>0</v>
      </c>
      <c r="AU67" s="42">
        <f t="shared" si="31"/>
        <v>0</v>
      </c>
    </row>
    <row r="68" spans="1:47" x14ac:dyDescent="0.2">
      <c r="A68" s="35">
        <v>46101</v>
      </c>
      <c r="B68" s="36"/>
      <c r="C68" s="36" t="s">
        <v>213</v>
      </c>
      <c r="D68" s="36"/>
      <c r="E68" s="37"/>
      <c r="F68" s="37"/>
      <c r="G68" s="36"/>
      <c r="H68" s="36" t="s">
        <v>215</v>
      </c>
      <c r="I68" s="36"/>
      <c r="J68" s="36"/>
      <c r="K68" s="37"/>
      <c r="L68" s="37"/>
      <c r="M68" s="37"/>
      <c r="N68" s="38">
        <f t="shared" ref="N68:N131" si="32">IF($A68="","",DATE(YEAR($A68),MONTH($A68),1))</f>
        <v>46082</v>
      </c>
      <c r="O68" t="str">
        <f t="shared" ref="O68:O131" si="33">IF(TRIM($B68)="","",IFERROR(INDEX(C_RG,MATCH(TRIM($B68),C_Nome,0)),"?"))</f>
        <v/>
      </c>
      <c r="P68" t="str">
        <f t="shared" ref="P68:P131" si="34">IF($A68="","",IF(TRIM($B68)="",P_EquipePostoVago,IF($AJ68="","",INDEX(V_Equipe,$AJ68))))</f>
        <v>Serralheria</v>
      </c>
      <c r="Q68" t="str">
        <f t="shared" ref="Q68:Q131" si="35">IF($A68="","",IF(TRIM($B68)="","Posto Vago",IF($AJ68="","",INDEX(V_Contrato,$AJ68))))</f>
        <v>Posto Vago</v>
      </c>
      <c r="R68" t="str">
        <f t="shared" ref="R68:R131" si="36">IF($A68="","",IF(TRIM($B68)="",$H68,IF($AJ68="","",INDEX(V_Funcao,$AJ68))))</f>
        <v>SERRALHEIRO I</v>
      </c>
      <c r="S68" t="str">
        <f t="shared" ref="S68:S131" si="37">IF($A68="","",IF($I68&lt;&gt;"",$I68,IF(TRIM($B68)="","ADM",IF($AJ68="","",INDEX(V_Turno,$AJ68)))))</f>
        <v>ADM</v>
      </c>
      <c r="T68" s="39">
        <f t="shared" ref="T68:T131" si="38">IF(OR($A68="",$R68=""),"",IFERROR(INDEX(F_Valor,MATCH($R68&amp;"|"&amp;SUMPRODUCT(MAX((F_Funcao=$R68)*(F_Ini&lt;=$A68)*F_Ini)),F_Chave,0)),""))</f>
        <v>49.0988922206921</v>
      </c>
      <c r="U68" s="40">
        <f t="shared" ref="U68:U131" si="39">IF(OR($A68="",$S68=""),0,IFERROR(INDEX(T_Horas,MATCH($S68,T_Turno,0),WEEKDAY($A68,2)),0))</f>
        <v>0.33333333333333298</v>
      </c>
      <c r="V68" s="40">
        <f t="shared" ref="V68:V131" si="40">IF($A68="",0,MAX(IF($F68&lt;&gt;"",N($F68),IF($AN68="Sim",IF($AK68&lt;&gt;"",$AK68,$U68),$U68-$W68))-IF($J68="Situação Atípica - Presente",N($K68),0),0))</f>
        <v>0</v>
      </c>
      <c r="W68" s="40">
        <f t="shared" ref="W68:W131" si="41">IF($A68="",0,IF($E68&lt;&gt;"",N($E68),IF($AL68="Dia inteiro",$U68,IF($AL68="Pelo ponto",IF($AK68="",$U68,MAX($U68-$AK68,0)),IF(AND($AL68="Leve atraso",$AO68&lt;&gt;""),IF(AND($AO68&gt;P_LeveMin,$AO68&lt;=P_LeveMax),$AO68,0),0)))))</f>
        <v>0.33333333333333298</v>
      </c>
      <c r="X68" t="str">
        <f t="shared" ref="X68:X131" si="42">IF($A68="","",IF(OR($Q68="Ferista",$Q68=""),"Não",IF(AND($AL68="Leve atraso",$W68&gt;0,$A68&gt;=P_InicioRegras),"Sim",IF(OR($J68&lt;&gt;"",$K68&lt;&gt;"",$L68&lt;&gt;""),"Não",$AM68))))</f>
        <v>Sim</v>
      </c>
      <c r="Y68" s="40">
        <f t="shared" ref="Y68:Y131" si="43">IF($A68="",0,IF($Q68="Ferista",0,IF($X68="Sim",$W68,0)+N($K68)))</f>
        <v>0.33333333333333298</v>
      </c>
      <c r="Z68" s="40">
        <f t="shared" ref="Z68:Z131" si="44">IF($X68="Sim",$AT68,0)</f>
        <v>0</v>
      </c>
      <c r="AA68" s="40">
        <f t="shared" ref="AA68:AA131" si="45">IF($AP68="",0,MIN(MAX($Y68-$Z68,0),SUMIFS(CP_Horas,CP_ChaveFalta,$AP68,CP_Aprov,"Sim")))</f>
        <v>0</v>
      </c>
      <c r="AB68" s="40">
        <f t="shared" ref="AB68:AB131" si="46">IF($A68="",0,MIN(MAX($Y68-$Z68-$AA68,0),N($M68)))</f>
        <v>0</v>
      </c>
      <c r="AC68" s="40">
        <f t="shared" ref="AC68:AC131" si="47">IF($A68="",0,MAX($Y68-$Z68-$AA68-$AB68,0))</f>
        <v>0.33333333333333298</v>
      </c>
      <c r="AD68" s="39">
        <f t="shared" ref="AD68:AD131" si="48">IF(OR($AC68=0,$T68=""),0,$AC68*24*$T68)</f>
        <v>392.79113776553635</v>
      </c>
      <c r="AE68" s="39">
        <f t="shared" ref="AE68:AE131" si="49">IF(OR($A68="",$T68=""),0,(IF($AF68="Justificada",$W68,0)+N($L68))*24*$T68)</f>
        <v>0</v>
      </c>
      <c r="AF68" t="str">
        <f t="shared" ref="AF68:AF131" si="50">IF($A68="","",IF($J68&lt;&gt;"","Situação atípica",IF(AND($AL68="Leve atraso",$W68&gt;0),"Leve atraso",IFERROR(INDEX(S_Cat,MATCH($C68,S_Status,0)),"Outros"))))</f>
        <v>Injustificada</v>
      </c>
      <c r="AG68" t="str">
        <f t="shared" ref="AG68:AG131" si="51">IF($A68="","",TRIM(IF($Z68&gt;0,"Ferista cobriu "&amp;TEXT($Z68,"[h]:mm")&amp;"h. ","")&amp;IF($AA68&gt;0,"Compensado "&amp;TEXT($AA68,"[h]:mm")&amp;"h por "&amp;IFERROR(INDEX(CP_Quem,MATCH($AP68,CP_ChaveFalta,0)),"?")&amp;". ","")&amp;IF($AU68&gt;0,"Compensação aguardando aprovação ("&amp;TEXT($AU68,"[h]:mm")&amp;"h). ","")&amp;IF($AB68&gt;0,"Perdoado por acordo "&amp;TEXT($AB68,"[h]:mm")&amp;"h. ","")&amp;IF(AND($AP68&lt;&gt;"",COUNTIF(CP_ChaveQuem,$AP68)&gt;0),"Horas usadas p/ compensar falta de "&amp;INDEX(CP_Falta,MATCH($AP68,CP_ChaveQuem,0))&amp;" de "&amp;TEXT(INDEX(CP_DataFalta,MATCH($AP68,CP_ChaveQuem,0)),"dd/mm")&amp;". ","")&amp;IF(AND($Q68="Ferista",SUMIFS(L_Ferista,L_Data,$A68,L_Equipe,$P68)&gt;0),"Como ferista, cobriu "&amp;TEXT(SUMIFS(L_Ferista,L_Data,$A68,L_Equipe,$P68),"[h]:mm")&amp;"h de faltas da equipe. ","")&amp;IF($AC68&gt;0,"DESCONTA "&amp;TEXT($AC68,"[h]:mm")&amp;"h ("&amp;$AF68&amp;").","")))</f>
        <v>DESCONTA 8:00h (Injustificada).</v>
      </c>
      <c r="AH68" t="str">
        <f t="shared" ref="AH68:AH131" si="52">IF($A68="","",IF($O68="?","CADASTRO: funcionário não está no Cadastro",IF(AND($O68&lt;&gt;"",$AJ68=""),"CADASTRO: sem vigência (função/turno) nesta data",IF(AND($AP68&lt;&gt;"",COUNTIF(L_ChavePD,$AP68)&gt;1),"DUPLICADO: mesma pessoa 2x no dia",IF($A68&lt;P_InicioRegras,"",IF(AND($C68="Horas Compensadas",COUNTIF(CP_ChaveQuem,$AP68)=0),"VINCULAR: registrar na aba Compensações de quem é a falta",IF($AU68&gt;0,"APROVAR: compensação pendente na aba Compensações",IF(AND($AQ68&lt;&gt;"",$AS68&gt;0,$AT68&lt;$W68,$AC68&gt;0),"FERISTA: horas do ferista não cobriram toda a falta",IF(AND($AL68="Pelo ponto",$AK68="",$E68="",$X68="Sim"),"PONTO: sem ponto nem horas manuais — descontando jornada cheia",IF(AND($AL68="Leve atraso",$E68="",N($AO68)&gt;P_LeveMax),"CLASSIFICAR: ponto mostra atraso &gt; 30 min — trocar o Status",IF($AF68="Leve atraso","AJUSTAR STATUS: atraso lançado como Horas Trabalhadas",IF(AND(N($K68)&gt;0,$G68=""),"OBSERVAÇÃO: desconto extra sem observação",IF(AND($J68&lt;&gt;"",N($K68)+N($L68)&gt;$U68),"CONFERIR: horas manuais maiores que a jornada","")))))))))))))</f>
        <v/>
      </c>
      <c r="AJ68" s="41" t="str">
        <f t="shared" ref="AJ68:AJ131" si="53">IF(OR($A68="",$O68="",$O68="?"),"",IFERROR(MATCH($O68&amp;"|"&amp;SUMPRODUCT(MAX((V_RG=$O68)*(V_Ini&lt;=$A68)*V_Ini)),V_Chave,0),""))</f>
        <v/>
      </c>
      <c r="AK68" s="42" t="str">
        <f t="shared" ref="AK68:AK131" si="54">IF(ISNUMBER(SEARCH(" = ",$D68)),IFERROR(TIMEVALUE(TRIM(RIGHT($D68,5))),""),"")</f>
        <v/>
      </c>
      <c r="AL68" s="41" t="str">
        <f t="shared" ref="AL68:AL131" si="55">IF($C68="","",IFERROR(INDEX(S_Modo,MATCH($C68,S_Status,0)),"Não"))</f>
        <v>Dia inteiro</v>
      </c>
      <c r="AM68" s="41" t="str">
        <f t="shared" ref="AM68:AM131" si="56">IF($C68="","",IFERROR(INDEX(S_Conta,MATCH($C68,S_Status,0)),"Não"))</f>
        <v>Sim</v>
      </c>
      <c r="AN68" s="41" t="str">
        <f t="shared" ref="AN68:AN131" si="57">IF($C68="","",IFERROR(INDEX(S_Trab,MATCH($C68,S_Status,0)),"Não"))</f>
        <v>Não</v>
      </c>
      <c r="AO68" s="42" t="str">
        <f t="shared" ref="AO68:AO131" si="58">IF(OR($A68="",$AK68=""),"",$U68-$AK68-IF($J68&lt;&gt;"Situação Atípica - Presente",N($K68)+N($L68),0))</f>
        <v/>
      </c>
      <c r="AP68" s="41" t="str">
        <f t="shared" ref="AP68:AP131" si="59">IF(OR($A68="",TRIM($B68)=""),"",TRIM($B68)&amp;"|"&amp;$A68)</f>
        <v/>
      </c>
      <c r="AQ68" s="41" t="str">
        <f t="shared" ref="AQ68:AQ131" si="60">IF(AND(P_CoberturaAuto="Sim",$A68&lt;&gt;"",$A68&gt;=P_InicioRegras,$Q68="Normal / Fixo",$R68&lt;&gt;"",ISERROR(SEARCH("ENCARREGADO",$R68)),$AM68="Sim",$W68&gt;0),$A68&amp;"|"&amp;$P68,"")</f>
        <v/>
      </c>
      <c r="AR68" s="41" t="str">
        <f>IF($AQ68="","",COUNTIFS(L_ChaveCob,$AQ68,L_Ausencia,"&gt;"&amp;$W68)+COUNTIFS($AQ$4:$AQ68,$AQ68,$W$4:$W68,$W68))</f>
        <v/>
      </c>
      <c r="AS68" s="42">
        <f t="shared" ref="AS68:AS131" si="61">IF($AQ68="",0,SUMIFS(L_Trab,L_Data,$A68,L_Equipe,$P68,L_Contrato,"Ferista",L_Status,"&lt;&gt;Remanejamento"))</f>
        <v>0</v>
      </c>
      <c r="AT68" s="42">
        <f t="shared" ref="AT68:AT131" si="62">IF(OR($AQ68="",$AS68=0),0,MAX(MIN($W68,$AS68-SUMIFS(L_Ausencia,L_ChaveCob,$AQ68,L_OrdemCob,"&lt;"&amp;$AR68)),0))</f>
        <v>0</v>
      </c>
      <c r="AU68" s="42">
        <f t="shared" ref="AU68:AU131" si="63">IF($AP68="",0,SUMIFS(CP_Horas,CP_ChaveFalta,$AP68,CP_Aprov,"&lt;&gt;Sim"))</f>
        <v>0</v>
      </c>
    </row>
    <row r="69" spans="1:47" x14ac:dyDescent="0.2">
      <c r="A69" s="35">
        <v>46101</v>
      </c>
      <c r="B69" s="36"/>
      <c r="C69" s="36" t="s">
        <v>213</v>
      </c>
      <c r="D69" s="36"/>
      <c r="E69" s="37"/>
      <c r="F69" s="37"/>
      <c r="G69" s="36"/>
      <c r="H69" s="36" t="s">
        <v>214</v>
      </c>
      <c r="I69" s="36"/>
      <c r="J69" s="36"/>
      <c r="K69" s="37"/>
      <c r="L69" s="37"/>
      <c r="M69" s="37"/>
      <c r="N69" s="38">
        <f t="shared" si="32"/>
        <v>46082</v>
      </c>
      <c r="O69" t="str">
        <f t="shared" si="33"/>
        <v/>
      </c>
      <c r="P69" t="str">
        <f t="shared" si="34"/>
        <v>Serralheria</v>
      </c>
      <c r="Q69" t="str">
        <f t="shared" si="35"/>
        <v>Posto Vago</v>
      </c>
      <c r="R69" t="str">
        <f t="shared" si="36"/>
        <v>SERRALHEIRO II</v>
      </c>
      <c r="S69" t="str">
        <f t="shared" si="37"/>
        <v>ADM</v>
      </c>
      <c r="T69" s="39">
        <f t="shared" si="38"/>
        <v>53.080351419133599</v>
      </c>
      <c r="U69" s="40">
        <f t="shared" si="39"/>
        <v>0.33333333333333298</v>
      </c>
      <c r="V69" s="40">
        <f t="shared" si="40"/>
        <v>0</v>
      </c>
      <c r="W69" s="40">
        <f t="shared" si="41"/>
        <v>0.33333333333333298</v>
      </c>
      <c r="X69" t="str">
        <f t="shared" si="42"/>
        <v>Sim</v>
      </c>
      <c r="Y69" s="40">
        <f t="shared" si="43"/>
        <v>0.33333333333333298</v>
      </c>
      <c r="Z69" s="40">
        <f t="shared" si="44"/>
        <v>0</v>
      </c>
      <c r="AA69" s="40">
        <f t="shared" si="45"/>
        <v>0</v>
      </c>
      <c r="AB69" s="40">
        <f t="shared" si="46"/>
        <v>0</v>
      </c>
      <c r="AC69" s="40">
        <f t="shared" si="47"/>
        <v>0.33333333333333298</v>
      </c>
      <c r="AD69" s="39">
        <f t="shared" si="48"/>
        <v>424.64281135306834</v>
      </c>
      <c r="AE69" s="39">
        <f t="shared" si="49"/>
        <v>0</v>
      </c>
      <c r="AF69" t="str">
        <f t="shared" si="50"/>
        <v>Injustificada</v>
      </c>
      <c r="AG69" t="str">
        <f t="shared" si="51"/>
        <v>DESCONTA 8:00h (Injustificada).</v>
      </c>
      <c r="AH69" t="str">
        <f t="shared" si="52"/>
        <v/>
      </c>
      <c r="AJ69" s="41" t="str">
        <f t="shared" si="53"/>
        <v/>
      </c>
      <c r="AK69" s="42" t="str">
        <f t="shared" si="54"/>
        <v/>
      </c>
      <c r="AL69" s="41" t="str">
        <f t="shared" si="55"/>
        <v>Dia inteiro</v>
      </c>
      <c r="AM69" s="41" t="str">
        <f t="shared" si="56"/>
        <v>Sim</v>
      </c>
      <c r="AN69" s="41" t="str">
        <f t="shared" si="57"/>
        <v>Não</v>
      </c>
      <c r="AO69" s="42" t="str">
        <f t="shared" si="58"/>
        <v/>
      </c>
      <c r="AP69" s="41" t="str">
        <f t="shared" si="59"/>
        <v/>
      </c>
      <c r="AQ69" s="41" t="str">
        <f t="shared" si="60"/>
        <v/>
      </c>
      <c r="AR69" s="41" t="str">
        <f>IF($AQ69="","",COUNTIFS(L_ChaveCob,$AQ69,L_Ausencia,"&gt;"&amp;$W69)+COUNTIFS($AQ$4:$AQ69,$AQ69,$W$4:$W69,$W69))</f>
        <v/>
      </c>
      <c r="AS69" s="42">
        <f t="shared" si="61"/>
        <v>0</v>
      </c>
      <c r="AT69" s="42">
        <f t="shared" si="62"/>
        <v>0</v>
      </c>
      <c r="AU69" s="42">
        <f t="shared" si="63"/>
        <v>0</v>
      </c>
    </row>
    <row r="70" spans="1:47" x14ac:dyDescent="0.2">
      <c r="A70" s="35">
        <v>46104</v>
      </c>
      <c r="B70" s="36"/>
      <c r="C70" s="36" t="s">
        <v>228</v>
      </c>
      <c r="D70" s="36"/>
      <c r="E70" s="37"/>
      <c r="F70" s="37"/>
      <c r="G70" s="36"/>
      <c r="H70" s="36" t="s">
        <v>215</v>
      </c>
      <c r="I70" s="36"/>
      <c r="J70" s="36"/>
      <c r="K70" s="37"/>
      <c r="L70" s="37"/>
      <c r="M70" s="37"/>
      <c r="N70" s="38">
        <f t="shared" si="32"/>
        <v>46082</v>
      </c>
      <c r="O70" t="str">
        <f t="shared" si="33"/>
        <v/>
      </c>
      <c r="P70" t="str">
        <f t="shared" si="34"/>
        <v>Serralheria</v>
      </c>
      <c r="Q70" t="str">
        <f t="shared" si="35"/>
        <v>Posto Vago</v>
      </c>
      <c r="R70" t="str">
        <f t="shared" si="36"/>
        <v>SERRALHEIRO I</v>
      </c>
      <c r="S70" t="str">
        <f t="shared" si="37"/>
        <v>ADM</v>
      </c>
      <c r="T70" s="39">
        <f t="shared" si="38"/>
        <v>49.0988922206921</v>
      </c>
      <c r="U70" s="40">
        <f t="shared" si="39"/>
        <v>0.375</v>
      </c>
      <c r="V70" s="40">
        <f t="shared" si="40"/>
        <v>0</v>
      </c>
      <c r="W70" s="40">
        <f t="shared" si="41"/>
        <v>0.375</v>
      </c>
      <c r="X70" t="str">
        <f t="shared" si="42"/>
        <v>Sim</v>
      </c>
      <c r="Y70" s="40">
        <f t="shared" si="43"/>
        <v>0.375</v>
      </c>
      <c r="Z70" s="40">
        <f t="shared" si="44"/>
        <v>0</v>
      </c>
      <c r="AA70" s="40">
        <f t="shared" si="45"/>
        <v>0</v>
      </c>
      <c r="AB70" s="40">
        <f t="shared" si="46"/>
        <v>0</v>
      </c>
      <c r="AC70" s="40">
        <f t="shared" si="47"/>
        <v>0.375</v>
      </c>
      <c r="AD70" s="39">
        <f t="shared" si="48"/>
        <v>441.89002998622891</v>
      </c>
      <c r="AE70" s="39">
        <f t="shared" si="49"/>
        <v>0</v>
      </c>
      <c r="AF70" t="str">
        <f t="shared" si="50"/>
        <v>Férias</v>
      </c>
      <c r="AG70" t="str">
        <f t="shared" si="51"/>
        <v>DESCONTA 9:00h (Férias).</v>
      </c>
      <c r="AH70" t="str">
        <f t="shared" si="52"/>
        <v/>
      </c>
      <c r="AJ70" s="41" t="str">
        <f t="shared" si="53"/>
        <v/>
      </c>
      <c r="AK70" s="42" t="str">
        <f t="shared" si="54"/>
        <v/>
      </c>
      <c r="AL70" s="41" t="str">
        <f t="shared" si="55"/>
        <v>Dia inteiro</v>
      </c>
      <c r="AM70" s="41" t="str">
        <f t="shared" si="56"/>
        <v>Sim</v>
      </c>
      <c r="AN70" s="41" t="str">
        <f t="shared" si="57"/>
        <v>Não</v>
      </c>
      <c r="AO70" s="42" t="str">
        <f t="shared" si="58"/>
        <v/>
      </c>
      <c r="AP70" s="41" t="str">
        <f t="shared" si="59"/>
        <v/>
      </c>
      <c r="AQ70" s="41" t="str">
        <f t="shared" si="60"/>
        <v/>
      </c>
      <c r="AR70" s="41" t="str">
        <f>IF($AQ70="","",COUNTIFS(L_ChaveCob,$AQ70,L_Ausencia,"&gt;"&amp;$W70)+COUNTIFS($AQ$4:$AQ70,$AQ70,$W$4:$W70,$W70))</f>
        <v/>
      </c>
      <c r="AS70" s="42">
        <f t="shared" si="61"/>
        <v>0</v>
      </c>
      <c r="AT70" s="42">
        <f t="shared" si="62"/>
        <v>0</v>
      </c>
      <c r="AU70" s="42">
        <f t="shared" si="63"/>
        <v>0</v>
      </c>
    </row>
    <row r="71" spans="1:47" x14ac:dyDescent="0.2">
      <c r="A71" s="35">
        <v>46104</v>
      </c>
      <c r="B71" s="36"/>
      <c r="C71" s="36" t="s">
        <v>228</v>
      </c>
      <c r="D71" s="36"/>
      <c r="E71" s="37"/>
      <c r="F71" s="37"/>
      <c r="G71" s="36"/>
      <c r="H71" s="36" t="s">
        <v>215</v>
      </c>
      <c r="I71" s="36"/>
      <c r="J71" s="36"/>
      <c r="K71" s="37"/>
      <c r="L71" s="37"/>
      <c r="M71" s="37"/>
      <c r="N71" s="38">
        <f t="shared" si="32"/>
        <v>46082</v>
      </c>
      <c r="O71" t="str">
        <f t="shared" si="33"/>
        <v/>
      </c>
      <c r="P71" t="str">
        <f t="shared" si="34"/>
        <v>Serralheria</v>
      </c>
      <c r="Q71" t="str">
        <f t="shared" si="35"/>
        <v>Posto Vago</v>
      </c>
      <c r="R71" t="str">
        <f t="shared" si="36"/>
        <v>SERRALHEIRO I</v>
      </c>
      <c r="S71" t="str">
        <f t="shared" si="37"/>
        <v>ADM</v>
      </c>
      <c r="T71" s="39">
        <f t="shared" si="38"/>
        <v>49.0988922206921</v>
      </c>
      <c r="U71" s="40">
        <f t="shared" si="39"/>
        <v>0.375</v>
      </c>
      <c r="V71" s="40">
        <f t="shared" si="40"/>
        <v>0</v>
      </c>
      <c r="W71" s="40">
        <f t="shared" si="41"/>
        <v>0.375</v>
      </c>
      <c r="X71" t="str">
        <f t="shared" si="42"/>
        <v>Sim</v>
      </c>
      <c r="Y71" s="40">
        <f t="shared" si="43"/>
        <v>0.375</v>
      </c>
      <c r="Z71" s="40">
        <f t="shared" si="44"/>
        <v>0</v>
      </c>
      <c r="AA71" s="40">
        <f t="shared" si="45"/>
        <v>0</v>
      </c>
      <c r="AB71" s="40">
        <f t="shared" si="46"/>
        <v>0</v>
      </c>
      <c r="AC71" s="40">
        <f t="shared" si="47"/>
        <v>0.375</v>
      </c>
      <c r="AD71" s="39">
        <f t="shared" si="48"/>
        <v>441.89002998622891</v>
      </c>
      <c r="AE71" s="39">
        <f t="shared" si="49"/>
        <v>0</v>
      </c>
      <c r="AF71" t="str">
        <f t="shared" si="50"/>
        <v>Férias</v>
      </c>
      <c r="AG71" t="str">
        <f t="shared" si="51"/>
        <v>DESCONTA 9:00h (Férias).</v>
      </c>
      <c r="AH71" t="str">
        <f t="shared" si="52"/>
        <v/>
      </c>
      <c r="AJ71" s="41" t="str">
        <f t="shared" si="53"/>
        <v/>
      </c>
      <c r="AK71" s="42" t="str">
        <f t="shared" si="54"/>
        <v/>
      </c>
      <c r="AL71" s="41" t="str">
        <f t="shared" si="55"/>
        <v>Dia inteiro</v>
      </c>
      <c r="AM71" s="41" t="str">
        <f t="shared" si="56"/>
        <v>Sim</v>
      </c>
      <c r="AN71" s="41" t="str">
        <f t="shared" si="57"/>
        <v>Não</v>
      </c>
      <c r="AO71" s="42" t="str">
        <f t="shared" si="58"/>
        <v/>
      </c>
      <c r="AP71" s="41" t="str">
        <f t="shared" si="59"/>
        <v/>
      </c>
      <c r="AQ71" s="41" t="str">
        <f t="shared" si="60"/>
        <v/>
      </c>
      <c r="AR71" s="41" t="str">
        <f>IF($AQ71="","",COUNTIFS(L_ChaveCob,$AQ71,L_Ausencia,"&gt;"&amp;$W71)+COUNTIFS($AQ$4:$AQ71,$AQ71,$W$4:$W71,$W71))</f>
        <v/>
      </c>
      <c r="AS71" s="42">
        <f t="shared" si="61"/>
        <v>0</v>
      </c>
      <c r="AT71" s="42">
        <f t="shared" si="62"/>
        <v>0</v>
      </c>
      <c r="AU71" s="42">
        <f t="shared" si="63"/>
        <v>0</v>
      </c>
    </row>
    <row r="72" spans="1:47" x14ac:dyDescent="0.2">
      <c r="A72" s="35">
        <v>46104</v>
      </c>
      <c r="B72" s="36"/>
      <c r="C72" s="36" t="s">
        <v>213</v>
      </c>
      <c r="D72" s="36"/>
      <c r="E72" s="37"/>
      <c r="F72" s="37"/>
      <c r="G72" s="36"/>
      <c r="H72" s="36" t="s">
        <v>214</v>
      </c>
      <c r="I72" s="36"/>
      <c r="J72" s="36"/>
      <c r="K72" s="37"/>
      <c r="L72" s="37"/>
      <c r="M72" s="37"/>
      <c r="N72" s="38">
        <f t="shared" si="32"/>
        <v>46082</v>
      </c>
      <c r="O72" t="str">
        <f t="shared" si="33"/>
        <v/>
      </c>
      <c r="P72" t="str">
        <f t="shared" si="34"/>
        <v>Serralheria</v>
      </c>
      <c r="Q72" t="str">
        <f t="shared" si="35"/>
        <v>Posto Vago</v>
      </c>
      <c r="R72" t="str">
        <f t="shared" si="36"/>
        <v>SERRALHEIRO II</v>
      </c>
      <c r="S72" t="str">
        <f t="shared" si="37"/>
        <v>ADM</v>
      </c>
      <c r="T72" s="39">
        <f t="shared" si="38"/>
        <v>53.080351419133599</v>
      </c>
      <c r="U72" s="40">
        <f t="shared" si="39"/>
        <v>0.375</v>
      </c>
      <c r="V72" s="40">
        <f t="shared" si="40"/>
        <v>0</v>
      </c>
      <c r="W72" s="40">
        <f t="shared" si="41"/>
        <v>0.375</v>
      </c>
      <c r="X72" t="str">
        <f t="shared" si="42"/>
        <v>Sim</v>
      </c>
      <c r="Y72" s="40">
        <f t="shared" si="43"/>
        <v>0.375</v>
      </c>
      <c r="Z72" s="40">
        <f t="shared" si="44"/>
        <v>0</v>
      </c>
      <c r="AA72" s="40">
        <f t="shared" si="45"/>
        <v>0</v>
      </c>
      <c r="AB72" s="40">
        <f t="shared" si="46"/>
        <v>0</v>
      </c>
      <c r="AC72" s="40">
        <f t="shared" si="47"/>
        <v>0.375</v>
      </c>
      <c r="AD72" s="39">
        <f t="shared" si="48"/>
        <v>477.72316277220239</v>
      </c>
      <c r="AE72" s="39">
        <f t="shared" si="49"/>
        <v>0</v>
      </c>
      <c r="AF72" t="str">
        <f t="shared" si="50"/>
        <v>Injustificada</v>
      </c>
      <c r="AG72" t="str">
        <f t="shared" si="51"/>
        <v>DESCONTA 9:00h (Injustificada).</v>
      </c>
      <c r="AH72" t="str">
        <f t="shared" si="52"/>
        <v/>
      </c>
      <c r="AJ72" s="41" t="str">
        <f t="shared" si="53"/>
        <v/>
      </c>
      <c r="AK72" s="42" t="str">
        <f t="shared" si="54"/>
        <v/>
      </c>
      <c r="AL72" s="41" t="str">
        <f t="shared" si="55"/>
        <v>Dia inteiro</v>
      </c>
      <c r="AM72" s="41" t="str">
        <f t="shared" si="56"/>
        <v>Sim</v>
      </c>
      <c r="AN72" s="41" t="str">
        <f t="shared" si="57"/>
        <v>Não</v>
      </c>
      <c r="AO72" s="42" t="str">
        <f t="shared" si="58"/>
        <v/>
      </c>
      <c r="AP72" s="41" t="str">
        <f t="shared" si="59"/>
        <v/>
      </c>
      <c r="AQ72" s="41" t="str">
        <f t="shared" si="60"/>
        <v/>
      </c>
      <c r="AR72" s="41" t="str">
        <f>IF($AQ72="","",COUNTIFS(L_ChaveCob,$AQ72,L_Ausencia,"&gt;"&amp;$W72)+COUNTIFS($AQ$4:$AQ72,$AQ72,$W$4:$W72,$W72))</f>
        <v/>
      </c>
      <c r="AS72" s="42">
        <f t="shared" si="61"/>
        <v>0</v>
      </c>
      <c r="AT72" s="42">
        <f t="shared" si="62"/>
        <v>0</v>
      </c>
      <c r="AU72" s="42">
        <f t="shared" si="63"/>
        <v>0</v>
      </c>
    </row>
    <row r="73" spans="1:47" x14ac:dyDescent="0.2">
      <c r="A73" s="35">
        <v>46105</v>
      </c>
      <c r="B73" s="36"/>
      <c r="C73" s="36" t="s">
        <v>228</v>
      </c>
      <c r="D73" s="36"/>
      <c r="E73" s="37"/>
      <c r="F73" s="37"/>
      <c r="G73" s="36"/>
      <c r="H73" s="36" t="s">
        <v>215</v>
      </c>
      <c r="I73" s="36"/>
      <c r="J73" s="36"/>
      <c r="K73" s="37"/>
      <c r="L73" s="37"/>
      <c r="M73" s="37"/>
      <c r="N73" s="38">
        <f t="shared" si="32"/>
        <v>46082</v>
      </c>
      <c r="O73" t="str">
        <f t="shared" si="33"/>
        <v/>
      </c>
      <c r="P73" t="str">
        <f t="shared" si="34"/>
        <v>Serralheria</v>
      </c>
      <c r="Q73" t="str">
        <f t="shared" si="35"/>
        <v>Posto Vago</v>
      </c>
      <c r="R73" t="str">
        <f t="shared" si="36"/>
        <v>SERRALHEIRO I</v>
      </c>
      <c r="S73" t="str">
        <f t="shared" si="37"/>
        <v>ADM</v>
      </c>
      <c r="T73" s="39">
        <f t="shared" si="38"/>
        <v>49.0988922206921</v>
      </c>
      <c r="U73" s="40">
        <f t="shared" si="39"/>
        <v>0.375</v>
      </c>
      <c r="V73" s="40">
        <f t="shared" si="40"/>
        <v>0</v>
      </c>
      <c r="W73" s="40">
        <f t="shared" si="41"/>
        <v>0.375</v>
      </c>
      <c r="X73" t="str">
        <f t="shared" si="42"/>
        <v>Sim</v>
      </c>
      <c r="Y73" s="40">
        <f t="shared" si="43"/>
        <v>0.375</v>
      </c>
      <c r="Z73" s="40">
        <f t="shared" si="44"/>
        <v>0</v>
      </c>
      <c r="AA73" s="40">
        <f t="shared" si="45"/>
        <v>0</v>
      </c>
      <c r="AB73" s="40">
        <f t="shared" si="46"/>
        <v>0</v>
      </c>
      <c r="AC73" s="40">
        <f t="shared" si="47"/>
        <v>0.375</v>
      </c>
      <c r="AD73" s="39">
        <f t="shared" si="48"/>
        <v>441.89002998622891</v>
      </c>
      <c r="AE73" s="39">
        <f t="shared" si="49"/>
        <v>0</v>
      </c>
      <c r="AF73" t="str">
        <f t="shared" si="50"/>
        <v>Férias</v>
      </c>
      <c r="AG73" t="str">
        <f t="shared" si="51"/>
        <v>DESCONTA 9:00h (Férias).</v>
      </c>
      <c r="AH73" t="str">
        <f t="shared" si="52"/>
        <v/>
      </c>
      <c r="AJ73" s="41" t="str">
        <f t="shared" si="53"/>
        <v/>
      </c>
      <c r="AK73" s="42" t="str">
        <f t="shared" si="54"/>
        <v/>
      </c>
      <c r="AL73" s="41" t="str">
        <f t="shared" si="55"/>
        <v>Dia inteiro</v>
      </c>
      <c r="AM73" s="41" t="str">
        <f t="shared" si="56"/>
        <v>Sim</v>
      </c>
      <c r="AN73" s="41" t="str">
        <f t="shared" si="57"/>
        <v>Não</v>
      </c>
      <c r="AO73" s="42" t="str">
        <f t="shared" si="58"/>
        <v/>
      </c>
      <c r="AP73" s="41" t="str">
        <f t="shared" si="59"/>
        <v/>
      </c>
      <c r="AQ73" s="41" t="str">
        <f t="shared" si="60"/>
        <v/>
      </c>
      <c r="AR73" s="41" t="str">
        <f>IF($AQ73="","",COUNTIFS(L_ChaveCob,$AQ73,L_Ausencia,"&gt;"&amp;$W73)+COUNTIFS($AQ$4:$AQ73,$AQ73,$W$4:$W73,$W73))</f>
        <v/>
      </c>
      <c r="AS73" s="42">
        <f t="shared" si="61"/>
        <v>0</v>
      </c>
      <c r="AT73" s="42">
        <f t="shared" si="62"/>
        <v>0</v>
      </c>
      <c r="AU73" s="42">
        <f t="shared" si="63"/>
        <v>0</v>
      </c>
    </row>
    <row r="74" spans="1:47" x14ac:dyDescent="0.2">
      <c r="A74" s="35">
        <v>46105</v>
      </c>
      <c r="B74" s="36"/>
      <c r="C74" s="36" t="s">
        <v>228</v>
      </c>
      <c r="D74" s="36"/>
      <c r="E74" s="37"/>
      <c r="F74" s="37"/>
      <c r="G74" s="36"/>
      <c r="H74" s="36" t="s">
        <v>215</v>
      </c>
      <c r="I74" s="36"/>
      <c r="J74" s="36"/>
      <c r="K74" s="37"/>
      <c r="L74" s="37"/>
      <c r="M74" s="37"/>
      <c r="N74" s="38">
        <f t="shared" si="32"/>
        <v>46082</v>
      </c>
      <c r="O74" t="str">
        <f t="shared" si="33"/>
        <v/>
      </c>
      <c r="P74" t="str">
        <f t="shared" si="34"/>
        <v>Serralheria</v>
      </c>
      <c r="Q74" t="str">
        <f t="shared" si="35"/>
        <v>Posto Vago</v>
      </c>
      <c r="R74" t="str">
        <f t="shared" si="36"/>
        <v>SERRALHEIRO I</v>
      </c>
      <c r="S74" t="str">
        <f t="shared" si="37"/>
        <v>ADM</v>
      </c>
      <c r="T74" s="39">
        <f t="shared" si="38"/>
        <v>49.0988922206921</v>
      </c>
      <c r="U74" s="40">
        <f t="shared" si="39"/>
        <v>0.375</v>
      </c>
      <c r="V74" s="40">
        <f t="shared" si="40"/>
        <v>0</v>
      </c>
      <c r="W74" s="40">
        <f t="shared" si="41"/>
        <v>0.375</v>
      </c>
      <c r="X74" t="str">
        <f t="shared" si="42"/>
        <v>Sim</v>
      </c>
      <c r="Y74" s="40">
        <f t="shared" si="43"/>
        <v>0.375</v>
      </c>
      <c r="Z74" s="40">
        <f t="shared" si="44"/>
        <v>0</v>
      </c>
      <c r="AA74" s="40">
        <f t="shared" si="45"/>
        <v>0</v>
      </c>
      <c r="AB74" s="40">
        <f t="shared" si="46"/>
        <v>0</v>
      </c>
      <c r="AC74" s="40">
        <f t="shared" si="47"/>
        <v>0.375</v>
      </c>
      <c r="AD74" s="39">
        <f t="shared" si="48"/>
        <v>441.89002998622891</v>
      </c>
      <c r="AE74" s="39">
        <f t="shared" si="49"/>
        <v>0</v>
      </c>
      <c r="AF74" t="str">
        <f t="shared" si="50"/>
        <v>Férias</v>
      </c>
      <c r="AG74" t="str">
        <f t="shared" si="51"/>
        <v>DESCONTA 9:00h (Férias).</v>
      </c>
      <c r="AH74" t="str">
        <f t="shared" si="52"/>
        <v/>
      </c>
      <c r="AJ74" s="41" t="str">
        <f t="shared" si="53"/>
        <v/>
      </c>
      <c r="AK74" s="42" t="str">
        <f t="shared" si="54"/>
        <v/>
      </c>
      <c r="AL74" s="41" t="str">
        <f t="shared" si="55"/>
        <v>Dia inteiro</v>
      </c>
      <c r="AM74" s="41" t="str">
        <f t="shared" si="56"/>
        <v>Sim</v>
      </c>
      <c r="AN74" s="41" t="str">
        <f t="shared" si="57"/>
        <v>Não</v>
      </c>
      <c r="AO74" s="42" t="str">
        <f t="shared" si="58"/>
        <v/>
      </c>
      <c r="AP74" s="41" t="str">
        <f t="shared" si="59"/>
        <v/>
      </c>
      <c r="AQ74" s="41" t="str">
        <f t="shared" si="60"/>
        <v/>
      </c>
      <c r="AR74" s="41" t="str">
        <f>IF($AQ74="","",COUNTIFS(L_ChaveCob,$AQ74,L_Ausencia,"&gt;"&amp;$W74)+COUNTIFS($AQ$4:$AQ74,$AQ74,$W$4:$W74,$W74))</f>
        <v/>
      </c>
      <c r="AS74" s="42">
        <f t="shared" si="61"/>
        <v>0</v>
      </c>
      <c r="AT74" s="42">
        <f t="shared" si="62"/>
        <v>0</v>
      </c>
      <c r="AU74" s="42">
        <f t="shared" si="63"/>
        <v>0</v>
      </c>
    </row>
    <row r="75" spans="1:47" x14ac:dyDescent="0.2">
      <c r="A75" s="35">
        <v>46106</v>
      </c>
      <c r="B75" s="36"/>
      <c r="C75" s="36" t="s">
        <v>228</v>
      </c>
      <c r="D75" s="36"/>
      <c r="E75" s="37"/>
      <c r="F75" s="37"/>
      <c r="G75" s="36"/>
      <c r="H75" s="36" t="s">
        <v>215</v>
      </c>
      <c r="I75" s="36"/>
      <c r="J75" s="36"/>
      <c r="K75" s="37"/>
      <c r="L75" s="37"/>
      <c r="M75" s="37"/>
      <c r="N75" s="38">
        <f t="shared" si="32"/>
        <v>46082</v>
      </c>
      <c r="O75" t="str">
        <f t="shared" si="33"/>
        <v/>
      </c>
      <c r="P75" t="str">
        <f t="shared" si="34"/>
        <v>Serralheria</v>
      </c>
      <c r="Q75" t="str">
        <f t="shared" si="35"/>
        <v>Posto Vago</v>
      </c>
      <c r="R75" t="str">
        <f t="shared" si="36"/>
        <v>SERRALHEIRO I</v>
      </c>
      <c r="S75" t="str">
        <f t="shared" si="37"/>
        <v>ADM</v>
      </c>
      <c r="T75" s="39">
        <f t="shared" si="38"/>
        <v>49.0988922206921</v>
      </c>
      <c r="U75" s="40">
        <f t="shared" si="39"/>
        <v>0.375</v>
      </c>
      <c r="V75" s="40">
        <f t="shared" si="40"/>
        <v>0</v>
      </c>
      <c r="W75" s="40">
        <f t="shared" si="41"/>
        <v>0.375</v>
      </c>
      <c r="X75" t="str">
        <f t="shared" si="42"/>
        <v>Sim</v>
      </c>
      <c r="Y75" s="40">
        <f t="shared" si="43"/>
        <v>0.375</v>
      </c>
      <c r="Z75" s="40">
        <f t="shared" si="44"/>
        <v>0</v>
      </c>
      <c r="AA75" s="40">
        <f t="shared" si="45"/>
        <v>0</v>
      </c>
      <c r="AB75" s="40">
        <f t="shared" si="46"/>
        <v>0</v>
      </c>
      <c r="AC75" s="40">
        <f t="shared" si="47"/>
        <v>0.375</v>
      </c>
      <c r="AD75" s="39">
        <f t="shared" si="48"/>
        <v>441.89002998622891</v>
      </c>
      <c r="AE75" s="39">
        <f t="shared" si="49"/>
        <v>0</v>
      </c>
      <c r="AF75" t="str">
        <f t="shared" si="50"/>
        <v>Férias</v>
      </c>
      <c r="AG75" t="str">
        <f t="shared" si="51"/>
        <v>DESCONTA 9:00h (Férias).</v>
      </c>
      <c r="AH75" t="str">
        <f t="shared" si="52"/>
        <v/>
      </c>
      <c r="AJ75" s="41" t="str">
        <f t="shared" si="53"/>
        <v/>
      </c>
      <c r="AK75" s="42" t="str">
        <f t="shared" si="54"/>
        <v/>
      </c>
      <c r="AL75" s="41" t="str">
        <f t="shared" si="55"/>
        <v>Dia inteiro</v>
      </c>
      <c r="AM75" s="41" t="str">
        <f t="shared" si="56"/>
        <v>Sim</v>
      </c>
      <c r="AN75" s="41" t="str">
        <f t="shared" si="57"/>
        <v>Não</v>
      </c>
      <c r="AO75" s="42" t="str">
        <f t="shared" si="58"/>
        <v/>
      </c>
      <c r="AP75" s="41" t="str">
        <f t="shared" si="59"/>
        <v/>
      </c>
      <c r="AQ75" s="41" t="str">
        <f t="shared" si="60"/>
        <v/>
      </c>
      <c r="AR75" s="41" t="str">
        <f>IF($AQ75="","",COUNTIFS(L_ChaveCob,$AQ75,L_Ausencia,"&gt;"&amp;$W75)+COUNTIFS($AQ$4:$AQ75,$AQ75,$W$4:$W75,$W75))</f>
        <v/>
      </c>
      <c r="AS75" s="42">
        <f t="shared" si="61"/>
        <v>0</v>
      </c>
      <c r="AT75" s="42">
        <f t="shared" si="62"/>
        <v>0</v>
      </c>
      <c r="AU75" s="42">
        <f t="shared" si="63"/>
        <v>0</v>
      </c>
    </row>
    <row r="76" spans="1:47" x14ac:dyDescent="0.2">
      <c r="A76" s="35">
        <v>46106</v>
      </c>
      <c r="B76" s="36"/>
      <c r="C76" s="36" t="s">
        <v>228</v>
      </c>
      <c r="D76" s="36"/>
      <c r="E76" s="37"/>
      <c r="F76" s="37"/>
      <c r="G76" s="36"/>
      <c r="H76" s="36" t="s">
        <v>215</v>
      </c>
      <c r="I76" s="36"/>
      <c r="J76" s="36"/>
      <c r="K76" s="37"/>
      <c r="L76" s="37"/>
      <c r="M76" s="37"/>
      <c r="N76" s="38">
        <f t="shared" si="32"/>
        <v>46082</v>
      </c>
      <c r="O76" t="str">
        <f t="shared" si="33"/>
        <v/>
      </c>
      <c r="P76" t="str">
        <f t="shared" si="34"/>
        <v>Serralheria</v>
      </c>
      <c r="Q76" t="str">
        <f t="shared" si="35"/>
        <v>Posto Vago</v>
      </c>
      <c r="R76" t="str">
        <f t="shared" si="36"/>
        <v>SERRALHEIRO I</v>
      </c>
      <c r="S76" t="str">
        <f t="shared" si="37"/>
        <v>ADM</v>
      </c>
      <c r="T76" s="39">
        <f t="shared" si="38"/>
        <v>49.0988922206921</v>
      </c>
      <c r="U76" s="40">
        <f t="shared" si="39"/>
        <v>0.375</v>
      </c>
      <c r="V76" s="40">
        <f t="shared" si="40"/>
        <v>0</v>
      </c>
      <c r="W76" s="40">
        <f t="shared" si="41"/>
        <v>0.375</v>
      </c>
      <c r="X76" t="str">
        <f t="shared" si="42"/>
        <v>Sim</v>
      </c>
      <c r="Y76" s="40">
        <f t="shared" si="43"/>
        <v>0.375</v>
      </c>
      <c r="Z76" s="40">
        <f t="shared" si="44"/>
        <v>0</v>
      </c>
      <c r="AA76" s="40">
        <f t="shared" si="45"/>
        <v>0</v>
      </c>
      <c r="AB76" s="40">
        <f t="shared" si="46"/>
        <v>0</v>
      </c>
      <c r="AC76" s="40">
        <f t="shared" si="47"/>
        <v>0.375</v>
      </c>
      <c r="AD76" s="39">
        <f t="shared" si="48"/>
        <v>441.89002998622891</v>
      </c>
      <c r="AE76" s="39">
        <f t="shared" si="49"/>
        <v>0</v>
      </c>
      <c r="AF76" t="str">
        <f t="shared" si="50"/>
        <v>Férias</v>
      </c>
      <c r="AG76" t="str">
        <f t="shared" si="51"/>
        <v>DESCONTA 9:00h (Férias).</v>
      </c>
      <c r="AH76" t="str">
        <f t="shared" si="52"/>
        <v/>
      </c>
      <c r="AJ76" s="41" t="str">
        <f t="shared" si="53"/>
        <v/>
      </c>
      <c r="AK76" s="42" t="str">
        <f t="shared" si="54"/>
        <v/>
      </c>
      <c r="AL76" s="41" t="str">
        <f t="shared" si="55"/>
        <v>Dia inteiro</v>
      </c>
      <c r="AM76" s="41" t="str">
        <f t="shared" si="56"/>
        <v>Sim</v>
      </c>
      <c r="AN76" s="41" t="str">
        <f t="shared" si="57"/>
        <v>Não</v>
      </c>
      <c r="AO76" s="42" t="str">
        <f t="shared" si="58"/>
        <v/>
      </c>
      <c r="AP76" s="41" t="str">
        <f t="shared" si="59"/>
        <v/>
      </c>
      <c r="AQ76" s="41" t="str">
        <f t="shared" si="60"/>
        <v/>
      </c>
      <c r="AR76" s="41" t="str">
        <f>IF($AQ76="","",COUNTIFS(L_ChaveCob,$AQ76,L_Ausencia,"&gt;"&amp;$W76)+COUNTIFS($AQ$4:$AQ76,$AQ76,$W$4:$W76,$W76))</f>
        <v/>
      </c>
      <c r="AS76" s="42">
        <f t="shared" si="61"/>
        <v>0</v>
      </c>
      <c r="AT76" s="42">
        <f t="shared" si="62"/>
        <v>0</v>
      </c>
      <c r="AU76" s="42">
        <f t="shared" si="63"/>
        <v>0</v>
      </c>
    </row>
    <row r="77" spans="1:47" x14ac:dyDescent="0.2">
      <c r="A77" s="35">
        <v>46107</v>
      </c>
      <c r="B77" s="36"/>
      <c r="C77" s="36" t="s">
        <v>228</v>
      </c>
      <c r="D77" s="36"/>
      <c r="E77" s="37"/>
      <c r="F77" s="37"/>
      <c r="G77" s="36"/>
      <c r="H77" s="36" t="s">
        <v>215</v>
      </c>
      <c r="I77" s="36"/>
      <c r="J77" s="36"/>
      <c r="K77" s="37"/>
      <c r="L77" s="37"/>
      <c r="M77" s="37"/>
      <c r="N77" s="38">
        <f t="shared" si="32"/>
        <v>46082</v>
      </c>
      <c r="O77" t="str">
        <f t="shared" si="33"/>
        <v/>
      </c>
      <c r="P77" t="str">
        <f t="shared" si="34"/>
        <v>Serralheria</v>
      </c>
      <c r="Q77" t="str">
        <f t="shared" si="35"/>
        <v>Posto Vago</v>
      </c>
      <c r="R77" t="str">
        <f t="shared" si="36"/>
        <v>SERRALHEIRO I</v>
      </c>
      <c r="S77" t="str">
        <f t="shared" si="37"/>
        <v>ADM</v>
      </c>
      <c r="T77" s="39">
        <f t="shared" si="38"/>
        <v>49.0988922206921</v>
      </c>
      <c r="U77" s="40">
        <f t="shared" si="39"/>
        <v>0.375</v>
      </c>
      <c r="V77" s="40">
        <f t="shared" si="40"/>
        <v>0</v>
      </c>
      <c r="W77" s="40">
        <f t="shared" si="41"/>
        <v>0.375</v>
      </c>
      <c r="X77" t="str">
        <f t="shared" si="42"/>
        <v>Sim</v>
      </c>
      <c r="Y77" s="40">
        <f t="shared" si="43"/>
        <v>0.375</v>
      </c>
      <c r="Z77" s="40">
        <f t="shared" si="44"/>
        <v>0</v>
      </c>
      <c r="AA77" s="40">
        <f t="shared" si="45"/>
        <v>0</v>
      </c>
      <c r="AB77" s="40">
        <f t="shared" si="46"/>
        <v>0</v>
      </c>
      <c r="AC77" s="40">
        <f t="shared" si="47"/>
        <v>0.375</v>
      </c>
      <c r="AD77" s="39">
        <f t="shared" si="48"/>
        <v>441.89002998622891</v>
      </c>
      <c r="AE77" s="39">
        <f t="shared" si="49"/>
        <v>0</v>
      </c>
      <c r="AF77" t="str">
        <f t="shared" si="50"/>
        <v>Férias</v>
      </c>
      <c r="AG77" t="str">
        <f t="shared" si="51"/>
        <v>DESCONTA 9:00h (Férias).</v>
      </c>
      <c r="AH77" t="str">
        <f t="shared" si="52"/>
        <v/>
      </c>
      <c r="AJ77" s="41" t="str">
        <f t="shared" si="53"/>
        <v/>
      </c>
      <c r="AK77" s="42" t="str">
        <f t="shared" si="54"/>
        <v/>
      </c>
      <c r="AL77" s="41" t="str">
        <f t="shared" si="55"/>
        <v>Dia inteiro</v>
      </c>
      <c r="AM77" s="41" t="str">
        <f t="shared" si="56"/>
        <v>Sim</v>
      </c>
      <c r="AN77" s="41" t="str">
        <f t="shared" si="57"/>
        <v>Não</v>
      </c>
      <c r="AO77" s="42" t="str">
        <f t="shared" si="58"/>
        <v/>
      </c>
      <c r="AP77" s="41" t="str">
        <f t="shared" si="59"/>
        <v/>
      </c>
      <c r="AQ77" s="41" t="str">
        <f t="shared" si="60"/>
        <v/>
      </c>
      <c r="AR77" s="41" t="str">
        <f>IF($AQ77="","",COUNTIFS(L_ChaveCob,$AQ77,L_Ausencia,"&gt;"&amp;$W77)+COUNTIFS($AQ$4:$AQ77,$AQ77,$W$4:$W77,$W77))</f>
        <v/>
      </c>
      <c r="AS77" s="42">
        <f t="shared" si="61"/>
        <v>0</v>
      </c>
      <c r="AT77" s="42">
        <f t="shared" si="62"/>
        <v>0</v>
      </c>
      <c r="AU77" s="42">
        <f t="shared" si="63"/>
        <v>0</v>
      </c>
    </row>
    <row r="78" spans="1:47" x14ac:dyDescent="0.2">
      <c r="A78" s="35">
        <v>46107</v>
      </c>
      <c r="B78" s="36"/>
      <c r="C78" s="36" t="s">
        <v>228</v>
      </c>
      <c r="D78" s="36"/>
      <c r="E78" s="37"/>
      <c r="F78" s="37"/>
      <c r="G78" s="36"/>
      <c r="H78" s="36" t="s">
        <v>215</v>
      </c>
      <c r="I78" s="36"/>
      <c r="J78" s="36"/>
      <c r="K78" s="37"/>
      <c r="L78" s="37"/>
      <c r="M78" s="37"/>
      <c r="N78" s="38">
        <f t="shared" si="32"/>
        <v>46082</v>
      </c>
      <c r="O78" t="str">
        <f t="shared" si="33"/>
        <v/>
      </c>
      <c r="P78" t="str">
        <f t="shared" si="34"/>
        <v>Serralheria</v>
      </c>
      <c r="Q78" t="str">
        <f t="shared" si="35"/>
        <v>Posto Vago</v>
      </c>
      <c r="R78" t="str">
        <f t="shared" si="36"/>
        <v>SERRALHEIRO I</v>
      </c>
      <c r="S78" t="str">
        <f t="shared" si="37"/>
        <v>ADM</v>
      </c>
      <c r="T78" s="39">
        <f t="shared" si="38"/>
        <v>49.0988922206921</v>
      </c>
      <c r="U78" s="40">
        <f t="shared" si="39"/>
        <v>0.375</v>
      </c>
      <c r="V78" s="40">
        <f t="shared" si="40"/>
        <v>0</v>
      </c>
      <c r="W78" s="40">
        <f t="shared" si="41"/>
        <v>0.375</v>
      </c>
      <c r="X78" t="str">
        <f t="shared" si="42"/>
        <v>Sim</v>
      </c>
      <c r="Y78" s="40">
        <f t="shared" si="43"/>
        <v>0.375</v>
      </c>
      <c r="Z78" s="40">
        <f t="shared" si="44"/>
        <v>0</v>
      </c>
      <c r="AA78" s="40">
        <f t="shared" si="45"/>
        <v>0</v>
      </c>
      <c r="AB78" s="40">
        <f t="shared" si="46"/>
        <v>0</v>
      </c>
      <c r="AC78" s="40">
        <f t="shared" si="47"/>
        <v>0.375</v>
      </c>
      <c r="AD78" s="39">
        <f t="shared" si="48"/>
        <v>441.89002998622891</v>
      </c>
      <c r="AE78" s="39">
        <f t="shared" si="49"/>
        <v>0</v>
      </c>
      <c r="AF78" t="str">
        <f t="shared" si="50"/>
        <v>Férias</v>
      </c>
      <c r="AG78" t="str">
        <f t="shared" si="51"/>
        <v>DESCONTA 9:00h (Férias).</v>
      </c>
      <c r="AH78" t="str">
        <f t="shared" si="52"/>
        <v/>
      </c>
      <c r="AJ78" s="41" t="str">
        <f t="shared" si="53"/>
        <v/>
      </c>
      <c r="AK78" s="42" t="str">
        <f t="shared" si="54"/>
        <v/>
      </c>
      <c r="AL78" s="41" t="str">
        <f t="shared" si="55"/>
        <v>Dia inteiro</v>
      </c>
      <c r="AM78" s="41" t="str">
        <f t="shared" si="56"/>
        <v>Sim</v>
      </c>
      <c r="AN78" s="41" t="str">
        <f t="shared" si="57"/>
        <v>Não</v>
      </c>
      <c r="AO78" s="42" t="str">
        <f t="shared" si="58"/>
        <v/>
      </c>
      <c r="AP78" s="41" t="str">
        <f t="shared" si="59"/>
        <v/>
      </c>
      <c r="AQ78" s="41" t="str">
        <f t="shared" si="60"/>
        <v/>
      </c>
      <c r="AR78" s="41" t="str">
        <f>IF($AQ78="","",COUNTIFS(L_ChaveCob,$AQ78,L_Ausencia,"&gt;"&amp;$W78)+COUNTIFS($AQ$4:$AQ78,$AQ78,$W$4:$W78,$W78))</f>
        <v/>
      </c>
      <c r="AS78" s="42">
        <f t="shared" si="61"/>
        <v>0</v>
      </c>
      <c r="AT78" s="42">
        <f t="shared" si="62"/>
        <v>0</v>
      </c>
      <c r="AU78" s="42">
        <f t="shared" si="63"/>
        <v>0</v>
      </c>
    </row>
    <row r="79" spans="1:47" x14ac:dyDescent="0.2">
      <c r="A79" s="35">
        <v>46108</v>
      </c>
      <c r="B79" s="36"/>
      <c r="C79" s="36" t="s">
        <v>228</v>
      </c>
      <c r="D79" s="36"/>
      <c r="E79" s="37"/>
      <c r="F79" s="37"/>
      <c r="G79" s="36"/>
      <c r="H79" s="36" t="s">
        <v>215</v>
      </c>
      <c r="I79" s="36"/>
      <c r="J79" s="36"/>
      <c r="K79" s="37"/>
      <c r="L79" s="37"/>
      <c r="M79" s="37"/>
      <c r="N79" s="38">
        <f t="shared" si="32"/>
        <v>46082</v>
      </c>
      <c r="O79" t="str">
        <f t="shared" si="33"/>
        <v/>
      </c>
      <c r="P79" t="str">
        <f t="shared" si="34"/>
        <v>Serralheria</v>
      </c>
      <c r="Q79" t="str">
        <f t="shared" si="35"/>
        <v>Posto Vago</v>
      </c>
      <c r="R79" t="str">
        <f t="shared" si="36"/>
        <v>SERRALHEIRO I</v>
      </c>
      <c r="S79" t="str">
        <f t="shared" si="37"/>
        <v>ADM</v>
      </c>
      <c r="T79" s="39">
        <f t="shared" si="38"/>
        <v>49.0988922206921</v>
      </c>
      <c r="U79" s="40">
        <f t="shared" si="39"/>
        <v>0.33333333333333298</v>
      </c>
      <c r="V79" s="40">
        <f t="shared" si="40"/>
        <v>0</v>
      </c>
      <c r="W79" s="40">
        <f t="shared" si="41"/>
        <v>0.33333333333333298</v>
      </c>
      <c r="X79" t="str">
        <f t="shared" si="42"/>
        <v>Sim</v>
      </c>
      <c r="Y79" s="40">
        <f t="shared" si="43"/>
        <v>0.33333333333333298</v>
      </c>
      <c r="Z79" s="40">
        <f t="shared" si="44"/>
        <v>0</v>
      </c>
      <c r="AA79" s="40">
        <f t="shared" si="45"/>
        <v>0</v>
      </c>
      <c r="AB79" s="40">
        <f t="shared" si="46"/>
        <v>0</v>
      </c>
      <c r="AC79" s="40">
        <f t="shared" si="47"/>
        <v>0.33333333333333298</v>
      </c>
      <c r="AD79" s="39">
        <f t="shared" si="48"/>
        <v>392.79113776553635</v>
      </c>
      <c r="AE79" s="39">
        <f t="shared" si="49"/>
        <v>0</v>
      </c>
      <c r="AF79" t="str">
        <f t="shared" si="50"/>
        <v>Férias</v>
      </c>
      <c r="AG79" t="str">
        <f t="shared" si="51"/>
        <v>DESCONTA 8:00h (Férias).</v>
      </c>
      <c r="AH79" t="str">
        <f t="shared" si="52"/>
        <v/>
      </c>
      <c r="AJ79" s="41" t="str">
        <f t="shared" si="53"/>
        <v/>
      </c>
      <c r="AK79" s="42" t="str">
        <f t="shared" si="54"/>
        <v/>
      </c>
      <c r="AL79" s="41" t="str">
        <f t="shared" si="55"/>
        <v>Dia inteiro</v>
      </c>
      <c r="AM79" s="41" t="str">
        <f t="shared" si="56"/>
        <v>Sim</v>
      </c>
      <c r="AN79" s="41" t="str">
        <f t="shared" si="57"/>
        <v>Não</v>
      </c>
      <c r="AO79" s="42" t="str">
        <f t="shared" si="58"/>
        <v/>
      </c>
      <c r="AP79" s="41" t="str">
        <f t="shared" si="59"/>
        <v/>
      </c>
      <c r="AQ79" s="41" t="str">
        <f t="shared" si="60"/>
        <v/>
      </c>
      <c r="AR79" s="41" t="str">
        <f>IF($AQ79="","",COUNTIFS(L_ChaveCob,$AQ79,L_Ausencia,"&gt;"&amp;$W79)+COUNTIFS($AQ$4:$AQ79,$AQ79,$W$4:$W79,$W79))</f>
        <v/>
      </c>
      <c r="AS79" s="42">
        <f t="shared" si="61"/>
        <v>0</v>
      </c>
      <c r="AT79" s="42">
        <f t="shared" si="62"/>
        <v>0</v>
      </c>
      <c r="AU79" s="42">
        <f t="shared" si="63"/>
        <v>0</v>
      </c>
    </row>
    <row r="80" spans="1:47" x14ac:dyDescent="0.2">
      <c r="A80" s="35">
        <v>46108</v>
      </c>
      <c r="B80" s="36"/>
      <c r="C80" s="36" t="s">
        <v>228</v>
      </c>
      <c r="D80" s="36"/>
      <c r="E80" s="37"/>
      <c r="F80" s="37"/>
      <c r="G80" s="36"/>
      <c r="H80" s="36" t="s">
        <v>215</v>
      </c>
      <c r="I80" s="36"/>
      <c r="J80" s="36"/>
      <c r="K80" s="37"/>
      <c r="L80" s="37"/>
      <c r="M80" s="37"/>
      <c r="N80" s="38">
        <f t="shared" si="32"/>
        <v>46082</v>
      </c>
      <c r="O80" t="str">
        <f t="shared" si="33"/>
        <v/>
      </c>
      <c r="P80" t="str">
        <f t="shared" si="34"/>
        <v>Serralheria</v>
      </c>
      <c r="Q80" t="str">
        <f t="shared" si="35"/>
        <v>Posto Vago</v>
      </c>
      <c r="R80" t="str">
        <f t="shared" si="36"/>
        <v>SERRALHEIRO I</v>
      </c>
      <c r="S80" t="str">
        <f t="shared" si="37"/>
        <v>ADM</v>
      </c>
      <c r="T80" s="39">
        <f t="shared" si="38"/>
        <v>49.0988922206921</v>
      </c>
      <c r="U80" s="40">
        <f t="shared" si="39"/>
        <v>0.33333333333333298</v>
      </c>
      <c r="V80" s="40">
        <f t="shared" si="40"/>
        <v>0</v>
      </c>
      <c r="W80" s="40">
        <f t="shared" si="41"/>
        <v>0.33333333333333298</v>
      </c>
      <c r="X80" t="str">
        <f t="shared" si="42"/>
        <v>Sim</v>
      </c>
      <c r="Y80" s="40">
        <f t="shared" si="43"/>
        <v>0.33333333333333298</v>
      </c>
      <c r="Z80" s="40">
        <f t="shared" si="44"/>
        <v>0</v>
      </c>
      <c r="AA80" s="40">
        <f t="shared" si="45"/>
        <v>0</v>
      </c>
      <c r="AB80" s="40">
        <f t="shared" si="46"/>
        <v>0</v>
      </c>
      <c r="AC80" s="40">
        <f t="shared" si="47"/>
        <v>0.33333333333333298</v>
      </c>
      <c r="AD80" s="39">
        <f t="shared" si="48"/>
        <v>392.79113776553635</v>
      </c>
      <c r="AE80" s="39">
        <f t="shared" si="49"/>
        <v>0</v>
      </c>
      <c r="AF80" t="str">
        <f t="shared" si="50"/>
        <v>Férias</v>
      </c>
      <c r="AG80" t="str">
        <f t="shared" si="51"/>
        <v>DESCONTA 8:00h (Férias).</v>
      </c>
      <c r="AH80" t="str">
        <f t="shared" si="52"/>
        <v/>
      </c>
      <c r="AJ80" s="41" t="str">
        <f t="shared" si="53"/>
        <v/>
      </c>
      <c r="AK80" s="42" t="str">
        <f t="shared" si="54"/>
        <v/>
      </c>
      <c r="AL80" s="41" t="str">
        <f t="shared" si="55"/>
        <v>Dia inteiro</v>
      </c>
      <c r="AM80" s="41" t="str">
        <f t="shared" si="56"/>
        <v>Sim</v>
      </c>
      <c r="AN80" s="41" t="str">
        <f t="shared" si="57"/>
        <v>Não</v>
      </c>
      <c r="AO80" s="42" t="str">
        <f t="shared" si="58"/>
        <v/>
      </c>
      <c r="AP80" s="41" t="str">
        <f t="shared" si="59"/>
        <v/>
      </c>
      <c r="AQ80" s="41" t="str">
        <f t="shared" si="60"/>
        <v/>
      </c>
      <c r="AR80" s="41" t="str">
        <f>IF($AQ80="","",COUNTIFS(L_ChaveCob,$AQ80,L_Ausencia,"&gt;"&amp;$W80)+COUNTIFS($AQ$4:$AQ80,$AQ80,$W$4:$W80,$W80))</f>
        <v/>
      </c>
      <c r="AS80" s="42">
        <f t="shared" si="61"/>
        <v>0</v>
      </c>
      <c r="AT80" s="42">
        <f t="shared" si="62"/>
        <v>0</v>
      </c>
      <c r="AU80" s="42">
        <f t="shared" si="63"/>
        <v>0</v>
      </c>
    </row>
    <row r="81" spans="1:47" x14ac:dyDescent="0.2">
      <c r="A81" s="35">
        <v>46109</v>
      </c>
      <c r="B81" s="36"/>
      <c r="C81" s="36" t="s">
        <v>216</v>
      </c>
      <c r="D81" s="36"/>
      <c r="E81" s="37"/>
      <c r="F81" s="37"/>
      <c r="G81" s="36"/>
      <c r="H81" s="36" t="s">
        <v>214</v>
      </c>
      <c r="I81" s="36"/>
      <c r="J81" s="36"/>
      <c r="K81" s="37"/>
      <c r="L81" s="37"/>
      <c r="M81" s="37"/>
      <c r="N81" s="38">
        <f t="shared" si="32"/>
        <v>46082</v>
      </c>
      <c r="O81" t="str">
        <f t="shared" si="33"/>
        <v/>
      </c>
      <c r="P81" t="str">
        <f t="shared" si="34"/>
        <v>Serralheria</v>
      </c>
      <c r="Q81" t="str">
        <f t="shared" si="35"/>
        <v>Posto Vago</v>
      </c>
      <c r="R81" t="str">
        <f t="shared" si="36"/>
        <v>SERRALHEIRO II</v>
      </c>
      <c r="S81" t="str">
        <f t="shared" si="37"/>
        <v>ADM</v>
      </c>
      <c r="T81" s="39">
        <f t="shared" si="38"/>
        <v>53.080351419133599</v>
      </c>
      <c r="U81" s="40">
        <f t="shared" si="39"/>
        <v>0</v>
      </c>
      <c r="V81" s="40">
        <f t="shared" si="40"/>
        <v>0</v>
      </c>
      <c r="W81" s="40">
        <f t="shared" si="41"/>
        <v>0</v>
      </c>
      <c r="X81" t="str">
        <f t="shared" si="42"/>
        <v>Não</v>
      </c>
      <c r="Y81" s="40">
        <f t="shared" si="43"/>
        <v>0</v>
      </c>
      <c r="Z81" s="40">
        <f t="shared" si="44"/>
        <v>0</v>
      </c>
      <c r="AA81" s="40">
        <f t="shared" si="45"/>
        <v>0</v>
      </c>
      <c r="AB81" s="40">
        <f t="shared" si="46"/>
        <v>0</v>
      </c>
      <c r="AC81" s="40">
        <f t="shared" si="47"/>
        <v>0</v>
      </c>
      <c r="AD81" s="39">
        <f t="shared" si="48"/>
        <v>0</v>
      </c>
      <c r="AE81" s="39">
        <f t="shared" si="49"/>
        <v>0</v>
      </c>
      <c r="AF81" t="str">
        <f t="shared" si="50"/>
        <v>Compensação</v>
      </c>
      <c r="AG81" t="str">
        <f t="shared" si="51"/>
        <v/>
      </c>
      <c r="AH81" t="str">
        <f t="shared" si="52"/>
        <v/>
      </c>
      <c r="AJ81" s="41" t="str">
        <f t="shared" si="53"/>
        <v/>
      </c>
      <c r="AK81" s="42" t="str">
        <f t="shared" si="54"/>
        <v/>
      </c>
      <c r="AL81" s="41" t="str">
        <f t="shared" si="55"/>
        <v>Não</v>
      </c>
      <c r="AM81" s="41" t="str">
        <f t="shared" si="56"/>
        <v>Não</v>
      </c>
      <c r="AN81" s="41" t="str">
        <f t="shared" si="57"/>
        <v>Sim</v>
      </c>
      <c r="AO81" s="42" t="str">
        <f t="shared" si="58"/>
        <v/>
      </c>
      <c r="AP81" s="41" t="str">
        <f t="shared" si="59"/>
        <v/>
      </c>
      <c r="AQ81" s="41" t="str">
        <f t="shared" si="60"/>
        <v/>
      </c>
      <c r="AR81" s="41" t="str">
        <f>IF($AQ81="","",COUNTIFS(L_ChaveCob,$AQ81,L_Ausencia,"&gt;"&amp;$W81)+COUNTIFS($AQ$4:$AQ81,$AQ81,$W$4:$W81,$W81))</f>
        <v/>
      </c>
      <c r="AS81" s="42">
        <f t="shared" si="61"/>
        <v>0</v>
      </c>
      <c r="AT81" s="42">
        <f t="shared" si="62"/>
        <v>0</v>
      </c>
      <c r="AU81" s="42">
        <f t="shared" si="63"/>
        <v>0</v>
      </c>
    </row>
    <row r="82" spans="1:47" x14ac:dyDescent="0.2">
      <c r="A82" s="35">
        <v>46111</v>
      </c>
      <c r="B82" s="36"/>
      <c r="C82" s="36" t="s">
        <v>228</v>
      </c>
      <c r="D82" s="36"/>
      <c r="E82" s="37"/>
      <c r="F82" s="37"/>
      <c r="G82" s="36"/>
      <c r="H82" s="36" t="s">
        <v>215</v>
      </c>
      <c r="I82" s="36"/>
      <c r="J82" s="36"/>
      <c r="K82" s="37"/>
      <c r="L82" s="37"/>
      <c r="M82" s="37"/>
      <c r="N82" s="38">
        <f t="shared" si="32"/>
        <v>46082</v>
      </c>
      <c r="O82" t="str">
        <f t="shared" si="33"/>
        <v/>
      </c>
      <c r="P82" t="str">
        <f t="shared" si="34"/>
        <v>Serralheria</v>
      </c>
      <c r="Q82" t="str">
        <f t="shared" si="35"/>
        <v>Posto Vago</v>
      </c>
      <c r="R82" t="str">
        <f t="shared" si="36"/>
        <v>SERRALHEIRO I</v>
      </c>
      <c r="S82" t="str">
        <f t="shared" si="37"/>
        <v>ADM</v>
      </c>
      <c r="T82" s="39">
        <f t="shared" si="38"/>
        <v>49.0988922206921</v>
      </c>
      <c r="U82" s="40">
        <f t="shared" si="39"/>
        <v>0.375</v>
      </c>
      <c r="V82" s="40">
        <f t="shared" si="40"/>
        <v>0</v>
      </c>
      <c r="W82" s="40">
        <f t="shared" si="41"/>
        <v>0.375</v>
      </c>
      <c r="X82" t="str">
        <f t="shared" si="42"/>
        <v>Sim</v>
      </c>
      <c r="Y82" s="40">
        <f t="shared" si="43"/>
        <v>0.375</v>
      </c>
      <c r="Z82" s="40">
        <f t="shared" si="44"/>
        <v>0</v>
      </c>
      <c r="AA82" s="40">
        <f t="shared" si="45"/>
        <v>0</v>
      </c>
      <c r="AB82" s="40">
        <f t="shared" si="46"/>
        <v>0</v>
      </c>
      <c r="AC82" s="40">
        <f t="shared" si="47"/>
        <v>0.375</v>
      </c>
      <c r="AD82" s="39">
        <f t="shared" si="48"/>
        <v>441.89002998622891</v>
      </c>
      <c r="AE82" s="39">
        <f t="shared" si="49"/>
        <v>0</v>
      </c>
      <c r="AF82" t="str">
        <f t="shared" si="50"/>
        <v>Férias</v>
      </c>
      <c r="AG82" t="str">
        <f t="shared" si="51"/>
        <v>DESCONTA 9:00h (Férias).</v>
      </c>
      <c r="AH82" t="str">
        <f t="shared" si="52"/>
        <v/>
      </c>
      <c r="AJ82" s="41" t="str">
        <f t="shared" si="53"/>
        <v/>
      </c>
      <c r="AK82" s="42" t="str">
        <f t="shared" si="54"/>
        <v/>
      </c>
      <c r="AL82" s="41" t="str">
        <f t="shared" si="55"/>
        <v>Dia inteiro</v>
      </c>
      <c r="AM82" s="41" t="str">
        <f t="shared" si="56"/>
        <v>Sim</v>
      </c>
      <c r="AN82" s="41" t="str">
        <f t="shared" si="57"/>
        <v>Não</v>
      </c>
      <c r="AO82" s="42" t="str">
        <f t="shared" si="58"/>
        <v/>
      </c>
      <c r="AP82" s="41" t="str">
        <f t="shared" si="59"/>
        <v/>
      </c>
      <c r="AQ82" s="41" t="str">
        <f t="shared" si="60"/>
        <v/>
      </c>
      <c r="AR82" s="41" t="str">
        <f>IF($AQ82="","",COUNTIFS(L_ChaveCob,$AQ82,L_Ausencia,"&gt;"&amp;$W82)+COUNTIFS($AQ$4:$AQ82,$AQ82,$W$4:$W82,$W82))</f>
        <v/>
      </c>
      <c r="AS82" s="42">
        <f t="shared" si="61"/>
        <v>0</v>
      </c>
      <c r="AT82" s="42">
        <f t="shared" si="62"/>
        <v>0</v>
      </c>
      <c r="AU82" s="42">
        <f t="shared" si="63"/>
        <v>0</v>
      </c>
    </row>
    <row r="83" spans="1:47" x14ac:dyDescent="0.2">
      <c r="A83" s="35">
        <v>46111</v>
      </c>
      <c r="B83" s="36"/>
      <c r="C83" s="36" t="s">
        <v>228</v>
      </c>
      <c r="D83" s="36"/>
      <c r="E83" s="37"/>
      <c r="F83" s="37"/>
      <c r="G83" s="36"/>
      <c r="H83" s="36" t="s">
        <v>215</v>
      </c>
      <c r="I83" s="36"/>
      <c r="J83" s="36"/>
      <c r="K83" s="37"/>
      <c r="L83" s="37"/>
      <c r="M83" s="37"/>
      <c r="N83" s="38">
        <f t="shared" si="32"/>
        <v>46082</v>
      </c>
      <c r="O83" t="str">
        <f t="shared" si="33"/>
        <v/>
      </c>
      <c r="P83" t="str">
        <f t="shared" si="34"/>
        <v>Serralheria</v>
      </c>
      <c r="Q83" t="str">
        <f t="shared" si="35"/>
        <v>Posto Vago</v>
      </c>
      <c r="R83" t="str">
        <f t="shared" si="36"/>
        <v>SERRALHEIRO I</v>
      </c>
      <c r="S83" t="str">
        <f t="shared" si="37"/>
        <v>ADM</v>
      </c>
      <c r="T83" s="39">
        <f t="shared" si="38"/>
        <v>49.0988922206921</v>
      </c>
      <c r="U83" s="40">
        <f t="shared" si="39"/>
        <v>0.375</v>
      </c>
      <c r="V83" s="40">
        <f t="shared" si="40"/>
        <v>0</v>
      </c>
      <c r="W83" s="40">
        <f t="shared" si="41"/>
        <v>0.375</v>
      </c>
      <c r="X83" t="str">
        <f t="shared" si="42"/>
        <v>Sim</v>
      </c>
      <c r="Y83" s="40">
        <f t="shared" si="43"/>
        <v>0.375</v>
      </c>
      <c r="Z83" s="40">
        <f t="shared" si="44"/>
        <v>0</v>
      </c>
      <c r="AA83" s="40">
        <f t="shared" si="45"/>
        <v>0</v>
      </c>
      <c r="AB83" s="40">
        <f t="shared" si="46"/>
        <v>0</v>
      </c>
      <c r="AC83" s="40">
        <f t="shared" si="47"/>
        <v>0.375</v>
      </c>
      <c r="AD83" s="39">
        <f t="shared" si="48"/>
        <v>441.89002998622891</v>
      </c>
      <c r="AE83" s="39">
        <f t="shared" si="49"/>
        <v>0</v>
      </c>
      <c r="AF83" t="str">
        <f t="shared" si="50"/>
        <v>Férias</v>
      </c>
      <c r="AG83" t="str">
        <f t="shared" si="51"/>
        <v>DESCONTA 9:00h (Férias).</v>
      </c>
      <c r="AH83" t="str">
        <f t="shared" si="52"/>
        <v/>
      </c>
      <c r="AJ83" s="41" t="str">
        <f t="shared" si="53"/>
        <v/>
      </c>
      <c r="AK83" s="42" t="str">
        <f t="shared" si="54"/>
        <v/>
      </c>
      <c r="AL83" s="41" t="str">
        <f t="shared" si="55"/>
        <v>Dia inteiro</v>
      </c>
      <c r="AM83" s="41" t="str">
        <f t="shared" si="56"/>
        <v>Sim</v>
      </c>
      <c r="AN83" s="41" t="str">
        <f t="shared" si="57"/>
        <v>Não</v>
      </c>
      <c r="AO83" s="42" t="str">
        <f t="shared" si="58"/>
        <v/>
      </c>
      <c r="AP83" s="41" t="str">
        <f t="shared" si="59"/>
        <v/>
      </c>
      <c r="AQ83" s="41" t="str">
        <f t="shared" si="60"/>
        <v/>
      </c>
      <c r="AR83" s="41" t="str">
        <f>IF($AQ83="","",COUNTIFS(L_ChaveCob,$AQ83,L_Ausencia,"&gt;"&amp;$W83)+COUNTIFS($AQ$4:$AQ83,$AQ83,$W$4:$W83,$W83))</f>
        <v/>
      </c>
      <c r="AS83" s="42">
        <f t="shared" si="61"/>
        <v>0</v>
      </c>
      <c r="AT83" s="42">
        <f t="shared" si="62"/>
        <v>0</v>
      </c>
      <c r="AU83" s="42">
        <f t="shared" si="63"/>
        <v>0</v>
      </c>
    </row>
    <row r="84" spans="1:47" x14ac:dyDescent="0.2">
      <c r="A84" s="35">
        <v>46111</v>
      </c>
      <c r="B84" s="36"/>
      <c r="C84" s="36" t="s">
        <v>220</v>
      </c>
      <c r="D84" s="36" t="s">
        <v>222</v>
      </c>
      <c r="E84" s="37"/>
      <c r="F84" s="37"/>
      <c r="G84" s="36"/>
      <c r="H84" s="36" t="s">
        <v>214</v>
      </c>
      <c r="I84" s="36"/>
      <c r="J84" s="36"/>
      <c r="K84" s="37"/>
      <c r="L84" s="37"/>
      <c r="M84" s="37"/>
      <c r="N84" s="38">
        <f t="shared" si="32"/>
        <v>46082</v>
      </c>
      <c r="O84" t="str">
        <f t="shared" si="33"/>
        <v/>
      </c>
      <c r="P84" t="str">
        <f t="shared" si="34"/>
        <v>Serralheria</v>
      </c>
      <c r="Q84" t="str">
        <f t="shared" si="35"/>
        <v>Posto Vago</v>
      </c>
      <c r="R84" t="str">
        <f t="shared" si="36"/>
        <v>SERRALHEIRO II</v>
      </c>
      <c r="S84" t="str">
        <f t="shared" si="37"/>
        <v>ADM</v>
      </c>
      <c r="T84" s="39">
        <f t="shared" si="38"/>
        <v>53.080351419133599</v>
      </c>
      <c r="U84" s="40">
        <f t="shared" si="39"/>
        <v>0.375</v>
      </c>
      <c r="V84" s="40">
        <f t="shared" si="40"/>
        <v>0.16666666666666666</v>
      </c>
      <c r="W84" s="40">
        <f t="shared" si="41"/>
        <v>0.20833333333333334</v>
      </c>
      <c r="X84" t="str">
        <f t="shared" si="42"/>
        <v>Sim</v>
      </c>
      <c r="Y84" s="40">
        <f t="shared" si="43"/>
        <v>0.20833333333333334</v>
      </c>
      <c r="Z84" s="40">
        <f t="shared" si="44"/>
        <v>0</v>
      </c>
      <c r="AA84" s="40">
        <f t="shared" si="45"/>
        <v>0</v>
      </c>
      <c r="AB84" s="40">
        <f t="shared" si="46"/>
        <v>0</v>
      </c>
      <c r="AC84" s="40">
        <f t="shared" si="47"/>
        <v>0.20833333333333334</v>
      </c>
      <c r="AD84" s="39">
        <f t="shared" si="48"/>
        <v>265.40175709566802</v>
      </c>
      <c r="AE84" s="39">
        <f t="shared" si="49"/>
        <v>0</v>
      </c>
      <c r="AF84" t="str">
        <f t="shared" si="50"/>
        <v>Injustificada</v>
      </c>
      <c r="AG84" t="str">
        <f t="shared" si="51"/>
        <v>DESCONTA 5:00h (Injustificada).</v>
      </c>
      <c r="AH84" t="str">
        <f t="shared" si="52"/>
        <v/>
      </c>
      <c r="AJ84" s="41" t="str">
        <f t="shared" si="53"/>
        <v/>
      </c>
      <c r="AK84" s="42">
        <f t="shared" si="54"/>
        <v>0.16666666666666666</v>
      </c>
      <c r="AL84" s="41" t="str">
        <f t="shared" si="55"/>
        <v>Pelo ponto</v>
      </c>
      <c r="AM84" s="41" t="str">
        <f t="shared" si="56"/>
        <v>Sim</v>
      </c>
      <c r="AN84" s="41" t="str">
        <f t="shared" si="57"/>
        <v>Não</v>
      </c>
      <c r="AO84" s="42">
        <f t="shared" si="58"/>
        <v>0.20833333333333334</v>
      </c>
      <c r="AP84" s="41" t="str">
        <f t="shared" si="59"/>
        <v/>
      </c>
      <c r="AQ84" s="41" t="str">
        <f t="shared" si="60"/>
        <v/>
      </c>
      <c r="AR84" s="41" t="str">
        <f>IF($AQ84="","",COUNTIFS(L_ChaveCob,$AQ84,L_Ausencia,"&gt;"&amp;$W84)+COUNTIFS($AQ$4:$AQ84,$AQ84,$W$4:$W84,$W84))</f>
        <v/>
      </c>
      <c r="AS84" s="42">
        <f t="shared" si="61"/>
        <v>0</v>
      </c>
      <c r="AT84" s="42">
        <f t="shared" si="62"/>
        <v>0</v>
      </c>
      <c r="AU84" s="42">
        <f t="shared" si="63"/>
        <v>0</v>
      </c>
    </row>
    <row r="85" spans="1:47" x14ac:dyDescent="0.2">
      <c r="A85" s="35">
        <v>46112</v>
      </c>
      <c r="B85" s="36"/>
      <c r="C85" s="36" t="s">
        <v>228</v>
      </c>
      <c r="D85" s="36"/>
      <c r="E85" s="37"/>
      <c r="F85" s="37"/>
      <c r="G85" s="36"/>
      <c r="H85" s="36" t="s">
        <v>215</v>
      </c>
      <c r="I85" s="36"/>
      <c r="J85" s="36"/>
      <c r="K85" s="37"/>
      <c r="L85" s="37"/>
      <c r="M85" s="37"/>
      <c r="N85" s="38">
        <f t="shared" si="32"/>
        <v>46082</v>
      </c>
      <c r="O85" t="str">
        <f t="shared" si="33"/>
        <v/>
      </c>
      <c r="P85" t="str">
        <f t="shared" si="34"/>
        <v>Serralheria</v>
      </c>
      <c r="Q85" t="str">
        <f t="shared" si="35"/>
        <v>Posto Vago</v>
      </c>
      <c r="R85" t="str">
        <f t="shared" si="36"/>
        <v>SERRALHEIRO I</v>
      </c>
      <c r="S85" t="str">
        <f t="shared" si="37"/>
        <v>ADM</v>
      </c>
      <c r="T85" s="39">
        <f t="shared" si="38"/>
        <v>49.0988922206921</v>
      </c>
      <c r="U85" s="40">
        <f t="shared" si="39"/>
        <v>0.375</v>
      </c>
      <c r="V85" s="40">
        <f t="shared" si="40"/>
        <v>0</v>
      </c>
      <c r="W85" s="40">
        <f t="shared" si="41"/>
        <v>0.375</v>
      </c>
      <c r="X85" t="str">
        <f t="shared" si="42"/>
        <v>Sim</v>
      </c>
      <c r="Y85" s="40">
        <f t="shared" si="43"/>
        <v>0.375</v>
      </c>
      <c r="Z85" s="40">
        <f t="shared" si="44"/>
        <v>0</v>
      </c>
      <c r="AA85" s="40">
        <f t="shared" si="45"/>
        <v>0</v>
      </c>
      <c r="AB85" s="40">
        <f t="shared" si="46"/>
        <v>0</v>
      </c>
      <c r="AC85" s="40">
        <f t="shared" si="47"/>
        <v>0.375</v>
      </c>
      <c r="AD85" s="39">
        <f t="shared" si="48"/>
        <v>441.89002998622891</v>
      </c>
      <c r="AE85" s="39">
        <f t="shared" si="49"/>
        <v>0</v>
      </c>
      <c r="AF85" t="str">
        <f t="shared" si="50"/>
        <v>Férias</v>
      </c>
      <c r="AG85" t="str">
        <f t="shared" si="51"/>
        <v>DESCONTA 9:00h (Férias).</v>
      </c>
      <c r="AH85" t="str">
        <f t="shared" si="52"/>
        <v/>
      </c>
      <c r="AJ85" s="41" t="str">
        <f t="shared" si="53"/>
        <v/>
      </c>
      <c r="AK85" s="42" t="str">
        <f t="shared" si="54"/>
        <v/>
      </c>
      <c r="AL85" s="41" t="str">
        <f t="shared" si="55"/>
        <v>Dia inteiro</v>
      </c>
      <c r="AM85" s="41" t="str">
        <f t="shared" si="56"/>
        <v>Sim</v>
      </c>
      <c r="AN85" s="41" t="str">
        <f t="shared" si="57"/>
        <v>Não</v>
      </c>
      <c r="AO85" s="42" t="str">
        <f t="shared" si="58"/>
        <v/>
      </c>
      <c r="AP85" s="41" t="str">
        <f t="shared" si="59"/>
        <v/>
      </c>
      <c r="AQ85" s="41" t="str">
        <f t="shared" si="60"/>
        <v/>
      </c>
      <c r="AR85" s="41" t="str">
        <f>IF($AQ85="","",COUNTIFS(L_ChaveCob,$AQ85,L_Ausencia,"&gt;"&amp;$W85)+COUNTIFS($AQ$4:$AQ85,$AQ85,$W$4:$W85,$W85))</f>
        <v/>
      </c>
      <c r="AS85" s="42">
        <f t="shared" si="61"/>
        <v>0</v>
      </c>
      <c r="AT85" s="42">
        <f t="shared" si="62"/>
        <v>0</v>
      </c>
      <c r="AU85" s="42">
        <f t="shared" si="63"/>
        <v>0</v>
      </c>
    </row>
    <row r="86" spans="1:47" x14ac:dyDescent="0.2">
      <c r="A86" s="35">
        <v>46112</v>
      </c>
      <c r="B86" s="36"/>
      <c r="C86" s="36" t="s">
        <v>228</v>
      </c>
      <c r="D86" s="36"/>
      <c r="E86" s="37"/>
      <c r="F86" s="37"/>
      <c r="G86" s="36"/>
      <c r="H86" s="36" t="s">
        <v>215</v>
      </c>
      <c r="I86" s="36"/>
      <c r="J86" s="36"/>
      <c r="K86" s="37"/>
      <c r="L86" s="37"/>
      <c r="M86" s="37"/>
      <c r="N86" s="38">
        <f t="shared" si="32"/>
        <v>46082</v>
      </c>
      <c r="O86" t="str">
        <f t="shared" si="33"/>
        <v/>
      </c>
      <c r="P86" t="str">
        <f t="shared" si="34"/>
        <v>Serralheria</v>
      </c>
      <c r="Q86" t="str">
        <f t="shared" si="35"/>
        <v>Posto Vago</v>
      </c>
      <c r="R86" t="str">
        <f t="shared" si="36"/>
        <v>SERRALHEIRO I</v>
      </c>
      <c r="S86" t="str">
        <f t="shared" si="37"/>
        <v>ADM</v>
      </c>
      <c r="T86" s="39">
        <f t="shared" si="38"/>
        <v>49.0988922206921</v>
      </c>
      <c r="U86" s="40">
        <f t="shared" si="39"/>
        <v>0.375</v>
      </c>
      <c r="V86" s="40">
        <f t="shared" si="40"/>
        <v>0</v>
      </c>
      <c r="W86" s="40">
        <f t="shared" si="41"/>
        <v>0.375</v>
      </c>
      <c r="X86" t="str">
        <f t="shared" si="42"/>
        <v>Sim</v>
      </c>
      <c r="Y86" s="40">
        <f t="shared" si="43"/>
        <v>0.375</v>
      </c>
      <c r="Z86" s="40">
        <f t="shared" si="44"/>
        <v>0</v>
      </c>
      <c r="AA86" s="40">
        <f t="shared" si="45"/>
        <v>0</v>
      </c>
      <c r="AB86" s="40">
        <f t="shared" si="46"/>
        <v>0</v>
      </c>
      <c r="AC86" s="40">
        <f t="shared" si="47"/>
        <v>0.375</v>
      </c>
      <c r="AD86" s="39">
        <f t="shared" si="48"/>
        <v>441.89002998622891</v>
      </c>
      <c r="AE86" s="39">
        <f t="shared" si="49"/>
        <v>0</v>
      </c>
      <c r="AF86" t="str">
        <f t="shared" si="50"/>
        <v>Férias</v>
      </c>
      <c r="AG86" t="str">
        <f t="shared" si="51"/>
        <v>DESCONTA 9:00h (Férias).</v>
      </c>
      <c r="AH86" t="str">
        <f t="shared" si="52"/>
        <v/>
      </c>
      <c r="AJ86" s="41" t="str">
        <f t="shared" si="53"/>
        <v/>
      </c>
      <c r="AK86" s="42" t="str">
        <f t="shared" si="54"/>
        <v/>
      </c>
      <c r="AL86" s="41" t="str">
        <f t="shared" si="55"/>
        <v>Dia inteiro</v>
      </c>
      <c r="AM86" s="41" t="str">
        <f t="shared" si="56"/>
        <v>Sim</v>
      </c>
      <c r="AN86" s="41" t="str">
        <f t="shared" si="57"/>
        <v>Não</v>
      </c>
      <c r="AO86" s="42" t="str">
        <f t="shared" si="58"/>
        <v/>
      </c>
      <c r="AP86" s="41" t="str">
        <f t="shared" si="59"/>
        <v/>
      </c>
      <c r="AQ86" s="41" t="str">
        <f t="shared" si="60"/>
        <v/>
      </c>
      <c r="AR86" s="41" t="str">
        <f>IF($AQ86="","",COUNTIFS(L_ChaveCob,$AQ86,L_Ausencia,"&gt;"&amp;$W86)+COUNTIFS($AQ$4:$AQ86,$AQ86,$W$4:$W86,$W86))</f>
        <v/>
      </c>
      <c r="AS86" s="42">
        <f t="shared" si="61"/>
        <v>0</v>
      </c>
      <c r="AT86" s="42">
        <f t="shared" si="62"/>
        <v>0</v>
      </c>
      <c r="AU86" s="42">
        <f t="shared" si="63"/>
        <v>0</v>
      </c>
    </row>
    <row r="87" spans="1:47" x14ac:dyDescent="0.2">
      <c r="A87" s="35">
        <v>46112</v>
      </c>
      <c r="B87" s="36"/>
      <c r="C87" s="36" t="s">
        <v>220</v>
      </c>
      <c r="D87" s="36" t="s">
        <v>222</v>
      </c>
      <c r="E87" s="37"/>
      <c r="F87" s="37"/>
      <c r="G87" s="36"/>
      <c r="H87" s="36" t="s">
        <v>214</v>
      </c>
      <c r="I87" s="36"/>
      <c r="J87" s="36"/>
      <c r="K87" s="37"/>
      <c r="L87" s="37"/>
      <c r="M87" s="37"/>
      <c r="N87" s="38">
        <f t="shared" si="32"/>
        <v>46082</v>
      </c>
      <c r="O87" t="str">
        <f t="shared" si="33"/>
        <v/>
      </c>
      <c r="P87" t="str">
        <f t="shared" si="34"/>
        <v>Serralheria</v>
      </c>
      <c r="Q87" t="str">
        <f t="shared" si="35"/>
        <v>Posto Vago</v>
      </c>
      <c r="R87" t="str">
        <f t="shared" si="36"/>
        <v>SERRALHEIRO II</v>
      </c>
      <c r="S87" t="str">
        <f t="shared" si="37"/>
        <v>ADM</v>
      </c>
      <c r="T87" s="39">
        <f t="shared" si="38"/>
        <v>53.080351419133599</v>
      </c>
      <c r="U87" s="40">
        <f t="shared" si="39"/>
        <v>0.375</v>
      </c>
      <c r="V87" s="40">
        <f t="shared" si="40"/>
        <v>0.16666666666666666</v>
      </c>
      <c r="W87" s="40">
        <f t="shared" si="41"/>
        <v>0.20833333333333334</v>
      </c>
      <c r="X87" t="str">
        <f t="shared" si="42"/>
        <v>Sim</v>
      </c>
      <c r="Y87" s="40">
        <f t="shared" si="43"/>
        <v>0.20833333333333334</v>
      </c>
      <c r="Z87" s="40">
        <f t="shared" si="44"/>
        <v>0</v>
      </c>
      <c r="AA87" s="40">
        <f t="shared" si="45"/>
        <v>0</v>
      </c>
      <c r="AB87" s="40">
        <f t="shared" si="46"/>
        <v>0</v>
      </c>
      <c r="AC87" s="40">
        <f t="shared" si="47"/>
        <v>0.20833333333333334</v>
      </c>
      <c r="AD87" s="39">
        <f t="shared" si="48"/>
        <v>265.40175709566802</v>
      </c>
      <c r="AE87" s="39">
        <f t="shared" si="49"/>
        <v>0</v>
      </c>
      <c r="AF87" t="str">
        <f t="shared" si="50"/>
        <v>Injustificada</v>
      </c>
      <c r="AG87" t="str">
        <f t="shared" si="51"/>
        <v>DESCONTA 5:00h (Injustificada).</v>
      </c>
      <c r="AH87" t="str">
        <f t="shared" si="52"/>
        <v/>
      </c>
      <c r="AJ87" s="41" t="str">
        <f t="shared" si="53"/>
        <v/>
      </c>
      <c r="AK87" s="42">
        <f t="shared" si="54"/>
        <v>0.16666666666666666</v>
      </c>
      <c r="AL87" s="41" t="str">
        <f t="shared" si="55"/>
        <v>Pelo ponto</v>
      </c>
      <c r="AM87" s="41" t="str">
        <f t="shared" si="56"/>
        <v>Sim</v>
      </c>
      <c r="AN87" s="41" t="str">
        <f t="shared" si="57"/>
        <v>Não</v>
      </c>
      <c r="AO87" s="42">
        <f t="shared" si="58"/>
        <v>0.20833333333333334</v>
      </c>
      <c r="AP87" s="41" t="str">
        <f t="shared" si="59"/>
        <v/>
      </c>
      <c r="AQ87" s="41" t="str">
        <f t="shared" si="60"/>
        <v/>
      </c>
      <c r="AR87" s="41" t="str">
        <f>IF($AQ87="","",COUNTIFS(L_ChaveCob,$AQ87,L_Ausencia,"&gt;"&amp;$W87)+COUNTIFS($AQ$4:$AQ87,$AQ87,$W$4:$W87,$W87))</f>
        <v/>
      </c>
      <c r="AS87" s="42">
        <f t="shared" si="61"/>
        <v>0</v>
      </c>
      <c r="AT87" s="42">
        <f t="shared" si="62"/>
        <v>0</v>
      </c>
      <c r="AU87" s="42">
        <f t="shared" si="63"/>
        <v>0</v>
      </c>
    </row>
    <row r="88" spans="1:47" x14ac:dyDescent="0.2">
      <c r="A88" s="35">
        <v>46112</v>
      </c>
      <c r="B88" s="36"/>
      <c r="C88" s="36" t="s">
        <v>220</v>
      </c>
      <c r="D88" s="36" t="s">
        <v>226</v>
      </c>
      <c r="E88" s="37"/>
      <c r="F88" s="37"/>
      <c r="G88" s="36"/>
      <c r="H88" s="36" t="s">
        <v>214</v>
      </c>
      <c r="I88" s="36"/>
      <c r="J88" s="36"/>
      <c r="K88" s="37"/>
      <c r="L88" s="37"/>
      <c r="M88" s="37"/>
      <c r="N88" s="38">
        <f t="shared" si="32"/>
        <v>46082</v>
      </c>
      <c r="O88" t="str">
        <f t="shared" si="33"/>
        <v/>
      </c>
      <c r="P88" t="str">
        <f t="shared" si="34"/>
        <v>Serralheria</v>
      </c>
      <c r="Q88" t="str">
        <f t="shared" si="35"/>
        <v>Posto Vago</v>
      </c>
      <c r="R88" t="str">
        <f t="shared" si="36"/>
        <v>SERRALHEIRO II</v>
      </c>
      <c r="S88" t="str">
        <f t="shared" si="37"/>
        <v>ADM</v>
      </c>
      <c r="T88" s="39">
        <f t="shared" si="38"/>
        <v>53.080351419133599</v>
      </c>
      <c r="U88" s="40">
        <f t="shared" si="39"/>
        <v>0.375</v>
      </c>
      <c r="V88" s="40">
        <f t="shared" si="40"/>
        <v>0.125</v>
      </c>
      <c r="W88" s="40">
        <f t="shared" si="41"/>
        <v>0.25</v>
      </c>
      <c r="X88" t="str">
        <f t="shared" si="42"/>
        <v>Sim</v>
      </c>
      <c r="Y88" s="40">
        <f t="shared" si="43"/>
        <v>0.25</v>
      </c>
      <c r="Z88" s="40">
        <f t="shared" si="44"/>
        <v>0</v>
      </c>
      <c r="AA88" s="40">
        <f t="shared" si="45"/>
        <v>0</v>
      </c>
      <c r="AB88" s="40">
        <f t="shared" si="46"/>
        <v>0</v>
      </c>
      <c r="AC88" s="40">
        <f t="shared" si="47"/>
        <v>0.25</v>
      </c>
      <c r="AD88" s="39">
        <f t="shared" si="48"/>
        <v>318.48210851480161</v>
      </c>
      <c r="AE88" s="39">
        <f t="shared" si="49"/>
        <v>0</v>
      </c>
      <c r="AF88" t="str">
        <f t="shared" si="50"/>
        <v>Injustificada</v>
      </c>
      <c r="AG88" t="str">
        <f t="shared" si="51"/>
        <v>DESCONTA 6:00h (Injustificada).</v>
      </c>
      <c r="AH88" t="str">
        <f t="shared" si="52"/>
        <v/>
      </c>
      <c r="AJ88" s="41" t="str">
        <f t="shared" si="53"/>
        <v/>
      </c>
      <c r="AK88" s="42">
        <f t="shared" si="54"/>
        <v>0.125</v>
      </c>
      <c r="AL88" s="41" t="str">
        <f t="shared" si="55"/>
        <v>Pelo ponto</v>
      </c>
      <c r="AM88" s="41" t="str">
        <f t="shared" si="56"/>
        <v>Sim</v>
      </c>
      <c r="AN88" s="41" t="str">
        <f t="shared" si="57"/>
        <v>Não</v>
      </c>
      <c r="AO88" s="42">
        <f t="shared" si="58"/>
        <v>0.25</v>
      </c>
      <c r="AP88" s="41" t="str">
        <f t="shared" si="59"/>
        <v/>
      </c>
      <c r="AQ88" s="41" t="str">
        <f t="shared" si="60"/>
        <v/>
      </c>
      <c r="AR88" s="41" t="str">
        <f>IF($AQ88="","",COUNTIFS(L_ChaveCob,$AQ88,L_Ausencia,"&gt;"&amp;$W88)+COUNTIFS($AQ$4:$AQ88,$AQ88,$W$4:$W88,$W88))</f>
        <v/>
      </c>
      <c r="AS88" s="42">
        <f t="shared" si="61"/>
        <v>0</v>
      </c>
      <c r="AT88" s="42">
        <f t="shared" si="62"/>
        <v>0</v>
      </c>
      <c r="AU88" s="42">
        <f t="shared" si="63"/>
        <v>0</v>
      </c>
    </row>
    <row r="89" spans="1:47" x14ac:dyDescent="0.2">
      <c r="A89" s="35">
        <v>46113</v>
      </c>
      <c r="B89" s="36"/>
      <c r="C89" s="36" t="s">
        <v>228</v>
      </c>
      <c r="D89" s="36"/>
      <c r="E89" s="37"/>
      <c r="F89" s="37"/>
      <c r="G89" s="36"/>
      <c r="H89" s="36" t="s">
        <v>215</v>
      </c>
      <c r="I89" s="36"/>
      <c r="J89" s="36"/>
      <c r="K89" s="37"/>
      <c r="L89" s="37"/>
      <c r="M89" s="37"/>
      <c r="N89" s="38">
        <f t="shared" si="32"/>
        <v>46113</v>
      </c>
      <c r="O89" t="str">
        <f t="shared" si="33"/>
        <v/>
      </c>
      <c r="P89" t="str">
        <f t="shared" si="34"/>
        <v>Serralheria</v>
      </c>
      <c r="Q89" t="str">
        <f t="shared" si="35"/>
        <v>Posto Vago</v>
      </c>
      <c r="R89" t="str">
        <f t="shared" si="36"/>
        <v>SERRALHEIRO I</v>
      </c>
      <c r="S89" t="str">
        <f t="shared" si="37"/>
        <v>ADM</v>
      </c>
      <c r="T89" s="39">
        <f t="shared" si="38"/>
        <v>49.0988922206921</v>
      </c>
      <c r="U89" s="40">
        <f t="shared" si="39"/>
        <v>0.375</v>
      </c>
      <c r="V89" s="40">
        <f t="shared" si="40"/>
        <v>0</v>
      </c>
      <c r="W89" s="40">
        <f t="shared" si="41"/>
        <v>0.375</v>
      </c>
      <c r="X89" t="str">
        <f t="shared" si="42"/>
        <v>Sim</v>
      </c>
      <c r="Y89" s="40">
        <f t="shared" si="43"/>
        <v>0.375</v>
      </c>
      <c r="Z89" s="40">
        <f t="shared" si="44"/>
        <v>0</v>
      </c>
      <c r="AA89" s="40">
        <f t="shared" si="45"/>
        <v>0</v>
      </c>
      <c r="AB89" s="40">
        <f t="shared" si="46"/>
        <v>0</v>
      </c>
      <c r="AC89" s="40">
        <f t="shared" si="47"/>
        <v>0.375</v>
      </c>
      <c r="AD89" s="39">
        <f t="shared" si="48"/>
        <v>441.89002998622891</v>
      </c>
      <c r="AE89" s="39">
        <f t="shared" si="49"/>
        <v>0</v>
      </c>
      <c r="AF89" t="str">
        <f t="shared" si="50"/>
        <v>Férias</v>
      </c>
      <c r="AG89" t="str">
        <f t="shared" si="51"/>
        <v>DESCONTA 9:00h (Férias).</v>
      </c>
      <c r="AH89" t="str">
        <f t="shared" si="52"/>
        <v/>
      </c>
      <c r="AJ89" s="41" t="str">
        <f t="shared" si="53"/>
        <v/>
      </c>
      <c r="AK89" s="42" t="str">
        <f t="shared" si="54"/>
        <v/>
      </c>
      <c r="AL89" s="41" t="str">
        <f t="shared" si="55"/>
        <v>Dia inteiro</v>
      </c>
      <c r="AM89" s="41" t="str">
        <f t="shared" si="56"/>
        <v>Sim</v>
      </c>
      <c r="AN89" s="41" t="str">
        <f t="shared" si="57"/>
        <v>Não</v>
      </c>
      <c r="AO89" s="42" t="str">
        <f t="shared" si="58"/>
        <v/>
      </c>
      <c r="AP89" s="41" t="str">
        <f t="shared" si="59"/>
        <v/>
      </c>
      <c r="AQ89" s="41" t="str">
        <f t="shared" si="60"/>
        <v/>
      </c>
      <c r="AR89" s="41" t="str">
        <f>IF($AQ89="","",COUNTIFS(L_ChaveCob,$AQ89,L_Ausencia,"&gt;"&amp;$W89)+COUNTIFS($AQ$4:$AQ89,$AQ89,$W$4:$W89,$W89))</f>
        <v/>
      </c>
      <c r="AS89" s="42">
        <f t="shared" si="61"/>
        <v>0</v>
      </c>
      <c r="AT89" s="42">
        <f t="shared" si="62"/>
        <v>0</v>
      </c>
      <c r="AU89" s="42">
        <f t="shared" si="63"/>
        <v>0</v>
      </c>
    </row>
    <row r="90" spans="1:47" x14ac:dyDescent="0.2">
      <c r="A90" s="35">
        <v>46113</v>
      </c>
      <c r="B90" s="36"/>
      <c r="C90" s="36" t="s">
        <v>228</v>
      </c>
      <c r="D90" s="36"/>
      <c r="E90" s="37"/>
      <c r="F90" s="37"/>
      <c r="G90" s="36"/>
      <c r="H90" s="36" t="s">
        <v>215</v>
      </c>
      <c r="I90" s="36"/>
      <c r="J90" s="36"/>
      <c r="K90" s="37"/>
      <c r="L90" s="37"/>
      <c r="M90" s="37"/>
      <c r="N90" s="38">
        <f t="shared" si="32"/>
        <v>46113</v>
      </c>
      <c r="O90" t="str">
        <f t="shared" si="33"/>
        <v/>
      </c>
      <c r="P90" t="str">
        <f t="shared" si="34"/>
        <v>Serralheria</v>
      </c>
      <c r="Q90" t="str">
        <f t="shared" si="35"/>
        <v>Posto Vago</v>
      </c>
      <c r="R90" t="str">
        <f t="shared" si="36"/>
        <v>SERRALHEIRO I</v>
      </c>
      <c r="S90" t="str">
        <f t="shared" si="37"/>
        <v>ADM</v>
      </c>
      <c r="T90" s="39">
        <f t="shared" si="38"/>
        <v>49.0988922206921</v>
      </c>
      <c r="U90" s="40">
        <f t="shared" si="39"/>
        <v>0.375</v>
      </c>
      <c r="V90" s="40">
        <f t="shared" si="40"/>
        <v>0</v>
      </c>
      <c r="W90" s="40">
        <f t="shared" si="41"/>
        <v>0.375</v>
      </c>
      <c r="X90" t="str">
        <f t="shared" si="42"/>
        <v>Sim</v>
      </c>
      <c r="Y90" s="40">
        <f t="shared" si="43"/>
        <v>0.375</v>
      </c>
      <c r="Z90" s="40">
        <f t="shared" si="44"/>
        <v>0</v>
      </c>
      <c r="AA90" s="40">
        <f t="shared" si="45"/>
        <v>0</v>
      </c>
      <c r="AB90" s="40">
        <f t="shared" si="46"/>
        <v>0</v>
      </c>
      <c r="AC90" s="40">
        <f t="shared" si="47"/>
        <v>0.375</v>
      </c>
      <c r="AD90" s="39">
        <f t="shared" si="48"/>
        <v>441.89002998622891</v>
      </c>
      <c r="AE90" s="39">
        <f t="shared" si="49"/>
        <v>0</v>
      </c>
      <c r="AF90" t="str">
        <f t="shared" si="50"/>
        <v>Férias</v>
      </c>
      <c r="AG90" t="str">
        <f t="shared" si="51"/>
        <v>DESCONTA 9:00h (Férias).</v>
      </c>
      <c r="AH90" t="str">
        <f t="shared" si="52"/>
        <v/>
      </c>
      <c r="AJ90" s="41" t="str">
        <f t="shared" si="53"/>
        <v/>
      </c>
      <c r="AK90" s="42" t="str">
        <f t="shared" si="54"/>
        <v/>
      </c>
      <c r="AL90" s="41" t="str">
        <f t="shared" si="55"/>
        <v>Dia inteiro</v>
      </c>
      <c r="AM90" s="41" t="str">
        <f t="shared" si="56"/>
        <v>Sim</v>
      </c>
      <c r="AN90" s="41" t="str">
        <f t="shared" si="57"/>
        <v>Não</v>
      </c>
      <c r="AO90" s="42" t="str">
        <f t="shared" si="58"/>
        <v/>
      </c>
      <c r="AP90" s="41" t="str">
        <f t="shared" si="59"/>
        <v/>
      </c>
      <c r="AQ90" s="41" t="str">
        <f t="shared" si="60"/>
        <v/>
      </c>
      <c r="AR90" s="41" t="str">
        <f>IF($AQ90="","",COUNTIFS(L_ChaveCob,$AQ90,L_Ausencia,"&gt;"&amp;$W90)+COUNTIFS($AQ$4:$AQ90,$AQ90,$W$4:$W90,$W90))</f>
        <v/>
      </c>
      <c r="AS90" s="42">
        <f t="shared" si="61"/>
        <v>0</v>
      </c>
      <c r="AT90" s="42">
        <f t="shared" si="62"/>
        <v>0</v>
      </c>
      <c r="AU90" s="42">
        <f t="shared" si="63"/>
        <v>0</v>
      </c>
    </row>
    <row r="91" spans="1:47" x14ac:dyDescent="0.2">
      <c r="A91" s="35">
        <v>46114</v>
      </c>
      <c r="B91" s="36"/>
      <c r="C91" s="36" t="s">
        <v>228</v>
      </c>
      <c r="D91" s="36"/>
      <c r="E91" s="37"/>
      <c r="F91" s="37"/>
      <c r="G91" s="36"/>
      <c r="H91" s="36" t="s">
        <v>215</v>
      </c>
      <c r="I91" s="36"/>
      <c r="J91" s="36"/>
      <c r="K91" s="37"/>
      <c r="L91" s="37"/>
      <c r="M91" s="37"/>
      <c r="N91" s="38">
        <f t="shared" si="32"/>
        <v>46113</v>
      </c>
      <c r="O91" t="str">
        <f t="shared" si="33"/>
        <v/>
      </c>
      <c r="P91" t="str">
        <f t="shared" si="34"/>
        <v>Serralheria</v>
      </c>
      <c r="Q91" t="str">
        <f t="shared" si="35"/>
        <v>Posto Vago</v>
      </c>
      <c r="R91" t="str">
        <f t="shared" si="36"/>
        <v>SERRALHEIRO I</v>
      </c>
      <c r="S91" t="str">
        <f t="shared" si="37"/>
        <v>ADM</v>
      </c>
      <c r="T91" s="39">
        <f t="shared" si="38"/>
        <v>49.0988922206921</v>
      </c>
      <c r="U91" s="40">
        <f t="shared" si="39"/>
        <v>0.375</v>
      </c>
      <c r="V91" s="40">
        <f t="shared" si="40"/>
        <v>0</v>
      </c>
      <c r="W91" s="40">
        <f t="shared" si="41"/>
        <v>0.375</v>
      </c>
      <c r="X91" t="str">
        <f t="shared" si="42"/>
        <v>Sim</v>
      </c>
      <c r="Y91" s="40">
        <f t="shared" si="43"/>
        <v>0.375</v>
      </c>
      <c r="Z91" s="40">
        <f t="shared" si="44"/>
        <v>0</v>
      </c>
      <c r="AA91" s="40">
        <f t="shared" si="45"/>
        <v>0</v>
      </c>
      <c r="AB91" s="40">
        <f t="shared" si="46"/>
        <v>0</v>
      </c>
      <c r="AC91" s="40">
        <f t="shared" si="47"/>
        <v>0.375</v>
      </c>
      <c r="AD91" s="39">
        <f t="shared" si="48"/>
        <v>441.89002998622891</v>
      </c>
      <c r="AE91" s="39">
        <f t="shared" si="49"/>
        <v>0</v>
      </c>
      <c r="AF91" t="str">
        <f t="shared" si="50"/>
        <v>Férias</v>
      </c>
      <c r="AG91" t="str">
        <f t="shared" si="51"/>
        <v>DESCONTA 9:00h (Férias).</v>
      </c>
      <c r="AH91" t="str">
        <f t="shared" si="52"/>
        <v/>
      </c>
      <c r="AJ91" s="41" t="str">
        <f t="shared" si="53"/>
        <v/>
      </c>
      <c r="AK91" s="42" t="str">
        <f t="shared" si="54"/>
        <v/>
      </c>
      <c r="AL91" s="41" t="str">
        <f t="shared" si="55"/>
        <v>Dia inteiro</v>
      </c>
      <c r="AM91" s="41" t="str">
        <f t="shared" si="56"/>
        <v>Sim</v>
      </c>
      <c r="AN91" s="41" t="str">
        <f t="shared" si="57"/>
        <v>Não</v>
      </c>
      <c r="AO91" s="42" t="str">
        <f t="shared" si="58"/>
        <v/>
      </c>
      <c r="AP91" s="41" t="str">
        <f t="shared" si="59"/>
        <v/>
      </c>
      <c r="AQ91" s="41" t="str">
        <f t="shared" si="60"/>
        <v/>
      </c>
      <c r="AR91" s="41" t="str">
        <f>IF($AQ91="","",COUNTIFS(L_ChaveCob,$AQ91,L_Ausencia,"&gt;"&amp;$W91)+COUNTIFS($AQ$4:$AQ91,$AQ91,$W$4:$W91,$W91))</f>
        <v/>
      </c>
      <c r="AS91" s="42">
        <f t="shared" si="61"/>
        <v>0</v>
      </c>
      <c r="AT91" s="42">
        <f t="shared" si="62"/>
        <v>0</v>
      </c>
      <c r="AU91" s="42">
        <f t="shared" si="63"/>
        <v>0</v>
      </c>
    </row>
    <row r="92" spans="1:47" x14ac:dyDescent="0.2">
      <c r="A92" s="35">
        <v>46114</v>
      </c>
      <c r="B92" s="36"/>
      <c r="C92" s="36" t="s">
        <v>228</v>
      </c>
      <c r="D92" s="36"/>
      <c r="E92" s="37"/>
      <c r="F92" s="37"/>
      <c r="G92" s="36"/>
      <c r="H92" s="36" t="s">
        <v>215</v>
      </c>
      <c r="I92" s="36"/>
      <c r="J92" s="36"/>
      <c r="K92" s="37"/>
      <c r="L92" s="37"/>
      <c r="M92" s="37"/>
      <c r="N92" s="38">
        <f t="shared" si="32"/>
        <v>46113</v>
      </c>
      <c r="O92" t="str">
        <f t="shared" si="33"/>
        <v/>
      </c>
      <c r="P92" t="str">
        <f t="shared" si="34"/>
        <v>Serralheria</v>
      </c>
      <c r="Q92" t="str">
        <f t="shared" si="35"/>
        <v>Posto Vago</v>
      </c>
      <c r="R92" t="str">
        <f t="shared" si="36"/>
        <v>SERRALHEIRO I</v>
      </c>
      <c r="S92" t="str">
        <f t="shared" si="37"/>
        <v>ADM</v>
      </c>
      <c r="T92" s="39">
        <f t="shared" si="38"/>
        <v>49.0988922206921</v>
      </c>
      <c r="U92" s="40">
        <f t="shared" si="39"/>
        <v>0.375</v>
      </c>
      <c r="V92" s="40">
        <f t="shared" si="40"/>
        <v>0</v>
      </c>
      <c r="W92" s="40">
        <f t="shared" si="41"/>
        <v>0.375</v>
      </c>
      <c r="X92" t="str">
        <f t="shared" si="42"/>
        <v>Sim</v>
      </c>
      <c r="Y92" s="40">
        <f t="shared" si="43"/>
        <v>0.375</v>
      </c>
      <c r="Z92" s="40">
        <f t="shared" si="44"/>
        <v>0</v>
      </c>
      <c r="AA92" s="40">
        <f t="shared" si="45"/>
        <v>0</v>
      </c>
      <c r="AB92" s="40">
        <f t="shared" si="46"/>
        <v>0</v>
      </c>
      <c r="AC92" s="40">
        <f t="shared" si="47"/>
        <v>0.375</v>
      </c>
      <c r="AD92" s="39">
        <f t="shared" si="48"/>
        <v>441.89002998622891</v>
      </c>
      <c r="AE92" s="39">
        <f t="shared" si="49"/>
        <v>0</v>
      </c>
      <c r="AF92" t="str">
        <f t="shared" si="50"/>
        <v>Férias</v>
      </c>
      <c r="AG92" t="str">
        <f t="shared" si="51"/>
        <v>DESCONTA 9:00h (Férias).</v>
      </c>
      <c r="AH92" t="str">
        <f t="shared" si="52"/>
        <v/>
      </c>
      <c r="AJ92" s="41" t="str">
        <f t="shared" si="53"/>
        <v/>
      </c>
      <c r="AK92" s="42" t="str">
        <f t="shared" si="54"/>
        <v/>
      </c>
      <c r="AL92" s="41" t="str">
        <f t="shared" si="55"/>
        <v>Dia inteiro</v>
      </c>
      <c r="AM92" s="41" t="str">
        <f t="shared" si="56"/>
        <v>Sim</v>
      </c>
      <c r="AN92" s="41" t="str">
        <f t="shared" si="57"/>
        <v>Não</v>
      </c>
      <c r="AO92" s="42" t="str">
        <f t="shared" si="58"/>
        <v/>
      </c>
      <c r="AP92" s="41" t="str">
        <f t="shared" si="59"/>
        <v/>
      </c>
      <c r="AQ92" s="41" t="str">
        <f t="shared" si="60"/>
        <v/>
      </c>
      <c r="AR92" s="41" t="str">
        <f>IF($AQ92="","",COUNTIFS(L_ChaveCob,$AQ92,L_Ausencia,"&gt;"&amp;$W92)+COUNTIFS($AQ$4:$AQ92,$AQ92,$W$4:$W92,$W92))</f>
        <v/>
      </c>
      <c r="AS92" s="42">
        <f t="shared" si="61"/>
        <v>0</v>
      </c>
      <c r="AT92" s="42">
        <f t="shared" si="62"/>
        <v>0</v>
      </c>
      <c r="AU92" s="42">
        <f t="shared" si="63"/>
        <v>0</v>
      </c>
    </row>
    <row r="93" spans="1:47" x14ac:dyDescent="0.2">
      <c r="A93" s="35">
        <v>46118</v>
      </c>
      <c r="B93" s="36"/>
      <c r="C93" s="36" t="s">
        <v>228</v>
      </c>
      <c r="D93" s="36"/>
      <c r="E93" s="37"/>
      <c r="F93" s="37"/>
      <c r="G93" s="36"/>
      <c r="H93" s="36" t="s">
        <v>219</v>
      </c>
      <c r="I93" s="36"/>
      <c r="J93" s="36"/>
      <c r="K93" s="37"/>
      <c r="L93" s="37"/>
      <c r="M93" s="37"/>
      <c r="N93" s="38">
        <f t="shared" si="32"/>
        <v>46113</v>
      </c>
      <c r="O93" t="str">
        <f t="shared" si="33"/>
        <v/>
      </c>
      <c r="P93" t="str">
        <f t="shared" si="34"/>
        <v>Serralheria</v>
      </c>
      <c r="Q93" t="str">
        <f t="shared" si="35"/>
        <v>Posto Vago</v>
      </c>
      <c r="R93" t="str">
        <f t="shared" si="36"/>
        <v>ENCARREGADO</v>
      </c>
      <c r="S93" t="str">
        <f t="shared" si="37"/>
        <v>ADM</v>
      </c>
      <c r="T93" s="39">
        <f t="shared" si="38"/>
        <v>60.96</v>
      </c>
      <c r="U93" s="40">
        <f t="shared" si="39"/>
        <v>0.375</v>
      </c>
      <c r="V93" s="40">
        <f t="shared" si="40"/>
        <v>0</v>
      </c>
      <c r="W93" s="40">
        <f t="shared" si="41"/>
        <v>0.375</v>
      </c>
      <c r="X93" t="str">
        <f t="shared" si="42"/>
        <v>Sim</v>
      </c>
      <c r="Y93" s="40">
        <f t="shared" si="43"/>
        <v>0.375</v>
      </c>
      <c r="Z93" s="40">
        <f t="shared" si="44"/>
        <v>0</v>
      </c>
      <c r="AA93" s="40">
        <f t="shared" si="45"/>
        <v>0</v>
      </c>
      <c r="AB93" s="40">
        <f t="shared" si="46"/>
        <v>0</v>
      </c>
      <c r="AC93" s="40">
        <f t="shared" si="47"/>
        <v>0.375</v>
      </c>
      <c r="AD93" s="39">
        <f t="shared" si="48"/>
        <v>548.64</v>
      </c>
      <c r="AE93" s="39">
        <f t="shared" si="49"/>
        <v>0</v>
      </c>
      <c r="AF93" t="str">
        <f t="shared" si="50"/>
        <v>Férias</v>
      </c>
      <c r="AG93" t="str">
        <f t="shared" si="51"/>
        <v>DESCONTA 9:00h (Férias).</v>
      </c>
      <c r="AH93" t="str">
        <f t="shared" si="52"/>
        <v/>
      </c>
      <c r="AJ93" s="41" t="str">
        <f t="shared" si="53"/>
        <v/>
      </c>
      <c r="AK93" s="42" t="str">
        <f t="shared" si="54"/>
        <v/>
      </c>
      <c r="AL93" s="41" t="str">
        <f t="shared" si="55"/>
        <v>Dia inteiro</v>
      </c>
      <c r="AM93" s="41" t="str">
        <f t="shared" si="56"/>
        <v>Sim</v>
      </c>
      <c r="AN93" s="41" t="str">
        <f t="shared" si="57"/>
        <v>Não</v>
      </c>
      <c r="AO93" s="42" t="str">
        <f t="shared" si="58"/>
        <v/>
      </c>
      <c r="AP93" s="41" t="str">
        <f t="shared" si="59"/>
        <v/>
      </c>
      <c r="AQ93" s="41" t="str">
        <f t="shared" si="60"/>
        <v/>
      </c>
      <c r="AR93" s="41" t="str">
        <f>IF($AQ93="","",COUNTIFS(L_ChaveCob,$AQ93,L_Ausencia,"&gt;"&amp;$W93)+COUNTIFS($AQ$4:$AQ93,$AQ93,$W$4:$W93,$W93))</f>
        <v/>
      </c>
      <c r="AS93" s="42">
        <f t="shared" si="61"/>
        <v>0</v>
      </c>
      <c r="AT93" s="42">
        <f t="shared" si="62"/>
        <v>0</v>
      </c>
      <c r="AU93" s="42">
        <f t="shared" si="63"/>
        <v>0</v>
      </c>
    </row>
    <row r="94" spans="1:47" x14ac:dyDescent="0.2">
      <c r="A94" s="35">
        <v>46118</v>
      </c>
      <c r="B94" s="36"/>
      <c r="C94" s="36" t="s">
        <v>228</v>
      </c>
      <c r="D94" s="36"/>
      <c r="E94" s="37"/>
      <c r="F94" s="37"/>
      <c r="G94" s="36"/>
      <c r="H94" s="36" t="s">
        <v>215</v>
      </c>
      <c r="I94" s="36"/>
      <c r="J94" s="36"/>
      <c r="K94" s="37"/>
      <c r="L94" s="37"/>
      <c r="M94" s="37"/>
      <c r="N94" s="38">
        <f t="shared" si="32"/>
        <v>46113</v>
      </c>
      <c r="O94" t="str">
        <f t="shared" si="33"/>
        <v/>
      </c>
      <c r="P94" t="str">
        <f t="shared" si="34"/>
        <v>Serralheria</v>
      </c>
      <c r="Q94" t="str">
        <f t="shared" si="35"/>
        <v>Posto Vago</v>
      </c>
      <c r="R94" t="str">
        <f t="shared" si="36"/>
        <v>SERRALHEIRO I</v>
      </c>
      <c r="S94" t="str">
        <f t="shared" si="37"/>
        <v>ADM</v>
      </c>
      <c r="T94" s="39">
        <f t="shared" si="38"/>
        <v>49.0988922206921</v>
      </c>
      <c r="U94" s="40">
        <f t="shared" si="39"/>
        <v>0.375</v>
      </c>
      <c r="V94" s="40">
        <f t="shared" si="40"/>
        <v>0</v>
      </c>
      <c r="W94" s="40">
        <f t="shared" si="41"/>
        <v>0.375</v>
      </c>
      <c r="X94" t="str">
        <f t="shared" si="42"/>
        <v>Sim</v>
      </c>
      <c r="Y94" s="40">
        <f t="shared" si="43"/>
        <v>0.375</v>
      </c>
      <c r="Z94" s="40">
        <f t="shared" si="44"/>
        <v>0</v>
      </c>
      <c r="AA94" s="40">
        <f t="shared" si="45"/>
        <v>0</v>
      </c>
      <c r="AB94" s="40">
        <f t="shared" si="46"/>
        <v>0</v>
      </c>
      <c r="AC94" s="40">
        <f t="shared" si="47"/>
        <v>0.375</v>
      </c>
      <c r="AD94" s="39">
        <f t="shared" si="48"/>
        <v>441.89002998622891</v>
      </c>
      <c r="AE94" s="39">
        <f t="shared" si="49"/>
        <v>0</v>
      </c>
      <c r="AF94" t="str">
        <f t="shared" si="50"/>
        <v>Férias</v>
      </c>
      <c r="AG94" t="str">
        <f t="shared" si="51"/>
        <v>DESCONTA 9:00h (Férias).</v>
      </c>
      <c r="AH94" t="str">
        <f t="shared" si="52"/>
        <v/>
      </c>
      <c r="AJ94" s="41" t="str">
        <f t="shared" si="53"/>
        <v/>
      </c>
      <c r="AK94" s="42" t="str">
        <f t="shared" si="54"/>
        <v/>
      </c>
      <c r="AL94" s="41" t="str">
        <f t="shared" si="55"/>
        <v>Dia inteiro</v>
      </c>
      <c r="AM94" s="41" t="str">
        <f t="shared" si="56"/>
        <v>Sim</v>
      </c>
      <c r="AN94" s="41" t="str">
        <f t="shared" si="57"/>
        <v>Não</v>
      </c>
      <c r="AO94" s="42" t="str">
        <f t="shared" si="58"/>
        <v/>
      </c>
      <c r="AP94" s="41" t="str">
        <f t="shared" si="59"/>
        <v/>
      </c>
      <c r="AQ94" s="41" t="str">
        <f t="shared" si="60"/>
        <v/>
      </c>
      <c r="AR94" s="41" t="str">
        <f>IF($AQ94="","",COUNTIFS(L_ChaveCob,$AQ94,L_Ausencia,"&gt;"&amp;$W94)+COUNTIFS($AQ$4:$AQ94,$AQ94,$W$4:$W94,$W94))</f>
        <v/>
      </c>
      <c r="AS94" s="42">
        <f t="shared" si="61"/>
        <v>0</v>
      </c>
      <c r="AT94" s="42">
        <f t="shared" si="62"/>
        <v>0</v>
      </c>
      <c r="AU94" s="42">
        <f t="shared" si="63"/>
        <v>0</v>
      </c>
    </row>
    <row r="95" spans="1:47" x14ac:dyDescent="0.2">
      <c r="A95" s="35">
        <v>46119</v>
      </c>
      <c r="B95" s="36"/>
      <c r="C95" s="36" t="s">
        <v>228</v>
      </c>
      <c r="D95" s="36"/>
      <c r="E95" s="37"/>
      <c r="F95" s="37"/>
      <c r="G95" s="36"/>
      <c r="H95" s="36" t="s">
        <v>219</v>
      </c>
      <c r="I95" s="36"/>
      <c r="J95" s="36"/>
      <c r="K95" s="37"/>
      <c r="L95" s="37"/>
      <c r="M95" s="37"/>
      <c r="N95" s="38">
        <f t="shared" si="32"/>
        <v>46113</v>
      </c>
      <c r="O95" t="str">
        <f t="shared" si="33"/>
        <v/>
      </c>
      <c r="P95" t="str">
        <f t="shared" si="34"/>
        <v>Serralheria</v>
      </c>
      <c r="Q95" t="str">
        <f t="shared" si="35"/>
        <v>Posto Vago</v>
      </c>
      <c r="R95" t="str">
        <f t="shared" si="36"/>
        <v>ENCARREGADO</v>
      </c>
      <c r="S95" t="str">
        <f t="shared" si="37"/>
        <v>ADM</v>
      </c>
      <c r="T95" s="39">
        <f t="shared" si="38"/>
        <v>60.96</v>
      </c>
      <c r="U95" s="40">
        <f t="shared" si="39"/>
        <v>0.375</v>
      </c>
      <c r="V95" s="40">
        <f t="shared" si="40"/>
        <v>0</v>
      </c>
      <c r="W95" s="40">
        <f t="shared" si="41"/>
        <v>0.375</v>
      </c>
      <c r="X95" t="str">
        <f t="shared" si="42"/>
        <v>Sim</v>
      </c>
      <c r="Y95" s="40">
        <f t="shared" si="43"/>
        <v>0.375</v>
      </c>
      <c r="Z95" s="40">
        <f t="shared" si="44"/>
        <v>0</v>
      </c>
      <c r="AA95" s="40">
        <f t="shared" si="45"/>
        <v>0</v>
      </c>
      <c r="AB95" s="40">
        <f t="shared" si="46"/>
        <v>0</v>
      </c>
      <c r="AC95" s="40">
        <f t="shared" si="47"/>
        <v>0.375</v>
      </c>
      <c r="AD95" s="39">
        <f t="shared" si="48"/>
        <v>548.64</v>
      </c>
      <c r="AE95" s="39">
        <f t="shared" si="49"/>
        <v>0</v>
      </c>
      <c r="AF95" t="str">
        <f t="shared" si="50"/>
        <v>Férias</v>
      </c>
      <c r="AG95" t="str">
        <f t="shared" si="51"/>
        <v>DESCONTA 9:00h (Férias).</v>
      </c>
      <c r="AH95" t="str">
        <f t="shared" si="52"/>
        <v/>
      </c>
      <c r="AJ95" s="41" t="str">
        <f t="shared" si="53"/>
        <v/>
      </c>
      <c r="AK95" s="42" t="str">
        <f t="shared" si="54"/>
        <v/>
      </c>
      <c r="AL95" s="41" t="str">
        <f t="shared" si="55"/>
        <v>Dia inteiro</v>
      </c>
      <c r="AM95" s="41" t="str">
        <f t="shared" si="56"/>
        <v>Sim</v>
      </c>
      <c r="AN95" s="41" t="str">
        <f t="shared" si="57"/>
        <v>Não</v>
      </c>
      <c r="AO95" s="42" t="str">
        <f t="shared" si="58"/>
        <v/>
      </c>
      <c r="AP95" s="41" t="str">
        <f t="shared" si="59"/>
        <v/>
      </c>
      <c r="AQ95" s="41" t="str">
        <f t="shared" si="60"/>
        <v/>
      </c>
      <c r="AR95" s="41" t="str">
        <f>IF($AQ95="","",COUNTIFS(L_ChaveCob,$AQ95,L_Ausencia,"&gt;"&amp;$W95)+COUNTIFS($AQ$4:$AQ95,$AQ95,$W$4:$W95,$W95))</f>
        <v/>
      </c>
      <c r="AS95" s="42">
        <f t="shared" si="61"/>
        <v>0</v>
      </c>
      <c r="AT95" s="42">
        <f t="shared" si="62"/>
        <v>0</v>
      </c>
      <c r="AU95" s="42">
        <f t="shared" si="63"/>
        <v>0</v>
      </c>
    </row>
    <row r="96" spans="1:47" x14ac:dyDescent="0.2">
      <c r="A96" s="35">
        <v>46119</v>
      </c>
      <c r="B96" s="36"/>
      <c r="C96" s="36" t="s">
        <v>213</v>
      </c>
      <c r="D96" s="36"/>
      <c r="E96" s="37"/>
      <c r="F96" s="37"/>
      <c r="G96" s="36"/>
      <c r="H96" s="36" t="s">
        <v>215</v>
      </c>
      <c r="I96" s="36"/>
      <c r="J96" s="36"/>
      <c r="K96" s="37"/>
      <c r="L96" s="37"/>
      <c r="M96" s="37"/>
      <c r="N96" s="38">
        <f t="shared" si="32"/>
        <v>46113</v>
      </c>
      <c r="O96" t="str">
        <f t="shared" si="33"/>
        <v/>
      </c>
      <c r="P96" t="str">
        <f t="shared" si="34"/>
        <v>Serralheria</v>
      </c>
      <c r="Q96" t="str">
        <f t="shared" si="35"/>
        <v>Posto Vago</v>
      </c>
      <c r="R96" t="str">
        <f t="shared" si="36"/>
        <v>SERRALHEIRO I</v>
      </c>
      <c r="S96" t="str">
        <f t="shared" si="37"/>
        <v>ADM</v>
      </c>
      <c r="T96" s="39">
        <f t="shared" si="38"/>
        <v>49.0988922206921</v>
      </c>
      <c r="U96" s="40">
        <f t="shared" si="39"/>
        <v>0.375</v>
      </c>
      <c r="V96" s="40">
        <f t="shared" si="40"/>
        <v>0</v>
      </c>
      <c r="W96" s="40">
        <f t="shared" si="41"/>
        <v>0.375</v>
      </c>
      <c r="X96" t="str">
        <f t="shared" si="42"/>
        <v>Sim</v>
      </c>
      <c r="Y96" s="40">
        <f t="shared" si="43"/>
        <v>0.375</v>
      </c>
      <c r="Z96" s="40">
        <f t="shared" si="44"/>
        <v>0</v>
      </c>
      <c r="AA96" s="40">
        <f t="shared" si="45"/>
        <v>0</v>
      </c>
      <c r="AB96" s="40">
        <f t="shared" si="46"/>
        <v>0</v>
      </c>
      <c r="AC96" s="40">
        <f t="shared" si="47"/>
        <v>0.375</v>
      </c>
      <c r="AD96" s="39">
        <f t="shared" si="48"/>
        <v>441.89002998622891</v>
      </c>
      <c r="AE96" s="39">
        <f t="shared" si="49"/>
        <v>0</v>
      </c>
      <c r="AF96" t="str">
        <f t="shared" si="50"/>
        <v>Injustificada</v>
      </c>
      <c r="AG96" t="str">
        <f t="shared" si="51"/>
        <v>DESCONTA 9:00h (Injustificada).</v>
      </c>
      <c r="AH96" t="str">
        <f t="shared" si="52"/>
        <v/>
      </c>
      <c r="AJ96" s="41" t="str">
        <f t="shared" si="53"/>
        <v/>
      </c>
      <c r="AK96" s="42" t="str">
        <f t="shared" si="54"/>
        <v/>
      </c>
      <c r="AL96" s="41" t="str">
        <f t="shared" si="55"/>
        <v>Dia inteiro</v>
      </c>
      <c r="AM96" s="41" t="str">
        <f t="shared" si="56"/>
        <v>Sim</v>
      </c>
      <c r="AN96" s="41" t="str">
        <f t="shared" si="57"/>
        <v>Não</v>
      </c>
      <c r="AO96" s="42" t="str">
        <f t="shared" si="58"/>
        <v/>
      </c>
      <c r="AP96" s="41" t="str">
        <f t="shared" si="59"/>
        <v/>
      </c>
      <c r="AQ96" s="41" t="str">
        <f t="shared" si="60"/>
        <v/>
      </c>
      <c r="AR96" s="41" t="str">
        <f>IF($AQ96="","",COUNTIFS(L_ChaveCob,$AQ96,L_Ausencia,"&gt;"&amp;$W96)+COUNTIFS($AQ$4:$AQ96,$AQ96,$W$4:$W96,$W96))</f>
        <v/>
      </c>
      <c r="AS96" s="42">
        <f t="shared" si="61"/>
        <v>0</v>
      </c>
      <c r="AT96" s="42">
        <f t="shared" si="62"/>
        <v>0</v>
      </c>
      <c r="AU96" s="42">
        <f t="shared" si="63"/>
        <v>0</v>
      </c>
    </row>
    <row r="97" spans="1:47" x14ac:dyDescent="0.2">
      <c r="A97" s="35">
        <v>46119</v>
      </c>
      <c r="B97" s="36"/>
      <c r="C97" s="36" t="s">
        <v>228</v>
      </c>
      <c r="D97" s="36"/>
      <c r="E97" s="37"/>
      <c r="F97" s="37"/>
      <c r="G97" s="36"/>
      <c r="H97" s="36" t="s">
        <v>215</v>
      </c>
      <c r="I97" s="36"/>
      <c r="J97" s="36"/>
      <c r="K97" s="37"/>
      <c r="L97" s="37"/>
      <c r="M97" s="37"/>
      <c r="N97" s="38">
        <f t="shared" si="32"/>
        <v>46113</v>
      </c>
      <c r="O97" t="str">
        <f t="shared" si="33"/>
        <v/>
      </c>
      <c r="P97" t="str">
        <f t="shared" si="34"/>
        <v>Serralheria</v>
      </c>
      <c r="Q97" t="str">
        <f t="shared" si="35"/>
        <v>Posto Vago</v>
      </c>
      <c r="R97" t="str">
        <f t="shared" si="36"/>
        <v>SERRALHEIRO I</v>
      </c>
      <c r="S97" t="str">
        <f t="shared" si="37"/>
        <v>ADM</v>
      </c>
      <c r="T97" s="39">
        <f t="shared" si="38"/>
        <v>49.0988922206921</v>
      </c>
      <c r="U97" s="40">
        <f t="shared" si="39"/>
        <v>0.375</v>
      </c>
      <c r="V97" s="40">
        <f t="shared" si="40"/>
        <v>0</v>
      </c>
      <c r="W97" s="40">
        <f t="shared" si="41"/>
        <v>0.375</v>
      </c>
      <c r="X97" t="str">
        <f t="shared" si="42"/>
        <v>Sim</v>
      </c>
      <c r="Y97" s="40">
        <f t="shared" si="43"/>
        <v>0.375</v>
      </c>
      <c r="Z97" s="40">
        <f t="shared" si="44"/>
        <v>0</v>
      </c>
      <c r="AA97" s="40">
        <f t="shared" si="45"/>
        <v>0</v>
      </c>
      <c r="AB97" s="40">
        <f t="shared" si="46"/>
        <v>0</v>
      </c>
      <c r="AC97" s="40">
        <f t="shared" si="47"/>
        <v>0.375</v>
      </c>
      <c r="AD97" s="39">
        <f t="shared" si="48"/>
        <v>441.89002998622891</v>
      </c>
      <c r="AE97" s="39">
        <f t="shared" si="49"/>
        <v>0</v>
      </c>
      <c r="AF97" t="str">
        <f t="shared" si="50"/>
        <v>Férias</v>
      </c>
      <c r="AG97" t="str">
        <f t="shared" si="51"/>
        <v>DESCONTA 9:00h (Férias).</v>
      </c>
      <c r="AH97" t="str">
        <f t="shared" si="52"/>
        <v/>
      </c>
      <c r="AJ97" s="41" t="str">
        <f t="shared" si="53"/>
        <v/>
      </c>
      <c r="AK97" s="42" t="str">
        <f t="shared" si="54"/>
        <v/>
      </c>
      <c r="AL97" s="41" t="str">
        <f t="shared" si="55"/>
        <v>Dia inteiro</v>
      </c>
      <c r="AM97" s="41" t="str">
        <f t="shared" si="56"/>
        <v>Sim</v>
      </c>
      <c r="AN97" s="41" t="str">
        <f t="shared" si="57"/>
        <v>Não</v>
      </c>
      <c r="AO97" s="42" t="str">
        <f t="shared" si="58"/>
        <v/>
      </c>
      <c r="AP97" s="41" t="str">
        <f t="shared" si="59"/>
        <v/>
      </c>
      <c r="AQ97" s="41" t="str">
        <f t="shared" si="60"/>
        <v/>
      </c>
      <c r="AR97" s="41" t="str">
        <f>IF($AQ97="","",COUNTIFS(L_ChaveCob,$AQ97,L_Ausencia,"&gt;"&amp;$W97)+COUNTIFS($AQ$4:$AQ97,$AQ97,$W$4:$W97,$W97))</f>
        <v/>
      </c>
      <c r="AS97" s="42">
        <f t="shared" si="61"/>
        <v>0</v>
      </c>
      <c r="AT97" s="42">
        <f t="shared" si="62"/>
        <v>0</v>
      </c>
      <c r="AU97" s="42">
        <f t="shared" si="63"/>
        <v>0</v>
      </c>
    </row>
    <row r="98" spans="1:47" x14ac:dyDescent="0.2">
      <c r="A98" s="35">
        <v>46120</v>
      </c>
      <c r="B98" s="36"/>
      <c r="C98" s="36" t="s">
        <v>228</v>
      </c>
      <c r="D98" s="36"/>
      <c r="E98" s="37"/>
      <c r="F98" s="37"/>
      <c r="G98" s="36"/>
      <c r="H98" s="36" t="s">
        <v>219</v>
      </c>
      <c r="I98" s="36"/>
      <c r="J98" s="36"/>
      <c r="K98" s="37"/>
      <c r="L98" s="37"/>
      <c r="M98" s="37"/>
      <c r="N98" s="38">
        <f t="shared" si="32"/>
        <v>46113</v>
      </c>
      <c r="O98" t="str">
        <f t="shared" si="33"/>
        <v/>
      </c>
      <c r="P98" t="str">
        <f t="shared" si="34"/>
        <v>Serralheria</v>
      </c>
      <c r="Q98" t="str">
        <f t="shared" si="35"/>
        <v>Posto Vago</v>
      </c>
      <c r="R98" t="str">
        <f t="shared" si="36"/>
        <v>ENCARREGADO</v>
      </c>
      <c r="S98" t="str">
        <f t="shared" si="37"/>
        <v>ADM</v>
      </c>
      <c r="T98" s="39">
        <f t="shared" si="38"/>
        <v>60.96</v>
      </c>
      <c r="U98" s="40">
        <f t="shared" si="39"/>
        <v>0.375</v>
      </c>
      <c r="V98" s="40">
        <f t="shared" si="40"/>
        <v>0</v>
      </c>
      <c r="W98" s="40">
        <f t="shared" si="41"/>
        <v>0.375</v>
      </c>
      <c r="X98" t="str">
        <f t="shared" si="42"/>
        <v>Sim</v>
      </c>
      <c r="Y98" s="40">
        <f t="shared" si="43"/>
        <v>0.375</v>
      </c>
      <c r="Z98" s="40">
        <f t="shared" si="44"/>
        <v>0</v>
      </c>
      <c r="AA98" s="40">
        <f t="shared" si="45"/>
        <v>0</v>
      </c>
      <c r="AB98" s="40">
        <f t="shared" si="46"/>
        <v>0</v>
      </c>
      <c r="AC98" s="40">
        <f t="shared" si="47"/>
        <v>0.375</v>
      </c>
      <c r="AD98" s="39">
        <f t="shared" si="48"/>
        <v>548.64</v>
      </c>
      <c r="AE98" s="39">
        <f t="shared" si="49"/>
        <v>0</v>
      </c>
      <c r="AF98" t="str">
        <f t="shared" si="50"/>
        <v>Férias</v>
      </c>
      <c r="AG98" t="str">
        <f t="shared" si="51"/>
        <v>DESCONTA 9:00h (Férias).</v>
      </c>
      <c r="AH98" t="str">
        <f t="shared" si="52"/>
        <v/>
      </c>
      <c r="AJ98" s="41" t="str">
        <f t="shared" si="53"/>
        <v/>
      </c>
      <c r="AK98" s="42" t="str">
        <f t="shared" si="54"/>
        <v/>
      </c>
      <c r="AL98" s="41" t="str">
        <f t="shared" si="55"/>
        <v>Dia inteiro</v>
      </c>
      <c r="AM98" s="41" t="str">
        <f t="shared" si="56"/>
        <v>Sim</v>
      </c>
      <c r="AN98" s="41" t="str">
        <f t="shared" si="57"/>
        <v>Não</v>
      </c>
      <c r="AO98" s="42" t="str">
        <f t="shared" si="58"/>
        <v/>
      </c>
      <c r="AP98" s="41" t="str">
        <f t="shared" si="59"/>
        <v/>
      </c>
      <c r="AQ98" s="41" t="str">
        <f t="shared" si="60"/>
        <v/>
      </c>
      <c r="AR98" s="41" t="str">
        <f>IF($AQ98="","",COUNTIFS(L_ChaveCob,$AQ98,L_Ausencia,"&gt;"&amp;$W98)+COUNTIFS($AQ$4:$AQ98,$AQ98,$W$4:$W98,$W98))</f>
        <v/>
      </c>
      <c r="AS98" s="42">
        <f t="shared" si="61"/>
        <v>0</v>
      </c>
      <c r="AT98" s="42">
        <f t="shared" si="62"/>
        <v>0</v>
      </c>
      <c r="AU98" s="42">
        <f t="shared" si="63"/>
        <v>0</v>
      </c>
    </row>
    <row r="99" spans="1:47" x14ac:dyDescent="0.2">
      <c r="A99" s="35">
        <v>46120</v>
      </c>
      <c r="B99" s="36"/>
      <c r="C99" s="36" t="s">
        <v>228</v>
      </c>
      <c r="D99" s="36"/>
      <c r="E99" s="37"/>
      <c r="F99" s="37"/>
      <c r="G99" s="36"/>
      <c r="H99" s="36" t="s">
        <v>215</v>
      </c>
      <c r="I99" s="36"/>
      <c r="J99" s="36"/>
      <c r="K99" s="37"/>
      <c r="L99" s="37"/>
      <c r="M99" s="37"/>
      <c r="N99" s="38">
        <f t="shared" si="32"/>
        <v>46113</v>
      </c>
      <c r="O99" t="str">
        <f t="shared" si="33"/>
        <v/>
      </c>
      <c r="P99" t="str">
        <f t="shared" si="34"/>
        <v>Serralheria</v>
      </c>
      <c r="Q99" t="str">
        <f t="shared" si="35"/>
        <v>Posto Vago</v>
      </c>
      <c r="R99" t="str">
        <f t="shared" si="36"/>
        <v>SERRALHEIRO I</v>
      </c>
      <c r="S99" t="str">
        <f t="shared" si="37"/>
        <v>ADM</v>
      </c>
      <c r="T99" s="39">
        <f t="shared" si="38"/>
        <v>49.0988922206921</v>
      </c>
      <c r="U99" s="40">
        <f t="shared" si="39"/>
        <v>0.375</v>
      </c>
      <c r="V99" s="40">
        <f t="shared" si="40"/>
        <v>0</v>
      </c>
      <c r="W99" s="40">
        <f t="shared" si="41"/>
        <v>0.375</v>
      </c>
      <c r="X99" t="str">
        <f t="shared" si="42"/>
        <v>Sim</v>
      </c>
      <c r="Y99" s="40">
        <f t="shared" si="43"/>
        <v>0.375</v>
      </c>
      <c r="Z99" s="40">
        <f t="shared" si="44"/>
        <v>0</v>
      </c>
      <c r="AA99" s="40">
        <f t="shared" si="45"/>
        <v>0</v>
      </c>
      <c r="AB99" s="40">
        <f t="shared" si="46"/>
        <v>0</v>
      </c>
      <c r="AC99" s="40">
        <f t="shared" si="47"/>
        <v>0.375</v>
      </c>
      <c r="AD99" s="39">
        <f t="shared" si="48"/>
        <v>441.89002998622891</v>
      </c>
      <c r="AE99" s="39">
        <f t="shared" si="49"/>
        <v>0</v>
      </c>
      <c r="AF99" t="str">
        <f t="shared" si="50"/>
        <v>Férias</v>
      </c>
      <c r="AG99" t="str">
        <f t="shared" si="51"/>
        <v>DESCONTA 9:00h (Férias).</v>
      </c>
      <c r="AH99" t="str">
        <f t="shared" si="52"/>
        <v/>
      </c>
      <c r="AJ99" s="41" t="str">
        <f t="shared" si="53"/>
        <v/>
      </c>
      <c r="AK99" s="42" t="str">
        <f t="shared" si="54"/>
        <v/>
      </c>
      <c r="AL99" s="41" t="str">
        <f t="shared" si="55"/>
        <v>Dia inteiro</v>
      </c>
      <c r="AM99" s="41" t="str">
        <f t="shared" si="56"/>
        <v>Sim</v>
      </c>
      <c r="AN99" s="41" t="str">
        <f t="shared" si="57"/>
        <v>Não</v>
      </c>
      <c r="AO99" s="42" t="str">
        <f t="shared" si="58"/>
        <v/>
      </c>
      <c r="AP99" s="41" t="str">
        <f t="shared" si="59"/>
        <v/>
      </c>
      <c r="AQ99" s="41" t="str">
        <f t="shared" si="60"/>
        <v/>
      </c>
      <c r="AR99" s="41" t="str">
        <f>IF($AQ99="","",COUNTIFS(L_ChaveCob,$AQ99,L_Ausencia,"&gt;"&amp;$W99)+COUNTIFS($AQ$4:$AQ99,$AQ99,$W$4:$W99,$W99))</f>
        <v/>
      </c>
      <c r="AS99" s="42">
        <f t="shared" si="61"/>
        <v>0</v>
      </c>
      <c r="AT99" s="42">
        <f t="shared" si="62"/>
        <v>0</v>
      </c>
      <c r="AU99" s="42">
        <f t="shared" si="63"/>
        <v>0</v>
      </c>
    </row>
    <row r="100" spans="1:47" x14ac:dyDescent="0.2">
      <c r="A100" s="35">
        <v>46121</v>
      </c>
      <c r="B100" s="36"/>
      <c r="C100" s="36" t="s">
        <v>228</v>
      </c>
      <c r="D100" s="36"/>
      <c r="E100" s="37"/>
      <c r="F100" s="37"/>
      <c r="G100" s="36"/>
      <c r="H100" s="36" t="s">
        <v>219</v>
      </c>
      <c r="I100" s="36"/>
      <c r="J100" s="36"/>
      <c r="K100" s="37"/>
      <c r="L100" s="37"/>
      <c r="M100" s="37"/>
      <c r="N100" s="38">
        <f t="shared" si="32"/>
        <v>46113</v>
      </c>
      <c r="O100" t="str">
        <f t="shared" si="33"/>
        <v/>
      </c>
      <c r="P100" t="str">
        <f t="shared" si="34"/>
        <v>Serralheria</v>
      </c>
      <c r="Q100" t="str">
        <f t="shared" si="35"/>
        <v>Posto Vago</v>
      </c>
      <c r="R100" t="str">
        <f t="shared" si="36"/>
        <v>ENCARREGADO</v>
      </c>
      <c r="S100" t="str">
        <f t="shared" si="37"/>
        <v>ADM</v>
      </c>
      <c r="T100" s="39">
        <f t="shared" si="38"/>
        <v>60.96</v>
      </c>
      <c r="U100" s="40">
        <f t="shared" si="39"/>
        <v>0.375</v>
      </c>
      <c r="V100" s="40">
        <f t="shared" si="40"/>
        <v>0</v>
      </c>
      <c r="W100" s="40">
        <f t="shared" si="41"/>
        <v>0.375</v>
      </c>
      <c r="X100" t="str">
        <f t="shared" si="42"/>
        <v>Sim</v>
      </c>
      <c r="Y100" s="40">
        <f t="shared" si="43"/>
        <v>0.375</v>
      </c>
      <c r="Z100" s="40">
        <f t="shared" si="44"/>
        <v>0</v>
      </c>
      <c r="AA100" s="40">
        <f t="shared" si="45"/>
        <v>0</v>
      </c>
      <c r="AB100" s="40">
        <f t="shared" si="46"/>
        <v>0</v>
      </c>
      <c r="AC100" s="40">
        <f t="shared" si="47"/>
        <v>0.375</v>
      </c>
      <c r="AD100" s="39">
        <f t="shared" si="48"/>
        <v>548.64</v>
      </c>
      <c r="AE100" s="39">
        <f t="shared" si="49"/>
        <v>0</v>
      </c>
      <c r="AF100" t="str">
        <f t="shared" si="50"/>
        <v>Férias</v>
      </c>
      <c r="AG100" t="str">
        <f t="shared" si="51"/>
        <v>DESCONTA 9:00h (Férias).</v>
      </c>
      <c r="AH100" t="str">
        <f t="shared" si="52"/>
        <v/>
      </c>
      <c r="AJ100" s="41" t="str">
        <f t="shared" si="53"/>
        <v/>
      </c>
      <c r="AK100" s="42" t="str">
        <f t="shared" si="54"/>
        <v/>
      </c>
      <c r="AL100" s="41" t="str">
        <f t="shared" si="55"/>
        <v>Dia inteiro</v>
      </c>
      <c r="AM100" s="41" t="str">
        <f t="shared" si="56"/>
        <v>Sim</v>
      </c>
      <c r="AN100" s="41" t="str">
        <f t="shared" si="57"/>
        <v>Não</v>
      </c>
      <c r="AO100" s="42" t="str">
        <f t="shared" si="58"/>
        <v/>
      </c>
      <c r="AP100" s="41" t="str">
        <f t="shared" si="59"/>
        <v/>
      </c>
      <c r="AQ100" s="41" t="str">
        <f t="shared" si="60"/>
        <v/>
      </c>
      <c r="AR100" s="41" t="str">
        <f>IF($AQ100="","",COUNTIFS(L_ChaveCob,$AQ100,L_Ausencia,"&gt;"&amp;$W100)+COUNTIFS($AQ$4:$AQ100,$AQ100,$W$4:$W100,$W100))</f>
        <v/>
      </c>
      <c r="AS100" s="42">
        <f t="shared" si="61"/>
        <v>0</v>
      </c>
      <c r="AT100" s="42">
        <f t="shared" si="62"/>
        <v>0</v>
      </c>
      <c r="AU100" s="42">
        <f t="shared" si="63"/>
        <v>0</v>
      </c>
    </row>
    <row r="101" spans="1:47" x14ac:dyDescent="0.2">
      <c r="A101" s="35">
        <v>46121</v>
      </c>
      <c r="B101" s="36"/>
      <c r="C101" s="36" t="s">
        <v>228</v>
      </c>
      <c r="D101" s="36"/>
      <c r="E101" s="37"/>
      <c r="F101" s="37"/>
      <c r="G101" s="36"/>
      <c r="H101" s="36" t="s">
        <v>215</v>
      </c>
      <c r="I101" s="36"/>
      <c r="J101" s="36"/>
      <c r="K101" s="37"/>
      <c r="L101" s="37"/>
      <c r="M101" s="37"/>
      <c r="N101" s="38">
        <f t="shared" si="32"/>
        <v>46113</v>
      </c>
      <c r="O101" t="str">
        <f t="shared" si="33"/>
        <v/>
      </c>
      <c r="P101" t="str">
        <f t="shared" si="34"/>
        <v>Serralheria</v>
      </c>
      <c r="Q101" t="str">
        <f t="shared" si="35"/>
        <v>Posto Vago</v>
      </c>
      <c r="R101" t="str">
        <f t="shared" si="36"/>
        <v>SERRALHEIRO I</v>
      </c>
      <c r="S101" t="str">
        <f t="shared" si="37"/>
        <v>ADM</v>
      </c>
      <c r="T101" s="39">
        <f t="shared" si="38"/>
        <v>49.0988922206921</v>
      </c>
      <c r="U101" s="40">
        <f t="shared" si="39"/>
        <v>0.375</v>
      </c>
      <c r="V101" s="40">
        <f t="shared" si="40"/>
        <v>0</v>
      </c>
      <c r="W101" s="40">
        <f t="shared" si="41"/>
        <v>0.375</v>
      </c>
      <c r="X101" t="str">
        <f t="shared" si="42"/>
        <v>Sim</v>
      </c>
      <c r="Y101" s="40">
        <f t="shared" si="43"/>
        <v>0.375</v>
      </c>
      <c r="Z101" s="40">
        <f t="shared" si="44"/>
        <v>0</v>
      </c>
      <c r="AA101" s="40">
        <f t="shared" si="45"/>
        <v>0</v>
      </c>
      <c r="AB101" s="40">
        <f t="shared" si="46"/>
        <v>0</v>
      </c>
      <c r="AC101" s="40">
        <f t="shared" si="47"/>
        <v>0.375</v>
      </c>
      <c r="AD101" s="39">
        <f t="shared" si="48"/>
        <v>441.89002998622891</v>
      </c>
      <c r="AE101" s="39">
        <f t="shared" si="49"/>
        <v>0</v>
      </c>
      <c r="AF101" t="str">
        <f t="shared" si="50"/>
        <v>Férias</v>
      </c>
      <c r="AG101" t="str">
        <f t="shared" si="51"/>
        <v>DESCONTA 9:00h (Férias).</v>
      </c>
      <c r="AH101" t="str">
        <f t="shared" si="52"/>
        <v/>
      </c>
      <c r="AJ101" s="41" t="str">
        <f t="shared" si="53"/>
        <v/>
      </c>
      <c r="AK101" s="42" t="str">
        <f t="shared" si="54"/>
        <v/>
      </c>
      <c r="AL101" s="41" t="str">
        <f t="shared" si="55"/>
        <v>Dia inteiro</v>
      </c>
      <c r="AM101" s="41" t="str">
        <f t="shared" si="56"/>
        <v>Sim</v>
      </c>
      <c r="AN101" s="41" t="str">
        <f t="shared" si="57"/>
        <v>Não</v>
      </c>
      <c r="AO101" s="42" t="str">
        <f t="shared" si="58"/>
        <v/>
      </c>
      <c r="AP101" s="41" t="str">
        <f t="shared" si="59"/>
        <v/>
      </c>
      <c r="AQ101" s="41" t="str">
        <f t="shared" si="60"/>
        <v/>
      </c>
      <c r="AR101" s="41" t="str">
        <f>IF($AQ101="","",COUNTIFS(L_ChaveCob,$AQ101,L_Ausencia,"&gt;"&amp;$W101)+COUNTIFS($AQ$4:$AQ101,$AQ101,$W$4:$W101,$W101))</f>
        <v/>
      </c>
      <c r="AS101" s="42">
        <f t="shared" si="61"/>
        <v>0</v>
      </c>
      <c r="AT101" s="42">
        <f t="shared" si="62"/>
        <v>0</v>
      </c>
      <c r="AU101" s="42">
        <f t="shared" si="63"/>
        <v>0</v>
      </c>
    </row>
    <row r="102" spans="1:47" x14ac:dyDescent="0.2">
      <c r="A102" s="35">
        <v>46122</v>
      </c>
      <c r="B102" s="36"/>
      <c r="C102" s="36" t="s">
        <v>228</v>
      </c>
      <c r="D102" s="36"/>
      <c r="E102" s="37"/>
      <c r="F102" s="37"/>
      <c r="G102" s="36"/>
      <c r="H102" s="36" t="s">
        <v>219</v>
      </c>
      <c r="I102" s="36"/>
      <c r="J102" s="36"/>
      <c r="K102" s="37"/>
      <c r="L102" s="37"/>
      <c r="M102" s="37"/>
      <c r="N102" s="38">
        <f t="shared" si="32"/>
        <v>46113</v>
      </c>
      <c r="O102" t="str">
        <f t="shared" si="33"/>
        <v/>
      </c>
      <c r="P102" t="str">
        <f t="shared" si="34"/>
        <v>Serralheria</v>
      </c>
      <c r="Q102" t="str">
        <f t="shared" si="35"/>
        <v>Posto Vago</v>
      </c>
      <c r="R102" t="str">
        <f t="shared" si="36"/>
        <v>ENCARREGADO</v>
      </c>
      <c r="S102" t="str">
        <f t="shared" si="37"/>
        <v>ADM</v>
      </c>
      <c r="T102" s="39">
        <f t="shared" si="38"/>
        <v>60.96</v>
      </c>
      <c r="U102" s="40">
        <f t="shared" si="39"/>
        <v>0.33333333333333298</v>
      </c>
      <c r="V102" s="40">
        <f t="shared" si="40"/>
        <v>0</v>
      </c>
      <c r="W102" s="40">
        <f t="shared" si="41"/>
        <v>0.33333333333333298</v>
      </c>
      <c r="X102" t="str">
        <f t="shared" si="42"/>
        <v>Sim</v>
      </c>
      <c r="Y102" s="40">
        <f t="shared" si="43"/>
        <v>0.33333333333333298</v>
      </c>
      <c r="Z102" s="40">
        <f t="shared" si="44"/>
        <v>0</v>
      </c>
      <c r="AA102" s="40">
        <f t="shared" si="45"/>
        <v>0</v>
      </c>
      <c r="AB102" s="40">
        <f t="shared" si="46"/>
        <v>0</v>
      </c>
      <c r="AC102" s="40">
        <f t="shared" si="47"/>
        <v>0.33333333333333298</v>
      </c>
      <c r="AD102" s="39">
        <f t="shared" si="48"/>
        <v>487.67999999999944</v>
      </c>
      <c r="AE102" s="39">
        <f t="shared" si="49"/>
        <v>0</v>
      </c>
      <c r="AF102" t="str">
        <f t="shared" si="50"/>
        <v>Férias</v>
      </c>
      <c r="AG102" t="str">
        <f t="shared" si="51"/>
        <v>DESCONTA 8:00h (Férias).</v>
      </c>
      <c r="AH102" t="str">
        <f t="shared" si="52"/>
        <v/>
      </c>
      <c r="AJ102" s="41" t="str">
        <f t="shared" si="53"/>
        <v/>
      </c>
      <c r="AK102" s="42" t="str">
        <f t="shared" si="54"/>
        <v/>
      </c>
      <c r="AL102" s="41" t="str">
        <f t="shared" si="55"/>
        <v>Dia inteiro</v>
      </c>
      <c r="AM102" s="41" t="str">
        <f t="shared" si="56"/>
        <v>Sim</v>
      </c>
      <c r="AN102" s="41" t="str">
        <f t="shared" si="57"/>
        <v>Não</v>
      </c>
      <c r="AO102" s="42" t="str">
        <f t="shared" si="58"/>
        <v/>
      </c>
      <c r="AP102" s="41" t="str">
        <f t="shared" si="59"/>
        <v/>
      </c>
      <c r="AQ102" s="41" t="str">
        <f t="shared" si="60"/>
        <v/>
      </c>
      <c r="AR102" s="41" t="str">
        <f>IF($AQ102="","",COUNTIFS(L_ChaveCob,$AQ102,L_Ausencia,"&gt;"&amp;$W102)+COUNTIFS($AQ$4:$AQ102,$AQ102,$W$4:$W102,$W102))</f>
        <v/>
      </c>
      <c r="AS102" s="42">
        <f t="shared" si="61"/>
        <v>0</v>
      </c>
      <c r="AT102" s="42">
        <f t="shared" si="62"/>
        <v>0</v>
      </c>
      <c r="AU102" s="42">
        <f t="shared" si="63"/>
        <v>0</v>
      </c>
    </row>
    <row r="103" spans="1:47" x14ac:dyDescent="0.2">
      <c r="A103" s="35">
        <v>46122</v>
      </c>
      <c r="B103" s="36"/>
      <c r="C103" s="36" t="s">
        <v>228</v>
      </c>
      <c r="D103" s="36"/>
      <c r="E103" s="37"/>
      <c r="F103" s="37"/>
      <c r="G103" s="36"/>
      <c r="H103" s="36" t="s">
        <v>215</v>
      </c>
      <c r="I103" s="36"/>
      <c r="J103" s="36"/>
      <c r="K103" s="37"/>
      <c r="L103" s="37"/>
      <c r="M103" s="37"/>
      <c r="N103" s="38">
        <f t="shared" si="32"/>
        <v>46113</v>
      </c>
      <c r="O103" t="str">
        <f t="shared" si="33"/>
        <v/>
      </c>
      <c r="P103" t="str">
        <f t="shared" si="34"/>
        <v>Serralheria</v>
      </c>
      <c r="Q103" t="str">
        <f t="shared" si="35"/>
        <v>Posto Vago</v>
      </c>
      <c r="R103" t="str">
        <f t="shared" si="36"/>
        <v>SERRALHEIRO I</v>
      </c>
      <c r="S103" t="str">
        <f t="shared" si="37"/>
        <v>ADM</v>
      </c>
      <c r="T103" s="39">
        <f t="shared" si="38"/>
        <v>49.0988922206921</v>
      </c>
      <c r="U103" s="40">
        <f t="shared" si="39"/>
        <v>0.33333333333333298</v>
      </c>
      <c r="V103" s="40">
        <f t="shared" si="40"/>
        <v>0</v>
      </c>
      <c r="W103" s="40">
        <f t="shared" si="41"/>
        <v>0.33333333333333298</v>
      </c>
      <c r="X103" t="str">
        <f t="shared" si="42"/>
        <v>Sim</v>
      </c>
      <c r="Y103" s="40">
        <f t="shared" si="43"/>
        <v>0.33333333333333298</v>
      </c>
      <c r="Z103" s="40">
        <f t="shared" si="44"/>
        <v>0</v>
      </c>
      <c r="AA103" s="40">
        <f t="shared" si="45"/>
        <v>0</v>
      </c>
      <c r="AB103" s="40">
        <f t="shared" si="46"/>
        <v>0</v>
      </c>
      <c r="AC103" s="40">
        <f t="shared" si="47"/>
        <v>0.33333333333333298</v>
      </c>
      <c r="AD103" s="39">
        <f t="shared" si="48"/>
        <v>392.79113776553635</v>
      </c>
      <c r="AE103" s="39">
        <f t="shared" si="49"/>
        <v>0</v>
      </c>
      <c r="AF103" t="str">
        <f t="shared" si="50"/>
        <v>Férias</v>
      </c>
      <c r="AG103" t="str">
        <f t="shared" si="51"/>
        <v>DESCONTA 8:00h (Férias).</v>
      </c>
      <c r="AH103" t="str">
        <f t="shared" si="52"/>
        <v/>
      </c>
      <c r="AJ103" s="41" t="str">
        <f t="shared" si="53"/>
        <v/>
      </c>
      <c r="AK103" s="42" t="str">
        <f t="shared" si="54"/>
        <v/>
      </c>
      <c r="AL103" s="41" t="str">
        <f t="shared" si="55"/>
        <v>Dia inteiro</v>
      </c>
      <c r="AM103" s="41" t="str">
        <f t="shared" si="56"/>
        <v>Sim</v>
      </c>
      <c r="AN103" s="41" t="str">
        <f t="shared" si="57"/>
        <v>Não</v>
      </c>
      <c r="AO103" s="42" t="str">
        <f t="shared" si="58"/>
        <v/>
      </c>
      <c r="AP103" s="41" t="str">
        <f t="shared" si="59"/>
        <v/>
      </c>
      <c r="AQ103" s="41" t="str">
        <f t="shared" si="60"/>
        <v/>
      </c>
      <c r="AR103" s="41" t="str">
        <f>IF($AQ103="","",COUNTIFS(L_ChaveCob,$AQ103,L_Ausencia,"&gt;"&amp;$W103)+COUNTIFS($AQ$4:$AQ103,$AQ103,$W$4:$W103,$W103))</f>
        <v/>
      </c>
      <c r="AS103" s="42">
        <f t="shared" si="61"/>
        <v>0</v>
      </c>
      <c r="AT103" s="42">
        <f t="shared" si="62"/>
        <v>0</v>
      </c>
      <c r="AU103" s="42">
        <f t="shared" si="63"/>
        <v>0</v>
      </c>
    </row>
    <row r="104" spans="1:47" x14ac:dyDescent="0.2">
      <c r="A104" s="35">
        <v>46125</v>
      </c>
      <c r="B104" s="36"/>
      <c r="C104" s="36" t="s">
        <v>228</v>
      </c>
      <c r="D104" s="36"/>
      <c r="E104" s="37"/>
      <c r="F104" s="37"/>
      <c r="G104" s="36"/>
      <c r="H104" s="36" t="s">
        <v>219</v>
      </c>
      <c r="I104" s="36"/>
      <c r="J104" s="36"/>
      <c r="K104" s="37"/>
      <c r="L104" s="37"/>
      <c r="M104" s="37"/>
      <c r="N104" s="38">
        <f t="shared" si="32"/>
        <v>46113</v>
      </c>
      <c r="O104" t="str">
        <f t="shared" si="33"/>
        <v/>
      </c>
      <c r="P104" t="str">
        <f t="shared" si="34"/>
        <v>Serralheria</v>
      </c>
      <c r="Q104" t="str">
        <f t="shared" si="35"/>
        <v>Posto Vago</v>
      </c>
      <c r="R104" t="str">
        <f t="shared" si="36"/>
        <v>ENCARREGADO</v>
      </c>
      <c r="S104" t="str">
        <f t="shared" si="37"/>
        <v>ADM</v>
      </c>
      <c r="T104" s="39">
        <f t="shared" si="38"/>
        <v>60.96</v>
      </c>
      <c r="U104" s="40">
        <f t="shared" si="39"/>
        <v>0.375</v>
      </c>
      <c r="V104" s="40">
        <f t="shared" si="40"/>
        <v>0</v>
      </c>
      <c r="W104" s="40">
        <f t="shared" si="41"/>
        <v>0.375</v>
      </c>
      <c r="X104" t="str">
        <f t="shared" si="42"/>
        <v>Sim</v>
      </c>
      <c r="Y104" s="40">
        <f t="shared" si="43"/>
        <v>0.375</v>
      </c>
      <c r="Z104" s="40">
        <f t="shared" si="44"/>
        <v>0</v>
      </c>
      <c r="AA104" s="40">
        <f t="shared" si="45"/>
        <v>0</v>
      </c>
      <c r="AB104" s="40">
        <f t="shared" si="46"/>
        <v>0</v>
      </c>
      <c r="AC104" s="40">
        <f t="shared" si="47"/>
        <v>0.375</v>
      </c>
      <c r="AD104" s="39">
        <f t="shared" si="48"/>
        <v>548.64</v>
      </c>
      <c r="AE104" s="39">
        <f t="shared" si="49"/>
        <v>0</v>
      </c>
      <c r="AF104" t="str">
        <f t="shared" si="50"/>
        <v>Férias</v>
      </c>
      <c r="AG104" t="str">
        <f t="shared" si="51"/>
        <v>DESCONTA 9:00h (Férias).</v>
      </c>
      <c r="AH104" t="str">
        <f t="shared" si="52"/>
        <v/>
      </c>
      <c r="AJ104" s="41" t="str">
        <f t="shared" si="53"/>
        <v/>
      </c>
      <c r="AK104" s="42" t="str">
        <f t="shared" si="54"/>
        <v/>
      </c>
      <c r="AL104" s="41" t="str">
        <f t="shared" si="55"/>
        <v>Dia inteiro</v>
      </c>
      <c r="AM104" s="41" t="str">
        <f t="shared" si="56"/>
        <v>Sim</v>
      </c>
      <c r="AN104" s="41" t="str">
        <f t="shared" si="57"/>
        <v>Não</v>
      </c>
      <c r="AO104" s="42" t="str">
        <f t="shared" si="58"/>
        <v/>
      </c>
      <c r="AP104" s="41" t="str">
        <f t="shared" si="59"/>
        <v/>
      </c>
      <c r="AQ104" s="41" t="str">
        <f t="shared" si="60"/>
        <v/>
      </c>
      <c r="AR104" s="41" t="str">
        <f>IF($AQ104="","",COUNTIFS(L_ChaveCob,$AQ104,L_Ausencia,"&gt;"&amp;$W104)+COUNTIFS($AQ$4:$AQ104,$AQ104,$W$4:$W104,$W104))</f>
        <v/>
      </c>
      <c r="AS104" s="42">
        <f t="shared" si="61"/>
        <v>0</v>
      </c>
      <c r="AT104" s="42">
        <f t="shared" si="62"/>
        <v>0</v>
      </c>
      <c r="AU104" s="42">
        <f t="shared" si="63"/>
        <v>0</v>
      </c>
    </row>
    <row r="105" spans="1:47" x14ac:dyDescent="0.2">
      <c r="A105" s="35">
        <v>46125</v>
      </c>
      <c r="B105" s="36"/>
      <c r="C105" s="36" t="s">
        <v>228</v>
      </c>
      <c r="D105" s="36"/>
      <c r="E105" s="37"/>
      <c r="F105" s="37"/>
      <c r="G105" s="36"/>
      <c r="H105" s="36" t="s">
        <v>215</v>
      </c>
      <c r="I105" s="36"/>
      <c r="J105" s="36"/>
      <c r="K105" s="37"/>
      <c r="L105" s="37"/>
      <c r="M105" s="37"/>
      <c r="N105" s="38">
        <f t="shared" si="32"/>
        <v>46113</v>
      </c>
      <c r="O105" t="str">
        <f t="shared" si="33"/>
        <v/>
      </c>
      <c r="P105" t="str">
        <f t="shared" si="34"/>
        <v>Serralheria</v>
      </c>
      <c r="Q105" t="str">
        <f t="shared" si="35"/>
        <v>Posto Vago</v>
      </c>
      <c r="R105" t="str">
        <f t="shared" si="36"/>
        <v>SERRALHEIRO I</v>
      </c>
      <c r="S105" t="str">
        <f t="shared" si="37"/>
        <v>ADM</v>
      </c>
      <c r="T105" s="39">
        <f t="shared" si="38"/>
        <v>49.0988922206921</v>
      </c>
      <c r="U105" s="40">
        <f t="shared" si="39"/>
        <v>0.375</v>
      </c>
      <c r="V105" s="40">
        <f t="shared" si="40"/>
        <v>0</v>
      </c>
      <c r="W105" s="40">
        <f t="shared" si="41"/>
        <v>0.375</v>
      </c>
      <c r="X105" t="str">
        <f t="shared" si="42"/>
        <v>Sim</v>
      </c>
      <c r="Y105" s="40">
        <f t="shared" si="43"/>
        <v>0.375</v>
      </c>
      <c r="Z105" s="40">
        <f t="shared" si="44"/>
        <v>0</v>
      </c>
      <c r="AA105" s="40">
        <f t="shared" si="45"/>
        <v>0</v>
      </c>
      <c r="AB105" s="40">
        <f t="shared" si="46"/>
        <v>0</v>
      </c>
      <c r="AC105" s="40">
        <f t="shared" si="47"/>
        <v>0.375</v>
      </c>
      <c r="AD105" s="39">
        <f t="shared" si="48"/>
        <v>441.89002998622891</v>
      </c>
      <c r="AE105" s="39">
        <f t="shared" si="49"/>
        <v>0</v>
      </c>
      <c r="AF105" t="str">
        <f t="shared" si="50"/>
        <v>Férias</v>
      </c>
      <c r="AG105" t="str">
        <f t="shared" si="51"/>
        <v>DESCONTA 9:00h (Férias).</v>
      </c>
      <c r="AH105" t="str">
        <f t="shared" si="52"/>
        <v/>
      </c>
      <c r="AJ105" s="41" t="str">
        <f t="shared" si="53"/>
        <v/>
      </c>
      <c r="AK105" s="42" t="str">
        <f t="shared" si="54"/>
        <v/>
      </c>
      <c r="AL105" s="41" t="str">
        <f t="shared" si="55"/>
        <v>Dia inteiro</v>
      </c>
      <c r="AM105" s="41" t="str">
        <f t="shared" si="56"/>
        <v>Sim</v>
      </c>
      <c r="AN105" s="41" t="str">
        <f t="shared" si="57"/>
        <v>Não</v>
      </c>
      <c r="AO105" s="42" t="str">
        <f t="shared" si="58"/>
        <v/>
      </c>
      <c r="AP105" s="41" t="str">
        <f t="shared" si="59"/>
        <v/>
      </c>
      <c r="AQ105" s="41" t="str">
        <f t="shared" si="60"/>
        <v/>
      </c>
      <c r="AR105" s="41" t="str">
        <f>IF($AQ105="","",COUNTIFS(L_ChaveCob,$AQ105,L_Ausencia,"&gt;"&amp;$W105)+COUNTIFS($AQ$4:$AQ105,$AQ105,$W$4:$W105,$W105))</f>
        <v/>
      </c>
      <c r="AS105" s="42">
        <f t="shared" si="61"/>
        <v>0</v>
      </c>
      <c r="AT105" s="42">
        <f t="shared" si="62"/>
        <v>0</v>
      </c>
      <c r="AU105" s="42">
        <f t="shared" si="63"/>
        <v>0</v>
      </c>
    </row>
    <row r="106" spans="1:47" x14ac:dyDescent="0.2">
      <c r="A106" s="35">
        <v>46126</v>
      </c>
      <c r="B106" s="36"/>
      <c r="C106" s="36" t="s">
        <v>228</v>
      </c>
      <c r="D106" s="36"/>
      <c r="E106" s="37"/>
      <c r="F106" s="37"/>
      <c r="G106" s="36"/>
      <c r="H106" s="36" t="s">
        <v>219</v>
      </c>
      <c r="I106" s="36"/>
      <c r="J106" s="36"/>
      <c r="K106" s="37"/>
      <c r="L106" s="37"/>
      <c r="M106" s="37"/>
      <c r="N106" s="38">
        <f t="shared" si="32"/>
        <v>46113</v>
      </c>
      <c r="O106" t="str">
        <f t="shared" si="33"/>
        <v/>
      </c>
      <c r="P106" t="str">
        <f t="shared" si="34"/>
        <v>Serralheria</v>
      </c>
      <c r="Q106" t="str">
        <f t="shared" si="35"/>
        <v>Posto Vago</v>
      </c>
      <c r="R106" t="str">
        <f t="shared" si="36"/>
        <v>ENCARREGADO</v>
      </c>
      <c r="S106" t="str">
        <f t="shared" si="37"/>
        <v>ADM</v>
      </c>
      <c r="T106" s="39">
        <f t="shared" si="38"/>
        <v>60.96</v>
      </c>
      <c r="U106" s="40">
        <f t="shared" si="39"/>
        <v>0.375</v>
      </c>
      <c r="V106" s="40">
        <f t="shared" si="40"/>
        <v>0</v>
      </c>
      <c r="W106" s="40">
        <f t="shared" si="41"/>
        <v>0.375</v>
      </c>
      <c r="X106" t="str">
        <f t="shared" si="42"/>
        <v>Sim</v>
      </c>
      <c r="Y106" s="40">
        <f t="shared" si="43"/>
        <v>0.375</v>
      </c>
      <c r="Z106" s="40">
        <f t="shared" si="44"/>
        <v>0</v>
      </c>
      <c r="AA106" s="40">
        <f t="shared" si="45"/>
        <v>0</v>
      </c>
      <c r="AB106" s="40">
        <f t="shared" si="46"/>
        <v>0</v>
      </c>
      <c r="AC106" s="40">
        <f t="shared" si="47"/>
        <v>0.375</v>
      </c>
      <c r="AD106" s="39">
        <f t="shared" si="48"/>
        <v>548.64</v>
      </c>
      <c r="AE106" s="39">
        <f t="shared" si="49"/>
        <v>0</v>
      </c>
      <c r="AF106" t="str">
        <f t="shared" si="50"/>
        <v>Férias</v>
      </c>
      <c r="AG106" t="str">
        <f t="shared" si="51"/>
        <v>DESCONTA 9:00h (Férias).</v>
      </c>
      <c r="AH106" t="str">
        <f t="shared" si="52"/>
        <v/>
      </c>
      <c r="AJ106" s="41" t="str">
        <f t="shared" si="53"/>
        <v/>
      </c>
      <c r="AK106" s="42" t="str">
        <f t="shared" si="54"/>
        <v/>
      </c>
      <c r="AL106" s="41" t="str">
        <f t="shared" si="55"/>
        <v>Dia inteiro</v>
      </c>
      <c r="AM106" s="41" t="str">
        <f t="shared" si="56"/>
        <v>Sim</v>
      </c>
      <c r="AN106" s="41" t="str">
        <f t="shared" si="57"/>
        <v>Não</v>
      </c>
      <c r="AO106" s="42" t="str">
        <f t="shared" si="58"/>
        <v/>
      </c>
      <c r="AP106" s="41" t="str">
        <f t="shared" si="59"/>
        <v/>
      </c>
      <c r="AQ106" s="41" t="str">
        <f t="shared" si="60"/>
        <v/>
      </c>
      <c r="AR106" s="41" t="str">
        <f>IF($AQ106="","",COUNTIFS(L_ChaveCob,$AQ106,L_Ausencia,"&gt;"&amp;$W106)+COUNTIFS($AQ$4:$AQ106,$AQ106,$W$4:$W106,$W106))</f>
        <v/>
      </c>
      <c r="AS106" s="42">
        <f t="shared" si="61"/>
        <v>0</v>
      </c>
      <c r="AT106" s="42">
        <f t="shared" si="62"/>
        <v>0</v>
      </c>
      <c r="AU106" s="42">
        <f t="shared" si="63"/>
        <v>0</v>
      </c>
    </row>
    <row r="107" spans="1:47" x14ac:dyDescent="0.2">
      <c r="A107" s="35">
        <v>46126</v>
      </c>
      <c r="B107" s="36"/>
      <c r="C107" s="36" t="s">
        <v>228</v>
      </c>
      <c r="D107" s="36"/>
      <c r="E107" s="37"/>
      <c r="F107" s="37"/>
      <c r="G107" s="36"/>
      <c r="H107" s="36" t="s">
        <v>215</v>
      </c>
      <c r="I107" s="36"/>
      <c r="J107" s="36"/>
      <c r="K107" s="37"/>
      <c r="L107" s="37"/>
      <c r="M107" s="37"/>
      <c r="N107" s="38">
        <f t="shared" si="32"/>
        <v>46113</v>
      </c>
      <c r="O107" t="str">
        <f t="shared" si="33"/>
        <v/>
      </c>
      <c r="P107" t="str">
        <f t="shared" si="34"/>
        <v>Serralheria</v>
      </c>
      <c r="Q107" t="str">
        <f t="shared" si="35"/>
        <v>Posto Vago</v>
      </c>
      <c r="R107" t="str">
        <f t="shared" si="36"/>
        <v>SERRALHEIRO I</v>
      </c>
      <c r="S107" t="str">
        <f t="shared" si="37"/>
        <v>ADM</v>
      </c>
      <c r="T107" s="39">
        <f t="shared" si="38"/>
        <v>49.0988922206921</v>
      </c>
      <c r="U107" s="40">
        <f t="shared" si="39"/>
        <v>0.375</v>
      </c>
      <c r="V107" s="40">
        <f t="shared" si="40"/>
        <v>0</v>
      </c>
      <c r="W107" s="40">
        <f t="shared" si="41"/>
        <v>0.375</v>
      </c>
      <c r="X107" t="str">
        <f t="shared" si="42"/>
        <v>Sim</v>
      </c>
      <c r="Y107" s="40">
        <f t="shared" si="43"/>
        <v>0.375</v>
      </c>
      <c r="Z107" s="40">
        <f t="shared" si="44"/>
        <v>0</v>
      </c>
      <c r="AA107" s="40">
        <f t="shared" si="45"/>
        <v>0</v>
      </c>
      <c r="AB107" s="40">
        <f t="shared" si="46"/>
        <v>0</v>
      </c>
      <c r="AC107" s="40">
        <f t="shared" si="47"/>
        <v>0.375</v>
      </c>
      <c r="AD107" s="39">
        <f t="shared" si="48"/>
        <v>441.89002998622891</v>
      </c>
      <c r="AE107" s="39">
        <f t="shared" si="49"/>
        <v>0</v>
      </c>
      <c r="AF107" t="str">
        <f t="shared" si="50"/>
        <v>Férias</v>
      </c>
      <c r="AG107" t="str">
        <f t="shared" si="51"/>
        <v>DESCONTA 9:00h (Férias).</v>
      </c>
      <c r="AH107" t="str">
        <f t="shared" si="52"/>
        <v/>
      </c>
      <c r="AJ107" s="41" t="str">
        <f t="shared" si="53"/>
        <v/>
      </c>
      <c r="AK107" s="42" t="str">
        <f t="shared" si="54"/>
        <v/>
      </c>
      <c r="AL107" s="41" t="str">
        <f t="shared" si="55"/>
        <v>Dia inteiro</v>
      </c>
      <c r="AM107" s="41" t="str">
        <f t="shared" si="56"/>
        <v>Sim</v>
      </c>
      <c r="AN107" s="41" t="str">
        <f t="shared" si="57"/>
        <v>Não</v>
      </c>
      <c r="AO107" s="42" t="str">
        <f t="shared" si="58"/>
        <v/>
      </c>
      <c r="AP107" s="41" t="str">
        <f t="shared" si="59"/>
        <v/>
      </c>
      <c r="AQ107" s="41" t="str">
        <f t="shared" si="60"/>
        <v/>
      </c>
      <c r="AR107" s="41" t="str">
        <f>IF($AQ107="","",COUNTIFS(L_ChaveCob,$AQ107,L_Ausencia,"&gt;"&amp;$W107)+COUNTIFS($AQ$4:$AQ107,$AQ107,$W$4:$W107,$W107))</f>
        <v/>
      </c>
      <c r="AS107" s="42">
        <f t="shared" si="61"/>
        <v>0</v>
      </c>
      <c r="AT107" s="42">
        <f t="shared" si="62"/>
        <v>0</v>
      </c>
      <c r="AU107" s="42">
        <f t="shared" si="63"/>
        <v>0</v>
      </c>
    </row>
    <row r="108" spans="1:47" x14ac:dyDescent="0.2">
      <c r="A108" s="35">
        <v>46127</v>
      </c>
      <c r="B108" s="36"/>
      <c r="C108" s="36" t="s">
        <v>228</v>
      </c>
      <c r="D108" s="36"/>
      <c r="E108" s="37"/>
      <c r="F108" s="37"/>
      <c r="G108" s="36"/>
      <c r="H108" s="36" t="s">
        <v>219</v>
      </c>
      <c r="I108" s="36"/>
      <c r="J108" s="36"/>
      <c r="K108" s="37"/>
      <c r="L108" s="37"/>
      <c r="M108" s="37"/>
      <c r="N108" s="38">
        <f t="shared" si="32"/>
        <v>46113</v>
      </c>
      <c r="O108" t="str">
        <f t="shared" si="33"/>
        <v/>
      </c>
      <c r="P108" t="str">
        <f t="shared" si="34"/>
        <v>Serralheria</v>
      </c>
      <c r="Q108" t="str">
        <f t="shared" si="35"/>
        <v>Posto Vago</v>
      </c>
      <c r="R108" t="str">
        <f t="shared" si="36"/>
        <v>ENCARREGADO</v>
      </c>
      <c r="S108" t="str">
        <f t="shared" si="37"/>
        <v>ADM</v>
      </c>
      <c r="T108" s="39">
        <f t="shared" si="38"/>
        <v>60.96</v>
      </c>
      <c r="U108" s="40">
        <f t="shared" si="39"/>
        <v>0.375</v>
      </c>
      <c r="V108" s="40">
        <f t="shared" si="40"/>
        <v>0</v>
      </c>
      <c r="W108" s="40">
        <f t="shared" si="41"/>
        <v>0.375</v>
      </c>
      <c r="X108" t="str">
        <f t="shared" si="42"/>
        <v>Sim</v>
      </c>
      <c r="Y108" s="40">
        <f t="shared" si="43"/>
        <v>0.375</v>
      </c>
      <c r="Z108" s="40">
        <f t="shared" si="44"/>
        <v>0</v>
      </c>
      <c r="AA108" s="40">
        <f t="shared" si="45"/>
        <v>0</v>
      </c>
      <c r="AB108" s="40">
        <f t="shared" si="46"/>
        <v>0</v>
      </c>
      <c r="AC108" s="40">
        <f t="shared" si="47"/>
        <v>0.375</v>
      </c>
      <c r="AD108" s="39">
        <f t="shared" si="48"/>
        <v>548.64</v>
      </c>
      <c r="AE108" s="39">
        <f t="shared" si="49"/>
        <v>0</v>
      </c>
      <c r="AF108" t="str">
        <f t="shared" si="50"/>
        <v>Férias</v>
      </c>
      <c r="AG108" t="str">
        <f t="shared" si="51"/>
        <v>DESCONTA 9:00h (Férias).</v>
      </c>
      <c r="AH108" t="str">
        <f t="shared" si="52"/>
        <v/>
      </c>
      <c r="AJ108" s="41" t="str">
        <f t="shared" si="53"/>
        <v/>
      </c>
      <c r="AK108" s="42" t="str">
        <f t="shared" si="54"/>
        <v/>
      </c>
      <c r="AL108" s="41" t="str">
        <f t="shared" si="55"/>
        <v>Dia inteiro</v>
      </c>
      <c r="AM108" s="41" t="str">
        <f t="shared" si="56"/>
        <v>Sim</v>
      </c>
      <c r="AN108" s="41" t="str">
        <f t="shared" si="57"/>
        <v>Não</v>
      </c>
      <c r="AO108" s="42" t="str">
        <f t="shared" si="58"/>
        <v/>
      </c>
      <c r="AP108" s="41" t="str">
        <f t="shared" si="59"/>
        <v/>
      </c>
      <c r="AQ108" s="41" t="str">
        <f t="shared" si="60"/>
        <v/>
      </c>
      <c r="AR108" s="41" t="str">
        <f>IF($AQ108="","",COUNTIFS(L_ChaveCob,$AQ108,L_Ausencia,"&gt;"&amp;$W108)+COUNTIFS($AQ$4:$AQ108,$AQ108,$W$4:$W108,$W108))</f>
        <v/>
      </c>
      <c r="AS108" s="42">
        <f t="shared" si="61"/>
        <v>0</v>
      </c>
      <c r="AT108" s="42">
        <f t="shared" si="62"/>
        <v>0</v>
      </c>
      <c r="AU108" s="42">
        <f t="shared" si="63"/>
        <v>0</v>
      </c>
    </row>
    <row r="109" spans="1:47" x14ac:dyDescent="0.2">
      <c r="A109" s="35">
        <v>46127</v>
      </c>
      <c r="B109" s="36"/>
      <c r="C109" s="36" t="s">
        <v>228</v>
      </c>
      <c r="D109" s="36"/>
      <c r="E109" s="37"/>
      <c r="F109" s="37"/>
      <c r="G109" s="36"/>
      <c r="H109" s="36" t="s">
        <v>215</v>
      </c>
      <c r="I109" s="36"/>
      <c r="J109" s="36"/>
      <c r="K109" s="37"/>
      <c r="L109" s="37"/>
      <c r="M109" s="37"/>
      <c r="N109" s="38">
        <f t="shared" si="32"/>
        <v>46113</v>
      </c>
      <c r="O109" t="str">
        <f t="shared" si="33"/>
        <v/>
      </c>
      <c r="P109" t="str">
        <f t="shared" si="34"/>
        <v>Serralheria</v>
      </c>
      <c r="Q109" t="str">
        <f t="shared" si="35"/>
        <v>Posto Vago</v>
      </c>
      <c r="R109" t="str">
        <f t="shared" si="36"/>
        <v>SERRALHEIRO I</v>
      </c>
      <c r="S109" t="str">
        <f t="shared" si="37"/>
        <v>ADM</v>
      </c>
      <c r="T109" s="39">
        <f t="shared" si="38"/>
        <v>49.0988922206921</v>
      </c>
      <c r="U109" s="40">
        <f t="shared" si="39"/>
        <v>0.375</v>
      </c>
      <c r="V109" s="40">
        <f t="shared" si="40"/>
        <v>0</v>
      </c>
      <c r="W109" s="40">
        <f t="shared" si="41"/>
        <v>0.375</v>
      </c>
      <c r="X109" t="str">
        <f t="shared" si="42"/>
        <v>Sim</v>
      </c>
      <c r="Y109" s="40">
        <f t="shared" si="43"/>
        <v>0.375</v>
      </c>
      <c r="Z109" s="40">
        <f t="shared" si="44"/>
        <v>0</v>
      </c>
      <c r="AA109" s="40">
        <f t="shared" si="45"/>
        <v>0</v>
      </c>
      <c r="AB109" s="40">
        <f t="shared" si="46"/>
        <v>0</v>
      </c>
      <c r="AC109" s="40">
        <f t="shared" si="47"/>
        <v>0.375</v>
      </c>
      <c r="AD109" s="39">
        <f t="shared" si="48"/>
        <v>441.89002998622891</v>
      </c>
      <c r="AE109" s="39">
        <f t="shared" si="49"/>
        <v>0</v>
      </c>
      <c r="AF109" t="str">
        <f t="shared" si="50"/>
        <v>Férias</v>
      </c>
      <c r="AG109" t="str">
        <f t="shared" si="51"/>
        <v>DESCONTA 9:00h (Férias).</v>
      </c>
      <c r="AH109" t="str">
        <f t="shared" si="52"/>
        <v/>
      </c>
      <c r="AJ109" s="41" t="str">
        <f t="shared" si="53"/>
        <v/>
      </c>
      <c r="AK109" s="42" t="str">
        <f t="shared" si="54"/>
        <v/>
      </c>
      <c r="AL109" s="41" t="str">
        <f t="shared" si="55"/>
        <v>Dia inteiro</v>
      </c>
      <c r="AM109" s="41" t="str">
        <f t="shared" si="56"/>
        <v>Sim</v>
      </c>
      <c r="AN109" s="41" t="str">
        <f t="shared" si="57"/>
        <v>Não</v>
      </c>
      <c r="AO109" s="42" t="str">
        <f t="shared" si="58"/>
        <v/>
      </c>
      <c r="AP109" s="41" t="str">
        <f t="shared" si="59"/>
        <v/>
      </c>
      <c r="AQ109" s="41" t="str">
        <f t="shared" si="60"/>
        <v/>
      </c>
      <c r="AR109" s="41" t="str">
        <f>IF($AQ109="","",COUNTIFS(L_ChaveCob,$AQ109,L_Ausencia,"&gt;"&amp;$W109)+COUNTIFS($AQ$4:$AQ109,$AQ109,$W$4:$W109,$W109))</f>
        <v/>
      </c>
      <c r="AS109" s="42">
        <f t="shared" si="61"/>
        <v>0</v>
      </c>
      <c r="AT109" s="42">
        <f t="shared" si="62"/>
        <v>0</v>
      </c>
      <c r="AU109" s="42">
        <f t="shared" si="63"/>
        <v>0</v>
      </c>
    </row>
    <row r="110" spans="1:47" x14ac:dyDescent="0.2">
      <c r="A110" s="35">
        <v>46128</v>
      </c>
      <c r="B110" s="36"/>
      <c r="C110" s="36" t="s">
        <v>228</v>
      </c>
      <c r="D110" s="36"/>
      <c r="E110" s="37"/>
      <c r="F110" s="37"/>
      <c r="G110" s="36"/>
      <c r="H110" s="36" t="s">
        <v>219</v>
      </c>
      <c r="I110" s="36"/>
      <c r="J110" s="36"/>
      <c r="K110" s="37"/>
      <c r="L110" s="37"/>
      <c r="M110" s="37"/>
      <c r="N110" s="38">
        <f t="shared" si="32"/>
        <v>46113</v>
      </c>
      <c r="O110" t="str">
        <f t="shared" si="33"/>
        <v/>
      </c>
      <c r="P110" t="str">
        <f t="shared" si="34"/>
        <v>Serralheria</v>
      </c>
      <c r="Q110" t="str">
        <f t="shared" si="35"/>
        <v>Posto Vago</v>
      </c>
      <c r="R110" t="str">
        <f t="shared" si="36"/>
        <v>ENCARREGADO</v>
      </c>
      <c r="S110" t="str">
        <f t="shared" si="37"/>
        <v>ADM</v>
      </c>
      <c r="T110" s="39">
        <f t="shared" si="38"/>
        <v>60.96</v>
      </c>
      <c r="U110" s="40">
        <f t="shared" si="39"/>
        <v>0.375</v>
      </c>
      <c r="V110" s="40">
        <f t="shared" si="40"/>
        <v>0</v>
      </c>
      <c r="W110" s="40">
        <f t="shared" si="41"/>
        <v>0.375</v>
      </c>
      <c r="X110" t="str">
        <f t="shared" si="42"/>
        <v>Sim</v>
      </c>
      <c r="Y110" s="40">
        <f t="shared" si="43"/>
        <v>0.375</v>
      </c>
      <c r="Z110" s="40">
        <f t="shared" si="44"/>
        <v>0</v>
      </c>
      <c r="AA110" s="40">
        <f t="shared" si="45"/>
        <v>0</v>
      </c>
      <c r="AB110" s="40">
        <f t="shared" si="46"/>
        <v>0</v>
      </c>
      <c r="AC110" s="40">
        <f t="shared" si="47"/>
        <v>0.375</v>
      </c>
      <c r="AD110" s="39">
        <f t="shared" si="48"/>
        <v>548.64</v>
      </c>
      <c r="AE110" s="39">
        <f t="shared" si="49"/>
        <v>0</v>
      </c>
      <c r="AF110" t="str">
        <f t="shared" si="50"/>
        <v>Férias</v>
      </c>
      <c r="AG110" t="str">
        <f t="shared" si="51"/>
        <v>DESCONTA 9:00h (Férias).</v>
      </c>
      <c r="AH110" t="str">
        <f t="shared" si="52"/>
        <v/>
      </c>
      <c r="AJ110" s="41" t="str">
        <f t="shared" si="53"/>
        <v/>
      </c>
      <c r="AK110" s="42" t="str">
        <f t="shared" si="54"/>
        <v/>
      </c>
      <c r="AL110" s="41" t="str">
        <f t="shared" si="55"/>
        <v>Dia inteiro</v>
      </c>
      <c r="AM110" s="41" t="str">
        <f t="shared" si="56"/>
        <v>Sim</v>
      </c>
      <c r="AN110" s="41" t="str">
        <f t="shared" si="57"/>
        <v>Não</v>
      </c>
      <c r="AO110" s="42" t="str">
        <f t="shared" si="58"/>
        <v/>
      </c>
      <c r="AP110" s="41" t="str">
        <f t="shared" si="59"/>
        <v/>
      </c>
      <c r="AQ110" s="41" t="str">
        <f t="shared" si="60"/>
        <v/>
      </c>
      <c r="AR110" s="41" t="str">
        <f>IF($AQ110="","",COUNTIFS(L_ChaveCob,$AQ110,L_Ausencia,"&gt;"&amp;$W110)+COUNTIFS($AQ$4:$AQ110,$AQ110,$W$4:$W110,$W110))</f>
        <v/>
      </c>
      <c r="AS110" s="42">
        <f t="shared" si="61"/>
        <v>0</v>
      </c>
      <c r="AT110" s="42">
        <f t="shared" si="62"/>
        <v>0</v>
      </c>
      <c r="AU110" s="42">
        <f t="shared" si="63"/>
        <v>0</v>
      </c>
    </row>
    <row r="111" spans="1:47" x14ac:dyDescent="0.2">
      <c r="A111" s="35">
        <v>46128</v>
      </c>
      <c r="B111" s="36"/>
      <c r="C111" s="36" t="s">
        <v>228</v>
      </c>
      <c r="D111" s="36"/>
      <c r="E111" s="37"/>
      <c r="F111" s="37"/>
      <c r="G111" s="36"/>
      <c r="H111" s="36" t="s">
        <v>215</v>
      </c>
      <c r="I111" s="36"/>
      <c r="J111" s="36"/>
      <c r="K111" s="37"/>
      <c r="L111" s="37"/>
      <c r="M111" s="37"/>
      <c r="N111" s="38">
        <f t="shared" si="32"/>
        <v>46113</v>
      </c>
      <c r="O111" t="str">
        <f t="shared" si="33"/>
        <v/>
      </c>
      <c r="P111" t="str">
        <f t="shared" si="34"/>
        <v>Serralheria</v>
      </c>
      <c r="Q111" t="str">
        <f t="shared" si="35"/>
        <v>Posto Vago</v>
      </c>
      <c r="R111" t="str">
        <f t="shared" si="36"/>
        <v>SERRALHEIRO I</v>
      </c>
      <c r="S111" t="str">
        <f t="shared" si="37"/>
        <v>ADM</v>
      </c>
      <c r="T111" s="39">
        <f t="shared" si="38"/>
        <v>49.0988922206921</v>
      </c>
      <c r="U111" s="40">
        <f t="shared" si="39"/>
        <v>0.375</v>
      </c>
      <c r="V111" s="40">
        <f t="shared" si="40"/>
        <v>0</v>
      </c>
      <c r="W111" s="40">
        <f t="shared" si="41"/>
        <v>0.375</v>
      </c>
      <c r="X111" t="str">
        <f t="shared" si="42"/>
        <v>Sim</v>
      </c>
      <c r="Y111" s="40">
        <f t="shared" si="43"/>
        <v>0.375</v>
      </c>
      <c r="Z111" s="40">
        <f t="shared" si="44"/>
        <v>0</v>
      </c>
      <c r="AA111" s="40">
        <f t="shared" si="45"/>
        <v>0</v>
      </c>
      <c r="AB111" s="40">
        <f t="shared" si="46"/>
        <v>0</v>
      </c>
      <c r="AC111" s="40">
        <f t="shared" si="47"/>
        <v>0.375</v>
      </c>
      <c r="AD111" s="39">
        <f t="shared" si="48"/>
        <v>441.89002998622891</v>
      </c>
      <c r="AE111" s="39">
        <f t="shared" si="49"/>
        <v>0</v>
      </c>
      <c r="AF111" t="str">
        <f t="shared" si="50"/>
        <v>Férias</v>
      </c>
      <c r="AG111" t="str">
        <f t="shared" si="51"/>
        <v>DESCONTA 9:00h (Férias).</v>
      </c>
      <c r="AH111" t="str">
        <f t="shared" si="52"/>
        <v/>
      </c>
      <c r="AJ111" s="41" t="str">
        <f t="shared" si="53"/>
        <v/>
      </c>
      <c r="AK111" s="42" t="str">
        <f t="shared" si="54"/>
        <v/>
      </c>
      <c r="AL111" s="41" t="str">
        <f t="shared" si="55"/>
        <v>Dia inteiro</v>
      </c>
      <c r="AM111" s="41" t="str">
        <f t="shared" si="56"/>
        <v>Sim</v>
      </c>
      <c r="AN111" s="41" t="str">
        <f t="shared" si="57"/>
        <v>Não</v>
      </c>
      <c r="AO111" s="42" t="str">
        <f t="shared" si="58"/>
        <v/>
      </c>
      <c r="AP111" s="41" t="str">
        <f t="shared" si="59"/>
        <v/>
      </c>
      <c r="AQ111" s="41" t="str">
        <f t="shared" si="60"/>
        <v/>
      </c>
      <c r="AR111" s="41" t="str">
        <f>IF($AQ111="","",COUNTIFS(L_ChaveCob,$AQ111,L_Ausencia,"&gt;"&amp;$W111)+COUNTIFS($AQ$4:$AQ111,$AQ111,$W$4:$W111,$W111))</f>
        <v/>
      </c>
      <c r="AS111" s="42">
        <f t="shared" si="61"/>
        <v>0</v>
      </c>
      <c r="AT111" s="42">
        <f t="shared" si="62"/>
        <v>0</v>
      </c>
      <c r="AU111" s="42">
        <f t="shared" si="63"/>
        <v>0</v>
      </c>
    </row>
    <row r="112" spans="1:47" x14ac:dyDescent="0.2">
      <c r="A112" s="35">
        <v>46129</v>
      </c>
      <c r="B112" s="36"/>
      <c r="C112" s="36" t="s">
        <v>228</v>
      </c>
      <c r="D112" s="36"/>
      <c r="E112" s="37"/>
      <c r="F112" s="37"/>
      <c r="G112" s="36"/>
      <c r="H112" s="36" t="s">
        <v>219</v>
      </c>
      <c r="I112" s="36"/>
      <c r="J112" s="36"/>
      <c r="K112" s="37"/>
      <c r="L112" s="37"/>
      <c r="M112" s="37"/>
      <c r="N112" s="38">
        <f t="shared" si="32"/>
        <v>46113</v>
      </c>
      <c r="O112" t="str">
        <f t="shared" si="33"/>
        <v/>
      </c>
      <c r="P112" t="str">
        <f t="shared" si="34"/>
        <v>Serralheria</v>
      </c>
      <c r="Q112" t="str">
        <f t="shared" si="35"/>
        <v>Posto Vago</v>
      </c>
      <c r="R112" t="str">
        <f t="shared" si="36"/>
        <v>ENCARREGADO</v>
      </c>
      <c r="S112" t="str">
        <f t="shared" si="37"/>
        <v>ADM</v>
      </c>
      <c r="T112" s="39">
        <f t="shared" si="38"/>
        <v>60.96</v>
      </c>
      <c r="U112" s="40">
        <f t="shared" si="39"/>
        <v>0.33333333333333298</v>
      </c>
      <c r="V112" s="40">
        <f t="shared" si="40"/>
        <v>0</v>
      </c>
      <c r="W112" s="40">
        <f t="shared" si="41"/>
        <v>0.33333333333333298</v>
      </c>
      <c r="X112" t="str">
        <f t="shared" si="42"/>
        <v>Sim</v>
      </c>
      <c r="Y112" s="40">
        <f t="shared" si="43"/>
        <v>0.33333333333333298</v>
      </c>
      <c r="Z112" s="40">
        <f t="shared" si="44"/>
        <v>0</v>
      </c>
      <c r="AA112" s="40">
        <f t="shared" si="45"/>
        <v>0</v>
      </c>
      <c r="AB112" s="40">
        <f t="shared" si="46"/>
        <v>0</v>
      </c>
      <c r="AC112" s="40">
        <f t="shared" si="47"/>
        <v>0.33333333333333298</v>
      </c>
      <c r="AD112" s="39">
        <f t="shared" si="48"/>
        <v>487.67999999999944</v>
      </c>
      <c r="AE112" s="39">
        <f t="shared" si="49"/>
        <v>0</v>
      </c>
      <c r="AF112" t="str">
        <f t="shared" si="50"/>
        <v>Férias</v>
      </c>
      <c r="AG112" t="str">
        <f t="shared" si="51"/>
        <v>DESCONTA 8:00h (Férias).</v>
      </c>
      <c r="AH112" t="str">
        <f t="shared" si="52"/>
        <v/>
      </c>
      <c r="AJ112" s="41" t="str">
        <f t="shared" si="53"/>
        <v/>
      </c>
      <c r="AK112" s="42" t="str">
        <f t="shared" si="54"/>
        <v/>
      </c>
      <c r="AL112" s="41" t="str">
        <f t="shared" si="55"/>
        <v>Dia inteiro</v>
      </c>
      <c r="AM112" s="41" t="str">
        <f t="shared" si="56"/>
        <v>Sim</v>
      </c>
      <c r="AN112" s="41" t="str">
        <f t="shared" si="57"/>
        <v>Não</v>
      </c>
      <c r="AO112" s="42" t="str">
        <f t="shared" si="58"/>
        <v/>
      </c>
      <c r="AP112" s="41" t="str">
        <f t="shared" si="59"/>
        <v/>
      </c>
      <c r="AQ112" s="41" t="str">
        <f t="shared" si="60"/>
        <v/>
      </c>
      <c r="AR112" s="41" t="str">
        <f>IF($AQ112="","",COUNTIFS(L_ChaveCob,$AQ112,L_Ausencia,"&gt;"&amp;$W112)+COUNTIFS($AQ$4:$AQ112,$AQ112,$W$4:$W112,$W112))</f>
        <v/>
      </c>
      <c r="AS112" s="42">
        <f t="shared" si="61"/>
        <v>0</v>
      </c>
      <c r="AT112" s="42">
        <f t="shared" si="62"/>
        <v>0</v>
      </c>
      <c r="AU112" s="42">
        <f t="shared" si="63"/>
        <v>0</v>
      </c>
    </row>
    <row r="113" spans="1:47" x14ac:dyDescent="0.2">
      <c r="A113" s="35">
        <v>46129</v>
      </c>
      <c r="B113" s="36"/>
      <c r="C113" s="36" t="s">
        <v>228</v>
      </c>
      <c r="D113" s="36"/>
      <c r="E113" s="37"/>
      <c r="F113" s="37"/>
      <c r="G113" s="36"/>
      <c r="H113" s="36" t="s">
        <v>215</v>
      </c>
      <c r="I113" s="36"/>
      <c r="J113" s="36"/>
      <c r="K113" s="37"/>
      <c r="L113" s="37"/>
      <c r="M113" s="37"/>
      <c r="N113" s="38">
        <f t="shared" si="32"/>
        <v>46113</v>
      </c>
      <c r="O113" t="str">
        <f t="shared" si="33"/>
        <v/>
      </c>
      <c r="P113" t="str">
        <f t="shared" si="34"/>
        <v>Serralheria</v>
      </c>
      <c r="Q113" t="str">
        <f t="shared" si="35"/>
        <v>Posto Vago</v>
      </c>
      <c r="R113" t="str">
        <f t="shared" si="36"/>
        <v>SERRALHEIRO I</v>
      </c>
      <c r="S113" t="str">
        <f t="shared" si="37"/>
        <v>ADM</v>
      </c>
      <c r="T113" s="39">
        <f t="shared" si="38"/>
        <v>49.0988922206921</v>
      </c>
      <c r="U113" s="40">
        <f t="shared" si="39"/>
        <v>0.33333333333333298</v>
      </c>
      <c r="V113" s="40">
        <f t="shared" si="40"/>
        <v>0</v>
      </c>
      <c r="W113" s="40">
        <f t="shared" si="41"/>
        <v>0.33333333333333298</v>
      </c>
      <c r="X113" t="str">
        <f t="shared" si="42"/>
        <v>Sim</v>
      </c>
      <c r="Y113" s="40">
        <f t="shared" si="43"/>
        <v>0.33333333333333298</v>
      </c>
      <c r="Z113" s="40">
        <f t="shared" si="44"/>
        <v>0</v>
      </c>
      <c r="AA113" s="40">
        <f t="shared" si="45"/>
        <v>0</v>
      </c>
      <c r="AB113" s="40">
        <f t="shared" si="46"/>
        <v>0</v>
      </c>
      <c r="AC113" s="40">
        <f t="shared" si="47"/>
        <v>0.33333333333333298</v>
      </c>
      <c r="AD113" s="39">
        <f t="shared" si="48"/>
        <v>392.79113776553635</v>
      </c>
      <c r="AE113" s="39">
        <f t="shared" si="49"/>
        <v>0</v>
      </c>
      <c r="AF113" t="str">
        <f t="shared" si="50"/>
        <v>Férias</v>
      </c>
      <c r="AG113" t="str">
        <f t="shared" si="51"/>
        <v>DESCONTA 8:00h (Férias).</v>
      </c>
      <c r="AH113" t="str">
        <f t="shared" si="52"/>
        <v/>
      </c>
      <c r="AJ113" s="41" t="str">
        <f t="shared" si="53"/>
        <v/>
      </c>
      <c r="AK113" s="42" t="str">
        <f t="shared" si="54"/>
        <v/>
      </c>
      <c r="AL113" s="41" t="str">
        <f t="shared" si="55"/>
        <v>Dia inteiro</v>
      </c>
      <c r="AM113" s="41" t="str">
        <f t="shared" si="56"/>
        <v>Sim</v>
      </c>
      <c r="AN113" s="41" t="str">
        <f t="shared" si="57"/>
        <v>Não</v>
      </c>
      <c r="AO113" s="42" t="str">
        <f t="shared" si="58"/>
        <v/>
      </c>
      <c r="AP113" s="41" t="str">
        <f t="shared" si="59"/>
        <v/>
      </c>
      <c r="AQ113" s="41" t="str">
        <f t="shared" si="60"/>
        <v/>
      </c>
      <c r="AR113" s="41" t="str">
        <f>IF($AQ113="","",COUNTIFS(L_ChaveCob,$AQ113,L_Ausencia,"&gt;"&amp;$W113)+COUNTIFS($AQ$4:$AQ113,$AQ113,$W$4:$W113,$W113))</f>
        <v/>
      </c>
      <c r="AS113" s="42">
        <f t="shared" si="61"/>
        <v>0</v>
      </c>
      <c r="AT113" s="42">
        <f t="shared" si="62"/>
        <v>0</v>
      </c>
      <c r="AU113" s="42">
        <f t="shared" si="63"/>
        <v>0</v>
      </c>
    </row>
    <row r="114" spans="1:47" x14ac:dyDescent="0.2">
      <c r="A114" s="35">
        <v>46132</v>
      </c>
      <c r="B114" s="36"/>
      <c r="C114" s="36" t="s">
        <v>228</v>
      </c>
      <c r="D114" s="36"/>
      <c r="E114" s="37"/>
      <c r="F114" s="37"/>
      <c r="G114" s="36"/>
      <c r="H114" s="36" t="s">
        <v>219</v>
      </c>
      <c r="I114" s="36"/>
      <c r="J114" s="36"/>
      <c r="K114" s="37"/>
      <c r="L114" s="37"/>
      <c r="M114" s="37"/>
      <c r="N114" s="38">
        <f t="shared" si="32"/>
        <v>46113</v>
      </c>
      <c r="O114" t="str">
        <f t="shared" si="33"/>
        <v/>
      </c>
      <c r="P114" t="str">
        <f t="shared" si="34"/>
        <v>Serralheria</v>
      </c>
      <c r="Q114" t="str">
        <f t="shared" si="35"/>
        <v>Posto Vago</v>
      </c>
      <c r="R114" t="str">
        <f t="shared" si="36"/>
        <v>ENCARREGADO</v>
      </c>
      <c r="S114" t="str">
        <f t="shared" si="37"/>
        <v>ADM</v>
      </c>
      <c r="T114" s="39">
        <f t="shared" si="38"/>
        <v>60.96</v>
      </c>
      <c r="U114" s="40">
        <f t="shared" si="39"/>
        <v>0.375</v>
      </c>
      <c r="V114" s="40">
        <f t="shared" si="40"/>
        <v>0</v>
      </c>
      <c r="W114" s="40">
        <f t="shared" si="41"/>
        <v>0.375</v>
      </c>
      <c r="X114" t="str">
        <f t="shared" si="42"/>
        <v>Sim</v>
      </c>
      <c r="Y114" s="40">
        <f t="shared" si="43"/>
        <v>0.375</v>
      </c>
      <c r="Z114" s="40">
        <f t="shared" si="44"/>
        <v>0</v>
      </c>
      <c r="AA114" s="40">
        <f t="shared" si="45"/>
        <v>0</v>
      </c>
      <c r="AB114" s="40">
        <f t="shared" si="46"/>
        <v>0</v>
      </c>
      <c r="AC114" s="40">
        <f t="shared" si="47"/>
        <v>0.375</v>
      </c>
      <c r="AD114" s="39">
        <f t="shared" si="48"/>
        <v>548.64</v>
      </c>
      <c r="AE114" s="39">
        <f t="shared" si="49"/>
        <v>0</v>
      </c>
      <c r="AF114" t="str">
        <f t="shared" si="50"/>
        <v>Férias</v>
      </c>
      <c r="AG114" t="str">
        <f t="shared" si="51"/>
        <v>DESCONTA 9:00h (Férias).</v>
      </c>
      <c r="AH114" t="str">
        <f t="shared" si="52"/>
        <v/>
      </c>
      <c r="AJ114" s="41" t="str">
        <f t="shared" si="53"/>
        <v/>
      </c>
      <c r="AK114" s="42" t="str">
        <f t="shared" si="54"/>
        <v/>
      </c>
      <c r="AL114" s="41" t="str">
        <f t="shared" si="55"/>
        <v>Dia inteiro</v>
      </c>
      <c r="AM114" s="41" t="str">
        <f t="shared" si="56"/>
        <v>Sim</v>
      </c>
      <c r="AN114" s="41" t="str">
        <f t="shared" si="57"/>
        <v>Não</v>
      </c>
      <c r="AO114" s="42" t="str">
        <f t="shared" si="58"/>
        <v/>
      </c>
      <c r="AP114" s="41" t="str">
        <f t="shared" si="59"/>
        <v/>
      </c>
      <c r="AQ114" s="41" t="str">
        <f t="shared" si="60"/>
        <v/>
      </c>
      <c r="AR114" s="41" t="str">
        <f>IF($AQ114="","",COUNTIFS(L_ChaveCob,$AQ114,L_Ausencia,"&gt;"&amp;$W114)+COUNTIFS($AQ$4:$AQ114,$AQ114,$W$4:$W114,$W114))</f>
        <v/>
      </c>
      <c r="AS114" s="42">
        <f t="shared" si="61"/>
        <v>0</v>
      </c>
      <c r="AT114" s="42">
        <f t="shared" si="62"/>
        <v>0</v>
      </c>
      <c r="AU114" s="42">
        <f t="shared" si="63"/>
        <v>0</v>
      </c>
    </row>
    <row r="115" spans="1:47" x14ac:dyDescent="0.2">
      <c r="A115" s="35">
        <v>46132</v>
      </c>
      <c r="B115" s="36"/>
      <c r="C115" s="36" t="s">
        <v>228</v>
      </c>
      <c r="D115" s="36"/>
      <c r="E115" s="37"/>
      <c r="F115" s="37"/>
      <c r="G115" s="36"/>
      <c r="H115" s="36" t="s">
        <v>215</v>
      </c>
      <c r="I115" s="36"/>
      <c r="J115" s="36"/>
      <c r="K115" s="37"/>
      <c r="L115" s="37"/>
      <c r="M115" s="37"/>
      <c r="N115" s="38">
        <f t="shared" si="32"/>
        <v>46113</v>
      </c>
      <c r="O115" t="str">
        <f t="shared" si="33"/>
        <v/>
      </c>
      <c r="P115" t="str">
        <f t="shared" si="34"/>
        <v>Serralheria</v>
      </c>
      <c r="Q115" t="str">
        <f t="shared" si="35"/>
        <v>Posto Vago</v>
      </c>
      <c r="R115" t="str">
        <f t="shared" si="36"/>
        <v>SERRALHEIRO I</v>
      </c>
      <c r="S115" t="str">
        <f t="shared" si="37"/>
        <v>ADM</v>
      </c>
      <c r="T115" s="39">
        <f t="shared" si="38"/>
        <v>49.0988922206921</v>
      </c>
      <c r="U115" s="40">
        <f t="shared" si="39"/>
        <v>0.375</v>
      </c>
      <c r="V115" s="40">
        <f t="shared" si="40"/>
        <v>0</v>
      </c>
      <c r="W115" s="40">
        <f t="shared" si="41"/>
        <v>0.375</v>
      </c>
      <c r="X115" t="str">
        <f t="shared" si="42"/>
        <v>Sim</v>
      </c>
      <c r="Y115" s="40">
        <f t="shared" si="43"/>
        <v>0.375</v>
      </c>
      <c r="Z115" s="40">
        <f t="shared" si="44"/>
        <v>0</v>
      </c>
      <c r="AA115" s="40">
        <f t="shared" si="45"/>
        <v>0</v>
      </c>
      <c r="AB115" s="40">
        <f t="shared" si="46"/>
        <v>0</v>
      </c>
      <c r="AC115" s="40">
        <f t="shared" si="47"/>
        <v>0.375</v>
      </c>
      <c r="AD115" s="39">
        <f t="shared" si="48"/>
        <v>441.89002998622891</v>
      </c>
      <c r="AE115" s="39">
        <f t="shared" si="49"/>
        <v>0</v>
      </c>
      <c r="AF115" t="str">
        <f t="shared" si="50"/>
        <v>Férias</v>
      </c>
      <c r="AG115" t="str">
        <f t="shared" si="51"/>
        <v>DESCONTA 9:00h (Férias).</v>
      </c>
      <c r="AH115" t="str">
        <f t="shared" si="52"/>
        <v/>
      </c>
      <c r="AJ115" s="41" t="str">
        <f t="shared" si="53"/>
        <v/>
      </c>
      <c r="AK115" s="42" t="str">
        <f t="shared" si="54"/>
        <v/>
      </c>
      <c r="AL115" s="41" t="str">
        <f t="shared" si="55"/>
        <v>Dia inteiro</v>
      </c>
      <c r="AM115" s="41" t="str">
        <f t="shared" si="56"/>
        <v>Sim</v>
      </c>
      <c r="AN115" s="41" t="str">
        <f t="shared" si="57"/>
        <v>Não</v>
      </c>
      <c r="AO115" s="42" t="str">
        <f t="shared" si="58"/>
        <v/>
      </c>
      <c r="AP115" s="41" t="str">
        <f t="shared" si="59"/>
        <v/>
      </c>
      <c r="AQ115" s="41" t="str">
        <f t="shared" si="60"/>
        <v/>
      </c>
      <c r="AR115" s="41" t="str">
        <f>IF($AQ115="","",COUNTIFS(L_ChaveCob,$AQ115,L_Ausencia,"&gt;"&amp;$W115)+COUNTIFS($AQ$4:$AQ115,$AQ115,$W$4:$W115,$W115))</f>
        <v/>
      </c>
      <c r="AS115" s="42">
        <f t="shared" si="61"/>
        <v>0</v>
      </c>
      <c r="AT115" s="42">
        <f t="shared" si="62"/>
        <v>0</v>
      </c>
      <c r="AU115" s="42">
        <f t="shared" si="63"/>
        <v>0</v>
      </c>
    </row>
    <row r="116" spans="1:47" x14ac:dyDescent="0.2">
      <c r="A116" s="35">
        <v>46132</v>
      </c>
      <c r="B116" s="36"/>
      <c r="C116" s="36" t="s">
        <v>213</v>
      </c>
      <c r="D116" s="36"/>
      <c r="E116" s="37"/>
      <c r="F116" s="37"/>
      <c r="G116" s="36"/>
      <c r="H116" s="36" t="s">
        <v>214</v>
      </c>
      <c r="I116" s="36"/>
      <c r="J116" s="36"/>
      <c r="K116" s="37"/>
      <c r="L116" s="37"/>
      <c r="M116" s="37"/>
      <c r="N116" s="38">
        <f t="shared" si="32"/>
        <v>46113</v>
      </c>
      <c r="O116" t="str">
        <f t="shared" si="33"/>
        <v/>
      </c>
      <c r="P116" t="str">
        <f t="shared" si="34"/>
        <v>Serralheria</v>
      </c>
      <c r="Q116" t="str">
        <f t="shared" si="35"/>
        <v>Posto Vago</v>
      </c>
      <c r="R116" t="str">
        <f t="shared" si="36"/>
        <v>SERRALHEIRO II</v>
      </c>
      <c r="S116" t="str">
        <f t="shared" si="37"/>
        <v>ADM</v>
      </c>
      <c r="T116" s="39">
        <f t="shared" si="38"/>
        <v>53.080351419133599</v>
      </c>
      <c r="U116" s="40">
        <f t="shared" si="39"/>
        <v>0.375</v>
      </c>
      <c r="V116" s="40">
        <f t="shared" si="40"/>
        <v>0</v>
      </c>
      <c r="W116" s="40">
        <f t="shared" si="41"/>
        <v>0.375</v>
      </c>
      <c r="X116" t="str">
        <f t="shared" si="42"/>
        <v>Sim</v>
      </c>
      <c r="Y116" s="40">
        <f t="shared" si="43"/>
        <v>0.375</v>
      </c>
      <c r="Z116" s="40">
        <f t="shared" si="44"/>
        <v>0</v>
      </c>
      <c r="AA116" s="40">
        <f t="shared" si="45"/>
        <v>0</v>
      </c>
      <c r="AB116" s="40">
        <f t="shared" si="46"/>
        <v>0</v>
      </c>
      <c r="AC116" s="40">
        <f t="shared" si="47"/>
        <v>0.375</v>
      </c>
      <c r="AD116" s="39">
        <f t="shared" si="48"/>
        <v>477.72316277220239</v>
      </c>
      <c r="AE116" s="39">
        <f t="shared" si="49"/>
        <v>0</v>
      </c>
      <c r="AF116" t="str">
        <f t="shared" si="50"/>
        <v>Injustificada</v>
      </c>
      <c r="AG116" t="str">
        <f t="shared" si="51"/>
        <v>DESCONTA 9:00h (Injustificada).</v>
      </c>
      <c r="AH116" t="str">
        <f t="shared" si="52"/>
        <v/>
      </c>
      <c r="AJ116" s="41" t="str">
        <f t="shared" si="53"/>
        <v/>
      </c>
      <c r="AK116" s="42" t="str">
        <f t="shared" si="54"/>
        <v/>
      </c>
      <c r="AL116" s="41" t="str">
        <f t="shared" si="55"/>
        <v>Dia inteiro</v>
      </c>
      <c r="AM116" s="41" t="str">
        <f t="shared" si="56"/>
        <v>Sim</v>
      </c>
      <c r="AN116" s="41" t="str">
        <f t="shared" si="57"/>
        <v>Não</v>
      </c>
      <c r="AO116" s="42" t="str">
        <f t="shared" si="58"/>
        <v/>
      </c>
      <c r="AP116" s="41" t="str">
        <f t="shared" si="59"/>
        <v/>
      </c>
      <c r="AQ116" s="41" t="str">
        <f t="shared" si="60"/>
        <v/>
      </c>
      <c r="AR116" s="41" t="str">
        <f>IF($AQ116="","",COUNTIFS(L_ChaveCob,$AQ116,L_Ausencia,"&gt;"&amp;$W116)+COUNTIFS($AQ$4:$AQ116,$AQ116,$W$4:$W116,$W116))</f>
        <v/>
      </c>
      <c r="AS116" s="42">
        <f t="shared" si="61"/>
        <v>0</v>
      </c>
      <c r="AT116" s="42">
        <f t="shared" si="62"/>
        <v>0</v>
      </c>
      <c r="AU116" s="42">
        <f t="shared" si="63"/>
        <v>0</v>
      </c>
    </row>
    <row r="117" spans="1:47" x14ac:dyDescent="0.2">
      <c r="A117" s="35">
        <v>46134</v>
      </c>
      <c r="B117" s="36"/>
      <c r="C117" s="36" t="s">
        <v>228</v>
      </c>
      <c r="D117" s="36"/>
      <c r="E117" s="37"/>
      <c r="F117" s="37"/>
      <c r="G117" s="36"/>
      <c r="H117" s="36" t="s">
        <v>219</v>
      </c>
      <c r="I117" s="36"/>
      <c r="J117" s="36"/>
      <c r="K117" s="37"/>
      <c r="L117" s="37"/>
      <c r="M117" s="37"/>
      <c r="N117" s="38">
        <f t="shared" si="32"/>
        <v>46113</v>
      </c>
      <c r="O117" t="str">
        <f t="shared" si="33"/>
        <v/>
      </c>
      <c r="P117" t="str">
        <f t="shared" si="34"/>
        <v>Serralheria</v>
      </c>
      <c r="Q117" t="str">
        <f t="shared" si="35"/>
        <v>Posto Vago</v>
      </c>
      <c r="R117" t="str">
        <f t="shared" si="36"/>
        <v>ENCARREGADO</v>
      </c>
      <c r="S117" t="str">
        <f t="shared" si="37"/>
        <v>ADM</v>
      </c>
      <c r="T117" s="39">
        <f t="shared" si="38"/>
        <v>60.96</v>
      </c>
      <c r="U117" s="40">
        <f t="shared" si="39"/>
        <v>0.375</v>
      </c>
      <c r="V117" s="40">
        <f t="shared" si="40"/>
        <v>0</v>
      </c>
      <c r="W117" s="40">
        <f t="shared" si="41"/>
        <v>0.375</v>
      </c>
      <c r="X117" t="str">
        <f t="shared" si="42"/>
        <v>Sim</v>
      </c>
      <c r="Y117" s="40">
        <f t="shared" si="43"/>
        <v>0.375</v>
      </c>
      <c r="Z117" s="40">
        <f t="shared" si="44"/>
        <v>0</v>
      </c>
      <c r="AA117" s="40">
        <f t="shared" si="45"/>
        <v>0</v>
      </c>
      <c r="AB117" s="40">
        <f t="shared" si="46"/>
        <v>0</v>
      </c>
      <c r="AC117" s="40">
        <f t="shared" si="47"/>
        <v>0.375</v>
      </c>
      <c r="AD117" s="39">
        <f t="shared" si="48"/>
        <v>548.64</v>
      </c>
      <c r="AE117" s="39">
        <f t="shared" si="49"/>
        <v>0</v>
      </c>
      <c r="AF117" t="str">
        <f t="shared" si="50"/>
        <v>Férias</v>
      </c>
      <c r="AG117" t="str">
        <f t="shared" si="51"/>
        <v>DESCONTA 9:00h (Férias).</v>
      </c>
      <c r="AH117" t="str">
        <f t="shared" si="52"/>
        <v/>
      </c>
      <c r="AJ117" s="41" t="str">
        <f t="shared" si="53"/>
        <v/>
      </c>
      <c r="AK117" s="42" t="str">
        <f t="shared" si="54"/>
        <v/>
      </c>
      <c r="AL117" s="41" t="str">
        <f t="shared" si="55"/>
        <v>Dia inteiro</v>
      </c>
      <c r="AM117" s="41" t="str">
        <f t="shared" si="56"/>
        <v>Sim</v>
      </c>
      <c r="AN117" s="41" t="str">
        <f t="shared" si="57"/>
        <v>Não</v>
      </c>
      <c r="AO117" s="42" t="str">
        <f t="shared" si="58"/>
        <v/>
      </c>
      <c r="AP117" s="41" t="str">
        <f t="shared" si="59"/>
        <v/>
      </c>
      <c r="AQ117" s="41" t="str">
        <f t="shared" si="60"/>
        <v/>
      </c>
      <c r="AR117" s="41" t="str">
        <f>IF($AQ117="","",COUNTIFS(L_ChaveCob,$AQ117,L_Ausencia,"&gt;"&amp;$W117)+COUNTIFS($AQ$4:$AQ117,$AQ117,$W$4:$W117,$W117))</f>
        <v/>
      </c>
      <c r="AS117" s="42">
        <f t="shared" si="61"/>
        <v>0</v>
      </c>
      <c r="AT117" s="42">
        <f t="shared" si="62"/>
        <v>0</v>
      </c>
      <c r="AU117" s="42">
        <f t="shared" si="63"/>
        <v>0</v>
      </c>
    </row>
    <row r="118" spans="1:47" x14ac:dyDescent="0.2">
      <c r="A118" s="35">
        <v>46134</v>
      </c>
      <c r="B118" s="36"/>
      <c r="C118" s="36" t="s">
        <v>228</v>
      </c>
      <c r="D118" s="36"/>
      <c r="E118" s="37"/>
      <c r="F118" s="37"/>
      <c r="G118" s="36"/>
      <c r="H118" s="36" t="s">
        <v>219</v>
      </c>
      <c r="I118" s="36"/>
      <c r="J118" s="36"/>
      <c r="K118" s="37"/>
      <c r="L118" s="37"/>
      <c r="M118" s="37"/>
      <c r="N118" s="38">
        <f t="shared" si="32"/>
        <v>46113</v>
      </c>
      <c r="O118" t="str">
        <f t="shared" si="33"/>
        <v/>
      </c>
      <c r="P118" t="str">
        <f t="shared" si="34"/>
        <v>Serralheria</v>
      </c>
      <c r="Q118" t="str">
        <f t="shared" si="35"/>
        <v>Posto Vago</v>
      </c>
      <c r="R118" t="str">
        <f t="shared" si="36"/>
        <v>ENCARREGADO</v>
      </c>
      <c r="S118" t="str">
        <f t="shared" si="37"/>
        <v>ADM</v>
      </c>
      <c r="T118" s="39">
        <f t="shared" si="38"/>
        <v>60.96</v>
      </c>
      <c r="U118" s="40">
        <f t="shared" si="39"/>
        <v>0.375</v>
      </c>
      <c r="V118" s="40">
        <f t="shared" si="40"/>
        <v>0</v>
      </c>
      <c r="W118" s="40">
        <f t="shared" si="41"/>
        <v>0.375</v>
      </c>
      <c r="X118" t="str">
        <f t="shared" si="42"/>
        <v>Sim</v>
      </c>
      <c r="Y118" s="40">
        <f t="shared" si="43"/>
        <v>0.375</v>
      </c>
      <c r="Z118" s="40">
        <f t="shared" si="44"/>
        <v>0</v>
      </c>
      <c r="AA118" s="40">
        <f t="shared" si="45"/>
        <v>0</v>
      </c>
      <c r="AB118" s="40">
        <f t="shared" si="46"/>
        <v>0</v>
      </c>
      <c r="AC118" s="40">
        <f t="shared" si="47"/>
        <v>0.375</v>
      </c>
      <c r="AD118" s="39">
        <f t="shared" si="48"/>
        <v>548.64</v>
      </c>
      <c r="AE118" s="39">
        <f t="shared" si="49"/>
        <v>0</v>
      </c>
      <c r="AF118" t="str">
        <f t="shared" si="50"/>
        <v>Férias</v>
      </c>
      <c r="AG118" t="str">
        <f t="shared" si="51"/>
        <v>DESCONTA 9:00h (Férias).</v>
      </c>
      <c r="AH118" t="str">
        <f t="shared" si="52"/>
        <v/>
      </c>
      <c r="AJ118" s="41" t="str">
        <f t="shared" si="53"/>
        <v/>
      </c>
      <c r="AK118" s="42" t="str">
        <f t="shared" si="54"/>
        <v/>
      </c>
      <c r="AL118" s="41" t="str">
        <f t="shared" si="55"/>
        <v>Dia inteiro</v>
      </c>
      <c r="AM118" s="41" t="str">
        <f t="shared" si="56"/>
        <v>Sim</v>
      </c>
      <c r="AN118" s="41" t="str">
        <f t="shared" si="57"/>
        <v>Não</v>
      </c>
      <c r="AO118" s="42" t="str">
        <f t="shared" si="58"/>
        <v/>
      </c>
      <c r="AP118" s="41" t="str">
        <f t="shared" si="59"/>
        <v/>
      </c>
      <c r="AQ118" s="41" t="str">
        <f t="shared" si="60"/>
        <v/>
      </c>
      <c r="AR118" s="41" t="str">
        <f>IF($AQ118="","",COUNTIFS(L_ChaveCob,$AQ118,L_Ausencia,"&gt;"&amp;$W118)+COUNTIFS($AQ$4:$AQ118,$AQ118,$W$4:$W118,$W118))</f>
        <v/>
      </c>
      <c r="AS118" s="42">
        <f t="shared" si="61"/>
        <v>0</v>
      </c>
      <c r="AT118" s="42">
        <f t="shared" si="62"/>
        <v>0</v>
      </c>
      <c r="AU118" s="42">
        <f t="shared" si="63"/>
        <v>0</v>
      </c>
    </row>
    <row r="119" spans="1:47" x14ac:dyDescent="0.2">
      <c r="A119" s="35">
        <v>46134</v>
      </c>
      <c r="B119" s="36"/>
      <c r="C119" s="36" t="s">
        <v>213</v>
      </c>
      <c r="D119" s="36"/>
      <c r="E119" s="37"/>
      <c r="F119" s="37"/>
      <c r="G119" s="36"/>
      <c r="H119" s="36" t="s">
        <v>215</v>
      </c>
      <c r="I119" s="36"/>
      <c r="J119" s="36"/>
      <c r="K119" s="37"/>
      <c r="L119" s="37"/>
      <c r="M119" s="37"/>
      <c r="N119" s="38">
        <f t="shared" si="32"/>
        <v>46113</v>
      </c>
      <c r="O119" t="str">
        <f t="shared" si="33"/>
        <v/>
      </c>
      <c r="P119" t="str">
        <f t="shared" si="34"/>
        <v>Serralheria</v>
      </c>
      <c r="Q119" t="str">
        <f t="shared" si="35"/>
        <v>Posto Vago</v>
      </c>
      <c r="R119" t="str">
        <f t="shared" si="36"/>
        <v>SERRALHEIRO I</v>
      </c>
      <c r="S119" t="str">
        <f t="shared" si="37"/>
        <v>ADM</v>
      </c>
      <c r="T119" s="39">
        <f t="shared" si="38"/>
        <v>49.0988922206921</v>
      </c>
      <c r="U119" s="40">
        <f t="shared" si="39"/>
        <v>0.375</v>
      </c>
      <c r="V119" s="40">
        <f t="shared" si="40"/>
        <v>0</v>
      </c>
      <c r="W119" s="40">
        <f t="shared" si="41"/>
        <v>0.375</v>
      </c>
      <c r="X119" t="str">
        <f t="shared" si="42"/>
        <v>Sim</v>
      </c>
      <c r="Y119" s="40">
        <f t="shared" si="43"/>
        <v>0.375</v>
      </c>
      <c r="Z119" s="40">
        <f t="shared" si="44"/>
        <v>0</v>
      </c>
      <c r="AA119" s="40">
        <f t="shared" si="45"/>
        <v>0</v>
      </c>
      <c r="AB119" s="40">
        <f t="shared" si="46"/>
        <v>0</v>
      </c>
      <c r="AC119" s="40">
        <f t="shared" si="47"/>
        <v>0.375</v>
      </c>
      <c r="AD119" s="39">
        <f t="shared" si="48"/>
        <v>441.89002998622891</v>
      </c>
      <c r="AE119" s="39">
        <f t="shared" si="49"/>
        <v>0</v>
      </c>
      <c r="AF119" t="str">
        <f t="shared" si="50"/>
        <v>Injustificada</v>
      </c>
      <c r="AG119" t="str">
        <f t="shared" si="51"/>
        <v>DESCONTA 9:00h (Injustificada).</v>
      </c>
      <c r="AH119" t="str">
        <f t="shared" si="52"/>
        <v/>
      </c>
      <c r="AJ119" s="41" t="str">
        <f t="shared" si="53"/>
        <v/>
      </c>
      <c r="AK119" s="42" t="str">
        <f t="shared" si="54"/>
        <v/>
      </c>
      <c r="AL119" s="41" t="str">
        <f t="shared" si="55"/>
        <v>Dia inteiro</v>
      </c>
      <c r="AM119" s="41" t="str">
        <f t="shared" si="56"/>
        <v>Sim</v>
      </c>
      <c r="AN119" s="41" t="str">
        <f t="shared" si="57"/>
        <v>Não</v>
      </c>
      <c r="AO119" s="42" t="str">
        <f t="shared" si="58"/>
        <v/>
      </c>
      <c r="AP119" s="41" t="str">
        <f t="shared" si="59"/>
        <v/>
      </c>
      <c r="AQ119" s="41" t="str">
        <f t="shared" si="60"/>
        <v/>
      </c>
      <c r="AR119" s="41" t="str">
        <f>IF($AQ119="","",COUNTIFS(L_ChaveCob,$AQ119,L_Ausencia,"&gt;"&amp;$W119)+COUNTIFS($AQ$4:$AQ119,$AQ119,$W$4:$W119,$W119))</f>
        <v/>
      </c>
      <c r="AS119" s="42">
        <f t="shared" si="61"/>
        <v>0</v>
      </c>
      <c r="AT119" s="42">
        <f t="shared" si="62"/>
        <v>0</v>
      </c>
      <c r="AU119" s="42">
        <f t="shared" si="63"/>
        <v>0</v>
      </c>
    </row>
    <row r="120" spans="1:47" x14ac:dyDescent="0.2">
      <c r="A120" s="35">
        <v>46134</v>
      </c>
      <c r="B120" s="36"/>
      <c r="C120" s="36" t="s">
        <v>213</v>
      </c>
      <c r="D120" s="36"/>
      <c r="E120" s="37"/>
      <c r="F120" s="37"/>
      <c r="G120" s="36"/>
      <c r="H120" s="36" t="s">
        <v>214</v>
      </c>
      <c r="I120" s="36"/>
      <c r="J120" s="36"/>
      <c r="K120" s="37"/>
      <c r="L120" s="37"/>
      <c r="M120" s="37"/>
      <c r="N120" s="38">
        <f t="shared" si="32"/>
        <v>46113</v>
      </c>
      <c r="O120" t="str">
        <f t="shared" si="33"/>
        <v/>
      </c>
      <c r="P120" t="str">
        <f t="shared" si="34"/>
        <v>Serralheria</v>
      </c>
      <c r="Q120" t="str">
        <f t="shared" si="35"/>
        <v>Posto Vago</v>
      </c>
      <c r="R120" t="str">
        <f t="shared" si="36"/>
        <v>SERRALHEIRO II</v>
      </c>
      <c r="S120" t="str">
        <f t="shared" si="37"/>
        <v>ADM</v>
      </c>
      <c r="T120" s="39">
        <f t="shared" si="38"/>
        <v>53.080351419133599</v>
      </c>
      <c r="U120" s="40">
        <f t="shared" si="39"/>
        <v>0.375</v>
      </c>
      <c r="V120" s="40">
        <f t="shared" si="40"/>
        <v>0</v>
      </c>
      <c r="W120" s="40">
        <f t="shared" si="41"/>
        <v>0.375</v>
      </c>
      <c r="X120" t="str">
        <f t="shared" si="42"/>
        <v>Sim</v>
      </c>
      <c r="Y120" s="40">
        <f t="shared" si="43"/>
        <v>0.375</v>
      </c>
      <c r="Z120" s="40">
        <f t="shared" si="44"/>
        <v>0</v>
      </c>
      <c r="AA120" s="40">
        <f t="shared" si="45"/>
        <v>0</v>
      </c>
      <c r="AB120" s="40">
        <f t="shared" si="46"/>
        <v>0</v>
      </c>
      <c r="AC120" s="40">
        <f t="shared" si="47"/>
        <v>0.375</v>
      </c>
      <c r="AD120" s="39">
        <f t="shared" si="48"/>
        <v>477.72316277220239</v>
      </c>
      <c r="AE120" s="39">
        <f t="shared" si="49"/>
        <v>0</v>
      </c>
      <c r="AF120" t="str">
        <f t="shared" si="50"/>
        <v>Injustificada</v>
      </c>
      <c r="AG120" t="str">
        <f t="shared" si="51"/>
        <v>DESCONTA 9:00h (Injustificada).</v>
      </c>
      <c r="AH120" t="str">
        <f t="shared" si="52"/>
        <v/>
      </c>
      <c r="AJ120" s="41" t="str">
        <f t="shared" si="53"/>
        <v/>
      </c>
      <c r="AK120" s="42" t="str">
        <f t="shared" si="54"/>
        <v/>
      </c>
      <c r="AL120" s="41" t="str">
        <f t="shared" si="55"/>
        <v>Dia inteiro</v>
      </c>
      <c r="AM120" s="41" t="str">
        <f t="shared" si="56"/>
        <v>Sim</v>
      </c>
      <c r="AN120" s="41" t="str">
        <f t="shared" si="57"/>
        <v>Não</v>
      </c>
      <c r="AO120" s="42" t="str">
        <f t="shared" si="58"/>
        <v/>
      </c>
      <c r="AP120" s="41" t="str">
        <f t="shared" si="59"/>
        <v/>
      </c>
      <c r="AQ120" s="41" t="str">
        <f t="shared" si="60"/>
        <v/>
      </c>
      <c r="AR120" s="41" t="str">
        <f>IF($AQ120="","",COUNTIFS(L_ChaveCob,$AQ120,L_Ausencia,"&gt;"&amp;$W120)+COUNTIFS($AQ$4:$AQ120,$AQ120,$W$4:$W120,$W120))</f>
        <v/>
      </c>
      <c r="AS120" s="42">
        <f t="shared" si="61"/>
        <v>0</v>
      </c>
      <c r="AT120" s="42">
        <f t="shared" si="62"/>
        <v>0</v>
      </c>
      <c r="AU120" s="42">
        <f t="shared" si="63"/>
        <v>0</v>
      </c>
    </row>
    <row r="121" spans="1:47" x14ac:dyDescent="0.2">
      <c r="A121" s="35">
        <v>46134</v>
      </c>
      <c r="B121" s="36"/>
      <c r="C121" s="36" t="s">
        <v>213</v>
      </c>
      <c r="D121" s="36"/>
      <c r="E121" s="37"/>
      <c r="F121" s="37"/>
      <c r="G121" s="36"/>
      <c r="H121" s="36" t="s">
        <v>214</v>
      </c>
      <c r="I121" s="36"/>
      <c r="J121" s="36"/>
      <c r="K121" s="37"/>
      <c r="L121" s="37"/>
      <c r="M121" s="37"/>
      <c r="N121" s="38">
        <f t="shared" si="32"/>
        <v>46113</v>
      </c>
      <c r="O121" t="str">
        <f t="shared" si="33"/>
        <v/>
      </c>
      <c r="P121" t="str">
        <f t="shared" si="34"/>
        <v>Serralheria</v>
      </c>
      <c r="Q121" t="str">
        <f t="shared" si="35"/>
        <v>Posto Vago</v>
      </c>
      <c r="R121" t="str">
        <f t="shared" si="36"/>
        <v>SERRALHEIRO II</v>
      </c>
      <c r="S121" t="str">
        <f t="shared" si="37"/>
        <v>ADM</v>
      </c>
      <c r="T121" s="39">
        <f t="shared" si="38"/>
        <v>53.080351419133599</v>
      </c>
      <c r="U121" s="40">
        <f t="shared" si="39"/>
        <v>0.375</v>
      </c>
      <c r="V121" s="40">
        <f t="shared" si="40"/>
        <v>0</v>
      </c>
      <c r="W121" s="40">
        <f t="shared" si="41"/>
        <v>0.375</v>
      </c>
      <c r="X121" t="str">
        <f t="shared" si="42"/>
        <v>Sim</v>
      </c>
      <c r="Y121" s="40">
        <f t="shared" si="43"/>
        <v>0.375</v>
      </c>
      <c r="Z121" s="40">
        <f t="shared" si="44"/>
        <v>0</v>
      </c>
      <c r="AA121" s="40">
        <f t="shared" si="45"/>
        <v>0</v>
      </c>
      <c r="AB121" s="40">
        <f t="shared" si="46"/>
        <v>0</v>
      </c>
      <c r="AC121" s="40">
        <f t="shared" si="47"/>
        <v>0.375</v>
      </c>
      <c r="AD121" s="39">
        <f t="shared" si="48"/>
        <v>477.72316277220239</v>
      </c>
      <c r="AE121" s="39">
        <f t="shared" si="49"/>
        <v>0</v>
      </c>
      <c r="AF121" t="str">
        <f t="shared" si="50"/>
        <v>Injustificada</v>
      </c>
      <c r="AG121" t="str">
        <f t="shared" si="51"/>
        <v>DESCONTA 9:00h (Injustificada).</v>
      </c>
      <c r="AH121" t="str">
        <f t="shared" si="52"/>
        <v/>
      </c>
      <c r="AJ121" s="41" t="str">
        <f t="shared" si="53"/>
        <v/>
      </c>
      <c r="AK121" s="42" t="str">
        <f t="shared" si="54"/>
        <v/>
      </c>
      <c r="AL121" s="41" t="str">
        <f t="shared" si="55"/>
        <v>Dia inteiro</v>
      </c>
      <c r="AM121" s="41" t="str">
        <f t="shared" si="56"/>
        <v>Sim</v>
      </c>
      <c r="AN121" s="41" t="str">
        <f t="shared" si="57"/>
        <v>Não</v>
      </c>
      <c r="AO121" s="42" t="str">
        <f t="shared" si="58"/>
        <v/>
      </c>
      <c r="AP121" s="41" t="str">
        <f t="shared" si="59"/>
        <v/>
      </c>
      <c r="AQ121" s="41" t="str">
        <f t="shared" si="60"/>
        <v/>
      </c>
      <c r="AR121" s="41" t="str">
        <f>IF($AQ121="","",COUNTIFS(L_ChaveCob,$AQ121,L_Ausencia,"&gt;"&amp;$W121)+COUNTIFS($AQ$4:$AQ121,$AQ121,$W$4:$W121,$W121))</f>
        <v/>
      </c>
      <c r="AS121" s="42">
        <f t="shared" si="61"/>
        <v>0</v>
      </c>
      <c r="AT121" s="42">
        <f t="shared" si="62"/>
        <v>0</v>
      </c>
      <c r="AU121" s="42">
        <f t="shared" si="63"/>
        <v>0</v>
      </c>
    </row>
    <row r="122" spans="1:47" x14ac:dyDescent="0.2">
      <c r="A122" s="35">
        <v>46135</v>
      </c>
      <c r="B122" s="36"/>
      <c r="C122" s="36" t="s">
        <v>228</v>
      </c>
      <c r="D122" s="36"/>
      <c r="E122" s="37"/>
      <c r="F122" s="37"/>
      <c r="G122" s="36"/>
      <c r="H122" s="36" t="s">
        <v>219</v>
      </c>
      <c r="I122" s="36"/>
      <c r="J122" s="36"/>
      <c r="K122" s="37"/>
      <c r="L122" s="37"/>
      <c r="M122" s="37"/>
      <c r="N122" s="38">
        <f t="shared" si="32"/>
        <v>46113</v>
      </c>
      <c r="O122" t="str">
        <f t="shared" si="33"/>
        <v/>
      </c>
      <c r="P122" t="str">
        <f t="shared" si="34"/>
        <v>Serralheria</v>
      </c>
      <c r="Q122" t="str">
        <f t="shared" si="35"/>
        <v>Posto Vago</v>
      </c>
      <c r="R122" t="str">
        <f t="shared" si="36"/>
        <v>ENCARREGADO</v>
      </c>
      <c r="S122" t="str">
        <f t="shared" si="37"/>
        <v>ADM</v>
      </c>
      <c r="T122" s="39">
        <f t="shared" si="38"/>
        <v>60.96</v>
      </c>
      <c r="U122" s="40">
        <f t="shared" si="39"/>
        <v>0.375</v>
      </c>
      <c r="V122" s="40">
        <f t="shared" si="40"/>
        <v>0</v>
      </c>
      <c r="W122" s="40">
        <f t="shared" si="41"/>
        <v>0.375</v>
      </c>
      <c r="X122" t="str">
        <f t="shared" si="42"/>
        <v>Sim</v>
      </c>
      <c r="Y122" s="40">
        <f t="shared" si="43"/>
        <v>0.375</v>
      </c>
      <c r="Z122" s="40">
        <f t="shared" si="44"/>
        <v>0</v>
      </c>
      <c r="AA122" s="40">
        <f t="shared" si="45"/>
        <v>0</v>
      </c>
      <c r="AB122" s="40">
        <f t="shared" si="46"/>
        <v>0</v>
      </c>
      <c r="AC122" s="40">
        <f t="shared" si="47"/>
        <v>0.375</v>
      </c>
      <c r="AD122" s="39">
        <f t="shared" si="48"/>
        <v>548.64</v>
      </c>
      <c r="AE122" s="39">
        <f t="shared" si="49"/>
        <v>0</v>
      </c>
      <c r="AF122" t="str">
        <f t="shared" si="50"/>
        <v>Férias</v>
      </c>
      <c r="AG122" t="str">
        <f t="shared" si="51"/>
        <v>DESCONTA 9:00h (Férias).</v>
      </c>
      <c r="AH122" t="str">
        <f t="shared" si="52"/>
        <v/>
      </c>
      <c r="AJ122" s="41" t="str">
        <f t="shared" si="53"/>
        <v/>
      </c>
      <c r="AK122" s="42" t="str">
        <f t="shared" si="54"/>
        <v/>
      </c>
      <c r="AL122" s="41" t="str">
        <f t="shared" si="55"/>
        <v>Dia inteiro</v>
      </c>
      <c r="AM122" s="41" t="str">
        <f t="shared" si="56"/>
        <v>Sim</v>
      </c>
      <c r="AN122" s="41" t="str">
        <f t="shared" si="57"/>
        <v>Não</v>
      </c>
      <c r="AO122" s="42" t="str">
        <f t="shared" si="58"/>
        <v/>
      </c>
      <c r="AP122" s="41" t="str">
        <f t="shared" si="59"/>
        <v/>
      </c>
      <c r="AQ122" s="41" t="str">
        <f t="shared" si="60"/>
        <v/>
      </c>
      <c r="AR122" s="41" t="str">
        <f>IF($AQ122="","",COUNTIFS(L_ChaveCob,$AQ122,L_Ausencia,"&gt;"&amp;$W122)+COUNTIFS($AQ$4:$AQ122,$AQ122,$W$4:$W122,$W122))</f>
        <v/>
      </c>
      <c r="AS122" s="42">
        <f t="shared" si="61"/>
        <v>0</v>
      </c>
      <c r="AT122" s="42">
        <f t="shared" si="62"/>
        <v>0</v>
      </c>
      <c r="AU122" s="42">
        <f t="shared" si="63"/>
        <v>0</v>
      </c>
    </row>
    <row r="123" spans="1:47" x14ac:dyDescent="0.2">
      <c r="A123" s="35">
        <v>46135</v>
      </c>
      <c r="B123" s="36"/>
      <c r="C123" s="36" t="s">
        <v>213</v>
      </c>
      <c r="D123" s="36"/>
      <c r="E123" s="37"/>
      <c r="F123" s="37"/>
      <c r="G123" s="36"/>
      <c r="H123" s="36" t="s">
        <v>214</v>
      </c>
      <c r="I123" s="36"/>
      <c r="J123" s="36"/>
      <c r="K123" s="37"/>
      <c r="L123" s="37"/>
      <c r="M123" s="37"/>
      <c r="N123" s="38">
        <f t="shared" si="32"/>
        <v>46113</v>
      </c>
      <c r="O123" t="str">
        <f t="shared" si="33"/>
        <v/>
      </c>
      <c r="P123" t="str">
        <f t="shared" si="34"/>
        <v>Serralheria</v>
      </c>
      <c r="Q123" t="str">
        <f t="shared" si="35"/>
        <v>Posto Vago</v>
      </c>
      <c r="R123" t="str">
        <f t="shared" si="36"/>
        <v>SERRALHEIRO II</v>
      </c>
      <c r="S123" t="str">
        <f t="shared" si="37"/>
        <v>ADM</v>
      </c>
      <c r="T123" s="39">
        <f t="shared" si="38"/>
        <v>53.080351419133599</v>
      </c>
      <c r="U123" s="40">
        <f t="shared" si="39"/>
        <v>0.375</v>
      </c>
      <c r="V123" s="40">
        <f t="shared" si="40"/>
        <v>0</v>
      </c>
      <c r="W123" s="40">
        <f t="shared" si="41"/>
        <v>0.375</v>
      </c>
      <c r="X123" t="str">
        <f t="shared" si="42"/>
        <v>Sim</v>
      </c>
      <c r="Y123" s="40">
        <f t="shared" si="43"/>
        <v>0.375</v>
      </c>
      <c r="Z123" s="40">
        <f t="shared" si="44"/>
        <v>0</v>
      </c>
      <c r="AA123" s="40">
        <f t="shared" si="45"/>
        <v>0</v>
      </c>
      <c r="AB123" s="40">
        <f t="shared" si="46"/>
        <v>0</v>
      </c>
      <c r="AC123" s="40">
        <f t="shared" si="47"/>
        <v>0.375</v>
      </c>
      <c r="AD123" s="39">
        <f t="shared" si="48"/>
        <v>477.72316277220239</v>
      </c>
      <c r="AE123" s="39">
        <f t="shared" si="49"/>
        <v>0</v>
      </c>
      <c r="AF123" t="str">
        <f t="shared" si="50"/>
        <v>Injustificada</v>
      </c>
      <c r="AG123" t="str">
        <f t="shared" si="51"/>
        <v>DESCONTA 9:00h (Injustificada).</v>
      </c>
      <c r="AH123" t="str">
        <f t="shared" si="52"/>
        <v/>
      </c>
      <c r="AJ123" s="41" t="str">
        <f t="shared" si="53"/>
        <v/>
      </c>
      <c r="AK123" s="42" t="str">
        <f t="shared" si="54"/>
        <v/>
      </c>
      <c r="AL123" s="41" t="str">
        <f t="shared" si="55"/>
        <v>Dia inteiro</v>
      </c>
      <c r="AM123" s="41" t="str">
        <f t="shared" si="56"/>
        <v>Sim</v>
      </c>
      <c r="AN123" s="41" t="str">
        <f t="shared" si="57"/>
        <v>Não</v>
      </c>
      <c r="AO123" s="42" t="str">
        <f t="shared" si="58"/>
        <v/>
      </c>
      <c r="AP123" s="41" t="str">
        <f t="shared" si="59"/>
        <v/>
      </c>
      <c r="AQ123" s="41" t="str">
        <f t="shared" si="60"/>
        <v/>
      </c>
      <c r="AR123" s="41" t="str">
        <f>IF($AQ123="","",COUNTIFS(L_ChaveCob,$AQ123,L_Ausencia,"&gt;"&amp;$W123)+COUNTIFS($AQ$4:$AQ123,$AQ123,$W$4:$W123,$W123))</f>
        <v/>
      </c>
      <c r="AS123" s="42">
        <f t="shared" si="61"/>
        <v>0</v>
      </c>
      <c r="AT123" s="42">
        <f t="shared" si="62"/>
        <v>0</v>
      </c>
      <c r="AU123" s="42">
        <f t="shared" si="63"/>
        <v>0</v>
      </c>
    </row>
    <row r="124" spans="1:47" x14ac:dyDescent="0.2">
      <c r="A124" s="35">
        <v>46136</v>
      </c>
      <c r="B124" s="36"/>
      <c r="C124" s="36" t="s">
        <v>228</v>
      </c>
      <c r="D124" s="36"/>
      <c r="E124" s="37"/>
      <c r="F124" s="37"/>
      <c r="G124" s="36"/>
      <c r="H124" s="36" t="s">
        <v>219</v>
      </c>
      <c r="I124" s="36"/>
      <c r="J124" s="36"/>
      <c r="K124" s="37"/>
      <c r="L124" s="37"/>
      <c r="M124" s="37"/>
      <c r="N124" s="38">
        <f t="shared" si="32"/>
        <v>46113</v>
      </c>
      <c r="O124" t="str">
        <f t="shared" si="33"/>
        <v/>
      </c>
      <c r="P124" t="str">
        <f t="shared" si="34"/>
        <v>Serralheria</v>
      </c>
      <c r="Q124" t="str">
        <f t="shared" si="35"/>
        <v>Posto Vago</v>
      </c>
      <c r="R124" t="str">
        <f t="shared" si="36"/>
        <v>ENCARREGADO</v>
      </c>
      <c r="S124" t="str">
        <f t="shared" si="37"/>
        <v>ADM</v>
      </c>
      <c r="T124" s="39">
        <f t="shared" si="38"/>
        <v>60.96</v>
      </c>
      <c r="U124" s="40">
        <f t="shared" si="39"/>
        <v>0.33333333333333298</v>
      </c>
      <c r="V124" s="40">
        <f t="shared" si="40"/>
        <v>0</v>
      </c>
      <c r="W124" s="40">
        <f t="shared" si="41"/>
        <v>0.33333333333333298</v>
      </c>
      <c r="X124" t="str">
        <f t="shared" si="42"/>
        <v>Sim</v>
      </c>
      <c r="Y124" s="40">
        <f t="shared" si="43"/>
        <v>0.33333333333333298</v>
      </c>
      <c r="Z124" s="40">
        <f t="shared" si="44"/>
        <v>0</v>
      </c>
      <c r="AA124" s="40">
        <f t="shared" si="45"/>
        <v>0</v>
      </c>
      <c r="AB124" s="40">
        <f t="shared" si="46"/>
        <v>0</v>
      </c>
      <c r="AC124" s="40">
        <f t="shared" si="47"/>
        <v>0.33333333333333298</v>
      </c>
      <c r="AD124" s="39">
        <f t="shared" si="48"/>
        <v>487.67999999999944</v>
      </c>
      <c r="AE124" s="39">
        <f t="shared" si="49"/>
        <v>0</v>
      </c>
      <c r="AF124" t="str">
        <f t="shared" si="50"/>
        <v>Férias</v>
      </c>
      <c r="AG124" t="str">
        <f t="shared" si="51"/>
        <v>DESCONTA 8:00h (Férias).</v>
      </c>
      <c r="AH124" t="str">
        <f t="shared" si="52"/>
        <v/>
      </c>
      <c r="AJ124" s="41" t="str">
        <f t="shared" si="53"/>
        <v/>
      </c>
      <c r="AK124" s="42" t="str">
        <f t="shared" si="54"/>
        <v/>
      </c>
      <c r="AL124" s="41" t="str">
        <f t="shared" si="55"/>
        <v>Dia inteiro</v>
      </c>
      <c r="AM124" s="41" t="str">
        <f t="shared" si="56"/>
        <v>Sim</v>
      </c>
      <c r="AN124" s="41" t="str">
        <f t="shared" si="57"/>
        <v>Não</v>
      </c>
      <c r="AO124" s="42" t="str">
        <f t="shared" si="58"/>
        <v/>
      </c>
      <c r="AP124" s="41" t="str">
        <f t="shared" si="59"/>
        <v/>
      </c>
      <c r="AQ124" s="41" t="str">
        <f t="shared" si="60"/>
        <v/>
      </c>
      <c r="AR124" s="41" t="str">
        <f>IF($AQ124="","",COUNTIFS(L_ChaveCob,$AQ124,L_Ausencia,"&gt;"&amp;$W124)+COUNTIFS($AQ$4:$AQ124,$AQ124,$W$4:$W124,$W124))</f>
        <v/>
      </c>
      <c r="AS124" s="42">
        <f t="shared" si="61"/>
        <v>0</v>
      </c>
      <c r="AT124" s="42">
        <f t="shared" si="62"/>
        <v>0</v>
      </c>
      <c r="AU124" s="42">
        <f t="shared" si="63"/>
        <v>0</v>
      </c>
    </row>
    <row r="125" spans="1:47" x14ac:dyDescent="0.2">
      <c r="A125" s="35">
        <v>46136</v>
      </c>
      <c r="B125" s="36"/>
      <c r="C125" s="36" t="s">
        <v>213</v>
      </c>
      <c r="D125" s="36"/>
      <c r="E125" s="37"/>
      <c r="F125" s="37"/>
      <c r="G125" s="36"/>
      <c r="H125" s="36" t="s">
        <v>215</v>
      </c>
      <c r="I125" s="36"/>
      <c r="J125" s="36"/>
      <c r="K125" s="37"/>
      <c r="L125" s="37"/>
      <c r="M125" s="37"/>
      <c r="N125" s="38">
        <f t="shared" si="32"/>
        <v>46113</v>
      </c>
      <c r="O125" t="str">
        <f t="shared" si="33"/>
        <v/>
      </c>
      <c r="P125" t="str">
        <f t="shared" si="34"/>
        <v>Serralheria</v>
      </c>
      <c r="Q125" t="str">
        <f t="shared" si="35"/>
        <v>Posto Vago</v>
      </c>
      <c r="R125" t="str">
        <f t="shared" si="36"/>
        <v>SERRALHEIRO I</v>
      </c>
      <c r="S125" t="str">
        <f t="shared" si="37"/>
        <v>ADM</v>
      </c>
      <c r="T125" s="39">
        <f t="shared" si="38"/>
        <v>49.0988922206921</v>
      </c>
      <c r="U125" s="40">
        <f t="shared" si="39"/>
        <v>0.33333333333333298</v>
      </c>
      <c r="V125" s="40">
        <f t="shared" si="40"/>
        <v>0</v>
      </c>
      <c r="W125" s="40">
        <f t="shared" si="41"/>
        <v>0.33333333333333298</v>
      </c>
      <c r="X125" t="str">
        <f t="shared" si="42"/>
        <v>Sim</v>
      </c>
      <c r="Y125" s="40">
        <f t="shared" si="43"/>
        <v>0.33333333333333298</v>
      </c>
      <c r="Z125" s="40">
        <f t="shared" si="44"/>
        <v>0</v>
      </c>
      <c r="AA125" s="40">
        <f t="shared" si="45"/>
        <v>0</v>
      </c>
      <c r="AB125" s="40">
        <f t="shared" si="46"/>
        <v>0</v>
      </c>
      <c r="AC125" s="40">
        <f t="shared" si="47"/>
        <v>0.33333333333333298</v>
      </c>
      <c r="AD125" s="39">
        <f t="shared" si="48"/>
        <v>392.79113776553635</v>
      </c>
      <c r="AE125" s="39">
        <f t="shared" si="49"/>
        <v>0</v>
      </c>
      <c r="AF125" t="str">
        <f t="shared" si="50"/>
        <v>Injustificada</v>
      </c>
      <c r="AG125" t="str">
        <f t="shared" si="51"/>
        <v>DESCONTA 8:00h (Injustificada).</v>
      </c>
      <c r="AH125" t="str">
        <f t="shared" si="52"/>
        <v/>
      </c>
      <c r="AJ125" s="41" t="str">
        <f t="shared" si="53"/>
        <v/>
      </c>
      <c r="AK125" s="42" t="str">
        <f t="shared" si="54"/>
        <v/>
      </c>
      <c r="AL125" s="41" t="str">
        <f t="shared" si="55"/>
        <v>Dia inteiro</v>
      </c>
      <c r="AM125" s="41" t="str">
        <f t="shared" si="56"/>
        <v>Sim</v>
      </c>
      <c r="AN125" s="41" t="str">
        <f t="shared" si="57"/>
        <v>Não</v>
      </c>
      <c r="AO125" s="42" t="str">
        <f t="shared" si="58"/>
        <v/>
      </c>
      <c r="AP125" s="41" t="str">
        <f t="shared" si="59"/>
        <v/>
      </c>
      <c r="AQ125" s="41" t="str">
        <f t="shared" si="60"/>
        <v/>
      </c>
      <c r="AR125" s="41" t="str">
        <f>IF($AQ125="","",COUNTIFS(L_ChaveCob,$AQ125,L_Ausencia,"&gt;"&amp;$W125)+COUNTIFS($AQ$4:$AQ125,$AQ125,$W$4:$W125,$W125))</f>
        <v/>
      </c>
      <c r="AS125" s="42">
        <f t="shared" si="61"/>
        <v>0</v>
      </c>
      <c r="AT125" s="42">
        <f t="shared" si="62"/>
        <v>0</v>
      </c>
      <c r="AU125" s="42">
        <f t="shared" si="63"/>
        <v>0</v>
      </c>
    </row>
    <row r="126" spans="1:47" x14ac:dyDescent="0.2">
      <c r="A126" s="35">
        <v>46139</v>
      </c>
      <c r="B126" s="36"/>
      <c r="C126" s="36" t="s">
        <v>213</v>
      </c>
      <c r="D126" s="36"/>
      <c r="E126" s="37"/>
      <c r="F126" s="37"/>
      <c r="G126" s="36"/>
      <c r="H126" s="36" t="s">
        <v>219</v>
      </c>
      <c r="I126" s="36"/>
      <c r="J126" s="36"/>
      <c r="K126" s="37"/>
      <c r="L126" s="37"/>
      <c r="M126" s="37"/>
      <c r="N126" s="38">
        <f t="shared" si="32"/>
        <v>46113</v>
      </c>
      <c r="O126" t="str">
        <f t="shared" si="33"/>
        <v/>
      </c>
      <c r="P126" t="str">
        <f t="shared" si="34"/>
        <v>Serralheria</v>
      </c>
      <c r="Q126" t="str">
        <f t="shared" si="35"/>
        <v>Posto Vago</v>
      </c>
      <c r="R126" t="str">
        <f t="shared" si="36"/>
        <v>ENCARREGADO</v>
      </c>
      <c r="S126" t="str">
        <f t="shared" si="37"/>
        <v>ADM</v>
      </c>
      <c r="T126" s="39">
        <f t="shared" si="38"/>
        <v>60.96</v>
      </c>
      <c r="U126" s="40">
        <f t="shared" si="39"/>
        <v>0.375</v>
      </c>
      <c r="V126" s="40">
        <f t="shared" si="40"/>
        <v>0</v>
      </c>
      <c r="W126" s="40">
        <f t="shared" si="41"/>
        <v>0.375</v>
      </c>
      <c r="X126" t="str">
        <f t="shared" si="42"/>
        <v>Sim</v>
      </c>
      <c r="Y126" s="40">
        <f t="shared" si="43"/>
        <v>0.375</v>
      </c>
      <c r="Z126" s="40">
        <f t="shared" si="44"/>
        <v>0</v>
      </c>
      <c r="AA126" s="40">
        <f t="shared" si="45"/>
        <v>0</v>
      </c>
      <c r="AB126" s="40">
        <f t="shared" si="46"/>
        <v>0</v>
      </c>
      <c r="AC126" s="40">
        <f t="shared" si="47"/>
        <v>0.375</v>
      </c>
      <c r="AD126" s="39">
        <f t="shared" si="48"/>
        <v>548.64</v>
      </c>
      <c r="AE126" s="39">
        <f t="shared" si="49"/>
        <v>0</v>
      </c>
      <c r="AF126" t="str">
        <f t="shared" si="50"/>
        <v>Injustificada</v>
      </c>
      <c r="AG126" t="str">
        <f t="shared" si="51"/>
        <v>DESCONTA 9:00h (Injustificada).</v>
      </c>
      <c r="AH126" t="str">
        <f t="shared" si="52"/>
        <v/>
      </c>
      <c r="AJ126" s="41" t="str">
        <f t="shared" si="53"/>
        <v/>
      </c>
      <c r="AK126" s="42" t="str">
        <f t="shared" si="54"/>
        <v/>
      </c>
      <c r="AL126" s="41" t="str">
        <f t="shared" si="55"/>
        <v>Dia inteiro</v>
      </c>
      <c r="AM126" s="41" t="str">
        <f t="shared" si="56"/>
        <v>Sim</v>
      </c>
      <c r="AN126" s="41" t="str">
        <f t="shared" si="57"/>
        <v>Não</v>
      </c>
      <c r="AO126" s="42" t="str">
        <f t="shared" si="58"/>
        <v/>
      </c>
      <c r="AP126" s="41" t="str">
        <f t="shared" si="59"/>
        <v/>
      </c>
      <c r="AQ126" s="41" t="str">
        <f t="shared" si="60"/>
        <v/>
      </c>
      <c r="AR126" s="41" t="str">
        <f>IF($AQ126="","",COUNTIFS(L_ChaveCob,$AQ126,L_Ausencia,"&gt;"&amp;$W126)+COUNTIFS($AQ$4:$AQ126,$AQ126,$W$4:$W126,$W126))</f>
        <v/>
      </c>
      <c r="AS126" s="42">
        <f t="shared" si="61"/>
        <v>0</v>
      </c>
      <c r="AT126" s="42">
        <f t="shared" si="62"/>
        <v>0</v>
      </c>
      <c r="AU126" s="42">
        <f t="shared" si="63"/>
        <v>0</v>
      </c>
    </row>
    <row r="127" spans="1:47" x14ac:dyDescent="0.2">
      <c r="A127" s="35">
        <v>46139</v>
      </c>
      <c r="B127" s="36"/>
      <c r="C127" s="36" t="s">
        <v>213</v>
      </c>
      <c r="D127" s="36"/>
      <c r="E127" s="37"/>
      <c r="F127" s="37"/>
      <c r="G127" s="36"/>
      <c r="H127" s="36" t="s">
        <v>219</v>
      </c>
      <c r="I127" s="36"/>
      <c r="J127" s="36"/>
      <c r="K127" s="37"/>
      <c r="L127" s="37"/>
      <c r="M127" s="37"/>
      <c r="N127" s="38">
        <f t="shared" si="32"/>
        <v>46113</v>
      </c>
      <c r="O127" t="str">
        <f t="shared" si="33"/>
        <v/>
      </c>
      <c r="P127" t="str">
        <f t="shared" si="34"/>
        <v>Serralheria</v>
      </c>
      <c r="Q127" t="str">
        <f t="shared" si="35"/>
        <v>Posto Vago</v>
      </c>
      <c r="R127" t="str">
        <f t="shared" si="36"/>
        <v>ENCARREGADO</v>
      </c>
      <c r="S127" t="str">
        <f t="shared" si="37"/>
        <v>ADM</v>
      </c>
      <c r="T127" s="39">
        <f t="shared" si="38"/>
        <v>60.96</v>
      </c>
      <c r="U127" s="40">
        <f t="shared" si="39"/>
        <v>0.375</v>
      </c>
      <c r="V127" s="40">
        <f t="shared" si="40"/>
        <v>0</v>
      </c>
      <c r="W127" s="40">
        <f t="shared" si="41"/>
        <v>0.375</v>
      </c>
      <c r="X127" t="str">
        <f t="shared" si="42"/>
        <v>Sim</v>
      </c>
      <c r="Y127" s="40">
        <f t="shared" si="43"/>
        <v>0.375</v>
      </c>
      <c r="Z127" s="40">
        <f t="shared" si="44"/>
        <v>0</v>
      </c>
      <c r="AA127" s="40">
        <f t="shared" si="45"/>
        <v>0</v>
      </c>
      <c r="AB127" s="40">
        <f t="shared" si="46"/>
        <v>0</v>
      </c>
      <c r="AC127" s="40">
        <f t="shared" si="47"/>
        <v>0.375</v>
      </c>
      <c r="AD127" s="39">
        <f t="shared" si="48"/>
        <v>548.64</v>
      </c>
      <c r="AE127" s="39">
        <f t="shared" si="49"/>
        <v>0</v>
      </c>
      <c r="AF127" t="str">
        <f t="shared" si="50"/>
        <v>Injustificada</v>
      </c>
      <c r="AG127" t="str">
        <f t="shared" si="51"/>
        <v>DESCONTA 9:00h (Injustificada).</v>
      </c>
      <c r="AH127" t="str">
        <f t="shared" si="52"/>
        <v/>
      </c>
      <c r="AJ127" s="41" t="str">
        <f t="shared" si="53"/>
        <v/>
      </c>
      <c r="AK127" s="42" t="str">
        <f t="shared" si="54"/>
        <v/>
      </c>
      <c r="AL127" s="41" t="str">
        <f t="shared" si="55"/>
        <v>Dia inteiro</v>
      </c>
      <c r="AM127" s="41" t="str">
        <f t="shared" si="56"/>
        <v>Sim</v>
      </c>
      <c r="AN127" s="41" t="str">
        <f t="shared" si="57"/>
        <v>Não</v>
      </c>
      <c r="AO127" s="42" t="str">
        <f t="shared" si="58"/>
        <v/>
      </c>
      <c r="AP127" s="41" t="str">
        <f t="shared" si="59"/>
        <v/>
      </c>
      <c r="AQ127" s="41" t="str">
        <f t="shared" si="60"/>
        <v/>
      </c>
      <c r="AR127" s="41" t="str">
        <f>IF($AQ127="","",COUNTIFS(L_ChaveCob,$AQ127,L_Ausencia,"&gt;"&amp;$W127)+COUNTIFS($AQ$4:$AQ127,$AQ127,$W$4:$W127,$W127))</f>
        <v/>
      </c>
      <c r="AS127" s="42">
        <f t="shared" si="61"/>
        <v>0</v>
      </c>
      <c r="AT127" s="42">
        <f t="shared" si="62"/>
        <v>0</v>
      </c>
      <c r="AU127" s="42">
        <f t="shared" si="63"/>
        <v>0</v>
      </c>
    </row>
    <row r="128" spans="1:47" x14ac:dyDescent="0.2">
      <c r="A128" s="35">
        <v>46139</v>
      </c>
      <c r="B128" s="36"/>
      <c r="C128" s="36" t="s">
        <v>223</v>
      </c>
      <c r="D128" s="36"/>
      <c r="E128" s="37"/>
      <c r="F128" s="37"/>
      <c r="G128" s="36"/>
      <c r="H128" s="36" t="s">
        <v>215</v>
      </c>
      <c r="I128" s="36"/>
      <c r="J128" s="36"/>
      <c r="K128" s="37"/>
      <c r="L128" s="37"/>
      <c r="M128" s="37"/>
      <c r="N128" s="38">
        <f t="shared" si="32"/>
        <v>46113</v>
      </c>
      <c r="O128" t="str">
        <f t="shared" si="33"/>
        <v/>
      </c>
      <c r="P128" t="str">
        <f t="shared" si="34"/>
        <v>Serralheria</v>
      </c>
      <c r="Q128" t="str">
        <f t="shared" si="35"/>
        <v>Posto Vago</v>
      </c>
      <c r="R128" t="str">
        <f t="shared" si="36"/>
        <v>SERRALHEIRO I</v>
      </c>
      <c r="S128" t="str">
        <f t="shared" si="37"/>
        <v>ADM</v>
      </c>
      <c r="T128" s="39">
        <f t="shared" si="38"/>
        <v>49.0988922206921</v>
      </c>
      <c r="U128" s="40">
        <f t="shared" si="39"/>
        <v>0.375</v>
      </c>
      <c r="V128" s="40">
        <f t="shared" si="40"/>
        <v>0</v>
      </c>
      <c r="W128" s="40">
        <f t="shared" si="41"/>
        <v>0.375</v>
      </c>
      <c r="X128" t="str">
        <f t="shared" si="42"/>
        <v>Sim</v>
      </c>
      <c r="Y128" s="40">
        <f t="shared" si="43"/>
        <v>0.375</v>
      </c>
      <c r="Z128" s="40">
        <f t="shared" si="44"/>
        <v>0</v>
      </c>
      <c r="AA128" s="40">
        <f t="shared" si="45"/>
        <v>0</v>
      </c>
      <c r="AB128" s="40">
        <f t="shared" si="46"/>
        <v>0</v>
      </c>
      <c r="AC128" s="40">
        <f t="shared" si="47"/>
        <v>0.375</v>
      </c>
      <c r="AD128" s="39">
        <f t="shared" si="48"/>
        <v>441.89002998622891</v>
      </c>
      <c r="AE128" s="39">
        <f t="shared" si="49"/>
        <v>0</v>
      </c>
      <c r="AF128" t="str">
        <f t="shared" si="50"/>
        <v>Falta de Contratação</v>
      </c>
      <c r="AG128" t="str">
        <f t="shared" si="51"/>
        <v>DESCONTA 9:00h (Falta de Contratação).</v>
      </c>
      <c r="AH128" t="str">
        <f t="shared" si="52"/>
        <v/>
      </c>
      <c r="AJ128" s="41" t="str">
        <f t="shared" si="53"/>
        <v/>
      </c>
      <c r="AK128" s="42" t="str">
        <f t="shared" si="54"/>
        <v/>
      </c>
      <c r="AL128" s="41" t="str">
        <f t="shared" si="55"/>
        <v>Dia inteiro</v>
      </c>
      <c r="AM128" s="41" t="str">
        <f t="shared" si="56"/>
        <v>Sim</v>
      </c>
      <c r="AN128" s="41" t="str">
        <f t="shared" si="57"/>
        <v>Não</v>
      </c>
      <c r="AO128" s="42" t="str">
        <f t="shared" si="58"/>
        <v/>
      </c>
      <c r="AP128" s="41" t="str">
        <f t="shared" si="59"/>
        <v/>
      </c>
      <c r="AQ128" s="41" t="str">
        <f t="shared" si="60"/>
        <v/>
      </c>
      <c r="AR128" s="41" t="str">
        <f>IF($AQ128="","",COUNTIFS(L_ChaveCob,$AQ128,L_Ausencia,"&gt;"&amp;$W128)+COUNTIFS($AQ$4:$AQ128,$AQ128,$W$4:$W128,$W128))</f>
        <v/>
      </c>
      <c r="AS128" s="42">
        <f t="shared" si="61"/>
        <v>0</v>
      </c>
      <c r="AT128" s="42">
        <f t="shared" si="62"/>
        <v>0</v>
      </c>
      <c r="AU128" s="42">
        <f t="shared" si="63"/>
        <v>0</v>
      </c>
    </row>
    <row r="129" spans="1:47" x14ac:dyDescent="0.2">
      <c r="A129" s="35">
        <v>46140</v>
      </c>
      <c r="B129" s="36"/>
      <c r="C129" s="36" t="s">
        <v>213</v>
      </c>
      <c r="D129" s="36"/>
      <c r="E129" s="37"/>
      <c r="F129" s="37"/>
      <c r="G129" s="36"/>
      <c r="H129" s="36" t="s">
        <v>219</v>
      </c>
      <c r="I129" s="36"/>
      <c r="J129" s="36"/>
      <c r="K129" s="37"/>
      <c r="L129" s="37"/>
      <c r="M129" s="37"/>
      <c r="N129" s="38">
        <f t="shared" si="32"/>
        <v>46113</v>
      </c>
      <c r="O129" t="str">
        <f t="shared" si="33"/>
        <v/>
      </c>
      <c r="P129" t="str">
        <f t="shared" si="34"/>
        <v>Serralheria</v>
      </c>
      <c r="Q129" t="str">
        <f t="shared" si="35"/>
        <v>Posto Vago</v>
      </c>
      <c r="R129" t="str">
        <f t="shared" si="36"/>
        <v>ENCARREGADO</v>
      </c>
      <c r="S129" t="str">
        <f t="shared" si="37"/>
        <v>ADM</v>
      </c>
      <c r="T129" s="39">
        <f t="shared" si="38"/>
        <v>60.96</v>
      </c>
      <c r="U129" s="40">
        <f t="shared" si="39"/>
        <v>0.375</v>
      </c>
      <c r="V129" s="40">
        <f t="shared" si="40"/>
        <v>0</v>
      </c>
      <c r="W129" s="40">
        <f t="shared" si="41"/>
        <v>0.375</v>
      </c>
      <c r="X129" t="str">
        <f t="shared" si="42"/>
        <v>Sim</v>
      </c>
      <c r="Y129" s="40">
        <f t="shared" si="43"/>
        <v>0.375</v>
      </c>
      <c r="Z129" s="40">
        <f t="shared" si="44"/>
        <v>0</v>
      </c>
      <c r="AA129" s="40">
        <f t="shared" si="45"/>
        <v>0</v>
      </c>
      <c r="AB129" s="40">
        <f t="shared" si="46"/>
        <v>0</v>
      </c>
      <c r="AC129" s="40">
        <f t="shared" si="47"/>
        <v>0.375</v>
      </c>
      <c r="AD129" s="39">
        <f t="shared" si="48"/>
        <v>548.64</v>
      </c>
      <c r="AE129" s="39">
        <f t="shared" si="49"/>
        <v>0</v>
      </c>
      <c r="AF129" t="str">
        <f t="shared" si="50"/>
        <v>Injustificada</v>
      </c>
      <c r="AG129" t="str">
        <f t="shared" si="51"/>
        <v>DESCONTA 9:00h (Injustificada).</v>
      </c>
      <c r="AH129" t="str">
        <f t="shared" si="52"/>
        <v/>
      </c>
      <c r="AJ129" s="41" t="str">
        <f t="shared" si="53"/>
        <v/>
      </c>
      <c r="AK129" s="42" t="str">
        <f t="shared" si="54"/>
        <v/>
      </c>
      <c r="AL129" s="41" t="str">
        <f t="shared" si="55"/>
        <v>Dia inteiro</v>
      </c>
      <c r="AM129" s="41" t="str">
        <f t="shared" si="56"/>
        <v>Sim</v>
      </c>
      <c r="AN129" s="41" t="str">
        <f t="shared" si="57"/>
        <v>Não</v>
      </c>
      <c r="AO129" s="42" t="str">
        <f t="shared" si="58"/>
        <v/>
      </c>
      <c r="AP129" s="41" t="str">
        <f t="shared" si="59"/>
        <v/>
      </c>
      <c r="AQ129" s="41" t="str">
        <f t="shared" si="60"/>
        <v/>
      </c>
      <c r="AR129" s="41" t="str">
        <f>IF($AQ129="","",COUNTIFS(L_ChaveCob,$AQ129,L_Ausencia,"&gt;"&amp;$W129)+COUNTIFS($AQ$4:$AQ129,$AQ129,$W$4:$W129,$W129))</f>
        <v/>
      </c>
      <c r="AS129" s="42">
        <f t="shared" si="61"/>
        <v>0</v>
      </c>
      <c r="AT129" s="42">
        <f t="shared" si="62"/>
        <v>0</v>
      </c>
      <c r="AU129" s="42">
        <f t="shared" si="63"/>
        <v>0</v>
      </c>
    </row>
    <row r="130" spans="1:47" x14ac:dyDescent="0.2">
      <c r="A130" s="35">
        <v>46140</v>
      </c>
      <c r="B130" s="36"/>
      <c r="C130" s="36" t="s">
        <v>223</v>
      </c>
      <c r="D130" s="36"/>
      <c r="E130" s="37"/>
      <c r="F130" s="37"/>
      <c r="G130" s="36"/>
      <c r="H130" s="36" t="s">
        <v>215</v>
      </c>
      <c r="I130" s="36"/>
      <c r="J130" s="36"/>
      <c r="K130" s="37"/>
      <c r="L130" s="37"/>
      <c r="M130" s="37"/>
      <c r="N130" s="38">
        <f t="shared" si="32"/>
        <v>46113</v>
      </c>
      <c r="O130" t="str">
        <f t="shared" si="33"/>
        <v/>
      </c>
      <c r="P130" t="str">
        <f t="shared" si="34"/>
        <v>Serralheria</v>
      </c>
      <c r="Q130" t="str">
        <f t="shared" si="35"/>
        <v>Posto Vago</v>
      </c>
      <c r="R130" t="str">
        <f t="shared" si="36"/>
        <v>SERRALHEIRO I</v>
      </c>
      <c r="S130" t="str">
        <f t="shared" si="37"/>
        <v>ADM</v>
      </c>
      <c r="T130" s="39">
        <f t="shared" si="38"/>
        <v>49.0988922206921</v>
      </c>
      <c r="U130" s="40">
        <f t="shared" si="39"/>
        <v>0.375</v>
      </c>
      <c r="V130" s="40">
        <f t="shared" si="40"/>
        <v>0</v>
      </c>
      <c r="W130" s="40">
        <f t="shared" si="41"/>
        <v>0.375</v>
      </c>
      <c r="X130" t="str">
        <f t="shared" si="42"/>
        <v>Sim</v>
      </c>
      <c r="Y130" s="40">
        <f t="shared" si="43"/>
        <v>0.375</v>
      </c>
      <c r="Z130" s="40">
        <f t="shared" si="44"/>
        <v>0</v>
      </c>
      <c r="AA130" s="40">
        <f t="shared" si="45"/>
        <v>0</v>
      </c>
      <c r="AB130" s="40">
        <f t="shared" si="46"/>
        <v>0</v>
      </c>
      <c r="AC130" s="40">
        <f t="shared" si="47"/>
        <v>0.375</v>
      </c>
      <c r="AD130" s="39">
        <f t="shared" si="48"/>
        <v>441.89002998622891</v>
      </c>
      <c r="AE130" s="39">
        <f t="shared" si="49"/>
        <v>0</v>
      </c>
      <c r="AF130" t="str">
        <f t="shared" si="50"/>
        <v>Falta de Contratação</v>
      </c>
      <c r="AG130" t="str">
        <f t="shared" si="51"/>
        <v>DESCONTA 9:00h (Falta de Contratação).</v>
      </c>
      <c r="AH130" t="str">
        <f t="shared" si="52"/>
        <v/>
      </c>
      <c r="AJ130" s="41" t="str">
        <f t="shared" si="53"/>
        <v/>
      </c>
      <c r="AK130" s="42" t="str">
        <f t="shared" si="54"/>
        <v/>
      </c>
      <c r="AL130" s="41" t="str">
        <f t="shared" si="55"/>
        <v>Dia inteiro</v>
      </c>
      <c r="AM130" s="41" t="str">
        <f t="shared" si="56"/>
        <v>Sim</v>
      </c>
      <c r="AN130" s="41" t="str">
        <f t="shared" si="57"/>
        <v>Não</v>
      </c>
      <c r="AO130" s="42" t="str">
        <f t="shared" si="58"/>
        <v/>
      </c>
      <c r="AP130" s="41" t="str">
        <f t="shared" si="59"/>
        <v/>
      </c>
      <c r="AQ130" s="41" t="str">
        <f t="shared" si="60"/>
        <v/>
      </c>
      <c r="AR130" s="41" t="str">
        <f>IF($AQ130="","",COUNTIFS(L_ChaveCob,$AQ130,L_Ausencia,"&gt;"&amp;$W130)+COUNTIFS($AQ$4:$AQ130,$AQ130,$W$4:$W130,$W130))</f>
        <v/>
      </c>
      <c r="AS130" s="42">
        <f t="shared" si="61"/>
        <v>0</v>
      </c>
      <c r="AT130" s="42">
        <f t="shared" si="62"/>
        <v>0</v>
      </c>
      <c r="AU130" s="42">
        <f t="shared" si="63"/>
        <v>0</v>
      </c>
    </row>
    <row r="131" spans="1:47" x14ac:dyDescent="0.2">
      <c r="A131" s="35">
        <v>46141</v>
      </c>
      <c r="B131" s="36"/>
      <c r="C131" s="36" t="s">
        <v>223</v>
      </c>
      <c r="D131" s="36"/>
      <c r="E131" s="37"/>
      <c r="F131" s="37"/>
      <c r="G131" s="36"/>
      <c r="H131" s="36" t="s">
        <v>215</v>
      </c>
      <c r="I131" s="36"/>
      <c r="J131" s="36"/>
      <c r="K131" s="37"/>
      <c r="L131" s="37"/>
      <c r="M131" s="37"/>
      <c r="N131" s="38">
        <f t="shared" si="32"/>
        <v>46113</v>
      </c>
      <c r="O131" t="str">
        <f t="shared" si="33"/>
        <v/>
      </c>
      <c r="P131" t="str">
        <f t="shared" si="34"/>
        <v>Serralheria</v>
      </c>
      <c r="Q131" t="str">
        <f t="shared" si="35"/>
        <v>Posto Vago</v>
      </c>
      <c r="R131" t="str">
        <f t="shared" si="36"/>
        <v>SERRALHEIRO I</v>
      </c>
      <c r="S131" t="str">
        <f t="shared" si="37"/>
        <v>ADM</v>
      </c>
      <c r="T131" s="39">
        <f t="shared" si="38"/>
        <v>49.0988922206921</v>
      </c>
      <c r="U131" s="40">
        <f t="shared" si="39"/>
        <v>0.375</v>
      </c>
      <c r="V131" s="40">
        <f t="shared" si="40"/>
        <v>0</v>
      </c>
      <c r="W131" s="40">
        <f t="shared" si="41"/>
        <v>0.375</v>
      </c>
      <c r="X131" t="str">
        <f t="shared" si="42"/>
        <v>Sim</v>
      </c>
      <c r="Y131" s="40">
        <f t="shared" si="43"/>
        <v>0.375</v>
      </c>
      <c r="Z131" s="40">
        <f t="shared" si="44"/>
        <v>0</v>
      </c>
      <c r="AA131" s="40">
        <f t="shared" si="45"/>
        <v>0</v>
      </c>
      <c r="AB131" s="40">
        <f t="shared" si="46"/>
        <v>0</v>
      </c>
      <c r="AC131" s="40">
        <f t="shared" si="47"/>
        <v>0.375</v>
      </c>
      <c r="AD131" s="39">
        <f t="shared" si="48"/>
        <v>441.89002998622891</v>
      </c>
      <c r="AE131" s="39">
        <f t="shared" si="49"/>
        <v>0</v>
      </c>
      <c r="AF131" t="str">
        <f t="shared" si="50"/>
        <v>Falta de Contratação</v>
      </c>
      <c r="AG131" t="str">
        <f t="shared" si="51"/>
        <v>DESCONTA 9:00h (Falta de Contratação).</v>
      </c>
      <c r="AH131" t="str">
        <f t="shared" si="52"/>
        <v/>
      </c>
      <c r="AJ131" s="41" t="str">
        <f t="shared" si="53"/>
        <v/>
      </c>
      <c r="AK131" s="42" t="str">
        <f t="shared" si="54"/>
        <v/>
      </c>
      <c r="AL131" s="41" t="str">
        <f t="shared" si="55"/>
        <v>Dia inteiro</v>
      </c>
      <c r="AM131" s="41" t="str">
        <f t="shared" si="56"/>
        <v>Sim</v>
      </c>
      <c r="AN131" s="41" t="str">
        <f t="shared" si="57"/>
        <v>Não</v>
      </c>
      <c r="AO131" s="42" t="str">
        <f t="shared" si="58"/>
        <v/>
      </c>
      <c r="AP131" s="41" t="str">
        <f t="shared" si="59"/>
        <v/>
      </c>
      <c r="AQ131" s="41" t="str">
        <f t="shared" si="60"/>
        <v/>
      </c>
      <c r="AR131" s="41" t="str">
        <f>IF($AQ131="","",COUNTIFS(L_ChaveCob,$AQ131,L_Ausencia,"&gt;"&amp;$W131)+COUNTIFS($AQ$4:$AQ131,$AQ131,$W$4:$W131,$W131))</f>
        <v/>
      </c>
      <c r="AS131" s="42">
        <f t="shared" si="61"/>
        <v>0</v>
      </c>
      <c r="AT131" s="42">
        <f t="shared" si="62"/>
        <v>0</v>
      </c>
      <c r="AU131" s="42">
        <f t="shared" si="63"/>
        <v>0</v>
      </c>
    </row>
    <row r="132" spans="1:47" x14ac:dyDescent="0.2">
      <c r="A132" s="35">
        <v>46142</v>
      </c>
      <c r="B132" s="36"/>
      <c r="C132" s="36" t="s">
        <v>223</v>
      </c>
      <c r="D132" s="36"/>
      <c r="E132" s="37"/>
      <c r="F132" s="37"/>
      <c r="G132" s="36"/>
      <c r="H132" s="36" t="s">
        <v>215</v>
      </c>
      <c r="I132" s="36"/>
      <c r="J132" s="36"/>
      <c r="K132" s="37"/>
      <c r="L132" s="37"/>
      <c r="M132" s="37"/>
      <c r="N132" s="38">
        <f t="shared" ref="N132:N195" si="64">IF($A132="","",DATE(YEAR($A132),MONTH($A132),1))</f>
        <v>46113</v>
      </c>
      <c r="O132" t="str">
        <f t="shared" ref="O132:O195" si="65">IF(TRIM($B132)="","",IFERROR(INDEX(C_RG,MATCH(TRIM($B132),C_Nome,0)),"?"))</f>
        <v/>
      </c>
      <c r="P132" t="str">
        <f t="shared" ref="P132:P195" si="66">IF($A132="","",IF(TRIM($B132)="",P_EquipePostoVago,IF($AJ132="","",INDEX(V_Equipe,$AJ132))))</f>
        <v>Serralheria</v>
      </c>
      <c r="Q132" t="str">
        <f t="shared" ref="Q132:Q195" si="67">IF($A132="","",IF(TRIM($B132)="","Posto Vago",IF($AJ132="","",INDEX(V_Contrato,$AJ132))))</f>
        <v>Posto Vago</v>
      </c>
      <c r="R132" t="str">
        <f t="shared" ref="R132:R195" si="68">IF($A132="","",IF(TRIM($B132)="",$H132,IF($AJ132="","",INDEX(V_Funcao,$AJ132))))</f>
        <v>SERRALHEIRO I</v>
      </c>
      <c r="S132" t="str">
        <f t="shared" ref="S132:S195" si="69">IF($A132="","",IF($I132&lt;&gt;"",$I132,IF(TRIM($B132)="","ADM",IF($AJ132="","",INDEX(V_Turno,$AJ132)))))</f>
        <v>ADM</v>
      </c>
      <c r="T132" s="39">
        <f t="shared" ref="T132:T195" si="70">IF(OR($A132="",$R132=""),"",IFERROR(INDEX(F_Valor,MATCH($R132&amp;"|"&amp;SUMPRODUCT(MAX((F_Funcao=$R132)*(F_Ini&lt;=$A132)*F_Ini)),F_Chave,0)),""))</f>
        <v>49.0988922206921</v>
      </c>
      <c r="U132" s="40">
        <f t="shared" ref="U132:U195" si="71">IF(OR($A132="",$S132=""),0,IFERROR(INDEX(T_Horas,MATCH($S132,T_Turno,0),WEEKDAY($A132,2)),0))</f>
        <v>0.375</v>
      </c>
      <c r="V132" s="40">
        <f t="shared" ref="V132:V195" si="72">IF($A132="",0,MAX(IF($F132&lt;&gt;"",N($F132),IF($AN132="Sim",IF($AK132&lt;&gt;"",$AK132,$U132),$U132-$W132))-IF($J132="Situação Atípica - Presente",N($K132),0),0))</f>
        <v>0</v>
      </c>
      <c r="W132" s="40">
        <f t="shared" ref="W132:W195" si="73">IF($A132="",0,IF($E132&lt;&gt;"",N($E132),IF($AL132="Dia inteiro",$U132,IF($AL132="Pelo ponto",IF($AK132="",$U132,MAX($U132-$AK132,0)),IF(AND($AL132="Leve atraso",$AO132&lt;&gt;""),IF(AND($AO132&gt;P_LeveMin,$AO132&lt;=P_LeveMax),$AO132,0),0)))))</f>
        <v>0.375</v>
      </c>
      <c r="X132" t="str">
        <f t="shared" ref="X132:X195" si="74">IF($A132="","",IF(OR($Q132="Ferista",$Q132=""),"Não",IF(AND($AL132="Leve atraso",$W132&gt;0,$A132&gt;=P_InicioRegras),"Sim",IF(OR($J132&lt;&gt;"",$K132&lt;&gt;"",$L132&lt;&gt;""),"Não",$AM132))))</f>
        <v>Sim</v>
      </c>
      <c r="Y132" s="40">
        <f t="shared" ref="Y132:Y195" si="75">IF($A132="",0,IF($Q132="Ferista",0,IF($X132="Sim",$W132,0)+N($K132)))</f>
        <v>0.375</v>
      </c>
      <c r="Z132" s="40">
        <f t="shared" ref="Z132:Z195" si="76">IF($X132="Sim",$AT132,0)</f>
        <v>0</v>
      </c>
      <c r="AA132" s="40">
        <f t="shared" ref="AA132:AA195" si="77">IF($AP132="",0,MIN(MAX($Y132-$Z132,0),SUMIFS(CP_Horas,CP_ChaveFalta,$AP132,CP_Aprov,"Sim")))</f>
        <v>0</v>
      </c>
      <c r="AB132" s="40">
        <f t="shared" ref="AB132:AB195" si="78">IF($A132="",0,MIN(MAX($Y132-$Z132-$AA132,0),N($M132)))</f>
        <v>0</v>
      </c>
      <c r="AC132" s="40">
        <f t="shared" ref="AC132:AC195" si="79">IF($A132="",0,MAX($Y132-$Z132-$AA132-$AB132,0))</f>
        <v>0.375</v>
      </c>
      <c r="AD132" s="39">
        <f t="shared" ref="AD132:AD195" si="80">IF(OR($AC132=0,$T132=""),0,$AC132*24*$T132)</f>
        <v>441.89002998622891</v>
      </c>
      <c r="AE132" s="39">
        <f t="shared" ref="AE132:AE195" si="81">IF(OR($A132="",$T132=""),0,(IF($AF132="Justificada",$W132,0)+N($L132))*24*$T132)</f>
        <v>0</v>
      </c>
      <c r="AF132" t="str">
        <f t="shared" ref="AF132:AF195" si="82">IF($A132="","",IF($J132&lt;&gt;"","Situação atípica",IF(AND($AL132="Leve atraso",$W132&gt;0),"Leve atraso",IFERROR(INDEX(S_Cat,MATCH($C132,S_Status,0)),"Outros"))))</f>
        <v>Falta de Contratação</v>
      </c>
      <c r="AG132" t="str">
        <f t="shared" ref="AG132:AG195" si="83">IF($A132="","",TRIM(IF($Z132&gt;0,"Ferista cobriu "&amp;TEXT($Z132,"[h]:mm")&amp;"h. ","")&amp;IF($AA132&gt;0,"Compensado "&amp;TEXT($AA132,"[h]:mm")&amp;"h por "&amp;IFERROR(INDEX(CP_Quem,MATCH($AP132,CP_ChaveFalta,0)),"?")&amp;". ","")&amp;IF($AU132&gt;0,"Compensação aguardando aprovação ("&amp;TEXT($AU132,"[h]:mm")&amp;"h). ","")&amp;IF($AB132&gt;0,"Perdoado por acordo "&amp;TEXT($AB132,"[h]:mm")&amp;"h. ","")&amp;IF(AND($AP132&lt;&gt;"",COUNTIF(CP_ChaveQuem,$AP132)&gt;0),"Horas usadas p/ compensar falta de "&amp;INDEX(CP_Falta,MATCH($AP132,CP_ChaveQuem,0))&amp;" de "&amp;TEXT(INDEX(CP_DataFalta,MATCH($AP132,CP_ChaveQuem,0)),"dd/mm")&amp;". ","")&amp;IF(AND($Q132="Ferista",SUMIFS(L_Ferista,L_Data,$A132,L_Equipe,$P132)&gt;0),"Como ferista, cobriu "&amp;TEXT(SUMIFS(L_Ferista,L_Data,$A132,L_Equipe,$P132),"[h]:mm")&amp;"h de faltas da equipe. ","")&amp;IF($AC132&gt;0,"DESCONTA "&amp;TEXT($AC132,"[h]:mm")&amp;"h ("&amp;$AF132&amp;").","")))</f>
        <v>DESCONTA 9:00h (Falta de Contratação).</v>
      </c>
      <c r="AH132" t="str">
        <f t="shared" ref="AH132:AH195" si="84">IF($A132="","",IF($O132="?","CADASTRO: funcionário não está no Cadastro",IF(AND($O132&lt;&gt;"",$AJ132=""),"CADASTRO: sem vigência (função/turno) nesta data",IF(AND($AP132&lt;&gt;"",COUNTIF(L_ChavePD,$AP132)&gt;1),"DUPLICADO: mesma pessoa 2x no dia",IF($A132&lt;P_InicioRegras,"",IF(AND($C132="Horas Compensadas",COUNTIF(CP_ChaveQuem,$AP132)=0),"VINCULAR: registrar na aba Compensações de quem é a falta",IF($AU132&gt;0,"APROVAR: compensação pendente na aba Compensações",IF(AND($AQ132&lt;&gt;"",$AS132&gt;0,$AT132&lt;$W132,$AC132&gt;0),"FERISTA: horas do ferista não cobriram toda a falta",IF(AND($AL132="Pelo ponto",$AK132="",$E132="",$X132="Sim"),"PONTO: sem ponto nem horas manuais — descontando jornada cheia",IF(AND($AL132="Leve atraso",$E132="",N($AO132)&gt;P_LeveMax),"CLASSIFICAR: ponto mostra atraso &gt; 30 min — trocar o Status",IF($AF132="Leve atraso","AJUSTAR STATUS: atraso lançado como Horas Trabalhadas",IF(AND(N($K132)&gt;0,$G132=""),"OBSERVAÇÃO: desconto extra sem observação",IF(AND($J132&lt;&gt;"",N($K132)+N($L132)&gt;$U132),"CONFERIR: horas manuais maiores que a jornada","")))))))))))))</f>
        <v/>
      </c>
      <c r="AJ132" s="41" t="str">
        <f t="shared" ref="AJ132:AJ195" si="85">IF(OR($A132="",$O132="",$O132="?"),"",IFERROR(MATCH($O132&amp;"|"&amp;SUMPRODUCT(MAX((V_RG=$O132)*(V_Ini&lt;=$A132)*V_Ini)),V_Chave,0),""))</f>
        <v/>
      </c>
      <c r="AK132" s="42" t="str">
        <f t="shared" ref="AK132:AK195" si="86">IF(ISNUMBER(SEARCH(" = ",$D132)),IFERROR(TIMEVALUE(TRIM(RIGHT($D132,5))),""),"")</f>
        <v/>
      </c>
      <c r="AL132" s="41" t="str">
        <f t="shared" ref="AL132:AL195" si="87">IF($C132="","",IFERROR(INDEX(S_Modo,MATCH($C132,S_Status,0)),"Não"))</f>
        <v>Dia inteiro</v>
      </c>
      <c r="AM132" s="41" t="str">
        <f t="shared" ref="AM132:AM195" si="88">IF($C132="","",IFERROR(INDEX(S_Conta,MATCH($C132,S_Status,0)),"Não"))</f>
        <v>Sim</v>
      </c>
      <c r="AN132" s="41" t="str">
        <f t="shared" ref="AN132:AN195" si="89">IF($C132="","",IFERROR(INDEX(S_Trab,MATCH($C132,S_Status,0)),"Não"))</f>
        <v>Não</v>
      </c>
      <c r="AO132" s="42" t="str">
        <f t="shared" ref="AO132:AO195" si="90">IF(OR($A132="",$AK132=""),"",$U132-$AK132-IF($J132&lt;&gt;"Situação Atípica - Presente",N($K132)+N($L132),0))</f>
        <v/>
      </c>
      <c r="AP132" s="41" t="str">
        <f t="shared" ref="AP132:AP195" si="91">IF(OR($A132="",TRIM($B132)=""),"",TRIM($B132)&amp;"|"&amp;$A132)</f>
        <v/>
      </c>
      <c r="AQ132" s="41" t="str">
        <f t="shared" ref="AQ132:AQ195" si="92">IF(AND(P_CoberturaAuto="Sim",$A132&lt;&gt;"",$A132&gt;=P_InicioRegras,$Q132="Normal / Fixo",$R132&lt;&gt;"",ISERROR(SEARCH("ENCARREGADO",$R132)),$AM132="Sim",$W132&gt;0),$A132&amp;"|"&amp;$P132,"")</f>
        <v/>
      </c>
      <c r="AR132" s="41" t="str">
        <f>IF($AQ132="","",COUNTIFS(L_ChaveCob,$AQ132,L_Ausencia,"&gt;"&amp;$W132)+COUNTIFS($AQ$4:$AQ132,$AQ132,$W$4:$W132,$W132))</f>
        <v/>
      </c>
      <c r="AS132" s="42">
        <f t="shared" ref="AS132:AS195" si="93">IF($AQ132="",0,SUMIFS(L_Trab,L_Data,$A132,L_Equipe,$P132,L_Contrato,"Ferista",L_Status,"&lt;&gt;Remanejamento"))</f>
        <v>0</v>
      </c>
      <c r="AT132" s="42">
        <f t="shared" ref="AT132:AT195" si="94">IF(OR($AQ132="",$AS132=0),0,MAX(MIN($W132,$AS132-SUMIFS(L_Ausencia,L_ChaveCob,$AQ132,L_OrdemCob,"&lt;"&amp;$AR132)),0))</f>
        <v>0</v>
      </c>
      <c r="AU132" s="42">
        <f t="shared" ref="AU132:AU195" si="95">IF($AP132="",0,SUMIFS(CP_Horas,CP_ChaveFalta,$AP132,CP_Aprov,"&lt;&gt;Sim"))</f>
        <v>0</v>
      </c>
    </row>
    <row r="133" spans="1:47" x14ac:dyDescent="0.2">
      <c r="A133" s="35">
        <v>46144</v>
      </c>
      <c r="B133" s="36" t="s">
        <v>229</v>
      </c>
      <c r="C133" s="36" t="s">
        <v>218</v>
      </c>
      <c r="D133" s="36"/>
      <c r="E133" s="37"/>
      <c r="F133" s="37"/>
      <c r="G133" s="36"/>
      <c r="H133" s="36"/>
      <c r="I133" s="36"/>
      <c r="J133" s="36"/>
      <c r="K133" s="37"/>
      <c r="L133" s="37"/>
      <c r="M133" s="37"/>
      <c r="N133" s="38">
        <f t="shared" si="64"/>
        <v>46143</v>
      </c>
      <c r="O133">
        <f t="shared" si="65"/>
        <v>105410</v>
      </c>
      <c r="P133" t="str">
        <f t="shared" si="66"/>
        <v>Serralheria</v>
      </c>
      <c r="Q133" t="str">
        <f t="shared" si="67"/>
        <v>Normal / Fixo</v>
      </c>
      <c r="R133" t="str">
        <f t="shared" si="68"/>
        <v>SERRALHEIRO I</v>
      </c>
      <c r="S133" t="str">
        <f t="shared" si="69"/>
        <v>TURNO 3</v>
      </c>
      <c r="T133" s="39">
        <f t="shared" si="70"/>
        <v>49.0988922206921</v>
      </c>
      <c r="U133" s="40">
        <f t="shared" si="71"/>
        <v>0.33333333333333298</v>
      </c>
      <c r="V133" s="40">
        <f t="shared" si="72"/>
        <v>0</v>
      </c>
      <c r="W133" s="40">
        <f t="shared" si="73"/>
        <v>0.33333333333333298</v>
      </c>
      <c r="X133" t="str">
        <f t="shared" si="74"/>
        <v>Sim</v>
      </c>
      <c r="Y133" s="40">
        <f t="shared" si="75"/>
        <v>0.33333333333333298</v>
      </c>
      <c r="Z133" s="40">
        <f t="shared" si="76"/>
        <v>0</v>
      </c>
      <c r="AA133" s="40">
        <f t="shared" si="77"/>
        <v>0</v>
      </c>
      <c r="AB133" s="40">
        <f t="shared" si="78"/>
        <v>0</v>
      </c>
      <c r="AC133" s="40">
        <f t="shared" si="79"/>
        <v>0.33333333333333298</v>
      </c>
      <c r="AD133" s="39">
        <f t="shared" si="80"/>
        <v>392.79113776553635</v>
      </c>
      <c r="AE133" s="39">
        <f t="shared" si="81"/>
        <v>0</v>
      </c>
      <c r="AF133" t="str">
        <f t="shared" si="82"/>
        <v>Recesso</v>
      </c>
      <c r="AG133" t="str">
        <f t="shared" si="83"/>
        <v>DESCONTA 8:00h (Recesso).</v>
      </c>
      <c r="AH133" t="str">
        <f t="shared" si="84"/>
        <v/>
      </c>
      <c r="AJ133" s="41">
        <f t="shared" si="85"/>
        <v>6</v>
      </c>
      <c r="AK133" s="42" t="str">
        <f t="shared" si="86"/>
        <v/>
      </c>
      <c r="AL133" s="41" t="str">
        <f t="shared" si="87"/>
        <v>Dia inteiro</v>
      </c>
      <c r="AM133" s="41" t="str">
        <f t="shared" si="88"/>
        <v>Sim</v>
      </c>
      <c r="AN133" s="41" t="str">
        <f t="shared" si="89"/>
        <v>Não</v>
      </c>
      <c r="AO133" s="42" t="str">
        <f t="shared" si="90"/>
        <v/>
      </c>
      <c r="AP133" s="41" t="str">
        <f t="shared" si="91"/>
        <v>Marcelo Douglas Vieira Santana|46144</v>
      </c>
      <c r="AQ133" s="41" t="str">
        <f t="shared" si="92"/>
        <v/>
      </c>
      <c r="AR133" s="41" t="str">
        <f>IF($AQ133="","",COUNTIFS(L_ChaveCob,$AQ133,L_Ausencia,"&gt;"&amp;$W133)+COUNTIFS($AQ$4:$AQ133,$AQ133,$W$4:$W133,$W133))</f>
        <v/>
      </c>
      <c r="AS133" s="42">
        <f t="shared" si="93"/>
        <v>0</v>
      </c>
      <c r="AT133" s="42">
        <f t="shared" si="94"/>
        <v>0</v>
      </c>
      <c r="AU133" s="42">
        <f t="shared" si="95"/>
        <v>0</v>
      </c>
    </row>
    <row r="134" spans="1:47" hidden="1" x14ac:dyDescent="0.2">
      <c r="A134" s="35">
        <v>46144</v>
      </c>
      <c r="B134" s="36" t="s">
        <v>230</v>
      </c>
      <c r="C134" s="36" t="s">
        <v>218</v>
      </c>
      <c r="D134" s="36"/>
      <c r="E134" s="37"/>
      <c r="F134" s="37"/>
      <c r="G134" s="36"/>
      <c r="H134" s="36"/>
      <c r="I134" s="36"/>
      <c r="J134" s="36"/>
      <c r="K134" s="37"/>
      <c r="L134" s="37"/>
      <c r="M134" s="37"/>
      <c r="N134" s="38">
        <f t="shared" si="64"/>
        <v>46143</v>
      </c>
      <c r="O134">
        <f t="shared" si="65"/>
        <v>900009</v>
      </c>
      <c r="P134" t="str">
        <f t="shared" si="66"/>
        <v>Serralheria</v>
      </c>
      <c r="Q134" t="str">
        <f t="shared" si="67"/>
        <v>Normal / Fixo</v>
      </c>
      <c r="R134" t="str">
        <f t="shared" si="68"/>
        <v>SERRALHEIRO I</v>
      </c>
      <c r="S134" t="str">
        <f t="shared" si="69"/>
        <v>TURNO 2</v>
      </c>
      <c r="T134" s="39">
        <f t="shared" si="70"/>
        <v>49.0988922206921</v>
      </c>
      <c r="U134" s="40">
        <f t="shared" si="71"/>
        <v>0.33333333333333298</v>
      </c>
      <c r="V134" s="40">
        <f t="shared" si="72"/>
        <v>0</v>
      </c>
      <c r="W134" s="40">
        <f t="shared" si="73"/>
        <v>0.33333333333333298</v>
      </c>
      <c r="X134" t="str">
        <f t="shared" si="74"/>
        <v>Sim</v>
      </c>
      <c r="Y134" s="40">
        <f t="shared" si="75"/>
        <v>0.33333333333333298</v>
      </c>
      <c r="Z134" s="40">
        <f t="shared" si="76"/>
        <v>0</v>
      </c>
      <c r="AA134" s="40">
        <f t="shared" si="77"/>
        <v>0</v>
      </c>
      <c r="AB134" s="40">
        <f t="shared" si="78"/>
        <v>0</v>
      </c>
      <c r="AC134" s="40">
        <f t="shared" si="79"/>
        <v>0.33333333333333298</v>
      </c>
      <c r="AD134" s="39">
        <f t="shared" si="80"/>
        <v>392.79113776553635</v>
      </c>
      <c r="AE134" s="39">
        <f t="shared" si="81"/>
        <v>0</v>
      </c>
      <c r="AF134" t="str">
        <f t="shared" si="82"/>
        <v>Recesso</v>
      </c>
      <c r="AG134" t="str">
        <f t="shared" si="83"/>
        <v>DESCONTA 8:00h (Recesso).</v>
      </c>
      <c r="AH134" t="str">
        <f t="shared" si="84"/>
        <v/>
      </c>
      <c r="AJ134" s="41">
        <f t="shared" si="85"/>
        <v>17</v>
      </c>
      <c r="AK134" s="42" t="str">
        <f t="shared" si="86"/>
        <v/>
      </c>
      <c r="AL134" s="41" t="str">
        <f t="shared" si="87"/>
        <v>Dia inteiro</v>
      </c>
      <c r="AM134" s="41" t="str">
        <f t="shared" si="88"/>
        <v>Sim</v>
      </c>
      <c r="AN134" s="41" t="str">
        <f t="shared" si="89"/>
        <v>Não</v>
      </c>
      <c r="AO134" s="42" t="str">
        <f t="shared" si="90"/>
        <v/>
      </c>
      <c r="AP134" s="41" t="str">
        <f t="shared" si="91"/>
        <v>Murilo de Souza Modesto|46144</v>
      </c>
      <c r="AQ134" s="41" t="str">
        <f t="shared" si="92"/>
        <v/>
      </c>
      <c r="AR134" s="41" t="str">
        <f>IF($AQ134="","",COUNTIFS(L_ChaveCob,$AQ134,L_Ausencia,"&gt;"&amp;$W134)+COUNTIFS($AQ$4:$AQ134,$AQ134,$W$4:$W134,$W134))</f>
        <v/>
      </c>
      <c r="AS134" s="42">
        <f t="shared" si="93"/>
        <v>0</v>
      </c>
      <c r="AT134" s="42">
        <f t="shared" si="94"/>
        <v>0</v>
      </c>
      <c r="AU134" s="42">
        <f t="shared" si="95"/>
        <v>0</v>
      </c>
    </row>
    <row r="135" spans="1:47" x14ac:dyDescent="0.2">
      <c r="A135" s="35">
        <v>46144</v>
      </c>
      <c r="B135" s="36" t="s">
        <v>231</v>
      </c>
      <c r="C135" s="36" t="s">
        <v>232</v>
      </c>
      <c r="D135" s="36" t="s">
        <v>233</v>
      </c>
      <c r="E135" s="37"/>
      <c r="F135" s="37"/>
      <c r="G135" s="36"/>
      <c r="H135" s="36"/>
      <c r="I135" s="36" t="s">
        <v>234</v>
      </c>
      <c r="J135" s="36"/>
      <c r="K135" s="37"/>
      <c r="L135" s="37"/>
      <c r="M135" s="37"/>
      <c r="N135" s="38">
        <f t="shared" si="64"/>
        <v>46143</v>
      </c>
      <c r="O135">
        <f t="shared" si="65"/>
        <v>900004</v>
      </c>
      <c r="P135" t="str">
        <f t="shared" si="66"/>
        <v>Serralheria</v>
      </c>
      <c r="Q135" t="str">
        <f t="shared" si="67"/>
        <v>Normal / Fixo</v>
      </c>
      <c r="R135" t="str">
        <f t="shared" si="68"/>
        <v>SERRALHEIRO I</v>
      </c>
      <c r="S135" t="str">
        <f t="shared" si="69"/>
        <v>TURNO 2</v>
      </c>
      <c r="T135" s="39">
        <f t="shared" si="70"/>
        <v>49.0988922206921</v>
      </c>
      <c r="U135" s="40">
        <f t="shared" si="71"/>
        <v>0.33333333333333298</v>
      </c>
      <c r="V135" s="40">
        <f t="shared" si="72"/>
        <v>0.35416666666666669</v>
      </c>
      <c r="W135" s="40">
        <f t="shared" si="73"/>
        <v>0</v>
      </c>
      <c r="X135" t="str">
        <f t="shared" si="74"/>
        <v>Não</v>
      </c>
      <c r="Y135" s="40">
        <f t="shared" si="75"/>
        <v>0</v>
      </c>
      <c r="Z135" s="40">
        <f t="shared" si="76"/>
        <v>0</v>
      </c>
      <c r="AA135" s="40">
        <f t="shared" si="77"/>
        <v>0</v>
      </c>
      <c r="AB135" s="40">
        <f t="shared" si="78"/>
        <v>0</v>
      </c>
      <c r="AC135" s="40">
        <f t="shared" si="79"/>
        <v>0</v>
      </c>
      <c r="AD135" s="39">
        <f t="shared" si="80"/>
        <v>0</v>
      </c>
      <c r="AE135" s="39">
        <f t="shared" si="81"/>
        <v>0</v>
      </c>
      <c r="AF135" t="str">
        <f t="shared" si="82"/>
        <v>Trabalhado</v>
      </c>
      <c r="AG135" t="str">
        <f t="shared" si="83"/>
        <v/>
      </c>
      <c r="AH135" t="str">
        <f t="shared" si="84"/>
        <v/>
      </c>
      <c r="AJ135" s="41">
        <f t="shared" si="85"/>
        <v>11</v>
      </c>
      <c r="AK135" s="42">
        <f t="shared" si="86"/>
        <v>0.35416666666666669</v>
      </c>
      <c r="AL135" s="41" t="str">
        <f t="shared" si="87"/>
        <v>Leve atraso</v>
      </c>
      <c r="AM135" s="41" t="str">
        <f t="shared" si="88"/>
        <v>Não</v>
      </c>
      <c r="AN135" s="41" t="str">
        <f t="shared" si="89"/>
        <v>Sim</v>
      </c>
      <c r="AO135" s="42">
        <f t="shared" si="90"/>
        <v>-2.0833333333333703E-2</v>
      </c>
      <c r="AP135" s="41" t="str">
        <f t="shared" si="91"/>
        <v>Rogério Marques da Silva|46144</v>
      </c>
      <c r="AQ135" s="41" t="str">
        <f t="shared" si="92"/>
        <v/>
      </c>
      <c r="AR135" s="41" t="str">
        <f>IF($AQ135="","",COUNTIFS(L_ChaveCob,$AQ135,L_Ausencia,"&gt;"&amp;$W135)+COUNTIFS($AQ$4:$AQ135,$AQ135,$W$4:$W135,$W135))</f>
        <v/>
      </c>
      <c r="AS135" s="42">
        <f t="shared" si="93"/>
        <v>0</v>
      </c>
      <c r="AT135" s="42">
        <f t="shared" si="94"/>
        <v>0</v>
      </c>
      <c r="AU135" s="42">
        <f t="shared" si="95"/>
        <v>0</v>
      </c>
    </row>
    <row r="136" spans="1:47" x14ac:dyDescent="0.2">
      <c r="A136" s="35">
        <v>46146</v>
      </c>
      <c r="B136" s="36" t="s">
        <v>235</v>
      </c>
      <c r="C136" s="36" t="s">
        <v>232</v>
      </c>
      <c r="D136" s="36" t="s">
        <v>236</v>
      </c>
      <c r="E136" s="37"/>
      <c r="F136" s="37"/>
      <c r="G136" s="36"/>
      <c r="H136" s="36"/>
      <c r="I136" s="36"/>
      <c r="J136" s="36"/>
      <c r="K136" s="37"/>
      <c r="L136" s="37"/>
      <c r="M136" s="37"/>
      <c r="N136" s="38">
        <f t="shared" si="64"/>
        <v>46143</v>
      </c>
      <c r="O136">
        <f t="shared" si="65"/>
        <v>900008</v>
      </c>
      <c r="P136" t="str">
        <f t="shared" si="66"/>
        <v>Serralheria</v>
      </c>
      <c r="Q136" t="str">
        <f t="shared" si="67"/>
        <v>Normal / Fixo</v>
      </c>
      <c r="R136" t="str">
        <f t="shared" si="68"/>
        <v>SERRALHEIRO II</v>
      </c>
      <c r="S136" t="str">
        <f t="shared" si="69"/>
        <v>TURNO 2</v>
      </c>
      <c r="T136" s="39">
        <f t="shared" si="70"/>
        <v>53.080351419133599</v>
      </c>
      <c r="U136" s="40">
        <f t="shared" si="71"/>
        <v>0.33333333333333298</v>
      </c>
      <c r="V136" s="40">
        <f t="shared" si="72"/>
        <v>0.40555555555555556</v>
      </c>
      <c r="W136" s="40">
        <f t="shared" si="73"/>
        <v>0</v>
      </c>
      <c r="X136" t="str">
        <f t="shared" si="74"/>
        <v>Não</v>
      </c>
      <c r="Y136" s="40">
        <f t="shared" si="75"/>
        <v>0</v>
      </c>
      <c r="Z136" s="40">
        <f t="shared" si="76"/>
        <v>0</v>
      </c>
      <c r="AA136" s="40">
        <f t="shared" si="77"/>
        <v>0</v>
      </c>
      <c r="AB136" s="40">
        <f t="shared" si="78"/>
        <v>0</v>
      </c>
      <c r="AC136" s="40">
        <f t="shared" si="79"/>
        <v>0</v>
      </c>
      <c r="AD136" s="39">
        <f t="shared" si="80"/>
        <v>0</v>
      </c>
      <c r="AE136" s="39">
        <f t="shared" si="81"/>
        <v>0</v>
      </c>
      <c r="AF136" t="str">
        <f t="shared" si="82"/>
        <v>Trabalhado</v>
      </c>
      <c r="AG136" t="str">
        <f t="shared" si="83"/>
        <v/>
      </c>
      <c r="AH136" t="str">
        <f t="shared" si="84"/>
        <v/>
      </c>
      <c r="AJ136" s="41">
        <f t="shared" si="85"/>
        <v>16</v>
      </c>
      <c r="AK136" s="42">
        <f t="shared" si="86"/>
        <v>0.40555555555555556</v>
      </c>
      <c r="AL136" s="41" t="str">
        <f t="shared" si="87"/>
        <v>Leve atraso</v>
      </c>
      <c r="AM136" s="41" t="str">
        <f t="shared" si="88"/>
        <v>Não</v>
      </c>
      <c r="AN136" s="41" t="str">
        <f t="shared" si="89"/>
        <v>Sim</v>
      </c>
      <c r="AO136" s="42">
        <f t="shared" si="90"/>
        <v>-7.2222222222222576E-2</v>
      </c>
      <c r="AP136" s="41" t="str">
        <f t="shared" si="91"/>
        <v>Alisson Paulo Costa Martins|46146</v>
      </c>
      <c r="AQ136" s="41" t="str">
        <f t="shared" si="92"/>
        <v/>
      </c>
      <c r="AR136" s="41" t="str">
        <f>IF($AQ136="","",COUNTIFS(L_ChaveCob,$AQ136,L_Ausencia,"&gt;"&amp;$W136)+COUNTIFS($AQ$4:$AQ136,$AQ136,$W$4:$W136,$W136))</f>
        <v/>
      </c>
      <c r="AS136" s="42">
        <f t="shared" si="93"/>
        <v>0</v>
      </c>
      <c r="AT136" s="42">
        <f t="shared" si="94"/>
        <v>0</v>
      </c>
      <c r="AU136" s="42">
        <f t="shared" si="95"/>
        <v>0</v>
      </c>
    </row>
    <row r="137" spans="1:47" x14ac:dyDescent="0.2">
      <c r="A137" s="35">
        <v>46146</v>
      </c>
      <c r="B137" s="36" t="s">
        <v>237</v>
      </c>
      <c r="C137" s="36" t="s">
        <v>232</v>
      </c>
      <c r="D137" s="36" t="s">
        <v>238</v>
      </c>
      <c r="E137" s="37"/>
      <c r="F137" s="37"/>
      <c r="G137" s="36"/>
      <c r="H137" s="36"/>
      <c r="I137" s="36"/>
      <c r="J137" s="36"/>
      <c r="K137" s="37"/>
      <c r="L137" s="37"/>
      <c r="M137" s="37"/>
      <c r="N137" s="38">
        <f t="shared" si="64"/>
        <v>46143</v>
      </c>
      <c r="O137">
        <f t="shared" si="65"/>
        <v>119353</v>
      </c>
      <c r="P137" t="str">
        <f t="shared" si="66"/>
        <v>Serralheria</v>
      </c>
      <c r="Q137" t="str">
        <f t="shared" si="67"/>
        <v>Normal / Fixo</v>
      </c>
      <c r="R137" t="str">
        <f t="shared" si="68"/>
        <v>SERRALHEIRO II</v>
      </c>
      <c r="S137" t="str">
        <f t="shared" si="69"/>
        <v>ADM</v>
      </c>
      <c r="T137" s="39">
        <f t="shared" si="70"/>
        <v>53.080351419133599</v>
      </c>
      <c r="U137" s="40">
        <f t="shared" si="71"/>
        <v>0.375</v>
      </c>
      <c r="V137" s="40">
        <f t="shared" si="72"/>
        <v>0.3527777777777778</v>
      </c>
      <c r="W137" s="40">
        <f t="shared" si="73"/>
        <v>0</v>
      </c>
      <c r="X137" t="str">
        <f t="shared" si="74"/>
        <v>Não</v>
      </c>
      <c r="Y137" s="40">
        <f t="shared" si="75"/>
        <v>0</v>
      </c>
      <c r="Z137" s="40">
        <f t="shared" si="76"/>
        <v>0</v>
      </c>
      <c r="AA137" s="40">
        <f t="shared" si="77"/>
        <v>0</v>
      </c>
      <c r="AB137" s="40">
        <f t="shared" si="78"/>
        <v>0</v>
      </c>
      <c r="AC137" s="40">
        <f t="shared" si="79"/>
        <v>0</v>
      </c>
      <c r="AD137" s="39">
        <f t="shared" si="80"/>
        <v>0</v>
      </c>
      <c r="AE137" s="39">
        <f t="shared" si="81"/>
        <v>0</v>
      </c>
      <c r="AF137" t="str">
        <f t="shared" si="82"/>
        <v>Trabalhado</v>
      </c>
      <c r="AG137" t="str">
        <f t="shared" si="83"/>
        <v/>
      </c>
      <c r="AH137" t="str">
        <f t="shared" si="84"/>
        <v/>
      </c>
      <c r="AJ137" s="41">
        <f t="shared" si="85"/>
        <v>7</v>
      </c>
      <c r="AK137" s="42">
        <f t="shared" si="86"/>
        <v>0.3527777777777778</v>
      </c>
      <c r="AL137" s="41" t="str">
        <f t="shared" si="87"/>
        <v>Leve atraso</v>
      </c>
      <c r="AM137" s="41" t="str">
        <f t="shared" si="88"/>
        <v>Não</v>
      </c>
      <c r="AN137" s="41" t="str">
        <f t="shared" si="89"/>
        <v>Sim</v>
      </c>
      <c r="AO137" s="42">
        <f t="shared" si="90"/>
        <v>2.2222222222222199E-2</v>
      </c>
      <c r="AP137" s="41" t="str">
        <f t="shared" si="91"/>
        <v>Ezequiel Antonio Peres|46146</v>
      </c>
      <c r="AQ137" s="41" t="str">
        <f t="shared" si="92"/>
        <v/>
      </c>
      <c r="AR137" s="41" t="str">
        <f>IF($AQ137="","",COUNTIFS(L_ChaveCob,$AQ137,L_Ausencia,"&gt;"&amp;$W137)+COUNTIFS($AQ$4:$AQ137,$AQ137,$W$4:$W137,$W137))</f>
        <v/>
      </c>
      <c r="AS137" s="42">
        <f t="shared" si="93"/>
        <v>0</v>
      </c>
      <c r="AT137" s="42">
        <f t="shared" si="94"/>
        <v>0</v>
      </c>
      <c r="AU137" s="42">
        <f t="shared" si="95"/>
        <v>0</v>
      </c>
    </row>
    <row r="138" spans="1:47" x14ac:dyDescent="0.2">
      <c r="A138" s="35">
        <v>46146</v>
      </c>
      <c r="B138" s="36" t="s">
        <v>239</v>
      </c>
      <c r="C138" s="36" t="s">
        <v>232</v>
      </c>
      <c r="D138" s="36" t="s">
        <v>240</v>
      </c>
      <c r="E138" s="37"/>
      <c r="F138" s="37"/>
      <c r="G138" s="36"/>
      <c r="H138" s="36"/>
      <c r="I138" s="36"/>
      <c r="J138" s="36"/>
      <c r="K138" s="37"/>
      <c r="L138" s="37"/>
      <c r="M138" s="37"/>
      <c r="N138" s="38">
        <f t="shared" si="64"/>
        <v>46143</v>
      </c>
      <c r="O138">
        <f t="shared" si="65"/>
        <v>173078</v>
      </c>
      <c r="P138" t="str">
        <f t="shared" si="66"/>
        <v>Serralheria</v>
      </c>
      <c r="Q138" t="str">
        <f t="shared" si="67"/>
        <v>Normal / Fixo</v>
      </c>
      <c r="R138" t="str">
        <f t="shared" si="68"/>
        <v>SERRALHEIRO II</v>
      </c>
      <c r="S138" t="str">
        <f t="shared" si="69"/>
        <v>ADM</v>
      </c>
      <c r="T138" s="39">
        <f t="shared" si="70"/>
        <v>53.080351419133599</v>
      </c>
      <c r="U138" s="40">
        <f t="shared" si="71"/>
        <v>0.375</v>
      </c>
      <c r="V138" s="40">
        <f t="shared" si="72"/>
        <v>0.39305555555555555</v>
      </c>
      <c r="W138" s="40">
        <f t="shared" si="73"/>
        <v>0</v>
      </c>
      <c r="X138" t="str">
        <f t="shared" si="74"/>
        <v>Não</v>
      </c>
      <c r="Y138" s="40">
        <f t="shared" si="75"/>
        <v>0</v>
      </c>
      <c r="Z138" s="40">
        <f t="shared" si="76"/>
        <v>0</v>
      </c>
      <c r="AA138" s="40">
        <f t="shared" si="77"/>
        <v>0</v>
      </c>
      <c r="AB138" s="40">
        <f t="shared" si="78"/>
        <v>0</v>
      </c>
      <c r="AC138" s="40">
        <f t="shared" si="79"/>
        <v>0</v>
      </c>
      <c r="AD138" s="39">
        <f t="shared" si="80"/>
        <v>0</v>
      </c>
      <c r="AE138" s="39">
        <f t="shared" si="81"/>
        <v>0</v>
      </c>
      <c r="AF138" t="str">
        <f t="shared" si="82"/>
        <v>Trabalhado</v>
      </c>
      <c r="AG138" t="str">
        <f t="shared" si="83"/>
        <v/>
      </c>
      <c r="AH138" t="str">
        <f t="shared" si="84"/>
        <v/>
      </c>
      <c r="AJ138" s="41">
        <f t="shared" si="85"/>
        <v>2</v>
      </c>
      <c r="AK138" s="42">
        <f t="shared" si="86"/>
        <v>0.39305555555555555</v>
      </c>
      <c r="AL138" s="41" t="str">
        <f t="shared" si="87"/>
        <v>Leve atraso</v>
      </c>
      <c r="AM138" s="41" t="str">
        <f t="shared" si="88"/>
        <v>Não</v>
      </c>
      <c r="AN138" s="41" t="str">
        <f t="shared" si="89"/>
        <v>Sim</v>
      </c>
      <c r="AO138" s="42">
        <f t="shared" si="90"/>
        <v>-1.8055555555555547E-2</v>
      </c>
      <c r="AP138" s="41" t="str">
        <f t="shared" si="91"/>
        <v>Giovani Joao da Silva|46146</v>
      </c>
      <c r="AQ138" s="41" t="str">
        <f t="shared" si="92"/>
        <v/>
      </c>
      <c r="AR138" s="41" t="str">
        <f>IF($AQ138="","",COUNTIFS(L_ChaveCob,$AQ138,L_Ausencia,"&gt;"&amp;$W138)+COUNTIFS($AQ$4:$AQ138,$AQ138,$W$4:$W138,$W138))</f>
        <v/>
      </c>
      <c r="AS138" s="42">
        <f t="shared" si="93"/>
        <v>0</v>
      </c>
      <c r="AT138" s="42">
        <f t="shared" si="94"/>
        <v>0</v>
      </c>
      <c r="AU138" s="42">
        <f t="shared" si="95"/>
        <v>0</v>
      </c>
    </row>
    <row r="139" spans="1:47" x14ac:dyDescent="0.2">
      <c r="A139" s="35">
        <v>46146</v>
      </c>
      <c r="B139" s="36" t="s">
        <v>241</v>
      </c>
      <c r="C139" s="36" t="s">
        <v>232</v>
      </c>
      <c r="D139" s="36" t="s">
        <v>242</v>
      </c>
      <c r="E139" s="37"/>
      <c r="F139" s="37"/>
      <c r="G139" s="36"/>
      <c r="H139" s="36"/>
      <c r="I139" s="36"/>
      <c r="J139" s="36"/>
      <c r="K139" s="37"/>
      <c r="L139" s="37"/>
      <c r="M139" s="37"/>
      <c r="N139" s="38">
        <f t="shared" si="64"/>
        <v>46143</v>
      </c>
      <c r="O139">
        <f t="shared" si="65"/>
        <v>24800</v>
      </c>
      <c r="P139" t="str">
        <f t="shared" si="66"/>
        <v>Serralheria</v>
      </c>
      <c r="Q139" t="str">
        <f t="shared" si="67"/>
        <v>Normal / Fixo</v>
      </c>
      <c r="R139" t="str">
        <f t="shared" si="68"/>
        <v>SERRALHEIRO II</v>
      </c>
      <c r="S139" t="str">
        <f t="shared" si="69"/>
        <v>ADM</v>
      </c>
      <c r="T139" s="39">
        <f t="shared" si="70"/>
        <v>53.080351419133599</v>
      </c>
      <c r="U139" s="40">
        <f t="shared" si="71"/>
        <v>0.375</v>
      </c>
      <c r="V139" s="40">
        <f t="shared" si="72"/>
        <v>0.39583333333333331</v>
      </c>
      <c r="W139" s="40">
        <f t="shared" si="73"/>
        <v>0</v>
      </c>
      <c r="X139" t="str">
        <f t="shared" si="74"/>
        <v>Não</v>
      </c>
      <c r="Y139" s="40">
        <f t="shared" si="75"/>
        <v>0</v>
      </c>
      <c r="Z139" s="40">
        <f t="shared" si="76"/>
        <v>0</v>
      </c>
      <c r="AA139" s="40">
        <f t="shared" si="77"/>
        <v>0</v>
      </c>
      <c r="AB139" s="40">
        <f t="shared" si="78"/>
        <v>0</v>
      </c>
      <c r="AC139" s="40">
        <f t="shared" si="79"/>
        <v>0</v>
      </c>
      <c r="AD139" s="39">
        <f t="shared" si="80"/>
        <v>0</v>
      </c>
      <c r="AE139" s="39">
        <f t="shared" si="81"/>
        <v>0</v>
      </c>
      <c r="AF139" t="str">
        <f t="shared" si="82"/>
        <v>Trabalhado</v>
      </c>
      <c r="AG139" t="str">
        <f t="shared" si="83"/>
        <v/>
      </c>
      <c r="AH139" t="str">
        <f t="shared" si="84"/>
        <v/>
      </c>
      <c r="AJ139" s="41">
        <f t="shared" si="85"/>
        <v>3</v>
      </c>
      <c r="AK139" s="42">
        <f t="shared" si="86"/>
        <v>0.39583333333333331</v>
      </c>
      <c r="AL139" s="41" t="str">
        <f t="shared" si="87"/>
        <v>Leve atraso</v>
      </c>
      <c r="AM139" s="41" t="str">
        <f t="shared" si="88"/>
        <v>Não</v>
      </c>
      <c r="AN139" s="41" t="str">
        <f t="shared" si="89"/>
        <v>Sim</v>
      </c>
      <c r="AO139" s="42">
        <f t="shared" si="90"/>
        <v>-2.0833333333333315E-2</v>
      </c>
      <c r="AP139" s="41" t="str">
        <f t="shared" si="91"/>
        <v>Ivanildo Lopes Pires de Carvalho|46146</v>
      </c>
      <c r="AQ139" s="41" t="str">
        <f t="shared" si="92"/>
        <v/>
      </c>
      <c r="AR139" s="41" t="str">
        <f>IF($AQ139="","",COUNTIFS(L_ChaveCob,$AQ139,L_Ausencia,"&gt;"&amp;$W139)+COUNTIFS($AQ$4:$AQ139,$AQ139,$W$4:$W139,$W139))</f>
        <v/>
      </c>
      <c r="AS139" s="42">
        <f t="shared" si="93"/>
        <v>0</v>
      </c>
      <c r="AT139" s="42">
        <f t="shared" si="94"/>
        <v>0</v>
      </c>
      <c r="AU139" s="42">
        <f t="shared" si="95"/>
        <v>0</v>
      </c>
    </row>
    <row r="140" spans="1:47" x14ac:dyDescent="0.2">
      <c r="A140" s="35">
        <v>46146</v>
      </c>
      <c r="B140" s="36" t="s">
        <v>243</v>
      </c>
      <c r="C140" s="36" t="s">
        <v>232</v>
      </c>
      <c r="D140" s="36" t="s">
        <v>244</v>
      </c>
      <c r="E140" s="37"/>
      <c r="F140" s="37"/>
      <c r="G140" s="36"/>
      <c r="H140" s="36"/>
      <c r="I140" s="36"/>
      <c r="J140" s="36"/>
      <c r="K140" s="37"/>
      <c r="L140" s="37"/>
      <c r="M140" s="37"/>
      <c r="N140" s="38">
        <f t="shared" si="64"/>
        <v>46143</v>
      </c>
      <c r="O140">
        <f t="shared" si="65"/>
        <v>900003</v>
      </c>
      <c r="P140" t="str">
        <f t="shared" si="66"/>
        <v>Serralheria</v>
      </c>
      <c r="Q140" t="str">
        <f t="shared" si="67"/>
        <v>Normal / Fixo</v>
      </c>
      <c r="R140" t="str">
        <f t="shared" si="68"/>
        <v>ENCARREGADO</v>
      </c>
      <c r="S140" t="str">
        <f t="shared" si="69"/>
        <v>ADM</v>
      </c>
      <c r="T140" s="39">
        <f t="shared" si="70"/>
        <v>60.96</v>
      </c>
      <c r="U140" s="40">
        <f t="shared" si="71"/>
        <v>0.375</v>
      </c>
      <c r="V140" s="40">
        <f t="shared" si="72"/>
        <v>0.39444444444444443</v>
      </c>
      <c r="W140" s="40">
        <f t="shared" si="73"/>
        <v>0</v>
      </c>
      <c r="X140" t="str">
        <f t="shared" si="74"/>
        <v>Não</v>
      </c>
      <c r="Y140" s="40">
        <f t="shared" si="75"/>
        <v>0</v>
      </c>
      <c r="Z140" s="40">
        <f t="shared" si="76"/>
        <v>0</v>
      </c>
      <c r="AA140" s="40">
        <f t="shared" si="77"/>
        <v>0</v>
      </c>
      <c r="AB140" s="40">
        <f t="shared" si="78"/>
        <v>0</v>
      </c>
      <c r="AC140" s="40">
        <f t="shared" si="79"/>
        <v>0</v>
      </c>
      <c r="AD140" s="39">
        <f t="shared" si="80"/>
        <v>0</v>
      </c>
      <c r="AE140" s="39">
        <f t="shared" si="81"/>
        <v>0</v>
      </c>
      <c r="AF140" t="str">
        <f t="shared" si="82"/>
        <v>Trabalhado</v>
      </c>
      <c r="AG140" t="str">
        <f t="shared" si="83"/>
        <v/>
      </c>
      <c r="AH140" t="str">
        <f t="shared" si="84"/>
        <v/>
      </c>
      <c r="AJ140" s="41">
        <f t="shared" si="85"/>
        <v>10</v>
      </c>
      <c r="AK140" s="42">
        <f t="shared" si="86"/>
        <v>0.39444444444444443</v>
      </c>
      <c r="AL140" s="41" t="str">
        <f t="shared" si="87"/>
        <v>Leve atraso</v>
      </c>
      <c r="AM140" s="41" t="str">
        <f t="shared" si="88"/>
        <v>Não</v>
      </c>
      <c r="AN140" s="41" t="str">
        <f t="shared" si="89"/>
        <v>Sim</v>
      </c>
      <c r="AO140" s="42">
        <f t="shared" si="90"/>
        <v>-1.9444444444444431E-2</v>
      </c>
      <c r="AP140" s="41" t="str">
        <f t="shared" si="91"/>
        <v>Marcelo Antônio Silvestre de Moraes|46146</v>
      </c>
      <c r="AQ140" s="41" t="str">
        <f t="shared" si="92"/>
        <v/>
      </c>
      <c r="AR140" s="41" t="str">
        <f>IF($AQ140="","",COUNTIFS(L_ChaveCob,$AQ140,L_Ausencia,"&gt;"&amp;$W140)+COUNTIFS($AQ$4:$AQ140,$AQ140,$W$4:$W140,$W140))</f>
        <v/>
      </c>
      <c r="AS140" s="42">
        <f t="shared" si="93"/>
        <v>0</v>
      </c>
      <c r="AT140" s="42">
        <f t="shared" si="94"/>
        <v>0</v>
      </c>
      <c r="AU140" s="42">
        <f t="shared" si="95"/>
        <v>0</v>
      </c>
    </row>
    <row r="141" spans="1:47" x14ac:dyDescent="0.2">
      <c r="A141" s="35">
        <v>46146</v>
      </c>
      <c r="B141" s="36" t="s">
        <v>229</v>
      </c>
      <c r="C141" s="36" t="s">
        <v>232</v>
      </c>
      <c r="D141" s="36" t="s">
        <v>245</v>
      </c>
      <c r="E141" s="37"/>
      <c r="F141" s="37"/>
      <c r="G141" s="36"/>
      <c r="H141" s="36"/>
      <c r="I141" s="36"/>
      <c r="J141" s="36"/>
      <c r="K141" s="37"/>
      <c r="L141" s="37"/>
      <c r="M141" s="37"/>
      <c r="N141" s="38">
        <f t="shared" si="64"/>
        <v>46143</v>
      </c>
      <c r="O141">
        <f t="shared" si="65"/>
        <v>105410</v>
      </c>
      <c r="P141" t="str">
        <f t="shared" si="66"/>
        <v>Serralheria</v>
      </c>
      <c r="Q141" t="str">
        <f t="shared" si="67"/>
        <v>Normal / Fixo</v>
      </c>
      <c r="R141" t="str">
        <f t="shared" si="68"/>
        <v>SERRALHEIRO I</v>
      </c>
      <c r="S141" t="str">
        <f t="shared" si="69"/>
        <v>TURNO 3</v>
      </c>
      <c r="T141" s="39">
        <f t="shared" si="70"/>
        <v>49.0988922206921</v>
      </c>
      <c r="U141" s="40">
        <f t="shared" si="71"/>
        <v>0.33333333333333298</v>
      </c>
      <c r="V141" s="40">
        <f t="shared" si="72"/>
        <v>0.3576388888888889</v>
      </c>
      <c r="W141" s="40">
        <f t="shared" si="73"/>
        <v>0</v>
      </c>
      <c r="X141" t="str">
        <f t="shared" si="74"/>
        <v>Não</v>
      </c>
      <c r="Y141" s="40">
        <f t="shared" si="75"/>
        <v>0</v>
      </c>
      <c r="Z141" s="40">
        <f t="shared" si="76"/>
        <v>0</v>
      </c>
      <c r="AA141" s="40">
        <f t="shared" si="77"/>
        <v>0</v>
      </c>
      <c r="AB141" s="40">
        <f t="shared" si="78"/>
        <v>0</v>
      </c>
      <c r="AC141" s="40">
        <f t="shared" si="79"/>
        <v>0</v>
      </c>
      <c r="AD141" s="39">
        <f t="shared" si="80"/>
        <v>0</v>
      </c>
      <c r="AE141" s="39">
        <f t="shared" si="81"/>
        <v>0</v>
      </c>
      <c r="AF141" t="str">
        <f t="shared" si="82"/>
        <v>Trabalhado</v>
      </c>
      <c r="AG141" t="str">
        <f t="shared" si="83"/>
        <v/>
      </c>
      <c r="AH141" t="str">
        <f t="shared" si="84"/>
        <v/>
      </c>
      <c r="AJ141" s="41">
        <f t="shared" si="85"/>
        <v>6</v>
      </c>
      <c r="AK141" s="42">
        <f t="shared" si="86"/>
        <v>0.3576388888888889</v>
      </c>
      <c r="AL141" s="41" t="str">
        <f t="shared" si="87"/>
        <v>Leve atraso</v>
      </c>
      <c r="AM141" s="41" t="str">
        <f t="shared" si="88"/>
        <v>Não</v>
      </c>
      <c r="AN141" s="41" t="str">
        <f t="shared" si="89"/>
        <v>Sim</v>
      </c>
      <c r="AO141" s="42">
        <f t="shared" si="90"/>
        <v>-2.4305555555555913E-2</v>
      </c>
      <c r="AP141" s="41" t="str">
        <f t="shared" si="91"/>
        <v>Marcelo Douglas Vieira Santana|46146</v>
      </c>
      <c r="AQ141" s="41" t="str">
        <f t="shared" si="92"/>
        <v/>
      </c>
      <c r="AR141" s="41" t="str">
        <f>IF($AQ141="","",COUNTIFS(L_ChaveCob,$AQ141,L_Ausencia,"&gt;"&amp;$W141)+COUNTIFS($AQ$4:$AQ141,$AQ141,$W$4:$W141,$W141))</f>
        <v/>
      </c>
      <c r="AS141" s="42">
        <f t="shared" si="93"/>
        <v>0</v>
      </c>
      <c r="AT141" s="42">
        <f t="shared" si="94"/>
        <v>0</v>
      </c>
      <c r="AU141" s="42">
        <f t="shared" si="95"/>
        <v>0</v>
      </c>
    </row>
    <row r="142" spans="1:47" hidden="1" x14ac:dyDescent="0.2">
      <c r="A142" s="35">
        <v>46146</v>
      </c>
      <c r="B142" s="36" t="s">
        <v>230</v>
      </c>
      <c r="C142" s="36" t="s">
        <v>232</v>
      </c>
      <c r="D142" s="36" t="s">
        <v>246</v>
      </c>
      <c r="E142" s="37"/>
      <c r="F142" s="37"/>
      <c r="G142" s="36"/>
      <c r="H142" s="36"/>
      <c r="I142" s="36" t="s">
        <v>234</v>
      </c>
      <c r="J142" s="36"/>
      <c r="K142" s="37"/>
      <c r="L142" s="37"/>
      <c r="M142" s="37"/>
      <c r="N142" s="38">
        <f t="shared" si="64"/>
        <v>46143</v>
      </c>
      <c r="O142">
        <f t="shared" si="65"/>
        <v>900009</v>
      </c>
      <c r="P142" t="str">
        <f t="shared" si="66"/>
        <v>Serralheria</v>
      </c>
      <c r="Q142" t="str">
        <f t="shared" si="67"/>
        <v>Normal / Fixo</v>
      </c>
      <c r="R142" t="str">
        <f t="shared" si="68"/>
        <v>SERRALHEIRO I</v>
      </c>
      <c r="S142" t="str">
        <f t="shared" si="69"/>
        <v>TURNO 2</v>
      </c>
      <c r="T142" s="39">
        <f t="shared" si="70"/>
        <v>49.0988922206921</v>
      </c>
      <c r="U142" s="40">
        <f t="shared" si="71"/>
        <v>0.33333333333333298</v>
      </c>
      <c r="V142" s="40">
        <f t="shared" si="72"/>
        <v>0.35416666666666669</v>
      </c>
      <c r="W142" s="40">
        <f t="shared" si="73"/>
        <v>0</v>
      </c>
      <c r="X142" t="str">
        <f t="shared" si="74"/>
        <v>Não</v>
      </c>
      <c r="Y142" s="40">
        <f t="shared" si="75"/>
        <v>0</v>
      </c>
      <c r="Z142" s="40">
        <f t="shared" si="76"/>
        <v>0</v>
      </c>
      <c r="AA142" s="40">
        <f t="shared" si="77"/>
        <v>0</v>
      </c>
      <c r="AB142" s="40">
        <f t="shared" si="78"/>
        <v>0</v>
      </c>
      <c r="AC142" s="40">
        <f t="shared" si="79"/>
        <v>0</v>
      </c>
      <c r="AD142" s="39">
        <f t="shared" si="80"/>
        <v>0</v>
      </c>
      <c r="AE142" s="39">
        <f t="shared" si="81"/>
        <v>0</v>
      </c>
      <c r="AF142" t="str">
        <f t="shared" si="82"/>
        <v>Trabalhado</v>
      </c>
      <c r="AG142" t="str">
        <f t="shared" si="83"/>
        <v/>
      </c>
      <c r="AH142" t="str">
        <f t="shared" si="84"/>
        <v/>
      </c>
      <c r="AJ142" s="41">
        <f t="shared" si="85"/>
        <v>17</v>
      </c>
      <c r="AK142" s="42">
        <f t="shared" si="86"/>
        <v>0.35416666666666669</v>
      </c>
      <c r="AL142" s="41" t="str">
        <f t="shared" si="87"/>
        <v>Leve atraso</v>
      </c>
      <c r="AM142" s="41" t="str">
        <f t="shared" si="88"/>
        <v>Não</v>
      </c>
      <c r="AN142" s="41" t="str">
        <f t="shared" si="89"/>
        <v>Sim</v>
      </c>
      <c r="AO142" s="42">
        <f t="shared" si="90"/>
        <v>-2.0833333333333703E-2</v>
      </c>
      <c r="AP142" s="41" t="str">
        <f t="shared" si="91"/>
        <v>Murilo de Souza Modesto|46146</v>
      </c>
      <c r="AQ142" s="41" t="str">
        <f t="shared" si="92"/>
        <v/>
      </c>
      <c r="AR142" s="41" t="str">
        <f>IF($AQ142="","",COUNTIFS(L_ChaveCob,$AQ142,L_Ausencia,"&gt;"&amp;$W142)+COUNTIFS($AQ$4:$AQ142,$AQ142,$W$4:$W142,$W142))</f>
        <v/>
      </c>
      <c r="AS142" s="42">
        <f t="shared" si="93"/>
        <v>0</v>
      </c>
      <c r="AT142" s="42">
        <f t="shared" si="94"/>
        <v>0</v>
      </c>
      <c r="AU142" s="42">
        <f t="shared" si="95"/>
        <v>0</v>
      </c>
    </row>
    <row r="143" spans="1:47" x14ac:dyDescent="0.2">
      <c r="A143" s="35">
        <v>46146</v>
      </c>
      <c r="B143" s="36" t="s">
        <v>247</v>
      </c>
      <c r="C143" s="36" t="s">
        <v>232</v>
      </c>
      <c r="D143" s="36" t="s">
        <v>248</v>
      </c>
      <c r="E143" s="37"/>
      <c r="F143" s="37"/>
      <c r="G143" s="36"/>
      <c r="H143" s="36"/>
      <c r="I143" s="36"/>
      <c r="J143" s="36"/>
      <c r="K143" s="37"/>
      <c r="L143" s="37"/>
      <c r="M143" s="37"/>
      <c r="N143" s="38">
        <f t="shared" si="64"/>
        <v>46143</v>
      </c>
      <c r="O143">
        <f t="shared" si="65"/>
        <v>900005</v>
      </c>
      <c r="P143" t="str">
        <f t="shared" si="66"/>
        <v>Serralheria</v>
      </c>
      <c r="Q143" t="str">
        <f t="shared" si="67"/>
        <v>Normal / Fixo</v>
      </c>
      <c r="R143" t="str">
        <f t="shared" si="68"/>
        <v>SERRALHEIRO II</v>
      </c>
      <c r="S143" t="str">
        <f t="shared" si="69"/>
        <v>TURNO 2</v>
      </c>
      <c r="T143" s="39">
        <f t="shared" si="70"/>
        <v>53.080351419133599</v>
      </c>
      <c r="U143" s="40">
        <f t="shared" si="71"/>
        <v>0.33333333333333298</v>
      </c>
      <c r="V143" s="40">
        <f t="shared" si="72"/>
        <v>0.39930555555555558</v>
      </c>
      <c r="W143" s="40">
        <f t="shared" si="73"/>
        <v>0</v>
      </c>
      <c r="X143" t="str">
        <f t="shared" si="74"/>
        <v>Não</v>
      </c>
      <c r="Y143" s="40">
        <f t="shared" si="75"/>
        <v>0</v>
      </c>
      <c r="Z143" s="40">
        <f t="shared" si="76"/>
        <v>0</v>
      </c>
      <c r="AA143" s="40">
        <f t="shared" si="77"/>
        <v>0</v>
      </c>
      <c r="AB143" s="40">
        <f t="shared" si="78"/>
        <v>0</v>
      </c>
      <c r="AC143" s="40">
        <f t="shared" si="79"/>
        <v>0</v>
      </c>
      <c r="AD143" s="39">
        <f t="shared" si="80"/>
        <v>0</v>
      </c>
      <c r="AE143" s="39">
        <f t="shared" si="81"/>
        <v>0</v>
      </c>
      <c r="AF143" t="str">
        <f t="shared" si="82"/>
        <v>Trabalhado</v>
      </c>
      <c r="AG143" t="str">
        <f t="shared" si="83"/>
        <v/>
      </c>
      <c r="AH143" t="str">
        <f t="shared" si="84"/>
        <v/>
      </c>
      <c r="AJ143" s="41">
        <f t="shared" si="85"/>
        <v>12</v>
      </c>
      <c r="AK143" s="42">
        <f t="shared" si="86"/>
        <v>0.39930555555555558</v>
      </c>
      <c r="AL143" s="41" t="str">
        <f t="shared" si="87"/>
        <v>Leve atraso</v>
      </c>
      <c r="AM143" s="41" t="str">
        <f t="shared" si="88"/>
        <v>Não</v>
      </c>
      <c r="AN143" s="41" t="str">
        <f t="shared" si="89"/>
        <v>Sim</v>
      </c>
      <c r="AO143" s="42">
        <f t="shared" si="90"/>
        <v>-6.5972222222222598E-2</v>
      </c>
      <c r="AP143" s="41" t="str">
        <f t="shared" si="91"/>
        <v>Rafael Fracaroli da Rocha|46146</v>
      </c>
      <c r="AQ143" s="41" t="str">
        <f t="shared" si="92"/>
        <v/>
      </c>
      <c r="AR143" s="41" t="str">
        <f>IF($AQ143="","",COUNTIFS(L_ChaveCob,$AQ143,L_Ausencia,"&gt;"&amp;$W143)+COUNTIFS($AQ$4:$AQ143,$AQ143,$W$4:$W143,$W143))</f>
        <v/>
      </c>
      <c r="AS143" s="42">
        <f t="shared" si="93"/>
        <v>0</v>
      </c>
      <c r="AT143" s="42">
        <f t="shared" si="94"/>
        <v>0</v>
      </c>
      <c r="AU143" s="42">
        <f t="shared" si="95"/>
        <v>0</v>
      </c>
    </row>
    <row r="144" spans="1:47" x14ac:dyDescent="0.2">
      <c r="A144" s="35">
        <v>46146</v>
      </c>
      <c r="B144" s="36" t="s">
        <v>249</v>
      </c>
      <c r="C144" s="36" t="s">
        <v>220</v>
      </c>
      <c r="D144" s="36" t="s">
        <v>250</v>
      </c>
      <c r="E144" s="37"/>
      <c r="F144" s="37"/>
      <c r="G144" s="36"/>
      <c r="H144" s="36"/>
      <c r="I144" s="36"/>
      <c r="J144" s="36"/>
      <c r="K144" s="37"/>
      <c r="L144" s="37"/>
      <c r="M144" s="37"/>
      <c r="N144" s="38">
        <f t="shared" si="64"/>
        <v>46143</v>
      </c>
      <c r="O144">
        <f t="shared" si="65"/>
        <v>331335</v>
      </c>
      <c r="P144" t="str">
        <f t="shared" si="66"/>
        <v>Serralheria</v>
      </c>
      <c r="Q144" t="str">
        <f t="shared" si="67"/>
        <v>Normal / Fixo</v>
      </c>
      <c r="R144" t="str">
        <f t="shared" si="68"/>
        <v>SERRALHEIRO II</v>
      </c>
      <c r="S144" t="str">
        <f t="shared" si="69"/>
        <v>ADM</v>
      </c>
      <c r="T144" s="39">
        <f t="shared" si="70"/>
        <v>53.080351419133599</v>
      </c>
      <c r="U144" s="40">
        <f t="shared" si="71"/>
        <v>0.375</v>
      </c>
      <c r="V144" s="40">
        <f t="shared" si="72"/>
        <v>0.15138888888888888</v>
      </c>
      <c r="W144" s="40">
        <f t="shared" si="73"/>
        <v>0.22361111111111112</v>
      </c>
      <c r="X144" t="str">
        <f t="shared" si="74"/>
        <v>Sim</v>
      </c>
      <c r="Y144" s="40">
        <f t="shared" si="75"/>
        <v>0.22361111111111112</v>
      </c>
      <c r="Z144" s="40">
        <f t="shared" si="76"/>
        <v>0</v>
      </c>
      <c r="AA144" s="40">
        <f t="shared" si="77"/>
        <v>0</v>
      </c>
      <c r="AB144" s="40">
        <f t="shared" si="78"/>
        <v>0</v>
      </c>
      <c r="AC144" s="40">
        <f t="shared" si="79"/>
        <v>0.22361111111111112</v>
      </c>
      <c r="AD144" s="39">
        <f t="shared" si="80"/>
        <v>284.86455261601702</v>
      </c>
      <c r="AE144" s="39">
        <f t="shared" si="81"/>
        <v>0</v>
      </c>
      <c r="AF144" t="str">
        <f t="shared" si="82"/>
        <v>Injustificada</v>
      </c>
      <c r="AG144" t="str">
        <f t="shared" si="83"/>
        <v>DESCONTA 5:22h (Injustificada).</v>
      </c>
      <c r="AH144" t="str">
        <f t="shared" si="84"/>
        <v/>
      </c>
      <c r="AJ144" s="41">
        <f t="shared" si="85"/>
        <v>5</v>
      </c>
      <c r="AK144" s="42">
        <f t="shared" si="86"/>
        <v>0.15138888888888888</v>
      </c>
      <c r="AL144" s="41" t="str">
        <f t="shared" si="87"/>
        <v>Pelo ponto</v>
      </c>
      <c r="AM144" s="41" t="str">
        <f t="shared" si="88"/>
        <v>Sim</v>
      </c>
      <c r="AN144" s="41" t="str">
        <f t="shared" si="89"/>
        <v>Não</v>
      </c>
      <c r="AO144" s="42">
        <f t="shared" si="90"/>
        <v>0.22361111111111112</v>
      </c>
      <c r="AP144" s="41" t="str">
        <f t="shared" si="91"/>
        <v>Robson Alberto Alves Galvão|46146</v>
      </c>
      <c r="AQ144" s="41" t="str">
        <f t="shared" si="92"/>
        <v/>
      </c>
      <c r="AR144" s="41" t="str">
        <f>IF($AQ144="","",COUNTIFS(L_ChaveCob,$AQ144,L_Ausencia,"&gt;"&amp;$W144)+COUNTIFS($AQ$4:$AQ144,$AQ144,$W$4:$W144,$W144))</f>
        <v/>
      </c>
      <c r="AS144" s="42">
        <f t="shared" si="93"/>
        <v>0</v>
      </c>
      <c r="AT144" s="42">
        <f t="shared" si="94"/>
        <v>0</v>
      </c>
      <c r="AU144" s="42">
        <f t="shared" si="95"/>
        <v>0</v>
      </c>
    </row>
    <row r="145" spans="1:47" x14ac:dyDescent="0.2">
      <c r="A145" s="35">
        <v>46146</v>
      </c>
      <c r="B145" s="36" t="s">
        <v>231</v>
      </c>
      <c r="C145" s="36" t="s">
        <v>232</v>
      </c>
      <c r="D145" s="36" t="s">
        <v>251</v>
      </c>
      <c r="E145" s="37"/>
      <c r="F145" s="37"/>
      <c r="G145" s="36"/>
      <c r="H145" s="36"/>
      <c r="I145" s="36" t="s">
        <v>234</v>
      </c>
      <c r="J145" s="36"/>
      <c r="K145" s="37"/>
      <c r="L145" s="37"/>
      <c r="M145" s="37"/>
      <c r="N145" s="38">
        <f t="shared" si="64"/>
        <v>46143</v>
      </c>
      <c r="O145">
        <f t="shared" si="65"/>
        <v>900004</v>
      </c>
      <c r="P145" t="str">
        <f t="shared" si="66"/>
        <v>Serralheria</v>
      </c>
      <c r="Q145" t="str">
        <f t="shared" si="67"/>
        <v>Normal / Fixo</v>
      </c>
      <c r="R145" t="str">
        <f t="shared" si="68"/>
        <v>SERRALHEIRO I</v>
      </c>
      <c r="S145" t="str">
        <f t="shared" si="69"/>
        <v>TURNO 2</v>
      </c>
      <c r="T145" s="39">
        <f t="shared" si="70"/>
        <v>49.0988922206921</v>
      </c>
      <c r="U145" s="40">
        <f t="shared" si="71"/>
        <v>0.33333333333333298</v>
      </c>
      <c r="V145" s="40">
        <f t="shared" si="72"/>
        <v>0.36180555555555555</v>
      </c>
      <c r="W145" s="40">
        <f t="shared" si="73"/>
        <v>0</v>
      </c>
      <c r="X145" t="str">
        <f t="shared" si="74"/>
        <v>Não</v>
      </c>
      <c r="Y145" s="40">
        <f t="shared" si="75"/>
        <v>0</v>
      </c>
      <c r="Z145" s="40">
        <f t="shared" si="76"/>
        <v>0</v>
      </c>
      <c r="AA145" s="40">
        <f t="shared" si="77"/>
        <v>0</v>
      </c>
      <c r="AB145" s="40">
        <f t="shared" si="78"/>
        <v>0</v>
      </c>
      <c r="AC145" s="40">
        <f t="shared" si="79"/>
        <v>0</v>
      </c>
      <c r="AD145" s="39">
        <f t="shared" si="80"/>
        <v>0</v>
      </c>
      <c r="AE145" s="39">
        <f t="shared" si="81"/>
        <v>0</v>
      </c>
      <c r="AF145" t="str">
        <f t="shared" si="82"/>
        <v>Trabalhado</v>
      </c>
      <c r="AG145" t="str">
        <f t="shared" si="83"/>
        <v/>
      </c>
      <c r="AH145" t="str">
        <f t="shared" si="84"/>
        <v/>
      </c>
      <c r="AJ145" s="41">
        <f t="shared" si="85"/>
        <v>11</v>
      </c>
      <c r="AK145" s="42">
        <f t="shared" si="86"/>
        <v>0.36180555555555555</v>
      </c>
      <c r="AL145" s="41" t="str">
        <f t="shared" si="87"/>
        <v>Leve atraso</v>
      </c>
      <c r="AM145" s="41" t="str">
        <f t="shared" si="88"/>
        <v>Não</v>
      </c>
      <c r="AN145" s="41" t="str">
        <f t="shared" si="89"/>
        <v>Sim</v>
      </c>
      <c r="AO145" s="42">
        <f t="shared" si="90"/>
        <v>-2.8472222222222565E-2</v>
      </c>
      <c r="AP145" s="41" t="str">
        <f t="shared" si="91"/>
        <v>Rogério Marques da Silva|46146</v>
      </c>
      <c r="AQ145" s="41" t="str">
        <f t="shared" si="92"/>
        <v/>
      </c>
      <c r="AR145" s="41" t="str">
        <f>IF($AQ145="","",COUNTIFS(L_ChaveCob,$AQ145,L_Ausencia,"&gt;"&amp;$W145)+COUNTIFS($AQ$4:$AQ145,$AQ145,$W$4:$W145,$W145))</f>
        <v/>
      </c>
      <c r="AS145" s="42">
        <f t="shared" si="93"/>
        <v>0</v>
      </c>
      <c r="AT145" s="42">
        <f t="shared" si="94"/>
        <v>0</v>
      </c>
      <c r="AU145" s="42">
        <f t="shared" si="95"/>
        <v>0</v>
      </c>
    </row>
    <row r="146" spans="1:47" x14ac:dyDescent="0.2">
      <c r="A146" s="35">
        <v>46146</v>
      </c>
      <c r="B146" s="36" t="s">
        <v>252</v>
      </c>
      <c r="C146" s="36" t="s">
        <v>232</v>
      </c>
      <c r="D146" s="36" t="s">
        <v>253</v>
      </c>
      <c r="E146" s="37"/>
      <c r="F146" s="37"/>
      <c r="G146" s="36"/>
      <c r="H146" s="36"/>
      <c r="I146" s="36"/>
      <c r="J146" s="36"/>
      <c r="K146" s="37"/>
      <c r="L146" s="37"/>
      <c r="M146" s="37"/>
      <c r="N146" s="38">
        <f t="shared" si="64"/>
        <v>46143</v>
      </c>
      <c r="O146">
        <f t="shared" si="65"/>
        <v>266937</v>
      </c>
      <c r="P146" t="str">
        <f t="shared" si="66"/>
        <v>Serralheria</v>
      </c>
      <c r="Q146" t="str">
        <f t="shared" si="67"/>
        <v>Normal / Fixo</v>
      </c>
      <c r="R146" t="str">
        <f t="shared" si="68"/>
        <v>ENCARREGADO</v>
      </c>
      <c r="S146" t="str">
        <f t="shared" si="69"/>
        <v>ADM</v>
      </c>
      <c r="T146" s="39">
        <f t="shared" si="70"/>
        <v>60.96</v>
      </c>
      <c r="U146" s="40">
        <f t="shared" si="71"/>
        <v>0.375</v>
      </c>
      <c r="V146" s="40">
        <f t="shared" si="72"/>
        <v>0.4</v>
      </c>
      <c r="W146" s="40">
        <f t="shared" si="73"/>
        <v>0</v>
      </c>
      <c r="X146" t="str">
        <f t="shared" si="74"/>
        <v>Não</v>
      </c>
      <c r="Y146" s="40">
        <f t="shared" si="75"/>
        <v>0</v>
      </c>
      <c r="Z146" s="40">
        <f t="shared" si="76"/>
        <v>0</v>
      </c>
      <c r="AA146" s="40">
        <f t="shared" si="77"/>
        <v>0</v>
      </c>
      <c r="AB146" s="40">
        <f t="shared" si="78"/>
        <v>0</v>
      </c>
      <c r="AC146" s="40">
        <f t="shared" si="79"/>
        <v>0</v>
      </c>
      <c r="AD146" s="39">
        <f t="shared" si="80"/>
        <v>0</v>
      </c>
      <c r="AE146" s="39">
        <f t="shared" si="81"/>
        <v>0</v>
      </c>
      <c r="AF146" t="str">
        <f t="shared" si="82"/>
        <v>Trabalhado</v>
      </c>
      <c r="AG146" t="str">
        <f t="shared" si="83"/>
        <v/>
      </c>
      <c r="AH146" t="str">
        <f t="shared" si="84"/>
        <v/>
      </c>
      <c r="AJ146" s="41">
        <f t="shared" si="85"/>
        <v>1</v>
      </c>
      <c r="AK146" s="42">
        <f t="shared" si="86"/>
        <v>0.4</v>
      </c>
      <c r="AL146" s="41" t="str">
        <f t="shared" si="87"/>
        <v>Leve atraso</v>
      </c>
      <c r="AM146" s="41" t="str">
        <f t="shared" si="88"/>
        <v>Não</v>
      </c>
      <c r="AN146" s="41" t="str">
        <f t="shared" si="89"/>
        <v>Sim</v>
      </c>
      <c r="AO146" s="42">
        <f t="shared" si="90"/>
        <v>-2.5000000000000022E-2</v>
      </c>
      <c r="AP146" s="41" t="str">
        <f t="shared" si="91"/>
        <v>Ronaldo Rosendo da Silva|46146</v>
      </c>
      <c r="AQ146" s="41" t="str">
        <f t="shared" si="92"/>
        <v/>
      </c>
      <c r="AR146" s="41" t="str">
        <f>IF($AQ146="","",COUNTIFS(L_ChaveCob,$AQ146,L_Ausencia,"&gt;"&amp;$W146)+COUNTIFS($AQ$4:$AQ146,$AQ146,$W$4:$W146,$W146))</f>
        <v/>
      </c>
      <c r="AS146" s="42">
        <f t="shared" si="93"/>
        <v>0</v>
      </c>
      <c r="AT146" s="42">
        <f t="shared" si="94"/>
        <v>0</v>
      </c>
      <c r="AU146" s="42">
        <f t="shared" si="95"/>
        <v>0</v>
      </c>
    </row>
    <row r="147" spans="1:47" x14ac:dyDescent="0.2">
      <c r="A147" s="35">
        <v>46146</v>
      </c>
      <c r="B147" s="36" t="s">
        <v>254</v>
      </c>
      <c r="C147" s="36" t="s">
        <v>232</v>
      </c>
      <c r="D147" s="36" t="s">
        <v>255</v>
      </c>
      <c r="E147" s="37"/>
      <c r="F147" s="37"/>
      <c r="G147" s="36"/>
      <c r="H147" s="36"/>
      <c r="I147" s="36"/>
      <c r="J147" s="36"/>
      <c r="K147" s="37"/>
      <c r="L147" s="37"/>
      <c r="M147" s="37"/>
      <c r="N147" s="38">
        <f t="shared" si="64"/>
        <v>46143</v>
      </c>
      <c r="O147">
        <f t="shared" si="65"/>
        <v>900001</v>
      </c>
      <c r="P147" t="str">
        <f t="shared" si="66"/>
        <v>Serralheria</v>
      </c>
      <c r="Q147" t="str">
        <f t="shared" si="67"/>
        <v>Normal / Fixo</v>
      </c>
      <c r="R147" t="str">
        <f t="shared" si="68"/>
        <v>SERRALHEIRO II</v>
      </c>
      <c r="S147" t="str">
        <f t="shared" si="69"/>
        <v>ADM</v>
      </c>
      <c r="T147" s="39">
        <f t="shared" si="70"/>
        <v>53.080351419133599</v>
      </c>
      <c r="U147" s="40">
        <f t="shared" si="71"/>
        <v>0.375</v>
      </c>
      <c r="V147" s="40">
        <f t="shared" si="72"/>
        <v>0.4</v>
      </c>
      <c r="W147" s="40">
        <f t="shared" si="73"/>
        <v>0</v>
      </c>
      <c r="X147" t="str">
        <f t="shared" si="74"/>
        <v>Não</v>
      </c>
      <c r="Y147" s="40">
        <f t="shared" si="75"/>
        <v>0</v>
      </c>
      <c r="Z147" s="40">
        <f t="shared" si="76"/>
        <v>0</v>
      </c>
      <c r="AA147" s="40">
        <f t="shared" si="77"/>
        <v>0</v>
      </c>
      <c r="AB147" s="40">
        <f t="shared" si="78"/>
        <v>0</v>
      </c>
      <c r="AC147" s="40">
        <f t="shared" si="79"/>
        <v>0</v>
      </c>
      <c r="AD147" s="39">
        <f t="shared" si="80"/>
        <v>0</v>
      </c>
      <c r="AE147" s="39">
        <f t="shared" si="81"/>
        <v>0</v>
      </c>
      <c r="AF147" t="str">
        <f t="shared" si="82"/>
        <v>Trabalhado</v>
      </c>
      <c r="AG147" t="str">
        <f t="shared" si="83"/>
        <v/>
      </c>
      <c r="AH147" t="str">
        <f t="shared" si="84"/>
        <v/>
      </c>
      <c r="AJ147" s="41">
        <f t="shared" si="85"/>
        <v>8</v>
      </c>
      <c r="AK147" s="42">
        <f t="shared" si="86"/>
        <v>0.4</v>
      </c>
      <c r="AL147" s="41" t="str">
        <f t="shared" si="87"/>
        <v>Leve atraso</v>
      </c>
      <c r="AM147" s="41" t="str">
        <f t="shared" si="88"/>
        <v>Não</v>
      </c>
      <c r="AN147" s="41" t="str">
        <f t="shared" si="89"/>
        <v>Sim</v>
      </c>
      <c r="AO147" s="42">
        <f t="shared" si="90"/>
        <v>-2.5000000000000022E-2</v>
      </c>
      <c r="AP147" s="41" t="str">
        <f t="shared" si="91"/>
        <v>Ronaldo Santos Dias|46146</v>
      </c>
      <c r="AQ147" s="41" t="str">
        <f t="shared" si="92"/>
        <v/>
      </c>
      <c r="AR147" s="41" t="str">
        <f>IF($AQ147="","",COUNTIFS(L_ChaveCob,$AQ147,L_Ausencia,"&gt;"&amp;$W147)+COUNTIFS($AQ$4:$AQ147,$AQ147,$W$4:$W147,$W147))</f>
        <v/>
      </c>
      <c r="AS147" s="42">
        <f t="shared" si="93"/>
        <v>0</v>
      </c>
      <c r="AT147" s="42">
        <f t="shared" si="94"/>
        <v>0</v>
      </c>
      <c r="AU147" s="42">
        <f t="shared" si="95"/>
        <v>0</v>
      </c>
    </row>
    <row r="148" spans="1:47" x14ac:dyDescent="0.2">
      <c r="A148" s="35">
        <v>46146</v>
      </c>
      <c r="B148" s="36"/>
      <c r="C148" s="36" t="s">
        <v>223</v>
      </c>
      <c r="D148" s="36"/>
      <c r="E148" s="37"/>
      <c r="F148" s="37"/>
      <c r="G148" s="36"/>
      <c r="H148" s="36" t="s">
        <v>215</v>
      </c>
      <c r="I148" s="36"/>
      <c r="J148" s="36"/>
      <c r="K148" s="37"/>
      <c r="L148" s="37"/>
      <c r="M148" s="37"/>
      <c r="N148" s="38">
        <f t="shared" si="64"/>
        <v>46143</v>
      </c>
      <c r="O148" t="str">
        <f t="shared" si="65"/>
        <v/>
      </c>
      <c r="P148" t="str">
        <f t="shared" si="66"/>
        <v>Serralheria</v>
      </c>
      <c r="Q148" t="str">
        <f t="shared" si="67"/>
        <v>Posto Vago</v>
      </c>
      <c r="R148" t="str">
        <f t="shared" si="68"/>
        <v>SERRALHEIRO I</v>
      </c>
      <c r="S148" t="str">
        <f t="shared" si="69"/>
        <v>ADM</v>
      </c>
      <c r="T148" s="39">
        <f t="shared" si="70"/>
        <v>49.0988922206921</v>
      </c>
      <c r="U148" s="40">
        <f t="shared" si="71"/>
        <v>0.375</v>
      </c>
      <c r="V148" s="40">
        <f t="shared" si="72"/>
        <v>0</v>
      </c>
      <c r="W148" s="40">
        <f t="shared" si="73"/>
        <v>0.375</v>
      </c>
      <c r="X148" t="str">
        <f t="shared" si="74"/>
        <v>Sim</v>
      </c>
      <c r="Y148" s="40">
        <f t="shared" si="75"/>
        <v>0.375</v>
      </c>
      <c r="Z148" s="40">
        <f t="shared" si="76"/>
        <v>0</v>
      </c>
      <c r="AA148" s="40">
        <f t="shared" si="77"/>
        <v>0</v>
      </c>
      <c r="AB148" s="40">
        <f t="shared" si="78"/>
        <v>0</v>
      </c>
      <c r="AC148" s="40">
        <f t="shared" si="79"/>
        <v>0.375</v>
      </c>
      <c r="AD148" s="39">
        <f t="shared" si="80"/>
        <v>441.89002998622891</v>
      </c>
      <c r="AE148" s="39">
        <f t="shared" si="81"/>
        <v>0</v>
      </c>
      <c r="AF148" t="str">
        <f t="shared" si="82"/>
        <v>Falta de Contratação</v>
      </c>
      <c r="AG148" t="str">
        <f t="shared" si="83"/>
        <v>DESCONTA 9:00h (Falta de Contratação).</v>
      </c>
      <c r="AH148" t="str">
        <f t="shared" si="84"/>
        <v/>
      </c>
      <c r="AJ148" s="41" t="str">
        <f t="shared" si="85"/>
        <v/>
      </c>
      <c r="AK148" s="42" t="str">
        <f t="shared" si="86"/>
        <v/>
      </c>
      <c r="AL148" s="41" t="str">
        <f t="shared" si="87"/>
        <v>Dia inteiro</v>
      </c>
      <c r="AM148" s="41" t="str">
        <f t="shared" si="88"/>
        <v>Sim</v>
      </c>
      <c r="AN148" s="41" t="str">
        <f t="shared" si="89"/>
        <v>Não</v>
      </c>
      <c r="AO148" s="42" t="str">
        <f t="shared" si="90"/>
        <v/>
      </c>
      <c r="AP148" s="41" t="str">
        <f t="shared" si="91"/>
        <v/>
      </c>
      <c r="AQ148" s="41" t="str">
        <f t="shared" si="92"/>
        <v/>
      </c>
      <c r="AR148" s="41" t="str">
        <f>IF($AQ148="","",COUNTIFS(L_ChaveCob,$AQ148,L_Ausencia,"&gt;"&amp;$W148)+COUNTIFS($AQ$4:$AQ148,$AQ148,$W$4:$W148,$W148))</f>
        <v/>
      </c>
      <c r="AS148" s="42">
        <f t="shared" si="93"/>
        <v>0</v>
      </c>
      <c r="AT148" s="42">
        <f t="shared" si="94"/>
        <v>0</v>
      </c>
      <c r="AU148" s="42">
        <f t="shared" si="95"/>
        <v>0</v>
      </c>
    </row>
    <row r="149" spans="1:47" x14ac:dyDescent="0.2">
      <c r="A149" s="35">
        <v>46147</v>
      </c>
      <c r="B149" s="36" t="s">
        <v>235</v>
      </c>
      <c r="C149" s="36" t="s">
        <v>232</v>
      </c>
      <c r="D149" s="36" t="s">
        <v>256</v>
      </c>
      <c r="E149" s="37"/>
      <c r="F149" s="37"/>
      <c r="G149" s="36"/>
      <c r="H149" s="36"/>
      <c r="I149" s="36"/>
      <c r="J149" s="36"/>
      <c r="K149" s="37"/>
      <c r="L149" s="37"/>
      <c r="M149" s="37"/>
      <c r="N149" s="38">
        <f t="shared" si="64"/>
        <v>46143</v>
      </c>
      <c r="O149">
        <f t="shared" si="65"/>
        <v>900008</v>
      </c>
      <c r="P149" t="str">
        <f t="shared" si="66"/>
        <v>Serralheria</v>
      </c>
      <c r="Q149" t="str">
        <f t="shared" si="67"/>
        <v>Normal / Fixo</v>
      </c>
      <c r="R149" t="str">
        <f t="shared" si="68"/>
        <v>SERRALHEIRO II</v>
      </c>
      <c r="S149" t="str">
        <f t="shared" si="69"/>
        <v>TURNO 2</v>
      </c>
      <c r="T149" s="39">
        <f t="shared" si="70"/>
        <v>53.080351419133599</v>
      </c>
      <c r="U149" s="40">
        <f t="shared" si="71"/>
        <v>0.33333333333333298</v>
      </c>
      <c r="V149" s="40">
        <f t="shared" si="72"/>
        <v>0.38958333333333334</v>
      </c>
      <c r="W149" s="40">
        <f t="shared" si="73"/>
        <v>0</v>
      </c>
      <c r="X149" t="str">
        <f t="shared" si="74"/>
        <v>Não</v>
      </c>
      <c r="Y149" s="40">
        <f t="shared" si="75"/>
        <v>0</v>
      </c>
      <c r="Z149" s="40">
        <f t="shared" si="76"/>
        <v>0</v>
      </c>
      <c r="AA149" s="40">
        <f t="shared" si="77"/>
        <v>0</v>
      </c>
      <c r="AB149" s="40">
        <f t="shared" si="78"/>
        <v>0</v>
      </c>
      <c r="AC149" s="40">
        <f t="shared" si="79"/>
        <v>0</v>
      </c>
      <c r="AD149" s="39">
        <f t="shared" si="80"/>
        <v>0</v>
      </c>
      <c r="AE149" s="39">
        <f t="shared" si="81"/>
        <v>0</v>
      </c>
      <c r="AF149" t="str">
        <f t="shared" si="82"/>
        <v>Trabalhado</v>
      </c>
      <c r="AG149" t="str">
        <f t="shared" si="83"/>
        <v/>
      </c>
      <c r="AH149" t="str">
        <f t="shared" si="84"/>
        <v/>
      </c>
      <c r="AJ149" s="41">
        <f t="shared" si="85"/>
        <v>16</v>
      </c>
      <c r="AK149" s="42">
        <f t="shared" si="86"/>
        <v>0.38958333333333334</v>
      </c>
      <c r="AL149" s="41" t="str">
        <f t="shared" si="87"/>
        <v>Leve atraso</v>
      </c>
      <c r="AM149" s="41" t="str">
        <f t="shared" si="88"/>
        <v>Não</v>
      </c>
      <c r="AN149" s="41" t="str">
        <f t="shared" si="89"/>
        <v>Sim</v>
      </c>
      <c r="AO149" s="42">
        <f t="shared" si="90"/>
        <v>-5.6250000000000355E-2</v>
      </c>
      <c r="AP149" s="41" t="str">
        <f t="shared" si="91"/>
        <v>Alisson Paulo Costa Martins|46147</v>
      </c>
      <c r="AQ149" s="41" t="str">
        <f t="shared" si="92"/>
        <v/>
      </c>
      <c r="AR149" s="41" t="str">
        <f>IF($AQ149="","",COUNTIFS(L_ChaveCob,$AQ149,L_Ausencia,"&gt;"&amp;$W149)+COUNTIFS($AQ$4:$AQ149,$AQ149,$W$4:$W149,$W149))</f>
        <v/>
      </c>
      <c r="AS149" s="42">
        <f t="shared" si="93"/>
        <v>0</v>
      </c>
      <c r="AT149" s="42">
        <f t="shared" si="94"/>
        <v>0</v>
      </c>
      <c r="AU149" s="42">
        <f t="shared" si="95"/>
        <v>0</v>
      </c>
    </row>
    <row r="150" spans="1:47" x14ac:dyDescent="0.2">
      <c r="A150" s="35">
        <v>46147</v>
      </c>
      <c r="B150" s="36" t="s">
        <v>237</v>
      </c>
      <c r="C150" s="36" t="s">
        <v>232</v>
      </c>
      <c r="D150" s="36" t="s">
        <v>257</v>
      </c>
      <c r="E150" s="37"/>
      <c r="F150" s="37"/>
      <c r="G150" s="36"/>
      <c r="H150" s="36"/>
      <c r="I150" s="36"/>
      <c r="J150" s="36"/>
      <c r="K150" s="37"/>
      <c r="L150" s="37"/>
      <c r="M150" s="37"/>
      <c r="N150" s="38">
        <f t="shared" si="64"/>
        <v>46143</v>
      </c>
      <c r="O150">
        <f t="shared" si="65"/>
        <v>119353</v>
      </c>
      <c r="P150" t="str">
        <f t="shared" si="66"/>
        <v>Serralheria</v>
      </c>
      <c r="Q150" t="str">
        <f t="shared" si="67"/>
        <v>Normal / Fixo</v>
      </c>
      <c r="R150" t="str">
        <f t="shared" si="68"/>
        <v>SERRALHEIRO II</v>
      </c>
      <c r="S150" t="str">
        <f t="shared" si="69"/>
        <v>ADM</v>
      </c>
      <c r="T150" s="39">
        <f t="shared" si="70"/>
        <v>53.080351419133599</v>
      </c>
      <c r="U150" s="40">
        <f t="shared" si="71"/>
        <v>0.375</v>
      </c>
      <c r="V150" s="40">
        <f t="shared" si="72"/>
        <v>0.40416666666666667</v>
      </c>
      <c r="W150" s="40">
        <f t="shared" si="73"/>
        <v>0</v>
      </c>
      <c r="X150" t="str">
        <f t="shared" si="74"/>
        <v>Não</v>
      </c>
      <c r="Y150" s="40">
        <f t="shared" si="75"/>
        <v>0</v>
      </c>
      <c r="Z150" s="40">
        <f t="shared" si="76"/>
        <v>0</v>
      </c>
      <c r="AA150" s="40">
        <f t="shared" si="77"/>
        <v>0</v>
      </c>
      <c r="AB150" s="40">
        <f t="shared" si="78"/>
        <v>0</v>
      </c>
      <c r="AC150" s="40">
        <f t="shared" si="79"/>
        <v>0</v>
      </c>
      <c r="AD150" s="39">
        <f t="shared" si="80"/>
        <v>0</v>
      </c>
      <c r="AE150" s="39">
        <f t="shared" si="81"/>
        <v>0</v>
      </c>
      <c r="AF150" t="str">
        <f t="shared" si="82"/>
        <v>Trabalhado</v>
      </c>
      <c r="AG150" t="str">
        <f t="shared" si="83"/>
        <v/>
      </c>
      <c r="AH150" t="str">
        <f t="shared" si="84"/>
        <v/>
      </c>
      <c r="AJ150" s="41">
        <f t="shared" si="85"/>
        <v>7</v>
      </c>
      <c r="AK150" s="42">
        <f t="shared" si="86"/>
        <v>0.40416666666666667</v>
      </c>
      <c r="AL150" s="41" t="str">
        <f t="shared" si="87"/>
        <v>Leve atraso</v>
      </c>
      <c r="AM150" s="41" t="str">
        <f t="shared" si="88"/>
        <v>Não</v>
      </c>
      <c r="AN150" s="41" t="str">
        <f t="shared" si="89"/>
        <v>Sim</v>
      </c>
      <c r="AO150" s="42">
        <f t="shared" si="90"/>
        <v>-2.9166666666666674E-2</v>
      </c>
      <c r="AP150" s="41" t="str">
        <f t="shared" si="91"/>
        <v>Ezequiel Antonio Peres|46147</v>
      </c>
      <c r="AQ150" s="41" t="str">
        <f t="shared" si="92"/>
        <v/>
      </c>
      <c r="AR150" s="41" t="str">
        <f>IF($AQ150="","",COUNTIFS(L_ChaveCob,$AQ150,L_Ausencia,"&gt;"&amp;$W150)+COUNTIFS($AQ$4:$AQ150,$AQ150,$W$4:$W150,$W150))</f>
        <v/>
      </c>
      <c r="AS150" s="42">
        <f t="shared" si="93"/>
        <v>0</v>
      </c>
      <c r="AT150" s="42">
        <f t="shared" si="94"/>
        <v>0</v>
      </c>
      <c r="AU150" s="42">
        <f t="shared" si="95"/>
        <v>0</v>
      </c>
    </row>
    <row r="151" spans="1:47" x14ac:dyDescent="0.2">
      <c r="A151" s="35">
        <v>46147</v>
      </c>
      <c r="B151" s="36" t="s">
        <v>239</v>
      </c>
      <c r="C151" s="36" t="s">
        <v>258</v>
      </c>
      <c r="D151" s="36"/>
      <c r="E151" s="37"/>
      <c r="F151" s="37"/>
      <c r="G151" s="36"/>
      <c r="H151" s="36"/>
      <c r="I151" s="36"/>
      <c r="J151" s="36"/>
      <c r="K151" s="37"/>
      <c r="L151" s="37"/>
      <c r="M151" s="37"/>
      <c r="N151" s="38">
        <f t="shared" si="64"/>
        <v>46143</v>
      </c>
      <c r="O151">
        <f t="shared" si="65"/>
        <v>173078</v>
      </c>
      <c r="P151" t="str">
        <f t="shared" si="66"/>
        <v>Serralheria</v>
      </c>
      <c r="Q151" t="str">
        <f t="shared" si="67"/>
        <v>Normal / Fixo</v>
      </c>
      <c r="R151" t="str">
        <f t="shared" si="68"/>
        <v>SERRALHEIRO II</v>
      </c>
      <c r="S151" t="str">
        <f t="shared" si="69"/>
        <v>ADM</v>
      </c>
      <c r="T151" s="39">
        <f t="shared" si="70"/>
        <v>53.080351419133599</v>
      </c>
      <c r="U151" s="40">
        <f t="shared" si="71"/>
        <v>0.375</v>
      </c>
      <c r="V151" s="40">
        <f t="shared" si="72"/>
        <v>0</v>
      </c>
      <c r="W151" s="40">
        <f t="shared" si="73"/>
        <v>0.375</v>
      </c>
      <c r="X151" t="str">
        <f t="shared" si="74"/>
        <v>Não</v>
      </c>
      <c r="Y151" s="40">
        <f t="shared" si="75"/>
        <v>0</v>
      </c>
      <c r="Z151" s="40">
        <f t="shared" si="76"/>
        <v>0</v>
      </c>
      <c r="AA151" s="40">
        <f t="shared" si="77"/>
        <v>0</v>
      </c>
      <c r="AB151" s="40">
        <f t="shared" si="78"/>
        <v>0</v>
      </c>
      <c r="AC151" s="40">
        <f t="shared" si="79"/>
        <v>0</v>
      </c>
      <c r="AD151" s="39">
        <f t="shared" si="80"/>
        <v>0</v>
      </c>
      <c r="AE151" s="39">
        <f t="shared" si="81"/>
        <v>477.72316277220239</v>
      </c>
      <c r="AF151" t="str">
        <f t="shared" si="82"/>
        <v>Justificada</v>
      </c>
      <c r="AG151" t="str">
        <f t="shared" si="83"/>
        <v/>
      </c>
      <c r="AH151" t="str">
        <f t="shared" si="84"/>
        <v/>
      </c>
      <c r="AJ151" s="41">
        <f t="shared" si="85"/>
        <v>2</v>
      </c>
      <c r="AK151" s="42" t="str">
        <f t="shared" si="86"/>
        <v/>
      </c>
      <c r="AL151" s="41" t="str">
        <f t="shared" si="87"/>
        <v>Dia inteiro</v>
      </c>
      <c r="AM151" s="41" t="str">
        <f t="shared" si="88"/>
        <v>Não</v>
      </c>
      <c r="AN151" s="41" t="str">
        <f t="shared" si="89"/>
        <v>Não</v>
      </c>
      <c r="AO151" s="42" t="str">
        <f t="shared" si="90"/>
        <v/>
      </c>
      <c r="AP151" s="41" t="str">
        <f t="shared" si="91"/>
        <v>Giovani Joao da Silva|46147</v>
      </c>
      <c r="AQ151" s="41" t="str">
        <f t="shared" si="92"/>
        <v/>
      </c>
      <c r="AR151" s="41" t="str">
        <f>IF($AQ151="","",COUNTIFS(L_ChaveCob,$AQ151,L_Ausencia,"&gt;"&amp;$W151)+COUNTIFS($AQ$4:$AQ151,$AQ151,$W$4:$W151,$W151))</f>
        <v/>
      </c>
      <c r="AS151" s="42">
        <f t="shared" si="93"/>
        <v>0</v>
      </c>
      <c r="AT151" s="42">
        <f t="shared" si="94"/>
        <v>0</v>
      </c>
      <c r="AU151" s="42">
        <f t="shared" si="95"/>
        <v>0</v>
      </c>
    </row>
    <row r="152" spans="1:47" x14ac:dyDescent="0.2">
      <c r="A152" s="35">
        <v>46147</v>
      </c>
      <c r="B152" s="36" t="s">
        <v>241</v>
      </c>
      <c r="C152" s="36" t="s">
        <v>232</v>
      </c>
      <c r="D152" s="36" t="s">
        <v>259</v>
      </c>
      <c r="E152" s="37"/>
      <c r="F152" s="37"/>
      <c r="G152" s="36"/>
      <c r="H152" s="36"/>
      <c r="I152" s="36"/>
      <c r="J152" s="36"/>
      <c r="K152" s="37"/>
      <c r="L152" s="37"/>
      <c r="M152" s="37"/>
      <c r="N152" s="38">
        <f t="shared" si="64"/>
        <v>46143</v>
      </c>
      <c r="O152">
        <f t="shared" si="65"/>
        <v>24800</v>
      </c>
      <c r="P152" t="str">
        <f t="shared" si="66"/>
        <v>Serralheria</v>
      </c>
      <c r="Q152" t="str">
        <f t="shared" si="67"/>
        <v>Normal / Fixo</v>
      </c>
      <c r="R152" t="str">
        <f t="shared" si="68"/>
        <v>SERRALHEIRO II</v>
      </c>
      <c r="S152" t="str">
        <f t="shared" si="69"/>
        <v>ADM</v>
      </c>
      <c r="T152" s="39">
        <f t="shared" si="70"/>
        <v>53.080351419133599</v>
      </c>
      <c r="U152" s="40">
        <f t="shared" si="71"/>
        <v>0.375</v>
      </c>
      <c r="V152" s="40">
        <f t="shared" si="72"/>
        <v>0.39791666666666664</v>
      </c>
      <c r="W152" s="40">
        <f t="shared" si="73"/>
        <v>0</v>
      </c>
      <c r="X152" t="str">
        <f t="shared" si="74"/>
        <v>Não</v>
      </c>
      <c r="Y152" s="40">
        <f t="shared" si="75"/>
        <v>0</v>
      </c>
      <c r="Z152" s="40">
        <f t="shared" si="76"/>
        <v>0</v>
      </c>
      <c r="AA152" s="40">
        <f t="shared" si="77"/>
        <v>0</v>
      </c>
      <c r="AB152" s="40">
        <f t="shared" si="78"/>
        <v>0</v>
      </c>
      <c r="AC152" s="40">
        <f t="shared" si="79"/>
        <v>0</v>
      </c>
      <c r="AD152" s="39">
        <f t="shared" si="80"/>
        <v>0</v>
      </c>
      <c r="AE152" s="39">
        <f t="shared" si="81"/>
        <v>0</v>
      </c>
      <c r="AF152" t="str">
        <f t="shared" si="82"/>
        <v>Trabalhado</v>
      </c>
      <c r="AG152" t="str">
        <f t="shared" si="83"/>
        <v/>
      </c>
      <c r="AH152" t="str">
        <f t="shared" si="84"/>
        <v/>
      </c>
      <c r="AJ152" s="41">
        <f t="shared" si="85"/>
        <v>3</v>
      </c>
      <c r="AK152" s="42">
        <f t="shared" si="86"/>
        <v>0.39791666666666664</v>
      </c>
      <c r="AL152" s="41" t="str">
        <f t="shared" si="87"/>
        <v>Leve atraso</v>
      </c>
      <c r="AM152" s="41" t="str">
        <f t="shared" si="88"/>
        <v>Não</v>
      </c>
      <c r="AN152" s="41" t="str">
        <f t="shared" si="89"/>
        <v>Sim</v>
      </c>
      <c r="AO152" s="42">
        <f t="shared" si="90"/>
        <v>-2.2916666666666641E-2</v>
      </c>
      <c r="AP152" s="41" t="str">
        <f t="shared" si="91"/>
        <v>Ivanildo Lopes Pires de Carvalho|46147</v>
      </c>
      <c r="AQ152" s="41" t="str">
        <f t="shared" si="92"/>
        <v/>
      </c>
      <c r="AR152" s="41" t="str">
        <f>IF($AQ152="","",COUNTIFS(L_ChaveCob,$AQ152,L_Ausencia,"&gt;"&amp;$W152)+COUNTIFS($AQ$4:$AQ152,$AQ152,$W$4:$W152,$W152))</f>
        <v/>
      </c>
      <c r="AS152" s="42">
        <f t="shared" si="93"/>
        <v>0</v>
      </c>
      <c r="AT152" s="42">
        <f t="shared" si="94"/>
        <v>0</v>
      </c>
      <c r="AU152" s="42">
        <f t="shared" si="95"/>
        <v>0</v>
      </c>
    </row>
    <row r="153" spans="1:47" x14ac:dyDescent="0.2">
      <c r="A153" s="35">
        <v>46147</v>
      </c>
      <c r="B153" s="36" t="s">
        <v>243</v>
      </c>
      <c r="C153" s="36" t="s">
        <v>232</v>
      </c>
      <c r="D153" s="36" t="s">
        <v>260</v>
      </c>
      <c r="E153" s="37"/>
      <c r="F153" s="37"/>
      <c r="G153" s="36"/>
      <c r="H153" s="36"/>
      <c r="I153" s="36"/>
      <c r="J153" s="36"/>
      <c r="K153" s="37"/>
      <c r="L153" s="37"/>
      <c r="M153" s="37"/>
      <c r="N153" s="38">
        <f t="shared" si="64"/>
        <v>46143</v>
      </c>
      <c r="O153">
        <f t="shared" si="65"/>
        <v>900003</v>
      </c>
      <c r="P153" t="str">
        <f t="shared" si="66"/>
        <v>Serralheria</v>
      </c>
      <c r="Q153" t="str">
        <f t="shared" si="67"/>
        <v>Normal / Fixo</v>
      </c>
      <c r="R153" t="str">
        <f t="shared" si="68"/>
        <v>ENCARREGADO</v>
      </c>
      <c r="S153" t="str">
        <f t="shared" si="69"/>
        <v>ADM</v>
      </c>
      <c r="T153" s="39">
        <f t="shared" si="70"/>
        <v>60.96</v>
      </c>
      <c r="U153" s="40">
        <f t="shared" si="71"/>
        <v>0.375</v>
      </c>
      <c r="V153" s="40">
        <f t="shared" si="72"/>
        <v>0.38958333333333334</v>
      </c>
      <c r="W153" s="40">
        <f t="shared" si="73"/>
        <v>0</v>
      </c>
      <c r="X153" t="str">
        <f t="shared" si="74"/>
        <v>Não</v>
      </c>
      <c r="Y153" s="40">
        <f t="shared" si="75"/>
        <v>0</v>
      </c>
      <c r="Z153" s="40">
        <f t="shared" si="76"/>
        <v>0</v>
      </c>
      <c r="AA153" s="40">
        <f t="shared" si="77"/>
        <v>0</v>
      </c>
      <c r="AB153" s="40">
        <f t="shared" si="78"/>
        <v>0</v>
      </c>
      <c r="AC153" s="40">
        <f t="shared" si="79"/>
        <v>0</v>
      </c>
      <c r="AD153" s="39">
        <f t="shared" si="80"/>
        <v>0</v>
      </c>
      <c r="AE153" s="39">
        <f t="shared" si="81"/>
        <v>0</v>
      </c>
      <c r="AF153" t="str">
        <f t="shared" si="82"/>
        <v>Trabalhado</v>
      </c>
      <c r="AG153" t="str">
        <f t="shared" si="83"/>
        <v/>
      </c>
      <c r="AH153" t="str">
        <f t="shared" si="84"/>
        <v/>
      </c>
      <c r="AJ153" s="41">
        <f t="shared" si="85"/>
        <v>10</v>
      </c>
      <c r="AK153" s="42">
        <f t="shared" si="86"/>
        <v>0.38958333333333334</v>
      </c>
      <c r="AL153" s="41" t="str">
        <f t="shared" si="87"/>
        <v>Leve atraso</v>
      </c>
      <c r="AM153" s="41" t="str">
        <f t="shared" si="88"/>
        <v>Não</v>
      </c>
      <c r="AN153" s="41" t="str">
        <f t="shared" si="89"/>
        <v>Sim</v>
      </c>
      <c r="AO153" s="42">
        <f t="shared" si="90"/>
        <v>-1.4583333333333337E-2</v>
      </c>
      <c r="AP153" s="41" t="str">
        <f t="shared" si="91"/>
        <v>Marcelo Antônio Silvestre de Moraes|46147</v>
      </c>
      <c r="AQ153" s="41" t="str">
        <f t="shared" si="92"/>
        <v/>
      </c>
      <c r="AR153" s="41" t="str">
        <f>IF($AQ153="","",COUNTIFS(L_ChaveCob,$AQ153,L_Ausencia,"&gt;"&amp;$W153)+COUNTIFS($AQ$4:$AQ153,$AQ153,$W$4:$W153,$W153))</f>
        <v/>
      </c>
      <c r="AS153" s="42">
        <f t="shared" si="93"/>
        <v>0</v>
      </c>
      <c r="AT153" s="42">
        <f t="shared" si="94"/>
        <v>0</v>
      </c>
      <c r="AU153" s="42">
        <f t="shared" si="95"/>
        <v>0</v>
      </c>
    </row>
    <row r="154" spans="1:47" x14ac:dyDescent="0.2">
      <c r="A154" s="35">
        <v>46147</v>
      </c>
      <c r="B154" s="36" t="s">
        <v>229</v>
      </c>
      <c r="C154" s="36" t="s">
        <v>258</v>
      </c>
      <c r="D154" s="36"/>
      <c r="E154" s="37"/>
      <c r="F154" s="37"/>
      <c r="G154" s="36"/>
      <c r="H154" s="36"/>
      <c r="I154" s="36"/>
      <c r="J154" s="36"/>
      <c r="K154" s="37"/>
      <c r="L154" s="37"/>
      <c r="M154" s="37"/>
      <c r="N154" s="38">
        <f t="shared" si="64"/>
        <v>46143</v>
      </c>
      <c r="O154">
        <f t="shared" si="65"/>
        <v>105410</v>
      </c>
      <c r="P154" t="str">
        <f t="shared" si="66"/>
        <v>Serralheria</v>
      </c>
      <c r="Q154" t="str">
        <f t="shared" si="67"/>
        <v>Normal / Fixo</v>
      </c>
      <c r="R154" t="str">
        <f t="shared" si="68"/>
        <v>SERRALHEIRO I</v>
      </c>
      <c r="S154" t="str">
        <f t="shared" si="69"/>
        <v>TURNO 3</v>
      </c>
      <c r="T154" s="39">
        <f t="shared" si="70"/>
        <v>49.0988922206921</v>
      </c>
      <c r="U154" s="40">
        <f t="shared" si="71"/>
        <v>0.33333333333333298</v>
      </c>
      <c r="V154" s="40">
        <f t="shared" si="72"/>
        <v>0</v>
      </c>
      <c r="W154" s="40">
        <f t="shared" si="73"/>
        <v>0.33333333333333298</v>
      </c>
      <c r="X154" t="str">
        <f t="shared" si="74"/>
        <v>Não</v>
      </c>
      <c r="Y154" s="40">
        <f t="shared" si="75"/>
        <v>0</v>
      </c>
      <c r="Z154" s="40">
        <f t="shared" si="76"/>
        <v>0</v>
      </c>
      <c r="AA154" s="40">
        <f t="shared" si="77"/>
        <v>0</v>
      </c>
      <c r="AB154" s="40">
        <f t="shared" si="78"/>
        <v>0</v>
      </c>
      <c r="AC154" s="40">
        <f t="shared" si="79"/>
        <v>0</v>
      </c>
      <c r="AD154" s="39">
        <f t="shared" si="80"/>
        <v>0</v>
      </c>
      <c r="AE154" s="39">
        <f t="shared" si="81"/>
        <v>392.79113776553635</v>
      </c>
      <c r="AF154" t="str">
        <f t="shared" si="82"/>
        <v>Justificada</v>
      </c>
      <c r="AG154" t="str">
        <f t="shared" si="83"/>
        <v/>
      </c>
      <c r="AH154" t="str">
        <f t="shared" si="84"/>
        <v/>
      </c>
      <c r="AJ154" s="41">
        <f t="shared" si="85"/>
        <v>6</v>
      </c>
      <c r="AK154" s="42" t="str">
        <f t="shared" si="86"/>
        <v/>
      </c>
      <c r="AL154" s="41" t="str">
        <f t="shared" si="87"/>
        <v>Dia inteiro</v>
      </c>
      <c r="AM154" s="41" t="str">
        <f t="shared" si="88"/>
        <v>Não</v>
      </c>
      <c r="AN154" s="41" t="str">
        <f t="shared" si="89"/>
        <v>Não</v>
      </c>
      <c r="AO154" s="42" t="str">
        <f t="shared" si="90"/>
        <v/>
      </c>
      <c r="AP154" s="41" t="str">
        <f t="shared" si="91"/>
        <v>Marcelo Douglas Vieira Santana|46147</v>
      </c>
      <c r="AQ154" s="41" t="str">
        <f t="shared" si="92"/>
        <v/>
      </c>
      <c r="AR154" s="41" t="str">
        <f>IF($AQ154="","",COUNTIFS(L_ChaveCob,$AQ154,L_Ausencia,"&gt;"&amp;$W154)+COUNTIFS($AQ$4:$AQ154,$AQ154,$W$4:$W154,$W154))</f>
        <v/>
      </c>
      <c r="AS154" s="42">
        <f t="shared" si="93"/>
        <v>0</v>
      </c>
      <c r="AT154" s="42">
        <f t="shared" si="94"/>
        <v>0</v>
      </c>
      <c r="AU154" s="42">
        <f t="shared" si="95"/>
        <v>0</v>
      </c>
    </row>
    <row r="155" spans="1:47" hidden="1" x14ac:dyDescent="0.2">
      <c r="A155" s="35">
        <v>46147</v>
      </c>
      <c r="B155" s="36" t="s">
        <v>230</v>
      </c>
      <c r="C155" s="36" t="s">
        <v>232</v>
      </c>
      <c r="D155" s="36" t="s">
        <v>261</v>
      </c>
      <c r="E155" s="37"/>
      <c r="F155" s="37"/>
      <c r="G155" s="36"/>
      <c r="H155" s="36"/>
      <c r="I155" s="36" t="s">
        <v>234</v>
      </c>
      <c r="J155" s="36"/>
      <c r="K155" s="37"/>
      <c r="L155" s="37"/>
      <c r="M155" s="37"/>
      <c r="N155" s="38">
        <f t="shared" si="64"/>
        <v>46143</v>
      </c>
      <c r="O155">
        <f t="shared" si="65"/>
        <v>900009</v>
      </c>
      <c r="P155" t="str">
        <f t="shared" si="66"/>
        <v>Serralheria</v>
      </c>
      <c r="Q155" t="str">
        <f t="shared" si="67"/>
        <v>Normal / Fixo</v>
      </c>
      <c r="R155" t="str">
        <f t="shared" si="68"/>
        <v>SERRALHEIRO I</v>
      </c>
      <c r="S155" t="str">
        <f t="shared" si="69"/>
        <v>TURNO 2</v>
      </c>
      <c r="T155" s="39">
        <f t="shared" si="70"/>
        <v>49.0988922206921</v>
      </c>
      <c r="U155" s="40">
        <f t="shared" si="71"/>
        <v>0.33333333333333298</v>
      </c>
      <c r="V155" s="40">
        <f t="shared" si="72"/>
        <v>0.3527777777777778</v>
      </c>
      <c r="W155" s="40">
        <f t="shared" si="73"/>
        <v>0</v>
      </c>
      <c r="X155" t="str">
        <f t="shared" si="74"/>
        <v>Não</v>
      </c>
      <c r="Y155" s="40">
        <f t="shared" si="75"/>
        <v>0</v>
      </c>
      <c r="Z155" s="40">
        <f t="shared" si="76"/>
        <v>0</v>
      </c>
      <c r="AA155" s="40">
        <f t="shared" si="77"/>
        <v>0</v>
      </c>
      <c r="AB155" s="40">
        <f t="shared" si="78"/>
        <v>0</v>
      </c>
      <c r="AC155" s="40">
        <f t="shared" si="79"/>
        <v>0</v>
      </c>
      <c r="AD155" s="39">
        <f t="shared" si="80"/>
        <v>0</v>
      </c>
      <c r="AE155" s="39">
        <f t="shared" si="81"/>
        <v>0</v>
      </c>
      <c r="AF155" t="str">
        <f t="shared" si="82"/>
        <v>Trabalhado</v>
      </c>
      <c r="AG155" t="str">
        <f t="shared" si="83"/>
        <v/>
      </c>
      <c r="AH155" t="str">
        <f t="shared" si="84"/>
        <v/>
      </c>
      <c r="AJ155" s="41">
        <f t="shared" si="85"/>
        <v>17</v>
      </c>
      <c r="AK155" s="42">
        <f t="shared" si="86"/>
        <v>0.3527777777777778</v>
      </c>
      <c r="AL155" s="41" t="str">
        <f t="shared" si="87"/>
        <v>Leve atraso</v>
      </c>
      <c r="AM155" s="41" t="str">
        <f t="shared" si="88"/>
        <v>Não</v>
      </c>
      <c r="AN155" s="41" t="str">
        <f t="shared" si="89"/>
        <v>Sim</v>
      </c>
      <c r="AO155" s="42">
        <f t="shared" si="90"/>
        <v>-1.9444444444444819E-2</v>
      </c>
      <c r="AP155" s="41" t="str">
        <f t="shared" si="91"/>
        <v>Murilo de Souza Modesto|46147</v>
      </c>
      <c r="AQ155" s="41" t="str">
        <f t="shared" si="92"/>
        <v/>
      </c>
      <c r="AR155" s="41" t="str">
        <f>IF($AQ155="","",COUNTIFS(L_ChaveCob,$AQ155,L_Ausencia,"&gt;"&amp;$W155)+COUNTIFS($AQ$4:$AQ155,$AQ155,$W$4:$W155,$W155))</f>
        <v/>
      </c>
      <c r="AS155" s="42">
        <f t="shared" si="93"/>
        <v>0</v>
      </c>
      <c r="AT155" s="42">
        <f t="shared" si="94"/>
        <v>0</v>
      </c>
      <c r="AU155" s="42">
        <f t="shared" si="95"/>
        <v>0</v>
      </c>
    </row>
    <row r="156" spans="1:47" x14ac:dyDescent="0.2">
      <c r="A156" s="35">
        <v>46147</v>
      </c>
      <c r="B156" s="36" t="s">
        <v>247</v>
      </c>
      <c r="C156" s="36" t="s">
        <v>232</v>
      </c>
      <c r="D156" s="36" t="s">
        <v>262</v>
      </c>
      <c r="E156" s="37"/>
      <c r="F156" s="37"/>
      <c r="G156" s="36"/>
      <c r="H156" s="36"/>
      <c r="I156" s="36"/>
      <c r="J156" s="36"/>
      <c r="K156" s="37"/>
      <c r="L156" s="37"/>
      <c r="M156" s="37"/>
      <c r="N156" s="38">
        <f t="shared" si="64"/>
        <v>46143</v>
      </c>
      <c r="O156">
        <f t="shared" si="65"/>
        <v>900005</v>
      </c>
      <c r="P156" t="str">
        <f t="shared" si="66"/>
        <v>Serralheria</v>
      </c>
      <c r="Q156" t="str">
        <f t="shared" si="67"/>
        <v>Normal / Fixo</v>
      </c>
      <c r="R156" t="str">
        <f t="shared" si="68"/>
        <v>SERRALHEIRO II</v>
      </c>
      <c r="S156" t="str">
        <f t="shared" si="69"/>
        <v>TURNO 2</v>
      </c>
      <c r="T156" s="39">
        <f t="shared" si="70"/>
        <v>53.080351419133599</v>
      </c>
      <c r="U156" s="40">
        <f t="shared" si="71"/>
        <v>0.33333333333333298</v>
      </c>
      <c r="V156" s="40">
        <f t="shared" si="72"/>
        <v>0.40347222222222223</v>
      </c>
      <c r="W156" s="40">
        <f t="shared" si="73"/>
        <v>0</v>
      </c>
      <c r="X156" t="str">
        <f t="shared" si="74"/>
        <v>Não</v>
      </c>
      <c r="Y156" s="40">
        <f t="shared" si="75"/>
        <v>0</v>
      </c>
      <c r="Z156" s="40">
        <f t="shared" si="76"/>
        <v>0</v>
      </c>
      <c r="AA156" s="40">
        <f t="shared" si="77"/>
        <v>0</v>
      </c>
      <c r="AB156" s="40">
        <f t="shared" si="78"/>
        <v>0</v>
      </c>
      <c r="AC156" s="40">
        <f t="shared" si="79"/>
        <v>0</v>
      </c>
      <c r="AD156" s="39">
        <f t="shared" si="80"/>
        <v>0</v>
      </c>
      <c r="AE156" s="39">
        <f t="shared" si="81"/>
        <v>0</v>
      </c>
      <c r="AF156" t="str">
        <f t="shared" si="82"/>
        <v>Trabalhado</v>
      </c>
      <c r="AG156" t="str">
        <f t="shared" si="83"/>
        <v/>
      </c>
      <c r="AH156" t="str">
        <f t="shared" si="84"/>
        <v/>
      </c>
      <c r="AJ156" s="41">
        <f t="shared" si="85"/>
        <v>12</v>
      </c>
      <c r="AK156" s="42">
        <f t="shared" si="86"/>
        <v>0.40347222222222223</v>
      </c>
      <c r="AL156" s="41" t="str">
        <f t="shared" si="87"/>
        <v>Leve atraso</v>
      </c>
      <c r="AM156" s="41" t="str">
        <f t="shared" si="88"/>
        <v>Não</v>
      </c>
      <c r="AN156" s="41" t="str">
        <f t="shared" si="89"/>
        <v>Sim</v>
      </c>
      <c r="AO156" s="42">
        <f t="shared" si="90"/>
        <v>-7.013888888888925E-2</v>
      </c>
      <c r="AP156" s="41" t="str">
        <f t="shared" si="91"/>
        <v>Rafael Fracaroli da Rocha|46147</v>
      </c>
      <c r="AQ156" s="41" t="str">
        <f t="shared" si="92"/>
        <v/>
      </c>
      <c r="AR156" s="41" t="str">
        <f>IF($AQ156="","",COUNTIFS(L_ChaveCob,$AQ156,L_Ausencia,"&gt;"&amp;$W156)+COUNTIFS($AQ$4:$AQ156,$AQ156,$W$4:$W156,$W156))</f>
        <v/>
      </c>
      <c r="AS156" s="42">
        <f t="shared" si="93"/>
        <v>0</v>
      </c>
      <c r="AT156" s="42">
        <f t="shared" si="94"/>
        <v>0</v>
      </c>
      <c r="AU156" s="42">
        <f t="shared" si="95"/>
        <v>0</v>
      </c>
    </row>
    <row r="157" spans="1:47" x14ac:dyDescent="0.2">
      <c r="A157" s="35">
        <v>46147</v>
      </c>
      <c r="B157" s="36" t="s">
        <v>249</v>
      </c>
      <c r="C157" s="36" t="s">
        <v>232</v>
      </c>
      <c r="D157" s="36" t="s">
        <v>263</v>
      </c>
      <c r="E157" s="37"/>
      <c r="F157" s="37"/>
      <c r="G157" s="36"/>
      <c r="H157" s="36"/>
      <c r="I157" s="36"/>
      <c r="J157" s="36"/>
      <c r="K157" s="37"/>
      <c r="L157" s="37"/>
      <c r="M157" s="37"/>
      <c r="N157" s="38">
        <f t="shared" si="64"/>
        <v>46143</v>
      </c>
      <c r="O157">
        <f t="shared" si="65"/>
        <v>331335</v>
      </c>
      <c r="P157" t="str">
        <f t="shared" si="66"/>
        <v>Serralheria</v>
      </c>
      <c r="Q157" t="str">
        <f t="shared" si="67"/>
        <v>Normal / Fixo</v>
      </c>
      <c r="R157" t="str">
        <f t="shared" si="68"/>
        <v>SERRALHEIRO II</v>
      </c>
      <c r="S157" t="str">
        <f t="shared" si="69"/>
        <v>ADM</v>
      </c>
      <c r="T157" s="39">
        <f t="shared" si="70"/>
        <v>53.080351419133599</v>
      </c>
      <c r="U157" s="40">
        <f t="shared" si="71"/>
        <v>0.375</v>
      </c>
      <c r="V157" s="40">
        <f t="shared" si="72"/>
        <v>0.39791666666666664</v>
      </c>
      <c r="W157" s="40">
        <f t="shared" si="73"/>
        <v>0</v>
      </c>
      <c r="X157" t="str">
        <f t="shared" si="74"/>
        <v>Não</v>
      </c>
      <c r="Y157" s="40">
        <f t="shared" si="75"/>
        <v>0</v>
      </c>
      <c r="Z157" s="40">
        <f t="shared" si="76"/>
        <v>0</v>
      </c>
      <c r="AA157" s="40">
        <f t="shared" si="77"/>
        <v>0</v>
      </c>
      <c r="AB157" s="40">
        <f t="shared" si="78"/>
        <v>0</v>
      </c>
      <c r="AC157" s="40">
        <f t="shared" si="79"/>
        <v>0</v>
      </c>
      <c r="AD157" s="39">
        <f t="shared" si="80"/>
        <v>0</v>
      </c>
      <c r="AE157" s="39">
        <f t="shared" si="81"/>
        <v>0</v>
      </c>
      <c r="AF157" t="str">
        <f t="shared" si="82"/>
        <v>Trabalhado</v>
      </c>
      <c r="AG157" t="str">
        <f t="shared" si="83"/>
        <v/>
      </c>
      <c r="AH157" t="str">
        <f t="shared" si="84"/>
        <v/>
      </c>
      <c r="AJ157" s="41">
        <f t="shared" si="85"/>
        <v>5</v>
      </c>
      <c r="AK157" s="42">
        <f t="shared" si="86"/>
        <v>0.39791666666666664</v>
      </c>
      <c r="AL157" s="41" t="str">
        <f t="shared" si="87"/>
        <v>Leve atraso</v>
      </c>
      <c r="AM157" s="41" t="str">
        <f t="shared" si="88"/>
        <v>Não</v>
      </c>
      <c r="AN157" s="41" t="str">
        <f t="shared" si="89"/>
        <v>Sim</v>
      </c>
      <c r="AO157" s="42">
        <f t="shared" si="90"/>
        <v>-2.2916666666666641E-2</v>
      </c>
      <c r="AP157" s="41" t="str">
        <f t="shared" si="91"/>
        <v>Robson Alberto Alves Galvão|46147</v>
      </c>
      <c r="AQ157" s="41" t="str">
        <f t="shared" si="92"/>
        <v/>
      </c>
      <c r="AR157" s="41" t="str">
        <f>IF($AQ157="","",COUNTIFS(L_ChaveCob,$AQ157,L_Ausencia,"&gt;"&amp;$W157)+COUNTIFS($AQ$4:$AQ157,$AQ157,$W$4:$W157,$W157))</f>
        <v/>
      </c>
      <c r="AS157" s="42">
        <f t="shared" si="93"/>
        <v>0</v>
      </c>
      <c r="AT157" s="42">
        <f t="shared" si="94"/>
        <v>0</v>
      </c>
      <c r="AU157" s="42">
        <f t="shared" si="95"/>
        <v>0</v>
      </c>
    </row>
    <row r="158" spans="1:47" x14ac:dyDescent="0.2">
      <c r="A158" s="35">
        <v>46147</v>
      </c>
      <c r="B158" s="36" t="s">
        <v>231</v>
      </c>
      <c r="C158" s="36" t="s">
        <v>232</v>
      </c>
      <c r="D158" s="36" t="s">
        <v>264</v>
      </c>
      <c r="E158" s="37"/>
      <c r="F158" s="37"/>
      <c r="G158" s="36"/>
      <c r="H158" s="36"/>
      <c r="I158" s="36" t="s">
        <v>234</v>
      </c>
      <c r="J158" s="36"/>
      <c r="K158" s="37"/>
      <c r="L158" s="37"/>
      <c r="M158" s="37"/>
      <c r="N158" s="38">
        <f t="shared" si="64"/>
        <v>46143</v>
      </c>
      <c r="O158">
        <f t="shared" si="65"/>
        <v>900004</v>
      </c>
      <c r="P158" t="str">
        <f t="shared" si="66"/>
        <v>Serralheria</v>
      </c>
      <c r="Q158" t="str">
        <f t="shared" si="67"/>
        <v>Normal / Fixo</v>
      </c>
      <c r="R158" t="str">
        <f t="shared" si="68"/>
        <v>SERRALHEIRO I</v>
      </c>
      <c r="S158" t="str">
        <f t="shared" si="69"/>
        <v>TURNO 2</v>
      </c>
      <c r="T158" s="39">
        <f t="shared" si="70"/>
        <v>49.0988922206921</v>
      </c>
      <c r="U158" s="40">
        <f t="shared" si="71"/>
        <v>0.33333333333333298</v>
      </c>
      <c r="V158" s="40">
        <f t="shared" si="72"/>
        <v>0.34861111111111109</v>
      </c>
      <c r="W158" s="40">
        <f t="shared" si="73"/>
        <v>0</v>
      </c>
      <c r="X158" t="str">
        <f t="shared" si="74"/>
        <v>Não</v>
      </c>
      <c r="Y158" s="40">
        <f t="shared" si="75"/>
        <v>0</v>
      </c>
      <c r="Z158" s="40">
        <f t="shared" si="76"/>
        <v>0</v>
      </c>
      <c r="AA158" s="40">
        <f t="shared" si="77"/>
        <v>0</v>
      </c>
      <c r="AB158" s="40">
        <f t="shared" si="78"/>
        <v>0</v>
      </c>
      <c r="AC158" s="40">
        <f t="shared" si="79"/>
        <v>0</v>
      </c>
      <c r="AD158" s="39">
        <f t="shared" si="80"/>
        <v>0</v>
      </c>
      <c r="AE158" s="39">
        <f t="shared" si="81"/>
        <v>0</v>
      </c>
      <c r="AF158" t="str">
        <f t="shared" si="82"/>
        <v>Trabalhado</v>
      </c>
      <c r="AG158" t="str">
        <f t="shared" si="83"/>
        <v/>
      </c>
      <c r="AH158" t="str">
        <f t="shared" si="84"/>
        <v/>
      </c>
      <c r="AJ158" s="41">
        <f t="shared" si="85"/>
        <v>11</v>
      </c>
      <c r="AK158" s="42">
        <f t="shared" si="86"/>
        <v>0.34861111111111109</v>
      </c>
      <c r="AL158" s="41" t="str">
        <f t="shared" si="87"/>
        <v>Leve atraso</v>
      </c>
      <c r="AM158" s="41" t="str">
        <f t="shared" si="88"/>
        <v>Não</v>
      </c>
      <c r="AN158" s="41" t="str">
        <f t="shared" si="89"/>
        <v>Sim</v>
      </c>
      <c r="AO158" s="42">
        <f t="shared" si="90"/>
        <v>-1.5277777777778112E-2</v>
      </c>
      <c r="AP158" s="41" t="str">
        <f t="shared" si="91"/>
        <v>Rogério Marques da Silva|46147</v>
      </c>
      <c r="AQ158" s="41" t="str">
        <f t="shared" si="92"/>
        <v/>
      </c>
      <c r="AR158" s="41" t="str">
        <f>IF($AQ158="","",COUNTIFS(L_ChaveCob,$AQ158,L_Ausencia,"&gt;"&amp;$W158)+COUNTIFS($AQ$4:$AQ158,$AQ158,$W$4:$W158,$W158))</f>
        <v/>
      </c>
      <c r="AS158" s="42">
        <f t="shared" si="93"/>
        <v>0</v>
      </c>
      <c r="AT158" s="42">
        <f t="shared" si="94"/>
        <v>0</v>
      </c>
      <c r="AU158" s="42">
        <f t="shared" si="95"/>
        <v>0</v>
      </c>
    </row>
    <row r="159" spans="1:47" x14ac:dyDescent="0.2">
      <c r="A159" s="35">
        <v>46147</v>
      </c>
      <c r="B159" s="36" t="s">
        <v>252</v>
      </c>
      <c r="C159" s="36" t="s">
        <v>232</v>
      </c>
      <c r="D159" s="36" t="s">
        <v>265</v>
      </c>
      <c r="E159" s="37"/>
      <c r="F159" s="37"/>
      <c r="G159" s="36"/>
      <c r="H159" s="36"/>
      <c r="I159" s="36"/>
      <c r="J159" s="36"/>
      <c r="K159" s="37"/>
      <c r="L159" s="37"/>
      <c r="M159" s="37"/>
      <c r="N159" s="38">
        <f t="shared" si="64"/>
        <v>46143</v>
      </c>
      <c r="O159">
        <f t="shared" si="65"/>
        <v>266937</v>
      </c>
      <c r="P159" t="str">
        <f t="shared" si="66"/>
        <v>Serralheria</v>
      </c>
      <c r="Q159" t="str">
        <f t="shared" si="67"/>
        <v>Normal / Fixo</v>
      </c>
      <c r="R159" t="str">
        <f t="shared" si="68"/>
        <v>ENCARREGADO</v>
      </c>
      <c r="S159" t="str">
        <f t="shared" si="69"/>
        <v>ADM</v>
      </c>
      <c r="T159" s="39">
        <f t="shared" si="70"/>
        <v>60.96</v>
      </c>
      <c r="U159" s="40">
        <f t="shared" si="71"/>
        <v>0.375</v>
      </c>
      <c r="V159" s="40">
        <f t="shared" si="72"/>
        <v>0.39791666666666664</v>
      </c>
      <c r="W159" s="40">
        <f t="shared" si="73"/>
        <v>0</v>
      </c>
      <c r="X159" t="str">
        <f t="shared" si="74"/>
        <v>Não</v>
      </c>
      <c r="Y159" s="40">
        <f t="shared" si="75"/>
        <v>0</v>
      </c>
      <c r="Z159" s="40">
        <f t="shared" si="76"/>
        <v>0</v>
      </c>
      <c r="AA159" s="40">
        <f t="shared" si="77"/>
        <v>0</v>
      </c>
      <c r="AB159" s="40">
        <f t="shared" si="78"/>
        <v>0</v>
      </c>
      <c r="AC159" s="40">
        <f t="shared" si="79"/>
        <v>0</v>
      </c>
      <c r="AD159" s="39">
        <f t="shared" si="80"/>
        <v>0</v>
      </c>
      <c r="AE159" s="39">
        <f t="shared" si="81"/>
        <v>0</v>
      </c>
      <c r="AF159" t="str">
        <f t="shared" si="82"/>
        <v>Trabalhado</v>
      </c>
      <c r="AG159" t="str">
        <f t="shared" si="83"/>
        <v/>
      </c>
      <c r="AH159" t="str">
        <f t="shared" si="84"/>
        <v/>
      </c>
      <c r="AJ159" s="41">
        <f t="shared" si="85"/>
        <v>1</v>
      </c>
      <c r="AK159" s="42">
        <f t="shared" si="86"/>
        <v>0.39791666666666664</v>
      </c>
      <c r="AL159" s="41" t="str">
        <f t="shared" si="87"/>
        <v>Leve atraso</v>
      </c>
      <c r="AM159" s="41" t="str">
        <f t="shared" si="88"/>
        <v>Não</v>
      </c>
      <c r="AN159" s="41" t="str">
        <f t="shared" si="89"/>
        <v>Sim</v>
      </c>
      <c r="AO159" s="42">
        <f t="shared" si="90"/>
        <v>-2.2916666666666641E-2</v>
      </c>
      <c r="AP159" s="41" t="str">
        <f t="shared" si="91"/>
        <v>Ronaldo Rosendo da Silva|46147</v>
      </c>
      <c r="AQ159" s="41" t="str">
        <f t="shared" si="92"/>
        <v/>
      </c>
      <c r="AR159" s="41" t="str">
        <f>IF($AQ159="","",COUNTIFS(L_ChaveCob,$AQ159,L_Ausencia,"&gt;"&amp;$W159)+COUNTIFS($AQ$4:$AQ159,$AQ159,$W$4:$W159,$W159))</f>
        <v/>
      </c>
      <c r="AS159" s="42">
        <f t="shared" si="93"/>
        <v>0</v>
      </c>
      <c r="AT159" s="42">
        <f t="shared" si="94"/>
        <v>0</v>
      </c>
      <c r="AU159" s="42">
        <f t="shared" si="95"/>
        <v>0</v>
      </c>
    </row>
    <row r="160" spans="1:47" x14ac:dyDescent="0.2">
      <c r="A160" s="35">
        <v>46147</v>
      </c>
      <c r="B160" s="36" t="s">
        <v>254</v>
      </c>
      <c r="C160" s="36" t="s">
        <v>232</v>
      </c>
      <c r="D160" s="36" t="s">
        <v>266</v>
      </c>
      <c r="E160" s="37"/>
      <c r="F160" s="37"/>
      <c r="G160" s="36"/>
      <c r="H160" s="36"/>
      <c r="I160" s="36"/>
      <c r="J160" s="36"/>
      <c r="K160" s="37"/>
      <c r="L160" s="37"/>
      <c r="M160" s="37"/>
      <c r="N160" s="38">
        <f t="shared" si="64"/>
        <v>46143</v>
      </c>
      <c r="O160">
        <f t="shared" si="65"/>
        <v>900001</v>
      </c>
      <c r="P160" t="str">
        <f t="shared" si="66"/>
        <v>Serralheria</v>
      </c>
      <c r="Q160" t="str">
        <f t="shared" si="67"/>
        <v>Normal / Fixo</v>
      </c>
      <c r="R160" t="str">
        <f t="shared" si="68"/>
        <v>SERRALHEIRO II</v>
      </c>
      <c r="S160" t="str">
        <f t="shared" si="69"/>
        <v>ADM</v>
      </c>
      <c r="T160" s="39">
        <f t="shared" si="70"/>
        <v>53.080351419133599</v>
      </c>
      <c r="U160" s="40">
        <f t="shared" si="71"/>
        <v>0.375</v>
      </c>
      <c r="V160" s="40">
        <f t="shared" si="72"/>
        <v>0.39861111111111114</v>
      </c>
      <c r="W160" s="40">
        <f t="shared" si="73"/>
        <v>0</v>
      </c>
      <c r="X160" t="str">
        <f t="shared" si="74"/>
        <v>Não</v>
      </c>
      <c r="Y160" s="40">
        <f t="shared" si="75"/>
        <v>0</v>
      </c>
      <c r="Z160" s="40">
        <f t="shared" si="76"/>
        <v>0</v>
      </c>
      <c r="AA160" s="40">
        <f t="shared" si="77"/>
        <v>0</v>
      </c>
      <c r="AB160" s="40">
        <f t="shared" si="78"/>
        <v>0</v>
      </c>
      <c r="AC160" s="40">
        <f t="shared" si="79"/>
        <v>0</v>
      </c>
      <c r="AD160" s="39">
        <f t="shared" si="80"/>
        <v>0</v>
      </c>
      <c r="AE160" s="39">
        <f t="shared" si="81"/>
        <v>0</v>
      </c>
      <c r="AF160" t="str">
        <f t="shared" si="82"/>
        <v>Trabalhado</v>
      </c>
      <c r="AG160" t="str">
        <f t="shared" si="83"/>
        <v/>
      </c>
      <c r="AH160" t="str">
        <f t="shared" si="84"/>
        <v/>
      </c>
      <c r="AJ160" s="41">
        <f t="shared" si="85"/>
        <v>8</v>
      </c>
      <c r="AK160" s="42">
        <f t="shared" si="86"/>
        <v>0.39861111111111114</v>
      </c>
      <c r="AL160" s="41" t="str">
        <f t="shared" si="87"/>
        <v>Leve atraso</v>
      </c>
      <c r="AM160" s="41" t="str">
        <f t="shared" si="88"/>
        <v>Não</v>
      </c>
      <c r="AN160" s="41" t="str">
        <f t="shared" si="89"/>
        <v>Sim</v>
      </c>
      <c r="AO160" s="42">
        <f t="shared" si="90"/>
        <v>-2.3611111111111138E-2</v>
      </c>
      <c r="AP160" s="41" t="str">
        <f t="shared" si="91"/>
        <v>Ronaldo Santos Dias|46147</v>
      </c>
      <c r="AQ160" s="41" t="str">
        <f t="shared" si="92"/>
        <v/>
      </c>
      <c r="AR160" s="41" t="str">
        <f>IF($AQ160="","",COUNTIFS(L_ChaveCob,$AQ160,L_Ausencia,"&gt;"&amp;$W160)+COUNTIFS($AQ$4:$AQ160,$AQ160,$W$4:$W160,$W160))</f>
        <v/>
      </c>
      <c r="AS160" s="42">
        <f t="shared" si="93"/>
        <v>0</v>
      </c>
      <c r="AT160" s="42">
        <f t="shared" si="94"/>
        <v>0</v>
      </c>
      <c r="AU160" s="42">
        <f t="shared" si="95"/>
        <v>0</v>
      </c>
    </row>
    <row r="161" spans="1:47" x14ac:dyDescent="0.2">
      <c r="A161" s="35">
        <v>46147</v>
      </c>
      <c r="B161" s="36"/>
      <c r="C161" s="36" t="s">
        <v>223</v>
      </c>
      <c r="D161" s="36"/>
      <c r="E161" s="37"/>
      <c r="F161" s="37"/>
      <c r="G161" s="36"/>
      <c r="H161" s="36" t="s">
        <v>215</v>
      </c>
      <c r="I161" s="36"/>
      <c r="J161" s="36"/>
      <c r="K161" s="37"/>
      <c r="L161" s="37"/>
      <c r="M161" s="37"/>
      <c r="N161" s="38">
        <f t="shared" si="64"/>
        <v>46143</v>
      </c>
      <c r="O161" t="str">
        <f t="shared" si="65"/>
        <v/>
      </c>
      <c r="P161" t="str">
        <f t="shared" si="66"/>
        <v>Serralheria</v>
      </c>
      <c r="Q161" t="str">
        <f t="shared" si="67"/>
        <v>Posto Vago</v>
      </c>
      <c r="R161" t="str">
        <f t="shared" si="68"/>
        <v>SERRALHEIRO I</v>
      </c>
      <c r="S161" t="str">
        <f t="shared" si="69"/>
        <v>ADM</v>
      </c>
      <c r="T161" s="39">
        <f t="shared" si="70"/>
        <v>49.0988922206921</v>
      </c>
      <c r="U161" s="40">
        <f t="shared" si="71"/>
        <v>0.375</v>
      </c>
      <c r="V161" s="40">
        <f t="shared" si="72"/>
        <v>0</v>
      </c>
      <c r="W161" s="40">
        <f t="shared" si="73"/>
        <v>0.375</v>
      </c>
      <c r="X161" t="str">
        <f t="shared" si="74"/>
        <v>Sim</v>
      </c>
      <c r="Y161" s="40">
        <f t="shared" si="75"/>
        <v>0.375</v>
      </c>
      <c r="Z161" s="40">
        <f t="shared" si="76"/>
        <v>0</v>
      </c>
      <c r="AA161" s="40">
        <f t="shared" si="77"/>
        <v>0</v>
      </c>
      <c r="AB161" s="40">
        <f t="shared" si="78"/>
        <v>0</v>
      </c>
      <c r="AC161" s="40">
        <f t="shared" si="79"/>
        <v>0.375</v>
      </c>
      <c r="AD161" s="39">
        <f t="shared" si="80"/>
        <v>441.89002998622891</v>
      </c>
      <c r="AE161" s="39">
        <f t="shared" si="81"/>
        <v>0</v>
      </c>
      <c r="AF161" t="str">
        <f t="shared" si="82"/>
        <v>Falta de Contratação</v>
      </c>
      <c r="AG161" t="str">
        <f t="shared" si="83"/>
        <v>DESCONTA 9:00h (Falta de Contratação).</v>
      </c>
      <c r="AH161" t="str">
        <f t="shared" si="84"/>
        <v/>
      </c>
      <c r="AJ161" s="41" t="str">
        <f t="shared" si="85"/>
        <v/>
      </c>
      <c r="AK161" s="42" t="str">
        <f t="shared" si="86"/>
        <v/>
      </c>
      <c r="AL161" s="41" t="str">
        <f t="shared" si="87"/>
        <v>Dia inteiro</v>
      </c>
      <c r="AM161" s="41" t="str">
        <f t="shared" si="88"/>
        <v>Sim</v>
      </c>
      <c r="AN161" s="41" t="str">
        <f t="shared" si="89"/>
        <v>Não</v>
      </c>
      <c r="AO161" s="42" t="str">
        <f t="shared" si="90"/>
        <v/>
      </c>
      <c r="AP161" s="41" t="str">
        <f t="shared" si="91"/>
        <v/>
      </c>
      <c r="AQ161" s="41" t="str">
        <f t="shared" si="92"/>
        <v/>
      </c>
      <c r="AR161" s="41" t="str">
        <f>IF($AQ161="","",COUNTIFS(L_ChaveCob,$AQ161,L_Ausencia,"&gt;"&amp;$W161)+COUNTIFS($AQ$4:$AQ161,$AQ161,$W$4:$W161,$W161))</f>
        <v/>
      </c>
      <c r="AS161" s="42">
        <f t="shared" si="93"/>
        <v>0</v>
      </c>
      <c r="AT161" s="42">
        <f t="shared" si="94"/>
        <v>0</v>
      </c>
      <c r="AU161" s="42">
        <f t="shared" si="95"/>
        <v>0</v>
      </c>
    </row>
    <row r="162" spans="1:47" x14ac:dyDescent="0.2">
      <c r="A162" s="35">
        <v>46148</v>
      </c>
      <c r="B162" s="36" t="s">
        <v>235</v>
      </c>
      <c r="C162" s="36" t="s">
        <v>232</v>
      </c>
      <c r="D162" s="36" t="s">
        <v>267</v>
      </c>
      <c r="E162" s="37"/>
      <c r="F162" s="37"/>
      <c r="G162" s="36"/>
      <c r="H162" s="36"/>
      <c r="I162" s="36"/>
      <c r="J162" s="36"/>
      <c r="K162" s="37"/>
      <c r="L162" s="37"/>
      <c r="M162" s="37"/>
      <c r="N162" s="38">
        <f t="shared" si="64"/>
        <v>46143</v>
      </c>
      <c r="O162">
        <f t="shared" si="65"/>
        <v>900008</v>
      </c>
      <c r="P162" t="str">
        <f t="shared" si="66"/>
        <v>Serralheria</v>
      </c>
      <c r="Q162" t="str">
        <f t="shared" si="67"/>
        <v>Normal / Fixo</v>
      </c>
      <c r="R162" t="str">
        <f t="shared" si="68"/>
        <v>SERRALHEIRO II</v>
      </c>
      <c r="S162" t="str">
        <f t="shared" si="69"/>
        <v>TURNO 2</v>
      </c>
      <c r="T162" s="39">
        <f t="shared" si="70"/>
        <v>53.080351419133599</v>
      </c>
      <c r="U162" s="40">
        <f t="shared" si="71"/>
        <v>0.33333333333333298</v>
      </c>
      <c r="V162" s="40">
        <f t="shared" si="72"/>
        <v>0.40138888888888891</v>
      </c>
      <c r="W162" s="40">
        <f t="shared" si="73"/>
        <v>0</v>
      </c>
      <c r="X162" t="str">
        <f t="shared" si="74"/>
        <v>Não</v>
      </c>
      <c r="Y162" s="40">
        <f t="shared" si="75"/>
        <v>0</v>
      </c>
      <c r="Z162" s="40">
        <f t="shared" si="76"/>
        <v>0</v>
      </c>
      <c r="AA162" s="40">
        <f t="shared" si="77"/>
        <v>0</v>
      </c>
      <c r="AB162" s="40">
        <f t="shared" si="78"/>
        <v>0</v>
      </c>
      <c r="AC162" s="40">
        <f t="shared" si="79"/>
        <v>0</v>
      </c>
      <c r="AD162" s="39">
        <f t="shared" si="80"/>
        <v>0</v>
      </c>
      <c r="AE162" s="39">
        <f t="shared" si="81"/>
        <v>0</v>
      </c>
      <c r="AF162" t="str">
        <f t="shared" si="82"/>
        <v>Trabalhado</v>
      </c>
      <c r="AG162" t="str">
        <f t="shared" si="83"/>
        <v/>
      </c>
      <c r="AH162" t="str">
        <f t="shared" si="84"/>
        <v/>
      </c>
      <c r="AJ162" s="41">
        <f t="shared" si="85"/>
        <v>16</v>
      </c>
      <c r="AK162" s="42">
        <f t="shared" si="86"/>
        <v>0.40138888888888891</v>
      </c>
      <c r="AL162" s="41" t="str">
        <f t="shared" si="87"/>
        <v>Leve atraso</v>
      </c>
      <c r="AM162" s="41" t="str">
        <f t="shared" si="88"/>
        <v>Não</v>
      </c>
      <c r="AN162" s="41" t="str">
        <f t="shared" si="89"/>
        <v>Sim</v>
      </c>
      <c r="AO162" s="42">
        <f t="shared" si="90"/>
        <v>-6.8055555555555924E-2</v>
      </c>
      <c r="AP162" s="41" t="str">
        <f t="shared" si="91"/>
        <v>Alisson Paulo Costa Martins|46148</v>
      </c>
      <c r="AQ162" s="41" t="str">
        <f t="shared" si="92"/>
        <v/>
      </c>
      <c r="AR162" s="41" t="str">
        <f>IF($AQ162="","",COUNTIFS(L_ChaveCob,$AQ162,L_Ausencia,"&gt;"&amp;$W162)+COUNTIFS($AQ$4:$AQ162,$AQ162,$W$4:$W162,$W162))</f>
        <v/>
      </c>
      <c r="AS162" s="42">
        <f t="shared" si="93"/>
        <v>0</v>
      </c>
      <c r="AT162" s="42">
        <f t="shared" si="94"/>
        <v>0</v>
      </c>
      <c r="AU162" s="42">
        <f t="shared" si="95"/>
        <v>0</v>
      </c>
    </row>
    <row r="163" spans="1:47" x14ac:dyDescent="0.2">
      <c r="A163" s="35">
        <v>46148</v>
      </c>
      <c r="B163" s="36" t="s">
        <v>237</v>
      </c>
      <c r="C163" s="36" t="s">
        <v>232</v>
      </c>
      <c r="D163" s="36" t="s">
        <v>268</v>
      </c>
      <c r="E163" s="37"/>
      <c r="F163" s="37"/>
      <c r="G163" s="36"/>
      <c r="H163" s="36"/>
      <c r="I163" s="36"/>
      <c r="J163" s="36"/>
      <c r="K163" s="37"/>
      <c r="L163" s="37"/>
      <c r="M163" s="37"/>
      <c r="N163" s="38">
        <f t="shared" si="64"/>
        <v>46143</v>
      </c>
      <c r="O163">
        <f t="shared" si="65"/>
        <v>119353</v>
      </c>
      <c r="P163" t="str">
        <f t="shared" si="66"/>
        <v>Serralheria</v>
      </c>
      <c r="Q163" t="str">
        <f t="shared" si="67"/>
        <v>Normal / Fixo</v>
      </c>
      <c r="R163" t="str">
        <f t="shared" si="68"/>
        <v>SERRALHEIRO II</v>
      </c>
      <c r="S163" t="str">
        <f t="shared" si="69"/>
        <v>ADM</v>
      </c>
      <c r="T163" s="39">
        <f t="shared" si="70"/>
        <v>53.080351419133599</v>
      </c>
      <c r="U163" s="40">
        <f t="shared" si="71"/>
        <v>0.375</v>
      </c>
      <c r="V163" s="40">
        <f t="shared" si="72"/>
        <v>0.39583333333333331</v>
      </c>
      <c r="W163" s="40">
        <f t="shared" si="73"/>
        <v>0</v>
      </c>
      <c r="X163" t="str">
        <f t="shared" si="74"/>
        <v>Não</v>
      </c>
      <c r="Y163" s="40">
        <f t="shared" si="75"/>
        <v>0</v>
      </c>
      <c r="Z163" s="40">
        <f t="shared" si="76"/>
        <v>0</v>
      </c>
      <c r="AA163" s="40">
        <f t="shared" si="77"/>
        <v>0</v>
      </c>
      <c r="AB163" s="40">
        <f t="shared" si="78"/>
        <v>0</v>
      </c>
      <c r="AC163" s="40">
        <f t="shared" si="79"/>
        <v>0</v>
      </c>
      <c r="AD163" s="39">
        <f t="shared" si="80"/>
        <v>0</v>
      </c>
      <c r="AE163" s="39">
        <f t="shared" si="81"/>
        <v>0</v>
      </c>
      <c r="AF163" t="str">
        <f t="shared" si="82"/>
        <v>Trabalhado</v>
      </c>
      <c r="AG163" t="str">
        <f t="shared" si="83"/>
        <v/>
      </c>
      <c r="AH163" t="str">
        <f t="shared" si="84"/>
        <v/>
      </c>
      <c r="AJ163" s="41">
        <f t="shared" si="85"/>
        <v>7</v>
      </c>
      <c r="AK163" s="42">
        <f t="shared" si="86"/>
        <v>0.39583333333333331</v>
      </c>
      <c r="AL163" s="41" t="str">
        <f t="shared" si="87"/>
        <v>Leve atraso</v>
      </c>
      <c r="AM163" s="41" t="str">
        <f t="shared" si="88"/>
        <v>Não</v>
      </c>
      <c r="AN163" s="41" t="str">
        <f t="shared" si="89"/>
        <v>Sim</v>
      </c>
      <c r="AO163" s="42">
        <f t="shared" si="90"/>
        <v>-2.0833333333333315E-2</v>
      </c>
      <c r="AP163" s="41" t="str">
        <f t="shared" si="91"/>
        <v>Ezequiel Antonio Peres|46148</v>
      </c>
      <c r="AQ163" s="41" t="str">
        <f t="shared" si="92"/>
        <v/>
      </c>
      <c r="AR163" s="41" t="str">
        <f>IF($AQ163="","",COUNTIFS(L_ChaveCob,$AQ163,L_Ausencia,"&gt;"&amp;$W163)+COUNTIFS($AQ$4:$AQ163,$AQ163,$W$4:$W163,$W163))</f>
        <v/>
      </c>
      <c r="AS163" s="42">
        <f t="shared" si="93"/>
        <v>0</v>
      </c>
      <c r="AT163" s="42">
        <f t="shared" si="94"/>
        <v>0</v>
      </c>
      <c r="AU163" s="42">
        <f t="shared" si="95"/>
        <v>0</v>
      </c>
    </row>
    <row r="164" spans="1:47" x14ac:dyDescent="0.2">
      <c r="A164" s="35">
        <v>46148</v>
      </c>
      <c r="B164" s="36" t="s">
        <v>239</v>
      </c>
      <c r="C164" s="36" t="s">
        <v>232</v>
      </c>
      <c r="D164" s="36" t="s">
        <v>269</v>
      </c>
      <c r="E164" s="37"/>
      <c r="F164" s="37"/>
      <c r="G164" s="36"/>
      <c r="H164" s="36"/>
      <c r="I164" s="36"/>
      <c r="J164" s="36"/>
      <c r="K164" s="37"/>
      <c r="L164" s="37"/>
      <c r="M164" s="37"/>
      <c r="N164" s="38">
        <f t="shared" si="64"/>
        <v>46143</v>
      </c>
      <c r="O164">
        <f t="shared" si="65"/>
        <v>173078</v>
      </c>
      <c r="P164" t="str">
        <f t="shared" si="66"/>
        <v>Serralheria</v>
      </c>
      <c r="Q164" t="str">
        <f t="shared" si="67"/>
        <v>Normal / Fixo</v>
      </c>
      <c r="R164" t="str">
        <f t="shared" si="68"/>
        <v>SERRALHEIRO II</v>
      </c>
      <c r="S164" t="str">
        <f t="shared" si="69"/>
        <v>ADM</v>
      </c>
      <c r="T164" s="39">
        <f t="shared" si="70"/>
        <v>53.080351419133599</v>
      </c>
      <c r="U164" s="40">
        <f t="shared" si="71"/>
        <v>0.375</v>
      </c>
      <c r="V164" s="40">
        <f t="shared" si="72"/>
        <v>0.39166666666666666</v>
      </c>
      <c r="W164" s="40">
        <f t="shared" si="73"/>
        <v>0</v>
      </c>
      <c r="X164" t="str">
        <f t="shared" si="74"/>
        <v>Não</v>
      </c>
      <c r="Y164" s="40">
        <f t="shared" si="75"/>
        <v>0</v>
      </c>
      <c r="Z164" s="40">
        <f t="shared" si="76"/>
        <v>0</v>
      </c>
      <c r="AA164" s="40">
        <f t="shared" si="77"/>
        <v>0</v>
      </c>
      <c r="AB164" s="40">
        <f t="shared" si="78"/>
        <v>0</v>
      </c>
      <c r="AC164" s="40">
        <f t="shared" si="79"/>
        <v>0</v>
      </c>
      <c r="AD164" s="39">
        <f t="shared" si="80"/>
        <v>0</v>
      </c>
      <c r="AE164" s="39">
        <f t="shared" si="81"/>
        <v>0</v>
      </c>
      <c r="AF164" t="str">
        <f t="shared" si="82"/>
        <v>Trabalhado</v>
      </c>
      <c r="AG164" t="str">
        <f t="shared" si="83"/>
        <v/>
      </c>
      <c r="AH164" t="str">
        <f t="shared" si="84"/>
        <v/>
      </c>
      <c r="AJ164" s="41">
        <f t="shared" si="85"/>
        <v>2</v>
      </c>
      <c r="AK164" s="42">
        <f t="shared" si="86"/>
        <v>0.39166666666666666</v>
      </c>
      <c r="AL164" s="41" t="str">
        <f t="shared" si="87"/>
        <v>Leve atraso</v>
      </c>
      <c r="AM164" s="41" t="str">
        <f t="shared" si="88"/>
        <v>Não</v>
      </c>
      <c r="AN164" s="41" t="str">
        <f t="shared" si="89"/>
        <v>Sim</v>
      </c>
      <c r="AO164" s="42">
        <f t="shared" si="90"/>
        <v>-1.6666666666666663E-2</v>
      </c>
      <c r="AP164" s="41" t="str">
        <f t="shared" si="91"/>
        <v>Giovani Joao da Silva|46148</v>
      </c>
      <c r="AQ164" s="41" t="str">
        <f t="shared" si="92"/>
        <v/>
      </c>
      <c r="AR164" s="41" t="str">
        <f>IF($AQ164="","",COUNTIFS(L_ChaveCob,$AQ164,L_Ausencia,"&gt;"&amp;$W164)+COUNTIFS($AQ$4:$AQ164,$AQ164,$W$4:$W164,$W164))</f>
        <v/>
      </c>
      <c r="AS164" s="42">
        <f t="shared" si="93"/>
        <v>0</v>
      </c>
      <c r="AT164" s="42">
        <f t="shared" si="94"/>
        <v>0</v>
      </c>
      <c r="AU164" s="42">
        <f t="shared" si="95"/>
        <v>0</v>
      </c>
    </row>
    <row r="165" spans="1:47" x14ac:dyDescent="0.2">
      <c r="A165" s="35">
        <v>46148</v>
      </c>
      <c r="B165" s="36" t="s">
        <v>241</v>
      </c>
      <c r="C165" s="36" t="s">
        <v>232</v>
      </c>
      <c r="D165" s="36" t="s">
        <v>259</v>
      </c>
      <c r="E165" s="37"/>
      <c r="F165" s="37"/>
      <c r="G165" s="36"/>
      <c r="H165" s="36"/>
      <c r="I165" s="36"/>
      <c r="J165" s="36"/>
      <c r="K165" s="37"/>
      <c r="L165" s="37"/>
      <c r="M165" s="37"/>
      <c r="N165" s="38">
        <f t="shared" si="64"/>
        <v>46143</v>
      </c>
      <c r="O165">
        <f t="shared" si="65"/>
        <v>24800</v>
      </c>
      <c r="P165" t="str">
        <f t="shared" si="66"/>
        <v>Serralheria</v>
      </c>
      <c r="Q165" t="str">
        <f t="shared" si="67"/>
        <v>Normal / Fixo</v>
      </c>
      <c r="R165" t="str">
        <f t="shared" si="68"/>
        <v>SERRALHEIRO II</v>
      </c>
      <c r="S165" t="str">
        <f t="shared" si="69"/>
        <v>ADM</v>
      </c>
      <c r="T165" s="39">
        <f t="shared" si="70"/>
        <v>53.080351419133599</v>
      </c>
      <c r="U165" s="40">
        <f t="shared" si="71"/>
        <v>0.375</v>
      </c>
      <c r="V165" s="40">
        <f t="shared" si="72"/>
        <v>0.39791666666666664</v>
      </c>
      <c r="W165" s="40">
        <f t="shared" si="73"/>
        <v>0</v>
      </c>
      <c r="X165" t="str">
        <f t="shared" si="74"/>
        <v>Não</v>
      </c>
      <c r="Y165" s="40">
        <f t="shared" si="75"/>
        <v>0</v>
      </c>
      <c r="Z165" s="40">
        <f t="shared" si="76"/>
        <v>0</v>
      </c>
      <c r="AA165" s="40">
        <f t="shared" si="77"/>
        <v>0</v>
      </c>
      <c r="AB165" s="40">
        <f t="shared" si="78"/>
        <v>0</v>
      </c>
      <c r="AC165" s="40">
        <f t="shared" si="79"/>
        <v>0</v>
      </c>
      <c r="AD165" s="39">
        <f t="shared" si="80"/>
        <v>0</v>
      </c>
      <c r="AE165" s="39">
        <f t="shared" si="81"/>
        <v>0</v>
      </c>
      <c r="AF165" t="str">
        <f t="shared" si="82"/>
        <v>Trabalhado</v>
      </c>
      <c r="AG165" t="str">
        <f t="shared" si="83"/>
        <v/>
      </c>
      <c r="AH165" t="str">
        <f t="shared" si="84"/>
        <v/>
      </c>
      <c r="AJ165" s="41">
        <f t="shared" si="85"/>
        <v>3</v>
      </c>
      <c r="AK165" s="42">
        <f t="shared" si="86"/>
        <v>0.39791666666666664</v>
      </c>
      <c r="AL165" s="41" t="str">
        <f t="shared" si="87"/>
        <v>Leve atraso</v>
      </c>
      <c r="AM165" s="41" t="str">
        <f t="shared" si="88"/>
        <v>Não</v>
      </c>
      <c r="AN165" s="41" t="str">
        <f t="shared" si="89"/>
        <v>Sim</v>
      </c>
      <c r="AO165" s="42">
        <f t="shared" si="90"/>
        <v>-2.2916666666666641E-2</v>
      </c>
      <c r="AP165" s="41" t="str">
        <f t="shared" si="91"/>
        <v>Ivanildo Lopes Pires de Carvalho|46148</v>
      </c>
      <c r="AQ165" s="41" t="str">
        <f t="shared" si="92"/>
        <v/>
      </c>
      <c r="AR165" s="41" t="str">
        <f>IF($AQ165="","",COUNTIFS(L_ChaveCob,$AQ165,L_Ausencia,"&gt;"&amp;$W165)+COUNTIFS($AQ$4:$AQ165,$AQ165,$W$4:$W165,$W165))</f>
        <v/>
      </c>
      <c r="AS165" s="42">
        <f t="shared" si="93"/>
        <v>0</v>
      </c>
      <c r="AT165" s="42">
        <f t="shared" si="94"/>
        <v>0</v>
      </c>
      <c r="AU165" s="42">
        <f t="shared" si="95"/>
        <v>0</v>
      </c>
    </row>
    <row r="166" spans="1:47" x14ac:dyDescent="0.2">
      <c r="A166" s="35">
        <v>46148</v>
      </c>
      <c r="B166" s="36" t="s">
        <v>243</v>
      </c>
      <c r="C166" s="36" t="s">
        <v>232</v>
      </c>
      <c r="D166" s="36" t="s">
        <v>270</v>
      </c>
      <c r="E166" s="37"/>
      <c r="F166" s="37"/>
      <c r="G166" s="36"/>
      <c r="H166" s="36"/>
      <c r="I166" s="36"/>
      <c r="J166" s="36"/>
      <c r="K166" s="37"/>
      <c r="L166" s="37"/>
      <c r="M166" s="37"/>
      <c r="N166" s="38">
        <f t="shared" si="64"/>
        <v>46143</v>
      </c>
      <c r="O166">
        <f t="shared" si="65"/>
        <v>900003</v>
      </c>
      <c r="P166" t="str">
        <f t="shared" si="66"/>
        <v>Serralheria</v>
      </c>
      <c r="Q166" t="str">
        <f t="shared" si="67"/>
        <v>Normal / Fixo</v>
      </c>
      <c r="R166" t="str">
        <f t="shared" si="68"/>
        <v>ENCARREGADO</v>
      </c>
      <c r="S166" t="str">
        <f t="shared" si="69"/>
        <v>ADM</v>
      </c>
      <c r="T166" s="39">
        <f t="shared" si="70"/>
        <v>60.96</v>
      </c>
      <c r="U166" s="40">
        <f t="shared" si="71"/>
        <v>0.375</v>
      </c>
      <c r="V166" s="40">
        <f t="shared" si="72"/>
        <v>0.3923611111111111</v>
      </c>
      <c r="W166" s="40">
        <f t="shared" si="73"/>
        <v>0</v>
      </c>
      <c r="X166" t="str">
        <f t="shared" si="74"/>
        <v>Não</v>
      </c>
      <c r="Y166" s="40">
        <f t="shared" si="75"/>
        <v>0</v>
      </c>
      <c r="Z166" s="40">
        <f t="shared" si="76"/>
        <v>0</v>
      </c>
      <c r="AA166" s="40">
        <f t="shared" si="77"/>
        <v>0</v>
      </c>
      <c r="AB166" s="40">
        <f t="shared" si="78"/>
        <v>0</v>
      </c>
      <c r="AC166" s="40">
        <f t="shared" si="79"/>
        <v>0</v>
      </c>
      <c r="AD166" s="39">
        <f t="shared" si="80"/>
        <v>0</v>
      </c>
      <c r="AE166" s="39">
        <f t="shared" si="81"/>
        <v>0</v>
      </c>
      <c r="AF166" t="str">
        <f t="shared" si="82"/>
        <v>Trabalhado</v>
      </c>
      <c r="AG166" t="str">
        <f t="shared" si="83"/>
        <v/>
      </c>
      <c r="AH166" t="str">
        <f t="shared" si="84"/>
        <v/>
      </c>
      <c r="AJ166" s="41">
        <f t="shared" si="85"/>
        <v>10</v>
      </c>
      <c r="AK166" s="42">
        <f t="shared" si="86"/>
        <v>0.3923611111111111</v>
      </c>
      <c r="AL166" s="41" t="str">
        <f t="shared" si="87"/>
        <v>Leve atraso</v>
      </c>
      <c r="AM166" s="41" t="str">
        <f t="shared" si="88"/>
        <v>Não</v>
      </c>
      <c r="AN166" s="41" t="str">
        <f t="shared" si="89"/>
        <v>Sim</v>
      </c>
      <c r="AO166" s="42">
        <f t="shared" si="90"/>
        <v>-1.7361111111111105E-2</v>
      </c>
      <c r="AP166" s="41" t="str">
        <f t="shared" si="91"/>
        <v>Marcelo Antônio Silvestre de Moraes|46148</v>
      </c>
      <c r="AQ166" s="41" t="str">
        <f t="shared" si="92"/>
        <v/>
      </c>
      <c r="AR166" s="41" t="str">
        <f>IF($AQ166="","",COUNTIFS(L_ChaveCob,$AQ166,L_Ausencia,"&gt;"&amp;$W166)+COUNTIFS($AQ$4:$AQ166,$AQ166,$W$4:$W166,$W166))</f>
        <v/>
      </c>
      <c r="AS166" s="42">
        <f t="shared" si="93"/>
        <v>0</v>
      </c>
      <c r="AT166" s="42">
        <f t="shared" si="94"/>
        <v>0</v>
      </c>
      <c r="AU166" s="42">
        <f t="shared" si="95"/>
        <v>0</v>
      </c>
    </row>
    <row r="167" spans="1:47" x14ac:dyDescent="0.2">
      <c r="A167" s="35">
        <v>46148</v>
      </c>
      <c r="B167" s="36" t="s">
        <v>229</v>
      </c>
      <c r="C167" s="36" t="s">
        <v>258</v>
      </c>
      <c r="D167" s="36"/>
      <c r="E167" s="37"/>
      <c r="F167" s="37"/>
      <c r="G167" s="36"/>
      <c r="H167" s="36"/>
      <c r="I167" s="36"/>
      <c r="J167" s="36"/>
      <c r="K167" s="37"/>
      <c r="L167" s="37"/>
      <c r="M167" s="37"/>
      <c r="N167" s="38">
        <f t="shared" si="64"/>
        <v>46143</v>
      </c>
      <c r="O167">
        <f t="shared" si="65"/>
        <v>105410</v>
      </c>
      <c r="P167" t="str">
        <f t="shared" si="66"/>
        <v>Serralheria</v>
      </c>
      <c r="Q167" t="str">
        <f t="shared" si="67"/>
        <v>Normal / Fixo</v>
      </c>
      <c r="R167" t="str">
        <f t="shared" si="68"/>
        <v>SERRALHEIRO I</v>
      </c>
      <c r="S167" t="str">
        <f t="shared" si="69"/>
        <v>TURNO 3</v>
      </c>
      <c r="T167" s="39">
        <f t="shared" si="70"/>
        <v>49.0988922206921</v>
      </c>
      <c r="U167" s="40">
        <f t="shared" si="71"/>
        <v>0.33333333333333298</v>
      </c>
      <c r="V167" s="40">
        <f t="shared" si="72"/>
        <v>0</v>
      </c>
      <c r="W167" s="40">
        <f t="shared" si="73"/>
        <v>0.33333333333333298</v>
      </c>
      <c r="X167" t="str">
        <f t="shared" si="74"/>
        <v>Não</v>
      </c>
      <c r="Y167" s="40">
        <f t="shared" si="75"/>
        <v>0</v>
      </c>
      <c r="Z167" s="40">
        <f t="shared" si="76"/>
        <v>0</v>
      </c>
      <c r="AA167" s="40">
        <f t="shared" si="77"/>
        <v>0</v>
      </c>
      <c r="AB167" s="40">
        <f t="shared" si="78"/>
        <v>0</v>
      </c>
      <c r="AC167" s="40">
        <f t="shared" si="79"/>
        <v>0</v>
      </c>
      <c r="AD167" s="39">
        <f t="shared" si="80"/>
        <v>0</v>
      </c>
      <c r="AE167" s="39">
        <f t="shared" si="81"/>
        <v>392.79113776553635</v>
      </c>
      <c r="AF167" t="str">
        <f t="shared" si="82"/>
        <v>Justificada</v>
      </c>
      <c r="AG167" t="str">
        <f t="shared" si="83"/>
        <v/>
      </c>
      <c r="AH167" t="str">
        <f t="shared" si="84"/>
        <v/>
      </c>
      <c r="AJ167" s="41">
        <f t="shared" si="85"/>
        <v>6</v>
      </c>
      <c r="AK167" s="42" t="str">
        <f t="shared" si="86"/>
        <v/>
      </c>
      <c r="AL167" s="41" t="str">
        <f t="shared" si="87"/>
        <v>Dia inteiro</v>
      </c>
      <c r="AM167" s="41" t="str">
        <f t="shared" si="88"/>
        <v>Não</v>
      </c>
      <c r="AN167" s="41" t="str">
        <f t="shared" si="89"/>
        <v>Não</v>
      </c>
      <c r="AO167" s="42" t="str">
        <f t="shared" si="90"/>
        <v/>
      </c>
      <c r="AP167" s="41" t="str">
        <f t="shared" si="91"/>
        <v>Marcelo Douglas Vieira Santana|46148</v>
      </c>
      <c r="AQ167" s="41" t="str">
        <f t="shared" si="92"/>
        <v/>
      </c>
      <c r="AR167" s="41" t="str">
        <f>IF($AQ167="","",COUNTIFS(L_ChaveCob,$AQ167,L_Ausencia,"&gt;"&amp;$W167)+COUNTIFS($AQ$4:$AQ167,$AQ167,$W$4:$W167,$W167))</f>
        <v/>
      </c>
      <c r="AS167" s="42">
        <f t="shared" si="93"/>
        <v>0</v>
      </c>
      <c r="AT167" s="42">
        <f t="shared" si="94"/>
        <v>0</v>
      </c>
      <c r="AU167" s="42">
        <f t="shared" si="95"/>
        <v>0</v>
      </c>
    </row>
    <row r="168" spans="1:47" hidden="1" x14ac:dyDescent="0.2">
      <c r="A168" s="35">
        <v>46148</v>
      </c>
      <c r="B168" s="36" t="s">
        <v>230</v>
      </c>
      <c r="C168" s="36" t="s">
        <v>232</v>
      </c>
      <c r="D168" s="36" t="s">
        <v>246</v>
      </c>
      <c r="E168" s="37"/>
      <c r="F168" s="37"/>
      <c r="G168" s="36"/>
      <c r="H168" s="36"/>
      <c r="I168" s="36" t="s">
        <v>234</v>
      </c>
      <c r="J168" s="36"/>
      <c r="K168" s="37"/>
      <c r="L168" s="37"/>
      <c r="M168" s="37"/>
      <c r="N168" s="38">
        <f t="shared" si="64"/>
        <v>46143</v>
      </c>
      <c r="O168">
        <f t="shared" si="65"/>
        <v>900009</v>
      </c>
      <c r="P168" t="str">
        <f t="shared" si="66"/>
        <v>Serralheria</v>
      </c>
      <c r="Q168" t="str">
        <f t="shared" si="67"/>
        <v>Normal / Fixo</v>
      </c>
      <c r="R168" t="str">
        <f t="shared" si="68"/>
        <v>SERRALHEIRO I</v>
      </c>
      <c r="S168" t="str">
        <f t="shared" si="69"/>
        <v>TURNO 2</v>
      </c>
      <c r="T168" s="39">
        <f t="shared" si="70"/>
        <v>49.0988922206921</v>
      </c>
      <c r="U168" s="40">
        <f t="shared" si="71"/>
        <v>0.33333333333333298</v>
      </c>
      <c r="V168" s="40">
        <f t="shared" si="72"/>
        <v>0.35416666666666669</v>
      </c>
      <c r="W168" s="40">
        <f t="shared" si="73"/>
        <v>0</v>
      </c>
      <c r="X168" t="str">
        <f t="shared" si="74"/>
        <v>Não</v>
      </c>
      <c r="Y168" s="40">
        <f t="shared" si="75"/>
        <v>0</v>
      </c>
      <c r="Z168" s="40">
        <f t="shared" si="76"/>
        <v>0</v>
      </c>
      <c r="AA168" s="40">
        <f t="shared" si="77"/>
        <v>0</v>
      </c>
      <c r="AB168" s="40">
        <f t="shared" si="78"/>
        <v>0</v>
      </c>
      <c r="AC168" s="40">
        <f t="shared" si="79"/>
        <v>0</v>
      </c>
      <c r="AD168" s="39">
        <f t="shared" si="80"/>
        <v>0</v>
      </c>
      <c r="AE168" s="39">
        <f t="shared" si="81"/>
        <v>0</v>
      </c>
      <c r="AF168" t="str">
        <f t="shared" si="82"/>
        <v>Trabalhado</v>
      </c>
      <c r="AG168" t="str">
        <f t="shared" si="83"/>
        <v/>
      </c>
      <c r="AH168" t="str">
        <f t="shared" si="84"/>
        <v/>
      </c>
      <c r="AJ168" s="41">
        <f t="shared" si="85"/>
        <v>17</v>
      </c>
      <c r="AK168" s="42">
        <f t="shared" si="86"/>
        <v>0.35416666666666669</v>
      </c>
      <c r="AL168" s="41" t="str">
        <f t="shared" si="87"/>
        <v>Leve atraso</v>
      </c>
      <c r="AM168" s="41" t="str">
        <f t="shared" si="88"/>
        <v>Não</v>
      </c>
      <c r="AN168" s="41" t="str">
        <f t="shared" si="89"/>
        <v>Sim</v>
      </c>
      <c r="AO168" s="42">
        <f t="shared" si="90"/>
        <v>-2.0833333333333703E-2</v>
      </c>
      <c r="AP168" s="41" t="str">
        <f t="shared" si="91"/>
        <v>Murilo de Souza Modesto|46148</v>
      </c>
      <c r="AQ168" s="41" t="str">
        <f t="shared" si="92"/>
        <v/>
      </c>
      <c r="AR168" s="41" t="str">
        <f>IF($AQ168="","",COUNTIFS(L_ChaveCob,$AQ168,L_Ausencia,"&gt;"&amp;$W168)+COUNTIFS($AQ$4:$AQ168,$AQ168,$W$4:$W168,$W168))</f>
        <v/>
      </c>
      <c r="AS168" s="42">
        <f t="shared" si="93"/>
        <v>0</v>
      </c>
      <c r="AT168" s="42">
        <f t="shared" si="94"/>
        <v>0</v>
      </c>
      <c r="AU168" s="42">
        <f t="shared" si="95"/>
        <v>0</v>
      </c>
    </row>
    <row r="169" spans="1:47" x14ac:dyDescent="0.2">
      <c r="A169" s="35">
        <v>46148</v>
      </c>
      <c r="B169" s="36" t="s">
        <v>247</v>
      </c>
      <c r="C169" s="36" t="s">
        <v>232</v>
      </c>
      <c r="D169" s="36" t="s">
        <v>271</v>
      </c>
      <c r="E169" s="37"/>
      <c r="F169" s="37"/>
      <c r="G169" s="36"/>
      <c r="H169" s="36"/>
      <c r="I169" s="36"/>
      <c r="J169" s="36"/>
      <c r="K169" s="37"/>
      <c r="L169" s="37"/>
      <c r="M169" s="37"/>
      <c r="N169" s="38">
        <f t="shared" si="64"/>
        <v>46143</v>
      </c>
      <c r="O169">
        <f t="shared" si="65"/>
        <v>900005</v>
      </c>
      <c r="P169" t="str">
        <f t="shared" si="66"/>
        <v>Serralheria</v>
      </c>
      <c r="Q169" t="str">
        <f t="shared" si="67"/>
        <v>Normal / Fixo</v>
      </c>
      <c r="R169" t="str">
        <f t="shared" si="68"/>
        <v>SERRALHEIRO II</v>
      </c>
      <c r="S169" t="str">
        <f t="shared" si="69"/>
        <v>TURNO 2</v>
      </c>
      <c r="T169" s="39">
        <f t="shared" si="70"/>
        <v>53.080351419133599</v>
      </c>
      <c r="U169" s="40">
        <f t="shared" si="71"/>
        <v>0.33333333333333298</v>
      </c>
      <c r="V169" s="40">
        <f t="shared" si="72"/>
        <v>0.3972222222222222</v>
      </c>
      <c r="W169" s="40">
        <f t="shared" si="73"/>
        <v>0</v>
      </c>
      <c r="X169" t="str">
        <f t="shared" si="74"/>
        <v>Não</v>
      </c>
      <c r="Y169" s="40">
        <f t="shared" si="75"/>
        <v>0</v>
      </c>
      <c r="Z169" s="40">
        <f t="shared" si="76"/>
        <v>0</v>
      </c>
      <c r="AA169" s="40">
        <f t="shared" si="77"/>
        <v>0</v>
      </c>
      <c r="AB169" s="40">
        <f t="shared" si="78"/>
        <v>0</v>
      </c>
      <c r="AC169" s="40">
        <f t="shared" si="79"/>
        <v>0</v>
      </c>
      <c r="AD169" s="39">
        <f t="shared" si="80"/>
        <v>0</v>
      </c>
      <c r="AE169" s="39">
        <f t="shared" si="81"/>
        <v>0</v>
      </c>
      <c r="AF169" t="str">
        <f t="shared" si="82"/>
        <v>Trabalhado</v>
      </c>
      <c r="AG169" t="str">
        <f t="shared" si="83"/>
        <v/>
      </c>
      <c r="AH169" t="str">
        <f t="shared" si="84"/>
        <v/>
      </c>
      <c r="AJ169" s="41">
        <f t="shared" si="85"/>
        <v>12</v>
      </c>
      <c r="AK169" s="42">
        <f t="shared" si="86"/>
        <v>0.3972222222222222</v>
      </c>
      <c r="AL169" s="41" t="str">
        <f t="shared" si="87"/>
        <v>Leve atraso</v>
      </c>
      <c r="AM169" s="41" t="str">
        <f t="shared" si="88"/>
        <v>Não</v>
      </c>
      <c r="AN169" s="41" t="str">
        <f t="shared" si="89"/>
        <v>Sim</v>
      </c>
      <c r="AO169" s="42">
        <f t="shared" si="90"/>
        <v>-6.3888888888889217E-2</v>
      </c>
      <c r="AP169" s="41" t="str">
        <f t="shared" si="91"/>
        <v>Rafael Fracaroli da Rocha|46148</v>
      </c>
      <c r="AQ169" s="41" t="str">
        <f t="shared" si="92"/>
        <v/>
      </c>
      <c r="AR169" s="41" t="str">
        <f>IF($AQ169="","",COUNTIFS(L_ChaveCob,$AQ169,L_Ausencia,"&gt;"&amp;$W169)+COUNTIFS($AQ$4:$AQ169,$AQ169,$W$4:$W169,$W169))</f>
        <v/>
      </c>
      <c r="AS169" s="42">
        <f t="shared" si="93"/>
        <v>0</v>
      </c>
      <c r="AT169" s="42">
        <f t="shared" si="94"/>
        <v>0</v>
      </c>
      <c r="AU169" s="42">
        <f t="shared" si="95"/>
        <v>0</v>
      </c>
    </row>
    <row r="170" spans="1:47" x14ac:dyDescent="0.2">
      <c r="A170" s="35">
        <v>46148</v>
      </c>
      <c r="B170" s="36" t="s">
        <v>249</v>
      </c>
      <c r="C170" s="36" t="s">
        <v>232</v>
      </c>
      <c r="D170" s="36" t="s">
        <v>272</v>
      </c>
      <c r="E170" s="37"/>
      <c r="F170" s="37"/>
      <c r="G170" s="36"/>
      <c r="H170" s="36"/>
      <c r="I170" s="36"/>
      <c r="J170" s="36"/>
      <c r="K170" s="37"/>
      <c r="L170" s="37"/>
      <c r="M170" s="37"/>
      <c r="N170" s="38">
        <f t="shared" si="64"/>
        <v>46143</v>
      </c>
      <c r="O170">
        <f t="shared" si="65"/>
        <v>331335</v>
      </c>
      <c r="P170" t="str">
        <f t="shared" si="66"/>
        <v>Serralheria</v>
      </c>
      <c r="Q170" t="str">
        <f t="shared" si="67"/>
        <v>Normal / Fixo</v>
      </c>
      <c r="R170" t="str">
        <f t="shared" si="68"/>
        <v>SERRALHEIRO II</v>
      </c>
      <c r="S170" t="str">
        <f t="shared" si="69"/>
        <v>ADM</v>
      </c>
      <c r="T170" s="39">
        <f t="shared" si="70"/>
        <v>53.080351419133599</v>
      </c>
      <c r="U170" s="40">
        <f t="shared" si="71"/>
        <v>0.375</v>
      </c>
      <c r="V170" s="40">
        <f t="shared" si="72"/>
        <v>0.39652777777777776</v>
      </c>
      <c r="W170" s="40">
        <f t="shared" si="73"/>
        <v>0</v>
      </c>
      <c r="X170" t="str">
        <f t="shared" si="74"/>
        <v>Não</v>
      </c>
      <c r="Y170" s="40">
        <f t="shared" si="75"/>
        <v>0</v>
      </c>
      <c r="Z170" s="40">
        <f t="shared" si="76"/>
        <v>0</v>
      </c>
      <c r="AA170" s="40">
        <f t="shared" si="77"/>
        <v>0</v>
      </c>
      <c r="AB170" s="40">
        <f t="shared" si="78"/>
        <v>0</v>
      </c>
      <c r="AC170" s="40">
        <f t="shared" si="79"/>
        <v>0</v>
      </c>
      <c r="AD170" s="39">
        <f t="shared" si="80"/>
        <v>0</v>
      </c>
      <c r="AE170" s="39">
        <f t="shared" si="81"/>
        <v>0</v>
      </c>
      <c r="AF170" t="str">
        <f t="shared" si="82"/>
        <v>Trabalhado</v>
      </c>
      <c r="AG170" t="str">
        <f t="shared" si="83"/>
        <v/>
      </c>
      <c r="AH170" t="str">
        <f t="shared" si="84"/>
        <v/>
      </c>
      <c r="AJ170" s="41">
        <f t="shared" si="85"/>
        <v>5</v>
      </c>
      <c r="AK170" s="42">
        <f t="shared" si="86"/>
        <v>0.39652777777777776</v>
      </c>
      <c r="AL170" s="41" t="str">
        <f t="shared" si="87"/>
        <v>Leve atraso</v>
      </c>
      <c r="AM170" s="41" t="str">
        <f t="shared" si="88"/>
        <v>Não</v>
      </c>
      <c r="AN170" s="41" t="str">
        <f t="shared" si="89"/>
        <v>Sim</v>
      </c>
      <c r="AO170" s="42">
        <f t="shared" si="90"/>
        <v>-2.1527777777777757E-2</v>
      </c>
      <c r="AP170" s="41" t="str">
        <f t="shared" si="91"/>
        <v>Robson Alberto Alves Galvão|46148</v>
      </c>
      <c r="AQ170" s="41" t="str">
        <f t="shared" si="92"/>
        <v/>
      </c>
      <c r="AR170" s="41" t="str">
        <f>IF($AQ170="","",COUNTIFS(L_ChaveCob,$AQ170,L_Ausencia,"&gt;"&amp;$W170)+COUNTIFS($AQ$4:$AQ170,$AQ170,$W$4:$W170,$W170))</f>
        <v/>
      </c>
      <c r="AS170" s="42">
        <f t="shared" si="93"/>
        <v>0</v>
      </c>
      <c r="AT170" s="42">
        <f t="shared" si="94"/>
        <v>0</v>
      </c>
      <c r="AU170" s="42">
        <f t="shared" si="95"/>
        <v>0</v>
      </c>
    </row>
    <row r="171" spans="1:47" x14ac:dyDescent="0.2">
      <c r="A171" s="35">
        <v>46148</v>
      </c>
      <c r="B171" s="36" t="s">
        <v>231</v>
      </c>
      <c r="C171" s="36" t="s">
        <v>232</v>
      </c>
      <c r="D171" s="36" t="s">
        <v>273</v>
      </c>
      <c r="E171" s="37"/>
      <c r="F171" s="37"/>
      <c r="G171" s="36"/>
      <c r="H171" s="36"/>
      <c r="I171" s="36" t="s">
        <v>234</v>
      </c>
      <c r="J171" s="36"/>
      <c r="K171" s="37"/>
      <c r="L171" s="37"/>
      <c r="M171" s="37"/>
      <c r="N171" s="38">
        <f t="shared" si="64"/>
        <v>46143</v>
      </c>
      <c r="O171">
        <f t="shared" si="65"/>
        <v>900004</v>
      </c>
      <c r="P171" t="str">
        <f t="shared" si="66"/>
        <v>Serralheria</v>
      </c>
      <c r="Q171" t="str">
        <f t="shared" si="67"/>
        <v>Normal / Fixo</v>
      </c>
      <c r="R171" t="str">
        <f t="shared" si="68"/>
        <v>SERRALHEIRO I</v>
      </c>
      <c r="S171" t="str">
        <f t="shared" si="69"/>
        <v>TURNO 2</v>
      </c>
      <c r="T171" s="39">
        <f t="shared" si="70"/>
        <v>49.0988922206921</v>
      </c>
      <c r="U171" s="40">
        <f t="shared" si="71"/>
        <v>0.33333333333333298</v>
      </c>
      <c r="V171" s="40">
        <f t="shared" si="72"/>
        <v>0.36319444444444443</v>
      </c>
      <c r="W171" s="40">
        <f t="shared" si="73"/>
        <v>0</v>
      </c>
      <c r="X171" t="str">
        <f t="shared" si="74"/>
        <v>Não</v>
      </c>
      <c r="Y171" s="40">
        <f t="shared" si="75"/>
        <v>0</v>
      </c>
      <c r="Z171" s="40">
        <f t="shared" si="76"/>
        <v>0</v>
      </c>
      <c r="AA171" s="40">
        <f t="shared" si="77"/>
        <v>0</v>
      </c>
      <c r="AB171" s="40">
        <f t="shared" si="78"/>
        <v>0</v>
      </c>
      <c r="AC171" s="40">
        <f t="shared" si="79"/>
        <v>0</v>
      </c>
      <c r="AD171" s="39">
        <f t="shared" si="80"/>
        <v>0</v>
      </c>
      <c r="AE171" s="39">
        <f t="shared" si="81"/>
        <v>0</v>
      </c>
      <c r="AF171" t="str">
        <f t="shared" si="82"/>
        <v>Trabalhado</v>
      </c>
      <c r="AG171" t="str">
        <f t="shared" si="83"/>
        <v/>
      </c>
      <c r="AH171" t="str">
        <f t="shared" si="84"/>
        <v/>
      </c>
      <c r="AJ171" s="41">
        <f t="shared" si="85"/>
        <v>11</v>
      </c>
      <c r="AK171" s="42">
        <f t="shared" si="86"/>
        <v>0.36319444444444443</v>
      </c>
      <c r="AL171" s="41" t="str">
        <f t="shared" si="87"/>
        <v>Leve atraso</v>
      </c>
      <c r="AM171" s="41" t="str">
        <f t="shared" si="88"/>
        <v>Não</v>
      </c>
      <c r="AN171" s="41" t="str">
        <f t="shared" si="89"/>
        <v>Sim</v>
      </c>
      <c r="AO171" s="42">
        <f t="shared" si="90"/>
        <v>-2.9861111111111449E-2</v>
      </c>
      <c r="AP171" s="41" t="str">
        <f t="shared" si="91"/>
        <v>Rogério Marques da Silva|46148</v>
      </c>
      <c r="AQ171" s="41" t="str">
        <f t="shared" si="92"/>
        <v/>
      </c>
      <c r="AR171" s="41" t="str">
        <f>IF($AQ171="","",COUNTIFS(L_ChaveCob,$AQ171,L_Ausencia,"&gt;"&amp;$W171)+COUNTIFS($AQ$4:$AQ171,$AQ171,$W$4:$W171,$W171))</f>
        <v/>
      </c>
      <c r="AS171" s="42">
        <f t="shared" si="93"/>
        <v>0</v>
      </c>
      <c r="AT171" s="42">
        <f t="shared" si="94"/>
        <v>0</v>
      </c>
      <c r="AU171" s="42">
        <f t="shared" si="95"/>
        <v>0</v>
      </c>
    </row>
    <row r="172" spans="1:47" x14ac:dyDescent="0.2">
      <c r="A172" s="35">
        <v>46148</v>
      </c>
      <c r="B172" s="36" t="s">
        <v>252</v>
      </c>
      <c r="C172" s="36" t="s">
        <v>232</v>
      </c>
      <c r="D172" s="36" t="s">
        <v>272</v>
      </c>
      <c r="E172" s="37"/>
      <c r="F172" s="37"/>
      <c r="G172" s="36"/>
      <c r="H172" s="36"/>
      <c r="I172" s="36"/>
      <c r="J172" s="36"/>
      <c r="K172" s="37"/>
      <c r="L172" s="37"/>
      <c r="M172" s="37"/>
      <c r="N172" s="38">
        <f t="shared" si="64"/>
        <v>46143</v>
      </c>
      <c r="O172">
        <f t="shared" si="65"/>
        <v>266937</v>
      </c>
      <c r="P172" t="str">
        <f t="shared" si="66"/>
        <v>Serralheria</v>
      </c>
      <c r="Q172" t="str">
        <f t="shared" si="67"/>
        <v>Normal / Fixo</v>
      </c>
      <c r="R172" t="str">
        <f t="shared" si="68"/>
        <v>ENCARREGADO</v>
      </c>
      <c r="S172" t="str">
        <f t="shared" si="69"/>
        <v>ADM</v>
      </c>
      <c r="T172" s="39">
        <f t="shared" si="70"/>
        <v>60.96</v>
      </c>
      <c r="U172" s="40">
        <f t="shared" si="71"/>
        <v>0.375</v>
      </c>
      <c r="V172" s="40">
        <f t="shared" si="72"/>
        <v>0.39652777777777776</v>
      </c>
      <c r="W172" s="40">
        <f t="shared" si="73"/>
        <v>0</v>
      </c>
      <c r="X172" t="str">
        <f t="shared" si="74"/>
        <v>Não</v>
      </c>
      <c r="Y172" s="40">
        <f t="shared" si="75"/>
        <v>0</v>
      </c>
      <c r="Z172" s="40">
        <f t="shared" si="76"/>
        <v>0</v>
      </c>
      <c r="AA172" s="40">
        <f t="shared" si="77"/>
        <v>0</v>
      </c>
      <c r="AB172" s="40">
        <f t="shared" si="78"/>
        <v>0</v>
      </c>
      <c r="AC172" s="40">
        <f t="shared" si="79"/>
        <v>0</v>
      </c>
      <c r="AD172" s="39">
        <f t="shared" si="80"/>
        <v>0</v>
      </c>
      <c r="AE172" s="39">
        <f t="shared" si="81"/>
        <v>0</v>
      </c>
      <c r="AF172" t="str">
        <f t="shared" si="82"/>
        <v>Trabalhado</v>
      </c>
      <c r="AG172" t="str">
        <f t="shared" si="83"/>
        <v/>
      </c>
      <c r="AH172" t="str">
        <f t="shared" si="84"/>
        <v/>
      </c>
      <c r="AJ172" s="41">
        <f t="shared" si="85"/>
        <v>1</v>
      </c>
      <c r="AK172" s="42">
        <f t="shared" si="86"/>
        <v>0.39652777777777776</v>
      </c>
      <c r="AL172" s="41" t="str">
        <f t="shared" si="87"/>
        <v>Leve atraso</v>
      </c>
      <c r="AM172" s="41" t="str">
        <f t="shared" si="88"/>
        <v>Não</v>
      </c>
      <c r="AN172" s="41" t="str">
        <f t="shared" si="89"/>
        <v>Sim</v>
      </c>
      <c r="AO172" s="42">
        <f t="shared" si="90"/>
        <v>-2.1527777777777757E-2</v>
      </c>
      <c r="AP172" s="41" t="str">
        <f t="shared" si="91"/>
        <v>Ronaldo Rosendo da Silva|46148</v>
      </c>
      <c r="AQ172" s="41" t="str">
        <f t="shared" si="92"/>
        <v/>
      </c>
      <c r="AR172" s="41" t="str">
        <f>IF($AQ172="","",COUNTIFS(L_ChaveCob,$AQ172,L_Ausencia,"&gt;"&amp;$W172)+COUNTIFS($AQ$4:$AQ172,$AQ172,$W$4:$W172,$W172))</f>
        <v/>
      </c>
      <c r="AS172" s="42">
        <f t="shared" si="93"/>
        <v>0</v>
      </c>
      <c r="AT172" s="42">
        <f t="shared" si="94"/>
        <v>0</v>
      </c>
      <c r="AU172" s="42">
        <f t="shared" si="95"/>
        <v>0</v>
      </c>
    </row>
    <row r="173" spans="1:47" x14ac:dyDescent="0.2">
      <c r="A173" s="35">
        <v>46148</v>
      </c>
      <c r="B173" s="36" t="s">
        <v>254</v>
      </c>
      <c r="C173" s="36" t="s">
        <v>232</v>
      </c>
      <c r="D173" s="36" t="s">
        <v>274</v>
      </c>
      <c r="E173" s="37"/>
      <c r="F173" s="37"/>
      <c r="G173" s="36"/>
      <c r="H173" s="36"/>
      <c r="I173" s="36"/>
      <c r="J173" s="36"/>
      <c r="K173" s="37"/>
      <c r="L173" s="37"/>
      <c r="M173" s="37"/>
      <c r="N173" s="38">
        <f t="shared" si="64"/>
        <v>46143</v>
      </c>
      <c r="O173">
        <f t="shared" si="65"/>
        <v>900001</v>
      </c>
      <c r="P173" t="str">
        <f t="shared" si="66"/>
        <v>Serralheria</v>
      </c>
      <c r="Q173" t="str">
        <f t="shared" si="67"/>
        <v>Normal / Fixo</v>
      </c>
      <c r="R173" t="str">
        <f t="shared" si="68"/>
        <v>SERRALHEIRO II</v>
      </c>
      <c r="S173" t="str">
        <f t="shared" si="69"/>
        <v>ADM</v>
      </c>
      <c r="T173" s="39">
        <f t="shared" si="70"/>
        <v>53.080351419133599</v>
      </c>
      <c r="U173" s="40">
        <f t="shared" si="71"/>
        <v>0.375</v>
      </c>
      <c r="V173" s="40">
        <f t="shared" si="72"/>
        <v>0.28055555555555556</v>
      </c>
      <c r="W173" s="40">
        <f t="shared" si="73"/>
        <v>0</v>
      </c>
      <c r="X173" t="str">
        <f t="shared" si="74"/>
        <v>Não</v>
      </c>
      <c r="Y173" s="40">
        <f t="shared" si="75"/>
        <v>0</v>
      </c>
      <c r="Z173" s="40">
        <f t="shared" si="76"/>
        <v>0</v>
      </c>
      <c r="AA173" s="40">
        <f t="shared" si="77"/>
        <v>0</v>
      </c>
      <c r="AB173" s="40">
        <f t="shared" si="78"/>
        <v>0</v>
      </c>
      <c r="AC173" s="40">
        <f t="shared" si="79"/>
        <v>0</v>
      </c>
      <c r="AD173" s="39">
        <f t="shared" si="80"/>
        <v>0</v>
      </c>
      <c r="AE173" s="39">
        <f t="shared" si="81"/>
        <v>0</v>
      </c>
      <c r="AF173" t="str">
        <f t="shared" si="82"/>
        <v>Trabalhado</v>
      </c>
      <c r="AG173" t="str">
        <f t="shared" si="83"/>
        <v/>
      </c>
      <c r="AH173" t="str">
        <f t="shared" si="84"/>
        <v/>
      </c>
      <c r="AJ173" s="41">
        <f t="shared" si="85"/>
        <v>8</v>
      </c>
      <c r="AK173" s="42">
        <f t="shared" si="86"/>
        <v>0.28055555555555556</v>
      </c>
      <c r="AL173" s="41" t="str">
        <f t="shared" si="87"/>
        <v>Leve atraso</v>
      </c>
      <c r="AM173" s="41" t="str">
        <f t="shared" si="88"/>
        <v>Não</v>
      </c>
      <c r="AN173" s="41" t="str">
        <f t="shared" si="89"/>
        <v>Sim</v>
      </c>
      <c r="AO173" s="42">
        <f t="shared" si="90"/>
        <v>9.4444444444444442E-2</v>
      </c>
      <c r="AP173" s="41" t="str">
        <f t="shared" si="91"/>
        <v>Ronaldo Santos Dias|46148</v>
      </c>
      <c r="AQ173" s="41" t="str">
        <f t="shared" si="92"/>
        <v/>
      </c>
      <c r="AR173" s="41" t="str">
        <f>IF($AQ173="","",COUNTIFS(L_ChaveCob,$AQ173,L_Ausencia,"&gt;"&amp;$W173)+COUNTIFS($AQ$4:$AQ173,$AQ173,$W$4:$W173,$W173))</f>
        <v/>
      </c>
      <c r="AS173" s="42">
        <f t="shared" si="93"/>
        <v>0</v>
      </c>
      <c r="AT173" s="42">
        <f t="shared" si="94"/>
        <v>0</v>
      </c>
      <c r="AU173" s="42">
        <f t="shared" si="95"/>
        <v>0</v>
      </c>
    </row>
    <row r="174" spans="1:47" x14ac:dyDescent="0.2">
      <c r="A174" s="35">
        <v>46148</v>
      </c>
      <c r="B174" s="36"/>
      <c r="C174" s="36" t="s">
        <v>223</v>
      </c>
      <c r="D174" s="36"/>
      <c r="E174" s="37"/>
      <c r="F174" s="37"/>
      <c r="G174" s="36"/>
      <c r="H174" s="36" t="s">
        <v>215</v>
      </c>
      <c r="I174" s="36"/>
      <c r="J174" s="36"/>
      <c r="K174" s="37"/>
      <c r="L174" s="37"/>
      <c r="M174" s="37"/>
      <c r="N174" s="38">
        <f t="shared" si="64"/>
        <v>46143</v>
      </c>
      <c r="O174" t="str">
        <f t="shared" si="65"/>
        <v/>
      </c>
      <c r="P174" t="str">
        <f t="shared" si="66"/>
        <v>Serralheria</v>
      </c>
      <c r="Q174" t="str">
        <f t="shared" si="67"/>
        <v>Posto Vago</v>
      </c>
      <c r="R174" t="str">
        <f t="shared" si="68"/>
        <v>SERRALHEIRO I</v>
      </c>
      <c r="S174" t="str">
        <f t="shared" si="69"/>
        <v>ADM</v>
      </c>
      <c r="T174" s="39">
        <f t="shared" si="70"/>
        <v>49.0988922206921</v>
      </c>
      <c r="U174" s="40">
        <f t="shared" si="71"/>
        <v>0.375</v>
      </c>
      <c r="V174" s="40">
        <f t="shared" si="72"/>
        <v>0</v>
      </c>
      <c r="W174" s="40">
        <f t="shared" si="73"/>
        <v>0.375</v>
      </c>
      <c r="X174" t="str">
        <f t="shared" si="74"/>
        <v>Sim</v>
      </c>
      <c r="Y174" s="40">
        <f t="shared" si="75"/>
        <v>0.375</v>
      </c>
      <c r="Z174" s="40">
        <f t="shared" si="76"/>
        <v>0</v>
      </c>
      <c r="AA174" s="40">
        <f t="shared" si="77"/>
        <v>0</v>
      </c>
      <c r="AB174" s="40">
        <f t="shared" si="78"/>
        <v>0</v>
      </c>
      <c r="AC174" s="40">
        <f t="shared" si="79"/>
        <v>0.375</v>
      </c>
      <c r="AD174" s="39">
        <f t="shared" si="80"/>
        <v>441.89002998622891</v>
      </c>
      <c r="AE174" s="39">
        <f t="shared" si="81"/>
        <v>0</v>
      </c>
      <c r="AF174" t="str">
        <f t="shared" si="82"/>
        <v>Falta de Contratação</v>
      </c>
      <c r="AG174" t="str">
        <f t="shared" si="83"/>
        <v>DESCONTA 9:00h (Falta de Contratação).</v>
      </c>
      <c r="AH174" t="str">
        <f t="shared" si="84"/>
        <v/>
      </c>
      <c r="AJ174" s="41" t="str">
        <f t="shared" si="85"/>
        <v/>
      </c>
      <c r="AK174" s="42" t="str">
        <f t="shared" si="86"/>
        <v/>
      </c>
      <c r="AL174" s="41" t="str">
        <f t="shared" si="87"/>
        <v>Dia inteiro</v>
      </c>
      <c r="AM174" s="41" t="str">
        <f t="shared" si="88"/>
        <v>Sim</v>
      </c>
      <c r="AN174" s="41" t="str">
        <f t="shared" si="89"/>
        <v>Não</v>
      </c>
      <c r="AO174" s="42" t="str">
        <f t="shared" si="90"/>
        <v/>
      </c>
      <c r="AP174" s="41" t="str">
        <f t="shared" si="91"/>
        <v/>
      </c>
      <c r="AQ174" s="41" t="str">
        <f t="shared" si="92"/>
        <v/>
      </c>
      <c r="AR174" s="41" t="str">
        <f>IF($AQ174="","",COUNTIFS(L_ChaveCob,$AQ174,L_Ausencia,"&gt;"&amp;$W174)+COUNTIFS($AQ$4:$AQ174,$AQ174,$W$4:$W174,$W174))</f>
        <v/>
      </c>
      <c r="AS174" s="42">
        <f t="shared" si="93"/>
        <v>0</v>
      </c>
      <c r="AT174" s="42">
        <f t="shared" si="94"/>
        <v>0</v>
      </c>
      <c r="AU174" s="42">
        <f t="shared" si="95"/>
        <v>0</v>
      </c>
    </row>
    <row r="175" spans="1:47" x14ac:dyDescent="0.2">
      <c r="A175" s="35">
        <v>46149</v>
      </c>
      <c r="B175" s="36" t="s">
        <v>235</v>
      </c>
      <c r="C175" s="36" t="s">
        <v>232</v>
      </c>
      <c r="D175" s="36" t="s">
        <v>275</v>
      </c>
      <c r="E175" s="37"/>
      <c r="F175" s="37"/>
      <c r="G175" s="36"/>
      <c r="H175" s="36"/>
      <c r="I175" s="36"/>
      <c r="J175" s="36"/>
      <c r="K175" s="37"/>
      <c r="L175" s="37"/>
      <c r="M175" s="37"/>
      <c r="N175" s="38">
        <f t="shared" si="64"/>
        <v>46143</v>
      </c>
      <c r="O175">
        <f t="shared" si="65"/>
        <v>900008</v>
      </c>
      <c r="P175" t="str">
        <f t="shared" si="66"/>
        <v>Serralheria</v>
      </c>
      <c r="Q175" t="str">
        <f t="shared" si="67"/>
        <v>Normal / Fixo</v>
      </c>
      <c r="R175" t="str">
        <f t="shared" si="68"/>
        <v>SERRALHEIRO II</v>
      </c>
      <c r="S175" t="str">
        <f t="shared" si="69"/>
        <v>TURNO 2</v>
      </c>
      <c r="T175" s="39">
        <f t="shared" si="70"/>
        <v>53.080351419133599</v>
      </c>
      <c r="U175" s="40">
        <f t="shared" si="71"/>
        <v>0.33333333333333298</v>
      </c>
      <c r="V175" s="40">
        <f t="shared" si="72"/>
        <v>0.39861111111111114</v>
      </c>
      <c r="W175" s="40">
        <f t="shared" si="73"/>
        <v>0</v>
      </c>
      <c r="X175" t="str">
        <f t="shared" si="74"/>
        <v>Não</v>
      </c>
      <c r="Y175" s="40">
        <f t="shared" si="75"/>
        <v>0</v>
      </c>
      <c r="Z175" s="40">
        <f t="shared" si="76"/>
        <v>0</v>
      </c>
      <c r="AA175" s="40">
        <f t="shared" si="77"/>
        <v>0</v>
      </c>
      <c r="AB175" s="40">
        <f t="shared" si="78"/>
        <v>0</v>
      </c>
      <c r="AC175" s="40">
        <f t="shared" si="79"/>
        <v>0</v>
      </c>
      <c r="AD175" s="39">
        <f t="shared" si="80"/>
        <v>0</v>
      </c>
      <c r="AE175" s="39">
        <f t="shared" si="81"/>
        <v>0</v>
      </c>
      <c r="AF175" t="str">
        <f t="shared" si="82"/>
        <v>Trabalhado</v>
      </c>
      <c r="AG175" t="str">
        <f t="shared" si="83"/>
        <v/>
      </c>
      <c r="AH175" t="str">
        <f t="shared" si="84"/>
        <v/>
      </c>
      <c r="AJ175" s="41">
        <f t="shared" si="85"/>
        <v>16</v>
      </c>
      <c r="AK175" s="42">
        <f t="shared" si="86"/>
        <v>0.39861111111111114</v>
      </c>
      <c r="AL175" s="41" t="str">
        <f t="shared" si="87"/>
        <v>Leve atraso</v>
      </c>
      <c r="AM175" s="41" t="str">
        <f t="shared" si="88"/>
        <v>Não</v>
      </c>
      <c r="AN175" s="41" t="str">
        <f t="shared" si="89"/>
        <v>Sim</v>
      </c>
      <c r="AO175" s="42">
        <f t="shared" si="90"/>
        <v>-6.5277777777778156E-2</v>
      </c>
      <c r="AP175" s="41" t="str">
        <f t="shared" si="91"/>
        <v>Alisson Paulo Costa Martins|46149</v>
      </c>
      <c r="AQ175" s="41" t="str">
        <f t="shared" si="92"/>
        <v/>
      </c>
      <c r="AR175" s="41" t="str">
        <f>IF($AQ175="","",COUNTIFS(L_ChaveCob,$AQ175,L_Ausencia,"&gt;"&amp;$W175)+COUNTIFS($AQ$4:$AQ175,$AQ175,$W$4:$W175,$W175))</f>
        <v/>
      </c>
      <c r="AS175" s="42">
        <f t="shared" si="93"/>
        <v>0</v>
      </c>
      <c r="AT175" s="42">
        <f t="shared" si="94"/>
        <v>0</v>
      </c>
      <c r="AU175" s="42">
        <f t="shared" si="95"/>
        <v>0</v>
      </c>
    </row>
    <row r="176" spans="1:47" x14ac:dyDescent="0.2">
      <c r="A176" s="35">
        <v>46149</v>
      </c>
      <c r="B176" s="36" t="s">
        <v>237</v>
      </c>
      <c r="C176" s="36" t="s">
        <v>232</v>
      </c>
      <c r="D176" s="36" t="s">
        <v>276</v>
      </c>
      <c r="E176" s="37"/>
      <c r="F176" s="37"/>
      <c r="G176" s="36"/>
      <c r="H176" s="36"/>
      <c r="I176" s="36"/>
      <c r="J176" s="36"/>
      <c r="K176" s="37"/>
      <c r="L176" s="37"/>
      <c r="M176" s="37"/>
      <c r="N176" s="38">
        <f t="shared" si="64"/>
        <v>46143</v>
      </c>
      <c r="O176">
        <f t="shared" si="65"/>
        <v>119353</v>
      </c>
      <c r="P176" t="str">
        <f t="shared" si="66"/>
        <v>Serralheria</v>
      </c>
      <c r="Q176" t="str">
        <f t="shared" si="67"/>
        <v>Normal / Fixo</v>
      </c>
      <c r="R176" t="str">
        <f t="shared" si="68"/>
        <v>SERRALHEIRO II</v>
      </c>
      <c r="S176" t="str">
        <f t="shared" si="69"/>
        <v>ADM</v>
      </c>
      <c r="T176" s="39">
        <f t="shared" si="70"/>
        <v>53.080351419133599</v>
      </c>
      <c r="U176" s="40">
        <f t="shared" si="71"/>
        <v>0.375</v>
      </c>
      <c r="V176" s="40">
        <f t="shared" si="72"/>
        <v>0.40972222222222221</v>
      </c>
      <c r="W176" s="40">
        <f t="shared" si="73"/>
        <v>0</v>
      </c>
      <c r="X176" t="str">
        <f t="shared" si="74"/>
        <v>Não</v>
      </c>
      <c r="Y176" s="40">
        <f t="shared" si="75"/>
        <v>0</v>
      </c>
      <c r="Z176" s="40">
        <f t="shared" si="76"/>
        <v>0</v>
      </c>
      <c r="AA176" s="40">
        <f t="shared" si="77"/>
        <v>0</v>
      </c>
      <c r="AB176" s="40">
        <f t="shared" si="78"/>
        <v>0</v>
      </c>
      <c r="AC176" s="40">
        <f t="shared" si="79"/>
        <v>0</v>
      </c>
      <c r="AD176" s="39">
        <f t="shared" si="80"/>
        <v>0</v>
      </c>
      <c r="AE176" s="39">
        <f t="shared" si="81"/>
        <v>0</v>
      </c>
      <c r="AF176" t="str">
        <f t="shared" si="82"/>
        <v>Trabalhado</v>
      </c>
      <c r="AG176" t="str">
        <f t="shared" si="83"/>
        <v/>
      </c>
      <c r="AH176" t="str">
        <f t="shared" si="84"/>
        <v/>
      </c>
      <c r="AJ176" s="41">
        <f t="shared" si="85"/>
        <v>7</v>
      </c>
      <c r="AK176" s="42">
        <f t="shared" si="86"/>
        <v>0.40972222222222221</v>
      </c>
      <c r="AL176" s="41" t="str">
        <f t="shared" si="87"/>
        <v>Leve atraso</v>
      </c>
      <c r="AM176" s="41" t="str">
        <f t="shared" si="88"/>
        <v>Não</v>
      </c>
      <c r="AN176" s="41" t="str">
        <f t="shared" si="89"/>
        <v>Sim</v>
      </c>
      <c r="AO176" s="42">
        <f t="shared" si="90"/>
        <v>-3.472222222222221E-2</v>
      </c>
      <c r="AP176" s="41" t="str">
        <f t="shared" si="91"/>
        <v>Ezequiel Antonio Peres|46149</v>
      </c>
      <c r="AQ176" s="41" t="str">
        <f t="shared" si="92"/>
        <v/>
      </c>
      <c r="AR176" s="41" t="str">
        <f>IF($AQ176="","",COUNTIFS(L_ChaveCob,$AQ176,L_Ausencia,"&gt;"&amp;$W176)+COUNTIFS($AQ$4:$AQ176,$AQ176,$W$4:$W176,$W176))</f>
        <v/>
      </c>
      <c r="AS176" s="42">
        <f t="shared" si="93"/>
        <v>0</v>
      </c>
      <c r="AT176" s="42">
        <f t="shared" si="94"/>
        <v>0</v>
      </c>
      <c r="AU176" s="42">
        <f t="shared" si="95"/>
        <v>0</v>
      </c>
    </row>
    <row r="177" spans="1:47" x14ac:dyDescent="0.2">
      <c r="A177" s="35">
        <v>46149</v>
      </c>
      <c r="B177" s="36" t="s">
        <v>239</v>
      </c>
      <c r="C177" s="36" t="s">
        <v>232</v>
      </c>
      <c r="D177" s="36" t="s">
        <v>277</v>
      </c>
      <c r="E177" s="37"/>
      <c r="F177" s="37"/>
      <c r="G177" s="36"/>
      <c r="H177" s="36"/>
      <c r="I177" s="36"/>
      <c r="J177" s="36"/>
      <c r="K177" s="37"/>
      <c r="L177" s="37"/>
      <c r="M177" s="37"/>
      <c r="N177" s="38">
        <f t="shared" si="64"/>
        <v>46143</v>
      </c>
      <c r="O177">
        <f t="shared" si="65"/>
        <v>173078</v>
      </c>
      <c r="P177" t="str">
        <f t="shared" si="66"/>
        <v>Serralheria</v>
      </c>
      <c r="Q177" t="str">
        <f t="shared" si="67"/>
        <v>Normal / Fixo</v>
      </c>
      <c r="R177" t="str">
        <f t="shared" si="68"/>
        <v>SERRALHEIRO II</v>
      </c>
      <c r="S177" t="str">
        <f t="shared" si="69"/>
        <v>ADM</v>
      </c>
      <c r="T177" s="39">
        <f t="shared" si="70"/>
        <v>53.080351419133599</v>
      </c>
      <c r="U177" s="40">
        <f t="shared" si="71"/>
        <v>0.375</v>
      </c>
      <c r="V177" s="40">
        <f t="shared" si="72"/>
        <v>0.39097222222222222</v>
      </c>
      <c r="W177" s="40">
        <f t="shared" si="73"/>
        <v>0</v>
      </c>
      <c r="X177" t="str">
        <f t="shared" si="74"/>
        <v>Não</v>
      </c>
      <c r="Y177" s="40">
        <f t="shared" si="75"/>
        <v>0</v>
      </c>
      <c r="Z177" s="40">
        <f t="shared" si="76"/>
        <v>0</v>
      </c>
      <c r="AA177" s="40">
        <f t="shared" si="77"/>
        <v>0</v>
      </c>
      <c r="AB177" s="40">
        <f t="shared" si="78"/>
        <v>0</v>
      </c>
      <c r="AC177" s="40">
        <f t="shared" si="79"/>
        <v>0</v>
      </c>
      <c r="AD177" s="39">
        <f t="shared" si="80"/>
        <v>0</v>
      </c>
      <c r="AE177" s="39">
        <f t="shared" si="81"/>
        <v>0</v>
      </c>
      <c r="AF177" t="str">
        <f t="shared" si="82"/>
        <v>Trabalhado</v>
      </c>
      <c r="AG177" t="str">
        <f t="shared" si="83"/>
        <v/>
      </c>
      <c r="AH177" t="str">
        <f t="shared" si="84"/>
        <v/>
      </c>
      <c r="AJ177" s="41">
        <f t="shared" si="85"/>
        <v>2</v>
      </c>
      <c r="AK177" s="42">
        <f t="shared" si="86"/>
        <v>0.39097222222222222</v>
      </c>
      <c r="AL177" s="41" t="str">
        <f t="shared" si="87"/>
        <v>Leve atraso</v>
      </c>
      <c r="AM177" s="41" t="str">
        <f t="shared" si="88"/>
        <v>Não</v>
      </c>
      <c r="AN177" s="41" t="str">
        <f t="shared" si="89"/>
        <v>Sim</v>
      </c>
      <c r="AO177" s="42">
        <f t="shared" si="90"/>
        <v>-1.5972222222222221E-2</v>
      </c>
      <c r="AP177" s="41" t="str">
        <f t="shared" si="91"/>
        <v>Giovani Joao da Silva|46149</v>
      </c>
      <c r="AQ177" s="41" t="str">
        <f t="shared" si="92"/>
        <v/>
      </c>
      <c r="AR177" s="41" t="str">
        <f>IF($AQ177="","",COUNTIFS(L_ChaveCob,$AQ177,L_Ausencia,"&gt;"&amp;$W177)+COUNTIFS($AQ$4:$AQ177,$AQ177,$W$4:$W177,$W177))</f>
        <v/>
      </c>
      <c r="AS177" s="42">
        <f t="shared" si="93"/>
        <v>0</v>
      </c>
      <c r="AT177" s="42">
        <f t="shared" si="94"/>
        <v>0</v>
      </c>
      <c r="AU177" s="42">
        <f t="shared" si="95"/>
        <v>0</v>
      </c>
    </row>
    <row r="178" spans="1:47" x14ac:dyDescent="0.2">
      <c r="A178" s="35">
        <v>46149</v>
      </c>
      <c r="B178" s="36" t="s">
        <v>241</v>
      </c>
      <c r="C178" s="36" t="s">
        <v>232</v>
      </c>
      <c r="D178" s="36" t="s">
        <v>259</v>
      </c>
      <c r="E178" s="37"/>
      <c r="F178" s="37"/>
      <c r="G178" s="36"/>
      <c r="H178" s="36"/>
      <c r="I178" s="36"/>
      <c r="J178" s="36"/>
      <c r="K178" s="37"/>
      <c r="L178" s="37"/>
      <c r="M178" s="37"/>
      <c r="N178" s="38">
        <f t="shared" si="64"/>
        <v>46143</v>
      </c>
      <c r="O178">
        <f t="shared" si="65"/>
        <v>24800</v>
      </c>
      <c r="P178" t="str">
        <f t="shared" si="66"/>
        <v>Serralheria</v>
      </c>
      <c r="Q178" t="str">
        <f t="shared" si="67"/>
        <v>Normal / Fixo</v>
      </c>
      <c r="R178" t="str">
        <f t="shared" si="68"/>
        <v>SERRALHEIRO II</v>
      </c>
      <c r="S178" t="str">
        <f t="shared" si="69"/>
        <v>ADM</v>
      </c>
      <c r="T178" s="39">
        <f t="shared" si="70"/>
        <v>53.080351419133599</v>
      </c>
      <c r="U178" s="40">
        <f t="shared" si="71"/>
        <v>0.375</v>
      </c>
      <c r="V178" s="40">
        <f t="shared" si="72"/>
        <v>0.39791666666666664</v>
      </c>
      <c r="W178" s="40">
        <f t="shared" si="73"/>
        <v>0</v>
      </c>
      <c r="X178" t="str">
        <f t="shared" si="74"/>
        <v>Não</v>
      </c>
      <c r="Y178" s="40">
        <f t="shared" si="75"/>
        <v>0</v>
      </c>
      <c r="Z178" s="40">
        <f t="shared" si="76"/>
        <v>0</v>
      </c>
      <c r="AA178" s="40">
        <f t="shared" si="77"/>
        <v>0</v>
      </c>
      <c r="AB178" s="40">
        <f t="shared" si="78"/>
        <v>0</v>
      </c>
      <c r="AC178" s="40">
        <f t="shared" si="79"/>
        <v>0</v>
      </c>
      <c r="AD178" s="39">
        <f t="shared" si="80"/>
        <v>0</v>
      </c>
      <c r="AE178" s="39">
        <f t="shared" si="81"/>
        <v>0</v>
      </c>
      <c r="AF178" t="str">
        <f t="shared" si="82"/>
        <v>Trabalhado</v>
      </c>
      <c r="AG178" t="str">
        <f t="shared" si="83"/>
        <v/>
      </c>
      <c r="AH178" t="str">
        <f t="shared" si="84"/>
        <v/>
      </c>
      <c r="AJ178" s="41">
        <f t="shared" si="85"/>
        <v>3</v>
      </c>
      <c r="AK178" s="42">
        <f t="shared" si="86"/>
        <v>0.39791666666666664</v>
      </c>
      <c r="AL178" s="41" t="str">
        <f t="shared" si="87"/>
        <v>Leve atraso</v>
      </c>
      <c r="AM178" s="41" t="str">
        <f t="shared" si="88"/>
        <v>Não</v>
      </c>
      <c r="AN178" s="41" t="str">
        <f t="shared" si="89"/>
        <v>Sim</v>
      </c>
      <c r="AO178" s="42">
        <f t="shared" si="90"/>
        <v>-2.2916666666666641E-2</v>
      </c>
      <c r="AP178" s="41" t="str">
        <f t="shared" si="91"/>
        <v>Ivanildo Lopes Pires de Carvalho|46149</v>
      </c>
      <c r="AQ178" s="41" t="str">
        <f t="shared" si="92"/>
        <v/>
      </c>
      <c r="AR178" s="41" t="str">
        <f>IF($AQ178="","",COUNTIFS(L_ChaveCob,$AQ178,L_Ausencia,"&gt;"&amp;$W178)+COUNTIFS($AQ$4:$AQ178,$AQ178,$W$4:$W178,$W178))</f>
        <v/>
      </c>
      <c r="AS178" s="42">
        <f t="shared" si="93"/>
        <v>0</v>
      </c>
      <c r="AT178" s="42">
        <f t="shared" si="94"/>
        <v>0</v>
      </c>
      <c r="AU178" s="42">
        <f t="shared" si="95"/>
        <v>0</v>
      </c>
    </row>
    <row r="179" spans="1:47" x14ac:dyDescent="0.2">
      <c r="A179" s="35">
        <v>46149</v>
      </c>
      <c r="B179" s="36" t="s">
        <v>243</v>
      </c>
      <c r="C179" s="36" t="s">
        <v>220</v>
      </c>
      <c r="D179" s="36" t="s">
        <v>222</v>
      </c>
      <c r="E179" s="37"/>
      <c r="F179" s="37"/>
      <c r="G179" s="36"/>
      <c r="H179" s="36"/>
      <c r="I179" s="36"/>
      <c r="J179" s="36"/>
      <c r="K179" s="37"/>
      <c r="L179" s="37"/>
      <c r="M179" s="37"/>
      <c r="N179" s="38">
        <f t="shared" si="64"/>
        <v>46143</v>
      </c>
      <c r="O179">
        <f t="shared" si="65"/>
        <v>900003</v>
      </c>
      <c r="P179" t="str">
        <f t="shared" si="66"/>
        <v>Serralheria</v>
      </c>
      <c r="Q179" t="str">
        <f t="shared" si="67"/>
        <v>Normal / Fixo</v>
      </c>
      <c r="R179" t="str">
        <f t="shared" si="68"/>
        <v>ENCARREGADO</v>
      </c>
      <c r="S179" t="str">
        <f t="shared" si="69"/>
        <v>ADM</v>
      </c>
      <c r="T179" s="39">
        <f t="shared" si="70"/>
        <v>60.96</v>
      </c>
      <c r="U179" s="40">
        <f t="shared" si="71"/>
        <v>0.375</v>
      </c>
      <c r="V179" s="40">
        <f t="shared" si="72"/>
        <v>0.16666666666666666</v>
      </c>
      <c r="W179" s="40">
        <f t="shared" si="73"/>
        <v>0.20833333333333334</v>
      </c>
      <c r="X179" t="str">
        <f t="shared" si="74"/>
        <v>Sim</v>
      </c>
      <c r="Y179" s="40">
        <f t="shared" si="75"/>
        <v>0.20833333333333334</v>
      </c>
      <c r="Z179" s="40">
        <f t="shared" si="76"/>
        <v>0</v>
      </c>
      <c r="AA179" s="40">
        <f t="shared" si="77"/>
        <v>0</v>
      </c>
      <c r="AB179" s="40">
        <f t="shared" si="78"/>
        <v>0</v>
      </c>
      <c r="AC179" s="40">
        <f t="shared" si="79"/>
        <v>0.20833333333333334</v>
      </c>
      <c r="AD179" s="39">
        <f t="shared" si="80"/>
        <v>304.8</v>
      </c>
      <c r="AE179" s="39">
        <f t="shared" si="81"/>
        <v>0</v>
      </c>
      <c r="AF179" t="str">
        <f t="shared" si="82"/>
        <v>Injustificada</v>
      </c>
      <c r="AG179" t="str">
        <f t="shared" si="83"/>
        <v>DESCONTA 5:00h (Injustificada).</v>
      </c>
      <c r="AH179" t="str">
        <f t="shared" si="84"/>
        <v/>
      </c>
      <c r="AJ179" s="41">
        <f t="shared" si="85"/>
        <v>10</v>
      </c>
      <c r="AK179" s="42">
        <f t="shared" si="86"/>
        <v>0.16666666666666666</v>
      </c>
      <c r="AL179" s="41" t="str">
        <f t="shared" si="87"/>
        <v>Pelo ponto</v>
      </c>
      <c r="AM179" s="41" t="str">
        <f t="shared" si="88"/>
        <v>Sim</v>
      </c>
      <c r="AN179" s="41" t="str">
        <f t="shared" si="89"/>
        <v>Não</v>
      </c>
      <c r="AO179" s="42">
        <f t="shared" si="90"/>
        <v>0.20833333333333334</v>
      </c>
      <c r="AP179" s="41" t="str">
        <f t="shared" si="91"/>
        <v>Marcelo Antônio Silvestre de Moraes|46149</v>
      </c>
      <c r="AQ179" s="41" t="str">
        <f t="shared" si="92"/>
        <v/>
      </c>
      <c r="AR179" s="41" t="str">
        <f>IF($AQ179="","",COUNTIFS(L_ChaveCob,$AQ179,L_Ausencia,"&gt;"&amp;$W179)+COUNTIFS($AQ$4:$AQ179,$AQ179,$W$4:$W179,$W179))</f>
        <v/>
      </c>
      <c r="AS179" s="42">
        <f t="shared" si="93"/>
        <v>0</v>
      </c>
      <c r="AT179" s="42">
        <f t="shared" si="94"/>
        <v>0</v>
      </c>
      <c r="AU179" s="42">
        <f t="shared" si="95"/>
        <v>0</v>
      </c>
    </row>
    <row r="180" spans="1:47" x14ac:dyDescent="0.2">
      <c r="A180" s="35">
        <v>46149</v>
      </c>
      <c r="B180" s="36" t="s">
        <v>229</v>
      </c>
      <c r="C180" s="36" t="s">
        <v>258</v>
      </c>
      <c r="D180" s="36"/>
      <c r="E180" s="37"/>
      <c r="F180" s="37"/>
      <c r="G180" s="36"/>
      <c r="H180" s="36"/>
      <c r="I180" s="36"/>
      <c r="J180" s="36"/>
      <c r="K180" s="37"/>
      <c r="L180" s="37"/>
      <c r="M180" s="37"/>
      <c r="N180" s="38">
        <f t="shared" si="64"/>
        <v>46143</v>
      </c>
      <c r="O180">
        <f t="shared" si="65"/>
        <v>105410</v>
      </c>
      <c r="P180" t="str">
        <f t="shared" si="66"/>
        <v>Serralheria</v>
      </c>
      <c r="Q180" t="str">
        <f t="shared" si="67"/>
        <v>Normal / Fixo</v>
      </c>
      <c r="R180" t="str">
        <f t="shared" si="68"/>
        <v>SERRALHEIRO I</v>
      </c>
      <c r="S180" t="str">
        <f t="shared" si="69"/>
        <v>TURNO 3</v>
      </c>
      <c r="T180" s="39">
        <f t="shared" si="70"/>
        <v>49.0988922206921</v>
      </c>
      <c r="U180" s="40">
        <f t="shared" si="71"/>
        <v>0.33333333333333298</v>
      </c>
      <c r="V180" s="40">
        <f t="shared" si="72"/>
        <v>0</v>
      </c>
      <c r="W180" s="40">
        <f t="shared" si="73"/>
        <v>0.33333333333333298</v>
      </c>
      <c r="X180" t="str">
        <f t="shared" si="74"/>
        <v>Não</v>
      </c>
      <c r="Y180" s="40">
        <f t="shared" si="75"/>
        <v>0</v>
      </c>
      <c r="Z180" s="40">
        <f t="shared" si="76"/>
        <v>0</v>
      </c>
      <c r="AA180" s="40">
        <f t="shared" si="77"/>
        <v>0</v>
      </c>
      <c r="AB180" s="40">
        <f t="shared" si="78"/>
        <v>0</v>
      </c>
      <c r="AC180" s="40">
        <f t="shared" si="79"/>
        <v>0</v>
      </c>
      <c r="AD180" s="39">
        <f t="shared" si="80"/>
        <v>0</v>
      </c>
      <c r="AE180" s="39">
        <f t="shared" si="81"/>
        <v>392.79113776553635</v>
      </c>
      <c r="AF180" t="str">
        <f t="shared" si="82"/>
        <v>Justificada</v>
      </c>
      <c r="AG180" t="str">
        <f t="shared" si="83"/>
        <v/>
      </c>
      <c r="AH180" t="str">
        <f t="shared" si="84"/>
        <v/>
      </c>
      <c r="AJ180" s="41">
        <f t="shared" si="85"/>
        <v>6</v>
      </c>
      <c r="AK180" s="42" t="str">
        <f t="shared" si="86"/>
        <v/>
      </c>
      <c r="AL180" s="41" t="str">
        <f t="shared" si="87"/>
        <v>Dia inteiro</v>
      </c>
      <c r="AM180" s="41" t="str">
        <f t="shared" si="88"/>
        <v>Não</v>
      </c>
      <c r="AN180" s="41" t="str">
        <f t="shared" si="89"/>
        <v>Não</v>
      </c>
      <c r="AO180" s="42" t="str">
        <f t="shared" si="90"/>
        <v/>
      </c>
      <c r="AP180" s="41" t="str">
        <f t="shared" si="91"/>
        <v>Marcelo Douglas Vieira Santana|46149</v>
      </c>
      <c r="AQ180" s="41" t="str">
        <f t="shared" si="92"/>
        <v/>
      </c>
      <c r="AR180" s="41" t="str">
        <f>IF($AQ180="","",COUNTIFS(L_ChaveCob,$AQ180,L_Ausencia,"&gt;"&amp;$W180)+COUNTIFS($AQ$4:$AQ180,$AQ180,$W$4:$W180,$W180))</f>
        <v/>
      </c>
      <c r="AS180" s="42">
        <f t="shared" si="93"/>
        <v>0</v>
      </c>
      <c r="AT180" s="42">
        <f t="shared" si="94"/>
        <v>0</v>
      </c>
      <c r="AU180" s="42">
        <f t="shared" si="95"/>
        <v>0</v>
      </c>
    </row>
    <row r="181" spans="1:47" hidden="1" x14ac:dyDescent="0.2">
      <c r="A181" s="35">
        <v>46149</v>
      </c>
      <c r="B181" s="36" t="s">
        <v>230</v>
      </c>
      <c r="C181" s="36" t="s">
        <v>232</v>
      </c>
      <c r="D181" s="36" t="s">
        <v>246</v>
      </c>
      <c r="E181" s="37"/>
      <c r="F181" s="37"/>
      <c r="G181" s="36"/>
      <c r="H181" s="36"/>
      <c r="I181" s="36" t="s">
        <v>234</v>
      </c>
      <c r="J181" s="36"/>
      <c r="K181" s="37"/>
      <c r="L181" s="37"/>
      <c r="M181" s="37"/>
      <c r="N181" s="38">
        <f t="shared" si="64"/>
        <v>46143</v>
      </c>
      <c r="O181">
        <f t="shared" si="65"/>
        <v>900009</v>
      </c>
      <c r="P181" t="str">
        <f t="shared" si="66"/>
        <v>Serralheria</v>
      </c>
      <c r="Q181" t="str">
        <f t="shared" si="67"/>
        <v>Normal / Fixo</v>
      </c>
      <c r="R181" t="str">
        <f t="shared" si="68"/>
        <v>SERRALHEIRO I</v>
      </c>
      <c r="S181" t="str">
        <f t="shared" si="69"/>
        <v>TURNO 2</v>
      </c>
      <c r="T181" s="39">
        <f t="shared" si="70"/>
        <v>49.0988922206921</v>
      </c>
      <c r="U181" s="40">
        <f t="shared" si="71"/>
        <v>0.33333333333333298</v>
      </c>
      <c r="V181" s="40">
        <f t="shared" si="72"/>
        <v>0.35416666666666669</v>
      </c>
      <c r="W181" s="40">
        <f t="shared" si="73"/>
        <v>0</v>
      </c>
      <c r="X181" t="str">
        <f t="shared" si="74"/>
        <v>Não</v>
      </c>
      <c r="Y181" s="40">
        <f t="shared" si="75"/>
        <v>0</v>
      </c>
      <c r="Z181" s="40">
        <f t="shared" si="76"/>
        <v>0</v>
      </c>
      <c r="AA181" s="40">
        <f t="shared" si="77"/>
        <v>0</v>
      </c>
      <c r="AB181" s="40">
        <f t="shared" si="78"/>
        <v>0</v>
      </c>
      <c r="AC181" s="40">
        <f t="shared" si="79"/>
        <v>0</v>
      </c>
      <c r="AD181" s="39">
        <f t="shared" si="80"/>
        <v>0</v>
      </c>
      <c r="AE181" s="39">
        <f t="shared" si="81"/>
        <v>0</v>
      </c>
      <c r="AF181" t="str">
        <f t="shared" si="82"/>
        <v>Trabalhado</v>
      </c>
      <c r="AG181" t="str">
        <f t="shared" si="83"/>
        <v/>
      </c>
      <c r="AH181" t="str">
        <f t="shared" si="84"/>
        <v/>
      </c>
      <c r="AJ181" s="41">
        <f t="shared" si="85"/>
        <v>17</v>
      </c>
      <c r="AK181" s="42">
        <f t="shared" si="86"/>
        <v>0.35416666666666669</v>
      </c>
      <c r="AL181" s="41" t="str">
        <f t="shared" si="87"/>
        <v>Leve atraso</v>
      </c>
      <c r="AM181" s="41" t="str">
        <f t="shared" si="88"/>
        <v>Não</v>
      </c>
      <c r="AN181" s="41" t="str">
        <f t="shared" si="89"/>
        <v>Sim</v>
      </c>
      <c r="AO181" s="42">
        <f t="shared" si="90"/>
        <v>-2.0833333333333703E-2</v>
      </c>
      <c r="AP181" s="41" t="str">
        <f t="shared" si="91"/>
        <v>Murilo de Souza Modesto|46149</v>
      </c>
      <c r="AQ181" s="41" t="str">
        <f t="shared" si="92"/>
        <v/>
      </c>
      <c r="AR181" s="41" t="str">
        <f>IF($AQ181="","",COUNTIFS(L_ChaveCob,$AQ181,L_Ausencia,"&gt;"&amp;$W181)+COUNTIFS($AQ$4:$AQ181,$AQ181,$W$4:$W181,$W181))</f>
        <v/>
      </c>
      <c r="AS181" s="42">
        <f t="shared" si="93"/>
        <v>0</v>
      </c>
      <c r="AT181" s="42">
        <f t="shared" si="94"/>
        <v>0</v>
      </c>
      <c r="AU181" s="42">
        <f t="shared" si="95"/>
        <v>0</v>
      </c>
    </row>
    <row r="182" spans="1:47" x14ac:dyDescent="0.2">
      <c r="A182" s="35">
        <v>46149</v>
      </c>
      <c r="B182" s="36" t="s">
        <v>247</v>
      </c>
      <c r="C182" s="36" t="s">
        <v>258</v>
      </c>
      <c r="D182" s="36"/>
      <c r="E182" s="37"/>
      <c r="F182" s="37"/>
      <c r="G182" s="36"/>
      <c r="H182" s="36"/>
      <c r="I182" s="36"/>
      <c r="J182" s="36"/>
      <c r="K182" s="37"/>
      <c r="L182" s="37"/>
      <c r="M182" s="37"/>
      <c r="N182" s="38">
        <f t="shared" si="64"/>
        <v>46143</v>
      </c>
      <c r="O182">
        <f t="shared" si="65"/>
        <v>900005</v>
      </c>
      <c r="P182" t="str">
        <f t="shared" si="66"/>
        <v>Serralheria</v>
      </c>
      <c r="Q182" t="str">
        <f t="shared" si="67"/>
        <v>Normal / Fixo</v>
      </c>
      <c r="R182" t="str">
        <f t="shared" si="68"/>
        <v>SERRALHEIRO II</v>
      </c>
      <c r="S182" t="str">
        <f t="shared" si="69"/>
        <v>TURNO 2</v>
      </c>
      <c r="T182" s="39">
        <f t="shared" si="70"/>
        <v>53.080351419133599</v>
      </c>
      <c r="U182" s="40">
        <f t="shared" si="71"/>
        <v>0.33333333333333298</v>
      </c>
      <c r="V182" s="40">
        <f t="shared" si="72"/>
        <v>0</v>
      </c>
      <c r="W182" s="40">
        <f t="shared" si="73"/>
        <v>0.33333333333333298</v>
      </c>
      <c r="X182" t="str">
        <f t="shared" si="74"/>
        <v>Não</v>
      </c>
      <c r="Y182" s="40">
        <f t="shared" si="75"/>
        <v>0</v>
      </c>
      <c r="Z182" s="40">
        <f t="shared" si="76"/>
        <v>0</v>
      </c>
      <c r="AA182" s="40">
        <f t="shared" si="77"/>
        <v>0</v>
      </c>
      <c r="AB182" s="40">
        <f t="shared" si="78"/>
        <v>0</v>
      </c>
      <c r="AC182" s="40">
        <f t="shared" si="79"/>
        <v>0</v>
      </c>
      <c r="AD182" s="39">
        <f t="shared" si="80"/>
        <v>0</v>
      </c>
      <c r="AE182" s="39">
        <f t="shared" si="81"/>
        <v>424.64281135306834</v>
      </c>
      <c r="AF182" t="str">
        <f t="shared" si="82"/>
        <v>Justificada</v>
      </c>
      <c r="AG182" t="str">
        <f t="shared" si="83"/>
        <v/>
      </c>
      <c r="AH182" t="str">
        <f t="shared" si="84"/>
        <v/>
      </c>
      <c r="AJ182" s="41">
        <f t="shared" si="85"/>
        <v>12</v>
      </c>
      <c r="AK182" s="42" t="str">
        <f t="shared" si="86"/>
        <v/>
      </c>
      <c r="AL182" s="41" t="str">
        <f t="shared" si="87"/>
        <v>Dia inteiro</v>
      </c>
      <c r="AM182" s="41" t="str">
        <f t="shared" si="88"/>
        <v>Não</v>
      </c>
      <c r="AN182" s="41" t="str">
        <f t="shared" si="89"/>
        <v>Não</v>
      </c>
      <c r="AO182" s="42" t="str">
        <f t="shared" si="90"/>
        <v/>
      </c>
      <c r="AP182" s="41" t="str">
        <f t="shared" si="91"/>
        <v>Rafael Fracaroli da Rocha|46149</v>
      </c>
      <c r="AQ182" s="41" t="str">
        <f t="shared" si="92"/>
        <v/>
      </c>
      <c r="AR182" s="41" t="str">
        <f>IF($AQ182="","",COUNTIFS(L_ChaveCob,$AQ182,L_Ausencia,"&gt;"&amp;$W182)+COUNTIFS($AQ$4:$AQ182,$AQ182,$W$4:$W182,$W182))</f>
        <v/>
      </c>
      <c r="AS182" s="42">
        <f t="shared" si="93"/>
        <v>0</v>
      </c>
      <c r="AT182" s="42">
        <f t="shared" si="94"/>
        <v>0</v>
      </c>
      <c r="AU182" s="42">
        <f t="shared" si="95"/>
        <v>0</v>
      </c>
    </row>
    <row r="183" spans="1:47" x14ac:dyDescent="0.2">
      <c r="A183" s="35">
        <v>46149</v>
      </c>
      <c r="B183" s="36" t="s">
        <v>249</v>
      </c>
      <c r="C183" s="36" t="s">
        <v>232</v>
      </c>
      <c r="D183" s="36" t="s">
        <v>278</v>
      </c>
      <c r="E183" s="37"/>
      <c r="F183" s="37"/>
      <c r="G183" s="36"/>
      <c r="H183" s="36"/>
      <c r="I183" s="36"/>
      <c r="J183" s="36"/>
      <c r="K183" s="37"/>
      <c r="L183" s="37"/>
      <c r="M183" s="37"/>
      <c r="N183" s="38">
        <f t="shared" si="64"/>
        <v>46143</v>
      </c>
      <c r="O183">
        <f t="shared" si="65"/>
        <v>331335</v>
      </c>
      <c r="P183" t="str">
        <f t="shared" si="66"/>
        <v>Serralheria</v>
      </c>
      <c r="Q183" t="str">
        <f t="shared" si="67"/>
        <v>Normal / Fixo</v>
      </c>
      <c r="R183" t="str">
        <f t="shared" si="68"/>
        <v>SERRALHEIRO II</v>
      </c>
      <c r="S183" t="str">
        <f t="shared" si="69"/>
        <v>ADM</v>
      </c>
      <c r="T183" s="39">
        <f t="shared" si="70"/>
        <v>53.080351419133599</v>
      </c>
      <c r="U183" s="40">
        <f t="shared" si="71"/>
        <v>0.375</v>
      </c>
      <c r="V183" s="40">
        <f t="shared" si="72"/>
        <v>0.30763888888888891</v>
      </c>
      <c r="W183" s="40">
        <f t="shared" si="73"/>
        <v>0</v>
      </c>
      <c r="X183" t="str">
        <f t="shared" si="74"/>
        <v>Não</v>
      </c>
      <c r="Y183" s="40">
        <f t="shared" si="75"/>
        <v>0</v>
      </c>
      <c r="Z183" s="40">
        <f t="shared" si="76"/>
        <v>0</v>
      </c>
      <c r="AA183" s="40">
        <f t="shared" si="77"/>
        <v>0</v>
      </c>
      <c r="AB183" s="40">
        <f t="shared" si="78"/>
        <v>0</v>
      </c>
      <c r="AC183" s="40">
        <f t="shared" si="79"/>
        <v>0</v>
      </c>
      <c r="AD183" s="39">
        <f t="shared" si="80"/>
        <v>0</v>
      </c>
      <c r="AE183" s="39">
        <f t="shared" si="81"/>
        <v>0</v>
      </c>
      <c r="AF183" t="str">
        <f t="shared" si="82"/>
        <v>Trabalhado</v>
      </c>
      <c r="AG183" t="str">
        <f t="shared" si="83"/>
        <v/>
      </c>
      <c r="AH183" t="str">
        <f t="shared" si="84"/>
        <v/>
      </c>
      <c r="AJ183" s="41">
        <f t="shared" si="85"/>
        <v>5</v>
      </c>
      <c r="AK183" s="42">
        <f t="shared" si="86"/>
        <v>0.30763888888888891</v>
      </c>
      <c r="AL183" s="41" t="str">
        <f t="shared" si="87"/>
        <v>Leve atraso</v>
      </c>
      <c r="AM183" s="41" t="str">
        <f t="shared" si="88"/>
        <v>Não</v>
      </c>
      <c r="AN183" s="41" t="str">
        <f t="shared" si="89"/>
        <v>Sim</v>
      </c>
      <c r="AO183" s="42">
        <f t="shared" si="90"/>
        <v>6.7361111111111094E-2</v>
      </c>
      <c r="AP183" s="41" t="str">
        <f t="shared" si="91"/>
        <v>Robson Alberto Alves Galvão|46149</v>
      </c>
      <c r="AQ183" s="41" t="str">
        <f t="shared" si="92"/>
        <v/>
      </c>
      <c r="AR183" s="41" t="str">
        <f>IF($AQ183="","",COUNTIFS(L_ChaveCob,$AQ183,L_Ausencia,"&gt;"&amp;$W183)+COUNTIFS($AQ$4:$AQ183,$AQ183,$W$4:$W183,$W183))</f>
        <v/>
      </c>
      <c r="AS183" s="42">
        <f t="shared" si="93"/>
        <v>0</v>
      </c>
      <c r="AT183" s="42">
        <f t="shared" si="94"/>
        <v>0</v>
      </c>
      <c r="AU183" s="42">
        <f t="shared" si="95"/>
        <v>0</v>
      </c>
    </row>
    <row r="184" spans="1:47" x14ac:dyDescent="0.2">
      <c r="A184" s="35">
        <v>46149</v>
      </c>
      <c r="B184" s="36" t="s">
        <v>231</v>
      </c>
      <c r="C184" s="36" t="s">
        <v>232</v>
      </c>
      <c r="D184" s="36" t="s">
        <v>251</v>
      </c>
      <c r="E184" s="37"/>
      <c r="F184" s="37"/>
      <c r="G184" s="36"/>
      <c r="H184" s="36"/>
      <c r="I184" s="36" t="s">
        <v>234</v>
      </c>
      <c r="J184" s="36"/>
      <c r="K184" s="37"/>
      <c r="L184" s="37"/>
      <c r="M184" s="37"/>
      <c r="N184" s="38">
        <f t="shared" si="64"/>
        <v>46143</v>
      </c>
      <c r="O184">
        <f t="shared" si="65"/>
        <v>900004</v>
      </c>
      <c r="P184" t="str">
        <f t="shared" si="66"/>
        <v>Serralheria</v>
      </c>
      <c r="Q184" t="str">
        <f t="shared" si="67"/>
        <v>Normal / Fixo</v>
      </c>
      <c r="R184" t="str">
        <f t="shared" si="68"/>
        <v>SERRALHEIRO I</v>
      </c>
      <c r="S184" t="str">
        <f t="shared" si="69"/>
        <v>TURNO 2</v>
      </c>
      <c r="T184" s="39">
        <f t="shared" si="70"/>
        <v>49.0988922206921</v>
      </c>
      <c r="U184" s="40">
        <f t="shared" si="71"/>
        <v>0.33333333333333298</v>
      </c>
      <c r="V184" s="40">
        <f t="shared" si="72"/>
        <v>0.36180555555555555</v>
      </c>
      <c r="W184" s="40">
        <f t="shared" si="73"/>
        <v>0</v>
      </c>
      <c r="X184" t="str">
        <f t="shared" si="74"/>
        <v>Não</v>
      </c>
      <c r="Y184" s="40">
        <f t="shared" si="75"/>
        <v>0</v>
      </c>
      <c r="Z184" s="40">
        <f t="shared" si="76"/>
        <v>0</v>
      </c>
      <c r="AA184" s="40">
        <f t="shared" si="77"/>
        <v>0</v>
      </c>
      <c r="AB184" s="40">
        <f t="shared" si="78"/>
        <v>0</v>
      </c>
      <c r="AC184" s="40">
        <f t="shared" si="79"/>
        <v>0</v>
      </c>
      <c r="AD184" s="39">
        <f t="shared" si="80"/>
        <v>0</v>
      </c>
      <c r="AE184" s="39">
        <f t="shared" si="81"/>
        <v>0</v>
      </c>
      <c r="AF184" t="str">
        <f t="shared" si="82"/>
        <v>Trabalhado</v>
      </c>
      <c r="AG184" t="str">
        <f t="shared" si="83"/>
        <v/>
      </c>
      <c r="AH184" t="str">
        <f t="shared" si="84"/>
        <v/>
      </c>
      <c r="AJ184" s="41">
        <f t="shared" si="85"/>
        <v>11</v>
      </c>
      <c r="AK184" s="42">
        <f t="shared" si="86"/>
        <v>0.36180555555555555</v>
      </c>
      <c r="AL184" s="41" t="str">
        <f t="shared" si="87"/>
        <v>Leve atraso</v>
      </c>
      <c r="AM184" s="41" t="str">
        <f t="shared" si="88"/>
        <v>Não</v>
      </c>
      <c r="AN184" s="41" t="str">
        <f t="shared" si="89"/>
        <v>Sim</v>
      </c>
      <c r="AO184" s="42">
        <f t="shared" si="90"/>
        <v>-2.8472222222222565E-2</v>
      </c>
      <c r="AP184" s="41" t="str">
        <f t="shared" si="91"/>
        <v>Rogério Marques da Silva|46149</v>
      </c>
      <c r="AQ184" s="41" t="str">
        <f t="shared" si="92"/>
        <v/>
      </c>
      <c r="AR184" s="41" t="str">
        <f>IF($AQ184="","",COUNTIFS(L_ChaveCob,$AQ184,L_Ausencia,"&gt;"&amp;$W184)+COUNTIFS($AQ$4:$AQ184,$AQ184,$W$4:$W184,$W184))</f>
        <v/>
      </c>
      <c r="AS184" s="42">
        <f t="shared" si="93"/>
        <v>0</v>
      </c>
      <c r="AT184" s="42">
        <f t="shared" si="94"/>
        <v>0</v>
      </c>
      <c r="AU184" s="42">
        <f t="shared" si="95"/>
        <v>0</v>
      </c>
    </row>
    <row r="185" spans="1:47" x14ac:dyDescent="0.2">
      <c r="A185" s="35">
        <v>46149</v>
      </c>
      <c r="B185" s="36" t="s">
        <v>252</v>
      </c>
      <c r="C185" s="36" t="s">
        <v>232</v>
      </c>
      <c r="D185" s="36" t="s">
        <v>279</v>
      </c>
      <c r="E185" s="37"/>
      <c r="F185" s="37"/>
      <c r="G185" s="36"/>
      <c r="H185" s="36"/>
      <c r="I185" s="36"/>
      <c r="J185" s="36"/>
      <c r="K185" s="37"/>
      <c r="L185" s="37"/>
      <c r="M185" s="37"/>
      <c r="N185" s="38">
        <f t="shared" si="64"/>
        <v>46143</v>
      </c>
      <c r="O185">
        <f t="shared" si="65"/>
        <v>266937</v>
      </c>
      <c r="P185" t="str">
        <f t="shared" si="66"/>
        <v>Serralheria</v>
      </c>
      <c r="Q185" t="str">
        <f t="shared" si="67"/>
        <v>Normal / Fixo</v>
      </c>
      <c r="R185" t="str">
        <f t="shared" si="68"/>
        <v>ENCARREGADO</v>
      </c>
      <c r="S185" t="str">
        <f t="shared" si="69"/>
        <v>ADM</v>
      </c>
      <c r="T185" s="39">
        <f t="shared" si="70"/>
        <v>60.96</v>
      </c>
      <c r="U185" s="40">
        <f t="shared" si="71"/>
        <v>0.375</v>
      </c>
      <c r="V185" s="40">
        <f t="shared" si="72"/>
        <v>0.39791666666666664</v>
      </c>
      <c r="W185" s="40">
        <f t="shared" si="73"/>
        <v>0</v>
      </c>
      <c r="X185" t="str">
        <f t="shared" si="74"/>
        <v>Não</v>
      </c>
      <c r="Y185" s="40">
        <f t="shared" si="75"/>
        <v>0</v>
      </c>
      <c r="Z185" s="40">
        <f t="shared" si="76"/>
        <v>0</v>
      </c>
      <c r="AA185" s="40">
        <f t="shared" si="77"/>
        <v>0</v>
      </c>
      <c r="AB185" s="40">
        <f t="shared" si="78"/>
        <v>0</v>
      </c>
      <c r="AC185" s="40">
        <f t="shared" si="79"/>
        <v>0</v>
      </c>
      <c r="AD185" s="39">
        <f t="shared" si="80"/>
        <v>0</v>
      </c>
      <c r="AE185" s="39">
        <f t="shared" si="81"/>
        <v>0</v>
      </c>
      <c r="AF185" t="str">
        <f t="shared" si="82"/>
        <v>Trabalhado</v>
      </c>
      <c r="AG185" t="str">
        <f t="shared" si="83"/>
        <v/>
      </c>
      <c r="AH185" t="str">
        <f t="shared" si="84"/>
        <v/>
      </c>
      <c r="AJ185" s="41">
        <f t="shared" si="85"/>
        <v>1</v>
      </c>
      <c r="AK185" s="42">
        <f t="shared" si="86"/>
        <v>0.39791666666666664</v>
      </c>
      <c r="AL185" s="41" t="str">
        <f t="shared" si="87"/>
        <v>Leve atraso</v>
      </c>
      <c r="AM185" s="41" t="str">
        <f t="shared" si="88"/>
        <v>Não</v>
      </c>
      <c r="AN185" s="41" t="str">
        <f t="shared" si="89"/>
        <v>Sim</v>
      </c>
      <c r="AO185" s="42">
        <f t="shared" si="90"/>
        <v>-2.2916666666666641E-2</v>
      </c>
      <c r="AP185" s="41" t="str">
        <f t="shared" si="91"/>
        <v>Ronaldo Rosendo da Silva|46149</v>
      </c>
      <c r="AQ185" s="41" t="str">
        <f t="shared" si="92"/>
        <v/>
      </c>
      <c r="AR185" s="41" t="str">
        <f>IF($AQ185="","",COUNTIFS(L_ChaveCob,$AQ185,L_Ausencia,"&gt;"&amp;$W185)+COUNTIFS($AQ$4:$AQ185,$AQ185,$W$4:$W185,$W185))</f>
        <v/>
      </c>
      <c r="AS185" s="42">
        <f t="shared" si="93"/>
        <v>0</v>
      </c>
      <c r="AT185" s="42">
        <f t="shared" si="94"/>
        <v>0</v>
      </c>
      <c r="AU185" s="42">
        <f t="shared" si="95"/>
        <v>0</v>
      </c>
    </row>
    <row r="186" spans="1:47" x14ac:dyDescent="0.2">
      <c r="A186" s="35">
        <v>46149</v>
      </c>
      <c r="B186" s="36" t="s">
        <v>254</v>
      </c>
      <c r="C186" s="36" t="s">
        <v>232</v>
      </c>
      <c r="D186" s="36" t="s">
        <v>280</v>
      </c>
      <c r="E186" s="37"/>
      <c r="F186" s="37"/>
      <c r="G186" s="36"/>
      <c r="H186" s="36"/>
      <c r="I186" s="36"/>
      <c r="J186" s="36"/>
      <c r="K186" s="37"/>
      <c r="L186" s="37"/>
      <c r="M186" s="37"/>
      <c r="N186" s="38">
        <f t="shared" si="64"/>
        <v>46143</v>
      </c>
      <c r="O186">
        <f t="shared" si="65"/>
        <v>900001</v>
      </c>
      <c r="P186" t="str">
        <f t="shared" si="66"/>
        <v>Serralheria</v>
      </c>
      <c r="Q186" t="str">
        <f t="shared" si="67"/>
        <v>Normal / Fixo</v>
      </c>
      <c r="R186" t="str">
        <f t="shared" si="68"/>
        <v>SERRALHEIRO II</v>
      </c>
      <c r="S186" t="str">
        <f t="shared" si="69"/>
        <v>ADM</v>
      </c>
      <c r="T186" s="39">
        <f t="shared" si="70"/>
        <v>53.080351419133599</v>
      </c>
      <c r="U186" s="40">
        <f t="shared" si="71"/>
        <v>0.375</v>
      </c>
      <c r="V186" s="40">
        <f t="shared" si="72"/>
        <v>0.39791666666666664</v>
      </c>
      <c r="W186" s="40">
        <f t="shared" si="73"/>
        <v>0</v>
      </c>
      <c r="X186" t="str">
        <f t="shared" si="74"/>
        <v>Não</v>
      </c>
      <c r="Y186" s="40">
        <f t="shared" si="75"/>
        <v>0</v>
      </c>
      <c r="Z186" s="40">
        <f t="shared" si="76"/>
        <v>0</v>
      </c>
      <c r="AA186" s="40">
        <f t="shared" si="77"/>
        <v>0</v>
      </c>
      <c r="AB186" s="40">
        <f t="shared" si="78"/>
        <v>0</v>
      </c>
      <c r="AC186" s="40">
        <f t="shared" si="79"/>
        <v>0</v>
      </c>
      <c r="AD186" s="39">
        <f t="shared" si="80"/>
        <v>0</v>
      </c>
      <c r="AE186" s="39">
        <f t="shared" si="81"/>
        <v>0</v>
      </c>
      <c r="AF186" t="str">
        <f t="shared" si="82"/>
        <v>Trabalhado</v>
      </c>
      <c r="AG186" t="str">
        <f t="shared" si="83"/>
        <v/>
      </c>
      <c r="AH186" t="str">
        <f t="shared" si="84"/>
        <v/>
      </c>
      <c r="AJ186" s="41">
        <f t="shared" si="85"/>
        <v>8</v>
      </c>
      <c r="AK186" s="42">
        <f t="shared" si="86"/>
        <v>0.39791666666666664</v>
      </c>
      <c r="AL186" s="41" t="str">
        <f t="shared" si="87"/>
        <v>Leve atraso</v>
      </c>
      <c r="AM186" s="41" t="str">
        <f t="shared" si="88"/>
        <v>Não</v>
      </c>
      <c r="AN186" s="41" t="str">
        <f t="shared" si="89"/>
        <v>Sim</v>
      </c>
      <c r="AO186" s="42">
        <f t="shared" si="90"/>
        <v>-2.2916666666666641E-2</v>
      </c>
      <c r="AP186" s="41" t="str">
        <f t="shared" si="91"/>
        <v>Ronaldo Santos Dias|46149</v>
      </c>
      <c r="AQ186" s="41" t="str">
        <f t="shared" si="92"/>
        <v/>
      </c>
      <c r="AR186" s="41" t="str">
        <f>IF($AQ186="","",COUNTIFS(L_ChaveCob,$AQ186,L_Ausencia,"&gt;"&amp;$W186)+COUNTIFS($AQ$4:$AQ186,$AQ186,$W$4:$W186,$W186))</f>
        <v/>
      </c>
      <c r="AS186" s="42">
        <f t="shared" si="93"/>
        <v>0</v>
      </c>
      <c r="AT186" s="42">
        <f t="shared" si="94"/>
        <v>0</v>
      </c>
      <c r="AU186" s="42">
        <f t="shared" si="95"/>
        <v>0</v>
      </c>
    </row>
    <row r="187" spans="1:47" x14ac:dyDescent="0.2">
      <c r="A187" s="35">
        <v>46149</v>
      </c>
      <c r="B187" s="36" t="s">
        <v>281</v>
      </c>
      <c r="C187" s="36" t="s">
        <v>232</v>
      </c>
      <c r="D187" s="36"/>
      <c r="E187" s="37"/>
      <c r="F187" s="37"/>
      <c r="G187" s="36" t="s">
        <v>282</v>
      </c>
      <c r="H187" s="36"/>
      <c r="I187" s="36"/>
      <c r="J187" s="36"/>
      <c r="K187" s="37"/>
      <c r="L187" s="37"/>
      <c r="M187" s="37"/>
      <c r="N187" s="38">
        <f t="shared" si="64"/>
        <v>46143</v>
      </c>
      <c r="O187">
        <f t="shared" si="65"/>
        <v>900010</v>
      </c>
      <c r="P187" t="str">
        <f t="shared" si="66"/>
        <v>Serralheria</v>
      </c>
      <c r="Q187" t="str">
        <f t="shared" si="67"/>
        <v>Ferista</v>
      </c>
      <c r="R187" t="str">
        <f t="shared" si="68"/>
        <v>SERRALHEIRO I</v>
      </c>
      <c r="S187" t="str">
        <f t="shared" si="69"/>
        <v>ADM</v>
      </c>
      <c r="T187" s="39">
        <f t="shared" si="70"/>
        <v>49.0988922206921</v>
      </c>
      <c r="U187" s="40">
        <f t="shared" si="71"/>
        <v>0.375</v>
      </c>
      <c r="V187" s="40">
        <f t="shared" si="72"/>
        <v>0.375</v>
      </c>
      <c r="W187" s="40">
        <f t="shared" si="73"/>
        <v>0</v>
      </c>
      <c r="X187" t="str">
        <f t="shared" si="74"/>
        <v>Não</v>
      </c>
      <c r="Y187" s="40">
        <f t="shared" si="75"/>
        <v>0</v>
      </c>
      <c r="Z187" s="40">
        <f t="shared" si="76"/>
        <v>0</v>
      </c>
      <c r="AA187" s="40">
        <f t="shared" si="77"/>
        <v>0</v>
      </c>
      <c r="AB187" s="40">
        <f t="shared" si="78"/>
        <v>0</v>
      </c>
      <c r="AC187" s="40">
        <f t="shared" si="79"/>
        <v>0</v>
      </c>
      <c r="AD187" s="39">
        <f t="shared" si="80"/>
        <v>0</v>
      </c>
      <c r="AE187" s="39">
        <f t="shared" si="81"/>
        <v>0</v>
      </c>
      <c r="AF187" t="str">
        <f t="shared" si="82"/>
        <v>Trabalhado</v>
      </c>
      <c r="AG187" t="str">
        <f t="shared" si="83"/>
        <v/>
      </c>
      <c r="AH187" t="str">
        <f t="shared" si="84"/>
        <v/>
      </c>
      <c r="AJ187" s="41">
        <f t="shared" si="85"/>
        <v>18</v>
      </c>
      <c r="AK187" s="42" t="str">
        <f t="shared" si="86"/>
        <v/>
      </c>
      <c r="AL187" s="41" t="str">
        <f t="shared" si="87"/>
        <v>Leve atraso</v>
      </c>
      <c r="AM187" s="41" t="str">
        <f t="shared" si="88"/>
        <v>Não</v>
      </c>
      <c r="AN187" s="41" t="str">
        <f t="shared" si="89"/>
        <v>Sim</v>
      </c>
      <c r="AO187" s="42" t="str">
        <f t="shared" si="90"/>
        <v/>
      </c>
      <c r="AP187" s="41" t="str">
        <f t="shared" si="91"/>
        <v>Roniel de Souza Rocha|46149</v>
      </c>
      <c r="AQ187" s="41" t="str">
        <f t="shared" si="92"/>
        <v/>
      </c>
      <c r="AR187" s="41" t="str">
        <f>IF($AQ187="","",COUNTIFS(L_ChaveCob,$AQ187,L_Ausencia,"&gt;"&amp;$W187)+COUNTIFS($AQ$4:$AQ187,$AQ187,$W$4:$W187,$W187))</f>
        <v/>
      </c>
      <c r="AS187" s="42">
        <f t="shared" si="93"/>
        <v>0</v>
      </c>
      <c r="AT187" s="42">
        <f t="shared" si="94"/>
        <v>0</v>
      </c>
      <c r="AU187" s="42">
        <f t="shared" si="95"/>
        <v>0</v>
      </c>
    </row>
    <row r="188" spans="1:47" x14ac:dyDescent="0.2">
      <c r="A188" s="35">
        <v>46150</v>
      </c>
      <c r="B188" s="36" t="s">
        <v>235</v>
      </c>
      <c r="C188" s="36" t="s">
        <v>232</v>
      </c>
      <c r="D188" s="36"/>
      <c r="E188" s="37"/>
      <c r="F188" s="37"/>
      <c r="G188" s="36"/>
      <c r="H188" s="36"/>
      <c r="I188" s="36"/>
      <c r="J188" s="36"/>
      <c r="K188" s="37"/>
      <c r="L188" s="37"/>
      <c r="M188" s="37"/>
      <c r="N188" s="38">
        <f t="shared" si="64"/>
        <v>46143</v>
      </c>
      <c r="O188">
        <f t="shared" si="65"/>
        <v>900008</v>
      </c>
      <c r="P188" t="str">
        <f t="shared" si="66"/>
        <v>Serralheria</v>
      </c>
      <c r="Q188" t="str">
        <f t="shared" si="67"/>
        <v>Normal / Fixo</v>
      </c>
      <c r="R188" t="str">
        <f t="shared" si="68"/>
        <v>SERRALHEIRO II</v>
      </c>
      <c r="S188" t="str">
        <f t="shared" si="69"/>
        <v>TURNO 2</v>
      </c>
      <c r="T188" s="39">
        <f t="shared" si="70"/>
        <v>53.080351419133599</v>
      </c>
      <c r="U188" s="40">
        <f t="shared" si="71"/>
        <v>0.33333333333333298</v>
      </c>
      <c r="V188" s="40">
        <f t="shared" si="72"/>
        <v>0.33333333333333298</v>
      </c>
      <c r="W188" s="40">
        <f t="shared" si="73"/>
        <v>0</v>
      </c>
      <c r="X188" t="str">
        <f t="shared" si="74"/>
        <v>Não</v>
      </c>
      <c r="Y188" s="40">
        <f t="shared" si="75"/>
        <v>0</v>
      </c>
      <c r="Z188" s="40">
        <f t="shared" si="76"/>
        <v>0</v>
      </c>
      <c r="AA188" s="40">
        <f t="shared" si="77"/>
        <v>0</v>
      </c>
      <c r="AB188" s="40">
        <f t="shared" si="78"/>
        <v>0</v>
      </c>
      <c r="AC188" s="40">
        <f t="shared" si="79"/>
        <v>0</v>
      </c>
      <c r="AD188" s="39">
        <f t="shared" si="80"/>
        <v>0</v>
      </c>
      <c r="AE188" s="39">
        <f t="shared" si="81"/>
        <v>0</v>
      </c>
      <c r="AF188" t="str">
        <f t="shared" si="82"/>
        <v>Trabalhado</v>
      </c>
      <c r="AG188" t="str">
        <f t="shared" si="83"/>
        <v/>
      </c>
      <c r="AH188" t="str">
        <f t="shared" si="84"/>
        <v/>
      </c>
      <c r="AJ188" s="41">
        <f t="shared" si="85"/>
        <v>16</v>
      </c>
      <c r="AK188" s="42" t="str">
        <f t="shared" si="86"/>
        <v/>
      </c>
      <c r="AL188" s="41" t="str">
        <f t="shared" si="87"/>
        <v>Leve atraso</v>
      </c>
      <c r="AM188" s="41" t="str">
        <f t="shared" si="88"/>
        <v>Não</v>
      </c>
      <c r="AN188" s="41" t="str">
        <f t="shared" si="89"/>
        <v>Sim</v>
      </c>
      <c r="AO188" s="42" t="str">
        <f t="shared" si="90"/>
        <v/>
      </c>
      <c r="AP188" s="41" t="str">
        <f t="shared" si="91"/>
        <v>Alisson Paulo Costa Martins|46150</v>
      </c>
      <c r="AQ188" s="41" t="str">
        <f t="shared" si="92"/>
        <v/>
      </c>
      <c r="AR188" s="41" t="str">
        <f>IF($AQ188="","",COUNTIFS(L_ChaveCob,$AQ188,L_Ausencia,"&gt;"&amp;$W188)+COUNTIFS($AQ$4:$AQ188,$AQ188,$W$4:$W188,$W188))</f>
        <v/>
      </c>
      <c r="AS188" s="42">
        <f t="shared" si="93"/>
        <v>0</v>
      </c>
      <c r="AT188" s="42">
        <f t="shared" si="94"/>
        <v>0</v>
      </c>
      <c r="AU188" s="42">
        <f t="shared" si="95"/>
        <v>0</v>
      </c>
    </row>
    <row r="189" spans="1:47" x14ac:dyDescent="0.2">
      <c r="A189" s="35">
        <v>46150</v>
      </c>
      <c r="B189" s="36" t="s">
        <v>237</v>
      </c>
      <c r="C189" s="36" t="s">
        <v>232</v>
      </c>
      <c r="D189" s="36" t="s">
        <v>283</v>
      </c>
      <c r="E189" s="37"/>
      <c r="F189" s="37"/>
      <c r="G189" s="36"/>
      <c r="H189" s="36"/>
      <c r="I189" s="36"/>
      <c r="J189" s="36"/>
      <c r="K189" s="37"/>
      <c r="L189" s="37"/>
      <c r="M189" s="37"/>
      <c r="N189" s="38">
        <f t="shared" si="64"/>
        <v>46143</v>
      </c>
      <c r="O189">
        <f t="shared" si="65"/>
        <v>119353</v>
      </c>
      <c r="P189" t="str">
        <f t="shared" si="66"/>
        <v>Serralheria</v>
      </c>
      <c r="Q189" t="str">
        <f t="shared" si="67"/>
        <v>Normal / Fixo</v>
      </c>
      <c r="R189" t="str">
        <f t="shared" si="68"/>
        <v>SERRALHEIRO II</v>
      </c>
      <c r="S189" t="str">
        <f t="shared" si="69"/>
        <v>ADM</v>
      </c>
      <c r="T189" s="39">
        <f t="shared" si="70"/>
        <v>53.080351419133599</v>
      </c>
      <c r="U189" s="40">
        <f t="shared" si="71"/>
        <v>0.33333333333333298</v>
      </c>
      <c r="V189" s="40">
        <f t="shared" si="72"/>
        <v>0.36805555555555558</v>
      </c>
      <c r="W189" s="40">
        <f t="shared" si="73"/>
        <v>0</v>
      </c>
      <c r="X189" t="str">
        <f t="shared" si="74"/>
        <v>Não</v>
      </c>
      <c r="Y189" s="40">
        <f t="shared" si="75"/>
        <v>0</v>
      </c>
      <c r="Z189" s="40">
        <f t="shared" si="76"/>
        <v>0</v>
      </c>
      <c r="AA189" s="40">
        <f t="shared" si="77"/>
        <v>0</v>
      </c>
      <c r="AB189" s="40">
        <f t="shared" si="78"/>
        <v>0</v>
      </c>
      <c r="AC189" s="40">
        <f t="shared" si="79"/>
        <v>0</v>
      </c>
      <c r="AD189" s="39">
        <f t="shared" si="80"/>
        <v>0</v>
      </c>
      <c r="AE189" s="39">
        <f t="shared" si="81"/>
        <v>0</v>
      </c>
      <c r="AF189" t="str">
        <f t="shared" si="82"/>
        <v>Trabalhado</v>
      </c>
      <c r="AG189" t="str">
        <f t="shared" si="83"/>
        <v/>
      </c>
      <c r="AH189" t="str">
        <f t="shared" si="84"/>
        <v/>
      </c>
      <c r="AJ189" s="41">
        <f t="shared" si="85"/>
        <v>7</v>
      </c>
      <c r="AK189" s="42">
        <f t="shared" si="86"/>
        <v>0.36805555555555558</v>
      </c>
      <c r="AL189" s="41" t="str">
        <f t="shared" si="87"/>
        <v>Leve atraso</v>
      </c>
      <c r="AM189" s="41" t="str">
        <f t="shared" si="88"/>
        <v>Não</v>
      </c>
      <c r="AN189" s="41" t="str">
        <f t="shared" si="89"/>
        <v>Sim</v>
      </c>
      <c r="AO189" s="42">
        <f t="shared" si="90"/>
        <v>-3.4722222222222598E-2</v>
      </c>
      <c r="AP189" s="41" t="str">
        <f t="shared" si="91"/>
        <v>Ezequiel Antonio Peres|46150</v>
      </c>
      <c r="AQ189" s="41" t="str">
        <f t="shared" si="92"/>
        <v/>
      </c>
      <c r="AR189" s="41" t="str">
        <f>IF($AQ189="","",COUNTIFS(L_ChaveCob,$AQ189,L_Ausencia,"&gt;"&amp;$W189)+COUNTIFS($AQ$4:$AQ189,$AQ189,$W$4:$W189,$W189))</f>
        <v/>
      </c>
      <c r="AS189" s="42">
        <f t="shared" si="93"/>
        <v>0</v>
      </c>
      <c r="AT189" s="42">
        <f t="shared" si="94"/>
        <v>0</v>
      </c>
      <c r="AU189" s="42">
        <f t="shared" si="95"/>
        <v>0</v>
      </c>
    </row>
    <row r="190" spans="1:47" x14ac:dyDescent="0.2">
      <c r="A190" s="35">
        <v>46150</v>
      </c>
      <c r="B190" s="36" t="s">
        <v>239</v>
      </c>
      <c r="C190" s="36" t="s">
        <v>232</v>
      </c>
      <c r="D190" s="36" t="s">
        <v>284</v>
      </c>
      <c r="E190" s="37"/>
      <c r="F190" s="37"/>
      <c r="G190" s="36"/>
      <c r="H190" s="36"/>
      <c r="I190" s="36"/>
      <c r="J190" s="36"/>
      <c r="K190" s="37"/>
      <c r="L190" s="37"/>
      <c r="M190" s="37"/>
      <c r="N190" s="38">
        <f t="shared" si="64"/>
        <v>46143</v>
      </c>
      <c r="O190">
        <f t="shared" si="65"/>
        <v>173078</v>
      </c>
      <c r="P190" t="str">
        <f t="shared" si="66"/>
        <v>Serralheria</v>
      </c>
      <c r="Q190" t="str">
        <f t="shared" si="67"/>
        <v>Normal / Fixo</v>
      </c>
      <c r="R190" t="str">
        <f t="shared" si="68"/>
        <v>SERRALHEIRO II</v>
      </c>
      <c r="S190" t="str">
        <f t="shared" si="69"/>
        <v>ADM</v>
      </c>
      <c r="T190" s="39">
        <f t="shared" si="70"/>
        <v>53.080351419133599</v>
      </c>
      <c r="U190" s="40">
        <f t="shared" si="71"/>
        <v>0.33333333333333298</v>
      </c>
      <c r="V190" s="40">
        <f t="shared" si="72"/>
        <v>0.35</v>
      </c>
      <c r="W190" s="40">
        <f t="shared" si="73"/>
        <v>0</v>
      </c>
      <c r="X190" t="str">
        <f t="shared" si="74"/>
        <v>Não</v>
      </c>
      <c r="Y190" s="40">
        <f t="shared" si="75"/>
        <v>0</v>
      </c>
      <c r="Z190" s="40">
        <f t="shared" si="76"/>
        <v>0</v>
      </c>
      <c r="AA190" s="40">
        <f t="shared" si="77"/>
        <v>0</v>
      </c>
      <c r="AB190" s="40">
        <f t="shared" si="78"/>
        <v>0</v>
      </c>
      <c r="AC190" s="40">
        <f t="shared" si="79"/>
        <v>0</v>
      </c>
      <c r="AD190" s="39">
        <f t="shared" si="80"/>
        <v>0</v>
      </c>
      <c r="AE190" s="39">
        <f t="shared" si="81"/>
        <v>0</v>
      </c>
      <c r="AF190" t="str">
        <f t="shared" si="82"/>
        <v>Trabalhado</v>
      </c>
      <c r="AG190" t="str">
        <f t="shared" si="83"/>
        <v/>
      </c>
      <c r="AH190" t="str">
        <f t="shared" si="84"/>
        <v/>
      </c>
      <c r="AJ190" s="41">
        <f t="shared" si="85"/>
        <v>2</v>
      </c>
      <c r="AK190" s="42">
        <f t="shared" si="86"/>
        <v>0.35</v>
      </c>
      <c r="AL190" s="41" t="str">
        <f t="shared" si="87"/>
        <v>Leve atraso</v>
      </c>
      <c r="AM190" s="41" t="str">
        <f t="shared" si="88"/>
        <v>Não</v>
      </c>
      <c r="AN190" s="41" t="str">
        <f t="shared" si="89"/>
        <v>Sim</v>
      </c>
      <c r="AO190" s="42">
        <f t="shared" si="90"/>
        <v>-1.6666666666666996E-2</v>
      </c>
      <c r="AP190" s="41" t="str">
        <f t="shared" si="91"/>
        <v>Giovani Joao da Silva|46150</v>
      </c>
      <c r="AQ190" s="41" t="str">
        <f t="shared" si="92"/>
        <v/>
      </c>
      <c r="AR190" s="41" t="str">
        <f>IF($AQ190="","",COUNTIFS(L_ChaveCob,$AQ190,L_Ausencia,"&gt;"&amp;$W190)+COUNTIFS($AQ$4:$AQ190,$AQ190,$W$4:$W190,$W190))</f>
        <v/>
      </c>
      <c r="AS190" s="42">
        <f t="shared" si="93"/>
        <v>0</v>
      </c>
      <c r="AT190" s="42">
        <f t="shared" si="94"/>
        <v>0</v>
      </c>
      <c r="AU190" s="42">
        <f t="shared" si="95"/>
        <v>0</v>
      </c>
    </row>
    <row r="191" spans="1:47" x14ac:dyDescent="0.2">
      <c r="A191" s="35">
        <v>46150</v>
      </c>
      <c r="B191" s="36" t="s">
        <v>241</v>
      </c>
      <c r="C191" s="36" t="s">
        <v>232</v>
      </c>
      <c r="D191" s="36" t="s">
        <v>285</v>
      </c>
      <c r="E191" s="37"/>
      <c r="F191" s="37"/>
      <c r="G191" s="36"/>
      <c r="H191" s="36"/>
      <c r="I191" s="36"/>
      <c r="J191" s="36"/>
      <c r="K191" s="37"/>
      <c r="L191" s="37"/>
      <c r="M191" s="37"/>
      <c r="N191" s="38">
        <f t="shared" si="64"/>
        <v>46143</v>
      </c>
      <c r="O191">
        <f t="shared" si="65"/>
        <v>24800</v>
      </c>
      <c r="P191" t="str">
        <f t="shared" si="66"/>
        <v>Serralheria</v>
      </c>
      <c r="Q191" t="str">
        <f t="shared" si="67"/>
        <v>Normal / Fixo</v>
      </c>
      <c r="R191" t="str">
        <f t="shared" si="68"/>
        <v>SERRALHEIRO II</v>
      </c>
      <c r="S191" t="str">
        <f t="shared" si="69"/>
        <v>ADM</v>
      </c>
      <c r="T191" s="39">
        <f t="shared" si="70"/>
        <v>53.080351419133599</v>
      </c>
      <c r="U191" s="40">
        <f t="shared" si="71"/>
        <v>0.33333333333333298</v>
      </c>
      <c r="V191" s="40">
        <f t="shared" si="72"/>
        <v>0.35</v>
      </c>
      <c r="W191" s="40">
        <f t="shared" si="73"/>
        <v>0</v>
      </c>
      <c r="X191" t="str">
        <f t="shared" si="74"/>
        <v>Não</v>
      </c>
      <c r="Y191" s="40">
        <f t="shared" si="75"/>
        <v>0</v>
      </c>
      <c r="Z191" s="40">
        <f t="shared" si="76"/>
        <v>0</v>
      </c>
      <c r="AA191" s="40">
        <f t="shared" si="77"/>
        <v>0</v>
      </c>
      <c r="AB191" s="40">
        <f t="shared" si="78"/>
        <v>0</v>
      </c>
      <c r="AC191" s="40">
        <f t="shared" si="79"/>
        <v>0</v>
      </c>
      <c r="AD191" s="39">
        <f t="shared" si="80"/>
        <v>0</v>
      </c>
      <c r="AE191" s="39">
        <f t="shared" si="81"/>
        <v>0</v>
      </c>
      <c r="AF191" t="str">
        <f t="shared" si="82"/>
        <v>Trabalhado</v>
      </c>
      <c r="AG191" t="str">
        <f t="shared" si="83"/>
        <v/>
      </c>
      <c r="AH191" t="str">
        <f t="shared" si="84"/>
        <v/>
      </c>
      <c r="AJ191" s="41">
        <f t="shared" si="85"/>
        <v>3</v>
      </c>
      <c r="AK191" s="42">
        <f t="shared" si="86"/>
        <v>0.35</v>
      </c>
      <c r="AL191" s="41" t="str">
        <f t="shared" si="87"/>
        <v>Leve atraso</v>
      </c>
      <c r="AM191" s="41" t="str">
        <f t="shared" si="88"/>
        <v>Não</v>
      </c>
      <c r="AN191" s="41" t="str">
        <f t="shared" si="89"/>
        <v>Sim</v>
      </c>
      <c r="AO191" s="42">
        <f t="shared" si="90"/>
        <v>-1.6666666666666996E-2</v>
      </c>
      <c r="AP191" s="41" t="str">
        <f t="shared" si="91"/>
        <v>Ivanildo Lopes Pires de Carvalho|46150</v>
      </c>
      <c r="AQ191" s="41" t="str">
        <f t="shared" si="92"/>
        <v/>
      </c>
      <c r="AR191" s="41" t="str">
        <f>IF($AQ191="","",COUNTIFS(L_ChaveCob,$AQ191,L_Ausencia,"&gt;"&amp;$W191)+COUNTIFS($AQ$4:$AQ191,$AQ191,$W$4:$W191,$W191))</f>
        <v/>
      </c>
      <c r="AS191" s="42">
        <f t="shared" si="93"/>
        <v>0</v>
      </c>
      <c r="AT191" s="42">
        <f t="shared" si="94"/>
        <v>0</v>
      </c>
      <c r="AU191" s="42">
        <f t="shared" si="95"/>
        <v>0</v>
      </c>
    </row>
    <row r="192" spans="1:47" x14ac:dyDescent="0.2">
      <c r="A192" s="35">
        <v>46150</v>
      </c>
      <c r="B192" s="36" t="s">
        <v>243</v>
      </c>
      <c r="C192" s="36" t="s">
        <v>232</v>
      </c>
      <c r="D192" s="36" t="s">
        <v>286</v>
      </c>
      <c r="E192" s="37"/>
      <c r="F192" s="37"/>
      <c r="G192" s="36"/>
      <c r="H192" s="36"/>
      <c r="I192" s="36" t="s">
        <v>234</v>
      </c>
      <c r="J192" s="36"/>
      <c r="K192" s="37"/>
      <c r="L192" s="37"/>
      <c r="M192" s="37"/>
      <c r="N192" s="38">
        <f t="shared" si="64"/>
        <v>46143</v>
      </c>
      <c r="O192">
        <f t="shared" si="65"/>
        <v>900003</v>
      </c>
      <c r="P192" t="str">
        <f t="shared" si="66"/>
        <v>Serralheria</v>
      </c>
      <c r="Q192" t="str">
        <f t="shared" si="67"/>
        <v>Normal / Fixo</v>
      </c>
      <c r="R192" t="str">
        <f t="shared" si="68"/>
        <v>ENCARREGADO</v>
      </c>
      <c r="S192" t="str">
        <f t="shared" si="69"/>
        <v>TURNO 2</v>
      </c>
      <c r="T192" s="39">
        <f t="shared" si="70"/>
        <v>60.96</v>
      </c>
      <c r="U192" s="40">
        <f t="shared" si="71"/>
        <v>0.33333333333333298</v>
      </c>
      <c r="V192" s="40">
        <f t="shared" si="72"/>
        <v>0.35972222222222222</v>
      </c>
      <c r="W192" s="40">
        <f t="shared" si="73"/>
        <v>0</v>
      </c>
      <c r="X192" t="str">
        <f t="shared" si="74"/>
        <v>Não</v>
      </c>
      <c r="Y192" s="40">
        <f t="shared" si="75"/>
        <v>0</v>
      </c>
      <c r="Z192" s="40">
        <f t="shared" si="76"/>
        <v>0</v>
      </c>
      <c r="AA192" s="40">
        <f t="shared" si="77"/>
        <v>0</v>
      </c>
      <c r="AB192" s="40">
        <f t="shared" si="78"/>
        <v>0</v>
      </c>
      <c r="AC192" s="40">
        <f t="shared" si="79"/>
        <v>0</v>
      </c>
      <c r="AD192" s="39">
        <f t="shared" si="80"/>
        <v>0</v>
      </c>
      <c r="AE192" s="39">
        <f t="shared" si="81"/>
        <v>0</v>
      </c>
      <c r="AF192" t="str">
        <f t="shared" si="82"/>
        <v>Trabalhado</v>
      </c>
      <c r="AG192" t="str">
        <f t="shared" si="83"/>
        <v/>
      </c>
      <c r="AH192" t="str">
        <f t="shared" si="84"/>
        <v/>
      </c>
      <c r="AJ192" s="41">
        <f t="shared" si="85"/>
        <v>10</v>
      </c>
      <c r="AK192" s="42">
        <f t="shared" si="86"/>
        <v>0.35972222222222222</v>
      </c>
      <c r="AL192" s="41" t="str">
        <f t="shared" si="87"/>
        <v>Leve atraso</v>
      </c>
      <c r="AM192" s="41" t="str">
        <f t="shared" si="88"/>
        <v>Não</v>
      </c>
      <c r="AN192" s="41" t="str">
        <f t="shared" si="89"/>
        <v>Sim</v>
      </c>
      <c r="AO192" s="42">
        <f t="shared" si="90"/>
        <v>-2.6388888888889239E-2</v>
      </c>
      <c r="AP192" s="41" t="str">
        <f t="shared" si="91"/>
        <v>Marcelo Antônio Silvestre de Moraes|46150</v>
      </c>
      <c r="AQ192" s="41" t="str">
        <f t="shared" si="92"/>
        <v/>
      </c>
      <c r="AR192" s="41" t="str">
        <f>IF($AQ192="","",COUNTIFS(L_ChaveCob,$AQ192,L_Ausencia,"&gt;"&amp;$W192)+COUNTIFS($AQ$4:$AQ192,$AQ192,$W$4:$W192,$W192))</f>
        <v/>
      </c>
      <c r="AS192" s="42">
        <f t="shared" si="93"/>
        <v>0</v>
      </c>
      <c r="AT192" s="42">
        <f t="shared" si="94"/>
        <v>0</v>
      </c>
      <c r="AU192" s="42">
        <f t="shared" si="95"/>
        <v>0</v>
      </c>
    </row>
    <row r="193" spans="1:47" x14ac:dyDescent="0.2">
      <c r="A193" s="35">
        <v>46150</v>
      </c>
      <c r="B193" s="36" t="s">
        <v>229</v>
      </c>
      <c r="C193" s="36" t="s">
        <v>232</v>
      </c>
      <c r="D193" s="36" t="s">
        <v>287</v>
      </c>
      <c r="E193" s="37"/>
      <c r="F193" s="37"/>
      <c r="G193" s="36"/>
      <c r="H193" s="36"/>
      <c r="I193" s="36"/>
      <c r="J193" s="36"/>
      <c r="K193" s="37"/>
      <c r="L193" s="37"/>
      <c r="M193" s="37"/>
      <c r="N193" s="38">
        <f t="shared" si="64"/>
        <v>46143</v>
      </c>
      <c r="O193">
        <f t="shared" si="65"/>
        <v>105410</v>
      </c>
      <c r="P193" t="str">
        <f t="shared" si="66"/>
        <v>Serralheria</v>
      </c>
      <c r="Q193" t="str">
        <f t="shared" si="67"/>
        <v>Normal / Fixo</v>
      </c>
      <c r="R193" t="str">
        <f t="shared" si="68"/>
        <v>SERRALHEIRO I</v>
      </c>
      <c r="S193" t="str">
        <f t="shared" si="69"/>
        <v>TURNO 3</v>
      </c>
      <c r="T193" s="39">
        <f t="shared" si="70"/>
        <v>49.0988922206921</v>
      </c>
      <c r="U193" s="40">
        <f t="shared" si="71"/>
        <v>0.33333333333333298</v>
      </c>
      <c r="V193" s="40">
        <f t="shared" si="72"/>
        <v>0.35555555555555557</v>
      </c>
      <c r="W193" s="40">
        <f t="shared" si="73"/>
        <v>0</v>
      </c>
      <c r="X193" t="str">
        <f t="shared" si="74"/>
        <v>Não</v>
      </c>
      <c r="Y193" s="40">
        <f t="shared" si="75"/>
        <v>0</v>
      </c>
      <c r="Z193" s="40">
        <f t="shared" si="76"/>
        <v>0</v>
      </c>
      <c r="AA193" s="40">
        <f t="shared" si="77"/>
        <v>0</v>
      </c>
      <c r="AB193" s="40">
        <f t="shared" si="78"/>
        <v>0</v>
      </c>
      <c r="AC193" s="40">
        <f t="shared" si="79"/>
        <v>0</v>
      </c>
      <c r="AD193" s="39">
        <f t="shared" si="80"/>
        <v>0</v>
      </c>
      <c r="AE193" s="39">
        <f t="shared" si="81"/>
        <v>0</v>
      </c>
      <c r="AF193" t="str">
        <f t="shared" si="82"/>
        <v>Trabalhado</v>
      </c>
      <c r="AG193" t="str">
        <f t="shared" si="83"/>
        <v/>
      </c>
      <c r="AH193" t="str">
        <f t="shared" si="84"/>
        <v/>
      </c>
      <c r="AJ193" s="41">
        <f t="shared" si="85"/>
        <v>6</v>
      </c>
      <c r="AK193" s="42">
        <f t="shared" si="86"/>
        <v>0.35555555555555557</v>
      </c>
      <c r="AL193" s="41" t="str">
        <f t="shared" si="87"/>
        <v>Leve atraso</v>
      </c>
      <c r="AM193" s="41" t="str">
        <f t="shared" si="88"/>
        <v>Não</v>
      </c>
      <c r="AN193" s="41" t="str">
        <f t="shared" si="89"/>
        <v>Sim</v>
      </c>
      <c r="AO193" s="42">
        <f t="shared" si="90"/>
        <v>-2.2222222222222587E-2</v>
      </c>
      <c r="AP193" s="41" t="str">
        <f t="shared" si="91"/>
        <v>Marcelo Douglas Vieira Santana|46150</v>
      </c>
      <c r="AQ193" s="41" t="str">
        <f t="shared" si="92"/>
        <v/>
      </c>
      <c r="AR193" s="41" t="str">
        <f>IF($AQ193="","",COUNTIFS(L_ChaveCob,$AQ193,L_Ausencia,"&gt;"&amp;$W193)+COUNTIFS($AQ$4:$AQ193,$AQ193,$W$4:$W193,$W193))</f>
        <v/>
      </c>
      <c r="AS193" s="42">
        <f t="shared" si="93"/>
        <v>0</v>
      </c>
      <c r="AT193" s="42">
        <f t="shared" si="94"/>
        <v>0</v>
      </c>
      <c r="AU193" s="42">
        <f t="shared" si="95"/>
        <v>0</v>
      </c>
    </row>
    <row r="194" spans="1:47" hidden="1" x14ac:dyDescent="0.2">
      <c r="A194" s="35">
        <v>46150</v>
      </c>
      <c r="B194" s="36" t="s">
        <v>230</v>
      </c>
      <c r="C194" s="36" t="s">
        <v>232</v>
      </c>
      <c r="D194" s="36" t="s">
        <v>246</v>
      </c>
      <c r="E194" s="37"/>
      <c r="F194" s="37"/>
      <c r="G194" s="36"/>
      <c r="H194" s="36"/>
      <c r="I194" s="36" t="s">
        <v>234</v>
      </c>
      <c r="J194" s="36"/>
      <c r="K194" s="37"/>
      <c r="L194" s="37"/>
      <c r="M194" s="37"/>
      <c r="N194" s="38">
        <f t="shared" si="64"/>
        <v>46143</v>
      </c>
      <c r="O194">
        <f t="shared" si="65"/>
        <v>900009</v>
      </c>
      <c r="P194" t="str">
        <f t="shared" si="66"/>
        <v>Serralheria</v>
      </c>
      <c r="Q194" t="str">
        <f t="shared" si="67"/>
        <v>Normal / Fixo</v>
      </c>
      <c r="R194" t="str">
        <f t="shared" si="68"/>
        <v>SERRALHEIRO I</v>
      </c>
      <c r="S194" t="str">
        <f t="shared" si="69"/>
        <v>TURNO 2</v>
      </c>
      <c r="T194" s="39">
        <f t="shared" si="70"/>
        <v>49.0988922206921</v>
      </c>
      <c r="U194" s="40">
        <f t="shared" si="71"/>
        <v>0.33333333333333298</v>
      </c>
      <c r="V194" s="40">
        <f t="shared" si="72"/>
        <v>0.35416666666666669</v>
      </c>
      <c r="W194" s="40">
        <f t="shared" si="73"/>
        <v>0</v>
      </c>
      <c r="X194" t="str">
        <f t="shared" si="74"/>
        <v>Não</v>
      </c>
      <c r="Y194" s="40">
        <f t="shared" si="75"/>
        <v>0</v>
      </c>
      <c r="Z194" s="40">
        <f t="shared" si="76"/>
        <v>0</v>
      </c>
      <c r="AA194" s="40">
        <f t="shared" si="77"/>
        <v>0</v>
      </c>
      <c r="AB194" s="40">
        <f t="shared" si="78"/>
        <v>0</v>
      </c>
      <c r="AC194" s="40">
        <f t="shared" si="79"/>
        <v>0</v>
      </c>
      <c r="AD194" s="39">
        <f t="shared" si="80"/>
        <v>0</v>
      </c>
      <c r="AE194" s="39">
        <f t="shared" si="81"/>
        <v>0</v>
      </c>
      <c r="AF194" t="str">
        <f t="shared" si="82"/>
        <v>Trabalhado</v>
      </c>
      <c r="AG194" t="str">
        <f t="shared" si="83"/>
        <v/>
      </c>
      <c r="AH194" t="str">
        <f t="shared" si="84"/>
        <v/>
      </c>
      <c r="AJ194" s="41">
        <f t="shared" si="85"/>
        <v>17</v>
      </c>
      <c r="AK194" s="42">
        <f t="shared" si="86"/>
        <v>0.35416666666666669</v>
      </c>
      <c r="AL194" s="41" t="str">
        <f t="shared" si="87"/>
        <v>Leve atraso</v>
      </c>
      <c r="AM194" s="41" t="str">
        <f t="shared" si="88"/>
        <v>Não</v>
      </c>
      <c r="AN194" s="41" t="str">
        <f t="shared" si="89"/>
        <v>Sim</v>
      </c>
      <c r="AO194" s="42">
        <f t="shared" si="90"/>
        <v>-2.0833333333333703E-2</v>
      </c>
      <c r="AP194" s="41" t="str">
        <f t="shared" si="91"/>
        <v>Murilo de Souza Modesto|46150</v>
      </c>
      <c r="AQ194" s="41" t="str">
        <f t="shared" si="92"/>
        <v/>
      </c>
      <c r="AR194" s="41" t="str">
        <f>IF($AQ194="","",COUNTIFS(L_ChaveCob,$AQ194,L_Ausencia,"&gt;"&amp;$W194)+COUNTIFS($AQ$4:$AQ194,$AQ194,$W$4:$W194,$W194))</f>
        <v/>
      </c>
      <c r="AS194" s="42">
        <f t="shared" si="93"/>
        <v>0</v>
      </c>
      <c r="AT194" s="42">
        <f t="shared" si="94"/>
        <v>0</v>
      </c>
      <c r="AU194" s="42">
        <f t="shared" si="95"/>
        <v>0</v>
      </c>
    </row>
    <row r="195" spans="1:47" x14ac:dyDescent="0.2">
      <c r="A195" s="35">
        <v>46150</v>
      </c>
      <c r="B195" s="36" t="s">
        <v>247</v>
      </c>
      <c r="C195" s="36" t="s">
        <v>258</v>
      </c>
      <c r="D195" s="36"/>
      <c r="E195" s="37"/>
      <c r="F195" s="37"/>
      <c r="G195" s="36"/>
      <c r="H195" s="36"/>
      <c r="I195" s="36"/>
      <c r="J195" s="36"/>
      <c r="K195" s="37"/>
      <c r="L195" s="37"/>
      <c r="M195" s="37"/>
      <c r="N195" s="38">
        <f t="shared" si="64"/>
        <v>46143</v>
      </c>
      <c r="O195">
        <f t="shared" si="65"/>
        <v>900005</v>
      </c>
      <c r="P195" t="str">
        <f t="shared" si="66"/>
        <v>Serralheria</v>
      </c>
      <c r="Q195" t="str">
        <f t="shared" si="67"/>
        <v>Normal / Fixo</v>
      </c>
      <c r="R195" t="str">
        <f t="shared" si="68"/>
        <v>SERRALHEIRO II</v>
      </c>
      <c r="S195" t="str">
        <f t="shared" si="69"/>
        <v>TURNO 2</v>
      </c>
      <c r="T195" s="39">
        <f t="shared" si="70"/>
        <v>53.080351419133599</v>
      </c>
      <c r="U195" s="40">
        <f t="shared" si="71"/>
        <v>0.33333333333333298</v>
      </c>
      <c r="V195" s="40">
        <f t="shared" si="72"/>
        <v>0</v>
      </c>
      <c r="W195" s="40">
        <f t="shared" si="73"/>
        <v>0.33333333333333298</v>
      </c>
      <c r="X195" t="str">
        <f t="shared" si="74"/>
        <v>Não</v>
      </c>
      <c r="Y195" s="40">
        <f t="shared" si="75"/>
        <v>0</v>
      </c>
      <c r="Z195" s="40">
        <f t="shared" si="76"/>
        <v>0</v>
      </c>
      <c r="AA195" s="40">
        <f t="shared" si="77"/>
        <v>0</v>
      </c>
      <c r="AB195" s="40">
        <f t="shared" si="78"/>
        <v>0</v>
      </c>
      <c r="AC195" s="40">
        <f t="shared" si="79"/>
        <v>0</v>
      </c>
      <c r="AD195" s="39">
        <f t="shared" si="80"/>
        <v>0</v>
      </c>
      <c r="AE195" s="39">
        <f t="shared" si="81"/>
        <v>424.64281135306834</v>
      </c>
      <c r="AF195" t="str">
        <f t="shared" si="82"/>
        <v>Justificada</v>
      </c>
      <c r="AG195" t="str">
        <f t="shared" si="83"/>
        <v/>
      </c>
      <c r="AH195" t="str">
        <f t="shared" si="84"/>
        <v/>
      </c>
      <c r="AJ195" s="41">
        <f t="shared" si="85"/>
        <v>12</v>
      </c>
      <c r="AK195" s="42" t="str">
        <f t="shared" si="86"/>
        <v/>
      </c>
      <c r="AL195" s="41" t="str">
        <f t="shared" si="87"/>
        <v>Dia inteiro</v>
      </c>
      <c r="AM195" s="41" t="str">
        <f t="shared" si="88"/>
        <v>Não</v>
      </c>
      <c r="AN195" s="41" t="str">
        <f t="shared" si="89"/>
        <v>Não</v>
      </c>
      <c r="AO195" s="42" t="str">
        <f t="shared" si="90"/>
        <v/>
      </c>
      <c r="AP195" s="41" t="str">
        <f t="shared" si="91"/>
        <v>Rafael Fracaroli da Rocha|46150</v>
      </c>
      <c r="AQ195" s="41" t="str">
        <f t="shared" si="92"/>
        <v/>
      </c>
      <c r="AR195" s="41" t="str">
        <f>IF($AQ195="","",COUNTIFS(L_ChaveCob,$AQ195,L_Ausencia,"&gt;"&amp;$W195)+COUNTIFS($AQ$4:$AQ195,$AQ195,$W$4:$W195,$W195))</f>
        <v/>
      </c>
      <c r="AS195" s="42">
        <f t="shared" si="93"/>
        <v>0</v>
      </c>
      <c r="AT195" s="42">
        <f t="shared" si="94"/>
        <v>0</v>
      </c>
      <c r="AU195" s="42">
        <f t="shared" si="95"/>
        <v>0</v>
      </c>
    </row>
    <row r="196" spans="1:47" x14ac:dyDescent="0.2">
      <c r="A196" s="35">
        <v>46150</v>
      </c>
      <c r="B196" s="36" t="s">
        <v>249</v>
      </c>
      <c r="C196" s="36" t="s">
        <v>232</v>
      </c>
      <c r="D196" s="36" t="s">
        <v>288</v>
      </c>
      <c r="E196" s="37"/>
      <c r="F196" s="37"/>
      <c r="G196" s="36"/>
      <c r="H196" s="36"/>
      <c r="I196" s="36"/>
      <c r="J196" s="36"/>
      <c r="K196" s="37"/>
      <c r="L196" s="37"/>
      <c r="M196" s="37"/>
      <c r="N196" s="38">
        <f t="shared" ref="N196:N259" si="96">IF($A196="","",DATE(YEAR($A196),MONTH($A196),1))</f>
        <v>46143</v>
      </c>
      <c r="O196">
        <f t="shared" ref="O196:O259" si="97">IF(TRIM($B196)="","",IFERROR(INDEX(C_RG,MATCH(TRIM($B196),C_Nome,0)),"?"))</f>
        <v>331335</v>
      </c>
      <c r="P196" t="str">
        <f t="shared" ref="P196:P259" si="98">IF($A196="","",IF(TRIM($B196)="",P_EquipePostoVago,IF($AJ196="","",INDEX(V_Equipe,$AJ196))))</f>
        <v>Serralheria</v>
      </c>
      <c r="Q196" t="str">
        <f t="shared" ref="Q196:Q259" si="99">IF($A196="","",IF(TRIM($B196)="","Posto Vago",IF($AJ196="","",INDEX(V_Contrato,$AJ196))))</f>
        <v>Normal / Fixo</v>
      </c>
      <c r="R196" t="str">
        <f t="shared" ref="R196:R259" si="100">IF($A196="","",IF(TRIM($B196)="",$H196,IF($AJ196="","",INDEX(V_Funcao,$AJ196))))</f>
        <v>SERRALHEIRO II</v>
      </c>
      <c r="S196" t="str">
        <f t="shared" ref="S196:S259" si="101">IF($A196="","",IF($I196&lt;&gt;"",$I196,IF(TRIM($B196)="","ADM",IF($AJ196="","",INDEX(V_Turno,$AJ196)))))</f>
        <v>ADM</v>
      </c>
      <c r="T196" s="39">
        <f t="shared" ref="T196:T259" si="102">IF(OR($A196="",$R196=""),"",IFERROR(INDEX(F_Valor,MATCH($R196&amp;"|"&amp;SUMPRODUCT(MAX((F_Funcao=$R196)*(F_Ini&lt;=$A196)*F_Ini)),F_Chave,0)),""))</f>
        <v>53.080351419133599</v>
      </c>
      <c r="U196" s="40">
        <f t="shared" ref="U196:U259" si="103">IF(OR($A196="",$S196=""),0,IFERROR(INDEX(T_Horas,MATCH($S196,T_Turno,0),WEEKDAY($A196,2)),0))</f>
        <v>0.33333333333333298</v>
      </c>
      <c r="V196" s="40">
        <f t="shared" ref="V196:V259" si="104">IF($A196="",0,MAX(IF($F196&lt;&gt;"",N($F196),IF($AN196="Sim",IF($AK196&lt;&gt;"",$AK196,$U196),$U196-$W196))-IF($J196="Situação Atípica - Presente",N($K196),0),0))</f>
        <v>0.3576388888888889</v>
      </c>
      <c r="W196" s="40">
        <f t="shared" ref="W196:W259" si="105">IF($A196="",0,IF($E196&lt;&gt;"",N($E196),IF($AL196="Dia inteiro",$U196,IF($AL196="Pelo ponto",IF($AK196="",$U196,MAX($U196-$AK196,0)),IF(AND($AL196="Leve atraso",$AO196&lt;&gt;""),IF(AND($AO196&gt;P_LeveMin,$AO196&lt;=P_LeveMax),$AO196,0),0)))))</f>
        <v>0</v>
      </c>
      <c r="X196" t="str">
        <f t="shared" ref="X196:X259" si="106">IF($A196="","",IF(OR($Q196="Ferista",$Q196=""),"Não",IF(AND($AL196="Leve atraso",$W196&gt;0,$A196&gt;=P_InicioRegras),"Sim",IF(OR($J196&lt;&gt;"",$K196&lt;&gt;"",$L196&lt;&gt;""),"Não",$AM196))))</f>
        <v>Não</v>
      </c>
      <c r="Y196" s="40">
        <f t="shared" ref="Y196:Y259" si="107">IF($A196="",0,IF($Q196="Ferista",0,IF($X196="Sim",$W196,0)+N($K196)))</f>
        <v>0</v>
      </c>
      <c r="Z196" s="40">
        <f t="shared" ref="Z196:Z259" si="108">IF($X196="Sim",$AT196,0)</f>
        <v>0</v>
      </c>
      <c r="AA196" s="40">
        <f t="shared" ref="AA196:AA259" si="109">IF($AP196="",0,MIN(MAX($Y196-$Z196,0),SUMIFS(CP_Horas,CP_ChaveFalta,$AP196,CP_Aprov,"Sim")))</f>
        <v>0</v>
      </c>
      <c r="AB196" s="40">
        <f t="shared" ref="AB196:AB259" si="110">IF($A196="",0,MIN(MAX($Y196-$Z196-$AA196,0),N($M196)))</f>
        <v>0</v>
      </c>
      <c r="AC196" s="40">
        <f t="shared" ref="AC196:AC259" si="111">IF($A196="",0,MAX($Y196-$Z196-$AA196-$AB196,0))</f>
        <v>0</v>
      </c>
      <c r="AD196" s="39">
        <f t="shared" ref="AD196:AD259" si="112">IF(OR($AC196=0,$T196=""),0,$AC196*24*$T196)</f>
        <v>0</v>
      </c>
      <c r="AE196" s="39">
        <f t="shared" ref="AE196:AE259" si="113">IF(OR($A196="",$T196=""),0,(IF($AF196="Justificada",$W196,0)+N($L196))*24*$T196)</f>
        <v>0</v>
      </c>
      <c r="AF196" t="str">
        <f t="shared" ref="AF196:AF259" si="114">IF($A196="","",IF($J196&lt;&gt;"","Situação atípica",IF(AND($AL196="Leve atraso",$W196&gt;0),"Leve atraso",IFERROR(INDEX(S_Cat,MATCH($C196,S_Status,0)),"Outros"))))</f>
        <v>Trabalhado</v>
      </c>
      <c r="AG196" t="str">
        <f t="shared" ref="AG196:AG259" si="115">IF($A196="","",TRIM(IF($Z196&gt;0,"Ferista cobriu "&amp;TEXT($Z196,"[h]:mm")&amp;"h. ","")&amp;IF($AA196&gt;0,"Compensado "&amp;TEXT($AA196,"[h]:mm")&amp;"h por "&amp;IFERROR(INDEX(CP_Quem,MATCH($AP196,CP_ChaveFalta,0)),"?")&amp;". ","")&amp;IF($AU196&gt;0,"Compensação aguardando aprovação ("&amp;TEXT($AU196,"[h]:mm")&amp;"h). ","")&amp;IF($AB196&gt;0,"Perdoado por acordo "&amp;TEXT($AB196,"[h]:mm")&amp;"h. ","")&amp;IF(AND($AP196&lt;&gt;"",COUNTIF(CP_ChaveQuem,$AP196)&gt;0),"Horas usadas p/ compensar falta de "&amp;INDEX(CP_Falta,MATCH($AP196,CP_ChaveQuem,0))&amp;" de "&amp;TEXT(INDEX(CP_DataFalta,MATCH($AP196,CP_ChaveQuem,0)),"dd/mm")&amp;". ","")&amp;IF(AND($Q196="Ferista",SUMIFS(L_Ferista,L_Data,$A196,L_Equipe,$P196)&gt;0),"Como ferista, cobriu "&amp;TEXT(SUMIFS(L_Ferista,L_Data,$A196,L_Equipe,$P196),"[h]:mm")&amp;"h de faltas da equipe. ","")&amp;IF($AC196&gt;0,"DESCONTA "&amp;TEXT($AC196,"[h]:mm")&amp;"h ("&amp;$AF196&amp;").","")))</f>
        <v/>
      </c>
      <c r="AH196" t="str">
        <f t="shared" ref="AH196:AH259" si="116">IF($A196="","",IF($O196="?","CADASTRO: funcionário não está no Cadastro",IF(AND($O196&lt;&gt;"",$AJ196=""),"CADASTRO: sem vigência (função/turno) nesta data",IF(AND($AP196&lt;&gt;"",COUNTIF(L_ChavePD,$AP196)&gt;1),"DUPLICADO: mesma pessoa 2x no dia",IF($A196&lt;P_InicioRegras,"",IF(AND($C196="Horas Compensadas",COUNTIF(CP_ChaveQuem,$AP196)=0),"VINCULAR: registrar na aba Compensações de quem é a falta",IF($AU196&gt;0,"APROVAR: compensação pendente na aba Compensações",IF(AND($AQ196&lt;&gt;"",$AS196&gt;0,$AT196&lt;$W196,$AC196&gt;0),"FERISTA: horas do ferista não cobriram toda a falta",IF(AND($AL196="Pelo ponto",$AK196="",$E196="",$X196="Sim"),"PONTO: sem ponto nem horas manuais — descontando jornada cheia",IF(AND($AL196="Leve atraso",$E196="",N($AO196)&gt;P_LeveMax),"CLASSIFICAR: ponto mostra atraso &gt; 30 min — trocar o Status",IF($AF196="Leve atraso","AJUSTAR STATUS: atraso lançado como Horas Trabalhadas",IF(AND(N($K196)&gt;0,$G196=""),"OBSERVAÇÃO: desconto extra sem observação",IF(AND($J196&lt;&gt;"",N($K196)+N($L196)&gt;$U196),"CONFERIR: horas manuais maiores que a jornada","")))))))))))))</f>
        <v/>
      </c>
      <c r="AJ196" s="41">
        <f t="shared" ref="AJ196:AJ259" si="117">IF(OR($A196="",$O196="",$O196="?"),"",IFERROR(MATCH($O196&amp;"|"&amp;SUMPRODUCT(MAX((V_RG=$O196)*(V_Ini&lt;=$A196)*V_Ini)),V_Chave,0),""))</f>
        <v>5</v>
      </c>
      <c r="AK196" s="42">
        <f t="shared" ref="AK196:AK259" si="118">IF(ISNUMBER(SEARCH(" = ",$D196)),IFERROR(TIMEVALUE(TRIM(RIGHT($D196,5))),""),"")</f>
        <v>0.3576388888888889</v>
      </c>
      <c r="AL196" s="41" t="str">
        <f t="shared" ref="AL196:AL259" si="119">IF($C196="","",IFERROR(INDEX(S_Modo,MATCH($C196,S_Status,0)),"Não"))</f>
        <v>Leve atraso</v>
      </c>
      <c r="AM196" s="41" t="str">
        <f t="shared" ref="AM196:AM259" si="120">IF($C196="","",IFERROR(INDEX(S_Conta,MATCH($C196,S_Status,0)),"Não"))</f>
        <v>Não</v>
      </c>
      <c r="AN196" s="41" t="str">
        <f t="shared" ref="AN196:AN259" si="121">IF($C196="","",IFERROR(INDEX(S_Trab,MATCH($C196,S_Status,0)),"Não"))</f>
        <v>Sim</v>
      </c>
      <c r="AO196" s="42">
        <f t="shared" ref="AO196:AO259" si="122">IF(OR($A196="",$AK196=""),"",$U196-$AK196-IF($J196&lt;&gt;"Situação Atípica - Presente",N($K196)+N($L196),0))</f>
        <v>-2.4305555555555913E-2</v>
      </c>
      <c r="AP196" s="41" t="str">
        <f t="shared" ref="AP196:AP259" si="123">IF(OR($A196="",TRIM($B196)=""),"",TRIM($B196)&amp;"|"&amp;$A196)</f>
        <v>Robson Alberto Alves Galvão|46150</v>
      </c>
      <c r="AQ196" s="41" t="str">
        <f t="shared" ref="AQ196:AQ259" si="124">IF(AND(P_CoberturaAuto="Sim",$A196&lt;&gt;"",$A196&gt;=P_InicioRegras,$Q196="Normal / Fixo",$R196&lt;&gt;"",ISERROR(SEARCH("ENCARREGADO",$R196)),$AM196="Sim",$W196&gt;0),$A196&amp;"|"&amp;$P196,"")</f>
        <v/>
      </c>
      <c r="AR196" s="41" t="str">
        <f>IF($AQ196="","",COUNTIFS(L_ChaveCob,$AQ196,L_Ausencia,"&gt;"&amp;$W196)+COUNTIFS($AQ$4:$AQ196,$AQ196,$W$4:$W196,$W196))</f>
        <v/>
      </c>
      <c r="AS196" s="42">
        <f t="shared" ref="AS196:AS259" si="125">IF($AQ196="",0,SUMIFS(L_Trab,L_Data,$A196,L_Equipe,$P196,L_Contrato,"Ferista",L_Status,"&lt;&gt;Remanejamento"))</f>
        <v>0</v>
      </c>
      <c r="AT196" s="42">
        <f t="shared" ref="AT196:AT259" si="126">IF(OR($AQ196="",$AS196=0),0,MAX(MIN($W196,$AS196-SUMIFS(L_Ausencia,L_ChaveCob,$AQ196,L_OrdemCob,"&lt;"&amp;$AR196)),0))</f>
        <v>0</v>
      </c>
      <c r="AU196" s="42">
        <f t="shared" ref="AU196:AU259" si="127">IF($AP196="",0,SUMIFS(CP_Horas,CP_ChaveFalta,$AP196,CP_Aprov,"&lt;&gt;Sim"))</f>
        <v>0</v>
      </c>
    </row>
    <row r="197" spans="1:47" x14ac:dyDescent="0.2">
      <c r="A197" s="35">
        <v>46150</v>
      </c>
      <c r="B197" s="36" t="s">
        <v>231</v>
      </c>
      <c r="C197" s="36" t="s">
        <v>232</v>
      </c>
      <c r="D197" s="36" t="s">
        <v>289</v>
      </c>
      <c r="E197" s="37"/>
      <c r="F197" s="37"/>
      <c r="G197" s="36"/>
      <c r="H197" s="36"/>
      <c r="I197" s="36" t="s">
        <v>234</v>
      </c>
      <c r="J197" s="36"/>
      <c r="K197" s="37"/>
      <c r="L197" s="37"/>
      <c r="M197" s="37"/>
      <c r="N197" s="38">
        <f t="shared" si="96"/>
        <v>46143</v>
      </c>
      <c r="O197">
        <f t="shared" si="97"/>
        <v>900004</v>
      </c>
      <c r="P197" t="str">
        <f t="shared" si="98"/>
        <v>Serralheria</v>
      </c>
      <c r="Q197" t="str">
        <f t="shared" si="99"/>
        <v>Normal / Fixo</v>
      </c>
      <c r="R197" t="str">
        <f t="shared" si="100"/>
        <v>SERRALHEIRO I</v>
      </c>
      <c r="S197" t="str">
        <f t="shared" si="101"/>
        <v>TURNO 2</v>
      </c>
      <c r="T197" s="39">
        <f t="shared" si="102"/>
        <v>49.0988922206921</v>
      </c>
      <c r="U197" s="40">
        <f t="shared" si="103"/>
        <v>0.33333333333333298</v>
      </c>
      <c r="V197" s="40">
        <f t="shared" si="104"/>
        <v>0.35069444444444442</v>
      </c>
      <c r="W197" s="40">
        <f t="shared" si="105"/>
        <v>0</v>
      </c>
      <c r="X197" t="str">
        <f t="shared" si="106"/>
        <v>Não</v>
      </c>
      <c r="Y197" s="40">
        <f t="shared" si="107"/>
        <v>0</v>
      </c>
      <c r="Z197" s="40">
        <f t="shared" si="108"/>
        <v>0</v>
      </c>
      <c r="AA197" s="40">
        <f t="shared" si="109"/>
        <v>0</v>
      </c>
      <c r="AB197" s="40">
        <f t="shared" si="110"/>
        <v>0</v>
      </c>
      <c r="AC197" s="40">
        <f t="shared" si="111"/>
        <v>0</v>
      </c>
      <c r="AD197" s="39">
        <f t="shared" si="112"/>
        <v>0</v>
      </c>
      <c r="AE197" s="39">
        <f t="shared" si="113"/>
        <v>0</v>
      </c>
      <c r="AF197" t="str">
        <f t="shared" si="114"/>
        <v>Trabalhado</v>
      </c>
      <c r="AG197" t="str">
        <f t="shared" si="115"/>
        <v/>
      </c>
      <c r="AH197" t="str">
        <f t="shared" si="116"/>
        <v/>
      </c>
      <c r="AJ197" s="41">
        <f t="shared" si="117"/>
        <v>11</v>
      </c>
      <c r="AK197" s="42">
        <f t="shared" si="118"/>
        <v>0.35069444444444442</v>
      </c>
      <c r="AL197" s="41" t="str">
        <f t="shared" si="119"/>
        <v>Leve atraso</v>
      </c>
      <c r="AM197" s="41" t="str">
        <f t="shared" si="120"/>
        <v>Não</v>
      </c>
      <c r="AN197" s="41" t="str">
        <f t="shared" si="121"/>
        <v>Sim</v>
      </c>
      <c r="AO197" s="42">
        <f t="shared" si="122"/>
        <v>-1.7361111111111438E-2</v>
      </c>
      <c r="AP197" s="41" t="str">
        <f t="shared" si="123"/>
        <v>Rogério Marques da Silva|46150</v>
      </c>
      <c r="AQ197" s="41" t="str">
        <f t="shared" si="124"/>
        <v/>
      </c>
      <c r="AR197" s="41" t="str">
        <f>IF($AQ197="","",COUNTIFS(L_ChaveCob,$AQ197,L_Ausencia,"&gt;"&amp;$W197)+COUNTIFS($AQ$4:$AQ197,$AQ197,$W$4:$W197,$W197))</f>
        <v/>
      </c>
      <c r="AS197" s="42">
        <f t="shared" si="125"/>
        <v>0</v>
      </c>
      <c r="AT197" s="42">
        <f t="shared" si="126"/>
        <v>0</v>
      </c>
      <c r="AU197" s="42">
        <f t="shared" si="127"/>
        <v>0</v>
      </c>
    </row>
    <row r="198" spans="1:47" x14ac:dyDescent="0.2">
      <c r="A198" s="35">
        <v>46150</v>
      </c>
      <c r="B198" s="36" t="s">
        <v>252</v>
      </c>
      <c r="C198" s="36" t="s">
        <v>232</v>
      </c>
      <c r="D198" s="36" t="s">
        <v>290</v>
      </c>
      <c r="E198" s="37"/>
      <c r="F198" s="37"/>
      <c r="G198" s="36"/>
      <c r="H198" s="36"/>
      <c r="I198" s="36"/>
      <c r="J198" s="36"/>
      <c r="K198" s="37"/>
      <c r="L198" s="37"/>
      <c r="M198" s="37"/>
      <c r="N198" s="38">
        <f t="shared" si="96"/>
        <v>46143</v>
      </c>
      <c r="O198">
        <f t="shared" si="97"/>
        <v>266937</v>
      </c>
      <c r="P198" t="str">
        <f t="shared" si="98"/>
        <v>Serralheria</v>
      </c>
      <c r="Q198" t="str">
        <f t="shared" si="99"/>
        <v>Normal / Fixo</v>
      </c>
      <c r="R198" t="str">
        <f t="shared" si="100"/>
        <v>ENCARREGADO</v>
      </c>
      <c r="S198" t="str">
        <f t="shared" si="101"/>
        <v>ADM</v>
      </c>
      <c r="T198" s="39">
        <f t="shared" si="102"/>
        <v>60.96</v>
      </c>
      <c r="U198" s="40">
        <f t="shared" si="103"/>
        <v>0.33333333333333298</v>
      </c>
      <c r="V198" s="40">
        <f t="shared" si="104"/>
        <v>0.35902777777777778</v>
      </c>
      <c r="W198" s="40">
        <f t="shared" si="105"/>
        <v>0</v>
      </c>
      <c r="X198" t="str">
        <f t="shared" si="106"/>
        <v>Não</v>
      </c>
      <c r="Y198" s="40">
        <f t="shared" si="107"/>
        <v>0</v>
      </c>
      <c r="Z198" s="40">
        <f t="shared" si="108"/>
        <v>0</v>
      </c>
      <c r="AA198" s="40">
        <f t="shared" si="109"/>
        <v>0</v>
      </c>
      <c r="AB198" s="40">
        <f t="shared" si="110"/>
        <v>0</v>
      </c>
      <c r="AC198" s="40">
        <f t="shared" si="111"/>
        <v>0</v>
      </c>
      <c r="AD198" s="39">
        <f t="shared" si="112"/>
        <v>0</v>
      </c>
      <c r="AE198" s="39">
        <f t="shared" si="113"/>
        <v>0</v>
      </c>
      <c r="AF198" t="str">
        <f t="shared" si="114"/>
        <v>Trabalhado</v>
      </c>
      <c r="AG198" t="str">
        <f t="shared" si="115"/>
        <v/>
      </c>
      <c r="AH198" t="str">
        <f t="shared" si="116"/>
        <v/>
      </c>
      <c r="AJ198" s="41">
        <f t="shared" si="117"/>
        <v>1</v>
      </c>
      <c r="AK198" s="42">
        <f t="shared" si="118"/>
        <v>0.35902777777777778</v>
      </c>
      <c r="AL198" s="41" t="str">
        <f t="shared" si="119"/>
        <v>Leve atraso</v>
      </c>
      <c r="AM198" s="41" t="str">
        <f t="shared" si="120"/>
        <v>Não</v>
      </c>
      <c r="AN198" s="41" t="str">
        <f t="shared" si="121"/>
        <v>Sim</v>
      </c>
      <c r="AO198" s="42">
        <f t="shared" si="122"/>
        <v>-2.5694444444444797E-2</v>
      </c>
      <c r="AP198" s="41" t="str">
        <f t="shared" si="123"/>
        <v>Ronaldo Rosendo da Silva|46150</v>
      </c>
      <c r="AQ198" s="41" t="str">
        <f t="shared" si="124"/>
        <v/>
      </c>
      <c r="AR198" s="41" t="str">
        <f>IF($AQ198="","",COUNTIFS(L_ChaveCob,$AQ198,L_Ausencia,"&gt;"&amp;$W198)+COUNTIFS($AQ$4:$AQ198,$AQ198,$W$4:$W198,$W198))</f>
        <v/>
      </c>
      <c r="AS198" s="42">
        <f t="shared" si="125"/>
        <v>0</v>
      </c>
      <c r="AT198" s="42">
        <f t="shared" si="126"/>
        <v>0</v>
      </c>
      <c r="AU198" s="42">
        <f t="shared" si="127"/>
        <v>0</v>
      </c>
    </row>
    <row r="199" spans="1:47" x14ac:dyDescent="0.2">
      <c r="A199" s="35">
        <v>46150</v>
      </c>
      <c r="B199" s="36" t="s">
        <v>254</v>
      </c>
      <c r="C199" s="36" t="s">
        <v>232</v>
      </c>
      <c r="D199" s="36" t="s">
        <v>291</v>
      </c>
      <c r="E199" s="37"/>
      <c r="F199" s="37"/>
      <c r="G199" s="36"/>
      <c r="H199" s="36"/>
      <c r="I199" s="36"/>
      <c r="J199" s="36"/>
      <c r="K199" s="37"/>
      <c r="L199" s="37"/>
      <c r="M199" s="37"/>
      <c r="N199" s="38">
        <f t="shared" si="96"/>
        <v>46143</v>
      </c>
      <c r="O199">
        <f t="shared" si="97"/>
        <v>900001</v>
      </c>
      <c r="P199" t="str">
        <f t="shared" si="98"/>
        <v>Serralheria</v>
      </c>
      <c r="Q199" t="str">
        <f t="shared" si="99"/>
        <v>Normal / Fixo</v>
      </c>
      <c r="R199" t="str">
        <f t="shared" si="100"/>
        <v>SERRALHEIRO II</v>
      </c>
      <c r="S199" t="str">
        <f t="shared" si="101"/>
        <v>ADM</v>
      </c>
      <c r="T199" s="39">
        <f t="shared" si="102"/>
        <v>53.080351419133599</v>
      </c>
      <c r="U199" s="40">
        <f t="shared" si="103"/>
        <v>0.33333333333333298</v>
      </c>
      <c r="V199" s="40">
        <f t="shared" si="104"/>
        <v>0.36319444444444443</v>
      </c>
      <c r="W199" s="40">
        <f t="shared" si="105"/>
        <v>0</v>
      </c>
      <c r="X199" t="str">
        <f t="shared" si="106"/>
        <v>Não</v>
      </c>
      <c r="Y199" s="40">
        <f t="shared" si="107"/>
        <v>0</v>
      </c>
      <c r="Z199" s="40">
        <f t="shared" si="108"/>
        <v>0</v>
      </c>
      <c r="AA199" s="40">
        <f t="shared" si="109"/>
        <v>0</v>
      </c>
      <c r="AB199" s="40">
        <f t="shared" si="110"/>
        <v>0</v>
      </c>
      <c r="AC199" s="40">
        <f t="shared" si="111"/>
        <v>0</v>
      </c>
      <c r="AD199" s="39">
        <f t="shared" si="112"/>
        <v>0</v>
      </c>
      <c r="AE199" s="39">
        <f t="shared" si="113"/>
        <v>0</v>
      </c>
      <c r="AF199" t="str">
        <f t="shared" si="114"/>
        <v>Trabalhado</v>
      </c>
      <c r="AG199" t="str">
        <f t="shared" si="115"/>
        <v/>
      </c>
      <c r="AH199" t="str">
        <f t="shared" si="116"/>
        <v/>
      </c>
      <c r="AJ199" s="41">
        <f t="shared" si="117"/>
        <v>8</v>
      </c>
      <c r="AK199" s="42">
        <f t="shared" si="118"/>
        <v>0.36319444444444443</v>
      </c>
      <c r="AL199" s="41" t="str">
        <f t="shared" si="119"/>
        <v>Leve atraso</v>
      </c>
      <c r="AM199" s="41" t="str">
        <f t="shared" si="120"/>
        <v>Não</v>
      </c>
      <c r="AN199" s="41" t="str">
        <f t="shared" si="121"/>
        <v>Sim</v>
      </c>
      <c r="AO199" s="42">
        <f t="shared" si="122"/>
        <v>-2.9861111111111449E-2</v>
      </c>
      <c r="AP199" s="41" t="str">
        <f t="shared" si="123"/>
        <v>Ronaldo Santos Dias|46150</v>
      </c>
      <c r="AQ199" s="41" t="str">
        <f t="shared" si="124"/>
        <v/>
      </c>
      <c r="AR199" s="41" t="str">
        <f>IF($AQ199="","",COUNTIFS(L_ChaveCob,$AQ199,L_Ausencia,"&gt;"&amp;$W199)+COUNTIFS($AQ$4:$AQ199,$AQ199,$W$4:$W199,$W199))</f>
        <v/>
      </c>
      <c r="AS199" s="42">
        <f t="shared" si="125"/>
        <v>0</v>
      </c>
      <c r="AT199" s="42">
        <f t="shared" si="126"/>
        <v>0</v>
      </c>
      <c r="AU199" s="42">
        <f t="shared" si="127"/>
        <v>0</v>
      </c>
    </row>
    <row r="200" spans="1:47" x14ac:dyDescent="0.2">
      <c r="A200" s="35">
        <v>46150</v>
      </c>
      <c r="B200" s="36" t="s">
        <v>281</v>
      </c>
      <c r="C200" s="36" t="s">
        <v>232</v>
      </c>
      <c r="D200" s="36"/>
      <c r="E200" s="37"/>
      <c r="F200" s="37"/>
      <c r="G200" s="36" t="s">
        <v>282</v>
      </c>
      <c r="H200" s="36"/>
      <c r="I200" s="36"/>
      <c r="J200" s="36"/>
      <c r="K200" s="37"/>
      <c r="L200" s="37"/>
      <c r="M200" s="37"/>
      <c r="N200" s="38">
        <f t="shared" si="96"/>
        <v>46143</v>
      </c>
      <c r="O200">
        <f t="shared" si="97"/>
        <v>900010</v>
      </c>
      <c r="P200" t="str">
        <f t="shared" si="98"/>
        <v>Serralheria</v>
      </c>
      <c r="Q200" t="str">
        <f t="shared" si="99"/>
        <v>Ferista</v>
      </c>
      <c r="R200" t="str">
        <f t="shared" si="100"/>
        <v>SERRALHEIRO I</v>
      </c>
      <c r="S200" t="str">
        <f t="shared" si="101"/>
        <v>ADM</v>
      </c>
      <c r="T200" s="39">
        <f t="shared" si="102"/>
        <v>49.0988922206921</v>
      </c>
      <c r="U200" s="40">
        <f t="shared" si="103"/>
        <v>0.33333333333333298</v>
      </c>
      <c r="V200" s="40">
        <f t="shared" si="104"/>
        <v>0.33333333333333298</v>
      </c>
      <c r="W200" s="40">
        <f t="shared" si="105"/>
        <v>0</v>
      </c>
      <c r="X200" t="str">
        <f t="shared" si="106"/>
        <v>Não</v>
      </c>
      <c r="Y200" s="40">
        <f t="shared" si="107"/>
        <v>0</v>
      </c>
      <c r="Z200" s="40">
        <f t="shared" si="108"/>
        <v>0</v>
      </c>
      <c r="AA200" s="40">
        <f t="shared" si="109"/>
        <v>0</v>
      </c>
      <c r="AB200" s="40">
        <f t="shared" si="110"/>
        <v>0</v>
      </c>
      <c r="AC200" s="40">
        <f t="shared" si="111"/>
        <v>0</v>
      </c>
      <c r="AD200" s="39">
        <f t="shared" si="112"/>
        <v>0</v>
      </c>
      <c r="AE200" s="39">
        <f t="shared" si="113"/>
        <v>0</v>
      </c>
      <c r="AF200" t="str">
        <f t="shared" si="114"/>
        <v>Trabalhado</v>
      </c>
      <c r="AG200" t="str">
        <f t="shared" si="115"/>
        <v/>
      </c>
      <c r="AH200" t="str">
        <f t="shared" si="116"/>
        <v/>
      </c>
      <c r="AJ200" s="41">
        <f t="shared" si="117"/>
        <v>18</v>
      </c>
      <c r="AK200" s="42" t="str">
        <f t="shared" si="118"/>
        <v/>
      </c>
      <c r="AL200" s="41" t="str">
        <f t="shared" si="119"/>
        <v>Leve atraso</v>
      </c>
      <c r="AM200" s="41" t="str">
        <f t="shared" si="120"/>
        <v>Não</v>
      </c>
      <c r="AN200" s="41" t="str">
        <f t="shared" si="121"/>
        <v>Sim</v>
      </c>
      <c r="AO200" s="42" t="str">
        <f t="shared" si="122"/>
        <v/>
      </c>
      <c r="AP200" s="41" t="str">
        <f t="shared" si="123"/>
        <v>Roniel de Souza Rocha|46150</v>
      </c>
      <c r="AQ200" s="41" t="str">
        <f t="shared" si="124"/>
        <v/>
      </c>
      <c r="AR200" s="41" t="str">
        <f>IF($AQ200="","",COUNTIFS(L_ChaveCob,$AQ200,L_Ausencia,"&gt;"&amp;$W200)+COUNTIFS($AQ$4:$AQ200,$AQ200,$W$4:$W200,$W200))</f>
        <v/>
      </c>
      <c r="AS200" s="42">
        <f t="shared" si="125"/>
        <v>0</v>
      </c>
      <c r="AT200" s="42">
        <f t="shared" si="126"/>
        <v>0</v>
      </c>
      <c r="AU200" s="42">
        <f t="shared" si="127"/>
        <v>0</v>
      </c>
    </row>
    <row r="201" spans="1:47" x14ac:dyDescent="0.2">
      <c r="A201" s="35">
        <v>46151</v>
      </c>
      <c r="B201" s="36" t="s">
        <v>229</v>
      </c>
      <c r="C201" s="36" t="s">
        <v>232</v>
      </c>
      <c r="D201" s="36" t="s">
        <v>292</v>
      </c>
      <c r="E201" s="37"/>
      <c r="F201" s="37"/>
      <c r="G201" s="36" t="s">
        <v>293</v>
      </c>
      <c r="H201" s="36"/>
      <c r="I201" s="36"/>
      <c r="J201" s="36"/>
      <c r="K201" s="37"/>
      <c r="L201" s="37"/>
      <c r="M201" s="37"/>
      <c r="N201" s="38">
        <f t="shared" si="96"/>
        <v>46143</v>
      </c>
      <c r="O201">
        <f t="shared" si="97"/>
        <v>105410</v>
      </c>
      <c r="P201" t="str">
        <f t="shared" si="98"/>
        <v>Serralheria</v>
      </c>
      <c r="Q201" t="str">
        <f t="shared" si="99"/>
        <v>Normal / Fixo</v>
      </c>
      <c r="R201" t="str">
        <f t="shared" si="100"/>
        <v>SERRALHEIRO I</v>
      </c>
      <c r="S201" t="str">
        <f t="shared" si="101"/>
        <v>TURNO 3</v>
      </c>
      <c r="T201" s="39">
        <f t="shared" si="102"/>
        <v>49.0988922206921</v>
      </c>
      <c r="U201" s="40">
        <f t="shared" si="103"/>
        <v>0.33333333333333298</v>
      </c>
      <c r="V201" s="40">
        <f t="shared" si="104"/>
        <v>0.35555555555555557</v>
      </c>
      <c r="W201" s="40">
        <f t="shared" si="105"/>
        <v>0</v>
      </c>
      <c r="X201" t="str">
        <f t="shared" si="106"/>
        <v>Não</v>
      </c>
      <c r="Y201" s="40">
        <f t="shared" si="107"/>
        <v>0</v>
      </c>
      <c r="Z201" s="40">
        <f t="shared" si="108"/>
        <v>0</v>
      </c>
      <c r="AA201" s="40">
        <f t="shared" si="109"/>
        <v>0</v>
      </c>
      <c r="AB201" s="40">
        <f t="shared" si="110"/>
        <v>0</v>
      </c>
      <c r="AC201" s="40">
        <f t="shared" si="111"/>
        <v>0</v>
      </c>
      <c r="AD201" s="39">
        <f t="shared" si="112"/>
        <v>0</v>
      </c>
      <c r="AE201" s="39">
        <f t="shared" si="113"/>
        <v>0</v>
      </c>
      <c r="AF201" t="str">
        <f t="shared" si="114"/>
        <v>Trabalhado</v>
      </c>
      <c r="AG201" t="str">
        <f t="shared" si="115"/>
        <v/>
      </c>
      <c r="AH201" t="str">
        <f t="shared" si="116"/>
        <v/>
      </c>
      <c r="AJ201" s="41">
        <f t="shared" si="117"/>
        <v>6</v>
      </c>
      <c r="AK201" s="42">
        <f t="shared" si="118"/>
        <v>0.35555555555555557</v>
      </c>
      <c r="AL201" s="41" t="str">
        <f t="shared" si="119"/>
        <v>Leve atraso</v>
      </c>
      <c r="AM201" s="41" t="str">
        <f t="shared" si="120"/>
        <v>Não</v>
      </c>
      <c r="AN201" s="41" t="str">
        <f t="shared" si="121"/>
        <v>Sim</v>
      </c>
      <c r="AO201" s="42">
        <f t="shared" si="122"/>
        <v>-2.2222222222222587E-2</v>
      </c>
      <c r="AP201" s="41" t="str">
        <f t="shared" si="123"/>
        <v>Marcelo Douglas Vieira Santana|46151</v>
      </c>
      <c r="AQ201" s="41" t="str">
        <f t="shared" si="124"/>
        <v/>
      </c>
      <c r="AR201" s="41" t="str">
        <f>IF($AQ201="","",COUNTIFS(L_ChaveCob,$AQ201,L_Ausencia,"&gt;"&amp;$W201)+COUNTIFS($AQ$4:$AQ201,$AQ201,$W$4:$W201,$W201))</f>
        <v/>
      </c>
      <c r="AS201" s="42">
        <f t="shared" si="125"/>
        <v>0</v>
      </c>
      <c r="AT201" s="42">
        <f t="shared" si="126"/>
        <v>0</v>
      </c>
      <c r="AU201" s="42">
        <f t="shared" si="127"/>
        <v>0</v>
      </c>
    </row>
    <row r="202" spans="1:47" hidden="1" x14ac:dyDescent="0.2">
      <c r="A202" s="35">
        <v>46151</v>
      </c>
      <c r="B202" s="36" t="s">
        <v>230</v>
      </c>
      <c r="C202" s="36" t="s">
        <v>213</v>
      </c>
      <c r="D202" s="36"/>
      <c r="E202" s="37"/>
      <c r="F202" s="37"/>
      <c r="G202" s="36" t="s">
        <v>294</v>
      </c>
      <c r="H202" s="36"/>
      <c r="I202" s="36"/>
      <c r="J202" s="36"/>
      <c r="K202" s="37"/>
      <c r="L202" s="37"/>
      <c r="M202" s="37"/>
      <c r="N202" s="38">
        <f t="shared" si="96"/>
        <v>46143</v>
      </c>
      <c r="O202">
        <f t="shared" si="97"/>
        <v>900009</v>
      </c>
      <c r="P202" t="str">
        <f t="shared" si="98"/>
        <v>Serralheria</v>
      </c>
      <c r="Q202" t="str">
        <f t="shared" si="99"/>
        <v>Normal / Fixo</v>
      </c>
      <c r="R202" t="str">
        <f t="shared" si="100"/>
        <v>SERRALHEIRO I</v>
      </c>
      <c r="S202" t="str">
        <f t="shared" si="101"/>
        <v>TURNO 2</v>
      </c>
      <c r="T202" s="39">
        <f t="shared" si="102"/>
        <v>49.0988922206921</v>
      </c>
      <c r="U202" s="40">
        <f t="shared" si="103"/>
        <v>0.33333333333333298</v>
      </c>
      <c r="V202" s="40">
        <f t="shared" si="104"/>
        <v>0</v>
      </c>
      <c r="W202" s="40">
        <f t="shared" si="105"/>
        <v>0.33333333333333298</v>
      </c>
      <c r="X202" t="str">
        <f t="shared" si="106"/>
        <v>Sim</v>
      </c>
      <c r="Y202" s="40">
        <f t="shared" si="107"/>
        <v>0.33333333333333298</v>
      </c>
      <c r="Z202" s="40">
        <f t="shared" si="108"/>
        <v>0</v>
      </c>
      <c r="AA202" s="40">
        <f t="shared" si="109"/>
        <v>0</v>
      </c>
      <c r="AB202" s="40">
        <f t="shared" si="110"/>
        <v>0</v>
      </c>
      <c r="AC202" s="40">
        <f t="shared" si="111"/>
        <v>0.33333333333333298</v>
      </c>
      <c r="AD202" s="39">
        <f t="shared" si="112"/>
        <v>392.79113776553635</v>
      </c>
      <c r="AE202" s="39">
        <f t="shared" si="113"/>
        <v>0</v>
      </c>
      <c r="AF202" t="str">
        <f t="shared" si="114"/>
        <v>Injustificada</v>
      </c>
      <c r="AG202" t="str">
        <f t="shared" si="115"/>
        <v>DESCONTA 8:00h (Injustificada).</v>
      </c>
      <c r="AH202" t="str">
        <f t="shared" si="116"/>
        <v/>
      </c>
      <c r="AJ202" s="41">
        <f t="shared" si="117"/>
        <v>17</v>
      </c>
      <c r="AK202" s="42" t="str">
        <f t="shared" si="118"/>
        <v/>
      </c>
      <c r="AL202" s="41" t="str">
        <f t="shared" si="119"/>
        <v>Dia inteiro</v>
      </c>
      <c r="AM202" s="41" t="str">
        <f t="shared" si="120"/>
        <v>Sim</v>
      </c>
      <c r="AN202" s="41" t="str">
        <f t="shared" si="121"/>
        <v>Não</v>
      </c>
      <c r="AO202" s="42" t="str">
        <f t="shared" si="122"/>
        <v/>
      </c>
      <c r="AP202" s="41" t="str">
        <f t="shared" si="123"/>
        <v>Murilo de Souza Modesto|46151</v>
      </c>
      <c r="AQ202" s="41" t="str">
        <f t="shared" si="124"/>
        <v/>
      </c>
      <c r="AR202" s="41" t="str">
        <f>IF($AQ202="","",COUNTIFS(L_ChaveCob,$AQ202,L_Ausencia,"&gt;"&amp;$W202)+COUNTIFS($AQ$4:$AQ202,$AQ202,$W$4:$W202,$W202))</f>
        <v/>
      </c>
      <c r="AS202" s="42">
        <f t="shared" si="125"/>
        <v>0</v>
      </c>
      <c r="AT202" s="42">
        <f t="shared" si="126"/>
        <v>0</v>
      </c>
      <c r="AU202" s="42">
        <f t="shared" si="127"/>
        <v>0</v>
      </c>
    </row>
    <row r="203" spans="1:47" x14ac:dyDescent="0.2">
      <c r="A203" s="35">
        <v>46153</v>
      </c>
      <c r="B203" s="36" t="s">
        <v>235</v>
      </c>
      <c r="C203" s="36" t="s">
        <v>232</v>
      </c>
      <c r="D203" s="36" t="s">
        <v>295</v>
      </c>
      <c r="E203" s="37"/>
      <c r="F203" s="37"/>
      <c r="G203" s="36"/>
      <c r="H203" s="36"/>
      <c r="I203" s="36"/>
      <c r="J203" s="36"/>
      <c r="K203" s="37"/>
      <c r="L203" s="37"/>
      <c r="M203" s="37"/>
      <c r="N203" s="38">
        <f t="shared" si="96"/>
        <v>46143</v>
      </c>
      <c r="O203">
        <f t="shared" si="97"/>
        <v>900008</v>
      </c>
      <c r="P203" t="str">
        <f t="shared" si="98"/>
        <v>Serralheria</v>
      </c>
      <c r="Q203" t="str">
        <f t="shared" si="99"/>
        <v>Normal / Fixo</v>
      </c>
      <c r="R203" t="str">
        <f t="shared" si="100"/>
        <v>SERRALHEIRO II</v>
      </c>
      <c r="S203" t="str">
        <f t="shared" si="101"/>
        <v>TURNO 2</v>
      </c>
      <c r="T203" s="39">
        <f t="shared" si="102"/>
        <v>53.080351419133599</v>
      </c>
      <c r="U203" s="40">
        <f t="shared" si="103"/>
        <v>0.33333333333333298</v>
      </c>
      <c r="V203" s="40">
        <f t="shared" si="104"/>
        <v>0.37708333333333333</v>
      </c>
      <c r="W203" s="40">
        <f t="shared" si="105"/>
        <v>0</v>
      </c>
      <c r="X203" t="str">
        <f t="shared" si="106"/>
        <v>Não</v>
      </c>
      <c r="Y203" s="40">
        <f t="shared" si="107"/>
        <v>0</v>
      </c>
      <c r="Z203" s="40">
        <f t="shared" si="108"/>
        <v>0</v>
      </c>
      <c r="AA203" s="40">
        <f t="shared" si="109"/>
        <v>0</v>
      </c>
      <c r="AB203" s="40">
        <f t="shared" si="110"/>
        <v>0</v>
      </c>
      <c r="AC203" s="40">
        <f t="shared" si="111"/>
        <v>0</v>
      </c>
      <c r="AD203" s="39">
        <f t="shared" si="112"/>
        <v>0</v>
      </c>
      <c r="AE203" s="39">
        <f t="shared" si="113"/>
        <v>0</v>
      </c>
      <c r="AF203" t="str">
        <f t="shared" si="114"/>
        <v>Trabalhado</v>
      </c>
      <c r="AG203" t="str">
        <f t="shared" si="115"/>
        <v/>
      </c>
      <c r="AH203" t="str">
        <f t="shared" si="116"/>
        <v/>
      </c>
      <c r="AJ203" s="41">
        <f t="shared" si="117"/>
        <v>16</v>
      </c>
      <c r="AK203" s="42">
        <f t="shared" si="118"/>
        <v>0.37708333333333333</v>
      </c>
      <c r="AL203" s="41" t="str">
        <f t="shared" si="119"/>
        <v>Leve atraso</v>
      </c>
      <c r="AM203" s="41" t="str">
        <f t="shared" si="120"/>
        <v>Não</v>
      </c>
      <c r="AN203" s="41" t="str">
        <f t="shared" si="121"/>
        <v>Sim</v>
      </c>
      <c r="AO203" s="42">
        <f t="shared" si="122"/>
        <v>-4.3750000000000344E-2</v>
      </c>
      <c r="AP203" s="41" t="str">
        <f t="shared" si="123"/>
        <v>Alisson Paulo Costa Martins|46153</v>
      </c>
      <c r="AQ203" s="41" t="str">
        <f t="shared" si="124"/>
        <v/>
      </c>
      <c r="AR203" s="41" t="str">
        <f>IF($AQ203="","",COUNTIFS(L_ChaveCob,$AQ203,L_Ausencia,"&gt;"&amp;$W203)+COUNTIFS($AQ$4:$AQ203,$AQ203,$W$4:$W203,$W203))</f>
        <v/>
      </c>
      <c r="AS203" s="42">
        <f t="shared" si="125"/>
        <v>0</v>
      </c>
      <c r="AT203" s="42">
        <f t="shared" si="126"/>
        <v>0</v>
      </c>
      <c r="AU203" s="42">
        <f t="shared" si="127"/>
        <v>0</v>
      </c>
    </row>
    <row r="204" spans="1:47" x14ac:dyDescent="0.2">
      <c r="A204" s="35">
        <v>46153</v>
      </c>
      <c r="B204" s="36" t="s">
        <v>237</v>
      </c>
      <c r="C204" s="36" t="s">
        <v>232</v>
      </c>
      <c r="D204" s="36" t="s">
        <v>296</v>
      </c>
      <c r="E204" s="37"/>
      <c r="F204" s="37"/>
      <c r="G204" s="36"/>
      <c r="H204" s="36"/>
      <c r="I204" s="36"/>
      <c r="J204" s="36"/>
      <c r="K204" s="37"/>
      <c r="L204" s="37"/>
      <c r="M204" s="37"/>
      <c r="N204" s="38">
        <f t="shared" si="96"/>
        <v>46143</v>
      </c>
      <c r="O204">
        <f t="shared" si="97"/>
        <v>119353</v>
      </c>
      <c r="P204" t="str">
        <f t="shared" si="98"/>
        <v>Serralheria</v>
      </c>
      <c r="Q204" t="str">
        <f t="shared" si="99"/>
        <v>Normal / Fixo</v>
      </c>
      <c r="R204" t="str">
        <f t="shared" si="100"/>
        <v>SERRALHEIRO II</v>
      </c>
      <c r="S204" t="str">
        <f t="shared" si="101"/>
        <v>ADM</v>
      </c>
      <c r="T204" s="39">
        <f t="shared" si="102"/>
        <v>53.080351419133599</v>
      </c>
      <c r="U204" s="40">
        <f t="shared" si="103"/>
        <v>0.375</v>
      </c>
      <c r="V204" s="40">
        <f t="shared" si="104"/>
        <v>0.40277777777777779</v>
      </c>
      <c r="W204" s="40">
        <f t="shared" si="105"/>
        <v>0</v>
      </c>
      <c r="X204" t="str">
        <f t="shared" si="106"/>
        <v>Não</v>
      </c>
      <c r="Y204" s="40">
        <f t="shared" si="107"/>
        <v>0</v>
      </c>
      <c r="Z204" s="40">
        <f t="shared" si="108"/>
        <v>0</v>
      </c>
      <c r="AA204" s="40">
        <f t="shared" si="109"/>
        <v>0</v>
      </c>
      <c r="AB204" s="40">
        <f t="shared" si="110"/>
        <v>0</v>
      </c>
      <c r="AC204" s="40">
        <f t="shared" si="111"/>
        <v>0</v>
      </c>
      <c r="AD204" s="39">
        <f t="shared" si="112"/>
        <v>0</v>
      </c>
      <c r="AE204" s="39">
        <f t="shared" si="113"/>
        <v>0</v>
      </c>
      <c r="AF204" t="str">
        <f t="shared" si="114"/>
        <v>Trabalhado</v>
      </c>
      <c r="AG204" t="str">
        <f t="shared" si="115"/>
        <v/>
      </c>
      <c r="AH204" t="str">
        <f t="shared" si="116"/>
        <v/>
      </c>
      <c r="AJ204" s="41">
        <f t="shared" si="117"/>
        <v>7</v>
      </c>
      <c r="AK204" s="42">
        <f t="shared" si="118"/>
        <v>0.40277777777777779</v>
      </c>
      <c r="AL204" s="41" t="str">
        <f t="shared" si="119"/>
        <v>Leve atraso</v>
      </c>
      <c r="AM204" s="41" t="str">
        <f t="shared" si="120"/>
        <v>Não</v>
      </c>
      <c r="AN204" s="41" t="str">
        <f t="shared" si="121"/>
        <v>Sim</v>
      </c>
      <c r="AO204" s="42">
        <f t="shared" si="122"/>
        <v>-2.777777777777779E-2</v>
      </c>
      <c r="AP204" s="41" t="str">
        <f t="shared" si="123"/>
        <v>Ezequiel Antonio Peres|46153</v>
      </c>
      <c r="AQ204" s="41" t="str">
        <f t="shared" si="124"/>
        <v/>
      </c>
      <c r="AR204" s="41" t="str">
        <f>IF($AQ204="","",COUNTIFS(L_ChaveCob,$AQ204,L_Ausencia,"&gt;"&amp;$W204)+COUNTIFS($AQ$4:$AQ204,$AQ204,$W$4:$W204,$W204))</f>
        <v/>
      </c>
      <c r="AS204" s="42">
        <f t="shared" si="125"/>
        <v>0</v>
      </c>
      <c r="AT204" s="42">
        <f t="shared" si="126"/>
        <v>0</v>
      </c>
      <c r="AU204" s="42">
        <f t="shared" si="127"/>
        <v>0</v>
      </c>
    </row>
    <row r="205" spans="1:47" x14ac:dyDescent="0.2">
      <c r="A205" s="35">
        <v>46153</v>
      </c>
      <c r="B205" s="36" t="s">
        <v>239</v>
      </c>
      <c r="C205" s="36" t="s">
        <v>232</v>
      </c>
      <c r="D205" s="36" t="s">
        <v>297</v>
      </c>
      <c r="E205" s="37"/>
      <c r="F205" s="37"/>
      <c r="G205" s="36"/>
      <c r="H205" s="36"/>
      <c r="I205" s="36"/>
      <c r="J205" s="36"/>
      <c r="K205" s="37"/>
      <c r="L205" s="37"/>
      <c r="M205" s="37"/>
      <c r="N205" s="38">
        <f t="shared" si="96"/>
        <v>46143</v>
      </c>
      <c r="O205">
        <f t="shared" si="97"/>
        <v>173078</v>
      </c>
      <c r="P205" t="str">
        <f t="shared" si="98"/>
        <v>Serralheria</v>
      </c>
      <c r="Q205" t="str">
        <f t="shared" si="99"/>
        <v>Normal / Fixo</v>
      </c>
      <c r="R205" t="str">
        <f t="shared" si="100"/>
        <v>SERRALHEIRO II</v>
      </c>
      <c r="S205" t="str">
        <f t="shared" si="101"/>
        <v>ADM</v>
      </c>
      <c r="T205" s="39">
        <f t="shared" si="102"/>
        <v>53.080351419133599</v>
      </c>
      <c r="U205" s="40">
        <f t="shared" si="103"/>
        <v>0.375</v>
      </c>
      <c r="V205" s="40">
        <f t="shared" si="104"/>
        <v>0.38750000000000001</v>
      </c>
      <c r="W205" s="40">
        <f t="shared" si="105"/>
        <v>0</v>
      </c>
      <c r="X205" t="str">
        <f t="shared" si="106"/>
        <v>Não</v>
      </c>
      <c r="Y205" s="40">
        <f t="shared" si="107"/>
        <v>0</v>
      </c>
      <c r="Z205" s="40">
        <f t="shared" si="108"/>
        <v>0</v>
      </c>
      <c r="AA205" s="40">
        <f t="shared" si="109"/>
        <v>0</v>
      </c>
      <c r="AB205" s="40">
        <f t="shared" si="110"/>
        <v>0</v>
      </c>
      <c r="AC205" s="40">
        <f t="shared" si="111"/>
        <v>0</v>
      </c>
      <c r="AD205" s="39">
        <f t="shared" si="112"/>
        <v>0</v>
      </c>
      <c r="AE205" s="39">
        <f t="shared" si="113"/>
        <v>0</v>
      </c>
      <c r="AF205" t="str">
        <f t="shared" si="114"/>
        <v>Trabalhado</v>
      </c>
      <c r="AG205" t="str">
        <f t="shared" si="115"/>
        <v/>
      </c>
      <c r="AH205" t="str">
        <f t="shared" si="116"/>
        <v/>
      </c>
      <c r="AJ205" s="41">
        <f t="shared" si="117"/>
        <v>2</v>
      </c>
      <c r="AK205" s="42">
        <f t="shared" si="118"/>
        <v>0.38750000000000001</v>
      </c>
      <c r="AL205" s="41" t="str">
        <f t="shared" si="119"/>
        <v>Leve atraso</v>
      </c>
      <c r="AM205" s="41" t="str">
        <f t="shared" si="120"/>
        <v>Não</v>
      </c>
      <c r="AN205" s="41" t="str">
        <f t="shared" si="121"/>
        <v>Sim</v>
      </c>
      <c r="AO205" s="42">
        <f t="shared" si="122"/>
        <v>-1.2500000000000011E-2</v>
      </c>
      <c r="AP205" s="41" t="str">
        <f t="shared" si="123"/>
        <v>Giovani Joao da Silva|46153</v>
      </c>
      <c r="AQ205" s="41" t="str">
        <f t="shared" si="124"/>
        <v/>
      </c>
      <c r="AR205" s="41" t="str">
        <f>IF($AQ205="","",COUNTIFS(L_ChaveCob,$AQ205,L_Ausencia,"&gt;"&amp;$W205)+COUNTIFS($AQ$4:$AQ205,$AQ205,$W$4:$W205,$W205))</f>
        <v/>
      </c>
      <c r="AS205" s="42">
        <f t="shared" si="125"/>
        <v>0</v>
      </c>
      <c r="AT205" s="42">
        <f t="shared" si="126"/>
        <v>0</v>
      </c>
      <c r="AU205" s="42">
        <f t="shared" si="127"/>
        <v>0</v>
      </c>
    </row>
    <row r="206" spans="1:47" x14ac:dyDescent="0.2">
      <c r="A206" s="35">
        <v>46153</v>
      </c>
      <c r="B206" s="36" t="s">
        <v>241</v>
      </c>
      <c r="C206" s="36" t="s">
        <v>232</v>
      </c>
      <c r="D206" s="36" t="s">
        <v>298</v>
      </c>
      <c r="E206" s="37"/>
      <c r="F206" s="37"/>
      <c r="G206" s="36"/>
      <c r="H206" s="36"/>
      <c r="I206" s="36"/>
      <c r="J206" s="36"/>
      <c r="K206" s="37"/>
      <c r="L206" s="37"/>
      <c r="M206" s="37"/>
      <c r="N206" s="38">
        <f t="shared" si="96"/>
        <v>46143</v>
      </c>
      <c r="O206">
        <f t="shared" si="97"/>
        <v>24800</v>
      </c>
      <c r="P206" t="str">
        <f t="shared" si="98"/>
        <v>Serralheria</v>
      </c>
      <c r="Q206" t="str">
        <f t="shared" si="99"/>
        <v>Normal / Fixo</v>
      </c>
      <c r="R206" t="str">
        <f t="shared" si="100"/>
        <v>SERRALHEIRO II</v>
      </c>
      <c r="S206" t="str">
        <f t="shared" si="101"/>
        <v>ADM</v>
      </c>
      <c r="T206" s="39">
        <f t="shared" si="102"/>
        <v>53.080351419133599</v>
      </c>
      <c r="U206" s="40">
        <f t="shared" si="103"/>
        <v>0.375</v>
      </c>
      <c r="V206" s="40">
        <f t="shared" si="104"/>
        <v>0.3659722222222222</v>
      </c>
      <c r="W206" s="40">
        <f t="shared" si="105"/>
        <v>9.0277777777778012E-3</v>
      </c>
      <c r="X206" t="str">
        <f t="shared" si="106"/>
        <v>Não</v>
      </c>
      <c r="Y206" s="40">
        <f t="shared" si="107"/>
        <v>0</v>
      </c>
      <c r="Z206" s="40">
        <f t="shared" si="108"/>
        <v>0</v>
      </c>
      <c r="AA206" s="40">
        <f t="shared" si="109"/>
        <v>0</v>
      </c>
      <c r="AB206" s="40">
        <f t="shared" si="110"/>
        <v>0</v>
      </c>
      <c r="AC206" s="40">
        <f t="shared" si="111"/>
        <v>0</v>
      </c>
      <c r="AD206" s="39">
        <f t="shared" si="112"/>
        <v>0</v>
      </c>
      <c r="AE206" s="39">
        <f t="shared" si="113"/>
        <v>0</v>
      </c>
      <c r="AF206" t="str">
        <f t="shared" si="114"/>
        <v>Leve atraso</v>
      </c>
      <c r="AG206" t="str">
        <f t="shared" si="115"/>
        <v/>
      </c>
      <c r="AH206" t="str">
        <f t="shared" si="116"/>
        <v/>
      </c>
      <c r="AJ206" s="41">
        <f t="shared" si="117"/>
        <v>3</v>
      </c>
      <c r="AK206" s="42">
        <f t="shared" si="118"/>
        <v>0.3659722222222222</v>
      </c>
      <c r="AL206" s="41" t="str">
        <f t="shared" si="119"/>
        <v>Leve atraso</v>
      </c>
      <c r="AM206" s="41" t="str">
        <f t="shared" si="120"/>
        <v>Não</v>
      </c>
      <c r="AN206" s="41" t="str">
        <f t="shared" si="121"/>
        <v>Sim</v>
      </c>
      <c r="AO206" s="42">
        <f t="shared" si="122"/>
        <v>9.0277777777778012E-3</v>
      </c>
      <c r="AP206" s="41" t="str">
        <f t="shared" si="123"/>
        <v>Ivanildo Lopes Pires de Carvalho|46153</v>
      </c>
      <c r="AQ206" s="41" t="str">
        <f t="shared" si="124"/>
        <v/>
      </c>
      <c r="AR206" s="41" t="str">
        <f>IF($AQ206="","",COUNTIFS(L_ChaveCob,$AQ206,L_Ausencia,"&gt;"&amp;$W206)+COUNTIFS($AQ$4:$AQ206,$AQ206,$W$4:$W206,$W206))</f>
        <v/>
      </c>
      <c r="AS206" s="42">
        <f t="shared" si="125"/>
        <v>0</v>
      </c>
      <c r="AT206" s="42">
        <f t="shared" si="126"/>
        <v>0</v>
      </c>
      <c r="AU206" s="42">
        <f t="shared" si="127"/>
        <v>0</v>
      </c>
    </row>
    <row r="207" spans="1:47" x14ac:dyDescent="0.2">
      <c r="A207" s="35">
        <v>46153</v>
      </c>
      <c r="B207" s="36" t="s">
        <v>243</v>
      </c>
      <c r="C207" s="36" t="s">
        <v>232</v>
      </c>
      <c r="D207" s="36" t="s">
        <v>299</v>
      </c>
      <c r="E207" s="37"/>
      <c r="F207" s="37"/>
      <c r="G207" s="36"/>
      <c r="H207" s="36"/>
      <c r="I207" s="36"/>
      <c r="J207" s="36"/>
      <c r="K207" s="37"/>
      <c r="L207" s="37"/>
      <c r="M207" s="37"/>
      <c r="N207" s="38">
        <f t="shared" si="96"/>
        <v>46143</v>
      </c>
      <c r="O207">
        <f t="shared" si="97"/>
        <v>900003</v>
      </c>
      <c r="P207" t="str">
        <f t="shared" si="98"/>
        <v>Serralheria</v>
      </c>
      <c r="Q207" t="str">
        <f t="shared" si="99"/>
        <v>Normal / Fixo</v>
      </c>
      <c r="R207" t="str">
        <f t="shared" si="100"/>
        <v>ENCARREGADO</v>
      </c>
      <c r="S207" t="str">
        <f t="shared" si="101"/>
        <v>ADM</v>
      </c>
      <c r="T207" s="39">
        <f t="shared" si="102"/>
        <v>60.96</v>
      </c>
      <c r="U207" s="40">
        <f t="shared" si="103"/>
        <v>0.375</v>
      </c>
      <c r="V207" s="40">
        <f t="shared" si="104"/>
        <v>0.39444444444444443</v>
      </c>
      <c r="W207" s="40">
        <f t="shared" si="105"/>
        <v>0</v>
      </c>
      <c r="X207" t="str">
        <f t="shared" si="106"/>
        <v>Não</v>
      </c>
      <c r="Y207" s="40">
        <f t="shared" si="107"/>
        <v>0</v>
      </c>
      <c r="Z207" s="40">
        <f t="shared" si="108"/>
        <v>0</v>
      </c>
      <c r="AA207" s="40">
        <f t="shared" si="109"/>
        <v>0</v>
      </c>
      <c r="AB207" s="40">
        <f t="shared" si="110"/>
        <v>0</v>
      </c>
      <c r="AC207" s="40">
        <f t="shared" si="111"/>
        <v>0</v>
      </c>
      <c r="AD207" s="39">
        <f t="shared" si="112"/>
        <v>0</v>
      </c>
      <c r="AE207" s="39">
        <f t="shared" si="113"/>
        <v>0</v>
      </c>
      <c r="AF207" t="str">
        <f t="shared" si="114"/>
        <v>Trabalhado</v>
      </c>
      <c r="AG207" t="str">
        <f t="shared" si="115"/>
        <v/>
      </c>
      <c r="AH207" t="str">
        <f t="shared" si="116"/>
        <v/>
      </c>
      <c r="AJ207" s="41">
        <f t="shared" si="117"/>
        <v>10</v>
      </c>
      <c r="AK207" s="42">
        <f t="shared" si="118"/>
        <v>0.39444444444444443</v>
      </c>
      <c r="AL207" s="41" t="str">
        <f t="shared" si="119"/>
        <v>Leve atraso</v>
      </c>
      <c r="AM207" s="41" t="str">
        <f t="shared" si="120"/>
        <v>Não</v>
      </c>
      <c r="AN207" s="41" t="str">
        <f t="shared" si="121"/>
        <v>Sim</v>
      </c>
      <c r="AO207" s="42">
        <f t="shared" si="122"/>
        <v>-1.9444444444444431E-2</v>
      </c>
      <c r="AP207" s="41" t="str">
        <f t="shared" si="123"/>
        <v>Marcelo Antônio Silvestre de Moraes|46153</v>
      </c>
      <c r="AQ207" s="41" t="str">
        <f t="shared" si="124"/>
        <v/>
      </c>
      <c r="AR207" s="41" t="str">
        <f>IF($AQ207="","",COUNTIFS(L_ChaveCob,$AQ207,L_Ausencia,"&gt;"&amp;$W207)+COUNTIFS($AQ$4:$AQ207,$AQ207,$W$4:$W207,$W207))</f>
        <v/>
      </c>
      <c r="AS207" s="42">
        <f t="shared" si="125"/>
        <v>0</v>
      </c>
      <c r="AT207" s="42">
        <f t="shared" si="126"/>
        <v>0</v>
      </c>
      <c r="AU207" s="42">
        <f t="shared" si="127"/>
        <v>0</v>
      </c>
    </row>
    <row r="208" spans="1:47" x14ac:dyDescent="0.2">
      <c r="A208" s="35">
        <v>46153</v>
      </c>
      <c r="B208" s="36" t="s">
        <v>229</v>
      </c>
      <c r="C208" s="36" t="s">
        <v>232</v>
      </c>
      <c r="D208" s="36" t="s">
        <v>287</v>
      </c>
      <c r="E208" s="37"/>
      <c r="F208" s="37"/>
      <c r="G208" s="36"/>
      <c r="H208" s="36"/>
      <c r="I208" s="36"/>
      <c r="J208" s="36"/>
      <c r="K208" s="37"/>
      <c r="L208" s="37"/>
      <c r="M208" s="37"/>
      <c r="N208" s="38">
        <f t="shared" si="96"/>
        <v>46143</v>
      </c>
      <c r="O208">
        <f t="shared" si="97"/>
        <v>105410</v>
      </c>
      <c r="P208" t="str">
        <f t="shared" si="98"/>
        <v>Serralheria</v>
      </c>
      <c r="Q208" t="str">
        <f t="shared" si="99"/>
        <v>Normal / Fixo</v>
      </c>
      <c r="R208" t="str">
        <f t="shared" si="100"/>
        <v>SERRALHEIRO I</v>
      </c>
      <c r="S208" t="str">
        <f t="shared" si="101"/>
        <v>TURNO 3</v>
      </c>
      <c r="T208" s="39">
        <f t="shared" si="102"/>
        <v>49.0988922206921</v>
      </c>
      <c r="U208" s="40">
        <f t="shared" si="103"/>
        <v>0.33333333333333298</v>
      </c>
      <c r="V208" s="40">
        <f t="shared" si="104"/>
        <v>0.35555555555555557</v>
      </c>
      <c r="W208" s="40">
        <f t="shared" si="105"/>
        <v>0</v>
      </c>
      <c r="X208" t="str">
        <f t="shared" si="106"/>
        <v>Não</v>
      </c>
      <c r="Y208" s="40">
        <f t="shared" si="107"/>
        <v>0</v>
      </c>
      <c r="Z208" s="40">
        <f t="shared" si="108"/>
        <v>0</v>
      </c>
      <c r="AA208" s="40">
        <f t="shared" si="109"/>
        <v>0</v>
      </c>
      <c r="AB208" s="40">
        <f t="shared" si="110"/>
        <v>0</v>
      </c>
      <c r="AC208" s="40">
        <f t="shared" si="111"/>
        <v>0</v>
      </c>
      <c r="AD208" s="39">
        <f t="shared" si="112"/>
        <v>0</v>
      </c>
      <c r="AE208" s="39">
        <f t="shared" si="113"/>
        <v>0</v>
      </c>
      <c r="AF208" t="str">
        <f t="shared" si="114"/>
        <v>Trabalhado</v>
      </c>
      <c r="AG208" t="str">
        <f t="shared" si="115"/>
        <v/>
      </c>
      <c r="AH208" t="str">
        <f t="shared" si="116"/>
        <v/>
      </c>
      <c r="AJ208" s="41">
        <f t="shared" si="117"/>
        <v>6</v>
      </c>
      <c r="AK208" s="42">
        <f t="shared" si="118"/>
        <v>0.35555555555555557</v>
      </c>
      <c r="AL208" s="41" t="str">
        <f t="shared" si="119"/>
        <v>Leve atraso</v>
      </c>
      <c r="AM208" s="41" t="str">
        <f t="shared" si="120"/>
        <v>Não</v>
      </c>
      <c r="AN208" s="41" t="str">
        <f t="shared" si="121"/>
        <v>Sim</v>
      </c>
      <c r="AO208" s="42">
        <f t="shared" si="122"/>
        <v>-2.2222222222222587E-2</v>
      </c>
      <c r="AP208" s="41" t="str">
        <f t="shared" si="123"/>
        <v>Marcelo Douglas Vieira Santana|46153</v>
      </c>
      <c r="AQ208" s="41" t="str">
        <f t="shared" si="124"/>
        <v/>
      </c>
      <c r="AR208" s="41" t="str">
        <f>IF($AQ208="","",COUNTIFS(L_ChaveCob,$AQ208,L_Ausencia,"&gt;"&amp;$W208)+COUNTIFS($AQ$4:$AQ208,$AQ208,$W$4:$W208,$W208))</f>
        <v/>
      </c>
      <c r="AS208" s="42">
        <f t="shared" si="125"/>
        <v>0</v>
      </c>
      <c r="AT208" s="42">
        <f t="shared" si="126"/>
        <v>0</v>
      </c>
      <c r="AU208" s="42">
        <f t="shared" si="127"/>
        <v>0</v>
      </c>
    </row>
    <row r="209" spans="1:47" hidden="1" x14ac:dyDescent="0.2">
      <c r="A209" s="35">
        <v>46153</v>
      </c>
      <c r="B209" s="36" t="s">
        <v>230</v>
      </c>
      <c r="C209" s="36" t="s">
        <v>232</v>
      </c>
      <c r="D209" s="36" t="s">
        <v>300</v>
      </c>
      <c r="E209" s="37"/>
      <c r="F209" s="37"/>
      <c r="G209" s="36"/>
      <c r="H209" s="36"/>
      <c r="I209" s="36" t="s">
        <v>234</v>
      </c>
      <c r="J209" s="36"/>
      <c r="K209" s="37"/>
      <c r="L209" s="37"/>
      <c r="M209" s="37"/>
      <c r="N209" s="38">
        <f t="shared" si="96"/>
        <v>46143</v>
      </c>
      <c r="O209">
        <f t="shared" si="97"/>
        <v>900009</v>
      </c>
      <c r="P209" t="str">
        <f t="shared" si="98"/>
        <v>Serralheria</v>
      </c>
      <c r="Q209" t="str">
        <f t="shared" si="99"/>
        <v>Normal / Fixo</v>
      </c>
      <c r="R209" t="str">
        <f t="shared" si="100"/>
        <v>SERRALHEIRO I</v>
      </c>
      <c r="S209" t="str">
        <f t="shared" si="101"/>
        <v>TURNO 2</v>
      </c>
      <c r="T209" s="39">
        <f t="shared" si="102"/>
        <v>49.0988922206921</v>
      </c>
      <c r="U209" s="40">
        <f t="shared" si="103"/>
        <v>0.33333333333333298</v>
      </c>
      <c r="V209" s="40">
        <f t="shared" si="104"/>
        <v>0.35347222222222224</v>
      </c>
      <c r="W209" s="40">
        <f t="shared" si="105"/>
        <v>0</v>
      </c>
      <c r="X209" t="str">
        <f t="shared" si="106"/>
        <v>Não</v>
      </c>
      <c r="Y209" s="40">
        <f t="shared" si="107"/>
        <v>0</v>
      </c>
      <c r="Z209" s="40">
        <f t="shared" si="108"/>
        <v>0</v>
      </c>
      <c r="AA209" s="40">
        <f t="shared" si="109"/>
        <v>0</v>
      </c>
      <c r="AB209" s="40">
        <f t="shared" si="110"/>
        <v>0</v>
      </c>
      <c r="AC209" s="40">
        <f t="shared" si="111"/>
        <v>0</v>
      </c>
      <c r="AD209" s="39">
        <f t="shared" si="112"/>
        <v>0</v>
      </c>
      <c r="AE209" s="39">
        <f t="shared" si="113"/>
        <v>0</v>
      </c>
      <c r="AF209" t="str">
        <f t="shared" si="114"/>
        <v>Trabalhado</v>
      </c>
      <c r="AG209" t="str">
        <f t="shared" si="115"/>
        <v/>
      </c>
      <c r="AH209" t="str">
        <f t="shared" si="116"/>
        <v/>
      </c>
      <c r="AJ209" s="41">
        <f t="shared" si="117"/>
        <v>17</v>
      </c>
      <c r="AK209" s="42">
        <f t="shared" si="118"/>
        <v>0.35347222222222224</v>
      </c>
      <c r="AL209" s="41" t="str">
        <f t="shared" si="119"/>
        <v>Leve atraso</v>
      </c>
      <c r="AM209" s="41" t="str">
        <f t="shared" si="120"/>
        <v>Não</v>
      </c>
      <c r="AN209" s="41" t="str">
        <f t="shared" si="121"/>
        <v>Sim</v>
      </c>
      <c r="AO209" s="42">
        <f t="shared" si="122"/>
        <v>-2.0138888888889261E-2</v>
      </c>
      <c r="AP209" s="41" t="str">
        <f t="shared" si="123"/>
        <v>Murilo de Souza Modesto|46153</v>
      </c>
      <c r="AQ209" s="41" t="str">
        <f t="shared" si="124"/>
        <v/>
      </c>
      <c r="AR209" s="41" t="str">
        <f>IF($AQ209="","",COUNTIFS(L_ChaveCob,$AQ209,L_Ausencia,"&gt;"&amp;$W209)+COUNTIFS($AQ$4:$AQ209,$AQ209,$W$4:$W209,$W209))</f>
        <v/>
      </c>
      <c r="AS209" s="42">
        <f t="shared" si="125"/>
        <v>0</v>
      </c>
      <c r="AT209" s="42">
        <f t="shared" si="126"/>
        <v>0</v>
      </c>
      <c r="AU209" s="42">
        <f t="shared" si="127"/>
        <v>0</v>
      </c>
    </row>
    <row r="210" spans="1:47" x14ac:dyDescent="0.2">
      <c r="A210" s="35">
        <v>46153</v>
      </c>
      <c r="B210" s="36" t="s">
        <v>247</v>
      </c>
      <c r="C210" s="36" t="s">
        <v>232</v>
      </c>
      <c r="D210" s="36" t="s">
        <v>301</v>
      </c>
      <c r="E210" s="37"/>
      <c r="F210" s="37"/>
      <c r="G210" s="36"/>
      <c r="H210" s="36"/>
      <c r="I210" s="36"/>
      <c r="J210" s="36"/>
      <c r="K210" s="37"/>
      <c r="L210" s="37"/>
      <c r="M210" s="37"/>
      <c r="N210" s="38">
        <f t="shared" si="96"/>
        <v>46143</v>
      </c>
      <c r="O210">
        <f t="shared" si="97"/>
        <v>900005</v>
      </c>
      <c r="P210" t="str">
        <f t="shared" si="98"/>
        <v>Serralheria</v>
      </c>
      <c r="Q210" t="str">
        <f t="shared" si="99"/>
        <v>Normal / Fixo</v>
      </c>
      <c r="R210" t="str">
        <f t="shared" si="100"/>
        <v>SERRALHEIRO II</v>
      </c>
      <c r="S210" t="str">
        <f t="shared" si="101"/>
        <v>TURNO 2</v>
      </c>
      <c r="T210" s="39">
        <f t="shared" si="102"/>
        <v>53.080351419133599</v>
      </c>
      <c r="U210" s="40">
        <f t="shared" si="103"/>
        <v>0.33333333333333298</v>
      </c>
      <c r="V210" s="40">
        <f t="shared" si="104"/>
        <v>0.39444444444444443</v>
      </c>
      <c r="W210" s="40">
        <f t="shared" si="105"/>
        <v>0</v>
      </c>
      <c r="X210" t="str">
        <f t="shared" si="106"/>
        <v>Não</v>
      </c>
      <c r="Y210" s="40">
        <f t="shared" si="107"/>
        <v>0</v>
      </c>
      <c r="Z210" s="40">
        <f t="shared" si="108"/>
        <v>0</v>
      </c>
      <c r="AA210" s="40">
        <f t="shared" si="109"/>
        <v>0</v>
      </c>
      <c r="AB210" s="40">
        <f t="shared" si="110"/>
        <v>0</v>
      </c>
      <c r="AC210" s="40">
        <f t="shared" si="111"/>
        <v>0</v>
      </c>
      <c r="AD210" s="39">
        <f t="shared" si="112"/>
        <v>0</v>
      </c>
      <c r="AE210" s="39">
        <f t="shared" si="113"/>
        <v>0</v>
      </c>
      <c r="AF210" t="str">
        <f t="shared" si="114"/>
        <v>Trabalhado</v>
      </c>
      <c r="AG210" t="str">
        <f t="shared" si="115"/>
        <v/>
      </c>
      <c r="AH210" t="str">
        <f t="shared" si="116"/>
        <v/>
      </c>
      <c r="AJ210" s="41">
        <f t="shared" si="117"/>
        <v>12</v>
      </c>
      <c r="AK210" s="42">
        <f t="shared" si="118"/>
        <v>0.39444444444444443</v>
      </c>
      <c r="AL210" s="41" t="str">
        <f t="shared" si="119"/>
        <v>Leve atraso</v>
      </c>
      <c r="AM210" s="41" t="str">
        <f t="shared" si="120"/>
        <v>Não</v>
      </c>
      <c r="AN210" s="41" t="str">
        <f t="shared" si="121"/>
        <v>Sim</v>
      </c>
      <c r="AO210" s="42">
        <f t="shared" si="122"/>
        <v>-6.1111111111111449E-2</v>
      </c>
      <c r="AP210" s="41" t="str">
        <f t="shared" si="123"/>
        <v>Rafael Fracaroli da Rocha|46153</v>
      </c>
      <c r="AQ210" s="41" t="str">
        <f t="shared" si="124"/>
        <v/>
      </c>
      <c r="AR210" s="41" t="str">
        <f>IF($AQ210="","",COUNTIFS(L_ChaveCob,$AQ210,L_Ausencia,"&gt;"&amp;$W210)+COUNTIFS($AQ$4:$AQ210,$AQ210,$W$4:$W210,$W210))</f>
        <v/>
      </c>
      <c r="AS210" s="42">
        <f t="shared" si="125"/>
        <v>0</v>
      </c>
      <c r="AT210" s="42">
        <f t="shared" si="126"/>
        <v>0</v>
      </c>
      <c r="AU210" s="42">
        <f t="shared" si="127"/>
        <v>0</v>
      </c>
    </row>
    <row r="211" spans="1:47" x14ac:dyDescent="0.2">
      <c r="A211" s="35">
        <v>46153</v>
      </c>
      <c r="B211" s="36" t="s">
        <v>249</v>
      </c>
      <c r="C211" s="36" t="s">
        <v>213</v>
      </c>
      <c r="D211" s="36"/>
      <c r="E211" s="37"/>
      <c r="F211" s="37"/>
      <c r="G211" s="36"/>
      <c r="H211" s="36"/>
      <c r="I211" s="36"/>
      <c r="J211" s="36"/>
      <c r="K211" s="37"/>
      <c r="L211" s="37"/>
      <c r="M211" s="37"/>
      <c r="N211" s="38">
        <f t="shared" si="96"/>
        <v>46143</v>
      </c>
      <c r="O211">
        <f t="shared" si="97"/>
        <v>331335</v>
      </c>
      <c r="P211" t="str">
        <f t="shared" si="98"/>
        <v>Serralheria</v>
      </c>
      <c r="Q211" t="str">
        <f t="shared" si="99"/>
        <v>Normal / Fixo</v>
      </c>
      <c r="R211" t="str">
        <f t="shared" si="100"/>
        <v>SERRALHEIRO II</v>
      </c>
      <c r="S211" t="str">
        <f t="shared" si="101"/>
        <v>ADM</v>
      </c>
      <c r="T211" s="39">
        <f t="shared" si="102"/>
        <v>53.080351419133599</v>
      </c>
      <c r="U211" s="40">
        <f t="shared" si="103"/>
        <v>0.375</v>
      </c>
      <c r="V211" s="40">
        <f t="shared" si="104"/>
        <v>0</v>
      </c>
      <c r="W211" s="40">
        <f t="shared" si="105"/>
        <v>0.375</v>
      </c>
      <c r="X211" t="str">
        <f t="shared" si="106"/>
        <v>Sim</v>
      </c>
      <c r="Y211" s="40">
        <f t="shared" si="107"/>
        <v>0.375</v>
      </c>
      <c r="Z211" s="40">
        <f t="shared" si="108"/>
        <v>0</v>
      </c>
      <c r="AA211" s="40">
        <f t="shared" si="109"/>
        <v>0</v>
      </c>
      <c r="AB211" s="40">
        <f t="shared" si="110"/>
        <v>0</v>
      </c>
      <c r="AC211" s="40">
        <f t="shared" si="111"/>
        <v>0.375</v>
      </c>
      <c r="AD211" s="39">
        <f t="shared" si="112"/>
        <v>477.72316277220239</v>
      </c>
      <c r="AE211" s="39">
        <f t="shared" si="113"/>
        <v>0</v>
      </c>
      <c r="AF211" t="str">
        <f t="shared" si="114"/>
        <v>Injustificada</v>
      </c>
      <c r="AG211" t="str">
        <f t="shared" si="115"/>
        <v>DESCONTA 9:00h (Injustificada).</v>
      </c>
      <c r="AH211" t="str">
        <f t="shared" si="116"/>
        <v/>
      </c>
      <c r="AJ211" s="41">
        <f t="shared" si="117"/>
        <v>5</v>
      </c>
      <c r="AK211" s="42" t="str">
        <f t="shared" si="118"/>
        <v/>
      </c>
      <c r="AL211" s="41" t="str">
        <f t="shared" si="119"/>
        <v>Dia inteiro</v>
      </c>
      <c r="AM211" s="41" t="str">
        <f t="shared" si="120"/>
        <v>Sim</v>
      </c>
      <c r="AN211" s="41" t="str">
        <f t="shared" si="121"/>
        <v>Não</v>
      </c>
      <c r="AO211" s="42" t="str">
        <f t="shared" si="122"/>
        <v/>
      </c>
      <c r="AP211" s="41" t="str">
        <f t="shared" si="123"/>
        <v>Robson Alberto Alves Galvão|46153</v>
      </c>
      <c r="AQ211" s="41" t="str">
        <f t="shared" si="124"/>
        <v/>
      </c>
      <c r="AR211" s="41" t="str">
        <f>IF($AQ211="","",COUNTIFS(L_ChaveCob,$AQ211,L_Ausencia,"&gt;"&amp;$W211)+COUNTIFS($AQ$4:$AQ211,$AQ211,$W$4:$W211,$W211))</f>
        <v/>
      </c>
      <c r="AS211" s="42">
        <f t="shared" si="125"/>
        <v>0</v>
      </c>
      <c r="AT211" s="42">
        <f t="shared" si="126"/>
        <v>0</v>
      </c>
      <c r="AU211" s="42">
        <f t="shared" si="127"/>
        <v>0</v>
      </c>
    </row>
    <row r="212" spans="1:47" x14ac:dyDescent="0.2">
      <c r="A212" s="35">
        <v>46153</v>
      </c>
      <c r="B212" s="36" t="s">
        <v>231</v>
      </c>
      <c r="C212" s="36" t="s">
        <v>258</v>
      </c>
      <c r="D212" s="36"/>
      <c r="E212" s="37"/>
      <c r="F212" s="37"/>
      <c r="G212" s="36"/>
      <c r="H212" s="36"/>
      <c r="I212" s="36"/>
      <c r="J212" s="36"/>
      <c r="K212" s="37"/>
      <c r="L212" s="37"/>
      <c r="M212" s="37"/>
      <c r="N212" s="38">
        <f t="shared" si="96"/>
        <v>46143</v>
      </c>
      <c r="O212">
        <f t="shared" si="97"/>
        <v>900004</v>
      </c>
      <c r="P212" t="str">
        <f t="shared" si="98"/>
        <v>Serralheria</v>
      </c>
      <c r="Q212" t="str">
        <f t="shared" si="99"/>
        <v>Normal / Fixo</v>
      </c>
      <c r="R212" t="str">
        <f t="shared" si="100"/>
        <v>SERRALHEIRO I</v>
      </c>
      <c r="S212" t="str">
        <f t="shared" si="101"/>
        <v>TURNO 2</v>
      </c>
      <c r="T212" s="39">
        <f t="shared" si="102"/>
        <v>49.0988922206921</v>
      </c>
      <c r="U212" s="40">
        <f t="shared" si="103"/>
        <v>0.33333333333333298</v>
      </c>
      <c r="V212" s="40">
        <f t="shared" si="104"/>
        <v>0</v>
      </c>
      <c r="W212" s="40">
        <f t="shared" si="105"/>
        <v>0.33333333333333298</v>
      </c>
      <c r="X212" t="str">
        <f t="shared" si="106"/>
        <v>Não</v>
      </c>
      <c r="Y212" s="40">
        <f t="shared" si="107"/>
        <v>0</v>
      </c>
      <c r="Z212" s="40">
        <f t="shared" si="108"/>
        <v>0</v>
      </c>
      <c r="AA212" s="40">
        <f t="shared" si="109"/>
        <v>0</v>
      </c>
      <c r="AB212" s="40">
        <f t="shared" si="110"/>
        <v>0</v>
      </c>
      <c r="AC212" s="40">
        <f t="shared" si="111"/>
        <v>0</v>
      </c>
      <c r="AD212" s="39">
        <f t="shared" si="112"/>
        <v>0</v>
      </c>
      <c r="AE212" s="39">
        <f t="shared" si="113"/>
        <v>392.79113776553635</v>
      </c>
      <c r="AF212" t="str">
        <f t="shared" si="114"/>
        <v>Justificada</v>
      </c>
      <c r="AG212" t="str">
        <f t="shared" si="115"/>
        <v/>
      </c>
      <c r="AH212" t="str">
        <f t="shared" si="116"/>
        <v/>
      </c>
      <c r="AJ212" s="41">
        <f t="shared" si="117"/>
        <v>11</v>
      </c>
      <c r="AK212" s="42" t="str">
        <f t="shared" si="118"/>
        <v/>
      </c>
      <c r="AL212" s="41" t="str">
        <f t="shared" si="119"/>
        <v>Dia inteiro</v>
      </c>
      <c r="AM212" s="41" t="str">
        <f t="shared" si="120"/>
        <v>Não</v>
      </c>
      <c r="AN212" s="41" t="str">
        <f t="shared" si="121"/>
        <v>Não</v>
      </c>
      <c r="AO212" s="42" t="str">
        <f t="shared" si="122"/>
        <v/>
      </c>
      <c r="AP212" s="41" t="str">
        <f t="shared" si="123"/>
        <v>Rogério Marques da Silva|46153</v>
      </c>
      <c r="AQ212" s="41" t="str">
        <f t="shared" si="124"/>
        <v/>
      </c>
      <c r="AR212" s="41" t="str">
        <f>IF($AQ212="","",COUNTIFS(L_ChaveCob,$AQ212,L_Ausencia,"&gt;"&amp;$W212)+COUNTIFS($AQ$4:$AQ212,$AQ212,$W$4:$W212,$W212))</f>
        <v/>
      </c>
      <c r="AS212" s="42">
        <f t="shared" si="125"/>
        <v>0</v>
      </c>
      <c r="AT212" s="42">
        <f t="shared" si="126"/>
        <v>0</v>
      </c>
      <c r="AU212" s="42">
        <f t="shared" si="127"/>
        <v>0</v>
      </c>
    </row>
    <row r="213" spans="1:47" x14ac:dyDescent="0.2">
      <c r="A213" s="35">
        <v>46153</v>
      </c>
      <c r="B213" s="36" t="s">
        <v>252</v>
      </c>
      <c r="C213" s="36" t="s">
        <v>232</v>
      </c>
      <c r="D213" s="36" t="s">
        <v>302</v>
      </c>
      <c r="E213" s="37"/>
      <c r="F213" s="37"/>
      <c r="G213" s="36"/>
      <c r="H213" s="36"/>
      <c r="I213" s="36"/>
      <c r="J213" s="36"/>
      <c r="K213" s="37"/>
      <c r="L213" s="37"/>
      <c r="M213" s="37"/>
      <c r="N213" s="38">
        <f t="shared" si="96"/>
        <v>46143</v>
      </c>
      <c r="O213">
        <f t="shared" si="97"/>
        <v>266937</v>
      </c>
      <c r="P213" t="str">
        <f t="shared" si="98"/>
        <v>Serralheria</v>
      </c>
      <c r="Q213" t="str">
        <f t="shared" si="99"/>
        <v>Normal / Fixo</v>
      </c>
      <c r="R213" t="str">
        <f t="shared" si="100"/>
        <v>ENCARREGADO</v>
      </c>
      <c r="S213" t="str">
        <f t="shared" si="101"/>
        <v>ADM</v>
      </c>
      <c r="T213" s="39">
        <f t="shared" si="102"/>
        <v>60.96</v>
      </c>
      <c r="U213" s="40">
        <f t="shared" si="103"/>
        <v>0.375</v>
      </c>
      <c r="V213" s="40">
        <f t="shared" si="104"/>
        <v>0.38958333333333334</v>
      </c>
      <c r="W213" s="40">
        <f t="shared" si="105"/>
        <v>0</v>
      </c>
      <c r="X213" t="str">
        <f t="shared" si="106"/>
        <v>Não</v>
      </c>
      <c r="Y213" s="40">
        <f t="shared" si="107"/>
        <v>0</v>
      </c>
      <c r="Z213" s="40">
        <f t="shared" si="108"/>
        <v>0</v>
      </c>
      <c r="AA213" s="40">
        <f t="shared" si="109"/>
        <v>0</v>
      </c>
      <c r="AB213" s="40">
        <f t="shared" si="110"/>
        <v>0</v>
      </c>
      <c r="AC213" s="40">
        <f t="shared" si="111"/>
        <v>0</v>
      </c>
      <c r="AD213" s="39">
        <f t="shared" si="112"/>
        <v>0</v>
      </c>
      <c r="AE213" s="39">
        <f t="shared" si="113"/>
        <v>0</v>
      </c>
      <c r="AF213" t="str">
        <f t="shared" si="114"/>
        <v>Trabalhado</v>
      </c>
      <c r="AG213" t="str">
        <f t="shared" si="115"/>
        <v/>
      </c>
      <c r="AH213" t="str">
        <f t="shared" si="116"/>
        <v/>
      </c>
      <c r="AJ213" s="41">
        <f t="shared" si="117"/>
        <v>1</v>
      </c>
      <c r="AK213" s="42">
        <f t="shared" si="118"/>
        <v>0.38958333333333334</v>
      </c>
      <c r="AL213" s="41" t="str">
        <f t="shared" si="119"/>
        <v>Leve atraso</v>
      </c>
      <c r="AM213" s="41" t="str">
        <f t="shared" si="120"/>
        <v>Não</v>
      </c>
      <c r="AN213" s="41" t="str">
        <f t="shared" si="121"/>
        <v>Sim</v>
      </c>
      <c r="AO213" s="42">
        <f t="shared" si="122"/>
        <v>-1.4583333333333337E-2</v>
      </c>
      <c r="AP213" s="41" t="str">
        <f t="shared" si="123"/>
        <v>Ronaldo Rosendo da Silva|46153</v>
      </c>
      <c r="AQ213" s="41" t="str">
        <f t="shared" si="124"/>
        <v/>
      </c>
      <c r="AR213" s="41" t="str">
        <f>IF($AQ213="","",COUNTIFS(L_ChaveCob,$AQ213,L_Ausencia,"&gt;"&amp;$W213)+COUNTIFS($AQ$4:$AQ213,$AQ213,$W$4:$W213,$W213))</f>
        <v/>
      </c>
      <c r="AS213" s="42">
        <f t="shared" si="125"/>
        <v>0</v>
      </c>
      <c r="AT213" s="42">
        <f t="shared" si="126"/>
        <v>0</v>
      </c>
      <c r="AU213" s="42">
        <f t="shared" si="127"/>
        <v>0</v>
      </c>
    </row>
    <row r="214" spans="1:47" x14ac:dyDescent="0.2">
      <c r="A214" s="35">
        <v>46153</v>
      </c>
      <c r="B214" s="36" t="s">
        <v>254</v>
      </c>
      <c r="C214" s="36" t="s">
        <v>232</v>
      </c>
      <c r="D214" s="36" t="s">
        <v>303</v>
      </c>
      <c r="E214" s="37"/>
      <c r="F214" s="37"/>
      <c r="G214" s="36"/>
      <c r="H214" s="36"/>
      <c r="I214" s="36"/>
      <c r="J214" s="36"/>
      <c r="K214" s="37"/>
      <c r="L214" s="37"/>
      <c r="M214" s="37"/>
      <c r="N214" s="38">
        <f t="shared" si="96"/>
        <v>46143</v>
      </c>
      <c r="O214">
        <f t="shared" si="97"/>
        <v>900001</v>
      </c>
      <c r="P214" t="str">
        <f t="shared" si="98"/>
        <v>Serralheria</v>
      </c>
      <c r="Q214" t="str">
        <f t="shared" si="99"/>
        <v>Normal / Fixo</v>
      </c>
      <c r="R214" t="str">
        <f t="shared" si="100"/>
        <v>SERRALHEIRO II</v>
      </c>
      <c r="S214" t="str">
        <f t="shared" si="101"/>
        <v>ADM</v>
      </c>
      <c r="T214" s="39">
        <f t="shared" si="102"/>
        <v>53.080351419133599</v>
      </c>
      <c r="U214" s="40">
        <f t="shared" si="103"/>
        <v>0.375</v>
      </c>
      <c r="V214" s="40">
        <f t="shared" si="104"/>
        <v>0.3972222222222222</v>
      </c>
      <c r="W214" s="40">
        <f t="shared" si="105"/>
        <v>0</v>
      </c>
      <c r="X214" t="str">
        <f t="shared" si="106"/>
        <v>Não</v>
      </c>
      <c r="Y214" s="40">
        <f t="shared" si="107"/>
        <v>0</v>
      </c>
      <c r="Z214" s="40">
        <f t="shared" si="108"/>
        <v>0</v>
      </c>
      <c r="AA214" s="40">
        <f t="shared" si="109"/>
        <v>0</v>
      </c>
      <c r="AB214" s="40">
        <f t="shared" si="110"/>
        <v>0</v>
      </c>
      <c r="AC214" s="40">
        <f t="shared" si="111"/>
        <v>0</v>
      </c>
      <c r="AD214" s="39">
        <f t="shared" si="112"/>
        <v>0</v>
      </c>
      <c r="AE214" s="39">
        <f t="shared" si="113"/>
        <v>0</v>
      </c>
      <c r="AF214" t="str">
        <f t="shared" si="114"/>
        <v>Trabalhado</v>
      </c>
      <c r="AG214" t="str">
        <f t="shared" si="115"/>
        <v/>
      </c>
      <c r="AH214" t="str">
        <f t="shared" si="116"/>
        <v/>
      </c>
      <c r="AJ214" s="41">
        <f t="shared" si="117"/>
        <v>8</v>
      </c>
      <c r="AK214" s="42">
        <f t="shared" si="118"/>
        <v>0.3972222222222222</v>
      </c>
      <c r="AL214" s="41" t="str">
        <f t="shared" si="119"/>
        <v>Leve atraso</v>
      </c>
      <c r="AM214" s="41" t="str">
        <f t="shared" si="120"/>
        <v>Não</v>
      </c>
      <c r="AN214" s="41" t="str">
        <f t="shared" si="121"/>
        <v>Sim</v>
      </c>
      <c r="AO214" s="42">
        <f t="shared" si="122"/>
        <v>-2.2222222222222199E-2</v>
      </c>
      <c r="AP214" s="41" t="str">
        <f t="shared" si="123"/>
        <v>Ronaldo Santos Dias|46153</v>
      </c>
      <c r="AQ214" s="41" t="str">
        <f t="shared" si="124"/>
        <v/>
      </c>
      <c r="AR214" s="41" t="str">
        <f>IF($AQ214="","",COUNTIFS(L_ChaveCob,$AQ214,L_Ausencia,"&gt;"&amp;$W214)+COUNTIFS($AQ$4:$AQ214,$AQ214,$W$4:$W214,$W214))</f>
        <v/>
      </c>
      <c r="AS214" s="42">
        <f t="shared" si="125"/>
        <v>0</v>
      </c>
      <c r="AT214" s="42">
        <f t="shared" si="126"/>
        <v>0</v>
      </c>
      <c r="AU214" s="42">
        <f t="shared" si="127"/>
        <v>0</v>
      </c>
    </row>
    <row r="215" spans="1:47" x14ac:dyDescent="0.2">
      <c r="A215" s="35">
        <v>46153</v>
      </c>
      <c r="B215" s="36" t="s">
        <v>281</v>
      </c>
      <c r="C215" s="36" t="s">
        <v>232</v>
      </c>
      <c r="D215" s="36"/>
      <c r="E215" s="37"/>
      <c r="F215" s="37"/>
      <c r="G215" s="36" t="s">
        <v>282</v>
      </c>
      <c r="H215" s="36"/>
      <c r="I215" s="36"/>
      <c r="J215" s="36"/>
      <c r="K215" s="37"/>
      <c r="L215" s="37"/>
      <c r="M215" s="37"/>
      <c r="N215" s="38">
        <f t="shared" si="96"/>
        <v>46143</v>
      </c>
      <c r="O215">
        <f t="shared" si="97"/>
        <v>900010</v>
      </c>
      <c r="P215" t="str">
        <f t="shared" si="98"/>
        <v>Serralheria</v>
      </c>
      <c r="Q215" t="str">
        <f t="shared" si="99"/>
        <v>Ferista</v>
      </c>
      <c r="R215" t="str">
        <f t="shared" si="100"/>
        <v>SERRALHEIRO I</v>
      </c>
      <c r="S215" t="str">
        <f t="shared" si="101"/>
        <v>ADM</v>
      </c>
      <c r="T215" s="39">
        <f t="shared" si="102"/>
        <v>49.0988922206921</v>
      </c>
      <c r="U215" s="40">
        <f t="shared" si="103"/>
        <v>0.375</v>
      </c>
      <c r="V215" s="40">
        <f t="shared" si="104"/>
        <v>0.375</v>
      </c>
      <c r="W215" s="40">
        <f t="shared" si="105"/>
        <v>0</v>
      </c>
      <c r="X215" t="str">
        <f t="shared" si="106"/>
        <v>Não</v>
      </c>
      <c r="Y215" s="40">
        <f t="shared" si="107"/>
        <v>0</v>
      </c>
      <c r="Z215" s="40">
        <f t="shared" si="108"/>
        <v>0</v>
      </c>
      <c r="AA215" s="40">
        <f t="shared" si="109"/>
        <v>0</v>
      </c>
      <c r="AB215" s="40">
        <f t="shared" si="110"/>
        <v>0</v>
      </c>
      <c r="AC215" s="40">
        <f t="shared" si="111"/>
        <v>0</v>
      </c>
      <c r="AD215" s="39">
        <f t="shared" si="112"/>
        <v>0</v>
      </c>
      <c r="AE215" s="39">
        <f t="shared" si="113"/>
        <v>0</v>
      </c>
      <c r="AF215" t="str">
        <f t="shared" si="114"/>
        <v>Trabalhado</v>
      </c>
      <c r="AG215" t="str">
        <f t="shared" si="115"/>
        <v/>
      </c>
      <c r="AH215" t="str">
        <f t="shared" si="116"/>
        <v/>
      </c>
      <c r="AJ215" s="41">
        <f t="shared" si="117"/>
        <v>18</v>
      </c>
      <c r="AK215" s="42" t="str">
        <f t="shared" si="118"/>
        <v/>
      </c>
      <c r="AL215" s="41" t="str">
        <f t="shared" si="119"/>
        <v>Leve atraso</v>
      </c>
      <c r="AM215" s="41" t="str">
        <f t="shared" si="120"/>
        <v>Não</v>
      </c>
      <c r="AN215" s="41" t="str">
        <f t="shared" si="121"/>
        <v>Sim</v>
      </c>
      <c r="AO215" s="42" t="str">
        <f t="shared" si="122"/>
        <v/>
      </c>
      <c r="AP215" s="41" t="str">
        <f t="shared" si="123"/>
        <v>Roniel de Souza Rocha|46153</v>
      </c>
      <c r="AQ215" s="41" t="str">
        <f t="shared" si="124"/>
        <v/>
      </c>
      <c r="AR215" s="41" t="str">
        <f>IF($AQ215="","",COUNTIFS(L_ChaveCob,$AQ215,L_Ausencia,"&gt;"&amp;$W215)+COUNTIFS($AQ$4:$AQ215,$AQ215,$W$4:$W215,$W215))</f>
        <v/>
      </c>
      <c r="AS215" s="42">
        <f t="shared" si="125"/>
        <v>0</v>
      </c>
      <c r="AT215" s="42">
        <f t="shared" si="126"/>
        <v>0</v>
      </c>
      <c r="AU215" s="42">
        <f t="shared" si="127"/>
        <v>0</v>
      </c>
    </row>
    <row r="216" spans="1:47" x14ac:dyDescent="0.2">
      <c r="A216" s="35">
        <v>46154</v>
      </c>
      <c r="B216" s="36" t="s">
        <v>235</v>
      </c>
      <c r="C216" s="36" t="s">
        <v>232</v>
      </c>
      <c r="D216" s="36" t="s">
        <v>304</v>
      </c>
      <c r="E216" s="37"/>
      <c r="F216" s="37"/>
      <c r="G216" s="36"/>
      <c r="H216" s="36"/>
      <c r="I216" s="36"/>
      <c r="J216" s="36"/>
      <c r="K216" s="37"/>
      <c r="L216" s="37"/>
      <c r="M216" s="37"/>
      <c r="N216" s="38">
        <f t="shared" si="96"/>
        <v>46143</v>
      </c>
      <c r="O216">
        <f t="shared" si="97"/>
        <v>900008</v>
      </c>
      <c r="P216" t="str">
        <f t="shared" si="98"/>
        <v>Serralheria</v>
      </c>
      <c r="Q216" t="str">
        <f t="shared" si="99"/>
        <v>Normal / Fixo</v>
      </c>
      <c r="R216" t="str">
        <f t="shared" si="100"/>
        <v>SERRALHEIRO II</v>
      </c>
      <c r="S216" t="str">
        <f t="shared" si="101"/>
        <v>TURNO 2</v>
      </c>
      <c r="T216" s="39">
        <f t="shared" si="102"/>
        <v>53.080351419133599</v>
      </c>
      <c r="U216" s="40">
        <f t="shared" si="103"/>
        <v>0.33333333333333298</v>
      </c>
      <c r="V216" s="40">
        <f t="shared" si="104"/>
        <v>0.39652777777777776</v>
      </c>
      <c r="W216" s="40">
        <f t="shared" si="105"/>
        <v>0</v>
      </c>
      <c r="X216" t="str">
        <f t="shared" si="106"/>
        <v>Não</v>
      </c>
      <c r="Y216" s="40">
        <f t="shared" si="107"/>
        <v>0</v>
      </c>
      <c r="Z216" s="40">
        <f t="shared" si="108"/>
        <v>0</v>
      </c>
      <c r="AA216" s="40">
        <f t="shared" si="109"/>
        <v>0</v>
      </c>
      <c r="AB216" s="40">
        <f t="shared" si="110"/>
        <v>0</v>
      </c>
      <c r="AC216" s="40">
        <f t="shared" si="111"/>
        <v>0</v>
      </c>
      <c r="AD216" s="39">
        <f t="shared" si="112"/>
        <v>0</v>
      </c>
      <c r="AE216" s="39">
        <f t="shared" si="113"/>
        <v>0</v>
      </c>
      <c r="AF216" t="str">
        <f t="shared" si="114"/>
        <v>Trabalhado</v>
      </c>
      <c r="AG216" t="str">
        <f t="shared" si="115"/>
        <v/>
      </c>
      <c r="AH216" t="str">
        <f t="shared" si="116"/>
        <v/>
      </c>
      <c r="AJ216" s="41">
        <f t="shared" si="117"/>
        <v>16</v>
      </c>
      <c r="AK216" s="42">
        <f t="shared" si="118"/>
        <v>0.39652777777777776</v>
      </c>
      <c r="AL216" s="41" t="str">
        <f t="shared" si="119"/>
        <v>Leve atraso</v>
      </c>
      <c r="AM216" s="41" t="str">
        <f t="shared" si="120"/>
        <v>Não</v>
      </c>
      <c r="AN216" s="41" t="str">
        <f t="shared" si="121"/>
        <v>Sim</v>
      </c>
      <c r="AO216" s="42">
        <f t="shared" si="122"/>
        <v>-6.3194444444444775E-2</v>
      </c>
      <c r="AP216" s="41" t="str">
        <f t="shared" si="123"/>
        <v>Alisson Paulo Costa Martins|46154</v>
      </c>
      <c r="AQ216" s="41" t="str">
        <f t="shared" si="124"/>
        <v/>
      </c>
      <c r="AR216" s="41" t="str">
        <f>IF($AQ216="","",COUNTIFS(L_ChaveCob,$AQ216,L_Ausencia,"&gt;"&amp;$W216)+COUNTIFS($AQ$4:$AQ216,$AQ216,$W$4:$W216,$W216))</f>
        <v/>
      </c>
      <c r="AS216" s="42">
        <f t="shared" si="125"/>
        <v>0</v>
      </c>
      <c r="AT216" s="42">
        <f t="shared" si="126"/>
        <v>0</v>
      </c>
      <c r="AU216" s="42">
        <f t="shared" si="127"/>
        <v>0</v>
      </c>
    </row>
    <row r="217" spans="1:47" x14ac:dyDescent="0.2">
      <c r="A217" s="35">
        <v>46154</v>
      </c>
      <c r="B217" s="36" t="s">
        <v>237</v>
      </c>
      <c r="C217" s="36" t="s">
        <v>232</v>
      </c>
      <c r="D217" s="36" t="s">
        <v>305</v>
      </c>
      <c r="E217" s="37"/>
      <c r="F217" s="37"/>
      <c r="G217" s="36"/>
      <c r="H217" s="36"/>
      <c r="I217" s="36"/>
      <c r="J217" s="36"/>
      <c r="K217" s="37"/>
      <c r="L217" s="37"/>
      <c r="M217" s="37"/>
      <c r="N217" s="38">
        <f t="shared" si="96"/>
        <v>46143</v>
      </c>
      <c r="O217">
        <f t="shared" si="97"/>
        <v>119353</v>
      </c>
      <c r="P217" t="str">
        <f t="shared" si="98"/>
        <v>Serralheria</v>
      </c>
      <c r="Q217" t="str">
        <f t="shared" si="99"/>
        <v>Normal / Fixo</v>
      </c>
      <c r="R217" t="str">
        <f t="shared" si="100"/>
        <v>SERRALHEIRO II</v>
      </c>
      <c r="S217" t="str">
        <f t="shared" si="101"/>
        <v>ADM</v>
      </c>
      <c r="T217" s="39">
        <f t="shared" si="102"/>
        <v>53.080351419133599</v>
      </c>
      <c r="U217" s="40">
        <f t="shared" si="103"/>
        <v>0.375</v>
      </c>
      <c r="V217" s="40">
        <f t="shared" si="104"/>
        <v>0.40208333333333335</v>
      </c>
      <c r="W217" s="40">
        <f t="shared" si="105"/>
        <v>0</v>
      </c>
      <c r="X217" t="str">
        <f t="shared" si="106"/>
        <v>Não</v>
      </c>
      <c r="Y217" s="40">
        <f t="shared" si="107"/>
        <v>0</v>
      </c>
      <c r="Z217" s="40">
        <f t="shared" si="108"/>
        <v>0</v>
      </c>
      <c r="AA217" s="40">
        <f t="shared" si="109"/>
        <v>0</v>
      </c>
      <c r="AB217" s="40">
        <f t="shared" si="110"/>
        <v>0</v>
      </c>
      <c r="AC217" s="40">
        <f t="shared" si="111"/>
        <v>0</v>
      </c>
      <c r="AD217" s="39">
        <f t="shared" si="112"/>
        <v>0</v>
      </c>
      <c r="AE217" s="39">
        <f t="shared" si="113"/>
        <v>0</v>
      </c>
      <c r="AF217" t="str">
        <f t="shared" si="114"/>
        <v>Trabalhado</v>
      </c>
      <c r="AG217" t="str">
        <f t="shared" si="115"/>
        <v/>
      </c>
      <c r="AH217" t="str">
        <f t="shared" si="116"/>
        <v/>
      </c>
      <c r="AJ217" s="41">
        <f t="shared" si="117"/>
        <v>7</v>
      </c>
      <c r="AK217" s="42">
        <f t="shared" si="118"/>
        <v>0.40208333333333335</v>
      </c>
      <c r="AL217" s="41" t="str">
        <f t="shared" si="119"/>
        <v>Leve atraso</v>
      </c>
      <c r="AM217" s="41" t="str">
        <f t="shared" si="120"/>
        <v>Não</v>
      </c>
      <c r="AN217" s="41" t="str">
        <f t="shared" si="121"/>
        <v>Sim</v>
      </c>
      <c r="AO217" s="42">
        <f t="shared" si="122"/>
        <v>-2.7083333333333348E-2</v>
      </c>
      <c r="AP217" s="41" t="str">
        <f t="shared" si="123"/>
        <v>Ezequiel Antonio Peres|46154</v>
      </c>
      <c r="AQ217" s="41" t="str">
        <f t="shared" si="124"/>
        <v/>
      </c>
      <c r="AR217" s="41" t="str">
        <f>IF($AQ217="","",COUNTIFS(L_ChaveCob,$AQ217,L_Ausencia,"&gt;"&amp;$W217)+COUNTIFS($AQ$4:$AQ217,$AQ217,$W$4:$W217,$W217))</f>
        <v/>
      </c>
      <c r="AS217" s="42">
        <f t="shared" si="125"/>
        <v>0</v>
      </c>
      <c r="AT217" s="42">
        <f t="shared" si="126"/>
        <v>0</v>
      </c>
      <c r="AU217" s="42">
        <f t="shared" si="127"/>
        <v>0</v>
      </c>
    </row>
    <row r="218" spans="1:47" x14ac:dyDescent="0.2">
      <c r="A218" s="35">
        <v>46154</v>
      </c>
      <c r="B218" s="36" t="s">
        <v>239</v>
      </c>
      <c r="C218" s="36" t="s">
        <v>232</v>
      </c>
      <c r="D218" s="36" t="s">
        <v>277</v>
      </c>
      <c r="E218" s="37"/>
      <c r="F218" s="37"/>
      <c r="G218" s="36"/>
      <c r="H218" s="36"/>
      <c r="I218" s="36"/>
      <c r="J218" s="36"/>
      <c r="K218" s="37"/>
      <c r="L218" s="37"/>
      <c r="M218" s="37"/>
      <c r="N218" s="38">
        <f t="shared" si="96"/>
        <v>46143</v>
      </c>
      <c r="O218">
        <f t="shared" si="97"/>
        <v>173078</v>
      </c>
      <c r="P218" t="str">
        <f t="shared" si="98"/>
        <v>Serralheria</v>
      </c>
      <c r="Q218" t="str">
        <f t="shared" si="99"/>
        <v>Normal / Fixo</v>
      </c>
      <c r="R218" t="str">
        <f t="shared" si="100"/>
        <v>SERRALHEIRO II</v>
      </c>
      <c r="S218" t="str">
        <f t="shared" si="101"/>
        <v>ADM</v>
      </c>
      <c r="T218" s="39">
        <f t="shared" si="102"/>
        <v>53.080351419133599</v>
      </c>
      <c r="U218" s="40">
        <f t="shared" si="103"/>
        <v>0.375</v>
      </c>
      <c r="V218" s="40">
        <f t="shared" si="104"/>
        <v>0.39097222222222222</v>
      </c>
      <c r="W218" s="40">
        <f t="shared" si="105"/>
        <v>0</v>
      </c>
      <c r="X218" t="str">
        <f t="shared" si="106"/>
        <v>Não</v>
      </c>
      <c r="Y218" s="40">
        <f t="shared" si="107"/>
        <v>0</v>
      </c>
      <c r="Z218" s="40">
        <f t="shared" si="108"/>
        <v>0</v>
      </c>
      <c r="AA218" s="40">
        <f t="shared" si="109"/>
        <v>0</v>
      </c>
      <c r="AB218" s="40">
        <f t="shared" si="110"/>
        <v>0</v>
      </c>
      <c r="AC218" s="40">
        <f t="shared" si="111"/>
        <v>0</v>
      </c>
      <c r="AD218" s="39">
        <f t="shared" si="112"/>
        <v>0</v>
      </c>
      <c r="AE218" s="39">
        <f t="shared" si="113"/>
        <v>0</v>
      </c>
      <c r="AF218" t="str">
        <f t="shared" si="114"/>
        <v>Trabalhado</v>
      </c>
      <c r="AG218" t="str">
        <f t="shared" si="115"/>
        <v/>
      </c>
      <c r="AH218" t="str">
        <f t="shared" si="116"/>
        <v/>
      </c>
      <c r="AJ218" s="41">
        <f t="shared" si="117"/>
        <v>2</v>
      </c>
      <c r="AK218" s="42">
        <f t="shared" si="118"/>
        <v>0.39097222222222222</v>
      </c>
      <c r="AL218" s="41" t="str">
        <f t="shared" si="119"/>
        <v>Leve atraso</v>
      </c>
      <c r="AM218" s="41" t="str">
        <f t="shared" si="120"/>
        <v>Não</v>
      </c>
      <c r="AN218" s="41" t="str">
        <f t="shared" si="121"/>
        <v>Sim</v>
      </c>
      <c r="AO218" s="42">
        <f t="shared" si="122"/>
        <v>-1.5972222222222221E-2</v>
      </c>
      <c r="AP218" s="41" t="str">
        <f t="shared" si="123"/>
        <v>Giovani Joao da Silva|46154</v>
      </c>
      <c r="AQ218" s="41" t="str">
        <f t="shared" si="124"/>
        <v/>
      </c>
      <c r="AR218" s="41" t="str">
        <f>IF($AQ218="","",COUNTIFS(L_ChaveCob,$AQ218,L_Ausencia,"&gt;"&amp;$W218)+COUNTIFS($AQ$4:$AQ218,$AQ218,$W$4:$W218,$W218))</f>
        <v/>
      </c>
      <c r="AS218" s="42">
        <f t="shared" si="125"/>
        <v>0</v>
      </c>
      <c r="AT218" s="42">
        <f t="shared" si="126"/>
        <v>0</v>
      </c>
      <c r="AU218" s="42">
        <f t="shared" si="127"/>
        <v>0</v>
      </c>
    </row>
    <row r="219" spans="1:47" x14ac:dyDescent="0.2">
      <c r="A219" s="35">
        <v>46154</v>
      </c>
      <c r="B219" s="36" t="s">
        <v>241</v>
      </c>
      <c r="C219" s="36" t="s">
        <v>232</v>
      </c>
      <c r="D219" s="36" t="s">
        <v>306</v>
      </c>
      <c r="E219" s="37"/>
      <c r="F219" s="37"/>
      <c r="G219" s="36"/>
      <c r="H219" s="36"/>
      <c r="I219" s="36"/>
      <c r="J219" s="36"/>
      <c r="K219" s="37"/>
      <c r="L219" s="37"/>
      <c r="M219" s="37"/>
      <c r="N219" s="38">
        <f t="shared" si="96"/>
        <v>46143</v>
      </c>
      <c r="O219">
        <f t="shared" si="97"/>
        <v>24800</v>
      </c>
      <c r="P219" t="str">
        <f t="shared" si="98"/>
        <v>Serralheria</v>
      </c>
      <c r="Q219" t="str">
        <f t="shared" si="99"/>
        <v>Normal / Fixo</v>
      </c>
      <c r="R219" t="str">
        <f t="shared" si="100"/>
        <v>SERRALHEIRO II</v>
      </c>
      <c r="S219" t="str">
        <f t="shared" si="101"/>
        <v>ADM</v>
      </c>
      <c r="T219" s="39">
        <f t="shared" si="102"/>
        <v>53.080351419133599</v>
      </c>
      <c r="U219" s="40">
        <f t="shared" si="103"/>
        <v>0.375</v>
      </c>
      <c r="V219" s="40">
        <f t="shared" si="104"/>
        <v>0.39652777777777776</v>
      </c>
      <c r="W219" s="40">
        <f t="shared" si="105"/>
        <v>0</v>
      </c>
      <c r="X219" t="str">
        <f t="shared" si="106"/>
        <v>Não</v>
      </c>
      <c r="Y219" s="40">
        <f t="shared" si="107"/>
        <v>0</v>
      </c>
      <c r="Z219" s="40">
        <f t="shared" si="108"/>
        <v>0</v>
      </c>
      <c r="AA219" s="40">
        <f t="shared" si="109"/>
        <v>0</v>
      </c>
      <c r="AB219" s="40">
        <f t="shared" si="110"/>
        <v>0</v>
      </c>
      <c r="AC219" s="40">
        <f t="shared" si="111"/>
        <v>0</v>
      </c>
      <c r="AD219" s="39">
        <f t="shared" si="112"/>
        <v>0</v>
      </c>
      <c r="AE219" s="39">
        <f t="shared" si="113"/>
        <v>0</v>
      </c>
      <c r="AF219" t="str">
        <f t="shared" si="114"/>
        <v>Trabalhado</v>
      </c>
      <c r="AG219" t="str">
        <f t="shared" si="115"/>
        <v/>
      </c>
      <c r="AH219" t="str">
        <f t="shared" si="116"/>
        <v/>
      </c>
      <c r="AJ219" s="41">
        <f t="shared" si="117"/>
        <v>3</v>
      </c>
      <c r="AK219" s="42">
        <f t="shared" si="118"/>
        <v>0.39652777777777776</v>
      </c>
      <c r="AL219" s="41" t="str">
        <f t="shared" si="119"/>
        <v>Leve atraso</v>
      </c>
      <c r="AM219" s="41" t="str">
        <f t="shared" si="120"/>
        <v>Não</v>
      </c>
      <c r="AN219" s="41" t="str">
        <f t="shared" si="121"/>
        <v>Sim</v>
      </c>
      <c r="AO219" s="42">
        <f t="shared" si="122"/>
        <v>-2.1527777777777757E-2</v>
      </c>
      <c r="AP219" s="41" t="str">
        <f t="shared" si="123"/>
        <v>Ivanildo Lopes Pires de Carvalho|46154</v>
      </c>
      <c r="AQ219" s="41" t="str">
        <f t="shared" si="124"/>
        <v/>
      </c>
      <c r="AR219" s="41" t="str">
        <f>IF($AQ219="","",COUNTIFS(L_ChaveCob,$AQ219,L_Ausencia,"&gt;"&amp;$W219)+COUNTIFS($AQ$4:$AQ219,$AQ219,$W$4:$W219,$W219))</f>
        <v/>
      </c>
      <c r="AS219" s="42">
        <f t="shared" si="125"/>
        <v>0</v>
      </c>
      <c r="AT219" s="42">
        <f t="shared" si="126"/>
        <v>0</v>
      </c>
      <c r="AU219" s="42">
        <f t="shared" si="127"/>
        <v>0</v>
      </c>
    </row>
    <row r="220" spans="1:47" x14ac:dyDescent="0.2">
      <c r="A220" s="35">
        <v>46154</v>
      </c>
      <c r="B220" s="36" t="s">
        <v>243</v>
      </c>
      <c r="C220" s="36" t="s">
        <v>232</v>
      </c>
      <c r="D220" s="36" t="s">
        <v>299</v>
      </c>
      <c r="E220" s="37"/>
      <c r="F220" s="37"/>
      <c r="G220" s="36"/>
      <c r="H220" s="36"/>
      <c r="I220" s="36"/>
      <c r="J220" s="36"/>
      <c r="K220" s="37"/>
      <c r="L220" s="37"/>
      <c r="M220" s="37"/>
      <c r="N220" s="38">
        <f t="shared" si="96"/>
        <v>46143</v>
      </c>
      <c r="O220">
        <f t="shared" si="97"/>
        <v>900003</v>
      </c>
      <c r="P220" t="str">
        <f t="shared" si="98"/>
        <v>Serralheria</v>
      </c>
      <c r="Q220" t="str">
        <f t="shared" si="99"/>
        <v>Normal / Fixo</v>
      </c>
      <c r="R220" t="str">
        <f t="shared" si="100"/>
        <v>ENCARREGADO</v>
      </c>
      <c r="S220" t="str">
        <f t="shared" si="101"/>
        <v>ADM</v>
      </c>
      <c r="T220" s="39">
        <f t="shared" si="102"/>
        <v>60.96</v>
      </c>
      <c r="U220" s="40">
        <f t="shared" si="103"/>
        <v>0.375</v>
      </c>
      <c r="V220" s="40">
        <f t="shared" si="104"/>
        <v>0.39444444444444443</v>
      </c>
      <c r="W220" s="40">
        <f t="shared" si="105"/>
        <v>0</v>
      </c>
      <c r="X220" t="str">
        <f t="shared" si="106"/>
        <v>Não</v>
      </c>
      <c r="Y220" s="40">
        <f t="shared" si="107"/>
        <v>0</v>
      </c>
      <c r="Z220" s="40">
        <f t="shared" si="108"/>
        <v>0</v>
      </c>
      <c r="AA220" s="40">
        <f t="shared" si="109"/>
        <v>0</v>
      </c>
      <c r="AB220" s="40">
        <f t="shared" si="110"/>
        <v>0</v>
      </c>
      <c r="AC220" s="40">
        <f t="shared" si="111"/>
        <v>0</v>
      </c>
      <c r="AD220" s="39">
        <f t="shared" si="112"/>
        <v>0</v>
      </c>
      <c r="AE220" s="39">
        <f t="shared" si="113"/>
        <v>0</v>
      </c>
      <c r="AF220" t="str">
        <f t="shared" si="114"/>
        <v>Trabalhado</v>
      </c>
      <c r="AG220" t="str">
        <f t="shared" si="115"/>
        <v/>
      </c>
      <c r="AH220" t="str">
        <f t="shared" si="116"/>
        <v/>
      </c>
      <c r="AJ220" s="41">
        <f t="shared" si="117"/>
        <v>10</v>
      </c>
      <c r="AK220" s="42">
        <f t="shared" si="118"/>
        <v>0.39444444444444443</v>
      </c>
      <c r="AL220" s="41" t="str">
        <f t="shared" si="119"/>
        <v>Leve atraso</v>
      </c>
      <c r="AM220" s="41" t="str">
        <f t="shared" si="120"/>
        <v>Não</v>
      </c>
      <c r="AN220" s="41" t="str">
        <f t="shared" si="121"/>
        <v>Sim</v>
      </c>
      <c r="AO220" s="42">
        <f t="shared" si="122"/>
        <v>-1.9444444444444431E-2</v>
      </c>
      <c r="AP220" s="41" t="str">
        <f t="shared" si="123"/>
        <v>Marcelo Antônio Silvestre de Moraes|46154</v>
      </c>
      <c r="AQ220" s="41" t="str">
        <f t="shared" si="124"/>
        <v/>
      </c>
      <c r="AR220" s="41" t="str">
        <f>IF($AQ220="","",COUNTIFS(L_ChaveCob,$AQ220,L_Ausencia,"&gt;"&amp;$W220)+COUNTIFS($AQ$4:$AQ220,$AQ220,$W$4:$W220,$W220))</f>
        <v/>
      </c>
      <c r="AS220" s="42">
        <f t="shared" si="125"/>
        <v>0</v>
      </c>
      <c r="AT220" s="42">
        <f t="shared" si="126"/>
        <v>0</v>
      </c>
      <c r="AU220" s="42">
        <f t="shared" si="127"/>
        <v>0</v>
      </c>
    </row>
    <row r="221" spans="1:47" x14ac:dyDescent="0.2">
      <c r="A221" s="35">
        <v>46154</v>
      </c>
      <c r="B221" s="36" t="s">
        <v>229</v>
      </c>
      <c r="C221" s="36" t="s">
        <v>232</v>
      </c>
      <c r="D221" s="36" t="s">
        <v>307</v>
      </c>
      <c r="E221" s="37"/>
      <c r="F221" s="37"/>
      <c r="G221" s="36"/>
      <c r="H221" s="36"/>
      <c r="I221" s="36"/>
      <c r="J221" s="36"/>
      <c r="K221" s="37"/>
      <c r="L221" s="37"/>
      <c r="M221" s="37"/>
      <c r="N221" s="38">
        <f t="shared" si="96"/>
        <v>46143</v>
      </c>
      <c r="O221">
        <f t="shared" si="97"/>
        <v>105410</v>
      </c>
      <c r="P221" t="str">
        <f t="shared" si="98"/>
        <v>Serralheria</v>
      </c>
      <c r="Q221" t="str">
        <f t="shared" si="99"/>
        <v>Normal / Fixo</v>
      </c>
      <c r="R221" t="str">
        <f t="shared" si="100"/>
        <v>SERRALHEIRO I</v>
      </c>
      <c r="S221" t="str">
        <f t="shared" si="101"/>
        <v>TURNO 3</v>
      </c>
      <c r="T221" s="39">
        <f t="shared" si="102"/>
        <v>49.0988922206921</v>
      </c>
      <c r="U221" s="40">
        <f t="shared" si="103"/>
        <v>0.33333333333333298</v>
      </c>
      <c r="V221" s="40">
        <f t="shared" si="104"/>
        <v>0.35347222222222224</v>
      </c>
      <c r="W221" s="40">
        <f t="shared" si="105"/>
        <v>0</v>
      </c>
      <c r="X221" t="str">
        <f t="shared" si="106"/>
        <v>Não</v>
      </c>
      <c r="Y221" s="40">
        <f t="shared" si="107"/>
        <v>0</v>
      </c>
      <c r="Z221" s="40">
        <f t="shared" si="108"/>
        <v>0</v>
      </c>
      <c r="AA221" s="40">
        <f t="shared" si="109"/>
        <v>0</v>
      </c>
      <c r="AB221" s="40">
        <f t="shared" si="110"/>
        <v>0</v>
      </c>
      <c r="AC221" s="40">
        <f t="shared" si="111"/>
        <v>0</v>
      </c>
      <c r="AD221" s="39">
        <f t="shared" si="112"/>
        <v>0</v>
      </c>
      <c r="AE221" s="39">
        <f t="shared" si="113"/>
        <v>0</v>
      </c>
      <c r="AF221" t="str">
        <f t="shared" si="114"/>
        <v>Trabalhado</v>
      </c>
      <c r="AG221" t="str">
        <f t="shared" si="115"/>
        <v/>
      </c>
      <c r="AH221" t="str">
        <f t="shared" si="116"/>
        <v/>
      </c>
      <c r="AJ221" s="41">
        <f t="shared" si="117"/>
        <v>6</v>
      </c>
      <c r="AK221" s="42">
        <f t="shared" si="118"/>
        <v>0.35347222222222224</v>
      </c>
      <c r="AL221" s="41" t="str">
        <f t="shared" si="119"/>
        <v>Leve atraso</v>
      </c>
      <c r="AM221" s="41" t="str">
        <f t="shared" si="120"/>
        <v>Não</v>
      </c>
      <c r="AN221" s="41" t="str">
        <f t="shared" si="121"/>
        <v>Sim</v>
      </c>
      <c r="AO221" s="42">
        <f t="shared" si="122"/>
        <v>-2.0138888888889261E-2</v>
      </c>
      <c r="AP221" s="41" t="str">
        <f t="shared" si="123"/>
        <v>Marcelo Douglas Vieira Santana|46154</v>
      </c>
      <c r="AQ221" s="41" t="str">
        <f t="shared" si="124"/>
        <v/>
      </c>
      <c r="AR221" s="41" t="str">
        <f>IF($AQ221="","",COUNTIFS(L_ChaveCob,$AQ221,L_Ausencia,"&gt;"&amp;$W221)+COUNTIFS($AQ$4:$AQ221,$AQ221,$W$4:$W221,$W221))</f>
        <v/>
      </c>
      <c r="AS221" s="42">
        <f t="shared" si="125"/>
        <v>0</v>
      </c>
      <c r="AT221" s="42">
        <f t="shared" si="126"/>
        <v>0</v>
      </c>
      <c r="AU221" s="42">
        <f t="shared" si="127"/>
        <v>0</v>
      </c>
    </row>
    <row r="222" spans="1:47" hidden="1" x14ac:dyDescent="0.2">
      <c r="A222" s="35">
        <v>46154</v>
      </c>
      <c r="B222" s="36" t="s">
        <v>230</v>
      </c>
      <c r="C222" s="36" t="s">
        <v>232</v>
      </c>
      <c r="D222" s="36" t="s">
        <v>308</v>
      </c>
      <c r="E222" s="37"/>
      <c r="F222" s="37"/>
      <c r="G222" s="36"/>
      <c r="H222" s="36"/>
      <c r="I222" s="36" t="s">
        <v>234</v>
      </c>
      <c r="J222" s="36"/>
      <c r="K222" s="37"/>
      <c r="L222" s="37"/>
      <c r="M222" s="37"/>
      <c r="N222" s="38">
        <f t="shared" si="96"/>
        <v>46143</v>
      </c>
      <c r="O222">
        <f t="shared" si="97"/>
        <v>900009</v>
      </c>
      <c r="P222" t="str">
        <f t="shared" si="98"/>
        <v>Serralheria</v>
      </c>
      <c r="Q222" t="str">
        <f t="shared" si="99"/>
        <v>Normal / Fixo</v>
      </c>
      <c r="R222" t="str">
        <f t="shared" si="100"/>
        <v>SERRALHEIRO I</v>
      </c>
      <c r="S222" t="str">
        <f t="shared" si="101"/>
        <v>TURNO 2</v>
      </c>
      <c r="T222" s="39">
        <f t="shared" si="102"/>
        <v>49.0988922206921</v>
      </c>
      <c r="U222" s="40">
        <f t="shared" si="103"/>
        <v>0.33333333333333298</v>
      </c>
      <c r="V222" s="40">
        <f t="shared" si="104"/>
        <v>0.35416666666666669</v>
      </c>
      <c r="W222" s="40">
        <f t="shared" si="105"/>
        <v>0</v>
      </c>
      <c r="X222" t="str">
        <f t="shared" si="106"/>
        <v>Não</v>
      </c>
      <c r="Y222" s="40">
        <f t="shared" si="107"/>
        <v>0</v>
      </c>
      <c r="Z222" s="40">
        <f t="shared" si="108"/>
        <v>0</v>
      </c>
      <c r="AA222" s="40">
        <f t="shared" si="109"/>
        <v>0</v>
      </c>
      <c r="AB222" s="40">
        <f t="shared" si="110"/>
        <v>0</v>
      </c>
      <c r="AC222" s="40">
        <f t="shared" si="111"/>
        <v>0</v>
      </c>
      <c r="AD222" s="39">
        <f t="shared" si="112"/>
        <v>0</v>
      </c>
      <c r="AE222" s="39">
        <f t="shared" si="113"/>
        <v>0</v>
      </c>
      <c r="AF222" t="str">
        <f t="shared" si="114"/>
        <v>Trabalhado</v>
      </c>
      <c r="AG222" t="str">
        <f t="shared" si="115"/>
        <v/>
      </c>
      <c r="AH222" t="str">
        <f t="shared" si="116"/>
        <v/>
      </c>
      <c r="AJ222" s="41">
        <f t="shared" si="117"/>
        <v>17</v>
      </c>
      <c r="AK222" s="42">
        <f t="shared" si="118"/>
        <v>0.35416666666666669</v>
      </c>
      <c r="AL222" s="41" t="str">
        <f t="shared" si="119"/>
        <v>Leve atraso</v>
      </c>
      <c r="AM222" s="41" t="str">
        <f t="shared" si="120"/>
        <v>Não</v>
      </c>
      <c r="AN222" s="41" t="str">
        <f t="shared" si="121"/>
        <v>Sim</v>
      </c>
      <c r="AO222" s="42">
        <f t="shared" si="122"/>
        <v>-2.0833333333333703E-2</v>
      </c>
      <c r="AP222" s="41" t="str">
        <f t="shared" si="123"/>
        <v>Murilo de Souza Modesto|46154</v>
      </c>
      <c r="AQ222" s="41" t="str">
        <f t="shared" si="124"/>
        <v/>
      </c>
      <c r="AR222" s="41" t="str">
        <f>IF($AQ222="","",COUNTIFS(L_ChaveCob,$AQ222,L_Ausencia,"&gt;"&amp;$W222)+COUNTIFS($AQ$4:$AQ222,$AQ222,$W$4:$W222,$W222))</f>
        <v/>
      </c>
      <c r="AS222" s="42">
        <f t="shared" si="125"/>
        <v>0</v>
      </c>
      <c r="AT222" s="42">
        <f t="shared" si="126"/>
        <v>0</v>
      </c>
      <c r="AU222" s="42">
        <f t="shared" si="127"/>
        <v>0</v>
      </c>
    </row>
    <row r="223" spans="1:47" x14ac:dyDescent="0.2">
      <c r="A223" s="35">
        <v>46154</v>
      </c>
      <c r="B223" s="36" t="s">
        <v>247</v>
      </c>
      <c r="C223" s="36" t="s">
        <v>232</v>
      </c>
      <c r="D223" s="36" t="s">
        <v>259</v>
      </c>
      <c r="E223" s="37"/>
      <c r="F223" s="37"/>
      <c r="G223" s="36"/>
      <c r="H223" s="36"/>
      <c r="I223" s="36"/>
      <c r="J223" s="36"/>
      <c r="K223" s="37"/>
      <c r="L223" s="37"/>
      <c r="M223" s="37"/>
      <c r="N223" s="38">
        <f t="shared" si="96"/>
        <v>46143</v>
      </c>
      <c r="O223">
        <f t="shared" si="97"/>
        <v>900005</v>
      </c>
      <c r="P223" t="str">
        <f t="shared" si="98"/>
        <v>Serralheria</v>
      </c>
      <c r="Q223" t="str">
        <f t="shared" si="99"/>
        <v>Normal / Fixo</v>
      </c>
      <c r="R223" t="str">
        <f t="shared" si="100"/>
        <v>SERRALHEIRO II</v>
      </c>
      <c r="S223" t="str">
        <f t="shared" si="101"/>
        <v>TURNO 2</v>
      </c>
      <c r="T223" s="39">
        <f t="shared" si="102"/>
        <v>53.080351419133599</v>
      </c>
      <c r="U223" s="40">
        <f t="shared" si="103"/>
        <v>0.33333333333333298</v>
      </c>
      <c r="V223" s="40">
        <f t="shared" si="104"/>
        <v>0.39791666666666664</v>
      </c>
      <c r="W223" s="40">
        <f t="shared" si="105"/>
        <v>0</v>
      </c>
      <c r="X223" t="str">
        <f t="shared" si="106"/>
        <v>Não</v>
      </c>
      <c r="Y223" s="40">
        <f t="shared" si="107"/>
        <v>0</v>
      </c>
      <c r="Z223" s="40">
        <f t="shared" si="108"/>
        <v>0</v>
      </c>
      <c r="AA223" s="40">
        <f t="shared" si="109"/>
        <v>0</v>
      </c>
      <c r="AB223" s="40">
        <f t="shared" si="110"/>
        <v>0</v>
      </c>
      <c r="AC223" s="40">
        <f t="shared" si="111"/>
        <v>0</v>
      </c>
      <c r="AD223" s="39">
        <f t="shared" si="112"/>
        <v>0</v>
      </c>
      <c r="AE223" s="39">
        <f t="shared" si="113"/>
        <v>0</v>
      </c>
      <c r="AF223" t="str">
        <f t="shared" si="114"/>
        <v>Trabalhado</v>
      </c>
      <c r="AG223" t="str">
        <f t="shared" si="115"/>
        <v/>
      </c>
      <c r="AH223" t="str">
        <f t="shared" si="116"/>
        <v/>
      </c>
      <c r="AJ223" s="41">
        <f t="shared" si="117"/>
        <v>12</v>
      </c>
      <c r="AK223" s="42">
        <f t="shared" si="118"/>
        <v>0.39791666666666664</v>
      </c>
      <c r="AL223" s="41" t="str">
        <f t="shared" si="119"/>
        <v>Leve atraso</v>
      </c>
      <c r="AM223" s="41" t="str">
        <f t="shared" si="120"/>
        <v>Não</v>
      </c>
      <c r="AN223" s="41" t="str">
        <f t="shared" si="121"/>
        <v>Sim</v>
      </c>
      <c r="AO223" s="42">
        <f t="shared" si="122"/>
        <v>-6.4583333333333659E-2</v>
      </c>
      <c r="AP223" s="41" t="str">
        <f t="shared" si="123"/>
        <v>Rafael Fracaroli da Rocha|46154</v>
      </c>
      <c r="AQ223" s="41" t="str">
        <f t="shared" si="124"/>
        <v/>
      </c>
      <c r="AR223" s="41" t="str">
        <f>IF($AQ223="","",COUNTIFS(L_ChaveCob,$AQ223,L_Ausencia,"&gt;"&amp;$W223)+COUNTIFS($AQ$4:$AQ223,$AQ223,$W$4:$W223,$W223))</f>
        <v/>
      </c>
      <c r="AS223" s="42">
        <f t="shared" si="125"/>
        <v>0</v>
      </c>
      <c r="AT223" s="42">
        <f t="shared" si="126"/>
        <v>0</v>
      </c>
      <c r="AU223" s="42">
        <f t="shared" si="127"/>
        <v>0</v>
      </c>
    </row>
    <row r="224" spans="1:47" x14ac:dyDescent="0.2">
      <c r="A224" s="35">
        <v>46154</v>
      </c>
      <c r="B224" s="36" t="s">
        <v>249</v>
      </c>
      <c r="C224" s="36" t="s">
        <v>232</v>
      </c>
      <c r="D224" s="36" t="s">
        <v>309</v>
      </c>
      <c r="E224" s="37"/>
      <c r="F224" s="37"/>
      <c r="G224" s="36"/>
      <c r="H224" s="36"/>
      <c r="I224" s="36"/>
      <c r="J224" s="36"/>
      <c r="K224" s="37"/>
      <c r="L224" s="37"/>
      <c r="M224" s="37"/>
      <c r="N224" s="38">
        <f t="shared" si="96"/>
        <v>46143</v>
      </c>
      <c r="O224">
        <f t="shared" si="97"/>
        <v>331335</v>
      </c>
      <c r="P224" t="str">
        <f t="shared" si="98"/>
        <v>Serralheria</v>
      </c>
      <c r="Q224" t="str">
        <f t="shared" si="99"/>
        <v>Normal / Fixo</v>
      </c>
      <c r="R224" t="str">
        <f t="shared" si="100"/>
        <v>SERRALHEIRO II</v>
      </c>
      <c r="S224" t="str">
        <f t="shared" si="101"/>
        <v>ADM</v>
      </c>
      <c r="T224" s="39">
        <f t="shared" si="102"/>
        <v>53.080351419133599</v>
      </c>
      <c r="U224" s="40">
        <f t="shared" si="103"/>
        <v>0.375</v>
      </c>
      <c r="V224" s="40">
        <f t="shared" si="104"/>
        <v>0.39930555555555558</v>
      </c>
      <c r="W224" s="40">
        <f t="shared" si="105"/>
        <v>0</v>
      </c>
      <c r="X224" t="str">
        <f t="shared" si="106"/>
        <v>Não</v>
      </c>
      <c r="Y224" s="40">
        <f t="shared" si="107"/>
        <v>0</v>
      </c>
      <c r="Z224" s="40">
        <f t="shared" si="108"/>
        <v>0</v>
      </c>
      <c r="AA224" s="40">
        <f t="shared" si="109"/>
        <v>0</v>
      </c>
      <c r="AB224" s="40">
        <f t="shared" si="110"/>
        <v>0</v>
      </c>
      <c r="AC224" s="40">
        <f t="shared" si="111"/>
        <v>0</v>
      </c>
      <c r="AD224" s="39">
        <f t="shared" si="112"/>
        <v>0</v>
      </c>
      <c r="AE224" s="39">
        <f t="shared" si="113"/>
        <v>0</v>
      </c>
      <c r="AF224" t="str">
        <f t="shared" si="114"/>
        <v>Trabalhado</v>
      </c>
      <c r="AG224" t="str">
        <f t="shared" si="115"/>
        <v/>
      </c>
      <c r="AH224" t="str">
        <f t="shared" si="116"/>
        <v/>
      </c>
      <c r="AJ224" s="41">
        <f t="shared" si="117"/>
        <v>5</v>
      </c>
      <c r="AK224" s="42">
        <f t="shared" si="118"/>
        <v>0.39930555555555558</v>
      </c>
      <c r="AL224" s="41" t="str">
        <f t="shared" si="119"/>
        <v>Leve atraso</v>
      </c>
      <c r="AM224" s="41" t="str">
        <f t="shared" si="120"/>
        <v>Não</v>
      </c>
      <c r="AN224" s="41" t="str">
        <f t="shared" si="121"/>
        <v>Sim</v>
      </c>
      <c r="AO224" s="42">
        <f t="shared" si="122"/>
        <v>-2.430555555555558E-2</v>
      </c>
      <c r="AP224" s="41" t="str">
        <f t="shared" si="123"/>
        <v>Robson Alberto Alves Galvão|46154</v>
      </c>
      <c r="AQ224" s="41" t="str">
        <f t="shared" si="124"/>
        <v/>
      </c>
      <c r="AR224" s="41" t="str">
        <f>IF($AQ224="","",COUNTIFS(L_ChaveCob,$AQ224,L_Ausencia,"&gt;"&amp;$W224)+COUNTIFS($AQ$4:$AQ224,$AQ224,$W$4:$W224,$W224))</f>
        <v/>
      </c>
      <c r="AS224" s="42">
        <f t="shared" si="125"/>
        <v>0</v>
      </c>
      <c r="AT224" s="42">
        <f t="shared" si="126"/>
        <v>0</v>
      </c>
      <c r="AU224" s="42">
        <f t="shared" si="127"/>
        <v>0</v>
      </c>
    </row>
    <row r="225" spans="1:47" x14ac:dyDescent="0.2">
      <c r="A225" s="35">
        <v>46154</v>
      </c>
      <c r="B225" s="36" t="s">
        <v>231</v>
      </c>
      <c r="C225" s="36" t="s">
        <v>232</v>
      </c>
      <c r="D225" s="36" t="s">
        <v>310</v>
      </c>
      <c r="E225" s="37"/>
      <c r="F225" s="37"/>
      <c r="G225" s="36"/>
      <c r="H225" s="36"/>
      <c r="I225" s="36" t="s">
        <v>234</v>
      </c>
      <c r="J225" s="36"/>
      <c r="K225" s="37"/>
      <c r="L225" s="37"/>
      <c r="M225" s="37"/>
      <c r="N225" s="38">
        <f t="shared" si="96"/>
        <v>46143</v>
      </c>
      <c r="O225">
        <f t="shared" si="97"/>
        <v>900004</v>
      </c>
      <c r="P225" t="str">
        <f t="shared" si="98"/>
        <v>Serralheria</v>
      </c>
      <c r="Q225" t="str">
        <f t="shared" si="99"/>
        <v>Normal / Fixo</v>
      </c>
      <c r="R225" t="str">
        <f t="shared" si="100"/>
        <v>SERRALHEIRO I</v>
      </c>
      <c r="S225" t="str">
        <f t="shared" si="101"/>
        <v>TURNO 2</v>
      </c>
      <c r="T225" s="39">
        <f t="shared" si="102"/>
        <v>49.0988922206921</v>
      </c>
      <c r="U225" s="40">
        <f t="shared" si="103"/>
        <v>0.33333333333333298</v>
      </c>
      <c r="V225" s="40">
        <f t="shared" si="104"/>
        <v>0.36180555555555555</v>
      </c>
      <c r="W225" s="40">
        <f t="shared" si="105"/>
        <v>0</v>
      </c>
      <c r="X225" t="str">
        <f t="shared" si="106"/>
        <v>Não</v>
      </c>
      <c r="Y225" s="40">
        <f t="shared" si="107"/>
        <v>0</v>
      </c>
      <c r="Z225" s="40">
        <f t="shared" si="108"/>
        <v>0</v>
      </c>
      <c r="AA225" s="40">
        <f t="shared" si="109"/>
        <v>0</v>
      </c>
      <c r="AB225" s="40">
        <f t="shared" si="110"/>
        <v>0</v>
      </c>
      <c r="AC225" s="40">
        <f t="shared" si="111"/>
        <v>0</v>
      </c>
      <c r="AD225" s="39">
        <f t="shared" si="112"/>
        <v>0</v>
      </c>
      <c r="AE225" s="39">
        <f t="shared" si="113"/>
        <v>0</v>
      </c>
      <c r="AF225" t="str">
        <f t="shared" si="114"/>
        <v>Trabalhado</v>
      </c>
      <c r="AG225" t="str">
        <f t="shared" si="115"/>
        <v/>
      </c>
      <c r="AH225" t="str">
        <f t="shared" si="116"/>
        <v/>
      </c>
      <c r="AJ225" s="41">
        <f t="shared" si="117"/>
        <v>11</v>
      </c>
      <c r="AK225" s="42">
        <f t="shared" si="118"/>
        <v>0.36180555555555555</v>
      </c>
      <c r="AL225" s="41" t="str">
        <f t="shared" si="119"/>
        <v>Leve atraso</v>
      </c>
      <c r="AM225" s="41" t="str">
        <f t="shared" si="120"/>
        <v>Não</v>
      </c>
      <c r="AN225" s="41" t="str">
        <f t="shared" si="121"/>
        <v>Sim</v>
      </c>
      <c r="AO225" s="42">
        <f t="shared" si="122"/>
        <v>-2.8472222222222565E-2</v>
      </c>
      <c r="AP225" s="41" t="str">
        <f t="shared" si="123"/>
        <v>Rogério Marques da Silva|46154</v>
      </c>
      <c r="AQ225" s="41" t="str">
        <f t="shared" si="124"/>
        <v/>
      </c>
      <c r="AR225" s="41" t="str">
        <f>IF($AQ225="","",COUNTIFS(L_ChaveCob,$AQ225,L_Ausencia,"&gt;"&amp;$W225)+COUNTIFS($AQ$4:$AQ225,$AQ225,$W$4:$W225,$W225))</f>
        <v/>
      </c>
      <c r="AS225" s="42">
        <f t="shared" si="125"/>
        <v>0</v>
      </c>
      <c r="AT225" s="42">
        <f t="shared" si="126"/>
        <v>0</v>
      </c>
      <c r="AU225" s="42">
        <f t="shared" si="127"/>
        <v>0</v>
      </c>
    </row>
    <row r="226" spans="1:47" x14ac:dyDescent="0.2">
      <c r="A226" s="35">
        <v>46154</v>
      </c>
      <c r="B226" s="36" t="s">
        <v>252</v>
      </c>
      <c r="C226" s="36" t="s">
        <v>232</v>
      </c>
      <c r="D226" s="36" t="s">
        <v>311</v>
      </c>
      <c r="E226" s="37"/>
      <c r="F226" s="37"/>
      <c r="G226" s="36"/>
      <c r="H226" s="36"/>
      <c r="I226" s="36"/>
      <c r="J226" s="36"/>
      <c r="K226" s="37"/>
      <c r="L226" s="37"/>
      <c r="M226" s="37"/>
      <c r="N226" s="38">
        <f t="shared" si="96"/>
        <v>46143</v>
      </c>
      <c r="O226">
        <f t="shared" si="97"/>
        <v>266937</v>
      </c>
      <c r="P226" t="str">
        <f t="shared" si="98"/>
        <v>Serralheria</v>
      </c>
      <c r="Q226" t="str">
        <f t="shared" si="99"/>
        <v>Normal / Fixo</v>
      </c>
      <c r="R226" t="str">
        <f t="shared" si="100"/>
        <v>ENCARREGADO</v>
      </c>
      <c r="S226" t="str">
        <f t="shared" si="101"/>
        <v>ADM</v>
      </c>
      <c r="T226" s="39">
        <f t="shared" si="102"/>
        <v>60.96</v>
      </c>
      <c r="U226" s="40">
        <f t="shared" si="103"/>
        <v>0.375</v>
      </c>
      <c r="V226" s="40">
        <f t="shared" si="104"/>
        <v>0.3972222222222222</v>
      </c>
      <c r="W226" s="40">
        <f t="shared" si="105"/>
        <v>0</v>
      </c>
      <c r="X226" t="str">
        <f t="shared" si="106"/>
        <v>Não</v>
      </c>
      <c r="Y226" s="40">
        <f t="shared" si="107"/>
        <v>0</v>
      </c>
      <c r="Z226" s="40">
        <f t="shared" si="108"/>
        <v>0</v>
      </c>
      <c r="AA226" s="40">
        <f t="shared" si="109"/>
        <v>0</v>
      </c>
      <c r="AB226" s="40">
        <f t="shared" si="110"/>
        <v>0</v>
      </c>
      <c r="AC226" s="40">
        <f t="shared" si="111"/>
        <v>0</v>
      </c>
      <c r="AD226" s="39">
        <f t="shared" si="112"/>
        <v>0</v>
      </c>
      <c r="AE226" s="39">
        <f t="shared" si="113"/>
        <v>0</v>
      </c>
      <c r="AF226" t="str">
        <f t="shared" si="114"/>
        <v>Trabalhado</v>
      </c>
      <c r="AG226" t="str">
        <f t="shared" si="115"/>
        <v/>
      </c>
      <c r="AH226" t="str">
        <f t="shared" si="116"/>
        <v/>
      </c>
      <c r="AJ226" s="41">
        <f t="shared" si="117"/>
        <v>1</v>
      </c>
      <c r="AK226" s="42">
        <f t="shared" si="118"/>
        <v>0.3972222222222222</v>
      </c>
      <c r="AL226" s="41" t="str">
        <f t="shared" si="119"/>
        <v>Leve atraso</v>
      </c>
      <c r="AM226" s="41" t="str">
        <f t="shared" si="120"/>
        <v>Não</v>
      </c>
      <c r="AN226" s="41" t="str">
        <f t="shared" si="121"/>
        <v>Sim</v>
      </c>
      <c r="AO226" s="42">
        <f t="shared" si="122"/>
        <v>-2.2222222222222199E-2</v>
      </c>
      <c r="AP226" s="41" t="str">
        <f t="shared" si="123"/>
        <v>Ronaldo Rosendo da Silva|46154</v>
      </c>
      <c r="AQ226" s="41" t="str">
        <f t="shared" si="124"/>
        <v/>
      </c>
      <c r="AR226" s="41" t="str">
        <f>IF($AQ226="","",COUNTIFS(L_ChaveCob,$AQ226,L_Ausencia,"&gt;"&amp;$W226)+COUNTIFS($AQ$4:$AQ226,$AQ226,$W$4:$W226,$W226))</f>
        <v/>
      </c>
      <c r="AS226" s="42">
        <f t="shared" si="125"/>
        <v>0</v>
      </c>
      <c r="AT226" s="42">
        <f t="shared" si="126"/>
        <v>0</v>
      </c>
      <c r="AU226" s="42">
        <f t="shared" si="127"/>
        <v>0</v>
      </c>
    </row>
    <row r="227" spans="1:47" x14ac:dyDescent="0.2">
      <c r="A227" s="35">
        <v>46154</v>
      </c>
      <c r="B227" s="36" t="s">
        <v>254</v>
      </c>
      <c r="C227" s="36" t="s">
        <v>232</v>
      </c>
      <c r="D227" s="36" t="s">
        <v>312</v>
      </c>
      <c r="E227" s="37"/>
      <c r="F227" s="37"/>
      <c r="G227" s="36"/>
      <c r="H227" s="36"/>
      <c r="I227" s="36"/>
      <c r="J227" s="36"/>
      <c r="K227" s="37"/>
      <c r="L227" s="37"/>
      <c r="M227" s="37"/>
      <c r="N227" s="38">
        <f t="shared" si="96"/>
        <v>46143</v>
      </c>
      <c r="O227">
        <f t="shared" si="97"/>
        <v>900001</v>
      </c>
      <c r="P227" t="str">
        <f t="shared" si="98"/>
        <v>Serralheria</v>
      </c>
      <c r="Q227" t="str">
        <f t="shared" si="99"/>
        <v>Normal / Fixo</v>
      </c>
      <c r="R227" t="str">
        <f t="shared" si="100"/>
        <v>SERRALHEIRO II</v>
      </c>
      <c r="S227" t="str">
        <f t="shared" si="101"/>
        <v>ADM</v>
      </c>
      <c r="T227" s="39">
        <f t="shared" si="102"/>
        <v>53.080351419133599</v>
      </c>
      <c r="U227" s="40">
        <f t="shared" si="103"/>
        <v>0.375</v>
      </c>
      <c r="V227" s="40">
        <f t="shared" si="104"/>
        <v>0.4</v>
      </c>
      <c r="W227" s="40">
        <f t="shared" si="105"/>
        <v>0</v>
      </c>
      <c r="X227" t="str">
        <f t="shared" si="106"/>
        <v>Não</v>
      </c>
      <c r="Y227" s="40">
        <f t="shared" si="107"/>
        <v>0</v>
      </c>
      <c r="Z227" s="40">
        <f t="shared" si="108"/>
        <v>0</v>
      </c>
      <c r="AA227" s="40">
        <f t="shared" si="109"/>
        <v>0</v>
      </c>
      <c r="AB227" s="40">
        <f t="shared" si="110"/>
        <v>0</v>
      </c>
      <c r="AC227" s="40">
        <f t="shared" si="111"/>
        <v>0</v>
      </c>
      <c r="AD227" s="39">
        <f t="shared" si="112"/>
        <v>0</v>
      </c>
      <c r="AE227" s="39">
        <f t="shared" si="113"/>
        <v>0</v>
      </c>
      <c r="AF227" t="str">
        <f t="shared" si="114"/>
        <v>Trabalhado</v>
      </c>
      <c r="AG227" t="str">
        <f t="shared" si="115"/>
        <v/>
      </c>
      <c r="AH227" t="str">
        <f t="shared" si="116"/>
        <v/>
      </c>
      <c r="AJ227" s="41">
        <f t="shared" si="117"/>
        <v>8</v>
      </c>
      <c r="AK227" s="42">
        <f t="shared" si="118"/>
        <v>0.4</v>
      </c>
      <c r="AL227" s="41" t="str">
        <f t="shared" si="119"/>
        <v>Leve atraso</v>
      </c>
      <c r="AM227" s="41" t="str">
        <f t="shared" si="120"/>
        <v>Não</v>
      </c>
      <c r="AN227" s="41" t="str">
        <f t="shared" si="121"/>
        <v>Sim</v>
      </c>
      <c r="AO227" s="42">
        <f t="shared" si="122"/>
        <v>-2.5000000000000022E-2</v>
      </c>
      <c r="AP227" s="41" t="str">
        <f t="shared" si="123"/>
        <v>Ronaldo Santos Dias|46154</v>
      </c>
      <c r="AQ227" s="41" t="str">
        <f t="shared" si="124"/>
        <v/>
      </c>
      <c r="AR227" s="41" t="str">
        <f>IF($AQ227="","",COUNTIFS(L_ChaveCob,$AQ227,L_Ausencia,"&gt;"&amp;$W227)+COUNTIFS($AQ$4:$AQ227,$AQ227,$W$4:$W227,$W227))</f>
        <v/>
      </c>
      <c r="AS227" s="42">
        <f t="shared" si="125"/>
        <v>0</v>
      </c>
      <c r="AT227" s="42">
        <f t="shared" si="126"/>
        <v>0</v>
      </c>
      <c r="AU227" s="42">
        <f t="shared" si="127"/>
        <v>0</v>
      </c>
    </row>
    <row r="228" spans="1:47" x14ac:dyDescent="0.2">
      <c r="A228" s="35">
        <v>46154</v>
      </c>
      <c r="B228" s="36" t="s">
        <v>281</v>
      </c>
      <c r="C228" s="36" t="s">
        <v>232</v>
      </c>
      <c r="D228" s="36"/>
      <c r="E228" s="37"/>
      <c r="F228" s="37"/>
      <c r="G228" s="36" t="s">
        <v>282</v>
      </c>
      <c r="H228" s="36"/>
      <c r="I228" s="36"/>
      <c r="J228" s="36"/>
      <c r="K228" s="37"/>
      <c r="L228" s="37"/>
      <c r="M228" s="37"/>
      <c r="N228" s="38">
        <f t="shared" si="96"/>
        <v>46143</v>
      </c>
      <c r="O228">
        <f t="shared" si="97"/>
        <v>900010</v>
      </c>
      <c r="P228" t="str">
        <f t="shared" si="98"/>
        <v>Serralheria</v>
      </c>
      <c r="Q228" t="str">
        <f t="shared" si="99"/>
        <v>Ferista</v>
      </c>
      <c r="R228" t="str">
        <f t="shared" si="100"/>
        <v>SERRALHEIRO I</v>
      </c>
      <c r="S228" t="str">
        <f t="shared" si="101"/>
        <v>ADM</v>
      </c>
      <c r="T228" s="39">
        <f t="shared" si="102"/>
        <v>49.0988922206921</v>
      </c>
      <c r="U228" s="40">
        <f t="shared" si="103"/>
        <v>0.375</v>
      </c>
      <c r="V228" s="40">
        <f t="shared" si="104"/>
        <v>0.375</v>
      </c>
      <c r="W228" s="40">
        <f t="shared" si="105"/>
        <v>0</v>
      </c>
      <c r="X228" t="str">
        <f t="shared" si="106"/>
        <v>Não</v>
      </c>
      <c r="Y228" s="40">
        <f t="shared" si="107"/>
        <v>0</v>
      </c>
      <c r="Z228" s="40">
        <f t="shared" si="108"/>
        <v>0</v>
      </c>
      <c r="AA228" s="40">
        <f t="shared" si="109"/>
        <v>0</v>
      </c>
      <c r="AB228" s="40">
        <f t="shared" si="110"/>
        <v>0</v>
      </c>
      <c r="AC228" s="40">
        <f t="shared" si="111"/>
        <v>0</v>
      </c>
      <c r="AD228" s="39">
        <f t="shared" si="112"/>
        <v>0</v>
      </c>
      <c r="AE228" s="39">
        <f t="shared" si="113"/>
        <v>0</v>
      </c>
      <c r="AF228" t="str">
        <f t="shared" si="114"/>
        <v>Trabalhado</v>
      </c>
      <c r="AG228" t="str">
        <f t="shared" si="115"/>
        <v/>
      </c>
      <c r="AH228" t="str">
        <f t="shared" si="116"/>
        <v/>
      </c>
      <c r="AJ228" s="41">
        <f t="shared" si="117"/>
        <v>18</v>
      </c>
      <c r="AK228" s="42" t="str">
        <f t="shared" si="118"/>
        <v/>
      </c>
      <c r="AL228" s="41" t="str">
        <f t="shared" si="119"/>
        <v>Leve atraso</v>
      </c>
      <c r="AM228" s="41" t="str">
        <f t="shared" si="120"/>
        <v>Não</v>
      </c>
      <c r="AN228" s="41" t="str">
        <f t="shared" si="121"/>
        <v>Sim</v>
      </c>
      <c r="AO228" s="42" t="str">
        <f t="shared" si="122"/>
        <v/>
      </c>
      <c r="AP228" s="41" t="str">
        <f t="shared" si="123"/>
        <v>Roniel de Souza Rocha|46154</v>
      </c>
      <c r="AQ228" s="41" t="str">
        <f t="shared" si="124"/>
        <v/>
      </c>
      <c r="AR228" s="41" t="str">
        <f>IF($AQ228="","",COUNTIFS(L_ChaveCob,$AQ228,L_Ausencia,"&gt;"&amp;$W228)+COUNTIFS($AQ$4:$AQ228,$AQ228,$W$4:$W228,$W228))</f>
        <v/>
      </c>
      <c r="AS228" s="42">
        <f t="shared" si="125"/>
        <v>0</v>
      </c>
      <c r="AT228" s="42">
        <f t="shared" si="126"/>
        <v>0</v>
      </c>
      <c r="AU228" s="42">
        <f t="shared" si="127"/>
        <v>0</v>
      </c>
    </row>
    <row r="229" spans="1:47" x14ac:dyDescent="0.2">
      <c r="A229" s="35">
        <v>46155</v>
      </c>
      <c r="B229" s="36" t="s">
        <v>235</v>
      </c>
      <c r="C229" s="36" t="s">
        <v>232</v>
      </c>
      <c r="D229" s="36" t="s">
        <v>313</v>
      </c>
      <c r="E229" s="37"/>
      <c r="F229" s="37"/>
      <c r="G229" s="36"/>
      <c r="H229" s="36"/>
      <c r="I229" s="36"/>
      <c r="J229" s="36"/>
      <c r="K229" s="37"/>
      <c r="L229" s="37"/>
      <c r="M229" s="37"/>
      <c r="N229" s="38">
        <f t="shared" si="96"/>
        <v>46143</v>
      </c>
      <c r="O229">
        <f t="shared" si="97"/>
        <v>900008</v>
      </c>
      <c r="P229" t="str">
        <f t="shared" si="98"/>
        <v>Serralheria</v>
      </c>
      <c r="Q229" t="str">
        <f t="shared" si="99"/>
        <v>Normal / Fixo</v>
      </c>
      <c r="R229" t="str">
        <f t="shared" si="100"/>
        <v>SERRALHEIRO II</v>
      </c>
      <c r="S229" t="str">
        <f t="shared" si="101"/>
        <v>TURNO 2</v>
      </c>
      <c r="T229" s="39">
        <f t="shared" si="102"/>
        <v>53.080351419133599</v>
      </c>
      <c r="U229" s="40">
        <f t="shared" si="103"/>
        <v>0.33333333333333298</v>
      </c>
      <c r="V229" s="40">
        <f t="shared" si="104"/>
        <v>0.39444444444444443</v>
      </c>
      <c r="W229" s="40">
        <f t="shared" si="105"/>
        <v>0</v>
      </c>
      <c r="X229" t="str">
        <f t="shared" si="106"/>
        <v>Não</v>
      </c>
      <c r="Y229" s="40">
        <f t="shared" si="107"/>
        <v>0</v>
      </c>
      <c r="Z229" s="40">
        <f t="shared" si="108"/>
        <v>0</v>
      </c>
      <c r="AA229" s="40">
        <f t="shared" si="109"/>
        <v>0</v>
      </c>
      <c r="AB229" s="40">
        <f t="shared" si="110"/>
        <v>0</v>
      </c>
      <c r="AC229" s="40">
        <f t="shared" si="111"/>
        <v>0</v>
      </c>
      <c r="AD229" s="39">
        <f t="shared" si="112"/>
        <v>0</v>
      </c>
      <c r="AE229" s="39">
        <f t="shared" si="113"/>
        <v>0</v>
      </c>
      <c r="AF229" t="str">
        <f t="shared" si="114"/>
        <v>Trabalhado</v>
      </c>
      <c r="AG229" t="str">
        <f t="shared" si="115"/>
        <v/>
      </c>
      <c r="AH229" t="str">
        <f t="shared" si="116"/>
        <v/>
      </c>
      <c r="AJ229" s="41">
        <f t="shared" si="117"/>
        <v>16</v>
      </c>
      <c r="AK229" s="42">
        <f t="shared" si="118"/>
        <v>0.39444444444444443</v>
      </c>
      <c r="AL229" s="41" t="str">
        <f t="shared" si="119"/>
        <v>Leve atraso</v>
      </c>
      <c r="AM229" s="41" t="str">
        <f t="shared" si="120"/>
        <v>Não</v>
      </c>
      <c r="AN229" s="41" t="str">
        <f t="shared" si="121"/>
        <v>Sim</v>
      </c>
      <c r="AO229" s="42">
        <f t="shared" si="122"/>
        <v>-6.1111111111111449E-2</v>
      </c>
      <c r="AP229" s="41" t="str">
        <f t="shared" si="123"/>
        <v>Alisson Paulo Costa Martins|46155</v>
      </c>
      <c r="AQ229" s="41" t="str">
        <f t="shared" si="124"/>
        <v/>
      </c>
      <c r="AR229" s="41" t="str">
        <f>IF($AQ229="","",COUNTIFS(L_ChaveCob,$AQ229,L_Ausencia,"&gt;"&amp;$W229)+COUNTIFS($AQ$4:$AQ229,$AQ229,$W$4:$W229,$W229))</f>
        <v/>
      </c>
      <c r="AS229" s="42">
        <f t="shared" si="125"/>
        <v>0</v>
      </c>
      <c r="AT229" s="42">
        <f t="shared" si="126"/>
        <v>0</v>
      </c>
      <c r="AU229" s="42">
        <f t="shared" si="127"/>
        <v>0</v>
      </c>
    </row>
    <row r="230" spans="1:47" x14ac:dyDescent="0.2">
      <c r="A230" s="35">
        <v>46155</v>
      </c>
      <c r="B230" s="36" t="s">
        <v>237</v>
      </c>
      <c r="C230" s="36" t="s">
        <v>232</v>
      </c>
      <c r="D230" s="36" t="s">
        <v>314</v>
      </c>
      <c r="E230" s="37"/>
      <c r="F230" s="37"/>
      <c r="G230" s="36"/>
      <c r="H230" s="36"/>
      <c r="I230" s="36"/>
      <c r="J230" s="36"/>
      <c r="K230" s="37"/>
      <c r="L230" s="37"/>
      <c r="M230" s="37"/>
      <c r="N230" s="38">
        <f t="shared" si="96"/>
        <v>46143</v>
      </c>
      <c r="O230">
        <f t="shared" si="97"/>
        <v>119353</v>
      </c>
      <c r="P230" t="str">
        <f t="shared" si="98"/>
        <v>Serralheria</v>
      </c>
      <c r="Q230" t="str">
        <f t="shared" si="99"/>
        <v>Normal / Fixo</v>
      </c>
      <c r="R230" t="str">
        <f t="shared" si="100"/>
        <v>SERRALHEIRO II</v>
      </c>
      <c r="S230" t="str">
        <f t="shared" si="101"/>
        <v>ADM</v>
      </c>
      <c r="T230" s="39">
        <f t="shared" si="102"/>
        <v>53.080351419133599</v>
      </c>
      <c r="U230" s="40">
        <f t="shared" si="103"/>
        <v>0.375</v>
      </c>
      <c r="V230" s="40">
        <f t="shared" si="104"/>
        <v>0.3972222222222222</v>
      </c>
      <c r="W230" s="40">
        <f t="shared" si="105"/>
        <v>0</v>
      </c>
      <c r="X230" t="str">
        <f t="shared" si="106"/>
        <v>Não</v>
      </c>
      <c r="Y230" s="40">
        <f t="shared" si="107"/>
        <v>0</v>
      </c>
      <c r="Z230" s="40">
        <f t="shared" si="108"/>
        <v>0</v>
      </c>
      <c r="AA230" s="40">
        <f t="shared" si="109"/>
        <v>0</v>
      </c>
      <c r="AB230" s="40">
        <f t="shared" si="110"/>
        <v>0</v>
      </c>
      <c r="AC230" s="40">
        <f t="shared" si="111"/>
        <v>0</v>
      </c>
      <c r="AD230" s="39">
        <f t="shared" si="112"/>
        <v>0</v>
      </c>
      <c r="AE230" s="39">
        <f t="shared" si="113"/>
        <v>0</v>
      </c>
      <c r="AF230" t="str">
        <f t="shared" si="114"/>
        <v>Trabalhado</v>
      </c>
      <c r="AG230" t="str">
        <f t="shared" si="115"/>
        <v/>
      </c>
      <c r="AH230" t="str">
        <f t="shared" si="116"/>
        <v/>
      </c>
      <c r="AJ230" s="41">
        <f t="shared" si="117"/>
        <v>7</v>
      </c>
      <c r="AK230" s="42">
        <f t="shared" si="118"/>
        <v>0.3972222222222222</v>
      </c>
      <c r="AL230" s="41" t="str">
        <f t="shared" si="119"/>
        <v>Leve atraso</v>
      </c>
      <c r="AM230" s="41" t="str">
        <f t="shared" si="120"/>
        <v>Não</v>
      </c>
      <c r="AN230" s="41" t="str">
        <f t="shared" si="121"/>
        <v>Sim</v>
      </c>
      <c r="AO230" s="42">
        <f t="shared" si="122"/>
        <v>-2.2222222222222199E-2</v>
      </c>
      <c r="AP230" s="41" t="str">
        <f t="shared" si="123"/>
        <v>Ezequiel Antonio Peres|46155</v>
      </c>
      <c r="AQ230" s="41" t="str">
        <f t="shared" si="124"/>
        <v/>
      </c>
      <c r="AR230" s="41" t="str">
        <f>IF($AQ230="","",COUNTIFS(L_ChaveCob,$AQ230,L_Ausencia,"&gt;"&amp;$W230)+COUNTIFS($AQ$4:$AQ230,$AQ230,$W$4:$W230,$W230))</f>
        <v/>
      </c>
      <c r="AS230" s="42">
        <f t="shared" si="125"/>
        <v>0</v>
      </c>
      <c r="AT230" s="42">
        <f t="shared" si="126"/>
        <v>0</v>
      </c>
      <c r="AU230" s="42">
        <f t="shared" si="127"/>
        <v>0</v>
      </c>
    </row>
    <row r="231" spans="1:47" x14ac:dyDescent="0.2">
      <c r="A231" s="35">
        <v>46155</v>
      </c>
      <c r="B231" s="36" t="s">
        <v>239</v>
      </c>
      <c r="C231" s="36" t="s">
        <v>232</v>
      </c>
      <c r="D231" s="36"/>
      <c r="E231" s="37"/>
      <c r="F231" s="37"/>
      <c r="G231" s="36"/>
      <c r="H231" s="36"/>
      <c r="I231" s="36"/>
      <c r="J231" s="36"/>
      <c r="K231" s="37"/>
      <c r="L231" s="37"/>
      <c r="M231" s="37"/>
      <c r="N231" s="38">
        <f t="shared" si="96"/>
        <v>46143</v>
      </c>
      <c r="O231">
        <f t="shared" si="97"/>
        <v>173078</v>
      </c>
      <c r="P231" t="str">
        <f t="shared" si="98"/>
        <v>Serralheria</v>
      </c>
      <c r="Q231" t="str">
        <f t="shared" si="99"/>
        <v>Normal / Fixo</v>
      </c>
      <c r="R231" t="str">
        <f t="shared" si="100"/>
        <v>SERRALHEIRO II</v>
      </c>
      <c r="S231" t="str">
        <f t="shared" si="101"/>
        <v>ADM</v>
      </c>
      <c r="T231" s="39">
        <f t="shared" si="102"/>
        <v>53.080351419133599</v>
      </c>
      <c r="U231" s="40">
        <f t="shared" si="103"/>
        <v>0.375</v>
      </c>
      <c r="V231" s="40">
        <f t="shared" si="104"/>
        <v>0.375</v>
      </c>
      <c r="W231" s="40">
        <f t="shared" si="105"/>
        <v>0</v>
      </c>
      <c r="X231" t="str">
        <f t="shared" si="106"/>
        <v>Não</v>
      </c>
      <c r="Y231" s="40">
        <f t="shared" si="107"/>
        <v>0</v>
      </c>
      <c r="Z231" s="40">
        <f t="shared" si="108"/>
        <v>0</v>
      </c>
      <c r="AA231" s="40">
        <f t="shared" si="109"/>
        <v>0</v>
      </c>
      <c r="AB231" s="40">
        <f t="shared" si="110"/>
        <v>0</v>
      </c>
      <c r="AC231" s="40">
        <f t="shared" si="111"/>
        <v>0</v>
      </c>
      <c r="AD231" s="39">
        <f t="shared" si="112"/>
        <v>0</v>
      </c>
      <c r="AE231" s="39">
        <f t="shared" si="113"/>
        <v>0</v>
      </c>
      <c r="AF231" t="str">
        <f t="shared" si="114"/>
        <v>Trabalhado</v>
      </c>
      <c r="AG231" t="str">
        <f t="shared" si="115"/>
        <v/>
      </c>
      <c r="AH231" t="str">
        <f t="shared" si="116"/>
        <v/>
      </c>
      <c r="AJ231" s="41">
        <f t="shared" si="117"/>
        <v>2</v>
      </c>
      <c r="AK231" s="42" t="str">
        <f t="shared" si="118"/>
        <v/>
      </c>
      <c r="AL231" s="41" t="str">
        <f t="shared" si="119"/>
        <v>Leve atraso</v>
      </c>
      <c r="AM231" s="41" t="str">
        <f t="shared" si="120"/>
        <v>Não</v>
      </c>
      <c r="AN231" s="41" t="str">
        <f t="shared" si="121"/>
        <v>Sim</v>
      </c>
      <c r="AO231" s="42" t="str">
        <f t="shared" si="122"/>
        <v/>
      </c>
      <c r="AP231" s="41" t="str">
        <f t="shared" si="123"/>
        <v>Giovani Joao da Silva|46155</v>
      </c>
      <c r="AQ231" s="41" t="str">
        <f t="shared" si="124"/>
        <v/>
      </c>
      <c r="AR231" s="41" t="str">
        <f>IF($AQ231="","",COUNTIFS(L_ChaveCob,$AQ231,L_Ausencia,"&gt;"&amp;$W231)+COUNTIFS($AQ$4:$AQ231,$AQ231,$W$4:$W231,$W231))</f>
        <v/>
      </c>
      <c r="AS231" s="42">
        <f t="shared" si="125"/>
        <v>0</v>
      </c>
      <c r="AT231" s="42">
        <f t="shared" si="126"/>
        <v>0</v>
      </c>
      <c r="AU231" s="42">
        <f t="shared" si="127"/>
        <v>0</v>
      </c>
    </row>
    <row r="232" spans="1:47" x14ac:dyDescent="0.2">
      <c r="A232" s="35">
        <v>46155</v>
      </c>
      <c r="B232" s="36" t="s">
        <v>241</v>
      </c>
      <c r="C232" s="36" t="s">
        <v>232</v>
      </c>
      <c r="D232" s="36" t="s">
        <v>315</v>
      </c>
      <c r="E232" s="37"/>
      <c r="F232" s="37"/>
      <c r="G232" s="36"/>
      <c r="H232" s="36"/>
      <c r="I232" s="36"/>
      <c r="J232" s="36"/>
      <c r="K232" s="37"/>
      <c r="L232" s="37"/>
      <c r="M232" s="37"/>
      <c r="N232" s="38">
        <f t="shared" si="96"/>
        <v>46143</v>
      </c>
      <c r="O232">
        <f t="shared" si="97"/>
        <v>24800</v>
      </c>
      <c r="P232" t="str">
        <f t="shared" si="98"/>
        <v>Serralheria</v>
      </c>
      <c r="Q232" t="str">
        <f t="shared" si="99"/>
        <v>Normal / Fixo</v>
      </c>
      <c r="R232" t="str">
        <f t="shared" si="100"/>
        <v>SERRALHEIRO II</v>
      </c>
      <c r="S232" t="str">
        <f t="shared" si="101"/>
        <v>ADM</v>
      </c>
      <c r="T232" s="39">
        <f t="shared" si="102"/>
        <v>53.080351419133599</v>
      </c>
      <c r="U232" s="40">
        <f t="shared" si="103"/>
        <v>0.375</v>
      </c>
      <c r="V232" s="40">
        <f t="shared" si="104"/>
        <v>0.4</v>
      </c>
      <c r="W232" s="40">
        <f t="shared" si="105"/>
        <v>0</v>
      </c>
      <c r="X232" t="str">
        <f t="shared" si="106"/>
        <v>Não</v>
      </c>
      <c r="Y232" s="40">
        <f t="shared" si="107"/>
        <v>0</v>
      </c>
      <c r="Z232" s="40">
        <f t="shared" si="108"/>
        <v>0</v>
      </c>
      <c r="AA232" s="40">
        <f t="shared" si="109"/>
        <v>0</v>
      </c>
      <c r="AB232" s="40">
        <f t="shared" si="110"/>
        <v>0</v>
      </c>
      <c r="AC232" s="40">
        <f t="shared" si="111"/>
        <v>0</v>
      </c>
      <c r="AD232" s="39">
        <f t="shared" si="112"/>
        <v>0</v>
      </c>
      <c r="AE232" s="39">
        <f t="shared" si="113"/>
        <v>0</v>
      </c>
      <c r="AF232" t="str">
        <f t="shared" si="114"/>
        <v>Trabalhado</v>
      </c>
      <c r="AG232" t="str">
        <f t="shared" si="115"/>
        <v/>
      </c>
      <c r="AH232" t="str">
        <f t="shared" si="116"/>
        <v/>
      </c>
      <c r="AJ232" s="41">
        <f t="shared" si="117"/>
        <v>3</v>
      </c>
      <c r="AK232" s="42">
        <f t="shared" si="118"/>
        <v>0.4</v>
      </c>
      <c r="AL232" s="41" t="str">
        <f t="shared" si="119"/>
        <v>Leve atraso</v>
      </c>
      <c r="AM232" s="41" t="str">
        <f t="shared" si="120"/>
        <v>Não</v>
      </c>
      <c r="AN232" s="41" t="str">
        <f t="shared" si="121"/>
        <v>Sim</v>
      </c>
      <c r="AO232" s="42">
        <f t="shared" si="122"/>
        <v>-2.5000000000000022E-2</v>
      </c>
      <c r="AP232" s="41" t="str">
        <f t="shared" si="123"/>
        <v>Ivanildo Lopes Pires de Carvalho|46155</v>
      </c>
      <c r="AQ232" s="41" t="str">
        <f t="shared" si="124"/>
        <v/>
      </c>
      <c r="AR232" s="41" t="str">
        <f>IF($AQ232="","",COUNTIFS(L_ChaveCob,$AQ232,L_Ausencia,"&gt;"&amp;$W232)+COUNTIFS($AQ$4:$AQ232,$AQ232,$W$4:$W232,$W232))</f>
        <v/>
      </c>
      <c r="AS232" s="42">
        <f t="shared" si="125"/>
        <v>0</v>
      </c>
      <c r="AT232" s="42">
        <f t="shared" si="126"/>
        <v>0</v>
      </c>
      <c r="AU232" s="42">
        <f t="shared" si="127"/>
        <v>0</v>
      </c>
    </row>
    <row r="233" spans="1:47" x14ac:dyDescent="0.2">
      <c r="A233" s="35">
        <v>46155</v>
      </c>
      <c r="B233" s="36" t="s">
        <v>243</v>
      </c>
      <c r="C233" s="36" t="s">
        <v>232</v>
      </c>
      <c r="D233" s="36" t="s">
        <v>316</v>
      </c>
      <c r="E233" s="37"/>
      <c r="F233" s="37"/>
      <c r="G233" s="36"/>
      <c r="H233" s="36"/>
      <c r="I233" s="36"/>
      <c r="J233" s="36"/>
      <c r="K233" s="37"/>
      <c r="L233" s="37"/>
      <c r="M233" s="37"/>
      <c r="N233" s="38">
        <f t="shared" si="96"/>
        <v>46143</v>
      </c>
      <c r="O233">
        <f t="shared" si="97"/>
        <v>900003</v>
      </c>
      <c r="P233" t="str">
        <f t="shared" si="98"/>
        <v>Serralheria</v>
      </c>
      <c r="Q233" t="str">
        <f t="shared" si="99"/>
        <v>Normal / Fixo</v>
      </c>
      <c r="R233" t="str">
        <f t="shared" si="100"/>
        <v>ENCARREGADO</v>
      </c>
      <c r="S233" t="str">
        <f t="shared" si="101"/>
        <v>ADM</v>
      </c>
      <c r="T233" s="39">
        <f t="shared" si="102"/>
        <v>60.96</v>
      </c>
      <c r="U233" s="40">
        <f t="shared" si="103"/>
        <v>0.375</v>
      </c>
      <c r="V233" s="40">
        <f t="shared" si="104"/>
        <v>0.39374999999999999</v>
      </c>
      <c r="W233" s="40">
        <f t="shared" si="105"/>
        <v>0</v>
      </c>
      <c r="X233" t="str">
        <f t="shared" si="106"/>
        <v>Não</v>
      </c>
      <c r="Y233" s="40">
        <f t="shared" si="107"/>
        <v>0</v>
      </c>
      <c r="Z233" s="40">
        <f t="shared" si="108"/>
        <v>0</v>
      </c>
      <c r="AA233" s="40">
        <f t="shared" si="109"/>
        <v>0</v>
      </c>
      <c r="AB233" s="40">
        <f t="shared" si="110"/>
        <v>0</v>
      </c>
      <c r="AC233" s="40">
        <f t="shared" si="111"/>
        <v>0</v>
      </c>
      <c r="AD233" s="39">
        <f t="shared" si="112"/>
        <v>0</v>
      </c>
      <c r="AE233" s="39">
        <f t="shared" si="113"/>
        <v>0</v>
      </c>
      <c r="AF233" t="str">
        <f t="shared" si="114"/>
        <v>Trabalhado</v>
      </c>
      <c r="AG233" t="str">
        <f t="shared" si="115"/>
        <v/>
      </c>
      <c r="AH233" t="str">
        <f t="shared" si="116"/>
        <v/>
      </c>
      <c r="AJ233" s="41">
        <f t="shared" si="117"/>
        <v>10</v>
      </c>
      <c r="AK233" s="42">
        <f t="shared" si="118"/>
        <v>0.39374999999999999</v>
      </c>
      <c r="AL233" s="41" t="str">
        <f t="shared" si="119"/>
        <v>Leve atraso</v>
      </c>
      <c r="AM233" s="41" t="str">
        <f t="shared" si="120"/>
        <v>Não</v>
      </c>
      <c r="AN233" s="41" t="str">
        <f t="shared" si="121"/>
        <v>Sim</v>
      </c>
      <c r="AO233" s="42">
        <f t="shared" si="122"/>
        <v>-1.8749999999999989E-2</v>
      </c>
      <c r="AP233" s="41" t="str">
        <f t="shared" si="123"/>
        <v>Marcelo Antônio Silvestre de Moraes|46155</v>
      </c>
      <c r="AQ233" s="41" t="str">
        <f t="shared" si="124"/>
        <v/>
      </c>
      <c r="AR233" s="41" t="str">
        <f>IF($AQ233="","",COUNTIFS(L_ChaveCob,$AQ233,L_Ausencia,"&gt;"&amp;$W233)+COUNTIFS($AQ$4:$AQ233,$AQ233,$W$4:$W233,$W233))</f>
        <v/>
      </c>
      <c r="AS233" s="42">
        <f t="shared" si="125"/>
        <v>0</v>
      </c>
      <c r="AT233" s="42">
        <f t="shared" si="126"/>
        <v>0</v>
      </c>
      <c r="AU233" s="42">
        <f t="shared" si="127"/>
        <v>0</v>
      </c>
    </row>
    <row r="234" spans="1:47" x14ac:dyDescent="0.2">
      <c r="A234" s="35">
        <v>46155</v>
      </c>
      <c r="B234" s="36" t="s">
        <v>229</v>
      </c>
      <c r="C234" s="36" t="s">
        <v>232</v>
      </c>
      <c r="D234" s="36" t="s">
        <v>317</v>
      </c>
      <c r="E234" s="37"/>
      <c r="F234" s="37"/>
      <c r="G234" s="36"/>
      <c r="H234" s="36"/>
      <c r="I234" s="36"/>
      <c r="J234" s="36"/>
      <c r="K234" s="37"/>
      <c r="L234" s="37"/>
      <c r="M234" s="37"/>
      <c r="N234" s="38">
        <f t="shared" si="96"/>
        <v>46143</v>
      </c>
      <c r="O234">
        <f t="shared" si="97"/>
        <v>105410</v>
      </c>
      <c r="P234" t="str">
        <f t="shared" si="98"/>
        <v>Serralheria</v>
      </c>
      <c r="Q234" t="str">
        <f t="shared" si="99"/>
        <v>Normal / Fixo</v>
      </c>
      <c r="R234" t="str">
        <f t="shared" si="100"/>
        <v>SERRALHEIRO I</v>
      </c>
      <c r="S234" t="str">
        <f t="shared" si="101"/>
        <v>TURNO 3</v>
      </c>
      <c r="T234" s="39">
        <f t="shared" si="102"/>
        <v>49.0988922206921</v>
      </c>
      <c r="U234" s="40">
        <f t="shared" si="103"/>
        <v>0.33333333333333298</v>
      </c>
      <c r="V234" s="40">
        <f t="shared" si="104"/>
        <v>0.35208333333333336</v>
      </c>
      <c r="W234" s="40">
        <f t="shared" si="105"/>
        <v>0</v>
      </c>
      <c r="X234" t="str">
        <f t="shared" si="106"/>
        <v>Não</v>
      </c>
      <c r="Y234" s="40">
        <f t="shared" si="107"/>
        <v>0</v>
      </c>
      <c r="Z234" s="40">
        <f t="shared" si="108"/>
        <v>0</v>
      </c>
      <c r="AA234" s="40">
        <f t="shared" si="109"/>
        <v>0</v>
      </c>
      <c r="AB234" s="40">
        <f t="shared" si="110"/>
        <v>0</v>
      </c>
      <c r="AC234" s="40">
        <f t="shared" si="111"/>
        <v>0</v>
      </c>
      <c r="AD234" s="39">
        <f t="shared" si="112"/>
        <v>0</v>
      </c>
      <c r="AE234" s="39">
        <f t="shared" si="113"/>
        <v>0</v>
      </c>
      <c r="AF234" t="str">
        <f t="shared" si="114"/>
        <v>Trabalhado</v>
      </c>
      <c r="AG234" t="str">
        <f t="shared" si="115"/>
        <v/>
      </c>
      <c r="AH234" t="str">
        <f t="shared" si="116"/>
        <v/>
      </c>
      <c r="AJ234" s="41">
        <f t="shared" si="117"/>
        <v>6</v>
      </c>
      <c r="AK234" s="42">
        <f t="shared" si="118"/>
        <v>0.35208333333333336</v>
      </c>
      <c r="AL234" s="41" t="str">
        <f t="shared" si="119"/>
        <v>Leve atraso</v>
      </c>
      <c r="AM234" s="41" t="str">
        <f t="shared" si="120"/>
        <v>Não</v>
      </c>
      <c r="AN234" s="41" t="str">
        <f t="shared" si="121"/>
        <v>Sim</v>
      </c>
      <c r="AO234" s="42">
        <f t="shared" si="122"/>
        <v>-1.8750000000000377E-2</v>
      </c>
      <c r="AP234" s="41" t="str">
        <f t="shared" si="123"/>
        <v>Marcelo Douglas Vieira Santana|46155</v>
      </c>
      <c r="AQ234" s="41" t="str">
        <f t="shared" si="124"/>
        <v/>
      </c>
      <c r="AR234" s="41" t="str">
        <f>IF($AQ234="","",COUNTIFS(L_ChaveCob,$AQ234,L_Ausencia,"&gt;"&amp;$W234)+COUNTIFS($AQ$4:$AQ234,$AQ234,$W$4:$W234,$W234))</f>
        <v/>
      </c>
      <c r="AS234" s="42">
        <f t="shared" si="125"/>
        <v>0</v>
      </c>
      <c r="AT234" s="42">
        <f t="shared" si="126"/>
        <v>0</v>
      </c>
      <c r="AU234" s="42">
        <f t="shared" si="127"/>
        <v>0</v>
      </c>
    </row>
    <row r="235" spans="1:47" hidden="1" x14ac:dyDescent="0.2">
      <c r="A235" s="35">
        <v>46155</v>
      </c>
      <c r="B235" s="36" t="s">
        <v>230</v>
      </c>
      <c r="C235" s="36" t="s">
        <v>232</v>
      </c>
      <c r="D235" s="36" t="s">
        <v>246</v>
      </c>
      <c r="E235" s="37"/>
      <c r="F235" s="37"/>
      <c r="G235" s="36"/>
      <c r="H235" s="36"/>
      <c r="I235" s="36" t="s">
        <v>234</v>
      </c>
      <c r="J235" s="36"/>
      <c r="K235" s="37"/>
      <c r="L235" s="37"/>
      <c r="M235" s="37"/>
      <c r="N235" s="38">
        <f t="shared" si="96"/>
        <v>46143</v>
      </c>
      <c r="O235">
        <f t="shared" si="97"/>
        <v>900009</v>
      </c>
      <c r="P235" t="str">
        <f t="shared" si="98"/>
        <v>Serralheria</v>
      </c>
      <c r="Q235" t="str">
        <f t="shared" si="99"/>
        <v>Normal / Fixo</v>
      </c>
      <c r="R235" t="str">
        <f t="shared" si="100"/>
        <v>SERRALHEIRO I</v>
      </c>
      <c r="S235" t="str">
        <f t="shared" si="101"/>
        <v>TURNO 2</v>
      </c>
      <c r="T235" s="39">
        <f t="shared" si="102"/>
        <v>49.0988922206921</v>
      </c>
      <c r="U235" s="40">
        <f t="shared" si="103"/>
        <v>0.33333333333333298</v>
      </c>
      <c r="V235" s="40">
        <f t="shared" si="104"/>
        <v>0.35416666666666669</v>
      </c>
      <c r="W235" s="40">
        <f t="shared" si="105"/>
        <v>0</v>
      </c>
      <c r="X235" t="str">
        <f t="shared" si="106"/>
        <v>Não</v>
      </c>
      <c r="Y235" s="40">
        <f t="shared" si="107"/>
        <v>0</v>
      </c>
      <c r="Z235" s="40">
        <f t="shared" si="108"/>
        <v>0</v>
      </c>
      <c r="AA235" s="40">
        <f t="shared" si="109"/>
        <v>0</v>
      </c>
      <c r="AB235" s="40">
        <f t="shared" si="110"/>
        <v>0</v>
      </c>
      <c r="AC235" s="40">
        <f t="shared" si="111"/>
        <v>0</v>
      </c>
      <c r="AD235" s="39">
        <f t="shared" si="112"/>
        <v>0</v>
      </c>
      <c r="AE235" s="39">
        <f t="shared" si="113"/>
        <v>0</v>
      </c>
      <c r="AF235" t="str">
        <f t="shared" si="114"/>
        <v>Trabalhado</v>
      </c>
      <c r="AG235" t="str">
        <f t="shared" si="115"/>
        <v/>
      </c>
      <c r="AH235" t="str">
        <f t="shared" si="116"/>
        <v/>
      </c>
      <c r="AJ235" s="41">
        <f t="shared" si="117"/>
        <v>17</v>
      </c>
      <c r="AK235" s="42">
        <f t="shared" si="118"/>
        <v>0.35416666666666669</v>
      </c>
      <c r="AL235" s="41" t="str">
        <f t="shared" si="119"/>
        <v>Leve atraso</v>
      </c>
      <c r="AM235" s="41" t="str">
        <f t="shared" si="120"/>
        <v>Não</v>
      </c>
      <c r="AN235" s="41" t="str">
        <f t="shared" si="121"/>
        <v>Sim</v>
      </c>
      <c r="AO235" s="42">
        <f t="shared" si="122"/>
        <v>-2.0833333333333703E-2</v>
      </c>
      <c r="AP235" s="41" t="str">
        <f t="shared" si="123"/>
        <v>Murilo de Souza Modesto|46155</v>
      </c>
      <c r="AQ235" s="41" t="str">
        <f t="shared" si="124"/>
        <v/>
      </c>
      <c r="AR235" s="41" t="str">
        <f>IF($AQ235="","",COUNTIFS(L_ChaveCob,$AQ235,L_Ausencia,"&gt;"&amp;$W235)+COUNTIFS($AQ$4:$AQ235,$AQ235,$W$4:$W235,$W235))</f>
        <v/>
      </c>
      <c r="AS235" s="42">
        <f t="shared" si="125"/>
        <v>0</v>
      </c>
      <c r="AT235" s="42">
        <f t="shared" si="126"/>
        <v>0</v>
      </c>
      <c r="AU235" s="42">
        <f t="shared" si="127"/>
        <v>0</v>
      </c>
    </row>
    <row r="236" spans="1:47" x14ac:dyDescent="0.2">
      <c r="A236" s="35">
        <v>46155</v>
      </c>
      <c r="B236" s="36" t="s">
        <v>247</v>
      </c>
      <c r="C236" s="36" t="s">
        <v>232</v>
      </c>
      <c r="D236" s="36" t="s">
        <v>248</v>
      </c>
      <c r="E236" s="37"/>
      <c r="F236" s="37"/>
      <c r="G236" s="36"/>
      <c r="H236" s="36"/>
      <c r="I236" s="36"/>
      <c r="J236" s="36"/>
      <c r="K236" s="37"/>
      <c r="L236" s="37"/>
      <c r="M236" s="37"/>
      <c r="N236" s="38">
        <f t="shared" si="96"/>
        <v>46143</v>
      </c>
      <c r="O236">
        <f t="shared" si="97"/>
        <v>900005</v>
      </c>
      <c r="P236" t="str">
        <f t="shared" si="98"/>
        <v>Serralheria</v>
      </c>
      <c r="Q236" t="str">
        <f t="shared" si="99"/>
        <v>Normal / Fixo</v>
      </c>
      <c r="R236" t="str">
        <f t="shared" si="100"/>
        <v>SERRALHEIRO II</v>
      </c>
      <c r="S236" t="str">
        <f t="shared" si="101"/>
        <v>TURNO 2</v>
      </c>
      <c r="T236" s="39">
        <f t="shared" si="102"/>
        <v>53.080351419133599</v>
      </c>
      <c r="U236" s="40">
        <f t="shared" si="103"/>
        <v>0.33333333333333298</v>
      </c>
      <c r="V236" s="40">
        <f t="shared" si="104"/>
        <v>0.39930555555555558</v>
      </c>
      <c r="W236" s="40">
        <f t="shared" si="105"/>
        <v>0</v>
      </c>
      <c r="X236" t="str">
        <f t="shared" si="106"/>
        <v>Não</v>
      </c>
      <c r="Y236" s="40">
        <f t="shared" si="107"/>
        <v>0</v>
      </c>
      <c r="Z236" s="40">
        <f t="shared" si="108"/>
        <v>0</v>
      </c>
      <c r="AA236" s="40">
        <f t="shared" si="109"/>
        <v>0</v>
      </c>
      <c r="AB236" s="40">
        <f t="shared" si="110"/>
        <v>0</v>
      </c>
      <c r="AC236" s="40">
        <f t="shared" si="111"/>
        <v>0</v>
      </c>
      <c r="AD236" s="39">
        <f t="shared" si="112"/>
        <v>0</v>
      </c>
      <c r="AE236" s="39">
        <f t="shared" si="113"/>
        <v>0</v>
      </c>
      <c r="AF236" t="str">
        <f t="shared" si="114"/>
        <v>Trabalhado</v>
      </c>
      <c r="AG236" t="str">
        <f t="shared" si="115"/>
        <v/>
      </c>
      <c r="AH236" t="str">
        <f t="shared" si="116"/>
        <v/>
      </c>
      <c r="AJ236" s="41">
        <f t="shared" si="117"/>
        <v>12</v>
      </c>
      <c r="AK236" s="42">
        <f t="shared" si="118"/>
        <v>0.39930555555555558</v>
      </c>
      <c r="AL236" s="41" t="str">
        <f t="shared" si="119"/>
        <v>Leve atraso</v>
      </c>
      <c r="AM236" s="41" t="str">
        <f t="shared" si="120"/>
        <v>Não</v>
      </c>
      <c r="AN236" s="41" t="str">
        <f t="shared" si="121"/>
        <v>Sim</v>
      </c>
      <c r="AO236" s="42">
        <f t="shared" si="122"/>
        <v>-6.5972222222222598E-2</v>
      </c>
      <c r="AP236" s="41" t="str">
        <f t="shared" si="123"/>
        <v>Rafael Fracaroli da Rocha|46155</v>
      </c>
      <c r="AQ236" s="41" t="str">
        <f t="shared" si="124"/>
        <v/>
      </c>
      <c r="AR236" s="41" t="str">
        <f>IF($AQ236="","",COUNTIFS(L_ChaveCob,$AQ236,L_Ausencia,"&gt;"&amp;$W236)+COUNTIFS($AQ$4:$AQ236,$AQ236,$W$4:$W236,$W236))</f>
        <v/>
      </c>
      <c r="AS236" s="42">
        <f t="shared" si="125"/>
        <v>0</v>
      </c>
      <c r="AT236" s="42">
        <f t="shared" si="126"/>
        <v>0</v>
      </c>
      <c r="AU236" s="42">
        <f t="shared" si="127"/>
        <v>0</v>
      </c>
    </row>
    <row r="237" spans="1:47" x14ac:dyDescent="0.2">
      <c r="A237" s="35">
        <v>46155</v>
      </c>
      <c r="B237" s="36" t="s">
        <v>249</v>
      </c>
      <c r="C237" s="36" t="s">
        <v>232</v>
      </c>
      <c r="D237" s="36" t="s">
        <v>318</v>
      </c>
      <c r="E237" s="37"/>
      <c r="F237" s="37"/>
      <c r="G237" s="36"/>
      <c r="H237" s="36"/>
      <c r="I237" s="36"/>
      <c r="J237" s="36"/>
      <c r="K237" s="37"/>
      <c r="L237" s="37"/>
      <c r="M237" s="37"/>
      <c r="N237" s="38">
        <f t="shared" si="96"/>
        <v>46143</v>
      </c>
      <c r="O237">
        <f t="shared" si="97"/>
        <v>331335</v>
      </c>
      <c r="P237" t="str">
        <f t="shared" si="98"/>
        <v>Serralheria</v>
      </c>
      <c r="Q237" t="str">
        <f t="shared" si="99"/>
        <v>Normal / Fixo</v>
      </c>
      <c r="R237" t="str">
        <f t="shared" si="100"/>
        <v>SERRALHEIRO II</v>
      </c>
      <c r="S237" t="str">
        <f t="shared" si="101"/>
        <v>ADM</v>
      </c>
      <c r="T237" s="39">
        <f t="shared" si="102"/>
        <v>53.080351419133599</v>
      </c>
      <c r="U237" s="40">
        <f t="shared" si="103"/>
        <v>0.375</v>
      </c>
      <c r="V237" s="40">
        <f t="shared" si="104"/>
        <v>0.39861111111111114</v>
      </c>
      <c r="W237" s="40">
        <f t="shared" si="105"/>
        <v>0</v>
      </c>
      <c r="X237" t="str">
        <f t="shared" si="106"/>
        <v>Não</v>
      </c>
      <c r="Y237" s="40">
        <f t="shared" si="107"/>
        <v>0</v>
      </c>
      <c r="Z237" s="40">
        <f t="shared" si="108"/>
        <v>0</v>
      </c>
      <c r="AA237" s="40">
        <f t="shared" si="109"/>
        <v>0</v>
      </c>
      <c r="AB237" s="40">
        <f t="shared" si="110"/>
        <v>0</v>
      </c>
      <c r="AC237" s="40">
        <f t="shared" si="111"/>
        <v>0</v>
      </c>
      <c r="AD237" s="39">
        <f t="shared" si="112"/>
        <v>0</v>
      </c>
      <c r="AE237" s="39">
        <f t="shared" si="113"/>
        <v>0</v>
      </c>
      <c r="AF237" t="str">
        <f t="shared" si="114"/>
        <v>Trabalhado</v>
      </c>
      <c r="AG237" t="str">
        <f t="shared" si="115"/>
        <v/>
      </c>
      <c r="AH237" t="str">
        <f t="shared" si="116"/>
        <v/>
      </c>
      <c r="AJ237" s="41">
        <f t="shared" si="117"/>
        <v>5</v>
      </c>
      <c r="AK237" s="42">
        <f t="shared" si="118"/>
        <v>0.39861111111111114</v>
      </c>
      <c r="AL237" s="41" t="str">
        <f t="shared" si="119"/>
        <v>Leve atraso</v>
      </c>
      <c r="AM237" s="41" t="str">
        <f t="shared" si="120"/>
        <v>Não</v>
      </c>
      <c r="AN237" s="41" t="str">
        <f t="shared" si="121"/>
        <v>Sim</v>
      </c>
      <c r="AO237" s="42">
        <f t="shared" si="122"/>
        <v>-2.3611111111111138E-2</v>
      </c>
      <c r="AP237" s="41" t="str">
        <f t="shared" si="123"/>
        <v>Robson Alberto Alves Galvão|46155</v>
      </c>
      <c r="AQ237" s="41" t="str">
        <f t="shared" si="124"/>
        <v/>
      </c>
      <c r="AR237" s="41" t="str">
        <f>IF($AQ237="","",COUNTIFS(L_ChaveCob,$AQ237,L_Ausencia,"&gt;"&amp;$W237)+COUNTIFS($AQ$4:$AQ237,$AQ237,$W$4:$W237,$W237))</f>
        <v/>
      </c>
      <c r="AS237" s="42">
        <f t="shared" si="125"/>
        <v>0</v>
      </c>
      <c r="AT237" s="42">
        <f t="shared" si="126"/>
        <v>0</v>
      </c>
      <c r="AU237" s="42">
        <f t="shared" si="127"/>
        <v>0</v>
      </c>
    </row>
    <row r="238" spans="1:47" x14ac:dyDescent="0.2">
      <c r="A238" s="35">
        <v>46155</v>
      </c>
      <c r="B238" s="36" t="s">
        <v>231</v>
      </c>
      <c r="C238" s="36" t="s">
        <v>232</v>
      </c>
      <c r="D238" s="36" t="s">
        <v>319</v>
      </c>
      <c r="E238" s="37"/>
      <c r="F238" s="37"/>
      <c r="G238" s="36"/>
      <c r="H238" s="36"/>
      <c r="I238" s="36" t="s">
        <v>234</v>
      </c>
      <c r="J238" s="36"/>
      <c r="K238" s="37"/>
      <c r="L238" s="37"/>
      <c r="M238" s="37"/>
      <c r="N238" s="38">
        <f t="shared" si="96"/>
        <v>46143</v>
      </c>
      <c r="O238">
        <f t="shared" si="97"/>
        <v>900004</v>
      </c>
      <c r="P238" t="str">
        <f t="shared" si="98"/>
        <v>Serralheria</v>
      </c>
      <c r="Q238" t="str">
        <f t="shared" si="99"/>
        <v>Normal / Fixo</v>
      </c>
      <c r="R238" t="str">
        <f t="shared" si="100"/>
        <v>SERRALHEIRO I</v>
      </c>
      <c r="S238" t="str">
        <f t="shared" si="101"/>
        <v>TURNO 2</v>
      </c>
      <c r="T238" s="39">
        <f t="shared" si="102"/>
        <v>49.0988922206921</v>
      </c>
      <c r="U238" s="40">
        <f t="shared" si="103"/>
        <v>0.33333333333333298</v>
      </c>
      <c r="V238" s="40">
        <f t="shared" si="104"/>
        <v>0.35555555555555557</v>
      </c>
      <c r="W238" s="40">
        <f t="shared" si="105"/>
        <v>0</v>
      </c>
      <c r="X238" t="str">
        <f t="shared" si="106"/>
        <v>Não</v>
      </c>
      <c r="Y238" s="40">
        <f t="shared" si="107"/>
        <v>0</v>
      </c>
      <c r="Z238" s="40">
        <f t="shared" si="108"/>
        <v>0</v>
      </c>
      <c r="AA238" s="40">
        <f t="shared" si="109"/>
        <v>0</v>
      </c>
      <c r="AB238" s="40">
        <f t="shared" si="110"/>
        <v>0</v>
      </c>
      <c r="AC238" s="40">
        <f t="shared" si="111"/>
        <v>0</v>
      </c>
      <c r="AD238" s="39">
        <f t="shared" si="112"/>
        <v>0</v>
      </c>
      <c r="AE238" s="39">
        <f t="shared" si="113"/>
        <v>0</v>
      </c>
      <c r="AF238" t="str">
        <f t="shared" si="114"/>
        <v>Trabalhado</v>
      </c>
      <c r="AG238" t="str">
        <f t="shared" si="115"/>
        <v/>
      </c>
      <c r="AH238" t="str">
        <f t="shared" si="116"/>
        <v/>
      </c>
      <c r="AJ238" s="41">
        <f t="shared" si="117"/>
        <v>11</v>
      </c>
      <c r="AK238" s="42">
        <f t="shared" si="118"/>
        <v>0.35555555555555557</v>
      </c>
      <c r="AL238" s="41" t="str">
        <f t="shared" si="119"/>
        <v>Leve atraso</v>
      </c>
      <c r="AM238" s="41" t="str">
        <f t="shared" si="120"/>
        <v>Não</v>
      </c>
      <c r="AN238" s="41" t="str">
        <f t="shared" si="121"/>
        <v>Sim</v>
      </c>
      <c r="AO238" s="42">
        <f t="shared" si="122"/>
        <v>-2.2222222222222587E-2</v>
      </c>
      <c r="AP238" s="41" t="str">
        <f t="shared" si="123"/>
        <v>Rogério Marques da Silva|46155</v>
      </c>
      <c r="AQ238" s="41" t="str">
        <f t="shared" si="124"/>
        <v/>
      </c>
      <c r="AR238" s="41" t="str">
        <f>IF($AQ238="","",COUNTIFS(L_ChaveCob,$AQ238,L_Ausencia,"&gt;"&amp;$W238)+COUNTIFS($AQ$4:$AQ238,$AQ238,$W$4:$W238,$W238))</f>
        <v/>
      </c>
      <c r="AS238" s="42">
        <f t="shared" si="125"/>
        <v>0</v>
      </c>
      <c r="AT238" s="42">
        <f t="shared" si="126"/>
        <v>0</v>
      </c>
      <c r="AU238" s="42">
        <f t="shared" si="127"/>
        <v>0</v>
      </c>
    </row>
    <row r="239" spans="1:47" x14ac:dyDescent="0.2">
      <c r="A239" s="35">
        <v>46155</v>
      </c>
      <c r="B239" s="36" t="s">
        <v>252</v>
      </c>
      <c r="C239" s="36" t="s">
        <v>232</v>
      </c>
      <c r="D239" s="36" t="s">
        <v>320</v>
      </c>
      <c r="E239" s="37"/>
      <c r="F239" s="37"/>
      <c r="G239" s="36"/>
      <c r="H239" s="36"/>
      <c r="I239" s="36"/>
      <c r="J239" s="36"/>
      <c r="K239" s="37"/>
      <c r="L239" s="37"/>
      <c r="M239" s="37"/>
      <c r="N239" s="38">
        <f t="shared" si="96"/>
        <v>46143</v>
      </c>
      <c r="O239">
        <f t="shared" si="97"/>
        <v>266937</v>
      </c>
      <c r="P239" t="str">
        <f t="shared" si="98"/>
        <v>Serralheria</v>
      </c>
      <c r="Q239" t="str">
        <f t="shared" si="99"/>
        <v>Normal / Fixo</v>
      </c>
      <c r="R239" t="str">
        <f t="shared" si="100"/>
        <v>ENCARREGADO</v>
      </c>
      <c r="S239" t="str">
        <f t="shared" si="101"/>
        <v>ADM</v>
      </c>
      <c r="T239" s="39">
        <f t="shared" si="102"/>
        <v>60.96</v>
      </c>
      <c r="U239" s="40">
        <f t="shared" si="103"/>
        <v>0.375</v>
      </c>
      <c r="V239" s="40">
        <f t="shared" si="104"/>
        <v>0.39652777777777776</v>
      </c>
      <c r="W239" s="40">
        <f t="shared" si="105"/>
        <v>0</v>
      </c>
      <c r="X239" t="str">
        <f t="shared" si="106"/>
        <v>Não</v>
      </c>
      <c r="Y239" s="40">
        <f t="shared" si="107"/>
        <v>0</v>
      </c>
      <c r="Z239" s="40">
        <f t="shared" si="108"/>
        <v>0</v>
      </c>
      <c r="AA239" s="40">
        <f t="shared" si="109"/>
        <v>0</v>
      </c>
      <c r="AB239" s="40">
        <f t="shared" si="110"/>
        <v>0</v>
      </c>
      <c r="AC239" s="40">
        <f t="shared" si="111"/>
        <v>0</v>
      </c>
      <c r="AD239" s="39">
        <f t="shared" si="112"/>
        <v>0</v>
      </c>
      <c r="AE239" s="39">
        <f t="shared" si="113"/>
        <v>0</v>
      </c>
      <c r="AF239" t="str">
        <f t="shared" si="114"/>
        <v>Trabalhado</v>
      </c>
      <c r="AG239" t="str">
        <f t="shared" si="115"/>
        <v/>
      </c>
      <c r="AH239" t="str">
        <f t="shared" si="116"/>
        <v/>
      </c>
      <c r="AJ239" s="41">
        <f t="shared" si="117"/>
        <v>1</v>
      </c>
      <c r="AK239" s="42">
        <f t="shared" si="118"/>
        <v>0.39652777777777776</v>
      </c>
      <c r="AL239" s="41" t="str">
        <f t="shared" si="119"/>
        <v>Leve atraso</v>
      </c>
      <c r="AM239" s="41" t="str">
        <f t="shared" si="120"/>
        <v>Não</v>
      </c>
      <c r="AN239" s="41" t="str">
        <f t="shared" si="121"/>
        <v>Sim</v>
      </c>
      <c r="AO239" s="42">
        <f t="shared" si="122"/>
        <v>-2.1527777777777757E-2</v>
      </c>
      <c r="AP239" s="41" t="str">
        <f t="shared" si="123"/>
        <v>Ronaldo Rosendo da Silva|46155</v>
      </c>
      <c r="AQ239" s="41" t="str">
        <f t="shared" si="124"/>
        <v/>
      </c>
      <c r="AR239" s="41" t="str">
        <f>IF($AQ239="","",COUNTIFS(L_ChaveCob,$AQ239,L_Ausencia,"&gt;"&amp;$W239)+COUNTIFS($AQ$4:$AQ239,$AQ239,$W$4:$W239,$W239))</f>
        <v/>
      </c>
      <c r="AS239" s="42">
        <f t="shared" si="125"/>
        <v>0</v>
      </c>
      <c r="AT239" s="42">
        <f t="shared" si="126"/>
        <v>0</v>
      </c>
      <c r="AU239" s="42">
        <f t="shared" si="127"/>
        <v>0</v>
      </c>
    </row>
    <row r="240" spans="1:47" x14ac:dyDescent="0.2">
      <c r="A240" s="35">
        <v>46155</v>
      </c>
      <c r="B240" s="36" t="s">
        <v>254</v>
      </c>
      <c r="C240" s="36" t="s">
        <v>232</v>
      </c>
      <c r="D240" s="36" t="s">
        <v>321</v>
      </c>
      <c r="E240" s="37"/>
      <c r="F240" s="37"/>
      <c r="G240" s="36"/>
      <c r="H240" s="36"/>
      <c r="I240" s="36"/>
      <c r="J240" s="36"/>
      <c r="K240" s="37"/>
      <c r="L240" s="37"/>
      <c r="M240" s="37"/>
      <c r="N240" s="38">
        <f t="shared" si="96"/>
        <v>46143</v>
      </c>
      <c r="O240">
        <f t="shared" si="97"/>
        <v>900001</v>
      </c>
      <c r="P240" t="str">
        <f t="shared" si="98"/>
        <v>Serralheria</v>
      </c>
      <c r="Q240" t="str">
        <f t="shared" si="99"/>
        <v>Normal / Fixo</v>
      </c>
      <c r="R240" t="str">
        <f t="shared" si="100"/>
        <v>SERRALHEIRO II</v>
      </c>
      <c r="S240" t="str">
        <f t="shared" si="101"/>
        <v>ADM</v>
      </c>
      <c r="T240" s="39">
        <f t="shared" si="102"/>
        <v>53.080351419133599</v>
      </c>
      <c r="U240" s="40">
        <f t="shared" si="103"/>
        <v>0.375</v>
      </c>
      <c r="V240" s="40">
        <f t="shared" si="104"/>
        <v>0.39930555555555558</v>
      </c>
      <c r="W240" s="40">
        <f t="shared" si="105"/>
        <v>0</v>
      </c>
      <c r="X240" t="str">
        <f t="shared" si="106"/>
        <v>Não</v>
      </c>
      <c r="Y240" s="40">
        <f t="shared" si="107"/>
        <v>0</v>
      </c>
      <c r="Z240" s="40">
        <f t="shared" si="108"/>
        <v>0</v>
      </c>
      <c r="AA240" s="40">
        <f t="shared" si="109"/>
        <v>0</v>
      </c>
      <c r="AB240" s="40">
        <f t="shared" si="110"/>
        <v>0</v>
      </c>
      <c r="AC240" s="40">
        <f t="shared" si="111"/>
        <v>0</v>
      </c>
      <c r="AD240" s="39">
        <f t="shared" si="112"/>
        <v>0</v>
      </c>
      <c r="AE240" s="39">
        <f t="shared" si="113"/>
        <v>0</v>
      </c>
      <c r="AF240" t="str">
        <f t="shared" si="114"/>
        <v>Trabalhado</v>
      </c>
      <c r="AG240" t="str">
        <f t="shared" si="115"/>
        <v/>
      </c>
      <c r="AH240" t="str">
        <f t="shared" si="116"/>
        <v/>
      </c>
      <c r="AJ240" s="41">
        <f t="shared" si="117"/>
        <v>8</v>
      </c>
      <c r="AK240" s="42">
        <f t="shared" si="118"/>
        <v>0.39930555555555558</v>
      </c>
      <c r="AL240" s="41" t="str">
        <f t="shared" si="119"/>
        <v>Leve atraso</v>
      </c>
      <c r="AM240" s="41" t="str">
        <f t="shared" si="120"/>
        <v>Não</v>
      </c>
      <c r="AN240" s="41" t="str">
        <f t="shared" si="121"/>
        <v>Sim</v>
      </c>
      <c r="AO240" s="42">
        <f t="shared" si="122"/>
        <v>-2.430555555555558E-2</v>
      </c>
      <c r="AP240" s="41" t="str">
        <f t="shared" si="123"/>
        <v>Ronaldo Santos Dias|46155</v>
      </c>
      <c r="AQ240" s="41" t="str">
        <f t="shared" si="124"/>
        <v/>
      </c>
      <c r="AR240" s="41" t="str">
        <f>IF($AQ240="","",COUNTIFS(L_ChaveCob,$AQ240,L_Ausencia,"&gt;"&amp;$W240)+COUNTIFS($AQ$4:$AQ240,$AQ240,$W$4:$W240,$W240))</f>
        <v/>
      </c>
      <c r="AS240" s="42">
        <f t="shared" si="125"/>
        <v>0</v>
      </c>
      <c r="AT240" s="42">
        <f t="shared" si="126"/>
        <v>0</v>
      </c>
      <c r="AU240" s="42">
        <f t="shared" si="127"/>
        <v>0</v>
      </c>
    </row>
    <row r="241" spans="1:47" x14ac:dyDescent="0.2">
      <c r="A241" s="35">
        <v>46155</v>
      </c>
      <c r="B241" s="36" t="s">
        <v>281</v>
      </c>
      <c r="C241" s="36" t="s">
        <v>322</v>
      </c>
      <c r="D241" s="36"/>
      <c r="E241" s="37"/>
      <c r="F241" s="37"/>
      <c r="G241" s="36" t="s">
        <v>323</v>
      </c>
      <c r="H241" s="36"/>
      <c r="I241" s="36"/>
      <c r="J241" s="36"/>
      <c r="K241" s="37"/>
      <c r="L241" s="37"/>
      <c r="M241" s="37"/>
      <c r="N241" s="38">
        <f t="shared" si="96"/>
        <v>46143</v>
      </c>
      <c r="O241">
        <f t="shared" si="97"/>
        <v>900010</v>
      </c>
      <c r="P241" t="str">
        <f t="shared" si="98"/>
        <v>Serralheria</v>
      </c>
      <c r="Q241" t="str">
        <f t="shared" si="99"/>
        <v>Ferista</v>
      </c>
      <c r="R241" t="str">
        <f t="shared" si="100"/>
        <v>SERRALHEIRO I</v>
      </c>
      <c r="S241" t="str">
        <f t="shared" si="101"/>
        <v>ADM</v>
      </c>
      <c r="T241" s="39">
        <f t="shared" si="102"/>
        <v>49.0988922206921</v>
      </c>
      <c r="U241" s="40">
        <f t="shared" si="103"/>
        <v>0.375</v>
      </c>
      <c r="V241" s="40">
        <f t="shared" si="104"/>
        <v>0</v>
      </c>
      <c r="W241" s="40">
        <f t="shared" si="105"/>
        <v>0.375</v>
      </c>
      <c r="X241" t="str">
        <f t="shared" si="106"/>
        <v>Não</v>
      </c>
      <c r="Y241" s="40">
        <f t="shared" si="107"/>
        <v>0</v>
      </c>
      <c r="Z241" s="40">
        <f t="shared" si="108"/>
        <v>0</v>
      </c>
      <c r="AA241" s="40">
        <f t="shared" si="109"/>
        <v>0</v>
      </c>
      <c r="AB241" s="40">
        <f t="shared" si="110"/>
        <v>0</v>
      </c>
      <c r="AC241" s="40">
        <f t="shared" si="111"/>
        <v>0</v>
      </c>
      <c r="AD241" s="39">
        <f t="shared" si="112"/>
        <v>0</v>
      </c>
      <c r="AE241" s="39">
        <f t="shared" si="113"/>
        <v>0</v>
      </c>
      <c r="AF241" t="str">
        <f t="shared" si="114"/>
        <v>Falta de EPI</v>
      </c>
      <c r="AG241" t="str">
        <f t="shared" si="115"/>
        <v/>
      </c>
      <c r="AH241" t="str">
        <f t="shared" si="116"/>
        <v/>
      </c>
      <c r="AJ241" s="41">
        <f t="shared" si="117"/>
        <v>18</v>
      </c>
      <c r="AK241" s="42" t="str">
        <f t="shared" si="118"/>
        <v/>
      </c>
      <c r="AL241" s="41" t="str">
        <f t="shared" si="119"/>
        <v>Dia inteiro</v>
      </c>
      <c r="AM241" s="41" t="str">
        <f t="shared" si="120"/>
        <v>Sim</v>
      </c>
      <c r="AN241" s="41" t="str">
        <f t="shared" si="121"/>
        <v>Não</v>
      </c>
      <c r="AO241" s="42" t="str">
        <f t="shared" si="122"/>
        <v/>
      </c>
      <c r="AP241" s="41" t="str">
        <f t="shared" si="123"/>
        <v>Roniel de Souza Rocha|46155</v>
      </c>
      <c r="AQ241" s="41" t="str">
        <f t="shared" si="124"/>
        <v/>
      </c>
      <c r="AR241" s="41" t="str">
        <f>IF($AQ241="","",COUNTIFS(L_ChaveCob,$AQ241,L_Ausencia,"&gt;"&amp;$W241)+COUNTIFS($AQ$4:$AQ241,$AQ241,$W$4:$W241,$W241))</f>
        <v/>
      </c>
      <c r="AS241" s="42">
        <f t="shared" si="125"/>
        <v>0</v>
      </c>
      <c r="AT241" s="42">
        <f t="shared" si="126"/>
        <v>0</v>
      </c>
      <c r="AU241" s="42">
        <f t="shared" si="127"/>
        <v>0</v>
      </c>
    </row>
    <row r="242" spans="1:47" x14ac:dyDescent="0.2">
      <c r="A242" s="35">
        <v>46156</v>
      </c>
      <c r="B242" s="36" t="s">
        <v>235</v>
      </c>
      <c r="C242" s="36" t="s">
        <v>232</v>
      </c>
      <c r="D242" s="36" t="s">
        <v>324</v>
      </c>
      <c r="E242" s="37"/>
      <c r="F242" s="37"/>
      <c r="G242" s="36"/>
      <c r="H242" s="36"/>
      <c r="I242" s="36"/>
      <c r="J242" s="36"/>
      <c r="K242" s="37"/>
      <c r="L242" s="37"/>
      <c r="M242" s="37"/>
      <c r="N242" s="38">
        <f t="shared" si="96"/>
        <v>46143</v>
      </c>
      <c r="O242">
        <f t="shared" si="97"/>
        <v>900008</v>
      </c>
      <c r="P242" t="str">
        <f t="shared" si="98"/>
        <v>Serralheria</v>
      </c>
      <c r="Q242" t="str">
        <f t="shared" si="99"/>
        <v>Normal / Fixo</v>
      </c>
      <c r="R242" t="str">
        <f t="shared" si="100"/>
        <v>SERRALHEIRO II</v>
      </c>
      <c r="S242" t="str">
        <f t="shared" si="101"/>
        <v>TURNO 2</v>
      </c>
      <c r="T242" s="39">
        <f t="shared" si="102"/>
        <v>53.080351419133599</v>
      </c>
      <c r="U242" s="40">
        <f t="shared" si="103"/>
        <v>0.33333333333333298</v>
      </c>
      <c r="V242" s="40">
        <f t="shared" si="104"/>
        <v>0.41388888888888886</v>
      </c>
      <c r="W242" s="40">
        <f t="shared" si="105"/>
        <v>0</v>
      </c>
      <c r="X242" t="str">
        <f t="shared" si="106"/>
        <v>Não</v>
      </c>
      <c r="Y242" s="40">
        <f t="shared" si="107"/>
        <v>0</v>
      </c>
      <c r="Z242" s="40">
        <f t="shared" si="108"/>
        <v>0</v>
      </c>
      <c r="AA242" s="40">
        <f t="shared" si="109"/>
        <v>0</v>
      </c>
      <c r="AB242" s="40">
        <f t="shared" si="110"/>
        <v>0</v>
      </c>
      <c r="AC242" s="40">
        <f t="shared" si="111"/>
        <v>0</v>
      </c>
      <c r="AD242" s="39">
        <f t="shared" si="112"/>
        <v>0</v>
      </c>
      <c r="AE242" s="39">
        <f t="shared" si="113"/>
        <v>0</v>
      </c>
      <c r="AF242" t="str">
        <f t="shared" si="114"/>
        <v>Trabalhado</v>
      </c>
      <c r="AG242" t="str">
        <f t="shared" si="115"/>
        <v/>
      </c>
      <c r="AH242" t="str">
        <f t="shared" si="116"/>
        <v/>
      </c>
      <c r="AJ242" s="41">
        <f t="shared" si="117"/>
        <v>16</v>
      </c>
      <c r="AK242" s="42">
        <f t="shared" si="118"/>
        <v>0.41388888888888886</v>
      </c>
      <c r="AL242" s="41" t="str">
        <f t="shared" si="119"/>
        <v>Leve atraso</v>
      </c>
      <c r="AM242" s="41" t="str">
        <f t="shared" si="120"/>
        <v>Não</v>
      </c>
      <c r="AN242" s="41" t="str">
        <f t="shared" si="121"/>
        <v>Sim</v>
      </c>
      <c r="AO242" s="42">
        <f t="shared" si="122"/>
        <v>-8.055555555555588E-2</v>
      </c>
      <c r="AP242" s="41" t="str">
        <f t="shared" si="123"/>
        <v>Alisson Paulo Costa Martins|46156</v>
      </c>
      <c r="AQ242" s="41" t="str">
        <f t="shared" si="124"/>
        <v/>
      </c>
      <c r="AR242" s="41" t="str">
        <f>IF($AQ242="","",COUNTIFS(L_ChaveCob,$AQ242,L_Ausencia,"&gt;"&amp;$W242)+COUNTIFS($AQ$4:$AQ242,$AQ242,$W$4:$W242,$W242))</f>
        <v/>
      </c>
      <c r="AS242" s="42">
        <f t="shared" si="125"/>
        <v>0</v>
      </c>
      <c r="AT242" s="42">
        <f t="shared" si="126"/>
        <v>0</v>
      </c>
      <c r="AU242" s="42">
        <f t="shared" si="127"/>
        <v>0</v>
      </c>
    </row>
    <row r="243" spans="1:47" x14ac:dyDescent="0.2">
      <c r="A243" s="35">
        <v>46156</v>
      </c>
      <c r="B243" s="36" t="s">
        <v>237</v>
      </c>
      <c r="C243" s="36" t="s">
        <v>213</v>
      </c>
      <c r="D243" s="36"/>
      <c r="E243" s="37"/>
      <c r="F243" s="37"/>
      <c r="G243" s="36"/>
      <c r="H243" s="36"/>
      <c r="I243" s="36"/>
      <c r="J243" s="36"/>
      <c r="K243" s="37"/>
      <c r="L243" s="37"/>
      <c r="M243" s="37"/>
      <c r="N243" s="38">
        <f t="shared" si="96"/>
        <v>46143</v>
      </c>
      <c r="O243">
        <f t="shared" si="97"/>
        <v>119353</v>
      </c>
      <c r="P243" t="str">
        <f t="shared" si="98"/>
        <v>Serralheria</v>
      </c>
      <c r="Q243" t="str">
        <f t="shared" si="99"/>
        <v>Normal / Fixo</v>
      </c>
      <c r="R243" t="str">
        <f t="shared" si="100"/>
        <v>SERRALHEIRO II</v>
      </c>
      <c r="S243" t="str">
        <f t="shared" si="101"/>
        <v>ADM</v>
      </c>
      <c r="T243" s="39">
        <f t="shared" si="102"/>
        <v>53.080351419133599</v>
      </c>
      <c r="U243" s="40">
        <f t="shared" si="103"/>
        <v>0.375</v>
      </c>
      <c r="V243" s="40">
        <f t="shared" si="104"/>
        <v>0</v>
      </c>
      <c r="W243" s="40">
        <f t="shared" si="105"/>
        <v>0.375</v>
      </c>
      <c r="X243" t="str">
        <f t="shared" si="106"/>
        <v>Sim</v>
      </c>
      <c r="Y243" s="40">
        <f t="shared" si="107"/>
        <v>0.375</v>
      </c>
      <c r="Z243" s="40">
        <f t="shared" si="108"/>
        <v>0</v>
      </c>
      <c r="AA243" s="40">
        <f t="shared" si="109"/>
        <v>0</v>
      </c>
      <c r="AB243" s="40">
        <f t="shared" si="110"/>
        <v>0</v>
      </c>
      <c r="AC243" s="40">
        <f t="shared" si="111"/>
        <v>0.375</v>
      </c>
      <c r="AD243" s="39">
        <f t="shared" si="112"/>
        <v>477.72316277220239</v>
      </c>
      <c r="AE243" s="39">
        <f t="shared" si="113"/>
        <v>0</v>
      </c>
      <c r="AF243" t="str">
        <f t="shared" si="114"/>
        <v>Injustificada</v>
      </c>
      <c r="AG243" t="str">
        <f t="shared" si="115"/>
        <v>DESCONTA 9:00h (Injustificada).</v>
      </c>
      <c r="AH243" t="str">
        <f t="shared" si="116"/>
        <v/>
      </c>
      <c r="AJ243" s="41">
        <f t="shared" si="117"/>
        <v>7</v>
      </c>
      <c r="AK243" s="42" t="str">
        <f t="shared" si="118"/>
        <v/>
      </c>
      <c r="AL243" s="41" t="str">
        <f t="shared" si="119"/>
        <v>Dia inteiro</v>
      </c>
      <c r="AM243" s="41" t="str">
        <f t="shared" si="120"/>
        <v>Sim</v>
      </c>
      <c r="AN243" s="41" t="str">
        <f t="shared" si="121"/>
        <v>Não</v>
      </c>
      <c r="AO243" s="42" t="str">
        <f t="shared" si="122"/>
        <v/>
      </c>
      <c r="AP243" s="41" t="str">
        <f t="shared" si="123"/>
        <v>Ezequiel Antonio Peres|46156</v>
      </c>
      <c r="AQ243" s="41" t="str">
        <f t="shared" si="124"/>
        <v/>
      </c>
      <c r="AR243" s="41" t="str">
        <f>IF($AQ243="","",COUNTIFS(L_ChaveCob,$AQ243,L_Ausencia,"&gt;"&amp;$W243)+COUNTIFS($AQ$4:$AQ243,$AQ243,$W$4:$W243,$W243))</f>
        <v/>
      </c>
      <c r="AS243" s="42">
        <f t="shared" si="125"/>
        <v>0</v>
      </c>
      <c r="AT243" s="42">
        <f t="shared" si="126"/>
        <v>0</v>
      </c>
      <c r="AU243" s="42">
        <f t="shared" si="127"/>
        <v>0</v>
      </c>
    </row>
    <row r="244" spans="1:47" x14ac:dyDescent="0.2">
      <c r="A244" s="35">
        <v>46156</v>
      </c>
      <c r="B244" s="36" t="s">
        <v>239</v>
      </c>
      <c r="C244" s="36" t="s">
        <v>232</v>
      </c>
      <c r="D244" s="36" t="s">
        <v>325</v>
      </c>
      <c r="E244" s="37"/>
      <c r="F244" s="37"/>
      <c r="G244" s="36"/>
      <c r="H244" s="36"/>
      <c r="I244" s="36"/>
      <c r="J244" s="36"/>
      <c r="K244" s="37"/>
      <c r="L244" s="37"/>
      <c r="M244" s="37"/>
      <c r="N244" s="38">
        <f t="shared" si="96"/>
        <v>46143</v>
      </c>
      <c r="O244">
        <f t="shared" si="97"/>
        <v>173078</v>
      </c>
      <c r="P244" t="str">
        <f t="shared" si="98"/>
        <v>Serralheria</v>
      </c>
      <c r="Q244" t="str">
        <f t="shared" si="99"/>
        <v>Normal / Fixo</v>
      </c>
      <c r="R244" t="str">
        <f t="shared" si="100"/>
        <v>SERRALHEIRO II</v>
      </c>
      <c r="S244" t="str">
        <f t="shared" si="101"/>
        <v>ADM</v>
      </c>
      <c r="T244" s="39">
        <f t="shared" si="102"/>
        <v>53.080351419133599</v>
      </c>
      <c r="U244" s="40">
        <f t="shared" si="103"/>
        <v>0.375</v>
      </c>
      <c r="V244" s="40">
        <f t="shared" si="104"/>
        <v>0.39374999999999999</v>
      </c>
      <c r="W244" s="40">
        <f t="shared" si="105"/>
        <v>0</v>
      </c>
      <c r="X244" t="str">
        <f t="shared" si="106"/>
        <v>Não</v>
      </c>
      <c r="Y244" s="40">
        <f t="shared" si="107"/>
        <v>0</v>
      </c>
      <c r="Z244" s="40">
        <f t="shared" si="108"/>
        <v>0</v>
      </c>
      <c r="AA244" s="40">
        <f t="shared" si="109"/>
        <v>0</v>
      </c>
      <c r="AB244" s="40">
        <f t="shared" si="110"/>
        <v>0</v>
      </c>
      <c r="AC244" s="40">
        <f t="shared" si="111"/>
        <v>0</v>
      </c>
      <c r="AD244" s="39">
        <f t="shared" si="112"/>
        <v>0</v>
      </c>
      <c r="AE244" s="39">
        <f t="shared" si="113"/>
        <v>0</v>
      </c>
      <c r="AF244" t="str">
        <f t="shared" si="114"/>
        <v>Trabalhado</v>
      </c>
      <c r="AG244" t="str">
        <f t="shared" si="115"/>
        <v/>
      </c>
      <c r="AH244" t="str">
        <f t="shared" si="116"/>
        <v/>
      </c>
      <c r="AJ244" s="41">
        <f t="shared" si="117"/>
        <v>2</v>
      </c>
      <c r="AK244" s="42">
        <f t="shared" si="118"/>
        <v>0.39374999999999999</v>
      </c>
      <c r="AL244" s="41" t="str">
        <f t="shared" si="119"/>
        <v>Leve atraso</v>
      </c>
      <c r="AM244" s="41" t="str">
        <f t="shared" si="120"/>
        <v>Não</v>
      </c>
      <c r="AN244" s="41" t="str">
        <f t="shared" si="121"/>
        <v>Sim</v>
      </c>
      <c r="AO244" s="42">
        <f t="shared" si="122"/>
        <v>-1.8749999999999989E-2</v>
      </c>
      <c r="AP244" s="41" t="str">
        <f t="shared" si="123"/>
        <v>Giovani Joao da Silva|46156</v>
      </c>
      <c r="AQ244" s="41" t="str">
        <f t="shared" si="124"/>
        <v/>
      </c>
      <c r="AR244" s="41" t="str">
        <f>IF($AQ244="","",COUNTIFS(L_ChaveCob,$AQ244,L_Ausencia,"&gt;"&amp;$W244)+COUNTIFS($AQ$4:$AQ244,$AQ244,$W$4:$W244,$W244))</f>
        <v/>
      </c>
      <c r="AS244" s="42">
        <f t="shared" si="125"/>
        <v>0</v>
      </c>
      <c r="AT244" s="42">
        <f t="shared" si="126"/>
        <v>0</v>
      </c>
      <c r="AU244" s="42">
        <f t="shared" si="127"/>
        <v>0</v>
      </c>
    </row>
    <row r="245" spans="1:47" x14ac:dyDescent="0.2">
      <c r="A245" s="35">
        <v>46156</v>
      </c>
      <c r="B245" s="36" t="s">
        <v>241</v>
      </c>
      <c r="C245" s="36" t="s">
        <v>232</v>
      </c>
      <c r="D245" s="36" t="s">
        <v>306</v>
      </c>
      <c r="E245" s="37"/>
      <c r="F245" s="37"/>
      <c r="G245" s="36"/>
      <c r="H245" s="36"/>
      <c r="I245" s="36"/>
      <c r="J245" s="36"/>
      <c r="K245" s="37"/>
      <c r="L245" s="37"/>
      <c r="M245" s="37"/>
      <c r="N245" s="38">
        <f t="shared" si="96"/>
        <v>46143</v>
      </c>
      <c r="O245">
        <f t="shared" si="97"/>
        <v>24800</v>
      </c>
      <c r="P245" t="str">
        <f t="shared" si="98"/>
        <v>Serralheria</v>
      </c>
      <c r="Q245" t="str">
        <f t="shared" si="99"/>
        <v>Normal / Fixo</v>
      </c>
      <c r="R245" t="str">
        <f t="shared" si="100"/>
        <v>SERRALHEIRO II</v>
      </c>
      <c r="S245" t="str">
        <f t="shared" si="101"/>
        <v>ADM</v>
      </c>
      <c r="T245" s="39">
        <f t="shared" si="102"/>
        <v>53.080351419133599</v>
      </c>
      <c r="U245" s="40">
        <f t="shared" si="103"/>
        <v>0.375</v>
      </c>
      <c r="V245" s="40">
        <f t="shared" si="104"/>
        <v>0.39652777777777776</v>
      </c>
      <c r="W245" s="40">
        <f t="shared" si="105"/>
        <v>0</v>
      </c>
      <c r="X245" t="str">
        <f t="shared" si="106"/>
        <v>Não</v>
      </c>
      <c r="Y245" s="40">
        <f t="shared" si="107"/>
        <v>0</v>
      </c>
      <c r="Z245" s="40">
        <f t="shared" si="108"/>
        <v>0</v>
      </c>
      <c r="AA245" s="40">
        <f t="shared" si="109"/>
        <v>0</v>
      </c>
      <c r="AB245" s="40">
        <f t="shared" si="110"/>
        <v>0</v>
      </c>
      <c r="AC245" s="40">
        <f t="shared" si="111"/>
        <v>0</v>
      </c>
      <c r="AD245" s="39">
        <f t="shared" si="112"/>
        <v>0</v>
      </c>
      <c r="AE245" s="39">
        <f t="shared" si="113"/>
        <v>0</v>
      </c>
      <c r="AF245" t="str">
        <f t="shared" si="114"/>
        <v>Trabalhado</v>
      </c>
      <c r="AG245" t="str">
        <f t="shared" si="115"/>
        <v/>
      </c>
      <c r="AH245" t="str">
        <f t="shared" si="116"/>
        <v/>
      </c>
      <c r="AJ245" s="41">
        <f t="shared" si="117"/>
        <v>3</v>
      </c>
      <c r="AK245" s="42">
        <f t="shared" si="118"/>
        <v>0.39652777777777776</v>
      </c>
      <c r="AL245" s="41" t="str">
        <f t="shared" si="119"/>
        <v>Leve atraso</v>
      </c>
      <c r="AM245" s="41" t="str">
        <f t="shared" si="120"/>
        <v>Não</v>
      </c>
      <c r="AN245" s="41" t="str">
        <f t="shared" si="121"/>
        <v>Sim</v>
      </c>
      <c r="AO245" s="42">
        <f t="shared" si="122"/>
        <v>-2.1527777777777757E-2</v>
      </c>
      <c r="AP245" s="41" t="str">
        <f t="shared" si="123"/>
        <v>Ivanildo Lopes Pires de Carvalho|46156</v>
      </c>
      <c r="AQ245" s="41" t="str">
        <f t="shared" si="124"/>
        <v/>
      </c>
      <c r="AR245" s="41" t="str">
        <f>IF($AQ245="","",COUNTIFS(L_ChaveCob,$AQ245,L_Ausencia,"&gt;"&amp;$W245)+COUNTIFS($AQ$4:$AQ245,$AQ245,$W$4:$W245,$W245))</f>
        <v/>
      </c>
      <c r="AS245" s="42">
        <f t="shared" si="125"/>
        <v>0</v>
      </c>
      <c r="AT245" s="42">
        <f t="shared" si="126"/>
        <v>0</v>
      </c>
      <c r="AU245" s="42">
        <f t="shared" si="127"/>
        <v>0</v>
      </c>
    </row>
    <row r="246" spans="1:47" x14ac:dyDescent="0.2">
      <c r="A246" s="35">
        <v>46156</v>
      </c>
      <c r="B246" s="36" t="s">
        <v>243</v>
      </c>
      <c r="C246" s="36" t="s">
        <v>232</v>
      </c>
      <c r="D246" s="36" t="s">
        <v>326</v>
      </c>
      <c r="E246" s="37"/>
      <c r="F246" s="37"/>
      <c r="G246" s="36"/>
      <c r="H246" s="36"/>
      <c r="I246" s="36"/>
      <c r="J246" s="36"/>
      <c r="K246" s="37"/>
      <c r="L246" s="37"/>
      <c r="M246" s="37"/>
      <c r="N246" s="38">
        <f t="shared" si="96"/>
        <v>46143</v>
      </c>
      <c r="O246">
        <f t="shared" si="97"/>
        <v>900003</v>
      </c>
      <c r="P246" t="str">
        <f t="shared" si="98"/>
        <v>Serralheria</v>
      </c>
      <c r="Q246" t="str">
        <f t="shared" si="99"/>
        <v>Normal / Fixo</v>
      </c>
      <c r="R246" t="str">
        <f t="shared" si="100"/>
        <v>ENCARREGADO</v>
      </c>
      <c r="S246" t="str">
        <f t="shared" si="101"/>
        <v>ADM</v>
      </c>
      <c r="T246" s="39">
        <f t="shared" si="102"/>
        <v>60.96</v>
      </c>
      <c r="U246" s="40">
        <f t="shared" si="103"/>
        <v>0.375</v>
      </c>
      <c r="V246" s="40">
        <f t="shared" si="104"/>
        <v>0.39513888888888887</v>
      </c>
      <c r="W246" s="40">
        <f t="shared" si="105"/>
        <v>0</v>
      </c>
      <c r="X246" t="str">
        <f t="shared" si="106"/>
        <v>Não</v>
      </c>
      <c r="Y246" s="40">
        <f t="shared" si="107"/>
        <v>0</v>
      </c>
      <c r="Z246" s="40">
        <f t="shared" si="108"/>
        <v>0</v>
      </c>
      <c r="AA246" s="40">
        <f t="shared" si="109"/>
        <v>0</v>
      </c>
      <c r="AB246" s="40">
        <f t="shared" si="110"/>
        <v>0</v>
      </c>
      <c r="AC246" s="40">
        <f t="shared" si="111"/>
        <v>0</v>
      </c>
      <c r="AD246" s="39">
        <f t="shared" si="112"/>
        <v>0</v>
      </c>
      <c r="AE246" s="39">
        <f t="shared" si="113"/>
        <v>0</v>
      </c>
      <c r="AF246" t="str">
        <f t="shared" si="114"/>
        <v>Trabalhado</v>
      </c>
      <c r="AG246" t="str">
        <f t="shared" si="115"/>
        <v/>
      </c>
      <c r="AH246" t="str">
        <f t="shared" si="116"/>
        <v/>
      </c>
      <c r="AJ246" s="41">
        <f t="shared" si="117"/>
        <v>10</v>
      </c>
      <c r="AK246" s="42">
        <f t="shared" si="118"/>
        <v>0.39513888888888887</v>
      </c>
      <c r="AL246" s="41" t="str">
        <f t="shared" si="119"/>
        <v>Leve atraso</v>
      </c>
      <c r="AM246" s="41" t="str">
        <f t="shared" si="120"/>
        <v>Não</v>
      </c>
      <c r="AN246" s="41" t="str">
        <f t="shared" si="121"/>
        <v>Sim</v>
      </c>
      <c r="AO246" s="42">
        <f t="shared" si="122"/>
        <v>-2.0138888888888873E-2</v>
      </c>
      <c r="AP246" s="41" t="str">
        <f t="shared" si="123"/>
        <v>Marcelo Antônio Silvestre de Moraes|46156</v>
      </c>
      <c r="AQ246" s="41" t="str">
        <f t="shared" si="124"/>
        <v/>
      </c>
      <c r="AR246" s="41" t="str">
        <f>IF($AQ246="","",COUNTIFS(L_ChaveCob,$AQ246,L_Ausencia,"&gt;"&amp;$W246)+COUNTIFS($AQ$4:$AQ246,$AQ246,$W$4:$W246,$W246))</f>
        <v/>
      </c>
      <c r="AS246" s="42">
        <f t="shared" si="125"/>
        <v>0</v>
      </c>
      <c r="AT246" s="42">
        <f t="shared" si="126"/>
        <v>0</v>
      </c>
      <c r="AU246" s="42">
        <f t="shared" si="127"/>
        <v>0</v>
      </c>
    </row>
    <row r="247" spans="1:47" x14ac:dyDescent="0.2">
      <c r="A247" s="35">
        <v>46156</v>
      </c>
      <c r="B247" s="36" t="s">
        <v>229</v>
      </c>
      <c r="C247" s="36" t="s">
        <v>232</v>
      </c>
      <c r="D247" s="36" t="s">
        <v>327</v>
      </c>
      <c r="E247" s="37"/>
      <c r="F247" s="37"/>
      <c r="G247" s="36"/>
      <c r="H247" s="36"/>
      <c r="I247" s="36"/>
      <c r="J247" s="36"/>
      <c r="K247" s="37"/>
      <c r="L247" s="37"/>
      <c r="M247" s="37"/>
      <c r="N247" s="38">
        <f t="shared" si="96"/>
        <v>46143</v>
      </c>
      <c r="O247">
        <f t="shared" si="97"/>
        <v>105410</v>
      </c>
      <c r="P247" t="str">
        <f t="shared" si="98"/>
        <v>Serralheria</v>
      </c>
      <c r="Q247" t="str">
        <f t="shared" si="99"/>
        <v>Normal / Fixo</v>
      </c>
      <c r="R247" t="str">
        <f t="shared" si="100"/>
        <v>SERRALHEIRO I</v>
      </c>
      <c r="S247" t="str">
        <f t="shared" si="101"/>
        <v>TURNO 3</v>
      </c>
      <c r="T247" s="39">
        <f t="shared" si="102"/>
        <v>49.0988922206921</v>
      </c>
      <c r="U247" s="40">
        <f t="shared" si="103"/>
        <v>0.33333333333333298</v>
      </c>
      <c r="V247" s="40">
        <f t="shared" si="104"/>
        <v>0.35416666666666669</v>
      </c>
      <c r="W247" s="40">
        <f t="shared" si="105"/>
        <v>0</v>
      </c>
      <c r="X247" t="str">
        <f t="shared" si="106"/>
        <v>Não</v>
      </c>
      <c r="Y247" s="40">
        <f t="shared" si="107"/>
        <v>0</v>
      </c>
      <c r="Z247" s="40">
        <f t="shared" si="108"/>
        <v>0</v>
      </c>
      <c r="AA247" s="40">
        <f t="shared" si="109"/>
        <v>0</v>
      </c>
      <c r="AB247" s="40">
        <f t="shared" si="110"/>
        <v>0</v>
      </c>
      <c r="AC247" s="40">
        <f t="shared" si="111"/>
        <v>0</v>
      </c>
      <c r="AD247" s="39">
        <f t="shared" si="112"/>
        <v>0</v>
      </c>
      <c r="AE247" s="39">
        <f t="shared" si="113"/>
        <v>0</v>
      </c>
      <c r="AF247" t="str">
        <f t="shared" si="114"/>
        <v>Trabalhado</v>
      </c>
      <c r="AG247" t="str">
        <f t="shared" si="115"/>
        <v/>
      </c>
      <c r="AH247" t="str">
        <f t="shared" si="116"/>
        <v/>
      </c>
      <c r="AJ247" s="41">
        <f t="shared" si="117"/>
        <v>6</v>
      </c>
      <c r="AK247" s="42">
        <f t="shared" si="118"/>
        <v>0.35416666666666669</v>
      </c>
      <c r="AL247" s="41" t="str">
        <f t="shared" si="119"/>
        <v>Leve atraso</v>
      </c>
      <c r="AM247" s="41" t="str">
        <f t="shared" si="120"/>
        <v>Não</v>
      </c>
      <c r="AN247" s="41" t="str">
        <f t="shared" si="121"/>
        <v>Sim</v>
      </c>
      <c r="AO247" s="42">
        <f t="shared" si="122"/>
        <v>-2.0833333333333703E-2</v>
      </c>
      <c r="AP247" s="41" t="str">
        <f t="shared" si="123"/>
        <v>Marcelo Douglas Vieira Santana|46156</v>
      </c>
      <c r="AQ247" s="41" t="str">
        <f t="shared" si="124"/>
        <v/>
      </c>
      <c r="AR247" s="41" t="str">
        <f>IF($AQ247="","",COUNTIFS(L_ChaveCob,$AQ247,L_Ausencia,"&gt;"&amp;$W247)+COUNTIFS($AQ$4:$AQ247,$AQ247,$W$4:$W247,$W247))</f>
        <v/>
      </c>
      <c r="AS247" s="42">
        <f t="shared" si="125"/>
        <v>0</v>
      </c>
      <c r="AT247" s="42">
        <f t="shared" si="126"/>
        <v>0</v>
      </c>
      <c r="AU247" s="42">
        <f t="shared" si="127"/>
        <v>0</v>
      </c>
    </row>
    <row r="248" spans="1:47" hidden="1" x14ac:dyDescent="0.2">
      <c r="A248" s="35">
        <v>46156</v>
      </c>
      <c r="B248" s="36" t="s">
        <v>230</v>
      </c>
      <c r="C248" s="36" t="s">
        <v>232</v>
      </c>
      <c r="D248" s="36" t="s">
        <v>328</v>
      </c>
      <c r="E248" s="37"/>
      <c r="F248" s="37"/>
      <c r="G248" s="36"/>
      <c r="H248" s="36"/>
      <c r="I248" s="36" t="s">
        <v>234</v>
      </c>
      <c r="J248" s="36"/>
      <c r="K248" s="37"/>
      <c r="L248" s="37"/>
      <c r="M248" s="37"/>
      <c r="N248" s="38">
        <f t="shared" si="96"/>
        <v>46143</v>
      </c>
      <c r="O248">
        <f t="shared" si="97"/>
        <v>900009</v>
      </c>
      <c r="P248" t="str">
        <f t="shared" si="98"/>
        <v>Serralheria</v>
      </c>
      <c r="Q248" t="str">
        <f t="shared" si="99"/>
        <v>Normal / Fixo</v>
      </c>
      <c r="R248" t="str">
        <f t="shared" si="100"/>
        <v>SERRALHEIRO I</v>
      </c>
      <c r="S248" t="str">
        <f t="shared" si="101"/>
        <v>TURNO 2</v>
      </c>
      <c r="T248" s="39">
        <f t="shared" si="102"/>
        <v>49.0988922206921</v>
      </c>
      <c r="U248" s="40">
        <f t="shared" si="103"/>
        <v>0.33333333333333298</v>
      </c>
      <c r="V248" s="40">
        <f t="shared" si="104"/>
        <v>0.35416666666666669</v>
      </c>
      <c r="W248" s="40">
        <f t="shared" si="105"/>
        <v>0</v>
      </c>
      <c r="X248" t="str">
        <f t="shared" si="106"/>
        <v>Não</v>
      </c>
      <c r="Y248" s="40">
        <f t="shared" si="107"/>
        <v>0</v>
      </c>
      <c r="Z248" s="40">
        <f t="shared" si="108"/>
        <v>0</v>
      </c>
      <c r="AA248" s="40">
        <f t="shared" si="109"/>
        <v>0</v>
      </c>
      <c r="AB248" s="40">
        <f t="shared" si="110"/>
        <v>0</v>
      </c>
      <c r="AC248" s="40">
        <f t="shared" si="111"/>
        <v>0</v>
      </c>
      <c r="AD248" s="39">
        <f t="shared" si="112"/>
        <v>0</v>
      </c>
      <c r="AE248" s="39">
        <f t="shared" si="113"/>
        <v>0</v>
      </c>
      <c r="AF248" t="str">
        <f t="shared" si="114"/>
        <v>Trabalhado</v>
      </c>
      <c r="AG248" t="str">
        <f t="shared" si="115"/>
        <v/>
      </c>
      <c r="AH248" t="str">
        <f t="shared" si="116"/>
        <v/>
      </c>
      <c r="AJ248" s="41">
        <f t="shared" si="117"/>
        <v>17</v>
      </c>
      <c r="AK248" s="42">
        <f t="shared" si="118"/>
        <v>0.35416666666666669</v>
      </c>
      <c r="AL248" s="41" t="str">
        <f t="shared" si="119"/>
        <v>Leve atraso</v>
      </c>
      <c r="AM248" s="41" t="str">
        <f t="shared" si="120"/>
        <v>Não</v>
      </c>
      <c r="AN248" s="41" t="str">
        <f t="shared" si="121"/>
        <v>Sim</v>
      </c>
      <c r="AO248" s="42">
        <f t="shared" si="122"/>
        <v>-2.0833333333333703E-2</v>
      </c>
      <c r="AP248" s="41" t="str">
        <f t="shared" si="123"/>
        <v>Murilo de Souza Modesto|46156</v>
      </c>
      <c r="AQ248" s="41" t="str">
        <f t="shared" si="124"/>
        <v/>
      </c>
      <c r="AR248" s="41" t="str">
        <f>IF($AQ248="","",COUNTIFS(L_ChaveCob,$AQ248,L_Ausencia,"&gt;"&amp;$W248)+COUNTIFS($AQ$4:$AQ248,$AQ248,$W$4:$W248,$W248))</f>
        <v/>
      </c>
      <c r="AS248" s="42">
        <f t="shared" si="125"/>
        <v>0</v>
      </c>
      <c r="AT248" s="42">
        <f t="shared" si="126"/>
        <v>0</v>
      </c>
      <c r="AU248" s="42">
        <f t="shared" si="127"/>
        <v>0</v>
      </c>
    </row>
    <row r="249" spans="1:47" x14ac:dyDescent="0.2">
      <c r="A249" s="35">
        <v>46156</v>
      </c>
      <c r="B249" s="36" t="s">
        <v>247</v>
      </c>
      <c r="C249" s="36" t="s">
        <v>232</v>
      </c>
      <c r="D249" s="36" t="s">
        <v>329</v>
      </c>
      <c r="E249" s="37"/>
      <c r="F249" s="37"/>
      <c r="G249" s="36"/>
      <c r="H249" s="36"/>
      <c r="I249" s="36"/>
      <c r="J249" s="36"/>
      <c r="K249" s="37"/>
      <c r="L249" s="37"/>
      <c r="M249" s="37"/>
      <c r="N249" s="38">
        <f t="shared" si="96"/>
        <v>46143</v>
      </c>
      <c r="O249">
        <f t="shared" si="97"/>
        <v>900005</v>
      </c>
      <c r="P249" t="str">
        <f t="shared" si="98"/>
        <v>Serralheria</v>
      </c>
      <c r="Q249" t="str">
        <f t="shared" si="99"/>
        <v>Normal / Fixo</v>
      </c>
      <c r="R249" t="str">
        <f t="shared" si="100"/>
        <v>SERRALHEIRO II</v>
      </c>
      <c r="S249" t="str">
        <f t="shared" si="101"/>
        <v>TURNO 2</v>
      </c>
      <c r="T249" s="39">
        <f t="shared" si="102"/>
        <v>53.080351419133599</v>
      </c>
      <c r="U249" s="40">
        <f t="shared" si="103"/>
        <v>0.33333333333333298</v>
      </c>
      <c r="V249" s="40">
        <f t="shared" si="104"/>
        <v>0.29930555555555555</v>
      </c>
      <c r="W249" s="40">
        <f t="shared" si="105"/>
        <v>0</v>
      </c>
      <c r="X249" t="str">
        <f t="shared" si="106"/>
        <v>Não</v>
      </c>
      <c r="Y249" s="40">
        <f t="shared" si="107"/>
        <v>0</v>
      </c>
      <c r="Z249" s="40">
        <f t="shared" si="108"/>
        <v>0</v>
      </c>
      <c r="AA249" s="40">
        <f t="shared" si="109"/>
        <v>0</v>
      </c>
      <c r="AB249" s="40">
        <f t="shared" si="110"/>
        <v>0</v>
      </c>
      <c r="AC249" s="40">
        <f t="shared" si="111"/>
        <v>0</v>
      </c>
      <c r="AD249" s="39">
        <f t="shared" si="112"/>
        <v>0</v>
      </c>
      <c r="AE249" s="39">
        <f t="shared" si="113"/>
        <v>0</v>
      </c>
      <c r="AF249" t="str">
        <f t="shared" si="114"/>
        <v>Trabalhado</v>
      </c>
      <c r="AG249" t="str">
        <f t="shared" si="115"/>
        <v/>
      </c>
      <c r="AH249" t="str">
        <f t="shared" si="116"/>
        <v/>
      </c>
      <c r="AJ249" s="41">
        <f t="shared" si="117"/>
        <v>12</v>
      </c>
      <c r="AK249" s="42">
        <f t="shared" si="118"/>
        <v>0.29930555555555555</v>
      </c>
      <c r="AL249" s="41" t="str">
        <f t="shared" si="119"/>
        <v>Leve atraso</v>
      </c>
      <c r="AM249" s="41" t="str">
        <f t="shared" si="120"/>
        <v>Não</v>
      </c>
      <c r="AN249" s="41" t="str">
        <f t="shared" si="121"/>
        <v>Sim</v>
      </c>
      <c r="AO249" s="42">
        <f t="shared" si="122"/>
        <v>3.4027777777777435E-2</v>
      </c>
      <c r="AP249" s="41" t="str">
        <f t="shared" si="123"/>
        <v>Rafael Fracaroli da Rocha|46156</v>
      </c>
      <c r="AQ249" s="41" t="str">
        <f t="shared" si="124"/>
        <v/>
      </c>
      <c r="AR249" s="41" t="str">
        <f>IF($AQ249="","",COUNTIFS(L_ChaveCob,$AQ249,L_Ausencia,"&gt;"&amp;$W249)+COUNTIFS($AQ$4:$AQ249,$AQ249,$W$4:$W249,$W249))</f>
        <v/>
      </c>
      <c r="AS249" s="42">
        <f t="shared" si="125"/>
        <v>0</v>
      </c>
      <c r="AT249" s="42">
        <f t="shared" si="126"/>
        <v>0</v>
      </c>
      <c r="AU249" s="42">
        <f t="shared" si="127"/>
        <v>0</v>
      </c>
    </row>
    <row r="250" spans="1:47" x14ac:dyDescent="0.2">
      <c r="A250" s="35">
        <v>46156</v>
      </c>
      <c r="B250" s="36" t="s">
        <v>249</v>
      </c>
      <c r="C250" s="36" t="s">
        <v>232</v>
      </c>
      <c r="D250" s="36" t="s">
        <v>330</v>
      </c>
      <c r="E250" s="37"/>
      <c r="F250" s="37"/>
      <c r="G250" s="36"/>
      <c r="H250" s="36"/>
      <c r="I250" s="36"/>
      <c r="J250" s="36"/>
      <c r="K250" s="37"/>
      <c r="L250" s="37"/>
      <c r="M250" s="37"/>
      <c r="N250" s="38">
        <f t="shared" si="96"/>
        <v>46143</v>
      </c>
      <c r="O250">
        <f t="shared" si="97"/>
        <v>331335</v>
      </c>
      <c r="P250" t="str">
        <f t="shared" si="98"/>
        <v>Serralheria</v>
      </c>
      <c r="Q250" t="str">
        <f t="shared" si="99"/>
        <v>Normal / Fixo</v>
      </c>
      <c r="R250" t="str">
        <f t="shared" si="100"/>
        <v>SERRALHEIRO II</v>
      </c>
      <c r="S250" t="str">
        <f t="shared" si="101"/>
        <v>ADM</v>
      </c>
      <c r="T250" s="39">
        <f t="shared" si="102"/>
        <v>53.080351419133599</v>
      </c>
      <c r="U250" s="40">
        <f t="shared" si="103"/>
        <v>0.375</v>
      </c>
      <c r="V250" s="40">
        <f t="shared" si="104"/>
        <v>0.29305555555555557</v>
      </c>
      <c r="W250" s="40">
        <f t="shared" si="105"/>
        <v>0</v>
      </c>
      <c r="X250" t="str">
        <f t="shared" si="106"/>
        <v>Não</v>
      </c>
      <c r="Y250" s="40">
        <f t="shared" si="107"/>
        <v>0</v>
      </c>
      <c r="Z250" s="40">
        <f t="shared" si="108"/>
        <v>0</v>
      </c>
      <c r="AA250" s="40">
        <f t="shared" si="109"/>
        <v>0</v>
      </c>
      <c r="AB250" s="40">
        <f t="shared" si="110"/>
        <v>0</v>
      </c>
      <c r="AC250" s="40">
        <f t="shared" si="111"/>
        <v>0</v>
      </c>
      <c r="AD250" s="39">
        <f t="shared" si="112"/>
        <v>0</v>
      </c>
      <c r="AE250" s="39">
        <f t="shared" si="113"/>
        <v>0</v>
      </c>
      <c r="AF250" t="str">
        <f t="shared" si="114"/>
        <v>Trabalhado</v>
      </c>
      <c r="AG250" t="str">
        <f t="shared" si="115"/>
        <v/>
      </c>
      <c r="AH250" t="str">
        <f t="shared" si="116"/>
        <v/>
      </c>
      <c r="AJ250" s="41">
        <f t="shared" si="117"/>
        <v>5</v>
      </c>
      <c r="AK250" s="42">
        <f t="shared" si="118"/>
        <v>0.29305555555555557</v>
      </c>
      <c r="AL250" s="41" t="str">
        <f t="shared" si="119"/>
        <v>Leve atraso</v>
      </c>
      <c r="AM250" s="41" t="str">
        <f t="shared" si="120"/>
        <v>Não</v>
      </c>
      <c r="AN250" s="41" t="str">
        <f t="shared" si="121"/>
        <v>Sim</v>
      </c>
      <c r="AO250" s="42">
        <f t="shared" si="122"/>
        <v>8.1944444444444431E-2</v>
      </c>
      <c r="AP250" s="41" t="str">
        <f t="shared" si="123"/>
        <v>Robson Alberto Alves Galvão|46156</v>
      </c>
      <c r="AQ250" s="41" t="str">
        <f t="shared" si="124"/>
        <v/>
      </c>
      <c r="AR250" s="41" t="str">
        <f>IF($AQ250="","",COUNTIFS(L_ChaveCob,$AQ250,L_Ausencia,"&gt;"&amp;$W250)+COUNTIFS($AQ$4:$AQ250,$AQ250,$W$4:$W250,$W250))</f>
        <v/>
      </c>
      <c r="AS250" s="42">
        <f t="shared" si="125"/>
        <v>0</v>
      </c>
      <c r="AT250" s="42">
        <f t="shared" si="126"/>
        <v>0</v>
      </c>
      <c r="AU250" s="42">
        <f t="shared" si="127"/>
        <v>0</v>
      </c>
    </row>
    <row r="251" spans="1:47" x14ac:dyDescent="0.2">
      <c r="A251" s="35">
        <v>46156</v>
      </c>
      <c r="B251" s="36" t="s">
        <v>231</v>
      </c>
      <c r="C251" s="36" t="s">
        <v>232</v>
      </c>
      <c r="D251" s="36"/>
      <c r="E251" s="37"/>
      <c r="F251" s="37"/>
      <c r="G251" s="36"/>
      <c r="H251" s="36"/>
      <c r="I251" s="36"/>
      <c r="J251" s="36"/>
      <c r="K251" s="37"/>
      <c r="L251" s="37"/>
      <c r="M251" s="37"/>
      <c r="N251" s="38">
        <f t="shared" si="96"/>
        <v>46143</v>
      </c>
      <c r="O251">
        <f t="shared" si="97"/>
        <v>900004</v>
      </c>
      <c r="P251" t="str">
        <f t="shared" si="98"/>
        <v>Serralheria</v>
      </c>
      <c r="Q251" t="str">
        <f t="shared" si="99"/>
        <v>Normal / Fixo</v>
      </c>
      <c r="R251" t="str">
        <f t="shared" si="100"/>
        <v>SERRALHEIRO I</v>
      </c>
      <c r="S251" t="str">
        <f t="shared" si="101"/>
        <v>TURNO 2</v>
      </c>
      <c r="T251" s="39">
        <f t="shared" si="102"/>
        <v>49.0988922206921</v>
      </c>
      <c r="U251" s="40">
        <f t="shared" si="103"/>
        <v>0.33333333333333298</v>
      </c>
      <c r="V251" s="40">
        <f t="shared" si="104"/>
        <v>0.33333333333333298</v>
      </c>
      <c r="W251" s="40">
        <f t="shared" si="105"/>
        <v>0</v>
      </c>
      <c r="X251" t="str">
        <f t="shared" si="106"/>
        <v>Não</v>
      </c>
      <c r="Y251" s="40">
        <f t="shared" si="107"/>
        <v>0</v>
      </c>
      <c r="Z251" s="40">
        <f t="shared" si="108"/>
        <v>0</v>
      </c>
      <c r="AA251" s="40">
        <f t="shared" si="109"/>
        <v>0</v>
      </c>
      <c r="AB251" s="40">
        <f t="shared" si="110"/>
        <v>0</v>
      </c>
      <c r="AC251" s="40">
        <f t="shared" si="111"/>
        <v>0</v>
      </c>
      <c r="AD251" s="39">
        <f t="shared" si="112"/>
        <v>0</v>
      </c>
      <c r="AE251" s="39">
        <f t="shared" si="113"/>
        <v>0</v>
      </c>
      <c r="AF251" t="str">
        <f t="shared" si="114"/>
        <v>Trabalhado</v>
      </c>
      <c r="AG251" t="str">
        <f t="shared" si="115"/>
        <v/>
      </c>
      <c r="AH251" t="str">
        <f t="shared" si="116"/>
        <v/>
      </c>
      <c r="AJ251" s="41">
        <f t="shared" si="117"/>
        <v>11</v>
      </c>
      <c r="AK251" s="42" t="str">
        <f t="shared" si="118"/>
        <v/>
      </c>
      <c r="AL251" s="41" t="str">
        <f t="shared" si="119"/>
        <v>Leve atraso</v>
      </c>
      <c r="AM251" s="41" t="str">
        <f t="shared" si="120"/>
        <v>Não</v>
      </c>
      <c r="AN251" s="41" t="str">
        <f t="shared" si="121"/>
        <v>Sim</v>
      </c>
      <c r="AO251" s="42" t="str">
        <f t="shared" si="122"/>
        <v/>
      </c>
      <c r="AP251" s="41" t="str">
        <f t="shared" si="123"/>
        <v>Rogério Marques da Silva|46156</v>
      </c>
      <c r="AQ251" s="41" t="str">
        <f t="shared" si="124"/>
        <v/>
      </c>
      <c r="AR251" s="41" t="str">
        <f>IF($AQ251="","",COUNTIFS(L_ChaveCob,$AQ251,L_Ausencia,"&gt;"&amp;$W251)+COUNTIFS($AQ$4:$AQ251,$AQ251,$W$4:$W251,$W251))</f>
        <v/>
      </c>
      <c r="AS251" s="42">
        <f t="shared" si="125"/>
        <v>0</v>
      </c>
      <c r="AT251" s="42">
        <f t="shared" si="126"/>
        <v>0</v>
      </c>
      <c r="AU251" s="42">
        <f t="shared" si="127"/>
        <v>0</v>
      </c>
    </row>
    <row r="252" spans="1:47" x14ac:dyDescent="0.2">
      <c r="A252" s="35">
        <v>46156</v>
      </c>
      <c r="B252" s="36" t="s">
        <v>252</v>
      </c>
      <c r="C252" s="36" t="s">
        <v>232</v>
      </c>
      <c r="D252" s="36" t="s">
        <v>331</v>
      </c>
      <c r="E252" s="37"/>
      <c r="F252" s="37"/>
      <c r="G252" s="36"/>
      <c r="H252" s="36"/>
      <c r="I252" s="36"/>
      <c r="J252" s="36"/>
      <c r="K252" s="37"/>
      <c r="L252" s="37"/>
      <c r="M252" s="37"/>
      <c r="N252" s="38">
        <f t="shared" si="96"/>
        <v>46143</v>
      </c>
      <c r="O252">
        <f t="shared" si="97"/>
        <v>266937</v>
      </c>
      <c r="P252" t="str">
        <f t="shared" si="98"/>
        <v>Serralheria</v>
      </c>
      <c r="Q252" t="str">
        <f t="shared" si="99"/>
        <v>Normal / Fixo</v>
      </c>
      <c r="R252" t="str">
        <f t="shared" si="100"/>
        <v>ENCARREGADO</v>
      </c>
      <c r="S252" t="str">
        <f t="shared" si="101"/>
        <v>ADM</v>
      </c>
      <c r="T252" s="39">
        <f t="shared" si="102"/>
        <v>60.96</v>
      </c>
      <c r="U252" s="40">
        <f t="shared" si="103"/>
        <v>0.375</v>
      </c>
      <c r="V252" s="40">
        <f t="shared" si="104"/>
        <v>0.39583333333333331</v>
      </c>
      <c r="W252" s="40">
        <f t="shared" si="105"/>
        <v>0</v>
      </c>
      <c r="X252" t="str">
        <f t="shared" si="106"/>
        <v>Não</v>
      </c>
      <c r="Y252" s="40">
        <f t="shared" si="107"/>
        <v>0</v>
      </c>
      <c r="Z252" s="40">
        <f t="shared" si="108"/>
        <v>0</v>
      </c>
      <c r="AA252" s="40">
        <f t="shared" si="109"/>
        <v>0</v>
      </c>
      <c r="AB252" s="40">
        <f t="shared" si="110"/>
        <v>0</v>
      </c>
      <c r="AC252" s="40">
        <f t="shared" si="111"/>
        <v>0</v>
      </c>
      <c r="AD252" s="39">
        <f t="shared" si="112"/>
        <v>0</v>
      </c>
      <c r="AE252" s="39">
        <f t="shared" si="113"/>
        <v>0</v>
      </c>
      <c r="AF252" t="str">
        <f t="shared" si="114"/>
        <v>Trabalhado</v>
      </c>
      <c r="AG252" t="str">
        <f t="shared" si="115"/>
        <v/>
      </c>
      <c r="AH252" t="str">
        <f t="shared" si="116"/>
        <v/>
      </c>
      <c r="AJ252" s="41">
        <f t="shared" si="117"/>
        <v>1</v>
      </c>
      <c r="AK252" s="42">
        <f t="shared" si="118"/>
        <v>0.39583333333333331</v>
      </c>
      <c r="AL252" s="41" t="str">
        <f t="shared" si="119"/>
        <v>Leve atraso</v>
      </c>
      <c r="AM252" s="41" t="str">
        <f t="shared" si="120"/>
        <v>Não</v>
      </c>
      <c r="AN252" s="41" t="str">
        <f t="shared" si="121"/>
        <v>Sim</v>
      </c>
      <c r="AO252" s="42">
        <f t="shared" si="122"/>
        <v>-2.0833333333333315E-2</v>
      </c>
      <c r="AP252" s="41" t="str">
        <f t="shared" si="123"/>
        <v>Ronaldo Rosendo da Silva|46156</v>
      </c>
      <c r="AQ252" s="41" t="str">
        <f t="shared" si="124"/>
        <v/>
      </c>
      <c r="AR252" s="41" t="str">
        <f>IF($AQ252="","",COUNTIFS(L_ChaveCob,$AQ252,L_Ausencia,"&gt;"&amp;$W252)+COUNTIFS($AQ$4:$AQ252,$AQ252,$W$4:$W252,$W252))</f>
        <v/>
      </c>
      <c r="AS252" s="42">
        <f t="shared" si="125"/>
        <v>0</v>
      </c>
      <c r="AT252" s="42">
        <f t="shared" si="126"/>
        <v>0</v>
      </c>
      <c r="AU252" s="42">
        <f t="shared" si="127"/>
        <v>0</v>
      </c>
    </row>
    <row r="253" spans="1:47" x14ac:dyDescent="0.2">
      <c r="A253" s="35">
        <v>46156</v>
      </c>
      <c r="B253" s="36" t="s">
        <v>254</v>
      </c>
      <c r="C253" s="36" t="s">
        <v>232</v>
      </c>
      <c r="D253" s="36" t="s">
        <v>332</v>
      </c>
      <c r="E253" s="37"/>
      <c r="F253" s="37"/>
      <c r="G253" s="36"/>
      <c r="H253" s="36"/>
      <c r="I253" s="36"/>
      <c r="J253" s="36"/>
      <c r="K253" s="37"/>
      <c r="L253" s="37"/>
      <c r="M253" s="37"/>
      <c r="N253" s="38">
        <f t="shared" si="96"/>
        <v>46143</v>
      </c>
      <c r="O253">
        <f t="shared" si="97"/>
        <v>900001</v>
      </c>
      <c r="P253" t="str">
        <f t="shared" si="98"/>
        <v>Serralheria</v>
      </c>
      <c r="Q253" t="str">
        <f t="shared" si="99"/>
        <v>Normal / Fixo</v>
      </c>
      <c r="R253" t="str">
        <f t="shared" si="100"/>
        <v>SERRALHEIRO II</v>
      </c>
      <c r="S253" t="str">
        <f t="shared" si="101"/>
        <v>ADM</v>
      </c>
      <c r="T253" s="39">
        <f t="shared" si="102"/>
        <v>53.080351419133599</v>
      </c>
      <c r="U253" s="40">
        <f t="shared" si="103"/>
        <v>0.375</v>
      </c>
      <c r="V253" s="40">
        <f t="shared" si="104"/>
        <v>0.39791666666666664</v>
      </c>
      <c r="W253" s="40">
        <f t="shared" si="105"/>
        <v>0</v>
      </c>
      <c r="X253" t="str">
        <f t="shared" si="106"/>
        <v>Não</v>
      </c>
      <c r="Y253" s="40">
        <f t="shared" si="107"/>
        <v>0</v>
      </c>
      <c r="Z253" s="40">
        <f t="shared" si="108"/>
        <v>0</v>
      </c>
      <c r="AA253" s="40">
        <f t="shared" si="109"/>
        <v>0</v>
      </c>
      <c r="AB253" s="40">
        <f t="shared" si="110"/>
        <v>0</v>
      </c>
      <c r="AC253" s="40">
        <f t="shared" si="111"/>
        <v>0</v>
      </c>
      <c r="AD253" s="39">
        <f t="shared" si="112"/>
        <v>0</v>
      </c>
      <c r="AE253" s="39">
        <f t="shared" si="113"/>
        <v>0</v>
      </c>
      <c r="AF253" t="str">
        <f t="shared" si="114"/>
        <v>Trabalhado</v>
      </c>
      <c r="AG253" t="str">
        <f t="shared" si="115"/>
        <v/>
      </c>
      <c r="AH253" t="str">
        <f t="shared" si="116"/>
        <v/>
      </c>
      <c r="AJ253" s="41">
        <f t="shared" si="117"/>
        <v>8</v>
      </c>
      <c r="AK253" s="42">
        <f t="shared" si="118"/>
        <v>0.39791666666666664</v>
      </c>
      <c r="AL253" s="41" t="str">
        <f t="shared" si="119"/>
        <v>Leve atraso</v>
      </c>
      <c r="AM253" s="41" t="str">
        <f t="shared" si="120"/>
        <v>Não</v>
      </c>
      <c r="AN253" s="41" t="str">
        <f t="shared" si="121"/>
        <v>Sim</v>
      </c>
      <c r="AO253" s="42">
        <f t="shared" si="122"/>
        <v>-2.2916666666666641E-2</v>
      </c>
      <c r="AP253" s="41" t="str">
        <f t="shared" si="123"/>
        <v>Ronaldo Santos Dias|46156</v>
      </c>
      <c r="AQ253" s="41" t="str">
        <f t="shared" si="124"/>
        <v/>
      </c>
      <c r="AR253" s="41" t="str">
        <f>IF($AQ253="","",COUNTIFS(L_ChaveCob,$AQ253,L_Ausencia,"&gt;"&amp;$W253)+COUNTIFS($AQ$4:$AQ253,$AQ253,$W$4:$W253,$W253))</f>
        <v/>
      </c>
      <c r="AS253" s="42">
        <f t="shared" si="125"/>
        <v>0</v>
      </c>
      <c r="AT253" s="42">
        <f t="shared" si="126"/>
        <v>0</v>
      </c>
      <c r="AU253" s="42">
        <f t="shared" si="127"/>
        <v>0</v>
      </c>
    </row>
    <row r="254" spans="1:47" x14ac:dyDescent="0.2">
      <c r="A254" s="35">
        <v>46156</v>
      </c>
      <c r="B254" s="36" t="s">
        <v>281</v>
      </c>
      <c r="C254" s="36" t="s">
        <v>322</v>
      </c>
      <c r="D254" s="36"/>
      <c r="E254" s="37"/>
      <c r="F254" s="37"/>
      <c r="G254" s="36" t="s">
        <v>323</v>
      </c>
      <c r="H254" s="36"/>
      <c r="I254" s="36"/>
      <c r="J254" s="36"/>
      <c r="K254" s="37"/>
      <c r="L254" s="37"/>
      <c r="M254" s="37"/>
      <c r="N254" s="38">
        <f t="shared" si="96"/>
        <v>46143</v>
      </c>
      <c r="O254">
        <f t="shared" si="97"/>
        <v>900010</v>
      </c>
      <c r="P254" t="str">
        <f t="shared" si="98"/>
        <v>Serralheria</v>
      </c>
      <c r="Q254" t="str">
        <f t="shared" si="99"/>
        <v>Ferista</v>
      </c>
      <c r="R254" t="str">
        <f t="shared" si="100"/>
        <v>SERRALHEIRO I</v>
      </c>
      <c r="S254" t="str">
        <f t="shared" si="101"/>
        <v>ADM</v>
      </c>
      <c r="T254" s="39">
        <f t="shared" si="102"/>
        <v>49.0988922206921</v>
      </c>
      <c r="U254" s="40">
        <f t="shared" si="103"/>
        <v>0.375</v>
      </c>
      <c r="V254" s="40">
        <f t="shared" si="104"/>
        <v>0</v>
      </c>
      <c r="W254" s="40">
        <f t="shared" si="105"/>
        <v>0.375</v>
      </c>
      <c r="X254" t="str">
        <f t="shared" si="106"/>
        <v>Não</v>
      </c>
      <c r="Y254" s="40">
        <f t="shared" si="107"/>
        <v>0</v>
      </c>
      <c r="Z254" s="40">
        <f t="shared" si="108"/>
        <v>0</v>
      </c>
      <c r="AA254" s="40">
        <f t="shared" si="109"/>
        <v>0</v>
      </c>
      <c r="AB254" s="40">
        <f t="shared" si="110"/>
        <v>0</v>
      </c>
      <c r="AC254" s="40">
        <f t="shared" si="111"/>
        <v>0</v>
      </c>
      <c r="AD254" s="39">
        <f t="shared" si="112"/>
        <v>0</v>
      </c>
      <c r="AE254" s="39">
        <f t="shared" si="113"/>
        <v>0</v>
      </c>
      <c r="AF254" t="str">
        <f t="shared" si="114"/>
        <v>Falta de EPI</v>
      </c>
      <c r="AG254" t="str">
        <f t="shared" si="115"/>
        <v/>
      </c>
      <c r="AH254" t="str">
        <f t="shared" si="116"/>
        <v/>
      </c>
      <c r="AJ254" s="41">
        <f t="shared" si="117"/>
        <v>18</v>
      </c>
      <c r="AK254" s="42" t="str">
        <f t="shared" si="118"/>
        <v/>
      </c>
      <c r="AL254" s="41" t="str">
        <f t="shared" si="119"/>
        <v>Dia inteiro</v>
      </c>
      <c r="AM254" s="41" t="str">
        <f t="shared" si="120"/>
        <v>Sim</v>
      </c>
      <c r="AN254" s="41" t="str">
        <f t="shared" si="121"/>
        <v>Não</v>
      </c>
      <c r="AO254" s="42" t="str">
        <f t="shared" si="122"/>
        <v/>
      </c>
      <c r="AP254" s="41" t="str">
        <f t="shared" si="123"/>
        <v>Roniel de Souza Rocha|46156</v>
      </c>
      <c r="AQ254" s="41" t="str">
        <f t="shared" si="124"/>
        <v/>
      </c>
      <c r="AR254" s="41" t="str">
        <f>IF($AQ254="","",COUNTIFS(L_ChaveCob,$AQ254,L_Ausencia,"&gt;"&amp;$W254)+COUNTIFS($AQ$4:$AQ254,$AQ254,$W$4:$W254,$W254))</f>
        <v/>
      </c>
      <c r="AS254" s="42">
        <f t="shared" si="125"/>
        <v>0</v>
      </c>
      <c r="AT254" s="42">
        <f t="shared" si="126"/>
        <v>0</v>
      </c>
      <c r="AU254" s="42">
        <f t="shared" si="127"/>
        <v>0</v>
      </c>
    </row>
    <row r="255" spans="1:47" x14ac:dyDescent="0.2">
      <c r="A255" s="35">
        <v>46157</v>
      </c>
      <c r="B255" s="36" t="s">
        <v>235</v>
      </c>
      <c r="C255" s="36" t="s">
        <v>232</v>
      </c>
      <c r="D255" s="36" t="s">
        <v>333</v>
      </c>
      <c r="E255" s="37"/>
      <c r="F255" s="37"/>
      <c r="G255" s="36"/>
      <c r="H255" s="36"/>
      <c r="I255" s="36"/>
      <c r="J255" s="36"/>
      <c r="K255" s="37"/>
      <c r="L255" s="37"/>
      <c r="M255" s="37"/>
      <c r="N255" s="38">
        <f t="shared" si="96"/>
        <v>46143</v>
      </c>
      <c r="O255">
        <f t="shared" si="97"/>
        <v>900008</v>
      </c>
      <c r="P255" t="str">
        <f t="shared" si="98"/>
        <v>Serralheria</v>
      </c>
      <c r="Q255" t="str">
        <f t="shared" si="99"/>
        <v>Normal / Fixo</v>
      </c>
      <c r="R255" t="str">
        <f t="shared" si="100"/>
        <v>SERRALHEIRO II</v>
      </c>
      <c r="S255" t="str">
        <f t="shared" si="101"/>
        <v>TURNO 2</v>
      </c>
      <c r="T255" s="39">
        <f t="shared" si="102"/>
        <v>53.080351419133599</v>
      </c>
      <c r="U255" s="40">
        <f t="shared" si="103"/>
        <v>0.33333333333333298</v>
      </c>
      <c r="V255" s="40">
        <f t="shared" si="104"/>
        <v>0.36041666666666666</v>
      </c>
      <c r="W255" s="40">
        <f t="shared" si="105"/>
        <v>0</v>
      </c>
      <c r="X255" t="str">
        <f t="shared" si="106"/>
        <v>Não</v>
      </c>
      <c r="Y255" s="40">
        <f t="shared" si="107"/>
        <v>0</v>
      </c>
      <c r="Z255" s="40">
        <f t="shared" si="108"/>
        <v>0</v>
      </c>
      <c r="AA255" s="40">
        <f t="shared" si="109"/>
        <v>0</v>
      </c>
      <c r="AB255" s="40">
        <f t="shared" si="110"/>
        <v>0</v>
      </c>
      <c r="AC255" s="40">
        <f t="shared" si="111"/>
        <v>0</v>
      </c>
      <c r="AD255" s="39">
        <f t="shared" si="112"/>
        <v>0</v>
      </c>
      <c r="AE255" s="39">
        <f t="shared" si="113"/>
        <v>0</v>
      </c>
      <c r="AF255" t="str">
        <f t="shared" si="114"/>
        <v>Trabalhado</v>
      </c>
      <c r="AG255" t="str">
        <f t="shared" si="115"/>
        <v/>
      </c>
      <c r="AH255" t="str">
        <f t="shared" si="116"/>
        <v/>
      </c>
      <c r="AJ255" s="41">
        <f t="shared" si="117"/>
        <v>16</v>
      </c>
      <c r="AK255" s="42">
        <f t="shared" si="118"/>
        <v>0.36041666666666666</v>
      </c>
      <c r="AL255" s="41" t="str">
        <f t="shared" si="119"/>
        <v>Leve atraso</v>
      </c>
      <c r="AM255" s="41" t="str">
        <f t="shared" si="120"/>
        <v>Não</v>
      </c>
      <c r="AN255" s="41" t="str">
        <f t="shared" si="121"/>
        <v>Sim</v>
      </c>
      <c r="AO255" s="42">
        <f t="shared" si="122"/>
        <v>-2.7083333333333681E-2</v>
      </c>
      <c r="AP255" s="41" t="str">
        <f t="shared" si="123"/>
        <v>Alisson Paulo Costa Martins|46157</v>
      </c>
      <c r="AQ255" s="41" t="str">
        <f t="shared" si="124"/>
        <v/>
      </c>
      <c r="AR255" s="41" t="str">
        <f>IF($AQ255="","",COUNTIFS(L_ChaveCob,$AQ255,L_Ausencia,"&gt;"&amp;$W255)+COUNTIFS($AQ$4:$AQ255,$AQ255,$W$4:$W255,$W255))</f>
        <v/>
      </c>
      <c r="AS255" s="42">
        <f t="shared" si="125"/>
        <v>0</v>
      </c>
      <c r="AT255" s="42">
        <f t="shared" si="126"/>
        <v>0</v>
      </c>
      <c r="AU255" s="42">
        <f t="shared" si="127"/>
        <v>0</v>
      </c>
    </row>
    <row r="256" spans="1:47" x14ac:dyDescent="0.2">
      <c r="A256" s="35">
        <v>46157</v>
      </c>
      <c r="B256" s="36" t="s">
        <v>237</v>
      </c>
      <c r="C256" s="36" t="s">
        <v>232</v>
      </c>
      <c r="D256" s="36" t="s">
        <v>334</v>
      </c>
      <c r="E256" s="37"/>
      <c r="F256" s="37"/>
      <c r="G256" s="36"/>
      <c r="H256" s="36"/>
      <c r="I256" s="36"/>
      <c r="J256" s="36"/>
      <c r="K256" s="37"/>
      <c r="L256" s="37"/>
      <c r="M256" s="37"/>
      <c r="N256" s="38">
        <f t="shared" si="96"/>
        <v>46143</v>
      </c>
      <c r="O256">
        <f t="shared" si="97"/>
        <v>119353</v>
      </c>
      <c r="P256" t="str">
        <f t="shared" si="98"/>
        <v>Serralheria</v>
      </c>
      <c r="Q256" t="str">
        <f t="shared" si="99"/>
        <v>Normal / Fixo</v>
      </c>
      <c r="R256" t="str">
        <f t="shared" si="100"/>
        <v>SERRALHEIRO II</v>
      </c>
      <c r="S256" t="str">
        <f t="shared" si="101"/>
        <v>ADM</v>
      </c>
      <c r="T256" s="39">
        <f t="shared" si="102"/>
        <v>53.080351419133599</v>
      </c>
      <c r="U256" s="40">
        <f t="shared" si="103"/>
        <v>0.33333333333333298</v>
      </c>
      <c r="V256" s="40">
        <f t="shared" si="104"/>
        <v>0.3576388888888889</v>
      </c>
      <c r="W256" s="40">
        <f t="shared" si="105"/>
        <v>0</v>
      </c>
      <c r="X256" t="str">
        <f t="shared" si="106"/>
        <v>Não</v>
      </c>
      <c r="Y256" s="40">
        <f t="shared" si="107"/>
        <v>0</v>
      </c>
      <c r="Z256" s="40">
        <f t="shared" si="108"/>
        <v>0</v>
      </c>
      <c r="AA256" s="40">
        <f t="shared" si="109"/>
        <v>0</v>
      </c>
      <c r="AB256" s="40">
        <f t="shared" si="110"/>
        <v>0</v>
      </c>
      <c r="AC256" s="40">
        <f t="shared" si="111"/>
        <v>0</v>
      </c>
      <c r="AD256" s="39">
        <f t="shared" si="112"/>
        <v>0</v>
      </c>
      <c r="AE256" s="39">
        <f t="shared" si="113"/>
        <v>0</v>
      </c>
      <c r="AF256" t="str">
        <f t="shared" si="114"/>
        <v>Trabalhado</v>
      </c>
      <c r="AG256" t="str">
        <f t="shared" si="115"/>
        <v/>
      </c>
      <c r="AH256" t="str">
        <f t="shared" si="116"/>
        <v/>
      </c>
      <c r="AJ256" s="41">
        <f t="shared" si="117"/>
        <v>7</v>
      </c>
      <c r="AK256" s="42">
        <f t="shared" si="118"/>
        <v>0.3576388888888889</v>
      </c>
      <c r="AL256" s="41" t="str">
        <f t="shared" si="119"/>
        <v>Leve atraso</v>
      </c>
      <c r="AM256" s="41" t="str">
        <f t="shared" si="120"/>
        <v>Não</v>
      </c>
      <c r="AN256" s="41" t="str">
        <f t="shared" si="121"/>
        <v>Sim</v>
      </c>
      <c r="AO256" s="42">
        <f t="shared" si="122"/>
        <v>-2.4305555555555913E-2</v>
      </c>
      <c r="AP256" s="41" t="str">
        <f t="shared" si="123"/>
        <v>Ezequiel Antonio Peres|46157</v>
      </c>
      <c r="AQ256" s="41" t="str">
        <f t="shared" si="124"/>
        <v/>
      </c>
      <c r="AR256" s="41" t="str">
        <f>IF($AQ256="","",COUNTIFS(L_ChaveCob,$AQ256,L_Ausencia,"&gt;"&amp;$W256)+COUNTIFS($AQ$4:$AQ256,$AQ256,$W$4:$W256,$W256))</f>
        <v/>
      </c>
      <c r="AS256" s="42">
        <f t="shared" si="125"/>
        <v>0</v>
      </c>
      <c r="AT256" s="42">
        <f t="shared" si="126"/>
        <v>0</v>
      </c>
      <c r="AU256" s="42">
        <f t="shared" si="127"/>
        <v>0</v>
      </c>
    </row>
    <row r="257" spans="1:47" x14ac:dyDescent="0.2">
      <c r="A257" s="35">
        <v>46157</v>
      </c>
      <c r="B257" s="36" t="s">
        <v>239</v>
      </c>
      <c r="C257" s="36" t="s">
        <v>232</v>
      </c>
      <c r="D257" s="36" t="s">
        <v>335</v>
      </c>
      <c r="E257" s="37"/>
      <c r="F257" s="37"/>
      <c r="G257" s="36"/>
      <c r="H257" s="36"/>
      <c r="I257" s="36"/>
      <c r="J257" s="36"/>
      <c r="K257" s="37"/>
      <c r="L257" s="37"/>
      <c r="M257" s="37"/>
      <c r="N257" s="38">
        <f t="shared" si="96"/>
        <v>46143</v>
      </c>
      <c r="O257">
        <f t="shared" si="97"/>
        <v>173078</v>
      </c>
      <c r="P257" t="str">
        <f t="shared" si="98"/>
        <v>Serralheria</v>
      </c>
      <c r="Q257" t="str">
        <f t="shared" si="99"/>
        <v>Normal / Fixo</v>
      </c>
      <c r="R257" t="str">
        <f t="shared" si="100"/>
        <v>SERRALHEIRO II</v>
      </c>
      <c r="S257" t="str">
        <f t="shared" si="101"/>
        <v>ADM</v>
      </c>
      <c r="T257" s="39">
        <f t="shared" si="102"/>
        <v>53.080351419133599</v>
      </c>
      <c r="U257" s="40">
        <f t="shared" si="103"/>
        <v>0.33333333333333298</v>
      </c>
      <c r="V257" s="40">
        <f t="shared" si="104"/>
        <v>0.34861111111111109</v>
      </c>
      <c r="W257" s="40">
        <f t="shared" si="105"/>
        <v>0</v>
      </c>
      <c r="X257" t="str">
        <f t="shared" si="106"/>
        <v>Não</v>
      </c>
      <c r="Y257" s="40">
        <f t="shared" si="107"/>
        <v>0</v>
      </c>
      <c r="Z257" s="40">
        <f t="shared" si="108"/>
        <v>0</v>
      </c>
      <c r="AA257" s="40">
        <f t="shared" si="109"/>
        <v>0</v>
      </c>
      <c r="AB257" s="40">
        <f t="shared" si="110"/>
        <v>0</v>
      </c>
      <c r="AC257" s="40">
        <f t="shared" si="111"/>
        <v>0</v>
      </c>
      <c r="AD257" s="39">
        <f t="shared" si="112"/>
        <v>0</v>
      </c>
      <c r="AE257" s="39">
        <f t="shared" si="113"/>
        <v>0</v>
      </c>
      <c r="AF257" t="str">
        <f t="shared" si="114"/>
        <v>Trabalhado</v>
      </c>
      <c r="AG257" t="str">
        <f t="shared" si="115"/>
        <v/>
      </c>
      <c r="AH257" t="str">
        <f t="shared" si="116"/>
        <v/>
      </c>
      <c r="AJ257" s="41">
        <f t="shared" si="117"/>
        <v>2</v>
      </c>
      <c r="AK257" s="42">
        <f t="shared" si="118"/>
        <v>0.34861111111111109</v>
      </c>
      <c r="AL257" s="41" t="str">
        <f t="shared" si="119"/>
        <v>Leve atraso</v>
      </c>
      <c r="AM257" s="41" t="str">
        <f t="shared" si="120"/>
        <v>Não</v>
      </c>
      <c r="AN257" s="41" t="str">
        <f t="shared" si="121"/>
        <v>Sim</v>
      </c>
      <c r="AO257" s="42">
        <f t="shared" si="122"/>
        <v>-1.5277777777778112E-2</v>
      </c>
      <c r="AP257" s="41" t="str">
        <f t="shared" si="123"/>
        <v>Giovani Joao da Silva|46157</v>
      </c>
      <c r="AQ257" s="41" t="str">
        <f t="shared" si="124"/>
        <v/>
      </c>
      <c r="AR257" s="41" t="str">
        <f>IF($AQ257="","",COUNTIFS(L_ChaveCob,$AQ257,L_Ausencia,"&gt;"&amp;$W257)+COUNTIFS($AQ$4:$AQ257,$AQ257,$W$4:$W257,$W257))</f>
        <v/>
      </c>
      <c r="AS257" s="42">
        <f t="shared" si="125"/>
        <v>0</v>
      </c>
      <c r="AT257" s="42">
        <f t="shared" si="126"/>
        <v>0</v>
      </c>
      <c r="AU257" s="42">
        <f t="shared" si="127"/>
        <v>0</v>
      </c>
    </row>
    <row r="258" spans="1:47" x14ac:dyDescent="0.2">
      <c r="A258" s="35">
        <v>46157</v>
      </c>
      <c r="B258" s="36" t="s">
        <v>241</v>
      </c>
      <c r="C258" s="36" t="s">
        <v>232</v>
      </c>
      <c r="D258" s="36" t="s">
        <v>336</v>
      </c>
      <c r="E258" s="37"/>
      <c r="F258" s="37"/>
      <c r="G258" s="36"/>
      <c r="H258" s="36"/>
      <c r="I258" s="36"/>
      <c r="J258" s="36"/>
      <c r="K258" s="37"/>
      <c r="L258" s="37"/>
      <c r="M258" s="37"/>
      <c r="N258" s="38">
        <f t="shared" si="96"/>
        <v>46143</v>
      </c>
      <c r="O258">
        <f t="shared" si="97"/>
        <v>24800</v>
      </c>
      <c r="P258" t="str">
        <f t="shared" si="98"/>
        <v>Serralheria</v>
      </c>
      <c r="Q258" t="str">
        <f t="shared" si="99"/>
        <v>Normal / Fixo</v>
      </c>
      <c r="R258" t="str">
        <f t="shared" si="100"/>
        <v>SERRALHEIRO II</v>
      </c>
      <c r="S258" t="str">
        <f t="shared" si="101"/>
        <v>ADM</v>
      </c>
      <c r="T258" s="39">
        <f t="shared" si="102"/>
        <v>53.080351419133599</v>
      </c>
      <c r="U258" s="40">
        <f t="shared" si="103"/>
        <v>0.33333333333333298</v>
      </c>
      <c r="V258" s="40">
        <f t="shared" si="104"/>
        <v>0.35486111111111113</v>
      </c>
      <c r="W258" s="40">
        <f t="shared" si="105"/>
        <v>0</v>
      </c>
      <c r="X258" t="str">
        <f t="shared" si="106"/>
        <v>Não</v>
      </c>
      <c r="Y258" s="40">
        <f t="shared" si="107"/>
        <v>0</v>
      </c>
      <c r="Z258" s="40">
        <f t="shared" si="108"/>
        <v>0</v>
      </c>
      <c r="AA258" s="40">
        <f t="shared" si="109"/>
        <v>0</v>
      </c>
      <c r="AB258" s="40">
        <f t="shared" si="110"/>
        <v>0</v>
      </c>
      <c r="AC258" s="40">
        <f t="shared" si="111"/>
        <v>0</v>
      </c>
      <c r="AD258" s="39">
        <f t="shared" si="112"/>
        <v>0</v>
      </c>
      <c r="AE258" s="39">
        <f t="shared" si="113"/>
        <v>0</v>
      </c>
      <c r="AF258" t="str">
        <f t="shared" si="114"/>
        <v>Trabalhado</v>
      </c>
      <c r="AG258" t="str">
        <f t="shared" si="115"/>
        <v/>
      </c>
      <c r="AH258" t="str">
        <f t="shared" si="116"/>
        <v/>
      </c>
      <c r="AJ258" s="41">
        <f t="shared" si="117"/>
        <v>3</v>
      </c>
      <c r="AK258" s="42">
        <f t="shared" si="118"/>
        <v>0.35486111111111113</v>
      </c>
      <c r="AL258" s="41" t="str">
        <f t="shared" si="119"/>
        <v>Leve atraso</v>
      </c>
      <c r="AM258" s="41" t="str">
        <f t="shared" si="120"/>
        <v>Não</v>
      </c>
      <c r="AN258" s="41" t="str">
        <f t="shared" si="121"/>
        <v>Sim</v>
      </c>
      <c r="AO258" s="42">
        <f t="shared" si="122"/>
        <v>-2.1527777777778145E-2</v>
      </c>
      <c r="AP258" s="41" t="str">
        <f t="shared" si="123"/>
        <v>Ivanildo Lopes Pires de Carvalho|46157</v>
      </c>
      <c r="AQ258" s="41" t="str">
        <f t="shared" si="124"/>
        <v/>
      </c>
      <c r="AR258" s="41" t="str">
        <f>IF($AQ258="","",COUNTIFS(L_ChaveCob,$AQ258,L_Ausencia,"&gt;"&amp;$W258)+COUNTIFS($AQ$4:$AQ258,$AQ258,$W$4:$W258,$W258))</f>
        <v/>
      </c>
      <c r="AS258" s="42">
        <f t="shared" si="125"/>
        <v>0</v>
      </c>
      <c r="AT258" s="42">
        <f t="shared" si="126"/>
        <v>0</v>
      </c>
      <c r="AU258" s="42">
        <f t="shared" si="127"/>
        <v>0</v>
      </c>
    </row>
    <row r="259" spans="1:47" x14ac:dyDescent="0.2">
      <c r="A259" s="35">
        <v>46157</v>
      </c>
      <c r="B259" s="36" t="s">
        <v>243</v>
      </c>
      <c r="C259" s="36" t="s">
        <v>232</v>
      </c>
      <c r="D259" s="36" t="s">
        <v>337</v>
      </c>
      <c r="E259" s="37"/>
      <c r="F259" s="37"/>
      <c r="G259" s="36"/>
      <c r="H259" s="36"/>
      <c r="I259" s="36"/>
      <c r="J259" s="36"/>
      <c r="K259" s="37"/>
      <c r="L259" s="37"/>
      <c r="M259" s="37"/>
      <c r="N259" s="38">
        <f t="shared" si="96"/>
        <v>46143</v>
      </c>
      <c r="O259">
        <f t="shared" si="97"/>
        <v>900003</v>
      </c>
      <c r="P259" t="str">
        <f t="shared" si="98"/>
        <v>Serralheria</v>
      </c>
      <c r="Q259" t="str">
        <f t="shared" si="99"/>
        <v>Normal / Fixo</v>
      </c>
      <c r="R259" t="str">
        <f t="shared" si="100"/>
        <v>ENCARREGADO</v>
      </c>
      <c r="S259" t="str">
        <f t="shared" si="101"/>
        <v>ADM</v>
      </c>
      <c r="T259" s="39">
        <f t="shared" si="102"/>
        <v>60.96</v>
      </c>
      <c r="U259" s="40">
        <f t="shared" si="103"/>
        <v>0.33333333333333298</v>
      </c>
      <c r="V259" s="40">
        <f t="shared" si="104"/>
        <v>0.3527777777777778</v>
      </c>
      <c r="W259" s="40">
        <f t="shared" si="105"/>
        <v>0</v>
      </c>
      <c r="X259" t="str">
        <f t="shared" si="106"/>
        <v>Não</v>
      </c>
      <c r="Y259" s="40">
        <f t="shared" si="107"/>
        <v>0</v>
      </c>
      <c r="Z259" s="40">
        <f t="shared" si="108"/>
        <v>0</v>
      </c>
      <c r="AA259" s="40">
        <f t="shared" si="109"/>
        <v>0</v>
      </c>
      <c r="AB259" s="40">
        <f t="shared" si="110"/>
        <v>0</v>
      </c>
      <c r="AC259" s="40">
        <f t="shared" si="111"/>
        <v>0</v>
      </c>
      <c r="AD259" s="39">
        <f t="shared" si="112"/>
        <v>0</v>
      </c>
      <c r="AE259" s="39">
        <f t="shared" si="113"/>
        <v>0</v>
      </c>
      <c r="AF259" t="str">
        <f t="shared" si="114"/>
        <v>Trabalhado</v>
      </c>
      <c r="AG259" t="str">
        <f t="shared" si="115"/>
        <v/>
      </c>
      <c r="AH259" t="str">
        <f t="shared" si="116"/>
        <v/>
      </c>
      <c r="AJ259" s="41">
        <f t="shared" si="117"/>
        <v>10</v>
      </c>
      <c r="AK259" s="42">
        <f t="shared" si="118"/>
        <v>0.3527777777777778</v>
      </c>
      <c r="AL259" s="41" t="str">
        <f t="shared" si="119"/>
        <v>Leve atraso</v>
      </c>
      <c r="AM259" s="41" t="str">
        <f t="shared" si="120"/>
        <v>Não</v>
      </c>
      <c r="AN259" s="41" t="str">
        <f t="shared" si="121"/>
        <v>Sim</v>
      </c>
      <c r="AO259" s="42">
        <f t="shared" si="122"/>
        <v>-1.9444444444444819E-2</v>
      </c>
      <c r="AP259" s="41" t="str">
        <f t="shared" si="123"/>
        <v>Marcelo Antônio Silvestre de Moraes|46157</v>
      </c>
      <c r="AQ259" s="41" t="str">
        <f t="shared" si="124"/>
        <v/>
      </c>
      <c r="AR259" s="41" t="str">
        <f>IF($AQ259="","",COUNTIFS(L_ChaveCob,$AQ259,L_Ausencia,"&gt;"&amp;$W259)+COUNTIFS($AQ$4:$AQ259,$AQ259,$W$4:$W259,$W259))</f>
        <v/>
      </c>
      <c r="AS259" s="42">
        <f t="shared" si="125"/>
        <v>0</v>
      </c>
      <c r="AT259" s="42">
        <f t="shared" si="126"/>
        <v>0</v>
      </c>
      <c r="AU259" s="42">
        <f t="shared" si="127"/>
        <v>0</v>
      </c>
    </row>
    <row r="260" spans="1:47" x14ac:dyDescent="0.2">
      <c r="A260" s="35">
        <v>46157</v>
      </c>
      <c r="B260" s="36" t="s">
        <v>229</v>
      </c>
      <c r="C260" s="36" t="s">
        <v>232</v>
      </c>
      <c r="D260" s="36" t="s">
        <v>338</v>
      </c>
      <c r="E260" s="37"/>
      <c r="F260" s="37"/>
      <c r="G260" s="36"/>
      <c r="H260" s="36"/>
      <c r="I260" s="36"/>
      <c r="J260" s="36"/>
      <c r="K260" s="37"/>
      <c r="L260" s="37"/>
      <c r="M260" s="37"/>
      <c r="N260" s="38">
        <f t="shared" ref="N260:N323" si="128">IF($A260="","",DATE(YEAR($A260),MONTH($A260),1))</f>
        <v>46143</v>
      </c>
      <c r="O260">
        <f t="shared" ref="O260:O323" si="129">IF(TRIM($B260)="","",IFERROR(INDEX(C_RG,MATCH(TRIM($B260),C_Nome,0)),"?"))</f>
        <v>105410</v>
      </c>
      <c r="P260" t="str">
        <f t="shared" ref="P260:P323" si="130">IF($A260="","",IF(TRIM($B260)="",P_EquipePostoVago,IF($AJ260="","",INDEX(V_Equipe,$AJ260))))</f>
        <v>Serralheria</v>
      </c>
      <c r="Q260" t="str">
        <f t="shared" ref="Q260:Q323" si="131">IF($A260="","",IF(TRIM($B260)="","Posto Vago",IF($AJ260="","",INDEX(V_Contrato,$AJ260))))</f>
        <v>Normal / Fixo</v>
      </c>
      <c r="R260" t="str">
        <f t="shared" ref="R260:R323" si="132">IF($A260="","",IF(TRIM($B260)="",$H260,IF($AJ260="","",INDEX(V_Funcao,$AJ260))))</f>
        <v>SERRALHEIRO I</v>
      </c>
      <c r="S260" t="str">
        <f t="shared" ref="S260:S323" si="133">IF($A260="","",IF($I260&lt;&gt;"",$I260,IF(TRIM($B260)="","ADM",IF($AJ260="","",INDEX(V_Turno,$AJ260)))))</f>
        <v>TURNO 3</v>
      </c>
      <c r="T260" s="39">
        <f t="shared" ref="T260:T323" si="134">IF(OR($A260="",$R260=""),"",IFERROR(INDEX(F_Valor,MATCH($R260&amp;"|"&amp;SUMPRODUCT(MAX((F_Funcao=$R260)*(F_Ini&lt;=$A260)*F_Ini)),F_Chave,0)),""))</f>
        <v>49.0988922206921</v>
      </c>
      <c r="U260" s="40">
        <f t="shared" ref="U260:U323" si="135">IF(OR($A260="",$S260=""),0,IFERROR(INDEX(T_Horas,MATCH($S260,T_Turno,0),WEEKDAY($A260,2)),0))</f>
        <v>0.33333333333333298</v>
      </c>
      <c r="V260" s="40">
        <f t="shared" ref="V260:V323" si="136">IF($A260="",0,MAX(IF($F260&lt;&gt;"",N($F260),IF($AN260="Sim",IF($AK260&lt;&gt;"",$AK260,$U260),$U260-$W260))-IF($J260="Situação Atípica - Presente",N($K260),0),0))</f>
        <v>0.35347222222222224</v>
      </c>
      <c r="W260" s="40">
        <f t="shared" ref="W260:W323" si="137">IF($A260="",0,IF($E260&lt;&gt;"",N($E260),IF($AL260="Dia inteiro",$U260,IF($AL260="Pelo ponto",IF($AK260="",$U260,MAX($U260-$AK260,0)),IF(AND($AL260="Leve atraso",$AO260&lt;&gt;""),IF(AND($AO260&gt;P_LeveMin,$AO260&lt;=P_LeveMax),$AO260,0),0)))))</f>
        <v>0</v>
      </c>
      <c r="X260" t="str">
        <f t="shared" ref="X260:X323" si="138">IF($A260="","",IF(OR($Q260="Ferista",$Q260=""),"Não",IF(AND($AL260="Leve atraso",$W260&gt;0,$A260&gt;=P_InicioRegras),"Sim",IF(OR($J260&lt;&gt;"",$K260&lt;&gt;"",$L260&lt;&gt;""),"Não",$AM260))))</f>
        <v>Não</v>
      </c>
      <c r="Y260" s="40">
        <f t="shared" ref="Y260:Y323" si="139">IF($A260="",0,IF($Q260="Ferista",0,IF($X260="Sim",$W260,0)+N($K260)))</f>
        <v>0</v>
      </c>
      <c r="Z260" s="40">
        <f t="shared" ref="Z260:Z323" si="140">IF($X260="Sim",$AT260,0)</f>
        <v>0</v>
      </c>
      <c r="AA260" s="40">
        <f t="shared" ref="AA260:AA323" si="141">IF($AP260="",0,MIN(MAX($Y260-$Z260,0),SUMIFS(CP_Horas,CP_ChaveFalta,$AP260,CP_Aprov,"Sim")))</f>
        <v>0</v>
      </c>
      <c r="AB260" s="40">
        <f t="shared" ref="AB260:AB323" si="142">IF($A260="",0,MIN(MAX($Y260-$Z260-$AA260,0),N($M260)))</f>
        <v>0</v>
      </c>
      <c r="AC260" s="40">
        <f t="shared" ref="AC260:AC323" si="143">IF($A260="",0,MAX($Y260-$Z260-$AA260-$AB260,0))</f>
        <v>0</v>
      </c>
      <c r="AD260" s="39">
        <f t="shared" ref="AD260:AD323" si="144">IF(OR($AC260=0,$T260=""),0,$AC260*24*$T260)</f>
        <v>0</v>
      </c>
      <c r="AE260" s="39">
        <f t="shared" ref="AE260:AE323" si="145">IF(OR($A260="",$T260=""),0,(IF($AF260="Justificada",$W260,0)+N($L260))*24*$T260)</f>
        <v>0</v>
      </c>
      <c r="AF260" t="str">
        <f t="shared" ref="AF260:AF323" si="146">IF($A260="","",IF($J260&lt;&gt;"","Situação atípica",IF(AND($AL260="Leve atraso",$W260&gt;0),"Leve atraso",IFERROR(INDEX(S_Cat,MATCH($C260,S_Status,0)),"Outros"))))</f>
        <v>Trabalhado</v>
      </c>
      <c r="AG260" t="str">
        <f t="shared" ref="AG260:AG323" si="147">IF($A260="","",TRIM(IF($Z260&gt;0,"Ferista cobriu "&amp;TEXT($Z260,"[h]:mm")&amp;"h. ","")&amp;IF($AA260&gt;0,"Compensado "&amp;TEXT($AA260,"[h]:mm")&amp;"h por "&amp;IFERROR(INDEX(CP_Quem,MATCH($AP260,CP_ChaveFalta,0)),"?")&amp;". ","")&amp;IF($AU260&gt;0,"Compensação aguardando aprovação ("&amp;TEXT($AU260,"[h]:mm")&amp;"h). ","")&amp;IF($AB260&gt;0,"Perdoado por acordo "&amp;TEXT($AB260,"[h]:mm")&amp;"h. ","")&amp;IF(AND($AP260&lt;&gt;"",COUNTIF(CP_ChaveQuem,$AP260)&gt;0),"Horas usadas p/ compensar falta de "&amp;INDEX(CP_Falta,MATCH($AP260,CP_ChaveQuem,0))&amp;" de "&amp;TEXT(INDEX(CP_DataFalta,MATCH($AP260,CP_ChaveQuem,0)),"dd/mm")&amp;". ","")&amp;IF(AND($Q260="Ferista",SUMIFS(L_Ferista,L_Data,$A260,L_Equipe,$P260)&gt;0),"Como ferista, cobriu "&amp;TEXT(SUMIFS(L_Ferista,L_Data,$A260,L_Equipe,$P260),"[h]:mm")&amp;"h de faltas da equipe. ","")&amp;IF($AC260&gt;0,"DESCONTA "&amp;TEXT($AC260,"[h]:mm")&amp;"h ("&amp;$AF260&amp;").","")))</f>
        <v/>
      </c>
      <c r="AH260" t="str">
        <f t="shared" ref="AH260:AH323" si="148">IF($A260="","",IF($O260="?","CADASTRO: funcionário não está no Cadastro",IF(AND($O260&lt;&gt;"",$AJ260=""),"CADASTRO: sem vigência (função/turno) nesta data",IF(AND($AP260&lt;&gt;"",COUNTIF(L_ChavePD,$AP260)&gt;1),"DUPLICADO: mesma pessoa 2x no dia",IF($A260&lt;P_InicioRegras,"",IF(AND($C260="Horas Compensadas",COUNTIF(CP_ChaveQuem,$AP260)=0),"VINCULAR: registrar na aba Compensações de quem é a falta",IF($AU260&gt;0,"APROVAR: compensação pendente na aba Compensações",IF(AND($AQ260&lt;&gt;"",$AS260&gt;0,$AT260&lt;$W260,$AC260&gt;0),"FERISTA: horas do ferista não cobriram toda a falta",IF(AND($AL260="Pelo ponto",$AK260="",$E260="",$X260="Sim"),"PONTO: sem ponto nem horas manuais — descontando jornada cheia",IF(AND($AL260="Leve atraso",$E260="",N($AO260)&gt;P_LeveMax),"CLASSIFICAR: ponto mostra atraso &gt; 30 min — trocar o Status",IF($AF260="Leve atraso","AJUSTAR STATUS: atraso lançado como Horas Trabalhadas",IF(AND(N($K260)&gt;0,$G260=""),"OBSERVAÇÃO: desconto extra sem observação",IF(AND($J260&lt;&gt;"",N($K260)+N($L260)&gt;$U260),"CONFERIR: horas manuais maiores que a jornada","")))))))))))))</f>
        <v/>
      </c>
      <c r="AJ260" s="41">
        <f t="shared" ref="AJ260:AJ323" si="149">IF(OR($A260="",$O260="",$O260="?"),"",IFERROR(MATCH($O260&amp;"|"&amp;SUMPRODUCT(MAX((V_RG=$O260)*(V_Ini&lt;=$A260)*V_Ini)),V_Chave,0),""))</f>
        <v>6</v>
      </c>
      <c r="AK260" s="42">
        <f t="shared" ref="AK260:AK323" si="150">IF(ISNUMBER(SEARCH(" = ",$D260)),IFERROR(TIMEVALUE(TRIM(RIGHT($D260,5))),""),"")</f>
        <v>0.35347222222222224</v>
      </c>
      <c r="AL260" s="41" t="str">
        <f t="shared" ref="AL260:AL323" si="151">IF($C260="","",IFERROR(INDEX(S_Modo,MATCH($C260,S_Status,0)),"Não"))</f>
        <v>Leve atraso</v>
      </c>
      <c r="AM260" s="41" t="str">
        <f t="shared" ref="AM260:AM323" si="152">IF($C260="","",IFERROR(INDEX(S_Conta,MATCH($C260,S_Status,0)),"Não"))</f>
        <v>Não</v>
      </c>
      <c r="AN260" s="41" t="str">
        <f t="shared" ref="AN260:AN323" si="153">IF($C260="","",IFERROR(INDEX(S_Trab,MATCH($C260,S_Status,0)),"Não"))</f>
        <v>Sim</v>
      </c>
      <c r="AO260" s="42">
        <f t="shared" ref="AO260:AO323" si="154">IF(OR($A260="",$AK260=""),"",$U260-$AK260-IF($J260&lt;&gt;"Situação Atípica - Presente",N($K260)+N($L260),0))</f>
        <v>-2.0138888888889261E-2</v>
      </c>
      <c r="AP260" s="41" t="str">
        <f t="shared" ref="AP260:AP323" si="155">IF(OR($A260="",TRIM($B260)=""),"",TRIM($B260)&amp;"|"&amp;$A260)</f>
        <v>Marcelo Douglas Vieira Santana|46157</v>
      </c>
      <c r="AQ260" s="41" t="str">
        <f t="shared" ref="AQ260:AQ323" si="156">IF(AND(P_CoberturaAuto="Sim",$A260&lt;&gt;"",$A260&gt;=P_InicioRegras,$Q260="Normal / Fixo",$R260&lt;&gt;"",ISERROR(SEARCH("ENCARREGADO",$R260)),$AM260="Sim",$W260&gt;0),$A260&amp;"|"&amp;$P260,"")</f>
        <v/>
      </c>
      <c r="AR260" s="41" t="str">
        <f>IF($AQ260="","",COUNTIFS(L_ChaveCob,$AQ260,L_Ausencia,"&gt;"&amp;$W260)+COUNTIFS($AQ$4:$AQ260,$AQ260,$W$4:$W260,$W260))</f>
        <v/>
      </c>
      <c r="AS260" s="42">
        <f t="shared" ref="AS260:AS323" si="157">IF($AQ260="",0,SUMIFS(L_Trab,L_Data,$A260,L_Equipe,$P260,L_Contrato,"Ferista",L_Status,"&lt;&gt;Remanejamento"))</f>
        <v>0</v>
      </c>
      <c r="AT260" s="42">
        <f t="shared" ref="AT260:AT323" si="158">IF(OR($AQ260="",$AS260=0),0,MAX(MIN($W260,$AS260-SUMIFS(L_Ausencia,L_ChaveCob,$AQ260,L_OrdemCob,"&lt;"&amp;$AR260)),0))</f>
        <v>0</v>
      </c>
      <c r="AU260" s="42">
        <f t="shared" ref="AU260:AU323" si="159">IF($AP260="",0,SUMIFS(CP_Horas,CP_ChaveFalta,$AP260,CP_Aprov,"&lt;&gt;Sim"))</f>
        <v>0</v>
      </c>
    </row>
    <row r="261" spans="1:47" hidden="1" x14ac:dyDescent="0.2">
      <c r="A261" s="35">
        <v>46157</v>
      </c>
      <c r="B261" s="36" t="s">
        <v>230</v>
      </c>
      <c r="C261" s="36" t="s">
        <v>232</v>
      </c>
      <c r="D261" s="36" t="s">
        <v>339</v>
      </c>
      <c r="E261" s="37"/>
      <c r="F261" s="37"/>
      <c r="G261" s="36"/>
      <c r="H261" s="36"/>
      <c r="I261" s="36" t="s">
        <v>234</v>
      </c>
      <c r="J261" s="36"/>
      <c r="K261" s="37"/>
      <c r="L261" s="37"/>
      <c r="M261" s="37"/>
      <c r="N261" s="38">
        <f t="shared" si="128"/>
        <v>46143</v>
      </c>
      <c r="O261">
        <f t="shared" si="129"/>
        <v>900009</v>
      </c>
      <c r="P261" t="str">
        <f t="shared" si="130"/>
        <v>Serralheria</v>
      </c>
      <c r="Q261" t="str">
        <f t="shared" si="131"/>
        <v>Normal / Fixo</v>
      </c>
      <c r="R261" t="str">
        <f t="shared" si="132"/>
        <v>SERRALHEIRO I</v>
      </c>
      <c r="S261" t="str">
        <f t="shared" si="133"/>
        <v>TURNO 2</v>
      </c>
      <c r="T261" s="39">
        <f t="shared" si="134"/>
        <v>49.0988922206921</v>
      </c>
      <c r="U261" s="40">
        <f t="shared" si="135"/>
        <v>0.33333333333333298</v>
      </c>
      <c r="V261" s="40">
        <f t="shared" si="136"/>
        <v>0.35416666666666669</v>
      </c>
      <c r="W261" s="40">
        <f t="shared" si="137"/>
        <v>0</v>
      </c>
      <c r="X261" t="str">
        <f t="shared" si="138"/>
        <v>Não</v>
      </c>
      <c r="Y261" s="40">
        <f t="shared" si="139"/>
        <v>0</v>
      </c>
      <c r="Z261" s="40">
        <f t="shared" si="140"/>
        <v>0</v>
      </c>
      <c r="AA261" s="40">
        <f t="shared" si="141"/>
        <v>0</v>
      </c>
      <c r="AB261" s="40">
        <f t="shared" si="142"/>
        <v>0</v>
      </c>
      <c r="AC261" s="40">
        <f t="shared" si="143"/>
        <v>0</v>
      </c>
      <c r="AD261" s="39">
        <f t="shared" si="144"/>
        <v>0</v>
      </c>
      <c r="AE261" s="39">
        <f t="shared" si="145"/>
        <v>0</v>
      </c>
      <c r="AF261" t="str">
        <f t="shared" si="146"/>
        <v>Trabalhado</v>
      </c>
      <c r="AG261" t="str">
        <f t="shared" si="147"/>
        <v/>
      </c>
      <c r="AH261" t="str">
        <f t="shared" si="148"/>
        <v/>
      </c>
      <c r="AJ261" s="41">
        <f t="shared" si="149"/>
        <v>17</v>
      </c>
      <c r="AK261" s="42">
        <f t="shared" si="150"/>
        <v>0.35416666666666669</v>
      </c>
      <c r="AL261" s="41" t="str">
        <f t="shared" si="151"/>
        <v>Leve atraso</v>
      </c>
      <c r="AM261" s="41" t="str">
        <f t="shared" si="152"/>
        <v>Não</v>
      </c>
      <c r="AN261" s="41" t="str">
        <f t="shared" si="153"/>
        <v>Sim</v>
      </c>
      <c r="AO261" s="42">
        <f t="shared" si="154"/>
        <v>-2.0833333333333703E-2</v>
      </c>
      <c r="AP261" s="41" t="str">
        <f t="shared" si="155"/>
        <v>Murilo de Souza Modesto|46157</v>
      </c>
      <c r="AQ261" s="41" t="str">
        <f t="shared" si="156"/>
        <v/>
      </c>
      <c r="AR261" s="41" t="str">
        <f>IF($AQ261="","",COUNTIFS(L_ChaveCob,$AQ261,L_Ausencia,"&gt;"&amp;$W261)+COUNTIFS($AQ$4:$AQ261,$AQ261,$W$4:$W261,$W261))</f>
        <v/>
      </c>
      <c r="AS261" s="42">
        <f t="shared" si="157"/>
        <v>0</v>
      </c>
      <c r="AT261" s="42">
        <f t="shared" si="158"/>
        <v>0</v>
      </c>
      <c r="AU261" s="42">
        <f t="shared" si="159"/>
        <v>0</v>
      </c>
    </row>
    <row r="262" spans="1:47" x14ac:dyDescent="0.2">
      <c r="A262" s="35">
        <v>46157</v>
      </c>
      <c r="B262" s="36" t="s">
        <v>247</v>
      </c>
      <c r="C262" s="36" t="s">
        <v>232</v>
      </c>
      <c r="D262" s="36" t="s">
        <v>340</v>
      </c>
      <c r="E262" s="37"/>
      <c r="F262" s="37"/>
      <c r="G262" s="36"/>
      <c r="H262" s="36"/>
      <c r="I262" s="36"/>
      <c r="J262" s="36"/>
      <c r="K262" s="37"/>
      <c r="L262" s="37"/>
      <c r="M262" s="37"/>
      <c r="N262" s="38">
        <f t="shared" si="128"/>
        <v>46143</v>
      </c>
      <c r="O262">
        <f t="shared" si="129"/>
        <v>900005</v>
      </c>
      <c r="P262" t="str">
        <f t="shared" si="130"/>
        <v>Serralheria</v>
      </c>
      <c r="Q262" t="str">
        <f t="shared" si="131"/>
        <v>Normal / Fixo</v>
      </c>
      <c r="R262" t="str">
        <f t="shared" si="132"/>
        <v>SERRALHEIRO II</v>
      </c>
      <c r="S262" t="str">
        <f t="shared" si="133"/>
        <v>TURNO 2</v>
      </c>
      <c r="T262" s="39">
        <f t="shared" si="134"/>
        <v>53.080351419133599</v>
      </c>
      <c r="U262" s="40">
        <f t="shared" si="135"/>
        <v>0.33333333333333298</v>
      </c>
      <c r="V262" s="40">
        <f t="shared" si="136"/>
        <v>0.35625000000000001</v>
      </c>
      <c r="W262" s="40">
        <f t="shared" si="137"/>
        <v>0</v>
      </c>
      <c r="X262" t="str">
        <f t="shared" si="138"/>
        <v>Não</v>
      </c>
      <c r="Y262" s="40">
        <f t="shared" si="139"/>
        <v>0</v>
      </c>
      <c r="Z262" s="40">
        <f t="shared" si="140"/>
        <v>0</v>
      </c>
      <c r="AA262" s="40">
        <f t="shared" si="141"/>
        <v>0</v>
      </c>
      <c r="AB262" s="40">
        <f t="shared" si="142"/>
        <v>0</v>
      </c>
      <c r="AC262" s="40">
        <f t="shared" si="143"/>
        <v>0</v>
      </c>
      <c r="AD262" s="39">
        <f t="shared" si="144"/>
        <v>0</v>
      </c>
      <c r="AE262" s="39">
        <f t="shared" si="145"/>
        <v>0</v>
      </c>
      <c r="AF262" t="str">
        <f t="shared" si="146"/>
        <v>Trabalhado</v>
      </c>
      <c r="AG262" t="str">
        <f t="shared" si="147"/>
        <v/>
      </c>
      <c r="AH262" t="str">
        <f t="shared" si="148"/>
        <v/>
      </c>
      <c r="AJ262" s="41">
        <f t="shared" si="149"/>
        <v>12</v>
      </c>
      <c r="AK262" s="42">
        <f t="shared" si="150"/>
        <v>0.35625000000000001</v>
      </c>
      <c r="AL262" s="41" t="str">
        <f t="shared" si="151"/>
        <v>Leve atraso</v>
      </c>
      <c r="AM262" s="41" t="str">
        <f t="shared" si="152"/>
        <v>Não</v>
      </c>
      <c r="AN262" s="41" t="str">
        <f t="shared" si="153"/>
        <v>Sim</v>
      </c>
      <c r="AO262" s="42">
        <f t="shared" si="154"/>
        <v>-2.2916666666667029E-2</v>
      </c>
      <c r="AP262" s="41" t="str">
        <f t="shared" si="155"/>
        <v>Rafael Fracaroli da Rocha|46157</v>
      </c>
      <c r="AQ262" s="41" t="str">
        <f t="shared" si="156"/>
        <v/>
      </c>
      <c r="AR262" s="41" t="str">
        <f>IF($AQ262="","",COUNTIFS(L_ChaveCob,$AQ262,L_Ausencia,"&gt;"&amp;$W262)+COUNTIFS($AQ$4:$AQ262,$AQ262,$W$4:$W262,$W262))</f>
        <v/>
      </c>
      <c r="AS262" s="42">
        <f t="shared" si="157"/>
        <v>0</v>
      </c>
      <c r="AT262" s="42">
        <f t="shared" si="158"/>
        <v>0</v>
      </c>
      <c r="AU262" s="42">
        <f t="shared" si="159"/>
        <v>0</v>
      </c>
    </row>
    <row r="263" spans="1:47" x14ac:dyDescent="0.2">
      <c r="A263" s="35">
        <v>46157</v>
      </c>
      <c r="B263" s="36" t="s">
        <v>249</v>
      </c>
      <c r="C263" s="36" t="s">
        <v>232</v>
      </c>
      <c r="D263" s="36" t="s">
        <v>341</v>
      </c>
      <c r="E263" s="37"/>
      <c r="F263" s="37"/>
      <c r="G263" s="36"/>
      <c r="H263" s="36"/>
      <c r="I263" s="36"/>
      <c r="J263" s="36"/>
      <c r="K263" s="37"/>
      <c r="L263" s="37"/>
      <c r="M263" s="37"/>
      <c r="N263" s="38">
        <f t="shared" si="128"/>
        <v>46143</v>
      </c>
      <c r="O263">
        <f t="shared" si="129"/>
        <v>331335</v>
      </c>
      <c r="P263" t="str">
        <f t="shared" si="130"/>
        <v>Serralheria</v>
      </c>
      <c r="Q263" t="str">
        <f t="shared" si="131"/>
        <v>Normal / Fixo</v>
      </c>
      <c r="R263" t="str">
        <f t="shared" si="132"/>
        <v>SERRALHEIRO II</v>
      </c>
      <c r="S263" t="str">
        <f t="shared" si="133"/>
        <v>ADM</v>
      </c>
      <c r="T263" s="39">
        <f t="shared" si="134"/>
        <v>53.080351419133599</v>
      </c>
      <c r="U263" s="40">
        <f t="shared" si="135"/>
        <v>0.33333333333333298</v>
      </c>
      <c r="V263" s="40">
        <f t="shared" si="136"/>
        <v>0.35416666666666669</v>
      </c>
      <c r="W263" s="40">
        <f t="shared" si="137"/>
        <v>0</v>
      </c>
      <c r="X263" t="str">
        <f t="shared" si="138"/>
        <v>Não</v>
      </c>
      <c r="Y263" s="40">
        <f t="shared" si="139"/>
        <v>0</v>
      </c>
      <c r="Z263" s="40">
        <f t="shared" si="140"/>
        <v>0</v>
      </c>
      <c r="AA263" s="40">
        <f t="shared" si="141"/>
        <v>0</v>
      </c>
      <c r="AB263" s="40">
        <f t="shared" si="142"/>
        <v>0</v>
      </c>
      <c r="AC263" s="40">
        <f t="shared" si="143"/>
        <v>0</v>
      </c>
      <c r="AD263" s="39">
        <f t="shared" si="144"/>
        <v>0</v>
      </c>
      <c r="AE263" s="39">
        <f t="shared" si="145"/>
        <v>0</v>
      </c>
      <c r="AF263" t="str">
        <f t="shared" si="146"/>
        <v>Trabalhado</v>
      </c>
      <c r="AG263" t="str">
        <f t="shared" si="147"/>
        <v/>
      </c>
      <c r="AH263" t="str">
        <f t="shared" si="148"/>
        <v/>
      </c>
      <c r="AJ263" s="41">
        <f t="shared" si="149"/>
        <v>5</v>
      </c>
      <c r="AK263" s="42">
        <f t="shared" si="150"/>
        <v>0.35416666666666669</v>
      </c>
      <c r="AL263" s="41" t="str">
        <f t="shared" si="151"/>
        <v>Leve atraso</v>
      </c>
      <c r="AM263" s="41" t="str">
        <f t="shared" si="152"/>
        <v>Não</v>
      </c>
      <c r="AN263" s="41" t="str">
        <f t="shared" si="153"/>
        <v>Sim</v>
      </c>
      <c r="AO263" s="42">
        <f t="shared" si="154"/>
        <v>-2.0833333333333703E-2</v>
      </c>
      <c r="AP263" s="41" t="str">
        <f t="shared" si="155"/>
        <v>Robson Alberto Alves Galvão|46157</v>
      </c>
      <c r="AQ263" s="41" t="str">
        <f t="shared" si="156"/>
        <v/>
      </c>
      <c r="AR263" s="41" t="str">
        <f>IF($AQ263="","",COUNTIFS(L_ChaveCob,$AQ263,L_Ausencia,"&gt;"&amp;$W263)+COUNTIFS($AQ$4:$AQ263,$AQ263,$W$4:$W263,$W263))</f>
        <v/>
      </c>
      <c r="AS263" s="42">
        <f t="shared" si="157"/>
        <v>0</v>
      </c>
      <c r="AT263" s="42">
        <f t="shared" si="158"/>
        <v>0</v>
      </c>
      <c r="AU263" s="42">
        <f t="shared" si="159"/>
        <v>0</v>
      </c>
    </row>
    <row r="264" spans="1:47" x14ac:dyDescent="0.2">
      <c r="A264" s="35">
        <v>46157</v>
      </c>
      <c r="B264" s="36" t="s">
        <v>231</v>
      </c>
      <c r="C264" s="36" t="s">
        <v>232</v>
      </c>
      <c r="D264" s="36" t="s">
        <v>342</v>
      </c>
      <c r="E264" s="37"/>
      <c r="F264" s="37"/>
      <c r="G264" s="36"/>
      <c r="H264" s="36"/>
      <c r="I264" s="36" t="s">
        <v>234</v>
      </c>
      <c r="J264" s="36"/>
      <c r="K264" s="37"/>
      <c r="L264" s="37"/>
      <c r="M264" s="37"/>
      <c r="N264" s="38">
        <f t="shared" si="128"/>
        <v>46143</v>
      </c>
      <c r="O264">
        <f t="shared" si="129"/>
        <v>900004</v>
      </c>
      <c r="P264" t="str">
        <f t="shared" si="130"/>
        <v>Serralheria</v>
      </c>
      <c r="Q264" t="str">
        <f t="shared" si="131"/>
        <v>Normal / Fixo</v>
      </c>
      <c r="R264" t="str">
        <f t="shared" si="132"/>
        <v>SERRALHEIRO I</v>
      </c>
      <c r="S264" t="str">
        <f t="shared" si="133"/>
        <v>TURNO 2</v>
      </c>
      <c r="T264" s="39">
        <f t="shared" si="134"/>
        <v>49.0988922206921</v>
      </c>
      <c r="U264" s="40">
        <f t="shared" si="135"/>
        <v>0.33333333333333298</v>
      </c>
      <c r="V264" s="40">
        <f t="shared" si="136"/>
        <v>0.35902777777777778</v>
      </c>
      <c r="W264" s="40">
        <f t="shared" si="137"/>
        <v>0</v>
      </c>
      <c r="X264" t="str">
        <f t="shared" si="138"/>
        <v>Não</v>
      </c>
      <c r="Y264" s="40">
        <f t="shared" si="139"/>
        <v>0</v>
      </c>
      <c r="Z264" s="40">
        <f t="shared" si="140"/>
        <v>0</v>
      </c>
      <c r="AA264" s="40">
        <f t="shared" si="141"/>
        <v>0</v>
      </c>
      <c r="AB264" s="40">
        <f t="shared" si="142"/>
        <v>0</v>
      </c>
      <c r="AC264" s="40">
        <f t="shared" si="143"/>
        <v>0</v>
      </c>
      <c r="AD264" s="39">
        <f t="shared" si="144"/>
        <v>0</v>
      </c>
      <c r="AE264" s="39">
        <f t="shared" si="145"/>
        <v>0</v>
      </c>
      <c r="AF264" t="str">
        <f t="shared" si="146"/>
        <v>Trabalhado</v>
      </c>
      <c r="AG264" t="str">
        <f t="shared" si="147"/>
        <v/>
      </c>
      <c r="AH264" t="str">
        <f t="shared" si="148"/>
        <v/>
      </c>
      <c r="AJ264" s="41">
        <f t="shared" si="149"/>
        <v>11</v>
      </c>
      <c r="AK264" s="42">
        <f t="shared" si="150"/>
        <v>0.35902777777777778</v>
      </c>
      <c r="AL264" s="41" t="str">
        <f t="shared" si="151"/>
        <v>Leve atraso</v>
      </c>
      <c r="AM264" s="41" t="str">
        <f t="shared" si="152"/>
        <v>Não</v>
      </c>
      <c r="AN264" s="41" t="str">
        <f t="shared" si="153"/>
        <v>Sim</v>
      </c>
      <c r="AO264" s="42">
        <f t="shared" si="154"/>
        <v>-2.5694444444444797E-2</v>
      </c>
      <c r="AP264" s="41" t="str">
        <f t="shared" si="155"/>
        <v>Rogério Marques da Silva|46157</v>
      </c>
      <c r="AQ264" s="41" t="str">
        <f t="shared" si="156"/>
        <v/>
      </c>
      <c r="AR264" s="41" t="str">
        <f>IF($AQ264="","",COUNTIFS(L_ChaveCob,$AQ264,L_Ausencia,"&gt;"&amp;$W264)+COUNTIFS($AQ$4:$AQ264,$AQ264,$W$4:$W264,$W264))</f>
        <v/>
      </c>
      <c r="AS264" s="42">
        <f t="shared" si="157"/>
        <v>0</v>
      </c>
      <c r="AT264" s="42">
        <f t="shared" si="158"/>
        <v>0</v>
      </c>
      <c r="AU264" s="42">
        <f t="shared" si="159"/>
        <v>0</v>
      </c>
    </row>
    <row r="265" spans="1:47" x14ac:dyDescent="0.2">
      <c r="A265" s="35">
        <v>46157</v>
      </c>
      <c r="B265" s="36" t="s">
        <v>252</v>
      </c>
      <c r="C265" s="36" t="s">
        <v>232</v>
      </c>
      <c r="D265" s="36" t="s">
        <v>343</v>
      </c>
      <c r="E265" s="37"/>
      <c r="F265" s="37"/>
      <c r="G265" s="36"/>
      <c r="H265" s="36"/>
      <c r="I265" s="36"/>
      <c r="J265" s="36"/>
      <c r="K265" s="37"/>
      <c r="L265" s="37"/>
      <c r="M265" s="37"/>
      <c r="N265" s="38">
        <f t="shared" si="128"/>
        <v>46143</v>
      </c>
      <c r="O265">
        <f t="shared" si="129"/>
        <v>266937</v>
      </c>
      <c r="P265" t="str">
        <f t="shared" si="130"/>
        <v>Serralheria</v>
      </c>
      <c r="Q265" t="str">
        <f t="shared" si="131"/>
        <v>Normal / Fixo</v>
      </c>
      <c r="R265" t="str">
        <f t="shared" si="132"/>
        <v>ENCARREGADO</v>
      </c>
      <c r="S265" t="str">
        <f t="shared" si="133"/>
        <v>ADM</v>
      </c>
      <c r="T265" s="39">
        <f t="shared" si="134"/>
        <v>60.96</v>
      </c>
      <c r="U265" s="40">
        <f t="shared" si="135"/>
        <v>0.33333333333333298</v>
      </c>
      <c r="V265" s="40">
        <f t="shared" si="136"/>
        <v>0.35555555555555557</v>
      </c>
      <c r="W265" s="40">
        <f t="shared" si="137"/>
        <v>0</v>
      </c>
      <c r="X265" t="str">
        <f t="shared" si="138"/>
        <v>Não</v>
      </c>
      <c r="Y265" s="40">
        <f t="shared" si="139"/>
        <v>0</v>
      </c>
      <c r="Z265" s="40">
        <f t="shared" si="140"/>
        <v>0</v>
      </c>
      <c r="AA265" s="40">
        <f t="shared" si="141"/>
        <v>0</v>
      </c>
      <c r="AB265" s="40">
        <f t="shared" si="142"/>
        <v>0</v>
      </c>
      <c r="AC265" s="40">
        <f t="shared" si="143"/>
        <v>0</v>
      </c>
      <c r="AD265" s="39">
        <f t="shared" si="144"/>
        <v>0</v>
      </c>
      <c r="AE265" s="39">
        <f t="shared" si="145"/>
        <v>0</v>
      </c>
      <c r="AF265" t="str">
        <f t="shared" si="146"/>
        <v>Trabalhado</v>
      </c>
      <c r="AG265" t="str">
        <f t="shared" si="147"/>
        <v/>
      </c>
      <c r="AH265" t="str">
        <f t="shared" si="148"/>
        <v/>
      </c>
      <c r="AJ265" s="41">
        <f t="shared" si="149"/>
        <v>1</v>
      </c>
      <c r="AK265" s="42">
        <f t="shared" si="150"/>
        <v>0.35555555555555557</v>
      </c>
      <c r="AL265" s="41" t="str">
        <f t="shared" si="151"/>
        <v>Leve atraso</v>
      </c>
      <c r="AM265" s="41" t="str">
        <f t="shared" si="152"/>
        <v>Não</v>
      </c>
      <c r="AN265" s="41" t="str">
        <f t="shared" si="153"/>
        <v>Sim</v>
      </c>
      <c r="AO265" s="42">
        <f t="shared" si="154"/>
        <v>-2.2222222222222587E-2</v>
      </c>
      <c r="AP265" s="41" t="str">
        <f t="shared" si="155"/>
        <v>Ronaldo Rosendo da Silva|46157</v>
      </c>
      <c r="AQ265" s="41" t="str">
        <f t="shared" si="156"/>
        <v/>
      </c>
      <c r="AR265" s="41" t="str">
        <f>IF($AQ265="","",COUNTIFS(L_ChaveCob,$AQ265,L_Ausencia,"&gt;"&amp;$W265)+COUNTIFS($AQ$4:$AQ265,$AQ265,$W$4:$W265,$W265))</f>
        <v/>
      </c>
      <c r="AS265" s="42">
        <f t="shared" si="157"/>
        <v>0</v>
      </c>
      <c r="AT265" s="42">
        <f t="shared" si="158"/>
        <v>0</v>
      </c>
      <c r="AU265" s="42">
        <f t="shared" si="159"/>
        <v>0</v>
      </c>
    </row>
    <row r="266" spans="1:47" x14ac:dyDescent="0.2">
      <c r="A266" s="35">
        <v>46157</v>
      </c>
      <c r="B266" s="36" t="s">
        <v>254</v>
      </c>
      <c r="C266" s="36" t="s">
        <v>232</v>
      </c>
      <c r="D266" s="36" t="s">
        <v>344</v>
      </c>
      <c r="E266" s="37"/>
      <c r="F266" s="37"/>
      <c r="G266" s="36"/>
      <c r="H266" s="36"/>
      <c r="I266" s="36"/>
      <c r="J266" s="36"/>
      <c r="K266" s="37"/>
      <c r="L266" s="37"/>
      <c r="M266" s="37"/>
      <c r="N266" s="38">
        <f t="shared" si="128"/>
        <v>46143</v>
      </c>
      <c r="O266">
        <f t="shared" si="129"/>
        <v>900001</v>
      </c>
      <c r="P266" t="str">
        <f t="shared" si="130"/>
        <v>Serralheria</v>
      </c>
      <c r="Q266" t="str">
        <f t="shared" si="131"/>
        <v>Normal / Fixo</v>
      </c>
      <c r="R266" t="str">
        <f t="shared" si="132"/>
        <v>SERRALHEIRO II</v>
      </c>
      <c r="S266" t="str">
        <f t="shared" si="133"/>
        <v>ADM</v>
      </c>
      <c r="T266" s="39">
        <f t="shared" si="134"/>
        <v>53.080351419133599</v>
      </c>
      <c r="U266" s="40">
        <f t="shared" si="135"/>
        <v>0.33333333333333298</v>
      </c>
      <c r="V266" s="40">
        <f t="shared" si="136"/>
        <v>0.35208333333333336</v>
      </c>
      <c r="W266" s="40">
        <f t="shared" si="137"/>
        <v>0</v>
      </c>
      <c r="X266" t="str">
        <f t="shared" si="138"/>
        <v>Não</v>
      </c>
      <c r="Y266" s="40">
        <f t="shared" si="139"/>
        <v>0</v>
      </c>
      <c r="Z266" s="40">
        <f t="shared" si="140"/>
        <v>0</v>
      </c>
      <c r="AA266" s="40">
        <f t="shared" si="141"/>
        <v>0</v>
      </c>
      <c r="AB266" s="40">
        <f t="shared" si="142"/>
        <v>0</v>
      </c>
      <c r="AC266" s="40">
        <f t="shared" si="143"/>
        <v>0</v>
      </c>
      <c r="AD266" s="39">
        <f t="shared" si="144"/>
        <v>0</v>
      </c>
      <c r="AE266" s="39">
        <f t="shared" si="145"/>
        <v>0</v>
      </c>
      <c r="AF266" t="str">
        <f t="shared" si="146"/>
        <v>Trabalhado</v>
      </c>
      <c r="AG266" t="str">
        <f t="shared" si="147"/>
        <v/>
      </c>
      <c r="AH266" t="str">
        <f t="shared" si="148"/>
        <v/>
      </c>
      <c r="AJ266" s="41">
        <f t="shared" si="149"/>
        <v>8</v>
      </c>
      <c r="AK266" s="42">
        <f t="shared" si="150"/>
        <v>0.35208333333333336</v>
      </c>
      <c r="AL266" s="41" t="str">
        <f t="shared" si="151"/>
        <v>Leve atraso</v>
      </c>
      <c r="AM266" s="41" t="str">
        <f t="shared" si="152"/>
        <v>Não</v>
      </c>
      <c r="AN266" s="41" t="str">
        <f t="shared" si="153"/>
        <v>Sim</v>
      </c>
      <c r="AO266" s="42">
        <f t="shared" si="154"/>
        <v>-1.8750000000000377E-2</v>
      </c>
      <c r="AP266" s="41" t="str">
        <f t="shared" si="155"/>
        <v>Ronaldo Santos Dias|46157</v>
      </c>
      <c r="AQ266" s="41" t="str">
        <f t="shared" si="156"/>
        <v/>
      </c>
      <c r="AR266" s="41" t="str">
        <f>IF($AQ266="","",COUNTIFS(L_ChaveCob,$AQ266,L_Ausencia,"&gt;"&amp;$W266)+COUNTIFS($AQ$4:$AQ266,$AQ266,$W$4:$W266,$W266))</f>
        <v/>
      </c>
      <c r="AS266" s="42">
        <f t="shared" si="157"/>
        <v>0</v>
      </c>
      <c r="AT266" s="42">
        <f t="shared" si="158"/>
        <v>0</v>
      </c>
      <c r="AU266" s="42">
        <f t="shared" si="159"/>
        <v>0</v>
      </c>
    </row>
    <row r="267" spans="1:47" x14ac:dyDescent="0.2">
      <c r="A267" s="35">
        <v>46157</v>
      </c>
      <c r="B267" s="36" t="s">
        <v>281</v>
      </c>
      <c r="C267" s="36" t="s">
        <v>322</v>
      </c>
      <c r="D267" s="36"/>
      <c r="E267" s="37"/>
      <c r="F267" s="37"/>
      <c r="G267" s="36" t="s">
        <v>323</v>
      </c>
      <c r="H267" s="36"/>
      <c r="I267" s="36"/>
      <c r="J267" s="36"/>
      <c r="K267" s="37"/>
      <c r="L267" s="37"/>
      <c r="M267" s="37"/>
      <c r="N267" s="38">
        <f t="shared" si="128"/>
        <v>46143</v>
      </c>
      <c r="O267">
        <f t="shared" si="129"/>
        <v>900010</v>
      </c>
      <c r="P267" t="str">
        <f t="shared" si="130"/>
        <v>Serralheria</v>
      </c>
      <c r="Q267" t="str">
        <f t="shared" si="131"/>
        <v>Ferista</v>
      </c>
      <c r="R267" t="str">
        <f t="shared" si="132"/>
        <v>SERRALHEIRO I</v>
      </c>
      <c r="S267" t="str">
        <f t="shared" si="133"/>
        <v>ADM</v>
      </c>
      <c r="T267" s="39">
        <f t="shared" si="134"/>
        <v>49.0988922206921</v>
      </c>
      <c r="U267" s="40">
        <f t="shared" si="135"/>
        <v>0.33333333333333298</v>
      </c>
      <c r="V267" s="40">
        <f t="shared" si="136"/>
        <v>0</v>
      </c>
      <c r="W267" s="40">
        <f t="shared" si="137"/>
        <v>0.33333333333333298</v>
      </c>
      <c r="X267" t="str">
        <f t="shared" si="138"/>
        <v>Não</v>
      </c>
      <c r="Y267" s="40">
        <f t="shared" si="139"/>
        <v>0</v>
      </c>
      <c r="Z267" s="40">
        <f t="shared" si="140"/>
        <v>0</v>
      </c>
      <c r="AA267" s="40">
        <f t="shared" si="141"/>
        <v>0</v>
      </c>
      <c r="AB267" s="40">
        <f t="shared" si="142"/>
        <v>0</v>
      </c>
      <c r="AC267" s="40">
        <f t="shared" si="143"/>
        <v>0</v>
      </c>
      <c r="AD267" s="39">
        <f t="shared" si="144"/>
        <v>0</v>
      </c>
      <c r="AE267" s="39">
        <f t="shared" si="145"/>
        <v>0</v>
      </c>
      <c r="AF267" t="str">
        <f t="shared" si="146"/>
        <v>Falta de EPI</v>
      </c>
      <c r="AG267" t="str">
        <f t="shared" si="147"/>
        <v/>
      </c>
      <c r="AH267" t="str">
        <f t="shared" si="148"/>
        <v/>
      </c>
      <c r="AJ267" s="41">
        <f t="shared" si="149"/>
        <v>18</v>
      </c>
      <c r="AK267" s="42" t="str">
        <f t="shared" si="150"/>
        <v/>
      </c>
      <c r="AL267" s="41" t="str">
        <f t="shared" si="151"/>
        <v>Dia inteiro</v>
      </c>
      <c r="AM267" s="41" t="str">
        <f t="shared" si="152"/>
        <v>Sim</v>
      </c>
      <c r="AN267" s="41" t="str">
        <f t="shared" si="153"/>
        <v>Não</v>
      </c>
      <c r="AO267" s="42" t="str">
        <f t="shared" si="154"/>
        <v/>
      </c>
      <c r="AP267" s="41" t="str">
        <f t="shared" si="155"/>
        <v>Roniel de Souza Rocha|46157</v>
      </c>
      <c r="AQ267" s="41" t="str">
        <f t="shared" si="156"/>
        <v/>
      </c>
      <c r="AR267" s="41" t="str">
        <f>IF($AQ267="","",COUNTIFS(L_ChaveCob,$AQ267,L_Ausencia,"&gt;"&amp;$W267)+COUNTIFS($AQ$4:$AQ267,$AQ267,$W$4:$W267,$W267))</f>
        <v/>
      </c>
      <c r="AS267" s="42">
        <f t="shared" si="157"/>
        <v>0</v>
      </c>
      <c r="AT267" s="42">
        <f t="shared" si="158"/>
        <v>0</v>
      </c>
      <c r="AU267" s="42">
        <f t="shared" si="159"/>
        <v>0</v>
      </c>
    </row>
    <row r="268" spans="1:47" x14ac:dyDescent="0.2">
      <c r="A268" s="35">
        <v>46158</v>
      </c>
      <c r="B268" s="36" t="s">
        <v>229</v>
      </c>
      <c r="C268" s="36" t="s">
        <v>232</v>
      </c>
      <c r="D268" s="36" t="s">
        <v>345</v>
      </c>
      <c r="E268" s="37"/>
      <c r="F268" s="37"/>
      <c r="G268" s="36"/>
      <c r="H268" s="36"/>
      <c r="I268" s="36"/>
      <c r="J268" s="36"/>
      <c r="K268" s="37"/>
      <c r="L268" s="37"/>
      <c r="M268" s="37"/>
      <c r="N268" s="38">
        <f t="shared" si="128"/>
        <v>46143</v>
      </c>
      <c r="O268">
        <f t="shared" si="129"/>
        <v>105410</v>
      </c>
      <c r="P268" t="str">
        <f t="shared" si="130"/>
        <v>Serralheria</v>
      </c>
      <c r="Q268" t="str">
        <f t="shared" si="131"/>
        <v>Normal / Fixo</v>
      </c>
      <c r="R268" t="str">
        <f t="shared" si="132"/>
        <v>SERRALHEIRO I</v>
      </c>
      <c r="S268" t="str">
        <f t="shared" si="133"/>
        <v>TURNO 3</v>
      </c>
      <c r="T268" s="39">
        <f t="shared" si="134"/>
        <v>49.0988922206921</v>
      </c>
      <c r="U268" s="40">
        <f t="shared" si="135"/>
        <v>0.33333333333333298</v>
      </c>
      <c r="V268" s="40">
        <f t="shared" si="136"/>
        <v>0.35902777777777778</v>
      </c>
      <c r="W268" s="40">
        <f t="shared" si="137"/>
        <v>0</v>
      </c>
      <c r="X268" t="str">
        <f t="shared" si="138"/>
        <v>Não</v>
      </c>
      <c r="Y268" s="40">
        <f t="shared" si="139"/>
        <v>0</v>
      </c>
      <c r="Z268" s="40">
        <f t="shared" si="140"/>
        <v>0</v>
      </c>
      <c r="AA268" s="40">
        <f t="shared" si="141"/>
        <v>0</v>
      </c>
      <c r="AB268" s="40">
        <f t="shared" si="142"/>
        <v>0</v>
      </c>
      <c r="AC268" s="40">
        <f t="shared" si="143"/>
        <v>0</v>
      </c>
      <c r="AD268" s="39">
        <f t="shared" si="144"/>
        <v>0</v>
      </c>
      <c r="AE268" s="39">
        <f t="shared" si="145"/>
        <v>0</v>
      </c>
      <c r="AF268" t="str">
        <f t="shared" si="146"/>
        <v>Trabalhado</v>
      </c>
      <c r="AG268" t="str">
        <f t="shared" si="147"/>
        <v/>
      </c>
      <c r="AH268" t="str">
        <f t="shared" si="148"/>
        <v/>
      </c>
      <c r="AJ268" s="41">
        <f t="shared" si="149"/>
        <v>6</v>
      </c>
      <c r="AK268" s="42">
        <f t="shared" si="150"/>
        <v>0.35902777777777778</v>
      </c>
      <c r="AL268" s="41" t="str">
        <f t="shared" si="151"/>
        <v>Leve atraso</v>
      </c>
      <c r="AM268" s="41" t="str">
        <f t="shared" si="152"/>
        <v>Não</v>
      </c>
      <c r="AN268" s="41" t="str">
        <f t="shared" si="153"/>
        <v>Sim</v>
      </c>
      <c r="AO268" s="42">
        <f t="shared" si="154"/>
        <v>-2.5694444444444797E-2</v>
      </c>
      <c r="AP268" s="41" t="str">
        <f t="shared" si="155"/>
        <v>Marcelo Douglas Vieira Santana|46158</v>
      </c>
      <c r="AQ268" s="41" t="str">
        <f t="shared" si="156"/>
        <v/>
      </c>
      <c r="AR268" s="41" t="str">
        <f>IF($AQ268="","",COUNTIFS(L_ChaveCob,$AQ268,L_Ausencia,"&gt;"&amp;$W268)+COUNTIFS($AQ$4:$AQ268,$AQ268,$W$4:$W268,$W268))</f>
        <v/>
      </c>
      <c r="AS268" s="42">
        <f t="shared" si="157"/>
        <v>0</v>
      </c>
      <c r="AT268" s="42">
        <f t="shared" si="158"/>
        <v>0</v>
      </c>
      <c r="AU268" s="42">
        <f t="shared" si="159"/>
        <v>0</v>
      </c>
    </row>
    <row r="269" spans="1:47" hidden="1" x14ac:dyDescent="0.2">
      <c r="A269" s="35">
        <v>46158</v>
      </c>
      <c r="B269" s="36" t="s">
        <v>230</v>
      </c>
      <c r="C269" s="36" t="s">
        <v>232</v>
      </c>
      <c r="D269" s="36" t="s">
        <v>346</v>
      </c>
      <c r="E269" s="37"/>
      <c r="F269" s="37"/>
      <c r="G269" s="36"/>
      <c r="H269" s="36"/>
      <c r="I269" s="36" t="s">
        <v>234</v>
      </c>
      <c r="J269" s="36"/>
      <c r="K269" s="37"/>
      <c r="L269" s="37"/>
      <c r="M269" s="37"/>
      <c r="N269" s="38">
        <f t="shared" si="128"/>
        <v>46143</v>
      </c>
      <c r="O269">
        <f t="shared" si="129"/>
        <v>900009</v>
      </c>
      <c r="P269" t="str">
        <f t="shared" si="130"/>
        <v>Serralheria</v>
      </c>
      <c r="Q269" t="str">
        <f t="shared" si="131"/>
        <v>Normal / Fixo</v>
      </c>
      <c r="R269" t="str">
        <f t="shared" si="132"/>
        <v>SERRALHEIRO I</v>
      </c>
      <c r="S269" t="str">
        <f t="shared" si="133"/>
        <v>TURNO 2</v>
      </c>
      <c r="T269" s="39">
        <f t="shared" si="134"/>
        <v>49.0988922206921</v>
      </c>
      <c r="U269" s="40">
        <f t="shared" si="135"/>
        <v>0.33333333333333298</v>
      </c>
      <c r="V269" s="40">
        <f t="shared" si="136"/>
        <v>0.35208333333333336</v>
      </c>
      <c r="W269" s="40">
        <f t="shared" si="137"/>
        <v>0</v>
      </c>
      <c r="X269" t="str">
        <f t="shared" si="138"/>
        <v>Não</v>
      </c>
      <c r="Y269" s="40">
        <f t="shared" si="139"/>
        <v>0</v>
      </c>
      <c r="Z269" s="40">
        <f t="shared" si="140"/>
        <v>0</v>
      </c>
      <c r="AA269" s="40">
        <f t="shared" si="141"/>
        <v>0</v>
      </c>
      <c r="AB269" s="40">
        <f t="shared" si="142"/>
        <v>0</v>
      </c>
      <c r="AC269" s="40">
        <f t="shared" si="143"/>
        <v>0</v>
      </c>
      <c r="AD269" s="39">
        <f t="shared" si="144"/>
        <v>0</v>
      </c>
      <c r="AE269" s="39">
        <f t="shared" si="145"/>
        <v>0</v>
      </c>
      <c r="AF269" t="str">
        <f t="shared" si="146"/>
        <v>Trabalhado</v>
      </c>
      <c r="AG269" t="str">
        <f t="shared" si="147"/>
        <v/>
      </c>
      <c r="AH269" t="str">
        <f t="shared" si="148"/>
        <v/>
      </c>
      <c r="AJ269" s="41">
        <f t="shared" si="149"/>
        <v>17</v>
      </c>
      <c r="AK269" s="42">
        <f t="shared" si="150"/>
        <v>0.35208333333333336</v>
      </c>
      <c r="AL269" s="41" t="str">
        <f t="shared" si="151"/>
        <v>Leve atraso</v>
      </c>
      <c r="AM269" s="41" t="str">
        <f t="shared" si="152"/>
        <v>Não</v>
      </c>
      <c r="AN269" s="41" t="str">
        <f t="shared" si="153"/>
        <v>Sim</v>
      </c>
      <c r="AO269" s="42">
        <f t="shared" si="154"/>
        <v>-1.8750000000000377E-2</v>
      </c>
      <c r="AP269" s="41" t="str">
        <f t="shared" si="155"/>
        <v>Murilo de Souza Modesto|46158</v>
      </c>
      <c r="AQ269" s="41" t="str">
        <f t="shared" si="156"/>
        <v/>
      </c>
      <c r="AR269" s="41" t="str">
        <f>IF($AQ269="","",COUNTIFS(L_ChaveCob,$AQ269,L_Ausencia,"&gt;"&amp;$W269)+COUNTIFS($AQ$4:$AQ269,$AQ269,$W$4:$W269,$W269))</f>
        <v/>
      </c>
      <c r="AS269" s="42">
        <f t="shared" si="157"/>
        <v>0</v>
      </c>
      <c r="AT269" s="42">
        <f t="shared" si="158"/>
        <v>0</v>
      </c>
      <c r="AU269" s="42">
        <f t="shared" si="159"/>
        <v>0</v>
      </c>
    </row>
    <row r="270" spans="1:47" x14ac:dyDescent="0.2">
      <c r="A270" s="35">
        <v>46158</v>
      </c>
      <c r="B270" s="36" t="s">
        <v>231</v>
      </c>
      <c r="C270" s="36" t="s">
        <v>232</v>
      </c>
      <c r="D270" s="36" t="s">
        <v>347</v>
      </c>
      <c r="E270" s="37"/>
      <c r="F270" s="37"/>
      <c r="G270" s="36"/>
      <c r="H270" s="36"/>
      <c r="I270" s="36" t="s">
        <v>234</v>
      </c>
      <c r="J270" s="36"/>
      <c r="K270" s="37"/>
      <c r="L270" s="37"/>
      <c r="M270" s="37"/>
      <c r="N270" s="38">
        <f t="shared" si="128"/>
        <v>46143</v>
      </c>
      <c r="O270">
        <f t="shared" si="129"/>
        <v>900004</v>
      </c>
      <c r="P270" t="str">
        <f t="shared" si="130"/>
        <v>Serralheria</v>
      </c>
      <c r="Q270" t="str">
        <f t="shared" si="131"/>
        <v>Normal / Fixo</v>
      </c>
      <c r="R270" t="str">
        <f t="shared" si="132"/>
        <v>SERRALHEIRO I</v>
      </c>
      <c r="S270" t="str">
        <f t="shared" si="133"/>
        <v>TURNO 2</v>
      </c>
      <c r="T270" s="39">
        <f t="shared" si="134"/>
        <v>49.0988922206921</v>
      </c>
      <c r="U270" s="40">
        <f t="shared" si="135"/>
        <v>0.33333333333333298</v>
      </c>
      <c r="V270" s="40">
        <f t="shared" si="136"/>
        <v>0.35416666666666669</v>
      </c>
      <c r="W270" s="40">
        <f t="shared" si="137"/>
        <v>0</v>
      </c>
      <c r="X270" t="str">
        <f t="shared" si="138"/>
        <v>Não</v>
      </c>
      <c r="Y270" s="40">
        <f t="shared" si="139"/>
        <v>0</v>
      </c>
      <c r="Z270" s="40">
        <f t="shared" si="140"/>
        <v>0</v>
      </c>
      <c r="AA270" s="40">
        <f t="shared" si="141"/>
        <v>0</v>
      </c>
      <c r="AB270" s="40">
        <f t="shared" si="142"/>
        <v>0</v>
      </c>
      <c r="AC270" s="40">
        <f t="shared" si="143"/>
        <v>0</v>
      </c>
      <c r="AD270" s="39">
        <f t="shared" si="144"/>
        <v>0</v>
      </c>
      <c r="AE270" s="39">
        <f t="shared" si="145"/>
        <v>0</v>
      </c>
      <c r="AF270" t="str">
        <f t="shared" si="146"/>
        <v>Trabalhado</v>
      </c>
      <c r="AG270" t="str">
        <f t="shared" si="147"/>
        <v/>
      </c>
      <c r="AH270" t="str">
        <f t="shared" si="148"/>
        <v/>
      </c>
      <c r="AJ270" s="41">
        <f t="shared" si="149"/>
        <v>11</v>
      </c>
      <c r="AK270" s="42">
        <f t="shared" si="150"/>
        <v>0.35416666666666669</v>
      </c>
      <c r="AL270" s="41" t="str">
        <f t="shared" si="151"/>
        <v>Leve atraso</v>
      </c>
      <c r="AM270" s="41" t="str">
        <f t="shared" si="152"/>
        <v>Não</v>
      </c>
      <c r="AN270" s="41" t="str">
        <f t="shared" si="153"/>
        <v>Sim</v>
      </c>
      <c r="AO270" s="42">
        <f t="shared" si="154"/>
        <v>-2.0833333333333703E-2</v>
      </c>
      <c r="AP270" s="41" t="str">
        <f t="shared" si="155"/>
        <v>Rogério Marques da Silva|46158</v>
      </c>
      <c r="AQ270" s="41" t="str">
        <f t="shared" si="156"/>
        <v/>
      </c>
      <c r="AR270" s="41" t="str">
        <f>IF($AQ270="","",COUNTIFS(L_ChaveCob,$AQ270,L_Ausencia,"&gt;"&amp;$W270)+COUNTIFS($AQ$4:$AQ270,$AQ270,$W$4:$W270,$W270))</f>
        <v/>
      </c>
      <c r="AS270" s="42">
        <f t="shared" si="157"/>
        <v>0</v>
      </c>
      <c r="AT270" s="42">
        <f t="shared" si="158"/>
        <v>0</v>
      </c>
      <c r="AU270" s="42">
        <f t="shared" si="159"/>
        <v>0</v>
      </c>
    </row>
    <row r="271" spans="1:47" x14ac:dyDescent="0.2">
      <c r="A271" s="35">
        <v>46160</v>
      </c>
      <c r="B271" s="36" t="s">
        <v>235</v>
      </c>
      <c r="C271" s="36" t="s">
        <v>232</v>
      </c>
      <c r="D271" s="36" t="s">
        <v>348</v>
      </c>
      <c r="E271" s="37"/>
      <c r="F271" s="37"/>
      <c r="G271" s="36"/>
      <c r="H271" s="36"/>
      <c r="I271" s="36"/>
      <c r="J271" s="36"/>
      <c r="K271" s="37"/>
      <c r="L271" s="37"/>
      <c r="M271" s="37"/>
      <c r="N271" s="38">
        <f t="shared" si="128"/>
        <v>46143</v>
      </c>
      <c r="O271">
        <f t="shared" si="129"/>
        <v>900008</v>
      </c>
      <c r="P271" t="str">
        <f t="shared" si="130"/>
        <v>Serralheria</v>
      </c>
      <c r="Q271" t="str">
        <f t="shared" si="131"/>
        <v>Normal / Fixo</v>
      </c>
      <c r="R271" t="str">
        <f t="shared" si="132"/>
        <v>SERRALHEIRO II</v>
      </c>
      <c r="S271" t="str">
        <f t="shared" si="133"/>
        <v>TURNO 2</v>
      </c>
      <c r="T271" s="39">
        <f t="shared" si="134"/>
        <v>53.080351419133599</v>
      </c>
      <c r="U271" s="40">
        <f t="shared" si="135"/>
        <v>0.33333333333333298</v>
      </c>
      <c r="V271" s="40">
        <f t="shared" si="136"/>
        <v>0.39861111111111114</v>
      </c>
      <c r="W271" s="40">
        <f t="shared" si="137"/>
        <v>0</v>
      </c>
      <c r="X271" t="str">
        <f t="shared" si="138"/>
        <v>Não</v>
      </c>
      <c r="Y271" s="40">
        <f t="shared" si="139"/>
        <v>0</v>
      </c>
      <c r="Z271" s="40">
        <f t="shared" si="140"/>
        <v>0</v>
      </c>
      <c r="AA271" s="40">
        <f t="shared" si="141"/>
        <v>0</v>
      </c>
      <c r="AB271" s="40">
        <f t="shared" si="142"/>
        <v>0</v>
      </c>
      <c r="AC271" s="40">
        <f t="shared" si="143"/>
        <v>0</v>
      </c>
      <c r="AD271" s="39">
        <f t="shared" si="144"/>
        <v>0</v>
      </c>
      <c r="AE271" s="39">
        <f t="shared" si="145"/>
        <v>0</v>
      </c>
      <c r="AF271" t="str">
        <f t="shared" si="146"/>
        <v>Trabalhado</v>
      </c>
      <c r="AG271" t="str">
        <f t="shared" si="147"/>
        <v/>
      </c>
      <c r="AH271" t="str">
        <f t="shared" si="148"/>
        <v/>
      </c>
      <c r="AJ271" s="41">
        <f t="shared" si="149"/>
        <v>16</v>
      </c>
      <c r="AK271" s="42">
        <f t="shared" si="150"/>
        <v>0.39861111111111114</v>
      </c>
      <c r="AL271" s="41" t="str">
        <f t="shared" si="151"/>
        <v>Leve atraso</v>
      </c>
      <c r="AM271" s="41" t="str">
        <f t="shared" si="152"/>
        <v>Não</v>
      </c>
      <c r="AN271" s="41" t="str">
        <f t="shared" si="153"/>
        <v>Sim</v>
      </c>
      <c r="AO271" s="42">
        <f t="shared" si="154"/>
        <v>-6.5277777777778156E-2</v>
      </c>
      <c r="AP271" s="41" t="str">
        <f t="shared" si="155"/>
        <v>Alisson Paulo Costa Martins|46160</v>
      </c>
      <c r="AQ271" s="41" t="str">
        <f t="shared" si="156"/>
        <v/>
      </c>
      <c r="AR271" s="41" t="str">
        <f>IF($AQ271="","",COUNTIFS(L_ChaveCob,$AQ271,L_Ausencia,"&gt;"&amp;$W271)+COUNTIFS($AQ$4:$AQ271,$AQ271,$W$4:$W271,$W271))</f>
        <v/>
      </c>
      <c r="AS271" s="42">
        <f t="shared" si="157"/>
        <v>0</v>
      </c>
      <c r="AT271" s="42">
        <f t="shared" si="158"/>
        <v>0</v>
      </c>
      <c r="AU271" s="42">
        <f t="shared" si="159"/>
        <v>0</v>
      </c>
    </row>
    <row r="272" spans="1:47" x14ac:dyDescent="0.2">
      <c r="A272" s="35">
        <v>46160</v>
      </c>
      <c r="B272" s="36" t="s">
        <v>237</v>
      </c>
      <c r="C272" s="36" t="s">
        <v>213</v>
      </c>
      <c r="D272" s="36"/>
      <c r="E272" s="37"/>
      <c r="F272" s="37"/>
      <c r="G272" s="36"/>
      <c r="H272" s="36"/>
      <c r="I272" s="36"/>
      <c r="J272" s="36"/>
      <c r="K272" s="37"/>
      <c r="L272" s="37"/>
      <c r="M272" s="37"/>
      <c r="N272" s="38">
        <f t="shared" si="128"/>
        <v>46143</v>
      </c>
      <c r="O272">
        <f t="shared" si="129"/>
        <v>119353</v>
      </c>
      <c r="P272" t="str">
        <f t="shared" si="130"/>
        <v>Serralheria</v>
      </c>
      <c r="Q272" t="str">
        <f t="shared" si="131"/>
        <v>Normal / Fixo</v>
      </c>
      <c r="R272" t="str">
        <f t="shared" si="132"/>
        <v>SERRALHEIRO II</v>
      </c>
      <c r="S272" t="str">
        <f t="shared" si="133"/>
        <v>ADM</v>
      </c>
      <c r="T272" s="39">
        <f t="shared" si="134"/>
        <v>53.080351419133599</v>
      </c>
      <c r="U272" s="40">
        <f t="shared" si="135"/>
        <v>0.375</v>
      </c>
      <c r="V272" s="40">
        <f t="shared" si="136"/>
        <v>0</v>
      </c>
      <c r="W272" s="40">
        <f t="shared" si="137"/>
        <v>0.375</v>
      </c>
      <c r="X272" t="str">
        <f t="shared" si="138"/>
        <v>Sim</v>
      </c>
      <c r="Y272" s="40">
        <f t="shared" si="139"/>
        <v>0.375</v>
      </c>
      <c r="Z272" s="40">
        <f t="shared" si="140"/>
        <v>0</v>
      </c>
      <c r="AA272" s="40">
        <f t="shared" si="141"/>
        <v>0</v>
      </c>
      <c r="AB272" s="40">
        <f t="shared" si="142"/>
        <v>0</v>
      </c>
      <c r="AC272" s="40">
        <f t="shared" si="143"/>
        <v>0.375</v>
      </c>
      <c r="AD272" s="39">
        <f t="shared" si="144"/>
        <v>477.72316277220239</v>
      </c>
      <c r="AE272" s="39">
        <f t="shared" si="145"/>
        <v>0</v>
      </c>
      <c r="AF272" t="str">
        <f t="shared" si="146"/>
        <v>Injustificada</v>
      </c>
      <c r="AG272" t="str">
        <f t="shared" si="147"/>
        <v>DESCONTA 9:00h (Injustificada).</v>
      </c>
      <c r="AH272" t="str">
        <f t="shared" si="148"/>
        <v/>
      </c>
      <c r="AJ272" s="41">
        <f t="shared" si="149"/>
        <v>7</v>
      </c>
      <c r="AK272" s="42" t="str">
        <f t="shared" si="150"/>
        <v/>
      </c>
      <c r="AL272" s="41" t="str">
        <f t="shared" si="151"/>
        <v>Dia inteiro</v>
      </c>
      <c r="AM272" s="41" t="str">
        <f t="shared" si="152"/>
        <v>Sim</v>
      </c>
      <c r="AN272" s="41" t="str">
        <f t="shared" si="153"/>
        <v>Não</v>
      </c>
      <c r="AO272" s="42" t="str">
        <f t="shared" si="154"/>
        <v/>
      </c>
      <c r="AP272" s="41" t="str">
        <f t="shared" si="155"/>
        <v>Ezequiel Antonio Peres|46160</v>
      </c>
      <c r="AQ272" s="41" t="str">
        <f t="shared" si="156"/>
        <v/>
      </c>
      <c r="AR272" s="41" t="str">
        <f>IF($AQ272="","",COUNTIFS(L_ChaveCob,$AQ272,L_Ausencia,"&gt;"&amp;$W272)+COUNTIFS($AQ$4:$AQ272,$AQ272,$W$4:$W272,$W272))</f>
        <v/>
      </c>
      <c r="AS272" s="42">
        <f t="shared" si="157"/>
        <v>0</v>
      </c>
      <c r="AT272" s="42">
        <f t="shared" si="158"/>
        <v>0</v>
      </c>
      <c r="AU272" s="42">
        <f t="shared" si="159"/>
        <v>0</v>
      </c>
    </row>
    <row r="273" spans="1:47" x14ac:dyDescent="0.2">
      <c r="A273" s="35">
        <v>46160</v>
      </c>
      <c r="B273" s="36" t="s">
        <v>239</v>
      </c>
      <c r="C273" s="36" t="s">
        <v>232</v>
      </c>
      <c r="D273" s="36" t="s">
        <v>349</v>
      </c>
      <c r="E273" s="37"/>
      <c r="F273" s="37"/>
      <c r="G273" s="36"/>
      <c r="H273" s="36"/>
      <c r="I273" s="36"/>
      <c r="J273" s="36"/>
      <c r="K273" s="37"/>
      <c r="L273" s="37"/>
      <c r="M273" s="37"/>
      <c r="N273" s="38">
        <f t="shared" si="128"/>
        <v>46143</v>
      </c>
      <c r="O273">
        <f t="shared" si="129"/>
        <v>173078</v>
      </c>
      <c r="P273" t="str">
        <f t="shared" si="130"/>
        <v>Serralheria</v>
      </c>
      <c r="Q273" t="str">
        <f t="shared" si="131"/>
        <v>Normal / Fixo</v>
      </c>
      <c r="R273" t="str">
        <f t="shared" si="132"/>
        <v>SERRALHEIRO II</v>
      </c>
      <c r="S273" t="str">
        <f t="shared" si="133"/>
        <v>ADM</v>
      </c>
      <c r="T273" s="39">
        <f t="shared" si="134"/>
        <v>53.080351419133599</v>
      </c>
      <c r="U273" s="40">
        <f t="shared" si="135"/>
        <v>0.375</v>
      </c>
      <c r="V273" s="40">
        <f t="shared" si="136"/>
        <v>0.3923611111111111</v>
      </c>
      <c r="W273" s="40">
        <f t="shared" si="137"/>
        <v>0</v>
      </c>
      <c r="X273" t="str">
        <f t="shared" si="138"/>
        <v>Não</v>
      </c>
      <c r="Y273" s="40">
        <f t="shared" si="139"/>
        <v>0</v>
      </c>
      <c r="Z273" s="40">
        <f t="shared" si="140"/>
        <v>0</v>
      </c>
      <c r="AA273" s="40">
        <f t="shared" si="141"/>
        <v>0</v>
      </c>
      <c r="AB273" s="40">
        <f t="shared" si="142"/>
        <v>0</v>
      </c>
      <c r="AC273" s="40">
        <f t="shared" si="143"/>
        <v>0</v>
      </c>
      <c r="AD273" s="39">
        <f t="shared" si="144"/>
        <v>0</v>
      </c>
      <c r="AE273" s="39">
        <f t="shared" si="145"/>
        <v>0</v>
      </c>
      <c r="AF273" t="str">
        <f t="shared" si="146"/>
        <v>Trabalhado</v>
      </c>
      <c r="AG273" t="str">
        <f t="shared" si="147"/>
        <v/>
      </c>
      <c r="AH273" t="str">
        <f t="shared" si="148"/>
        <v/>
      </c>
      <c r="AJ273" s="41">
        <f t="shared" si="149"/>
        <v>2</v>
      </c>
      <c r="AK273" s="42">
        <f t="shared" si="150"/>
        <v>0.3923611111111111</v>
      </c>
      <c r="AL273" s="41" t="str">
        <f t="shared" si="151"/>
        <v>Leve atraso</v>
      </c>
      <c r="AM273" s="41" t="str">
        <f t="shared" si="152"/>
        <v>Não</v>
      </c>
      <c r="AN273" s="41" t="str">
        <f t="shared" si="153"/>
        <v>Sim</v>
      </c>
      <c r="AO273" s="42">
        <f t="shared" si="154"/>
        <v>-1.7361111111111105E-2</v>
      </c>
      <c r="AP273" s="41" t="str">
        <f t="shared" si="155"/>
        <v>Giovani Joao da Silva|46160</v>
      </c>
      <c r="AQ273" s="41" t="str">
        <f t="shared" si="156"/>
        <v/>
      </c>
      <c r="AR273" s="41" t="str">
        <f>IF($AQ273="","",COUNTIFS(L_ChaveCob,$AQ273,L_Ausencia,"&gt;"&amp;$W273)+COUNTIFS($AQ$4:$AQ273,$AQ273,$W$4:$W273,$W273))</f>
        <v/>
      </c>
      <c r="AS273" s="42">
        <f t="shared" si="157"/>
        <v>0</v>
      </c>
      <c r="AT273" s="42">
        <f t="shared" si="158"/>
        <v>0</v>
      </c>
      <c r="AU273" s="42">
        <f t="shared" si="159"/>
        <v>0</v>
      </c>
    </row>
    <row r="274" spans="1:47" x14ac:dyDescent="0.2">
      <c r="A274" s="35">
        <v>46160</v>
      </c>
      <c r="B274" s="36" t="s">
        <v>241</v>
      </c>
      <c r="C274" s="36" t="s">
        <v>232</v>
      </c>
      <c r="D274" s="36" t="s">
        <v>259</v>
      </c>
      <c r="E274" s="37"/>
      <c r="F274" s="37"/>
      <c r="G274" s="36"/>
      <c r="H274" s="36"/>
      <c r="I274" s="36"/>
      <c r="J274" s="36"/>
      <c r="K274" s="37"/>
      <c r="L274" s="37"/>
      <c r="M274" s="37"/>
      <c r="N274" s="38">
        <f t="shared" si="128"/>
        <v>46143</v>
      </c>
      <c r="O274">
        <f t="shared" si="129"/>
        <v>24800</v>
      </c>
      <c r="P274" t="str">
        <f t="shared" si="130"/>
        <v>Serralheria</v>
      </c>
      <c r="Q274" t="str">
        <f t="shared" si="131"/>
        <v>Normal / Fixo</v>
      </c>
      <c r="R274" t="str">
        <f t="shared" si="132"/>
        <v>SERRALHEIRO II</v>
      </c>
      <c r="S274" t="str">
        <f t="shared" si="133"/>
        <v>ADM</v>
      </c>
      <c r="T274" s="39">
        <f t="shared" si="134"/>
        <v>53.080351419133599</v>
      </c>
      <c r="U274" s="40">
        <f t="shared" si="135"/>
        <v>0.375</v>
      </c>
      <c r="V274" s="40">
        <f t="shared" si="136"/>
        <v>0.39791666666666664</v>
      </c>
      <c r="W274" s="40">
        <f t="shared" si="137"/>
        <v>0</v>
      </c>
      <c r="X274" t="str">
        <f t="shared" si="138"/>
        <v>Não</v>
      </c>
      <c r="Y274" s="40">
        <f t="shared" si="139"/>
        <v>0</v>
      </c>
      <c r="Z274" s="40">
        <f t="shared" si="140"/>
        <v>0</v>
      </c>
      <c r="AA274" s="40">
        <f t="shared" si="141"/>
        <v>0</v>
      </c>
      <c r="AB274" s="40">
        <f t="shared" si="142"/>
        <v>0</v>
      </c>
      <c r="AC274" s="40">
        <f t="shared" si="143"/>
        <v>0</v>
      </c>
      <c r="AD274" s="39">
        <f t="shared" si="144"/>
        <v>0</v>
      </c>
      <c r="AE274" s="39">
        <f t="shared" si="145"/>
        <v>0</v>
      </c>
      <c r="AF274" t="str">
        <f t="shared" si="146"/>
        <v>Trabalhado</v>
      </c>
      <c r="AG274" t="str">
        <f t="shared" si="147"/>
        <v/>
      </c>
      <c r="AH274" t="str">
        <f t="shared" si="148"/>
        <v/>
      </c>
      <c r="AJ274" s="41">
        <f t="shared" si="149"/>
        <v>3</v>
      </c>
      <c r="AK274" s="42">
        <f t="shared" si="150"/>
        <v>0.39791666666666664</v>
      </c>
      <c r="AL274" s="41" t="str">
        <f t="shared" si="151"/>
        <v>Leve atraso</v>
      </c>
      <c r="AM274" s="41" t="str">
        <f t="shared" si="152"/>
        <v>Não</v>
      </c>
      <c r="AN274" s="41" t="str">
        <f t="shared" si="153"/>
        <v>Sim</v>
      </c>
      <c r="AO274" s="42">
        <f t="shared" si="154"/>
        <v>-2.2916666666666641E-2</v>
      </c>
      <c r="AP274" s="41" t="str">
        <f t="shared" si="155"/>
        <v>Ivanildo Lopes Pires de Carvalho|46160</v>
      </c>
      <c r="AQ274" s="41" t="str">
        <f t="shared" si="156"/>
        <v/>
      </c>
      <c r="AR274" s="41" t="str">
        <f>IF($AQ274="","",COUNTIFS(L_ChaveCob,$AQ274,L_Ausencia,"&gt;"&amp;$W274)+COUNTIFS($AQ$4:$AQ274,$AQ274,$W$4:$W274,$W274))</f>
        <v/>
      </c>
      <c r="AS274" s="42">
        <f t="shared" si="157"/>
        <v>0</v>
      </c>
      <c r="AT274" s="42">
        <f t="shared" si="158"/>
        <v>0</v>
      </c>
      <c r="AU274" s="42">
        <f t="shared" si="159"/>
        <v>0</v>
      </c>
    </row>
    <row r="275" spans="1:47" x14ac:dyDescent="0.2">
      <c r="A275" s="35">
        <v>46160</v>
      </c>
      <c r="B275" s="36" t="s">
        <v>243</v>
      </c>
      <c r="C275" s="36" t="s">
        <v>232</v>
      </c>
      <c r="D275" s="36" t="s">
        <v>350</v>
      </c>
      <c r="E275" s="37"/>
      <c r="F275" s="37"/>
      <c r="G275" s="36"/>
      <c r="H275" s="36"/>
      <c r="I275" s="36"/>
      <c r="J275" s="36"/>
      <c r="K275" s="37"/>
      <c r="L275" s="37"/>
      <c r="M275" s="37"/>
      <c r="N275" s="38">
        <f t="shared" si="128"/>
        <v>46143</v>
      </c>
      <c r="O275">
        <f t="shared" si="129"/>
        <v>900003</v>
      </c>
      <c r="P275" t="str">
        <f t="shared" si="130"/>
        <v>Serralheria</v>
      </c>
      <c r="Q275" t="str">
        <f t="shared" si="131"/>
        <v>Normal / Fixo</v>
      </c>
      <c r="R275" t="str">
        <f t="shared" si="132"/>
        <v>ENCARREGADO</v>
      </c>
      <c r="S275" t="str">
        <f t="shared" si="133"/>
        <v>ADM</v>
      </c>
      <c r="T275" s="39">
        <f t="shared" si="134"/>
        <v>60.96</v>
      </c>
      <c r="U275" s="40">
        <f t="shared" si="135"/>
        <v>0.375</v>
      </c>
      <c r="V275" s="40">
        <f t="shared" si="136"/>
        <v>0.39652777777777776</v>
      </c>
      <c r="W275" s="40">
        <f t="shared" si="137"/>
        <v>0</v>
      </c>
      <c r="X275" t="str">
        <f t="shared" si="138"/>
        <v>Não</v>
      </c>
      <c r="Y275" s="40">
        <f t="shared" si="139"/>
        <v>0</v>
      </c>
      <c r="Z275" s="40">
        <f t="shared" si="140"/>
        <v>0</v>
      </c>
      <c r="AA275" s="40">
        <f t="shared" si="141"/>
        <v>0</v>
      </c>
      <c r="AB275" s="40">
        <f t="shared" si="142"/>
        <v>0</v>
      </c>
      <c r="AC275" s="40">
        <f t="shared" si="143"/>
        <v>0</v>
      </c>
      <c r="AD275" s="39">
        <f t="shared" si="144"/>
        <v>0</v>
      </c>
      <c r="AE275" s="39">
        <f t="shared" si="145"/>
        <v>0</v>
      </c>
      <c r="AF275" t="str">
        <f t="shared" si="146"/>
        <v>Trabalhado</v>
      </c>
      <c r="AG275" t="str">
        <f t="shared" si="147"/>
        <v/>
      </c>
      <c r="AH275" t="str">
        <f t="shared" si="148"/>
        <v/>
      </c>
      <c r="AJ275" s="41">
        <f t="shared" si="149"/>
        <v>10</v>
      </c>
      <c r="AK275" s="42">
        <f t="shared" si="150"/>
        <v>0.39652777777777776</v>
      </c>
      <c r="AL275" s="41" t="str">
        <f t="shared" si="151"/>
        <v>Leve atraso</v>
      </c>
      <c r="AM275" s="41" t="str">
        <f t="shared" si="152"/>
        <v>Não</v>
      </c>
      <c r="AN275" s="41" t="str">
        <f t="shared" si="153"/>
        <v>Sim</v>
      </c>
      <c r="AO275" s="42">
        <f t="shared" si="154"/>
        <v>-2.1527777777777757E-2</v>
      </c>
      <c r="AP275" s="41" t="str">
        <f t="shared" si="155"/>
        <v>Marcelo Antônio Silvestre de Moraes|46160</v>
      </c>
      <c r="AQ275" s="41" t="str">
        <f t="shared" si="156"/>
        <v/>
      </c>
      <c r="AR275" s="41" t="str">
        <f>IF($AQ275="","",COUNTIFS(L_ChaveCob,$AQ275,L_Ausencia,"&gt;"&amp;$W275)+COUNTIFS($AQ$4:$AQ275,$AQ275,$W$4:$W275,$W275))</f>
        <v/>
      </c>
      <c r="AS275" s="42">
        <f t="shared" si="157"/>
        <v>0</v>
      </c>
      <c r="AT275" s="42">
        <f t="shared" si="158"/>
        <v>0</v>
      </c>
      <c r="AU275" s="42">
        <f t="shared" si="159"/>
        <v>0</v>
      </c>
    </row>
    <row r="276" spans="1:47" x14ac:dyDescent="0.2">
      <c r="A276" s="35">
        <v>46160</v>
      </c>
      <c r="B276" s="36" t="s">
        <v>229</v>
      </c>
      <c r="C276" s="36" t="s">
        <v>232</v>
      </c>
      <c r="D276" s="36" t="s">
        <v>292</v>
      </c>
      <c r="E276" s="37"/>
      <c r="F276" s="37"/>
      <c r="G276" s="36"/>
      <c r="H276" s="36"/>
      <c r="I276" s="36"/>
      <c r="J276" s="36"/>
      <c r="K276" s="37"/>
      <c r="L276" s="37"/>
      <c r="M276" s="37"/>
      <c r="N276" s="38">
        <f t="shared" si="128"/>
        <v>46143</v>
      </c>
      <c r="O276">
        <f t="shared" si="129"/>
        <v>105410</v>
      </c>
      <c r="P276" t="str">
        <f t="shared" si="130"/>
        <v>Serralheria</v>
      </c>
      <c r="Q276" t="str">
        <f t="shared" si="131"/>
        <v>Normal / Fixo</v>
      </c>
      <c r="R276" t="str">
        <f t="shared" si="132"/>
        <v>SERRALHEIRO I</v>
      </c>
      <c r="S276" t="str">
        <f t="shared" si="133"/>
        <v>TURNO 3</v>
      </c>
      <c r="T276" s="39">
        <f t="shared" si="134"/>
        <v>49.0988922206921</v>
      </c>
      <c r="U276" s="40">
        <f t="shared" si="135"/>
        <v>0.33333333333333298</v>
      </c>
      <c r="V276" s="40">
        <f t="shared" si="136"/>
        <v>0.35555555555555557</v>
      </c>
      <c r="W276" s="40">
        <f t="shared" si="137"/>
        <v>0</v>
      </c>
      <c r="X276" t="str">
        <f t="shared" si="138"/>
        <v>Não</v>
      </c>
      <c r="Y276" s="40">
        <f t="shared" si="139"/>
        <v>0</v>
      </c>
      <c r="Z276" s="40">
        <f t="shared" si="140"/>
        <v>0</v>
      </c>
      <c r="AA276" s="40">
        <f t="shared" si="141"/>
        <v>0</v>
      </c>
      <c r="AB276" s="40">
        <f t="shared" si="142"/>
        <v>0</v>
      </c>
      <c r="AC276" s="40">
        <f t="shared" si="143"/>
        <v>0</v>
      </c>
      <c r="AD276" s="39">
        <f t="shared" si="144"/>
        <v>0</v>
      </c>
      <c r="AE276" s="39">
        <f t="shared" si="145"/>
        <v>0</v>
      </c>
      <c r="AF276" t="str">
        <f t="shared" si="146"/>
        <v>Trabalhado</v>
      </c>
      <c r="AG276" t="str">
        <f t="shared" si="147"/>
        <v/>
      </c>
      <c r="AH276" t="str">
        <f t="shared" si="148"/>
        <v/>
      </c>
      <c r="AJ276" s="41">
        <f t="shared" si="149"/>
        <v>6</v>
      </c>
      <c r="AK276" s="42">
        <f t="shared" si="150"/>
        <v>0.35555555555555557</v>
      </c>
      <c r="AL276" s="41" t="str">
        <f t="shared" si="151"/>
        <v>Leve atraso</v>
      </c>
      <c r="AM276" s="41" t="str">
        <f t="shared" si="152"/>
        <v>Não</v>
      </c>
      <c r="AN276" s="41" t="str">
        <f t="shared" si="153"/>
        <v>Sim</v>
      </c>
      <c r="AO276" s="42">
        <f t="shared" si="154"/>
        <v>-2.2222222222222587E-2</v>
      </c>
      <c r="AP276" s="41" t="str">
        <f t="shared" si="155"/>
        <v>Marcelo Douglas Vieira Santana|46160</v>
      </c>
      <c r="AQ276" s="41" t="str">
        <f t="shared" si="156"/>
        <v/>
      </c>
      <c r="AR276" s="41" t="str">
        <f>IF($AQ276="","",COUNTIFS(L_ChaveCob,$AQ276,L_Ausencia,"&gt;"&amp;$W276)+COUNTIFS($AQ$4:$AQ276,$AQ276,$W$4:$W276,$W276))</f>
        <v/>
      </c>
      <c r="AS276" s="42">
        <f t="shared" si="157"/>
        <v>0</v>
      </c>
      <c r="AT276" s="42">
        <f t="shared" si="158"/>
        <v>0</v>
      </c>
      <c r="AU276" s="42">
        <f t="shared" si="159"/>
        <v>0</v>
      </c>
    </row>
    <row r="277" spans="1:47" hidden="1" x14ac:dyDescent="0.2">
      <c r="A277" s="35">
        <v>46160</v>
      </c>
      <c r="B277" s="36" t="s">
        <v>230</v>
      </c>
      <c r="C277" s="36" t="s">
        <v>232</v>
      </c>
      <c r="D277" s="36" t="s">
        <v>328</v>
      </c>
      <c r="E277" s="37"/>
      <c r="F277" s="37"/>
      <c r="G277" s="36"/>
      <c r="H277" s="36"/>
      <c r="I277" s="36" t="s">
        <v>234</v>
      </c>
      <c r="J277" s="36"/>
      <c r="K277" s="37"/>
      <c r="L277" s="37"/>
      <c r="M277" s="37"/>
      <c r="N277" s="38">
        <f t="shared" si="128"/>
        <v>46143</v>
      </c>
      <c r="O277">
        <f t="shared" si="129"/>
        <v>900009</v>
      </c>
      <c r="P277" t="str">
        <f t="shared" si="130"/>
        <v>Serralheria</v>
      </c>
      <c r="Q277" t="str">
        <f t="shared" si="131"/>
        <v>Normal / Fixo</v>
      </c>
      <c r="R277" t="str">
        <f t="shared" si="132"/>
        <v>SERRALHEIRO I</v>
      </c>
      <c r="S277" t="str">
        <f t="shared" si="133"/>
        <v>TURNO 2</v>
      </c>
      <c r="T277" s="39">
        <f t="shared" si="134"/>
        <v>49.0988922206921</v>
      </c>
      <c r="U277" s="40">
        <f t="shared" si="135"/>
        <v>0.33333333333333298</v>
      </c>
      <c r="V277" s="40">
        <f t="shared" si="136"/>
        <v>0.35416666666666669</v>
      </c>
      <c r="W277" s="40">
        <f t="shared" si="137"/>
        <v>0</v>
      </c>
      <c r="X277" t="str">
        <f t="shared" si="138"/>
        <v>Não</v>
      </c>
      <c r="Y277" s="40">
        <f t="shared" si="139"/>
        <v>0</v>
      </c>
      <c r="Z277" s="40">
        <f t="shared" si="140"/>
        <v>0</v>
      </c>
      <c r="AA277" s="40">
        <f t="shared" si="141"/>
        <v>0</v>
      </c>
      <c r="AB277" s="40">
        <f t="shared" si="142"/>
        <v>0</v>
      </c>
      <c r="AC277" s="40">
        <f t="shared" si="143"/>
        <v>0</v>
      </c>
      <c r="AD277" s="39">
        <f t="shared" si="144"/>
        <v>0</v>
      </c>
      <c r="AE277" s="39">
        <f t="shared" si="145"/>
        <v>0</v>
      </c>
      <c r="AF277" t="str">
        <f t="shared" si="146"/>
        <v>Trabalhado</v>
      </c>
      <c r="AG277" t="str">
        <f t="shared" si="147"/>
        <v/>
      </c>
      <c r="AH277" t="str">
        <f t="shared" si="148"/>
        <v/>
      </c>
      <c r="AJ277" s="41">
        <f t="shared" si="149"/>
        <v>17</v>
      </c>
      <c r="AK277" s="42">
        <f t="shared" si="150"/>
        <v>0.35416666666666669</v>
      </c>
      <c r="AL277" s="41" t="str">
        <f t="shared" si="151"/>
        <v>Leve atraso</v>
      </c>
      <c r="AM277" s="41" t="str">
        <f t="shared" si="152"/>
        <v>Não</v>
      </c>
      <c r="AN277" s="41" t="str">
        <f t="shared" si="153"/>
        <v>Sim</v>
      </c>
      <c r="AO277" s="42">
        <f t="shared" si="154"/>
        <v>-2.0833333333333703E-2</v>
      </c>
      <c r="AP277" s="41" t="str">
        <f t="shared" si="155"/>
        <v>Murilo de Souza Modesto|46160</v>
      </c>
      <c r="AQ277" s="41" t="str">
        <f t="shared" si="156"/>
        <v/>
      </c>
      <c r="AR277" s="41" t="str">
        <f>IF($AQ277="","",COUNTIFS(L_ChaveCob,$AQ277,L_Ausencia,"&gt;"&amp;$W277)+COUNTIFS($AQ$4:$AQ277,$AQ277,$W$4:$W277,$W277))</f>
        <v/>
      </c>
      <c r="AS277" s="42">
        <f t="shared" si="157"/>
        <v>0</v>
      </c>
      <c r="AT277" s="42">
        <f t="shared" si="158"/>
        <v>0</v>
      </c>
      <c r="AU277" s="42">
        <f t="shared" si="159"/>
        <v>0</v>
      </c>
    </row>
    <row r="278" spans="1:47" x14ac:dyDescent="0.2">
      <c r="A278" s="35">
        <v>46160</v>
      </c>
      <c r="B278" s="36" t="s">
        <v>247</v>
      </c>
      <c r="C278" s="36" t="s">
        <v>232</v>
      </c>
      <c r="D278" s="36" t="s">
        <v>351</v>
      </c>
      <c r="E278" s="37"/>
      <c r="F278" s="37"/>
      <c r="G278" s="36"/>
      <c r="H278" s="36"/>
      <c r="I278" s="36"/>
      <c r="J278" s="36"/>
      <c r="K278" s="37"/>
      <c r="L278" s="37"/>
      <c r="M278" s="37"/>
      <c r="N278" s="38">
        <f t="shared" si="128"/>
        <v>46143</v>
      </c>
      <c r="O278">
        <f t="shared" si="129"/>
        <v>900005</v>
      </c>
      <c r="P278" t="str">
        <f t="shared" si="130"/>
        <v>Serralheria</v>
      </c>
      <c r="Q278" t="str">
        <f t="shared" si="131"/>
        <v>Normal / Fixo</v>
      </c>
      <c r="R278" t="str">
        <f t="shared" si="132"/>
        <v>SERRALHEIRO II</v>
      </c>
      <c r="S278" t="str">
        <f t="shared" si="133"/>
        <v>TURNO 2</v>
      </c>
      <c r="T278" s="39">
        <f t="shared" si="134"/>
        <v>53.080351419133599</v>
      </c>
      <c r="U278" s="40">
        <f t="shared" si="135"/>
        <v>0.33333333333333298</v>
      </c>
      <c r="V278" s="40">
        <f t="shared" si="136"/>
        <v>0.39652777777777776</v>
      </c>
      <c r="W278" s="40">
        <f t="shared" si="137"/>
        <v>0</v>
      </c>
      <c r="X278" t="str">
        <f t="shared" si="138"/>
        <v>Não</v>
      </c>
      <c r="Y278" s="40">
        <f t="shared" si="139"/>
        <v>0</v>
      </c>
      <c r="Z278" s="40">
        <f t="shared" si="140"/>
        <v>0</v>
      </c>
      <c r="AA278" s="40">
        <f t="shared" si="141"/>
        <v>0</v>
      </c>
      <c r="AB278" s="40">
        <f t="shared" si="142"/>
        <v>0</v>
      </c>
      <c r="AC278" s="40">
        <f t="shared" si="143"/>
        <v>0</v>
      </c>
      <c r="AD278" s="39">
        <f t="shared" si="144"/>
        <v>0</v>
      </c>
      <c r="AE278" s="39">
        <f t="shared" si="145"/>
        <v>0</v>
      </c>
      <c r="AF278" t="str">
        <f t="shared" si="146"/>
        <v>Trabalhado</v>
      </c>
      <c r="AG278" t="str">
        <f t="shared" si="147"/>
        <v/>
      </c>
      <c r="AH278" t="str">
        <f t="shared" si="148"/>
        <v/>
      </c>
      <c r="AJ278" s="41">
        <f t="shared" si="149"/>
        <v>12</v>
      </c>
      <c r="AK278" s="42">
        <f t="shared" si="150"/>
        <v>0.39652777777777776</v>
      </c>
      <c r="AL278" s="41" t="str">
        <f t="shared" si="151"/>
        <v>Leve atraso</v>
      </c>
      <c r="AM278" s="41" t="str">
        <f t="shared" si="152"/>
        <v>Não</v>
      </c>
      <c r="AN278" s="41" t="str">
        <f t="shared" si="153"/>
        <v>Sim</v>
      </c>
      <c r="AO278" s="42">
        <f t="shared" si="154"/>
        <v>-6.3194444444444775E-2</v>
      </c>
      <c r="AP278" s="41" t="str">
        <f t="shared" si="155"/>
        <v>Rafael Fracaroli da Rocha|46160</v>
      </c>
      <c r="AQ278" s="41" t="str">
        <f t="shared" si="156"/>
        <v/>
      </c>
      <c r="AR278" s="41" t="str">
        <f>IF($AQ278="","",COUNTIFS(L_ChaveCob,$AQ278,L_Ausencia,"&gt;"&amp;$W278)+COUNTIFS($AQ$4:$AQ278,$AQ278,$W$4:$W278,$W278))</f>
        <v/>
      </c>
      <c r="AS278" s="42">
        <f t="shared" si="157"/>
        <v>0</v>
      </c>
      <c r="AT278" s="42">
        <f t="shared" si="158"/>
        <v>0</v>
      </c>
      <c r="AU278" s="42">
        <f t="shared" si="159"/>
        <v>0</v>
      </c>
    </row>
    <row r="279" spans="1:47" x14ac:dyDescent="0.2">
      <c r="A279" s="35">
        <v>46160</v>
      </c>
      <c r="B279" s="36" t="s">
        <v>249</v>
      </c>
      <c r="C279" s="36" t="s">
        <v>232</v>
      </c>
      <c r="D279" s="36" t="s">
        <v>352</v>
      </c>
      <c r="E279" s="37"/>
      <c r="F279" s="37"/>
      <c r="G279" s="36"/>
      <c r="H279" s="36"/>
      <c r="I279" s="36"/>
      <c r="J279" s="36"/>
      <c r="K279" s="37"/>
      <c r="L279" s="37"/>
      <c r="M279" s="37"/>
      <c r="N279" s="38">
        <f t="shared" si="128"/>
        <v>46143</v>
      </c>
      <c r="O279">
        <f t="shared" si="129"/>
        <v>331335</v>
      </c>
      <c r="P279" t="str">
        <f t="shared" si="130"/>
        <v>Serralheria</v>
      </c>
      <c r="Q279" t="str">
        <f t="shared" si="131"/>
        <v>Normal / Fixo</v>
      </c>
      <c r="R279" t="str">
        <f t="shared" si="132"/>
        <v>SERRALHEIRO II</v>
      </c>
      <c r="S279" t="str">
        <f t="shared" si="133"/>
        <v>ADM</v>
      </c>
      <c r="T279" s="39">
        <f t="shared" si="134"/>
        <v>53.080351419133599</v>
      </c>
      <c r="U279" s="40">
        <f t="shared" si="135"/>
        <v>0.375</v>
      </c>
      <c r="V279" s="40">
        <f t="shared" si="136"/>
        <v>0.39374999999999999</v>
      </c>
      <c r="W279" s="40">
        <f t="shared" si="137"/>
        <v>0</v>
      </c>
      <c r="X279" t="str">
        <f t="shared" si="138"/>
        <v>Não</v>
      </c>
      <c r="Y279" s="40">
        <f t="shared" si="139"/>
        <v>0</v>
      </c>
      <c r="Z279" s="40">
        <f t="shared" si="140"/>
        <v>0</v>
      </c>
      <c r="AA279" s="40">
        <f t="shared" si="141"/>
        <v>0</v>
      </c>
      <c r="AB279" s="40">
        <f t="shared" si="142"/>
        <v>0</v>
      </c>
      <c r="AC279" s="40">
        <f t="shared" si="143"/>
        <v>0</v>
      </c>
      <c r="AD279" s="39">
        <f t="shared" si="144"/>
        <v>0</v>
      </c>
      <c r="AE279" s="39">
        <f t="shared" si="145"/>
        <v>0</v>
      </c>
      <c r="AF279" t="str">
        <f t="shared" si="146"/>
        <v>Trabalhado</v>
      </c>
      <c r="AG279" t="str">
        <f t="shared" si="147"/>
        <v/>
      </c>
      <c r="AH279" t="str">
        <f t="shared" si="148"/>
        <v/>
      </c>
      <c r="AJ279" s="41">
        <f t="shared" si="149"/>
        <v>5</v>
      </c>
      <c r="AK279" s="42">
        <f t="shared" si="150"/>
        <v>0.39374999999999999</v>
      </c>
      <c r="AL279" s="41" t="str">
        <f t="shared" si="151"/>
        <v>Leve atraso</v>
      </c>
      <c r="AM279" s="41" t="str">
        <f t="shared" si="152"/>
        <v>Não</v>
      </c>
      <c r="AN279" s="41" t="str">
        <f t="shared" si="153"/>
        <v>Sim</v>
      </c>
      <c r="AO279" s="42">
        <f t="shared" si="154"/>
        <v>-1.8749999999999989E-2</v>
      </c>
      <c r="AP279" s="41" t="str">
        <f t="shared" si="155"/>
        <v>Robson Alberto Alves Galvão|46160</v>
      </c>
      <c r="AQ279" s="41" t="str">
        <f t="shared" si="156"/>
        <v/>
      </c>
      <c r="AR279" s="41" t="str">
        <f>IF($AQ279="","",COUNTIFS(L_ChaveCob,$AQ279,L_Ausencia,"&gt;"&amp;$W279)+COUNTIFS($AQ$4:$AQ279,$AQ279,$W$4:$W279,$W279))</f>
        <v/>
      </c>
      <c r="AS279" s="42">
        <f t="shared" si="157"/>
        <v>0</v>
      </c>
      <c r="AT279" s="42">
        <f t="shared" si="158"/>
        <v>0</v>
      </c>
      <c r="AU279" s="42">
        <f t="shared" si="159"/>
        <v>0</v>
      </c>
    </row>
    <row r="280" spans="1:47" x14ac:dyDescent="0.2">
      <c r="A280" s="35">
        <v>46160</v>
      </c>
      <c r="B280" s="36" t="s">
        <v>231</v>
      </c>
      <c r="C280" s="36" t="s">
        <v>232</v>
      </c>
      <c r="D280" s="36" t="s">
        <v>353</v>
      </c>
      <c r="E280" s="37"/>
      <c r="F280" s="37"/>
      <c r="G280" s="36"/>
      <c r="H280" s="36"/>
      <c r="I280" s="36" t="s">
        <v>234</v>
      </c>
      <c r="J280" s="36"/>
      <c r="K280" s="37"/>
      <c r="L280" s="37"/>
      <c r="M280" s="37"/>
      <c r="N280" s="38">
        <f t="shared" si="128"/>
        <v>46143</v>
      </c>
      <c r="O280">
        <f t="shared" si="129"/>
        <v>900004</v>
      </c>
      <c r="P280" t="str">
        <f t="shared" si="130"/>
        <v>Serralheria</v>
      </c>
      <c r="Q280" t="str">
        <f t="shared" si="131"/>
        <v>Normal / Fixo</v>
      </c>
      <c r="R280" t="str">
        <f t="shared" si="132"/>
        <v>SERRALHEIRO I</v>
      </c>
      <c r="S280" t="str">
        <f t="shared" si="133"/>
        <v>TURNO 2</v>
      </c>
      <c r="T280" s="39">
        <f t="shared" si="134"/>
        <v>49.0988922206921</v>
      </c>
      <c r="U280" s="40">
        <f t="shared" si="135"/>
        <v>0.33333333333333298</v>
      </c>
      <c r="V280" s="40">
        <f t="shared" si="136"/>
        <v>0.35416666666666669</v>
      </c>
      <c r="W280" s="40">
        <f t="shared" si="137"/>
        <v>0</v>
      </c>
      <c r="X280" t="str">
        <f t="shared" si="138"/>
        <v>Não</v>
      </c>
      <c r="Y280" s="40">
        <f t="shared" si="139"/>
        <v>0</v>
      </c>
      <c r="Z280" s="40">
        <f t="shared" si="140"/>
        <v>0</v>
      </c>
      <c r="AA280" s="40">
        <f t="shared" si="141"/>
        <v>0</v>
      </c>
      <c r="AB280" s="40">
        <f t="shared" si="142"/>
        <v>0</v>
      </c>
      <c r="AC280" s="40">
        <f t="shared" si="143"/>
        <v>0</v>
      </c>
      <c r="AD280" s="39">
        <f t="shared" si="144"/>
        <v>0</v>
      </c>
      <c r="AE280" s="39">
        <f t="shared" si="145"/>
        <v>0</v>
      </c>
      <c r="AF280" t="str">
        <f t="shared" si="146"/>
        <v>Trabalhado</v>
      </c>
      <c r="AG280" t="str">
        <f t="shared" si="147"/>
        <v/>
      </c>
      <c r="AH280" t="str">
        <f t="shared" si="148"/>
        <v/>
      </c>
      <c r="AJ280" s="41">
        <f t="shared" si="149"/>
        <v>11</v>
      </c>
      <c r="AK280" s="42">
        <f t="shared" si="150"/>
        <v>0.35416666666666669</v>
      </c>
      <c r="AL280" s="41" t="str">
        <f t="shared" si="151"/>
        <v>Leve atraso</v>
      </c>
      <c r="AM280" s="41" t="str">
        <f t="shared" si="152"/>
        <v>Não</v>
      </c>
      <c r="AN280" s="41" t="str">
        <f t="shared" si="153"/>
        <v>Sim</v>
      </c>
      <c r="AO280" s="42">
        <f t="shared" si="154"/>
        <v>-2.0833333333333703E-2</v>
      </c>
      <c r="AP280" s="41" t="str">
        <f t="shared" si="155"/>
        <v>Rogério Marques da Silva|46160</v>
      </c>
      <c r="AQ280" s="41" t="str">
        <f t="shared" si="156"/>
        <v/>
      </c>
      <c r="AR280" s="41" t="str">
        <f>IF($AQ280="","",COUNTIFS(L_ChaveCob,$AQ280,L_Ausencia,"&gt;"&amp;$W280)+COUNTIFS($AQ$4:$AQ280,$AQ280,$W$4:$W280,$W280))</f>
        <v/>
      </c>
      <c r="AS280" s="42">
        <f t="shared" si="157"/>
        <v>0</v>
      </c>
      <c r="AT280" s="42">
        <f t="shared" si="158"/>
        <v>0</v>
      </c>
      <c r="AU280" s="42">
        <f t="shared" si="159"/>
        <v>0</v>
      </c>
    </row>
    <row r="281" spans="1:47" x14ac:dyDescent="0.2">
      <c r="A281" s="35">
        <v>46160</v>
      </c>
      <c r="B281" s="36" t="s">
        <v>252</v>
      </c>
      <c r="C281" s="36" t="s">
        <v>232</v>
      </c>
      <c r="D281" s="36" t="s">
        <v>354</v>
      </c>
      <c r="E281" s="37"/>
      <c r="F281" s="37"/>
      <c r="G281" s="36"/>
      <c r="H281" s="36"/>
      <c r="I281" s="36"/>
      <c r="J281" s="36"/>
      <c r="K281" s="37"/>
      <c r="L281" s="37"/>
      <c r="M281" s="37"/>
      <c r="N281" s="38">
        <f t="shared" si="128"/>
        <v>46143</v>
      </c>
      <c r="O281">
        <f t="shared" si="129"/>
        <v>266937</v>
      </c>
      <c r="P281" t="str">
        <f t="shared" si="130"/>
        <v>Serralheria</v>
      </c>
      <c r="Q281" t="str">
        <f t="shared" si="131"/>
        <v>Normal / Fixo</v>
      </c>
      <c r="R281" t="str">
        <f t="shared" si="132"/>
        <v>ENCARREGADO</v>
      </c>
      <c r="S281" t="str">
        <f t="shared" si="133"/>
        <v>ADM</v>
      </c>
      <c r="T281" s="39">
        <f t="shared" si="134"/>
        <v>60.96</v>
      </c>
      <c r="U281" s="40">
        <f t="shared" si="135"/>
        <v>0.375</v>
      </c>
      <c r="V281" s="40">
        <f t="shared" si="136"/>
        <v>0.39305555555555555</v>
      </c>
      <c r="W281" s="40">
        <f t="shared" si="137"/>
        <v>0</v>
      </c>
      <c r="X281" t="str">
        <f t="shared" si="138"/>
        <v>Não</v>
      </c>
      <c r="Y281" s="40">
        <f t="shared" si="139"/>
        <v>0</v>
      </c>
      <c r="Z281" s="40">
        <f t="shared" si="140"/>
        <v>0</v>
      </c>
      <c r="AA281" s="40">
        <f t="shared" si="141"/>
        <v>0</v>
      </c>
      <c r="AB281" s="40">
        <f t="shared" si="142"/>
        <v>0</v>
      </c>
      <c r="AC281" s="40">
        <f t="shared" si="143"/>
        <v>0</v>
      </c>
      <c r="AD281" s="39">
        <f t="shared" si="144"/>
        <v>0</v>
      </c>
      <c r="AE281" s="39">
        <f t="shared" si="145"/>
        <v>0</v>
      </c>
      <c r="AF281" t="str">
        <f t="shared" si="146"/>
        <v>Trabalhado</v>
      </c>
      <c r="AG281" t="str">
        <f t="shared" si="147"/>
        <v/>
      </c>
      <c r="AH281" t="str">
        <f t="shared" si="148"/>
        <v/>
      </c>
      <c r="AJ281" s="41">
        <f t="shared" si="149"/>
        <v>1</v>
      </c>
      <c r="AK281" s="42">
        <f t="shared" si="150"/>
        <v>0.39305555555555555</v>
      </c>
      <c r="AL281" s="41" t="str">
        <f t="shared" si="151"/>
        <v>Leve atraso</v>
      </c>
      <c r="AM281" s="41" t="str">
        <f t="shared" si="152"/>
        <v>Não</v>
      </c>
      <c r="AN281" s="41" t="str">
        <f t="shared" si="153"/>
        <v>Sim</v>
      </c>
      <c r="AO281" s="42">
        <f t="shared" si="154"/>
        <v>-1.8055555555555547E-2</v>
      </c>
      <c r="AP281" s="41" t="str">
        <f t="shared" si="155"/>
        <v>Ronaldo Rosendo da Silva|46160</v>
      </c>
      <c r="AQ281" s="41" t="str">
        <f t="shared" si="156"/>
        <v/>
      </c>
      <c r="AR281" s="41" t="str">
        <f>IF($AQ281="","",COUNTIFS(L_ChaveCob,$AQ281,L_Ausencia,"&gt;"&amp;$W281)+COUNTIFS($AQ$4:$AQ281,$AQ281,$W$4:$W281,$W281))</f>
        <v/>
      </c>
      <c r="AS281" s="42">
        <f t="shared" si="157"/>
        <v>0</v>
      </c>
      <c r="AT281" s="42">
        <f t="shared" si="158"/>
        <v>0</v>
      </c>
      <c r="AU281" s="42">
        <f t="shared" si="159"/>
        <v>0</v>
      </c>
    </row>
    <row r="282" spans="1:47" x14ac:dyDescent="0.2">
      <c r="A282" s="35">
        <v>46160</v>
      </c>
      <c r="B282" s="36" t="s">
        <v>254</v>
      </c>
      <c r="C282" s="36" t="s">
        <v>232</v>
      </c>
      <c r="D282" s="36" t="s">
        <v>272</v>
      </c>
      <c r="E282" s="37"/>
      <c r="F282" s="37"/>
      <c r="G282" s="36"/>
      <c r="H282" s="36"/>
      <c r="I282" s="36"/>
      <c r="J282" s="36"/>
      <c r="K282" s="37"/>
      <c r="L282" s="37"/>
      <c r="M282" s="37"/>
      <c r="N282" s="38">
        <f t="shared" si="128"/>
        <v>46143</v>
      </c>
      <c r="O282">
        <f t="shared" si="129"/>
        <v>900001</v>
      </c>
      <c r="P282" t="str">
        <f t="shared" si="130"/>
        <v>Serralheria</v>
      </c>
      <c r="Q282" t="str">
        <f t="shared" si="131"/>
        <v>Normal / Fixo</v>
      </c>
      <c r="R282" t="str">
        <f t="shared" si="132"/>
        <v>SERRALHEIRO II</v>
      </c>
      <c r="S282" t="str">
        <f t="shared" si="133"/>
        <v>ADM</v>
      </c>
      <c r="T282" s="39">
        <f t="shared" si="134"/>
        <v>53.080351419133599</v>
      </c>
      <c r="U282" s="40">
        <f t="shared" si="135"/>
        <v>0.375</v>
      </c>
      <c r="V282" s="40">
        <f t="shared" si="136"/>
        <v>0.39652777777777776</v>
      </c>
      <c r="W282" s="40">
        <f t="shared" si="137"/>
        <v>0</v>
      </c>
      <c r="X282" t="str">
        <f t="shared" si="138"/>
        <v>Não</v>
      </c>
      <c r="Y282" s="40">
        <f t="shared" si="139"/>
        <v>0</v>
      </c>
      <c r="Z282" s="40">
        <f t="shared" si="140"/>
        <v>0</v>
      </c>
      <c r="AA282" s="40">
        <f t="shared" si="141"/>
        <v>0</v>
      </c>
      <c r="AB282" s="40">
        <f t="shared" si="142"/>
        <v>0</v>
      </c>
      <c r="AC282" s="40">
        <f t="shared" si="143"/>
        <v>0</v>
      </c>
      <c r="AD282" s="39">
        <f t="shared" si="144"/>
        <v>0</v>
      </c>
      <c r="AE282" s="39">
        <f t="shared" si="145"/>
        <v>0</v>
      </c>
      <c r="AF282" t="str">
        <f t="shared" si="146"/>
        <v>Trabalhado</v>
      </c>
      <c r="AG282" t="str">
        <f t="shared" si="147"/>
        <v/>
      </c>
      <c r="AH282" t="str">
        <f t="shared" si="148"/>
        <v/>
      </c>
      <c r="AJ282" s="41">
        <f t="shared" si="149"/>
        <v>8</v>
      </c>
      <c r="AK282" s="42">
        <f t="shared" si="150"/>
        <v>0.39652777777777776</v>
      </c>
      <c r="AL282" s="41" t="str">
        <f t="shared" si="151"/>
        <v>Leve atraso</v>
      </c>
      <c r="AM282" s="41" t="str">
        <f t="shared" si="152"/>
        <v>Não</v>
      </c>
      <c r="AN282" s="41" t="str">
        <f t="shared" si="153"/>
        <v>Sim</v>
      </c>
      <c r="AO282" s="42">
        <f t="shared" si="154"/>
        <v>-2.1527777777777757E-2</v>
      </c>
      <c r="AP282" s="41" t="str">
        <f t="shared" si="155"/>
        <v>Ronaldo Santos Dias|46160</v>
      </c>
      <c r="AQ282" s="41" t="str">
        <f t="shared" si="156"/>
        <v/>
      </c>
      <c r="AR282" s="41" t="str">
        <f>IF($AQ282="","",COUNTIFS(L_ChaveCob,$AQ282,L_Ausencia,"&gt;"&amp;$W282)+COUNTIFS($AQ$4:$AQ282,$AQ282,$W$4:$W282,$W282))</f>
        <v/>
      </c>
      <c r="AS282" s="42">
        <f t="shared" si="157"/>
        <v>0</v>
      </c>
      <c r="AT282" s="42">
        <f t="shared" si="158"/>
        <v>0</v>
      </c>
      <c r="AU282" s="42">
        <f t="shared" si="159"/>
        <v>0</v>
      </c>
    </row>
    <row r="283" spans="1:47" x14ac:dyDescent="0.2">
      <c r="A283" s="35">
        <v>46160</v>
      </c>
      <c r="B283" s="36" t="s">
        <v>281</v>
      </c>
      <c r="C283" s="36" t="s">
        <v>322</v>
      </c>
      <c r="D283" s="36"/>
      <c r="E283" s="37"/>
      <c r="F283" s="37"/>
      <c r="G283" s="36" t="s">
        <v>323</v>
      </c>
      <c r="H283" s="36"/>
      <c r="I283" s="36"/>
      <c r="J283" s="36"/>
      <c r="K283" s="37"/>
      <c r="L283" s="37"/>
      <c r="M283" s="37"/>
      <c r="N283" s="38">
        <f t="shared" si="128"/>
        <v>46143</v>
      </c>
      <c r="O283">
        <f t="shared" si="129"/>
        <v>900010</v>
      </c>
      <c r="P283" t="str">
        <f t="shared" si="130"/>
        <v>Serralheria</v>
      </c>
      <c r="Q283" t="str">
        <f t="shared" si="131"/>
        <v>Ferista</v>
      </c>
      <c r="R283" t="str">
        <f t="shared" si="132"/>
        <v>SERRALHEIRO I</v>
      </c>
      <c r="S283" t="str">
        <f t="shared" si="133"/>
        <v>ADM</v>
      </c>
      <c r="T283" s="39">
        <f t="shared" si="134"/>
        <v>49.0988922206921</v>
      </c>
      <c r="U283" s="40">
        <f t="shared" si="135"/>
        <v>0.375</v>
      </c>
      <c r="V283" s="40">
        <f t="shared" si="136"/>
        <v>0</v>
      </c>
      <c r="W283" s="40">
        <f t="shared" si="137"/>
        <v>0.375</v>
      </c>
      <c r="X283" t="str">
        <f t="shared" si="138"/>
        <v>Não</v>
      </c>
      <c r="Y283" s="40">
        <f t="shared" si="139"/>
        <v>0</v>
      </c>
      <c r="Z283" s="40">
        <f t="shared" si="140"/>
        <v>0</v>
      </c>
      <c r="AA283" s="40">
        <f t="shared" si="141"/>
        <v>0</v>
      </c>
      <c r="AB283" s="40">
        <f t="shared" si="142"/>
        <v>0</v>
      </c>
      <c r="AC283" s="40">
        <f t="shared" si="143"/>
        <v>0</v>
      </c>
      <c r="AD283" s="39">
        <f t="shared" si="144"/>
        <v>0</v>
      </c>
      <c r="AE283" s="39">
        <f t="shared" si="145"/>
        <v>0</v>
      </c>
      <c r="AF283" t="str">
        <f t="shared" si="146"/>
        <v>Falta de EPI</v>
      </c>
      <c r="AG283" t="str">
        <f t="shared" si="147"/>
        <v/>
      </c>
      <c r="AH283" t="str">
        <f t="shared" si="148"/>
        <v/>
      </c>
      <c r="AJ283" s="41">
        <f t="shared" si="149"/>
        <v>18</v>
      </c>
      <c r="AK283" s="42" t="str">
        <f t="shared" si="150"/>
        <v/>
      </c>
      <c r="AL283" s="41" t="str">
        <f t="shared" si="151"/>
        <v>Dia inteiro</v>
      </c>
      <c r="AM283" s="41" t="str">
        <f t="shared" si="152"/>
        <v>Sim</v>
      </c>
      <c r="AN283" s="41" t="str">
        <f t="shared" si="153"/>
        <v>Não</v>
      </c>
      <c r="AO283" s="42" t="str">
        <f t="shared" si="154"/>
        <v/>
      </c>
      <c r="AP283" s="41" t="str">
        <f t="shared" si="155"/>
        <v>Roniel de Souza Rocha|46160</v>
      </c>
      <c r="AQ283" s="41" t="str">
        <f t="shared" si="156"/>
        <v/>
      </c>
      <c r="AR283" s="41" t="str">
        <f>IF($AQ283="","",COUNTIFS(L_ChaveCob,$AQ283,L_Ausencia,"&gt;"&amp;$W283)+COUNTIFS($AQ$4:$AQ283,$AQ283,$W$4:$W283,$W283))</f>
        <v/>
      </c>
      <c r="AS283" s="42">
        <f t="shared" si="157"/>
        <v>0</v>
      </c>
      <c r="AT283" s="42">
        <f t="shared" si="158"/>
        <v>0</v>
      </c>
      <c r="AU283" s="42">
        <f t="shared" si="159"/>
        <v>0</v>
      </c>
    </row>
    <row r="284" spans="1:47" x14ac:dyDescent="0.2">
      <c r="A284" s="35">
        <v>46161</v>
      </c>
      <c r="B284" s="36" t="s">
        <v>235</v>
      </c>
      <c r="C284" s="36" t="s">
        <v>232</v>
      </c>
      <c r="D284" s="36" t="s">
        <v>355</v>
      </c>
      <c r="E284" s="37"/>
      <c r="F284" s="37"/>
      <c r="G284" s="36"/>
      <c r="H284" s="36"/>
      <c r="I284" s="36"/>
      <c r="J284" s="36"/>
      <c r="K284" s="37"/>
      <c r="L284" s="37"/>
      <c r="M284" s="37"/>
      <c r="N284" s="38">
        <f t="shared" si="128"/>
        <v>46143</v>
      </c>
      <c r="O284">
        <f t="shared" si="129"/>
        <v>900008</v>
      </c>
      <c r="P284" t="str">
        <f t="shared" si="130"/>
        <v>Serralheria</v>
      </c>
      <c r="Q284" t="str">
        <f t="shared" si="131"/>
        <v>Normal / Fixo</v>
      </c>
      <c r="R284" t="str">
        <f t="shared" si="132"/>
        <v>SERRALHEIRO II</v>
      </c>
      <c r="S284" t="str">
        <f t="shared" si="133"/>
        <v>TURNO 2</v>
      </c>
      <c r="T284" s="39">
        <f t="shared" si="134"/>
        <v>53.080351419133599</v>
      </c>
      <c r="U284" s="40">
        <f t="shared" si="135"/>
        <v>0.33333333333333298</v>
      </c>
      <c r="V284" s="40">
        <f t="shared" si="136"/>
        <v>0.3923611111111111</v>
      </c>
      <c r="W284" s="40">
        <f t="shared" si="137"/>
        <v>0</v>
      </c>
      <c r="X284" t="str">
        <f t="shared" si="138"/>
        <v>Não</v>
      </c>
      <c r="Y284" s="40">
        <f t="shared" si="139"/>
        <v>0</v>
      </c>
      <c r="Z284" s="40">
        <f t="shared" si="140"/>
        <v>0</v>
      </c>
      <c r="AA284" s="40">
        <f t="shared" si="141"/>
        <v>0</v>
      </c>
      <c r="AB284" s="40">
        <f t="shared" si="142"/>
        <v>0</v>
      </c>
      <c r="AC284" s="40">
        <f t="shared" si="143"/>
        <v>0</v>
      </c>
      <c r="AD284" s="39">
        <f t="shared" si="144"/>
        <v>0</v>
      </c>
      <c r="AE284" s="39">
        <f t="shared" si="145"/>
        <v>0</v>
      </c>
      <c r="AF284" t="str">
        <f t="shared" si="146"/>
        <v>Trabalhado</v>
      </c>
      <c r="AG284" t="str">
        <f t="shared" si="147"/>
        <v/>
      </c>
      <c r="AH284" t="str">
        <f t="shared" si="148"/>
        <v/>
      </c>
      <c r="AJ284" s="41">
        <f t="shared" si="149"/>
        <v>16</v>
      </c>
      <c r="AK284" s="42">
        <f t="shared" si="150"/>
        <v>0.3923611111111111</v>
      </c>
      <c r="AL284" s="41" t="str">
        <f t="shared" si="151"/>
        <v>Leve atraso</v>
      </c>
      <c r="AM284" s="41" t="str">
        <f t="shared" si="152"/>
        <v>Não</v>
      </c>
      <c r="AN284" s="41" t="str">
        <f t="shared" si="153"/>
        <v>Sim</v>
      </c>
      <c r="AO284" s="42">
        <f t="shared" si="154"/>
        <v>-5.9027777777778123E-2</v>
      </c>
      <c r="AP284" s="41" t="str">
        <f t="shared" si="155"/>
        <v>Alisson Paulo Costa Martins|46161</v>
      </c>
      <c r="AQ284" s="41" t="str">
        <f t="shared" si="156"/>
        <v/>
      </c>
      <c r="AR284" s="41" t="str">
        <f>IF($AQ284="","",COUNTIFS(L_ChaveCob,$AQ284,L_Ausencia,"&gt;"&amp;$W284)+COUNTIFS($AQ$4:$AQ284,$AQ284,$W$4:$W284,$W284))</f>
        <v/>
      </c>
      <c r="AS284" s="42">
        <f t="shared" si="157"/>
        <v>0</v>
      </c>
      <c r="AT284" s="42">
        <f t="shared" si="158"/>
        <v>0</v>
      </c>
      <c r="AU284" s="42">
        <f t="shared" si="159"/>
        <v>0</v>
      </c>
    </row>
    <row r="285" spans="1:47" x14ac:dyDescent="0.2">
      <c r="A285" s="35">
        <v>46161</v>
      </c>
      <c r="B285" s="36" t="s">
        <v>237</v>
      </c>
      <c r="C285" s="36" t="s">
        <v>232</v>
      </c>
      <c r="D285" s="36" t="s">
        <v>356</v>
      </c>
      <c r="E285" s="37"/>
      <c r="F285" s="37"/>
      <c r="G285" s="36"/>
      <c r="H285" s="36"/>
      <c r="I285" s="36"/>
      <c r="J285" s="36"/>
      <c r="K285" s="37"/>
      <c r="L285" s="37"/>
      <c r="M285" s="37"/>
      <c r="N285" s="38">
        <f t="shared" si="128"/>
        <v>46143</v>
      </c>
      <c r="O285">
        <f t="shared" si="129"/>
        <v>119353</v>
      </c>
      <c r="P285" t="str">
        <f t="shared" si="130"/>
        <v>Serralheria</v>
      </c>
      <c r="Q285" t="str">
        <f t="shared" si="131"/>
        <v>Normal / Fixo</v>
      </c>
      <c r="R285" t="str">
        <f t="shared" si="132"/>
        <v>SERRALHEIRO II</v>
      </c>
      <c r="S285" t="str">
        <f t="shared" si="133"/>
        <v>ADM</v>
      </c>
      <c r="T285" s="39">
        <f t="shared" si="134"/>
        <v>53.080351419133599</v>
      </c>
      <c r="U285" s="40">
        <f t="shared" si="135"/>
        <v>0.375</v>
      </c>
      <c r="V285" s="40">
        <f t="shared" si="136"/>
        <v>0.40625</v>
      </c>
      <c r="W285" s="40">
        <f t="shared" si="137"/>
        <v>0</v>
      </c>
      <c r="X285" t="str">
        <f t="shared" si="138"/>
        <v>Não</v>
      </c>
      <c r="Y285" s="40">
        <f t="shared" si="139"/>
        <v>0</v>
      </c>
      <c r="Z285" s="40">
        <f t="shared" si="140"/>
        <v>0</v>
      </c>
      <c r="AA285" s="40">
        <f t="shared" si="141"/>
        <v>0</v>
      </c>
      <c r="AB285" s="40">
        <f t="shared" si="142"/>
        <v>0</v>
      </c>
      <c r="AC285" s="40">
        <f t="shared" si="143"/>
        <v>0</v>
      </c>
      <c r="AD285" s="39">
        <f t="shared" si="144"/>
        <v>0</v>
      </c>
      <c r="AE285" s="39">
        <f t="shared" si="145"/>
        <v>0</v>
      </c>
      <c r="AF285" t="str">
        <f t="shared" si="146"/>
        <v>Trabalhado</v>
      </c>
      <c r="AG285" t="str">
        <f t="shared" si="147"/>
        <v/>
      </c>
      <c r="AH285" t="str">
        <f t="shared" si="148"/>
        <v/>
      </c>
      <c r="AJ285" s="41">
        <f t="shared" si="149"/>
        <v>7</v>
      </c>
      <c r="AK285" s="42">
        <f t="shared" si="150"/>
        <v>0.40625</v>
      </c>
      <c r="AL285" s="41" t="str">
        <f t="shared" si="151"/>
        <v>Leve atraso</v>
      </c>
      <c r="AM285" s="41" t="str">
        <f t="shared" si="152"/>
        <v>Não</v>
      </c>
      <c r="AN285" s="41" t="str">
        <f t="shared" si="153"/>
        <v>Sim</v>
      </c>
      <c r="AO285" s="42">
        <f t="shared" si="154"/>
        <v>-3.125E-2</v>
      </c>
      <c r="AP285" s="41" t="str">
        <f t="shared" si="155"/>
        <v>Ezequiel Antonio Peres|46161</v>
      </c>
      <c r="AQ285" s="41" t="str">
        <f t="shared" si="156"/>
        <v/>
      </c>
      <c r="AR285" s="41" t="str">
        <f>IF($AQ285="","",COUNTIFS(L_ChaveCob,$AQ285,L_Ausencia,"&gt;"&amp;$W285)+COUNTIFS($AQ$4:$AQ285,$AQ285,$W$4:$W285,$W285))</f>
        <v/>
      </c>
      <c r="AS285" s="42">
        <f t="shared" si="157"/>
        <v>0</v>
      </c>
      <c r="AT285" s="42">
        <f t="shared" si="158"/>
        <v>0</v>
      </c>
      <c r="AU285" s="42">
        <f t="shared" si="159"/>
        <v>0</v>
      </c>
    </row>
    <row r="286" spans="1:47" x14ac:dyDescent="0.2">
      <c r="A286" s="35">
        <v>46161</v>
      </c>
      <c r="B286" s="36" t="s">
        <v>239</v>
      </c>
      <c r="C286" s="36" t="s">
        <v>232</v>
      </c>
      <c r="D286" s="36" t="s">
        <v>357</v>
      </c>
      <c r="E286" s="37"/>
      <c r="F286" s="37"/>
      <c r="G286" s="36"/>
      <c r="H286" s="36"/>
      <c r="I286" s="36"/>
      <c r="J286" s="36"/>
      <c r="K286" s="37"/>
      <c r="L286" s="37"/>
      <c r="M286" s="37"/>
      <c r="N286" s="38">
        <f t="shared" si="128"/>
        <v>46143</v>
      </c>
      <c r="O286">
        <f t="shared" si="129"/>
        <v>173078</v>
      </c>
      <c r="P286" t="str">
        <f t="shared" si="130"/>
        <v>Serralheria</v>
      </c>
      <c r="Q286" t="str">
        <f t="shared" si="131"/>
        <v>Normal / Fixo</v>
      </c>
      <c r="R286" t="str">
        <f t="shared" si="132"/>
        <v>SERRALHEIRO II</v>
      </c>
      <c r="S286" t="str">
        <f t="shared" si="133"/>
        <v>ADM</v>
      </c>
      <c r="T286" s="39">
        <f t="shared" si="134"/>
        <v>53.080351419133599</v>
      </c>
      <c r="U286" s="40">
        <f t="shared" si="135"/>
        <v>0.375</v>
      </c>
      <c r="V286" s="40">
        <f t="shared" si="136"/>
        <v>0.39027777777777778</v>
      </c>
      <c r="W286" s="40">
        <f t="shared" si="137"/>
        <v>0</v>
      </c>
      <c r="X286" t="str">
        <f t="shared" si="138"/>
        <v>Não</v>
      </c>
      <c r="Y286" s="40">
        <f t="shared" si="139"/>
        <v>0</v>
      </c>
      <c r="Z286" s="40">
        <f t="shared" si="140"/>
        <v>0</v>
      </c>
      <c r="AA286" s="40">
        <f t="shared" si="141"/>
        <v>0</v>
      </c>
      <c r="AB286" s="40">
        <f t="shared" si="142"/>
        <v>0</v>
      </c>
      <c r="AC286" s="40">
        <f t="shared" si="143"/>
        <v>0</v>
      </c>
      <c r="AD286" s="39">
        <f t="shared" si="144"/>
        <v>0</v>
      </c>
      <c r="AE286" s="39">
        <f t="shared" si="145"/>
        <v>0</v>
      </c>
      <c r="AF286" t="str">
        <f t="shared" si="146"/>
        <v>Trabalhado</v>
      </c>
      <c r="AG286" t="str">
        <f t="shared" si="147"/>
        <v/>
      </c>
      <c r="AH286" t="str">
        <f t="shared" si="148"/>
        <v/>
      </c>
      <c r="AJ286" s="41">
        <f t="shared" si="149"/>
        <v>2</v>
      </c>
      <c r="AK286" s="42">
        <f t="shared" si="150"/>
        <v>0.39027777777777778</v>
      </c>
      <c r="AL286" s="41" t="str">
        <f t="shared" si="151"/>
        <v>Leve atraso</v>
      </c>
      <c r="AM286" s="41" t="str">
        <f t="shared" si="152"/>
        <v>Não</v>
      </c>
      <c r="AN286" s="41" t="str">
        <f t="shared" si="153"/>
        <v>Sim</v>
      </c>
      <c r="AO286" s="42">
        <f t="shared" si="154"/>
        <v>-1.5277777777777779E-2</v>
      </c>
      <c r="AP286" s="41" t="str">
        <f t="shared" si="155"/>
        <v>Giovani Joao da Silva|46161</v>
      </c>
      <c r="AQ286" s="41" t="str">
        <f t="shared" si="156"/>
        <v/>
      </c>
      <c r="AR286" s="41" t="str">
        <f>IF($AQ286="","",COUNTIFS(L_ChaveCob,$AQ286,L_Ausencia,"&gt;"&amp;$W286)+COUNTIFS($AQ$4:$AQ286,$AQ286,$W$4:$W286,$W286))</f>
        <v/>
      </c>
      <c r="AS286" s="42">
        <f t="shared" si="157"/>
        <v>0</v>
      </c>
      <c r="AT286" s="42">
        <f t="shared" si="158"/>
        <v>0</v>
      </c>
      <c r="AU286" s="42">
        <f t="shared" si="159"/>
        <v>0</v>
      </c>
    </row>
    <row r="287" spans="1:47" x14ac:dyDescent="0.2">
      <c r="A287" s="35">
        <v>46161</v>
      </c>
      <c r="B287" s="36" t="s">
        <v>241</v>
      </c>
      <c r="C287" s="36" t="s">
        <v>232</v>
      </c>
      <c r="D287" s="36" t="s">
        <v>358</v>
      </c>
      <c r="E287" s="37"/>
      <c r="F287" s="37"/>
      <c r="G287" s="36"/>
      <c r="H287" s="36"/>
      <c r="I287" s="36"/>
      <c r="J287" s="36"/>
      <c r="K287" s="37"/>
      <c r="L287" s="37"/>
      <c r="M287" s="37"/>
      <c r="N287" s="38">
        <f t="shared" si="128"/>
        <v>46143</v>
      </c>
      <c r="O287">
        <f t="shared" si="129"/>
        <v>24800</v>
      </c>
      <c r="P287" t="str">
        <f t="shared" si="130"/>
        <v>Serralheria</v>
      </c>
      <c r="Q287" t="str">
        <f t="shared" si="131"/>
        <v>Normal / Fixo</v>
      </c>
      <c r="R287" t="str">
        <f t="shared" si="132"/>
        <v>SERRALHEIRO II</v>
      </c>
      <c r="S287" t="str">
        <f t="shared" si="133"/>
        <v>ADM</v>
      </c>
      <c r="T287" s="39">
        <f t="shared" si="134"/>
        <v>53.080351419133599</v>
      </c>
      <c r="U287" s="40">
        <f t="shared" si="135"/>
        <v>0.375</v>
      </c>
      <c r="V287" s="40">
        <f t="shared" si="136"/>
        <v>0.39861111111111114</v>
      </c>
      <c r="W287" s="40">
        <f t="shared" si="137"/>
        <v>0</v>
      </c>
      <c r="X287" t="str">
        <f t="shared" si="138"/>
        <v>Não</v>
      </c>
      <c r="Y287" s="40">
        <f t="shared" si="139"/>
        <v>0</v>
      </c>
      <c r="Z287" s="40">
        <f t="shared" si="140"/>
        <v>0</v>
      </c>
      <c r="AA287" s="40">
        <f t="shared" si="141"/>
        <v>0</v>
      </c>
      <c r="AB287" s="40">
        <f t="shared" si="142"/>
        <v>0</v>
      </c>
      <c r="AC287" s="40">
        <f t="shared" si="143"/>
        <v>0</v>
      </c>
      <c r="AD287" s="39">
        <f t="shared" si="144"/>
        <v>0</v>
      </c>
      <c r="AE287" s="39">
        <f t="shared" si="145"/>
        <v>0</v>
      </c>
      <c r="AF287" t="str">
        <f t="shared" si="146"/>
        <v>Trabalhado</v>
      </c>
      <c r="AG287" t="str">
        <f t="shared" si="147"/>
        <v/>
      </c>
      <c r="AH287" t="str">
        <f t="shared" si="148"/>
        <v/>
      </c>
      <c r="AJ287" s="41">
        <f t="shared" si="149"/>
        <v>3</v>
      </c>
      <c r="AK287" s="42">
        <f t="shared" si="150"/>
        <v>0.39861111111111114</v>
      </c>
      <c r="AL287" s="41" t="str">
        <f t="shared" si="151"/>
        <v>Leve atraso</v>
      </c>
      <c r="AM287" s="41" t="str">
        <f t="shared" si="152"/>
        <v>Não</v>
      </c>
      <c r="AN287" s="41" t="str">
        <f t="shared" si="153"/>
        <v>Sim</v>
      </c>
      <c r="AO287" s="42">
        <f t="shared" si="154"/>
        <v>-2.3611111111111138E-2</v>
      </c>
      <c r="AP287" s="41" t="str">
        <f t="shared" si="155"/>
        <v>Ivanildo Lopes Pires de Carvalho|46161</v>
      </c>
      <c r="AQ287" s="41" t="str">
        <f t="shared" si="156"/>
        <v/>
      </c>
      <c r="AR287" s="41" t="str">
        <f>IF($AQ287="","",COUNTIFS(L_ChaveCob,$AQ287,L_Ausencia,"&gt;"&amp;$W287)+COUNTIFS($AQ$4:$AQ287,$AQ287,$W$4:$W287,$W287))</f>
        <v/>
      </c>
      <c r="AS287" s="42">
        <f t="shared" si="157"/>
        <v>0</v>
      </c>
      <c r="AT287" s="42">
        <f t="shared" si="158"/>
        <v>0</v>
      </c>
      <c r="AU287" s="42">
        <f t="shared" si="159"/>
        <v>0</v>
      </c>
    </row>
    <row r="288" spans="1:47" x14ac:dyDescent="0.2">
      <c r="A288" s="35">
        <v>46161</v>
      </c>
      <c r="B288" s="36" t="s">
        <v>243</v>
      </c>
      <c r="C288" s="36" t="s">
        <v>232</v>
      </c>
      <c r="D288" s="36" t="s">
        <v>359</v>
      </c>
      <c r="E288" s="37"/>
      <c r="F288" s="37"/>
      <c r="G288" s="36"/>
      <c r="H288" s="36"/>
      <c r="I288" s="36"/>
      <c r="J288" s="36"/>
      <c r="K288" s="37"/>
      <c r="L288" s="37"/>
      <c r="M288" s="37"/>
      <c r="N288" s="38">
        <f t="shared" si="128"/>
        <v>46143</v>
      </c>
      <c r="O288">
        <f t="shared" si="129"/>
        <v>900003</v>
      </c>
      <c r="P288" t="str">
        <f t="shared" si="130"/>
        <v>Serralheria</v>
      </c>
      <c r="Q288" t="str">
        <f t="shared" si="131"/>
        <v>Normal / Fixo</v>
      </c>
      <c r="R288" t="str">
        <f t="shared" si="132"/>
        <v>ENCARREGADO</v>
      </c>
      <c r="S288" t="str">
        <f t="shared" si="133"/>
        <v>ADM</v>
      </c>
      <c r="T288" s="39">
        <f t="shared" si="134"/>
        <v>60.96</v>
      </c>
      <c r="U288" s="40">
        <f t="shared" si="135"/>
        <v>0.375</v>
      </c>
      <c r="V288" s="40">
        <f t="shared" si="136"/>
        <v>0.39861111111111114</v>
      </c>
      <c r="W288" s="40">
        <f t="shared" si="137"/>
        <v>0</v>
      </c>
      <c r="X288" t="str">
        <f t="shared" si="138"/>
        <v>Não</v>
      </c>
      <c r="Y288" s="40">
        <f t="shared" si="139"/>
        <v>0</v>
      </c>
      <c r="Z288" s="40">
        <f t="shared" si="140"/>
        <v>0</v>
      </c>
      <c r="AA288" s="40">
        <f t="shared" si="141"/>
        <v>0</v>
      </c>
      <c r="AB288" s="40">
        <f t="shared" si="142"/>
        <v>0</v>
      </c>
      <c r="AC288" s="40">
        <f t="shared" si="143"/>
        <v>0</v>
      </c>
      <c r="AD288" s="39">
        <f t="shared" si="144"/>
        <v>0</v>
      </c>
      <c r="AE288" s="39">
        <f t="shared" si="145"/>
        <v>0</v>
      </c>
      <c r="AF288" t="str">
        <f t="shared" si="146"/>
        <v>Trabalhado</v>
      </c>
      <c r="AG288" t="str">
        <f t="shared" si="147"/>
        <v/>
      </c>
      <c r="AH288" t="str">
        <f t="shared" si="148"/>
        <v/>
      </c>
      <c r="AJ288" s="41">
        <f t="shared" si="149"/>
        <v>10</v>
      </c>
      <c r="AK288" s="42">
        <f t="shared" si="150"/>
        <v>0.39861111111111114</v>
      </c>
      <c r="AL288" s="41" t="str">
        <f t="shared" si="151"/>
        <v>Leve atraso</v>
      </c>
      <c r="AM288" s="41" t="str">
        <f t="shared" si="152"/>
        <v>Não</v>
      </c>
      <c r="AN288" s="41" t="str">
        <f t="shared" si="153"/>
        <v>Sim</v>
      </c>
      <c r="AO288" s="42">
        <f t="shared" si="154"/>
        <v>-2.3611111111111138E-2</v>
      </c>
      <c r="AP288" s="41" t="str">
        <f t="shared" si="155"/>
        <v>Marcelo Antônio Silvestre de Moraes|46161</v>
      </c>
      <c r="AQ288" s="41" t="str">
        <f t="shared" si="156"/>
        <v/>
      </c>
      <c r="AR288" s="41" t="str">
        <f>IF($AQ288="","",COUNTIFS(L_ChaveCob,$AQ288,L_Ausencia,"&gt;"&amp;$W288)+COUNTIFS($AQ$4:$AQ288,$AQ288,$W$4:$W288,$W288))</f>
        <v/>
      </c>
      <c r="AS288" s="42">
        <f t="shared" si="157"/>
        <v>0</v>
      </c>
      <c r="AT288" s="42">
        <f t="shared" si="158"/>
        <v>0</v>
      </c>
      <c r="AU288" s="42">
        <f t="shared" si="159"/>
        <v>0</v>
      </c>
    </row>
    <row r="289" spans="1:47" x14ac:dyDescent="0.2">
      <c r="A289" s="35">
        <v>46161</v>
      </c>
      <c r="B289" s="36" t="s">
        <v>229</v>
      </c>
      <c r="C289" s="36" t="s">
        <v>232</v>
      </c>
      <c r="D289" s="36" t="s">
        <v>360</v>
      </c>
      <c r="E289" s="37"/>
      <c r="F289" s="37"/>
      <c r="G289" s="36"/>
      <c r="H289" s="36"/>
      <c r="I289" s="36"/>
      <c r="J289" s="36"/>
      <c r="K289" s="37"/>
      <c r="L289" s="37"/>
      <c r="M289" s="37"/>
      <c r="N289" s="38">
        <f t="shared" si="128"/>
        <v>46143</v>
      </c>
      <c r="O289">
        <f t="shared" si="129"/>
        <v>105410</v>
      </c>
      <c r="P289" t="str">
        <f t="shared" si="130"/>
        <v>Serralheria</v>
      </c>
      <c r="Q289" t="str">
        <f t="shared" si="131"/>
        <v>Normal / Fixo</v>
      </c>
      <c r="R289" t="str">
        <f t="shared" si="132"/>
        <v>SERRALHEIRO I</v>
      </c>
      <c r="S289" t="str">
        <f t="shared" si="133"/>
        <v>TURNO 3</v>
      </c>
      <c r="T289" s="39">
        <f t="shared" si="134"/>
        <v>49.0988922206921</v>
      </c>
      <c r="U289" s="40">
        <f t="shared" si="135"/>
        <v>0.33333333333333298</v>
      </c>
      <c r="V289" s="40">
        <f t="shared" si="136"/>
        <v>0.35486111111111113</v>
      </c>
      <c r="W289" s="40">
        <f t="shared" si="137"/>
        <v>0</v>
      </c>
      <c r="X289" t="str">
        <f t="shared" si="138"/>
        <v>Não</v>
      </c>
      <c r="Y289" s="40">
        <f t="shared" si="139"/>
        <v>0</v>
      </c>
      <c r="Z289" s="40">
        <f t="shared" si="140"/>
        <v>0</v>
      </c>
      <c r="AA289" s="40">
        <f t="shared" si="141"/>
        <v>0</v>
      </c>
      <c r="AB289" s="40">
        <f t="shared" si="142"/>
        <v>0</v>
      </c>
      <c r="AC289" s="40">
        <f t="shared" si="143"/>
        <v>0</v>
      </c>
      <c r="AD289" s="39">
        <f t="shared" si="144"/>
        <v>0</v>
      </c>
      <c r="AE289" s="39">
        <f t="shared" si="145"/>
        <v>0</v>
      </c>
      <c r="AF289" t="str">
        <f t="shared" si="146"/>
        <v>Trabalhado</v>
      </c>
      <c r="AG289" t="str">
        <f t="shared" si="147"/>
        <v/>
      </c>
      <c r="AH289" t="str">
        <f t="shared" si="148"/>
        <v/>
      </c>
      <c r="AJ289" s="41">
        <f t="shared" si="149"/>
        <v>6</v>
      </c>
      <c r="AK289" s="42">
        <f t="shared" si="150"/>
        <v>0.35486111111111113</v>
      </c>
      <c r="AL289" s="41" t="str">
        <f t="shared" si="151"/>
        <v>Leve atraso</v>
      </c>
      <c r="AM289" s="41" t="str">
        <f t="shared" si="152"/>
        <v>Não</v>
      </c>
      <c r="AN289" s="41" t="str">
        <f t="shared" si="153"/>
        <v>Sim</v>
      </c>
      <c r="AO289" s="42">
        <f t="shared" si="154"/>
        <v>-2.1527777777778145E-2</v>
      </c>
      <c r="AP289" s="41" t="str">
        <f t="shared" si="155"/>
        <v>Marcelo Douglas Vieira Santana|46161</v>
      </c>
      <c r="AQ289" s="41" t="str">
        <f t="shared" si="156"/>
        <v/>
      </c>
      <c r="AR289" s="41" t="str">
        <f>IF($AQ289="","",COUNTIFS(L_ChaveCob,$AQ289,L_Ausencia,"&gt;"&amp;$W289)+COUNTIFS($AQ$4:$AQ289,$AQ289,$W$4:$W289,$W289))</f>
        <v/>
      </c>
      <c r="AS289" s="42">
        <f t="shared" si="157"/>
        <v>0</v>
      </c>
      <c r="AT289" s="42">
        <f t="shared" si="158"/>
        <v>0</v>
      </c>
      <c r="AU289" s="42">
        <f t="shared" si="159"/>
        <v>0</v>
      </c>
    </row>
    <row r="290" spans="1:47" hidden="1" x14ac:dyDescent="0.2">
      <c r="A290" s="35">
        <v>46161</v>
      </c>
      <c r="B290" s="36" t="s">
        <v>230</v>
      </c>
      <c r="C290" s="36" t="s">
        <v>232</v>
      </c>
      <c r="D290" s="36" t="s">
        <v>328</v>
      </c>
      <c r="E290" s="37"/>
      <c r="F290" s="37"/>
      <c r="G290" s="36"/>
      <c r="H290" s="36"/>
      <c r="I290" s="36" t="s">
        <v>234</v>
      </c>
      <c r="J290" s="36"/>
      <c r="K290" s="37"/>
      <c r="L290" s="37"/>
      <c r="M290" s="37"/>
      <c r="N290" s="38">
        <f t="shared" si="128"/>
        <v>46143</v>
      </c>
      <c r="O290">
        <f t="shared" si="129"/>
        <v>900009</v>
      </c>
      <c r="P290" t="str">
        <f t="shared" si="130"/>
        <v>Serralheria</v>
      </c>
      <c r="Q290" t="str">
        <f t="shared" si="131"/>
        <v>Normal / Fixo</v>
      </c>
      <c r="R290" t="str">
        <f t="shared" si="132"/>
        <v>SERRALHEIRO I</v>
      </c>
      <c r="S290" t="str">
        <f t="shared" si="133"/>
        <v>TURNO 2</v>
      </c>
      <c r="T290" s="39">
        <f t="shared" si="134"/>
        <v>49.0988922206921</v>
      </c>
      <c r="U290" s="40">
        <f t="shared" si="135"/>
        <v>0.33333333333333298</v>
      </c>
      <c r="V290" s="40">
        <f t="shared" si="136"/>
        <v>0.35416666666666669</v>
      </c>
      <c r="W290" s="40">
        <f t="shared" si="137"/>
        <v>0</v>
      </c>
      <c r="X290" t="str">
        <f t="shared" si="138"/>
        <v>Não</v>
      </c>
      <c r="Y290" s="40">
        <f t="shared" si="139"/>
        <v>0</v>
      </c>
      <c r="Z290" s="40">
        <f t="shared" si="140"/>
        <v>0</v>
      </c>
      <c r="AA290" s="40">
        <f t="shared" si="141"/>
        <v>0</v>
      </c>
      <c r="AB290" s="40">
        <f t="shared" si="142"/>
        <v>0</v>
      </c>
      <c r="AC290" s="40">
        <f t="shared" si="143"/>
        <v>0</v>
      </c>
      <c r="AD290" s="39">
        <f t="shared" si="144"/>
        <v>0</v>
      </c>
      <c r="AE290" s="39">
        <f t="shared" si="145"/>
        <v>0</v>
      </c>
      <c r="AF290" t="str">
        <f t="shared" si="146"/>
        <v>Trabalhado</v>
      </c>
      <c r="AG290" t="str">
        <f t="shared" si="147"/>
        <v/>
      </c>
      <c r="AH290" t="str">
        <f t="shared" si="148"/>
        <v/>
      </c>
      <c r="AJ290" s="41">
        <f t="shared" si="149"/>
        <v>17</v>
      </c>
      <c r="AK290" s="42">
        <f t="shared" si="150"/>
        <v>0.35416666666666669</v>
      </c>
      <c r="AL290" s="41" t="str">
        <f t="shared" si="151"/>
        <v>Leve atraso</v>
      </c>
      <c r="AM290" s="41" t="str">
        <f t="shared" si="152"/>
        <v>Não</v>
      </c>
      <c r="AN290" s="41" t="str">
        <f t="shared" si="153"/>
        <v>Sim</v>
      </c>
      <c r="AO290" s="42">
        <f t="shared" si="154"/>
        <v>-2.0833333333333703E-2</v>
      </c>
      <c r="AP290" s="41" t="str">
        <f t="shared" si="155"/>
        <v>Murilo de Souza Modesto|46161</v>
      </c>
      <c r="AQ290" s="41" t="str">
        <f t="shared" si="156"/>
        <v/>
      </c>
      <c r="AR290" s="41" t="str">
        <f>IF($AQ290="","",COUNTIFS(L_ChaveCob,$AQ290,L_Ausencia,"&gt;"&amp;$W290)+COUNTIFS($AQ$4:$AQ290,$AQ290,$W$4:$W290,$W290))</f>
        <v/>
      </c>
      <c r="AS290" s="42">
        <f t="shared" si="157"/>
        <v>0</v>
      </c>
      <c r="AT290" s="42">
        <f t="shared" si="158"/>
        <v>0</v>
      </c>
      <c r="AU290" s="42">
        <f t="shared" si="159"/>
        <v>0</v>
      </c>
    </row>
    <row r="291" spans="1:47" x14ac:dyDescent="0.2">
      <c r="A291" s="35">
        <v>46161</v>
      </c>
      <c r="B291" s="36" t="s">
        <v>247</v>
      </c>
      <c r="C291" s="36" t="s">
        <v>232</v>
      </c>
      <c r="D291" s="36" t="s">
        <v>361</v>
      </c>
      <c r="E291" s="37"/>
      <c r="F291" s="37"/>
      <c r="G291" s="36"/>
      <c r="H291" s="36"/>
      <c r="I291" s="36"/>
      <c r="J291" s="36"/>
      <c r="K291" s="37"/>
      <c r="L291" s="37"/>
      <c r="M291" s="37"/>
      <c r="N291" s="38">
        <f t="shared" si="128"/>
        <v>46143</v>
      </c>
      <c r="O291">
        <f t="shared" si="129"/>
        <v>900005</v>
      </c>
      <c r="P291" t="str">
        <f t="shared" si="130"/>
        <v>Serralheria</v>
      </c>
      <c r="Q291" t="str">
        <f t="shared" si="131"/>
        <v>Normal / Fixo</v>
      </c>
      <c r="R291" t="str">
        <f t="shared" si="132"/>
        <v>SERRALHEIRO II</v>
      </c>
      <c r="S291" t="str">
        <f t="shared" si="133"/>
        <v>TURNO 2</v>
      </c>
      <c r="T291" s="39">
        <f t="shared" si="134"/>
        <v>53.080351419133599</v>
      </c>
      <c r="U291" s="40">
        <f t="shared" si="135"/>
        <v>0.33333333333333298</v>
      </c>
      <c r="V291" s="40">
        <f t="shared" si="136"/>
        <v>0.39305555555555555</v>
      </c>
      <c r="W291" s="40">
        <f t="shared" si="137"/>
        <v>0</v>
      </c>
      <c r="X291" t="str">
        <f t="shared" si="138"/>
        <v>Não</v>
      </c>
      <c r="Y291" s="40">
        <f t="shared" si="139"/>
        <v>0</v>
      </c>
      <c r="Z291" s="40">
        <f t="shared" si="140"/>
        <v>0</v>
      </c>
      <c r="AA291" s="40">
        <f t="shared" si="141"/>
        <v>0</v>
      </c>
      <c r="AB291" s="40">
        <f t="shared" si="142"/>
        <v>0</v>
      </c>
      <c r="AC291" s="40">
        <f t="shared" si="143"/>
        <v>0</v>
      </c>
      <c r="AD291" s="39">
        <f t="shared" si="144"/>
        <v>0</v>
      </c>
      <c r="AE291" s="39">
        <f t="shared" si="145"/>
        <v>0</v>
      </c>
      <c r="AF291" t="str">
        <f t="shared" si="146"/>
        <v>Trabalhado</v>
      </c>
      <c r="AG291" t="str">
        <f t="shared" si="147"/>
        <v/>
      </c>
      <c r="AH291" t="str">
        <f t="shared" si="148"/>
        <v/>
      </c>
      <c r="AJ291" s="41">
        <f t="shared" si="149"/>
        <v>12</v>
      </c>
      <c r="AK291" s="42">
        <f t="shared" si="150"/>
        <v>0.39305555555555555</v>
      </c>
      <c r="AL291" s="41" t="str">
        <f t="shared" si="151"/>
        <v>Leve atraso</v>
      </c>
      <c r="AM291" s="41" t="str">
        <f t="shared" si="152"/>
        <v>Não</v>
      </c>
      <c r="AN291" s="41" t="str">
        <f t="shared" si="153"/>
        <v>Sim</v>
      </c>
      <c r="AO291" s="42">
        <f t="shared" si="154"/>
        <v>-5.9722222222222565E-2</v>
      </c>
      <c r="AP291" s="41" t="str">
        <f t="shared" si="155"/>
        <v>Rafael Fracaroli da Rocha|46161</v>
      </c>
      <c r="AQ291" s="41" t="str">
        <f t="shared" si="156"/>
        <v/>
      </c>
      <c r="AR291" s="41" t="str">
        <f>IF($AQ291="","",COUNTIFS(L_ChaveCob,$AQ291,L_Ausencia,"&gt;"&amp;$W291)+COUNTIFS($AQ$4:$AQ291,$AQ291,$W$4:$W291,$W291))</f>
        <v/>
      </c>
      <c r="AS291" s="42">
        <f t="shared" si="157"/>
        <v>0</v>
      </c>
      <c r="AT291" s="42">
        <f t="shared" si="158"/>
        <v>0</v>
      </c>
      <c r="AU291" s="42">
        <f t="shared" si="159"/>
        <v>0</v>
      </c>
    </row>
    <row r="292" spans="1:47" x14ac:dyDescent="0.2">
      <c r="A292" s="35">
        <v>46161</v>
      </c>
      <c r="B292" s="36" t="s">
        <v>249</v>
      </c>
      <c r="C292" s="36" t="s">
        <v>232</v>
      </c>
      <c r="D292" s="36" t="s">
        <v>318</v>
      </c>
      <c r="E292" s="37"/>
      <c r="F292" s="37"/>
      <c r="G292" s="36"/>
      <c r="H292" s="36"/>
      <c r="I292" s="36"/>
      <c r="J292" s="36"/>
      <c r="K292" s="37"/>
      <c r="L292" s="37"/>
      <c r="M292" s="37"/>
      <c r="N292" s="38">
        <f t="shared" si="128"/>
        <v>46143</v>
      </c>
      <c r="O292">
        <f t="shared" si="129"/>
        <v>331335</v>
      </c>
      <c r="P292" t="str">
        <f t="shared" si="130"/>
        <v>Serralheria</v>
      </c>
      <c r="Q292" t="str">
        <f t="shared" si="131"/>
        <v>Normal / Fixo</v>
      </c>
      <c r="R292" t="str">
        <f t="shared" si="132"/>
        <v>SERRALHEIRO II</v>
      </c>
      <c r="S292" t="str">
        <f t="shared" si="133"/>
        <v>ADM</v>
      </c>
      <c r="T292" s="39">
        <f t="shared" si="134"/>
        <v>53.080351419133599</v>
      </c>
      <c r="U292" s="40">
        <f t="shared" si="135"/>
        <v>0.375</v>
      </c>
      <c r="V292" s="40">
        <f t="shared" si="136"/>
        <v>0.39861111111111114</v>
      </c>
      <c r="W292" s="40">
        <f t="shared" si="137"/>
        <v>0</v>
      </c>
      <c r="X292" t="str">
        <f t="shared" si="138"/>
        <v>Não</v>
      </c>
      <c r="Y292" s="40">
        <f t="shared" si="139"/>
        <v>0</v>
      </c>
      <c r="Z292" s="40">
        <f t="shared" si="140"/>
        <v>0</v>
      </c>
      <c r="AA292" s="40">
        <f t="shared" si="141"/>
        <v>0</v>
      </c>
      <c r="AB292" s="40">
        <f t="shared" si="142"/>
        <v>0</v>
      </c>
      <c r="AC292" s="40">
        <f t="shared" si="143"/>
        <v>0</v>
      </c>
      <c r="AD292" s="39">
        <f t="shared" si="144"/>
        <v>0</v>
      </c>
      <c r="AE292" s="39">
        <f t="shared" si="145"/>
        <v>0</v>
      </c>
      <c r="AF292" t="str">
        <f t="shared" si="146"/>
        <v>Trabalhado</v>
      </c>
      <c r="AG292" t="str">
        <f t="shared" si="147"/>
        <v/>
      </c>
      <c r="AH292" t="str">
        <f t="shared" si="148"/>
        <v/>
      </c>
      <c r="AJ292" s="41">
        <f t="shared" si="149"/>
        <v>5</v>
      </c>
      <c r="AK292" s="42">
        <f t="shared" si="150"/>
        <v>0.39861111111111114</v>
      </c>
      <c r="AL292" s="41" t="str">
        <f t="shared" si="151"/>
        <v>Leve atraso</v>
      </c>
      <c r="AM292" s="41" t="str">
        <f t="shared" si="152"/>
        <v>Não</v>
      </c>
      <c r="AN292" s="41" t="str">
        <f t="shared" si="153"/>
        <v>Sim</v>
      </c>
      <c r="AO292" s="42">
        <f t="shared" si="154"/>
        <v>-2.3611111111111138E-2</v>
      </c>
      <c r="AP292" s="41" t="str">
        <f t="shared" si="155"/>
        <v>Robson Alberto Alves Galvão|46161</v>
      </c>
      <c r="AQ292" s="41" t="str">
        <f t="shared" si="156"/>
        <v/>
      </c>
      <c r="AR292" s="41" t="str">
        <f>IF($AQ292="","",COUNTIFS(L_ChaveCob,$AQ292,L_Ausencia,"&gt;"&amp;$W292)+COUNTIFS($AQ$4:$AQ292,$AQ292,$W$4:$W292,$W292))</f>
        <v/>
      </c>
      <c r="AS292" s="42">
        <f t="shared" si="157"/>
        <v>0</v>
      </c>
      <c r="AT292" s="42">
        <f t="shared" si="158"/>
        <v>0</v>
      </c>
      <c r="AU292" s="42">
        <f t="shared" si="159"/>
        <v>0</v>
      </c>
    </row>
    <row r="293" spans="1:47" x14ac:dyDescent="0.2">
      <c r="A293" s="35">
        <v>46161</v>
      </c>
      <c r="B293" s="36" t="s">
        <v>231</v>
      </c>
      <c r="C293" s="36" t="s">
        <v>232</v>
      </c>
      <c r="D293" s="36" t="s">
        <v>362</v>
      </c>
      <c r="E293" s="37"/>
      <c r="F293" s="37"/>
      <c r="G293" s="36"/>
      <c r="H293" s="36"/>
      <c r="I293" s="36" t="s">
        <v>234</v>
      </c>
      <c r="J293" s="36"/>
      <c r="K293" s="37"/>
      <c r="L293" s="37"/>
      <c r="M293" s="37"/>
      <c r="N293" s="38">
        <f t="shared" si="128"/>
        <v>46143</v>
      </c>
      <c r="O293">
        <f t="shared" si="129"/>
        <v>900004</v>
      </c>
      <c r="P293" t="str">
        <f t="shared" si="130"/>
        <v>Serralheria</v>
      </c>
      <c r="Q293" t="str">
        <f t="shared" si="131"/>
        <v>Normal / Fixo</v>
      </c>
      <c r="R293" t="str">
        <f t="shared" si="132"/>
        <v>SERRALHEIRO I</v>
      </c>
      <c r="S293" t="str">
        <f t="shared" si="133"/>
        <v>TURNO 2</v>
      </c>
      <c r="T293" s="39">
        <f t="shared" si="134"/>
        <v>49.0988922206921</v>
      </c>
      <c r="U293" s="40">
        <f t="shared" si="135"/>
        <v>0.33333333333333298</v>
      </c>
      <c r="V293" s="40">
        <f t="shared" si="136"/>
        <v>0.36180555555555555</v>
      </c>
      <c r="W293" s="40">
        <f t="shared" si="137"/>
        <v>0</v>
      </c>
      <c r="X293" t="str">
        <f t="shared" si="138"/>
        <v>Não</v>
      </c>
      <c r="Y293" s="40">
        <f t="shared" si="139"/>
        <v>0</v>
      </c>
      <c r="Z293" s="40">
        <f t="shared" si="140"/>
        <v>0</v>
      </c>
      <c r="AA293" s="40">
        <f t="shared" si="141"/>
        <v>0</v>
      </c>
      <c r="AB293" s="40">
        <f t="shared" si="142"/>
        <v>0</v>
      </c>
      <c r="AC293" s="40">
        <f t="shared" si="143"/>
        <v>0</v>
      </c>
      <c r="AD293" s="39">
        <f t="shared" si="144"/>
        <v>0</v>
      </c>
      <c r="AE293" s="39">
        <f t="shared" si="145"/>
        <v>0</v>
      </c>
      <c r="AF293" t="str">
        <f t="shared" si="146"/>
        <v>Trabalhado</v>
      </c>
      <c r="AG293" t="str">
        <f t="shared" si="147"/>
        <v/>
      </c>
      <c r="AH293" t="str">
        <f t="shared" si="148"/>
        <v/>
      </c>
      <c r="AJ293" s="41">
        <f t="shared" si="149"/>
        <v>11</v>
      </c>
      <c r="AK293" s="42">
        <f t="shared" si="150"/>
        <v>0.36180555555555555</v>
      </c>
      <c r="AL293" s="41" t="str">
        <f t="shared" si="151"/>
        <v>Leve atraso</v>
      </c>
      <c r="AM293" s="41" t="str">
        <f t="shared" si="152"/>
        <v>Não</v>
      </c>
      <c r="AN293" s="41" t="str">
        <f t="shared" si="153"/>
        <v>Sim</v>
      </c>
      <c r="AO293" s="42">
        <f t="shared" si="154"/>
        <v>-2.8472222222222565E-2</v>
      </c>
      <c r="AP293" s="41" t="str">
        <f t="shared" si="155"/>
        <v>Rogério Marques da Silva|46161</v>
      </c>
      <c r="AQ293" s="41" t="str">
        <f t="shared" si="156"/>
        <v/>
      </c>
      <c r="AR293" s="41" t="str">
        <f>IF($AQ293="","",COUNTIFS(L_ChaveCob,$AQ293,L_Ausencia,"&gt;"&amp;$W293)+COUNTIFS($AQ$4:$AQ293,$AQ293,$W$4:$W293,$W293))</f>
        <v/>
      </c>
      <c r="AS293" s="42">
        <f t="shared" si="157"/>
        <v>0</v>
      </c>
      <c r="AT293" s="42">
        <f t="shared" si="158"/>
        <v>0</v>
      </c>
      <c r="AU293" s="42">
        <f t="shared" si="159"/>
        <v>0</v>
      </c>
    </row>
    <row r="294" spans="1:47" x14ac:dyDescent="0.2">
      <c r="A294" s="35">
        <v>46161</v>
      </c>
      <c r="B294" s="36" t="s">
        <v>252</v>
      </c>
      <c r="C294" s="36" t="s">
        <v>232</v>
      </c>
      <c r="D294" s="36" t="s">
        <v>363</v>
      </c>
      <c r="E294" s="37"/>
      <c r="F294" s="37"/>
      <c r="G294" s="36"/>
      <c r="H294" s="36"/>
      <c r="I294" s="36"/>
      <c r="J294" s="36"/>
      <c r="K294" s="37"/>
      <c r="L294" s="37"/>
      <c r="M294" s="37"/>
      <c r="N294" s="38">
        <f t="shared" si="128"/>
        <v>46143</v>
      </c>
      <c r="O294">
        <f t="shared" si="129"/>
        <v>266937</v>
      </c>
      <c r="P294" t="str">
        <f t="shared" si="130"/>
        <v>Serralheria</v>
      </c>
      <c r="Q294" t="str">
        <f t="shared" si="131"/>
        <v>Normal / Fixo</v>
      </c>
      <c r="R294" t="str">
        <f t="shared" si="132"/>
        <v>ENCARREGADO</v>
      </c>
      <c r="S294" t="str">
        <f t="shared" si="133"/>
        <v>ADM</v>
      </c>
      <c r="T294" s="39">
        <f t="shared" si="134"/>
        <v>60.96</v>
      </c>
      <c r="U294" s="40">
        <f t="shared" si="135"/>
        <v>0.375</v>
      </c>
      <c r="V294" s="40">
        <f t="shared" si="136"/>
        <v>0.39583333333333331</v>
      </c>
      <c r="W294" s="40">
        <f t="shared" si="137"/>
        <v>0</v>
      </c>
      <c r="X294" t="str">
        <f t="shared" si="138"/>
        <v>Não</v>
      </c>
      <c r="Y294" s="40">
        <f t="shared" si="139"/>
        <v>0</v>
      </c>
      <c r="Z294" s="40">
        <f t="shared" si="140"/>
        <v>0</v>
      </c>
      <c r="AA294" s="40">
        <f t="shared" si="141"/>
        <v>0</v>
      </c>
      <c r="AB294" s="40">
        <f t="shared" si="142"/>
        <v>0</v>
      </c>
      <c r="AC294" s="40">
        <f t="shared" si="143"/>
        <v>0</v>
      </c>
      <c r="AD294" s="39">
        <f t="shared" si="144"/>
        <v>0</v>
      </c>
      <c r="AE294" s="39">
        <f t="shared" si="145"/>
        <v>0</v>
      </c>
      <c r="AF294" t="str">
        <f t="shared" si="146"/>
        <v>Trabalhado</v>
      </c>
      <c r="AG294" t="str">
        <f t="shared" si="147"/>
        <v/>
      </c>
      <c r="AH294" t="str">
        <f t="shared" si="148"/>
        <v/>
      </c>
      <c r="AJ294" s="41">
        <f t="shared" si="149"/>
        <v>1</v>
      </c>
      <c r="AK294" s="42">
        <f t="shared" si="150"/>
        <v>0.39583333333333331</v>
      </c>
      <c r="AL294" s="41" t="str">
        <f t="shared" si="151"/>
        <v>Leve atraso</v>
      </c>
      <c r="AM294" s="41" t="str">
        <f t="shared" si="152"/>
        <v>Não</v>
      </c>
      <c r="AN294" s="41" t="str">
        <f t="shared" si="153"/>
        <v>Sim</v>
      </c>
      <c r="AO294" s="42">
        <f t="shared" si="154"/>
        <v>-2.0833333333333315E-2</v>
      </c>
      <c r="AP294" s="41" t="str">
        <f t="shared" si="155"/>
        <v>Ronaldo Rosendo da Silva|46161</v>
      </c>
      <c r="AQ294" s="41" t="str">
        <f t="shared" si="156"/>
        <v/>
      </c>
      <c r="AR294" s="41" t="str">
        <f>IF($AQ294="","",COUNTIFS(L_ChaveCob,$AQ294,L_Ausencia,"&gt;"&amp;$W294)+COUNTIFS($AQ$4:$AQ294,$AQ294,$W$4:$W294,$W294))</f>
        <v/>
      </c>
      <c r="AS294" s="42">
        <f t="shared" si="157"/>
        <v>0</v>
      </c>
      <c r="AT294" s="42">
        <f t="shared" si="158"/>
        <v>0</v>
      </c>
      <c r="AU294" s="42">
        <f t="shared" si="159"/>
        <v>0</v>
      </c>
    </row>
    <row r="295" spans="1:47" x14ac:dyDescent="0.2">
      <c r="A295" s="35">
        <v>46161</v>
      </c>
      <c r="B295" s="36" t="s">
        <v>254</v>
      </c>
      <c r="C295" s="36" t="s">
        <v>232</v>
      </c>
      <c r="D295" s="36" t="s">
        <v>364</v>
      </c>
      <c r="E295" s="37"/>
      <c r="F295" s="37"/>
      <c r="G295" s="36"/>
      <c r="H295" s="36"/>
      <c r="I295" s="36"/>
      <c r="J295" s="36"/>
      <c r="K295" s="37"/>
      <c r="L295" s="37"/>
      <c r="M295" s="37"/>
      <c r="N295" s="38">
        <f t="shared" si="128"/>
        <v>46143</v>
      </c>
      <c r="O295">
        <f t="shared" si="129"/>
        <v>900001</v>
      </c>
      <c r="P295" t="str">
        <f t="shared" si="130"/>
        <v>Serralheria</v>
      </c>
      <c r="Q295" t="str">
        <f t="shared" si="131"/>
        <v>Normal / Fixo</v>
      </c>
      <c r="R295" t="str">
        <f t="shared" si="132"/>
        <v>SERRALHEIRO II</v>
      </c>
      <c r="S295" t="str">
        <f t="shared" si="133"/>
        <v>ADM</v>
      </c>
      <c r="T295" s="39">
        <f t="shared" si="134"/>
        <v>53.080351419133599</v>
      </c>
      <c r="U295" s="40">
        <f t="shared" si="135"/>
        <v>0.375</v>
      </c>
      <c r="V295" s="40">
        <f t="shared" si="136"/>
        <v>0.39652777777777776</v>
      </c>
      <c r="W295" s="40">
        <f t="shared" si="137"/>
        <v>0</v>
      </c>
      <c r="X295" t="str">
        <f t="shared" si="138"/>
        <v>Não</v>
      </c>
      <c r="Y295" s="40">
        <f t="shared" si="139"/>
        <v>0</v>
      </c>
      <c r="Z295" s="40">
        <f t="shared" si="140"/>
        <v>0</v>
      </c>
      <c r="AA295" s="40">
        <f t="shared" si="141"/>
        <v>0</v>
      </c>
      <c r="AB295" s="40">
        <f t="shared" si="142"/>
        <v>0</v>
      </c>
      <c r="AC295" s="40">
        <f t="shared" si="143"/>
        <v>0</v>
      </c>
      <c r="AD295" s="39">
        <f t="shared" si="144"/>
        <v>0</v>
      </c>
      <c r="AE295" s="39">
        <f t="shared" si="145"/>
        <v>0</v>
      </c>
      <c r="AF295" t="str">
        <f t="shared" si="146"/>
        <v>Trabalhado</v>
      </c>
      <c r="AG295" t="str">
        <f t="shared" si="147"/>
        <v/>
      </c>
      <c r="AH295" t="str">
        <f t="shared" si="148"/>
        <v/>
      </c>
      <c r="AJ295" s="41">
        <f t="shared" si="149"/>
        <v>8</v>
      </c>
      <c r="AK295" s="42">
        <f t="shared" si="150"/>
        <v>0.39652777777777776</v>
      </c>
      <c r="AL295" s="41" t="str">
        <f t="shared" si="151"/>
        <v>Leve atraso</v>
      </c>
      <c r="AM295" s="41" t="str">
        <f t="shared" si="152"/>
        <v>Não</v>
      </c>
      <c r="AN295" s="41" t="str">
        <f t="shared" si="153"/>
        <v>Sim</v>
      </c>
      <c r="AO295" s="42">
        <f t="shared" si="154"/>
        <v>-2.1527777777777757E-2</v>
      </c>
      <c r="AP295" s="41" t="str">
        <f t="shared" si="155"/>
        <v>Ronaldo Santos Dias|46161</v>
      </c>
      <c r="AQ295" s="41" t="str">
        <f t="shared" si="156"/>
        <v/>
      </c>
      <c r="AR295" s="41" t="str">
        <f>IF($AQ295="","",COUNTIFS(L_ChaveCob,$AQ295,L_Ausencia,"&gt;"&amp;$W295)+COUNTIFS($AQ$4:$AQ295,$AQ295,$W$4:$W295,$W295))</f>
        <v/>
      </c>
      <c r="AS295" s="42">
        <f t="shared" si="157"/>
        <v>0</v>
      </c>
      <c r="AT295" s="42">
        <f t="shared" si="158"/>
        <v>0</v>
      </c>
      <c r="AU295" s="42">
        <f t="shared" si="159"/>
        <v>0</v>
      </c>
    </row>
    <row r="296" spans="1:47" x14ac:dyDescent="0.2">
      <c r="A296" s="35">
        <v>46161</v>
      </c>
      <c r="B296" s="36" t="s">
        <v>281</v>
      </c>
      <c r="C296" s="36" t="s">
        <v>232</v>
      </c>
      <c r="D296" s="36"/>
      <c r="E296" s="37"/>
      <c r="F296" s="37"/>
      <c r="G296" s="36" t="s">
        <v>365</v>
      </c>
      <c r="H296" s="36"/>
      <c r="I296" s="36"/>
      <c r="J296" s="36"/>
      <c r="K296" s="37"/>
      <c r="L296" s="37"/>
      <c r="M296" s="37"/>
      <c r="N296" s="38">
        <f t="shared" si="128"/>
        <v>46143</v>
      </c>
      <c r="O296">
        <f t="shared" si="129"/>
        <v>900010</v>
      </c>
      <c r="P296" t="str">
        <f t="shared" si="130"/>
        <v>Serralheria</v>
      </c>
      <c r="Q296" t="str">
        <f t="shared" si="131"/>
        <v>Ferista</v>
      </c>
      <c r="R296" t="str">
        <f t="shared" si="132"/>
        <v>SERRALHEIRO I</v>
      </c>
      <c r="S296" t="str">
        <f t="shared" si="133"/>
        <v>ADM</v>
      </c>
      <c r="T296" s="39">
        <f t="shared" si="134"/>
        <v>49.0988922206921</v>
      </c>
      <c r="U296" s="40">
        <f t="shared" si="135"/>
        <v>0.375</v>
      </c>
      <c r="V296" s="40">
        <f t="shared" si="136"/>
        <v>0.375</v>
      </c>
      <c r="W296" s="40">
        <f t="shared" si="137"/>
        <v>0</v>
      </c>
      <c r="X296" t="str">
        <f t="shared" si="138"/>
        <v>Não</v>
      </c>
      <c r="Y296" s="40">
        <f t="shared" si="139"/>
        <v>0</v>
      </c>
      <c r="Z296" s="40">
        <f t="shared" si="140"/>
        <v>0</v>
      </c>
      <c r="AA296" s="40">
        <f t="shared" si="141"/>
        <v>0</v>
      </c>
      <c r="AB296" s="40">
        <f t="shared" si="142"/>
        <v>0</v>
      </c>
      <c r="AC296" s="40">
        <f t="shared" si="143"/>
        <v>0</v>
      </c>
      <c r="AD296" s="39">
        <f t="shared" si="144"/>
        <v>0</v>
      </c>
      <c r="AE296" s="39">
        <f t="shared" si="145"/>
        <v>0</v>
      </c>
      <c r="AF296" t="str">
        <f t="shared" si="146"/>
        <v>Trabalhado</v>
      </c>
      <c r="AG296" t="str">
        <f t="shared" si="147"/>
        <v/>
      </c>
      <c r="AH296" t="str">
        <f t="shared" si="148"/>
        <v/>
      </c>
      <c r="AJ296" s="41">
        <f t="shared" si="149"/>
        <v>18</v>
      </c>
      <c r="AK296" s="42" t="str">
        <f t="shared" si="150"/>
        <v/>
      </c>
      <c r="AL296" s="41" t="str">
        <f t="shared" si="151"/>
        <v>Leve atraso</v>
      </c>
      <c r="AM296" s="41" t="str">
        <f t="shared" si="152"/>
        <v>Não</v>
      </c>
      <c r="AN296" s="41" t="str">
        <f t="shared" si="153"/>
        <v>Sim</v>
      </c>
      <c r="AO296" s="42" t="str">
        <f t="shared" si="154"/>
        <v/>
      </c>
      <c r="AP296" s="41" t="str">
        <f t="shared" si="155"/>
        <v>Roniel de Souza Rocha|46161</v>
      </c>
      <c r="AQ296" s="41" t="str">
        <f t="shared" si="156"/>
        <v/>
      </c>
      <c r="AR296" s="41" t="str">
        <f>IF($AQ296="","",COUNTIFS(L_ChaveCob,$AQ296,L_Ausencia,"&gt;"&amp;$W296)+COUNTIFS($AQ$4:$AQ296,$AQ296,$W$4:$W296,$W296))</f>
        <v/>
      </c>
      <c r="AS296" s="42">
        <f t="shared" si="157"/>
        <v>0</v>
      </c>
      <c r="AT296" s="42">
        <f t="shared" si="158"/>
        <v>0</v>
      </c>
      <c r="AU296" s="42">
        <f t="shared" si="159"/>
        <v>0</v>
      </c>
    </row>
    <row r="297" spans="1:47" x14ac:dyDescent="0.2">
      <c r="A297" s="35">
        <v>46162</v>
      </c>
      <c r="B297" s="36" t="s">
        <v>235</v>
      </c>
      <c r="C297" s="36" t="s">
        <v>232</v>
      </c>
      <c r="D297" s="36" t="s">
        <v>366</v>
      </c>
      <c r="E297" s="37"/>
      <c r="F297" s="37"/>
      <c r="G297" s="36"/>
      <c r="H297" s="36"/>
      <c r="I297" s="36"/>
      <c r="J297" s="36"/>
      <c r="K297" s="37"/>
      <c r="L297" s="37"/>
      <c r="M297" s="37"/>
      <c r="N297" s="38">
        <f t="shared" si="128"/>
        <v>46143</v>
      </c>
      <c r="O297">
        <f t="shared" si="129"/>
        <v>900008</v>
      </c>
      <c r="P297" t="str">
        <f t="shared" si="130"/>
        <v>Serralheria</v>
      </c>
      <c r="Q297" t="str">
        <f t="shared" si="131"/>
        <v>Normal / Fixo</v>
      </c>
      <c r="R297" t="str">
        <f t="shared" si="132"/>
        <v>SERRALHEIRO II</v>
      </c>
      <c r="S297" t="str">
        <f t="shared" si="133"/>
        <v>TURNO 2</v>
      </c>
      <c r="T297" s="39">
        <f t="shared" si="134"/>
        <v>53.080351419133599</v>
      </c>
      <c r="U297" s="40">
        <f t="shared" si="135"/>
        <v>0.33333333333333298</v>
      </c>
      <c r="V297" s="40">
        <f t="shared" si="136"/>
        <v>0.39861111111111114</v>
      </c>
      <c r="W297" s="40">
        <f t="shared" si="137"/>
        <v>0</v>
      </c>
      <c r="X297" t="str">
        <f t="shared" si="138"/>
        <v>Não</v>
      </c>
      <c r="Y297" s="40">
        <f t="shared" si="139"/>
        <v>0</v>
      </c>
      <c r="Z297" s="40">
        <f t="shared" si="140"/>
        <v>0</v>
      </c>
      <c r="AA297" s="40">
        <f t="shared" si="141"/>
        <v>0</v>
      </c>
      <c r="AB297" s="40">
        <f t="shared" si="142"/>
        <v>0</v>
      </c>
      <c r="AC297" s="40">
        <f t="shared" si="143"/>
        <v>0</v>
      </c>
      <c r="AD297" s="39">
        <f t="shared" si="144"/>
        <v>0</v>
      </c>
      <c r="AE297" s="39">
        <f t="shared" si="145"/>
        <v>0</v>
      </c>
      <c r="AF297" t="str">
        <f t="shared" si="146"/>
        <v>Trabalhado</v>
      </c>
      <c r="AG297" t="str">
        <f t="shared" si="147"/>
        <v/>
      </c>
      <c r="AH297" t="str">
        <f t="shared" si="148"/>
        <v/>
      </c>
      <c r="AJ297" s="41">
        <f t="shared" si="149"/>
        <v>16</v>
      </c>
      <c r="AK297" s="42">
        <f t="shared" si="150"/>
        <v>0.39861111111111114</v>
      </c>
      <c r="AL297" s="41" t="str">
        <f t="shared" si="151"/>
        <v>Leve atraso</v>
      </c>
      <c r="AM297" s="41" t="str">
        <f t="shared" si="152"/>
        <v>Não</v>
      </c>
      <c r="AN297" s="41" t="str">
        <f t="shared" si="153"/>
        <v>Sim</v>
      </c>
      <c r="AO297" s="42">
        <f t="shared" si="154"/>
        <v>-6.5277777777778156E-2</v>
      </c>
      <c r="AP297" s="41" t="str">
        <f t="shared" si="155"/>
        <v>Alisson Paulo Costa Martins|46162</v>
      </c>
      <c r="AQ297" s="41" t="str">
        <f t="shared" si="156"/>
        <v/>
      </c>
      <c r="AR297" s="41" t="str">
        <f>IF($AQ297="","",COUNTIFS(L_ChaveCob,$AQ297,L_Ausencia,"&gt;"&amp;$W297)+COUNTIFS($AQ$4:$AQ297,$AQ297,$W$4:$W297,$W297))</f>
        <v/>
      </c>
      <c r="AS297" s="42">
        <f t="shared" si="157"/>
        <v>0</v>
      </c>
      <c r="AT297" s="42">
        <f t="shared" si="158"/>
        <v>0</v>
      </c>
      <c r="AU297" s="42">
        <f t="shared" si="159"/>
        <v>0</v>
      </c>
    </row>
    <row r="298" spans="1:47" x14ac:dyDescent="0.2">
      <c r="A298" s="35">
        <v>46162</v>
      </c>
      <c r="B298" s="36" t="s">
        <v>237</v>
      </c>
      <c r="C298" s="36" t="s">
        <v>232</v>
      </c>
      <c r="D298" s="36" t="s">
        <v>367</v>
      </c>
      <c r="E298" s="37"/>
      <c r="F298" s="37"/>
      <c r="G298" s="36"/>
      <c r="H298" s="36"/>
      <c r="I298" s="36"/>
      <c r="J298" s="36"/>
      <c r="K298" s="37"/>
      <c r="L298" s="37"/>
      <c r="M298" s="37"/>
      <c r="N298" s="38">
        <f t="shared" si="128"/>
        <v>46143</v>
      </c>
      <c r="O298">
        <f t="shared" si="129"/>
        <v>119353</v>
      </c>
      <c r="P298" t="str">
        <f t="shared" si="130"/>
        <v>Serralheria</v>
      </c>
      <c r="Q298" t="str">
        <f t="shared" si="131"/>
        <v>Normal / Fixo</v>
      </c>
      <c r="R298" t="str">
        <f t="shared" si="132"/>
        <v>SERRALHEIRO II</v>
      </c>
      <c r="S298" t="str">
        <f t="shared" si="133"/>
        <v>ADM</v>
      </c>
      <c r="T298" s="39">
        <f t="shared" si="134"/>
        <v>53.080351419133599</v>
      </c>
      <c r="U298" s="40">
        <f t="shared" si="135"/>
        <v>0.375</v>
      </c>
      <c r="V298" s="40">
        <f t="shared" si="136"/>
        <v>0.41805555555555557</v>
      </c>
      <c r="W298" s="40">
        <f t="shared" si="137"/>
        <v>0</v>
      </c>
      <c r="X298" t="str">
        <f t="shared" si="138"/>
        <v>Não</v>
      </c>
      <c r="Y298" s="40">
        <f t="shared" si="139"/>
        <v>0</v>
      </c>
      <c r="Z298" s="40">
        <f t="shared" si="140"/>
        <v>0</v>
      </c>
      <c r="AA298" s="40">
        <f t="shared" si="141"/>
        <v>0</v>
      </c>
      <c r="AB298" s="40">
        <f t="shared" si="142"/>
        <v>0</v>
      </c>
      <c r="AC298" s="40">
        <f t="shared" si="143"/>
        <v>0</v>
      </c>
      <c r="AD298" s="39">
        <f t="shared" si="144"/>
        <v>0</v>
      </c>
      <c r="AE298" s="39">
        <f t="shared" si="145"/>
        <v>0</v>
      </c>
      <c r="AF298" t="str">
        <f t="shared" si="146"/>
        <v>Trabalhado</v>
      </c>
      <c r="AG298" t="str">
        <f t="shared" si="147"/>
        <v/>
      </c>
      <c r="AH298" t="str">
        <f t="shared" si="148"/>
        <v/>
      </c>
      <c r="AJ298" s="41">
        <f t="shared" si="149"/>
        <v>7</v>
      </c>
      <c r="AK298" s="42">
        <f t="shared" si="150"/>
        <v>0.41805555555555557</v>
      </c>
      <c r="AL298" s="41" t="str">
        <f t="shared" si="151"/>
        <v>Leve atraso</v>
      </c>
      <c r="AM298" s="41" t="str">
        <f t="shared" si="152"/>
        <v>Não</v>
      </c>
      <c r="AN298" s="41" t="str">
        <f t="shared" si="153"/>
        <v>Sim</v>
      </c>
      <c r="AO298" s="42">
        <f t="shared" si="154"/>
        <v>-4.3055555555555569E-2</v>
      </c>
      <c r="AP298" s="41" t="str">
        <f t="shared" si="155"/>
        <v>Ezequiel Antonio Peres|46162</v>
      </c>
      <c r="AQ298" s="41" t="str">
        <f t="shared" si="156"/>
        <v/>
      </c>
      <c r="AR298" s="41" t="str">
        <f>IF($AQ298="","",COUNTIFS(L_ChaveCob,$AQ298,L_Ausencia,"&gt;"&amp;$W298)+COUNTIFS($AQ$4:$AQ298,$AQ298,$W$4:$W298,$W298))</f>
        <v/>
      </c>
      <c r="AS298" s="42">
        <f t="shared" si="157"/>
        <v>0</v>
      </c>
      <c r="AT298" s="42">
        <f t="shared" si="158"/>
        <v>0</v>
      </c>
      <c r="AU298" s="42">
        <f t="shared" si="159"/>
        <v>0</v>
      </c>
    </row>
    <row r="299" spans="1:47" x14ac:dyDescent="0.2">
      <c r="A299" s="35">
        <v>46162</v>
      </c>
      <c r="B299" s="36" t="s">
        <v>239</v>
      </c>
      <c r="C299" s="36" t="s">
        <v>232</v>
      </c>
      <c r="D299" s="36" t="s">
        <v>368</v>
      </c>
      <c r="E299" s="37"/>
      <c r="F299" s="37"/>
      <c r="G299" s="36"/>
      <c r="H299" s="36"/>
      <c r="I299" s="36"/>
      <c r="J299" s="36"/>
      <c r="K299" s="37"/>
      <c r="L299" s="37"/>
      <c r="M299" s="37"/>
      <c r="N299" s="38">
        <f t="shared" si="128"/>
        <v>46143</v>
      </c>
      <c r="O299">
        <f t="shared" si="129"/>
        <v>173078</v>
      </c>
      <c r="P299" t="str">
        <f t="shared" si="130"/>
        <v>Serralheria</v>
      </c>
      <c r="Q299" t="str">
        <f t="shared" si="131"/>
        <v>Normal / Fixo</v>
      </c>
      <c r="R299" t="str">
        <f t="shared" si="132"/>
        <v>SERRALHEIRO II</v>
      </c>
      <c r="S299" t="str">
        <f t="shared" si="133"/>
        <v>ADM</v>
      </c>
      <c r="T299" s="39">
        <f t="shared" si="134"/>
        <v>53.080351419133599</v>
      </c>
      <c r="U299" s="40">
        <f t="shared" si="135"/>
        <v>0.375</v>
      </c>
      <c r="V299" s="40">
        <f t="shared" si="136"/>
        <v>0.39583333333333331</v>
      </c>
      <c r="W299" s="40">
        <f t="shared" si="137"/>
        <v>0</v>
      </c>
      <c r="X299" t="str">
        <f t="shared" si="138"/>
        <v>Não</v>
      </c>
      <c r="Y299" s="40">
        <f t="shared" si="139"/>
        <v>0</v>
      </c>
      <c r="Z299" s="40">
        <f t="shared" si="140"/>
        <v>0</v>
      </c>
      <c r="AA299" s="40">
        <f t="shared" si="141"/>
        <v>0</v>
      </c>
      <c r="AB299" s="40">
        <f t="shared" si="142"/>
        <v>0</v>
      </c>
      <c r="AC299" s="40">
        <f t="shared" si="143"/>
        <v>0</v>
      </c>
      <c r="AD299" s="39">
        <f t="shared" si="144"/>
        <v>0</v>
      </c>
      <c r="AE299" s="39">
        <f t="shared" si="145"/>
        <v>0</v>
      </c>
      <c r="AF299" t="str">
        <f t="shared" si="146"/>
        <v>Trabalhado</v>
      </c>
      <c r="AG299" t="str">
        <f t="shared" si="147"/>
        <v/>
      </c>
      <c r="AH299" t="str">
        <f t="shared" si="148"/>
        <v/>
      </c>
      <c r="AJ299" s="41">
        <f t="shared" si="149"/>
        <v>2</v>
      </c>
      <c r="AK299" s="42">
        <f t="shared" si="150"/>
        <v>0.39583333333333331</v>
      </c>
      <c r="AL299" s="41" t="str">
        <f t="shared" si="151"/>
        <v>Leve atraso</v>
      </c>
      <c r="AM299" s="41" t="str">
        <f t="shared" si="152"/>
        <v>Não</v>
      </c>
      <c r="AN299" s="41" t="str">
        <f t="shared" si="153"/>
        <v>Sim</v>
      </c>
      <c r="AO299" s="42">
        <f t="shared" si="154"/>
        <v>-2.0833333333333315E-2</v>
      </c>
      <c r="AP299" s="41" t="str">
        <f t="shared" si="155"/>
        <v>Giovani Joao da Silva|46162</v>
      </c>
      <c r="AQ299" s="41" t="str">
        <f t="shared" si="156"/>
        <v/>
      </c>
      <c r="AR299" s="41" t="str">
        <f>IF($AQ299="","",COUNTIFS(L_ChaveCob,$AQ299,L_Ausencia,"&gt;"&amp;$W299)+COUNTIFS($AQ$4:$AQ299,$AQ299,$W$4:$W299,$W299))</f>
        <v/>
      </c>
      <c r="AS299" s="42">
        <f t="shared" si="157"/>
        <v>0</v>
      </c>
      <c r="AT299" s="42">
        <f t="shared" si="158"/>
        <v>0</v>
      </c>
      <c r="AU299" s="42">
        <f t="shared" si="159"/>
        <v>0</v>
      </c>
    </row>
    <row r="300" spans="1:47" x14ac:dyDescent="0.2">
      <c r="A300" s="35">
        <v>46162</v>
      </c>
      <c r="B300" s="36" t="s">
        <v>241</v>
      </c>
      <c r="C300" s="36" t="s">
        <v>232</v>
      </c>
      <c r="D300" s="36" t="s">
        <v>259</v>
      </c>
      <c r="E300" s="37"/>
      <c r="F300" s="37"/>
      <c r="G300" s="36"/>
      <c r="H300" s="36"/>
      <c r="I300" s="36"/>
      <c r="J300" s="36"/>
      <c r="K300" s="37"/>
      <c r="L300" s="37"/>
      <c r="M300" s="37"/>
      <c r="N300" s="38">
        <f t="shared" si="128"/>
        <v>46143</v>
      </c>
      <c r="O300">
        <f t="shared" si="129"/>
        <v>24800</v>
      </c>
      <c r="P300" t="str">
        <f t="shared" si="130"/>
        <v>Serralheria</v>
      </c>
      <c r="Q300" t="str">
        <f t="shared" si="131"/>
        <v>Normal / Fixo</v>
      </c>
      <c r="R300" t="str">
        <f t="shared" si="132"/>
        <v>SERRALHEIRO II</v>
      </c>
      <c r="S300" t="str">
        <f t="shared" si="133"/>
        <v>ADM</v>
      </c>
      <c r="T300" s="39">
        <f t="shared" si="134"/>
        <v>53.080351419133599</v>
      </c>
      <c r="U300" s="40">
        <f t="shared" si="135"/>
        <v>0.375</v>
      </c>
      <c r="V300" s="40">
        <f t="shared" si="136"/>
        <v>0.39791666666666664</v>
      </c>
      <c r="W300" s="40">
        <f t="shared" si="137"/>
        <v>0</v>
      </c>
      <c r="X300" t="str">
        <f t="shared" si="138"/>
        <v>Não</v>
      </c>
      <c r="Y300" s="40">
        <f t="shared" si="139"/>
        <v>0</v>
      </c>
      <c r="Z300" s="40">
        <f t="shared" si="140"/>
        <v>0</v>
      </c>
      <c r="AA300" s="40">
        <f t="shared" si="141"/>
        <v>0</v>
      </c>
      <c r="AB300" s="40">
        <f t="shared" si="142"/>
        <v>0</v>
      </c>
      <c r="AC300" s="40">
        <f t="shared" si="143"/>
        <v>0</v>
      </c>
      <c r="AD300" s="39">
        <f t="shared" si="144"/>
        <v>0</v>
      </c>
      <c r="AE300" s="39">
        <f t="shared" si="145"/>
        <v>0</v>
      </c>
      <c r="AF300" t="str">
        <f t="shared" si="146"/>
        <v>Trabalhado</v>
      </c>
      <c r="AG300" t="str">
        <f t="shared" si="147"/>
        <v/>
      </c>
      <c r="AH300" t="str">
        <f t="shared" si="148"/>
        <v/>
      </c>
      <c r="AJ300" s="41">
        <f t="shared" si="149"/>
        <v>3</v>
      </c>
      <c r="AK300" s="42">
        <f t="shared" si="150"/>
        <v>0.39791666666666664</v>
      </c>
      <c r="AL300" s="41" t="str">
        <f t="shared" si="151"/>
        <v>Leve atraso</v>
      </c>
      <c r="AM300" s="41" t="str">
        <f t="shared" si="152"/>
        <v>Não</v>
      </c>
      <c r="AN300" s="41" t="str">
        <f t="shared" si="153"/>
        <v>Sim</v>
      </c>
      <c r="AO300" s="42">
        <f t="shared" si="154"/>
        <v>-2.2916666666666641E-2</v>
      </c>
      <c r="AP300" s="41" t="str">
        <f t="shared" si="155"/>
        <v>Ivanildo Lopes Pires de Carvalho|46162</v>
      </c>
      <c r="AQ300" s="41" t="str">
        <f t="shared" si="156"/>
        <v/>
      </c>
      <c r="AR300" s="41" t="str">
        <f>IF($AQ300="","",COUNTIFS(L_ChaveCob,$AQ300,L_Ausencia,"&gt;"&amp;$W300)+COUNTIFS($AQ$4:$AQ300,$AQ300,$W$4:$W300,$W300))</f>
        <v/>
      </c>
      <c r="AS300" s="42">
        <f t="shared" si="157"/>
        <v>0</v>
      </c>
      <c r="AT300" s="42">
        <f t="shared" si="158"/>
        <v>0</v>
      </c>
      <c r="AU300" s="42">
        <f t="shared" si="159"/>
        <v>0</v>
      </c>
    </row>
    <row r="301" spans="1:47" x14ac:dyDescent="0.2">
      <c r="A301" s="35">
        <v>46162</v>
      </c>
      <c r="B301" s="36" t="s">
        <v>243</v>
      </c>
      <c r="C301" s="36" t="s">
        <v>232</v>
      </c>
      <c r="D301" s="36" t="s">
        <v>369</v>
      </c>
      <c r="E301" s="37"/>
      <c r="F301" s="37"/>
      <c r="G301" s="36"/>
      <c r="H301" s="36"/>
      <c r="I301" s="36"/>
      <c r="J301" s="36"/>
      <c r="K301" s="37"/>
      <c r="L301" s="37"/>
      <c r="M301" s="37"/>
      <c r="N301" s="38">
        <f t="shared" si="128"/>
        <v>46143</v>
      </c>
      <c r="O301">
        <f t="shared" si="129"/>
        <v>900003</v>
      </c>
      <c r="P301" t="str">
        <f t="shared" si="130"/>
        <v>Serralheria</v>
      </c>
      <c r="Q301" t="str">
        <f t="shared" si="131"/>
        <v>Normal / Fixo</v>
      </c>
      <c r="R301" t="str">
        <f t="shared" si="132"/>
        <v>ENCARREGADO</v>
      </c>
      <c r="S301" t="str">
        <f t="shared" si="133"/>
        <v>ADM</v>
      </c>
      <c r="T301" s="39">
        <f t="shared" si="134"/>
        <v>60.96</v>
      </c>
      <c r="U301" s="40">
        <f t="shared" si="135"/>
        <v>0.375</v>
      </c>
      <c r="V301" s="40">
        <f t="shared" si="136"/>
        <v>0.39583333333333331</v>
      </c>
      <c r="W301" s="40">
        <f t="shared" si="137"/>
        <v>0</v>
      </c>
      <c r="X301" t="str">
        <f t="shared" si="138"/>
        <v>Não</v>
      </c>
      <c r="Y301" s="40">
        <f t="shared" si="139"/>
        <v>0</v>
      </c>
      <c r="Z301" s="40">
        <f t="shared" si="140"/>
        <v>0</v>
      </c>
      <c r="AA301" s="40">
        <f t="shared" si="141"/>
        <v>0</v>
      </c>
      <c r="AB301" s="40">
        <f t="shared" si="142"/>
        <v>0</v>
      </c>
      <c r="AC301" s="40">
        <f t="shared" si="143"/>
        <v>0</v>
      </c>
      <c r="AD301" s="39">
        <f t="shared" si="144"/>
        <v>0</v>
      </c>
      <c r="AE301" s="39">
        <f t="shared" si="145"/>
        <v>0</v>
      </c>
      <c r="AF301" t="str">
        <f t="shared" si="146"/>
        <v>Trabalhado</v>
      </c>
      <c r="AG301" t="str">
        <f t="shared" si="147"/>
        <v/>
      </c>
      <c r="AH301" t="str">
        <f t="shared" si="148"/>
        <v/>
      </c>
      <c r="AJ301" s="41">
        <f t="shared" si="149"/>
        <v>10</v>
      </c>
      <c r="AK301" s="42">
        <f t="shared" si="150"/>
        <v>0.39583333333333331</v>
      </c>
      <c r="AL301" s="41" t="str">
        <f t="shared" si="151"/>
        <v>Leve atraso</v>
      </c>
      <c r="AM301" s="41" t="str">
        <f t="shared" si="152"/>
        <v>Não</v>
      </c>
      <c r="AN301" s="41" t="str">
        <f t="shared" si="153"/>
        <v>Sim</v>
      </c>
      <c r="AO301" s="42">
        <f t="shared" si="154"/>
        <v>-2.0833333333333315E-2</v>
      </c>
      <c r="AP301" s="41" t="str">
        <f t="shared" si="155"/>
        <v>Marcelo Antônio Silvestre de Moraes|46162</v>
      </c>
      <c r="AQ301" s="41" t="str">
        <f t="shared" si="156"/>
        <v/>
      </c>
      <c r="AR301" s="41" t="str">
        <f>IF($AQ301="","",COUNTIFS(L_ChaveCob,$AQ301,L_Ausencia,"&gt;"&amp;$W301)+COUNTIFS($AQ$4:$AQ301,$AQ301,$W$4:$W301,$W301))</f>
        <v/>
      </c>
      <c r="AS301" s="42">
        <f t="shared" si="157"/>
        <v>0</v>
      </c>
      <c r="AT301" s="42">
        <f t="shared" si="158"/>
        <v>0</v>
      </c>
      <c r="AU301" s="42">
        <f t="shared" si="159"/>
        <v>0</v>
      </c>
    </row>
    <row r="302" spans="1:47" x14ac:dyDescent="0.2">
      <c r="A302" s="35">
        <v>46162</v>
      </c>
      <c r="B302" s="36" t="s">
        <v>229</v>
      </c>
      <c r="C302" s="36" t="s">
        <v>232</v>
      </c>
      <c r="D302" s="36" t="s">
        <v>292</v>
      </c>
      <c r="E302" s="37"/>
      <c r="F302" s="37"/>
      <c r="G302" s="36"/>
      <c r="H302" s="36"/>
      <c r="I302" s="36"/>
      <c r="J302" s="36"/>
      <c r="K302" s="37"/>
      <c r="L302" s="37"/>
      <c r="M302" s="37"/>
      <c r="N302" s="38">
        <f t="shared" si="128"/>
        <v>46143</v>
      </c>
      <c r="O302">
        <f t="shared" si="129"/>
        <v>105410</v>
      </c>
      <c r="P302" t="str">
        <f t="shared" si="130"/>
        <v>Serralheria</v>
      </c>
      <c r="Q302" t="str">
        <f t="shared" si="131"/>
        <v>Normal / Fixo</v>
      </c>
      <c r="R302" t="str">
        <f t="shared" si="132"/>
        <v>SERRALHEIRO I</v>
      </c>
      <c r="S302" t="str">
        <f t="shared" si="133"/>
        <v>TURNO 3</v>
      </c>
      <c r="T302" s="39">
        <f t="shared" si="134"/>
        <v>49.0988922206921</v>
      </c>
      <c r="U302" s="40">
        <f t="shared" si="135"/>
        <v>0.33333333333333298</v>
      </c>
      <c r="V302" s="40">
        <f t="shared" si="136"/>
        <v>0.35555555555555557</v>
      </c>
      <c r="W302" s="40">
        <f t="shared" si="137"/>
        <v>0</v>
      </c>
      <c r="X302" t="str">
        <f t="shared" si="138"/>
        <v>Não</v>
      </c>
      <c r="Y302" s="40">
        <f t="shared" si="139"/>
        <v>0</v>
      </c>
      <c r="Z302" s="40">
        <f t="shared" si="140"/>
        <v>0</v>
      </c>
      <c r="AA302" s="40">
        <f t="shared" si="141"/>
        <v>0</v>
      </c>
      <c r="AB302" s="40">
        <f t="shared" si="142"/>
        <v>0</v>
      </c>
      <c r="AC302" s="40">
        <f t="shared" si="143"/>
        <v>0</v>
      </c>
      <c r="AD302" s="39">
        <f t="shared" si="144"/>
        <v>0</v>
      </c>
      <c r="AE302" s="39">
        <f t="shared" si="145"/>
        <v>0</v>
      </c>
      <c r="AF302" t="str">
        <f t="shared" si="146"/>
        <v>Trabalhado</v>
      </c>
      <c r="AG302" t="str">
        <f t="shared" si="147"/>
        <v/>
      </c>
      <c r="AH302" t="str">
        <f t="shared" si="148"/>
        <v/>
      </c>
      <c r="AJ302" s="41">
        <f t="shared" si="149"/>
        <v>6</v>
      </c>
      <c r="AK302" s="42">
        <f t="shared" si="150"/>
        <v>0.35555555555555557</v>
      </c>
      <c r="AL302" s="41" t="str">
        <f t="shared" si="151"/>
        <v>Leve atraso</v>
      </c>
      <c r="AM302" s="41" t="str">
        <f t="shared" si="152"/>
        <v>Não</v>
      </c>
      <c r="AN302" s="41" t="str">
        <f t="shared" si="153"/>
        <v>Sim</v>
      </c>
      <c r="AO302" s="42">
        <f t="shared" si="154"/>
        <v>-2.2222222222222587E-2</v>
      </c>
      <c r="AP302" s="41" t="str">
        <f t="shared" si="155"/>
        <v>Marcelo Douglas Vieira Santana|46162</v>
      </c>
      <c r="AQ302" s="41" t="str">
        <f t="shared" si="156"/>
        <v/>
      </c>
      <c r="AR302" s="41" t="str">
        <f>IF($AQ302="","",COUNTIFS(L_ChaveCob,$AQ302,L_Ausencia,"&gt;"&amp;$W302)+COUNTIFS($AQ$4:$AQ302,$AQ302,$W$4:$W302,$W302))</f>
        <v/>
      </c>
      <c r="AS302" s="42">
        <f t="shared" si="157"/>
        <v>0</v>
      </c>
      <c r="AT302" s="42">
        <f t="shared" si="158"/>
        <v>0</v>
      </c>
      <c r="AU302" s="42">
        <f t="shared" si="159"/>
        <v>0</v>
      </c>
    </row>
    <row r="303" spans="1:47" hidden="1" x14ac:dyDescent="0.2">
      <c r="A303" s="35">
        <v>46162</v>
      </c>
      <c r="B303" s="36" t="s">
        <v>230</v>
      </c>
      <c r="C303" s="36" t="s">
        <v>232</v>
      </c>
      <c r="D303" s="36" t="s">
        <v>328</v>
      </c>
      <c r="E303" s="37"/>
      <c r="F303" s="37"/>
      <c r="G303" s="36"/>
      <c r="H303" s="36"/>
      <c r="I303" s="36" t="s">
        <v>234</v>
      </c>
      <c r="J303" s="36"/>
      <c r="K303" s="37"/>
      <c r="L303" s="37"/>
      <c r="M303" s="37"/>
      <c r="N303" s="38">
        <f t="shared" si="128"/>
        <v>46143</v>
      </c>
      <c r="O303">
        <f t="shared" si="129"/>
        <v>900009</v>
      </c>
      <c r="P303" t="str">
        <f t="shared" si="130"/>
        <v>Serralheria</v>
      </c>
      <c r="Q303" t="str">
        <f t="shared" si="131"/>
        <v>Normal / Fixo</v>
      </c>
      <c r="R303" t="str">
        <f t="shared" si="132"/>
        <v>SERRALHEIRO I</v>
      </c>
      <c r="S303" t="str">
        <f t="shared" si="133"/>
        <v>TURNO 2</v>
      </c>
      <c r="T303" s="39">
        <f t="shared" si="134"/>
        <v>49.0988922206921</v>
      </c>
      <c r="U303" s="40">
        <f t="shared" si="135"/>
        <v>0.33333333333333298</v>
      </c>
      <c r="V303" s="40">
        <f t="shared" si="136"/>
        <v>0.35416666666666669</v>
      </c>
      <c r="W303" s="40">
        <f t="shared" si="137"/>
        <v>0</v>
      </c>
      <c r="X303" t="str">
        <f t="shared" si="138"/>
        <v>Não</v>
      </c>
      <c r="Y303" s="40">
        <f t="shared" si="139"/>
        <v>0</v>
      </c>
      <c r="Z303" s="40">
        <f t="shared" si="140"/>
        <v>0</v>
      </c>
      <c r="AA303" s="40">
        <f t="shared" si="141"/>
        <v>0</v>
      </c>
      <c r="AB303" s="40">
        <f t="shared" si="142"/>
        <v>0</v>
      </c>
      <c r="AC303" s="40">
        <f t="shared" si="143"/>
        <v>0</v>
      </c>
      <c r="AD303" s="39">
        <f t="shared" si="144"/>
        <v>0</v>
      </c>
      <c r="AE303" s="39">
        <f t="shared" si="145"/>
        <v>0</v>
      </c>
      <c r="AF303" t="str">
        <f t="shared" si="146"/>
        <v>Trabalhado</v>
      </c>
      <c r="AG303" t="str">
        <f t="shared" si="147"/>
        <v/>
      </c>
      <c r="AH303" t="str">
        <f t="shared" si="148"/>
        <v/>
      </c>
      <c r="AJ303" s="41">
        <f t="shared" si="149"/>
        <v>17</v>
      </c>
      <c r="AK303" s="42">
        <f t="shared" si="150"/>
        <v>0.35416666666666669</v>
      </c>
      <c r="AL303" s="41" t="str">
        <f t="shared" si="151"/>
        <v>Leve atraso</v>
      </c>
      <c r="AM303" s="41" t="str">
        <f t="shared" si="152"/>
        <v>Não</v>
      </c>
      <c r="AN303" s="41" t="str">
        <f t="shared" si="153"/>
        <v>Sim</v>
      </c>
      <c r="AO303" s="42">
        <f t="shared" si="154"/>
        <v>-2.0833333333333703E-2</v>
      </c>
      <c r="AP303" s="41" t="str">
        <f t="shared" si="155"/>
        <v>Murilo de Souza Modesto|46162</v>
      </c>
      <c r="AQ303" s="41" t="str">
        <f t="shared" si="156"/>
        <v/>
      </c>
      <c r="AR303" s="41" t="str">
        <f>IF($AQ303="","",COUNTIFS(L_ChaveCob,$AQ303,L_Ausencia,"&gt;"&amp;$W303)+COUNTIFS($AQ$4:$AQ303,$AQ303,$W$4:$W303,$W303))</f>
        <v/>
      </c>
      <c r="AS303" s="42">
        <f t="shared" si="157"/>
        <v>0</v>
      </c>
      <c r="AT303" s="42">
        <f t="shared" si="158"/>
        <v>0</v>
      </c>
      <c r="AU303" s="42">
        <f t="shared" si="159"/>
        <v>0</v>
      </c>
    </row>
    <row r="304" spans="1:47" x14ac:dyDescent="0.2">
      <c r="A304" s="35">
        <v>46162</v>
      </c>
      <c r="B304" s="36" t="s">
        <v>247</v>
      </c>
      <c r="C304" s="36" t="s">
        <v>232</v>
      </c>
      <c r="D304" s="36" t="s">
        <v>370</v>
      </c>
      <c r="E304" s="37"/>
      <c r="F304" s="37"/>
      <c r="G304" s="36"/>
      <c r="H304" s="36"/>
      <c r="I304" s="36"/>
      <c r="J304" s="36"/>
      <c r="K304" s="37"/>
      <c r="L304" s="37"/>
      <c r="M304" s="37"/>
      <c r="N304" s="38">
        <f t="shared" si="128"/>
        <v>46143</v>
      </c>
      <c r="O304">
        <f t="shared" si="129"/>
        <v>900005</v>
      </c>
      <c r="P304" t="str">
        <f t="shared" si="130"/>
        <v>Serralheria</v>
      </c>
      <c r="Q304" t="str">
        <f t="shared" si="131"/>
        <v>Normal / Fixo</v>
      </c>
      <c r="R304" t="str">
        <f t="shared" si="132"/>
        <v>SERRALHEIRO II</v>
      </c>
      <c r="S304" t="str">
        <f t="shared" si="133"/>
        <v>TURNO 2</v>
      </c>
      <c r="T304" s="39">
        <f t="shared" si="134"/>
        <v>53.080351419133599</v>
      </c>
      <c r="U304" s="40">
        <f t="shared" si="135"/>
        <v>0.33333333333333298</v>
      </c>
      <c r="V304" s="40">
        <f t="shared" si="136"/>
        <v>0.39583333333333331</v>
      </c>
      <c r="W304" s="40">
        <f t="shared" si="137"/>
        <v>0</v>
      </c>
      <c r="X304" t="str">
        <f t="shared" si="138"/>
        <v>Não</v>
      </c>
      <c r="Y304" s="40">
        <f t="shared" si="139"/>
        <v>0</v>
      </c>
      <c r="Z304" s="40">
        <f t="shared" si="140"/>
        <v>0</v>
      </c>
      <c r="AA304" s="40">
        <f t="shared" si="141"/>
        <v>0</v>
      </c>
      <c r="AB304" s="40">
        <f t="shared" si="142"/>
        <v>0</v>
      </c>
      <c r="AC304" s="40">
        <f t="shared" si="143"/>
        <v>0</v>
      </c>
      <c r="AD304" s="39">
        <f t="shared" si="144"/>
        <v>0</v>
      </c>
      <c r="AE304" s="39">
        <f t="shared" si="145"/>
        <v>0</v>
      </c>
      <c r="AF304" t="str">
        <f t="shared" si="146"/>
        <v>Trabalhado</v>
      </c>
      <c r="AG304" t="str">
        <f t="shared" si="147"/>
        <v/>
      </c>
      <c r="AH304" t="str">
        <f t="shared" si="148"/>
        <v/>
      </c>
      <c r="AJ304" s="41">
        <f t="shared" si="149"/>
        <v>12</v>
      </c>
      <c r="AK304" s="42">
        <f t="shared" si="150"/>
        <v>0.39583333333333331</v>
      </c>
      <c r="AL304" s="41" t="str">
        <f t="shared" si="151"/>
        <v>Leve atraso</v>
      </c>
      <c r="AM304" s="41" t="str">
        <f t="shared" si="152"/>
        <v>Não</v>
      </c>
      <c r="AN304" s="41" t="str">
        <f t="shared" si="153"/>
        <v>Sim</v>
      </c>
      <c r="AO304" s="42">
        <f t="shared" si="154"/>
        <v>-6.2500000000000333E-2</v>
      </c>
      <c r="AP304" s="41" t="str">
        <f t="shared" si="155"/>
        <v>Rafael Fracaroli da Rocha|46162</v>
      </c>
      <c r="AQ304" s="41" t="str">
        <f t="shared" si="156"/>
        <v/>
      </c>
      <c r="AR304" s="41" t="str">
        <f>IF($AQ304="","",COUNTIFS(L_ChaveCob,$AQ304,L_Ausencia,"&gt;"&amp;$W304)+COUNTIFS($AQ$4:$AQ304,$AQ304,$W$4:$W304,$W304))</f>
        <v/>
      </c>
      <c r="AS304" s="42">
        <f t="shared" si="157"/>
        <v>0</v>
      </c>
      <c r="AT304" s="42">
        <f t="shared" si="158"/>
        <v>0</v>
      </c>
      <c r="AU304" s="42">
        <f t="shared" si="159"/>
        <v>0</v>
      </c>
    </row>
    <row r="305" spans="1:47" x14ac:dyDescent="0.2">
      <c r="A305" s="35">
        <v>46162</v>
      </c>
      <c r="B305" s="36" t="s">
        <v>249</v>
      </c>
      <c r="C305" s="36" t="s">
        <v>232</v>
      </c>
      <c r="D305" s="36" t="s">
        <v>275</v>
      </c>
      <c r="E305" s="37"/>
      <c r="F305" s="37"/>
      <c r="G305" s="36"/>
      <c r="H305" s="36"/>
      <c r="I305" s="36"/>
      <c r="J305" s="36"/>
      <c r="K305" s="37"/>
      <c r="L305" s="37"/>
      <c r="M305" s="37"/>
      <c r="N305" s="38">
        <f t="shared" si="128"/>
        <v>46143</v>
      </c>
      <c r="O305">
        <f t="shared" si="129"/>
        <v>331335</v>
      </c>
      <c r="P305" t="str">
        <f t="shared" si="130"/>
        <v>Serralheria</v>
      </c>
      <c r="Q305" t="str">
        <f t="shared" si="131"/>
        <v>Normal / Fixo</v>
      </c>
      <c r="R305" t="str">
        <f t="shared" si="132"/>
        <v>SERRALHEIRO II</v>
      </c>
      <c r="S305" t="str">
        <f t="shared" si="133"/>
        <v>ADM</v>
      </c>
      <c r="T305" s="39">
        <f t="shared" si="134"/>
        <v>53.080351419133599</v>
      </c>
      <c r="U305" s="40">
        <f t="shared" si="135"/>
        <v>0.375</v>
      </c>
      <c r="V305" s="40">
        <f t="shared" si="136"/>
        <v>0.39861111111111114</v>
      </c>
      <c r="W305" s="40">
        <f t="shared" si="137"/>
        <v>0</v>
      </c>
      <c r="X305" t="str">
        <f t="shared" si="138"/>
        <v>Não</v>
      </c>
      <c r="Y305" s="40">
        <f t="shared" si="139"/>
        <v>0</v>
      </c>
      <c r="Z305" s="40">
        <f t="shared" si="140"/>
        <v>0</v>
      </c>
      <c r="AA305" s="40">
        <f t="shared" si="141"/>
        <v>0</v>
      </c>
      <c r="AB305" s="40">
        <f t="shared" si="142"/>
        <v>0</v>
      </c>
      <c r="AC305" s="40">
        <f t="shared" si="143"/>
        <v>0</v>
      </c>
      <c r="AD305" s="39">
        <f t="shared" si="144"/>
        <v>0</v>
      </c>
      <c r="AE305" s="39">
        <f t="shared" si="145"/>
        <v>0</v>
      </c>
      <c r="AF305" t="str">
        <f t="shared" si="146"/>
        <v>Trabalhado</v>
      </c>
      <c r="AG305" t="str">
        <f t="shared" si="147"/>
        <v/>
      </c>
      <c r="AH305" t="str">
        <f t="shared" si="148"/>
        <v/>
      </c>
      <c r="AJ305" s="41">
        <f t="shared" si="149"/>
        <v>5</v>
      </c>
      <c r="AK305" s="42">
        <f t="shared" si="150"/>
        <v>0.39861111111111114</v>
      </c>
      <c r="AL305" s="41" t="str">
        <f t="shared" si="151"/>
        <v>Leve atraso</v>
      </c>
      <c r="AM305" s="41" t="str">
        <f t="shared" si="152"/>
        <v>Não</v>
      </c>
      <c r="AN305" s="41" t="str">
        <f t="shared" si="153"/>
        <v>Sim</v>
      </c>
      <c r="AO305" s="42">
        <f t="shared" si="154"/>
        <v>-2.3611111111111138E-2</v>
      </c>
      <c r="AP305" s="41" t="str">
        <f t="shared" si="155"/>
        <v>Robson Alberto Alves Galvão|46162</v>
      </c>
      <c r="AQ305" s="41" t="str">
        <f t="shared" si="156"/>
        <v/>
      </c>
      <c r="AR305" s="41" t="str">
        <f>IF($AQ305="","",COUNTIFS(L_ChaveCob,$AQ305,L_Ausencia,"&gt;"&amp;$W305)+COUNTIFS($AQ$4:$AQ305,$AQ305,$W$4:$W305,$W305))</f>
        <v/>
      </c>
      <c r="AS305" s="42">
        <f t="shared" si="157"/>
        <v>0</v>
      </c>
      <c r="AT305" s="42">
        <f t="shared" si="158"/>
        <v>0</v>
      </c>
      <c r="AU305" s="42">
        <f t="shared" si="159"/>
        <v>0</v>
      </c>
    </row>
    <row r="306" spans="1:47" x14ac:dyDescent="0.2">
      <c r="A306" s="35">
        <v>46162</v>
      </c>
      <c r="B306" s="36" t="s">
        <v>231</v>
      </c>
      <c r="C306" s="36" t="s">
        <v>232</v>
      </c>
      <c r="D306" s="36" t="s">
        <v>371</v>
      </c>
      <c r="E306" s="37"/>
      <c r="F306" s="37"/>
      <c r="G306" s="36"/>
      <c r="H306" s="36"/>
      <c r="I306" s="36" t="s">
        <v>234</v>
      </c>
      <c r="J306" s="36"/>
      <c r="K306" s="37"/>
      <c r="L306" s="37"/>
      <c r="M306" s="37"/>
      <c r="N306" s="38">
        <f t="shared" si="128"/>
        <v>46143</v>
      </c>
      <c r="O306">
        <f t="shared" si="129"/>
        <v>900004</v>
      </c>
      <c r="P306" t="str">
        <f t="shared" si="130"/>
        <v>Serralheria</v>
      </c>
      <c r="Q306" t="str">
        <f t="shared" si="131"/>
        <v>Normal / Fixo</v>
      </c>
      <c r="R306" t="str">
        <f t="shared" si="132"/>
        <v>SERRALHEIRO I</v>
      </c>
      <c r="S306" t="str">
        <f t="shared" si="133"/>
        <v>TURNO 2</v>
      </c>
      <c r="T306" s="39">
        <f t="shared" si="134"/>
        <v>49.0988922206921</v>
      </c>
      <c r="U306" s="40">
        <f t="shared" si="135"/>
        <v>0.33333333333333298</v>
      </c>
      <c r="V306" s="40">
        <f t="shared" si="136"/>
        <v>0.35972222222222222</v>
      </c>
      <c r="W306" s="40">
        <f t="shared" si="137"/>
        <v>0</v>
      </c>
      <c r="X306" t="str">
        <f t="shared" si="138"/>
        <v>Não</v>
      </c>
      <c r="Y306" s="40">
        <f t="shared" si="139"/>
        <v>0</v>
      </c>
      <c r="Z306" s="40">
        <f t="shared" si="140"/>
        <v>0</v>
      </c>
      <c r="AA306" s="40">
        <f t="shared" si="141"/>
        <v>0</v>
      </c>
      <c r="AB306" s="40">
        <f t="shared" si="142"/>
        <v>0</v>
      </c>
      <c r="AC306" s="40">
        <f t="shared" si="143"/>
        <v>0</v>
      </c>
      <c r="AD306" s="39">
        <f t="shared" si="144"/>
        <v>0</v>
      </c>
      <c r="AE306" s="39">
        <f t="shared" si="145"/>
        <v>0</v>
      </c>
      <c r="AF306" t="str">
        <f t="shared" si="146"/>
        <v>Trabalhado</v>
      </c>
      <c r="AG306" t="str">
        <f t="shared" si="147"/>
        <v/>
      </c>
      <c r="AH306" t="str">
        <f t="shared" si="148"/>
        <v/>
      </c>
      <c r="AJ306" s="41">
        <f t="shared" si="149"/>
        <v>11</v>
      </c>
      <c r="AK306" s="42">
        <f t="shared" si="150"/>
        <v>0.35972222222222222</v>
      </c>
      <c r="AL306" s="41" t="str">
        <f t="shared" si="151"/>
        <v>Leve atraso</v>
      </c>
      <c r="AM306" s="41" t="str">
        <f t="shared" si="152"/>
        <v>Não</v>
      </c>
      <c r="AN306" s="41" t="str">
        <f t="shared" si="153"/>
        <v>Sim</v>
      </c>
      <c r="AO306" s="42">
        <f t="shared" si="154"/>
        <v>-2.6388888888889239E-2</v>
      </c>
      <c r="AP306" s="41" t="str">
        <f t="shared" si="155"/>
        <v>Rogério Marques da Silva|46162</v>
      </c>
      <c r="AQ306" s="41" t="str">
        <f t="shared" si="156"/>
        <v/>
      </c>
      <c r="AR306" s="41" t="str">
        <f>IF($AQ306="","",COUNTIFS(L_ChaveCob,$AQ306,L_Ausencia,"&gt;"&amp;$W306)+COUNTIFS($AQ$4:$AQ306,$AQ306,$W$4:$W306,$W306))</f>
        <v/>
      </c>
      <c r="AS306" s="42">
        <f t="shared" si="157"/>
        <v>0</v>
      </c>
      <c r="AT306" s="42">
        <f t="shared" si="158"/>
        <v>0</v>
      </c>
      <c r="AU306" s="42">
        <f t="shared" si="159"/>
        <v>0</v>
      </c>
    </row>
    <row r="307" spans="1:47" x14ac:dyDescent="0.2">
      <c r="A307" s="35">
        <v>46162</v>
      </c>
      <c r="B307" s="36" t="s">
        <v>252</v>
      </c>
      <c r="C307" s="36" t="s">
        <v>232</v>
      </c>
      <c r="D307" s="36" t="s">
        <v>372</v>
      </c>
      <c r="E307" s="37"/>
      <c r="F307" s="37"/>
      <c r="G307" s="36"/>
      <c r="H307" s="36"/>
      <c r="I307" s="36"/>
      <c r="J307" s="36"/>
      <c r="K307" s="37"/>
      <c r="L307" s="37"/>
      <c r="M307" s="37"/>
      <c r="N307" s="38">
        <f t="shared" si="128"/>
        <v>46143</v>
      </c>
      <c r="O307">
        <f t="shared" si="129"/>
        <v>266937</v>
      </c>
      <c r="P307" t="str">
        <f t="shared" si="130"/>
        <v>Serralheria</v>
      </c>
      <c r="Q307" t="str">
        <f t="shared" si="131"/>
        <v>Normal / Fixo</v>
      </c>
      <c r="R307" t="str">
        <f t="shared" si="132"/>
        <v>ENCARREGADO</v>
      </c>
      <c r="S307" t="str">
        <f t="shared" si="133"/>
        <v>ADM</v>
      </c>
      <c r="T307" s="39">
        <f t="shared" si="134"/>
        <v>60.96</v>
      </c>
      <c r="U307" s="40">
        <f t="shared" si="135"/>
        <v>0.375</v>
      </c>
      <c r="V307" s="40">
        <f t="shared" si="136"/>
        <v>0.39861111111111114</v>
      </c>
      <c r="W307" s="40">
        <f t="shared" si="137"/>
        <v>0</v>
      </c>
      <c r="X307" t="str">
        <f t="shared" si="138"/>
        <v>Não</v>
      </c>
      <c r="Y307" s="40">
        <f t="shared" si="139"/>
        <v>0</v>
      </c>
      <c r="Z307" s="40">
        <f t="shared" si="140"/>
        <v>0</v>
      </c>
      <c r="AA307" s="40">
        <f t="shared" si="141"/>
        <v>0</v>
      </c>
      <c r="AB307" s="40">
        <f t="shared" si="142"/>
        <v>0</v>
      </c>
      <c r="AC307" s="40">
        <f t="shared" si="143"/>
        <v>0</v>
      </c>
      <c r="AD307" s="39">
        <f t="shared" si="144"/>
        <v>0</v>
      </c>
      <c r="AE307" s="39">
        <f t="shared" si="145"/>
        <v>0</v>
      </c>
      <c r="AF307" t="str">
        <f t="shared" si="146"/>
        <v>Trabalhado</v>
      </c>
      <c r="AG307" t="str">
        <f t="shared" si="147"/>
        <v/>
      </c>
      <c r="AH307" t="str">
        <f t="shared" si="148"/>
        <v/>
      </c>
      <c r="AJ307" s="41">
        <f t="shared" si="149"/>
        <v>1</v>
      </c>
      <c r="AK307" s="42">
        <f t="shared" si="150"/>
        <v>0.39861111111111114</v>
      </c>
      <c r="AL307" s="41" t="str">
        <f t="shared" si="151"/>
        <v>Leve atraso</v>
      </c>
      <c r="AM307" s="41" t="str">
        <f t="shared" si="152"/>
        <v>Não</v>
      </c>
      <c r="AN307" s="41" t="str">
        <f t="shared" si="153"/>
        <v>Sim</v>
      </c>
      <c r="AO307" s="42">
        <f t="shared" si="154"/>
        <v>-2.3611111111111138E-2</v>
      </c>
      <c r="AP307" s="41" t="str">
        <f t="shared" si="155"/>
        <v>Ronaldo Rosendo da Silva|46162</v>
      </c>
      <c r="AQ307" s="41" t="str">
        <f t="shared" si="156"/>
        <v/>
      </c>
      <c r="AR307" s="41" t="str">
        <f>IF($AQ307="","",COUNTIFS(L_ChaveCob,$AQ307,L_Ausencia,"&gt;"&amp;$W307)+COUNTIFS($AQ$4:$AQ307,$AQ307,$W$4:$W307,$W307))</f>
        <v/>
      </c>
      <c r="AS307" s="42">
        <f t="shared" si="157"/>
        <v>0</v>
      </c>
      <c r="AT307" s="42">
        <f t="shared" si="158"/>
        <v>0</v>
      </c>
      <c r="AU307" s="42">
        <f t="shared" si="159"/>
        <v>0</v>
      </c>
    </row>
    <row r="308" spans="1:47" x14ac:dyDescent="0.2">
      <c r="A308" s="35">
        <v>46162</v>
      </c>
      <c r="B308" s="36" t="s">
        <v>254</v>
      </c>
      <c r="C308" s="36" t="s">
        <v>232</v>
      </c>
      <c r="D308" s="36" t="s">
        <v>373</v>
      </c>
      <c r="E308" s="37"/>
      <c r="F308" s="37"/>
      <c r="G308" s="36"/>
      <c r="H308" s="36"/>
      <c r="I308" s="36"/>
      <c r="J308" s="36"/>
      <c r="K308" s="37"/>
      <c r="L308" s="37"/>
      <c r="M308" s="37"/>
      <c r="N308" s="38">
        <f t="shared" si="128"/>
        <v>46143</v>
      </c>
      <c r="O308">
        <f t="shared" si="129"/>
        <v>900001</v>
      </c>
      <c r="P308" t="str">
        <f t="shared" si="130"/>
        <v>Serralheria</v>
      </c>
      <c r="Q308" t="str">
        <f t="shared" si="131"/>
        <v>Normal / Fixo</v>
      </c>
      <c r="R308" t="str">
        <f t="shared" si="132"/>
        <v>SERRALHEIRO II</v>
      </c>
      <c r="S308" t="str">
        <f t="shared" si="133"/>
        <v>ADM</v>
      </c>
      <c r="T308" s="39">
        <f t="shared" si="134"/>
        <v>53.080351419133599</v>
      </c>
      <c r="U308" s="40">
        <f t="shared" si="135"/>
        <v>0.375</v>
      </c>
      <c r="V308" s="40">
        <f t="shared" si="136"/>
        <v>0.39583333333333331</v>
      </c>
      <c r="W308" s="40">
        <f t="shared" si="137"/>
        <v>0</v>
      </c>
      <c r="X308" t="str">
        <f t="shared" si="138"/>
        <v>Não</v>
      </c>
      <c r="Y308" s="40">
        <f t="shared" si="139"/>
        <v>0</v>
      </c>
      <c r="Z308" s="40">
        <f t="shared" si="140"/>
        <v>0</v>
      </c>
      <c r="AA308" s="40">
        <f t="shared" si="141"/>
        <v>0</v>
      </c>
      <c r="AB308" s="40">
        <f t="shared" si="142"/>
        <v>0</v>
      </c>
      <c r="AC308" s="40">
        <f t="shared" si="143"/>
        <v>0</v>
      </c>
      <c r="AD308" s="39">
        <f t="shared" si="144"/>
        <v>0</v>
      </c>
      <c r="AE308" s="39">
        <f t="shared" si="145"/>
        <v>0</v>
      </c>
      <c r="AF308" t="str">
        <f t="shared" si="146"/>
        <v>Trabalhado</v>
      </c>
      <c r="AG308" t="str">
        <f t="shared" si="147"/>
        <v/>
      </c>
      <c r="AH308" t="str">
        <f t="shared" si="148"/>
        <v/>
      </c>
      <c r="AJ308" s="41">
        <f t="shared" si="149"/>
        <v>8</v>
      </c>
      <c r="AK308" s="42">
        <f t="shared" si="150"/>
        <v>0.39583333333333331</v>
      </c>
      <c r="AL308" s="41" t="str">
        <f t="shared" si="151"/>
        <v>Leve atraso</v>
      </c>
      <c r="AM308" s="41" t="str">
        <f t="shared" si="152"/>
        <v>Não</v>
      </c>
      <c r="AN308" s="41" t="str">
        <f t="shared" si="153"/>
        <v>Sim</v>
      </c>
      <c r="AO308" s="42">
        <f t="shared" si="154"/>
        <v>-2.0833333333333315E-2</v>
      </c>
      <c r="AP308" s="41" t="str">
        <f t="shared" si="155"/>
        <v>Ronaldo Santos Dias|46162</v>
      </c>
      <c r="AQ308" s="41" t="str">
        <f t="shared" si="156"/>
        <v/>
      </c>
      <c r="AR308" s="41" t="str">
        <f>IF($AQ308="","",COUNTIFS(L_ChaveCob,$AQ308,L_Ausencia,"&gt;"&amp;$W308)+COUNTIFS($AQ$4:$AQ308,$AQ308,$W$4:$W308,$W308))</f>
        <v/>
      </c>
      <c r="AS308" s="42">
        <f t="shared" si="157"/>
        <v>0</v>
      </c>
      <c r="AT308" s="42">
        <f t="shared" si="158"/>
        <v>0</v>
      </c>
      <c r="AU308" s="42">
        <f t="shared" si="159"/>
        <v>0</v>
      </c>
    </row>
    <row r="309" spans="1:47" x14ac:dyDescent="0.2">
      <c r="A309" s="35">
        <v>46162</v>
      </c>
      <c r="B309" s="36" t="s">
        <v>281</v>
      </c>
      <c r="C309" s="36" t="s">
        <v>232</v>
      </c>
      <c r="D309" s="36"/>
      <c r="E309" s="37"/>
      <c r="F309" s="37"/>
      <c r="G309" s="36"/>
      <c r="H309" s="36"/>
      <c r="I309" s="36"/>
      <c r="J309" s="36"/>
      <c r="K309" s="37"/>
      <c r="L309" s="37"/>
      <c r="M309" s="37"/>
      <c r="N309" s="38">
        <f t="shared" si="128"/>
        <v>46143</v>
      </c>
      <c r="O309">
        <f t="shared" si="129"/>
        <v>900010</v>
      </c>
      <c r="P309" t="str">
        <f t="shared" si="130"/>
        <v>Serralheria</v>
      </c>
      <c r="Q309" t="str">
        <f t="shared" si="131"/>
        <v>Ferista</v>
      </c>
      <c r="R309" t="str">
        <f t="shared" si="132"/>
        <v>SERRALHEIRO I</v>
      </c>
      <c r="S309" t="str">
        <f t="shared" si="133"/>
        <v>ADM</v>
      </c>
      <c r="T309" s="39">
        <f t="shared" si="134"/>
        <v>49.0988922206921</v>
      </c>
      <c r="U309" s="40">
        <f t="shared" si="135"/>
        <v>0.375</v>
      </c>
      <c r="V309" s="40">
        <f t="shared" si="136"/>
        <v>0.375</v>
      </c>
      <c r="W309" s="40">
        <f t="shared" si="137"/>
        <v>0</v>
      </c>
      <c r="X309" t="str">
        <f t="shared" si="138"/>
        <v>Não</v>
      </c>
      <c r="Y309" s="40">
        <f t="shared" si="139"/>
        <v>0</v>
      </c>
      <c r="Z309" s="40">
        <f t="shared" si="140"/>
        <v>0</v>
      </c>
      <c r="AA309" s="40">
        <f t="shared" si="141"/>
        <v>0</v>
      </c>
      <c r="AB309" s="40">
        <f t="shared" si="142"/>
        <v>0</v>
      </c>
      <c r="AC309" s="40">
        <f t="shared" si="143"/>
        <v>0</v>
      </c>
      <c r="AD309" s="39">
        <f t="shared" si="144"/>
        <v>0</v>
      </c>
      <c r="AE309" s="39">
        <f t="shared" si="145"/>
        <v>0</v>
      </c>
      <c r="AF309" t="str">
        <f t="shared" si="146"/>
        <v>Trabalhado</v>
      </c>
      <c r="AG309" t="str">
        <f t="shared" si="147"/>
        <v/>
      </c>
      <c r="AH309" t="str">
        <f t="shared" si="148"/>
        <v/>
      </c>
      <c r="AJ309" s="41">
        <f t="shared" si="149"/>
        <v>18</v>
      </c>
      <c r="AK309" s="42" t="str">
        <f t="shared" si="150"/>
        <v/>
      </c>
      <c r="AL309" s="41" t="str">
        <f t="shared" si="151"/>
        <v>Leve atraso</v>
      </c>
      <c r="AM309" s="41" t="str">
        <f t="shared" si="152"/>
        <v>Não</v>
      </c>
      <c r="AN309" s="41" t="str">
        <f t="shared" si="153"/>
        <v>Sim</v>
      </c>
      <c r="AO309" s="42" t="str">
        <f t="shared" si="154"/>
        <v/>
      </c>
      <c r="AP309" s="41" t="str">
        <f t="shared" si="155"/>
        <v>Roniel de Souza Rocha|46162</v>
      </c>
      <c r="AQ309" s="41" t="str">
        <f t="shared" si="156"/>
        <v/>
      </c>
      <c r="AR309" s="41" t="str">
        <f>IF($AQ309="","",COUNTIFS(L_ChaveCob,$AQ309,L_Ausencia,"&gt;"&amp;$W309)+COUNTIFS($AQ$4:$AQ309,$AQ309,$W$4:$W309,$W309))</f>
        <v/>
      </c>
      <c r="AS309" s="42">
        <f t="shared" si="157"/>
        <v>0</v>
      </c>
      <c r="AT309" s="42">
        <f t="shared" si="158"/>
        <v>0</v>
      </c>
      <c r="AU309" s="42">
        <f t="shared" si="159"/>
        <v>0</v>
      </c>
    </row>
    <row r="310" spans="1:47" x14ac:dyDescent="0.2">
      <c r="A310" s="35">
        <v>46163</v>
      </c>
      <c r="B310" s="36" t="s">
        <v>235</v>
      </c>
      <c r="C310" s="36" t="s">
        <v>232</v>
      </c>
      <c r="D310" s="36" t="s">
        <v>374</v>
      </c>
      <c r="E310" s="37"/>
      <c r="F310" s="37"/>
      <c r="G310" s="36"/>
      <c r="H310" s="36"/>
      <c r="I310" s="36"/>
      <c r="J310" s="36"/>
      <c r="K310" s="37"/>
      <c r="L310" s="37"/>
      <c r="M310" s="37"/>
      <c r="N310" s="38">
        <f t="shared" si="128"/>
        <v>46143</v>
      </c>
      <c r="O310">
        <f t="shared" si="129"/>
        <v>900008</v>
      </c>
      <c r="P310" t="str">
        <f t="shared" si="130"/>
        <v>Serralheria</v>
      </c>
      <c r="Q310" t="str">
        <f t="shared" si="131"/>
        <v>Normal / Fixo</v>
      </c>
      <c r="R310" t="str">
        <f t="shared" si="132"/>
        <v>SERRALHEIRO II</v>
      </c>
      <c r="S310" t="str">
        <f t="shared" si="133"/>
        <v>TURNO 2</v>
      </c>
      <c r="T310" s="39">
        <f t="shared" si="134"/>
        <v>53.080351419133599</v>
      </c>
      <c r="U310" s="40">
        <f t="shared" si="135"/>
        <v>0.33333333333333298</v>
      </c>
      <c r="V310" s="40">
        <f t="shared" si="136"/>
        <v>0.40208333333333335</v>
      </c>
      <c r="W310" s="40">
        <f t="shared" si="137"/>
        <v>0</v>
      </c>
      <c r="X310" t="str">
        <f t="shared" si="138"/>
        <v>Não</v>
      </c>
      <c r="Y310" s="40">
        <f t="shared" si="139"/>
        <v>0</v>
      </c>
      <c r="Z310" s="40">
        <f t="shared" si="140"/>
        <v>0</v>
      </c>
      <c r="AA310" s="40">
        <f t="shared" si="141"/>
        <v>0</v>
      </c>
      <c r="AB310" s="40">
        <f t="shared" si="142"/>
        <v>0</v>
      </c>
      <c r="AC310" s="40">
        <f t="shared" si="143"/>
        <v>0</v>
      </c>
      <c r="AD310" s="39">
        <f t="shared" si="144"/>
        <v>0</v>
      </c>
      <c r="AE310" s="39">
        <f t="shared" si="145"/>
        <v>0</v>
      </c>
      <c r="AF310" t="str">
        <f t="shared" si="146"/>
        <v>Trabalhado</v>
      </c>
      <c r="AG310" t="str">
        <f t="shared" si="147"/>
        <v/>
      </c>
      <c r="AH310" t="str">
        <f t="shared" si="148"/>
        <v/>
      </c>
      <c r="AJ310" s="41">
        <f t="shared" si="149"/>
        <v>16</v>
      </c>
      <c r="AK310" s="42">
        <f t="shared" si="150"/>
        <v>0.40208333333333335</v>
      </c>
      <c r="AL310" s="41" t="str">
        <f t="shared" si="151"/>
        <v>Leve atraso</v>
      </c>
      <c r="AM310" s="41" t="str">
        <f t="shared" si="152"/>
        <v>Não</v>
      </c>
      <c r="AN310" s="41" t="str">
        <f t="shared" si="153"/>
        <v>Sim</v>
      </c>
      <c r="AO310" s="42">
        <f t="shared" si="154"/>
        <v>-6.8750000000000366E-2</v>
      </c>
      <c r="AP310" s="41" t="str">
        <f t="shared" si="155"/>
        <v>Alisson Paulo Costa Martins|46163</v>
      </c>
      <c r="AQ310" s="41" t="str">
        <f t="shared" si="156"/>
        <v/>
      </c>
      <c r="AR310" s="41" t="str">
        <f>IF($AQ310="","",COUNTIFS(L_ChaveCob,$AQ310,L_Ausencia,"&gt;"&amp;$W310)+COUNTIFS($AQ$4:$AQ310,$AQ310,$W$4:$W310,$W310))</f>
        <v/>
      </c>
      <c r="AS310" s="42">
        <f t="shared" si="157"/>
        <v>0</v>
      </c>
      <c r="AT310" s="42">
        <f t="shared" si="158"/>
        <v>0</v>
      </c>
      <c r="AU310" s="42">
        <f t="shared" si="159"/>
        <v>0</v>
      </c>
    </row>
    <row r="311" spans="1:47" x14ac:dyDescent="0.2">
      <c r="A311" s="35">
        <v>46163</v>
      </c>
      <c r="B311" s="36" t="s">
        <v>237</v>
      </c>
      <c r="C311" s="36" t="s">
        <v>232</v>
      </c>
      <c r="D311" s="36" t="s">
        <v>375</v>
      </c>
      <c r="E311" s="37"/>
      <c r="F311" s="37"/>
      <c r="G311" s="36"/>
      <c r="H311" s="36"/>
      <c r="I311" s="36"/>
      <c r="J311" s="36"/>
      <c r="K311" s="37"/>
      <c r="L311" s="37"/>
      <c r="M311" s="37"/>
      <c r="N311" s="38">
        <f t="shared" si="128"/>
        <v>46143</v>
      </c>
      <c r="O311">
        <f t="shared" si="129"/>
        <v>119353</v>
      </c>
      <c r="P311" t="str">
        <f t="shared" si="130"/>
        <v>Serralheria</v>
      </c>
      <c r="Q311" t="str">
        <f t="shared" si="131"/>
        <v>Normal / Fixo</v>
      </c>
      <c r="R311" t="str">
        <f t="shared" si="132"/>
        <v>SERRALHEIRO II</v>
      </c>
      <c r="S311" t="str">
        <f t="shared" si="133"/>
        <v>ADM</v>
      </c>
      <c r="T311" s="39">
        <f t="shared" si="134"/>
        <v>53.080351419133599</v>
      </c>
      <c r="U311" s="40">
        <f t="shared" si="135"/>
        <v>0.375</v>
      </c>
      <c r="V311" s="40">
        <f t="shared" si="136"/>
        <v>0.38958333333333334</v>
      </c>
      <c r="W311" s="40">
        <f t="shared" si="137"/>
        <v>0</v>
      </c>
      <c r="X311" t="str">
        <f t="shared" si="138"/>
        <v>Não</v>
      </c>
      <c r="Y311" s="40">
        <f t="shared" si="139"/>
        <v>0</v>
      </c>
      <c r="Z311" s="40">
        <f t="shared" si="140"/>
        <v>0</v>
      </c>
      <c r="AA311" s="40">
        <f t="shared" si="141"/>
        <v>0</v>
      </c>
      <c r="AB311" s="40">
        <f t="shared" si="142"/>
        <v>0</v>
      </c>
      <c r="AC311" s="40">
        <f t="shared" si="143"/>
        <v>0</v>
      </c>
      <c r="AD311" s="39">
        <f t="shared" si="144"/>
        <v>0</v>
      </c>
      <c r="AE311" s="39">
        <f t="shared" si="145"/>
        <v>0</v>
      </c>
      <c r="AF311" t="str">
        <f t="shared" si="146"/>
        <v>Trabalhado</v>
      </c>
      <c r="AG311" t="str">
        <f t="shared" si="147"/>
        <v/>
      </c>
      <c r="AH311" t="str">
        <f t="shared" si="148"/>
        <v/>
      </c>
      <c r="AJ311" s="41">
        <f t="shared" si="149"/>
        <v>7</v>
      </c>
      <c r="AK311" s="42">
        <f t="shared" si="150"/>
        <v>0.38958333333333334</v>
      </c>
      <c r="AL311" s="41" t="str">
        <f t="shared" si="151"/>
        <v>Leve atraso</v>
      </c>
      <c r="AM311" s="41" t="str">
        <f t="shared" si="152"/>
        <v>Não</v>
      </c>
      <c r="AN311" s="41" t="str">
        <f t="shared" si="153"/>
        <v>Sim</v>
      </c>
      <c r="AO311" s="42">
        <f t="shared" si="154"/>
        <v>-1.4583333333333337E-2</v>
      </c>
      <c r="AP311" s="41" t="str">
        <f t="shared" si="155"/>
        <v>Ezequiel Antonio Peres|46163</v>
      </c>
      <c r="AQ311" s="41" t="str">
        <f t="shared" si="156"/>
        <v/>
      </c>
      <c r="AR311" s="41" t="str">
        <f>IF($AQ311="","",COUNTIFS(L_ChaveCob,$AQ311,L_Ausencia,"&gt;"&amp;$W311)+COUNTIFS($AQ$4:$AQ311,$AQ311,$W$4:$W311,$W311))</f>
        <v/>
      </c>
      <c r="AS311" s="42">
        <f t="shared" si="157"/>
        <v>0</v>
      </c>
      <c r="AT311" s="42">
        <f t="shared" si="158"/>
        <v>0</v>
      </c>
      <c r="AU311" s="42">
        <f t="shared" si="159"/>
        <v>0</v>
      </c>
    </row>
    <row r="312" spans="1:47" x14ac:dyDescent="0.2">
      <c r="A312" s="35">
        <v>46163</v>
      </c>
      <c r="B312" s="36" t="s">
        <v>239</v>
      </c>
      <c r="C312" s="36" t="s">
        <v>232</v>
      </c>
      <c r="D312" s="36" t="s">
        <v>376</v>
      </c>
      <c r="E312" s="37"/>
      <c r="F312" s="37"/>
      <c r="G312" s="36"/>
      <c r="H312" s="36"/>
      <c r="I312" s="36"/>
      <c r="J312" s="36"/>
      <c r="K312" s="37"/>
      <c r="L312" s="37"/>
      <c r="M312" s="37"/>
      <c r="N312" s="38">
        <f t="shared" si="128"/>
        <v>46143</v>
      </c>
      <c r="O312">
        <f t="shared" si="129"/>
        <v>173078</v>
      </c>
      <c r="P312" t="str">
        <f t="shared" si="130"/>
        <v>Serralheria</v>
      </c>
      <c r="Q312" t="str">
        <f t="shared" si="131"/>
        <v>Normal / Fixo</v>
      </c>
      <c r="R312" t="str">
        <f t="shared" si="132"/>
        <v>SERRALHEIRO II</v>
      </c>
      <c r="S312" t="str">
        <f t="shared" si="133"/>
        <v>ADM</v>
      </c>
      <c r="T312" s="39">
        <f t="shared" si="134"/>
        <v>53.080351419133599</v>
      </c>
      <c r="U312" s="40">
        <f t="shared" si="135"/>
        <v>0.375</v>
      </c>
      <c r="V312" s="40">
        <f t="shared" si="136"/>
        <v>0.39027777777777778</v>
      </c>
      <c r="W312" s="40">
        <f t="shared" si="137"/>
        <v>0</v>
      </c>
      <c r="X312" t="str">
        <f t="shared" si="138"/>
        <v>Não</v>
      </c>
      <c r="Y312" s="40">
        <f t="shared" si="139"/>
        <v>0</v>
      </c>
      <c r="Z312" s="40">
        <f t="shared" si="140"/>
        <v>0</v>
      </c>
      <c r="AA312" s="40">
        <f t="shared" si="141"/>
        <v>0</v>
      </c>
      <c r="AB312" s="40">
        <f t="shared" si="142"/>
        <v>0</v>
      </c>
      <c r="AC312" s="40">
        <f t="shared" si="143"/>
        <v>0</v>
      </c>
      <c r="AD312" s="39">
        <f t="shared" si="144"/>
        <v>0</v>
      </c>
      <c r="AE312" s="39">
        <f t="shared" si="145"/>
        <v>0</v>
      </c>
      <c r="AF312" t="str">
        <f t="shared" si="146"/>
        <v>Trabalhado</v>
      </c>
      <c r="AG312" t="str">
        <f t="shared" si="147"/>
        <v/>
      </c>
      <c r="AH312" t="str">
        <f t="shared" si="148"/>
        <v/>
      </c>
      <c r="AJ312" s="41">
        <f t="shared" si="149"/>
        <v>2</v>
      </c>
      <c r="AK312" s="42">
        <f t="shared" si="150"/>
        <v>0.39027777777777778</v>
      </c>
      <c r="AL312" s="41" t="str">
        <f t="shared" si="151"/>
        <v>Leve atraso</v>
      </c>
      <c r="AM312" s="41" t="str">
        <f t="shared" si="152"/>
        <v>Não</v>
      </c>
      <c r="AN312" s="41" t="str">
        <f t="shared" si="153"/>
        <v>Sim</v>
      </c>
      <c r="AO312" s="42">
        <f t="shared" si="154"/>
        <v>-1.5277777777777779E-2</v>
      </c>
      <c r="AP312" s="41" t="str">
        <f t="shared" si="155"/>
        <v>Giovani Joao da Silva|46163</v>
      </c>
      <c r="AQ312" s="41" t="str">
        <f t="shared" si="156"/>
        <v/>
      </c>
      <c r="AR312" s="41" t="str">
        <f>IF($AQ312="","",COUNTIFS(L_ChaveCob,$AQ312,L_Ausencia,"&gt;"&amp;$W312)+COUNTIFS($AQ$4:$AQ312,$AQ312,$W$4:$W312,$W312))</f>
        <v/>
      </c>
      <c r="AS312" s="42">
        <f t="shared" si="157"/>
        <v>0</v>
      </c>
      <c r="AT312" s="42">
        <f t="shared" si="158"/>
        <v>0</v>
      </c>
      <c r="AU312" s="42">
        <f t="shared" si="159"/>
        <v>0</v>
      </c>
    </row>
    <row r="313" spans="1:47" x14ac:dyDescent="0.2">
      <c r="A313" s="35">
        <v>46163</v>
      </c>
      <c r="B313" s="36" t="s">
        <v>241</v>
      </c>
      <c r="C313" s="36" t="s">
        <v>232</v>
      </c>
      <c r="D313" s="36" t="s">
        <v>377</v>
      </c>
      <c r="E313" s="37"/>
      <c r="F313" s="37"/>
      <c r="G313" s="36"/>
      <c r="H313" s="36"/>
      <c r="I313" s="36"/>
      <c r="J313" s="36"/>
      <c r="K313" s="37"/>
      <c r="L313" s="37"/>
      <c r="M313" s="37"/>
      <c r="N313" s="38">
        <f t="shared" si="128"/>
        <v>46143</v>
      </c>
      <c r="O313">
        <f t="shared" si="129"/>
        <v>24800</v>
      </c>
      <c r="P313" t="str">
        <f t="shared" si="130"/>
        <v>Serralheria</v>
      </c>
      <c r="Q313" t="str">
        <f t="shared" si="131"/>
        <v>Normal / Fixo</v>
      </c>
      <c r="R313" t="str">
        <f t="shared" si="132"/>
        <v>SERRALHEIRO II</v>
      </c>
      <c r="S313" t="str">
        <f t="shared" si="133"/>
        <v>ADM</v>
      </c>
      <c r="T313" s="39">
        <f t="shared" si="134"/>
        <v>53.080351419133599</v>
      </c>
      <c r="U313" s="40">
        <f t="shared" si="135"/>
        <v>0.375</v>
      </c>
      <c r="V313" s="40">
        <f t="shared" si="136"/>
        <v>0.39930555555555558</v>
      </c>
      <c r="W313" s="40">
        <f t="shared" si="137"/>
        <v>0</v>
      </c>
      <c r="X313" t="str">
        <f t="shared" si="138"/>
        <v>Não</v>
      </c>
      <c r="Y313" s="40">
        <f t="shared" si="139"/>
        <v>0</v>
      </c>
      <c r="Z313" s="40">
        <f t="shared" si="140"/>
        <v>0</v>
      </c>
      <c r="AA313" s="40">
        <f t="shared" si="141"/>
        <v>0</v>
      </c>
      <c r="AB313" s="40">
        <f t="shared" si="142"/>
        <v>0</v>
      </c>
      <c r="AC313" s="40">
        <f t="shared" si="143"/>
        <v>0</v>
      </c>
      <c r="AD313" s="39">
        <f t="shared" si="144"/>
        <v>0</v>
      </c>
      <c r="AE313" s="39">
        <f t="shared" si="145"/>
        <v>0</v>
      </c>
      <c r="AF313" t="str">
        <f t="shared" si="146"/>
        <v>Trabalhado</v>
      </c>
      <c r="AG313" t="str">
        <f t="shared" si="147"/>
        <v/>
      </c>
      <c r="AH313" t="str">
        <f t="shared" si="148"/>
        <v/>
      </c>
      <c r="AJ313" s="41">
        <f t="shared" si="149"/>
        <v>3</v>
      </c>
      <c r="AK313" s="42">
        <f t="shared" si="150"/>
        <v>0.39930555555555558</v>
      </c>
      <c r="AL313" s="41" t="str">
        <f t="shared" si="151"/>
        <v>Leve atraso</v>
      </c>
      <c r="AM313" s="41" t="str">
        <f t="shared" si="152"/>
        <v>Não</v>
      </c>
      <c r="AN313" s="41" t="str">
        <f t="shared" si="153"/>
        <v>Sim</v>
      </c>
      <c r="AO313" s="42">
        <f t="shared" si="154"/>
        <v>-2.430555555555558E-2</v>
      </c>
      <c r="AP313" s="41" t="str">
        <f t="shared" si="155"/>
        <v>Ivanildo Lopes Pires de Carvalho|46163</v>
      </c>
      <c r="AQ313" s="41" t="str">
        <f t="shared" si="156"/>
        <v/>
      </c>
      <c r="AR313" s="41" t="str">
        <f>IF($AQ313="","",COUNTIFS(L_ChaveCob,$AQ313,L_Ausencia,"&gt;"&amp;$W313)+COUNTIFS($AQ$4:$AQ313,$AQ313,$W$4:$W313,$W313))</f>
        <v/>
      </c>
      <c r="AS313" s="42">
        <f t="shared" si="157"/>
        <v>0</v>
      </c>
      <c r="AT313" s="42">
        <f t="shared" si="158"/>
        <v>0</v>
      </c>
      <c r="AU313" s="42">
        <f t="shared" si="159"/>
        <v>0</v>
      </c>
    </row>
    <row r="314" spans="1:47" x14ac:dyDescent="0.2">
      <c r="A314" s="35">
        <v>46163</v>
      </c>
      <c r="B314" s="36" t="s">
        <v>243</v>
      </c>
      <c r="C314" s="36" t="s">
        <v>232</v>
      </c>
      <c r="D314" s="36" t="s">
        <v>378</v>
      </c>
      <c r="E314" s="37"/>
      <c r="F314" s="37"/>
      <c r="G314" s="36"/>
      <c r="H314" s="36"/>
      <c r="I314" s="36"/>
      <c r="J314" s="36"/>
      <c r="K314" s="37"/>
      <c r="L314" s="37"/>
      <c r="M314" s="37"/>
      <c r="N314" s="38">
        <f t="shared" si="128"/>
        <v>46143</v>
      </c>
      <c r="O314">
        <f t="shared" si="129"/>
        <v>900003</v>
      </c>
      <c r="P314" t="str">
        <f t="shared" si="130"/>
        <v>Serralheria</v>
      </c>
      <c r="Q314" t="str">
        <f t="shared" si="131"/>
        <v>Normal / Fixo</v>
      </c>
      <c r="R314" t="str">
        <f t="shared" si="132"/>
        <v>ENCARREGADO</v>
      </c>
      <c r="S314" t="str">
        <f t="shared" si="133"/>
        <v>ADM</v>
      </c>
      <c r="T314" s="39">
        <f t="shared" si="134"/>
        <v>60.96</v>
      </c>
      <c r="U314" s="40">
        <f t="shared" si="135"/>
        <v>0.375</v>
      </c>
      <c r="V314" s="40">
        <f t="shared" si="136"/>
        <v>0.39027777777777778</v>
      </c>
      <c r="W314" s="40">
        <f t="shared" si="137"/>
        <v>0</v>
      </c>
      <c r="X314" t="str">
        <f t="shared" si="138"/>
        <v>Não</v>
      </c>
      <c r="Y314" s="40">
        <f t="shared" si="139"/>
        <v>0</v>
      </c>
      <c r="Z314" s="40">
        <f t="shared" si="140"/>
        <v>0</v>
      </c>
      <c r="AA314" s="40">
        <f t="shared" si="141"/>
        <v>0</v>
      </c>
      <c r="AB314" s="40">
        <f t="shared" si="142"/>
        <v>0</v>
      </c>
      <c r="AC314" s="40">
        <f t="shared" si="143"/>
        <v>0</v>
      </c>
      <c r="AD314" s="39">
        <f t="shared" si="144"/>
        <v>0</v>
      </c>
      <c r="AE314" s="39">
        <f t="shared" si="145"/>
        <v>0</v>
      </c>
      <c r="AF314" t="str">
        <f t="shared" si="146"/>
        <v>Trabalhado</v>
      </c>
      <c r="AG314" t="str">
        <f t="shared" si="147"/>
        <v/>
      </c>
      <c r="AH314" t="str">
        <f t="shared" si="148"/>
        <v/>
      </c>
      <c r="AJ314" s="41">
        <f t="shared" si="149"/>
        <v>10</v>
      </c>
      <c r="AK314" s="42">
        <f t="shared" si="150"/>
        <v>0.39027777777777778</v>
      </c>
      <c r="AL314" s="41" t="str">
        <f t="shared" si="151"/>
        <v>Leve atraso</v>
      </c>
      <c r="AM314" s="41" t="str">
        <f t="shared" si="152"/>
        <v>Não</v>
      </c>
      <c r="AN314" s="41" t="str">
        <f t="shared" si="153"/>
        <v>Sim</v>
      </c>
      <c r="AO314" s="42">
        <f t="shared" si="154"/>
        <v>-1.5277777777777779E-2</v>
      </c>
      <c r="AP314" s="41" t="str">
        <f t="shared" si="155"/>
        <v>Marcelo Antônio Silvestre de Moraes|46163</v>
      </c>
      <c r="AQ314" s="41" t="str">
        <f t="shared" si="156"/>
        <v/>
      </c>
      <c r="AR314" s="41" t="str">
        <f>IF($AQ314="","",COUNTIFS(L_ChaveCob,$AQ314,L_Ausencia,"&gt;"&amp;$W314)+COUNTIFS($AQ$4:$AQ314,$AQ314,$W$4:$W314,$W314))</f>
        <v/>
      </c>
      <c r="AS314" s="42">
        <f t="shared" si="157"/>
        <v>0</v>
      </c>
      <c r="AT314" s="42">
        <f t="shared" si="158"/>
        <v>0</v>
      </c>
      <c r="AU314" s="42">
        <f t="shared" si="159"/>
        <v>0</v>
      </c>
    </row>
    <row r="315" spans="1:47" x14ac:dyDescent="0.2">
      <c r="A315" s="35">
        <v>46163</v>
      </c>
      <c r="B315" s="36" t="s">
        <v>229</v>
      </c>
      <c r="C315" s="36" t="s">
        <v>232</v>
      </c>
      <c r="D315" s="36" t="s">
        <v>379</v>
      </c>
      <c r="E315" s="37"/>
      <c r="F315" s="37"/>
      <c r="G315" s="36"/>
      <c r="H315" s="36"/>
      <c r="I315" s="36"/>
      <c r="J315" s="36"/>
      <c r="K315" s="37"/>
      <c r="L315" s="37"/>
      <c r="M315" s="37"/>
      <c r="N315" s="38">
        <f t="shared" si="128"/>
        <v>46143</v>
      </c>
      <c r="O315">
        <f t="shared" si="129"/>
        <v>105410</v>
      </c>
      <c r="P315" t="str">
        <f t="shared" si="130"/>
        <v>Serralheria</v>
      </c>
      <c r="Q315" t="str">
        <f t="shared" si="131"/>
        <v>Normal / Fixo</v>
      </c>
      <c r="R315" t="str">
        <f t="shared" si="132"/>
        <v>SERRALHEIRO I</v>
      </c>
      <c r="S315" t="str">
        <f t="shared" si="133"/>
        <v>TURNO 3</v>
      </c>
      <c r="T315" s="39">
        <f t="shared" si="134"/>
        <v>49.0988922206921</v>
      </c>
      <c r="U315" s="40">
        <f t="shared" si="135"/>
        <v>0.33333333333333298</v>
      </c>
      <c r="V315" s="40">
        <f t="shared" si="136"/>
        <v>0.35486111111111113</v>
      </c>
      <c r="W315" s="40">
        <f t="shared" si="137"/>
        <v>0</v>
      </c>
      <c r="X315" t="str">
        <f t="shared" si="138"/>
        <v>Não</v>
      </c>
      <c r="Y315" s="40">
        <f t="shared" si="139"/>
        <v>0</v>
      </c>
      <c r="Z315" s="40">
        <f t="shared" si="140"/>
        <v>0</v>
      </c>
      <c r="AA315" s="40">
        <f t="shared" si="141"/>
        <v>0</v>
      </c>
      <c r="AB315" s="40">
        <f t="shared" si="142"/>
        <v>0</v>
      </c>
      <c r="AC315" s="40">
        <f t="shared" si="143"/>
        <v>0</v>
      </c>
      <c r="AD315" s="39">
        <f t="shared" si="144"/>
        <v>0</v>
      </c>
      <c r="AE315" s="39">
        <f t="shared" si="145"/>
        <v>0</v>
      </c>
      <c r="AF315" t="str">
        <f t="shared" si="146"/>
        <v>Trabalhado</v>
      </c>
      <c r="AG315" t="str">
        <f t="shared" si="147"/>
        <v/>
      </c>
      <c r="AH315" t="str">
        <f t="shared" si="148"/>
        <v/>
      </c>
      <c r="AJ315" s="41">
        <f t="shared" si="149"/>
        <v>6</v>
      </c>
      <c r="AK315" s="42">
        <f t="shared" si="150"/>
        <v>0.35486111111111113</v>
      </c>
      <c r="AL315" s="41" t="str">
        <f t="shared" si="151"/>
        <v>Leve atraso</v>
      </c>
      <c r="AM315" s="41" t="str">
        <f t="shared" si="152"/>
        <v>Não</v>
      </c>
      <c r="AN315" s="41" t="str">
        <f t="shared" si="153"/>
        <v>Sim</v>
      </c>
      <c r="AO315" s="42">
        <f t="shared" si="154"/>
        <v>-2.1527777777778145E-2</v>
      </c>
      <c r="AP315" s="41" t="str">
        <f t="shared" si="155"/>
        <v>Marcelo Douglas Vieira Santana|46163</v>
      </c>
      <c r="AQ315" s="41" t="str">
        <f t="shared" si="156"/>
        <v/>
      </c>
      <c r="AR315" s="41" t="str">
        <f>IF($AQ315="","",COUNTIFS(L_ChaveCob,$AQ315,L_Ausencia,"&gt;"&amp;$W315)+COUNTIFS($AQ$4:$AQ315,$AQ315,$W$4:$W315,$W315))</f>
        <v/>
      </c>
      <c r="AS315" s="42">
        <f t="shared" si="157"/>
        <v>0</v>
      </c>
      <c r="AT315" s="42">
        <f t="shared" si="158"/>
        <v>0</v>
      </c>
      <c r="AU315" s="42">
        <f t="shared" si="159"/>
        <v>0</v>
      </c>
    </row>
    <row r="316" spans="1:47" hidden="1" x14ac:dyDescent="0.2">
      <c r="A316" s="35">
        <v>46163</v>
      </c>
      <c r="B316" s="36" t="s">
        <v>230</v>
      </c>
      <c r="C316" s="36" t="s">
        <v>232</v>
      </c>
      <c r="D316" s="36" t="s">
        <v>328</v>
      </c>
      <c r="E316" s="37"/>
      <c r="F316" s="37"/>
      <c r="G316" s="36"/>
      <c r="H316" s="36"/>
      <c r="I316" s="36" t="s">
        <v>234</v>
      </c>
      <c r="J316" s="36"/>
      <c r="K316" s="37"/>
      <c r="L316" s="37"/>
      <c r="M316" s="37"/>
      <c r="N316" s="38">
        <f t="shared" si="128"/>
        <v>46143</v>
      </c>
      <c r="O316">
        <f t="shared" si="129"/>
        <v>900009</v>
      </c>
      <c r="P316" t="str">
        <f t="shared" si="130"/>
        <v>Serralheria</v>
      </c>
      <c r="Q316" t="str">
        <f t="shared" si="131"/>
        <v>Normal / Fixo</v>
      </c>
      <c r="R316" t="str">
        <f t="shared" si="132"/>
        <v>SERRALHEIRO I</v>
      </c>
      <c r="S316" t="str">
        <f t="shared" si="133"/>
        <v>TURNO 2</v>
      </c>
      <c r="T316" s="39">
        <f t="shared" si="134"/>
        <v>49.0988922206921</v>
      </c>
      <c r="U316" s="40">
        <f t="shared" si="135"/>
        <v>0.33333333333333298</v>
      </c>
      <c r="V316" s="40">
        <f t="shared" si="136"/>
        <v>0.35416666666666669</v>
      </c>
      <c r="W316" s="40">
        <f t="shared" si="137"/>
        <v>0</v>
      </c>
      <c r="X316" t="str">
        <f t="shared" si="138"/>
        <v>Não</v>
      </c>
      <c r="Y316" s="40">
        <f t="shared" si="139"/>
        <v>0</v>
      </c>
      <c r="Z316" s="40">
        <f t="shared" si="140"/>
        <v>0</v>
      </c>
      <c r="AA316" s="40">
        <f t="shared" si="141"/>
        <v>0</v>
      </c>
      <c r="AB316" s="40">
        <f t="shared" si="142"/>
        <v>0</v>
      </c>
      <c r="AC316" s="40">
        <f t="shared" si="143"/>
        <v>0</v>
      </c>
      <c r="AD316" s="39">
        <f t="shared" si="144"/>
        <v>0</v>
      </c>
      <c r="AE316" s="39">
        <f t="shared" si="145"/>
        <v>0</v>
      </c>
      <c r="AF316" t="str">
        <f t="shared" si="146"/>
        <v>Trabalhado</v>
      </c>
      <c r="AG316" t="str">
        <f t="shared" si="147"/>
        <v/>
      </c>
      <c r="AH316" t="str">
        <f t="shared" si="148"/>
        <v/>
      </c>
      <c r="AJ316" s="41">
        <f t="shared" si="149"/>
        <v>17</v>
      </c>
      <c r="AK316" s="42">
        <f t="shared" si="150"/>
        <v>0.35416666666666669</v>
      </c>
      <c r="AL316" s="41" t="str">
        <f t="shared" si="151"/>
        <v>Leve atraso</v>
      </c>
      <c r="AM316" s="41" t="str">
        <f t="shared" si="152"/>
        <v>Não</v>
      </c>
      <c r="AN316" s="41" t="str">
        <f t="shared" si="153"/>
        <v>Sim</v>
      </c>
      <c r="AO316" s="42">
        <f t="shared" si="154"/>
        <v>-2.0833333333333703E-2</v>
      </c>
      <c r="AP316" s="41" t="str">
        <f t="shared" si="155"/>
        <v>Murilo de Souza Modesto|46163</v>
      </c>
      <c r="AQ316" s="41" t="str">
        <f t="shared" si="156"/>
        <v/>
      </c>
      <c r="AR316" s="41" t="str">
        <f>IF($AQ316="","",COUNTIFS(L_ChaveCob,$AQ316,L_Ausencia,"&gt;"&amp;$W316)+COUNTIFS($AQ$4:$AQ316,$AQ316,$W$4:$W316,$W316))</f>
        <v/>
      </c>
      <c r="AS316" s="42">
        <f t="shared" si="157"/>
        <v>0</v>
      </c>
      <c r="AT316" s="42">
        <f t="shared" si="158"/>
        <v>0</v>
      </c>
      <c r="AU316" s="42">
        <f t="shared" si="159"/>
        <v>0</v>
      </c>
    </row>
    <row r="317" spans="1:47" x14ac:dyDescent="0.2">
      <c r="A317" s="35">
        <v>46163</v>
      </c>
      <c r="B317" s="36" t="s">
        <v>247</v>
      </c>
      <c r="C317" s="36" t="s">
        <v>232</v>
      </c>
      <c r="D317" s="36"/>
      <c r="E317" s="37"/>
      <c r="F317" s="37"/>
      <c r="G317" s="36"/>
      <c r="H317" s="36"/>
      <c r="I317" s="36"/>
      <c r="J317" s="36"/>
      <c r="K317" s="37"/>
      <c r="L317" s="37"/>
      <c r="M317" s="37"/>
      <c r="N317" s="38">
        <f t="shared" si="128"/>
        <v>46143</v>
      </c>
      <c r="O317">
        <f t="shared" si="129"/>
        <v>900005</v>
      </c>
      <c r="P317" t="str">
        <f t="shared" si="130"/>
        <v>Serralheria</v>
      </c>
      <c r="Q317" t="str">
        <f t="shared" si="131"/>
        <v>Normal / Fixo</v>
      </c>
      <c r="R317" t="str">
        <f t="shared" si="132"/>
        <v>SERRALHEIRO II</v>
      </c>
      <c r="S317" t="str">
        <f t="shared" si="133"/>
        <v>TURNO 2</v>
      </c>
      <c r="T317" s="39">
        <f t="shared" si="134"/>
        <v>53.080351419133599</v>
      </c>
      <c r="U317" s="40">
        <f t="shared" si="135"/>
        <v>0.33333333333333298</v>
      </c>
      <c r="V317" s="40">
        <f t="shared" si="136"/>
        <v>0.33333333333333298</v>
      </c>
      <c r="W317" s="40">
        <f t="shared" si="137"/>
        <v>0</v>
      </c>
      <c r="X317" t="str">
        <f t="shared" si="138"/>
        <v>Não</v>
      </c>
      <c r="Y317" s="40">
        <f t="shared" si="139"/>
        <v>0</v>
      </c>
      <c r="Z317" s="40">
        <f t="shared" si="140"/>
        <v>0</v>
      </c>
      <c r="AA317" s="40">
        <f t="shared" si="141"/>
        <v>0</v>
      </c>
      <c r="AB317" s="40">
        <f t="shared" si="142"/>
        <v>0</v>
      </c>
      <c r="AC317" s="40">
        <f t="shared" si="143"/>
        <v>0</v>
      </c>
      <c r="AD317" s="39">
        <f t="shared" si="144"/>
        <v>0</v>
      </c>
      <c r="AE317" s="39">
        <f t="shared" si="145"/>
        <v>0</v>
      </c>
      <c r="AF317" t="str">
        <f t="shared" si="146"/>
        <v>Trabalhado</v>
      </c>
      <c r="AG317" t="str">
        <f t="shared" si="147"/>
        <v/>
      </c>
      <c r="AH317" t="str">
        <f t="shared" si="148"/>
        <v/>
      </c>
      <c r="AJ317" s="41">
        <f t="shared" si="149"/>
        <v>12</v>
      </c>
      <c r="AK317" s="42" t="str">
        <f t="shared" si="150"/>
        <v/>
      </c>
      <c r="AL317" s="41" t="str">
        <f t="shared" si="151"/>
        <v>Leve atraso</v>
      </c>
      <c r="AM317" s="41" t="str">
        <f t="shared" si="152"/>
        <v>Não</v>
      </c>
      <c r="AN317" s="41" t="str">
        <f t="shared" si="153"/>
        <v>Sim</v>
      </c>
      <c r="AO317" s="42" t="str">
        <f t="shared" si="154"/>
        <v/>
      </c>
      <c r="AP317" s="41" t="str">
        <f t="shared" si="155"/>
        <v>Rafael Fracaroli da Rocha|46163</v>
      </c>
      <c r="AQ317" s="41" t="str">
        <f t="shared" si="156"/>
        <v/>
      </c>
      <c r="AR317" s="41" t="str">
        <f>IF($AQ317="","",COUNTIFS(L_ChaveCob,$AQ317,L_Ausencia,"&gt;"&amp;$W317)+COUNTIFS($AQ$4:$AQ317,$AQ317,$W$4:$W317,$W317))</f>
        <v/>
      </c>
      <c r="AS317" s="42">
        <f t="shared" si="157"/>
        <v>0</v>
      </c>
      <c r="AT317" s="42">
        <f t="shared" si="158"/>
        <v>0</v>
      </c>
      <c r="AU317" s="42">
        <f t="shared" si="159"/>
        <v>0</v>
      </c>
    </row>
    <row r="318" spans="1:47" x14ac:dyDescent="0.2">
      <c r="A318" s="35">
        <v>46163</v>
      </c>
      <c r="B318" s="36" t="s">
        <v>249</v>
      </c>
      <c r="C318" s="36" t="s">
        <v>232</v>
      </c>
      <c r="D318" s="36" t="s">
        <v>380</v>
      </c>
      <c r="E318" s="37"/>
      <c r="F318" s="37"/>
      <c r="G318" s="36"/>
      <c r="H318" s="36"/>
      <c r="I318" s="36"/>
      <c r="J318" s="36"/>
      <c r="K318" s="37"/>
      <c r="L318" s="37"/>
      <c r="M318" s="37"/>
      <c r="N318" s="38">
        <f t="shared" si="128"/>
        <v>46143</v>
      </c>
      <c r="O318">
        <f t="shared" si="129"/>
        <v>331335</v>
      </c>
      <c r="P318" t="str">
        <f t="shared" si="130"/>
        <v>Serralheria</v>
      </c>
      <c r="Q318" t="str">
        <f t="shared" si="131"/>
        <v>Normal / Fixo</v>
      </c>
      <c r="R318" t="str">
        <f t="shared" si="132"/>
        <v>SERRALHEIRO II</v>
      </c>
      <c r="S318" t="str">
        <f t="shared" si="133"/>
        <v>ADM</v>
      </c>
      <c r="T318" s="39">
        <f t="shared" si="134"/>
        <v>53.080351419133599</v>
      </c>
      <c r="U318" s="40">
        <f t="shared" si="135"/>
        <v>0.375</v>
      </c>
      <c r="V318" s="40">
        <f t="shared" si="136"/>
        <v>0.39791666666666664</v>
      </c>
      <c r="W318" s="40">
        <f t="shared" si="137"/>
        <v>0</v>
      </c>
      <c r="X318" t="str">
        <f t="shared" si="138"/>
        <v>Não</v>
      </c>
      <c r="Y318" s="40">
        <f t="shared" si="139"/>
        <v>0</v>
      </c>
      <c r="Z318" s="40">
        <f t="shared" si="140"/>
        <v>0</v>
      </c>
      <c r="AA318" s="40">
        <f t="shared" si="141"/>
        <v>0</v>
      </c>
      <c r="AB318" s="40">
        <f t="shared" si="142"/>
        <v>0</v>
      </c>
      <c r="AC318" s="40">
        <f t="shared" si="143"/>
        <v>0</v>
      </c>
      <c r="AD318" s="39">
        <f t="shared" si="144"/>
        <v>0</v>
      </c>
      <c r="AE318" s="39">
        <f t="shared" si="145"/>
        <v>0</v>
      </c>
      <c r="AF318" t="str">
        <f t="shared" si="146"/>
        <v>Trabalhado</v>
      </c>
      <c r="AG318" t="str">
        <f t="shared" si="147"/>
        <v/>
      </c>
      <c r="AH318" t="str">
        <f t="shared" si="148"/>
        <v/>
      </c>
      <c r="AJ318" s="41">
        <f t="shared" si="149"/>
        <v>5</v>
      </c>
      <c r="AK318" s="42">
        <f t="shared" si="150"/>
        <v>0.39791666666666664</v>
      </c>
      <c r="AL318" s="41" t="str">
        <f t="shared" si="151"/>
        <v>Leve atraso</v>
      </c>
      <c r="AM318" s="41" t="str">
        <f t="shared" si="152"/>
        <v>Não</v>
      </c>
      <c r="AN318" s="41" t="str">
        <f t="shared" si="153"/>
        <v>Sim</v>
      </c>
      <c r="AO318" s="42">
        <f t="shared" si="154"/>
        <v>-2.2916666666666641E-2</v>
      </c>
      <c r="AP318" s="41" t="str">
        <f t="shared" si="155"/>
        <v>Robson Alberto Alves Galvão|46163</v>
      </c>
      <c r="AQ318" s="41" t="str">
        <f t="shared" si="156"/>
        <v/>
      </c>
      <c r="AR318" s="41" t="str">
        <f>IF($AQ318="","",COUNTIFS(L_ChaveCob,$AQ318,L_Ausencia,"&gt;"&amp;$W318)+COUNTIFS($AQ$4:$AQ318,$AQ318,$W$4:$W318,$W318))</f>
        <v/>
      </c>
      <c r="AS318" s="42">
        <f t="shared" si="157"/>
        <v>0</v>
      </c>
      <c r="AT318" s="42">
        <f t="shared" si="158"/>
        <v>0</v>
      </c>
      <c r="AU318" s="42">
        <f t="shared" si="159"/>
        <v>0</v>
      </c>
    </row>
    <row r="319" spans="1:47" x14ac:dyDescent="0.2">
      <c r="A319" s="35">
        <v>46163</v>
      </c>
      <c r="B319" s="36" t="s">
        <v>231</v>
      </c>
      <c r="C319" s="36" t="s">
        <v>232</v>
      </c>
      <c r="D319" s="36" t="s">
        <v>381</v>
      </c>
      <c r="E319" s="37"/>
      <c r="F319" s="37"/>
      <c r="G319" s="36"/>
      <c r="H319" s="36"/>
      <c r="I319" s="36" t="s">
        <v>234</v>
      </c>
      <c r="J319" s="36"/>
      <c r="K319" s="37"/>
      <c r="L319" s="37"/>
      <c r="M319" s="37"/>
      <c r="N319" s="38">
        <f t="shared" si="128"/>
        <v>46143</v>
      </c>
      <c r="O319">
        <f t="shared" si="129"/>
        <v>900004</v>
      </c>
      <c r="P319" t="str">
        <f t="shared" si="130"/>
        <v>Serralheria</v>
      </c>
      <c r="Q319" t="str">
        <f t="shared" si="131"/>
        <v>Normal / Fixo</v>
      </c>
      <c r="R319" t="str">
        <f t="shared" si="132"/>
        <v>SERRALHEIRO I</v>
      </c>
      <c r="S319" t="str">
        <f t="shared" si="133"/>
        <v>TURNO 2</v>
      </c>
      <c r="T319" s="39">
        <f t="shared" si="134"/>
        <v>49.0988922206921</v>
      </c>
      <c r="U319" s="40">
        <f t="shared" si="135"/>
        <v>0.33333333333333298</v>
      </c>
      <c r="V319" s="40">
        <f t="shared" si="136"/>
        <v>0.3611111111111111</v>
      </c>
      <c r="W319" s="40">
        <f t="shared" si="137"/>
        <v>0</v>
      </c>
      <c r="X319" t="str">
        <f t="shared" si="138"/>
        <v>Não</v>
      </c>
      <c r="Y319" s="40">
        <f t="shared" si="139"/>
        <v>0</v>
      </c>
      <c r="Z319" s="40">
        <f t="shared" si="140"/>
        <v>0</v>
      </c>
      <c r="AA319" s="40">
        <f t="shared" si="141"/>
        <v>0</v>
      </c>
      <c r="AB319" s="40">
        <f t="shared" si="142"/>
        <v>0</v>
      </c>
      <c r="AC319" s="40">
        <f t="shared" si="143"/>
        <v>0</v>
      </c>
      <c r="AD319" s="39">
        <f t="shared" si="144"/>
        <v>0</v>
      </c>
      <c r="AE319" s="39">
        <f t="shared" si="145"/>
        <v>0</v>
      </c>
      <c r="AF319" t="str">
        <f t="shared" si="146"/>
        <v>Trabalhado</v>
      </c>
      <c r="AG319" t="str">
        <f t="shared" si="147"/>
        <v/>
      </c>
      <c r="AH319" t="str">
        <f t="shared" si="148"/>
        <v/>
      </c>
      <c r="AJ319" s="41">
        <f t="shared" si="149"/>
        <v>11</v>
      </c>
      <c r="AK319" s="42">
        <f t="shared" si="150"/>
        <v>0.3611111111111111</v>
      </c>
      <c r="AL319" s="41" t="str">
        <f t="shared" si="151"/>
        <v>Leve atraso</v>
      </c>
      <c r="AM319" s="41" t="str">
        <f t="shared" si="152"/>
        <v>Não</v>
      </c>
      <c r="AN319" s="41" t="str">
        <f t="shared" si="153"/>
        <v>Sim</v>
      </c>
      <c r="AO319" s="42">
        <f t="shared" si="154"/>
        <v>-2.7777777777778123E-2</v>
      </c>
      <c r="AP319" s="41" t="str">
        <f t="shared" si="155"/>
        <v>Rogério Marques da Silva|46163</v>
      </c>
      <c r="AQ319" s="41" t="str">
        <f t="shared" si="156"/>
        <v/>
      </c>
      <c r="AR319" s="41" t="str">
        <f>IF($AQ319="","",COUNTIFS(L_ChaveCob,$AQ319,L_Ausencia,"&gt;"&amp;$W319)+COUNTIFS($AQ$4:$AQ319,$AQ319,$W$4:$W319,$W319))</f>
        <v/>
      </c>
      <c r="AS319" s="42">
        <f t="shared" si="157"/>
        <v>0</v>
      </c>
      <c r="AT319" s="42">
        <f t="shared" si="158"/>
        <v>0</v>
      </c>
      <c r="AU319" s="42">
        <f t="shared" si="159"/>
        <v>0</v>
      </c>
    </row>
    <row r="320" spans="1:47" x14ac:dyDescent="0.2">
      <c r="A320" s="35">
        <v>46163</v>
      </c>
      <c r="B320" s="36" t="s">
        <v>252</v>
      </c>
      <c r="C320" s="36" t="s">
        <v>232</v>
      </c>
      <c r="D320" s="36" t="s">
        <v>382</v>
      </c>
      <c r="E320" s="37"/>
      <c r="F320" s="37"/>
      <c r="G320" s="36"/>
      <c r="H320" s="36"/>
      <c r="I320" s="36"/>
      <c r="J320" s="36"/>
      <c r="K320" s="37"/>
      <c r="L320" s="37"/>
      <c r="M320" s="37"/>
      <c r="N320" s="38">
        <f t="shared" si="128"/>
        <v>46143</v>
      </c>
      <c r="O320">
        <f t="shared" si="129"/>
        <v>266937</v>
      </c>
      <c r="P320" t="str">
        <f t="shared" si="130"/>
        <v>Serralheria</v>
      </c>
      <c r="Q320" t="str">
        <f t="shared" si="131"/>
        <v>Normal / Fixo</v>
      </c>
      <c r="R320" t="str">
        <f t="shared" si="132"/>
        <v>ENCARREGADO</v>
      </c>
      <c r="S320" t="str">
        <f t="shared" si="133"/>
        <v>ADM</v>
      </c>
      <c r="T320" s="39">
        <f t="shared" si="134"/>
        <v>60.96</v>
      </c>
      <c r="U320" s="40">
        <f t="shared" si="135"/>
        <v>0.375</v>
      </c>
      <c r="V320" s="40">
        <f t="shared" si="136"/>
        <v>0.39861111111111114</v>
      </c>
      <c r="W320" s="40">
        <f t="shared" si="137"/>
        <v>0</v>
      </c>
      <c r="X320" t="str">
        <f t="shared" si="138"/>
        <v>Não</v>
      </c>
      <c r="Y320" s="40">
        <f t="shared" si="139"/>
        <v>0</v>
      </c>
      <c r="Z320" s="40">
        <f t="shared" si="140"/>
        <v>0</v>
      </c>
      <c r="AA320" s="40">
        <f t="shared" si="141"/>
        <v>0</v>
      </c>
      <c r="AB320" s="40">
        <f t="shared" si="142"/>
        <v>0</v>
      </c>
      <c r="AC320" s="40">
        <f t="shared" si="143"/>
        <v>0</v>
      </c>
      <c r="AD320" s="39">
        <f t="shared" si="144"/>
        <v>0</v>
      </c>
      <c r="AE320" s="39">
        <f t="shared" si="145"/>
        <v>0</v>
      </c>
      <c r="AF320" t="str">
        <f t="shared" si="146"/>
        <v>Trabalhado</v>
      </c>
      <c r="AG320" t="str">
        <f t="shared" si="147"/>
        <v/>
      </c>
      <c r="AH320" t="str">
        <f t="shared" si="148"/>
        <v/>
      </c>
      <c r="AJ320" s="41">
        <f t="shared" si="149"/>
        <v>1</v>
      </c>
      <c r="AK320" s="42">
        <f t="shared" si="150"/>
        <v>0.39861111111111114</v>
      </c>
      <c r="AL320" s="41" t="str">
        <f t="shared" si="151"/>
        <v>Leve atraso</v>
      </c>
      <c r="AM320" s="41" t="str">
        <f t="shared" si="152"/>
        <v>Não</v>
      </c>
      <c r="AN320" s="41" t="str">
        <f t="shared" si="153"/>
        <v>Sim</v>
      </c>
      <c r="AO320" s="42">
        <f t="shared" si="154"/>
        <v>-2.3611111111111138E-2</v>
      </c>
      <c r="AP320" s="41" t="str">
        <f t="shared" si="155"/>
        <v>Ronaldo Rosendo da Silva|46163</v>
      </c>
      <c r="AQ320" s="41" t="str">
        <f t="shared" si="156"/>
        <v/>
      </c>
      <c r="AR320" s="41" t="str">
        <f>IF($AQ320="","",COUNTIFS(L_ChaveCob,$AQ320,L_Ausencia,"&gt;"&amp;$W320)+COUNTIFS($AQ$4:$AQ320,$AQ320,$W$4:$W320,$W320))</f>
        <v/>
      </c>
      <c r="AS320" s="42">
        <f t="shared" si="157"/>
        <v>0</v>
      </c>
      <c r="AT320" s="42">
        <f t="shared" si="158"/>
        <v>0</v>
      </c>
      <c r="AU320" s="42">
        <f t="shared" si="159"/>
        <v>0</v>
      </c>
    </row>
    <row r="321" spans="1:47" x14ac:dyDescent="0.2">
      <c r="A321" s="35">
        <v>46163</v>
      </c>
      <c r="B321" s="36" t="s">
        <v>254</v>
      </c>
      <c r="C321" s="36" t="s">
        <v>232</v>
      </c>
      <c r="D321" s="36" t="s">
        <v>383</v>
      </c>
      <c r="E321" s="37"/>
      <c r="F321" s="37"/>
      <c r="G321" s="36"/>
      <c r="H321" s="36"/>
      <c r="I321" s="36"/>
      <c r="J321" s="36"/>
      <c r="K321" s="37"/>
      <c r="L321" s="37"/>
      <c r="M321" s="37"/>
      <c r="N321" s="38">
        <f t="shared" si="128"/>
        <v>46143</v>
      </c>
      <c r="O321">
        <f t="shared" si="129"/>
        <v>900001</v>
      </c>
      <c r="P321" t="str">
        <f t="shared" si="130"/>
        <v>Serralheria</v>
      </c>
      <c r="Q321" t="str">
        <f t="shared" si="131"/>
        <v>Normal / Fixo</v>
      </c>
      <c r="R321" t="str">
        <f t="shared" si="132"/>
        <v>SERRALHEIRO II</v>
      </c>
      <c r="S321" t="str">
        <f t="shared" si="133"/>
        <v>ADM</v>
      </c>
      <c r="T321" s="39">
        <f t="shared" si="134"/>
        <v>53.080351419133599</v>
      </c>
      <c r="U321" s="40">
        <f t="shared" si="135"/>
        <v>0.375</v>
      </c>
      <c r="V321" s="40">
        <f t="shared" si="136"/>
        <v>0.40069444444444446</v>
      </c>
      <c r="W321" s="40">
        <f t="shared" si="137"/>
        <v>0</v>
      </c>
      <c r="X321" t="str">
        <f t="shared" si="138"/>
        <v>Não</v>
      </c>
      <c r="Y321" s="40">
        <f t="shared" si="139"/>
        <v>0</v>
      </c>
      <c r="Z321" s="40">
        <f t="shared" si="140"/>
        <v>0</v>
      </c>
      <c r="AA321" s="40">
        <f t="shared" si="141"/>
        <v>0</v>
      </c>
      <c r="AB321" s="40">
        <f t="shared" si="142"/>
        <v>0</v>
      </c>
      <c r="AC321" s="40">
        <f t="shared" si="143"/>
        <v>0</v>
      </c>
      <c r="AD321" s="39">
        <f t="shared" si="144"/>
        <v>0</v>
      </c>
      <c r="AE321" s="39">
        <f t="shared" si="145"/>
        <v>0</v>
      </c>
      <c r="AF321" t="str">
        <f t="shared" si="146"/>
        <v>Trabalhado</v>
      </c>
      <c r="AG321" t="str">
        <f t="shared" si="147"/>
        <v/>
      </c>
      <c r="AH321" t="str">
        <f t="shared" si="148"/>
        <v/>
      </c>
      <c r="AJ321" s="41">
        <f t="shared" si="149"/>
        <v>8</v>
      </c>
      <c r="AK321" s="42">
        <f t="shared" si="150"/>
        <v>0.40069444444444446</v>
      </c>
      <c r="AL321" s="41" t="str">
        <f t="shared" si="151"/>
        <v>Leve atraso</v>
      </c>
      <c r="AM321" s="41" t="str">
        <f t="shared" si="152"/>
        <v>Não</v>
      </c>
      <c r="AN321" s="41" t="str">
        <f t="shared" si="153"/>
        <v>Sim</v>
      </c>
      <c r="AO321" s="42">
        <f t="shared" si="154"/>
        <v>-2.5694444444444464E-2</v>
      </c>
      <c r="AP321" s="41" t="str">
        <f t="shared" si="155"/>
        <v>Ronaldo Santos Dias|46163</v>
      </c>
      <c r="AQ321" s="41" t="str">
        <f t="shared" si="156"/>
        <v/>
      </c>
      <c r="AR321" s="41" t="str">
        <f>IF($AQ321="","",COUNTIFS(L_ChaveCob,$AQ321,L_Ausencia,"&gt;"&amp;$W321)+COUNTIFS($AQ$4:$AQ321,$AQ321,$W$4:$W321,$W321))</f>
        <v/>
      </c>
      <c r="AS321" s="42">
        <f t="shared" si="157"/>
        <v>0</v>
      </c>
      <c r="AT321" s="42">
        <f t="shared" si="158"/>
        <v>0</v>
      </c>
      <c r="AU321" s="42">
        <f t="shared" si="159"/>
        <v>0</v>
      </c>
    </row>
    <row r="322" spans="1:47" x14ac:dyDescent="0.2">
      <c r="A322" s="35">
        <v>46163</v>
      </c>
      <c r="B322" s="36" t="s">
        <v>281</v>
      </c>
      <c r="C322" s="36" t="s">
        <v>232</v>
      </c>
      <c r="D322" s="36"/>
      <c r="E322" s="37"/>
      <c r="F322" s="37"/>
      <c r="G322" s="36"/>
      <c r="H322" s="36"/>
      <c r="I322" s="36"/>
      <c r="J322" s="36"/>
      <c r="K322" s="37"/>
      <c r="L322" s="37"/>
      <c r="M322" s="37"/>
      <c r="N322" s="38">
        <f t="shared" si="128"/>
        <v>46143</v>
      </c>
      <c r="O322">
        <f t="shared" si="129"/>
        <v>900010</v>
      </c>
      <c r="P322" t="str">
        <f t="shared" si="130"/>
        <v>Serralheria</v>
      </c>
      <c r="Q322" t="str">
        <f t="shared" si="131"/>
        <v>Ferista</v>
      </c>
      <c r="R322" t="str">
        <f t="shared" si="132"/>
        <v>SERRALHEIRO I</v>
      </c>
      <c r="S322" t="str">
        <f t="shared" si="133"/>
        <v>ADM</v>
      </c>
      <c r="T322" s="39">
        <f t="shared" si="134"/>
        <v>49.0988922206921</v>
      </c>
      <c r="U322" s="40">
        <f t="shared" si="135"/>
        <v>0.375</v>
      </c>
      <c r="V322" s="40">
        <f t="shared" si="136"/>
        <v>0.375</v>
      </c>
      <c r="W322" s="40">
        <f t="shared" si="137"/>
        <v>0</v>
      </c>
      <c r="X322" t="str">
        <f t="shared" si="138"/>
        <v>Não</v>
      </c>
      <c r="Y322" s="40">
        <f t="shared" si="139"/>
        <v>0</v>
      </c>
      <c r="Z322" s="40">
        <f t="shared" si="140"/>
        <v>0</v>
      </c>
      <c r="AA322" s="40">
        <f t="shared" si="141"/>
        <v>0</v>
      </c>
      <c r="AB322" s="40">
        <f t="shared" si="142"/>
        <v>0</v>
      </c>
      <c r="AC322" s="40">
        <f t="shared" si="143"/>
        <v>0</v>
      </c>
      <c r="AD322" s="39">
        <f t="shared" si="144"/>
        <v>0</v>
      </c>
      <c r="AE322" s="39">
        <f t="shared" si="145"/>
        <v>0</v>
      </c>
      <c r="AF322" t="str">
        <f t="shared" si="146"/>
        <v>Trabalhado</v>
      </c>
      <c r="AG322" t="str">
        <f t="shared" si="147"/>
        <v/>
      </c>
      <c r="AH322" t="str">
        <f t="shared" si="148"/>
        <v/>
      </c>
      <c r="AJ322" s="41">
        <f t="shared" si="149"/>
        <v>18</v>
      </c>
      <c r="AK322" s="42" t="str">
        <f t="shared" si="150"/>
        <v/>
      </c>
      <c r="AL322" s="41" t="str">
        <f t="shared" si="151"/>
        <v>Leve atraso</v>
      </c>
      <c r="AM322" s="41" t="str">
        <f t="shared" si="152"/>
        <v>Não</v>
      </c>
      <c r="AN322" s="41" t="str">
        <f t="shared" si="153"/>
        <v>Sim</v>
      </c>
      <c r="AO322" s="42" t="str">
        <f t="shared" si="154"/>
        <v/>
      </c>
      <c r="AP322" s="41" t="str">
        <f t="shared" si="155"/>
        <v>Roniel de Souza Rocha|46163</v>
      </c>
      <c r="AQ322" s="41" t="str">
        <f t="shared" si="156"/>
        <v/>
      </c>
      <c r="AR322" s="41" t="str">
        <f>IF($AQ322="","",COUNTIFS(L_ChaveCob,$AQ322,L_Ausencia,"&gt;"&amp;$W322)+COUNTIFS($AQ$4:$AQ322,$AQ322,$W$4:$W322,$W322))</f>
        <v/>
      </c>
      <c r="AS322" s="42">
        <f t="shared" si="157"/>
        <v>0</v>
      </c>
      <c r="AT322" s="42">
        <f t="shared" si="158"/>
        <v>0</v>
      </c>
      <c r="AU322" s="42">
        <f t="shared" si="159"/>
        <v>0</v>
      </c>
    </row>
    <row r="323" spans="1:47" x14ac:dyDescent="0.2">
      <c r="A323" s="35">
        <v>46164</v>
      </c>
      <c r="B323" s="36" t="s">
        <v>235</v>
      </c>
      <c r="C323" s="36" t="s">
        <v>232</v>
      </c>
      <c r="D323" s="36" t="s">
        <v>384</v>
      </c>
      <c r="E323" s="37"/>
      <c r="F323" s="37"/>
      <c r="G323" s="36"/>
      <c r="H323" s="36"/>
      <c r="I323" s="36"/>
      <c r="J323" s="36"/>
      <c r="K323" s="37"/>
      <c r="L323" s="37"/>
      <c r="M323" s="37"/>
      <c r="N323" s="38">
        <f t="shared" si="128"/>
        <v>46143</v>
      </c>
      <c r="O323">
        <f t="shared" si="129"/>
        <v>900008</v>
      </c>
      <c r="P323" t="str">
        <f t="shared" si="130"/>
        <v>Serralheria</v>
      </c>
      <c r="Q323" t="str">
        <f t="shared" si="131"/>
        <v>Normal / Fixo</v>
      </c>
      <c r="R323" t="str">
        <f t="shared" si="132"/>
        <v>SERRALHEIRO II</v>
      </c>
      <c r="S323" t="str">
        <f t="shared" si="133"/>
        <v>TURNO 2</v>
      </c>
      <c r="T323" s="39">
        <f t="shared" si="134"/>
        <v>53.080351419133599</v>
      </c>
      <c r="U323" s="40">
        <f t="shared" si="135"/>
        <v>0.33333333333333298</v>
      </c>
      <c r="V323" s="40">
        <f t="shared" si="136"/>
        <v>0.36527777777777776</v>
      </c>
      <c r="W323" s="40">
        <f t="shared" si="137"/>
        <v>0</v>
      </c>
      <c r="X323" t="str">
        <f t="shared" si="138"/>
        <v>Não</v>
      </c>
      <c r="Y323" s="40">
        <f t="shared" si="139"/>
        <v>0</v>
      </c>
      <c r="Z323" s="40">
        <f t="shared" si="140"/>
        <v>0</v>
      </c>
      <c r="AA323" s="40">
        <f t="shared" si="141"/>
        <v>0</v>
      </c>
      <c r="AB323" s="40">
        <f t="shared" si="142"/>
        <v>0</v>
      </c>
      <c r="AC323" s="40">
        <f t="shared" si="143"/>
        <v>0</v>
      </c>
      <c r="AD323" s="39">
        <f t="shared" si="144"/>
        <v>0</v>
      </c>
      <c r="AE323" s="39">
        <f t="shared" si="145"/>
        <v>0</v>
      </c>
      <c r="AF323" t="str">
        <f t="shared" si="146"/>
        <v>Trabalhado</v>
      </c>
      <c r="AG323" t="str">
        <f t="shared" si="147"/>
        <v/>
      </c>
      <c r="AH323" t="str">
        <f t="shared" si="148"/>
        <v/>
      </c>
      <c r="AJ323" s="41">
        <f t="shared" si="149"/>
        <v>16</v>
      </c>
      <c r="AK323" s="42">
        <f t="shared" si="150"/>
        <v>0.36527777777777776</v>
      </c>
      <c r="AL323" s="41" t="str">
        <f t="shared" si="151"/>
        <v>Leve atraso</v>
      </c>
      <c r="AM323" s="41" t="str">
        <f t="shared" si="152"/>
        <v>Não</v>
      </c>
      <c r="AN323" s="41" t="str">
        <f t="shared" si="153"/>
        <v>Sim</v>
      </c>
      <c r="AO323" s="42">
        <f t="shared" si="154"/>
        <v>-3.1944444444444775E-2</v>
      </c>
      <c r="AP323" s="41" t="str">
        <f t="shared" si="155"/>
        <v>Alisson Paulo Costa Martins|46164</v>
      </c>
      <c r="AQ323" s="41" t="str">
        <f t="shared" si="156"/>
        <v/>
      </c>
      <c r="AR323" s="41" t="str">
        <f>IF($AQ323="","",COUNTIFS(L_ChaveCob,$AQ323,L_Ausencia,"&gt;"&amp;$W323)+COUNTIFS($AQ$4:$AQ323,$AQ323,$W$4:$W323,$W323))</f>
        <v/>
      </c>
      <c r="AS323" s="42">
        <f t="shared" si="157"/>
        <v>0</v>
      </c>
      <c r="AT323" s="42">
        <f t="shared" si="158"/>
        <v>0</v>
      </c>
      <c r="AU323" s="42">
        <f t="shared" si="159"/>
        <v>0</v>
      </c>
    </row>
    <row r="324" spans="1:47" x14ac:dyDescent="0.2">
      <c r="A324" s="35">
        <v>46164</v>
      </c>
      <c r="B324" s="36" t="s">
        <v>237</v>
      </c>
      <c r="C324" s="36" t="s">
        <v>232</v>
      </c>
      <c r="D324" s="36" t="s">
        <v>385</v>
      </c>
      <c r="E324" s="37"/>
      <c r="F324" s="37"/>
      <c r="G324" s="36"/>
      <c r="H324" s="36"/>
      <c r="I324" s="36"/>
      <c r="J324" s="36"/>
      <c r="K324" s="37"/>
      <c r="L324" s="37"/>
      <c r="M324" s="37"/>
      <c r="N324" s="38">
        <f t="shared" ref="N324:N387" si="160">IF($A324="","",DATE(YEAR($A324),MONTH($A324),1))</f>
        <v>46143</v>
      </c>
      <c r="O324">
        <f t="shared" ref="O324:O387" si="161">IF(TRIM($B324)="","",IFERROR(INDEX(C_RG,MATCH(TRIM($B324),C_Nome,0)),"?"))</f>
        <v>119353</v>
      </c>
      <c r="P324" t="str">
        <f t="shared" ref="P324:P387" si="162">IF($A324="","",IF(TRIM($B324)="",P_EquipePostoVago,IF($AJ324="","",INDEX(V_Equipe,$AJ324))))</f>
        <v>Serralheria</v>
      </c>
      <c r="Q324" t="str">
        <f t="shared" ref="Q324:Q387" si="163">IF($A324="","",IF(TRIM($B324)="","Posto Vago",IF($AJ324="","",INDEX(V_Contrato,$AJ324))))</f>
        <v>Normal / Fixo</v>
      </c>
      <c r="R324" t="str">
        <f t="shared" ref="R324:R387" si="164">IF($A324="","",IF(TRIM($B324)="",$H324,IF($AJ324="","",INDEX(V_Funcao,$AJ324))))</f>
        <v>SERRALHEIRO II</v>
      </c>
      <c r="S324" t="str">
        <f t="shared" ref="S324:S387" si="165">IF($A324="","",IF($I324&lt;&gt;"",$I324,IF(TRIM($B324)="","ADM",IF($AJ324="","",INDEX(V_Turno,$AJ324)))))</f>
        <v>ADM</v>
      </c>
      <c r="T324" s="39">
        <f t="shared" ref="T324:T387" si="166">IF(OR($A324="",$R324=""),"",IFERROR(INDEX(F_Valor,MATCH($R324&amp;"|"&amp;SUMPRODUCT(MAX((F_Funcao=$R324)*(F_Ini&lt;=$A324)*F_Ini)),F_Chave,0)),""))</f>
        <v>53.080351419133599</v>
      </c>
      <c r="U324" s="40">
        <f t="shared" ref="U324:U387" si="167">IF(OR($A324="",$S324=""),0,IFERROR(INDEX(T_Horas,MATCH($S324,T_Turno,0),WEEKDAY($A324,2)),0))</f>
        <v>0.33333333333333298</v>
      </c>
      <c r="V324" s="40">
        <f t="shared" ref="V324:V387" si="168">IF($A324="",0,MAX(IF($F324&lt;&gt;"",N($F324),IF($AN324="Sim",IF($AK324&lt;&gt;"",$AK324,$U324),$U324-$W324))-IF($J324="Situação Atípica - Presente",N($K324),0),0))</f>
        <v>0.37638888888888888</v>
      </c>
      <c r="W324" s="40">
        <f t="shared" ref="W324:W387" si="169">IF($A324="",0,IF($E324&lt;&gt;"",N($E324),IF($AL324="Dia inteiro",$U324,IF($AL324="Pelo ponto",IF($AK324="",$U324,MAX($U324-$AK324,0)),IF(AND($AL324="Leve atraso",$AO324&lt;&gt;""),IF(AND($AO324&gt;P_LeveMin,$AO324&lt;=P_LeveMax),$AO324,0),0)))))</f>
        <v>0</v>
      </c>
      <c r="X324" t="str">
        <f t="shared" ref="X324:X387" si="170">IF($A324="","",IF(OR($Q324="Ferista",$Q324=""),"Não",IF(AND($AL324="Leve atraso",$W324&gt;0,$A324&gt;=P_InicioRegras),"Sim",IF(OR($J324&lt;&gt;"",$K324&lt;&gt;"",$L324&lt;&gt;""),"Não",$AM324))))</f>
        <v>Não</v>
      </c>
      <c r="Y324" s="40">
        <f t="shared" ref="Y324:Y387" si="171">IF($A324="",0,IF($Q324="Ferista",0,IF($X324="Sim",$W324,0)+N($K324)))</f>
        <v>0</v>
      </c>
      <c r="Z324" s="40">
        <f t="shared" ref="Z324:Z387" si="172">IF($X324="Sim",$AT324,0)</f>
        <v>0</v>
      </c>
      <c r="AA324" s="40">
        <f t="shared" ref="AA324:AA387" si="173">IF($AP324="",0,MIN(MAX($Y324-$Z324,0),SUMIFS(CP_Horas,CP_ChaveFalta,$AP324,CP_Aprov,"Sim")))</f>
        <v>0</v>
      </c>
      <c r="AB324" s="40">
        <f t="shared" ref="AB324:AB387" si="174">IF($A324="",0,MIN(MAX($Y324-$Z324-$AA324,0),N($M324)))</f>
        <v>0</v>
      </c>
      <c r="AC324" s="40">
        <f t="shared" ref="AC324:AC387" si="175">IF($A324="",0,MAX($Y324-$Z324-$AA324-$AB324,0))</f>
        <v>0</v>
      </c>
      <c r="AD324" s="39">
        <f t="shared" ref="AD324:AD387" si="176">IF(OR($AC324=0,$T324=""),0,$AC324*24*$T324)</f>
        <v>0</v>
      </c>
      <c r="AE324" s="39">
        <f t="shared" ref="AE324:AE387" si="177">IF(OR($A324="",$T324=""),0,(IF($AF324="Justificada",$W324,0)+N($L324))*24*$T324)</f>
        <v>0</v>
      </c>
      <c r="AF324" t="str">
        <f t="shared" ref="AF324:AF387" si="178">IF($A324="","",IF($J324&lt;&gt;"","Situação atípica",IF(AND($AL324="Leve atraso",$W324&gt;0),"Leve atraso",IFERROR(INDEX(S_Cat,MATCH($C324,S_Status,0)),"Outros"))))</f>
        <v>Trabalhado</v>
      </c>
      <c r="AG324" t="str">
        <f t="shared" ref="AG324:AG387" si="179">IF($A324="","",TRIM(IF($Z324&gt;0,"Ferista cobriu "&amp;TEXT($Z324,"[h]:mm")&amp;"h. ","")&amp;IF($AA324&gt;0,"Compensado "&amp;TEXT($AA324,"[h]:mm")&amp;"h por "&amp;IFERROR(INDEX(CP_Quem,MATCH($AP324,CP_ChaveFalta,0)),"?")&amp;". ","")&amp;IF($AU324&gt;0,"Compensação aguardando aprovação ("&amp;TEXT($AU324,"[h]:mm")&amp;"h). ","")&amp;IF($AB324&gt;0,"Perdoado por acordo "&amp;TEXT($AB324,"[h]:mm")&amp;"h. ","")&amp;IF(AND($AP324&lt;&gt;"",COUNTIF(CP_ChaveQuem,$AP324)&gt;0),"Horas usadas p/ compensar falta de "&amp;INDEX(CP_Falta,MATCH($AP324,CP_ChaveQuem,0))&amp;" de "&amp;TEXT(INDEX(CP_DataFalta,MATCH($AP324,CP_ChaveQuem,0)),"dd/mm")&amp;". ","")&amp;IF(AND($Q324="Ferista",SUMIFS(L_Ferista,L_Data,$A324,L_Equipe,$P324)&gt;0),"Como ferista, cobriu "&amp;TEXT(SUMIFS(L_Ferista,L_Data,$A324,L_Equipe,$P324),"[h]:mm")&amp;"h de faltas da equipe. ","")&amp;IF($AC324&gt;0,"DESCONTA "&amp;TEXT($AC324,"[h]:mm")&amp;"h ("&amp;$AF324&amp;").","")))</f>
        <v/>
      </c>
      <c r="AH324" t="str">
        <f t="shared" ref="AH324:AH387" si="180">IF($A324="","",IF($O324="?","CADASTRO: funcionário não está no Cadastro",IF(AND($O324&lt;&gt;"",$AJ324=""),"CADASTRO: sem vigência (função/turno) nesta data",IF(AND($AP324&lt;&gt;"",COUNTIF(L_ChavePD,$AP324)&gt;1),"DUPLICADO: mesma pessoa 2x no dia",IF($A324&lt;P_InicioRegras,"",IF(AND($C324="Horas Compensadas",COUNTIF(CP_ChaveQuem,$AP324)=0),"VINCULAR: registrar na aba Compensações de quem é a falta",IF($AU324&gt;0,"APROVAR: compensação pendente na aba Compensações",IF(AND($AQ324&lt;&gt;"",$AS324&gt;0,$AT324&lt;$W324,$AC324&gt;0),"FERISTA: horas do ferista não cobriram toda a falta",IF(AND($AL324="Pelo ponto",$AK324="",$E324="",$X324="Sim"),"PONTO: sem ponto nem horas manuais — descontando jornada cheia",IF(AND($AL324="Leve atraso",$E324="",N($AO324)&gt;P_LeveMax),"CLASSIFICAR: ponto mostra atraso &gt; 30 min — trocar o Status",IF($AF324="Leve atraso","AJUSTAR STATUS: atraso lançado como Horas Trabalhadas",IF(AND(N($K324)&gt;0,$G324=""),"OBSERVAÇÃO: desconto extra sem observação",IF(AND($J324&lt;&gt;"",N($K324)+N($L324)&gt;$U324),"CONFERIR: horas manuais maiores que a jornada","")))))))))))))</f>
        <v/>
      </c>
      <c r="AJ324" s="41">
        <f t="shared" ref="AJ324:AJ387" si="181">IF(OR($A324="",$O324="",$O324="?"),"",IFERROR(MATCH($O324&amp;"|"&amp;SUMPRODUCT(MAX((V_RG=$O324)*(V_Ini&lt;=$A324)*V_Ini)),V_Chave,0),""))</f>
        <v>7</v>
      </c>
      <c r="AK324" s="42">
        <f t="shared" ref="AK324:AK387" si="182">IF(ISNUMBER(SEARCH(" = ",$D324)),IFERROR(TIMEVALUE(TRIM(RIGHT($D324,5))),""),"")</f>
        <v>0.37638888888888888</v>
      </c>
      <c r="AL324" s="41" t="str">
        <f t="shared" ref="AL324:AL387" si="183">IF($C324="","",IFERROR(INDEX(S_Modo,MATCH($C324,S_Status,0)),"Não"))</f>
        <v>Leve atraso</v>
      </c>
      <c r="AM324" s="41" t="str">
        <f t="shared" ref="AM324:AM387" si="184">IF($C324="","",IFERROR(INDEX(S_Conta,MATCH($C324,S_Status,0)),"Não"))</f>
        <v>Não</v>
      </c>
      <c r="AN324" s="41" t="str">
        <f t="shared" ref="AN324:AN387" si="185">IF($C324="","",IFERROR(INDEX(S_Trab,MATCH($C324,S_Status,0)),"Não"))</f>
        <v>Sim</v>
      </c>
      <c r="AO324" s="42">
        <f t="shared" ref="AO324:AO387" si="186">IF(OR($A324="",$AK324=""),"",$U324-$AK324-IF($J324&lt;&gt;"Situação Atípica - Presente",N($K324)+N($L324),0))</f>
        <v>-4.3055555555555902E-2</v>
      </c>
      <c r="AP324" s="41" t="str">
        <f t="shared" ref="AP324:AP387" si="187">IF(OR($A324="",TRIM($B324)=""),"",TRIM($B324)&amp;"|"&amp;$A324)</f>
        <v>Ezequiel Antonio Peres|46164</v>
      </c>
      <c r="AQ324" s="41" t="str">
        <f t="shared" ref="AQ324:AQ387" si="188">IF(AND(P_CoberturaAuto="Sim",$A324&lt;&gt;"",$A324&gt;=P_InicioRegras,$Q324="Normal / Fixo",$R324&lt;&gt;"",ISERROR(SEARCH("ENCARREGADO",$R324)),$AM324="Sim",$W324&gt;0),$A324&amp;"|"&amp;$P324,"")</f>
        <v/>
      </c>
      <c r="AR324" s="41" t="str">
        <f>IF($AQ324="","",COUNTIFS(L_ChaveCob,$AQ324,L_Ausencia,"&gt;"&amp;$W324)+COUNTIFS($AQ$4:$AQ324,$AQ324,$W$4:$W324,$W324))</f>
        <v/>
      </c>
      <c r="AS324" s="42">
        <f t="shared" ref="AS324:AS387" si="189">IF($AQ324="",0,SUMIFS(L_Trab,L_Data,$A324,L_Equipe,$P324,L_Contrato,"Ferista",L_Status,"&lt;&gt;Remanejamento"))</f>
        <v>0</v>
      </c>
      <c r="AT324" s="42">
        <f t="shared" ref="AT324:AT387" si="190">IF(OR($AQ324="",$AS324=0),0,MAX(MIN($W324,$AS324-SUMIFS(L_Ausencia,L_ChaveCob,$AQ324,L_OrdemCob,"&lt;"&amp;$AR324)),0))</f>
        <v>0</v>
      </c>
      <c r="AU324" s="42">
        <f t="shared" ref="AU324:AU387" si="191">IF($AP324="",0,SUMIFS(CP_Horas,CP_ChaveFalta,$AP324,CP_Aprov,"&lt;&gt;Sim"))</f>
        <v>0</v>
      </c>
    </row>
    <row r="325" spans="1:47" x14ac:dyDescent="0.2">
      <c r="A325" s="35">
        <v>46164</v>
      </c>
      <c r="B325" s="36" t="s">
        <v>239</v>
      </c>
      <c r="C325" s="36" t="s">
        <v>232</v>
      </c>
      <c r="D325" s="36" t="s">
        <v>386</v>
      </c>
      <c r="E325" s="37"/>
      <c r="F325" s="37"/>
      <c r="G325" s="36"/>
      <c r="H325" s="36"/>
      <c r="I325" s="36"/>
      <c r="J325" s="36"/>
      <c r="K325" s="37"/>
      <c r="L325" s="37"/>
      <c r="M325" s="37"/>
      <c r="N325" s="38">
        <f t="shared" si="160"/>
        <v>46143</v>
      </c>
      <c r="O325">
        <f t="shared" si="161"/>
        <v>173078</v>
      </c>
      <c r="P325" t="str">
        <f t="shared" si="162"/>
        <v>Serralheria</v>
      </c>
      <c r="Q325" t="str">
        <f t="shared" si="163"/>
        <v>Normal / Fixo</v>
      </c>
      <c r="R325" t="str">
        <f t="shared" si="164"/>
        <v>SERRALHEIRO II</v>
      </c>
      <c r="S325" t="str">
        <f t="shared" si="165"/>
        <v>ADM</v>
      </c>
      <c r="T325" s="39">
        <f t="shared" si="166"/>
        <v>53.080351419133599</v>
      </c>
      <c r="U325" s="40">
        <f t="shared" si="167"/>
        <v>0.33333333333333298</v>
      </c>
      <c r="V325" s="40">
        <f t="shared" si="168"/>
        <v>0.34583333333333333</v>
      </c>
      <c r="W325" s="40">
        <f t="shared" si="169"/>
        <v>0</v>
      </c>
      <c r="X325" t="str">
        <f t="shared" si="170"/>
        <v>Não</v>
      </c>
      <c r="Y325" s="40">
        <f t="shared" si="171"/>
        <v>0</v>
      </c>
      <c r="Z325" s="40">
        <f t="shared" si="172"/>
        <v>0</v>
      </c>
      <c r="AA325" s="40">
        <f t="shared" si="173"/>
        <v>0</v>
      </c>
      <c r="AB325" s="40">
        <f t="shared" si="174"/>
        <v>0</v>
      </c>
      <c r="AC325" s="40">
        <f t="shared" si="175"/>
        <v>0</v>
      </c>
      <c r="AD325" s="39">
        <f t="shared" si="176"/>
        <v>0</v>
      </c>
      <c r="AE325" s="39">
        <f t="shared" si="177"/>
        <v>0</v>
      </c>
      <c r="AF325" t="str">
        <f t="shared" si="178"/>
        <v>Trabalhado</v>
      </c>
      <c r="AG325" t="str">
        <f t="shared" si="179"/>
        <v/>
      </c>
      <c r="AH325" t="str">
        <f t="shared" si="180"/>
        <v/>
      </c>
      <c r="AJ325" s="41">
        <f t="shared" si="181"/>
        <v>2</v>
      </c>
      <c r="AK325" s="42">
        <f t="shared" si="182"/>
        <v>0.34583333333333333</v>
      </c>
      <c r="AL325" s="41" t="str">
        <f t="shared" si="183"/>
        <v>Leve atraso</v>
      </c>
      <c r="AM325" s="41" t="str">
        <f t="shared" si="184"/>
        <v>Não</v>
      </c>
      <c r="AN325" s="41" t="str">
        <f t="shared" si="185"/>
        <v>Sim</v>
      </c>
      <c r="AO325" s="42">
        <f t="shared" si="186"/>
        <v>-1.2500000000000344E-2</v>
      </c>
      <c r="AP325" s="41" t="str">
        <f t="shared" si="187"/>
        <v>Giovani Joao da Silva|46164</v>
      </c>
      <c r="AQ325" s="41" t="str">
        <f t="shared" si="188"/>
        <v/>
      </c>
      <c r="AR325" s="41" t="str">
        <f>IF($AQ325="","",COUNTIFS(L_ChaveCob,$AQ325,L_Ausencia,"&gt;"&amp;$W325)+COUNTIFS($AQ$4:$AQ325,$AQ325,$W$4:$W325,$W325))</f>
        <v/>
      </c>
      <c r="AS325" s="42">
        <f t="shared" si="189"/>
        <v>0</v>
      </c>
      <c r="AT325" s="42">
        <f t="shared" si="190"/>
        <v>0</v>
      </c>
      <c r="AU325" s="42">
        <f t="shared" si="191"/>
        <v>0</v>
      </c>
    </row>
    <row r="326" spans="1:47" x14ac:dyDescent="0.2">
      <c r="A326" s="35">
        <v>46164</v>
      </c>
      <c r="B326" s="36" t="s">
        <v>241</v>
      </c>
      <c r="C326" s="36" t="s">
        <v>232</v>
      </c>
      <c r="D326" s="36" t="s">
        <v>387</v>
      </c>
      <c r="E326" s="37"/>
      <c r="F326" s="37"/>
      <c r="G326" s="36"/>
      <c r="H326" s="36"/>
      <c r="I326" s="36"/>
      <c r="J326" s="36"/>
      <c r="K326" s="37"/>
      <c r="L326" s="37"/>
      <c r="M326" s="37"/>
      <c r="N326" s="38">
        <f t="shared" si="160"/>
        <v>46143</v>
      </c>
      <c r="O326">
        <f t="shared" si="161"/>
        <v>24800</v>
      </c>
      <c r="P326" t="str">
        <f t="shared" si="162"/>
        <v>Serralheria</v>
      </c>
      <c r="Q326" t="str">
        <f t="shared" si="163"/>
        <v>Normal / Fixo</v>
      </c>
      <c r="R326" t="str">
        <f t="shared" si="164"/>
        <v>SERRALHEIRO II</v>
      </c>
      <c r="S326" t="str">
        <f t="shared" si="165"/>
        <v>ADM</v>
      </c>
      <c r="T326" s="39">
        <f t="shared" si="166"/>
        <v>53.080351419133599</v>
      </c>
      <c r="U326" s="40">
        <f t="shared" si="167"/>
        <v>0.33333333333333298</v>
      </c>
      <c r="V326" s="40">
        <f t="shared" si="168"/>
        <v>0.34930555555555554</v>
      </c>
      <c r="W326" s="40">
        <f t="shared" si="169"/>
        <v>0</v>
      </c>
      <c r="X326" t="str">
        <f t="shared" si="170"/>
        <v>Não</v>
      </c>
      <c r="Y326" s="40">
        <f t="shared" si="171"/>
        <v>0</v>
      </c>
      <c r="Z326" s="40">
        <f t="shared" si="172"/>
        <v>0</v>
      </c>
      <c r="AA326" s="40">
        <f t="shared" si="173"/>
        <v>0</v>
      </c>
      <c r="AB326" s="40">
        <f t="shared" si="174"/>
        <v>0</v>
      </c>
      <c r="AC326" s="40">
        <f t="shared" si="175"/>
        <v>0</v>
      </c>
      <c r="AD326" s="39">
        <f t="shared" si="176"/>
        <v>0</v>
      </c>
      <c r="AE326" s="39">
        <f t="shared" si="177"/>
        <v>0</v>
      </c>
      <c r="AF326" t="str">
        <f t="shared" si="178"/>
        <v>Trabalhado</v>
      </c>
      <c r="AG326" t="str">
        <f t="shared" si="179"/>
        <v/>
      </c>
      <c r="AH326" t="str">
        <f t="shared" si="180"/>
        <v/>
      </c>
      <c r="AJ326" s="41">
        <f t="shared" si="181"/>
        <v>3</v>
      </c>
      <c r="AK326" s="42">
        <f t="shared" si="182"/>
        <v>0.34930555555555554</v>
      </c>
      <c r="AL326" s="41" t="str">
        <f t="shared" si="183"/>
        <v>Leve atraso</v>
      </c>
      <c r="AM326" s="41" t="str">
        <f t="shared" si="184"/>
        <v>Não</v>
      </c>
      <c r="AN326" s="41" t="str">
        <f t="shared" si="185"/>
        <v>Sim</v>
      </c>
      <c r="AO326" s="42">
        <f t="shared" si="186"/>
        <v>-1.5972222222222554E-2</v>
      </c>
      <c r="AP326" s="41" t="str">
        <f t="shared" si="187"/>
        <v>Ivanildo Lopes Pires de Carvalho|46164</v>
      </c>
      <c r="AQ326" s="41" t="str">
        <f t="shared" si="188"/>
        <v/>
      </c>
      <c r="AR326" s="41" t="str">
        <f>IF($AQ326="","",COUNTIFS(L_ChaveCob,$AQ326,L_Ausencia,"&gt;"&amp;$W326)+COUNTIFS($AQ$4:$AQ326,$AQ326,$W$4:$W326,$W326))</f>
        <v/>
      </c>
      <c r="AS326" s="42">
        <f t="shared" si="189"/>
        <v>0</v>
      </c>
      <c r="AT326" s="42">
        <f t="shared" si="190"/>
        <v>0</v>
      </c>
      <c r="AU326" s="42">
        <f t="shared" si="191"/>
        <v>0</v>
      </c>
    </row>
    <row r="327" spans="1:47" x14ac:dyDescent="0.2">
      <c r="A327" s="35">
        <v>46164</v>
      </c>
      <c r="B327" s="36" t="s">
        <v>243</v>
      </c>
      <c r="C327" s="36" t="s">
        <v>232</v>
      </c>
      <c r="D327" s="36" t="s">
        <v>388</v>
      </c>
      <c r="E327" s="37"/>
      <c r="F327" s="37"/>
      <c r="G327" s="36"/>
      <c r="H327" s="36"/>
      <c r="I327" s="36"/>
      <c r="J327" s="36"/>
      <c r="K327" s="37"/>
      <c r="L327" s="37"/>
      <c r="M327" s="37"/>
      <c r="N327" s="38">
        <f t="shared" si="160"/>
        <v>46143</v>
      </c>
      <c r="O327">
        <f t="shared" si="161"/>
        <v>900003</v>
      </c>
      <c r="P327" t="str">
        <f t="shared" si="162"/>
        <v>Serralheria</v>
      </c>
      <c r="Q327" t="str">
        <f t="shared" si="163"/>
        <v>Normal / Fixo</v>
      </c>
      <c r="R327" t="str">
        <f t="shared" si="164"/>
        <v>ENCARREGADO</v>
      </c>
      <c r="S327" t="str">
        <f t="shared" si="165"/>
        <v>ADM</v>
      </c>
      <c r="T327" s="39">
        <f t="shared" si="166"/>
        <v>60.96</v>
      </c>
      <c r="U327" s="40">
        <f t="shared" si="167"/>
        <v>0.33333333333333298</v>
      </c>
      <c r="V327" s="40">
        <f t="shared" si="168"/>
        <v>0.34930555555555554</v>
      </c>
      <c r="W327" s="40">
        <f t="shared" si="169"/>
        <v>0</v>
      </c>
      <c r="X327" t="str">
        <f t="shared" si="170"/>
        <v>Não</v>
      </c>
      <c r="Y327" s="40">
        <f t="shared" si="171"/>
        <v>0</v>
      </c>
      <c r="Z327" s="40">
        <f t="shared" si="172"/>
        <v>0</v>
      </c>
      <c r="AA327" s="40">
        <f t="shared" si="173"/>
        <v>0</v>
      </c>
      <c r="AB327" s="40">
        <f t="shared" si="174"/>
        <v>0</v>
      </c>
      <c r="AC327" s="40">
        <f t="shared" si="175"/>
        <v>0</v>
      </c>
      <c r="AD327" s="39">
        <f t="shared" si="176"/>
        <v>0</v>
      </c>
      <c r="AE327" s="39">
        <f t="shared" si="177"/>
        <v>0</v>
      </c>
      <c r="AF327" t="str">
        <f t="shared" si="178"/>
        <v>Trabalhado</v>
      </c>
      <c r="AG327" t="str">
        <f t="shared" si="179"/>
        <v/>
      </c>
      <c r="AH327" t="str">
        <f t="shared" si="180"/>
        <v/>
      </c>
      <c r="AJ327" s="41">
        <f t="shared" si="181"/>
        <v>10</v>
      </c>
      <c r="AK327" s="42">
        <f t="shared" si="182"/>
        <v>0.34930555555555554</v>
      </c>
      <c r="AL327" s="41" t="str">
        <f t="shared" si="183"/>
        <v>Leve atraso</v>
      </c>
      <c r="AM327" s="41" t="str">
        <f t="shared" si="184"/>
        <v>Não</v>
      </c>
      <c r="AN327" s="41" t="str">
        <f t="shared" si="185"/>
        <v>Sim</v>
      </c>
      <c r="AO327" s="42">
        <f t="shared" si="186"/>
        <v>-1.5972222222222554E-2</v>
      </c>
      <c r="AP327" s="41" t="str">
        <f t="shared" si="187"/>
        <v>Marcelo Antônio Silvestre de Moraes|46164</v>
      </c>
      <c r="AQ327" s="41" t="str">
        <f t="shared" si="188"/>
        <v/>
      </c>
      <c r="AR327" s="41" t="str">
        <f>IF($AQ327="","",COUNTIFS(L_ChaveCob,$AQ327,L_Ausencia,"&gt;"&amp;$W327)+COUNTIFS($AQ$4:$AQ327,$AQ327,$W$4:$W327,$W327))</f>
        <v/>
      </c>
      <c r="AS327" s="42">
        <f t="shared" si="189"/>
        <v>0</v>
      </c>
      <c r="AT327" s="42">
        <f t="shared" si="190"/>
        <v>0</v>
      </c>
      <c r="AU327" s="42">
        <f t="shared" si="191"/>
        <v>0</v>
      </c>
    </row>
    <row r="328" spans="1:47" x14ac:dyDescent="0.2">
      <c r="A328" s="35">
        <v>46164</v>
      </c>
      <c r="B328" s="36" t="s">
        <v>229</v>
      </c>
      <c r="C328" s="36" t="s">
        <v>232</v>
      </c>
      <c r="D328" s="36" t="s">
        <v>389</v>
      </c>
      <c r="E328" s="37"/>
      <c r="F328" s="37"/>
      <c r="G328" s="36"/>
      <c r="H328" s="36"/>
      <c r="I328" s="36"/>
      <c r="J328" s="36"/>
      <c r="K328" s="37"/>
      <c r="L328" s="37"/>
      <c r="M328" s="37"/>
      <c r="N328" s="38">
        <f t="shared" si="160"/>
        <v>46143</v>
      </c>
      <c r="O328">
        <f t="shared" si="161"/>
        <v>105410</v>
      </c>
      <c r="P328" t="str">
        <f t="shared" si="162"/>
        <v>Serralheria</v>
      </c>
      <c r="Q328" t="str">
        <f t="shared" si="163"/>
        <v>Normal / Fixo</v>
      </c>
      <c r="R328" t="str">
        <f t="shared" si="164"/>
        <v>SERRALHEIRO I</v>
      </c>
      <c r="S328" t="str">
        <f t="shared" si="165"/>
        <v>TURNO 3</v>
      </c>
      <c r="T328" s="39">
        <f t="shared" si="166"/>
        <v>49.0988922206921</v>
      </c>
      <c r="U328" s="40">
        <f t="shared" si="167"/>
        <v>0.33333333333333298</v>
      </c>
      <c r="V328" s="40">
        <f t="shared" si="168"/>
        <v>0.34930555555555554</v>
      </c>
      <c r="W328" s="40">
        <f t="shared" si="169"/>
        <v>0</v>
      </c>
      <c r="X328" t="str">
        <f t="shared" si="170"/>
        <v>Não</v>
      </c>
      <c r="Y328" s="40">
        <f t="shared" si="171"/>
        <v>0</v>
      </c>
      <c r="Z328" s="40">
        <f t="shared" si="172"/>
        <v>0</v>
      </c>
      <c r="AA328" s="40">
        <f t="shared" si="173"/>
        <v>0</v>
      </c>
      <c r="AB328" s="40">
        <f t="shared" si="174"/>
        <v>0</v>
      </c>
      <c r="AC328" s="40">
        <f t="shared" si="175"/>
        <v>0</v>
      </c>
      <c r="AD328" s="39">
        <f t="shared" si="176"/>
        <v>0</v>
      </c>
      <c r="AE328" s="39">
        <f t="shared" si="177"/>
        <v>0</v>
      </c>
      <c r="AF328" t="str">
        <f t="shared" si="178"/>
        <v>Trabalhado</v>
      </c>
      <c r="AG328" t="str">
        <f t="shared" si="179"/>
        <v/>
      </c>
      <c r="AH328" t="str">
        <f t="shared" si="180"/>
        <v/>
      </c>
      <c r="AJ328" s="41">
        <f t="shared" si="181"/>
        <v>6</v>
      </c>
      <c r="AK328" s="42">
        <f t="shared" si="182"/>
        <v>0.34930555555555554</v>
      </c>
      <c r="AL328" s="41" t="str">
        <f t="shared" si="183"/>
        <v>Leve atraso</v>
      </c>
      <c r="AM328" s="41" t="str">
        <f t="shared" si="184"/>
        <v>Não</v>
      </c>
      <c r="AN328" s="41" t="str">
        <f t="shared" si="185"/>
        <v>Sim</v>
      </c>
      <c r="AO328" s="42">
        <f t="shared" si="186"/>
        <v>-1.5972222222222554E-2</v>
      </c>
      <c r="AP328" s="41" t="str">
        <f t="shared" si="187"/>
        <v>Marcelo Douglas Vieira Santana|46164</v>
      </c>
      <c r="AQ328" s="41" t="str">
        <f t="shared" si="188"/>
        <v/>
      </c>
      <c r="AR328" s="41" t="str">
        <f>IF($AQ328="","",COUNTIFS(L_ChaveCob,$AQ328,L_Ausencia,"&gt;"&amp;$W328)+COUNTIFS($AQ$4:$AQ328,$AQ328,$W$4:$W328,$W328))</f>
        <v/>
      </c>
      <c r="AS328" s="42">
        <f t="shared" si="189"/>
        <v>0</v>
      </c>
      <c r="AT328" s="42">
        <f t="shared" si="190"/>
        <v>0</v>
      </c>
      <c r="AU328" s="42">
        <f t="shared" si="191"/>
        <v>0</v>
      </c>
    </row>
    <row r="329" spans="1:47" hidden="1" x14ac:dyDescent="0.2">
      <c r="A329" s="35">
        <v>46164</v>
      </c>
      <c r="B329" s="36" t="s">
        <v>230</v>
      </c>
      <c r="C329" s="36" t="s">
        <v>232</v>
      </c>
      <c r="D329" s="36" t="s">
        <v>346</v>
      </c>
      <c r="E329" s="37"/>
      <c r="F329" s="37"/>
      <c r="G329" s="36"/>
      <c r="H329" s="36"/>
      <c r="I329" s="36" t="s">
        <v>234</v>
      </c>
      <c r="J329" s="36"/>
      <c r="K329" s="37"/>
      <c r="L329" s="37"/>
      <c r="M329" s="37"/>
      <c r="N329" s="38">
        <f t="shared" si="160"/>
        <v>46143</v>
      </c>
      <c r="O329">
        <f t="shared" si="161"/>
        <v>900009</v>
      </c>
      <c r="P329" t="str">
        <f t="shared" si="162"/>
        <v>Serralheria</v>
      </c>
      <c r="Q329" t="str">
        <f t="shared" si="163"/>
        <v>Normal / Fixo</v>
      </c>
      <c r="R329" t="str">
        <f t="shared" si="164"/>
        <v>SERRALHEIRO I</v>
      </c>
      <c r="S329" t="str">
        <f t="shared" si="165"/>
        <v>TURNO 2</v>
      </c>
      <c r="T329" s="39">
        <f t="shared" si="166"/>
        <v>49.0988922206921</v>
      </c>
      <c r="U329" s="40">
        <f t="shared" si="167"/>
        <v>0.33333333333333298</v>
      </c>
      <c r="V329" s="40">
        <f t="shared" si="168"/>
        <v>0.35208333333333336</v>
      </c>
      <c r="W329" s="40">
        <f t="shared" si="169"/>
        <v>0</v>
      </c>
      <c r="X329" t="str">
        <f t="shared" si="170"/>
        <v>Não</v>
      </c>
      <c r="Y329" s="40">
        <f t="shared" si="171"/>
        <v>0</v>
      </c>
      <c r="Z329" s="40">
        <f t="shared" si="172"/>
        <v>0</v>
      </c>
      <c r="AA329" s="40">
        <f t="shared" si="173"/>
        <v>0</v>
      </c>
      <c r="AB329" s="40">
        <f t="shared" si="174"/>
        <v>0</v>
      </c>
      <c r="AC329" s="40">
        <f t="shared" si="175"/>
        <v>0</v>
      </c>
      <c r="AD329" s="39">
        <f t="shared" si="176"/>
        <v>0</v>
      </c>
      <c r="AE329" s="39">
        <f t="shared" si="177"/>
        <v>0</v>
      </c>
      <c r="AF329" t="str">
        <f t="shared" si="178"/>
        <v>Trabalhado</v>
      </c>
      <c r="AG329" t="str">
        <f t="shared" si="179"/>
        <v/>
      </c>
      <c r="AH329" t="str">
        <f t="shared" si="180"/>
        <v/>
      </c>
      <c r="AJ329" s="41">
        <f t="shared" si="181"/>
        <v>17</v>
      </c>
      <c r="AK329" s="42">
        <f t="shared" si="182"/>
        <v>0.35208333333333336</v>
      </c>
      <c r="AL329" s="41" t="str">
        <f t="shared" si="183"/>
        <v>Leve atraso</v>
      </c>
      <c r="AM329" s="41" t="str">
        <f t="shared" si="184"/>
        <v>Não</v>
      </c>
      <c r="AN329" s="41" t="str">
        <f t="shared" si="185"/>
        <v>Sim</v>
      </c>
      <c r="AO329" s="42">
        <f t="shared" si="186"/>
        <v>-1.8750000000000377E-2</v>
      </c>
      <c r="AP329" s="41" t="str">
        <f t="shared" si="187"/>
        <v>Murilo de Souza Modesto|46164</v>
      </c>
      <c r="AQ329" s="41" t="str">
        <f t="shared" si="188"/>
        <v/>
      </c>
      <c r="AR329" s="41" t="str">
        <f>IF($AQ329="","",COUNTIFS(L_ChaveCob,$AQ329,L_Ausencia,"&gt;"&amp;$W329)+COUNTIFS($AQ$4:$AQ329,$AQ329,$W$4:$W329,$W329))</f>
        <v/>
      </c>
      <c r="AS329" s="42">
        <f t="shared" si="189"/>
        <v>0</v>
      </c>
      <c r="AT329" s="42">
        <f t="shared" si="190"/>
        <v>0</v>
      </c>
      <c r="AU329" s="42">
        <f t="shared" si="191"/>
        <v>0</v>
      </c>
    </row>
    <row r="330" spans="1:47" x14ac:dyDescent="0.2">
      <c r="A330" s="35">
        <v>46164</v>
      </c>
      <c r="B330" s="36" t="s">
        <v>247</v>
      </c>
      <c r="C330" s="36" t="s">
        <v>232</v>
      </c>
      <c r="D330" s="36"/>
      <c r="E330" s="37"/>
      <c r="F330" s="37"/>
      <c r="G330" s="36"/>
      <c r="H330" s="36"/>
      <c r="I330" s="36"/>
      <c r="J330" s="36"/>
      <c r="K330" s="37"/>
      <c r="L330" s="37"/>
      <c r="M330" s="37"/>
      <c r="N330" s="38">
        <f t="shared" si="160"/>
        <v>46143</v>
      </c>
      <c r="O330">
        <f t="shared" si="161"/>
        <v>900005</v>
      </c>
      <c r="P330" t="str">
        <f t="shared" si="162"/>
        <v>Serralheria</v>
      </c>
      <c r="Q330" t="str">
        <f t="shared" si="163"/>
        <v>Normal / Fixo</v>
      </c>
      <c r="R330" t="str">
        <f t="shared" si="164"/>
        <v>SERRALHEIRO II</v>
      </c>
      <c r="S330" t="str">
        <f t="shared" si="165"/>
        <v>TURNO 2</v>
      </c>
      <c r="T330" s="39">
        <f t="shared" si="166"/>
        <v>53.080351419133599</v>
      </c>
      <c r="U330" s="40">
        <f t="shared" si="167"/>
        <v>0.33333333333333298</v>
      </c>
      <c r="V330" s="40">
        <f t="shared" si="168"/>
        <v>0.33333333333333298</v>
      </c>
      <c r="W330" s="40">
        <f t="shared" si="169"/>
        <v>0</v>
      </c>
      <c r="X330" t="str">
        <f t="shared" si="170"/>
        <v>Não</v>
      </c>
      <c r="Y330" s="40">
        <f t="shared" si="171"/>
        <v>0</v>
      </c>
      <c r="Z330" s="40">
        <f t="shared" si="172"/>
        <v>0</v>
      </c>
      <c r="AA330" s="40">
        <f t="shared" si="173"/>
        <v>0</v>
      </c>
      <c r="AB330" s="40">
        <f t="shared" si="174"/>
        <v>0</v>
      </c>
      <c r="AC330" s="40">
        <f t="shared" si="175"/>
        <v>0</v>
      </c>
      <c r="AD330" s="39">
        <f t="shared" si="176"/>
        <v>0</v>
      </c>
      <c r="AE330" s="39">
        <f t="shared" si="177"/>
        <v>0</v>
      </c>
      <c r="AF330" t="str">
        <f t="shared" si="178"/>
        <v>Trabalhado</v>
      </c>
      <c r="AG330" t="str">
        <f t="shared" si="179"/>
        <v/>
      </c>
      <c r="AH330" t="str">
        <f t="shared" si="180"/>
        <v/>
      </c>
      <c r="AJ330" s="41">
        <f t="shared" si="181"/>
        <v>12</v>
      </c>
      <c r="AK330" s="42" t="str">
        <f t="shared" si="182"/>
        <v/>
      </c>
      <c r="AL330" s="41" t="str">
        <f t="shared" si="183"/>
        <v>Leve atraso</v>
      </c>
      <c r="AM330" s="41" t="str">
        <f t="shared" si="184"/>
        <v>Não</v>
      </c>
      <c r="AN330" s="41" t="str">
        <f t="shared" si="185"/>
        <v>Sim</v>
      </c>
      <c r="AO330" s="42" t="str">
        <f t="shared" si="186"/>
        <v/>
      </c>
      <c r="AP330" s="41" t="str">
        <f t="shared" si="187"/>
        <v>Rafael Fracaroli da Rocha|46164</v>
      </c>
      <c r="AQ330" s="41" t="str">
        <f t="shared" si="188"/>
        <v/>
      </c>
      <c r="AR330" s="41" t="str">
        <f>IF($AQ330="","",COUNTIFS(L_ChaveCob,$AQ330,L_Ausencia,"&gt;"&amp;$W330)+COUNTIFS($AQ$4:$AQ330,$AQ330,$W$4:$W330,$W330))</f>
        <v/>
      </c>
      <c r="AS330" s="42">
        <f t="shared" si="189"/>
        <v>0</v>
      </c>
      <c r="AT330" s="42">
        <f t="shared" si="190"/>
        <v>0</v>
      </c>
      <c r="AU330" s="42">
        <f t="shared" si="191"/>
        <v>0</v>
      </c>
    </row>
    <row r="331" spans="1:47" x14ac:dyDescent="0.2">
      <c r="A331" s="35">
        <v>46164</v>
      </c>
      <c r="B331" s="36" t="s">
        <v>249</v>
      </c>
      <c r="C331" s="36" t="s">
        <v>258</v>
      </c>
      <c r="D331" s="36"/>
      <c r="E331" s="37"/>
      <c r="F331" s="37"/>
      <c r="G331" s="36" t="s">
        <v>390</v>
      </c>
      <c r="H331" s="36"/>
      <c r="I331" s="36"/>
      <c r="J331" s="36"/>
      <c r="K331" s="37"/>
      <c r="L331" s="37"/>
      <c r="M331" s="37"/>
      <c r="N331" s="38">
        <f t="shared" si="160"/>
        <v>46143</v>
      </c>
      <c r="O331">
        <f t="shared" si="161"/>
        <v>331335</v>
      </c>
      <c r="P331" t="str">
        <f t="shared" si="162"/>
        <v>Serralheria</v>
      </c>
      <c r="Q331" t="str">
        <f t="shared" si="163"/>
        <v>Normal / Fixo</v>
      </c>
      <c r="R331" t="str">
        <f t="shared" si="164"/>
        <v>SERRALHEIRO II</v>
      </c>
      <c r="S331" t="str">
        <f t="shared" si="165"/>
        <v>ADM</v>
      </c>
      <c r="T331" s="39">
        <f t="shared" si="166"/>
        <v>53.080351419133599</v>
      </c>
      <c r="U331" s="40">
        <f t="shared" si="167"/>
        <v>0.33333333333333298</v>
      </c>
      <c r="V331" s="40">
        <f t="shared" si="168"/>
        <v>0</v>
      </c>
      <c r="W331" s="40">
        <f t="shared" si="169"/>
        <v>0.33333333333333298</v>
      </c>
      <c r="X331" t="str">
        <f t="shared" si="170"/>
        <v>Não</v>
      </c>
      <c r="Y331" s="40">
        <f t="shared" si="171"/>
        <v>0</v>
      </c>
      <c r="Z331" s="40">
        <f t="shared" si="172"/>
        <v>0</v>
      </c>
      <c r="AA331" s="40">
        <f t="shared" si="173"/>
        <v>0</v>
      </c>
      <c r="AB331" s="40">
        <f t="shared" si="174"/>
        <v>0</v>
      </c>
      <c r="AC331" s="40">
        <f t="shared" si="175"/>
        <v>0</v>
      </c>
      <c r="AD331" s="39">
        <f t="shared" si="176"/>
        <v>0</v>
      </c>
      <c r="AE331" s="39">
        <f t="shared" si="177"/>
        <v>424.64281135306834</v>
      </c>
      <c r="AF331" t="str">
        <f t="shared" si="178"/>
        <v>Justificada</v>
      </c>
      <c r="AG331" t="str">
        <f t="shared" si="179"/>
        <v/>
      </c>
      <c r="AH331" t="str">
        <f t="shared" si="180"/>
        <v/>
      </c>
      <c r="AJ331" s="41">
        <f t="shared" si="181"/>
        <v>5</v>
      </c>
      <c r="AK331" s="42" t="str">
        <f t="shared" si="182"/>
        <v/>
      </c>
      <c r="AL331" s="41" t="str">
        <f t="shared" si="183"/>
        <v>Dia inteiro</v>
      </c>
      <c r="AM331" s="41" t="str">
        <f t="shared" si="184"/>
        <v>Não</v>
      </c>
      <c r="AN331" s="41" t="str">
        <f t="shared" si="185"/>
        <v>Não</v>
      </c>
      <c r="AO331" s="42" t="str">
        <f t="shared" si="186"/>
        <v/>
      </c>
      <c r="AP331" s="41" t="str">
        <f t="shared" si="187"/>
        <v>Robson Alberto Alves Galvão|46164</v>
      </c>
      <c r="AQ331" s="41" t="str">
        <f t="shared" si="188"/>
        <v/>
      </c>
      <c r="AR331" s="41" t="str">
        <f>IF($AQ331="","",COUNTIFS(L_ChaveCob,$AQ331,L_Ausencia,"&gt;"&amp;$W331)+COUNTIFS($AQ$4:$AQ331,$AQ331,$W$4:$W331,$W331))</f>
        <v/>
      </c>
      <c r="AS331" s="42">
        <f t="shared" si="189"/>
        <v>0</v>
      </c>
      <c r="AT331" s="42">
        <f t="shared" si="190"/>
        <v>0</v>
      </c>
      <c r="AU331" s="42">
        <f t="shared" si="191"/>
        <v>0</v>
      </c>
    </row>
    <row r="332" spans="1:47" x14ac:dyDescent="0.2">
      <c r="A332" s="35">
        <v>46164</v>
      </c>
      <c r="B332" s="36" t="s">
        <v>231</v>
      </c>
      <c r="C332" s="36" t="s">
        <v>232</v>
      </c>
      <c r="D332" s="36" t="s">
        <v>391</v>
      </c>
      <c r="E332" s="37"/>
      <c r="F332" s="37"/>
      <c r="G332" s="36"/>
      <c r="H332" s="36"/>
      <c r="I332" s="36" t="s">
        <v>234</v>
      </c>
      <c r="J332" s="36"/>
      <c r="K332" s="37"/>
      <c r="L332" s="37"/>
      <c r="M332" s="37"/>
      <c r="N332" s="38">
        <f t="shared" si="160"/>
        <v>46143</v>
      </c>
      <c r="O332">
        <f t="shared" si="161"/>
        <v>900004</v>
      </c>
      <c r="P332" t="str">
        <f t="shared" si="162"/>
        <v>Serralheria</v>
      </c>
      <c r="Q332" t="str">
        <f t="shared" si="163"/>
        <v>Normal / Fixo</v>
      </c>
      <c r="R332" t="str">
        <f t="shared" si="164"/>
        <v>SERRALHEIRO I</v>
      </c>
      <c r="S332" t="str">
        <f t="shared" si="165"/>
        <v>TURNO 2</v>
      </c>
      <c r="T332" s="39">
        <f t="shared" si="166"/>
        <v>49.0988922206921</v>
      </c>
      <c r="U332" s="40">
        <f t="shared" si="167"/>
        <v>0.33333333333333298</v>
      </c>
      <c r="V332" s="40">
        <f t="shared" si="168"/>
        <v>0.36388888888888887</v>
      </c>
      <c r="W332" s="40">
        <f t="shared" si="169"/>
        <v>0</v>
      </c>
      <c r="X332" t="str">
        <f t="shared" si="170"/>
        <v>Não</v>
      </c>
      <c r="Y332" s="40">
        <f t="shared" si="171"/>
        <v>0</v>
      </c>
      <c r="Z332" s="40">
        <f t="shared" si="172"/>
        <v>0</v>
      </c>
      <c r="AA332" s="40">
        <f t="shared" si="173"/>
        <v>0</v>
      </c>
      <c r="AB332" s="40">
        <f t="shared" si="174"/>
        <v>0</v>
      </c>
      <c r="AC332" s="40">
        <f t="shared" si="175"/>
        <v>0</v>
      </c>
      <c r="AD332" s="39">
        <f t="shared" si="176"/>
        <v>0</v>
      </c>
      <c r="AE332" s="39">
        <f t="shared" si="177"/>
        <v>0</v>
      </c>
      <c r="AF332" t="str">
        <f t="shared" si="178"/>
        <v>Trabalhado</v>
      </c>
      <c r="AG332" t="str">
        <f t="shared" si="179"/>
        <v/>
      </c>
      <c r="AH332" t="str">
        <f t="shared" si="180"/>
        <v/>
      </c>
      <c r="AJ332" s="41">
        <f t="shared" si="181"/>
        <v>11</v>
      </c>
      <c r="AK332" s="42">
        <f t="shared" si="182"/>
        <v>0.36388888888888887</v>
      </c>
      <c r="AL332" s="41" t="str">
        <f t="shared" si="183"/>
        <v>Leve atraso</v>
      </c>
      <c r="AM332" s="41" t="str">
        <f t="shared" si="184"/>
        <v>Não</v>
      </c>
      <c r="AN332" s="41" t="str">
        <f t="shared" si="185"/>
        <v>Sim</v>
      </c>
      <c r="AO332" s="42">
        <f t="shared" si="186"/>
        <v>-3.0555555555555891E-2</v>
      </c>
      <c r="AP332" s="41" t="str">
        <f t="shared" si="187"/>
        <v>Rogério Marques da Silva|46164</v>
      </c>
      <c r="AQ332" s="41" t="str">
        <f t="shared" si="188"/>
        <v/>
      </c>
      <c r="AR332" s="41" t="str">
        <f>IF($AQ332="","",COUNTIFS(L_ChaveCob,$AQ332,L_Ausencia,"&gt;"&amp;$W332)+COUNTIFS($AQ$4:$AQ332,$AQ332,$W$4:$W332,$W332))</f>
        <v/>
      </c>
      <c r="AS332" s="42">
        <f t="shared" si="189"/>
        <v>0</v>
      </c>
      <c r="AT332" s="42">
        <f t="shared" si="190"/>
        <v>0</v>
      </c>
      <c r="AU332" s="42">
        <f t="shared" si="191"/>
        <v>0</v>
      </c>
    </row>
    <row r="333" spans="1:47" x14ac:dyDescent="0.2">
      <c r="A333" s="35">
        <v>46164</v>
      </c>
      <c r="B333" s="36" t="s">
        <v>252</v>
      </c>
      <c r="C333" s="36" t="s">
        <v>232</v>
      </c>
      <c r="D333" s="36" t="s">
        <v>392</v>
      </c>
      <c r="E333" s="37"/>
      <c r="F333" s="37"/>
      <c r="G333" s="36"/>
      <c r="H333" s="36"/>
      <c r="I333" s="36"/>
      <c r="J333" s="36"/>
      <c r="K333" s="37"/>
      <c r="L333" s="37"/>
      <c r="M333" s="37"/>
      <c r="N333" s="38">
        <f t="shared" si="160"/>
        <v>46143</v>
      </c>
      <c r="O333">
        <f t="shared" si="161"/>
        <v>266937</v>
      </c>
      <c r="P333" t="str">
        <f t="shared" si="162"/>
        <v>Serralheria</v>
      </c>
      <c r="Q333" t="str">
        <f t="shared" si="163"/>
        <v>Normal / Fixo</v>
      </c>
      <c r="R333" t="str">
        <f t="shared" si="164"/>
        <v>ENCARREGADO</v>
      </c>
      <c r="S333" t="str">
        <f t="shared" si="165"/>
        <v>ADM</v>
      </c>
      <c r="T333" s="39">
        <f t="shared" si="166"/>
        <v>60.96</v>
      </c>
      <c r="U333" s="40">
        <f t="shared" si="167"/>
        <v>0.33333333333333298</v>
      </c>
      <c r="V333" s="40">
        <f t="shared" si="168"/>
        <v>0.35833333333333334</v>
      </c>
      <c r="W333" s="40">
        <f t="shared" si="169"/>
        <v>0</v>
      </c>
      <c r="X333" t="str">
        <f t="shared" si="170"/>
        <v>Não</v>
      </c>
      <c r="Y333" s="40">
        <f t="shared" si="171"/>
        <v>0</v>
      </c>
      <c r="Z333" s="40">
        <f t="shared" si="172"/>
        <v>0</v>
      </c>
      <c r="AA333" s="40">
        <f t="shared" si="173"/>
        <v>0</v>
      </c>
      <c r="AB333" s="40">
        <f t="shared" si="174"/>
        <v>0</v>
      </c>
      <c r="AC333" s="40">
        <f t="shared" si="175"/>
        <v>0</v>
      </c>
      <c r="AD333" s="39">
        <f t="shared" si="176"/>
        <v>0</v>
      </c>
      <c r="AE333" s="39">
        <f t="shared" si="177"/>
        <v>0</v>
      </c>
      <c r="AF333" t="str">
        <f t="shared" si="178"/>
        <v>Trabalhado</v>
      </c>
      <c r="AG333" t="str">
        <f t="shared" si="179"/>
        <v/>
      </c>
      <c r="AH333" t="str">
        <f t="shared" si="180"/>
        <v/>
      </c>
      <c r="AJ333" s="41">
        <f t="shared" si="181"/>
        <v>1</v>
      </c>
      <c r="AK333" s="42">
        <f t="shared" si="182"/>
        <v>0.35833333333333334</v>
      </c>
      <c r="AL333" s="41" t="str">
        <f t="shared" si="183"/>
        <v>Leve atraso</v>
      </c>
      <c r="AM333" s="41" t="str">
        <f t="shared" si="184"/>
        <v>Não</v>
      </c>
      <c r="AN333" s="41" t="str">
        <f t="shared" si="185"/>
        <v>Sim</v>
      </c>
      <c r="AO333" s="42">
        <f t="shared" si="186"/>
        <v>-2.5000000000000355E-2</v>
      </c>
      <c r="AP333" s="41" t="str">
        <f t="shared" si="187"/>
        <v>Ronaldo Rosendo da Silva|46164</v>
      </c>
      <c r="AQ333" s="41" t="str">
        <f t="shared" si="188"/>
        <v/>
      </c>
      <c r="AR333" s="41" t="str">
        <f>IF($AQ333="","",COUNTIFS(L_ChaveCob,$AQ333,L_Ausencia,"&gt;"&amp;$W333)+COUNTIFS($AQ$4:$AQ333,$AQ333,$W$4:$W333,$W333))</f>
        <v/>
      </c>
      <c r="AS333" s="42">
        <f t="shared" si="189"/>
        <v>0</v>
      </c>
      <c r="AT333" s="42">
        <f t="shared" si="190"/>
        <v>0</v>
      </c>
      <c r="AU333" s="42">
        <f t="shared" si="191"/>
        <v>0</v>
      </c>
    </row>
    <row r="334" spans="1:47" x14ac:dyDescent="0.2">
      <c r="A334" s="35">
        <v>46164</v>
      </c>
      <c r="B334" s="36" t="s">
        <v>254</v>
      </c>
      <c r="C334" s="36" t="s">
        <v>232</v>
      </c>
      <c r="D334" s="36" t="s">
        <v>393</v>
      </c>
      <c r="E334" s="37"/>
      <c r="F334" s="37"/>
      <c r="G334" s="36"/>
      <c r="H334" s="36"/>
      <c r="I334" s="36"/>
      <c r="J334" s="36"/>
      <c r="K334" s="37"/>
      <c r="L334" s="37"/>
      <c r="M334" s="37"/>
      <c r="N334" s="38">
        <f t="shared" si="160"/>
        <v>46143</v>
      </c>
      <c r="O334">
        <f t="shared" si="161"/>
        <v>900001</v>
      </c>
      <c r="P334" t="str">
        <f t="shared" si="162"/>
        <v>Serralheria</v>
      </c>
      <c r="Q334" t="str">
        <f t="shared" si="163"/>
        <v>Normal / Fixo</v>
      </c>
      <c r="R334" t="str">
        <f t="shared" si="164"/>
        <v>SERRALHEIRO II</v>
      </c>
      <c r="S334" t="str">
        <f t="shared" si="165"/>
        <v>ADM</v>
      </c>
      <c r="T334" s="39">
        <f t="shared" si="166"/>
        <v>53.080351419133599</v>
      </c>
      <c r="U334" s="40">
        <f t="shared" si="167"/>
        <v>0.33333333333333298</v>
      </c>
      <c r="V334" s="40">
        <f t="shared" si="168"/>
        <v>0.35416666666666669</v>
      </c>
      <c r="W334" s="40">
        <f t="shared" si="169"/>
        <v>0</v>
      </c>
      <c r="X334" t="str">
        <f t="shared" si="170"/>
        <v>Não</v>
      </c>
      <c r="Y334" s="40">
        <f t="shared" si="171"/>
        <v>0</v>
      </c>
      <c r="Z334" s="40">
        <f t="shared" si="172"/>
        <v>0</v>
      </c>
      <c r="AA334" s="40">
        <f t="shared" si="173"/>
        <v>0</v>
      </c>
      <c r="AB334" s="40">
        <f t="shared" si="174"/>
        <v>0</v>
      </c>
      <c r="AC334" s="40">
        <f t="shared" si="175"/>
        <v>0</v>
      </c>
      <c r="AD334" s="39">
        <f t="shared" si="176"/>
        <v>0</v>
      </c>
      <c r="AE334" s="39">
        <f t="shared" si="177"/>
        <v>0</v>
      </c>
      <c r="AF334" t="str">
        <f t="shared" si="178"/>
        <v>Trabalhado</v>
      </c>
      <c r="AG334" t="str">
        <f t="shared" si="179"/>
        <v/>
      </c>
      <c r="AH334" t="str">
        <f t="shared" si="180"/>
        <v/>
      </c>
      <c r="AJ334" s="41">
        <f t="shared" si="181"/>
        <v>8</v>
      </c>
      <c r="AK334" s="42">
        <f t="shared" si="182"/>
        <v>0.35416666666666669</v>
      </c>
      <c r="AL334" s="41" t="str">
        <f t="shared" si="183"/>
        <v>Leve atraso</v>
      </c>
      <c r="AM334" s="41" t="str">
        <f t="shared" si="184"/>
        <v>Não</v>
      </c>
      <c r="AN334" s="41" t="str">
        <f t="shared" si="185"/>
        <v>Sim</v>
      </c>
      <c r="AO334" s="42">
        <f t="shared" si="186"/>
        <v>-2.0833333333333703E-2</v>
      </c>
      <c r="AP334" s="41" t="str">
        <f t="shared" si="187"/>
        <v>Ronaldo Santos Dias|46164</v>
      </c>
      <c r="AQ334" s="41" t="str">
        <f t="shared" si="188"/>
        <v/>
      </c>
      <c r="AR334" s="41" t="str">
        <f>IF($AQ334="","",COUNTIFS(L_ChaveCob,$AQ334,L_Ausencia,"&gt;"&amp;$W334)+COUNTIFS($AQ$4:$AQ334,$AQ334,$W$4:$W334,$W334))</f>
        <v/>
      </c>
      <c r="AS334" s="42">
        <f t="shared" si="189"/>
        <v>0</v>
      </c>
      <c r="AT334" s="42">
        <f t="shared" si="190"/>
        <v>0</v>
      </c>
      <c r="AU334" s="42">
        <f t="shared" si="191"/>
        <v>0</v>
      </c>
    </row>
    <row r="335" spans="1:47" x14ac:dyDescent="0.2">
      <c r="A335" s="35">
        <v>46164</v>
      </c>
      <c r="B335" s="36" t="s">
        <v>281</v>
      </c>
      <c r="C335" s="36" t="s">
        <v>213</v>
      </c>
      <c r="D335" s="36"/>
      <c r="E335" s="37"/>
      <c r="F335" s="37"/>
      <c r="G335" s="36"/>
      <c r="H335" s="36"/>
      <c r="I335" s="36"/>
      <c r="J335" s="36"/>
      <c r="K335" s="37"/>
      <c r="L335" s="37"/>
      <c r="M335" s="37"/>
      <c r="N335" s="38">
        <f t="shared" si="160"/>
        <v>46143</v>
      </c>
      <c r="O335">
        <f t="shared" si="161"/>
        <v>900010</v>
      </c>
      <c r="P335" t="str">
        <f t="shared" si="162"/>
        <v>Serralheria</v>
      </c>
      <c r="Q335" t="str">
        <f t="shared" si="163"/>
        <v>Ferista</v>
      </c>
      <c r="R335" t="str">
        <f t="shared" si="164"/>
        <v>SERRALHEIRO I</v>
      </c>
      <c r="S335" t="str">
        <f t="shared" si="165"/>
        <v>ADM</v>
      </c>
      <c r="T335" s="39">
        <f t="shared" si="166"/>
        <v>49.0988922206921</v>
      </c>
      <c r="U335" s="40">
        <f t="shared" si="167"/>
        <v>0.33333333333333298</v>
      </c>
      <c r="V335" s="40">
        <f t="shared" si="168"/>
        <v>0</v>
      </c>
      <c r="W335" s="40">
        <f t="shared" si="169"/>
        <v>0.33333333333333298</v>
      </c>
      <c r="X335" t="str">
        <f t="shared" si="170"/>
        <v>Não</v>
      </c>
      <c r="Y335" s="40">
        <f t="shared" si="171"/>
        <v>0</v>
      </c>
      <c r="Z335" s="40">
        <f t="shared" si="172"/>
        <v>0</v>
      </c>
      <c r="AA335" s="40">
        <f t="shared" si="173"/>
        <v>0</v>
      </c>
      <c r="AB335" s="40">
        <f t="shared" si="174"/>
        <v>0</v>
      </c>
      <c r="AC335" s="40">
        <f t="shared" si="175"/>
        <v>0</v>
      </c>
      <c r="AD335" s="39">
        <f t="shared" si="176"/>
        <v>0</v>
      </c>
      <c r="AE335" s="39">
        <f t="shared" si="177"/>
        <v>0</v>
      </c>
      <c r="AF335" t="str">
        <f t="shared" si="178"/>
        <v>Injustificada</v>
      </c>
      <c r="AG335" t="str">
        <f t="shared" si="179"/>
        <v/>
      </c>
      <c r="AH335" t="str">
        <f t="shared" si="180"/>
        <v/>
      </c>
      <c r="AJ335" s="41">
        <f t="shared" si="181"/>
        <v>18</v>
      </c>
      <c r="AK335" s="42" t="str">
        <f t="shared" si="182"/>
        <v/>
      </c>
      <c r="AL335" s="41" t="str">
        <f t="shared" si="183"/>
        <v>Dia inteiro</v>
      </c>
      <c r="AM335" s="41" t="str">
        <f t="shared" si="184"/>
        <v>Sim</v>
      </c>
      <c r="AN335" s="41" t="str">
        <f t="shared" si="185"/>
        <v>Não</v>
      </c>
      <c r="AO335" s="42" t="str">
        <f t="shared" si="186"/>
        <v/>
      </c>
      <c r="AP335" s="41" t="str">
        <f t="shared" si="187"/>
        <v>Roniel de Souza Rocha|46164</v>
      </c>
      <c r="AQ335" s="41" t="str">
        <f t="shared" si="188"/>
        <v/>
      </c>
      <c r="AR335" s="41" t="str">
        <f>IF($AQ335="","",COUNTIFS(L_ChaveCob,$AQ335,L_Ausencia,"&gt;"&amp;$W335)+COUNTIFS($AQ$4:$AQ335,$AQ335,$W$4:$W335,$W335))</f>
        <v/>
      </c>
      <c r="AS335" s="42">
        <f t="shared" si="189"/>
        <v>0</v>
      </c>
      <c r="AT335" s="42">
        <f t="shared" si="190"/>
        <v>0</v>
      </c>
      <c r="AU335" s="42">
        <f t="shared" si="191"/>
        <v>0</v>
      </c>
    </row>
    <row r="336" spans="1:47" x14ac:dyDescent="0.2">
      <c r="A336" s="35">
        <v>46167</v>
      </c>
      <c r="B336" s="36" t="s">
        <v>235</v>
      </c>
      <c r="C336" s="36" t="s">
        <v>232</v>
      </c>
      <c r="D336" s="36"/>
      <c r="E336" s="37"/>
      <c r="F336" s="37"/>
      <c r="G336" s="36"/>
      <c r="H336" s="36"/>
      <c r="I336" s="36"/>
      <c r="J336" s="36"/>
      <c r="K336" s="37"/>
      <c r="L336" s="37"/>
      <c r="M336" s="37"/>
      <c r="N336" s="38">
        <f t="shared" si="160"/>
        <v>46143</v>
      </c>
      <c r="O336">
        <f t="shared" si="161"/>
        <v>900008</v>
      </c>
      <c r="P336" t="str">
        <f t="shared" si="162"/>
        <v>Serralheria</v>
      </c>
      <c r="Q336" t="str">
        <f t="shared" si="163"/>
        <v>Normal / Fixo</v>
      </c>
      <c r="R336" t="str">
        <f t="shared" si="164"/>
        <v>SERRALHEIRO II</v>
      </c>
      <c r="S336" t="str">
        <f t="shared" si="165"/>
        <v>TURNO 2</v>
      </c>
      <c r="T336" s="39">
        <f t="shared" si="166"/>
        <v>53.080351419133599</v>
      </c>
      <c r="U336" s="40">
        <f t="shared" si="167"/>
        <v>0.33333333333333298</v>
      </c>
      <c r="V336" s="40">
        <f t="shared" si="168"/>
        <v>0.33333333333333298</v>
      </c>
      <c r="W336" s="40">
        <f t="shared" si="169"/>
        <v>0</v>
      </c>
      <c r="X336" t="str">
        <f t="shared" si="170"/>
        <v>Não</v>
      </c>
      <c r="Y336" s="40">
        <f t="shared" si="171"/>
        <v>0</v>
      </c>
      <c r="Z336" s="40">
        <f t="shared" si="172"/>
        <v>0</v>
      </c>
      <c r="AA336" s="40">
        <f t="shared" si="173"/>
        <v>0</v>
      </c>
      <c r="AB336" s="40">
        <f t="shared" si="174"/>
        <v>0</v>
      </c>
      <c r="AC336" s="40">
        <f t="shared" si="175"/>
        <v>0</v>
      </c>
      <c r="AD336" s="39">
        <f t="shared" si="176"/>
        <v>0</v>
      </c>
      <c r="AE336" s="39">
        <f t="shared" si="177"/>
        <v>0</v>
      </c>
      <c r="AF336" t="str">
        <f t="shared" si="178"/>
        <v>Trabalhado</v>
      </c>
      <c r="AG336" t="str">
        <f t="shared" si="179"/>
        <v/>
      </c>
      <c r="AH336" t="str">
        <f t="shared" si="180"/>
        <v/>
      </c>
      <c r="AJ336" s="41">
        <f t="shared" si="181"/>
        <v>16</v>
      </c>
      <c r="AK336" s="42" t="str">
        <f t="shared" si="182"/>
        <v/>
      </c>
      <c r="AL336" s="41" t="str">
        <f t="shared" si="183"/>
        <v>Leve atraso</v>
      </c>
      <c r="AM336" s="41" t="str">
        <f t="shared" si="184"/>
        <v>Não</v>
      </c>
      <c r="AN336" s="41" t="str">
        <f t="shared" si="185"/>
        <v>Sim</v>
      </c>
      <c r="AO336" s="42" t="str">
        <f t="shared" si="186"/>
        <v/>
      </c>
      <c r="AP336" s="41" t="str">
        <f t="shared" si="187"/>
        <v>Alisson Paulo Costa Martins|46167</v>
      </c>
      <c r="AQ336" s="41" t="str">
        <f t="shared" si="188"/>
        <v/>
      </c>
      <c r="AR336" s="41" t="str">
        <f>IF($AQ336="","",COUNTIFS(L_ChaveCob,$AQ336,L_Ausencia,"&gt;"&amp;$W336)+COUNTIFS($AQ$4:$AQ336,$AQ336,$W$4:$W336,$W336))</f>
        <v/>
      </c>
      <c r="AS336" s="42">
        <f t="shared" si="189"/>
        <v>0</v>
      </c>
      <c r="AT336" s="42">
        <f t="shared" si="190"/>
        <v>0</v>
      </c>
      <c r="AU336" s="42">
        <f t="shared" si="191"/>
        <v>0</v>
      </c>
    </row>
    <row r="337" spans="1:47" x14ac:dyDescent="0.2">
      <c r="A337" s="35">
        <v>46167</v>
      </c>
      <c r="B337" s="36" t="s">
        <v>237</v>
      </c>
      <c r="C337" s="36" t="s">
        <v>232</v>
      </c>
      <c r="D337" s="36" t="s">
        <v>394</v>
      </c>
      <c r="E337" s="37"/>
      <c r="F337" s="37"/>
      <c r="G337" s="36"/>
      <c r="H337" s="36"/>
      <c r="I337" s="36"/>
      <c r="J337" s="36"/>
      <c r="K337" s="37"/>
      <c r="L337" s="37"/>
      <c r="M337" s="37"/>
      <c r="N337" s="38">
        <f t="shared" si="160"/>
        <v>46143</v>
      </c>
      <c r="O337">
        <f t="shared" si="161"/>
        <v>119353</v>
      </c>
      <c r="P337" t="str">
        <f t="shared" si="162"/>
        <v>Serralheria</v>
      </c>
      <c r="Q337" t="str">
        <f t="shared" si="163"/>
        <v>Normal / Fixo</v>
      </c>
      <c r="R337" t="str">
        <f t="shared" si="164"/>
        <v>SERRALHEIRO II</v>
      </c>
      <c r="S337" t="str">
        <f t="shared" si="165"/>
        <v>ADM</v>
      </c>
      <c r="T337" s="39">
        <f t="shared" si="166"/>
        <v>53.080351419133599</v>
      </c>
      <c r="U337" s="40">
        <f t="shared" si="167"/>
        <v>0.375</v>
      </c>
      <c r="V337" s="40">
        <f t="shared" si="168"/>
        <v>0.40833333333333333</v>
      </c>
      <c r="W337" s="40">
        <f t="shared" si="169"/>
        <v>0</v>
      </c>
      <c r="X337" t="str">
        <f t="shared" si="170"/>
        <v>Não</v>
      </c>
      <c r="Y337" s="40">
        <f t="shared" si="171"/>
        <v>0</v>
      </c>
      <c r="Z337" s="40">
        <f t="shared" si="172"/>
        <v>0</v>
      </c>
      <c r="AA337" s="40">
        <f t="shared" si="173"/>
        <v>0</v>
      </c>
      <c r="AB337" s="40">
        <f t="shared" si="174"/>
        <v>0</v>
      </c>
      <c r="AC337" s="40">
        <f t="shared" si="175"/>
        <v>0</v>
      </c>
      <c r="AD337" s="39">
        <f t="shared" si="176"/>
        <v>0</v>
      </c>
      <c r="AE337" s="39">
        <f t="shared" si="177"/>
        <v>0</v>
      </c>
      <c r="AF337" t="str">
        <f t="shared" si="178"/>
        <v>Trabalhado</v>
      </c>
      <c r="AG337" t="str">
        <f t="shared" si="179"/>
        <v/>
      </c>
      <c r="AH337" t="str">
        <f t="shared" si="180"/>
        <v/>
      </c>
      <c r="AJ337" s="41">
        <f t="shared" si="181"/>
        <v>7</v>
      </c>
      <c r="AK337" s="42">
        <f t="shared" si="182"/>
        <v>0.40833333333333333</v>
      </c>
      <c r="AL337" s="41" t="str">
        <f t="shared" si="183"/>
        <v>Leve atraso</v>
      </c>
      <c r="AM337" s="41" t="str">
        <f t="shared" si="184"/>
        <v>Não</v>
      </c>
      <c r="AN337" s="41" t="str">
        <f t="shared" si="185"/>
        <v>Sim</v>
      </c>
      <c r="AO337" s="42">
        <f t="shared" si="186"/>
        <v>-3.3333333333333326E-2</v>
      </c>
      <c r="AP337" s="41" t="str">
        <f t="shared" si="187"/>
        <v>Ezequiel Antonio Peres|46167</v>
      </c>
      <c r="AQ337" s="41" t="str">
        <f t="shared" si="188"/>
        <v/>
      </c>
      <c r="AR337" s="41" t="str">
        <f>IF($AQ337="","",COUNTIFS(L_ChaveCob,$AQ337,L_Ausencia,"&gt;"&amp;$W337)+COUNTIFS($AQ$4:$AQ337,$AQ337,$W$4:$W337,$W337))</f>
        <v/>
      </c>
      <c r="AS337" s="42">
        <f t="shared" si="189"/>
        <v>0</v>
      </c>
      <c r="AT337" s="42">
        <f t="shared" si="190"/>
        <v>0</v>
      </c>
      <c r="AU337" s="42">
        <f t="shared" si="191"/>
        <v>0</v>
      </c>
    </row>
    <row r="338" spans="1:47" x14ac:dyDescent="0.2">
      <c r="A338" s="35">
        <v>46167</v>
      </c>
      <c r="B338" s="36" t="s">
        <v>239</v>
      </c>
      <c r="C338" s="36" t="s">
        <v>232</v>
      </c>
      <c r="D338" s="36" t="s">
        <v>395</v>
      </c>
      <c r="E338" s="37"/>
      <c r="F338" s="37"/>
      <c r="G338" s="36"/>
      <c r="H338" s="36"/>
      <c r="I338" s="36"/>
      <c r="J338" s="36"/>
      <c r="K338" s="37"/>
      <c r="L338" s="37"/>
      <c r="M338" s="37"/>
      <c r="N338" s="38">
        <f t="shared" si="160"/>
        <v>46143</v>
      </c>
      <c r="O338">
        <f t="shared" si="161"/>
        <v>173078</v>
      </c>
      <c r="P338" t="str">
        <f t="shared" si="162"/>
        <v>Serralheria</v>
      </c>
      <c r="Q338" t="str">
        <f t="shared" si="163"/>
        <v>Normal / Fixo</v>
      </c>
      <c r="R338" t="str">
        <f t="shared" si="164"/>
        <v>SERRALHEIRO II</v>
      </c>
      <c r="S338" t="str">
        <f t="shared" si="165"/>
        <v>ADM</v>
      </c>
      <c r="T338" s="39">
        <f t="shared" si="166"/>
        <v>53.080351419133599</v>
      </c>
      <c r="U338" s="40">
        <f t="shared" si="167"/>
        <v>0.375</v>
      </c>
      <c r="V338" s="40">
        <f t="shared" si="168"/>
        <v>0.28888888888888886</v>
      </c>
      <c r="W338" s="40">
        <f t="shared" si="169"/>
        <v>0</v>
      </c>
      <c r="X338" t="str">
        <f t="shared" si="170"/>
        <v>Não</v>
      </c>
      <c r="Y338" s="40">
        <f t="shared" si="171"/>
        <v>0</v>
      </c>
      <c r="Z338" s="40">
        <f t="shared" si="172"/>
        <v>0</v>
      </c>
      <c r="AA338" s="40">
        <f t="shared" si="173"/>
        <v>0</v>
      </c>
      <c r="AB338" s="40">
        <f t="shared" si="174"/>
        <v>0</v>
      </c>
      <c r="AC338" s="40">
        <f t="shared" si="175"/>
        <v>0</v>
      </c>
      <c r="AD338" s="39">
        <f t="shared" si="176"/>
        <v>0</v>
      </c>
      <c r="AE338" s="39">
        <f t="shared" si="177"/>
        <v>0</v>
      </c>
      <c r="AF338" t="str">
        <f t="shared" si="178"/>
        <v>Trabalhado</v>
      </c>
      <c r="AG338" t="str">
        <f t="shared" si="179"/>
        <v/>
      </c>
      <c r="AH338" t="str">
        <f t="shared" si="180"/>
        <v/>
      </c>
      <c r="AJ338" s="41">
        <f t="shared" si="181"/>
        <v>2</v>
      </c>
      <c r="AK338" s="42">
        <f t="shared" si="182"/>
        <v>0.28888888888888886</v>
      </c>
      <c r="AL338" s="41" t="str">
        <f t="shared" si="183"/>
        <v>Leve atraso</v>
      </c>
      <c r="AM338" s="41" t="str">
        <f t="shared" si="184"/>
        <v>Não</v>
      </c>
      <c r="AN338" s="41" t="str">
        <f t="shared" si="185"/>
        <v>Sim</v>
      </c>
      <c r="AO338" s="42">
        <f t="shared" si="186"/>
        <v>8.6111111111111138E-2</v>
      </c>
      <c r="AP338" s="41" t="str">
        <f t="shared" si="187"/>
        <v>Giovani Joao da Silva|46167</v>
      </c>
      <c r="AQ338" s="41" t="str">
        <f t="shared" si="188"/>
        <v/>
      </c>
      <c r="AR338" s="41" t="str">
        <f>IF($AQ338="","",COUNTIFS(L_ChaveCob,$AQ338,L_Ausencia,"&gt;"&amp;$W338)+COUNTIFS($AQ$4:$AQ338,$AQ338,$W$4:$W338,$W338))</f>
        <v/>
      </c>
      <c r="AS338" s="42">
        <f t="shared" si="189"/>
        <v>0</v>
      </c>
      <c r="AT338" s="42">
        <f t="shared" si="190"/>
        <v>0</v>
      </c>
      <c r="AU338" s="42">
        <f t="shared" si="191"/>
        <v>0</v>
      </c>
    </row>
    <row r="339" spans="1:47" x14ac:dyDescent="0.2">
      <c r="A339" s="35">
        <v>46167</v>
      </c>
      <c r="B339" s="36" t="s">
        <v>241</v>
      </c>
      <c r="C339" s="36" t="s">
        <v>232</v>
      </c>
      <c r="D339" s="36" t="s">
        <v>306</v>
      </c>
      <c r="E339" s="37"/>
      <c r="F339" s="37"/>
      <c r="G339" s="36"/>
      <c r="H339" s="36"/>
      <c r="I339" s="36"/>
      <c r="J339" s="36"/>
      <c r="K339" s="37"/>
      <c r="L339" s="37"/>
      <c r="M339" s="37"/>
      <c r="N339" s="38">
        <f t="shared" si="160"/>
        <v>46143</v>
      </c>
      <c r="O339">
        <f t="shared" si="161"/>
        <v>24800</v>
      </c>
      <c r="P339" t="str">
        <f t="shared" si="162"/>
        <v>Serralheria</v>
      </c>
      <c r="Q339" t="str">
        <f t="shared" si="163"/>
        <v>Normal / Fixo</v>
      </c>
      <c r="R339" t="str">
        <f t="shared" si="164"/>
        <v>SERRALHEIRO II</v>
      </c>
      <c r="S339" t="str">
        <f t="shared" si="165"/>
        <v>ADM</v>
      </c>
      <c r="T339" s="39">
        <f t="shared" si="166"/>
        <v>53.080351419133599</v>
      </c>
      <c r="U339" s="40">
        <f t="shared" si="167"/>
        <v>0.375</v>
      </c>
      <c r="V339" s="40">
        <f t="shared" si="168"/>
        <v>0.39652777777777776</v>
      </c>
      <c r="W339" s="40">
        <f t="shared" si="169"/>
        <v>0</v>
      </c>
      <c r="X339" t="str">
        <f t="shared" si="170"/>
        <v>Não</v>
      </c>
      <c r="Y339" s="40">
        <f t="shared" si="171"/>
        <v>0</v>
      </c>
      <c r="Z339" s="40">
        <f t="shared" si="172"/>
        <v>0</v>
      </c>
      <c r="AA339" s="40">
        <f t="shared" si="173"/>
        <v>0</v>
      </c>
      <c r="AB339" s="40">
        <f t="shared" si="174"/>
        <v>0</v>
      </c>
      <c r="AC339" s="40">
        <f t="shared" si="175"/>
        <v>0</v>
      </c>
      <c r="AD339" s="39">
        <f t="shared" si="176"/>
        <v>0</v>
      </c>
      <c r="AE339" s="39">
        <f t="shared" si="177"/>
        <v>0</v>
      </c>
      <c r="AF339" t="str">
        <f t="shared" si="178"/>
        <v>Trabalhado</v>
      </c>
      <c r="AG339" t="str">
        <f t="shared" si="179"/>
        <v/>
      </c>
      <c r="AH339" t="str">
        <f t="shared" si="180"/>
        <v/>
      </c>
      <c r="AJ339" s="41">
        <f t="shared" si="181"/>
        <v>3</v>
      </c>
      <c r="AK339" s="42">
        <f t="shared" si="182"/>
        <v>0.39652777777777776</v>
      </c>
      <c r="AL339" s="41" t="str">
        <f t="shared" si="183"/>
        <v>Leve atraso</v>
      </c>
      <c r="AM339" s="41" t="str">
        <f t="shared" si="184"/>
        <v>Não</v>
      </c>
      <c r="AN339" s="41" t="str">
        <f t="shared" si="185"/>
        <v>Sim</v>
      </c>
      <c r="AO339" s="42">
        <f t="shared" si="186"/>
        <v>-2.1527777777777757E-2</v>
      </c>
      <c r="AP339" s="41" t="str">
        <f t="shared" si="187"/>
        <v>Ivanildo Lopes Pires de Carvalho|46167</v>
      </c>
      <c r="AQ339" s="41" t="str">
        <f t="shared" si="188"/>
        <v/>
      </c>
      <c r="AR339" s="41" t="str">
        <f>IF($AQ339="","",COUNTIFS(L_ChaveCob,$AQ339,L_Ausencia,"&gt;"&amp;$W339)+COUNTIFS($AQ$4:$AQ339,$AQ339,$W$4:$W339,$W339))</f>
        <v/>
      </c>
      <c r="AS339" s="42">
        <f t="shared" si="189"/>
        <v>0</v>
      </c>
      <c r="AT339" s="42">
        <f t="shared" si="190"/>
        <v>0</v>
      </c>
      <c r="AU339" s="42">
        <f t="shared" si="191"/>
        <v>0</v>
      </c>
    </row>
    <row r="340" spans="1:47" x14ac:dyDescent="0.2">
      <c r="A340" s="35">
        <v>46167</v>
      </c>
      <c r="B340" s="36" t="s">
        <v>243</v>
      </c>
      <c r="C340" s="36" t="s">
        <v>232</v>
      </c>
      <c r="D340" s="36" t="s">
        <v>396</v>
      </c>
      <c r="E340" s="37"/>
      <c r="F340" s="37"/>
      <c r="G340" s="36"/>
      <c r="H340" s="36"/>
      <c r="I340" s="36"/>
      <c r="J340" s="36"/>
      <c r="K340" s="37"/>
      <c r="L340" s="37"/>
      <c r="M340" s="37"/>
      <c r="N340" s="38">
        <f t="shared" si="160"/>
        <v>46143</v>
      </c>
      <c r="O340">
        <f t="shared" si="161"/>
        <v>900003</v>
      </c>
      <c r="P340" t="str">
        <f t="shared" si="162"/>
        <v>Serralheria</v>
      </c>
      <c r="Q340" t="str">
        <f t="shared" si="163"/>
        <v>Normal / Fixo</v>
      </c>
      <c r="R340" t="str">
        <f t="shared" si="164"/>
        <v>ENCARREGADO</v>
      </c>
      <c r="S340" t="str">
        <f t="shared" si="165"/>
        <v>ADM</v>
      </c>
      <c r="T340" s="39">
        <f t="shared" si="166"/>
        <v>60.96</v>
      </c>
      <c r="U340" s="40">
        <f t="shared" si="167"/>
        <v>0.375</v>
      </c>
      <c r="V340" s="40">
        <f t="shared" si="168"/>
        <v>0.39166666666666666</v>
      </c>
      <c r="W340" s="40">
        <f t="shared" si="169"/>
        <v>0</v>
      </c>
      <c r="X340" t="str">
        <f t="shared" si="170"/>
        <v>Não</v>
      </c>
      <c r="Y340" s="40">
        <f t="shared" si="171"/>
        <v>0</v>
      </c>
      <c r="Z340" s="40">
        <f t="shared" si="172"/>
        <v>0</v>
      </c>
      <c r="AA340" s="40">
        <f t="shared" si="173"/>
        <v>0</v>
      </c>
      <c r="AB340" s="40">
        <f t="shared" si="174"/>
        <v>0</v>
      </c>
      <c r="AC340" s="40">
        <f t="shared" si="175"/>
        <v>0</v>
      </c>
      <c r="AD340" s="39">
        <f t="shared" si="176"/>
        <v>0</v>
      </c>
      <c r="AE340" s="39">
        <f t="shared" si="177"/>
        <v>0</v>
      </c>
      <c r="AF340" t="str">
        <f t="shared" si="178"/>
        <v>Trabalhado</v>
      </c>
      <c r="AG340" t="str">
        <f t="shared" si="179"/>
        <v/>
      </c>
      <c r="AH340" t="str">
        <f t="shared" si="180"/>
        <v/>
      </c>
      <c r="AJ340" s="41">
        <f t="shared" si="181"/>
        <v>10</v>
      </c>
      <c r="AK340" s="42">
        <f t="shared" si="182"/>
        <v>0.39166666666666666</v>
      </c>
      <c r="AL340" s="41" t="str">
        <f t="shared" si="183"/>
        <v>Leve atraso</v>
      </c>
      <c r="AM340" s="41" t="str">
        <f t="shared" si="184"/>
        <v>Não</v>
      </c>
      <c r="AN340" s="41" t="str">
        <f t="shared" si="185"/>
        <v>Sim</v>
      </c>
      <c r="AO340" s="42">
        <f t="shared" si="186"/>
        <v>-1.6666666666666663E-2</v>
      </c>
      <c r="AP340" s="41" t="str">
        <f t="shared" si="187"/>
        <v>Marcelo Antônio Silvestre de Moraes|46167</v>
      </c>
      <c r="AQ340" s="41" t="str">
        <f t="shared" si="188"/>
        <v/>
      </c>
      <c r="AR340" s="41" t="str">
        <f>IF($AQ340="","",COUNTIFS(L_ChaveCob,$AQ340,L_Ausencia,"&gt;"&amp;$W340)+COUNTIFS($AQ$4:$AQ340,$AQ340,$W$4:$W340,$W340))</f>
        <v/>
      </c>
      <c r="AS340" s="42">
        <f t="shared" si="189"/>
        <v>0</v>
      </c>
      <c r="AT340" s="42">
        <f t="shared" si="190"/>
        <v>0</v>
      </c>
      <c r="AU340" s="42">
        <f t="shared" si="191"/>
        <v>0</v>
      </c>
    </row>
    <row r="341" spans="1:47" x14ac:dyDescent="0.2">
      <c r="A341" s="35">
        <v>46167</v>
      </c>
      <c r="B341" s="36" t="s">
        <v>229</v>
      </c>
      <c r="C341" s="36" t="s">
        <v>232</v>
      </c>
      <c r="D341" s="36" t="s">
        <v>397</v>
      </c>
      <c r="E341" s="37"/>
      <c r="F341" s="37"/>
      <c r="G341" s="36"/>
      <c r="H341" s="36"/>
      <c r="I341" s="36"/>
      <c r="J341" s="36"/>
      <c r="K341" s="37"/>
      <c r="L341" s="37"/>
      <c r="M341" s="37"/>
      <c r="N341" s="38">
        <f t="shared" si="160"/>
        <v>46143</v>
      </c>
      <c r="O341">
        <f t="shared" si="161"/>
        <v>105410</v>
      </c>
      <c r="P341" t="str">
        <f t="shared" si="162"/>
        <v>Serralheria</v>
      </c>
      <c r="Q341" t="str">
        <f t="shared" si="163"/>
        <v>Normal / Fixo</v>
      </c>
      <c r="R341" t="str">
        <f t="shared" si="164"/>
        <v>SERRALHEIRO I</v>
      </c>
      <c r="S341" t="str">
        <f t="shared" si="165"/>
        <v>TURNO 3</v>
      </c>
      <c r="T341" s="39">
        <f t="shared" si="166"/>
        <v>49.0988922206921</v>
      </c>
      <c r="U341" s="40">
        <f t="shared" si="167"/>
        <v>0.33333333333333298</v>
      </c>
      <c r="V341" s="40">
        <f t="shared" si="168"/>
        <v>0.35416666666666669</v>
      </c>
      <c r="W341" s="40">
        <f t="shared" si="169"/>
        <v>0</v>
      </c>
      <c r="X341" t="str">
        <f t="shared" si="170"/>
        <v>Não</v>
      </c>
      <c r="Y341" s="40">
        <f t="shared" si="171"/>
        <v>0</v>
      </c>
      <c r="Z341" s="40">
        <f t="shared" si="172"/>
        <v>0</v>
      </c>
      <c r="AA341" s="40">
        <f t="shared" si="173"/>
        <v>0</v>
      </c>
      <c r="AB341" s="40">
        <f t="shared" si="174"/>
        <v>0</v>
      </c>
      <c r="AC341" s="40">
        <f t="shared" si="175"/>
        <v>0</v>
      </c>
      <c r="AD341" s="39">
        <f t="shared" si="176"/>
        <v>0</v>
      </c>
      <c r="AE341" s="39">
        <f t="shared" si="177"/>
        <v>0</v>
      </c>
      <c r="AF341" t="str">
        <f t="shared" si="178"/>
        <v>Trabalhado</v>
      </c>
      <c r="AG341" t="str">
        <f t="shared" si="179"/>
        <v/>
      </c>
      <c r="AH341" t="str">
        <f t="shared" si="180"/>
        <v/>
      </c>
      <c r="AJ341" s="41">
        <f t="shared" si="181"/>
        <v>6</v>
      </c>
      <c r="AK341" s="42">
        <f t="shared" si="182"/>
        <v>0.35416666666666669</v>
      </c>
      <c r="AL341" s="41" t="str">
        <f t="shared" si="183"/>
        <v>Leve atraso</v>
      </c>
      <c r="AM341" s="41" t="str">
        <f t="shared" si="184"/>
        <v>Não</v>
      </c>
      <c r="AN341" s="41" t="str">
        <f t="shared" si="185"/>
        <v>Sim</v>
      </c>
      <c r="AO341" s="42">
        <f t="shared" si="186"/>
        <v>-2.0833333333333703E-2</v>
      </c>
      <c r="AP341" s="41" t="str">
        <f t="shared" si="187"/>
        <v>Marcelo Douglas Vieira Santana|46167</v>
      </c>
      <c r="AQ341" s="41" t="str">
        <f t="shared" si="188"/>
        <v/>
      </c>
      <c r="AR341" s="41" t="str">
        <f>IF($AQ341="","",COUNTIFS(L_ChaveCob,$AQ341,L_Ausencia,"&gt;"&amp;$W341)+COUNTIFS($AQ$4:$AQ341,$AQ341,$W$4:$W341,$W341))</f>
        <v/>
      </c>
      <c r="AS341" s="42">
        <f t="shared" si="189"/>
        <v>0</v>
      </c>
      <c r="AT341" s="42">
        <f t="shared" si="190"/>
        <v>0</v>
      </c>
      <c r="AU341" s="42">
        <f t="shared" si="191"/>
        <v>0</v>
      </c>
    </row>
    <row r="342" spans="1:47" hidden="1" x14ac:dyDescent="0.2">
      <c r="A342" s="35">
        <v>46167</v>
      </c>
      <c r="B342" s="36" t="s">
        <v>230</v>
      </c>
      <c r="C342" s="36" t="s">
        <v>232</v>
      </c>
      <c r="D342" s="36" t="s">
        <v>328</v>
      </c>
      <c r="E342" s="37"/>
      <c r="F342" s="37"/>
      <c r="G342" s="36"/>
      <c r="H342" s="36"/>
      <c r="I342" s="36" t="s">
        <v>234</v>
      </c>
      <c r="J342" s="36"/>
      <c r="K342" s="37"/>
      <c r="L342" s="37"/>
      <c r="M342" s="37"/>
      <c r="N342" s="38">
        <f t="shared" si="160"/>
        <v>46143</v>
      </c>
      <c r="O342">
        <f t="shared" si="161"/>
        <v>900009</v>
      </c>
      <c r="P342" t="str">
        <f t="shared" si="162"/>
        <v>Serralheria</v>
      </c>
      <c r="Q342" t="str">
        <f t="shared" si="163"/>
        <v>Normal / Fixo</v>
      </c>
      <c r="R342" t="str">
        <f t="shared" si="164"/>
        <v>SERRALHEIRO I</v>
      </c>
      <c r="S342" t="str">
        <f t="shared" si="165"/>
        <v>TURNO 2</v>
      </c>
      <c r="T342" s="39">
        <f t="shared" si="166"/>
        <v>49.0988922206921</v>
      </c>
      <c r="U342" s="40">
        <f t="shared" si="167"/>
        <v>0.33333333333333298</v>
      </c>
      <c r="V342" s="40">
        <f t="shared" si="168"/>
        <v>0.35416666666666669</v>
      </c>
      <c r="W342" s="40">
        <f t="shared" si="169"/>
        <v>0</v>
      </c>
      <c r="X342" t="str">
        <f t="shared" si="170"/>
        <v>Não</v>
      </c>
      <c r="Y342" s="40">
        <f t="shared" si="171"/>
        <v>0</v>
      </c>
      <c r="Z342" s="40">
        <f t="shared" si="172"/>
        <v>0</v>
      </c>
      <c r="AA342" s="40">
        <f t="shared" si="173"/>
        <v>0</v>
      </c>
      <c r="AB342" s="40">
        <f t="shared" si="174"/>
        <v>0</v>
      </c>
      <c r="AC342" s="40">
        <f t="shared" si="175"/>
        <v>0</v>
      </c>
      <c r="AD342" s="39">
        <f t="shared" si="176"/>
        <v>0</v>
      </c>
      <c r="AE342" s="39">
        <f t="shared" si="177"/>
        <v>0</v>
      </c>
      <c r="AF342" t="str">
        <f t="shared" si="178"/>
        <v>Trabalhado</v>
      </c>
      <c r="AG342" t="str">
        <f t="shared" si="179"/>
        <v/>
      </c>
      <c r="AH342" t="str">
        <f t="shared" si="180"/>
        <v/>
      </c>
      <c r="AJ342" s="41">
        <f t="shared" si="181"/>
        <v>17</v>
      </c>
      <c r="AK342" s="42">
        <f t="shared" si="182"/>
        <v>0.35416666666666669</v>
      </c>
      <c r="AL342" s="41" t="str">
        <f t="shared" si="183"/>
        <v>Leve atraso</v>
      </c>
      <c r="AM342" s="41" t="str">
        <f t="shared" si="184"/>
        <v>Não</v>
      </c>
      <c r="AN342" s="41" t="str">
        <f t="shared" si="185"/>
        <v>Sim</v>
      </c>
      <c r="AO342" s="42">
        <f t="shared" si="186"/>
        <v>-2.0833333333333703E-2</v>
      </c>
      <c r="AP342" s="41" t="str">
        <f t="shared" si="187"/>
        <v>Murilo de Souza Modesto|46167</v>
      </c>
      <c r="AQ342" s="41" t="str">
        <f t="shared" si="188"/>
        <v/>
      </c>
      <c r="AR342" s="41" t="str">
        <f>IF($AQ342="","",COUNTIFS(L_ChaveCob,$AQ342,L_Ausencia,"&gt;"&amp;$W342)+COUNTIFS($AQ$4:$AQ342,$AQ342,$W$4:$W342,$W342))</f>
        <v/>
      </c>
      <c r="AS342" s="42">
        <f t="shared" si="189"/>
        <v>0</v>
      </c>
      <c r="AT342" s="42">
        <f t="shared" si="190"/>
        <v>0</v>
      </c>
      <c r="AU342" s="42">
        <f t="shared" si="191"/>
        <v>0</v>
      </c>
    </row>
    <row r="343" spans="1:47" x14ac:dyDescent="0.2">
      <c r="A343" s="35">
        <v>46167</v>
      </c>
      <c r="B343" s="36" t="s">
        <v>247</v>
      </c>
      <c r="C343" s="36" t="s">
        <v>232</v>
      </c>
      <c r="D343" s="36" t="s">
        <v>370</v>
      </c>
      <c r="E343" s="37"/>
      <c r="F343" s="37"/>
      <c r="G343" s="36"/>
      <c r="H343" s="36"/>
      <c r="I343" s="36"/>
      <c r="J343" s="36"/>
      <c r="K343" s="37"/>
      <c r="L343" s="37"/>
      <c r="M343" s="37"/>
      <c r="N343" s="38">
        <f t="shared" si="160"/>
        <v>46143</v>
      </c>
      <c r="O343">
        <f t="shared" si="161"/>
        <v>900005</v>
      </c>
      <c r="P343" t="str">
        <f t="shared" si="162"/>
        <v>Serralheria</v>
      </c>
      <c r="Q343" t="str">
        <f t="shared" si="163"/>
        <v>Normal / Fixo</v>
      </c>
      <c r="R343" t="str">
        <f t="shared" si="164"/>
        <v>SERRALHEIRO II</v>
      </c>
      <c r="S343" t="str">
        <f t="shared" si="165"/>
        <v>TURNO 2</v>
      </c>
      <c r="T343" s="39">
        <f t="shared" si="166"/>
        <v>53.080351419133599</v>
      </c>
      <c r="U343" s="40">
        <f t="shared" si="167"/>
        <v>0.33333333333333298</v>
      </c>
      <c r="V343" s="40">
        <f t="shared" si="168"/>
        <v>0.39583333333333331</v>
      </c>
      <c r="W343" s="40">
        <f t="shared" si="169"/>
        <v>0</v>
      </c>
      <c r="X343" t="str">
        <f t="shared" si="170"/>
        <v>Não</v>
      </c>
      <c r="Y343" s="40">
        <f t="shared" si="171"/>
        <v>0</v>
      </c>
      <c r="Z343" s="40">
        <f t="shared" si="172"/>
        <v>0</v>
      </c>
      <c r="AA343" s="40">
        <f t="shared" si="173"/>
        <v>0</v>
      </c>
      <c r="AB343" s="40">
        <f t="shared" si="174"/>
        <v>0</v>
      </c>
      <c r="AC343" s="40">
        <f t="shared" si="175"/>
        <v>0</v>
      </c>
      <c r="AD343" s="39">
        <f t="shared" si="176"/>
        <v>0</v>
      </c>
      <c r="AE343" s="39">
        <f t="shared" si="177"/>
        <v>0</v>
      </c>
      <c r="AF343" t="str">
        <f t="shared" si="178"/>
        <v>Trabalhado</v>
      </c>
      <c r="AG343" t="str">
        <f t="shared" si="179"/>
        <v/>
      </c>
      <c r="AH343" t="str">
        <f t="shared" si="180"/>
        <v/>
      </c>
      <c r="AJ343" s="41">
        <f t="shared" si="181"/>
        <v>12</v>
      </c>
      <c r="AK343" s="42">
        <f t="shared" si="182"/>
        <v>0.39583333333333331</v>
      </c>
      <c r="AL343" s="41" t="str">
        <f t="shared" si="183"/>
        <v>Leve atraso</v>
      </c>
      <c r="AM343" s="41" t="str">
        <f t="shared" si="184"/>
        <v>Não</v>
      </c>
      <c r="AN343" s="41" t="str">
        <f t="shared" si="185"/>
        <v>Sim</v>
      </c>
      <c r="AO343" s="42">
        <f t="shared" si="186"/>
        <v>-6.2500000000000333E-2</v>
      </c>
      <c r="AP343" s="41" t="str">
        <f t="shared" si="187"/>
        <v>Rafael Fracaroli da Rocha|46167</v>
      </c>
      <c r="AQ343" s="41" t="str">
        <f t="shared" si="188"/>
        <v/>
      </c>
      <c r="AR343" s="41" t="str">
        <f>IF($AQ343="","",COUNTIFS(L_ChaveCob,$AQ343,L_Ausencia,"&gt;"&amp;$W343)+COUNTIFS($AQ$4:$AQ343,$AQ343,$W$4:$W343,$W343))</f>
        <v/>
      </c>
      <c r="AS343" s="42">
        <f t="shared" si="189"/>
        <v>0</v>
      </c>
      <c r="AT343" s="42">
        <f t="shared" si="190"/>
        <v>0</v>
      </c>
      <c r="AU343" s="42">
        <f t="shared" si="191"/>
        <v>0</v>
      </c>
    </row>
    <row r="344" spans="1:47" x14ac:dyDescent="0.2">
      <c r="A344" s="35">
        <v>46167</v>
      </c>
      <c r="B344" s="36" t="s">
        <v>249</v>
      </c>
      <c r="C344" s="36" t="s">
        <v>258</v>
      </c>
      <c r="D344" s="36"/>
      <c r="E344" s="37"/>
      <c r="F344" s="37"/>
      <c r="G344" s="36" t="s">
        <v>390</v>
      </c>
      <c r="H344" s="36"/>
      <c r="I344" s="36"/>
      <c r="J344" s="36"/>
      <c r="K344" s="37"/>
      <c r="L344" s="37"/>
      <c r="M344" s="37"/>
      <c r="N344" s="38">
        <f t="shared" si="160"/>
        <v>46143</v>
      </c>
      <c r="O344">
        <f t="shared" si="161"/>
        <v>331335</v>
      </c>
      <c r="P344" t="str">
        <f t="shared" si="162"/>
        <v>Serralheria</v>
      </c>
      <c r="Q344" t="str">
        <f t="shared" si="163"/>
        <v>Normal / Fixo</v>
      </c>
      <c r="R344" t="str">
        <f t="shared" si="164"/>
        <v>SERRALHEIRO II</v>
      </c>
      <c r="S344" t="str">
        <f t="shared" si="165"/>
        <v>ADM</v>
      </c>
      <c r="T344" s="39">
        <f t="shared" si="166"/>
        <v>53.080351419133599</v>
      </c>
      <c r="U344" s="40">
        <f t="shared" si="167"/>
        <v>0.375</v>
      </c>
      <c r="V344" s="40">
        <f t="shared" si="168"/>
        <v>0</v>
      </c>
      <c r="W344" s="40">
        <f t="shared" si="169"/>
        <v>0.375</v>
      </c>
      <c r="X344" t="str">
        <f t="shared" si="170"/>
        <v>Não</v>
      </c>
      <c r="Y344" s="40">
        <f t="shared" si="171"/>
        <v>0</v>
      </c>
      <c r="Z344" s="40">
        <f t="shared" si="172"/>
        <v>0</v>
      </c>
      <c r="AA344" s="40">
        <f t="shared" si="173"/>
        <v>0</v>
      </c>
      <c r="AB344" s="40">
        <f t="shared" si="174"/>
        <v>0</v>
      </c>
      <c r="AC344" s="40">
        <f t="shared" si="175"/>
        <v>0</v>
      </c>
      <c r="AD344" s="39">
        <f t="shared" si="176"/>
        <v>0</v>
      </c>
      <c r="AE344" s="39">
        <f t="shared" si="177"/>
        <v>477.72316277220239</v>
      </c>
      <c r="AF344" t="str">
        <f t="shared" si="178"/>
        <v>Justificada</v>
      </c>
      <c r="AG344" t="str">
        <f t="shared" si="179"/>
        <v/>
      </c>
      <c r="AH344" t="str">
        <f t="shared" si="180"/>
        <v/>
      </c>
      <c r="AJ344" s="41">
        <f t="shared" si="181"/>
        <v>5</v>
      </c>
      <c r="AK344" s="42" t="str">
        <f t="shared" si="182"/>
        <v/>
      </c>
      <c r="AL344" s="41" t="str">
        <f t="shared" si="183"/>
        <v>Dia inteiro</v>
      </c>
      <c r="AM344" s="41" t="str">
        <f t="shared" si="184"/>
        <v>Não</v>
      </c>
      <c r="AN344" s="41" t="str">
        <f t="shared" si="185"/>
        <v>Não</v>
      </c>
      <c r="AO344" s="42" t="str">
        <f t="shared" si="186"/>
        <v/>
      </c>
      <c r="AP344" s="41" t="str">
        <f t="shared" si="187"/>
        <v>Robson Alberto Alves Galvão|46167</v>
      </c>
      <c r="AQ344" s="41" t="str">
        <f t="shared" si="188"/>
        <v/>
      </c>
      <c r="AR344" s="41" t="str">
        <f>IF($AQ344="","",COUNTIFS(L_ChaveCob,$AQ344,L_Ausencia,"&gt;"&amp;$W344)+COUNTIFS($AQ$4:$AQ344,$AQ344,$W$4:$W344,$W344))</f>
        <v/>
      </c>
      <c r="AS344" s="42">
        <f t="shared" si="189"/>
        <v>0</v>
      </c>
      <c r="AT344" s="42">
        <f t="shared" si="190"/>
        <v>0</v>
      </c>
      <c r="AU344" s="42">
        <f t="shared" si="191"/>
        <v>0</v>
      </c>
    </row>
    <row r="345" spans="1:47" x14ac:dyDescent="0.2">
      <c r="A345" s="35">
        <v>46167</v>
      </c>
      <c r="B345" s="36" t="s">
        <v>231</v>
      </c>
      <c r="C345" s="36" t="s">
        <v>232</v>
      </c>
      <c r="D345" s="36" t="s">
        <v>398</v>
      </c>
      <c r="E345" s="37"/>
      <c r="F345" s="37"/>
      <c r="G345" s="36"/>
      <c r="H345" s="36"/>
      <c r="I345" s="36" t="s">
        <v>234</v>
      </c>
      <c r="J345" s="36"/>
      <c r="K345" s="37"/>
      <c r="L345" s="37"/>
      <c r="M345" s="37"/>
      <c r="N345" s="38">
        <f t="shared" si="160"/>
        <v>46143</v>
      </c>
      <c r="O345">
        <f t="shared" si="161"/>
        <v>900004</v>
      </c>
      <c r="P345" t="str">
        <f t="shared" si="162"/>
        <v>Serralheria</v>
      </c>
      <c r="Q345" t="str">
        <f t="shared" si="163"/>
        <v>Normal / Fixo</v>
      </c>
      <c r="R345" t="str">
        <f t="shared" si="164"/>
        <v>SERRALHEIRO I</v>
      </c>
      <c r="S345" t="str">
        <f t="shared" si="165"/>
        <v>TURNO 2</v>
      </c>
      <c r="T345" s="39">
        <f t="shared" si="166"/>
        <v>49.0988922206921</v>
      </c>
      <c r="U345" s="40">
        <f t="shared" si="167"/>
        <v>0.33333333333333298</v>
      </c>
      <c r="V345" s="40">
        <f t="shared" si="168"/>
        <v>0.3611111111111111</v>
      </c>
      <c r="W345" s="40">
        <f t="shared" si="169"/>
        <v>0</v>
      </c>
      <c r="X345" t="str">
        <f t="shared" si="170"/>
        <v>Não</v>
      </c>
      <c r="Y345" s="40">
        <f t="shared" si="171"/>
        <v>0</v>
      </c>
      <c r="Z345" s="40">
        <f t="shared" si="172"/>
        <v>0</v>
      </c>
      <c r="AA345" s="40">
        <f t="shared" si="173"/>
        <v>0</v>
      </c>
      <c r="AB345" s="40">
        <f t="shared" si="174"/>
        <v>0</v>
      </c>
      <c r="AC345" s="40">
        <f t="shared" si="175"/>
        <v>0</v>
      </c>
      <c r="AD345" s="39">
        <f t="shared" si="176"/>
        <v>0</v>
      </c>
      <c r="AE345" s="39">
        <f t="shared" si="177"/>
        <v>0</v>
      </c>
      <c r="AF345" t="str">
        <f t="shared" si="178"/>
        <v>Trabalhado</v>
      </c>
      <c r="AG345" t="str">
        <f t="shared" si="179"/>
        <v/>
      </c>
      <c r="AH345" t="str">
        <f t="shared" si="180"/>
        <v/>
      </c>
      <c r="AJ345" s="41">
        <f t="shared" si="181"/>
        <v>11</v>
      </c>
      <c r="AK345" s="42">
        <f t="shared" si="182"/>
        <v>0.3611111111111111</v>
      </c>
      <c r="AL345" s="41" t="str">
        <f t="shared" si="183"/>
        <v>Leve atraso</v>
      </c>
      <c r="AM345" s="41" t="str">
        <f t="shared" si="184"/>
        <v>Não</v>
      </c>
      <c r="AN345" s="41" t="str">
        <f t="shared" si="185"/>
        <v>Sim</v>
      </c>
      <c r="AO345" s="42">
        <f t="shared" si="186"/>
        <v>-2.7777777777778123E-2</v>
      </c>
      <c r="AP345" s="41" t="str">
        <f t="shared" si="187"/>
        <v>Rogério Marques da Silva|46167</v>
      </c>
      <c r="AQ345" s="41" t="str">
        <f t="shared" si="188"/>
        <v/>
      </c>
      <c r="AR345" s="41" t="str">
        <f>IF($AQ345="","",COUNTIFS(L_ChaveCob,$AQ345,L_Ausencia,"&gt;"&amp;$W345)+COUNTIFS($AQ$4:$AQ345,$AQ345,$W$4:$W345,$W345))</f>
        <v/>
      </c>
      <c r="AS345" s="42">
        <f t="shared" si="189"/>
        <v>0</v>
      </c>
      <c r="AT345" s="42">
        <f t="shared" si="190"/>
        <v>0</v>
      </c>
      <c r="AU345" s="42">
        <f t="shared" si="191"/>
        <v>0</v>
      </c>
    </row>
    <row r="346" spans="1:47" x14ac:dyDescent="0.2">
      <c r="A346" s="35">
        <v>46167</v>
      </c>
      <c r="B346" s="36" t="s">
        <v>252</v>
      </c>
      <c r="C346" s="36" t="s">
        <v>232</v>
      </c>
      <c r="D346" s="36" t="s">
        <v>399</v>
      </c>
      <c r="E346" s="37"/>
      <c r="F346" s="37"/>
      <c r="G346" s="36"/>
      <c r="H346" s="36"/>
      <c r="I346" s="36"/>
      <c r="J346" s="36"/>
      <c r="K346" s="37"/>
      <c r="L346" s="37"/>
      <c r="M346" s="37"/>
      <c r="N346" s="38">
        <f t="shared" si="160"/>
        <v>46143</v>
      </c>
      <c r="O346">
        <f t="shared" si="161"/>
        <v>266937</v>
      </c>
      <c r="P346" t="str">
        <f t="shared" si="162"/>
        <v>Serralheria</v>
      </c>
      <c r="Q346" t="str">
        <f t="shared" si="163"/>
        <v>Normal / Fixo</v>
      </c>
      <c r="R346" t="str">
        <f t="shared" si="164"/>
        <v>ENCARREGADO</v>
      </c>
      <c r="S346" t="str">
        <f t="shared" si="165"/>
        <v>ADM</v>
      </c>
      <c r="T346" s="39">
        <f t="shared" si="166"/>
        <v>60.96</v>
      </c>
      <c r="U346" s="40">
        <f t="shared" si="167"/>
        <v>0.375</v>
      </c>
      <c r="V346" s="40">
        <f t="shared" si="168"/>
        <v>0.3576388888888889</v>
      </c>
      <c r="W346" s="40">
        <f t="shared" si="169"/>
        <v>1.7361111111111105E-2</v>
      </c>
      <c r="X346" t="str">
        <f t="shared" si="170"/>
        <v>Não</v>
      </c>
      <c r="Y346" s="40">
        <f t="shared" si="171"/>
        <v>0</v>
      </c>
      <c r="Z346" s="40">
        <f t="shared" si="172"/>
        <v>0</v>
      </c>
      <c r="AA346" s="40">
        <f t="shared" si="173"/>
        <v>0</v>
      </c>
      <c r="AB346" s="40">
        <f t="shared" si="174"/>
        <v>0</v>
      </c>
      <c r="AC346" s="40">
        <f t="shared" si="175"/>
        <v>0</v>
      </c>
      <c r="AD346" s="39">
        <f t="shared" si="176"/>
        <v>0</v>
      </c>
      <c r="AE346" s="39">
        <f t="shared" si="177"/>
        <v>0</v>
      </c>
      <c r="AF346" t="str">
        <f t="shared" si="178"/>
        <v>Leve atraso</v>
      </c>
      <c r="AG346" t="str">
        <f t="shared" si="179"/>
        <v/>
      </c>
      <c r="AH346" t="str">
        <f t="shared" si="180"/>
        <v/>
      </c>
      <c r="AJ346" s="41">
        <f t="shared" si="181"/>
        <v>1</v>
      </c>
      <c r="AK346" s="42">
        <f t="shared" si="182"/>
        <v>0.3576388888888889</v>
      </c>
      <c r="AL346" s="41" t="str">
        <f t="shared" si="183"/>
        <v>Leve atraso</v>
      </c>
      <c r="AM346" s="41" t="str">
        <f t="shared" si="184"/>
        <v>Não</v>
      </c>
      <c r="AN346" s="41" t="str">
        <f t="shared" si="185"/>
        <v>Sim</v>
      </c>
      <c r="AO346" s="42">
        <f t="shared" si="186"/>
        <v>1.7361111111111105E-2</v>
      </c>
      <c r="AP346" s="41" t="str">
        <f t="shared" si="187"/>
        <v>Ronaldo Rosendo da Silva|46167</v>
      </c>
      <c r="AQ346" s="41" t="str">
        <f t="shared" si="188"/>
        <v/>
      </c>
      <c r="AR346" s="41" t="str">
        <f>IF($AQ346="","",COUNTIFS(L_ChaveCob,$AQ346,L_Ausencia,"&gt;"&amp;$W346)+COUNTIFS($AQ$4:$AQ346,$AQ346,$W$4:$W346,$W346))</f>
        <v/>
      </c>
      <c r="AS346" s="42">
        <f t="shared" si="189"/>
        <v>0</v>
      </c>
      <c r="AT346" s="42">
        <f t="shared" si="190"/>
        <v>0</v>
      </c>
      <c r="AU346" s="42">
        <f t="shared" si="191"/>
        <v>0</v>
      </c>
    </row>
    <row r="347" spans="1:47" x14ac:dyDescent="0.2">
      <c r="A347" s="35">
        <v>46167</v>
      </c>
      <c r="B347" s="36" t="s">
        <v>254</v>
      </c>
      <c r="C347" s="36" t="s">
        <v>232</v>
      </c>
      <c r="D347" s="36" t="s">
        <v>400</v>
      </c>
      <c r="E347" s="37"/>
      <c r="F347" s="37"/>
      <c r="G347" s="36"/>
      <c r="H347" s="36"/>
      <c r="I347" s="36"/>
      <c r="J347" s="36"/>
      <c r="K347" s="37"/>
      <c r="L347" s="37"/>
      <c r="M347" s="37"/>
      <c r="N347" s="38">
        <f t="shared" si="160"/>
        <v>46143</v>
      </c>
      <c r="O347">
        <f t="shared" si="161"/>
        <v>900001</v>
      </c>
      <c r="P347" t="str">
        <f t="shared" si="162"/>
        <v>Serralheria</v>
      </c>
      <c r="Q347" t="str">
        <f t="shared" si="163"/>
        <v>Normal / Fixo</v>
      </c>
      <c r="R347" t="str">
        <f t="shared" si="164"/>
        <v>SERRALHEIRO II</v>
      </c>
      <c r="S347" t="str">
        <f t="shared" si="165"/>
        <v>ADM</v>
      </c>
      <c r="T347" s="39">
        <f t="shared" si="166"/>
        <v>53.080351419133599</v>
      </c>
      <c r="U347" s="40">
        <f t="shared" si="167"/>
        <v>0.375</v>
      </c>
      <c r="V347" s="40">
        <f t="shared" si="168"/>
        <v>0.3972222222222222</v>
      </c>
      <c r="W347" s="40">
        <f t="shared" si="169"/>
        <v>0</v>
      </c>
      <c r="X347" t="str">
        <f t="shared" si="170"/>
        <v>Não</v>
      </c>
      <c r="Y347" s="40">
        <f t="shared" si="171"/>
        <v>0</v>
      </c>
      <c r="Z347" s="40">
        <f t="shared" si="172"/>
        <v>0</v>
      </c>
      <c r="AA347" s="40">
        <f t="shared" si="173"/>
        <v>0</v>
      </c>
      <c r="AB347" s="40">
        <f t="shared" si="174"/>
        <v>0</v>
      </c>
      <c r="AC347" s="40">
        <f t="shared" si="175"/>
        <v>0</v>
      </c>
      <c r="AD347" s="39">
        <f t="shared" si="176"/>
        <v>0</v>
      </c>
      <c r="AE347" s="39">
        <f t="shared" si="177"/>
        <v>0</v>
      </c>
      <c r="AF347" t="str">
        <f t="shared" si="178"/>
        <v>Trabalhado</v>
      </c>
      <c r="AG347" t="str">
        <f t="shared" si="179"/>
        <v/>
      </c>
      <c r="AH347" t="str">
        <f t="shared" si="180"/>
        <v/>
      </c>
      <c r="AJ347" s="41">
        <f t="shared" si="181"/>
        <v>8</v>
      </c>
      <c r="AK347" s="42">
        <f t="shared" si="182"/>
        <v>0.3972222222222222</v>
      </c>
      <c r="AL347" s="41" t="str">
        <f t="shared" si="183"/>
        <v>Leve atraso</v>
      </c>
      <c r="AM347" s="41" t="str">
        <f t="shared" si="184"/>
        <v>Não</v>
      </c>
      <c r="AN347" s="41" t="str">
        <f t="shared" si="185"/>
        <v>Sim</v>
      </c>
      <c r="AO347" s="42">
        <f t="shared" si="186"/>
        <v>-2.2222222222222199E-2</v>
      </c>
      <c r="AP347" s="41" t="str">
        <f t="shared" si="187"/>
        <v>Ronaldo Santos Dias|46167</v>
      </c>
      <c r="AQ347" s="41" t="str">
        <f t="shared" si="188"/>
        <v/>
      </c>
      <c r="AR347" s="41" t="str">
        <f>IF($AQ347="","",COUNTIFS(L_ChaveCob,$AQ347,L_Ausencia,"&gt;"&amp;$W347)+COUNTIFS($AQ$4:$AQ347,$AQ347,$W$4:$W347,$W347))</f>
        <v/>
      </c>
      <c r="AS347" s="42">
        <f t="shared" si="189"/>
        <v>0</v>
      </c>
      <c r="AT347" s="42">
        <f t="shared" si="190"/>
        <v>0</v>
      </c>
      <c r="AU347" s="42">
        <f t="shared" si="191"/>
        <v>0</v>
      </c>
    </row>
    <row r="348" spans="1:47" x14ac:dyDescent="0.2">
      <c r="A348" s="35">
        <v>46167</v>
      </c>
      <c r="B348" s="36" t="s">
        <v>281</v>
      </c>
      <c r="C348" s="36" t="s">
        <v>232</v>
      </c>
      <c r="D348" s="36"/>
      <c r="E348" s="37"/>
      <c r="F348" s="37"/>
      <c r="G348" s="36"/>
      <c r="H348" s="36"/>
      <c r="I348" s="36"/>
      <c r="J348" s="36"/>
      <c r="K348" s="37"/>
      <c r="L348" s="37"/>
      <c r="M348" s="37"/>
      <c r="N348" s="38">
        <f t="shared" si="160"/>
        <v>46143</v>
      </c>
      <c r="O348">
        <f t="shared" si="161"/>
        <v>900010</v>
      </c>
      <c r="P348" t="str">
        <f t="shared" si="162"/>
        <v>Serralheria</v>
      </c>
      <c r="Q348" t="str">
        <f t="shared" si="163"/>
        <v>Ferista</v>
      </c>
      <c r="R348" t="str">
        <f t="shared" si="164"/>
        <v>SERRALHEIRO I</v>
      </c>
      <c r="S348" t="str">
        <f t="shared" si="165"/>
        <v>ADM</v>
      </c>
      <c r="T348" s="39">
        <f t="shared" si="166"/>
        <v>49.0988922206921</v>
      </c>
      <c r="U348" s="40">
        <f t="shared" si="167"/>
        <v>0.375</v>
      </c>
      <c r="V348" s="40">
        <f t="shared" si="168"/>
        <v>0.375</v>
      </c>
      <c r="W348" s="40">
        <f t="shared" si="169"/>
        <v>0</v>
      </c>
      <c r="X348" t="str">
        <f t="shared" si="170"/>
        <v>Não</v>
      </c>
      <c r="Y348" s="40">
        <f t="shared" si="171"/>
        <v>0</v>
      </c>
      <c r="Z348" s="40">
        <f t="shared" si="172"/>
        <v>0</v>
      </c>
      <c r="AA348" s="40">
        <f t="shared" si="173"/>
        <v>0</v>
      </c>
      <c r="AB348" s="40">
        <f t="shared" si="174"/>
        <v>0</v>
      </c>
      <c r="AC348" s="40">
        <f t="shared" si="175"/>
        <v>0</v>
      </c>
      <c r="AD348" s="39">
        <f t="shared" si="176"/>
        <v>0</v>
      </c>
      <c r="AE348" s="39">
        <f t="shared" si="177"/>
        <v>0</v>
      </c>
      <c r="AF348" t="str">
        <f t="shared" si="178"/>
        <v>Trabalhado</v>
      </c>
      <c r="AG348" t="str">
        <f t="shared" si="179"/>
        <v/>
      </c>
      <c r="AH348" t="str">
        <f t="shared" si="180"/>
        <v/>
      </c>
      <c r="AJ348" s="41">
        <f t="shared" si="181"/>
        <v>18</v>
      </c>
      <c r="AK348" s="42" t="str">
        <f t="shared" si="182"/>
        <v/>
      </c>
      <c r="AL348" s="41" t="str">
        <f t="shared" si="183"/>
        <v>Leve atraso</v>
      </c>
      <c r="AM348" s="41" t="str">
        <f t="shared" si="184"/>
        <v>Não</v>
      </c>
      <c r="AN348" s="41" t="str">
        <f t="shared" si="185"/>
        <v>Sim</v>
      </c>
      <c r="AO348" s="42" t="str">
        <f t="shared" si="186"/>
        <v/>
      </c>
      <c r="AP348" s="41" t="str">
        <f t="shared" si="187"/>
        <v>Roniel de Souza Rocha|46167</v>
      </c>
      <c r="AQ348" s="41" t="str">
        <f t="shared" si="188"/>
        <v/>
      </c>
      <c r="AR348" s="41" t="str">
        <f>IF($AQ348="","",COUNTIFS(L_ChaveCob,$AQ348,L_Ausencia,"&gt;"&amp;$W348)+COUNTIFS($AQ$4:$AQ348,$AQ348,$W$4:$W348,$W348))</f>
        <v/>
      </c>
      <c r="AS348" s="42">
        <f t="shared" si="189"/>
        <v>0</v>
      </c>
      <c r="AT348" s="42">
        <f t="shared" si="190"/>
        <v>0</v>
      </c>
      <c r="AU348" s="42">
        <f t="shared" si="191"/>
        <v>0</v>
      </c>
    </row>
    <row r="349" spans="1:47" x14ac:dyDescent="0.2">
      <c r="A349" s="35">
        <v>46168</v>
      </c>
      <c r="B349" s="36" t="s">
        <v>235</v>
      </c>
      <c r="C349" s="36" t="s">
        <v>232</v>
      </c>
      <c r="D349" s="36" t="s">
        <v>401</v>
      </c>
      <c r="E349" s="37"/>
      <c r="F349" s="37"/>
      <c r="G349" s="36"/>
      <c r="H349" s="36"/>
      <c r="I349" s="36"/>
      <c r="J349" s="36"/>
      <c r="K349" s="37"/>
      <c r="L349" s="37"/>
      <c r="M349" s="37"/>
      <c r="N349" s="38">
        <f t="shared" si="160"/>
        <v>46143</v>
      </c>
      <c r="O349">
        <f t="shared" si="161"/>
        <v>900008</v>
      </c>
      <c r="P349" t="str">
        <f t="shared" si="162"/>
        <v>Serralheria</v>
      </c>
      <c r="Q349" t="str">
        <f t="shared" si="163"/>
        <v>Normal / Fixo</v>
      </c>
      <c r="R349" t="str">
        <f t="shared" si="164"/>
        <v>SERRALHEIRO II</v>
      </c>
      <c r="S349" t="str">
        <f t="shared" si="165"/>
        <v>TURNO 2</v>
      </c>
      <c r="T349" s="39">
        <f t="shared" si="166"/>
        <v>53.080351419133599</v>
      </c>
      <c r="U349" s="40">
        <f t="shared" si="167"/>
        <v>0.33333333333333298</v>
      </c>
      <c r="V349" s="40">
        <f t="shared" si="168"/>
        <v>0.40138888888888891</v>
      </c>
      <c r="W349" s="40">
        <f t="shared" si="169"/>
        <v>0</v>
      </c>
      <c r="X349" t="str">
        <f t="shared" si="170"/>
        <v>Não</v>
      </c>
      <c r="Y349" s="40">
        <f t="shared" si="171"/>
        <v>0</v>
      </c>
      <c r="Z349" s="40">
        <f t="shared" si="172"/>
        <v>0</v>
      </c>
      <c r="AA349" s="40">
        <f t="shared" si="173"/>
        <v>0</v>
      </c>
      <c r="AB349" s="40">
        <f t="shared" si="174"/>
        <v>0</v>
      </c>
      <c r="AC349" s="40">
        <f t="shared" si="175"/>
        <v>0</v>
      </c>
      <c r="AD349" s="39">
        <f t="shared" si="176"/>
        <v>0</v>
      </c>
      <c r="AE349" s="39">
        <f t="shared" si="177"/>
        <v>0</v>
      </c>
      <c r="AF349" t="str">
        <f t="shared" si="178"/>
        <v>Trabalhado</v>
      </c>
      <c r="AG349" t="str">
        <f t="shared" si="179"/>
        <v/>
      </c>
      <c r="AH349" t="str">
        <f t="shared" si="180"/>
        <v/>
      </c>
      <c r="AJ349" s="41">
        <f t="shared" si="181"/>
        <v>16</v>
      </c>
      <c r="AK349" s="42">
        <f t="shared" si="182"/>
        <v>0.40138888888888891</v>
      </c>
      <c r="AL349" s="41" t="str">
        <f t="shared" si="183"/>
        <v>Leve atraso</v>
      </c>
      <c r="AM349" s="41" t="str">
        <f t="shared" si="184"/>
        <v>Não</v>
      </c>
      <c r="AN349" s="41" t="str">
        <f t="shared" si="185"/>
        <v>Sim</v>
      </c>
      <c r="AO349" s="42">
        <f t="shared" si="186"/>
        <v>-6.8055555555555924E-2</v>
      </c>
      <c r="AP349" s="41" t="str">
        <f t="shared" si="187"/>
        <v>Alisson Paulo Costa Martins|46168</v>
      </c>
      <c r="AQ349" s="41" t="str">
        <f t="shared" si="188"/>
        <v/>
      </c>
      <c r="AR349" s="41" t="str">
        <f>IF($AQ349="","",COUNTIFS(L_ChaveCob,$AQ349,L_Ausencia,"&gt;"&amp;$W349)+COUNTIFS($AQ$4:$AQ349,$AQ349,$W$4:$W349,$W349))</f>
        <v/>
      </c>
      <c r="AS349" s="42">
        <f t="shared" si="189"/>
        <v>0</v>
      </c>
      <c r="AT349" s="42">
        <f t="shared" si="190"/>
        <v>0</v>
      </c>
      <c r="AU349" s="42">
        <f t="shared" si="191"/>
        <v>0</v>
      </c>
    </row>
    <row r="350" spans="1:47" x14ac:dyDescent="0.2">
      <c r="A350" s="35">
        <v>46168</v>
      </c>
      <c r="B350" s="36" t="s">
        <v>237</v>
      </c>
      <c r="C350" s="36" t="s">
        <v>232</v>
      </c>
      <c r="D350" s="36" t="s">
        <v>402</v>
      </c>
      <c r="E350" s="37"/>
      <c r="F350" s="37"/>
      <c r="G350" s="36"/>
      <c r="H350" s="36"/>
      <c r="I350" s="36"/>
      <c r="J350" s="36"/>
      <c r="K350" s="37"/>
      <c r="L350" s="37"/>
      <c r="M350" s="37"/>
      <c r="N350" s="38">
        <f t="shared" si="160"/>
        <v>46143</v>
      </c>
      <c r="O350">
        <f t="shared" si="161"/>
        <v>119353</v>
      </c>
      <c r="P350" t="str">
        <f t="shared" si="162"/>
        <v>Serralheria</v>
      </c>
      <c r="Q350" t="str">
        <f t="shared" si="163"/>
        <v>Normal / Fixo</v>
      </c>
      <c r="R350" t="str">
        <f t="shared" si="164"/>
        <v>SERRALHEIRO II</v>
      </c>
      <c r="S350" t="str">
        <f t="shared" si="165"/>
        <v>ADM</v>
      </c>
      <c r="T350" s="39">
        <f t="shared" si="166"/>
        <v>53.080351419133599</v>
      </c>
      <c r="U350" s="40">
        <f t="shared" si="167"/>
        <v>0.375</v>
      </c>
      <c r="V350" s="40">
        <f t="shared" si="168"/>
        <v>0.39513888888888887</v>
      </c>
      <c r="W350" s="40">
        <f t="shared" si="169"/>
        <v>0</v>
      </c>
      <c r="X350" t="str">
        <f t="shared" si="170"/>
        <v>Não</v>
      </c>
      <c r="Y350" s="40">
        <f t="shared" si="171"/>
        <v>0</v>
      </c>
      <c r="Z350" s="40">
        <f t="shared" si="172"/>
        <v>0</v>
      </c>
      <c r="AA350" s="40">
        <f t="shared" si="173"/>
        <v>0</v>
      </c>
      <c r="AB350" s="40">
        <f t="shared" si="174"/>
        <v>0</v>
      </c>
      <c r="AC350" s="40">
        <f t="shared" si="175"/>
        <v>0</v>
      </c>
      <c r="AD350" s="39">
        <f t="shared" si="176"/>
        <v>0</v>
      </c>
      <c r="AE350" s="39">
        <f t="shared" si="177"/>
        <v>0</v>
      </c>
      <c r="AF350" t="str">
        <f t="shared" si="178"/>
        <v>Trabalhado</v>
      </c>
      <c r="AG350" t="str">
        <f t="shared" si="179"/>
        <v/>
      </c>
      <c r="AH350" t="str">
        <f t="shared" si="180"/>
        <v/>
      </c>
      <c r="AJ350" s="41">
        <f t="shared" si="181"/>
        <v>7</v>
      </c>
      <c r="AK350" s="42">
        <f t="shared" si="182"/>
        <v>0.39513888888888887</v>
      </c>
      <c r="AL350" s="41" t="str">
        <f t="shared" si="183"/>
        <v>Leve atraso</v>
      </c>
      <c r="AM350" s="41" t="str">
        <f t="shared" si="184"/>
        <v>Não</v>
      </c>
      <c r="AN350" s="41" t="str">
        <f t="shared" si="185"/>
        <v>Sim</v>
      </c>
      <c r="AO350" s="42">
        <f t="shared" si="186"/>
        <v>-2.0138888888888873E-2</v>
      </c>
      <c r="AP350" s="41" t="str">
        <f t="shared" si="187"/>
        <v>Ezequiel Antonio Peres|46168</v>
      </c>
      <c r="AQ350" s="41" t="str">
        <f t="shared" si="188"/>
        <v/>
      </c>
      <c r="AR350" s="41" t="str">
        <f>IF($AQ350="","",COUNTIFS(L_ChaveCob,$AQ350,L_Ausencia,"&gt;"&amp;$W350)+COUNTIFS($AQ$4:$AQ350,$AQ350,$W$4:$W350,$W350))</f>
        <v/>
      </c>
      <c r="AS350" s="42">
        <f t="shared" si="189"/>
        <v>0</v>
      </c>
      <c r="AT350" s="42">
        <f t="shared" si="190"/>
        <v>0</v>
      </c>
      <c r="AU350" s="42">
        <f t="shared" si="191"/>
        <v>0</v>
      </c>
    </row>
    <row r="351" spans="1:47" x14ac:dyDescent="0.2">
      <c r="A351" s="35">
        <v>46168</v>
      </c>
      <c r="B351" s="36" t="s">
        <v>239</v>
      </c>
      <c r="C351" s="36" t="s">
        <v>232</v>
      </c>
      <c r="D351" s="36" t="s">
        <v>349</v>
      </c>
      <c r="E351" s="37"/>
      <c r="F351" s="37"/>
      <c r="G351" s="36"/>
      <c r="H351" s="36"/>
      <c r="I351" s="36"/>
      <c r="J351" s="36"/>
      <c r="K351" s="37"/>
      <c r="L351" s="37"/>
      <c r="M351" s="37"/>
      <c r="N351" s="38">
        <f t="shared" si="160"/>
        <v>46143</v>
      </c>
      <c r="O351">
        <f t="shared" si="161"/>
        <v>173078</v>
      </c>
      <c r="P351" t="str">
        <f t="shared" si="162"/>
        <v>Serralheria</v>
      </c>
      <c r="Q351" t="str">
        <f t="shared" si="163"/>
        <v>Normal / Fixo</v>
      </c>
      <c r="R351" t="str">
        <f t="shared" si="164"/>
        <v>SERRALHEIRO II</v>
      </c>
      <c r="S351" t="str">
        <f t="shared" si="165"/>
        <v>ADM</v>
      </c>
      <c r="T351" s="39">
        <f t="shared" si="166"/>
        <v>53.080351419133599</v>
      </c>
      <c r="U351" s="40">
        <f t="shared" si="167"/>
        <v>0.375</v>
      </c>
      <c r="V351" s="40">
        <f t="shared" si="168"/>
        <v>0.3923611111111111</v>
      </c>
      <c r="W351" s="40">
        <f t="shared" si="169"/>
        <v>0</v>
      </c>
      <c r="X351" t="str">
        <f t="shared" si="170"/>
        <v>Não</v>
      </c>
      <c r="Y351" s="40">
        <f t="shared" si="171"/>
        <v>0</v>
      </c>
      <c r="Z351" s="40">
        <f t="shared" si="172"/>
        <v>0</v>
      </c>
      <c r="AA351" s="40">
        <f t="shared" si="173"/>
        <v>0</v>
      </c>
      <c r="AB351" s="40">
        <f t="shared" si="174"/>
        <v>0</v>
      </c>
      <c r="AC351" s="40">
        <f t="shared" si="175"/>
        <v>0</v>
      </c>
      <c r="AD351" s="39">
        <f t="shared" si="176"/>
        <v>0</v>
      </c>
      <c r="AE351" s="39">
        <f t="shared" si="177"/>
        <v>0</v>
      </c>
      <c r="AF351" t="str">
        <f t="shared" si="178"/>
        <v>Trabalhado</v>
      </c>
      <c r="AG351" t="str">
        <f t="shared" si="179"/>
        <v/>
      </c>
      <c r="AH351" t="str">
        <f t="shared" si="180"/>
        <v/>
      </c>
      <c r="AJ351" s="41">
        <f t="shared" si="181"/>
        <v>2</v>
      </c>
      <c r="AK351" s="42">
        <f t="shared" si="182"/>
        <v>0.3923611111111111</v>
      </c>
      <c r="AL351" s="41" t="str">
        <f t="shared" si="183"/>
        <v>Leve atraso</v>
      </c>
      <c r="AM351" s="41" t="str">
        <f t="shared" si="184"/>
        <v>Não</v>
      </c>
      <c r="AN351" s="41" t="str">
        <f t="shared" si="185"/>
        <v>Sim</v>
      </c>
      <c r="AO351" s="42">
        <f t="shared" si="186"/>
        <v>-1.7361111111111105E-2</v>
      </c>
      <c r="AP351" s="41" t="str">
        <f t="shared" si="187"/>
        <v>Giovani Joao da Silva|46168</v>
      </c>
      <c r="AQ351" s="41" t="str">
        <f t="shared" si="188"/>
        <v/>
      </c>
      <c r="AR351" s="41" t="str">
        <f>IF($AQ351="","",COUNTIFS(L_ChaveCob,$AQ351,L_Ausencia,"&gt;"&amp;$W351)+COUNTIFS($AQ$4:$AQ351,$AQ351,$W$4:$W351,$W351))</f>
        <v/>
      </c>
      <c r="AS351" s="42">
        <f t="shared" si="189"/>
        <v>0</v>
      </c>
      <c r="AT351" s="42">
        <f t="shared" si="190"/>
        <v>0</v>
      </c>
      <c r="AU351" s="42">
        <f t="shared" si="191"/>
        <v>0</v>
      </c>
    </row>
    <row r="352" spans="1:47" x14ac:dyDescent="0.2">
      <c r="A352" s="35">
        <v>46168</v>
      </c>
      <c r="B352" s="36" t="s">
        <v>241</v>
      </c>
      <c r="C352" s="36" t="s">
        <v>232</v>
      </c>
      <c r="D352" s="36" t="s">
        <v>403</v>
      </c>
      <c r="E352" s="37"/>
      <c r="F352" s="37"/>
      <c r="G352" s="36"/>
      <c r="H352" s="36"/>
      <c r="I352" s="36"/>
      <c r="J352" s="36"/>
      <c r="K352" s="37"/>
      <c r="L352" s="37"/>
      <c r="M352" s="37"/>
      <c r="N352" s="38">
        <f t="shared" si="160"/>
        <v>46143</v>
      </c>
      <c r="O352">
        <f t="shared" si="161"/>
        <v>24800</v>
      </c>
      <c r="P352" t="str">
        <f t="shared" si="162"/>
        <v>Serralheria</v>
      </c>
      <c r="Q352" t="str">
        <f t="shared" si="163"/>
        <v>Normal / Fixo</v>
      </c>
      <c r="R352" t="str">
        <f t="shared" si="164"/>
        <v>SERRALHEIRO II</v>
      </c>
      <c r="S352" t="str">
        <f t="shared" si="165"/>
        <v>ADM</v>
      </c>
      <c r="T352" s="39">
        <f t="shared" si="166"/>
        <v>53.080351419133599</v>
      </c>
      <c r="U352" s="40">
        <f t="shared" si="167"/>
        <v>0.375</v>
      </c>
      <c r="V352" s="40">
        <f t="shared" si="168"/>
        <v>0.40069444444444446</v>
      </c>
      <c r="W352" s="40">
        <f t="shared" si="169"/>
        <v>0</v>
      </c>
      <c r="X352" t="str">
        <f t="shared" si="170"/>
        <v>Não</v>
      </c>
      <c r="Y352" s="40">
        <f t="shared" si="171"/>
        <v>0</v>
      </c>
      <c r="Z352" s="40">
        <f t="shared" si="172"/>
        <v>0</v>
      </c>
      <c r="AA352" s="40">
        <f t="shared" si="173"/>
        <v>0</v>
      </c>
      <c r="AB352" s="40">
        <f t="shared" si="174"/>
        <v>0</v>
      </c>
      <c r="AC352" s="40">
        <f t="shared" si="175"/>
        <v>0</v>
      </c>
      <c r="AD352" s="39">
        <f t="shared" si="176"/>
        <v>0</v>
      </c>
      <c r="AE352" s="39">
        <f t="shared" si="177"/>
        <v>0</v>
      </c>
      <c r="AF352" t="str">
        <f t="shared" si="178"/>
        <v>Trabalhado</v>
      </c>
      <c r="AG352" t="str">
        <f t="shared" si="179"/>
        <v/>
      </c>
      <c r="AH352" t="str">
        <f t="shared" si="180"/>
        <v/>
      </c>
      <c r="AJ352" s="41">
        <f t="shared" si="181"/>
        <v>3</v>
      </c>
      <c r="AK352" s="42">
        <f t="shared" si="182"/>
        <v>0.40069444444444446</v>
      </c>
      <c r="AL352" s="41" t="str">
        <f t="shared" si="183"/>
        <v>Leve atraso</v>
      </c>
      <c r="AM352" s="41" t="str">
        <f t="shared" si="184"/>
        <v>Não</v>
      </c>
      <c r="AN352" s="41" t="str">
        <f t="shared" si="185"/>
        <v>Sim</v>
      </c>
      <c r="AO352" s="42">
        <f t="shared" si="186"/>
        <v>-2.5694444444444464E-2</v>
      </c>
      <c r="AP352" s="41" t="str">
        <f t="shared" si="187"/>
        <v>Ivanildo Lopes Pires de Carvalho|46168</v>
      </c>
      <c r="AQ352" s="41" t="str">
        <f t="shared" si="188"/>
        <v/>
      </c>
      <c r="AR352" s="41" t="str">
        <f>IF($AQ352="","",COUNTIFS(L_ChaveCob,$AQ352,L_Ausencia,"&gt;"&amp;$W352)+COUNTIFS($AQ$4:$AQ352,$AQ352,$W$4:$W352,$W352))</f>
        <v/>
      </c>
      <c r="AS352" s="42">
        <f t="shared" si="189"/>
        <v>0</v>
      </c>
      <c r="AT352" s="42">
        <f t="shared" si="190"/>
        <v>0</v>
      </c>
      <c r="AU352" s="42">
        <f t="shared" si="191"/>
        <v>0</v>
      </c>
    </row>
    <row r="353" spans="1:47" x14ac:dyDescent="0.2">
      <c r="A353" s="35">
        <v>46168</v>
      </c>
      <c r="B353" s="36" t="s">
        <v>243</v>
      </c>
      <c r="C353" s="36" t="s">
        <v>404</v>
      </c>
      <c r="D353" s="36" t="s">
        <v>405</v>
      </c>
      <c r="E353" s="37"/>
      <c r="F353" s="37"/>
      <c r="G353" s="36"/>
      <c r="H353" s="36"/>
      <c r="I353" s="36"/>
      <c r="J353" s="36"/>
      <c r="K353" s="37"/>
      <c r="L353" s="37"/>
      <c r="M353" s="37"/>
      <c r="N353" s="38">
        <f t="shared" si="160"/>
        <v>46143</v>
      </c>
      <c r="O353">
        <f t="shared" si="161"/>
        <v>900003</v>
      </c>
      <c r="P353" t="str">
        <f t="shared" si="162"/>
        <v>Serralheria</v>
      </c>
      <c r="Q353" t="str">
        <f t="shared" si="163"/>
        <v>Normal / Fixo</v>
      </c>
      <c r="R353" t="str">
        <f t="shared" si="164"/>
        <v>ENCARREGADO</v>
      </c>
      <c r="S353" t="str">
        <f t="shared" si="165"/>
        <v>ADM</v>
      </c>
      <c r="T353" s="39">
        <f t="shared" si="166"/>
        <v>60.96</v>
      </c>
      <c r="U353" s="40">
        <f t="shared" si="167"/>
        <v>0.375</v>
      </c>
      <c r="V353" s="40">
        <f t="shared" si="168"/>
        <v>0.17152777777777778</v>
      </c>
      <c r="W353" s="40">
        <f t="shared" si="169"/>
        <v>0.20347222222222222</v>
      </c>
      <c r="X353" t="str">
        <f t="shared" si="170"/>
        <v>Não</v>
      </c>
      <c r="Y353" s="40">
        <f t="shared" si="171"/>
        <v>0</v>
      </c>
      <c r="Z353" s="40">
        <f t="shared" si="172"/>
        <v>0</v>
      </c>
      <c r="AA353" s="40">
        <f t="shared" si="173"/>
        <v>0</v>
      </c>
      <c r="AB353" s="40">
        <f t="shared" si="174"/>
        <v>0</v>
      </c>
      <c r="AC353" s="40">
        <f t="shared" si="175"/>
        <v>0</v>
      </c>
      <c r="AD353" s="39">
        <f t="shared" si="176"/>
        <v>0</v>
      </c>
      <c r="AE353" s="39">
        <f t="shared" si="177"/>
        <v>297.68799999999999</v>
      </c>
      <c r="AF353" t="str">
        <f t="shared" si="178"/>
        <v>Justificada</v>
      </c>
      <c r="AG353" t="str">
        <f t="shared" si="179"/>
        <v/>
      </c>
      <c r="AH353" t="str">
        <f t="shared" si="180"/>
        <v/>
      </c>
      <c r="AJ353" s="41">
        <f t="shared" si="181"/>
        <v>10</v>
      </c>
      <c r="AK353" s="42">
        <f t="shared" si="182"/>
        <v>0.17152777777777778</v>
      </c>
      <c r="AL353" s="41" t="str">
        <f t="shared" si="183"/>
        <v>Pelo ponto</v>
      </c>
      <c r="AM353" s="41" t="str">
        <f t="shared" si="184"/>
        <v>Não</v>
      </c>
      <c r="AN353" s="41" t="str">
        <f t="shared" si="185"/>
        <v>Não</v>
      </c>
      <c r="AO353" s="42">
        <f t="shared" si="186"/>
        <v>0.20347222222222222</v>
      </c>
      <c r="AP353" s="41" t="str">
        <f t="shared" si="187"/>
        <v>Marcelo Antônio Silvestre de Moraes|46168</v>
      </c>
      <c r="AQ353" s="41" t="str">
        <f t="shared" si="188"/>
        <v/>
      </c>
      <c r="AR353" s="41" t="str">
        <f>IF($AQ353="","",COUNTIFS(L_ChaveCob,$AQ353,L_Ausencia,"&gt;"&amp;$W353)+COUNTIFS($AQ$4:$AQ353,$AQ353,$W$4:$W353,$W353))</f>
        <v/>
      </c>
      <c r="AS353" s="42">
        <f t="shared" si="189"/>
        <v>0</v>
      </c>
      <c r="AT353" s="42">
        <f t="shared" si="190"/>
        <v>0</v>
      </c>
      <c r="AU353" s="42">
        <f t="shared" si="191"/>
        <v>0</v>
      </c>
    </row>
    <row r="354" spans="1:47" x14ac:dyDescent="0.2">
      <c r="A354" s="35">
        <v>46168</v>
      </c>
      <c r="B354" s="36" t="s">
        <v>229</v>
      </c>
      <c r="C354" s="36" t="s">
        <v>232</v>
      </c>
      <c r="D354" s="36" t="s">
        <v>406</v>
      </c>
      <c r="E354" s="37"/>
      <c r="F354" s="37"/>
      <c r="G354" s="36"/>
      <c r="H354" s="36"/>
      <c r="I354" s="36"/>
      <c r="J354" s="36"/>
      <c r="K354" s="37"/>
      <c r="L354" s="37"/>
      <c r="M354" s="37"/>
      <c r="N354" s="38">
        <f t="shared" si="160"/>
        <v>46143</v>
      </c>
      <c r="O354">
        <f t="shared" si="161"/>
        <v>105410</v>
      </c>
      <c r="P354" t="str">
        <f t="shared" si="162"/>
        <v>Serralheria</v>
      </c>
      <c r="Q354" t="str">
        <f t="shared" si="163"/>
        <v>Normal / Fixo</v>
      </c>
      <c r="R354" t="str">
        <f t="shared" si="164"/>
        <v>SERRALHEIRO I</v>
      </c>
      <c r="S354" t="str">
        <f t="shared" si="165"/>
        <v>TURNO 3</v>
      </c>
      <c r="T354" s="39">
        <f t="shared" si="166"/>
        <v>49.0988922206921</v>
      </c>
      <c r="U354" s="40">
        <f t="shared" si="167"/>
        <v>0.33333333333333298</v>
      </c>
      <c r="V354" s="40">
        <f t="shared" si="168"/>
        <v>0.35208333333333336</v>
      </c>
      <c r="W354" s="40">
        <f t="shared" si="169"/>
        <v>0</v>
      </c>
      <c r="X354" t="str">
        <f t="shared" si="170"/>
        <v>Não</v>
      </c>
      <c r="Y354" s="40">
        <f t="shared" si="171"/>
        <v>0</v>
      </c>
      <c r="Z354" s="40">
        <f t="shared" si="172"/>
        <v>0</v>
      </c>
      <c r="AA354" s="40">
        <f t="shared" si="173"/>
        <v>0</v>
      </c>
      <c r="AB354" s="40">
        <f t="shared" si="174"/>
        <v>0</v>
      </c>
      <c r="AC354" s="40">
        <f t="shared" si="175"/>
        <v>0</v>
      </c>
      <c r="AD354" s="39">
        <f t="shared" si="176"/>
        <v>0</v>
      </c>
      <c r="AE354" s="39">
        <f t="shared" si="177"/>
        <v>0</v>
      </c>
      <c r="AF354" t="str">
        <f t="shared" si="178"/>
        <v>Trabalhado</v>
      </c>
      <c r="AG354" t="str">
        <f t="shared" si="179"/>
        <v/>
      </c>
      <c r="AH354" t="str">
        <f t="shared" si="180"/>
        <v/>
      </c>
      <c r="AJ354" s="41">
        <f t="shared" si="181"/>
        <v>6</v>
      </c>
      <c r="AK354" s="42">
        <f t="shared" si="182"/>
        <v>0.35208333333333336</v>
      </c>
      <c r="AL354" s="41" t="str">
        <f t="shared" si="183"/>
        <v>Leve atraso</v>
      </c>
      <c r="AM354" s="41" t="str">
        <f t="shared" si="184"/>
        <v>Não</v>
      </c>
      <c r="AN354" s="41" t="str">
        <f t="shared" si="185"/>
        <v>Sim</v>
      </c>
      <c r="AO354" s="42">
        <f t="shared" si="186"/>
        <v>-1.8750000000000377E-2</v>
      </c>
      <c r="AP354" s="41" t="str">
        <f t="shared" si="187"/>
        <v>Marcelo Douglas Vieira Santana|46168</v>
      </c>
      <c r="AQ354" s="41" t="str">
        <f t="shared" si="188"/>
        <v/>
      </c>
      <c r="AR354" s="41" t="str">
        <f>IF($AQ354="","",COUNTIFS(L_ChaveCob,$AQ354,L_Ausencia,"&gt;"&amp;$W354)+COUNTIFS($AQ$4:$AQ354,$AQ354,$W$4:$W354,$W354))</f>
        <v/>
      </c>
      <c r="AS354" s="42">
        <f t="shared" si="189"/>
        <v>0</v>
      </c>
      <c r="AT354" s="42">
        <f t="shared" si="190"/>
        <v>0</v>
      </c>
      <c r="AU354" s="42">
        <f t="shared" si="191"/>
        <v>0</v>
      </c>
    </row>
    <row r="355" spans="1:47" hidden="1" x14ac:dyDescent="0.2">
      <c r="A355" s="35">
        <v>46168</v>
      </c>
      <c r="B355" s="36" t="s">
        <v>230</v>
      </c>
      <c r="C355" s="36" t="s">
        <v>232</v>
      </c>
      <c r="D355" s="36" t="s">
        <v>407</v>
      </c>
      <c r="E355" s="37"/>
      <c r="F355" s="37"/>
      <c r="G355" s="36"/>
      <c r="H355" s="36"/>
      <c r="I355" s="36" t="s">
        <v>234</v>
      </c>
      <c r="J355" s="36"/>
      <c r="K355" s="37"/>
      <c r="L355" s="37"/>
      <c r="M355" s="37"/>
      <c r="N355" s="38">
        <f t="shared" si="160"/>
        <v>46143</v>
      </c>
      <c r="O355">
        <f t="shared" si="161"/>
        <v>900009</v>
      </c>
      <c r="P355" t="str">
        <f t="shared" si="162"/>
        <v>Serralheria</v>
      </c>
      <c r="Q355" t="str">
        <f t="shared" si="163"/>
        <v>Normal / Fixo</v>
      </c>
      <c r="R355" t="str">
        <f t="shared" si="164"/>
        <v>SERRALHEIRO I</v>
      </c>
      <c r="S355" t="str">
        <f t="shared" si="165"/>
        <v>TURNO 2</v>
      </c>
      <c r="T355" s="39">
        <f t="shared" si="166"/>
        <v>49.0988922206921</v>
      </c>
      <c r="U355" s="40">
        <f t="shared" si="167"/>
        <v>0.33333333333333298</v>
      </c>
      <c r="V355" s="40">
        <f t="shared" si="168"/>
        <v>0.35347222222222224</v>
      </c>
      <c r="W355" s="40">
        <f t="shared" si="169"/>
        <v>0</v>
      </c>
      <c r="X355" t="str">
        <f t="shared" si="170"/>
        <v>Não</v>
      </c>
      <c r="Y355" s="40">
        <f t="shared" si="171"/>
        <v>0</v>
      </c>
      <c r="Z355" s="40">
        <f t="shared" si="172"/>
        <v>0</v>
      </c>
      <c r="AA355" s="40">
        <f t="shared" si="173"/>
        <v>0</v>
      </c>
      <c r="AB355" s="40">
        <f t="shared" si="174"/>
        <v>0</v>
      </c>
      <c r="AC355" s="40">
        <f t="shared" si="175"/>
        <v>0</v>
      </c>
      <c r="AD355" s="39">
        <f t="shared" si="176"/>
        <v>0</v>
      </c>
      <c r="AE355" s="39">
        <f t="shared" si="177"/>
        <v>0</v>
      </c>
      <c r="AF355" t="str">
        <f t="shared" si="178"/>
        <v>Trabalhado</v>
      </c>
      <c r="AG355" t="str">
        <f t="shared" si="179"/>
        <v/>
      </c>
      <c r="AH355" t="str">
        <f t="shared" si="180"/>
        <v/>
      </c>
      <c r="AJ355" s="41">
        <f t="shared" si="181"/>
        <v>17</v>
      </c>
      <c r="AK355" s="42">
        <f t="shared" si="182"/>
        <v>0.35347222222222224</v>
      </c>
      <c r="AL355" s="41" t="str">
        <f t="shared" si="183"/>
        <v>Leve atraso</v>
      </c>
      <c r="AM355" s="41" t="str">
        <f t="shared" si="184"/>
        <v>Não</v>
      </c>
      <c r="AN355" s="41" t="str">
        <f t="shared" si="185"/>
        <v>Sim</v>
      </c>
      <c r="AO355" s="42">
        <f t="shared" si="186"/>
        <v>-2.0138888888889261E-2</v>
      </c>
      <c r="AP355" s="41" t="str">
        <f t="shared" si="187"/>
        <v>Murilo de Souza Modesto|46168</v>
      </c>
      <c r="AQ355" s="41" t="str">
        <f t="shared" si="188"/>
        <v/>
      </c>
      <c r="AR355" s="41" t="str">
        <f>IF($AQ355="","",COUNTIFS(L_ChaveCob,$AQ355,L_Ausencia,"&gt;"&amp;$W355)+COUNTIFS($AQ$4:$AQ355,$AQ355,$W$4:$W355,$W355))</f>
        <v/>
      </c>
      <c r="AS355" s="42">
        <f t="shared" si="189"/>
        <v>0</v>
      </c>
      <c r="AT355" s="42">
        <f t="shared" si="190"/>
        <v>0</v>
      </c>
      <c r="AU355" s="42">
        <f t="shared" si="191"/>
        <v>0</v>
      </c>
    </row>
    <row r="356" spans="1:47" x14ac:dyDescent="0.2">
      <c r="A356" s="35">
        <v>46168</v>
      </c>
      <c r="B356" s="36" t="s">
        <v>247</v>
      </c>
      <c r="C356" s="36" t="s">
        <v>232</v>
      </c>
      <c r="D356" s="36" t="s">
        <v>314</v>
      </c>
      <c r="E356" s="37"/>
      <c r="F356" s="37"/>
      <c r="G356" s="36"/>
      <c r="H356" s="36"/>
      <c r="I356" s="36"/>
      <c r="J356" s="36"/>
      <c r="K356" s="37"/>
      <c r="L356" s="37"/>
      <c r="M356" s="37"/>
      <c r="N356" s="38">
        <f t="shared" si="160"/>
        <v>46143</v>
      </c>
      <c r="O356">
        <f t="shared" si="161"/>
        <v>900005</v>
      </c>
      <c r="P356" t="str">
        <f t="shared" si="162"/>
        <v>Serralheria</v>
      </c>
      <c r="Q356" t="str">
        <f t="shared" si="163"/>
        <v>Normal / Fixo</v>
      </c>
      <c r="R356" t="str">
        <f t="shared" si="164"/>
        <v>SERRALHEIRO II</v>
      </c>
      <c r="S356" t="str">
        <f t="shared" si="165"/>
        <v>TURNO 2</v>
      </c>
      <c r="T356" s="39">
        <f t="shared" si="166"/>
        <v>53.080351419133599</v>
      </c>
      <c r="U356" s="40">
        <f t="shared" si="167"/>
        <v>0.33333333333333298</v>
      </c>
      <c r="V356" s="40">
        <f t="shared" si="168"/>
        <v>0.3972222222222222</v>
      </c>
      <c r="W356" s="40">
        <f t="shared" si="169"/>
        <v>0</v>
      </c>
      <c r="X356" t="str">
        <f t="shared" si="170"/>
        <v>Não</v>
      </c>
      <c r="Y356" s="40">
        <f t="shared" si="171"/>
        <v>0</v>
      </c>
      <c r="Z356" s="40">
        <f t="shared" si="172"/>
        <v>0</v>
      </c>
      <c r="AA356" s="40">
        <f t="shared" si="173"/>
        <v>0</v>
      </c>
      <c r="AB356" s="40">
        <f t="shared" si="174"/>
        <v>0</v>
      </c>
      <c r="AC356" s="40">
        <f t="shared" si="175"/>
        <v>0</v>
      </c>
      <c r="AD356" s="39">
        <f t="shared" si="176"/>
        <v>0</v>
      </c>
      <c r="AE356" s="39">
        <f t="shared" si="177"/>
        <v>0</v>
      </c>
      <c r="AF356" t="str">
        <f t="shared" si="178"/>
        <v>Trabalhado</v>
      </c>
      <c r="AG356" t="str">
        <f t="shared" si="179"/>
        <v/>
      </c>
      <c r="AH356" t="str">
        <f t="shared" si="180"/>
        <v/>
      </c>
      <c r="AJ356" s="41">
        <f t="shared" si="181"/>
        <v>12</v>
      </c>
      <c r="AK356" s="42">
        <f t="shared" si="182"/>
        <v>0.3972222222222222</v>
      </c>
      <c r="AL356" s="41" t="str">
        <f t="shared" si="183"/>
        <v>Leve atraso</v>
      </c>
      <c r="AM356" s="41" t="str">
        <f t="shared" si="184"/>
        <v>Não</v>
      </c>
      <c r="AN356" s="41" t="str">
        <f t="shared" si="185"/>
        <v>Sim</v>
      </c>
      <c r="AO356" s="42">
        <f t="shared" si="186"/>
        <v>-6.3888888888889217E-2</v>
      </c>
      <c r="AP356" s="41" t="str">
        <f t="shared" si="187"/>
        <v>Rafael Fracaroli da Rocha|46168</v>
      </c>
      <c r="AQ356" s="41" t="str">
        <f t="shared" si="188"/>
        <v/>
      </c>
      <c r="AR356" s="41" t="str">
        <f>IF($AQ356="","",COUNTIFS(L_ChaveCob,$AQ356,L_Ausencia,"&gt;"&amp;$W356)+COUNTIFS($AQ$4:$AQ356,$AQ356,$W$4:$W356,$W356))</f>
        <v/>
      </c>
      <c r="AS356" s="42">
        <f t="shared" si="189"/>
        <v>0</v>
      </c>
      <c r="AT356" s="42">
        <f t="shared" si="190"/>
        <v>0</v>
      </c>
      <c r="AU356" s="42">
        <f t="shared" si="191"/>
        <v>0</v>
      </c>
    </row>
    <row r="357" spans="1:47" x14ac:dyDescent="0.2">
      <c r="A357" s="35">
        <v>46168</v>
      </c>
      <c r="B357" s="36" t="s">
        <v>249</v>
      </c>
      <c r="C357" s="36" t="s">
        <v>258</v>
      </c>
      <c r="D357" s="36"/>
      <c r="E357" s="37"/>
      <c r="F357" s="37"/>
      <c r="G357" s="36" t="s">
        <v>390</v>
      </c>
      <c r="H357" s="36"/>
      <c r="I357" s="36"/>
      <c r="J357" s="36"/>
      <c r="K357" s="37"/>
      <c r="L357" s="37"/>
      <c r="M357" s="37"/>
      <c r="N357" s="38">
        <f t="shared" si="160"/>
        <v>46143</v>
      </c>
      <c r="O357">
        <f t="shared" si="161"/>
        <v>331335</v>
      </c>
      <c r="P357" t="str">
        <f t="shared" si="162"/>
        <v>Serralheria</v>
      </c>
      <c r="Q357" t="str">
        <f t="shared" si="163"/>
        <v>Normal / Fixo</v>
      </c>
      <c r="R357" t="str">
        <f t="shared" si="164"/>
        <v>SERRALHEIRO II</v>
      </c>
      <c r="S357" t="str">
        <f t="shared" si="165"/>
        <v>ADM</v>
      </c>
      <c r="T357" s="39">
        <f t="shared" si="166"/>
        <v>53.080351419133599</v>
      </c>
      <c r="U357" s="40">
        <f t="shared" si="167"/>
        <v>0.375</v>
      </c>
      <c r="V357" s="40">
        <f t="shared" si="168"/>
        <v>0</v>
      </c>
      <c r="W357" s="40">
        <f t="shared" si="169"/>
        <v>0.375</v>
      </c>
      <c r="X357" t="str">
        <f t="shared" si="170"/>
        <v>Não</v>
      </c>
      <c r="Y357" s="40">
        <f t="shared" si="171"/>
        <v>0</v>
      </c>
      <c r="Z357" s="40">
        <f t="shared" si="172"/>
        <v>0</v>
      </c>
      <c r="AA357" s="40">
        <f t="shared" si="173"/>
        <v>0</v>
      </c>
      <c r="AB357" s="40">
        <f t="shared" si="174"/>
        <v>0</v>
      </c>
      <c r="AC357" s="40">
        <f t="shared" si="175"/>
        <v>0</v>
      </c>
      <c r="AD357" s="39">
        <f t="shared" si="176"/>
        <v>0</v>
      </c>
      <c r="AE357" s="39">
        <f t="shared" si="177"/>
        <v>477.72316277220239</v>
      </c>
      <c r="AF357" t="str">
        <f t="shared" si="178"/>
        <v>Justificada</v>
      </c>
      <c r="AG357" t="str">
        <f t="shared" si="179"/>
        <v/>
      </c>
      <c r="AH357" t="str">
        <f t="shared" si="180"/>
        <v/>
      </c>
      <c r="AJ357" s="41">
        <f t="shared" si="181"/>
        <v>5</v>
      </c>
      <c r="AK357" s="42" t="str">
        <f t="shared" si="182"/>
        <v/>
      </c>
      <c r="AL357" s="41" t="str">
        <f t="shared" si="183"/>
        <v>Dia inteiro</v>
      </c>
      <c r="AM357" s="41" t="str">
        <f t="shared" si="184"/>
        <v>Não</v>
      </c>
      <c r="AN357" s="41" t="str">
        <f t="shared" si="185"/>
        <v>Não</v>
      </c>
      <c r="AO357" s="42" t="str">
        <f t="shared" si="186"/>
        <v/>
      </c>
      <c r="AP357" s="41" t="str">
        <f t="shared" si="187"/>
        <v>Robson Alberto Alves Galvão|46168</v>
      </c>
      <c r="AQ357" s="41" t="str">
        <f t="shared" si="188"/>
        <v/>
      </c>
      <c r="AR357" s="41" t="str">
        <f>IF($AQ357="","",COUNTIFS(L_ChaveCob,$AQ357,L_Ausencia,"&gt;"&amp;$W357)+COUNTIFS($AQ$4:$AQ357,$AQ357,$W$4:$W357,$W357))</f>
        <v/>
      </c>
      <c r="AS357" s="42">
        <f t="shared" si="189"/>
        <v>0</v>
      </c>
      <c r="AT357" s="42">
        <f t="shared" si="190"/>
        <v>0</v>
      </c>
      <c r="AU357" s="42">
        <f t="shared" si="191"/>
        <v>0</v>
      </c>
    </row>
    <row r="358" spans="1:47" x14ac:dyDescent="0.2">
      <c r="A358" s="35">
        <v>46168</v>
      </c>
      <c r="B358" s="36" t="s">
        <v>231</v>
      </c>
      <c r="C358" s="36" t="s">
        <v>232</v>
      </c>
      <c r="D358" s="36" t="s">
        <v>310</v>
      </c>
      <c r="E358" s="37"/>
      <c r="F358" s="37"/>
      <c r="G358" s="36"/>
      <c r="H358" s="36"/>
      <c r="I358" s="36" t="s">
        <v>234</v>
      </c>
      <c r="J358" s="36"/>
      <c r="K358" s="37"/>
      <c r="L358" s="37"/>
      <c r="M358" s="37"/>
      <c r="N358" s="38">
        <f t="shared" si="160"/>
        <v>46143</v>
      </c>
      <c r="O358">
        <f t="shared" si="161"/>
        <v>900004</v>
      </c>
      <c r="P358" t="str">
        <f t="shared" si="162"/>
        <v>Serralheria</v>
      </c>
      <c r="Q358" t="str">
        <f t="shared" si="163"/>
        <v>Normal / Fixo</v>
      </c>
      <c r="R358" t="str">
        <f t="shared" si="164"/>
        <v>SERRALHEIRO I</v>
      </c>
      <c r="S358" t="str">
        <f t="shared" si="165"/>
        <v>TURNO 2</v>
      </c>
      <c r="T358" s="39">
        <f t="shared" si="166"/>
        <v>49.0988922206921</v>
      </c>
      <c r="U358" s="40">
        <f t="shared" si="167"/>
        <v>0.33333333333333298</v>
      </c>
      <c r="V358" s="40">
        <f t="shared" si="168"/>
        <v>0.36180555555555555</v>
      </c>
      <c r="W358" s="40">
        <f t="shared" si="169"/>
        <v>0</v>
      </c>
      <c r="X358" t="str">
        <f t="shared" si="170"/>
        <v>Não</v>
      </c>
      <c r="Y358" s="40">
        <f t="shared" si="171"/>
        <v>0</v>
      </c>
      <c r="Z358" s="40">
        <f t="shared" si="172"/>
        <v>0</v>
      </c>
      <c r="AA358" s="40">
        <f t="shared" si="173"/>
        <v>0</v>
      </c>
      <c r="AB358" s="40">
        <f t="shared" si="174"/>
        <v>0</v>
      </c>
      <c r="AC358" s="40">
        <f t="shared" si="175"/>
        <v>0</v>
      </c>
      <c r="AD358" s="39">
        <f t="shared" si="176"/>
        <v>0</v>
      </c>
      <c r="AE358" s="39">
        <f t="shared" si="177"/>
        <v>0</v>
      </c>
      <c r="AF358" t="str">
        <f t="shared" si="178"/>
        <v>Trabalhado</v>
      </c>
      <c r="AG358" t="str">
        <f t="shared" si="179"/>
        <v/>
      </c>
      <c r="AH358" t="str">
        <f t="shared" si="180"/>
        <v/>
      </c>
      <c r="AJ358" s="41">
        <f t="shared" si="181"/>
        <v>11</v>
      </c>
      <c r="AK358" s="42">
        <f t="shared" si="182"/>
        <v>0.36180555555555555</v>
      </c>
      <c r="AL358" s="41" t="str">
        <f t="shared" si="183"/>
        <v>Leve atraso</v>
      </c>
      <c r="AM358" s="41" t="str">
        <f t="shared" si="184"/>
        <v>Não</v>
      </c>
      <c r="AN358" s="41" t="str">
        <f t="shared" si="185"/>
        <v>Sim</v>
      </c>
      <c r="AO358" s="42">
        <f t="shared" si="186"/>
        <v>-2.8472222222222565E-2</v>
      </c>
      <c r="AP358" s="41" t="str">
        <f t="shared" si="187"/>
        <v>Rogério Marques da Silva|46168</v>
      </c>
      <c r="AQ358" s="41" t="str">
        <f t="shared" si="188"/>
        <v/>
      </c>
      <c r="AR358" s="41" t="str">
        <f>IF($AQ358="","",COUNTIFS(L_ChaveCob,$AQ358,L_Ausencia,"&gt;"&amp;$W358)+COUNTIFS($AQ$4:$AQ358,$AQ358,$W$4:$W358,$W358))</f>
        <v/>
      </c>
      <c r="AS358" s="42">
        <f t="shared" si="189"/>
        <v>0</v>
      </c>
      <c r="AT358" s="42">
        <f t="shared" si="190"/>
        <v>0</v>
      </c>
      <c r="AU358" s="42">
        <f t="shared" si="191"/>
        <v>0</v>
      </c>
    </row>
    <row r="359" spans="1:47" x14ac:dyDescent="0.2">
      <c r="A359" s="35">
        <v>46168</v>
      </c>
      <c r="B359" s="36" t="s">
        <v>252</v>
      </c>
      <c r="C359" s="36" t="s">
        <v>232</v>
      </c>
      <c r="D359" s="36" t="s">
        <v>408</v>
      </c>
      <c r="E359" s="37"/>
      <c r="F359" s="37"/>
      <c r="G359" s="36"/>
      <c r="H359" s="36"/>
      <c r="I359" s="36"/>
      <c r="J359" s="36"/>
      <c r="K359" s="37"/>
      <c r="L359" s="37"/>
      <c r="M359" s="37"/>
      <c r="N359" s="38">
        <f t="shared" si="160"/>
        <v>46143</v>
      </c>
      <c r="O359">
        <f t="shared" si="161"/>
        <v>266937</v>
      </c>
      <c r="P359" t="str">
        <f t="shared" si="162"/>
        <v>Serralheria</v>
      </c>
      <c r="Q359" t="str">
        <f t="shared" si="163"/>
        <v>Normal / Fixo</v>
      </c>
      <c r="R359" t="str">
        <f t="shared" si="164"/>
        <v>ENCARREGADO</v>
      </c>
      <c r="S359" t="str">
        <f t="shared" si="165"/>
        <v>ADM</v>
      </c>
      <c r="T359" s="39">
        <f t="shared" si="166"/>
        <v>60.96</v>
      </c>
      <c r="U359" s="40">
        <f t="shared" si="167"/>
        <v>0.375</v>
      </c>
      <c r="V359" s="40">
        <f t="shared" si="168"/>
        <v>0.40208333333333335</v>
      </c>
      <c r="W359" s="40">
        <f t="shared" si="169"/>
        <v>0</v>
      </c>
      <c r="X359" t="str">
        <f t="shared" si="170"/>
        <v>Não</v>
      </c>
      <c r="Y359" s="40">
        <f t="shared" si="171"/>
        <v>0</v>
      </c>
      <c r="Z359" s="40">
        <f t="shared" si="172"/>
        <v>0</v>
      </c>
      <c r="AA359" s="40">
        <f t="shared" si="173"/>
        <v>0</v>
      </c>
      <c r="AB359" s="40">
        <f t="shared" si="174"/>
        <v>0</v>
      </c>
      <c r="AC359" s="40">
        <f t="shared" si="175"/>
        <v>0</v>
      </c>
      <c r="AD359" s="39">
        <f t="shared" si="176"/>
        <v>0</v>
      </c>
      <c r="AE359" s="39">
        <f t="shared" si="177"/>
        <v>0</v>
      </c>
      <c r="AF359" t="str">
        <f t="shared" si="178"/>
        <v>Trabalhado</v>
      </c>
      <c r="AG359" t="str">
        <f t="shared" si="179"/>
        <v/>
      </c>
      <c r="AH359" t="str">
        <f t="shared" si="180"/>
        <v/>
      </c>
      <c r="AJ359" s="41">
        <f t="shared" si="181"/>
        <v>1</v>
      </c>
      <c r="AK359" s="42">
        <f t="shared" si="182"/>
        <v>0.40208333333333335</v>
      </c>
      <c r="AL359" s="41" t="str">
        <f t="shared" si="183"/>
        <v>Leve atraso</v>
      </c>
      <c r="AM359" s="41" t="str">
        <f t="shared" si="184"/>
        <v>Não</v>
      </c>
      <c r="AN359" s="41" t="str">
        <f t="shared" si="185"/>
        <v>Sim</v>
      </c>
      <c r="AO359" s="42">
        <f t="shared" si="186"/>
        <v>-2.7083333333333348E-2</v>
      </c>
      <c r="AP359" s="41" t="str">
        <f t="shared" si="187"/>
        <v>Ronaldo Rosendo da Silva|46168</v>
      </c>
      <c r="AQ359" s="41" t="str">
        <f t="shared" si="188"/>
        <v/>
      </c>
      <c r="AR359" s="41" t="str">
        <f>IF($AQ359="","",COUNTIFS(L_ChaveCob,$AQ359,L_Ausencia,"&gt;"&amp;$W359)+COUNTIFS($AQ$4:$AQ359,$AQ359,$W$4:$W359,$W359))</f>
        <v/>
      </c>
      <c r="AS359" s="42">
        <f t="shared" si="189"/>
        <v>0</v>
      </c>
      <c r="AT359" s="42">
        <f t="shared" si="190"/>
        <v>0</v>
      </c>
      <c r="AU359" s="42">
        <f t="shared" si="191"/>
        <v>0</v>
      </c>
    </row>
    <row r="360" spans="1:47" x14ac:dyDescent="0.2">
      <c r="A360" s="35">
        <v>46168</v>
      </c>
      <c r="B360" s="36" t="s">
        <v>254</v>
      </c>
      <c r="C360" s="36" t="s">
        <v>232</v>
      </c>
      <c r="D360" s="36" t="s">
        <v>267</v>
      </c>
      <c r="E360" s="37"/>
      <c r="F360" s="37"/>
      <c r="G360" s="36"/>
      <c r="H360" s="36"/>
      <c r="I360" s="36"/>
      <c r="J360" s="36"/>
      <c r="K360" s="37"/>
      <c r="L360" s="37"/>
      <c r="M360" s="37"/>
      <c r="N360" s="38">
        <f t="shared" si="160"/>
        <v>46143</v>
      </c>
      <c r="O360">
        <f t="shared" si="161"/>
        <v>900001</v>
      </c>
      <c r="P360" t="str">
        <f t="shared" si="162"/>
        <v>Serralheria</v>
      </c>
      <c r="Q360" t="str">
        <f t="shared" si="163"/>
        <v>Normal / Fixo</v>
      </c>
      <c r="R360" t="str">
        <f t="shared" si="164"/>
        <v>SERRALHEIRO II</v>
      </c>
      <c r="S360" t="str">
        <f t="shared" si="165"/>
        <v>ADM</v>
      </c>
      <c r="T360" s="39">
        <f t="shared" si="166"/>
        <v>53.080351419133599</v>
      </c>
      <c r="U360" s="40">
        <f t="shared" si="167"/>
        <v>0.375</v>
      </c>
      <c r="V360" s="40">
        <f t="shared" si="168"/>
        <v>0.40138888888888891</v>
      </c>
      <c r="W360" s="40">
        <f t="shared" si="169"/>
        <v>0</v>
      </c>
      <c r="X360" t="str">
        <f t="shared" si="170"/>
        <v>Não</v>
      </c>
      <c r="Y360" s="40">
        <f t="shared" si="171"/>
        <v>0</v>
      </c>
      <c r="Z360" s="40">
        <f t="shared" si="172"/>
        <v>0</v>
      </c>
      <c r="AA360" s="40">
        <f t="shared" si="173"/>
        <v>0</v>
      </c>
      <c r="AB360" s="40">
        <f t="shared" si="174"/>
        <v>0</v>
      </c>
      <c r="AC360" s="40">
        <f t="shared" si="175"/>
        <v>0</v>
      </c>
      <c r="AD360" s="39">
        <f t="shared" si="176"/>
        <v>0</v>
      </c>
      <c r="AE360" s="39">
        <f t="shared" si="177"/>
        <v>0</v>
      </c>
      <c r="AF360" t="str">
        <f t="shared" si="178"/>
        <v>Trabalhado</v>
      </c>
      <c r="AG360" t="str">
        <f t="shared" si="179"/>
        <v/>
      </c>
      <c r="AH360" t="str">
        <f t="shared" si="180"/>
        <v/>
      </c>
      <c r="AJ360" s="41">
        <f t="shared" si="181"/>
        <v>8</v>
      </c>
      <c r="AK360" s="42">
        <f t="shared" si="182"/>
        <v>0.40138888888888891</v>
      </c>
      <c r="AL360" s="41" t="str">
        <f t="shared" si="183"/>
        <v>Leve atraso</v>
      </c>
      <c r="AM360" s="41" t="str">
        <f t="shared" si="184"/>
        <v>Não</v>
      </c>
      <c r="AN360" s="41" t="str">
        <f t="shared" si="185"/>
        <v>Sim</v>
      </c>
      <c r="AO360" s="42">
        <f t="shared" si="186"/>
        <v>-2.6388888888888906E-2</v>
      </c>
      <c r="AP360" s="41" t="str">
        <f t="shared" si="187"/>
        <v>Ronaldo Santos Dias|46168</v>
      </c>
      <c r="AQ360" s="41" t="str">
        <f t="shared" si="188"/>
        <v/>
      </c>
      <c r="AR360" s="41" t="str">
        <f>IF($AQ360="","",COUNTIFS(L_ChaveCob,$AQ360,L_Ausencia,"&gt;"&amp;$W360)+COUNTIFS($AQ$4:$AQ360,$AQ360,$W$4:$W360,$W360))</f>
        <v/>
      </c>
      <c r="AS360" s="42">
        <f t="shared" si="189"/>
        <v>0</v>
      </c>
      <c r="AT360" s="42">
        <f t="shared" si="190"/>
        <v>0</v>
      </c>
      <c r="AU360" s="42">
        <f t="shared" si="191"/>
        <v>0</v>
      </c>
    </row>
    <row r="361" spans="1:47" x14ac:dyDescent="0.2">
      <c r="A361" s="35">
        <v>46168</v>
      </c>
      <c r="B361" s="36" t="s">
        <v>281</v>
      </c>
      <c r="C361" s="36" t="s">
        <v>220</v>
      </c>
      <c r="D361" s="36" t="s">
        <v>221</v>
      </c>
      <c r="E361" s="37"/>
      <c r="F361" s="37"/>
      <c r="G361" s="36"/>
      <c r="H361" s="36"/>
      <c r="I361" s="36"/>
      <c r="J361" s="36"/>
      <c r="K361" s="37"/>
      <c r="L361" s="37"/>
      <c r="M361" s="37"/>
      <c r="N361" s="38">
        <f t="shared" si="160"/>
        <v>46143</v>
      </c>
      <c r="O361">
        <f t="shared" si="161"/>
        <v>900010</v>
      </c>
      <c r="P361" t="str">
        <f t="shared" si="162"/>
        <v>Serralheria</v>
      </c>
      <c r="Q361" t="str">
        <f t="shared" si="163"/>
        <v>Ferista</v>
      </c>
      <c r="R361" t="str">
        <f t="shared" si="164"/>
        <v>SERRALHEIRO I</v>
      </c>
      <c r="S361" t="str">
        <f t="shared" si="165"/>
        <v>ADM</v>
      </c>
      <c r="T361" s="39">
        <f t="shared" si="166"/>
        <v>49.0988922206921</v>
      </c>
      <c r="U361" s="40">
        <f t="shared" si="167"/>
        <v>0.375</v>
      </c>
      <c r="V361" s="40">
        <f t="shared" si="168"/>
        <v>0.20833333333333334</v>
      </c>
      <c r="W361" s="40">
        <f t="shared" si="169"/>
        <v>0.16666666666666666</v>
      </c>
      <c r="X361" t="str">
        <f t="shared" si="170"/>
        <v>Não</v>
      </c>
      <c r="Y361" s="40">
        <f t="shared" si="171"/>
        <v>0</v>
      </c>
      <c r="Z361" s="40">
        <f t="shared" si="172"/>
        <v>0</v>
      </c>
      <c r="AA361" s="40">
        <f t="shared" si="173"/>
        <v>0</v>
      </c>
      <c r="AB361" s="40">
        <f t="shared" si="174"/>
        <v>0</v>
      </c>
      <c r="AC361" s="40">
        <f t="shared" si="175"/>
        <v>0</v>
      </c>
      <c r="AD361" s="39">
        <f t="shared" si="176"/>
        <v>0</v>
      </c>
      <c r="AE361" s="39">
        <f t="shared" si="177"/>
        <v>0</v>
      </c>
      <c r="AF361" t="str">
        <f t="shared" si="178"/>
        <v>Injustificada</v>
      </c>
      <c r="AG361" t="str">
        <f t="shared" si="179"/>
        <v/>
      </c>
      <c r="AH361" t="str">
        <f t="shared" si="180"/>
        <v/>
      </c>
      <c r="AJ361" s="41">
        <f t="shared" si="181"/>
        <v>18</v>
      </c>
      <c r="AK361" s="42">
        <f t="shared" si="182"/>
        <v>0.20833333333333334</v>
      </c>
      <c r="AL361" s="41" t="str">
        <f t="shared" si="183"/>
        <v>Pelo ponto</v>
      </c>
      <c r="AM361" s="41" t="str">
        <f t="shared" si="184"/>
        <v>Sim</v>
      </c>
      <c r="AN361" s="41" t="str">
        <f t="shared" si="185"/>
        <v>Não</v>
      </c>
      <c r="AO361" s="42">
        <f t="shared" si="186"/>
        <v>0.16666666666666666</v>
      </c>
      <c r="AP361" s="41" t="str">
        <f t="shared" si="187"/>
        <v>Roniel de Souza Rocha|46168</v>
      </c>
      <c r="AQ361" s="41" t="str">
        <f t="shared" si="188"/>
        <v/>
      </c>
      <c r="AR361" s="41" t="str">
        <f>IF($AQ361="","",COUNTIFS(L_ChaveCob,$AQ361,L_Ausencia,"&gt;"&amp;$W361)+COUNTIFS($AQ$4:$AQ361,$AQ361,$W$4:$W361,$W361))</f>
        <v/>
      </c>
      <c r="AS361" s="42">
        <f t="shared" si="189"/>
        <v>0</v>
      </c>
      <c r="AT361" s="42">
        <f t="shared" si="190"/>
        <v>0</v>
      </c>
      <c r="AU361" s="42">
        <f t="shared" si="191"/>
        <v>0</v>
      </c>
    </row>
    <row r="362" spans="1:47" x14ac:dyDescent="0.2">
      <c r="A362" s="35">
        <v>46169</v>
      </c>
      <c r="B362" s="36" t="s">
        <v>235</v>
      </c>
      <c r="C362" s="36" t="s">
        <v>232</v>
      </c>
      <c r="D362" s="36" t="s">
        <v>409</v>
      </c>
      <c r="E362" s="37"/>
      <c r="F362" s="37"/>
      <c r="G362" s="36"/>
      <c r="H362" s="36"/>
      <c r="I362" s="36"/>
      <c r="J362" s="36"/>
      <c r="K362" s="37"/>
      <c r="L362" s="37"/>
      <c r="M362" s="37"/>
      <c r="N362" s="38">
        <f t="shared" si="160"/>
        <v>46143</v>
      </c>
      <c r="O362">
        <f t="shared" si="161"/>
        <v>900008</v>
      </c>
      <c r="P362" t="str">
        <f t="shared" si="162"/>
        <v>Serralheria</v>
      </c>
      <c r="Q362" t="str">
        <f t="shared" si="163"/>
        <v>Normal / Fixo</v>
      </c>
      <c r="R362" t="str">
        <f t="shared" si="164"/>
        <v>SERRALHEIRO II</v>
      </c>
      <c r="S362" t="str">
        <f t="shared" si="165"/>
        <v>TURNO 2</v>
      </c>
      <c r="T362" s="39">
        <f t="shared" si="166"/>
        <v>53.080351419133599</v>
      </c>
      <c r="U362" s="40">
        <f t="shared" si="167"/>
        <v>0.33333333333333298</v>
      </c>
      <c r="V362" s="40">
        <f t="shared" si="168"/>
        <v>0.37083333333333335</v>
      </c>
      <c r="W362" s="40">
        <f t="shared" si="169"/>
        <v>0</v>
      </c>
      <c r="X362" t="str">
        <f t="shared" si="170"/>
        <v>Não</v>
      </c>
      <c r="Y362" s="40">
        <f t="shared" si="171"/>
        <v>0</v>
      </c>
      <c r="Z362" s="40">
        <f t="shared" si="172"/>
        <v>0</v>
      </c>
      <c r="AA362" s="40">
        <f t="shared" si="173"/>
        <v>0</v>
      </c>
      <c r="AB362" s="40">
        <f t="shared" si="174"/>
        <v>0</v>
      </c>
      <c r="AC362" s="40">
        <f t="shared" si="175"/>
        <v>0</v>
      </c>
      <c r="AD362" s="39">
        <f t="shared" si="176"/>
        <v>0</v>
      </c>
      <c r="AE362" s="39">
        <f t="shared" si="177"/>
        <v>0</v>
      </c>
      <c r="AF362" t="str">
        <f t="shared" si="178"/>
        <v>Trabalhado</v>
      </c>
      <c r="AG362" t="str">
        <f t="shared" si="179"/>
        <v/>
      </c>
      <c r="AH362" t="str">
        <f t="shared" si="180"/>
        <v/>
      </c>
      <c r="AJ362" s="41">
        <f t="shared" si="181"/>
        <v>16</v>
      </c>
      <c r="AK362" s="42">
        <f t="shared" si="182"/>
        <v>0.37083333333333335</v>
      </c>
      <c r="AL362" s="41" t="str">
        <f t="shared" si="183"/>
        <v>Leve atraso</v>
      </c>
      <c r="AM362" s="41" t="str">
        <f t="shared" si="184"/>
        <v>Não</v>
      </c>
      <c r="AN362" s="41" t="str">
        <f t="shared" si="185"/>
        <v>Sim</v>
      </c>
      <c r="AO362" s="42">
        <f t="shared" si="186"/>
        <v>-3.7500000000000366E-2</v>
      </c>
      <c r="AP362" s="41" t="str">
        <f t="shared" si="187"/>
        <v>Alisson Paulo Costa Martins|46169</v>
      </c>
      <c r="AQ362" s="41" t="str">
        <f t="shared" si="188"/>
        <v/>
      </c>
      <c r="AR362" s="41" t="str">
        <f>IF($AQ362="","",COUNTIFS(L_ChaveCob,$AQ362,L_Ausencia,"&gt;"&amp;$W362)+COUNTIFS($AQ$4:$AQ362,$AQ362,$W$4:$W362,$W362))</f>
        <v/>
      </c>
      <c r="AS362" s="42">
        <f t="shared" si="189"/>
        <v>0</v>
      </c>
      <c r="AT362" s="42">
        <f t="shared" si="190"/>
        <v>0</v>
      </c>
      <c r="AU362" s="42">
        <f t="shared" si="191"/>
        <v>0</v>
      </c>
    </row>
    <row r="363" spans="1:47" x14ac:dyDescent="0.2">
      <c r="A363" s="35">
        <v>46169</v>
      </c>
      <c r="B363" s="36" t="s">
        <v>237</v>
      </c>
      <c r="C363" s="36" t="s">
        <v>232</v>
      </c>
      <c r="D363" s="36" t="s">
        <v>410</v>
      </c>
      <c r="E363" s="37"/>
      <c r="F363" s="37"/>
      <c r="G363" s="36"/>
      <c r="H363" s="36"/>
      <c r="I363" s="36"/>
      <c r="J363" s="36"/>
      <c r="K363" s="37"/>
      <c r="L363" s="37"/>
      <c r="M363" s="37"/>
      <c r="N363" s="38">
        <f t="shared" si="160"/>
        <v>46143</v>
      </c>
      <c r="O363">
        <f t="shared" si="161"/>
        <v>119353</v>
      </c>
      <c r="P363" t="str">
        <f t="shared" si="162"/>
        <v>Serralheria</v>
      </c>
      <c r="Q363" t="str">
        <f t="shared" si="163"/>
        <v>Normal / Fixo</v>
      </c>
      <c r="R363" t="str">
        <f t="shared" si="164"/>
        <v>SERRALHEIRO II</v>
      </c>
      <c r="S363" t="str">
        <f t="shared" si="165"/>
        <v>ADM</v>
      </c>
      <c r="T363" s="39">
        <f t="shared" si="166"/>
        <v>53.080351419133599</v>
      </c>
      <c r="U363" s="40">
        <f t="shared" si="167"/>
        <v>0.375</v>
      </c>
      <c r="V363" s="40">
        <f t="shared" si="168"/>
        <v>0.34305555555555556</v>
      </c>
      <c r="W363" s="40">
        <f t="shared" si="169"/>
        <v>0</v>
      </c>
      <c r="X363" t="str">
        <f t="shared" si="170"/>
        <v>Não</v>
      </c>
      <c r="Y363" s="40">
        <f t="shared" si="171"/>
        <v>0</v>
      </c>
      <c r="Z363" s="40">
        <f t="shared" si="172"/>
        <v>0</v>
      </c>
      <c r="AA363" s="40">
        <f t="shared" si="173"/>
        <v>0</v>
      </c>
      <c r="AB363" s="40">
        <f t="shared" si="174"/>
        <v>0</v>
      </c>
      <c r="AC363" s="40">
        <f t="shared" si="175"/>
        <v>0</v>
      </c>
      <c r="AD363" s="39">
        <f t="shared" si="176"/>
        <v>0</v>
      </c>
      <c r="AE363" s="39">
        <f t="shared" si="177"/>
        <v>0</v>
      </c>
      <c r="AF363" t="str">
        <f t="shared" si="178"/>
        <v>Trabalhado</v>
      </c>
      <c r="AG363" t="str">
        <f t="shared" si="179"/>
        <v/>
      </c>
      <c r="AH363" t="str">
        <f t="shared" si="180"/>
        <v/>
      </c>
      <c r="AJ363" s="41">
        <f t="shared" si="181"/>
        <v>7</v>
      </c>
      <c r="AK363" s="42">
        <f t="shared" si="182"/>
        <v>0.34305555555555556</v>
      </c>
      <c r="AL363" s="41" t="str">
        <f t="shared" si="183"/>
        <v>Leve atraso</v>
      </c>
      <c r="AM363" s="41" t="str">
        <f t="shared" si="184"/>
        <v>Não</v>
      </c>
      <c r="AN363" s="41" t="str">
        <f t="shared" si="185"/>
        <v>Sim</v>
      </c>
      <c r="AO363" s="42">
        <f t="shared" si="186"/>
        <v>3.1944444444444442E-2</v>
      </c>
      <c r="AP363" s="41" t="str">
        <f t="shared" si="187"/>
        <v>Ezequiel Antonio Peres|46169</v>
      </c>
      <c r="AQ363" s="41" t="str">
        <f t="shared" si="188"/>
        <v/>
      </c>
      <c r="AR363" s="41" t="str">
        <f>IF($AQ363="","",COUNTIFS(L_ChaveCob,$AQ363,L_Ausencia,"&gt;"&amp;$W363)+COUNTIFS($AQ$4:$AQ363,$AQ363,$W$4:$W363,$W363))</f>
        <v/>
      </c>
      <c r="AS363" s="42">
        <f t="shared" si="189"/>
        <v>0</v>
      </c>
      <c r="AT363" s="42">
        <f t="shared" si="190"/>
        <v>0</v>
      </c>
      <c r="AU363" s="42">
        <f t="shared" si="191"/>
        <v>0</v>
      </c>
    </row>
    <row r="364" spans="1:47" x14ac:dyDescent="0.2">
      <c r="A364" s="35">
        <v>46169</v>
      </c>
      <c r="B364" s="36" t="s">
        <v>239</v>
      </c>
      <c r="C364" s="36" t="s">
        <v>232</v>
      </c>
      <c r="D364" s="36" t="s">
        <v>411</v>
      </c>
      <c r="E364" s="37"/>
      <c r="F364" s="37"/>
      <c r="G364" s="36"/>
      <c r="H364" s="36"/>
      <c r="I364" s="36"/>
      <c r="J364" s="36"/>
      <c r="K364" s="37"/>
      <c r="L364" s="37"/>
      <c r="M364" s="37"/>
      <c r="N364" s="38">
        <f t="shared" si="160"/>
        <v>46143</v>
      </c>
      <c r="O364">
        <f t="shared" si="161"/>
        <v>173078</v>
      </c>
      <c r="P364" t="str">
        <f t="shared" si="162"/>
        <v>Serralheria</v>
      </c>
      <c r="Q364" t="str">
        <f t="shared" si="163"/>
        <v>Normal / Fixo</v>
      </c>
      <c r="R364" t="str">
        <f t="shared" si="164"/>
        <v>SERRALHEIRO II</v>
      </c>
      <c r="S364" t="str">
        <f t="shared" si="165"/>
        <v>ADM</v>
      </c>
      <c r="T364" s="39">
        <f t="shared" si="166"/>
        <v>53.080351419133599</v>
      </c>
      <c r="U364" s="40">
        <f t="shared" si="167"/>
        <v>0.375</v>
      </c>
      <c r="V364" s="40">
        <f t="shared" si="168"/>
        <v>0.39097222222222222</v>
      </c>
      <c r="W364" s="40">
        <f t="shared" si="169"/>
        <v>0</v>
      </c>
      <c r="X364" t="str">
        <f t="shared" si="170"/>
        <v>Não</v>
      </c>
      <c r="Y364" s="40">
        <f t="shared" si="171"/>
        <v>0</v>
      </c>
      <c r="Z364" s="40">
        <f t="shared" si="172"/>
        <v>0</v>
      </c>
      <c r="AA364" s="40">
        <f t="shared" si="173"/>
        <v>0</v>
      </c>
      <c r="AB364" s="40">
        <f t="shared" si="174"/>
        <v>0</v>
      </c>
      <c r="AC364" s="40">
        <f t="shared" si="175"/>
        <v>0</v>
      </c>
      <c r="AD364" s="39">
        <f t="shared" si="176"/>
        <v>0</v>
      </c>
      <c r="AE364" s="39">
        <f t="shared" si="177"/>
        <v>0</v>
      </c>
      <c r="AF364" t="str">
        <f t="shared" si="178"/>
        <v>Trabalhado</v>
      </c>
      <c r="AG364" t="str">
        <f t="shared" si="179"/>
        <v/>
      </c>
      <c r="AH364" t="str">
        <f t="shared" si="180"/>
        <v/>
      </c>
      <c r="AJ364" s="41">
        <f t="shared" si="181"/>
        <v>2</v>
      </c>
      <c r="AK364" s="42">
        <f t="shared" si="182"/>
        <v>0.39097222222222222</v>
      </c>
      <c r="AL364" s="41" t="str">
        <f t="shared" si="183"/>
        <v>Leve atraso</v>
      </c>
      <c r="AM364" s="41" t="str">
        <f t="shared" si="184"/>
        <v>Não</v>
      </c>
      <c r="AN364" s="41" t="str">
        <f t="shared" si="185"/>
        <v>Sim</v>
      </c>
      <c r="AO364" s="42">
        <f t="shared" si="186"/>
        <v>-1.5972222222222221E-2</v>
      </c>
      <c r="AP364" s="41" t="str">
        <f t="shared" si="187"/>
        <v>Giovani Joao da Silva|46169</v>
      </c>
      <c r="AQ364" s="41" t="str">
        <f t="shared" si="188"/>
        <v/>
      </c>
      <c r="AR364" s="41" t="str">
        <f>IF($AQ364="","",COUNTIFS(L_ChaveCob,$AQ364,L_Ausencia,"&gt;"&amp;$W364)+COUNTIFS($AQ$4:$AQ364,$AQ364,$W$4:$W364,$W364))</f>
        <v/>
      </c>
      <c r="AS364" s="42">
        <f t="shared" si="189"/>
        <v>0</v>
      </c>
      <c r="AT364" s="42">
        <f t="shared" si="190"/>
        <v>0</v>
      </c>
      <c r="AU364" s="42">
        <f t="shared" si="191"/>
        <v>0</v>
      </c>
    </row>
    <row r="365" spans="1:47" x14ac:dyDescent="0.2">
      <c r="A365" s="35">
        <v>46169</v>
      </c>
      <c r="B365" s="36" t="s">
        <v>241</v>
      </c>
      <c r="C365" s="36" t="s">
        <v>232</v>
      </c>
      <c r="D365" s="36" t="s">
        <v>306</v>
      </c>
      <c r="E365" s="37"/>
      <c r="F365" s="37"/>
      <c r="G365" s="36"/>
      <c r="H365" s="36"/>
      <c r="I365" s="36"/>
      <c r="J365" s="36"/>
      <c r="K365" s="37"/>
      <c r="L365" s="37"/>
      <c r="M365" s="37"/>
      <c r="N365" s="38">
        <f t="shared" si="160"/>
        <v>46143</v>
      </c>
      <c r="O365">
        <f t="shared" si="161"/>
        <v>24800</v>
      </c>
      <c r="P365" t="str">
        <f t="shared" si="162"/>
        <v>Serralheria</v>
      </c>
      <c r="Q365" t="str">
        <f t="shared" si="163"/>
        <v>Normal / Fixo</v>
      </c>
      <c r="R365" t="str">
        <f t="shared" si="164"/>
        <v>SERRALHEIRO II</v>
      </c>
      <c r="S365" t="str">
        <f t="shared" si="165"/>
        <v>ADM</v>
      </c>
      <c r="T365" s="39">
        <f t="shared" si="166"/>
        <v>53.080351419133599</v>
      </c>
      <c r="U365" s="40">
        <f t="shared" si="167"/>
        <v>0.375</v>
      </c>
      <c r="V365" s="40">
        <f t="shared" si="168"/>
        <v>0.39652777777777776</v>
      </c>
      <c r="W365" s="40">
        <f t="shared" si="169"/>
        <v>0</v>
      </c>
      <c r="X365" t="str">
        <f t="shared" si="170"/>
        <v>Não</v>
      </c>
      <c r="Y365" s="40">
        <f t="shared" si="171"/>
        <v>0</v>
      </c>
      <c r="Z365" s="40">
        <f t="shared" si="172"/>
        <v>0</v>
      </c>
      <c r="AA365" s="40">
        <f t="shared" si="173"/>
        <v>0</v>
      </c>
      <c r="AB365" s="40">
        <f t="shared" si="174"/>
        <v>0</v>
      </c>
      <c r="AC365" s="40">
        <f t="shared" si="175"/>
        <v>0</v>
      </c>
      <c r="AD365" s="39">
        <f t="shared" si="176"/>
        <v>0</v>
      </c>
      <c r="AE365" s="39">
        <f t="shared" si="177"/>
        <v>0</v>
      </c>
      <c r="AF365" t="str">
        <f t="shared" si="178"/>
        <v>Trabalhado</v>
      </c>
      <c r="AG365" t="str">
        <f t="shared" si="179"/>
        <v/>
      </c>
      <c r="AH365" t="str">
        <f t="shared" si="180"/>
        <v/>
      </c>
      <c r="AJ365" s="41">
        <f t="shared" si="181"/>
        <v>3</v>
      </c>
      <c r="AK365" s="42">
        <f t="shared" si="182"/>
        <v>0.39652777777777776</v>
      </c>
      <c r="AL365" s="41" t="str">
        <f t="shared" si="183"/>
        <v>Leve atraso</v>
      </c>
      <c r="AM365" s="41" t="str">
        <f t="shared" si="184"/>
        <v>Não</v>
      </c>
      <c r="AN365" s="41" t="str">
        <f t="shared" si="185"/>
        <v>Sim</v>
      </c>
      <c r="AO365" s="42">
        <f t="shared" si="186"/>
        <v>-2.1527777777777757E-2</v>
      </c>
      <c r="AP365" s="41" t="str">
        <f t="shared" si="187"/>
        <v>Ivanildo Lopes Pires de Carvalho|46169</v>
      </c>
      <c r="AQ365" s="41" t="str">
        <f t="shared" si="188"/>
        <v/>
      </c>
      <c r="AR365" s="41" t="str">
        <f>IF($AQ365="","",COUNTIFS(L_ChaveCob,$AQ365,L_Ausencia,"&gt;"&amp;$W365)+COUNTIFS($AQ$4:$AQ365,$AQ365,$W$4:$W365,$W365))</f>
        <v/>
      </c>
      <c r="AS365" s="42">
        <f t="shared" si="189"/>
        <v>0</v>
      </c>
      <c r="AT365" s="42">
        <f t="shared" si="190"/>
        <v>0</v>
      </c>
      <c r="AU365" s="42">
        <f t="shared" si="191"/>
        <v>0</v>
      </c>
    </row>
    <row r="366" spans="1:47" x14ac:dyDescent="0.2">
      <c r="A366" s="35">
        <v>46169</v>
      </c>
      <c r="B366" s="36" t="s">
        <v>243</v>
      </c>
      <c r="C366" s="36" t="s">
        <v>232</v>
      </c>
      <c r="D366" s="36" t="s">
        <v>326</v>
      </c>
      <c r="E366" s="37"/>
      <c r="F366" s="37"/>
      <c r="G366" s="36"/>
      <c r="H366" s="36"/>
      <c r="I366" s="36"/>
      <c r="J366" s="36"/>
      <c r="K366" s="37"/>
      <c r="L366" s="37"/>
      <c r="M366" s="37"/>
      <c r="N366" s="38">
        <f t="shared" si="160"/>
        <v>46143</v>
      </c>
      <c r="O366">
        <f t="shared" si="161"/>
        <v>900003</v>
      </c>
      <c r="P366" t="str">
        <f t="shared" si="162"/>
        <v>Serralheria</v>
      </c>
      <c r="Q366" t="str">
        <f t="shared" si="163"/>
        <v>Normal / Fixo</v>
      </c>
      <c r="R366" t="str">
        <f t="shared" si="164"/>
        <v>ENCARREGADO</v>
      </c>
      <c r="S366" t="str">
        <f t="shared" si="165"/>
        <v>ADM</v>
      </c>
      <c r="T366" s="39">
        <f t="shared" si="166"/>
        <v>60.96</v>
      </c>
      <c r="U366" s="40">
        <f t="shared" si="167"/>
        <v>0.375</v>
      </c>
      <c r="V366" s="40">
        <f t="shared" si="168"/>
        <v>0.39513888888888887</v>
      </c>
      <c r="W366" s="40">
        <f t="shared" si="169"/>
        <v>0</v>
      </c>
      <c r="X366" t="str">
        <f t="shared" si="170"/>
        <v>Não</v>
      </c>
      <c r="Y366" s="40">
        <f t="shared" si="171"/>
        <v>0</v>
      </c>
      <c r="Z366" s="40">
        <f t="shared" si="172"/>
        <v>0</v>
      </c>
      <c r="AA366" s="40">
        <f t="shared" si="173"/>
        <v>0</v>
      </c>
      <c r="AB366" s="40">
        <f t="shared" si="174"/>
        <v>0</v>
      </c>
      <c r="AC366" s="40">
        <f t="shared" si="175"/>
        <v>0</v>
      </c>
      <c r="AD366" s="39">
        <f t="shared" si="176"/>
        <v>0</v>
      </c>
      <c r="AE366" s="39">
        <f t="shared" si="177"/>
        <v>0</v>
      </c>
      <c r="AF366" t="str">
        <f t="shared" si="178"/>
        <v>Trabalhado</v>
      </c>
      <c r="AG366" t="str">
        <f t="shared" si="179"/>
        <v/>
      </c>
      <c r="AH366" t="str">
        <f t="shared" si="180"/>
        <v/>
      </c>
      <c r="AJ366" s="41">
        <f t="shared" si="181"/>
        <v>10</v>
      </c>
      <c r="AK366" s="42">
        <f t="shared" si="182"/>
        <v>0.39513888888888887</v>
      </c>
      <c r="AL366" s="41" t="str">
        <f t="shared" si="183"/>
        <v>Leve atraso</v>
      </c>
      <c r="AM366" s="41" t="str">
        <f t="shared" si="184"/>
        <v>Não</v>
      </c>
      <c r="AN366" s="41" t="str">
        <f t="shared" si="185"/>
        <v>Sim</v>
      </c>
      <c r="AO366" s="42">
        <f t="shared" si="186"/>
        <v>-2.0138888888888873E-2</v>
      </c>
      <c r="AP366" s="41" t="str">
        <f t="shared" si="187"/>
        <v>Marcelo Antônio Silvestre de Moraes|46169</v>
      </c>
      <c r="AQ366" s="41" t="str">
        <f t="shared" si="188"/>
        <v/>
      </c>
      <c r="AR366" s="41" t="str">
        <f>IF($AQ366="","",COUNTIFS(L_ChaveCob,$AQ366,L_Ausencia,"&gt;"&amp;$W366)+COUNTIFS($AQ$4:$AQ366,$AQ366,$W$4:$W366,$W366))</f>
        <v/>
      </c>
      <c r="AS366" s="42">
        <f t="shared" si="189"/>
        <v>0</v>
      </c>
      <c r="AT366" s="42">
        <f t="shared" si="190"/>
        <v>0</v>
      </c>
      <c r="AU366" s="42">
        <f t="shared" si="191"/>
        <v>0</v>
      </c>
    </row>
    <row r="367" spans="1:47" x14ac:dyDescent="0.2">
      <c r="A367" s="35">
        <v>46169</v>
      </c>
      <c r="B367" s="36" t="s">
        <v>229</v>
      </c>
      <c r="C367" s="36" t="s">
        <v>232</v>
      </c>
      <c r="D367" s="36" t="s">
        <v>379</v>
      </c>
      <c r="E367" s="37"/>
      <c r="F367" s="37"/>
      <c r="G367" s="36"/>
      <c r="H367" s="36"/>
      <c r="I367" s="36"/>
      <c r="J367" s="36"/>
      <c r="K367" s="37"/>
      <c r="L367" s="37"/>
      <c r="M367" s="37"/>
      <c r="N367" s="38">
        <f t="shared" si="160"/>
        <v>46143</v>
      </c>
      <c r="O367">
        <f t="shared" si="161"/>
        <v>105410</v>
      </c>
      <c r="P367" t="str">
        <f t="shared" si="162"/>
        <v>Serralheria</v>
      </c>
      <c r="Q367" t="str">
        <f t="shared" si="163"/>
        <v>Normal / Fixo</v>
      </c>
      <c r="R367" t="str">
        <f t="shared" si="164"/>
        <v>SERRALHEIRO I</v>
      </c>
      <c r="S367" t="str">
        <f t="shared" si="165"/>
        <v>TURNO 3</v>
      </c>
      <c r="T367" s="39">
        <f t="shared" si="166"/>
        <v>49.0988922206921</v>
      </c>
      <c r="U367" s="40">
        <f t="shared" si="167"/>
        <v>0.33333333333333298</v>
      </c>
      <c r="V367" s="40">
        <f t="shared" si="168"/>
        <v>0.35486111111111113</v>
      </c>
      <c r="W367" s="40">
        <f t="shared" si="169"/>
        <v>0</v>
      </c>
      <c r="X367" t="str">
        <f t="shared" si="170"/>
        <v>Não</v>
      </c>
      <c r="Y367" s="40">
        <f t="shared" si="171"/>
        <v>0</v>
      </c>
      <c r="Z367" s="40">
        <f t="shared" si="172"/>
        <v>0</v>
      </c>
      <c r="AA367" s="40">
        <f t="shared" si="173"/>
        <v>0</v>
      </c>
      <c r="AB367" s="40">
        <f t="shared" si="174"/>
        <v>0</v>
      </c>
      <c r="AC367" s="40">
        <f t="shared" si="175"/>
        <v>0</v>
      </c>
      <c r="AD367" s="39">
        <f t="shared" si="176"/>
        <v>0</v>
      </c>
      <c r="AE367" s="39">
        <f t="shared" si="177"/>
        <v>0</v>
      </c>
      <c r="AF367" t="str">
        <f t="shared" si="178"/>
        <v>Trabalhado</v>
      </c>
      <c r="AG367" t="str">
        <f t="shared" si="179"/>
        <v/>
      </c>
      <c r="AH367" t="str">
        <f t="shared" si="180"/>
        <v/>
      </c>
      <c r="AJ367" s="41">
        <f t="shared" si="181"/>
        <v>6</v>
      </c>
      <c r="AK367" s="42">
        <f t="shared" si="182"/>
        <v>0.35486111111111113</v>
      </c>
      <c r="AL367" s="41" t="str">
        <f t="shared" si="183"/>
        <v>Leve atraso</v>
      </c>
      <c r="AM367" s="41" t="str">
        <f t="shared" si="184"/>
        <v>Não</v>
      </c>
      <c r="AN367" s="41" t="str">
        <f t="shared" si="185"/>
        <v>Sim</v>
      </c>
      <c r="AO367" s="42">
        <f t="shared" si="186"/>
        <v>-2.1527777777778145E-2</v>
      </c>
      <c r="AP367" s="41" t="str">
        <f t="shared" si="187"/>
        <v>Marcelo Douglas Vieira Santana|46169</v>
      </c>
      <c r="AQ367" s="41" t="str">
        <f t="shared" si="188"/>
        <v/>
      </c>
      <c r="AR367" s="41" t="str">
        <f>IF($AQ367="","",COUNTIFS(L_ChaveCob,$AQ367,L_Ausencia,"&gt;"&amp;$W367)+COUNTIFS($AQ$4:$AQ367,$AQ367,$W$4:$W367,$W367))</f>
        <v/>
      </c>
      <c r="AS367" s="42">
        <f t="shared" si="189"/>
        <v>0</v>
      </c>
      <c r="AT367" s="42">
        <f t="shared" si="190"/>
        <v>0</v>
      </c>
      <c r="AU367" s="42">
        <f t="shared" si="191"/>
        <v>0</v>
      </c>
    </row>
    <row r="368" spans="1:47" hidden="1" x14ac:dyDescent="0.2">
      <c r="A368" s="35">
        <v>46169</v>
      </c>
      <c r="B368" s="36" t="s">
        <v>230</v>
      </c>
      <c r="C368" s="36" t="s">
        <v>232</v>
      </c>
      <c r="D368" s="36"/>
      <c r="E368" s="37"/>
      <c r="F368" s="37"/>
      <c r="G368" s="36"/>
      <c r="H368" s="36"/>
      <c r="I368" s="36"/>
      <c r="J368" s="36"/>
      <c r="K368" s="37"/>
      <c r="L368" s="37"/>
      <c r="M368" s="37"/>
      <c r="N368" s="38">
        <f t="shared" si="160"/>
        <v>46143</v>
      </c>
      <c r="O368">
        <f t="shared" si="161"/>
        <v>900009</v>
      </c>
      <c r="P368" t="str">
        <f t="shared" si="162"/>
        <v>Serralheria</v>
      </c>
      <c r="Q368" t="str">
        <f t="shared" si="163"/>
        <v>Normal / Fixo</v>
      </c>
      <c r="R368" t="str">
        <f t="shared" si="164"/>
        <v>SERRALHEIRO I</v>
      </c>
      <c r="S368" t="str">
        <f t="shared" si="165"/>
        <v>TURNO 2</v>
      </c>
      <c r="T368" s="39">
        <f t="shared" si="166"/>
        <v>49.0988922206921</v>
      </c>
      <c r="U368" s="40">
        <f t="shared" si="167"/>
        <v>0.33333333333333298</v>
      </c>
      <c r="V368" s="40">
        <f t="shared" si="168"/>
        <v>0.33333333333333298</v>
      </c>
      <c r="W368" s="40">
        <f t="shared" si="169"/>
        <v>0</v>
      </c>
      <c r="X368" t="str">
        <f t="shared" si="170"/>
        <v>Não</v>
      </c>
      <c r="Y368" s="40">
        <f t="shared" si="171"/>
        <v>0</v>
      </c>
      <c r="Z368" s="40">
        <f t="shared" si="172"/>
        <v>0</v>
      </c>
      <c r="AA368" s="40">
        <f t="shared" si="173"/>
        <v>0</v>
      </c>
      <c r="AB368" s="40">
        <f t="shared" si="174"/>
        <v>0</v>
      </c>
      <c r="AC368" s="40">
        <f t="shared" si="175"/>
        <v>0</v>
      </c>
      <c r="AD368" s="39">
        <f t="shared" si="176"/>
        <v>0</v>
      </c>
      <c r="AE368" s="39">
        <f t="shared" si="177"/>
        <v>0</v>
      </c>
      <c r="AF368" t="str">
        <f t="shared" si="178"/>
        <v>Trabalhado</v>
      </c>
      <c r="AG368" t="str">
        <f t="shared" si="179"/>
        <v/>
      </c>
      <c r="AH368" t="str">
        <f t="shared" si="180"/>
        <v/>
      </c>
      <c r="AJ368" s="41">
        <f t="shared" si="181"/>
        <v>17</v>
      </c>
      <c r="AK368" s="42" t="str">
        <f t="shared" si="182"/>
        <v/>
      </c>
      <c r="AL368" s="41" t="str">
        <f t="shared" si="183"/>
        <v>Leve atraso</v>
      </c>
      <c r="AM368" s="41" t="str">
        <f t="shared" si="184"/>
        <v>Não</v>
      </c>
      <c r="AN368" s="41" t="str">
        <f t="shared" si="185"/>
        <v>Sim</v>
      </c>
      <c r="AO368" s="42" t="str">
        <f t="shared" si="186"/>
        <v/>
      </c>
      <c r="AP368" s="41" t="str">
        <f t="shared" si="187"/>
        <v>Murilo de Souza Modesto|46169</v>
      </c>
      <c r="AQ368" s="41" t="str">
        <f t="shared" si="188"/>
        <v/>
      </c>
      <c r="AR368" s="41" t="str">
        <f>IF($AQ368="","",COUNTIFS(L_ChaveCob,$AQ368,L_Ausencia,"&gt;"&amp;$W368)+COUNTIFS($AQ$4:$AQ368,$AQ368,$W$4:$W368,$W368))</f>
        <v/>
      </c>
      <c r="AS368" s="42">
        <f t="shared" si="189"/>
        <v>0</v>
      </c>
      <c r="AT368" s="42">
        <f t="shared" si="190"/>
        <v>0</v>
      </c>
      <c r="AU368" s="42">
        <f t="shared" si="191"/>
        <v>0</v>
      </c>
    </row>
    <row r="369" spans="1:47" x14ac:dyDescent="0.2">
      <c r="A369" s="35">
        <v>46169</v>
      </c>
      <c r="B369" s="36" t="s">
        <v>247</v>
      </c>
      <c r="C369" s="36" t="s">
        <v>232</v>
      </c>
      <c r="D369" s="36" t="s">
        <v>358</v>
      </c>
      <c r="E369" s="37"/>
      <c r="F369" s="37"/>
      <c r="G369" s="36"/>
      <c r="H369" s="36"/>
      <c r="I369" s="36"/>
      <c r="J369" s="36"/>
      <c r="K369" s="37"/>
      <c r="L369" s="37"/>
      <c r="M369" s="37"/>
      <c r="N369" s="38">
        <f t="shared" si="160"/>
        <v>46143</v>
      </c>
      <c r="O369">
        <f t="shared" si="161"/>
        <v>900005</v>
      </c>
      <c r="P369" t="str">
        <f t="shared" si="162"/>
        <v>Serralheria</v>
      </c>
      <c r="Q369" t="str">
        <f t="shared" si="163"/>
        <v>Normal / Fixo</v>
      </c>
      <c r="R369" t="str">
        <f t="shared" si="164"/>
        <v>SERRALHEIRO II</v>
      </c>
      <c r="S369" t="str">
        <f t="shared" si="165"/>
        <v>TURNO 2</v>
      </c>
      <c r="T369" s="39">
        <f t="shared" si="166"/>
        <v>53.080351419133599</v>
      </c>
      <c r="U369" s="40">
        <f t="shared" si="167"/>
        <v>0.33333333333333298</v>
      </c>
      <c r="V369" s="40">
        <f t="shared" si="168"/>
        <v>0.39861111111111114</v>
      </c>
      <c r="W369" s="40">
        <f t="shared" si="169"/>
        <v>0</v>
      </c>
      <c r="X369" t="str">
        <f t="shared" si="170"/>
        <v>Não</v>
      </c>
      <c r="Y369" s="40">
        <f t="shared" si="171"/>
        <v>0</v>
      </c>
      <c r="Z369" s="40">
        <f t="shared" si="172"/>
        <v>0</v>
      </c>
      <c r="AA369" s="40">
        <f t="shared" si="173"/>
        <v>0</v>
      </c>
      <c r="AB369" s="40">
        <f t="shared" si="174"/>
        <v>0</v>
      </c>
      <c r="AC369" s="40">
        <f t="shared" si="175"/>
        <v>0</v>
      </c>
      <c r="AD369" s="39">
        <f t="shared" si="176"/>
        <v>0</v>
      </c>
      <c r="AE369" s="39">
        <f t="shared" si="177"/>
        <v>0</v>
      </c>
      <c r="AF369" t="str">
        <f t="shared" si="178"/>
        <v>Trabalhado</v>
      </c>
      <c r="AG369" t="str">
        <f t="shared" si="179"/>
        <v/>
      </c>
      <c r="AH369" t="str">
        <f t="shared" si="180"/>
        <v/>
      </c>
      <c r="AJ369" s="41">
        <f t="shared" si="181"/>
        <v>12</v>
      </c>
      <c r="AK369" s="42">
        <f t="shared" si="182"/>
        <v>0.39861111111111114</v>
      </c>
      <c r="AL369" s="41" t="str">
        <f t="shared" si="183"/>
        <v>Leve atraso</v>
      </c>
      <c r="AM369" s="41" t="str">
        <f t="shared" si="184"/>
        <v>Não</v>
      </c>
      <c r="AN369" s="41" t="str">
        <f t="shared" si="185"/>
        <v>Sim</v>
      </c>
      <c r="AO369" s="42">
        <f t="shared" si="186"/>
        <v>-6.5277777777778156E-2</v>
      </c>
      <c r="AP369" s="41" t="str">
        <f t="shared" si="187"/>
        <v>Rafael Fracaroli da Rocha|46169</v>
      </c>
      <c r="AQ369" s="41" t="str">
        <f t="shared" si="188"/>
        <v/>
      </c>
      <c r="AR369" s="41" t="str">
        <f>IF($AQ369="","",COUNTIFS(L_ChaveCob,$AQ369,L_Ausencia,"&gt;"&amp;$W369)+COUNTIFS($AQ$4:$AQ369,$AQ369,$W$4:$W369,$W369))</f>
        <v/>
      </c>
      <c r="AS369" s="42">
        <f t="shared" si="189"/>
        <v>0</v>
      </c>
      <c r="AT369" s="42">
        <f t="shared" si="190"/>
        <v>0</v>
      </c>
      <c r="AU369" s="42">
        <f t="shared" si="191"/>
        <v>0</v>
      </c>
    </row>
    <row r="370" spans="1:47" x14ac:dyDescent="0.2">
      <c r="A370" s="35">
        <v>46169</v>
      </c>
      <c r="B370" s="36" t="s">
        <v>249</v>
      </c>
      <c r="C370" s="36" t="s">
        <v>258</v>
      </c>
      <c r="D370" s="36"/>
      <c r="E370" s="37"/>
      <c r="F370" s="37"/>
      <c r="G370" s="36" t="s">
        <v>390</v>
      </c>
      <c r="H370" s="36"/>
      <c r="I370" s="36"/>
      <c r="J370" s="36"/>
      <c r="K370" s="37"/>
      <c r="L370" s="37"/>
      <c r="M370" s="37"/>
      <c r="N370" s="38">
        <f t="shared" si="160"/>
        <v>46143</v>
      </c>
      <c r="O370">
        <f t="shared" si="161"/>
        <v>331335</v>
      </c>
      <c r="P370" t="str">
        <f t="shared" si="162"/>
        <v>Serralheria</v>
      </c>
      <c r="Q370" t="str">
        <f t="shared" si="163"/>
        <v>Normal / Fixo</v>
      </c>
      <c r="R370" t="str">
        <f t="shared" si="164"/>
        <v>SERRALHEIRO II</v>
      </c>
      <c r="S370" t="str">
        <f t="shared" si="165"/>
        <v>ADM</v>
      </c>
      <c r="T370" s="39">
        <f t="shared" si="166"/>
        <v>53.080351419133599</v>
      </c>
      <c r="U370" s="40">
        <f t="shared" si="167"/>
        <v>0.375</v>
      </c>
      <c r="V370" s="40">
        <f t="shared" si="168"/>
        <v>0</v>
      </c>
      <c r="W370" s="40">
        <f t="shared" si="169"/>
        <v>0.375</v>
      </c>
      <c r="X370" t="str">
        <f t="shared" si="170"/>
        <v>Não</v>
      </c>
      <c r="Y370" s="40">
        <f t="shared" si="171"/>
        <v>0</v>
      </c>
      <c r="Z370" s="40">
        <f t="shared" si="172"/>
        <v>0</v>
      </c>
      <c r="AA370" s="40">
        <f t="shared" si="173"/>
        <v>0</v>
      </c>
      <c r="AB370" s="40">
        <f t="shared" si="174"/>
        <v>0</v>
      </c>
      <c r="AC370" s="40">
        <f t="shared" si="175"/>
        <v>0</v>
      </c>
      <c r="AD370" s="39">
        <f t="shared" si="176"/>
        <v>0</v>
      </c>
      <c r="AE370" s="39">
        <f t="shared" si="177"/>
        <v>477.72316277220239</v>
      </c>
      <c r="AF370" t="str">
        <f t="shared" si="178"/>
        <v>Justificada</v>
      </c>
      <c r="AG370" t="str">
        <f t="shared" si="179"/>
        <v/>
      </c>
      <c r="AH370" t="str">
        <f t="shared" si="180"/>
        <v/>
      </c>
      <c r="AJ370" s="41">
        <f t="shared" si="181"/>
        <v>5</v>
      </c>
      <c r="AK370" s="42" t="str">
        <f t="shared" si="182"/>
        <v/>
      </c>
      <c r="AL370" s="41" t="str">
        <f t="shared" si="183"/>
        <v>Dia inteiro</v>
      </c>
      <c r="AM370" s="41" t="str">
        <f t="shared" si="184"/>
        <v>Não</v>
      </c>
      <c r="AN370" s="41" t="str">
        <f t="shared" si="185"/>
        <v>Não</v>
      </c>
      <c r="AO370" s="42" t="str">
        <f t="shared" si="186"/>
        <v/>
      </c>
      <c r="AP370" s="41" t="str">
        <f t="shared" si="187"/>
        <v>Robson Alberto Alves Galvão|46169</v>
      </c>
      <c r="AQ370" s="41" t="str">
        <f t="shared" si="188"/>
        <v/>
      </c>
      <c r="AR370" s="41" t="str">
        <f>IF($AQ370="","",COUNTIFS(L_ChaveCob,$AQ370,L_Ausencia,"&gt;"&amp;$W370)+COUNTIFS($AQ$4:$AQ370,$AQ370,$W$4:$W370,$W370))</f>
        <v/>
      </c>
      <c r="AS370" s="42">
        <f t="shared" si="189"/>
        <v>0</v>
      </c>
      <c r="AT370" s="42">
        <f t="shared" si="190"/>
        <v>0</v>
      </c>
      <c r="AU370" s="42">
        <f t="shared" si="191"/>
        <v>0</v>
      </c>
    </row>
    <row r="371" spans="1:47" x14ac:dyDescent="0.2">
      <c r="A371" s="35">
        <v>46169</v>
      </c>
      <c r="B371" s="36" t="s">
        <v>231</v>
      </c>
      <c r="C371" s="36" t="s">
        <v>232</v>
      </c>
      <c r="D371" s="36" t="s">
        <v>412</v>
      </c>
      <c r="E371" s="37"/>
      <c r="F371" s="37"/>
      <c r="G371" s="36"/>
      <c r="H371" s="36"/>
      <c r="I371" s="36" t="s">
        <v>234</v>
      </c>
      <c r="J371" s="36"/>
      <c r="K371" s="37"/>
      <c r="L371" s="37"/>
      <c r="M371" s="37"/>
      <c r="N371" s="38">
        <f t="shared" si="160"/>
        <v>46143</v>
      </c>
      <c r="O371">
        <f t="shared" si="161"/>
        <v>900004</v>
      </c>
      <c r="P371" t="str">
        <f t="shared" si="162"/>
        <v>Serralheria</v>
      </c>
      <c r="Q371" t="str">
        <f t="shared" si="163"/>
        <v>Normal / Fixo</v>
      </c>
      <c r="R371" t="str">
        <f t="shared" si="164"/>
        <v>SERRALHEIRO I</v>
      </c>
      <c r="S371" t="str">
        <f t="shared" si="165"/>
        <v>TURNO 2</v>
      </c>
      <c r="T371" s="39">
        <f t="shared" si="166"/>
        <v>49.0988922206921</v>
      </c>
      <c r="U371" s="40">
        <f t="shared" si="167"/>
        <v>0.33333333333333298</v>
      </c>
      <c r="V371" s="40">
        <f t="shared" si="168"/>
        <v>0.3527777777777778</v>
      </c>
      <c r="W371" s="40">
        <f t="shared" si="169"/>
        <v>0</v>
      </c>
      <c r="X371" t="str">
        <f t="shared" si="170"/>
        <v>Não</v>
      </c>
      <c r="Y371" s="40">
        <f t="shared" si="171"/>
        <v>0</v>
      </c>
      <c r="Z371" s="40">
        <f t="shared" si="172"/>
        <v>0</v>
      </c>
      <c r="AA371" s="40">
        <f t="shared" si="173"/>
        <v>0</v>
      </c>
      <c r="AB371" s="40">
        <f t="shared" si="174"/>
        <v>0</v>
      </c>
      <c r="AC371" s="40">
        <f t="shared" si="175"/>
        <v>0</v>
      </c>
      <c r="AD371" s="39">
        <f t="shared" si="176"/>
        <v>0</v>
      </c>
      <c r="AE371" s="39">
        <f t="shared" si="177"/>
        <v>0</v>
      </c>
      <c r="AF371" t="str">
        <f t="shared" si="178"/>
        <v>Trabalhado</v>
      </c>
      <c r="AG371" t="str">
        <f t="shared" si="179"/>
        <v/>
      </c>
      <c r="AH371" t="str">
        <f t="shared" si="180"/>
        <v/>
      </c>
      <c r="AJ371" s="41">
        <f t="shared" si="181"/>
        <v>11</v>
      </c>
      <c r="AK371" s="42">
        <f t="shared" si="182"/>
        <v>0.3527777777777778</v>
      </c>
      <c r="AL371" s="41" t="str">
        <f t="shared" si="183"/>
        <v>Leve atraso</v>
      </c>
      <c r="AM371" s="41" t="str">
        <f t="shared" si="184"/>
        <v>Não</v>
      </c>
      <c r="AN371" s="41" t="str">
        <f t="shared" si="185"/>
        <v>Sim</v>
      </c>
      <c r="AO371" s="42">
        <f t="shared" si="186"/>
        <v>-1.9444444444444819E-2</v>
      </c>
      <c r="AP371" s="41" t="str">
        <f t="shared" si="187"/>
        <v>Rogério Marques da Silva|46169</v>
      </c>
      <c r="AQ371" s="41" t="str">
        <f t="shared" si="188"/>
        <v/>
      </c>
      <c r="AR371" s="41" t="str">
        <f>IF($AQ371="","",COUNTIFS(L_ChaveCob,$AQ371,L_Ausencia,"&gt;"&amp;$W371)+COUNTIFS($AQ$4:$AQ371,$AQ371,$W$4:$W371,$W371))</f>
        <v/>
      </c>
      <c r="AS371" s="42">
        <f t="shared" si="189"/>
        <v>0</v>
      </c>
      <c r="AT371" s="42">
        <f t="shared" si="190"/>
        <v>0</v>
      </c>
      <c r="AU371" s="42">
        <f t="shared" si="191"/>
        <v>0</v>
      </c>
    </row>
    <row r="372" spans="1:47" x14ac:dyDescent="0.2">
      <c r="A372" s="35">
        <v>46169</v>
      </c>
      <c r="B372" s="36" t="s">
        <v>252</v>
      </c>
      <c r="C372" s="36" t="s">
        <v>232</v>
      </c>
      <c r="D372" s="36" t="s">
        <v>354</v>
      </c>
      <c r="E372" s="37"/>
      <c r="F372" s="37"/>
      <c r="G372" s="36"/>
      <c r="H372" s="36"/>
      <c r="I372" s="36"/>
      <c r="J372" s="36"/>
      <c r="K372" s="37"/>
      <c r="L372" s="37"/>
      <c r="M372" s="37"/>
      <c r="N372" s="38">
        <f t="shared" si="160"/>
        <v>46143</v>
      </c>
      <c r="O372">
        <f t="shared" si="161"/>
        <v>266937</v>
      </c>
      <c r="P372" t="str">
        <f t="shared" si="162"/>
        <v>Serralheria</v>
      </c>
      <c r="Q372" t="str">
        <f t="shared" si="163"/>
        <v>Normal / Fixo</v>
      </c>
      <c r="R372" t="str">
        <f t="shared" si="164"/>
        <v>ENCARREGADO</v>
      </c>
      <c r="S372" t="str">
        <f t="shared" si="165"/>
        <v>ADM</v>
      </c>
      <c r="T372" s="39">
        <f t="shared" si="166"/>
        <v>60.96</v>
      </c>
      <c r="U372" s="40">
        <f t="shared" si="167"/>
        <v>0.375</v>
      </c>
      <c r="V372" s="40">
        <f t="shared" si="168"/>
        <v>0.39305555555555555</v>
      </c>
      <c r="W372" s="40">
        <f t="shared" si="169"/>
        <v>0</v>
      </c>
      <c r="X372" t="str">
        <f t="shared" si="170"/>
        <v>Não</v>
      </c>
      <c r="Y372" s="40">
        <f t="shared" si="171"/>
        <v>0</v>
      </c>
      <c r="Z372" s="40">
        <f t="shared" si="172"/>
        <v>0</v>
      </c>
      <c r="AA372" s="40">
        <f t="shared" si="173"/>
        <v>0</v>
      </c>
      <c r="AB372" s="40">
        <f t="shared" si="174"/>
        <v>0</v>
      </c>
      <c r="AC372" s="40">
        <f t="shared" si="175"/>
        <v>0</v>
      </c>
      <c r="AD372" s="39">
        <f t="shared" si="176"/>
        <v>0</v>
      </c>
      <c r="AE372" s="39">
        <f t="shared" si="177"/>
        <v>0</v>
      </c>
      <c r="AF372" t="str">
        <f t="shared" si="178"/>
        <v>Trabalhado</v>
      </c>
      <c r="AG372" t="str">
        <f t="shared" si="179"/>
        <v/>
      </c>
      <c r="AH372" t="str">
        <f t="shared" si="180"/>
        <v/>
      </c>
      <c r="AJ372" s="41">
        <f t="shared" si="181"/>
        <v>1</v>
      </c>
      <c r="AK372" s="42">
        <f t="shared" si="182"/>
        <v>0.39305555555555555</v>
      </c>
      <c r="AL372" s="41" t="str">
        <f t="shared" si="183"/>
        <v>Leve atraso</v>
      </c>
      <c r="AM372" s="41" t="str">
        <f t="shared" si="184"/>
        <v>Não</v>
      </c>
      <c r="AN372" s="41" t="str">
        <f t="shared" si="185"/>
        <v>Sim</v>
      </c>
      <c r="AO372" s="42">
        <f t="shared" si="186"/>
        <v>-1.8055555555555547E-2</v>
      </c>
      <c r="AP372" s="41" t="str">
        <f t="shared" si="187"/>
        <v>Ronaldo Rosendo da Silva|46169</v>
      </c>
      <c r="AQ372" s="41" t="str">
        <f t="shared" si="188"/>
        <v/>
      </c>
      <c r="AR372" s="41" t="str">
        <f>IF($AQ372="","",COUNTIFS(L_ChaveCob,$AQ372,L_Ausencia,"&gt;"&amp;$W372)+COUNTIFS($AQ$4:$AQ372,$AQ372,$W$4:$W372,$W372))</f>
        <v/>
      </c>
      <c r="AS372" s="42">
        <f t="shared" si="189"/>
        <v>0</v>
      </c>
      <c r="AT372" s="42">
        <f t="shared" si="190"/>
        <v>0</v>
      </c>
      <c r="AU372" s="42">
        <f t="shared" si="191"/>
        <v>0</v>
      </c>
    </row>
    <row r="373" spans="1:47" x14ac:dyDescent="0.2">
      <c r="A373" s="35">
        <v>46169</v>
      </c>
      <c r="B373" s="36" t="s">
        <v>254</v>
      </c>
      <c r="C373" s="36" t="s">
        <v>232</v>
      </c>
      <c r="D373" s="36" t="s">
        <v>312</v>
      </c>
      <c r="E373" s="37"/>
      <c r="F373" s="37"/>
      <c r="G373" s="36"/>
      <c r="H373" s="36"/>
      <c r="I373" s="36"/>
      <c r="J373" s="36"/>
      <c r="K373" s="37"/>
      <c r="L373" s="37"/>
      <c r="M373" s="37"/>
      <c r="N373" s="38">
        <f t="shared" si="160"/>
        <v>46143</v>
      </c>
      <c r="O373">
        <f t="shared" si="161"/>
        <v>900001</v>
      </c>
      <c r="P373" t="str">
        <f t="shared" si="162"/>
        <v>Serralheria</v>
      </c>
      <c r="Q373" t="str">
        <f t="shared" si="163"/>
        <v>Normal / Fixo</v>
      </c>
      <c r="R373" t="str">
        <f t="shared" si="164"/>
        <v>SERRALHEIRO II</v>
      </c>
      <c r="S373" t="str">
        <f t="shared" si="165"/>
        <v>ADM</v>
      </c>
      <c r="T373" s="39">
        <f t="shared" si="166"/>
        <v>53.080351419133599</v>
      </c>
      <c r="U373" s="40">
        <f t="shared" si="167"/>
        <v>0.375</v>
      </c>
      <c r="V373" s="40">
        <f t="shared" si="168"/>
        <v>0.4</v>
      </c>
      <c r="W373" s="40">
        <f t="shared" si="169"/>
        <v>0</v>
      </c>
      <c r="X373" t="str">
        <f t="shared" si="170"/>
        <v>Não</v>
      </c>
      <c r="Y373" s="40">
        <f t="shared" si="171"/>
        <v>0</v>
      </c>
      <c r="Z373" s="40">
        <f t="shared" si="172"/>
        <v>0</v>
      </c>
      <c r="AA373" s="40">
        <f t="shared" si="173"/>
        <v>0</v>
      </c>
      <c r="AB373" s="40">
        <f t="shared" si="174"/>
        <v>0</v>
      </c>
      <c r="AC373" s="40">
        <f t="shared" si="175"/>
        <v>0</v>
      </c>
      <c r="AD373" s="39">
        <f t="shared" si="176"/>
        <v>0</v>
      </c>
      <c r="AE373" s="39">
        <f t="shared" si="177"/>
        <v>0</v>
      </c>
      <c r="AF373" t="str">
        <f t="shared" si="178"/>
        <v>Trabalhado</v>
      </c>
      <c r="AG373" t="str">
        <f t="shared" si="179"/>
        <v/>
      </c>
      <c r="AH373" t="str">
        <f t="shared" si="180"/>
        <v/>
      </c>
      <c r="AJ373" s="41">
        <f t="shared" si="181"/>
        <v>8</v>
      </c>
      <c r="AK373" s="42">
        <f t="shared" si="182"/>
        <v>0.4</v>
      </c>
      <c r="AL373" s="41" t="str">
        <f t="shared" si="183"/>
        <v>Leve atraso</v>
      </c>
      <c r="AM373" s="41" t="str">
        <f t="shared" si="184"/>
        <v>Não</v>
      </c>
      <c r="AN373" s="41" t="str">
        <f t="shared" si="185"/>
        <v>Sim</v>
      </c>
      <c r="AO373" s="42">
        <f t="shared" si="186"/>
        <v>-2.5000000000000022E-2</v>
      </c>
      <c r="AP373" s="41" t="str">
        <f t="shared" si="187"/>
        <v>Ronaldo Santos Dias|46169</v>
      </c>
      <c r="AQ373" s="41" t="str">
        <f t="shared" si="188"/>
        <v/>
      </c>
      <c r="AR373" s="41" t="str">
        <f>IF($AQ373="","",COUNTIFS(L_ChaveCob,$AQ373,L_Ausencia,"&gt;"&amp;$W373)+COUNTIFS($AQ$4:$AQ373,$AQ373,$W$4:$W373,$W373))</f>
        <v/>
      </c>
      <c r="AS373" s="42">
        <f t="shared" si="189"/>
        <v>0</v>
      </c>
      <c r="AT373" s="42">
        <f t="shared" si="190"/>
        <v>0</v>
      </c>
      <c r="AU373" s="42">
        <f t="shared" si="191"/>
        <v>0</v>
      </c>
    </row>
    <row r="374" spans="1:47" x14ac:dyDescent="0.2">
      <c r="A374" s="35">
        <v>46169</v>
      </c>
      <c r="B374" s="36" t="s">
        <v>281</v>
      </c>
      <c r="C374" s="36" t="s">
        <v>213</v>
      </c>
      <c r="D374" s="36"/>
      <c r="E374" s="37"/>
      <c r="F374" s="37"/>
      <c r="G374" s="36"/>
      <c r="H374" s="36"/>
      <c r="I374" s="36"/>
      <c r="J374" s="36"/>
      <c r="K374" s="37"/>
      <c r="L374" s="37"/>
      <c r="M374" s="37"/>
      <c r="N374" s="38">
        <f t="shared" si="160"/>
        <v>46143</v>
      </c>
      <c r="O374">
        <f t="shared" si="161"/>
        <v>900010</v>
      </c>
      <c r="P374" t="str">
        <f t="shared" si="162"/>
        <v>Serralheria</v>
      </c>
      <c r="Q374" t="str">
        <f t="shared" si="163"/>
        <v>Ferista</v>
      </c>
      <c r="R374" t="str">
        <f t="shared" si="164"/>
        <v>SERRALHEIRO I</v>
      </c>
      <c r="S374" t="str">
        <f t="shared" si="165"/>
        <v>ADM</v>
      </c>
      <c r="T374" s="39">
        <f t="shared" si="166"/>
        <v>49.0988922206921</v>
      </c>
      <c r="U374" s="40">
        <f t="shared" si="167"/>
        <v>0.375</v>
      </c>
      <c r="V374" s="40">
        <f t="shared" si="168"/>
        <v>0</v>
      </c>
      <c r="W374" s="40">
        <f t="shared" si="169"/>
        <v>0.375</v>
      </c>
      <c r="X374" t="str">
        <f t="shared" si="170"/>
        <v>Não</v>
      </c>
      <c r="Y374" s="40">
        <f t="shared" si="171"/>
        <v>0</v>
      </c>
      <c r="Z374" s="40">
        <f t="shared" si="172"/>
        <v>0</v>
      </c>
      <c r="AA374" s="40">
        <f t="shared" si="173"/>
        <v>0</v>
      </c>
      <c r="AB374" s="40">
        <f t="shared" si="174"/>
        <v>0</v>
      </c>
      <c r="AC374" s="40">
        <f t="shared" si="175"/>
        <v>0</v>
      </c>
      <c r="AD374" s="39">
        <f t="shared" si="176"/>
        <v>0</v>
      </c>
      <c r="AE374" s="39">
        <f t="shared" si="177"/>
        <v>0</v>
      </c>
      <c r="AF374" t="str">
        <f t="shared" si="178"/>
        <v>Injustificada</v>
      </c>
      <c r="AG374" t="str">
        <f t="shared" si="179"/>
        <v/>
      </c>
      <c r="AH374" t="str">
        <f t="shared" si="180"/>
        <v/>
      </c>
      <c r="AJ374" s="41">
        <f t="shared" si="181"/>
        <v>18</v>
      </c>
      <c r="AK374" s="42" t="str">
        <f t="shared" si="182"/>
        <v/>
      </c>
      <c r="AL374" s="41" t="str">
        <f t="shared" si="183"/>
        <v>Dia inteiro</v>
      </c>
      <c r="AM374" s="41" t="str">
        <f t="shared" si="184"/>
        <v>Sim</v>
      </c>
      <c r="AN374" s="41" t="str">
        <f t="shared" si="185"/>
        <v>Não</v>
      </c>
      <c r="AO374" s="42" t="str">
        <f t="shared" si="186"/>
        <v/>
      </c>
      <c r="AP374" s="41" t="str">
        <f t="shared" si="187"/>
        <v>Roniel de Souza Rocha|46169</v>
      </c>
      <c r="AQ374" s="41" t="str">
        <f t="shared" si="188"/>
        <v/>
      </c>
      <c r="AR374" s="41" t="str">
        <f>IF($AQ374="","",COUNTIFS(L_ChaveCob,$AQ374,L_Ausencia,"&gt;"&amp;$W374)+COUNTIFS($AQ$4:$AQ374,$AQ374,$W$4:$W374,$W374))</f>
        <v/>
      </c>
      <c r="AS374" s="42">
        <f t="shared" si="189"/>
        <v>0</v>
      </c>
      <c r="AT374" s="42">
        <f t="shared" si="190"/>
        <v>0</v>
      </c>
      <c r="AU374" s="42">
        <f t="shared" si="191"/>
        <v>0</v>
      </c>
    </row>
    <row r="375" spans="1:47" x14ac:dyDescent="0.2">
      <c r="A375" s="35">
        <v>46170</v>
      </c>
      <c r="B375" s="36" t="s">
        <v>235</v>
      </c>
      <c r="C375" s="36" t="s">
        <v>232</v>
      </c>
      <c r="D375" s="36" t="s">
        <v>413</v>
      </c>
      <c r="E375" s="37"/>
      <c r="F375" s="37"/>
      <c r="G375" s="36"/>
      <c r="H375" s="36"/>
      <c r="I375" s="36"/>
      <c r="J375" s="36"/>
      <c r="K375" s="37"/>
      <c r="L375" s="37"/>
      <c r="M375" s="37"/>
      <c r="N375" s="38">
        <f t="shared" si="160"/>
        <v>46143</v>
      </c>
      <c r="O375">
        <f t="shared" si="161"/>
        <v>900008</v>
      </c>
      <c r="P375" t="str">
        <f t="shared" si="162"/>
        <v>Serralheria</v>
      </c>
      <c r="Q375" t="str">
        <f t="shared" si="163"/>
        <v>Normal / Fixo</v>
      </c>
      <c r="R375" t="str">
        <f t="shared" si="164"/>
        <v>SERRALHEIRO II</v>
      </c>
      <c r="S375" t="str">
        <f t="shared" si="165"/>
        <v>TURNO 2</v>
      </c>
      <c r="T375" s="39">
        <f t="shared" si="166"/>
        <v>53.080351419133599</v>
      </c>
      <c r="U375" s="40">
        <f t="shared" si="167"/>
        <v>0.33333333333333298</v>
      </c>
      <c r="V375" s="40">
        <f t="shared" si="168"/>
        <v>0.40069444444444446</v>
      </c>
      <c r="W375" s="40">
        <f t="shared" si="169"/>
        <v>0</v>
      </c>
      <c r="X375" t="str">
        <f t="shared" si="170"/>
        <v>Não</v>
      </c>
      <c r="Y375" s="40">
        <f t="shared" si="171"/>
        <v>0</v>
      </c>
      <c r="Z375" s="40">
        <f t="shared" si="172"/>
        <v>0</v>
      </c>
      <c r="AA375" s="40">
        <f t="shared" si="173"/>
        <v>0</v>
      </c>
      <c r="AB375" s="40">
        <f t="shared" si="174"/>
        <v>0</v>
      </c>
      <c r="AC375" s="40">
        <f t="shared" si="175"/>
        <v>0</v>
      </c>
      <c r="AD375" s="39">
        <f t="shared" si="176"/>
        <v>0</v>
      </c>
      <c r="AE375" s="39">
        <f t="shared" si="177"/>
        <v>0</v>
      </c>
      <c r="AF375" t="str">
        <f t="shared" si="178"/>
        <v>Trabalhado</v>
      </c>
      <c r="AG375" t="str">
        <f t="shared" si="179"/>
        <v/>
      </c>
      <c r="AH375" t="str">
        <f t="shared" si="180"/>
        <v/>
      </c>
      <c r="AJ375" s="41">
        <f t="shared" si="181"/>
        <v>16</v>
      </c>
      <c r="AK375" s="42">
        <f t="shared" si="182"/>
        <v>0.40069444444444446</v>
      </c>
      <c r="AL375" s="41" t="str">
        <f t="shared" si="183"/>
        <v>Leve atraso</v>
      </c>
      <c r="AM375" s="41" t="str">
        <f t="shared" si="184"/>
        <v>Não</v>
      </c>
      <c r="AN375" s="41" t="str">
        <f t="shared" si="185"/>
        <v>Sim</v>
      </c>
      <c r="AO375" s="42">
        <f t="shared" si="186"/>
        <v>-6.7361111111111482E-2</v>
      </c>
      <c r="AP375" s="41" t="str">
        <f t="shared" si="187"/>
        <v>Alisson Paulo Costa Martins|46170</v>
      </c>
      <c r="AQ375" s="41" t="str">
        <f t="shared" si="188"/>
        <v/>
      </c>
      <c r="AR375" s="41" t="str">
        <f>IF($AQ375="","",COUNTIFS(L_ChaveCob,$AQ375,L_Ausencia,"&gt;"&amp;$W375)+COUNTIFS($AQ$4:$AQ375,$AQ375,$W$4:$W375,$W375))</f>
        <v/>
      </c>
      <c r="AS375" s="42">
        <f t="shared" si="189"/>
        <v>0</v>
      </c>
      <c r="AT375" s="42">
        <f t="shared" si="190"/>
        <v>0</v>
      </c>
      <c r="AU375" s="42">
        <f t="shared" si="191"/>
        <v>0</v>
      </c>
    </row>
    <row r="376" spans="1:47" x14ac:dyDescent="0.2">
      <c r="A376" s="35">
        <v>46170</v>
      </c>
      <c r="B376" s="36" t="s">
        <v>237</v>
      </c>
      <c r="C376" s="36" t="s">
        <v>232</v>
      </c>
      <c r="D376" s="36" t="s">
        <v>414</v>
      </c>
      <c r="E376" s="37"/>
      <c r="F376" s="37"/>
      <c r="G376" s="36"/>
      <c r="H376" s="36"/>
      <c r="I376" s="36"/>
      <c r="J376" s="36"/>
      <c r="K376" s="37"/>
      <c r="L376" s="37"/>
      <c r="M376" s="37"/>
      <c r="N376" s="38">
        <f t="shared" si="160"/>
        <v>46143</v>
      </c>
      <c r="O376">
        <f t="shared" si="161"/>
        <v>119353</v>
      </c>
      <c r="P376" t="str">
        <f t="shared" si="162"/>
        <v>Serralheria</v>
      </c>
      <c r="Q376" t="str">
        <f t="shared" si="163"/>
        <v>Normal / Fixo</v>
      </c>
      <c r="R376" t="str">
        <f t="shared" si="164"/>
        <v>SERRALHEIRO II</v>
      </c>
      <c r="S376" t="str">
        <f t="shared" si="165"/>
        <v>ADM</v>
      </c>
      <c r="T376" s="39">
        <f t="shared" si="166"/>
        <v>53.080351419133599</v>
      </c>
      <c r="U376" s="40">
        <f t="shared" si="167"/>
        <v>0.375</v>
      </c>
      <c r="V376" s="40">
        <f t="shared" si="168"/>
        <v>0.41111111111111109</v>
      </c>
      <c r="W376" s="40">
        <f t="shared" si="169"/>
        <v>0</v>
      </c>
      <c r="X376" t="str">
        <f t="shared" si="170"/>
        <v>Não</v>
      </c>
      <c r="Y376" s="40">
        <f t="shared" si="171"/>
        <v>0</v>
      </c>
      <c r="Z376" s="40">
        <f t="shared" si="172"/>
        <v>0</v>
      </c>
      <c r="AA376" s="40">
        <f t="shared" si="173"/>
        <v>0</v>
      </c>
      <c r="AB376" s="40">
        <f t="shared" si="174"/>
        <v>0</v>
      </c>
      <c r="AC376" s="40">
        <f t="shared" si="175"/>
        <v>0</v>
      </c>
      <c r="AD376" s="39">
        <f t="shared" si="176"/>
        <v>0</v>
      </c>
      <c r="AE376" s="39">
        <f t="shared" si="177"/>
        <v>0</v>
      </c>
      <c r="AF376" t="str">
        <f t="shared" si="178"/>
        <v>Trabalhado</v>
      </c>
      <c r="AG376" t="str">
        <f t="shared" si="179"/>
        <v/>
      </c>
      <c r="AH376" t="str">
        <f t="shared" si="180"/>
        <v/>
      </c>
      <c r="AJ376" s="41">
        <f t="shared" si="181"/>
        <v>7</v>
      </c>
      <c r="AK376" s="42">
        <f t="shared" si="182"/>
        <v>0.41111111111111109</v>
      </c>
      <c r="AL376" s="41" t="str">
        <f t="shared" si="183"/>
        <v>Leve atraso</v>
      </c>
      <c r="AM376" s="41" t="str">
        <f t="shared" si="184"/>
        <v>Não</v>
      </c>
      <c r="AN376" s="41" t="str">
        <f t="shared" si="185"/>
        <v>Sim</v>
      </c>
      <c r="AO376" s="42">
        <f t="shared" si="186"/>
        <v>-3.6111111111111094E-2</v>
      </c>
      <c r="AP376" s="41" t="str">
        <f t="shared" si="187"/>
        <v>Ezequiel Antonio Peres|46170</v>
      </c>
      <c r="AQ376" s="41" t="str">
        <f t="shared" si="188"/>
        <v/>
      </c>
      <c r="AR376" s="41" t="str">
        <f>IF($AQ376="","",COUNTIFS(L_ChaveCob,$AQ376,L_Ausencia,"&gt;"&amp;$W376)+COUNTIFS($AQ$4:$AQ376,$AQ376,$W$4:$W376,$W376))</f>
        <v/>
      </c>
      <c r="AS376" s="42">
        <f t="shared" si="189"/>
        <v>0</v>
      </c>
      <c r="AT376" s="42">
        <f t="shared" si="190"/>
        <v>0</v>
      </c>
      <c r="AU376" s="42">
        <f t="shared" si="191"/>
        <v>0</v>
      </c>
    </row>
    <row r="377" spans="1:47" x14ac:dyDescent="0.2">
      <c r="A377" s="35">
        <v>46170</v>
      </c>
      <c r="B377" s="36" t="s">
        <v>239</v>
      </c>
      <c r="C377" s="36" t="s">
        <v>232</v>
      </c>
      <c r="D377" s="36" t="s">
        <v>415</v>
      </c>
      <c r="E377" s="37"/>
      <c r="F377" s="37"/>
      <c r="G377" s="36"/>
      <c r="H377" s="36"/>
      <c r="I377" s="36"/>
      <c r="J377" s="36"/>
      <c r="K377" s="37"/>
      <c r="L377" s="37"/>
      <c r="M377" s="37"/>
      <c r="N377" s="38">
        <f t="shared" si="160"/>
        <v>46143</v>
      </c>
      <c r="O377">
        <f t="shared" si="161"/>
        <v>173078</v>
      </c>
      <c r="P377" t="str">
        <f t="shared" si="162"/>
        <v>Serralheria</v>
      </c>
      <c r="Q377" t="str">
        <f t="shared" si="163"/>
        <v>Normal / Fixo</v>
      </c>
      <c r="R377" t="str">
        <f t="shared" si="164"/>
        <v>SERRALHEIRO II</v>
      </c>
      <c r="S377" t="str">
        <f t="shared" si="165"/>
        <v>ADM</v>
      </c>
      <c r="T377" s="39">
        <f t="shared" si="166"/>
        <v>53.080351419133599</v>
      </c>
      <c r="U377" s="40">
        <f t="shared" si="167"/>
        <v>0.375</v>
      </c>
      <c r="V377" s="40">
        <f t="shared" si="168"/>
        <v>0.39305555555555555</v>
      </c>
      <c r="W377" s="40">
        <f t="shared" si="169"/>
        <v>0</v>
      </c>
      <c r="X377" t="str">
        <f t="shared" si="170"/>
        <v>Não</v>
      </c>
      <c r="Y377" s="40">
        <f t="shared" si="171"/>
        <v>0</v>
      </c>
      <c r="Z377" s="40">
        <f t="shared" si="172"/>
        <v>0</v>
      </c>
      <c r="AA377" s="40">
        <f t="shared" si="173"/>
        <v>0</v>
      </c>
      <c r="AB377" s="40">
        <f t="shared" si="174"/>
        <v>0</v>
      </c>
      <c r="AC377" s="40">
        <f t="shared" si="175"/>
        <v>0</v>
      </c>
      <c r="AD377" s="39">
        <f t="shared" si="176"/>
        <v>0</v>
      </c>
      <c r="AE377" s="39">
        <f t="shared" si="177"/>
        <v>0</v>
      </c>
      <c r="AF377" t="str">
        <f t="shared" si="178"/>
        <v>Trabalhado</v>
      </c>
      <c r="AG377" t="str">
        <f t="shared" si="179"/>
        <v/>
      </c>
      <c r="AH377" t="str">
        <f t="shared" si="180"/>
        <v/>
      </c>
      <c r="AJ377" s="41">
        <f t="shared" si="181"/>
        <v>2</v>
      </c>
      <c r="AK377" s="42">
        <f t="shared" si="182"/>
        <v>0.39305555555555555</v>
      </c>
      <c r="AL377" s="41" t="str">
        <f t="shared" si="183"/>
        <v>Leve atraso</v>
      </c>
      <c r="AM377" s="41" t="str">
        <f t="shared" si="184"/>
        <v>Não</v>
      </c>
      <c r="AN377" s="41" t="str">
        <f t="shared" si="185"/>
        <v>Sim</v>
      </c>
      <c r="AO377" s="42">
        <f t="shared" si="186"/>
        <v>-1.8055555555555547E-2</v>
      </c>
      <c r="AP377" s="41" t="str">
        <f t="shared" si="187"/>
        <v>Giovani Joao da Silva|46170</v>
      </c>
      <c r="AQ377" s="41" t="str">
        <f t="shared" si="188"/>
        <v/>
      </c>
      <c r="AR377" s="41" t="str">
        <f>IF($AQ377="","",COUNTIFS(L_ChaveCob,$AQ377,L_Ausencia,"&gt;"&amp;$W377)+COUNTIFS($AQ$4:$AQ377,$AQ377,$W$4:$W377,$W377))</f>
        <v/>
      </c>
      <c r="AS377" s="42">
        <f t="shared" si="189"/>
        <v>0</v>
      </c>
      <c r="AT377" s="42">
        <f t="shared" si="190"/>
        <v>0</v>
      </c>
      <c r="AU377" s="42">
        <f t="shared" si="191"/>
        <v>0</v>
      </c>
    </row>
    <row r="378" spans="1:47" x14ac:dyDescent="0.2">
      <c r="A378" s="35">
        <v>46170</v>
      </c>
      <c r="B378" s="36" t="s">
        <v>241</v>
      </c>
      <c r="C378" s="36" t="s">
        <v>220</v>
      </c>
      <c r="D378" s="36" t="s">
        <v>416</v>
      </c>
      <c r="E378" s="37"/>
      <c r="F378" s="37"/>
      <c r="G378" s="36"/>
      <c r="H378" s="36"/>
      <c r="I378" s="36"/>
      <c r="J378" s="36"/>
      <c r="K378" s="37"/>
      <c r="L378" s="37"/>
      <c r="M378" s="37"/>
      <c r="N378" s="38">
        <f t="shared" si="160"/>
        <v>46143</v>
      </c>
      <c r="O378">
        <f t="shared" si="161"/>
        <v>24800</v>
      </c>
      <c r="P378" t="str">
        <f t="shared" si="162"/>
        <v>Serralheria</v>
      </c>
      <c r="Q378" t="str">
        <f t="shared" si="163"/>
        <v>Normal / Fixo</v>
      </c>
      <c r="R378" t="str">
        <f t="shared" si="164"/>
        <v>SERRALHEIRO II</v>
      </c>
      <c r="S378" t="str">
        <f t="shared" si="165"/>
        <v>ADM</v>
      </c>
      <c r="T378" s="39">
        <f t="shared" si="166"/>
        <v>53.080351419133599</v>
      </c>
      <c r="U378" s="40">
        <f t="shared" si="167"/>
        <v>0.375</v>
      </c>
      <c r="V378" s="40">
        <f t="shared" si="168"/>
        <v>0.11319444444444443</v>
      </c>
      <c r="W378" s="40">
        <f t="shared" si="169"/>
        <v>0.26180555555555557</v>
      </c>
      <c r="X378" t="str">
        <f t="shared" si="170"/>
        <v>Sim</v>
      </c>
      <c r="Y378" s="40">
        <f t="shared" si="171"/>
        <v>0.26180555555555557</v>
      </c>
      <c r="Z378" s="40">
        <f t="shared" si="172"/>
        <v>0</v>
      </c>
      <c r="AA378" s="40">
        <f t="shared" si="173"/>
        <v>0</v>
      </c>
      <c r="AB378" s="40">
        <f t="shared" si="174"/>
        <v>0</v>
      </c>
      <c r="AC378" s="40">
        <f t="shared" si="175"/>
        <v>0.26180555555555557</v>
      </c>
      <c r="AD378" s="39">
        <f t="shared" si="176"/>
        <v>333.52154141688942</v>
      </c>
      <c r="AE378" s="39">
        <f t="shared" si="177"/>
        <v>0</v>
      </c>
      <c r="AF378" t="str">
        <f t="shared" si="178"/>
        <v>Injustificada</v>
      </c>
      <c r="AG378" t="str">
        <f t="shared" si="179"/>
        <v>DESCONTA 6:17h (Injustificada).</v>
      </c>
      <c r="AH378" t="str">
        <f t="shared" si="180"/>
        <v/>
      </c>
      <c r="AJ378" s="41">
        <f t="shared" si="181"/>
        <v>3</v>
      </c>
      <c r="AK378" s="42">
        <f t="shared" si="182"/>
        <v>0.11319444444444444</v>
      </c>
      <c r="AL378" s="41" t="str">
        <f t="shared" si="183"/>
        <v>Pelo ponto</v>
      </c>
      <c r="AM378" s="41" t="str">
        <f t="shared" si="184"/>
        <v>Sim</v>
      </c>
      <c r="AN378" s="41" t="str">
        <f t="shared" si="185"/>
        <v>Não</v>
      </c>
      <c r="AO378" s="42">
        <f t="shared" si="186"/>
        <v>0.26180555555555557</v>
      </c>
      <c r="AP378" s="41" t="str">
        <f t="shared" si="187"/>
        <v>Ivanildo Lopes Pires de Carvalho|46170</v>
      </c>
      <c r="AQ378" s="41" t="str">
        <f t="shared" si="188"/>
        <v/>
      </c>
      <c r="AR378" s="41" t="str">
        <f>IF($AQ378="","",COUNTIFS(L_ChaveCob,$AQ378,L_Ausencia,"&gt;"&amp;$W378)+COUNTIFS($AQ$4:$AQ378,$AQ378,$W$4:$W378,$W378))</f>
        <v/>
      </c>
      <c r="AS378" s="42">
        <f t="shared" si="189"/>
        <v>0</v>
      </c>
      <c r="AT378" s="42">
        <f t="shared" si="190"/>
        <v>0</v>
      </c>
      <c r="AU378" s="42">
        <f t="shared" si="191"/>
        <v>0</v>
      </c>
    </row>
    <row r="379" spans="1:47" x14ac:dyDescent="0.2">
      <c r="A379" s="35">
        <v>46170</v>
      </c>
      <c r="B379" s="36" t="s">
        <v>243</v>
      </c>
      <c r="C379" s="36" t="s">
        <v>232</v>
      </c>
      <c r="D379" s="36" t="s">
        <v>417</v>
      </c>
      <c r="E379" s="37"/>
      <c r="F379" s="37"/>
      <c r="G379" s="36"/>
      <c r="H379" s="36"/>
      <c r="I379" s="36"/>
      <c r="J379" s="36"/>
      <c r="K379" s="37"/>
      <c r="L379" s="37"/>
      <c r="M379" s="37"/>
      <c r="N379" s="38">
        <f t="shared" si="160"/>
        <v>46143</v>
      </c>
      <c r="O379">
        <f t="shared" si="161"/>
        <v>900003</v>
      </c>
      <c r="P379" t="str">
        <f t="shared" si="162"/>
        <v>Serralheria</v>
      </c>
      <c r="Q379" t="str">
        <f t="shared" si="163"/>
        <v>Normal / Fixo</v>
      </c>
      <c r="R379" t="str">
        <f t="shared" si="164"/>
        <v>ENCARREGADO</v>
      </c>
      <c r="S379" t="str">
        <f t="shared" si="165"/>
        <v>ADM</v>
      </c>
      <c r="T379" s="39">
        <f t="shared" si="166"/>
        <v>60.96</v>
      </c>
      <c r="U379" s="40">
        <f t="shared" si="167"/>
        <v>0.375</v>
      </c>
      <c r="V379" s="40">
        <f t="shared" si="168"/>
        <v>0.39513888888888887</v>
      </c>
      <c r="W379" s="40">
        <f t="shared" si="169"/>
        <v>0</v>
      </c>
      <c r="X379" t="str">
        <f t="shared" si="170"/>
        <v>Não</v>
      </c>
      <c r="Y379" s="40">
        <f t="shared" si="171"/>
        <v>0</v>
      </c>
      <c r="Z379" s="40">
        <f t="shared" si="172"/>
        <v>0</v>
      </c>
      <c r="AA379" s="40">
        <f t="shared" si="173"/>
        <v>0</v>
      </c>
      <c r="AB379" s="40">
        <f t="shared" si="174"/>
        <v>0</v>
      </c>
      <c r="AC379" s="40">
        <f t="shared" si="175"/>
        <v>0</v>
      </c>
      <c r="AD379" s="39">
        <f t="shared" si="176"/>
        <v>0</v>
      </c>
      <c r="AE379" s="39">
        <f t="shared" si="177"/>
        <v>0</v>
      </c>
      <c r="AF379" t="str">
        <f t="shared" si="178"/>
        <v>Trabalhado</v>
      </c>
      <c r="AG379" t="str">
        <f t="shared" si="179"/>
        <v/>
      </c>
      <c r="AH379" t="str">
        <f t="shared" si="180"/>
        <v/>
      </c>
      <c r="AJ379" s="41">
        <f t="shared" si="181"/>
        <v>10</v>
      </c>
      <c r="AK379" s="42">
        <f t="shared" si="182"/>
        <v>0.39513888888888887</v>
      </c>
      <c r="AL379" s="41" t="str">
        <f t="shared" si="183"/>
        <v>Leve atraso</v>
      </c>
      <c r="AM379" s="41" t="str">
        <f t="shared" si="184"/>
        <v>Não</v>
      </c>
      <c r="AN379" s="41" t="str">
        <f t="shared" si="185"/>
        <v>Sim</v>
      </c>
      <c r="AO379" s="42">
        <f t="shared" si="186"/>
        <v>-2.0138888888888873E-2</v>
      </c>
      <c r="AP379" s="41" t="str">
        <f t="shared" si="187"/>
        <v>Marcelo Antônio Silvestre de Moraes|46170</v>
      </c>
      <c r="AQ379" s="41" t="str">
        <f t="shared" si="188"/>
        <v/>
      </c>
      <c r="AR379" s="41" t="str">
        <f>IF($AQ379="","",COUNTIFS(L_ChaveCob,$AQ379,L_Ausencia,"&gt;"&amp;$W379)+COUNTIFS($AQ$4:$AQ379,$AQ379,$W$4:$W379,$W379))</f>
        <v/>
      </c>
      <c r="AS379" s="42">
        <f t="shared" si="189"/>
        <v>0</v>
      </c>
      <c r="AT379" s="42">
        <f t="shared" si="190"/>
        <v>0</v>
      </c>
      <c r="AU379" s="42">
        <f t="shared" si="191"/>
        <v>0</v>
      </c>
    </row>
    <row r="380" spans="1:47" x14ac:dyDescent="0.2">
      <c r="A380" s="35">
        <v>46170</v>
      </c>
      <c r="B380" s="36" t="s">
        <v>229</v>
      </c>
      <c r="C380" s="36" t="s">
        <v>232</v>
      </c>
      <c r="D380" s="36" t="s">
        <v>245</v>
      </c>
      <c r="E380" s="37"/>
      <c r="F380" s="37"/>
      <c r="G380" s="36"/>
      <c r="H380" s="36"/>
      <c r="I380" s="36"/>
      <c r="J380" s="36"/>
      <c r="K380" s="37"/>
      <c r="L380" s="37"/>
      <c r="M380" s="37"/>
      <c r="N380" s="38">
        <f t="shared" si="160"/>
        <v>46143</v>
      </c>
      <c r="O380">
        <f t="shared" si="161"/>
        <v>105410</v>
      </c>
      <c r="P380" t="str">
        <f t="shared" si="162"/>
        <v>Serralheria</v>
      </c>
      <c r="Q380" t="str">
        <f t="shared" si="163"/>
        <v>Normal / Fixo</v>
      </c>
      <c r="R380" t="str">
        <f t="shared" si="164"/>
        <v>SERRALHEIRO I</v>
      </c>
      <c r="S380" t="str">
        <f t="shared" si="165"/>
        <v>TURNO 3</v>
      </c>
      <c r="T380" s="39">
        <f t="shared" si="166"/>
        <v>49.0988922206921</v>
      </c>
      <c r="U380" s="40">
        <f t="shared" si="167"/>
        <v>0.33333333333333298</v>
      </c>
      <c r="V380" s="40">
        <f t="shared" si="168"/>
        <v>0.3576388888888889</v>
      </c>
      <c r="W380" s="40">
        <f t="shared" si="169"/>
        <v>0</v>
      </c>
      <c r="X380" t="str">
        <f t="shared" si="170"/>
        <v>Não</v>
      </c>
      <c r="Y380" s="40">
        <f t="shared" si="171"/>
        <v>0</v>
      </c>
      <c r="Z380" s="40">
        <f t="shared" si="172"/>
        <v>0</v>
      </c>
      <c r="AA380" s="40">
        <f t="shared" si="173"/>
        <v>0</v>
      </c>
      <c r="AB380" s="40">
        <f t="shared" si="174"/>
        <v>0</v>
      </c>
      <c r="AC380" s="40">
        <f t="shared" si="175"/>
        <v>0</v>
      </c>
      <c r="AD380" s="39">
        <f t="shared" si="176"/>
        <v>0</v>
      </c>
      <c r="AE380" s="39">
        <f t="shared" si="177"/>
        <v>0</v>
      </c>
      <c r="AF380" t="str">
        <f t="shared" si="178"/>
        <v>Trabalhado</v>
      </c>
      <c r="AG380" t="str">
        <f t="shared" si="179"/>
        <v/>
      </c>
      <c r="AH380" t="str">
        <f t="shared" si="180"/>
        <v/>
      </c>
      <c r="AJ380" s="41">
        <f t="shared" si="181"/>
        <v>6</v>
      </c>
      <c r="AK380" s="42">
        <f t="shared" si="182"/>
        <v>0.3576388888888889</v>
      </c>
      <c r="AL380" s="41" t="str">
        <f t="shared" si="183"/>
        <v>Leve atraso</v>
      </c>
      <c r="AM380" s="41" t="str">
        <f t="shared" si="184"/>
        <v>Não</v>
      </c>
      <c r="AN380" s="41" t="str">
        <f t="shared" si="185"/>
        <v>Sim</v>
      </c>
      <c r="AO380" s="42">
        <f t="shared" si="186"/>
        <v>-2.4305555555555913E-2</v>
      </c>
      <c r="AP380" s="41" t="str">
        <f t="shared" si="187"/>
        <v>Marcelo Douglas Vieira Santana|46170</v>
      </c>
      <c r="AQ380" s="41" t="str">
        <f t="shared" si="188"/>
        <v/>
      </c>
      <c r="AR380" s="41" t="str">
        <f>IF($AQ380="","",COUNTIFS(L_ChaveCob,$AQ380,L_Ausencia,"&gt;"&amp;$W380)+COUNTIFS($AQ$4:$AQ380,$AQ380,$W$4:$W380,$W380))</f>
        <v/>
      </c>
      <c r="AS380" s="42">
        <f t="shared" si="189"/>
        <v>0</v>
      </c>
      <c r="AT380" s="42">
        <f t="shared" si="190"/>
        <v>0</v>
      </c>
      <c r="AU380" s="42">
        <f t="shared" si="191"/>
        <v>0</v>
      </c>
    </row>
    <row r="381" spans="1:47" hidden="1" x14ac:dyDescent="0.2">
      <c r="A381" s="35">
        <v>46170</v>
      </c>
      <c r="B381" s="36" t="s">
        <v>230</v>
      </c>
      <c r="C381" s="36" t="s">
        <v>232</v>
      </c>
      <c r="D381" s="36" t="s">
        <v>418</v>
      </c>
      <c r="E381" s="37"/>
      <c r="F381" s="37"/>
      <c r="G381" s="36"/>
      <c r="H381" s="36"/>
      <c r="I381" s="36" t="s">
        <v>234</v>
      </c>
      <c r="J381" s="36"/>
      <c r="K381" s="37"/>
      <c r="L381" s="37"/>
      <c r="M381" s="37"/>
      <c r="N381" s="38">
        <f t="shared" si="160"/>
        <v>46143</v>
      </c>
      <c r="O381">
        <f t="shared" si="161"/>
        <v>900009</v>
      </c>
      <c r="P381" t="str">
        <f t="shared" si="162"/>
        <v>Serralheria</v>
      </c>
      <c r="Q381" t="str">
        <f t="shared" si="163"/>
        <v>Normal / Fixo</v>
      </c>
      <c r="R381" t="str">
        <f t="shared" si="164"/>
        <v>SERRALHEIRO I</v>
      </c>
      <c r="S381" t="str">
        <f t="shared" si="165"/>
        <v>TURNO 2</v>
      </c>
      <c r="T381" s="39">
        <f t="shared" si="166"/>
        <v>49.0988922206921</v>
      </c>
      <c r="U381" s="40">
        <f t="shared" si="167"/>
        <v>0.33333333333333298</v>
      </c>
      <c r="V381" s="40">
        <f t="shared" si="168"/>
        <v>0.35486111111111113</v>
      </c>
      <c r="W381" s="40">
        <f t="shared" si="169"/>
        <v>0</v>
      </c>
      <c r="X381" t="str">
        <f t="shared" si="170"/>
        <v>Não</v>
      </c>
      <c r="Y381" s="40">
        <f t="shared" si="171"/>
        <v>0</v>
      </c>
      <c r="Z381" s="40">
        <f t="shared" si="172"/>
        <v>0</v>
      </c>
      <c r="AA381" s="40">
        <f t="shared" si="173"/>
        <v>0</v>
      </c>
      <c r="AB381" s="40">
        <f t="shared" si="174"/>
        <v>0</v>
      </c>
      <c r="AC381" s="40">
        <f t="shared" si="175"/>
        <v>0</v>
      </c>
      <c r="AD381" s="39">
        <f t="shared" si="176"/>
        <v>0</v>
      </c>
      <c r="AE381" s="39">
        <f t="shared" si="177"/>
        <v>0</v>
      </c>
      <c r="AF381" t="str">
        <f t="shared" si="178"/>
        <v>Trabalhado</v>
      </c>
      <c r="AG381" t="str">
        <f t="shared" si="179"/>
        <v/>
      </c>
      <c r="AH381" t="str">
        <f t="shared" si="180"/>
        <v/>
      </c>
      <c r="AJ381" s="41">
        <f t="shared" si="181"/>
        <v>17</v>
      </c>
      <c r="AK381" s="42">
        <f t="shared" si="182"/>
        <v>0.35486111111111113</v>
      </c>
      <c r="AL381" s="41" t="str">
        <f t="shared" si="183"/>
        <v>Leve atraso</v>
      </c>
      <c r="AM381" s="41" t="str">
        <f t="shared" si="184"/>
        <v>Não</v>
      </c>
      <c r="AN381" s="41" t="str">
        <f t="shared" si="185"/>
        <v>Sim</v>
      </c>
      <c r="AO381" s="42">
        <f t="shared" si="186"/>
        <v>-2.1527777777778145E-2</v>
      </c>
      <c r="AP381" s="41" t="str">
        <f t="shared" si="187"/>
        <v>Murilo de Souza Modesto|46170</v>
      </c>
      <c r="AQ381" s="41" t="str">
        <f t="shared" si="188"/>
        <v/>
      </c>
      <c r="AR381" s="41" t="str">
        <f>IF($AQ381="","",COUNTIFS(L_ChaveCob,$AQ381,L_Ausencia,"&gt;"&amp;$W381)+COUNTIFS($AQ$4:$AQ381,$AQ381,$W$4:$W381,$W381))</f>
        <v/>
      </c>
      <c r="AS381" s="42">
        <f t="shared" si="189"/>
        <v>0</v>
      </c>
      <c r="AT381" s="42">
        <f t="shared" si="190"/>
        <v>0</v>
      </c>
      <c r="AU381" s="42">
        <f t="shared" si="191"/>
        <v>0</v>
      </c>
    </row>
    <row r="382" spans="1:47" x14ac:dyDescent="0.2">
      <c r="A382" s="35">
        <v>46170</v>
      </c>
      <c r="B382" s="36" t="s">
        <v>247</v>
      </c>
      <c r="C382" s="36" t="s">
        <v>404</v>
      </c>
      <c r="D382" s="36" t="s">
        <v>226</v>
      </c>
      <c r="E382" s="37"/>
      <c r="F382" s="37"/>
      <c r="G382" s="36"/>
      <c r="H382" s="36"/>
      <c r="I382" s="36"/>
      <c r="J382" s="36"/>
      <c r="K382" s="37"/>
      <c r="L382" s="37"/>
      <c r="M382" s="37"/>
      <c r="N382" s="38">
        <f t="shared" si="160"/>
        <v>46143</v>
      </c>
      <c r="O382">
        <f t="shared" si="161"/>
        <v>900005</v>
      </c>
      <c r="P382" t="str">
        <f t="shared" si="162"/>
        <v>Serralheria</v>
      </c>
      <c r="Q382" t="str">
        <f t="shared" si="163"/>
        <v>Normal / Fixo</v>
      </c>
      <c r="R382" t="str">
        <f t="shared" si="164"/>
        <v>SERRALHEIRO II</v>
      </c>
      <c r="S382" t="str">
        <f t="shared" si="165"/>
        <v>TURNO 2</v>
      </c>
      <c r="T382" s="39">
        <f t="shared" si="166"/>
        <v>53.080351419133599</v>
      </c>
      <c r="U382" s="40">
        <f t="shared" si="167"/>
        <v>0.33333333333333298</v>
      </c>
      <c r="V382" s="40">
        <f t="shared" si="168"/>
        <v>0.125</v>
      </c>
      <c r="W382" s="40">
        <f t="shared" si="169"/>
        <v>0.20833333333333298</v>
      </c>
      <c r="X382" t="str">
        <f t="shared" si="170"/>
        <v>Não</v>
      </c>
      <c r="Y382" s="40">
        <f t="shared" si="171"/>
        <v>0</v>
      </c>
      <c r="Z382" s="40">
        <f t="shared" si="172"/>
        <v>0</v>
      </c>
      <c r="AA382" s="40">
        <f t="shared" si="173"/>
        <v>0</v>
      </c>
      <c r="AB382" s="40">
        <f t="shared" si="174"/>
        <v>0</v>
      </c>
      <c r="AC382" s="40">
        <f t="shared" si="175"/>
        <v>0</v>
      </c>
      <c r="AD382" s="39">
        <f t="shared" si="176"/>
        <v>0</v>
      </c>
      <c r="AE382" s="39">
        <f t="shared" si="177"/>
        <v>265.40175709566751</v>
      </c>
      <c r="AF382" t="str">
        <f t="shared" si="178"/>
        <v>Justificada</v>
      </c>
      <c r="AG382" t="str">
        <f t="shared" si="179"/>
        <v/>
      </c>
      <c r="AH382" t="str">
        <f t="shared" si="180"/>
        <v/>
      </c>
      <c r="AJ382" s="41">
        <f t="shared" si="181"/>
        <v>12</v>
      </c>
      <c r="AK382" s="42">
        <f t="shared" si="182"/>
        <v>0.125</v>
      </c>
      <c r="AL382" s="41" t="str">
        <f t="shared" si="183"/>
        <v>Pelo ponto</v>
      </c>
      <c r="AM382" s="41" t="str">
        <f t="shared" si="184"/>
        <v>Não</v>
      </c>
      <c r="AN382" s="41" t="str">
        <f t="shared" si="185"/>
        <v>Não</v>
      </c>
      <c r="AO382" s="42">
        <f t="shared" si="186"/>
        <v>0.20833333333333298</v>
      </c>
      <c r="AP382" s="41" t="str">
        <f t="shared" si="187"/>
        <v>Rafael Fracaroli da Rocha|46170</v>
      </c>
      <c r="AQ382" s="41" t="str">
        <f t="shared" si="188"/>
        <v/>
      </c>
      <c r="AR382" s="41" t="str">
        <f>IF($AQ382="","",COUNTIFS(L_ChaveCob,$AQ382,L_Ausencia,"&gt;"&amp;$W382)+COUNTIFS($AQ$4:$AQ382,$AQ382,$W$4:$W382,$W382))</f>
        <v/>
      </c>
      <c r="AS382" s="42">
        <f t="shared" si="189"/>
        <v>0</v>
      </c>
      <c r="AT382" s="42">
        <f t="shared" si="190"/>
        <v>0</v>
      </c>
      <c r="AU382" s="42">
        <f t="shared" si="191"/>
        <v>0</v>
      </c>
    </row>
    <row r="383" spans="1:47" x14ac:dyDescent="0.2">
      <c r="A383" s="35">
        <v>46170</v>
      </c>
      <c r="B383" s="36" t="s">
        <v>249</v>
      </c>
      <c r="C383" s="36" t="s">
        <v>258</v>
      </c>
      <c r="D383" s="36"/>
      <c r="E383" s="37"/>
      <c r="F383" s="37"/>
      <c r="G383" s="36" t="s">
        <v>390</v>
      </c>
      <c r="H383" s="36"/>
      <c r="I383" s="36"/>
      <c r="J383" s="36"/>
      <c r="K383" s="37"/>
      <c r="L383" s="37"/>
      <c r="M383" s="37"/>
      <c r="N383" s="38">
        <f t="shared" si="160"/>
        <v>46143</v>
      </c>
      <c r="O383">
        <f t="shared" si="161"/>
        <v>331335</v>
      </c>
      <c r="P383" t="str">
        <f t="shared" si="162"/>
        <v>Serralheria</v>
      </c>
      <c r="Q383" t="str">
        <f t="shared" si="163"/>
        <v>Normal / Fixo</v>
      </c>
      <c r="R383" t="str">
        <f t="shared" si="164"/>
        <v>SERRALHEIRO II</v>
      </c>
      <c r="S383" t="str">
        <f t="shared" si="165"/>
        <v>ADM</v>
      </c>
      <c r="T383" s="39">
        <f t="shared" si="166"/>
        <v>53.080351419133599</v>
      </c>
      <c r="U383" s="40">
        <f t="shared" si="167"/>
        <v>0.375</v>
      </c>
      <c r="V383" s="40">
        <f t="shared" si="168"/>
        <v>0</v>
      </c>
      <c r="W383" s="40">
        <f t="shared" si="169"/>
        <v>0.375</v>
      </c>
      <c r="X383" t="str">
        <f t="shared" si="170"/>
        <v>Não</v>
      </c>
      <c r="Y383" s="40">
        <f t="shared" si="171"/>
        <v>0</v>
      </c>
      <c r="Z383" s="40">
        <f t="shared" si="172"/>
        <v>0</v>
      </c>
      <c r="AA383" s="40">
        <f t="shared" si="173"/>
        <v>0</v>
      </c>
      <c r="AB383" s="40">
        <f t="shared" si="174"/>
        <v>0</v>
      </c>
      <c r="AC383" s="40">
        <f t="shared" si="175"/>
        <v>0</v>
      </c>
      <c r="AD383" s="39">
        <f t="shared" si="176"/>
        <v>0</v>
      </c>
      <c r="AE383" s="39">
        <f t="shared" si="177"/>
        <v>477.72316277220239</v>
      </c>
      <c r="AF383" t="str">
        <f t="shared" si="178"/>
        <v>Justificada</v>
      </c>
      <c r="AG383" t="str">
        <f t="shared" si="179"/>
        <v/>
      </c>
      <c r="AH383" t="str">
        <f t="shared" si="180"/>
        <v/>
      </c>
      <c r="AJ383" s="41">
        <f t="shared" si="181"/>
        <v>5</v>
      </c>
      <c r="AK383" s="42" t="str">
        <f t="shared" si="182"/>
        <v/>
      </c>
      <c r="AL383" s="41" t="str">
        <f t="shared" si="183"/>
        <v>Dia inteiro</v>
      </c>
      <c r="AM383" s="41" t="str">
        <f t="shared" si="184"/>
        <v>Não</v>
      </c>
      <c r="AN383" s="41" t="str">
        <f t="shared" si="185"/>
        <v>Não</v>
      </c>
      <c r="AO383" s="42" t="str">
        <f t="shared" si="186"/>
        <v/>
      </c>
      <c r="AP383" s="41" t="str">
        <f t="shared" si="187"/>
        <v>Robson Alberto Alves Galvão|46170</v>
      </c>
      <c r="AQ383" s="41" t="str">
        <f t="shared" si="188"/>
        <v/>
      </c>
      <c r="AR383" s="41" t="str">
        <f>IF($AQ383="","",COUNTIFS(L_ChaveCob,$AQ383,L_Ausencia,"&gt;"&amp;$W383)+COUNTIFS($AQ$4:$AQ383,$AQ383,$W$4:$W383,$W383))</f>
        <v/>
      </c>
      <c r="AS383" s="42">
        <f t="shared" si="189"/>
        <v>0</v>
      </c>
      <c r="AT383" s="42">
        <f t="shared" si="190"/>
        <v>0</v>
      </c>
      <c r="AU383" s="42">
        <f t="shared" si="191"/>
        <v>0</v>
      </c>
    </row>
    <row r="384" spans="1:47" x14ac:dyDescent="0.2">
      <c r="A384" s="35">
        <v>46170</v>
      </c>
      <c r="B384" s="36" t="s">
        <v>231</v>
      </c>
      <c r="C384" s="36" t="s">
        <v>232</v>
      </c>
      <c r="D384" s="36" t="s">
        <v>419</v>
      </c>
      <c r="E384" s="37"/>
      <c r="F384" s="37"/>
      <c r="G384" s="36"/>
      <c r="H384" s="36"/>
      <c r="I384" s="36" t="s">
        <v>234</v>
      </c>
      <c r="J384" s="36"/>
      <c r="K384" s="37"/>
      <c r="L384" s="37"/>
      <c r="M384" s="37"/>
      <c r="N384" s="38">
        <f t="shared" si="160"/>
        <v>46143</v>
      </c>
      <c r="O384">
        <f t="shared" si="161"/>
        <v>900004</v>
      </c>
      <c r="P384" t="str">
        <f t="shared" si="162"/>
        <v>Serralheria</v>
      </c>
      <c r="Q384" t="str">
        <f t="shared" si="163"/>
        <v>Normal / Fixo</v>
      </c>
      <c r="R384" t="str">
        <f t="shared" si="164"/>
        <v>SERRALHEIRO I</v>
      </c>
      <c r="S384" t="str">
        <f t="shared" si="165"/>
        <v>TURNO 2</v>
      </c>
      <c r="T384" s="39">
        <f t="shared" si="166"/>
        <v>49.0988922206921</v>
      </c>
      <c r="U384" s="40">
        <f t="shared" si="167"/>
        <v>0.33333333333333298</v>
      </c>
      <c r="V384" s="40">
        <f t="shared" si="168"/>
        <v>0.35972222222222222</v>
      </c>
      <c r="W384" s="40">
        <f t="shared" si="169"/>
        <v>0</v>
      </c>
      <c r="X384" t="str">
        <f t="shared" si="170"/>
        <v>Não</v>
      </c>
      <c r="Y384" s="40">
        <f t="shared" si="171"/>
        <v>0</v>
      </c>
      <c r="Z384" s="40">
        <f t="shared" si="172"/>
        <v>0</v>
      </c>
      <c r="AA384" s="40">
        <f t="shared" si="173"/>
        <v>0</v>
      </c>
      <c r="AB384" s="40">
        <f t="shared" si="174"/>
        <v>0</v>
      </c>
      <c r="AC384" s="40">
        <f t="shared" si="175"/>
        <v>0</v>
      </c>
      <c r="AD384" s="39">
        <f t="shared" si="176"/>
        <v>0</v>
      </c>
      <c r="AE384" s="39">
        <f t="shared" si="177"/>
        <v>0</v>
      </c>
      <c r="AF384" t="str">
        <f t="shared" si="178"/>
        <v>Trabalhado</v>
      </c>
      <c r="AG384" t="str">
        <f t="shared" si="179"/>
        <v/>
      </c>
      <c r="AH384" t="str">
        <f t="shared" si="180"/>
        <v/>
      </c>
      <c r="AJ384" s="41">
        <f t="shared" si="181"/>
        <v>11</v>
      </c>
      <c r="AK384" s="42">
        <f t="shared" si="182"/>
        <v>0.35972222222222222</v>
      </c>
      <c r="AL384" s="41" t="str">
        <f t="shared" si="183"/>
        <v>Leve atraso</v>
      </c>
      <c r="AM384" s="41" t="str">
        <f t="shared" si="184"/>
        <v>Não</v>
      </c>
      <c r="AN384" s="41" t="str">
        <f t="shared" si="185"/>
        <v>Sim</v>
      </c>
      <c r="AO384" s="42">
        <f t="shared" si="186"/>
        <v>-2.6388888888889239E-2</v>
      </c>
      <c r="AP384" s="41" t="str">
        <f t="shared" si="187"/>
        <v>Rogério Marques da Silva|46170</v>
      </c>
      <c r="AQ384" s="41" t="str">
        <f t="shared" si="188"/>
        <v/>
      </c>
      <c r="AR384" s="41" t="str">
        <f>IF($AQ384="","",COUNTIFS(L_ChaveCob,$AQ384,L_Ausencia,"&gt;"&amp;$W384)+COUNTIFS($AQ$4:$AQ384,$AQ384,$W$4:$W384,$W384))</f>
        <v/>
      </c>
      <c r="AS384" s="42">
        <f t="shared" si="189"/>
        <v>0</v>
      </c>
      <c r="AT384" s="42">
        <f t="shared" si="190"/>
        <v>0</v>
      </c>
      <c r="AU384" s="42">
        <f t="shared" si="191"/>
        <v>0</v>
      </c>
    </row>
    <row r="385" spans="1:47" x14ac:dyDescent="0.2">
      <c r="A385" s="35">
        <v>46170</v>
      </c>
      <c r="B385" s="36" t="s">
        <v>252</v>
      </c>
      <c r="C385" s="36" t="s">
        <v>232</v>
      </c>
      <c r="D385" s="36" t="s">
        <v>279</v>
      </c>
      <c r="E385" s="37"/>
      <c r="F385" s="37"/>
      <c r="G385" s="36"/>
      <c r="H385" s="36"/>
      <c r="I385" s="36"/>
      <c r="J385" s="36"/>
      <c r="K385" s="37"/>
      <c r="L385" s="37"/>
      <c r="M385" s="37"/>
      <c r="N385" s="38">
        <f t="shared" si="160"/>
        <v>46143</v>
      </c>
      <c r="O385">
        <f t="shared" si="161"/>
        <v>266937</v>
      </c>
      <c r="P385" t="str">
        <f t="shared" si="162"/>
        <v>Serralheria</v>
      </c>
      <c r="Q385" t="str">
        <f t="shared" si="163"/>
        <v>Normal / Fixo</v>
      </c>
      <c r="R385" t="str">
        <f t="shared" si="164"/>
        <v>ENCARREGADO</v>
      </c>
      <c r="S385" t="str">
        <f t="shared" si="165"/>
        <v>ADM</v>
      </c>
      <c r="T385" s="39">
        <f t="shared" si="166"/>
        <v>60.96</v>
      </c>
      <c r="U385" s="40">
        <f t="shared" si="167"/>
        <v>0.375</v>
      </c>
      <c r="V385" s="40">
        <f t="shared" si="168"/>
        <v>0.39791666666666664</v>
      </c>
      <c r="W385" s="40">
        <f t="shared" si="169"/>
        <v>0</v>
      </c>
      <c r="X385" t="str">
        <f t="shared" si="170"/>
        <v>Não</v>
      </c>
      <c r="Y385" s="40">
        <f t="shared" si="171"/>
        <v>0</v>
      </c>
      <c r="Z385" s="40">
        <f t="shared" si="172"/>
        <v>0</v>
      </c>
      <c r="AA385" s="40">
        <f t="shared" si="173"/>
        <v>0</v>
      </c>
      <c r="AB385" s="40">
        <f t="shared" si="174"/>
        <v>0</v>
      </c>
      <c r="AC385" s="40">
        <f t="shared" si="175"/>
        <v>0</v>
      </c>
      <c r="AD385" s="39">
        <f t="shared" si="176"/>
        <v>0</v>
      </c>
      <c r="AE385" s="39">
        <f t="shared" si="177"/>
        <v>0</v>
      </c>
      <c r="AF385" t="str">
        <f t="shared" si="178"/>
        <v>Trabalhado</v>
      </c>
      <c r="AG385" t="str">
        <f t="shared" si="179"/>
        <v/>
      </c>
      <c r="AH385" t="str">
        <f t="shared" si="180"/>
        <v/>
      </c>
      <c r="AJ385" s="41">
        <f t="shared" si="181"/>
        <v>1</v>
      </c>
      <c r="AK385" s="42">
        <f t="shared" si="182"/>
        <v>0.39791666666666664</v>
      </c>
      <c r="AL385" s="41" t="str">
        <f t="shared" si="183"/>
        <v>Leve atraso</v>
      </c>
      <c r="AM385" s="41" t="str">
        <f t="shared" si="184"/>
        <v>Não</v>
      </c>
      <c r="AN385" s="41" t="str">
        <f t="shared" si="185"/>
        <v>Sim</v>
      </c>
      <c r="AO385" s="42">
        <f t="shared" si="186"/>
        <v>-2.2916666666666641E-2</v>
      </c>
      <c r="AP385" s="41" t="str">
        <f t="shared" si="187"/>
        <v>Ronaldo Rosendo da Silva|46170</v>
      </c>
      <c r="AQ385" s="41" t="str">
        <f t="shared" si="188"/>
        <v/>
      </c>
      <c r="AR385" s="41" t="str">
        <f>IF($AQ385="","",COUNTIFS(L_ChaveCob,$AQ385,L_Ausencia,"&gt;"&amp;$W385)+COUNTIFS($AQ$4:$AQ385,$AQ385,$W$4:$W385,$W385))</f>
        <v/>
      </c>
      <c r="AS385" s="42">
        <f t="shared" si="189"/>
        <v>0</v>
      </c>
      <c r="AT385" s="42">
        <f t="shared" si="190"/>
        <v>0</v>
      </c>
      <c r="AU385" s="42">
        <f t="shared" si="191"/>
        <v>0</v>
      </c>
    </row>
    <row r="386" spans="1:47" x14ac:dyDescent="0.2">
      <c r="A386" s="35">
        <v>46170</v>
      </c>
      <c r="B386" s="36" t="s">
        <v>254</v>
      </c>
      <c r="C386" s="36" t="s">
        <v>232</v>
      </c>
      <c r="D386" s="36" t="s">
        <v>321</v>
      </c>
      <c r="E386" s="37"/>
      <c r="F386" s="37"/>
      <c r="G386" s="36"/>
      <c r="H386" s="36"/>
      <c r="I386" s="36"/>
      <c r="J386" s="36"/>
      <c r="K386" s="37"/>
      <c r="L386" s="37"/>
      <c r="M386" s="37"/>
      <c r="N386" s="38">
        <f t="shared" si="160"/>
        <v>46143</v>
      </c>
      <c r="O386">
        <f t="shared" si="161"/>
        <v>900001</v>
      </c>
      <c r="P386" t="str">
        <f t="shared" si="162"/>
        <v>Serralheria</v>
      </c>
      <c r="Q386" t="str">
        <f t="shared" si="163"/>
        <v>Normal / Fixo</v>
      </c>
      <c r="R386" t="str">
        <f t="shared" si="164"/>
        <v>SERRALHEIRO II</v>
      </c>
      <c r="S386" t="str">
        <f t="shared" si="165"/>
        <v>ADM</v>
      </c>
      <c r="T386" s="39">
        <f t="shared" si="166"/>
        <v>53.080351419133599</v>
      </c>
      <c r="U386" s="40">
        <f t="shared" si="167"/>
        <v>0.375</v>
      </c>
      <c r="V386" s="40">
        <f t="shared" si="168"/>
        <v>0.39930555555555558</v>
      </c>
      <c r="W386" s="40">
        <f t="shared" si="169"/>
        <v>0</v>
      </c>
      <c r="X386" t="str">
        <f t="shared" si="170"/>
        <v>Não</v>
      </c>
      <c r="Y386" s="40">
        <f t="shared" si="171"/>
        <v>0</v>
      </c>
      <c r="Z386" s="40">
        <f t="shared" si="172"/>
        <v>0</v>
      </c>
      <c r="AA386" s="40">
        <f t="shared" si="173"/>
        <v>0</v>
      </c>
      <c r="AB386" s="40">
        <f t="shared" si="174"/>
        <v>0</v>
      </c>
      <c r="AC386" s="40">
        <f t="shared" si="175"/>
        <v>0</v>
      </c>
      <c r="AD386" s="39">
        <f t="shared" si="176"/>
        <v>0</v>
      </c>
      <c r="AE386" s="39">
        <f t="shared" si="177"/>
        <v>0</v>
      </c>
      <c r="AF386" t="str">
        <f t="shared" si="178"/>
        <v>Trabalhado</v>
      </c>
      <c r="AG386" t="str">
        <f t="shared" si="179"/>
        <v/>
      </c>
      <c r="AH386" t="str">
        <f t="shared" si="180"/>
        <v/>
      </c>
      <c r="AJ386" s="41">
        <f t="shared" si="181"/>
        <v>8</v>
      </c>
      <c r="AK386" s="42">
        <f t="shared" si="182"/>
        <v>0.39930555555555558</v>
      </c>
      <c r="AL386" s="41" t="str">
        <f t="shared" si="183"/>
        <v>Leve atraso</v>
      </c>
      <c r="AM386" s="41" t="str">
        <f t="shared" si="184"/>
        <v>Não</v>
      </c>
      <c r="AN386" s="41" t="str">
        <f t="shared" si="185"/>
        <v>Sim</v>
      </c>
      <c r="AO386" s="42">
        <f t="shared" si="186"/>
        <v>-2.430555555555558E-2</v>
      </c>
      <c r="AP386" s="41" t="str">
        <f t="shared" si="187"/>
        <v>Ronaldo Santos Dias|46170</v>
      </c>
      <c r="AQ386" s="41" t="str">
        <f t="shared" si="188"/>
        <v/>
      </c>
      <c r="AR386" s="41" t="str">
        <f>IF($AQ386="","",COUNTIFS(L_ChaveCob,$AQ386,L_Ausencia,"&gt;"&amp;$W386)+COUNTIFS($AQ$4:$AQ386,$AQ386,$W$4:$W386,$W386))</f>
        <v/>
      </c>
      <c r="AS386" s="42">
        <f t="shared" si="189"/>
        <v>0</v>
      </c>
      <c r="AT386" s="42">
        <f t="shared" si="190"/>
        <v>0</v>
      </c>
      <c r="AU386" s="42">
        <f t="shared" si="191"/>
        <v>0</v>
      </c>
    </row>
    <row r="387" spans="1:47" x14ac:dyDescent="0.2">
      <c r="A387" s="35">
        <v>46170</v>
      </c>
      <c r="B387" s="36" t="s">
        <v>281</v>
      </c>
      <c r="C387" s="36" t="s">
        <v>220</v>
      </c>
      <c r="D387" s="36" t="s">
        <v>225</v>
      </c>
      <c r="E387" s="37"/>
      <c r="F387" s="37"/>
      <c r="G387" s="36"/>
      <c r="H387" s="36"/>
      <c r="I387" s="36"/>
      <c r="J387" s="36"/>
      <c r="K387" s="37"/>
      <c r="L387" s="37"/>
      <c r="M387" s="37"/>
      <c r="N387" s="38">
        <f t="shared" si="160"/>
        <v>46143</v>
      </c>
      <c r="O387">
        <f t="shared" si="161"/>
        <v>900010</v>
      </c>
      <c r="P387" t="str">
        <f t="shared" si="162"/>
        <v>Serralheria</v>
      </c>
      <c r="Q387" t="str">
        <f t="shared" si="163"/>
        <v>Ferista</v>
      </c>
      <c r="R387" t="str">
        <f t="shared" si="164"/>
        <v>SERRALHEIRO I</v>
      </c>
      <c r="S387" t="str">
        <f t="shared" si="165"/>
        <v>ADM</v>
      </c>
      <c r="T387" s="39">
        <f t="shared" si="166"/>
        <v>49.0988922206921</v>
      </c>
      <c r="U387" s="40">
        <f t="shared" si="167"/>
        <v>0.375</v>
      </c>
      <c r="V387" s="40">
        <f t="shared" si="168"/>
        <v>0.25</v>
      </c>
      <c r="W387" s="40">
        <f t="shared" si="169"/>
        <v>0.125</v>
      </c>
      <c r="X387" t="str">
        <f t="shared" si="170"/>
        <v>Não</v>
      </c>
      <c r="Y387" s="40">
        <f t="shared" si="171"/>
        <v>0</v>
      </c>
      <c r="Z387" s="40">
        <f t="shared" si="172"/>
        <v>0</v>
      </c>
      <c r="AA387" s="40">
        <f t="shared" si="173"/>
        <v>0</v>
      </c>
      <c r="AB387" s="40">
        <f t="shared" si="174"/>
        <v>0</v>
      </c>
      <c r="AC387" s="40">
        <f t="shared" si="175"/>
        <v>0</v>
      </c>
      <c r="AD387" s="39">
        <f t="shared" si="176"/>
        <v>0</v>
      </c>
      <c r="AE387" s="39">
        <f t="shared" si="177"/>
        <v>0</v>
      </c>
      <c r="AF387" t="str">
        <f t="shared" si="178"/>
        <v>Injustificada</v>
      </c>
      <c r="AG387" t="str">
        <f t="shared" si="179"/>
        <v/>
      </c>
      <c r="AH387" t="str">
        <f t="shared" si="180"/>
        <v/>
      </c>
      <c r="AJ387" s="41">
        <f t="shared" si="181"/>
        <v>18</v>
      </c>
      <c r="AK387" s="42">
        <f t="shared" si="182"/>
        <v>0.25</v>
      </c>
      <c r="AL387" s="41" t="str">
        <f t="shared" si="183"/>
        <v>Pelo ponto</v>
      </c>
      <c r="AM387" s="41" t="str">
        <f t="shared" si="184"/>
        <v>Sim</v>
      </c>
      <c r="AN387" s="41" t="str">
        <f t="shared" si="185"/>
        <v>Não</v>
      </c>
      <c r="AO387" s="42">
        <f t="shared" si="186"/>
        <v>0.125</v>
      </c>
      <c r="AP387" s="41" t="str">
        <f t="shared" si="187"/>
        <v>Roniel de Souza Rocha|46170</v>
      </c>
      <c r="AQ387" s="41" t="str">
        <f t="shared" si="188"/>
        <v/>
      </c>
      <c r="AR387" s="41" t="str">
        <f>IF($AQ387="","",COUNTIFS(L_ChaveCob,$AQ387,L_Ausencia,"&gt;"&amp;$W387)+COUNTIFS($AQ$4:$AQ387,$AQ387,$W$4:$W387,$W387))</f>
        <v/>
      </c>
      <c r="AS387" s="42">
        <f t="shared" si="189"/>
        <v>0</v>
      </c>
      <c r="AT387" s="42">
        <f t="shared" si="190"/>
        <v>0</v>
      </c>
      <c r="AU387" s="42">
        <f t="shared" si="191"/>
        <v>0</v>
      </c>
    </row>
    <row r="388" spans="1:47" x14ac:dyDescent="0.2">
      <c r="A388" s="35">
        <v>46171</v>
      </c>
      <c r="B388" s="36" t="s">
        <v>235</v>
      </c>
      <c r="C388" s="36" t="s">
        <v>232</v>
      </c>
      <c r="D388" s="36" t="s">
        <v>420</v>
      </c>
      <c r="E388" s="37"/>
      <c r="F388" s="37"/>
      <c r="G388" s="36"/>
      <c r="H388" s="36"/>
      <c r="I388" s="36"/>
      <c r="J388" s="36"/>
      <c r="K388" s="37"/>
      <c r="L388" s="37"/>
      <c r="M388" s="37"/>
      <c r="N388" s="38">
        <f t="shared" ref="N388:N451" si="192">IF($A388="","",DATE(YEAR($A388),MONTH($A388),1))</f>
        <v>46143</v>
      </c>
      <c r="O388">
        <f t="shared" ref="O388:O451" si="193">IF(TRIM($B388)="","",IFERROR(INDEX(C_RG,MATCH(TRIM($B388),C_Nome,0)),"?"))</f>
        <v>900008</v>
      </c>
      <c r="P388" t="str">
        <f t="shared" ref="P388:P451" si="194">IF($A388="","",IF(TRIM($B388)="",P_EquipePostoVago,IF($AJ388="","",INDEX(V_Equipe,$AJ388))))</f>
        <v>Serralheria</v>
      </c>
      <c r="Q388" t="str">
        <f t="shared" ref="Q388:Q451" si="195">IF($A388="","",IF(TRIM($B388)="","Posto Vago",IF($AJ388="","",INDEX(V_Contrato,$AJ388))))</f>
        <v>Normal / Fixo</v>
      </c>
      <c r="R388" t="str">
        <f t="shared" ref="R388:R451" si="196">IF($A388="","",IF(TRIM($B388)="",$H388,IF($AJ388="","",INDEX(V_Funcao,$AJ388))))</f>
        <v>SERRALHEIRO II</v>
      </c>
      <c r="S388" t="str">
        <f t="shared" ref="S388:S451" si="197">IF($A388="","",IF($I388&lt;&gt;"",$I388,IF(TRIM($B388)="","ADM",IF($AJ388="","",INDEX(V_Turno,$AJ388)))))</f>
        <v>TURNO 2</v>
      </c>
      <c r="T388" s="39">
        <f t="shared" ref="T388:T451" si="198">IF(OR($A388="",$R388=""),"",IFERROR(INDEX(F_Valor,MATCH($R388&amp;"|"&amp;SUMPRODUCT(MAX((F_Funcao=$R388)*(F_Ini&lt;=$A388)*F_Ini)),F_Chave,0)),""))</f>
        <v>53.080351419133599</v>
      </c>
      <c r="U388" s="40">
        <f t="shared" ref="U388:U451" si="199">IF(OR($A388="",$S388=""),0,IFERROR(INDEX(T_Horas,MATCH($S388,T_Turno,0),WEEKDAY($A388,2)),0))</f>
        <v>0.33333333333333298</v>
      </c>
      <c r="V388" s="40">
        <f t="shared" ref="V388:V451" si="200">IF($A388="",0,MAX(IF($F388&lt;&gt;"",N($F388),IF($AN388="Sim",IF($AK388&lt;&gt;"",$AK388,$U388),$U388-$W388))-IF($J388="Situação Atípica - Presente",N($K388),0),0))</f>
        <v>0.36041666666666666</v>
      </c>
      <c r="W388" s="40">
        <f t="shared" ref="W388:W451" si="201">IF($A388="",0,IF($E388&lt;&gt;"",N($E388),IF($AL388="Dia inteiro",$U388,IF($AL388="Pelo ponto",IF($AK388="",$U388,MAX($U388-$AK388,0)),IF(AND($AL388="Leve atraso",$AO388&lt;&gt;""),IF(AND($AO388&gt;P_LeveMin,$AO388&lt;=P_LeveMax),$AO388,0),0)))))</f>
        <v>0</v>
      </c>
      <c r="X388" t="str">
        <f t="shared" ref="X388:X451" si="202">IF($A388="","",IF(OR($Q388="Ferista",$Q388=""),"Não",IF(AND($AL388="Leve atraso",$W388&gt;0,$A388&gt;=P_InicioRegras),"Sim",IF(OR($J388&lt;&gt;"",$K388&lt;&gt;"",$L388&lt;&gt;""),"Não",$AM388))))</f>
        <v>Não</v>
      </c>
      <c r="Y388" s="40">
        <f t="shared" ref="Y388:Y451" si="203">IF($A388="",0,IF($Q388="Ferista",0,IF($X388="Sim",$W388,0)+N($K388)))</f>
        <v>0</v>
      </c>
      <c r="Z388" s="40">
        <f t="shared" ref="Z388:Z451" si="204">IF($X388="Sim",$AT388,0)</f>
        <v>0</v>
      </c>
      <c r="AA388" s="40">
        <f t="shared" ref="AA388:AA451" si="205">IF($AP388="",0,MIN(MAX($Y388-$Z388,0),SUMIFS(CP_Horas,CP_ChaveFalta,$AP388,CP_Aprov,"Sim")))</f>
        <v>0</v>
      </c>
      <c r="AB388" s="40">
        <f t="shared" ref="AB388:AB451" si="206">IF($A388="",0,MIN(MAX($Y388-$Z388-$AA388,0),N($M388)))</f>
        <v>0</v>
      </c>
      <c r="AC388" s="40">
        <f t="shared" ref="AC388:AC451" si="207">IF($A388="",0,MAX($Y388-$Z388-$AA388-$AB388,0))</f>
        <v>0</v>
      </c>
      <c r="AD388" s="39">
        <f t="shared" ref="AD388:AD451" si="208">IF(OR($AC388=0,$T388=""),0,$AC388*24*$T388)</f>
        <v>0</v>
      </c>
      <c r="AE388" s="39">
        <f t="shared" ref="AE388:AE451" si="209">IF(OR($A388="",$T388=""),0,(IF($AF388="Justificada",$W388,0)+N($L388))*24*$T388)</f>
        <v>0</v>
      </c>
      <c r="AF388" t="str">
        <f t="shared" ref="AF388:AF451" si="210">IF($A388="","",IF($J388&lt;&gt;"","Situação atípica",IF(AND($AL388="Leve atraso",$W388&gt;0),"Leve atraso",IFERROR(INDEX(S_Cat,MATCH($C388,S_Status,0)),"Outros"))))</f>
        <v>Trabalhado</v>
      </c>
      <c r="AG388" t="str">
        <f t="shared" ref="AG388:AG451" si="211">IF($A388="","",TRIM(IF($Z388&gt;0,"Ferista cobriu "&amp;TEXT($Z388,"[h]:mm")&amp;"h. ","")&amp;IF($AA388&gt;0,"Compensado "&amp;TEXT($AA388,"[h]:mm")&amp;"h por "&amp;IFERROR(INDEX(CP_Quem,MATCH($AP388,CP_ChaveFalta,0)),"?")&amp;". ","")&amp;IF($AU388&gt;0,"Compensação aguardando aprovação ("&amp;TEXT($AU388,"[h]:mm")&amp;"h). ","")&amp;IF($AB388&gt;0,"Perdoado por acordo "&amp;TEXT($AB388,"[h]:mm")&amp;"h. ","")&amp;IF(AND($AP388&lt;&gt;"",COUNTIF(CP_ChaveQuem,$AP388)&gt;0),"Horas usadas p/ compensar falta de "&amp;INDEX(CP_Falta,MATCH($AP388,CP_ChaveQuem,0))&amp;" de "&amp;TEXT(INDEX(CP_DataFalta,MATCH($AP388,CP_ChaveQuem,0)),"dd/mm")&amp;". ","")&amp;IF(AND($Q388="Ferista",SUMIFS(L_Ferista,L_Data,$A388,L_Equipe,$P388)&gt;0),"Como ferista, cobriu "&amp;TEXT(SUMIFS(L_Ferista,L_Data,$A388,L_Equipe,$P388),"[h]:mm")&amp;"h de faltas da equipe. ","")&amp;IF($AC388&gt;0,"DESCONTA "&amp;TEXT($AC388,"[h]:mm")&amp;"h ("&amp;$AF388&amp;").","")))</f>
        <v/>
      </c>
      <c r="AH388" t="str">
        <f t="shared" ref="AH388:AH451" si="212">IF($A388="","",IF($O388="?","CADASTRO: funcionário não está no Cadastro",IF(AND($O388&lt;&gt;"",$AJ388=""),"CADASTRO: sem vigência (função/turno) nesta data",IF(AND($AP388&lt;&gt;"",COUNTIF(L_ChavePD,$AP388)&gt;1),"DUPLICADO: mesma pessoa 2x no dia",IF($A388&lt;P_InicioRegras,"",IF(AND($C388="Horas Compensadas",COUNTIF(CP_ChaveQuem,$AP388)=0),"VINCULAR: registrar na aba Compensações de quem é a falta",IF($AU388&gt;0,"APROVAR: compensação pendente na aba Compensações",IF(AND($AQ388&lt;&gt;"",$AS388&gt;0,$AT388&lt;$W388,$AC388&gt;0),"FERISTA: horas do ferista não cobriram toda a falta",IF(AND($AL388="Pelo ponto",$AK388="",$E388="",$X388="Sim"),"PONTO: sem ponto nem horas manuais — descontando jornada cheia",IF(AND($AL388="Leve atraso",$E388="",N($AO388)&gt;P_LeveMax),"CLASSIFICAR: ponto mostra atraso &gt; 30 min — trocar o Status",IF($AF388="Leve atraso","AJUSTAR STATUS: atraso lançado como Horas Trabalhadas",IF(AND(N($K388)&gt;0,$G388=""),"OBSERVAÇÃO: desconto extra sem observação",IF(AND($J388&lt;&gt;"",N($K388)+N($L388)&gt;$U388),"CONFERIR: horas manuais maiores que a jornada","")))))))))))))</f>
        <v/>
      </c>
      <c r="AJ388" s="41">
        <f t="shared" ref="AJ388:AJ451" si="213">IF(OR($A388="",$O388="",$O388="?"),"",IFERROR(MATCH($O388&amp;"|"&amp;SUMPRODUCT(MAX((V_RG=$O388)*(V_Ini&lt;=$A388)*V_Ini)),V_Chave,0),""))</f>
        <v>16</v>
      </c>
      <c r="AK388" s="42">
        <f t="shared" ref="AK388:AK451" si="214">IF(ISNUMBER(SEARCH(" = ",$D388)),IFERROR(TIMEVALUE(TRIM(RIGHT($D388,5))),""),"")</f>
        <v>0.36041666666666666</v>
      </c>
      <c r="AL388" s="41" t="str">
        <f t="shared" ref="AL388:AL451" si="215">IF($C388="","",IFERROR(INDEX(S_Modo,MATCH($C388,S_Status,0)),"Não"))</f>
        <v>Leve atraso</v>
      </c>
      <c r="AM388" s="41" t="str">
        <f t="shared" ref="AM388:AM451" si="216">IF($C388="","",IFERROR(INDEX(S_Conta,MATCH($C388,S_Status,0)),"Não"))</f>
        <v>Não</v>
      </c>
      <c r="AN388" s="41" t="str">
        <f t="shared" ref="AN388:AN451" si="217">IF($C388="","",IFERROR(INDEX(S_Trab,MATCH($C388,S_Status,0)),"Não"))</f>
        <v>Sim</v>
      </c>
      <c r="AO388" s="42">
        <f t="shared" ref="AO388:AO451" si="218">IF(OR($A388="",$AK388=""),"",$U388-$AK388-IF($J388&lt;&gt;"Situação Atípica - Presente",N($K388)+N($L388),0))</f>
        <v>-2.7083333333333681E-2</v>
      </c>
      <c r="AP388" s="41" t="str">
        <f t="shared" ref="AP388:AP451" si="219">IF(OR($A388="",TRIM($B388)=""),"",TRIM($B388)&amp;"|"&amp;$A388)</f>
        <v>Alisson Paulo Costa Martins|46171</v>
      </c>
      <c r="AQ388" s="41" t="str">
        <f t="shared" ref="AQ388:AQ451" si="220">IF(AND(P_CoberturaAuto="Sim",$A388&lt;&gt;"",$A388&gt;=P_InicioRegras,$Q388="Normal / Fixo",$R388&lt;&gt;"",ISERROR(SEARCH("ENCARREGADO",$R388)),$AM388="Sim",$W388&gt;0),$A388&amp;"|"&amp;$P388,"")</f>
        <v/>
      </c>
      <c r="AR388" s="41" t="str">
        <f>IF($AQ388="","",COUNTIFS(L_ChaveCob,$AQ388,L_Ausencia,"&gt;"&amp;$W388)+COUNTIFS($AQ$4:$AQ388,$AQ388,$W$4:$W388,$W388))</f>
        <v/>
      </c>
      <c r="AS388" s="42">
        <f t="shared" ref="AS388:AS451" si="221">IF($AQ388="",0,SUMIFS(L_Trab,L_Data,$A388,L_Equipe,$P388,L_Contrato,"Ferista",L_Status,"&lt;&gt;Remanejamento"))</f>
        <v>0</v>
      </c>
      <c r="AT388" s="42">
        <f t="shared" ref="AT388:AT451" si="222">IF(OR($AQ388="",$AS388=0),0,MAX(MIN($W388,$AS388-SUMIFS(L_Ausencia,L_ChaveCob,$AQ388,L_OrdemCob,"&lt;"&amp;$AR388)),0))</f>
        <v>0</v>
      </c>
      <c r="AU388" s="42">
        <f t="shared" ref="AU388:AU451" si="223">IF($AP388="",0,SUMIFS(CP_Horas,CP_ChaveFalta,$AP388,CP_Aprov,"&lt;&gt;Sim"))</f>
        <v>0</v>
      </c>
    </row>
    <row r="389" spans="1:47" x14ac:dyDescent="0.2">
      <c r="A389" s="35">
        <v>46171</v>
      </c>
      <c r="B389" s="36" t="s">
        <v>237</v>
      </c>
      <c r="C389" s="36" t="s">
        <v>232</v>
      </c>
      <c r="D389" s="36" t="s">
        <v>421</v>
      </c>
      <c r="E389" s="37"/>
      <c r="F389" s="37"/>
      <c r="G389" s="36"/>
      <c r="H389" s="36"/>
      <c r="I389" s="36"/>
      <c r="J389" s="36"/>
      <c r="K389" s="37"/>
      <c r="L389" s="37"/>
      <c r="M389" s="37"/>
      <c r="N389" s="38">
        <f t="shared" si="192"/>
        <v>46143</v>
      </c>
      <c r="O389">
        <f t="shared" si="193"/>
        <v>119353</v>
      </c>
      <c r="P389" t="str">
        <f t="shared" si="194"/>
        <v>Serralheria</v>
      </c>
      <c r="Q389" t="str">
        <f t="shared" si="195"/>
        <v>Normal / Fixo</v>
      </c>
      <c r="R389" t="str">
        <f t="shared" si="196"/>
        <v>SERRALHEIRO II</v>
      </c>
      <c r="S389" t="str">
        <f t="shared" si="197"/>
        <v>ADM</v>
      </c>
      <c r="T389" s="39">
        <f t="shared" si="198"/>
        <v>53.080351419133599</v>
      </c>
      <c r="U389" s="40">
        <f t="shared" si="199"/>
        <v>0.33333333333333298</v>
      </c>
      <c r="V389" s="40">
        <f t="shared" si="200"/>
        <v>0.3611111111111111</v>
      </c>
      <c r="W389" s="40">
        <f t="shared" si="201"/>
        <v>0</v>
      </c>
      <c r="X389" t="str">
        <f t="shared" si="202"/>
        <v>Não</v>
      </c>
      <c r="Y389" s="40">
        <f t="shared" si="203"/>
        <v>0</v>
      </c>
      <c r="Z389" s="40">
        <f t="shared" si="204"/>
        <v>0</v>
      </c>
      <c r="AA389" s="40">
        <f t="shared" si="205"/>
        <v>0</v>
      </c>
      <c r="AB389" s="40">
        <f t="shared" si="206"/>
        <v>0</v>
      </c>
      <c r="AC389" s="40">
        <f t="shared" si="207"/>
        <v>0</v>
      </c>
      <c r="AD389" s="39">
        <f t="shared" si="208"/>
        <v>0</v>
      </c>
      <c r="AE389" s="39">
        <f t="shared" si="209"/>
        <v>0</v>
      </c>
      <c r="AF389" t="str">
        <f t="shared" si="210"/>
        <v>Trabalhado</v>
      </c>
      <c r="AG389" t="str">
        <f t="shared" si="211"/>
        <v/>
      </c>
      <c r="AH389" t="str">
        <f t="shared" si="212"/>
        <v/>
      </c>
      <c r="AJ389" s="41">
        <f t="shared" si="213"/>
        <v>7</v>
      </c>
      <c r="AK389" s="42">
        <f t="shared" si="214"/>
        <v>0.3611111111111111</v>
      </c>
      <c r="AL389" s="41" t="str">
        <f t="shared" si="215"/>
        <v>Leve atraso</v>
      </c>
      <c r="AM389" s="41" t="str">
        <f t="shared" si="216"/>
        <v>Não</v>
      </c>
      <c r="AN389" s="41" t="str">
        <f t="shared" si="217"/>
        <v>Sim</v>
      </c>
      <c r="AO389" s="42">
        <f t="shared" si="218"/>
        <v>-2.7777777777778123E-2</v>
      </c>
      <c r="AP389" s="41" t="str">
        <f t="shared" si="219"/>
        <v>Ezequiel Antonio Peres|46171</v>
      </c>
      <c r="AQ389" s="41" t="str">
        <f t="shared" si="220"/>
        <v/>
      </c>
      <c r="AR389" s="41" t="str">
        <f>IF($AQ389="","",COUNTIFS(L_ChaveCob,$AQ389,L_Ausencia,"&gt;"&amp;$W389)+COUNTIFS($AQ$4:$AQ389,$AQ389,$W$4:$W389,$W389))</f>
        <v/>
      </c>
      <c r="AS389" s="42">
        <f t="shared" si="221"/>
        <v>0</v>
      </c>
      <c r="AT389" s="42">
        <f t="shared" si="222"/>
        <v>0</v>
      </c>
      <c r="AU389" s="42">
        <f t="shared" si="223"/>
        <v>0</v>
      </c>
    </row>
    <row r="390" spans="1:47" x14ac:dyDescent="0.2">
      <c r="A390" s="35">
        <v>46171</v>
      </c>
      <c r="B390" s="36" t="s">
        <v>239</v>
      </c>
      <c r="C390" s="36" t="s">
        <v>232</v>
      </c>
      <c r="D390" s="36" t="s">
        <v>422</v>
      </c>
      <c r="E390" s="37"/>
      <c r="F390" s="37"/>
      <c r="G390" s="36"/>
      <c r="H390" s="36"/>
      <c r="I390" s="36"/>
      <c r="J390" s="36"/>
      <c r="K390" s="37"/>
      <c r="L390" s="37"/>
      <c r="M390" s="37"/>
      <c r="N390" s="38">
        <f t="shared" si="192"/>
        <v>46143</v>
      </c>
      <c r="O390">
        <f t="shared" si="193"/>
        <v>173078</v>
      </c>
      <c r="P390" t="str">
        <f t="shared" si="194"/>
        <v>Serralheria</v>
      </c>
      <c r="Q390" t="str">
        <f t="shared" si="195"/>
        <v>Normal / Fixo</v>
      </c>
      <c r="R390" t="str">
        <f t="shared" si="196"/>
        <v>SERRALHEIRO II</v>
      </c>
      <c r="S390" t="str">
        <f t="shared" si="197"/>
        <v>ADM</v>
      </c>
      <c r="T390" s="39">
        <f t="shared" si="198"/>
        <v>53.080351419133599</v>
      </c>
      <c r="U390" s="40">
        <f t="shared" si="199"/>
        <v>0.33333333333333298</v>
      </c>
      <c r="V390" s="40">
        <f t="shared" si="200"/>
        <v>0.35069444444444442</v>
      </c>
      <c r="W390" s="40">
        <f t="shared" si="201"/>
        <v>0</v>
      </c>
      <c r="X390" t="str">
        <f t="shared" si="202"/>
        <v>Não</v>
      </c>
      <c r="Y390" s="40">
        <f t="shared" si="203"/>
        <v>0</v>
      </c>
      <c r="Z390" s="40">
        <f t="shared" si="204"/>
        <v>0</v>
      </c>
      <c r="AA390" s="40">
        <f t="shared" si="205"/>
        <v>0</v>
      </c>
      <c r="AB390" s="40">
        <f t="shared" si="206"/>
        <v>0</v>
      </c>
      <c r="AC390" s="40">
        <f t="shared" si="207"/>
        <v>0</v>
      </c>
      <c r="AD390" s="39">
        <f t="shared" si="208"/>
        <v>0</v>
      </c>
      <c r="AE390" s="39">
        <f t="shared" si="209"/>
        <v>0</v>
      </c>
      <c r="AF390" t="str">
        <f t="shared" si="210"/>
        <v>Trabalhado</v>
      </c>
      <c r="AG390" t="str">
        <f t="shared" si="211"/>
        <v/>
      </c>
      <c r="AH390" t="str">
        <f t="shared" si="212"/>
        <v/>
      </c>
      <c r="AJ390" s="41">
        <f t="shared" si="213"/>
        <v>2</v>
      </c>
      <c r="AK390" s="42">
        <f t="shared" si="214"/>
        <v>0.35069444444444442</v>
      </c>
      <c r="AL390" s="41" t="str">
        <f t="shared" si="215"/>
        <v>Leve atraso</v>
      </c>
      <c r="AM390" s="41" t="str">
        <f t="shared" si="216"/>
        <v>Não</v>
      </c>
      <c r="AN390" s="41" t="str">
        <f t="shared" si="217"/>
        <v>Sim</v>
      </c>
      <c r="AO390" s="42">
        <f t="shared" si="218"/>
        <v>-1.7361111111111438E-2</v>
      </c>
      <c r="AP390" s="41" t="str">
        <f t="shared" si="219"/>
        <v>Giovani Joao da Silva|46171</v>
      </c>
      <c r="AQ390" s="41" t="str">
        <f t="shared" si="220"/>
        <v/>
      </c>
      <c r="AR390" s="41" t="str">
        <f>IF($AQ390="","",COUNTIFS(L_ChaveCob,$AQ390,L_Ausencia,"&gt;"&amp;$W390)+COUNTIFS($AQ$4:$AQ390,$AQ390,$W$4:$W390,$W390))</f>
        <v/>
      </c>
      <c r="AS390" s="42">
        <f t="shared" si="221"/>
        <v>0</v>
      </c>
      <c r="AT390" s="42">
        <f t="shared" si="222"/>
        <v>0</v>
      </c>
      <c r="AU390" s="42">
        <f t="shared" si="223"/>
        <v>0</v>
      </c>
    </row>
    <row r="391" spans="1:47" x14ac:dyDescent="0.2">
      <c r="A391" s="35">
        <v>46171</v>
      </c>
      <c r="B391" s="36" t="s">
        <v>241</v>
      </c>
      <c r="C391" s="36" t="s">
        <v>232</v>
      </c>
      <c r="D391" s="36" t="s">
        <v>423</v>
      </c>
      <c r="E391" s="37"/>
      <c r="F391" s="37"/>
      <c r="G391" s="36"/>
      <c r="H391" s="36"/>
      <c r="I391" s="36"/>
      <c r="J391" s="36"/>
      <c r="K391" s="37"/>
      <c r="L391" s="37"/>
      <c r="M391" s="37"/>
      <c r="N391" s="38">
        <f t="shared" si="192"/>
        <v>46143</v>
      </c>
      <c r="O391">
        <f t="shared" si="193"/>
        <v>24800</v>
      </c>
      <c r="P391" t="str">
        <f t="shared" si="194"/>
        <v>Serralheria</v>
      </c>
      <c r="Q391" t="str">
        <f t="shared" si="195"/>
        <v>Normal / Fixo</v>
      </c>
      <c r="R391" t="str">
        <f t="shared" si="196"/>
        <v>SERRALHEIRO II</v>
      </c>
      <c r="S391" t="str">
        <f t="shared" si="197"/>
        <v>ADM</v>
      </c>
      <c r="T391" s="39">
        <f t="shared" si="198"/>
        <v>53.080351419133599</v>
      </c>
      <c r="U391" s="40">
        <f t="shared" si="199"/>
        <v>0.33333333333333298</v>
      </c>
      <c r="V391" s="40">
        <f t="shared" si="200"/>
        <v>0.35069444444444442</v>
      </c>
      <c r="W391" s="40">
        <f t="shared" si="201"/>
        <v>0</v>
      </c>
      <c r="X391" t="str">
        <f t="shared" si="202"/>
        <v>Não</v>
      </c>
      <c r="Y391" s="40">
        <f t="shared" si="203"/>
        <v>0</v>
      </c>
      <c r="Z391" s="40">
        <f t="shared" si="204"/>
        <v>0</v>
      </c>
      <c r="AA391" s="40">
        <f t="shared" si="205"/>
        <v>0</v>
      </c>
      <c r="AB391" s="40">
        <f t="shared" si="206"/>
        <v>0</v>
      </c>
      <c r="AC391" s="40">
        <f t="shared" si="207"/>
        <v>0</v>
      </c>
      <c r="AD391" s="39">
        <f t="shared" si="208"/>
        <v>0</v>
      </c>
      <c r="AE391" s="39">
        <f t="shared" si="209"/>
        <v>0</v>
      </c>
      <c r="AF391" t="str">
        <f t="shared" si="210"/>
        <v>Trabalhado</v>
      </c>
      <c r="AG391" t="str">
        <f t="shared" si="211"/>
        <v/>
      </c>
      <c r="AH391" t="str">
        <f t="shared" si="212"/>
        <v/>
      </c>
      <c r="AJ391" s="41">
        <f t="shared" si="213"/>
        <v>3</v>
      </c>
      <c r="AK391" s="42">
        <f t="shared" si="214"/>
        <v>0.35069444444444442</v>
      </c>
      <c r="AL391" s="41" t="str">
        <f t="shared" si="215"/>
        <v>Leve atraso</v>
      </c>
      <c r="AM391" s="41" t="str">
        <f t="shared" si="216"/>
        <v>Não</v>
      </c>
      <c r="AN391" s="41" t="str">
        <f t="shared" si="217"/>
        <v>Sim</v>
      </c>
      <c r="AO391" s="42">
        <f t="shared" si="218"/>
        <v>-1.7361111111111438E-2</v>
      </c>
      <c r="AP391" s="41" t="str">
        <f t="shared" si="219"/>
        <v>Ivanildo Lopes Pires de Carvalho|46171</v>
      </c>
      <c r="AQ391" s="41" t="str">
        <f t="shared" si="220"/>
        <v/>
      </c>
      <c r="AR391" s="41" t="str">
        <f>IF($AQ391="","",COUNTIFS(L_ChaveCob,$AQ391,L_Ausencia,"&gt;"&amp;$W391)+COUNTIFS($AQ$4:$AQ391,$AQ391,$W$4:$W391,$W391))</f>
        <v/>
      </c>
      <c r="AS391" s="42">
        <f t="shared" si="221"/>
        <v>0</v>
      </c>
      <c r="AT391" s="42">
        <f t="shared" si="222"/>
        <v>0</v>
      </c>
      <c r="AU391" s="42">
        <f t="shared" si="223"/>
        <v>0</v>
      </c>
    </row>
    <row r="392" spans="1:47" x14ac:dyDescent="0.2">
      <c r="A392" s="35">
        <v>46171</v>
      </c>
      <c r="B392" s="36" t="s">
        <v>243</v>
      </c>
      <c r="C392" s="36" t="s">
        <v>232</v>
      </c>
      <c r="D392" s="36" t="s">
        <v>424</v>
      </c>
      <c r="E392" s="37"/>
      <c r="F392" s="37"/>
      <c r="G392" s="36"/>
      <c r="H392" s="36"/>
      <c r="I392" s="36"/>
      <c r="J392" s="36"/>
      <c r="K392" s="37"/>
      <c r="L392" s="37"/>
      <c r="M392" s="37"/>
      <c r="N392" s="38">
        <f t="shared" si="192"/>
        <v>46143</v>
      </c>
      <c r="O392">
        <f t="shared" si="193"/>
        <v>900003</v>
      </c>
      <c r="P392" t="str">
        <f t="shared" si="194"/>
        <v>Serralheria</v>
      </c>
      <c r="Q392" t="str">
        <f t="shared" si="195"/>
        <v>Normal / Fixo</v>
      </c>
      <c r="R392" t="str">
        <f t="shared" si="196"/>
        <v>ENCARREGADO</v>
      </c>
      <c r="S392" t="str">
        <f t="shared" si="197"/>
        <v>ADM</v>
      </c>
      <c r="T392" s="39">
        <f t="shared" si="198"/>
        <v>60.96</v>
      </c>
      <c r="U392" s="40">
        <f t="shared" si="199"/>
        <v>0.33333333333333298</v>
      </c>
      <c r="V392" s="40">
        <f t="shared" si="200"/>
        <v>0.34375</v>
      </c>
      <c r="W392" s="40">
        <f t="shared" si="201"/>
        <v>0</v>
      </c>
      <c r="X392" t="str">
        <f t="shared" si="202"/>
        <v>Não</v>
      </c>
      <c r="Y392" s="40">
        <f t="shared" si="203"/>
        <v>0</v>
      </c>
      <c r="Z392" s="40">
        <f t="shared" si="204"/>
        <v>0</v>
      </c>
      <c r="AA392" s="40">
        <f t="shared" si="205"/>
        <v>0</v>
      </c>
      <c r="AB392" s="40">
        <f t="shared" si="206"/>
        <v>0</v>
      </c>
      <c r="AC392" s="40">
        <f t="shared" si="207"/>
        <v>0</v>
      </c>
      <c r="AD392" s="39">
        <f t="shared" si="208"/>
        <v>0</v>
      </c>
      <c r="AE392" s="39">
        <f t="shared" si="209"/>
        <v>0</v>
      </c>
      <c r="AF392" t="str">
        <f t="shared" si="210"/>
        <v>Trabalhado</v>
      </c>
      <c r="AG392" t="str">
        <f t="shared" si="211"/>
        <v/>
      </c>
      <c r="AH392" t="str">
        <f t="shared" si="212"/>
        <v/>
      </c>
      <c r="AJ392" s="41">
        <f t="shared" si="213"/>
        <v>10</v>
      </c>
      <c r="AK392" s="42">
        <f t="shared" si="214"/>
        <v>0.34375</v>
      </c>
      <c r="AL392" s="41" t="str">
        <f t="shared" si="215"/>
        <v>Leve atraso</v>
      </c>
      <c r="AM392" s="41" t="str">
        <f t="shared" si="216"/>
        <v>Não</v>
      </c>
      <c r="AN392" s="41" t="str">
        <f t="shared" si="217"/>
        <v>Sim</v>
      </c>
      <c r="AO392" s="42">
        <f t="shared" si="218"/>
        <v>-1.0416666666667018E-2</v>
      </c>
      <c r="AP392" s="41" t="str">
        <f t="shared" si="219"/>
        <v>Marcelo Antônio Silvestre de Moraes|46171</v>
      </c>
      <c r="AQ392" s="41" t="str">
        <f t="shared" si="220"/>
        <v/>
      </c>
      <c r="AR392" s="41" t="str">
        <f>IF($AQ392="","",COUNTIFS(L_ChaveCob,$AQ392,L_Ausencia,"&gt;"&amp;$W392)+COUNTIFS($AQ$4:$AQ392,$AQ392,$W$4:$W392,$W392))</f>
        <v/>
      </c>
      <c r="AS392" s="42">
        <f t="shared" si="221"/>
        <v>0</v>
      </c>
      <c r="AT392" s="42">
        <f t="shared" si="222"/>
        <v>0</v>
      </c>
      <c r="AU392" s="42">
        <f t="shared" si="223"/>
        <v>0</v>
      </c>
    </row>
    <row r="393" spans="1:47" x14ac:dyDescent="0.2">
      <c r="A393" s="35">
        <v>46171</v>
      </c>
      <c r="B393" s="36" t="s">
        <v>229</v>
      </c>
      <c r="C393" s="36" t="s">
        <v>232</v>
      </c>
      <c r="D393" s="36" t="s">
        <v>327</v>
      </c>
      <c r="E393" s="37"/>
      <c r="F393" s="37"/>
      <c r="G393" s="36"/>
      <c r="H393" s="36"/>
      <c r="I393" s="36"/>
      <c r="J393" s="36"/>
      <c r="K393" s="37"/>
      <c r="L393" s="37"/>
      <c r="M393" s="37"/>
      <c r="N393" s="38">
        <f t="shared" si="192"/>
        <v>46143</v>
      </c>
      <c r="O393">
        <f t="shared" si="193"/>
        <v>105410</v>
      </c>
      <c r="P393" t="str">
        <f t="shared" si="194"/>
        <v>Serralheria</v>
      </c>
      <c r="Q393" t="str">
        <f t="shared" si="195"/>
        <v>Normal / Fixo</v>
      </c>
      <c r="R393" t="str">
        <f t="shared" si="196"/>
        <v>SERRALHEIRO I</v>
      </c>
      <c r="S393" t="str">
        <f t="shared" si="197"/>
        <v>TURNO 3</v>
      </c>
      <c r="T393" s="39">
        <f t="shared" si="198"/>
        <v>49.0988922206921</v>
      </c>
      <c r="U393" s="40">
        <f t="shared" si="199"/>
        <v>0.33333333333333298</v>
      </c>
      <c r="V393" s="40">
        <f t="shared" si="200"/>
        <v>0.35416666666666669</v>
      </c>
      <c r="W393" s="40">
        <f t="shared" si="201"/>
        <v>0</v>
      </c>
      <c r="X393" t="str">
        <f t="shared" si="202"/>
        <v>Não</v>
      </c>
      <c r="Y393" s="40">
        <f t="shared" si="203"/>
        <v>0</v>
      </c>
      <c r="Z393" s="40">
        <f t="shared" si="204"/>
        <v>0</v>
      </c>
      <c r="AA393" s="40">
        <f t="shared" si="205"/>
        <v>0</v>
      </c>
      <c r="AB393" s="40">
        <f t="shared" si="206"/>
        <v>0</v>
      </c>
      <c r="AC393" s="40">
        <f t="shared" si="207"/>
        <v>0</v>
      </c>
      <c r="AD393" s="39">
        <f t="shared" si="208"/>
        <v>0</v>
      </c>
      <c r="AE393" s="39">
        <f t="shared" si="209"/>
        <v>0</v>
      </c>
      <c r="AF393" t="str">
        <f t="shared" si="210"/>
        <v>Trabalhado</v>
      </c>
      <c r="AG393" t="str">
        <f t="shared" si="211"/>
        <v/>
      </c>
      <c r="AH393" t="str">
        <f t="shared" si="212"/>
        <v/>
      </c>
      <c r="AJ393" s="41">
        <f t="shared" si="213"/>
        <v>6</v>
      </c>
      <c r="AK393" s="42">
        <f t="shared" si="214"/>
        <v>0.35416666666666669</v>
      </c>
      <c r="AL393" s="41" t="str">
        <f t="shared" si="215"/>
        <v>Leve atraso</v>
      </c>
      <c r="AM393" s="41" t="str">
        <f t="shared" si="216"/>
        <v>Não</v>
      </c>
      <c r="AN393" s="41" t="str">
        <f t="shared" si="217"/>
        <v>Sim</v>
      </c>
      <c r="AO393" s="42">
        <f t="shared" si="218"/>
        <v>-2.0833333333333703E-2</v>
      </c>
      <c r="AP393" s="41" t="str">
        <f t="shared" si="219"/>
        <v>Marcelo Douglas Vieira Santana|46171</v>
      </c>
      <c r="AQ393" s="41" t="str">
        <f t="shared" si="220"/>
        <v/>
      </c>
      <c r="AR393" s="41" t="str">
        <f>IF($AQ393="","",COUNTIFS(L_ChaveCob,$AQ393,L_Ausencia,"&gt;"&amp;$W393)+COUNTIFS($AQ$4:$AQ393,$AQ393,$W$4:$W393,$W393))</f>
        <v/>
      </c>
      <c r="AS393" s="42">
        <f t="shared" si="221"/>
        <v>0</v>
      </c>
      <c r="AT393" s="42">
        <f t="shared" si="222"/>
        <v>0</v>
      </c>
      <c r="AU393" s="42">
        <f t="shared" si="223"/>
        <v>0</v>
      </c>
    </row>
    <row r="394" spans="1:47" hidden="1" x14ac:dyDescent="0.2">
      <c r="A394" s="35">
        <v>46171</v>
      </c>
      <c r="B394" s="36" t="s">
        <v>230</v>
      </c>
      <c r="C394" s="36" t="s">
        <v>232</v>
      </c>
      <c r="D394" s="36" t="s">
        <v>328</v>
      </c>
      <c r="E394" s="37"/>
      <c r="F394" s="37"/>
      <c r="G394" s="36"/>
      <c r="H394" s="36"/>
      <c r="I394" s="36" t="s">
        <v>234</v>
      </c>
      <c r="J394" s="36"/>
      <c r="K394" s="37"/>
      <c r="L394" s="37"/>
      <c r="M394" s="37"/>
      <c r="N394" s="38">
        <f t="shared" si="192"/>
        <v>46143</v>
      </c>
      <c r="O394">
        <f t="shared" si="193"/>
        <v>900009</v>
      </c>
      <c r="P394" t="str">
        <f t="shared" si="194"/>
        <v>Serralheria</v>
      </c>
      <c r="Q394" t="str">
        <f t="shared" si="195"/>
        <v>Normal / Fixo</v>
      </c>
      <c r="R394" t="str">
        <f t="shared" si="196"/>
        <v>SERRALHEIRO I</v>
      </c>
      <c r="S394" t="str">
        <f t="shared" si="197"/>
        <v>TURNO 2</v>
      </c>
      <c r="T394" s="39">
        <f t="shared" si="198"/>
        <v>49.0988922206921</v>
      </c>
      <c r="U394" s="40">
        <f t="shared" si="199"/>
        <v>0.33333333333333298</v>
      </c>
      <c r="V394" s="40">
        <f t="shared" si="200"/>
        <v>0.35416666666666669</v>
      </c>
      <c r="W394" s="40">
        <f t="shared" si="201"/>
        <v>0</v>
      </c>
      <c r="X394" t="str">
        <f t="shared" si="202"/>
        <v>Não</v>
      </c>
      <c r="Y394" s="40">
        <f t="shared" si="203"/>
        <v>0</v>
      </c>
      <c r="Z394" s="40">
        <f t="shared" si="204"/>
        <v>0</v>
      </c>
      <c r="AA394" s="40">
        <f t="shared" si="205"/>
        <v>0</v>
      </c>
      <c r="AB394" s="40">
        <f t="shared" si="206"/>
        <v>0</v>
      </c>
      <c r="AC394" s="40">
        <f t="shared" si="207"/>
        <v>0</v>
      </c>
      <c r="AD394" s="39">
        <f t="shared" si="208"/>
        <v>0</v>
      </c>
      <c r="AE394" s="39">
        <f t="shared" si="209"/>
        <v>0</v>
      </c>
      <c r="AF394" t="str">
        <f t="shared" si="210"/>
        <v>Trabalhado</v>
      </c>
      <c r="AG394" t="str">
        <f t="shared" si="211"/>
        <v/>
      </c>
      <c r="AH394" t="str">
        <f t="shared" si="212"/>
        <v/>
      </c>
      <c r="AJ394" s="41">
        <f t="shared" si="213"/>
        <v>17</v>
      </c>
      <c r="AK394" s="42">
        <f t="shared" si="214"/>
        <v>0.35416666666666669</v>
      </c>
      <c r="AL394" s="41" t="str">
        <f t="shared" si="215"/>
        <v>Leve atraso</v>
      </c>
      <c r="AM394" s="41" t="str">
        <f t="shared" si="216"/>
        <v>Não</v>
      </c>
      <c r="AN394" s="41" t="str">
        <f t="shared" si="217"/>
        <v>Sim</v>
      </c>
      <c r="AO394" s="42">
        <f t="shared" si="218"/>
        <v>-2.0833333333333703E-2</v>
      </c>
      <c r="AP394" s="41" t="str">
        <f t="shared" si="219"/>
        <v>Murilo de Souza Modesto|46171</v>
      </c>
      <c r="AQ394" s="41" t="str">
        <f t="shared" si="220"/>
        <v/>
      </c>
      <c r="AR394" s="41" t="str">
        <f>IF($AQ394="","",COUNTIFS(L_ChaveCob,$AQ394,L_Ausencia,"&gt;"&amp;$W394)+COUNTIFS($AQ$4:$AQ394,$AQ394,$W$4:$W394,$W394))</f>
        <v/>
      </c>
      <c r="AS394" s="42">
        <f t="shared" si="221"/>
        <v>0</v>
      </c>
      <c r="AT394" s="42">
        <f t="shared" si="222"/>
        <v>0</v>
      </c>
      <c r="AU394" s="42">
        <f t="shared" si="223"/>
        <v>0</v>
      </c>
    </row>
    <row r="395" spans="1:47" x14ac:dyDescent="0.2">
      <c r="A395" s="35">
        <v>46171</v>
      </c>
      <c r="B395" s="36" t="s">
        <v>247</v>
      </c>
      <c r="C395" s="36" t="s">
        <v>232</v>
      </c>
      <c r="D395" s="36" t="s">
        <v>334</v>
      </c>
      <c r="E395" s="37"/>
      <c r="F395" s="37"/>
      <c r="G395" s="36"/>
      <c r="H395" s="36"/>
      <c r="I395" s="36"/>
      <c r="J395" s="36"/>
      <c r="K395" s="37"/>
      <c r="L395" s="37"/>
      <c r="M395" s="37"/>
      <c r="N395" s="38">
        <f t="shared" si="192"/>
        <v>46143</v>
      </c>
      <c r="O395">
        <f t="shared" si="193"/>
        <v>900005</v>
      </c>
      <c r="P395" t="str">
        <f t="shared" si="194"/>
        <v>Serralheria</v>
      </c>
      <c r="Q395" t="str">
        <f t="shared" si="195"/>
        <v>Normal / Fixo</v>
      </c>
      <c r="R395" t="str">
        <f t="shared" si="196"/>
        <v>SERRALHEIRO II</v>
      </c>
      <c r="S395" t="str">
        <f t="shared" si="197"/>
        <v>TURNO 2</v>
      </c>
      <c r="T395" s="39">
        <f t="shared" si="198"/>
        <v>53.080351419133599</v>
      </c>
      <c r="U395" s="40">
        <f t="shared" si="199"/>
        <v>0.33333333333333298</v>
      </c>
      <c r="V395" s="40">
        <f t="shared" si="200"/>
        <v>0.3576388888888889</v>
      </c>
      <c r="W395" s="40">
        <f t="shared" si="201"/>
        <v>0</v>
      </c>
      <c r="X395" t="str">
        <f t="shared" si="202"/>
        <v>Não</v>
      </c>
      <c r="Y395" s="40">
        <f t="shared" si="203"/>
        <v>0</v>
      </c>
      <c r="Z395" s="40">
        <f t="shared" si="204"/>
        <v>0</v>
      </c>
      <c r="AA395" s="40">
        <f t="shared" si="205"/>
        <v>0</v>
      </c>
      <c r="AB395" s="40">
        <f t="shared" si="206"/>
        <v>0</v>
      </c>
      <c r="AC395" s="40">
        <f t="shared" si="207"/>
        <v>0</v>
      </c>
      <c r="AD395" s="39">
        <f t="shared" si="208"/>
        <v>0</v>
      </c>
      <c r="AE395" s="39">
        <f t="shared" si="209"/>
        <v>0</v>
      </c>
      <c r="AF395" t="str">
        <f t="shared" si="210"/>
        <v>Trabalhado</v>
      </c>
      <c r="AG395" t="str">
        <f t="shared" si="211"/>
        <v/>
      </c>
      <c r="AH395" t="str">
        <f t="shared" si="212"/>
        <v/>
      </c>
      <c r="AJ395" s="41">
        <f t="shared" si="213"/>
        <v>12</v>
      </c>
      <c r="AK395" s="42">
        <f t="shared" si="214"/>
        <v>0.3576388888888889</v>
      </c>
      <c r="AL395" s="41" t="str">
        <f t="shared" si="215"/>
        <v>Leve atraso</v>
      </c>
      <c r="AM395" s="41" t="str">
        <f t="shared" si="216"/>
        <v>Não</v>
      </c>
      <c r="AN395" s="41" t="str">
        <f t="shared" si="217"/>
        <v>Sim</v>
      </c>
      <c r="AO395" s="42">
        <f t="shared" si="218"/>
        <v>-2.4305555555555913E-2</v>
      </c>
      <c r="AP395" s="41" t="str">
        <f t="shared" si="219"/>
        <v>Rafael Fracaroli da Rocha|46171</v>
      </c>
      <c r="AQ395" s="41" t="str">
        <f t="shared" si="220"/>
        <v/>
      </c>
      <c r="AR395" s="41" t="str">
        <f>IF($AQ395="","",COUNTIFS(L_ChaveCob,$AQ395,L_Ausencia,"&gt;"&amp;$W395)+COUNTIFS($AQ$4:$AQ395,$AQ395,$W$4:$W395,$W395))</f>
        <v/>
      </c>
      <c r="AS395" s="42">
        <f t="shared" si="221"/>
        <v>0</v>
      </c>
      <c r="AT395" s="42">
        <f t="shared" si="222"/>
        <v>0</v>
      </c>
      <c r="AU395" s="42">
        <f t="shared" si="223"/>
        <v>0</v>
      </c>
    </row>
    <row r="396" spans="1:47" x14ac:dyDescent="0.2">
      <c r="A396" s="35">
        <v>46171</v>
      </c>
      <c r="B396" s="36" t="s">
        <v>249</v>
      </c>
      <c r="C396" s="36" t="s">
        <v>258</v>
      </c>
      <c r="D396" s="36"/>
      <c r="E396" s="37"/>
      <c r="F396" s="37"/>
      <c r="G396" s="36" t="s">
        <v>425</v>
      </c>
      <c r="H396" s="36"/>
      <c r="I396" s="36"/>
      <c r="J396" s="36"/>
      <c r="K396" s="37"/>
      <c r="L396" s="37"/>
      <c r="M396" s="37"/>
      <c r="N396" s="38">
        <f t="shared" si="192"/>
        <v>46143</v>
      </c>
      <c r="O396">
        <f t="shared" si="193"/>
        <v>331335</v>
      </c>
      <c r="P396" t="str">
        <f t="shared" si="194"/>
        <v>Serralheria</v>
      </c>
      <c r="Q396" t="str">
        <f t="shared" si="195"/>
        <v>Normal / Fixo</v>
      </c>
      <c r="R396" t="str">
        <f t="shared" si="196"/>
        <v>SERRALHEIRO II</v>
      </c>
      <c r="S396" t="str">
        <f t="shared" si="197"/>
        <v>ADM</v>
      </c>
      <c r="T396" s="39">
        <f t="shared" si="198"/>
        <v>53.080351419133599</v>
      </c>
      <c r="U396" s="40">
        <f t="shared" si="199"/>
        <v>0.33333333333333298</v>
      </c>
      <c r="V396" s="40">
        <f t="shared" si="200"/>
        <v>0</v>
      </c>
      <c r="W396" s="40">
        <f t="shared" si="201"/>
        <v>0.33333333333333298</v>
      </c>
      <c r="X396" t="str">
        <f t="shared" si="202"/>
        <v>Não</v>
      </c>
      <c r="Y396" s="40">
        <f t="shared" si="203"/>
        <v>0</v>
      </c>
      <c r="Z396" s="40">
        <f t="shared" si="204"/>
        <v>0</v>
      </c>
      <c r="AA396" s="40">
        <f t="shared" si="205"/>
        <v>0</v>
      </c>
      <c r="AB396" s="40">
        <f t="shared" si="206"/>
        <v>0</v>
      </c>
      <c r="AC396" s="40">
        <f t="shared" si="207"/>
        <v>0</v>
      </c>
      <c r="AD396" s="39">
        <f t="shared" si="208"/>
        <v>0</v>
      </c>
      <c r="AE396" s="39">
        <f t="shared" si="209"/>
        <v>424.64281135306834</v>
      </c>
      <c r="AF396" t="str">
        <f t="shared" si="210"/>
        <v>Justificada</v>
      </c>
      <c r="AG396" t="str">
        <f t="shared" si="211"/>
        <v/>
      </c>
      <c r="AH396" t="str">
        <f t="shared" si="212"/>
        <v/>
      </c>
      <c r="AJ396" s="41">
        <f t="shared" si="213"/>
        <v>5</v>
      </c>
      <c r="AK396" s="42" t="str">
        <f t="shared" si="214"/>
        <v/>
      </c>
      <c r="AL396" s="41" t="str">
        <f t="shared" si="215"/>
        <v>Dia inteiro</v>
      </c>
      <c r="AM396" s="41" t="str">
        <f t="shared" si="216"/>
        <v>Não</v>
      </c>
      <c r="AN396" s="41" t="str">
        <f t="shared" si="217"/>
        <v>Não</v>
      </c>
      <c r="AO396" s="42" t="str">
        <f t="shared" si="218"/>
        <v/>
      </c>
      <c r="AP396" s="41" t="str">
        <f t="shared" si="219"/>
        <v>Robson Alberto Alves Galvão|46171</v>
      </c>
      <c r="AQ396" s="41" t="str">
        <f t="shared" si="220"/>
        <v/>
      </c>
      <c r="AR396" s="41" t="str">
        <f>IF($AQ396="","",COUNTIFS(L_ChaveCob,$AQ396,L_Ausencia,"&gt;"&amp;$W396)+COUNTIFS($AQ$4:$AQ396,$AQ396,$W$4:$W396,$W396))</f>
        <v/>
      </c>
      <c r="AS396" s="42">
        <f t="shared" si="221"/>
        <v>0</v>
      </c>
      <c r="AT396" s="42">
        <f t="shared" si="222"/>
        <v>0</v>
      </c>
      <c r="AU396" s="42">
        <f t="shared" si="223"/>
        <v>0</v>
      </c>
    </row>
    <row r="397" spans="1:47" x14ac:dyDescent="0.2">
      <c r="A397" s="35">
        <v>46171</v>
      </c>
      <c r="B397" s="36" t="s">
        <v>231</v>
      </c>
      <c r="C397" s="36" t="s">
        <v>232</v>
      </c>
      <c r="D397" s="36" t="s">
        <v>426</v>
      </c>
      <c r="E397" s="37"/>
      <c r="F397" s="37"/>
      <c r="G397" s="36"/>
      <c r="H397" s="36"/>
      <c r="I397" s="36" t="s">
        <v>234</v>
      </c>
      <c r="J397" s="36"/>
      <c r="K397" s="37"/>
      <c r="L397" s="37"/>
      <c r="M397" s="37"/>
      <c r="N397" s="38">
        <f t="shared" si="192"/>
        <v>46143</v>
      </c>
      <c r="O397">
        <f t="shared" si="193"/>
        <v>900004</v>
      </c>
      <c r="P397" t="str">
        <f t="shared" si="194"/>
        <v>Serralheria</v>
      </c>
      <c r="Q397" t="str">
        <f t="shared" si="195"/>
        <v>Normal / Fixo</v>
      </c>
      <c r="R397" t="str">
        <f t="shared" si="196"/>
        <v>SERRALHEIRO I</v>
      </c>
      <c r="S397" t="str">
        <f t="shared" si="197"/>
        <v>TURNO 2</v>
      </c>
      <c r="T397" s="39">
        <f t="shared" si="198"/>
        <v>49.0988922206921</v>
      </c>
      <c r="U397" s="40">
        <f t="shared" si="199"/>
        <v>0.33333333333333298</v>
      </c>
      <c r="V397" s="40">
        <f t="shared" si="200"/>
        <v>0.35347222222222224</v>
      </c>
      <c r="W397" s="40">
        <f t="shared" si="201"/>
        <v>0</v>
      </c>
      <c r="X397" t="str">
        <f t="shared" si="202"/>
        <v>Não</v>
      </c>
      <c r="Y397" s="40">
        <f t="shared" si="203"/>
        <v>0</v>
      </c>
      <c r="Z397" s="40">
        <f t="shared" si="204"/>
        <v>0</v>
      </c>
      <c r="AA397" s="40">
        <f t="shared" si="205"/>
        <v>0</v>
      </c>
      <c r="AB397" s="40">
        <f t="shared" si="206"/>
        <v>0</v>
      </c>
      <c r="AC397" s="40">
        <f t="shared" si="207"/>
        <v>0</v>
      </c>
      <c r="AD397" s="39">
        <f t="shared" si="208"/>
        <v>0</v>
      </c>
      <c r="AE397" s="39">
        <f t="shared" si="209"/>
        <v>0</v>
      </c>
      <c r="AF397" t="str">
        <f t="shared" si="210"/>
        <v>Trabalhado</v>
      </c>
      <c r="AG397" t="str">
        <f t="shared" si="211"/>
        <v/>
      </c>
      <c r="AH397" t="str">
        <f t="shared" si="212"/>
        <v/>
      </c>
      <c r="AJ397" s="41">
        <f t="shared" si="213"/>
        <v>11</v>
      </c>
      <c r="AK397" s="42">
        <f t="shared" si="214"/>
        <v>0.35347222222222224</v>
      </c>
      <c r="AL397" s="41" t="str">
        <f t="shared" si="215"/>
        <v>Leve atraso</v>
      </c>
      <c r="AM397" s="41" t="str">
        <f t="shared" si="216"/>
        <v>Não</v>
      </c>
      <c r="AN397" s="41" t="str">
        <f t="shared" si="217"/>
        <v>Sim</v>
      </c>
      <c r="AO397" s="42">
        <f t="shared" si="218"/>
        <v>-2.0138888888889261E-2</v>
      </c>
      <c r="AP397" s="41" t="str">
        <f t="shared" si="219"/>
        <v>Rogério Marques da Silva|46171</v>
      </c>
      <c r="AQ397" s="41" t="str">
        <f t="shared" si="220"/>
        <v/>
      </c>
      <c r="AR397" s="41" t="str">
        <f>IF($AQ397="","",COUNTIFS(L_ChaveCob,$AQ397,L_Ausencia,"&gt;"&amp;$W397)+COUNTIFS($AQ$4:$AQ397,$AQ397,$W$4:$W397,$W397))</f>
        <v/>
      </c>
      <c r="AS397" s="42">
        <f t="shared" si="221"/>
        <v>0</v>
      </c>
      <c r="AT397" s="42">
        <f t="shared" si="222"/>
        <v>0</v>
      </c>
      <c r="AU397" s="42">
        <f t="shared" si="223"/>
        <v>0</v>
      </c>
    </row>
    <row r="398" spans="1:47" x14ac:dyDescent="0.2">
      <c r="A398" s="35">
        <v>46171</v>
      </c>
      <c r="B398" s="36" t="s">
        <v>252</v>
      </c>
      <c r="C398" s="36" t="s">
        <v>232</v>
      </c>
      <c r="D398" s="36" t="s">
        <v>427</v>
      </c>
      <c r="E398" s="37"/>
      <c r="F398" s="37"/>
      <c r="G398" s="36"/>
      <c r="H398" s="36"/>
      <c r="I398" s="36"/>
      <c r="J398" s="36"/>
      <c r="K398" s="37"/>
      <c r="L398" s="37"/>
      <c r="M398" s="37"/>
      <c r="N398" s="38">
        <f t="shared" si="192"/>
        <v>46143</v>
      </c>
      <c r="O398">
        <f t="shared" si="193"/>
        <v>266937</v>
      </c>
      <c r="P398" t="str">
        <f t="shared" si="194"/>
        <v>Serralheria</v>
      </c>
      <c r="Q398" t="str">
        <f t="shared" si="195"/>
        <v>Normal / Fixo</v>
      </c>
      <c r="R398" t="str">
        <f t="shared" si="196"/>
        <v>ENCARREGADO</v>
      </c>
      <c r="S398" t="str">
        <f t="shared" si="197"/>
        <v>ADM</v>
      </c>
      <c r="T398" s="39">
        <f t="shared" si="198"/>
        <v>60.96</v>
      </c>
      <c r="U398" s="40">
        <f t="shared" si="199"/>
        <v>0.33333333333333298</v>
      </c>
      <c r="V398" s="40">
        <f t="shared" si="200"/>
        <v>0.35833333333333334</v>
      </c>
      <c r="W398" s="40">
        <f t="shared" si="201"/>
        <v>0</v>
      </c>
      <c r="X398" t="str">
        <f t="shared" si="202"/>
        <v>Não</v>
      </c>
      <c r="Y398" s="40">
        <f t="shared" si="203"/>
        <v>0</v>
      </c>
      <c r="Z398" s="40">
        <f t="shared" si="204"/>
        <v>0</v>
      </c>
      <c r="AA398" s="40">
        <f t="shared" si="205"/>
        <v>0</v>
      </c>
      <c r="AB398" s="40">
        <f t="shared" si="206"/>
        <v>0</v>
      </c>
      <c r="AC398" s="40">
        <f t="shared" si="207"/>
        <v>0</v>
      </c>
      <c r="AD398" s="39">
        <f t="shared" si="208"/>
        <v>0</v>
      </c>
      <c r="AE398" s="39">
        <f t="shared" si="209"/>
        <v>0</v>
      </c>
      <c r="AF398" t="str">
        <f t="shared" si="210"/>
        <v>Trabalhado</v>
      </c>
      <c r="AG398" t="str">
        <f t="shared" si="211"/>
        <v/>
      </c>
      <c r="AH398" t="str">
        <f t="shared" si="212"/>
        <v/>
      </c>
      <c r="AJ398" s="41">
        <f t="shared" si="213"/>
        <v>1</v>
      </c>
      <c r="AK398" s="42">
        <f t="shared" si="214"/>
        <v>0.35833333333333334</v>
      </c>
      <c r="AL398" s="41" t="str">
        <f t="shared" si="215"/>
        <v>Leve atraso</v>
      </c>
      <c r="AM398" s="41" t="str">
        <f t="shared" si="216"/>
        <v>Não</v>
      </c>
      <c r="AN398" s="41" t="str">
        <f t="shared" si="217"/>
        <v>Sim</v>
      </c>
      <c r="AO398" s="42">
        <f t="shared" si="218"/>
        <v>-2.5000000000000355E-2</v>
      </c>
      <c r="AP398" s="41" t="str">
        <f t="shared" si="219"/>
        <v>Ronaldo Rosendo da Silva|46171</v>
      </c>
      <c r="AQ398" s="41" t="str">
        <f t="shared" si="220"/>
        <v/>
      </c>
      <c r="AR398" s="41" t="str">
        <f>IF($AQ398="","",COUNTIFS(L_ChaveCob,$AQ398,L_Ausencia,"&gt;"&amp;$W398)+COUNTIFS($AQ$4:$AQ398,$AQ398,$W$4:$W398,$W398))</f>
        <v/>
      </c>
      <c r="AS398" s="42">
        <f t="shared" si="221"/>
        <v>0</v>
      </c>
      <c r="AT398" s="42">
        <f t="shared" si="222"/>
        <v>0</v>
      </c>
      <c r="AU398" s="42">
        <f t="shared" si="223"/>
        <v>0</v>
      </c>
    </row>
    <row r="399" spans="1:47" x14ac:dyDescent="0.2">
      <c r="A399" s="35">
        <v>46171</v>
      </c>
      <c r="B399" s="36" t="s">
        <v>254</v>
      </c>
      <c r="C399" s="36" t="s">
        <v>232</v>
      </c>
      <c r="D399" s="36" t="s">
        <v>428</v>
      </c>
      <c r="E399" s="37"/>
      <c r="F399" s="37"/>
      <c r="G399" s="36"/>
      <c r="H399" s="36"/>
      <c r="I399" s="36"/>
      <c r="J399" s="36"/>
      <c r="K399" s="37"/>
      <c r="L399" s="37"/>
      <c r="M399" s="37"/>
      <c r="N399" s="38">
        <f t="shared" si="192"/>
        <v>46143</v>
      </c>
      <c r="O399">
        <f t="shared" si="193"/>
        <v>900001</v>
      </c>
      <c r="P399" t="str">
        <f t="shared" si="194"/>
        <v>Serralheria</v>
      </c>
      <c r="Q399" t="str">
        <f t="shared" si="195"/>
        <v>Normal / Fixo</v>
      </c>
      <c r="R399" t="str">
        <f t="shared" si="196"/>
        <v>SERRALHEIRO II</v>
      </c>
      <c r="S399" t="str">
        <f t="shared" si="197"/>
        <v>ADM</v>
      </c>
      <c r="T399" s="39">
        <f t="shared" si="198"/>
        <v>53.080351419133599</v>
      </c>
      <c r="U399" s="40">
        <f t="shared" si="199"/>
        <v>0.33333333333333298</v>
      </c>
      <c r="V399" s="40">
        <f t="shared" si="200"/>
        <v>0.35069444444444442</v>
      </c>
      <c r="W399" s="40">
        <f t="shared" si="201"/>
        <v>0</v>
      </c>
      <c r="X399" t="str">
        <f t="shared" si="202"/>
        <v>Não</v>
      </c>
      <c r="Y399" s="40">
        <f t="shared" si="203"/>
        <v>0</v>
      </c>
      <c r="Z399" s="40">
        <f t="shared" si="204"/>
        <v>0</v>
      </c>
      <c r="AA399" s="40">
        <f t="shared" si="205"/>
        <v>0</v>
      </c>
      <c r="AB399" s="40">
        <f t="shared" si="206"/>
        <v>0</v>
      </c>
      <c r="AC399" s="40">
        <f t="shared" si="207"/>
        <v>0</v>
      </c>
      <c r="AD399" s="39">
        <f t="shared" si="208"/>
        <v>0</v>
      </c>
      <c r="AE399" s="39">
        <f t="shared" si="209"/>
        <v>0</v>
      </c>
      <c r="AF399" t="str">
        <f t="shared" si="210"/>
        <v>Trabalhado</v>
      </c>
      <c r="AG399" t="str">
        <f t="shared" si="211"/>
        <v/>
      </c>
      <c r="AH399" t="str">
        <f t="shared" si="212"/>
        <v/>
      </c>
      <c r="AJ399" s="41">
        <f t="shared" si="213"/>
        <v>8</v>
      </c>
      <c r="AK399" s="42">
        <f t="shared" si="214"/>
        <v>0.35069444444444442</v>
      </c>
      <c r="AL399" s="41" t="str">
        <f t="shared" si="215"/>
        <v>Leve atraso</v>
      </c>
      <c r="AM399" s="41" t="str">
        <f t="shared" si="216"/>
        <v>Não</v>
      </c>
      <c r="AN399" s="41" t="str">
        <f t="shared" si="217"/>
        <v>Sim</v>
      </c>
      <c r="AO399" s="42">
        <f t="shared" si="218"/>
        <v>-1.7361111111111438E-2</v>
      </c>
      <c r="AP399" s="41" t="str">
        <f t="shared" si="219"/>
        <v>Ronaldo Santos Dias|46171</v>
      </c>
      <c r="AQ399" s="41" t="str">
        <f t="shared" si="220"/>
        <v/>
      </c>
      <c r="AR399" s="41" t="str">
        <f>IF($AQ399="","",COUNTIFS(L_ChaveCob,$AQ399,L_Ausencia,"&gt;"&amp;$W399)+COUNTIFS($AQ$4:$AQ399,$AQ399,$W$4:$W399,$W399))</f>
        <v/>
      </c>
      <c r="AS399" s="42">
        <f t="shared" si="221"/>
        <v>0</v>
      </c>
      <c r="AT399" s="42">
        <f t="shared" si="222"/>
        <v>0</v>
      </c>
      <c r="AU399" s="42">
        <f t="shared" si="223"/>
        <v>0</v>
      </c>
    </row>
    <row r="400" spans="1:47" x14ac:dyDescent="0.2">
      <c r="A400" s="35">
        <v>46171</v>
      </c>
      <c r="B400" s="36" t="s">
        <v>281</v>
      </c>
      <c r="C400" s="36" t="s">
        <v>232</v>
      </c>
      <c r="D400" s="36"/>
      <c r="E400" s="37"/>
      <c r="F400" s="37"/>
      <c r="G400" s="36"/>
      <c r="H400" s="36"/>
      <c r="I400" s="36"/>
      <c r="J400" s="36"/>
      <c r="K400" s="37"/>
      <c r="L400" s="37"/>
      <c r="M400" s="37"/>
      <c r="N400" s="38">
        <f t="shared" si="192"/>
        <v>46143</v>
      </c>
      <c r="O400">
        <f t="shared" si="193"/>
        <v>900010</v>
      </c>
      <c r="P400" t="str">
        <f t="shared" si="194"/>
        <v>Serralheria</v>
      </c>
      <c r="Q400" t="str">
        <f t="shared" si="195"/>
        <v>Ferista</v>
      </c>
      <c r="R400" t="str">
        <f t="shared" si="196"/>
        <v>SERRALHEIRO I</v>
      </c>
      <c r="S400" t="str">
        <f t="shared" si="197"/>
        <v>ADM</v>
      </c>
      <c r="T400" s="39">
        <f t="shared" si="198"/>
        <v>49.0988922206921</v>
      </c>
      <c r="U400" s="40">
        <f t="shared" si="199"/>
        <v>0.33333333333333298</v>
      </c>
      <c r="V400" s="40">
        <f t="shared" si="200"/>
        <v>0.33333333333333298</v>
      </c>
      <c r="W400" s="40">
        <f t="shared" si="201"/>
        <v>0</v>
      </c>
      <c r="X400" t="str">
        <f t="shared" si="202"/>
        <v>Não</v>
      </c>
      <c r="Y400" s="40">
        <f t="shared" si="203"/>
        <v>0</v>
      </c>
      <c r="Z400" s="40">
        <f t="shared" si="204"/>
        <v>0</v>
      </c>
      <c r="AA400" s="40">
        <f t="shared" si="205"/>
        <v>0</v>
      </c>
      <c r="AB400" s="40">
        <f t="shared" si="206"/>
        <v>0</v>
      </c>
      <c r="AC400" s="40">
        <f t="shared" si="207"/>
        <v>0</v>
      </c>
      <c r="AD400" s="39">
        <f t="shared" si="208"/>
        <v>0</v>
      </c>
      <c r="AE400" s="39">
        <f t="shared" si="209"/>
        <v>0</v>
      </c>
      <c r="AF400" t="str">
        <f t="shared" si="210"/>
        <v>Trabalhado</v>
      </c>
      <c r="AG400" t="str">
        <f t="shared" si="211"/>
        <v/>
      </c>
      <c r="AH400" t="str">
        <f t="shared" si="212"/>
        <v/>
      </c>
      <c r="AJ400" s="41">
        <f t="shared" si="213"/>
        <v>18</v>
      </c>
      <c r="AK400" s="42" t="str">
        <f t="shared" si="214"/>
        <v/>
      </c>
      <c r="AL400" s="41" t="str">
        <f t="shared" si="215"/>
        <v>Leve atraso</v>
      </c>
      <c r="AM400" s="41" t="str">
        <f t="shared" si="216"/>
        <v>Não</v>
      </c>
      <c r="AN400" s="41" t="str">
        <f t="shared" si="217"/>
        <v>Sim</v>
      </c>
      <c r="AO400" s="42" t="str">
        <f t="shared" si="218"/>
        <v/>
      </c>
      <c r="AP400" s="41" t="str">
        <f t="shared" si="219"/>
        <v>Roniel de Souza Rocha|46171</v>
      </c>
      <c r="AQ400" s="41" t="str">
        <f t="shared" si="220"/>
        <v/>
      </c>
      <c r="AR400" s="41" t="str">
        <f>IF($AQ400="","",COUNTIFS(L_ChaveCob,$AQ400,L_Ausencia,"&gt;"&amp;$W400)+COUNTIFS($AQ$4:$AQ400,$AQ400,$W$4:$W400,$W400))</f>
        <v/>
      </c>
      <c r="AS400" s="42">
        <f t="shared" si="221"/>
        <v>0</v>
      </c>
      <c r="AT400" s="42">
        <f t="shared" si="222"/>
        <v>0</v>
      </c>
      <c r="AU400" s="42">
        <f t="shared" si="223"/>
        <v>0</v>
      </c>
    </row>
    <row r="401" spans="1:47" x14ac:dyDescent="0.2">
      <c r="A401" s="35">
        <v>46172</v>
      </c>
      <c r="B401" s="36" t="s">
        <v>229</v>
      </c>
      <c r="C401" s="36" t="s">
        <v>232</v>
      </c>
      <c r="D401" s="36" t="s">
        <v>429</v>
      </c>
      <c r="E401" s="37"/>
      <c r="F401" s="37"/>
      <c r="G401" s="36"/>
      <c r="H401" s="36"/>
      <c r="I401" s="36"/>
      <c r="J401" s="36"/>
      <c r="K401" s="37"/>
      <c r="L401" s="37"/>
      <c r="M401" s="37"/>
      <c r="N401" s="38">
        <f t="shared" si="192"/>
        <v>46143</v>
      </c>
      <c r="O401">
        <f t="shared" si="193"/>
        <v>105410</v>
      </c>
      <c r="P401" t="str">
        <f t="shared" si="194"/>
        <v>Serralheria</v>
      </c>
      <c r="Q401" t="str">
        <f t="shared" si="195"/>
        <v>Normal / Fixo</v>
      </c>
      <c r="R401" t="str">
        <f t="shared" si="196"/>
        <v>SERRALHEIRO I</v>
      </c>
      <c r="S401" t="str">
        <f t="shared" si="197"/>
        <v>TURNO 3</v>
      </c>
      <c r="T401" s="39">
        <f t="shared" si="198"/>
        <v>49.0988922206921</v>
      </c>
      <c r="U401" s="40">
        <f t="shared" si="199"/>
        <v>0.33333333333333298</v>
      </c>
      <c r="V401" s="40">
        <f t="shared" si="200"/>
        <v>0.35138888888888886</v>
      </c>
      <c r="W401" s="40">
        <f t="shared" si="201"/>
        <v>0</v>
      </c>
      <c r="X401" t="str">
        <f t="shared" si="202"/>
        <v>Não</v>
      </c>
      <c r="Y401" s="40">
        <f t="shared" si="203"/>
        <v>0</v>
      </c>
      <c r="Z401" s="40">
        <f t="shared" si="204"/>
        <v>0</v>
      </c>
      <c r="AA401" s="40">
        <f t="shared" si="205"/>
        <v>0</v>
      </c>
      <c r="AB401" s="40">
        <f t="shared" si="206"/>
        <v>0</v>
      </c>
      <c r="AC401" s="40">
        <f t="shared" si="207"/>
        <v>0</v>
      </c>
      <c r="AD401" s="39">
        <f t="shared" si="208"/>
        <v>0</v>
      </c>
      <c r="AE401" s="39">
        <f t="shared" si="209"/>
        <v>0</v>
      </c>
      <c r="AF401" t="str">
        <f t="shared" si="210"/>
        <v>Trabalhado</v>
      </c>
      <c r="AG401" t="str">
        <f t="shared" si="211"/>
        <v/>
      </c>
      <c r="AH401" t="str">
        <f t="shared" si="212"/>
        <v/>
      </c>
      <c r="AJ401" s="41">
        <f t="shared" si="213"/>
        <v>6</v>
      </c>
      <c r="AK401" s="42">
        <f t="shared" si="214"/>
        <v>0.35138888888888886</v>
      </c>
      <c r="AL401" s="41" t="str">
        <f t="shared" si="215"/>
        <v>Leve atraso</v>
      </c>
      <c r="AM401" s="41" t="str">
        <f t="shared" si="216"/>
        <v>Não</v>
      </c>
      <c r="AN401" s="41" t="str">
        <f t="shared" si="217"/>
        <v>Sim</v>
      </c>
      <c r="AO401" s="42">
        <f t="shared" si="218"/>
        <v>-1.805555555555588E-2</v>
      </c>
      <c r="AP401" s="41" t="str">
        <f t="shared" si="219"/>
        <v>Marcelo Douglas Vieira Santana|46172</v>
      </c>
      <c r="AQ401" s="41" t="str">
        <f t="shared" si="220"/>
        <v/>
      </c>
      <c r="AR401" s="41" t="str">
        <f>IF($AQ401="","",COUNTIFS(L_ChaveCob,$AQ401,L_Ausencia,"&gt;"&amp;$W401)+COUNTIFS($AQ$4:$AQ401,$AQ401,$W$4:$W401,$W401))</f>
        <v/>
      </c>
      <c r="AS401" s="42">
        <f t="shared" si="221"/>
        <v>0</v>
      </c>
      <c r="AT401" s="42">
        <f t="shared" si="222"/>
        <v>0</v>
      </c>
      <c r="AU401" s="42">
        <f t="shared" si="223"/>
        <v>0</v>
      </c>
    </row>
    <row r="402" spans="1:47" hidden="1" x14ac:dyDescent="0.2">
      <c r="A402" s="35">
        <v>46172</v>
      </c>
      <c r="B402" s="36" t="s">
        <v>230</v>
      </c>
      <c r="C402" s="36" t="s">
        <v>232</v>
      </c>
      <c r="D402" s="36" t="s">
        <v>418</v>
      </c>
      <c r="E402" s="37"/>
      <c r="F402" s="37"/>
      <c r="G402" s="36"/>
      <c r="H402" s="36"/>
      <c r="I402" s="36" t="s">
        <v>234</v>
      </c>
      <c r="J402" s="36"/>
      <c r="K402" s="37"/>
      <c r="L402" s="37"/>
      <c r="M402" s="37"/>
      <c r="N402" s="38">
        <f t="shared" si="192"/>
        <v>46143</v>
      </c>
      <c r="O402">
        <f t="shared" si="193"/>
        <v>900009</v>
      </c>
      <c r="P402" t="str">
        <f t="shared" si="194"/>
        <v>Serralheria</v>
      </c>
      <c r="Q402" t="str">
        <f t="shared" si="195"/>
        <v>Normal / Fixo</v>
      </c>
      <c r="R402" t="str">
        <f t="shared" si="196"/>
        <v>SERRALHEIRO I</v>
      </c>
      <c r="S402" t="str">
        <f t="shared" si="197"/>
        <v>TURNO 2</v>
      </c>
      <c r="T402" s="39">
        <f t="shared" si="198"/>
        <v>49.0988922206921</v>
      </c>
      <c r="U402" s="40">
        <f t="shared" si="199"/>
        <v>0.33333333333333298</v>
      </c>
      <c r="V402" s="40">
        <f t="shared" si="200"/>
        <v>0.35486111111111113</v>
      </c>
      <c r="W402" s="40">
        <f t="shared" si="201"/>
        <v>0</v>
      </c>
      <c r="X402" t="str">
        <f t="shared" si="202"/>
        <v>Não</v>
      </c>
      <c r="Y402" s="40">
        <f t="shared" si="203"/>
        <v>0</v>
      </c>
      <c r="Z402" s="40">
        <f t="shared" si="204"/>
        <v>0</v>
      </c>
      <c r="AA402" s="40">
        <f t="shared" si="205"/>
        <v>0</v>
      </c>
      <c r="AB402" s="40">
        <f t="shared" si="206"/>
        <v>0</v>
      </c>
      <c r="AC402" s="40">
        <f t="shared" si="207"/>
        <v>0</v>
      </c>
      <c r="AD402" s="39">
        <f t="shared" si="208"/>
        <v>0</v>
      </c>
      <c r="AE402" s="39">
        <f t="shared" si="209"/>
        <v>0</v>
      </c>
      <c r="AF402" t="str">
        <f t="shared" si="210"/>
        <v>Trabalhado</v>
      </c>
      <c r="AG402" t="str">
        <f t="shared" si="211"/>
        <v/>
      </c>
      <c r="AH402" t="str">
        <f t="shared" si="212"/>
        <v/>
      </c>
      <c r="AJ402" s="41">
        <f t="shared" si="213"/>
        <v>17</v>
      </c>
      <c r="AK402" s="42">
        <f t="shared" si="214"/>
        <v>0.35486111111111113</v>
      </c>
      <c r="AL402" s="41" t="str">
        <f t="shared" si="215"/>
        <v>Leve atraso</v>
      </c>
      <c r="AM402" s="41" t="str">
        <f t="shared" si="216"/>
        <v>Não</v>
      </c>
      <c r="AN402" s="41" t="str">
        <f t="shared" si="217"/>
        <v>Sim</v>
      </c>
      <c r="AO402" s="42">
        <f t="shared" si="218"/>
        <v>-2.1527777777778145E-2</v>
      </c>
      <c r="AP402" s="41" t="str">
        <f t="shared" si="219"/>
        <v>Murilo de Souza Modesto|46172</v>
      </c>
      <c r="AQ402" s="41" t="str">
        <f t="shared" si="220"/>
        <v/>
      </c>
      <c r="AR402" s="41" t="str">
        <f>IF($AQ402="","",COUNTIFS(L_ChaveCob,$AQ402,L_Ausencia,"&gt;"&amp;$W402)+COUNTIFS($AQ$4:$AQ402,$AQ402,$W$4:$W402,$W402))</f>
        <v/>
      </c>
      <c r="AS402" s="42">
        <f t="shared" si="221"/>
        <v>0</v>
      </c>
      <c r="AT402" s="42">
        <f t="shared" si="222"/>
        <v>0</v>
      </c>
      <c r="AU402" s="42">
        <f t="shared" si="223"/>
        <v>0</v>
      </c>
    </row>
    <row r="403" spans="1:47" x14ac:dyDescent="0.2">
      <c r="A403" s="35">
        <v>46172</v>
      </c>
      <c r="B403" s="36" t="s">
        <v>231</v>
      </c>
      <c r="C403" s="36" t="s">
        <v>232</v>
      </c>
      <c r="D403" s="36" t="s">
        <v>430</v>
      </c>
      <c r="E403" s="37"/>
      <c r="F403" s="37"/>
      <c r="G403" s="36"/>
      <c r="H403" s="36"/>
      <c r="I403" s="36" t="s">
        <v>234</v>
      </c>
      <c r="J403" s="36"/>
      <c r="K403" s="37"/>
      <c r="L403" s="37"/>
      <c r="M403" s="37"/>
      <c r="N403" s="38">
        <f t="shared" si="192"/>
        <v>46143</v>
      </c>
      <c r="O403">
        <f t="shared" si="193"/>
        <v>900004</v>
      </c>
      <c r="P403" t="str">
        <f t="shared" si="194"/>
        <v>Serralheria</v>
      </c>
      <c r="Q403" t="str">
        <f t="shared" si="195"/>
        <v>Normal / Fixo</v>
      </c>
      <c r="R403" t="str">
        <f t="shared" si="196"/>
        <v>SERRALHEIRO I</v>
      </c>
      <c r="S403" t="str">
        <f t="shared" si="197"/>
        <v>TURNO 2</v>
      </c>
      <c r="T403" s="39">
        <f t="shared" si="198"/>
        <v>49.0988922206921</v>
      </c>
      <c r="U403" s="40">
        <f t="shared" si="199"/>
        <v>0.33333333333333298</v>
      </c>
      <c r="V403" s="40">
        <f t="shared" si="200"/>
        <v>0.35069444444444442</v>
      </c>
      <c r="W403" s="40">
        <f t="shared" si="201"/>
        <v>0</v>
      </c>
      <c r="X403" t="str">
        <f t="shared" si="202"/>
        <v>Não</v>
      </c>
      <c r="Y403" s="40">
        <f t="shared" si="203"/>
        <v>0</v>
      </c>
      <c r="Z403" s="40">
        <f t="shared" si="204"/>
        <v>0</v>
      </c>
      <c r="AA403" s="40">
        <f t="shared" si="205"/>
        <v>0</v>
      </c>
      <c r="AB403" s="40">
        <f t="shared" si="206"/>
        <v>0</v>
      </c>
      <c r="AC403" s="40">
        <f t="shared" si="207"/>
        <v>0</v>
      </c>
      <c r="AD403" s="39">
        <f t="shared" si="208"/>
        <v>0</v>
      </c>
      <c r="AE403" s="39">
        <f t="shared" si="209"/>
        <v>0</v>
      </c>
      <c r="AF403" t="str">
        <f t="shared" si="210"/>
        <v>Trabalhado</v>
      </c>
      <c r="AG403" t="str">
        <f t="shared" si="211"/>
        <v/>
      </c>
      <c r="AH403" t="str">
        <f t="shared" si="212"/>
        <v/>
      </c>
      <c r="AJ403" s="41">
        <f t="shared" si="213"/>
        <v>11</v>
      </c>
      <c r="AK403" s="42">
        <f t="shared" si="214"/>
        <v>0.35069444444444442</v>
      </c>
      <c r="AL403" s="41" t="str">
        <f t="shared" si="215"/>
        <v>Leve atraso</v>
      </c>
      <c r="AM403" s="41" t="str">
        <f t="shared" si="216"/>
        <v>Não</v>
      </c>
      <c r="AN403" s="41" t="str">
        <f t="shared" si="217"/>
        <v>Sim</v>
      </c>
      <c r="AO403" s="42">
        <f t="shared" si="218"/>
        <v>-1.7361111111111438E-2</v>
      </c>
      <c r="AP403" s="41" t="str">
        <f t="shared" si="219"/>
        <v>Rogério Marques da Silva|46172</v>
      </c>
      <c r="AQ403" s="41" t="str">
        <f t="shared" si="220"/>
        <v/>
      </c>
      <c r="AR403" s="41" t="str">
        <f>IF($AQ403="","",COUNTIFS(L_ChaveCob,$AQ403,L_Ausencia,"&gt;"&amp;$W403)+COUNTIFS($AQ$4:$AQ403,$AQ403,$W$4:$W403,$W403))</f>
        <v/>
      </c>
      <c r="AS403" s="42">
        <f t="shared" si="221"/>
        <v>0</v>
      </c>
      <c r="AT403" s="42">
        <f t="shared" si="222"/>
        <v>0</v>
      </c>
      <c r="AU403" s="42">
        <f t="shared" si="223"/>
        <v>0</v>
      </c>
    </row>
    <row r="404" spans="1:47" x14ac:dyDescent="0.2">
      <c r="A404" s="35">
        <v>46174</v>
      </c>
      <c r="B404" s="36" t="s">
        <v>235</v>
      </c>
      <c r="C404" s="36" t="s">
        <v>232</v>
      </c>
      <c r="D404" s="36" t="s">
        <v>431</v>
      </c>
      <c r="E404" s="37"/>
      <c r="F404" s="37"/>
      <c r="G404" s="36"/>
      <c r="H404" s="36"/>
      <c r="I404" s="36"/>
      <c r="J404" s="36"/>
      <c r="K404" s="37"/>
      <c r="L404" s="37"/>
      <c r="M404" s="37"/>
      <c r="N404" s="38">
        <f t="shared" si="192"/>
        <v>46174</v>
      </c>
      <c r="O404">
        <f t="shared" si="193"/>
        <v>900008</v>
      </c>
      <c r="P404" t="str">
        <f t="shared" si="194"/>
        <v>Serralheria</v>
      </c>
      <c r="Q404" t="str">
        <f t="shared" si="195"/>
        <v>Normal / Fixo</v>
      </c>
      <c r="R404" t="str">
        <f t="shared" si="196"/>
        <v>SERRALHEIRO II</v>
      </c>
      <c r="S404" t="str">
        <f t="shared" si="197"/>
        <v>TURNO 2</v>
      </c>
      <c r="T404" s="39">
        <f t="shared" si="198"/>
        <v>57.825734836004102</v>
      </c>
      <c r="U404" s="40">
        <f t="shared" si="199"/>
        <v>0.33333333333333298</v>
      </c>
      <c r="V404" s="40">
        <f t="shared" si="200"/>
        <v>0.37777777777777777</v>
      </c>
      <c r="W404" s="40">
        <f t="shared" si="201"/>
        <v>0</v>
      </c>
      <c r="X404" t="str">
        <f t="shared" si="202"/>
        <v>Não</v>
      </c>
      <c r="Y404" s="40">
        <f t="shared" si="203"/>
        <v>0</v>
      </c>
      <c r="Z404" s="40">
        <f t="shared" si="204"/>
        <v>0</v>
      </c>
      <c r="AA404" s="40">
        <f t="shared" si="205"/>
        <v>0</v>
      </c>
      <c r="AB404" s="40">
        <f t="shared" si="206"/>
        <v>0</v>
      </c>
      <c r="AC404" s="40">
        <f t="shared" si="207"/>
        <v>0</v>
      </c>
      <c r="AD404" s="39">
        <f t="shared" si="208"/>
        <v>0</v>
      </c>
      <c r="AE404" s="39">
        <f t="shared" si="209"/>
        <v>0</v>
      </c>
      <c r="AF404" t="str">
        <f t="shared" si="210"/>
        <v>Trabalhado</v>
      </c>
      <c r="AG404" t="str">
        <f t="shared" si="211"/>
        <v/>
      </c>
      <c r="AH404" t="str">
        <f t="shared" si="212"/>
        <v/>
      </c>
      <c r="AJ404" s="41">
        <f t="shared" si="213"/>
        <v>16</v>
      </c>
      <c r="AK404" s="42">
        <f t="shared" si="214"/>
        <v>0.37777777777777777</v>
      </c>
      <c r="AL404" s="41" t="str">
        <f t="shared" si="215"/>
        <v>Leve atraso</v>
      </c>
      <c r="AM404" s="41" t="str">
        <f t="shared" si="216"/>
        <v>Não</v>
      </c>
      <c r="AN404" s="41" t="str">
        <f t="shared" si="217"/>
        <v>Sim</v>
      </c>
      <c r="AO404" s="42">
        <f t="shared" si="218"/>
        <v>-4.4444444444444786E-2</v>
      </c>
      <c r="AP404" s="41" t="str">
        <f t="shared" si="219"/>
        <v>Alisson Paulo Costa Martins|46174</v>
      </c>
      <c r="AQ404" s="41" t="str">
        <f t="shared" si="220"/>
        <v/>
      </c>
      <c r="AR404" s="41" t="str">
        <f>IF($AQ404="","",COUNTIFS(L_ChaveCob,$AQ404,L_Ausencia,"&gt;"&amp;$W404)+COUNTIFS($AQ$4:$AQ404,$AQ404,$W$4:$W404,$W404))</f>
        <v/>
      </c>
      <c r="AS404" s="42">
        <f t="shared" si="221"/>
        <v>0</v>
      </c>
      <c r="AT404" s="42">
        <f t="shared" si="222"/>
        <v>0</v>
      </c>
      <c r="AU404" s="42">
        <f t="shared" si="223"/>
        <v>0</v>
      </c>
    </row>
    <row r="405" spans="1:47" x14ac:dyDescent="0.2">
      <c r="A405" s="35">
        <v>46174</v>
      </c>
      <c r="B405" s="36" t="s">
        <v>237</v>
      </c>
      <c r="C405" s="36" t="s">
        <v>258</v>
      </c>
      <c r="D405" s="36"/>
      <c r="E405" s="37"/>
      <c r="F405" s="37"/>
      <c r="G405" s="36" t="s">
        <v>425</v>
      </c>
      <c r="H405" s="36"/>
      <c r="I405" s="36"/>
      <c r="J405" s="36"/>
      <c r="K405" s="37"/>
      <c r="L405" s="37"/>
      <c r="M405" s="37"/>
      <c r="N405" s="38">
        <f t="shared" si="192"/>
        <v>46174</v>
      </c>
      <c r="O405">
        <f t="shared" si="193"/>
        <v>119353</v>
      </c>
      <c r="P405" t="str">
        <f t="shared" si="194"/>
        <v>Serralheria</v>
      </c>
      <c r="Q405" t="str">
        <f t="shared" si="195"/>
        <v>Normal / Fixo</v>
      </c>
      <c r="R405" t="str">
        <f t="shared" si="196"/>
        <v>SERRALHEIRO II</v>
      </c>
      <c r="S405" t="str">
        <f t="shared" si="197"/>
        <v>ADM</v>
      </c>
      <c r="T405" s="39">
        <f t="shared" si="198"/>
        <v>57.825734836004102</v>
      </c>
      <c r="U405" s="40">
        <f t="shared" si="199"/>
        <v>0.375</v>
      </c>
      <c r="V405" s="40">
        <f t="shared" si="200"/>
        <v>0</v>
      </c>
      <c r="W405" s="40">
        <f t="shared" si="201"/>
        <v>0.375</v>
      </c>
      <c r="X405" t="str">
        <f t="shared" si="202"/>
        <v>Não</v>
      </c>
      <c r="Y405" s="40">
        <f t="shared" si="203"/>
        <v>0</v>
      </c>
      <c r="Z405" s="40">
        <f t="shared" si="204"/>
        <v>0</v>
      </c>
      <c r="AA405" s="40">
        <f t="shared" si="205"/>
        <v>0</v>
      </c>
      <c r="AB405" s="40">
        <f t="shared" si="206"/>
        <v>0</v>
      </c>
      <c r="AC405" s="40">
        <f t="shared" si="207"/>
        <v>0</v>
      </c>
      <c r="AD405" s="39">
        <f t="shared" si="208"/>
        <v>0</v>
      </c>
      <c r="AE405" s="39">
        <f t="shared" si="209"/>
        <v>520.43161352403695</v>
      </c>
      <c r="AF405" t="str">
        <f t="shared" si="210"/>
        <v>Justificada</v>
      </c>
      <c r="AG405" t="str">
        <f t="shared" si="211"/>
        <v/>
      </c>
      <c r="AH405" t="str">
        <f t="shared" si="212"/>
        <v/>
      </c>
      <c r="AJ405" s="41">
        <f t="shared" si="213"/>
        <v>7</v>
      </c>
      <c r="AK405" s="42" t="str">
        <f t="shared" si="214"/>
        <v/>
      </c>
      <c r="AL405" s="41" t="str">
        <f t="shared" si="215"/>
        <v>Dia inteiro</v>
      </c>
      <c r="AM405" s="41" t="str">
        <f t="shared" si="216"/>
        <v>Não</v>
      </c>
      <c r="AN405" s="41" t="str">
        <f t="shared" si="217"/>
        <v>Não</v>
      </c>
      <c r="AO405" s="42" t="str">
        <f t="shared" si="218"/>
        <v/>
      </c>
      <c r="AP405" s="41" t="str">
        <f t="shared" si="219"/>
        <v>Ezequiel Antonio Peres|46174</v>
      </c>
      <c r="AQ405" s="41" t="str">
        <f t="shared" si="220"/>
        <v/>
      </c>
      <c r="AR405" s="41" t="str">
        <f>IF($AQ405="","",COUNTIFS(L_ChaveCob,$AQ405,L_Ausencia,"&gt;"&amp;$W405)+COUNTIFS($AQ$4:$AQ405,$AQ405,$W$4:$W405,$W405))</f>
        <v/>
      </c>
      <c r="AS405" s="42">
        <f t="shared" si="221"/>
        <v>0</v>
      </c>
      <c r="AT405" s="42">
        <f t="shared" si="222"/>
        <v>0</v>
      </c>
      <c r="AU405" s="42">
        <f t="shared" si="223"/>
        <v>0</v>
      </c>
    </row>
    <row r="406" spans="1:47" x14ac:dyDescent="0.2">
      <c r="A406" s="35">
        <v>46174</v>
      </c>
      <c r="B406" s="36" t="s">
        <v>239</v>
      </c>
      <c r="C406" s="36" t="s">
        <v>232</v>
      </c>
      <c r="D406" s="36" t="s">
        <v>432</v>
      </c>
      <c r="E406" s="37"/>
      <c r="F406" s="37"/>
      <c r="G406" s="36"/>
      <c r="H406" s="36"/>
      <c r="I406" s="36"/>
      <c r="J406" s="36"/>
      <c r="K406" s="37"/>
      <c r="L406" s="37"/>
      <c r="M406" s="37"/>
      <c r="N406" s="38">
        <f t="shared" si="192"/>
        <v>46174</v>
      </c>
      <c r="O406">
        <f t="shared" si="193"/>
        <v>173078</v>
      </c>
      <c r="P406" t="str">
        <f t="shared" si="194"/>
        <v>Serralheria</v>
      </c>
      <c r="Q406" t="str">
        <f t="shared" si="195"/>
        <v>Normal / Fixo</v>
      </c>
      <c r="R406" t="str">
        <f t="shared" si="196"/>
        <v>SERRALHEIRO II</v>
      </c>
      <c r="S406" t="str">
        <f t="shared" si="197"/>
        <v>ADM</v>
      </c>
      <c r="T406" s="39">
        <f t="shared" si="198"/>
        <v>57.825734836004102</v>
      </c>
      <c r="U406" s="40">
        <f t="shared" si="199"/>
        <v>0.375</v>
      </c>
      <c r="V406" s="40">
        <f t="shared" si="200"/>
        <v>0.3923611111111111</v>
      </c>
      <c r="W406" s="40">
        <f t="shared" si="201"/>
        <v>0</v>
      </c>
      <c r="X406" t="str">
        <f t="shared" si="202"/>
        <v>Não</v>
      </c>
      <c r="Y406" s="40">
        <f t="shared" si="203"/>
        <v>0</v>
      </c>
      <c r="Z406" s="40">
        <f t="shared" si="204"/>
        <v>0</v>
      </c>
      <c r="AA406" s="40">
        <f t="shared" si="205"/>
        <v>0</v>
      </c>
      <c r="AB406" s="40">
        <f t="shared" si="206"/>
        <v>0</v>
      </c>
      <c r="AC406" s="40">
        <f t="shared" si="207"/>
        <v>0</v>
      </c>
      <c r="AD406" s="39">
        <f t="shared" si="208"/>
        <v>0</v>
      </c>
      <c r="AE406" s="39">
        <f t="shared" si="209"/>
        <v>0</v>
      </c>
      <c r="AF406" t="str">
        <f t="shared" si="210"/>
        <v>Trabalhado</v>
      </c>
      <c r="AG406" t="str">
        <f t="shared" si="211"/>
        <v/>
      </c>
      <c r="AH406" t="str">
        <f t="shared" si="212"/>
        <v/>
      </c>
      <c r="AJ406" s="41">
        <f t="shared" si="213"/>
        <v>2</v>
      </c>
      <c r="AK406" s="42">
        <f t="shared" si="214"/>
        <v>0.3923611111111111</v>
      </c>
      <c r="AL406" s="41" t="str">
        <f t="shared" si="215"/>
        <v>Leve atraso</v>
      </c>
      <c r="AM406" s="41" t="str">
        <f t="shared" si="216"/>
        <v>Não</v>
      </c>
      <c r="AN406" s="41" t="str">
        <f t="shared" si="217"/>
        <v>Sim</v>
      </c>
      <c r="AO406" s="42">
        <f t="shared" si="218"/>
        <v>-1.7361111111111105E-2</v>
      </c>
      <c r="AP406" s="41" t="str">
        <f t="shared" si="219"/>
        <v>Giovani Joao da Silva|46174</v>
      </c>
      <c r="AQ406" s="41" t="str">
        <f t="shared" si="220"/>
        <v/>
      </c>
      <c r="AR406" s="41" t="str">
        <f>IF($AQ406="","",COUNTIFS(L_ChaveCob,$AQ406,L_Ausencia,"&gt;"&amp;$W406)+COUNTIFS($AQ$4:$AQ406,$AQ406,$W$4:$W406,$W406))</f>
        <v/>
      </c>
      <c r="AS406" s="42">
        <f t="shared" si="221"/>
        <v>0</v>
      </c>
      <c r="AT406" s="42">
        <f t="shared" si="222"/>
        <v>0</v>
      </c>
      <c r="AU406" s="42">
        <f t="shared" si="223"/>
        <v>0</v>
      </c>
    </row>
    <row r="407" spans="1:47" x14ac:dyDescent="0.2">
      <c r="A407" s="35">
        <v>46174</v>
      </c>
      <c r="B407" s="36" t="s">
        <v>241</v>
      </c>
      <c r="C407" s="36" t="s">
        <v>232</v>
      </c>
      <c r="D407" s="36" t="s">
        <v>242</v>
      </c>
      <c r="E407" s="37"/>
      <c r="F407" s="37"/>
      <c r="G407" s="36"/>
      <c r="H407" s="36"/>
      <c r="I407" s="36"/>
      <c r="J407" s="36"/>
      <c r="K407" s="37"/>
      <c r="L407" s="37"/>
      <c r="M407" s="37"/>
      <c r="N407" s="38">
        <f t="shared" si="192"/>
        <v>46174</v>
      </c>
      <c r="O407">
        <f t="shared" si="193"/>
        <v>24800</v>
      </c>
      <c r="P407" t="str">
        <f t="shared" si="194"/>
        <v>Serralheria</v>
      </c>
      <c r="Q407" t="str">
        <f t="shared" si="195"/>
        <v>Normal / Fixo</v>
      </c>
      <c r="R407" t="str">
        <f t="shared" si="196"/>
        <v>SERRALHEIRO II</v>
      </c>
      <c r="S407" t="str">
        <f t="shared" si="197"/>
        <v>ADM</v>
      </c>
      <c r="T407" s="39">
        <f t="shared" si="198"/>
        <v>57.825734836004102</v>
      </c>
      <c r="U407" s="40">
        <f t="shared" si="199"/>
        <v>0.375</v>
      </c>
      <c r="V407" s="40">
        <f t="shared" si="200"/>
        <v>0.39583333333333331</v>
      </c>
      <c r="W407" s="40">
        <f t="shared" si="201"/>
        <v>0</v>
      </c>
      <c r="X407" t="str">
        <f t="shared" si="202"/>
        <v>Não</v>
      </c>
      <c r="Y407" s="40">
        <f t="shared" si="203"/>
        <v>0</v>
      </c>
      <c r="Z407" s="40">
        <f t="shared" si="204"/>
        <v>0</v>
      </c>
      <c r="AA407" s="40">
        <f t="shared" si="205"/>
        <v>0</v>
      </c>
      <c r="AB407" s="40">
        <f t="shared" si="206"/>
        <v>0</v>
      </c>
      <c r="AC407" s="40">
        <f t="shared" si="207"/>
        <v>0</v>
      </c>
      <c r="AD407" s="39">
        <f t="shared" si="208"/>
        <v>0</v>
      </c>
      <c r="AE407" s="39">
        <f t="shared" si="209"/>
        <v>0</v>
      </c>
      <c r="AF407" t="str">
        <f t="shared" si="210"/>
        <v>Trabalhado</v>
      </c>
      <c r="AG407" t="str">
        <f t="shared" si="211"/>
        <v/>
      </c>
      <c r="AH407" t="str">
        <f t="shared" si="212"/>
        <v/>
      </c>
      <c r="AJ407" s="41">
        <f t="shared" si="213"/>
        <v>3</v>
      </c>
      <c r="AK407" s="42">
        <f t="shared" si="214"/>
        <v>0.39583333333333331</v>
      </c>
      <c r="AL407" s="41" t="str">
        <f t="shared" si="215"/>
        <v>Leve atraso</v>
      </c>
      <c r="AM407" s="41" t="str">
        <f t="shared" si="216"/>
        <v>Não</v>
      </c>
      <c r="AN407" s="41" t="str">
        <f t="shared" si="217"/>
        <v>Sim</v>
      </c>
      <c r="AO407" s="42">
        <f t="shared" si="218"/>
        <v>-2.0833333333333315E-2</v>
      </c>
      <c r="AP407" s="41" t="str">
        <f t="shared" si="219"/>
        <v>Ivanildo Lopes Pires de Carvalho|46174</v>
      </c>
      <c r="AQ407" s="41" t="str">
        <f t="shared" si="220"/>
        <v/>
      </c>
      <c r="AR407" s="41" t="str">
        <f>IF($AQ407="","",COUNTIFS(L_ChaveCob,$AQ407,L_Ausencia,"&gt;"&amp;$W407)+COUNTIFS($AQ$4:$AQ407,$AQ407,$W$4:$W407,$W407))</f>
        <v/>
      </c>
      <c r="AS407" s="42">
        <f t="shared" si="221"/>
        <v>0</v>
      </c>
      <c r="AT407" s="42">
        <f t="shared" si="222"/>
        <v>0</v>
      </c>
      <c r="AU407" s="42">
        <f t="shared" si="223"/>
        <v>0</v>
      </c>
    </row>
    <row r="408" spans="1:47" x14ac:dyDescent="0.2">
      <c r="A408" s="35">
        <v>46174</v>
      </c>
      <c r="B408" s="36" t="s">
        <v>243</v>
      </c>
      <c r="C408" s="36" t="s">
        <v>232</v>
      </c>
      <c r="D408" s="36" t="s">
        <v>433</v>
      </c>
      <c r="E408" s="37"/>
      <c r="F408" s="37"/>
      <c r="G408" s="36"/>
      <c r="H408" s="36"/>
      <c r="I408" s="36"/>
      <c r="J408" s="36"/>
      <c r="K408" s="37"/>
      <c r="L408" s="37"/>
      <c r="M408" s="37"/>
      <c r="N408" s="38">
        <f t="shared" si="192"/>
        <v>46174</v>
      </c>
      <c r="O408">
        <f t="shared" si="193"/>
        <v>900003</v>
      </c>
      <c r="P408" t="str">
        <f t="shared" si="194"/>
        <v>Serralheria</v>
      </c>
      <c r="Q408" t="str">
        <f t="shared" si="195"/>
        <v>Normal / Fixo</v>
      </c>
      <c r="R408" t="str">
        <f t="shared" si="196"/>
        <v>ENCARREGADO</v>
      </c>
      <c r="S408" t="str">
        <f t="shared" si="197"/>
        <v>ADM</v>
      </c>
      <c r="T408" s="39">
        <f t="shared" si="198"/>
        <v>66.410146806958295</v>
      </c>
      <c r="U408" s="40">
        <f t="shared" si="199"/>
        <v>0.375</v>
      </c>
      <c r="V408" s="40">
        <f t="shared" si="200"/>
        <v>0.39583333333333331</v>
      </c>
      <c r="W408" s="40">
        <f t="shared" si="201"/>
        <v>0</v>
      </c>
      <c r="X408" t="str">
        <f t="shared" si="202"/>
        <v>Não</v>
      </c>
      <c r="Y408" s="40">
        <f t="shared" si="203"/>
        <v>0</v>
      </c>
      <c r="Z408" s="40">
        <f t="shared" si="204"/>
        <v>0</v>
      </c>
      <c r="AA408" s="40">
        <f t="shared" si="205"/>
        <v>0</v>
      </c>
      <c r="AB408" s="40">
        <f t="shared" si="206"/>
        <v>0</v>
      </c>
      <c r="AC408" s="40">
        <f t="shared" si="207"/>
        <v>0</v>
      </c>
      <c r="AD408" s="39">
        <f t="shared" si="208"/>
        <v>0</v>
      </c>
      <c r="AE408" s="39">
        <f t="shared" si="209"/>
        <v>0</v>
      </c>
      <c r="AF408" t="str">
        <f t="shared" si="210"/>
        <v>Trabalhado</v>
      </c>
      <c r="AG408" t="str">
        <f t="shared" si="211"/>
        <v/>
      </c>
      <c r="AH408" t="str">
        <f t="shared" si="212"/>
        <v/>
      </c>
      <c r="AJ408" s="41">
        <f t="shared" si="213"/>
        <v>10</v>
      </c>
      <c r="AK408" s="42">
        <f t="shared" si="214"/>
        <v>0.39583333333333331</v>
      </c>
      <c r="AL408" s="41" t="str">
        <f t="shared" si="215"/>
        <v>Leve atraso</v>
      </c>
      <c r="AM408" s="41" t="str">
        <f t="shared" si="216"/>
        <v>Não</v>
      </c>
      <c r="AN408" s="41" t="str">
        <f t="shared" si="217"/>
        <v>Sim</v>
      </c>
      <c r="AO408" s="42">
        <f t="shared" si="218"/>
        <v>-2.0833333333333315E-2</v>
      </c>
      <c r="AP408" s="41" t="str">
        <f t="shared" si="219"/>
        <v>Marcelo Antônio Silvestre de Moraes|46174</v>
      </c>
      <c r="AQ408" s="41" t="str">
        <f t="shared" si="220"/>
        <v/>
      </c>
      <c r="AR408" s="41" t="str">
        <f>IF($AQ408="","",COUNTIFS(L_ChaveCob,$AQ408,L_Ausencia,"&gt;"&amp;$W408)+COUNTIFS($AQ$4:$AQ408,$AQ408,$W$4:$W408,$W408))</f>
        <v/>
      </c>
      <c r="AS408" s="42">
        <f t="shared" si="221"/>
        <v>0</v>
      </c>
      <c r="AT408" s="42">
        <f t="shared" si="222"/>
        <v>0</v>
      </c>
      <c r="AU408" s="42">
        <f t="shared" si="223"/>
        <v>0</v>
      </c>
    </row>
    <row r="409" spans="1:47" x14ac:dyDescent="0.2">
      <c r="A409" s="35">
        <v>46174</v>
      </c>
      <c r="B409" s="36" t="s">
        <v>229</v>
      </c>
      <c r="C409" s="36" t="s">
        <v>220</v>
      </c>
      <c r="D409" s="36" t="s">
        <v>292</v>
      </c>
      <c r="E409" s="37"/>
      <c r="F409" s="37"/>
      <c r="G409" s="36"/>
      <c r="H409" s="36"/>
      <c r="I409" s="36"/>
      <c r="J409" s="36"/>
      <c r="K409" s="37"/>
      <c r="L409" s="37"/>
      <c r="M409" s="37"/>
      <c r="N409" s="38">
        <f t="shared" si="192"/>
        <v>46174</v>
      </c>
      <c r="O409">
        <f t="shared" si="193"/>
        <v>105410</v>
      </c>
      <c r="P409" t="str">
        <f t="shared" si="194"/>
        <v>Serralheria</v>
      </c>
      <c r="Q409" t="str">
        <f t="shared" si="195"/>
        <v>Normal / Fixo</v>
      </c>
      <c r="R409" t="str">
        <f t="shared" si="196"/>
        <v>SERRALHEIRO I</v>
      </c>
      <c r="S409" t="str">
        <f t="shared" si="197"/>
        <v>TURNO 3</v>
      </c>
      <c r="T409" s="39">
        <f t="shared" si="198"/>
        <v>53.488333185221997</v>
      </c>
      <c r="U409" s="40">
        <f t="shared" si="199"/>
        <v>0.33333333333333298</v>
      </c>
      <c r="V409" s="40">
        <f t="shared" si="200"/>
        <v>0.33333333333333298</v>
      </c>
      <c r="W409" s="40">
        <f t="shared" si="201"/>
        <v>0</v>
      </c>
      <c r="X409" t="str">
        <f t="shared" si="202"/>
        <v>Sim</v>
      </c>
      <c r="Y409" s="40">
        <f t="shared" si="203"/>
        <v>0</v>
      </c>
      <c r="Z409" s="40">
        <f t="shared" si="204"/>
        <v>0</v>
      </c>
      <c r="AA409" s="40">
        <f t="shared" si="205"/>
        <v>0</v>
      </c>
      <c r="AB409" s="40">
        <f t="shared" si="206"/>
        <v>0</v>
      </c>
      <c r="AC409" s="40">
        <f t="shared" si="207"/>
        <v>0</v>
      </c>
      <c r="AD409" s="39">
        <f t="shared" si="208"/>
        <v>0</v>
      </c>
      <c r="AE409" s="39">
        <f t="shared" si="209"/>
        <v>0</v>
      </c>
      <c r="AF409" t="str">
        <f t="shared" si="210"/>
        <v>Injustificada</v>
      </c>
      <c r="AG409" t="str">
        <f t="shared" si="211"/>
        <v/>
      </c>
      <c r="AH409" t="str">
        <f t="shared" si="212"/>
        <v/>
      </c>
      <c r="AJ409" s="41">
        <f t="shared" si="213"/>
        <v>6</v>
      </c>
      <c r="AK409" s="42">
        <f t="shared" si="214"/>
        <v>0.35555555555555557</v>
      </c>
      <c r="AL409" s="41" t="str">
        <f t="shared" si="215"/>
        <v>Pelo ponto</v>
      </c>
      <c r="AM409" s="41" t="str">
        <f t="shared" si="216"/>
        <v>Sim</v>
      </c>
      <c r="AN409" s="41" t="str">
        <f t="shared" si="217"/>
        <v>Não</v>
      </c>
      <c r="AO409" s="42">
        <f t="shared" si="218"/>
        <v>-2.2222222222222587E-2</v>
      </c>
      <c r="AP409" s="41" t="str">
        <f t="shared" si="219"/>
        <v>Marcelo Douglas Vieira Santana|46174</v>
      </c>
      <c r="AQ409" s="41" t="str">
        <f t="shared" si="220"/>
        <v/>
      </c>
      <c r="AR409" s="41" t="str">
        <f>IF($AQ409="","",COUNTIFS(L_ChaveCob,$AQ409,L_Ausencia,"&gt;"&amp;$W409)+COUNTIFS($AQ$4:$AQ409,$AQ409,$W$4:$W409,$W409))</f>
        <v/>
      </c>
      <c r="AS409" s="42">
        <f t="shared" si="221"/>
        <v>0</v>
      </c>
      <c r="AT409" s="42">
        <f t="shared" si="222"/>
        <v>0</v>
      </c>
      <c r="AU409" s="42">
        <f t="shared" si="223"/>
        <v>0</v>
      </c>
    </row>
    <row r="410" spans="1:47" hidden="1" x14ac:dyDescent="0.2">
      <c r="A410" s="35">
        <v>46174</v>
      </c>
      <c r="B410" s="36" t="s">
        <v>230</v>
      </c>
      <c r="C410" s="36" t="s">
        <v>220</v>
      </c>
      <c r="D410" s="36" t="s">
        <v>328</v>
      </c>
      <c r="E410" s="37"/>
      <c r="F410" s="37"/>
      <c r="G410" s="36"/>
      <c r="H410" s="36"/>
      <c r="I410" s="36" t="s">
        <v>234</v>
      </c>
      <c r="J410" s="36"/>
      <c r="K410" s="37"/>
      <c r="L410" s="37"/>
      <c r="M410" s="37"/>
      <c r="N410" s="38">
        <f t="shared" si="192"/>
        <v>46174</v>
      </c>
      <c r="O410">
        <f t="shared" si="193"/>
        <v>900009</v>
      </c>
      <c r="P410" t="str">
        <f t="shared" si="194"/>
        <v>Serralheria</v>
      </c>
      <c r="Q410" t="str">
        <f t="shared" si="195"/>
        <v>Normal / Fixo</v>
      </c>
      <c r="R410" t="str">
        <f t="shared" si="196"/>
        <v>SERRALHEIRO I</v>
      </c>
      <c r="S410" t="str">
        <f t="shared" si="197"/>
        <v>TURNO 2</v>
      </c>
      <c r="T410" s="39">
        <f t="shared" si="198"/>
        <v>53.488333185221997</v>
      </c>
      <c r="U410" s="40">
        <f t="shared" si="199"/>
        <v>0.33333333333333298</v>
      </c>
      <c r="V410" s="40">
        <f t="shared" si="200"/>
        <v>0.33333333333333298</v>
      </c>
      <c r="W410" s="40">
        <f t="shared" si="201"/>
        <v>0</v>
      </c>
      <c r="X410" t="str">
        <f t="shared" si="202"/>
        <v>Sim</v>
      </c>
      <c r="Y410" s="40">
        <f t="shared" si="203"/>
        <v>0</v>
      </c>
      <c r="Z410" s="40">
        <f t="shared" si="204"/>
        <v>0</v>
      </c>
      <c r="AA410" s="40">
        <f t="shared" si="205"/>
        <v>0</v>
      </c>
      <c r="AB410" s="40">
        <f t="shared" si="206"/>
        <v>0</v>
      </c>
      <c r="AC410" s="40">
        <f t="shared" si="207"/>
        <v>0</v>
      </c>
      <c r="AD410" s="39">
        <f t="shared" si="208"/>
        <v>0</v>
      </c>
      <c r="AE410" s="39">
        <f t="shared" si="209"/>
        <v>0</v>
      </c>
      <c r="AF410" t="str">
        <f t="shared" si="210"/>
        <v>Injustificada</v>
      </c>
      <c r="AG410" t="str">
        <f t="shared" si="211"/>
        <v/>
      </c>
      <c r="AH410" t="str">
        <f t="shared" si="212"/>
        <v/>
      </c>
      <c r="AJ410" s="41">
        <f t="shared" si="213"/>
        <v>17</v>
      </c>
      <c r="AK410" s="42">
        <f t="shared" si="214"/>
        <v>0.35416666666666669</v>
      </c>
      <c r="AL410" s="41" t="str">
        <f t="shared" si="215"/>
        <v>Pelo ponto</v>
      </c>
      <c r="AM410" s="41" t="str">
        <f t="shared" si="216"/>
        <v>Sim</v>
      </c>
      <c r="AN410" s="41" t="str">
        <f t="shared" si="217"/>
        <v>Não</v>
      </c>
      <c r="AO410" s="42">
        <f t="shared" si="218"/>
        <v>-2.0833333333333703E-2</v>
      </c>
      <c r="AP410" s="41" t="str">
        <f t="shared" si="219"/>
        <v>Murilo de Souza Modesto|46174</v>
      </c>
      <c r="AQ410" s="41" t="str">
        <f t="shared" si="220"/>
        <v/>
      </c>
      <c r="AR410" s="41" t="str">
        <f>IF($AQ410="","",COUNTIFS(L_ChaveCob,$AQ410,L_Ausencia,"&gt;"&amp;$W410)+COUNTIFS($AQ$4:$AQ410,$AQ410,$W$4:$W410,$W410))</f>
        <v/>
      </c>
      <c r="AS410" s="42">
        <f t="shared" si="221"/>
        <v>0</v>
      </c>
      <c r="AT410" s="42">
        <f t="shared" si="222"/>
        <v>0</v>
      </c>
      <c r="AU410" s="42">
        <f t="shared" si="223"/>
        <v>0</v>
      </c>
    </row>
    <row r="411" spans="1:47" x14ac:dyDescent="0.2">
      <c r="A411" s="35">
        <v>46174</v>
      </c>
      <c r="B411" s="36" t="s">
        <v>247</v>
      </c>
      <c r="C411" s="36" t="s">
        <v>232</v>
      </c>
      <c r="D411" s="36" t="s">
        <v>434</v>
      </c>
      <c r="E411" s="37"/>
      <c r="F411" s="37"/>
      <c r="G411" s="36"/>
      <c r="H411" s="36"/>
      <c r="I411" s="36"/>
      <c r="J411" s="36"/>
      <c r="K411" s="37"/>
      <c r="L411" s="37"/>
      <c r="M411" s="37"/>
      <c r="N411" s="38">
        <f t="shared" si="192"/>
        <v>46174</v>
      </c>
      <c r="O411">
        <f t="shared" si="193"/>
        <v>900005</v>
      </c>
      <c r="P411" t="str">
        <f t="shared" si="194"/>
        <v>Serralheria</v>
      </c>
      <c r="Q411" t="str">
        <f t="shared" si="195"/>
        <v>Normal / Fixo</v>
      </c>
      <c r="R411" t="str">
        <f t="shared" si="196"/>
        <v>SERRALHEIRO II</v>
      </c>
      <c r="S411" t="str">
        <f t="shared" si="197"/>
        <v>ADM</v>
      </c>
      <c r="T411" s="39">
        <f t="shared" si="198"/>
        <v>57.825734836004102</v>
      </c>
      <c r="U411" s="40">
        <f t="shared" si="199"/>
        <v>0.375</v>
      </c>
      <c r="V411" s="40">
        <f t="shared" si="200"/>
        <v>0.39791666666666664</v>
      </c>
      <c r="W411" s="40">
        <f t="shared" si="201"/>
        <v>0</v>
      </c>
      <c r="X411" t="str">
        <f t="shared" si="202"/>
        <v>Não</v>
      </c>
      <c r="Y411" s="40">
        <f t="shared" si="203"/>
        <v>0</v>
      </c>
      <c r="Z411" s="40">
        <f t="shared" si="204"/>
        <v>0</v>
      </c>
      <c r="AA411" s="40">
        <f t="shared" si="205"/>
        <v>0</v>
      </c>
      <c r="AB411" s="40">
        <f t="shared" si="206"/>
        <v>0</v>
      </c>
      <c r="AC411" s="40">
        <f t="shared" si="207"/>
        <v>0</v>
      </c>
      <c r="AD411" s="39">
        <f t="shared" si="208"/>
        <v>0</v>
      </c>
      <c r="AE411" s="39">
        <f t="shared" si="209"/>
        <v>0</v>
      </c>
      <c r="AF411" t="str">
        <f t="shared" si="210"/>
        <v>Trabalhado</v>
      </c>
      <c r="AG411" t="str">
        <f t="shared" si="211"/>
        <v/>
      </c>
      <c r="AH411" t="str">
        <f t="shared" si="212"/>
        <v/>
      </c>
      <c r="AJ411" s="41">
        <f t="shared" si="213"/>
        <v>13</v>
      </c>
      <c r="AK411" s="42">
        <f t="shared" si="214"/>
        <v>0.39791666666666664</v>
      </c>
      <c r="AL411" s="41" t="str">
        <f t="shared" si="215"/>
        <v>Leve atraso</v>
      </c>
      <c r="AM411" s="41" t="str">
        <f t="shared" si="216"/>
        <v>Não</v>
      </c>
      <c r="AN411" s="41" t="str">
        <f t="shared" si="217"/>
        <v>Sim</v>
      </c>
      <c r="AO411" s="42">
        <f t="shared" si="218"/>
        <v>-2.2916666666666641E-2</v>
      </c>
      <c r="AP411" s="41" t="str">
        <f t="shared" si="219"/>
        <v>Rafael Fracaroli da Rocha|46174</v>
      </c>
      <c r="AQ411" s="41" t="str">
        <f t="shared" si="220"/>
        <v/>
      </c>
      <c r="AR411" s="41" t="str">
        <f>IF($AQ411="","",COUNTIFS(L_ChaveCob,$AQ411,L_Ausencia,"&gt;"&amp;$W411)+COUNTIFS($AQ$4:$AQ411,$AQ411,$W$4:$W411,$W411))</f>
        <v/>
      </c>
      <c r="AS411" s="42">
        <f t="shared" si="221"/>
        <v>0</v>
      </c>
      <c r="AT411" s="42">
        <f t="shared" si="222"/>
        <v>0</v>
      </c>
      <c r="AU411" s="42">
        <f t="shared" si="223"/>
        <v>0</v>
      </c>
    </row>
    <row r="412" spans="1:47" x14ac:dyDescent="0.2">
      <c r="A412" s="35">
        <v>46174</v>
      </c>
      <c r="B412" s="36" t="s">
        <v>249</v>
      </c>
      <c r="C412" s="36" t="s">
        <v>258</v>
      </c>
      <c r="D412" s="36"/>
      <c r="E412" s="37"/>
      <c r="F412" s="37"/>
      <c r="G412" s="36" t="s">
        <v>425</v>
      </c>
      <c r="H412" s="36"/>
      <c r="I412" s="36"/>
      <c r="J412" s="36"/>
      <c r="K412" s="37"/>
      <c r="L412" s="37"/>
      <c r="M412" s="37"/>
      <c r="N412" s="38">
        <f t="shared" si="192"/>
        <v>46174</v>
      </c>
      <c r="O412">
        <f t="shared" si="193"/>
        <v>331335</v>
      </c>
      <c r="P412" t="str">
        <f t="shared" si="194"/>
        <v>Serralheria</v>
      </c>
      <c r="Q412" t="str">
        <f t="shared" si="195"/>
        <v>Normal / Fixo</v>
      </c>
      <c r="R412" t="str">
        <f t="shared" si="196"/>
        <v>SERRALHEIRO II</v>
      </c>
      <c r="S412" t="str">
        <f t="shared" si="197"/>
        <v>ADM</v>
      </c>
      <c r="T412" s="39">
        <f t="shared" si="198"/>
        <v>57.825734836004102</v>
      </c>
      <c r="U412" s="40">
        <f t="shared" si="199"/>
        <v>0.375</v>
      </c>
      <c r="V412" s="40">
        <f t="shared" si="200"/>
        <v>0</v>
      </c>
      <c r="W412" s="40">
        <f t="shared" si="201"/>
        <v>0.375</v>
      </c>
      <c r="X412" t="str">
        <f t="shared" si="202"/>
        <v>Não</v>
      </c>
      <c r="Y412" s="40">
        <f t="shared" si="203"/>
        <v>0</v>
      </c>
      <c r="Z412" s="40">
        <f t="shared" si="204"/>
        <v>0</v>
      </c>
      <c r="AA412" s="40">
        <f t="shared" si="205"/>
        <v>0</v>
      </c>
      <c r="AB412" s="40">
        <f t="shared" si="206"/>
        <v>0</v>
      </c>
      <c r="AC412" s="40">
        <f t="shared" si="207"/>
        <v>0</v>
      </c>
      <c r="AD412" s="39">
        <f t="shared" si="208"/>
        <v>0</v>
      </c>
      <c r="AE412" s="39">
        <f t="shared" si="209"/>
        <v>520.43161352403695</v>
      </c>
      <c r="AF412" t="str">
        <f t="shared" si="210"/>
        <v>Justificada</v>
      </c>
      <c r="AG412" t="str">
        <f t="shared" si="211"/>
        <v/>
      </c>
      <c r="AH412" t="str">
        <f t="shared" si="212"/>
        <v/>
      </c>
      <c r="AJ412" s="41">
        <f t="shared" si="213"/>
        <v>5</v>
      </c>
      <c r="AK412" s="42" t="str">
        <f t="shared" si="214"/>
        <v/>
      </c>
      <c r="AL412" s="41" t="str">
        <f t="shared" si="215"/>
        <v>Dia inteiro</v>
      </c>
      <c r="AM412" s="41" t="str">
        <f t="shared" si="216"/>
        <v>Não</v>
      </c>
      <c r="AN412" s="41" t="str">
        <f t="shared" si="217"/>
        <v>Não</v>
      </c>
      <c r="AO412" s="42" t="str">
        <f t="shared" si="218"/>
        <v/>
      </c>
      <c r="AP412" s="41" t="str">
        <f t="shared" si="219"/>
        <v>Robson Alberto Alves Galvão|46174</v>
      </c>
      <c r="AQ412" s="41" t="str">
        <f t="shared" si="220"/>
        <v/>
      </c>
      <c r="AR412" s="41" t="str">
        <f>IF($AQ412="","",COUNTIFS(L_ChaveCob,$AQ412,L_Ausencia,"&gt;"&amp;$W412)+COUNTIFS($AQ$4:$AQ412,$AQ412,$W$4:$W412,$W412))</f>
        <v/>
      </c>
      <c r="AS412" s="42">
        <f t="shared" si="221"/>
        <v>0</v>
      </c>
      <c r="AT412" s="42">
        <f t="shared" si="222"/>
        <v>0</v>
      </c>
      <c r="AU412" s="42">
        <f t="shared" si="223"/>
        <v>0</v>
      </c>
    </row>
    <row r="413" spans="1:47" x14ac:dyDescent="0.2">
      <c r="A413" s="35">
        <v>46174</v>
      </c>
      <c r="B413" s="36" t="s">
        <v>231</v>
      </c>
      <c r="C413" s="36" t="s">
        <v>220</v>
      </c>
      <c r="D413" s="36" t="s">
        <v>435</v>
      </c>
      <c r="E413" s="37"/>
      <c r="F413" s="37"/>
      <c r="G413" s="36"/>
      <c r="H413" s="36"/>
      <c r="I413" s="36" t="s">
        <v>234</v>
      </c>
      <c r="J413" s="36"/>
      <c r="K413" s="37"/>
      <c r="L413" s="37"/>
      <c r="M413" s="37"/>
      <c r="N413" s="38">
        <f t="shared" si="192"/>
        <v>46174</v>
      </c>
      <c r="O413">
        <f t="shared" si="193"/>
        <v>900004</v>
      </c>
      <c r="P413" t="str">
        <f t="shared" si="194"/>
        <v>Serralheria</v>
      </c>
      <c r="Q413" t="str">
        <f t="shared" si="195"/>
        <v>Normal / Fixo</v>
      </c>
      <c r="R413" t="str">
        <f t="shared" si="196"/>
        <v>SERRALHEIRO I</v>
      </c>
      <c r="S413" t="str">
        <f t="shared" si="197"/>
        <v>TURNO 2</v>
      </c>
      <c r="T413" s="39">
        <f t="shared" si="198"/>
        <v>53.488333185221997</v>
      </c>
      <c r="U413" s="40">
        <f t="shared" si="199"/>
        <v>0.33333333333333298</v>
      </c>
      <c r="V413" s="40">
        <f t="shared" si="200"/>
        <v>0.33333333333333298</v>
      </c>
      <c r="W413" s="40">
        <f t="shared" si="201"/>
        <v>0</v>
      </c>
      <c r="X413" t="str">
        <f t="shared" si="202"/>
        <v>Sim</v>
      </c>
      <c r="Y413" s="40">
        <f t="shared" si="203"/>
        <v>0</v>
      </c>
      <c r="Z413" s="40">
        <f t="shared" si="204"/>
        <v>0</v>
      </c>
      <c r="AA413" s="40">
        <f t="shared" si="205"/>
        <v>0</v>
      </c>
      <c r="AB413" s="40">
        <f t="shared" si="206"/>
        <v>0</v>
      </c>
      <c r="AC413" s="40">
        <f t="shared" si="207"/>
        <v>0</v>
      </c>
      <c r="AD413" s="39">
        <f t="shared" si="208"/>
        <v>0</v>
      </c>
      <c r="AE413" s="39">
        <f t="shared" si="209"/>
        <v>0</v>
      </c>
      <c r="AF413" t="str">
        <f t="shared" si="210"/>
        <v>Injustificada</v>
      </c>
      <c r="AG413" t="str">
        <f t="shared" si="211"/>
        <v/>
      </c>
      <c r="AH413" t="str">
        <f t="shared" si="212"/>
        <v/>
      </c>
      <c r="AJ413" s="41">
        <f t="shared" si="213"/>
        <v>11</v>
      </c>
      <c r="AK413" s="42">
        <f t="shared" si="214"/>
        <v>0.35486111111111113</v>
      </c>
      <c r="AL413" s="41" t="str">
        <f t="shared" si="215"/>
        <v>Pelo ponto</v>
      </c>
      <c r="AM413" s="41" t="str">
        <f t="shared" si="216"/>
        <v>Sim</v>
      </c>
      <c r="AN413" s="41" t="str">
        <f t="shared" si="217"/>
        <v>Não</v>
      </c>
      <c r="AO413" s="42">
        <f t="shared" si="218"/>
        <v>-2.1527777777778145E-2</v>
      </c>
      <c r="AP413" s="41" t="str">
        <f t="shared" si="219"/>
        <v>Rogério Marques da Silva|46174</v>
      </c>
      <c r="AQ413" s="41" t="str">
        <f t="shared" si="220"/>
        <v/>
      </c>
      <c r="AR413" s="41" t="str">
        <f>IF($AQ413="","",COUNTIFS(L_ChaveCob,$AQ413,L_Ausencia,"&gt;"&amp;$W413)+COUNTIFS($AQ$4:$AQ413,$AQ413,$W$4:$W413,$W413))</f>
        <v/>
      </c>
      <c r="AS413" s="42">
        <f t="shared" si="221"/>
        <v>0</v>
      </c>
      <c r="AT413" s="42">
        <f t="shared" si="222"/>
        <v>0</v>
      </c>
      <c r="AU413" s="42">
        <f t="shared" si="223"/>
        <v>0</v>
      </c>
    </row>
    <row r="414" spans="1:47" x14ac:dyDescent="0.2">
      <c r="A414" s="35">
        <v>46174</v>
      </c>
      <c r="B414" s="36" t="s">
        <v>252</v>
      </c>
      <c r="C414" s="36" t="s">
        <v>232</v>
      </c>
      <c r="D414" s="36" t="s">
        <v>320</v>
      </c>
      <c r="E414" s="37"/>
      <c r="F414" s="37"/>
      <c r="G414" s="36"/>
      <c r="H414" s="36"/>
      <c r="I414" s="36"/>
      <c r="J414" s="36"/>
      <c r="K414" s="37"/>
      <c r="L414" s="37"/>
      <c r="M414" s="37"/>
      <c r="N414" s="38">
        <f t="shared" si="192"/>
        <v>46174</v>
      </c>
      <c r="O414">
        <f t="shared" si="193"/>
        <v>266937</v>
      </c>
      <c r="P414" t="str">
        <f t="shared" si="194"/>
        <v>Serralheria</v>
      </c>
      <c r="Q414" t="str">
        <f t="shared" si="195"/>
        <v>Normal / Fixo</v>
      </c>
      <c r="R414" t="str">
        <f t="shared" si="196"/>
        <v>ENCARREGADO</v>
      </c>
      <c r="S414" t="str">
        <f t="shared" si="197"/>
        <v>ADM</v>
      </c>
      <c r="T414" s="39">
        <f t="shared" si="198"/>
        <v>66.410146806958295</v>
      </c>
      <c r="U414" s="40">
        <f t="shared" si="199"/>
        <v>0.375</v>
      </c>
      <c r="V414" s="40">
        <f t="shared" si="200"/>
        <v>0.39652777777777776</v>
      </c>
      <c r="W414" s="40">
        <f t="shared" si="201"/>
        <v>0</v>
      </c>
      <c r="X414" t="str">
        <f t="shared" si="202"/>
        <v>Não</v>
      </c>
      <c r="Y414" s="40">
        <f t="shared" si="203"/>
        <v>0</v>
      </c>
      <c r="Z414" s="40">
        <f t="shared" si="204"/>
        <v>0</v>
      </c>
      <c r="AA414" s="40">
        <f t="shared" si="205"/>
        <v>0</v>
      </c>
      <c r="AB414" s="40">
        <f t="shared" si="206"/>
        <v>0</v>
      </c>
      <c r="AC414" s="40">
        <f t="shared" si="207"/>
        <v>0</v>
      </c>
      <c r="AD414" s="39">
        <f t="shared" si="208"/>
        <v>0</v>
      </c>
      <c r="AE414" s="39">
        <f t="shared" si="209"/>
        <v>0</v>
      </c>
      <c r="AF414" t="str">
        <f t="shared" si="210"/>
        <v>Trabalhado</v>
      </c>
      <c r="AG414" t="str">
        <f t="shared" si="211"/>
        <v/>
      </c>
      <c r="AH414" t="str">
        <f t="shared" si="212"/>
        <v/>
      </c>
      <c r="AJ414" s="41">
        <f t="shared" si="213"/>
        <v>1</v>
      </c>
      <c r="AK414" s="42">
        <f t="shared" si="214"/>
        <v>0.39652777777777776</v>
      </c>
      <c r="AL414" s="41" t="str">
        <f t="shared" si="215"/>
        <v>Leve atraso</v>
      </c>
      <c r="AM414" s="41" t="str">
        <f t="shared" si="216"/>
        <v>Não</v>
      </c>
      <c r="AN414" s="41" t="str">
        <f t="shared" si="217"/>
        <v>Sim</v>
      </c>
      <c r="AO414" s="42">
        <f t="shared" si="218"/>
        <v>-2.1527777777777757E-2</v>
      </c>
      <c r="AP414" s="41" t="str">
        <f t="shared" si="219"/>
        <v>Ronaldo Rosendo da Silva|46174</v>
      </c>
      <c r="AQ414" s="41" t="str">
        <f t="shared" si="220"/>
        <v/>
      </c>
      <c r="AR414" s="41" t="str">
        <f>IF($AQ414="","",COUNTIFS(L_ChaveCob,$AQ414,L_Ausencia,"&gt;"&amp;$W414)+COUNTIFS($AQ$4:$AQ414,$AQ414,$W$4:$W414,$W414))</f>
        <v/>
      </c>
      <c r="AS414" s="42">
        <f t="shared" si="221"/>
        <v>0</v>
      </c>
      <c r="AT414" s="42">
        <f t="shared" si="222"/>
        <v>0</v>
      </c>
      <c r="AU414" s="42">
        <f t="shared" si="223"/>
        <v>0</v>
      </c>
    </row>
    <row r="415" spans="1:47" x14ac:dyDescent="0.2">
      <c r="A415" s="35">
        <v>46174</v>
      </c>
      <c r="B415" s="36" t="s">
        <v>254</v>
      </c>
      <c r="C415" s="36" t="s">
        <v>232</v>
      </c>
      <c r="D415" s="36" t="s">
        <v>312</v>
      </c>
      <c r="E415" s="37"/>
      <c r="F415" s="37"/>
      <c r="G415" s="36"/>
      <c r="H415" s="36"/>
      <c r="I415" s="36"/>
      <c r="J415" s="36"/>
      <c r="K415" s="37"/>
      <c r="L415" s="37"/>
      <c r="M415" s="37"/>
      <c r="N415" s="38">
        <f t="shared" si="192"/>
        <v>46174</v>
      </c>
      <c r="O415">
        <f t="shared" si="193"/>
        <v>900001</v>
      </c>
      <c r="P415" t="str">
        <f t="shared" si="194"/>
        <v>Serralheria</v>
      </c>
      <c r="Q415" t="str">
        <f t="shared" si="195"/>
        <v>Normal / Fixo</v>
      </c>
      <c r="R415" t="str">
        <f t="shared" si="196"/>
        <v>SERRALHEIRO II</v>
      </c>
      <c r="S415" t="str">
        <f t="shared" si="197"/>
        <v>ADM</v>
      </c>
      <c r="T415" s="39">
        <f t="shared" si="198"/>
        <v>57.825734836004102</v>
      </c>
      <c r="U415" s="40">
        <f t="shared" si="199"/>
        <v>0.375</v>
      </c>
      <c r="V415" s="40">
        <f t="shared" si="200"/>
        <v>0.4</v>
      </c>
      <c r="W415" s="40">
        <f t="shared" si="201"/>
        <v>0</v>
      </c>
      <c r="X415" t="str">
        <f t="shared" si="202"/>
        <v>Não</v>
      </c>
      <c r="Y415" s="40">
        <f t="shared" si="203"/>
        <v>0</v>
      </c>
      <c r="Z415" s="40">
        <f t="shared" si="204"/>
        <v>0</v>
      </c>
      <c r="AA415" s="40">
        <f t="shared" si="205"/>
        <v>0</v>
      </c>
      <c r="AB415" s="40">
        <f t="shared" si="206"/>
        <v>0</v>
      </c>
      <c r="AC415" s="40">
        <f t="shared" si="207"/>
        <v>0</v>
      </c>
      <c r="AD415" s="39">
        <f t="shared" si="208"/>
        <v>0</v>
      </c>
      <c r="AE415" s="39">
        <f t="shared" si="209"/>
        <v>0</v>
      </c>
      <c r="AF415" t="str">
        <f t="shared" si="210"/>
        <v>Trabalhado</v>
      </c>
      <c r="AG415" t="str">
        <f t="shared" si="211"/>
        <v/>
      </c>
      <c r="AH415" t="str">
        <f t="shared" si="212"/>
        <v/>
      </c>
      <c r="AJ415" s="41">
        <f t="shared" si="213"/>
        <v>8</v>
      </c>
      <c r="AK415" s="42">
        <f t="shared" si="214"/>
        <v>0.4</v>
      </c>
      <c r="AL415" s="41" t="str">
        <f t="shared" si="215"/>
        <v>Leve atraso</v>
      </c>
      <c r="AM415" s="41" t="str">
        <f t="shared" si="216"/>
        <v>Não</v>
      </c>
      <c r="AN415" s="41" t="str">
        <f t="shared" si="217"/>
        <v>Sim</v>
      </c>
      <c r="AO415" s="42">
        <f t="shared" si="218"/>
        <v>-2.5000000000000022E-2</v>
      </c>
      <c r="AP415" s="41" t="str">
        <f t="shared" si="219"/>
        <v>Ronaldo Santos Dias|46174</v>
      </c>
      <c r="AQ415" s="41" t="str">
        <f t="shared" si="220"/>
        <v/>
      </c>
      <c r="AR415" s="41" t="str">
        <f>IF($AQ415="","",COUNTIFS(L_ChaveCob,$AQ415,L_Ausencia,"&gt;"&amp;$W415)+COUNTIFS($AQ$4:$AQ415,$AQ415,$W$4:$W415,$W415))</f>
        <v/>
      </c>
      <c r="AS415" s="42">
        <f t="shared" si="221"/>
        <v>0</v>
      </c>
      <c r="AT415" s="42">
        <f t="shared" si="222"/>
        <v>0</v>
      </c>
      <c r="AU415" s="42">
        <f t="shared" si="223"/>
        <v>0</v>
      </c>
    </row>
    <row r="416" spans="1:47" x14ac:dyDescent="0.2">
      <c r="A416" s="35">
        <v>46174</v>
      </c>
      <c r="B416" s="36" t="s">
        <v>281</v>
      </c>
      <c r="C416" s="36" t="s">
        <v>232</v>
      </c>
      <c r="D416" s="36"/>
      <c r="E416" s="37"/>
      <c r="F416" s="37"/>
      <c r="G416" s="36"/>
      <c r="H416" s="36"/>
      <c r="I416" s="36"/>
      <c r="J416" s="36"/>
      <c r="K416" s="37"/>
      <c r="L416" s="37"/>
      <c r="M416" s="37"/>
      <c r="N416" s="38">
        <f t="shared" si="192"/>
        <v>46174</v>
      </c>
      <c r="O416">
        <f t="shared" si="193"/>
        <v>900010</v>
      </c>
      <c r="P416" t="str">
        <f t="shared" si="194"/>
        <v>Serralheria</v>
      </c>
      <c r="Q416" t="str">
        <f t="shared" si="195"/>
        <v>Normal / Fixo</v>
      </c>
      <c r="R416" t="str">
        <f t="shared" si="196"/>
        <v>SERRALHEIRO I</v>
      </c>
      <c r="S416" t="str">
        <f t="shared" si="197"/>
        <v>ADM</v>
      </c>
      <c r="T416" s="39">
        <f t="shared" si="198"/>
        <v>53.488333185221997</v>
      </c>
      <c r="U416" s="40">
        <f t="shared" si="199"/>
        <v>0.375</v>
      </c>
      <c r="V416" s="40">
        <f t="shared" si="200"/>
        <v>0.375</v>
      </c>
      <c r="W416" s="40">
        <f t="shared" si="201"/>
        <v>0</v>
      </c>
      <c r="X416" t="str">
        <f t="shared" si="202"/>
        <v>Não</v>
      </c>
      <c r="Y416" s="40">
        <f t="shared" si="203"/>
        <v>0</v>
      </c>
      <c r="Z416" s="40">
        <f t="shared" si="204"/>
        <v>0</v>
      </c>
      <c r="AA416" s="40">
        <f t="shared" si="205"/>
        <v>0</v>
      </c>
      <c r="AB416" s="40">
        <f t="shared" si="206"/>
        <v>0</v>
      </c>
      <c r="AC416" s="40">
        <f t="shared" si="207"/>
        <v>0</v>
      </c>
      <c r="AD416" s="39">
        <f t="shared" si="208"/>
        <v>0</v>
      </c>
      <c r="AE416" s="39">
        <f t="shared" si="209"/>
        <v>0</v>
      </c>
      <c r="AF416" t="str">
        <f t="shared" si="210"/>
        <v>Trabalhado</v>
      </c>
      <c r="AG416" t="str">
        <f t="shared" si="211"/>
        <v/>
      </c>
      <c r="AH416" t="str">
        <f t="shared" si="212"/>
        <v/>
      </c>
      <c r="AJ416" s="41">
        <f t="shared" si="213"/>
        <v>19</v>
      </c>
      <c r="AK416" s="42" t="str">
        <f t="shared" si="214"/>
        <v/>
      </c>
      <c r="AL416" s="41" t="str">
        <f t="shared" si="215"/>
        <v>Leve atraso</v>
      </c>
      <c r="AM416" s="41" t="str">
        <f t="shared" si="216"/>
        <v>Não</v>
      </c>
      <c r="AN416" s="41" t="str">
        <f t="shared" si="217"/>
        <v>Sim</v>
      </c>
      <c r="AO416" s="42" t="str">
        <f t="shared" si="218"/>
        <v/>
      </c>
      <c r="AP416" s="41" t="str">
        <f t="shared" si="219"/>
        <v>Roniel de Souza Rocha|46174</v>
      </c>
      <c r="AQ416" s="41" t="str">
        <f t="shared" si="220"/>
        <v/>
      </c>
      <c r="AR416" s="41" t="str">
        <f>IF($AQ416="","",COUNTIFS(L_ChaveCob,$AQ416,L_Ausencia,"&gt;"&amp;$W416)+COUNTIFS($AQ$4:$AQ416,$AQ416,$W$4:$W416,$W416))</f>
        <v/>
      </c>
      <c r="AS416" s="42">
        <f t="shared" si="221"/>
        <v>0</v>
      </c>
      <c r="AT416" s="42">
        <f t="shared" si="222"/>
        <v>0</v>
      </c>
      <c r="AU416" s="42">
        <f t="shared" si="223"/>
        <v>0</v>
      </c>
    </row>
    <row r="417" spans="1:47" x14ac:dyDescent="0.2">
      <c r="A417" s="35">
        <v>46175</v>
      </c>
      <c r="B417" s="36" t="s">
        <v>235</v>
      </c>
      <c r="C417" s="36" t="s">
        <v>232</v>
      </c>
      <c r="D417" s="36" t="s">
        <v>436</v>
      </c>
      <c r="E417" s="37"/>
      <c r="F417" s="37"/>
      <c r="G417" s="36"/>
      <c r="H417" s="36"/>
      <c r="I417" s="36"/>
      <c r="J417" s="36"/>
      <c r="K417" s="37"/>
      <c r="L417" s="37"/>
      <c r="M417" s="37"/>
      <c r="N417" s="38">
        <f t="shared" si="192"/>
        <v>46174</v>
      </c>
      <c r="O417">
        <f t="shared" si="193"/>
        <v>900008</v>
      </c>
      <c r="P417" t="str">
        <f t="shared" si="194"/>
        <v>Serralheria</v>
      </c>
      <c r="Q417" t="str">
        <f t="shared" si="195"/>
        <v>Normal / Fixo</v>
      </c>
      <c r="R417" t="str">
        <f t="shared" si="196"/>
        <v>SERRALHEIRO II</v>
      </c>
      <c r="S417" t="str">
        <f t="shared" si="197"/>
        <v>TURNO 2</v>
      </c>
      <c r="T417" s="39">
        <f t="shared" si="198"/>
        <v>57.825734836004102</v>
      </c>
      <c r="U417" s="40">
        <f t="shared" si="199"/>
        <v>0.33333333333333298</v>
      </c>
      <c r="V417" s="40">
        <f t="shared" si="200"/>
        <v>0.40902777777777777</v>
      </c>
      <c r="W417" s="40">
        <f t="shared" si="201"/>
        <v>0</v>
      </c>
      <c r="X417" t="str">
        <f t="shared" si="202"/>
        <v>Não</v>
      </c>
      <c r="Y417" s="40">
        <f t="shared" si="203"/>
        <v>0</v>
      </c>
      <c r="Z417" s="40">
        <f t="shared" si="204"/>
        <v>0</v>
      </c>
      <c r="AA417" s="40">
        <f t="shared" si="205"/>
        <v>0</v>
      </c>
      <c r="AB417" s="40">
        <f t="shared" si="206"/>
        <v>0</v>
      </c>
      <c r="AC417" s="40">
        <f t="shared" si="207"/>
        <v>0</v>
      </c>
      <c r="AD417" s="39">
        <f t="shared" si="208"/>
        <v>0</v>
      </c>
      <c r="AE417" s="39">
        <f t="shared" si="209"/>
        <v>0</v>
      </c>
      <c r="AF417" t="str">
        <f t="shared" si="210"/>
        <v>Trabalhado</v>
      </c>
      <c r="AG417" t="str">
        <f t="shared" si="211"/>
        <v/>
      </c>
      <c r="AH417" t="str">
        <f t="shared" si="212"/>
        <v/>
      </c>
      <c r="AJ417" s="41">
        <f t="shared" si="213"/>
        <v>16</v>
      </c>
      <c r="AK417" s="42">
        <f t="shared" si="214"/>
        <v>0.40902777777777777</v>
      </c>
      <c r="AL417" s="41" t="str">
        <f t="shared" si="215"/>
        <v>Leve atraso</v>
      </c>
      <c r="AM417" s="41" t="str">
        <f t="shared" si="216"/>
        <v>Não</v>
      </c>
      <c r="AN417" s="41" t="str">
        <f t="shared" si="217"/>
        <v>Sim</v>
      </c>
      <c r="AO417" s="42">
        <f t="shared" si="218"/>
        <v>-7.5694444444444786E-2</v>
      </c>
      <c r="AP417" s="41" t="str">
        <f t="shared" si="219"/>
        <v>Alisson Paulo Costa Martins|46175</v>
      </c>
      <c r="AQ417" s="41" t="str">
        <f t="shared" si="220"/>
        <v/>
      </c>
      <c r="AR417" s="41" t="str">
        <f>IF($AQ417="","",COUNTIFS(L_ChaveCob,$AQ417,L_Ausencia,"&gt;"&amp;$W417)+COUNTIFS($AQ$4:$AQ417,$AQ417,$W$4:$W417,$W417))</f>
        <v/>
      </c>
      <c r="AS417" s="42">
        <f t="shared" si="221"/>
        <v>0</v>
      </c>
      <c r="AT417" s="42">
        <f t="shared" si="222"/>
        <v>0</v>
      </c>
      <c r="AU417" s="42">
        <f t="shared" si="223"/>
        <v>0</v>
      </c>
    </row>
    <row r="418" spans="1:47" x14ac:dyDescent="0.2">
      <c r="A418" s="35">
        <v>46175</v>
      </c>
      <c r="B418" s="36" t="s">
        <v>237</v>
      </c>
      <c r="C418" s="36" t="s">
        <v>258</v>
      </c>
      <c r="D418" s="36"/>
      <c r="E418" s="37"/>
      <c r="F418" s="37"/>
      <c r="G418" s="36" t="s">
        <v>425</v>
      </c>
      <c r="H418" s="36"/>
      <c r="I418" s="36"/>
      <c r="J418" s="36"/>
      <c r="K418" s="37"/>
      <c r="L418" s="37"/>
      <c r="M418" s="37"/>
      <c r="N418" s="38">
        <f t="shared" si="192"/>
        <v>46174</v>
      </c>
      <c r="O418">
        <f t="shared" si="193"/>
        <v>119353</v>
      </c>
      <c r="P418" t="str">
        <f t="shared" si="194"/>
        <v>Serralheria</v>
      </c>
      <c r="Q418" t="str">
        <f t="shared" si="195"/>
        <v>Normal / Fixo</v>
      </c>
      <c r="R418" t="str">
        <f t="shared" si="196"/>
        <v>SERRALHEIRO II</v>
      </c>
      <c r="S418" t="str">
        <f t="shared" si="197"/>
        <v>ADM</v>
      </c>
      <c r="T418" s="39">
        <f t="shared" si="198"/>
        <v>57.825734836004102</v>
      </c>
      <c r="U418" s="40">
        <f t="shared" si="199"/>
        <v>0.375</v>
      </c>
      <c r="V418" s="40">
        <f t="shared" si="200"/>
        <v>0</v>
      </c>
      <c r="W418" s="40">
        <f t="shared" si="201"/>
        <v>0.375</v>
      </c>
      <c r="X418" t="str">
        <f t="shared" si="202"/>
        <v>Não</v>
      </c>
      <c r="Y418" s="40">
        <f t="shared" si="203"/>
        <v>0</v>
      </c>
      <c r="Z418" s="40">
        <f t="shared" si="204"/>
        <v>0</v>
      </c>
      <c r="AA418" s="40">
        <f t="shared" si="205"/>
        <v>0</v>
      </c>
      <c r="AB418" s="40">
        <f t="shared" si="206"/>
        <v>0</v>
      </c>
      <c r="AC418" s="40">
        <f t="shared" si="207"/>
        <v>0</v>
      </c>
      <c r="AD418" s="39">
        <f t="shared" si="208"/>
        <v>0</v>
      </c>
      <c r="AE418" s="39">
        <f t="shared" si="209"/>
        <v>520.43161352403695</v>
      </c>
      <c r="AF418" t="str">
        <f t="shared" si="210"/>
        <v>Justificada</v>
      </c>
      <c r="AG418" t="str">
        <f t="shared" si="211"/>
        <v/>
      </c>
      <c r="AH418" t="str">
        <f t="shared" si="212"/>
        <v/>
      </c>
      <c r="AJ418" s="41">
        <f t="shared" si="213"/>
        <v>7</v>
      </c>
      <c r="AK418" s="42" t="str">
        <f t="shared" si="214"/>
        <v/>
      </c>
      <c r="AL418" s="41" t="str">
        <f t="shared" si="215"/>
        <v>Dia inteiro</v>
      </c>
      <c r="AM418" s="41" t="str">
        <f t="shared" si="216"/>
        <v>Não</v>
      </c>
      <c r="AN418" s="41" t="str">
        <f t="shared" si="217"/>
        <v>Não</v>
      </c>
      <c r="AO418" s="42" t="str">
        <f t="shared" si="218"/>
        <v/>
      </c>
      <c r="AP418" s="41" t="str">
        <f t="shared" si="219"/>
        <v>Ezequiel Antonio Peres|46175</v>
      </c>
      <c r="AQ418" s="41" t="str">
        <f t="shared" si="220"/>
        <v/>
      </c>
      <c r="AR418" s="41" t="str">
        <f>IF($AQ418="","",COUNTIFS(L_ChaveCob,$AQ418,L_Ausencia,"&gt;"&amp;$W418)+COUNTIFS($AQ$4:$AQ418,$AQ418,$W$4:$W418,$W418))</f>
        <v/>
      </c>
      <c r="AS418" s="42">
        <f t="shared" si="221"/>
        <v>0</v>
      </c>
      <c r="AT418" s="42">
        <f t="shared" si="222"/>
        <v>0</v>
      </c>
      <c r="AU418" s="42">
        <f t="shared" si="223"/>
        <v>0</v>
      </c>
    </row>
    <row r="419" spans="1:47" x14ac:dyDescent="0.2">
      <c r="A419" s="35">
        <v>46175</v>
      </c>
      <c r="B419" s="36" t="s">
        <v>239</v>
      </c>
      <c r="C419" s="36" t="s">
        <v>232</v>
      </c>
      <c r="D419" s="36" t="s">
        <v>432</v>
      </c>
      <c r="E419" s="37"/>
      <c r="F419" s="37"/>
      <c r="G419" s="36"/>
      <c r="H419" s="36"/>
      <c r="I419" s="36"/>
      <c r="J419" s="36"/>
      <c r="K419" s="37"/>
      <c r="L419" s="37"/>
      <c r="M419" s="37"/>
      <c r="N419" s="38">
        <f t="shared" si="192"/>
        <v>46174</v>
      </c>
      <c r="O419">
        <f t="shared" si="193"/>
        <v>173078</v>
      </c>
      <c r="P419" t="str">
        <f t="shared" si="194"/>
        <v>Serralheria</v>
      </c>
      <c r="Q419" t="str">
        <f t="shared" si="195"/>
        <v>Normal / Fixo</v>
      </c>
      <c r="R419" t="str">
        <f t="shared" si="196"/>
        <v>SERRALHEIRO II</v>
      </c>
      <c r="S419" t="str">
        <f t="shared" si="197"/>
        <v>ADM</v>
      </c>
      <c r="T419" s="39">
        <f t="shared" si="198"/>
        <v>57.825734836004102</v>
      </c>
      <c r="U419" s="40">
        <f t="shared" si="199"/>
        <v>0.375</v>
      </c>
      <c r="V419" s="40">
        <f t="shared" si="200"/>
        <v>0.3923611111111111</v>
      </c>
      <c r="W419" s="40">
        <f t="shared" si="201"/>
        <v>0</v>
      </c>
      <c r="X419" t="str">
        <f t="shared" si="202"/>
        <v>Não</v>
      </c>
      <c r="Y419" s="40">
        <f t="shared" si="203"/>
        <v>0</v>
      </c>
      <c r="Z419" s="40">
        <f t="shared" si="204"/>
        <v>0</v>
      </c>
      <c r="AA419" s="40">
        <f t="shared" si="205"/>
        <v>0</v>
      </c>
      <c r="AB419" s="40">
        <f t="shared" si="206"/>
        <v>0</v>
      </c>
      <c r="AC419" s="40">
        <f t="shared" si="207"/>
        <v>0</v>
      </c>
      <c r="AD419" s="39">
        <f t="shared" si="208"/>
        <v>0</v>
      </c>
      <c r="AE419" s="39">
        <f t="shared" si="209"/>
        <v>0</v>
      </c>
      <c r="AF419" t="str">
        <f t="shared" si="210"/>
        <v>Trabalhado</v>
      </c>
      <c r="AG419" t="str">
        <f t="shared" si="211"/>
        <v/>
      </c>
      <c r="AH419" t="str">
        <f t="shared" si="212"/>
        <v/>
      </c>
      <c r="AJ419" s="41">
        <f t="shared" si="213"/>
        <v>2</v>
      </c>
      <c r="AK419" s="42">
        <f t="shared" si="214"/>
        <v>0.3923611111111111</v>
      </c>
      <c r="AL419" s="41" t="str">
        <f t="shared" si="215"/>
        <v>Leve atraso</v>
      </c>
      <c r="AM419" s="41" t="str">
        <f t="shared" si="216"/>
        <v>Não</v>
      </c>
      <c r="AN419" s="41" t="str">
        <f t="shared" si="217"/>
        <v>Sim</v>
      </c>
      <c r="AO419" s="42">
        <f t="shared" si="218"/>
        <v>-1.7361111111111105E-2</v>
      </c>
      <c r="AP419" s="41" t="str">
        <f t="shared" si="219"/>
        <v>Giovani Joao da Silva|46175</v>
      </c>
      <c r="AQ419" s="41" t="str">
        <f t="shared" si="220"/>
        <v/>
      </c>
      <c r="AR419" s="41" t="str">
        <f>IF($AQ419="","",COUNTIFS(L_ChaveCob,$AQ419,L_Ausencia,"&gt;"&amp;$W419)+COUNTIFS($AQ$4:$AQ419,$AQ419,$W$4:$W419,$W419))</f>
        <v/>
      </c>
      <c r="AS419" s="42">
        <f t="shared" si="221"/>
        <v>0</v>
      </c>
      <c r="AT419" s="42">
        <f t="shared" si="222"/>
        <v>0</v>
      </c>
      <c r="AU419" s="42">
        <f t="shared" si="223"/>
        <v>0</v>
      </c>
    </row>
    <row r="420" spans="1:47" x14ac:dyDescent="0.2">
      <c r="A420" s="35">
        <v>46175</v>
      </c>
      <c r="B420" s="36" t="s">
        <v>241</v>
      </c>
      <c r="C420" s="36" t="s">
        <v>232</v>
      </c>
      <c r="D420" s="36" t="s">
        <v>437</v>
      </c>
      <c r="E420" s="37"/>
      <c r="F420" s="37"/>
      <c r="G420" s="36"/>
      <c r="H420" s="36"/>
      <c r="I420" s="36"/>
      <c r="J420" s="36"/>
      <c r="K420" s="37"/>
      <c r="L420" s="37"/>
      <c r="M420" s="37"/>
      <c r="N420" s="38">
        <f t="shared" si="192"/>
        <v>46174</v>
      </c>
      <c r="O420">
        <f t="shared" si="193"/>
        <v>24800</v>
      </c>
      <c r="P420" t="str">
        <f t="shared" si="194"/>
        <v>Serralheria</v>
      </c>
      <c r="Q420" t="str">
        <f t="shared" si="195"/>
        <v>Normal / Fixo</v>
      </c>
      <c r="R420" t="str">
        <f t="shared" si="196"/>
        <v>SERRALHEIRO II</v>
      </c>
      <c r="S420" t="str">
        <f t="shared" si="197"/>
        <v>ADM</v>
      </c>
      <c r="T420" s="39">
        <f t="shared" si="198"/>
        <v>57.825734836004102</v>
      </c>
      <c r="U420" s="40">
        <f t="shared" si="199"/>
        <v>0.375</v>
      </c>
      <c r="V420" s="40">
        <f t="shared" si="200"/>
        <v>0.3972222222222222</v>
      </c>
      <c r="W420" s="40">
        <f t="shared" si="201"/>
        <v>0</v>
      </c>
      <c r="X420" t="str">
        <f t="shared" si="202"/>
        <v>Não</v>
      </c>
      <c r="Y420" s="40">
        <f t="shared" si="203"/>
        <v>0</v>
      </c>
      <c r="Z420" s="40">
        <f t="shared" si="204"/>
        <v>0</v>
      </c>
      <c r="AA420" s="40">
        <f t="shared" si="205"/>
        <v>0</v>
      </c>
      <c r="AB420" s="40">
        <f t="shared" si="206"/>
        <v>0</v>
      </c>
      <c r="AC420" s="40">
        <f t="shared" si="207"/>
        <v>0</v>
      </c>
      <c r="AD420" s="39">
        <f t="shared" si="208"/>
        <v>0</v>
      </c>
      <c r="AE420" s="39">
        <f t="shared" si="209"/>
        <v>0</v>
      </c>
      <c r="AF420" t="str">
        <f t="shared" si="210"/>
        <v>Trabalhado</v>
      </c>
      <c r="AG420" t="str">
        <f t="shared" si="211"/>
        <v/>
      </c>
      <c r="AH420" t="str">
        <f t="shared" si="212"/>
        <v/>
      </c>
      <c r="AJ420" s="41">
        <f t="shared" si="213"/>
        <v>3</v>
      </c>
      <c r="AK420" s="42">
        <f t="shared" si="214"/>
        <v>0.3972222222222222</v>
      </c>
      <c r="AL420" s="41" t="str">
        <f t="shared" si="215"/>
        <v>Leve atraso</v>
      </c>
      <c r="AM420" s="41" t="str">
        <f t="shared" si="216"/>
        <v>Não</v>
      </c>
      <c r="AN420" s="41" t="str">
        <f t="shared" si="217"/>
        <v>Sim</v>
      </c>
      <c r="AO420" s="42">
        <f t="shared" si="218"/>
        <v>-2.2222222222222199E-2</v>
      </c>
      <c r="AP420" s="41" t="str">
        <f t="shared" si="219"/>
        <v>Ivanildo Lopes Pires de Carvalho|46175</v>
      </c>
      <c r="AQ420" s="41" t="str">
        <f t="shared" si="220"/>
        <v/>
      </c>
      <c r="AR420" s="41" t="str">
        <f>IF($AQ420="","",COUNTIFS(L_ChaveCob,$AQ420,L_Ausencia,"&gt;"&amp;$W420)+COUNTIFS($AQ$4:$AQ420,$AQ420,$W$4:$W420,$W420))</f>
        <v/>
      </c>
      <c r="AS420" s="42">
        <f t="shared" si="221"/>
        <v>0</v>
      </c>
      <c r="AT420" s="42">
        <f t="shared" si="222"/>
        <v>0</v>
      </c>
      <c r="AU420" s="42">
        <f t="shared" si="223"/>
        <v>0</v>
      </c>
    </row>
    <row r="421" spans="1:47" x14ac:dyDescent="0.2">
      <c r="A421" s="35">
        <v>46175</v>
      </c>
      <c r="B421" s="36" t="s">
        <v>243</v>
      </c>
      <c r="C421" s="36" t="s">
        <v>232</v>
      </c>
      <c r="D421" s="36" t="s">
        <v>244</v>
      </c>
      <c r="E421" s="37"/>
      <c r="F421" s="37"/>
      <c r="G421" s="36"/>
      <c r="H421" s="36"/>
      <c r="I421" s="36"/>
      <c r="J421" s="36"/>
      <c r="K421" s="37"/>
      <c r="L421" s="37"/>
      <c r="M421" s="37"/>
      <c r="N421" s="38">
        <f t="shared" si="192"/>
        <v>46174</v>
      </c>
      <c r="O421">
        <f t="shared" si="193"/>
        <v>900003</v>
      </c>
      <c r="P421" t="str">
        <f t="shared" si="194"/>
        <v>Serralheria</v>
      </c>
      <c r="Q421" t="str">
        <f t="shared" si="195"/>
        <v>Normal / Fixo</v>
      </c>
      <c r="R421" t="str">
        <f t="shared" si="196"/>
        <v>ENCARREGADO</v>
      </c>
      <c r="S421" t="str">
        <f t="shared" si="197"/>
        <v>ADM</v>
      </c>
      <c r="T421" s="39">
        <f t="shared" si="198"/>
        <v>66.410146806958295</v>
      </c>
      <c r="U421" s="40">
        <f t="shared" si="199"/>
        <v>0.375</v>
      </c>
      <c r="V421" s="40">
        <f t="shared" si="200"/>
        <v>0.39444444444444443</v>
      </c>
      <c r="W421" s="40">
        <f t="shared" si="201"/>
        <v>0</v>
      </c>
      <c r="X421" t="str">
        <f t="shared" si="202"/>
        <v>Não</v>
      </c>
      <c r="Y421" s="40">
        <f t="shared" si="203"/>
        <v>0</v>
      </c>
      <c r="Z421" s="40">
        <f t="shared" si="204"/>
        <v>0</v>
      </c>
      <c r="AA421" s="40">
        <f t="shared" si="205"/>
        <v>0</v>
      </c>
      <c r="AB421" s="40">
        <f t="shared" si="206"/>
        <v>0</v>
      </c>
      <c r="AC421" s="40">
        <f t="shared" si="207"/>
        <v>0</v>
      </c>
      <c r="AD421" s="39">
        <f t="shared" si="208"/>
        <v>0</v>
      </c>
      <c r="AE421" s="39">
        <f t="shared" si="209"/>
        <v>0</v>
      </c>
      <c r="AF421" t="str">
        <f t="shared" si="210"/>
        <v>Trabalhado</v>
      </c>
      <c r="AG421" t="str">
        <f t="shared" si="211"/>
        <v/>
      </c>
      <c r="AH421" t="str">
        <f t="shared" si="212"/>
        <v/>
      </c>
      <c r="AJ421" s="41">
        <f t="shared" si="213"/>
        <v>10</v>
      </c>
      <c r="AK421" s="42">
        <f t="shared" si="214"/>
        <v>0.39444444444444443</v>
      </c>
      <c r="AL421" s="41" t="str">
        <f t="shared" si="215"/>
        <v>Leve atraso</v>
      </c>
      <c r="AM421" s="41" t="str">
        <f t="shared" si="216"/>
        <v>Não</v>
      </c>
      <c r="AN421" s="41" t="str">
        <f t="shared" si="217"/>
        <v>Sim</v>
      </c>
      <c r="AO421" s="42">
        <f t="shared" si="218"/>
        <v>-1.9444444444444431E-2</v>
      </c>
      <c r="AP421" s="41" t="str">
        <f t="shared" si="219"/>
        <v>Marcelo Antônio Silvestre de Moraes|46175</v>
      </c>
      <c r="AQ421" s="41" t="str">
        <f t="shared" si="220"/>
        <v/>
      </c>
      <c r="AR421" s="41" t="str">
        <f>IF($AQ421="","",COUNTIFS(L_ChaveCob,$AQ421,L_Ausencia,"&gt;"&amp;$W421)+COUNTIFS($AQ$4:$AQ421,$AQ421,$W$4:$W421,$W421))</f>
        <v/>
      </c>
      <c r="AS421" s="42">
        <f t="shared" si="221"/>
        <v>0</v>
      </c>
      <c r="AT421" s="42">
        <f t="shared" si="222"/>
        <v>0</v>
      </c>
      <c r="AU421" s="42">
        <f t="shared" si="223"/>
        <v>0</v>
      </c>
    </row>
    <row r="422" spans="1:47" x14ac:dyDescent="0.2">
      <c r="A422" s="35">
        <v>46175</v>
      </c>
      <c r="B422" s="36" t="s">
        <v>229</v>
      </c>
      <c r="C422" s="36" t="s">
        <v>220</v>
      </c>
      <c r="D422" s="36" t="s">
        <v>287</v>
      </c>
      <c r="E422" s="37"/>
      <c r="F422" s="37"/>
      <c r="G422" s="36"/>
      <c r="H422" s="36"/>
      <c r="I422" s="36"/>
      <c r="J422" s="36"/>
      <c r="K422" s="37"/>
      <c r="L422" s="37"/>
      <c r="M422" s="37"/>
      <c r="N422" s="38">
        <f t="shared" si="192"/>
        <v>46174</v>
      </c>
      <c r="O422">
        <f t="shared" si="193"/>
        <v>105410</v>
      </c>
      <c r="P422" t="str">
        <f t="shared" si="194"/>
        <v>Serralheria</v>
      </c>
      <c r="Q422" t="str">
        <f t="shared" si="195"/>
        <v>Normal / Fixo</v>
      </c>
      <c r="R422" t="str">
        <f t="shared" si="196"/>
        <v>SERRALHEIRO I</v>
      </c>
      <c r="S422" t="str">
        <f t="shared" si="197"/>
        <v>TURNO 3</v>
      </c>
      <c r="T422" s="39">
        <f t="shared" si="198"/>
        <v>53.488333185221997</v>
      </c>
      <c r="U422" s="40">
        <f t="shared" si="199"/>
        <v>0.33333333333333298</v>
      </c>
      <c r="V422" s="40">
        <f t="shared" si="200"/>
        <v>0.33333333333333298</v>
      </c>
      <c r="W422" s="40">
        <f t="shared" si="201"/>
        <v>0</v>
      </c>
      <c r="X422" t="str">
        <f t="shared" si="202"/>
        <v>Sim</v>
      </c>
      <c r="Y422" s="40">
        <f t="shared" si="203"/>
        <v>0</v>
      </c>
      <c r="Z422" s="40">
        <f t="shared" si="204"/>
        <v>0</v>
      </c>
      <c r="AA422" s="40">
        <f t="shared" si="205"/>
        <v>0</v>
      </c>
      <c r="AB422" s="40">
        <f t="shared" si="206"/>
        <v>0</v>
      </c>
      <c r="AC422" s="40">
        <f t="shared" si="207"/>
        <v>0</v>
      </c>
      <c r="AD422" s="39">
        <f t="shared" si="208"/>
        <v>0</v>
      </c>
      <c r="AE422" s="39">
        <f t="shared" si="209"/>
        <v>0</v>
      </c>
      <c r="AF422" t="str">
        <f t="shared" si="210"/>
        <v>Injustificada</v>
      </c>
      <c r="AG422" t="str">
        <f t="shared" si="211"/>
        <v/>
      </c>
      <c r="AH422" t="str">
        <f t="shared" si="212"/>
        <v/>
      </c>
      <c r="AJ422" s="41">
        <f t="shared" si="213"/>
        <v>6</v>
      </c>
      <c r="AK422" s="42">
        <f t="shared" si="214"/>
        <v>0.35555555555555557</v>
      </c>
      <c r="AL422" s="41" t="str">
        <f t="shared" si="215"/>
        <v>Pelo ponto</v>
      </c>
      <c r="AM422" s="41" t="str">
        <f t="shared" si="216"/>
        <v>Sim</v>
      </c>
      <c r="AN422" s="41" t="str">
        <f t="shared" si="217"/>
        <v>Não</v>
      </c>
      <c r="AO422" s="42">
        <f t="shared" si="218"/>
        <v>-2.2222222222222587E-2</v>
      </c>
      <c r="AP422" s="41" t="str">
        <f t="shared" si="219"/>
        <v>Marcelo Douglas Vieira Santana|46175</v>
      </c>
      <c r="AQ422" s="41" t="str">
        <f t="shared" si="220"/>
        <v/>
      </c>
      <c r="AR422" s="41" t="str">
        <f>IF($AQ422="","",COUNTIFS(L_ChaveCob,$AQ422,L_Ausencia,"&gt;"&amp;$W422)+COUNTIFS($AQ$4:$AQ422,$AQ422,$W$4:$W422,$W422))</f>
        <v/>
      </c>
      <c r="AS422" s="42">
        <f t="shared" si="221"/>
        <v>0</v>
      </c>
      <c r="AT422" s="42">
        <f t="shared" si="222"/>
        <v>0</v>
      </c>
      <c r="AU422" s="42">
        <f t="shared" si="223"/>
        <v>0</v>
      </c>
    </row>
    <row r="423" spans="1:47" hidden="1" x14ac:dyDescent="0.2">
      <c r="A423" s="35">
        <v>46175</v>
      </c>
      <c r="B423" s="36" t="s">
        <v>230</v>
      </c>
      <c r="C423" s="36" t="s">
        <v>220</v>
      </c>
      <c r="D423" s="36" t="s">
        <v>328</v>
      </c>
      <c r="E423" s="37"/>
      <c r="F423" s="37"/>
      <c r="G423" s="36"/>
      <c r="H423" s="36"/>
      <c r="I423" s="36" t="s">
        <v>234</v>
      </c>
      <c r="J423" s="36"/>
      <c r="K423" s="37"/>
      <c r="L423" s="37"/>
      <c r="M423" s="37"/>
      <c r="N423" s="38">
        <f t="shared" si="192"/>
        <v>46174</v>
      </c>
      <c r="O423">
        <f t="shared" si="193"/>
        <v>900009</v>
      </c>
      <c r="P423" t="str">
        <f t="shared" si="194"/>
        <v>Serralheria</v>
      </c>
      <c r="Q423" t="str">
        <f t="shared" si="195"/>
        <v>Normal / Fixo</v>
      </c>
      <c r="R423" t="str">
        <f t="shared" si="196"/>
        <v>SERRALHEIRO I</v>
      </c>
      <c r="S423" t="str">
        <f t="shared" si="197"/>
        <v>TURNO 2</v>
      </c>
      <c r="T423" s="39">
        <f t="shared" si="198"/>
        <v>53.488333185221997</v>
      </c>
      <c r="U423" s="40">
        <f t="shared" si="199"/>
        <v>0.33333333333333298</v>
      </c>
      <c r="V423" s="40">
        <f t="shared" si="200"/>
        <v>0.33333333333333298</v>
      </c>
      <c r="W423" s="40">
        <f t="shared" si="201"/>
        <v>0</v>
      </c>
      <c r="X423" t="str">
        <f t="shared" si="202"/>
        <v>Sim</v>
      </c>
      <c r="Y423" s="40">
        <f t="shared" si="203"/>
        <v>0</v>
      </c>
      <c r="Z423" s="40">
        <f t="shared" si="204"/>
        <v>0</v>
      </c>
      <c r="AA423" s="40">
        <f t="shared" si="205"/>
        <v>0</v>
      </c>
      <c r="AB423" s="40">
        <f t="shared" si="206"/>
        <v>0</v>
      </c>
      <c r="AC423" s="40">
        <f t="shared" si="207"/>
        <v>0</v>
      </c>
      <c r="AD423" s="39">
        <f t="shared" si="208"/>
        <v>0</v>
      </c>
      <c r="AE423" s="39">
        <f t="shared" si="209"/>
        <v>0</v>
      </c>
      <c r="AF423" t="str">
        <f t="shared" si="210"/>
        <v>Injustificada</v>
      </c>
      <c r="AG423" t="str">
        <f t="shared" si="211"/>
        <v/>
      </c>
      <c r="AH423" t="str">
        <f t="shared" si="212"/>
        <v/>
      </c>
      <c r="AJ423" s="41">
        <f t="shared" si="213"/>
        <v>17</v>
      </c>
      <c r="AK423" s="42">
        <f t="shared" si="214"/>
        <v>0.35416666666666669</v>
      </c>
      <c r="AL423" s="41" t="str">
        <f t="shared" si="215"/>
        <v>Pelo ponto</v>
      </c>
      <c r="AM423" s="41" t="str">
        <f t="shared" si="216"/>
        <v>Sim</v>
      </c>
      <c r="AN423" s="41" t="str">
        <f t="shared" si="217"/>
        <v>Não</v>
      </c>
      <c r="AO423" s="42">
        <f t="shared" si="218"/>
        <v>-2.0833333333333703E-2</v>
      </c>
      <c r="AP423" s="41" t="str">
        <f t="shared" si="219"/>
        <v>Murilo de Souza Modesto|46175</v>
      </c>
      <c r="AQ423" s="41" t="str">
        <f t="shared" si="220"/>
        <v/>
      </c>
      <c r="AR423" s="41" t="str">
        <f>IF($AQ423="","",COUNTIFS(L_ChaveCob,$AQ423,L_Ausencia,"&gt;"&amp;$W423)+COUNTIFS($AQ$4:$AQ423,$AQ423,$W$4:$W423,$W423))</f>
        <v/>
      </c>
      <c r="AS423" s="42">
        <f t="shared" si="221"/>
        <v>0</v>
      </c>
      <c r="AT423" s="42">
        <f t="shared" si="222"/>
        <v>0</v>
      </c>
      <c r="AU423" s="42">
        <f t="shared" si="223"/>
        <v>0</v>
      </c>
    </row>
    <row r="424" spans="1:47" x14ac:dyDescent="0.2">
      <c r="A424" s="35">
        <v>46175</v>
      </c>
      <c r="B424" s="36" t="s">
        <v>247</v>
      </c>
      <c r="C424" s="36" t="s">
        <v>220</v>
      </c>
      <c r="D424" s="36" t="s">
        <v>438</v>
      </c>
      <c r="E424" s="37"/>
      <c r="F424" s="37"/>
      <c r="G424" s="36"/>
      <c r="H424" s="36"/>
      <c r="I424" s="36"/>
      <c r="J424" s="36"/>
      <c r="K424" s="37"/>
      <c r="L424" s="37"/>
      <c r="M424" s="37"/>
      <c r="N424" s="38">
        <f t="shared" si="192"/>
        <v>46174</v>
      </c>
      <c r="O424">
        <f t="shared" si="193"/>
        <v>900005</v>
      </c>
      <c r="P424" t="str">
        <f t="shared" si="194"/>
        <v>Serralheria</v>
      </c>
      <c r="Q424" t="str">
        <f t="shared" si="195"/>
        <v>Normal / Fixo</v>
      </c>
      <c r="R424" t="str">
        <f t="shared" si="196"/>
        <v>SERRALHEIRO II</v>
      </c>
      <c r="S424" t="str">
        <f t="shared" si="197"/>
        <v>ADM</v>
      </c>
      <c r="T424" s="39">
        <f t="shared" si="198"/>
        <v>57.825734836004102</v>
      </c>
      <c r="U424" s="40">
        <f t="shared" si="199"/>
        <v>0.375</v>
      </c>
      <c r="V424" s="40">
        <f t="shared" si="200"/>
        <v>0.27708333333333335</v>
      </c>
      <c r="W424" s="40">
        <f t="shared" si="201"/>
        <v>9.7916666666666652E-2</v>
      </c>
      <c r="X424" t="str">
        <f t="shared" si="202"/>
        <v>Sim</v>
      </c>
      <c r="Y424" s="40">
        <f t="shared" si="203"/>
        <v>9.7916666666666652E-2</v>
      </c>
      <c r="Z424" s="40">
        <f t="shared" si="204"/>
        <v>0</v>
      </c>
      <c r="AA424" s="40">
        <f t="shared" si="205"/>
        <v>0</v>
      </c>
      <c r="AB424" s="40">
        <f t="shared" si="206"/>
        <v>0</v>
      </c>
      <c r="AC424" s="40">
        <f t="shared" si="207"/>
        <v>9.7916666666666652E-2</v>
      </c>
      <c r="AD424" s="39">
        <f t="shared" si="208"/>
        <v>135.89047686460961</v>
      </c>
      <c r="AE424" s="39">
        <f t="shared" si="209"/>
        <v>0</v>
      </c>
      <c r="AF424" t="str">
        <f t="shared" si="210"/>
        <v>Injustificada</v>
      </c>
      <c r="AG424" t="str">
        <f t="shared" si="211"/>
        <v>DESCONTA 2:21h (Injustificada).</v>
      </c>
      <c r="AH424" t="str">
        <f t="shared" si="212"/>
        <v/>
      </c>
      <c r="AJ424" s="41">
        <f t="shared" si="213"/>
        <v>13</v>
      </c>
      <c r="AK424" s="42">
        <f t="shared" si="214"/>
        <v>0.27708333333333335</v>
      </c>
      <c r="AL424" s="41" t="str">
        <f t="shared" si="215"/>
        <v>Pelo ponto</v>
      </c>
      <c r="AM424" s="41" t="str">
        <f t="shared" si="216"/>
        <v>Sim</v>
      </c>
      <c r="AN424" s="41" t="str">
        <f t="shared" si="217"/>
        <v>Não</v>
      </c>
      <c r="AO424" s="42">
        <f t="shared" si="218"/>
        <v>9.7916666666666652E-2</v>
      </c>
      <c r="AP424" s="41" t="str">
        <f t="shared" si="219"/>
        <v>Rafael Fracaroli da Rocha|46175</v>
      </c>
      <c r="AQ424" s="41" t="str">
        <f t="shared" si="220"/>
        <v>46175|Serralheria</v>
      </c>
      <c r="AR424" s="41">
        <f>IF($AQ424="","",COUNTIFS(L_ChaveCob,$AQ424,L_Ausencia,"&gt;"&amp;$W424)+COUNTIFS($AQ$4:$AQ424,$AQ424,$W$4:$W424,$W424))</f>
        <v>1</v>
      </c>
      <c r="AS424" s="42">
        <f t="shared" si="221"/>
        <v>0</v>
      </c>
      <c r="AT424" s="42">
        <f t="shared" si="222"/>
        <v>0</v>
      </c>
      <c r="AU424" s="42">
        <f t="shared" si="223"/>
        <v>0</v>
      </c>
    </row>
    <row r="425" spans="1:47" x14ac:dyDescent="0.2">
      <c r="A425" s="35">
        <v>46175</v>
      </c>
      <c r="B425" s="36" t="s">
        <v>249</v>
      </c>
      <c r="C425" s="36" t="s">
        <v>258</v>
      </c>
      <c r="D425" s="36"/>
      <c r="E425" s="37"/>
      <c r="F425" s="37"/>
      <c r="G425" s="36" t="s">
        <v>425</v>
      </c>
      <c r="H425" s="36"/>
      <c r="I425" s="36"/>
      <c r="J425" s="36"/>
      <c r="K425" s="37"/>
      <c r="L425" s="37"/>
      <c r="M425" s="37"/>
      <c r="N425" s="38">
        <f t="shared" si="192"/>
        <v>46174</v>
      </c>
      <c r="O425">
        <f t="shared" si="193"/>
        <v>331335</v>
      </c>
      <c r="P425" t="str">
        <f t="shared" si="194"/>
        <v>Serralheria</v>
      </c>
      <c r="Q425" t="str">
        <f t="shared" si="195"/>
        <v>Normal / Fixo</v>
      </c>
      <c r="R425" t="str">
        <f t="shared" si="196"/>
        <v>SERRALHEIRO II</v>
      </c>
      <c r="S425" t="str">
        <f t="shared" si="197"/>
        <v>ADM</v>
      </c>
      <c r="T425" s="39">
        <f t="shared" si="198"/>
        <v>57.825734836004102</v>
      </c>
      <c r="U425" s="40">
        <f t="shared" si="199"/>
        <v>0.375</v>
      </c>
      <c r="V425" s="40">
        <f t="shared" si="200"/>
        <v>0</v>
      </c>
      <c r="W425" s="40">
        <f t="shared" si="201"/>
        <v>0.375</v>
      </c>
      <c r="X425" t="str">
        <f t="shared" si="202"/>
        <v>Não</v>
      </c>
      <c r="Y425" s="40">
        <f t="shared" si="203"/>
        <v>0</v>
      </c>
      <c r="Z425" s="40">
        <f t="shared" si="204"/>
        <v>0</v>
      </c>
      <c r="AA425" s="40">
        <f t="shared" si="205"/>
        <v>0</v>
      </c>
      <c r="AB425" s="40">
        <f t="shared" si="206"/>
        <v>0</v>
      </c>
      <c r="AC425" s="40">
        <f t="shared" si="207"/>
        <v>0</v>
      </c>
      <c r="AD425" s="39">
        <f t="shared" si="208"/>
        <v>0</v>
      </c>
      <c r="AE425" s="39">
        <f t="shared" si="209"/>
        <v>520.43161352403695</v>
      </c>
      <c r="AF425" t="str">
        <f t="shared" si="210"/>
        <v>Justificada</v>
      </c>
      <c r="AG425" t="str">
        <f t="shared" si="211"/>
        <v/>
      </c>
      <c r="AH425" t="str">
        <f t="shared" si="212"/>
        <v/>
      </c>
      <c r="AJ425" s="41">
        <f t="shared" si="213"/>
        <v>5</v>
      </c>
      <c r="AK425" s="42" t="str">
        <f t="shared" si="214"/>
        <v/>
      </c>
      <c r="AL425" s="41" t="str">
        <f t="shared" si="215"/>
        <v>Dia inteiro</v>
      </c>
      <c r="AM425" s="41" t="str">
        <f t="shared" si="216"/>
        <v>Não</v>
      </c>
      <c r="AN425" s="41" t="str">
        <f t="shared" si="217"/>
        <v>Não</v>
      </c>
      <c r="AO425" s="42" t="str">
        <f t="shared" si="218"/>
        <v/>
      </c>
      <c r="AP425" s="41" t="str">
        <f t="shared" si="219"/>
        <v>Robson Alberto Alves Galvão|46175</v>
      </c>
      <c r="AQ425" s="41" t="str">
        <f t="shared" si="220"/>
        <v/>
      </c>
      <c r="AR425" s="41" t="str">
        <f>IF($AQ425="","",COUNTIFS(L_ChaveCob,$AQ425,L_Ausencia,"&gt;"&amp;$W425)+COUNTIFS($AQ$4:$AQ425,$AQ425,$W$4:$W425,$W425))</f>
        <v/>
      </c>
      <c r="AS425" s="42">
        <f t="shared" si="221"/>
        <v>0</v>
      </c>
      <c r="AT425" s="42">
        <f t="shared" si="222"/>
        <v>0</v>
      </c>
      <c r="AU425" s="42">
        <f t="shared" si="223"/>
        <v>0</v>
      </c>
    </row>
    <row r="426" spans="1:47" x14ac:dyDescent="0.2">
      <c r="A426" s="35">
        <v>46175</v>
      </c>
      <c r="B426" s="36" t="s">
        <v>231</v>
      </c>
      <c r="C426" s="36" t="s">
        <v>220</v>
      </c>
      <c r="D426" s="36" t="s">
        <v>439</v>
      </c>
      <c r="E426" s="37"/>
      <c r="F426" s="37"/>
      <c r="G426" s="36"/>
      <c r="H426" s="36"/>
      <c r="I426" s="36" t="s">
        <v>234</v>
      </c>
      <c r="J426" s="36"/>
      <c r="K426" s="37"/>
      <c r="L426" s="37"/>
      <c r="M426" s="37"/>
      <c r="N426" s="38">
        <f t="shared" si="192"/>
        <v>46174</v>
      </c>
      <c r="O426">
        <f t="shared" si="193"/>
        <v>900004</v>
      </c>
      <c r="P426" t="str">
        <f t="shared" si="194"/>
        <v>Serralheria</v>
      </c>
      <c r="Q426" t="str">
        <f t="shared" si="195"/>
        <v>Normal / Fixo</v>
      </c>
      <c r="R426" t="str">
        <f t="shared" si="196"/>
        <v>SERRALHEIRO I</v>
      </c>
      <c r="S426" t="str">
        <f t="shared" si="197"/>
        <v>TURNO 2</v>
      </c>
      <c r="T426" s="39">
        <f t="shared" si="198"/>
        <v>53.488333185221997</v>
      </c>
      <c r="U426" s="40">
        <f t="shared" si="199"/>
        <v>0.33333333333333298</v>
      </c>
      <c r="V426" s="40">
        <f t="shared" si="200"/>
        <v>0.33333333333333298</v>
      </c>
      <c r="W426" s="40">
        <f t="shared" si="201"/>
        <v>0</v>
      </c>
      <c r="X426" t="str">
        <f t="shared" si="202"/>
        <v>Sim</v>
      </c>
      <c r="Y426" s="40">
        <f t="shared" si="203"/>
        <v>0</v>
      </c>
      <c r="Z426" s="40">
        <f t="shared" si="204"/>
        <v>0</v>
      </c>
      <c r="AA426" s="40">
        <f t="shared" si="205"/>
        <v>0</v>
      </c>
      <c r="AB426" s="40">
        <f t="shared" si="206"/>
        <v>0</v>
      </c>
      <c r="AC426" s="40">
        <f t="shared" si="207"/>
        <v>0</v>
      </c>
      <c r="AD426" s="39">
        <f t="shared" si="208"/>
        <v>0</v>
      </c>
      <c r="AE426" s="39">
        <f t="shared" si="209"/>
        <v>0</v>
      </c>
      <c r="AF426" t="str">
        <f t="shared" si="210"/>
        <v>Injustificada</v>
      </c>
      <c r="AG426" t="str">
        <f t="shared" si="211"/>
        <v/>
      </c>
      <c r="AH426" t="str">
        <f t="shared" si="212"/>
        <v/>
      </c>
      <c r="AJ426" s="41">
        <f t="shared" si="213"/>
        <v>11</v>
      </c>
      <c r="AK426" s="42">
        <f t="shared" si="214"/>
        <v>0.36458333333333331</v>
      </c>
      <c r="AL426" s="41" t="str">
        <f t="shared" si="215"/>
        <v>Pelo ponto</v>
      </c>
      <c r="AM426" s="41" t="str">
        <f t="shared" si="216"/>
        <v>Sim</v>
      </c>
      <c r="AN426" s="41" t="str">
        <f t="shared" si="217"/>
        <v>Não</v>
      </c>
      <c r="AO426" s="42">
        <f t="shared" si="218"/>
        <v>-3.1250000000000333E-2</v>
      </c>
      <c r="AP426" s="41" t="str">
        <f t="shared" si="219"/>
        <v>Rogério Marques da Silva|46175</v>
      </c>
      <c r="AQ426" s="41" t="str">
        <f t="shared" si="220"/>
        <v/>
      </c>
      <c r="AR426" s="41" t="str">
        <f>IF($AQ426="","",COUNTIFS(L_ChaveCob,$AQ426,L_Ausencia,"&gt;"&amp;$W426)+COUNTIFS($AQ$4:$AQ426,$AQ426,$W$4:$W426,$W426))</f>
        <v/>
      </c>
      <c r="AS426" s="42">
        <f t="shared" si="221"/>
        <v>0</v>
      </c>
      <c r="AT426" s="42">
        <f t="shared" si="222"/>
        <v>0</v>
      </c>
      <c r="AU426" s="42">
        <f t="shared" si="223"/>
        <v>0</v>
      </c>
    </row>
    <row r="427" spans="1:47" x14ac:dyDescent="0.2">
      <c r="A427" s="35">
        <v>46175</v>
      </c>
      <c r="B427" s="36" t="s">
        <v>252</v>
      </c>
      <c r="C427" s="36" t="s">
        <v>232</v>
      </c>
      <c r="D427" s="36" t="s">
        <v>372</v>
      </c>
      <c r="E427" s="37"/>
      <c r="F427" s="37"/>
      <c r="G427" s="36"/>
      <c r="H427" s="36"/>
      <c r="I427" s="36"/>
      <c r="J427" s="36"/>
      <c r="K427" s="37"/>
      <c r="L427" s="37"/>
      <c r="M427" s="37"/>
      <c r="N427" s="38">
        <f t="shared" si="192"/>
        <v>46174</v>
      </c>
      <c r="O427">
        <f t="shared" si="193"/>
        <v>266937</v>
      </c>
      <c r="P427" t="str">
        <f t="shared" si="194"/>
        <v>Serralheria</v>
      </c>
      <c r="Q427" t="str">
        <f t="shared" si="195"/>
        <v>Normal / Fixo</v>
      </c>
      <c r="R427" t="str">
        <f t="shared" si="196"/>
        <v>ENCARREGADO</v>
      </c>
      <c r="S427" t="str">
        <f t="shared" si="197"/>
        <v>ADM</v>
      </c>
      <c r="T427" s="39">
        <f t="shared" si="198"/>
        <v>66.410146806958295</v>
      </c>
      <c r="U427" s="40">
        <f t="shared" si="199"/>
        <v>0.375</v>
      </c>
      <c r="V427" s="40">
        <f t="shared" si="200"/>
        <v>0.39861111111111114</v>
      </c>
      <c r="W427" s="40">
        <f t="shared" si="201"/>
        <v>0</v>
      </c>
      <c r="X427" t="str">
        <f t="shared" si="202"/>
        <v>Não</v>
      </c>
      <c r="Y427" s="40">
        <f t="shared" si="203"/>
        <v>0</v>
      </c>
      <c r="Z427" s="40">
        <f t="shared" si="204"/>
        <v>0</v>
      </c>
      <c r="AA427" s="40">
        <f t="shared" si="205"/>
        <v>0</v>
      </c>
      <c r="AB427" s="40">
        <f t="shared" si="206"/>
        <v>0</v>
      </c>
      <c r="AC427" s="40">
        <f t="shared" si="207"/>
        <v>0</v>
      </c>
      <c r="AD427" s="39">
        <f t="shared" si="208"/>
        <v>0</v>
      </c>
      <c r="AE427" s="39">
        <f t="shared" si="209"/>
        <v>0</v>
      </c>
      <c r="AF427" t="str">
        <f t="shared" si="210"/>
        <v>Trabalhado</v>
      </c>
      <c r="AG427" t="str">
        <f t="shared" si="211"/>
        <v/>
      </c>
      <c r="AH427" t="str">
        <f t="shared" si="212"/>
        <v/>
      </c>
      <c r="AJ427" s="41">
        <f t="shared" si="213"/>
        <v>1</v>
      </c>
      <c r="AK427" s="42">
        <f t="shared" si="214"/>
        <v>0.39861111111111114</v>
      </c>
      <c r="AL427" s="41" t="str">
        <f t="shared" si="215"/>
        <v>Leve atraso</v>
      </c>
      <c r="AM427" s="41" t="str">
        <f t="shared" si="216"/>
        <v>Não</v>
      </c>
      <c r="AN427" s="41" t="str">
        <f t="shared" si="217"/>
        <v>Sim</v>
      </c>
      <c r="AO427" s="42">
        <f t="shared" si="218"/>
        <v>-2.3611111111111138E-2</v>
      </c>
      <c r="AP427" s="41" t="str">
        <f t="shared" si="219"/>
        <v>Ronaldo Rosendo da Silva|46175</v>
      </c>
      <c r="AQ427" s="41" t="str">
        <f t="shared" si="220"/>
        <v/>
      </c>
      <c r="AR427" s="41" t="str">
        <f>IF($AQ427="","",COUNTIFS(L_ChaveCob,$AQ427,L_Ausencia,"&gt;"&amp;$W427)+COUNTIFS($AQ$4:$AQ427,$AQ427,$W$4:$W427,$W427))</f>
        <v/>
      </c>
      <c r="AS427" s="42">
        <f t="shared" si="221"/>
        <v>0</v>
      </c>
      <c r="AT427" s="42">
        <f t="shared" si="222"/>
        <v>0</v>
      </c>
      <c r="AU427" s="42">
        <f t="shared" si="223"/>
        <v>0</v>
      </c>
    </row>
    <row r="428" spans="1:47" x14ac:dyDescent="0.2">
      <c r="A428" s="35">
        <v>46175</v>
      </c>
      <c r="B428" s="36" t="s">
        <v>254</v>
      </c>
      <c r="C428" s="36" t="s">
        <v>232</v>
      </c>
      <c r="D428" s="36" t="s">
        <v>440</v>
      </c>
      <c r="E428" s="37"/>
      <c r="F428" s="37"/>
      <c r="G428" s="36"/>
      <c r="H428" s="36"/>
      <c r="I428" s="36"/>
      <c r="J428" s="36"/>
      <c r="K428" s="37"/>
      <c r="L428" s="37"/>
      <c r="M428" s="37"/>
      <c r="N428" s="38">
        <f t="shared" si="192"/>
        <v>46174</v>
      </c>
      <c r="O428">
        <f t="shared" si="193"/>
        <v>900001</v>
      </c>
      <c r="P428" t="str">
        <f t="shared" si="194"/>
        <v>Serralheria</v>
      </c>
      <c r="Q428" t="str">
        <f t="shared" si="195"/>
        <v>Normal / Fixo</v>
      </c>
      <c r="R428" t="str">
        <f t="shared" si="196"/>
        <v>SERRALHEIRO II</v>
      </c>
      <c r="S428" t="str">
        <f t="shared" si="197"/>
        <v>ADM</v>
      </c>
      <c r="T428" s="39">
        <f t="shared" si="198"/>
        <v>57.825734836004102</v>
      </c>
      <c r="U428" s="40">
        <f t="shared" si="199"/>
        <v>0.375</v>
      </c>
      <c r="V428" s="40">
        <f t="shared" si="200"/>
        <v>0.39305555555555555</v>
      </c>
      <c r="W428" s="40">
        <f t="shared" si="201"/>
        <v>0</v>
      </c>
      <c r="X428" t="str">
        <f t="shared" si="202"/>
        <v>Não</v>
      </c>
      <c r="Y428" s="40">
        <f t="shared" si="203"/>
        <v>0</v>
      </c>
      <c r="Z428" s="40">
        <f t="shared" si="204"/>
        <v>0</v>
      </c>
      <c r="AA428" s="40">
        <f t="shared" si="205"/>
        <v>0</v>
      </c>
      <c r="AB428" s="40">
        <f t="shared" si="206"/>
        <v>0</v>
      </c>
      <c r="AC428" s="40">
        <f t="shared" si="207"/>
        <v>0</v>
      </c>
      <c r="AD428" s="39">
        <f t="shared" si="208"/>
        <v>0</v>
      </c>
      <c r="AE428" s="39">
        <f t="shared" si="209"/>
        <v>0</v>
      </c>
      <c r="AF428" t="str">
        <f t="shared" si="210"/>
        <v>Trabalhado</v>
      </c>
      <c r="AG428" t="str">
        <f t="shared" si="211"/>
        <v/>
      </c>
      <c r="AH428" t="str">
        <f t="shared" si="212"/>
        <v/>
      </c>
      <c r="AJ428" s="41">
        <f t="shared" si="213"/>
        <v>8</v>
      </c>
      <c r="AK428" s="42">
        <f t="shared" si="214"/>
        <v>0.39305555555555555</v>
      </c>
      <c r="AL428" s="41" t="str">
        <f t="shared" si="215"/>
        <v>Leve atraso</v>
      </c>
      <c r="AM428" s="41" t="str">
        <f t="shared" si="216"/>
        <v>Não</v>
      </c>
      <c r="AN428" s="41" t="str">
        <f t="shared" si="217"/>
        <v>Sim</v>
      </c>
      <c r="AO428" s="42">
        <f t="shared" si="218"/>
        <v>-1.8055555555555547E-2</v>
      </c>
      <c r="AP428" s="41" t="str">
        <f t="shared" si="219"/>
        <v>Ronaldo Santos Dias|46175</v>
      </c>
      <c r="AQ428" s="41" t="str">
        <f t="shared" si="220"/>
        <v/>
      </c>
      <c r="AR428" s="41" t="str">
        <f>IF($AQ428="","",COUNTIFS(L_ChaveCob,$AQ428,L_Ausencia,"&gt;"&amp;$W428)+COUNTIFS($AQ$4:$AQ428,$AQ428,$W$4:$W428,$W428))</f>
        <v/>
      </c>
      <c r="AS428" s="42">
        <f t="shared" si="221"/>
        <v>0</v>
      </c>
      <c r="AT428" s="42">
        <f t="shared" si="222"/>
        <v>0</v>
      </c>
      <c r="AU428" s="42">
        <f t="shared" si="223"/>
        <v>0</v>
      </c>
    </row>
    <row r="429" spans="1:47" x14ac:dyDescent="0.2">
      <c r="A429" s="35">
        <v>46175</v>
      </c>
      <c r="B429" s="36" t="s">
        <v>281</v>
      </c>
      <c r="C429" s="36" t="s">
        <v>232</v>
      </c>
      <c r="D429" s="36"/>
      <c r="E429" s="37"/>
      <c r="F429" s="37"/>
      <c r="G429" s="36"/>
      <c r="H429" s="36"/>
      <c r="I429" s="36"/>
      <c r="J429" s="36"/>
      <c r="K429" s="37"/>
      <c r="L429" s="37"/>
      <c r="M429" s="37"/>
      <c r="N429" s="38">
        <f t="shared" si="192"/>
        <v>46174</v>
      </c>
      <c r="O429">
        <f t="shared" si="193"/>
        <v>900010</v>
      </c>
      <c r="P429" t="str">
        <f t="shared" si="194"/>
        <v>Serralheria</v>
      </c>
      <c r="Q429" t="str">
        <f t="shared" si="195"/>
        <v>Normal / Fixo</v>
      </c>
      <c r="R429" t="str">
        <f t="shared" si="196"/>
        <v>SERRALHEIRO I</v>
      </c>
      <c r="S429" t="str">
        <f t="shared" si="197"/>
        <v>ADM</v>
      </c>
      <c r="T429" s="39">
        <f t="shared" si="198"/>
        <v>53.488333185221997</v>
      </c>
      <c r="U429" s="40">
        <f t="shared" si="199"/>
        <v>0.375</v>
      </c>
      <c r="V429" s="40">
        <f t="shared" si="200"/>
        <v>0.375</v>
      </c>
      <c r="W429" s="40">
        <f t="shared" si="201"/>
        <v>0</v>
      </c>
      <c r="X429" t="str">
        <f t="shared" si="202"/>
        <v>Não</v>
      </c>
      <c r="Y429" s="40">
        <f t="shared" si="203"/>
        <v>0</v>
      </c>
      <c r="Z429" s="40">
        <f t="shared" si="204"/>
        <v>0</v>
      </c>
      <c r="AA429" s="40">
        <f t="shared" si="205"/>
        <v>0</v>
      </c>
      <c r="AB429" s="40">
        <f t="shared" si="206"/>
        <v>0</v>
      </c>
      <c r="AC429" s="40">
        <f t="shared" si="207"/>
        <v>0</v>
      </c>
      <c r="AD429" s="39">
        <f t="shared" si="208"/>
        <v>0</v>
      </c>
      <c r="AE429" s="39">
        <f t="shared" si="209"/>
        <v>0</v>
      </c>
      <c r="AF429" t="str">
        <f t="shared" si="210"/>
        <v>Trabalhado</v>
      </c>
      <c r="AG429" t="str">
        <f t="shared" si="211"/>
        <v/>
      </c>
      <c r="AH429" t="str">
        <f t="shared" si="212"/>
        <v/>
      </c>
      <c r="AJ429" s="41">
        <f t="shared" si="213"/>
        <v>19</v>
      </c>
      <c r="AK429" s="42" t="str">
        <f t="shared" si="214"/>
        <v/>
      </c>
      <c r="AL429" s="41" t="str">
        <f t="shared" si="215"/>
        <v>Leve atraso</v>
      </c>
      <c r="AM429" s="41" t="str">
        <f t="shared" si="216"/>
        <v>Não</v>
      </c>
      <c r="AN429" s="41" t="str">
        <f t="shared" si="217"/>
        <v>Sim</v>
      </c>
      <c r="AO429" s="42" t="str">
        <f t="shared" si="218"/>
        <v/>
      </c>
      <c r="AP429" s="41" t="str">
        <f t="shared" si="219"/>
        <v>Roniel de Souza Rocha|46175</v>
      </c>
      <c r="AQ429" s="41" t="str">
        <f t="shared" si="220"/>
        <v/>
      </c>
      <c r="AR429" s="41" t="str">
        <f>IF($AQ429="","",COUNTIFS(L_ChaveCob,$AQ429,L_Ausencia,"&gt;"&amp;$W429)+COUNTIFS($AQ$4:$AQ429,$AQ429,$W$4:$W429,$W429))</f>
        <v/>
      </c>
      <c r="AS429" s="42">
        <f t="shared" si="221"/>
        <v>0</v>
      </c>
      <c r="AT429" s="42">
        <f t="shared" si="222"/>
        <v>0</v>
      </c>
      <c r="AU429" s="42">
        <f t="shared" si="223"/>
        <v>0</v>
      </c>
    </row>
    <row r="430" spans="1:47" x14ac:dyDescent="0.2">
      <c r="A430" s="35">
        <v>46176</v>
      </c>
      <c r="B430" s="36" t="s">
        <v>235</v>
      </c>
      <c r="C430" s="36" t="s">
        <v>232</v>
      </c>
      <c r="D430" s="36" t="s">
        <v>441</v>
      </c>
      <c r="E430" s="37"/>
      <c r="F430" s="37"/>
      <c r="G430" s="36"/>
      <c r="H430" s="36"/>
      <c r="I430" s="36"/>
      <c r="J430" s="36"/>
      <c r="K430" s="37"/>
      <c r="L430" s="37"/>
      <c r="M430" s="37"/>
      <c r="N430" s="38">
        <f t="shared" si="192"/>
        <v>46174</v>
      </c>
      <c r="O430">
        <f t="shared" si="193"/>
        <v>900008</v>
      </c>
      <c r="P430" t="str">
        <f t="shared" si="194"/>
        <v>Serralheria</v>
      </c>
      <c r="Q430" t="str">
        <f t="shared" si="195"/>
        <v>Normal / Fixo</v>
      </c>
      <c r="R430" t="str">
        <f t="shared" si="196"/>
        <v>SERRALHEIRO II</v>
      </c>
      <c r="S430" t="str">
        <f t="shared" si="197"/>
        <v>TURNO 2</v>
      </c>
      <c r="T430" s="39">
        <f t="shared" si="198"/>
        <v>57.825734836004102</v>
      </c>
      <c r="U430" s="40">
        <f t="shared" si="199"/>
        <v>0.33333333333333298</v>
      </c>
      <c r="V430" s="40">
        <f t="shared" si="200"/>
        <v>0.40347222222222223</v>
      </c>
      <c r="W430" s="40">
        <f t="shared" si="201"/>
        <v>0</v>
      </c>
      <c r="X430" t="str">
        <f t="shared" si="202"/>
        <v>Não</v>
      </c>
      <c r="Y430" s="40">
        <f t="shared" si="203"/>
        <v>0</v>
      </c>
      <c r="Z430" s="40">
        <f t="shared" si="204"/>
        <v>0</v>
      </c>
      <c r="AA430" s="40">
        <f t="shared" si="205"/>
        <v>0</v>
      </c>
      <c r="AB430" s="40">
        <f t="shared" si="206"/>
        <v>0</v>
      </c>
      <c r="AC430" s="40">
        <f t="shared" si="207"/>
        <v>0</v>
      </c>
      <c r="AD430" s="39">
        <f t="shared" si="208"/>
        <v>0</v>
      </c>
      <c r="AE430" s="39">
        <f t="shared" si="209"/>
        <v>0</v>
      </c>
      <c r="AF430" t="str">
        <f t="shared" si="210"/>
        <v>Trabalhado</v>
      </c>
      <c r="AG430" t="str">
        <f t="shared" si="211"/>
        <v/>
      </c>
      <c r="AH430" t="str">
        <f t="shared" si="212"/>
        <v/>
      </c>
      <c r="AJ430" s="41">
        <f t="shared" si="213"/>
        <v>16</v>
      </c>
      <c r="AK430" s="42">
        <f t="shared" si="214"/>
        <v>0.40347222222222223</v>
      </c>
      <c r="AL430" s="41" t="str">
        <f t="shared" si="215"/>
        <v>Leve atraso</v>
      </c>
      <c r="AM430" s="41" t="str">
        <f t="shared" si="216"/>
        <v>Não</v>
      </c>
      <c r="AN430" s="41" t="str">
        <f t="shared" si="217"/>
        <v>Sim</v>
      </c>
      <c r="AO430" s="42">
        <f t="shared" si="218"/>
        <v>-7.013888888888925E-2</v>
      </c>
      <c r="AP430" s="41" t="str">
        <f t="shared" si="219"/>
        <v>Alisson Paulo Costa Martins|46176</v>
      </c>
      <c r="AQ430" s="41" t="str">
        <f t="shared" si="220"/>
        <v/>
      </c>
      <c r="AR430" s="41" t="str">
        <f>IF($AQ430="","",COUNTIFS(L_ChaveCob,$AQ430,L_Ausencia,"&gt;"&amp;$W430)+COUNTIFS($AQ$4:$AQ430,$AQ430,$W$4:$W430,$W430))</f>
        <v/>
      </c>
      <c r="AS430" s="42">
        <f t="shared" si="221"/>
        <v>0</v>
      </c>
      <c r="AT430" s="42">
        <f t="shared" si="222"/>
        <v>0</v>
      </c>
      <c r="AU430" s="42">
        <f t="shared" si="223"/>
        <v>0</v>
      </c>
    </row>
    <row r="431" spans="1:47" x14ac:dyDescent="0.2">
      <c r="A431" s="35">
        <v>46176</v>
      </c>
      <c r="B431" s="36" t="s">
        <v>237</v>
      </c>
      <c r="C431" s="36" t="s">
        <v>258</v>
      </c>
      <c r="D431" s="36"/>
      <c r="E431" s="37"/>
      <c r="F431" s="37"/>
      <c r="G431" s="36" t="s">
        <v>425</v>
      </c>
      <c r="H431" s="36"/>
      <c r="I431" s="36"/>
      <c r="J431" s="36"/>
      <c r="K431" s="37"/>
      <c r="L431" s="37"/>
      <c r="M431" s="37"/>
      <c r="N431" s="38">
        <f t="shared" si="192"/>
        <v>46174</v>
      </c>
      <c r="O431">
        <f t="shared" si="193"/>
        <v>119353</v>
      </c>
      <c r="P431" t="str">
        <f t="shared" si="194"/>
        <v>Serralheria</v>
      </c>
      <c r="Q431" t="str">
        <f t="shared" si="195"/>
        <v>Normal / Fixo</v>
      </c>
      <c r="R431" t="str">
        <f t="shared" si="196"/>
        <v>SERRALHEIRO II</v>
      </c>
      <c r="S431" t="str">
        <f t="shared" si="197"/>
        <v>ADM</v>
      </c>
      <c r="T431" s="39">
        <f t="shared" si="198"/>
        <v>57.825734836004102</v>
      </c>
      <c r="U431" s="40">
        <f t="shared" si="199"/>
        <v>0.375</v>
      </c>
      <c r="V431" s="40">
        <f t="shared" si="200"/>
        <v>0</v>
      </c>
      <c r="W431" s="40">
        <f t="shared" si="201"/>
        <v>0.375</v>
      </c>
      <c r="X431" t="str">
        <f t="shared" si="202"/>
        <v>Não</v>
      </c>
      <c r="Y431" s="40">
        <f t="shared" si="203"/>
        <v>0</v>
      </c>
      <c r="Z431" s="40">
        <f t="shared" si="204"/>
        <v>0</v>
      </c>
      <c r="AA431" s="40">
        <f t="shared" si="205"/>
        <v>0</v>
      </c>
      <c r="AB431" s="40">
        <f t="shared" si="206"/>
        <v>0</v>
      </c>
      <c r="AC431" s="40">
        <f t="shared" si="207"/>
        <v>0</v>
      </c>
      <c r="AD431" s="39">
        <f t="shared" si="208"/>
        <v>0</v>
      </c>
      <c r="AE431" s="39">
        <f t="shared" si="209"/>
        <v>520.43161352403695</v>
      </c>
      <c r="AF431" t="str">
        <f t="shared" si="210"/>
        <v>Justificada</v>
      </c>
      <c r="AG431" t="str">
        <f t="shared" si="211"/>
        <v/>
      </c>
      <c r="AH431" t="str">
        <f t="shared" si="212"/>
        <v/>
      </c>
      <c r="AJ431" s="41">
        <f t="shared" si="213"/>
        <v>7</v>
      </c>
      <c r="AK431" s="42" t="str">
        <f t="shared" si="214"/>
        <v/>
      </c>
      <c r="AL431" s="41" t="str">
        <f t="shared" si="215"/>
        <v>Dia inteiro</v>
      </c>
      <c r="AM431" s="41" t="str">
        <f t="shared" si="216"/>
        <v>Não</v>
      </c>
      <c r="AN431" s="41" t="str">
        <f t="shared" si="217"/>
        <v>Não</v>
      </c>
      <c r="AO431" s="42" t="str">
        <f t="shared" si="218"/>
        <v/>
      </c>
      <c r="AP431" s="41" t="str">
        <f t="shared" si="219"/>
        <v>Ezequiel Antonio Peres|46176</v>
      </c>
      <c r="AQ431" s="41" t="str">
        <f t="shared" si="220"/>
        <v/>
      </c>
      <c r="AR431" s="41" t="str">
        <f>IF($AQ431="","",COUNTIFS(L_ChaveCob,$AQ431,L_Ausencia,"&gt;"&amp;$W431)+COUNTIFS($AQ$4:$AQ431,$AQ431,$W$4:$W431,$W431))</f>
        <v/>
      </c>
      <c r="AS431" s="42">
        <f t="shared" si="221"/>
        <v>0</v>
      </c>
      <c r="AT431" s="42">
        <f t="shared" si="222"/>
        <v>0</v>
      </c>
      <c r="AU431" s="42">
        <f t="shared" si="223"/>
        <v>0</v>
      </c>
    </row>
    <row r="432" spans="1:47" x14ac:dyDescent="0.2">
      <c r="A432" s="35">
        <v>46176</v>
      </c>
      <c r="B432" s="36" t="s">
        <v>239</v>
      </c>
      <c r="C432" s="36" t="s">
        <v>232</v>
      </c>
      <c r="D432" s="36" t="s">
        <v>442</v>
      </c>
      <c r="E432" s="37"/>
      <c r="F432" s="37"/>
      <c r="G432" s="36"/>
      <c r="H432" s="36"/>
      <c r="I432" s="36"/>
      <c r="J432" s="36"/>
      <c r="K432" s="37"/>
      <c r="L432" s="37"/>
      <c r="M432" s="37"/>
      <c r="N432" s="38">
        <f t="shared" si="192"/>
        <v>46174</v>
      </c>
      <c r="O432">
        <f t="shared" si="193"/>
        <v>173078</v>
      </c>
      <c r="P432" t="str">
        <f t="shared" si="194"/>
        <v>Serralheria</v>
      </c>
      <c r="Q432" t="str">
        <f t="shared" si="195"/>
        <v>Normal / Fixo</v>
      </c>
      <c r="R432" t="str">
        <f t="shared" si="196"/>
        <v>SERRALHEIRO II</v>
      </c>
      <c r="S432" t="str">
        <f t="shared" si="197"/>
        <v>ADM</v>
      </c>
      <c r="T432" s="39">
        <f t="shared" si="198"/>
        <v>57.825734836004102</v>
      </c>
      <c r="U432" s="40">
        <f t="shared" si="199"/>
        <v>0.375</v>
      </c>
      <c r="V432" s="40">
        <f t="shared" si="200"/>
        <v>0.39166666666666666</v>
      </c>
      <c r="W432" s="40">
        <f t="shared" si="201"/>
        <v>0</v>
      </c>
      <c r="X432" t="str">
        <f t="shared" si="202"/>
        <v>Não</v>
      </c>
      <c r="Y432" s="40">
        <f t="shared" si="203"/>
        <v>0</v>
      </c>
      <c r="Z432" s="40">
        <f t="shared" si="204"/>
        <v>0</v>
      </c>
      <c r="AA432" s="40">
        <f t="shared" si="205"/>
        <v>0</v>
      </c>
      <c r="AB432" s="40">
        <f t="shared" si="206"/>
        <v>0</v>
      </c>
      <c r="AC432" s="40">
        <f t="shared" si="207"/>
        <v>0</v>
      </c>
      <c r="AD432" s="39">
        <f t="shared" si="208"/>
        <v>0</v>
      </c>
      <c r="AE432" s="39">
        <f t="shared" si="209"/>
        <v>0</v>
      </c>
      <c r="AF432" t="str">
        <f t="shared" si="210"/>
        <v>Trabalhado</v>
      </c>
      <c r="AG432" t="str">
        <f t="shared" si="211"/>
        <v/>
      </c>
      <c r="AH432" t="str">
        <f t="shared" si="212"/>
        <v/>
      </c>
      <c r="AJ432" s="41">
        <f t="shared" si="213"/>
        <v>2</v>
      </c>
      <c r="AK432" s="42">
        <f t="shared" si="214"/>
        <v>0.39166666666666666</v>
      </c>
      <c r="AL432" s="41" t="str">
        <f t="shared" si="215"/>
        <v>Leve atraso</v>
      </c>
      <c r="AM432" s="41" t="str">
        <f t="shared" si="216"/>
        <v>Não</v>
      </c>
      <c r="AN432" s="41" t="str">
        <f t="shared" si="217"/>
        <v>Sim</v>
      </c>
      <c r="AO432" s="42">
        <f t="shared" si="218"/>
        <v>-1.6666666666666663E-2</v>
      </c>
      <c r="AP432" s="41" t="str">
        <f t="shared" si="219"/>
        <v>Giovani Joao da Silva|46176</v>
      </c>
      <c r="AQ432" s="41" t="str">
        <f t="shared" si="220"/>
        <v/>
      </c>
      <c r="AR432" s="41" t="str">
        <f>IF($AQ432="","",COUNTIFS(L_ChaveCob,$AQ432,L_Ausencia,"&gt;"&amp;$W432)+COUNTIFS($AQ$4:$AQ432,$AQ432,$W$4:$W432,$W432))</f>
        <v/>
      </c>
      <c r="AS432" s="42">
        <f t="shared" si="221"/>
        <v>0</v>
      </c>
      <c r="AT432" s="42">
        <f t="shared" si="222"/>
        <v>0</v>
      </c>
      <c r="AU432" s="42">
        <f t="shared" si="223"/>
        <v>0</v>
      </c>
    </row>
    <row r="433" spans="1:47" x14ac:dyDescent="0.2">
      <c r="A433" s="35">
        <v>46176</v>
      </c>
      <c r="B433" s="36" t="s">
        <v>241</v>
      </c>
      <c r="C433" s="36" t="s">
        <v>220</v>
      </c>
      <c r="D433" s="36" t="s">
        <v>443</v>
      </c>
      <c r="E433" s="37"/>
      <c r="F433" s="37"/>
      <c r="G433" s="36"/>
      <c r="H433" s="36"/>
      <c r="I433" s="36"/>
      <c r="J433" s="36"/>
      <c r="K433" s="37"/>
      <c r="L433" s="37"/>
      <c r="M433" s="37"/>
      <c r="N433" s="38">
        <f t="shared" si="192"/>
        <v>46174</v>
      </c>
      <c r="O433">
        <f t="shared" si="193"/>
        <v>24800</v>
      </c>
      <c r="P433" t="str">
        <f t="shared" si="194"/>
        <v>Serralheria</v>
      </c>
      <c r="Q433" t="str">
        <f t="shared" si="195"/>
        <v>Normal / Fixo</v>
      </c>
      <c r="R433" t="str">
        <f t="shared" si="196"/>
        <v>SERRALHEIRO II</v>
      </c>
      <c r="S433" t="str">
        <f t="shared" si="197"/>
        <v>ADM</v>
      </c>
      <c r="T433" s="39">
        <f t="shared" si="198"/>
        <v>57.825734836004102</v>
      </c>
      <c r="U433" s="40">
        <f t="shared" si="199"/>
        <v>0.375</v>
      </c>
      <c r="V433" s="40">
        <f t="shared" si="200"/>
        <v>0.23749999999999999</v>
      </c>
      <c r="W433" s="40">
        <f t="shared" si="201"/>
        <v>0.13750000000000001</v>
      </c>
      <c r="X433" t="str">
        <f t="shared" si="202"/>
        <v>Sim</v>
      </c>
      <c r="Y433" s="40">
        <f t="shared" si="203"/>
        <v>0.13750000000000001</v>
      </c>
      <c r="Z433" s="40">
        <f t="shared" si="204"/>
        <v>0</v>
      </c>
      <c r="AA433" s="40">
        <f t="shared" si="205"/>
        <v>0</v>
      </c>
      <c r="AB433" s="40">
        <f t="shared" si="206"/>
        <v>0</v>
      </c>
      <c r="AC433" s="40">
        <f t="shared" si="207"/>
        <v>0.13750000000000001</v>
      </c>
      <c r="AD433" s="39">
        <f t="shared" si="208"/>
        <v>190.82492495881354</v>
      </c>
      <c r="AE433" s="39">
        <f t="shared" si="209"/>
        <v>0</v>
      </c>
      <c r="AF433" t="str">
        <f t="shared" si="210"/>
        <v>Injustificada</v>
      </c>
      <c r="AG433" t="str">
        <f t="shared" si="211"/>
        <v>DESCONTA 3:18h (Injustificada).</v>
      </c>
      <c r="AH433" t="str">
        <f t="shared" si="212"/>
        <v/>
      </c>
      <c r="AJ433" s="41">
        <f t="shared" si="213"/>
        <v>3</v>
      </c>
      <c r="AK433" s="42">
        <f t="shared" si="214"/>
        <v>0.23749999999999999</v>
      </c>
      <c r="AL433" s="41" t="str">
        <f t="shared" si="215"/>
        <v>Pelo ponto</v>
      </c>
      <c r="AM433" s="41" t="str">
        <f t="shared" si="216"/>
        <v>Sim</v>
      </c>
      <c r="AN433" s="41" t="str">
        <f t="shared" si="217"/>
        <v>Não</v>
      </c>
      <c r="AO433" s="42">
        <f t="shared" si="218"/>
        <v>0.13750000000000001</v>
      </c>
      <c r="AP433" s="41" t="str">
        <f t="shared" si="219"/>
        <v>Ivanildo Lopes Pires de Carvalho|46176</v>
      </c>
      <c r="AQ433" s="41" t="str">
        <f t="shared" si="220"/>
        <v>46176|Serralheria</v>
      </c>
      <c r="AR433" s="41">
        <f>IF($AQ433="","",COUNTIFS(L_ChaveCob,$AQ433,L_Ausencia,"&gt;"&amp;$W433)+COUNTIFS($AQ$4:$AQ433,$AQ433,$W$4:$W433,$W433))</f>
        <v>2</v>
      </c>
      <c r="AS433" s="42">
        <f t="shared" si="221"/>
        <v>0</v>
      </c>
      <c r="AT433" s="42">
        <f t="shared" si="222"/>
        <v>0</v>
      </c>
      <c r="AU433" s="42">
        <f t="shared" si="223"/>
        <v>0</v>
      </c>
    </row>
    <row r="434" spans="1:47" x14ac:dyDescent="0.2">
      <c r="A434" s="35">
        <v>46176</v>
      </c>
      <c r="B434" s="36" t="s">
        <v>243</v>
      </c>
      <c r="C434" s="36" t="s">
        <v>232</v>
      </c>
      <c r="D434" s="36" t="s">
        <v>444</v>
      </c>
      <c r="E434" s="37"/>
      <c r="F434" s="37"/>
      <c r="G434" s="36"/>
      <c r="H434" s="36"/>
      <c r="I434" s="36"/>
      <c r="J434" s="36"/>
      <c r="K434" s="37"/>
      <c r="L434" s="37"/>
      <c r="M434" s="37"/>
      <c r="N434" s="38">
        <f t="shared" si="192"/>
        <v>46174</v>
      </c>
      <c r="O434">
        <f t="shared" si="193"/>
        <v>900003</v>
      </c>
      <c r="P434" t="str">
        <f t="shared" si="194"/>
        <v>Serralheria</v>
      </c>
      <c r="Q434" t="str">
        <f t="shared" si="195"/>
        <v>Normal / Fixo</v>
      </c>
      <c r="R434" t="str">
        <f t="shared" si="196"/>
        <v>ENCARREGADO</v>
      </c>
      <c r="S434" t="str">
        <f t="shared" si="197"/>
        <v>ADM</v>
      </c>
      <c r="T434" s="39">
        <f t="shared" si="198"/>
        <v>66.410146806958295</v>
      </c>
      <c r="U434" s="40">
        <f t="shared" si="199"/>
        <v>0.375</v>
      </c>
      <c r="V434" s="40">
        <f t="shared" si="200"/>
        <v>0.4</v>
      </c>
      <c r="W434" s="40">
        <f t="shared" si="201"/>
        <v>0</v>
      </c>
      <c r="X434" t="str">
        <f t="shared" si="202"/>
        <v>Não</v>
      </c>
      <c r="Y434" s="40">
        <f t="shared" si="203"/>
        <v>0</v>
      </c>
      <c r="Z434" s="40">
        <f t="shared" si="204"/>
        <v>0</v>
      </c>
      <c r="AA434" s="40">
        <f t="shared" si="205"/>
        <v>0</v>
      </c>
      <c r="AB434" s="40">
        <f t="shared" si="206"/>
        <v>0</v>
      </c>
      <c r="AC434" s="40">
        <f t="shared" si="207"/>
        <v>0</v>
      </c>
      <c r="AD434" s="39">
        <f t="shared" si="208"/>
        <v>0</v>
      </c>
      <c r="AE434" s="39">
        <f t="shared" si="209"/>
        <v>0</v>
      </c>
      <c r="AF434" t="str">
        <f t="shared" si="210"/>
        <v>Trabalhado</v>
      </c>
      <c r="AG434" t="str">
        <f t="shared" si="211"/>
        <v/>
      </c>
      <c r="AH434" t="str">
        <f t="shared" si="212"/>
        <v/>
      </c>
      <c r="AJ434" s="41">
        <f t="shared" si="213"/>
        <v>10</v>
      </c>
      <c r="AK434" s="42">
        <f t="shared" si="214"/>
        <v>0.4</v>
      </c>
      <c r="AL434" s="41" t="str">
        <f t="shared" si="215"/>
        <v>Leve atraso</v>
      </c>
      <c r="AM434" s="41" t="str">
        <f t="shared" si="216"/>
        <v>Não</v>
      </c>
      <c r="AN434" s="41" t="str">
        <f t="shared" si="217"/>
        <v>Sim</v>
      </c>
      <c r="AO434" s="42">
        <f t="shared" si="218"/>
        <v>-2.5000000000000022E-2</v>
      </c>
      <c r="AP434" s="41" t="str">
        <f t="shared" si="219"/>
        <v>Marcelo Antônio Silvestre de Moraes|46176</v>
      </c>
      <c r="AQ434" s="41" t="str">
        <f t="shared" si="220"/>
        <v/>
      </c>
      <c r="AR434" s="41" t="str">
        <f>IF($AQ434="","",COUNTIFS(L_ChaveCob,$AQ434,L_Ausencia,"&gt;"&amp;$W434)+COUNTIFS($AQ$4:$AQ434,$AQ434,$W$4:$W434,$W434))</f>
        <v/>
      </c>
      <c r="AS434" s="42">
        <f t="shared" si="221"/>
        <v>0</v>
      </c>
      <c r="AT434" s="42">
        <f t="shared" si="222"/>
        <v>0</v>
      </c>
      <c r="AU434" s="42">
        <f t="shared" si="223"/>
        <v>0</v>
      </c>
    </row>
    <row r="435" spans="1:47" x14ac:dyDescent="0.2">
      <c r="A435" s="35">
        <v>46176</v>
      </c>
      <c r="B435" s="36" t="s">
        <v>229</v>
      </c>
      <c r="C435" s="36" t="s">
        <v>220</v>
      </c>
      <c r="D435" s="36" t="s">
        <v>292</v>
      </c>
      <c r="E435" s="37"/>
      <c r="F435" s="37"/>
      <c r="G435" s="36"/>
      <c r="H435" s="36"/>
      <c r="I435" s="36"/>
      <c r="J435" s="36"/>
      <c r="K435" s="37"/>
      <c r="L435" s="37"/>
      <c r="M435" s="37"/>
      <c r="N435" s="38">
        <f t="shared" si="192"/>
        <v>46174</v>
      </c>
      <c r="O435">
        <f t="shared" si="193"/>
        <v>105410</v>
      </c>
      <c r="P435" t="str">
        <f t="shared" si="194"/>
        <v>Serralheria</v>
      </c>
      <c r="Q435" t="str">
        <f t="shared" si="195"/>
        <v>Normal / Fixo</v>
      </c>
      <c r="R435" t="str">
        <f t="shared" si="196"/>
        <v>SERRALHEIRO I</v>
      </c>
      <c r="S435" t="str">
        <f t="shared" si="197"/>
        <v>TURNO 3</v>
      </c>
      <c r="T435" s="39">
        <f t="shared" si="198"/>
        <v>53.488333185221997</v>
      </c>
      <c r="U435" s="40">
        <f t="shared" si="199"/>
        <v>0.33333333333333298</v>
      </c>
      <c r="V435" s="40">
        <f t="shared" si="200"/>
        <v>0.33333333333333298</v>
      </c>
      <c r="W435" s="40">
        <f t="shared" si="201"/>
        <v>0</v>
      </c>
      <c r="X435" t="str">
        <f t="shared" si="202"/>
        <v>Sim</v>
      </c>
      <c r="Y435" s="40">
        <f t="shared" si="203"/>
        <v>0</v>
      </c>
      <c r="Z435" s="40">
        <f t="shared" si="204"/>
        <v>0</v>
      </c>
      <c r="AA435" s="40">
        <f t="shared" si="205"/>
        <v>0</v>
      </c>
      <c r="AB435" s="40">
        <f t="shared" si="206"/>
        <v>0</v>
      </c>
      <c r="AC435" s="40">
        <f t="shared" si="207"/>
        <v>0</v>
      </c>
      <c r="AD435" s="39">
        <f t="shared" si="208"/>
        <v>0</v>
      </c>
      <c r="AE435" s="39">
        <f t="shared" si="209"/>
        <v>0</v>
      </c>
      <c r="AF435" t="str">
        <f t="shared" si="210"/>
        <v>Injustificada</v>
      </c>
      <c r="AG435" t="str">
        <f t="shared" si="211"/>
        <v/>
      </c>
      <c r="AH435" t="str">
        <f t="shared" si="212"/>
        <v/>
      </c>
      <c r="AJ435" s="41">
        <f t="shared" si="213"/>
        <v>6</v>
      </c>
      <c r="AK435" s="42">
        <f t="shared" si="214"/>
        <v>0.35555555555555557</v>
      </c>
      <c r="AL435" s="41" t="str">
        <f t="shared" si="215"/>
        <v>Pelo ponto</v>
      </c>
      <c r="AM435" s="41" t="str">
        <f t="shared" si="216"/>
        <v>Sim</v>
      </c>
      <c r="AN435" s="41" t="str">
        <f t="shared" si="217"/>
        <v>Não</v>
      </c>
      <c r="AO435" s="42">
        <f t="shared" si="218"/>
        <v>-2.2222222222222587E-2</v>
      </c>
      <c r="AP435" s="41" t="str">
        <f t="shared" si="219"/>
        <v>Marcelo Douglas Vieira Santana|46176</v>
      </c>
      <c r="AQ435" s="41" t="str">
        <f t="shared" si="220"/>
        <v/>
      </c>
      <c r="AR435" s="41" t="str">
        <f>IF($AQ435="","",COUNTIFS(L_ChaveCob,$AQ435,L_Ausencia,"&gt;"&amp;$W435)+COUNTIFS($AQ$4:$AQ435,$AQ435,$W$4:$W435,$W435))</f>
        <v/>
      </c>
      <c r="AS435" s="42">
        <f t="shared" si="221"/>
        <v>0</v>
      </c>
      <c r="AT435" s="42">
        <f t="shared" si="222"/>
        <v>0</v>
      </c>
      <c r="AU435" s="42">
        <f t="shared" si="223"/>
        <v>0</v>
      </c>
    </row>
    <row r="436" spans="1:47" hidden="1" x14ac:dyDescent="0.2">
      <c r="A436" s="35">
        <v>46176</v>
      </c>
      <c r="B436" s="36" t="s">
        <v>230</v>
      </c>
      <c r="C436" s="36" t="s">
        <v>220</v>
      </c>
      <c r="D436" s="36" t="s">
        <v>418</v>
      </c>
      <c r="E436" s="37"/>
      <c r="F436" s="37"/>
      <c r="G436" s="36"/>
      <c r="H436" s="36"/>
      <c r="I436" s="36" t="s">
        <v>234</v>
      </c>
      <c r="J436" s="36"/>
      <c r="K436" s="37"/>
      <c r="L436" s="37"/>
      <c r="M436" s="37"/>
      <c r="N436" s="38">
        <f t="shared" si="192"/>
        <v>46174</v>
      </c>
      <c r="O436">
        <f t="shared" si="193"/>
        <v>900009</v>
      </c>
      <c r="P436" t="str">
        <f t="shared" si="194"/>
        <v>Serralheria</v>
      </c>
      <c r="Q436" t="str">
        <f t="shared" si="195"/>
        <v>Normal / Fixo</v>
      </c>
      <c r="R436" t="str">
        <f t="shared" si="196"/>
        <v>SERRALHEIRO I</v>
      </c>
      <c r="S436" t="str">
        <f t="shared" si="197"/>
        <v>TURNO 2</v>
      </c>
      <c r="T436" s="39">
        <f t="shared" si="198"/>
        <v>53.488333185221997</v>
      </c>
      <c r="U436" s="40">
        <f t="shared" si="199"/>
        <v>0.33333333333333298</v>
      </c>
      <c r="V436" s="40">
        <f t="shared" si="200"/>
        <v>0.33333333333333298</v>
      </c>
      <c r="W436" s="40">
        <f t="shared" si="201"/>
        <v>0</v>
      </c>
      <c r="X436" t="str">
        <f t="shared" si="202"/>
        <v>Sim</v>
      </c>
      <c r="Y436" s="40">
        <f t="shared" si="203"/>
        <v>0</v>
      </c>
      <c r="Z436" s="40">
        <f t="shared" si="204"/>
        <v>0</v>
      </c>
      <c r="AA436" s="40">
        <f t="shared" si="205"/>
        <v>0</v>
      </c>
      <c r="AB436" s="40">
        <f t="shared" si="206"/>
        <v>0</v>
      </c>
      <c r="AC436" s="40">
        <f t="shared" si="207"/>
        <v>0</v>
      </c>
      <c r="AD436" s="39">
        <f t="shared" si="208"/>
        <v>0</v>
      </c>
      <c r="AE436" s="39">
        <f t="shared" si="209"/>
        <v>0</v>
      </c>
      <c r="AF436" t="str">
        <f t="shared" si="210"/>
        <v>Injustificada</v>
      </c>
      <c r="AG436" t="str">
        <f t="shared" si="211"/>
        <v/>
      </c>
      <c r="AH436" t="str">
        <f t="shared" si="212"/>
        <v/>
      </c>
      <c r="AJ436" s="41">
        <f t="shared" si="213"/>
        <v>17</v>
      </c>
      <c r="AK436" s="42">
        <f t="shared" si="214"/>
        <v>0.35486111111111113</v>
      </c>
      <c r="AL436" s="41" t="str">
        <f t="shared" si="215"/>
        <v>Pelo ponto</v>
      </c>
      <c r="AM436" s="41" t="str">
        <f t="shared" si="216"/>
        <v>Sim</v>
      </c>
      <c r="AN436" s="41" t="str">
        <f t="shared" si="217"/>
        <v>Não</v>
      </c>
      <c r="AO436" s="42">
        <f t="shared" si="218"/>
        <v>-2.1527777777778145E-2</v>
      </c>
      <c r="AP436" s="41" t="str">
        <f t="shared" si="219"/>
        <v>Murilo de Souza Modesto|46176</v>
      </c>
      <c r="AQ436" s="41" t="str">
        <f t="shared" si="220"/>
        <v/>
      </c>
      <c r="AR436" s="41" t="str">
        <f>IF($AQ436="","",COUNTIFS(L_ChaveCob,$AQ436,L_Ausencia,"&gt;"&amp;$W436)+COUNTIFS($AQ$4:$AQ436,$AQ436,$W$4:$W436,$W436))</f>
        <v/>
      </c>
      <c r="AS436" s="42">
        <f t="shared" si="221"/>
        <v>0</v>
      </c>
      <c r="AT436" s="42">
        <f t="shared" si="222"/>
        <v>0</v>
      </c>
      <c r="AU436" s="42">
        <f t="shared" si="223"/>
        <v>0</v>
      </c>
    </row>
    <row r="437" spans="1:47" x14ac:dyDescent="0.2">
      <c r="A437" s="35">
        <v>46176</v>
      </c>
      <c r="B437" s="36" t="s">
        <v>247</v>
      </c>
      <c r="C437" s="36" t="s">
        <v>232</v>
      </c>
      <c r="D437" s="36" t="s">
        <v>445</v>
      </c>
      <c r="E437" s="37"/>
      <c r="F437" s="37"/>
      <c r="G437" s="36"/>
      <c r="H437" s="36"/>
      <c r="I437" s="36"/>
      <c r="J437" s="36"/>
      <c r="K437" s="37"/>
      <c r="L437" s="37"/>
      <c r="M437" s="37"/>
      <c r="N437" s="38">
        <f t="shared" si="192"/>
        <v>46174</v>
      </c>
      <c r="O437">
        <f t="shared" si="193"/>
        <v>900005</v>
      </c>
      <c r="P437" t="str">
        <f t="shared" si="194"/>
        <v>Serralheria</v>
      </c>
      <c r="Q437" t="str">
        <f t="shared" si="195"/>
        <v>Normal / Fixo</v>
      </c>
      <c r="R437" t="str">
        <f t="shared" si="196"/>
        <v>SERRALHEIRO II</v>
      </c>
      <c r="S437" t="str">
        <f t="shared" si="197"/>
        <v>ADM</v>
      </c>
      <c r="T437" s="39">
        <f t="shared" si="198"/>
        <v>57.825734836004102</v>
      </c>
      <c r="U437" s="40">
        <f t="shared" si="199"/>
        <v>0.375</v>
      </c>
      <c r="V437" s="40">
        <f t="shared" si="200"/>
        <v>0.4</v>
      </c>
      <c r="W437" s="40">
        <f t="shared" si="201"/>
        <v>0</v>
      </c>
      <c r="X437" t="str">
        <f t="shared" si="202"/>
        <v>Não</v>
      </c>
      <c r="Y437" s="40">
        <f t="shared" si="203"/>
        <v>0</v>
      </c>
      <c r="Z437" s="40">
        <f t="shared" si="204"/>
        <v>0</v>
      </c>
      <c r="AA437" s="40">
        <f t="shared" si="205"/>
        <v>0</v>
      </c>
      <c r="AB437" s="40">
        <f t="shared" si="206"/>
        <v>0</v>
      </c>
      <c r="AC437" s="40">
        <f t="shared" si="207"/>
        <v>0</v>
      </c>
      <c r="AD437" s="39">
        <f t="shared" si="208"/>
        <v>0</v>
      </c>
      <c r="AE437" s="39">
        <f t="shared" si="209"/>
        <v>0</v>
      </c>
      <c r="AF437" t="str">
        <f t="shared" si="210"/>
        <v>Trabalhado</v>
      </c>
      <c r="AG437" t="str">
        <f t="shared" si="211"/>
        <v/>
      </c>
      <c r="AH437" t="str">
        <f t="shared" si="212"/>
        <v/>
      </c>
      <c r="AJ437" s="41">
        <f t="shared" si="213"/>
        <v>13</v>
      </c>
      <c r="AK437" s="42">
        <f t="shared" si="214"/>
        <v>0.4</v>
      </c>
      <c r="AL437" s="41" t="str">
        <f t="shared" si="215"/>
        <v>Leve atraso</v>
      </c>
      <c r="AM437" s="41" t="str">
        <f t="shared" si="216"/>
        <v>Não</v>
      </c>
      <c r="AN437" s="41" t="str">
        <f t="shared" si="217"/>
        <v>Sim</v>
      </c>
      <c r="AO437" s="42">
        <f t="shared" si="218"/>
        <v>-2.5000000000000022E-2</v>
      </c>
      <c r="AP437" s="41" t="str">
        <f t="shared" si="219"/>
        <v>Rafael Fracaroli da Rocha|46176</v>
      </c>
      <c r="AQ437" s="41" t="str">
        <f t="shared" si="220"/>
        <v/>
      </c>
      <c r="AR437" s="41" t="str">
        <f>IF($AQ437="","",COUNTIFS(L_ChaveCob,$AQ437,L_Ausencia,"&gt;"&amp;$W437)+COUNTIFS($AQ$4:$AQ437,$AQ437,$W$4:$W437,$W437))</f>
        <v/>
      </c>
      <c r="AS437" s="42">
        <f t="shared" si="221"/>
        <v>0</v>
      </c>
      <c r="AT437" s="42">
        <f t="shared" si="222"/>
        <v>0</v>
      </c>
      <c r="AU437" s="42">
        <f t="shared" si="223"/>
        <v>0</v>
      </c>
    </row>
    <row r="438" spans="1:47" x14ac:dyDescent="0.2">
      <c r="A438" s="35">
        <v>46176</v>
      </c>
      <c r="B438" s="36" t="s">
        <v>249</v>
      </c>
      <c r="C438" s="36" t="s">
        <v>258</v>
      </c>
      <c r="D438" s="36"/>
      <c r="E438" s="37"/>
      <c r="F438" s="37"/>
      <c r="G438" s="36" t="s">
        <v>425</v>
      </c>
      <c r="H438" s="36"/>
      <c r="I438" s="36"/>
      <c r="J438" s="36"/>
      <c r="K438" s="37"/>
      <c r="L438" s="37"/>
      <c r="M438" s="37"/>
      <c r="N438" s="38">
        <f t="shared" si="192"/>
        <v>46174</v>
      </c>
      <c r="O438">
        <f t="shared" si="193"/>
        <v>331335</v>
      </c>
      <c r="P438" t="str">
        <f t="shared" si="194"/>
        <v>Serralheria</v>
      </c>
      <c r="Q438" t="str">
        <f t="shared" si="195"/>
        <v>Normal / Fixo</v>
      </c>
      <c r="R438" t="str">
        <f t="shared" si="196"/>
        <v>SERRALHEIRO II</v>
      </c>
      <c r="S438" t="str">
        <f t="shared" si="197"/>
        <v>ADM</v>
      </c>
      <c r="T438" s="39">
        <f t="shared" si="198"/>
        <v>57.825734836004102</v>
      </c>
      <c r="U438" s="40">
        <f t="shared" si="199"/>
        <v>0.375</v>
      </c>
      <c r="V438" s="40">
        <f t="shared" si="200"/>
        <v>0</v>
      </c>
      <c r="W438" s="40">
        <f t="shared" si="201"/>
        <v>0.375</v>
      </c>
      <c r="X438" t="str">
        <f t="shared" si="202"/>
        <v>Não</v>
      </c>
      <c r="Y438" s="40">
        <f t="shared" si="203"/>
        <v>0</v>
      </c>
      <c r="Z438" s="40">
        <f t="shared" si="204"/>
        <v>0</v>
      </c>
      <c r="AA438" s="40">
        <f t="shared" si="205"/>
        <v>0</v>
      </c>
      <c r="AB438" s="40">
        <f t="shared" si="206"/>
        <v>0</v>
      </c>
      <c r="AC438" s="40">
        <f t="shared" si="207"/>
        <v>0</v>
      </c>
      <c r="AD438" s="39">
        <f t="shared" si="208"/>
        <v>0</v>
      </c>
      <c r="AE438" s="39">
        <f t="shared" si="209"/>
        <v>520.43161352403695</v>
      </c>
      <c r="AF438" t="str">
        <f t="shared" si="210"/>
        <v>Justificada</v>
      </c>
      <c r="AG438" t="str">
        <f t="shared" si="211"/>
        <v/>
      </c>
      <c r="AH438" t="str">
        <f t="shared" si="212"/>
        <v/>
      </c>
      <c r="AJ438" s="41">
        <f t="shared" si="213"/>
        <v>5</v>
      </c>
      <c r="AK438" s="42" t="str">
        <f t="shared" si="214"/>
        <v/>
      </c>
      <c r="AL438" s="41" t="str">
        <f t="shared" si="215"/>
        <v>Dia inteiro</v>
      </c>
      <c r="AM438" s="41" t="str">
        <f t="shared" si="216"/>
        <v>Não</v>
      </c>
      <c r="AN438" s="41" t="str">
        <f t="shared" si="217"/>
        <v>Não</v>
      </c>
      <c r="AO438" s="42" t="str">
        <f t="shared" si="218"/>
        <v/>
      </c>
      <c r="AP438" s="41" t="str">
        <f t="shared" si="219"/>
        <v>Robson Alberto Alves Galvão|46176</v>
      </c>
      <c r="AQ438" s="41" t="str">
        <f t="shared" si="220"/>
        <v/>
      </c>
      <c r="AR438" s="41" t="str">
        <f>IF($AQ438="","",COUNTIFS(L_ChaveCob,$AQ438,L_Ausencia,"&gt;"&amp;$W438)+COUNTIFS($AQ$4:$AQ438,$AQ438,$W$4:$W438,$W438))</f>
        <v/>
      </c>
      <c r="AS438" s="42">
        <f t="shared" si="221"/>
        <v>0</v>
      </c>
      <c r="AT438" s="42">
        <f t="shared" si="222"/>
        <v>0</v>
      </c>
      <c r="AU438" s="42">
        <f t="shared" si="223"/>
        <v>0</v>
      </c>
    </row>
    <row r="439" spans="1:47" x14ac:dyDescent="0.2">
      <c r="A439" s="35">
        <v>46176</v>
      </c>
      <c r="B439" s="36" t="s">
        <v>231</v>
      </c>
      <c r="C439" s="36" t="s">
        <v>220</v>
      </c>
      <c r="D439" s="36" t="s">
        <v>446</v>
      </c>
      <c r="E439" s="37"/>
      <c r="F439" s="37"/>
      <c r="G439" s="36"/>
      <c r="H439" s="36"/>
      <c r="I439" s="36" t="s">
        <v>234</v>
      </c>
      <c r="J439" s="36"/>
      <c r="K439" s="37"/>
      <c r="L439" s="37"/>
      <c r="M439" s="37"/>
      <c r="N439" s="38">
        <f t="shared" si="192"/>
        <v>46174</v>
      </c>
      <c r="O439">
        <f t="shared" si="193"/>
        <v>900004</v>
      </c>
      <c r="P439" t="str">
        <f t="shared" si="194"/>
        <v>Serralheria</v>
      </c>
      <c r="Q439" t="str">
        <f t="shared" si="195"/>
        <v>Normal / Fixo</v>
      </c>
      <c r="R439" t="str">
        <f t="shared" si="196"/>
        <v>SERRALHEIRO I</v>
      </c>
      <c r="S439" t="str">
        <f t="shared" si="197"/>
        <v>TURNO 2</v>
      </c>
      <c r="T439" s="39">
        <f t="shared" si="198"/>
        <v>53.488333185221997</v>
      </c>
      <c r="U439" s="40">
        <f t="shared" si="199"/>
        <v>0.33333333333333298</v>
      </c>
      <c r="V439" s="40">
        <f t="shared" si="200"/>
        <v>0.33333333333333298</v>
      </c>
      <c r="W439" s="40">
        <f t="shared" si="201"/>
        <v>0</v>
      </c>
      <c r="X439" t="str">
        <f t="shared" si="202"/>
        <v>Sim</v>
      </c>
      <c r="Y439" s="40">
        <f t="shared" si="203"/>
        <v>0</v>
      </c>
      <c r="Z439" s="40">
        <f t="shared" si="204"/>
        <v>0</v>
      </c>
      <c r="AA439" s="40">
        <f t="shared" si="205"/>
        <v>0</v>
      </c>
      <c r="AB439" s="40">
        <f t="shared" si="206"/>
        <v>0</v>
      </c>
      <c r="AC439" s="40">
        <f t="shared" si="207"/>
        <v>0</v>
      </c>
      <c r="AD439" s="39">
        <f t="shared" si="208"/>
        <v>0</v>
      </c>
      <c r="AE439" s="39">
        <f t="shared" si="209"/>
        <v>0</v>
      </c>
      <c r="AF439" t="str">
        <f t="shared" si="210"/>
        <v>Injustificada</v>
      </c>
      <c r="AG439" t="str">
        <f t="shared" si="211"/>
        <v/>
      </c>
      <c r="AH439" t="str">
        <f t="shared" si="212"/>
        <v/>
      </c>
      <c r="AJ439" s="41">
        <f t="shared" si="213"/>
        <v>11</v>
      </c>
      <c r="AK439" s="42">
        <f t="shared" si="214"/>
        <v>0.36388888888888887</v>
      </c>
      <c r="AL439" s="41" t="str">
        <f t="shared" si="215"/>
        <v>Pelo ponto</v>
      </c>
      <c r="AM439" s="41" t="str">
        <f t="shared" si="216"/>
        <v>Sim</v>
      </c>
      <c r="AN439" s="41" t="str">
        <f t="shared" si="217"/>
        <v>Não</v>
      </c>
      <c r="AO439" s="42">
        <f t="shared" si="218"/>
        <v>-3.0555555555555891E-2</v>
      </c>
      <c r="AP439" s="41" t="str">
        <f t="shared" si="219"/>
        <v>Rogério Marques da Silva|46176</v>
      </c>
      <c r="AQ439" s="41" t="str">
        <f t="shared" si="220"/>
        <v/>
      </c>
      <c r="AR439" s="41" t="str">
        <f>IF($AQ439="","",COUNTIFS(L_ChaveCob,$AQ439,L_Ausencia,"&gt;"&amp;$W439)+COUNTIFS($AQ$4:$AQ439,$AQ439,$W$4:$W439,$W439))</f>
        <v/>
      </c>
      <c r="AS439" s="42">
        <f t="shared" si="221"/>
        <v>0</v>
      </c>
      <c r="AT439" s="42">
        <f t="shared" si="222"/>
        <v>0</v>
      </c>
      <c r="AU439" s="42">
        <f t="shared" si="223"/>
        <v>0</v>
      </c>
    </row>
    <row r="440" spans="1:47" x14ac:dyDescent="0.2">
      <c r="A440" s="35">
        <v>46176</v>
      </c>
      <c r="B440" s="36" t="s">
        <v>252</v>
      </c>
      <c r="C440" s="36" t="s">
        <v>232</v>
      </c>
      <c r="D440" s="36" t="s">
        <v>447</v>
      </c>
      <c r="E440" s="37"/>
      <c r="F440" s="37"/>
      <c r="G440" s="36"/>
      <c r="H440" s="36"/>
      <c r="I440" s="36"/>
      <c r="J440" s="36"/>
      <c r="K440" s="37"/>
      <c r="L440" s="37"/>
      <c r="M440" s="37"/>
      <c r="N440" s="38">
        <f t="shared" si="192"/>
        <v>46174</v>
      </c>
      <c r="O440">
        <f t="shared" si="193"/>
        <v>266937</v>
      </c>
      <c r="P440" t="str">
        <f t="shared" si="194"/>
        <v>Serralheria</v>
      </c>
      <c r="Q440" t="str">
        <f t="shared" si="195"/>
        <v>Normal / Fixo</v>
      </c>
      <c r="R440" t="str">
        <f t="shared" si="196"/>
        <v>ENCARREGADO</v>
      </c>
      <c r="S440" t="str">
        <f t="shared" si="197"/>
        <v>ADM</v>
      </c>
      <c r="T440" s="39">
        <f t="shared" si="198"/>
        <v>66.410146806958295</v>
      </c>
      <c r="U440" s="40">
        <f t="shared" si="199"/>
        <v>0.375</v>
      </c>
      <c r="V440" s="40">
        <f t="shared" si="200"/>
        <v>0.39861111111111114</v>
      </c>
      <c r="W440" s="40">
        <f t="shared" si="201"/>
        <v>0</v>
      </c>
      <c r="X440" t="str">
        <f t="shared" si="202"/>
        <v>Não</v>
      </c>
      <c r="Y440" s="40">
        <f t="shared" si="203"/>
        <v>0</v>
      </c>
      <c r="Z440" s="40">
        <f t="shared" si="204"/>
        <v>0</v>
      </c>
      <c r="AA440" s="40">
        <f t="shared" si="205"/>
        <v>0</v>
      </c>
      <c r="AB440" s="40">
        <f t="shared" si="206"/>
        <v>0</v>
      </c>
      <c r="AC440" s="40">
        <f t="shared" si="207"/>
        <v>0</v>
      </c>
      <c r="AD440" s="39">
        <f t="shared" si="208"/>
        <v>0</v>
      </c>
      <c r="AE440" s="39">
        <f t="shared" si="209"/>
        <v>0</v>
      </c>
      <c r="AF440" t="str">
        <f t="shared" si="210"/>
        <v>Trabalhado</v>
      </c>
      <c r="AG440" t="str">
        <f t="shared" si="211"/>
        <v/>
      </c>
      <c r="AH440" t="str">
        <f t="shared" si="212"/>
        <v/>
      </c>
      <c r="AJ440" s="41">
        <f t="shared" si="213"/>
        <v>1</v>
      </c>
      <c r="AK440" s="42">
        <f t="shared" si="214"/>
        <v>0.39861111111111114</v>
      </c>
      <c r="AL440" s="41" t="str">
        <f t="shared" si="215"/>
        <v>Leve atraso</v>
      </c>
      <c r="AM440" s="41" t="str">
        <f t="shared" si="216"/>
        <v>Não</v>
      </c>
      <c r="AN440" s="41" t="str">
        <f t="shared" si="217"/>
        <v>Sim</v>
      </c>
      <c r="AO440" s="42">
        <f t="shared" si="218"/>
        <v>-2.3611111111111138E-2</v>
      </c>
      <c r="AP440" s="41" t="str">
        <f t="shared" si="219"/>
        <v>Ronaldo Rosendo da Silva|46176</v>
      </c>
      <c r="AQ440" s="41" t="str">
        <f t="shared" si="220"/>
        <v/>
      </c>
      <c r="AR440" s="41" t="str">
        <f>IF($AQ440="","",COUNTIFS(L_ChaveCob,$AQ440,L_Ausencia,"&gt;"&amp;$W440)+COUNTIFS($AQ$4:$AQ440,$AQ440,$W$4:$W440,$W440))</f>
        <v/>
      </c>
      <c r="AS440" s="42">
        <f t="shared" si="221"/>
        <v>0</v>
      </c>
      <c r="AT440" s="42">
        <f t="shared" si="222"/>
        <v>0</v>
      </c>
      <c r="AU440" s="42">
        <f t="shared" si="223"/>
        <v>0</v>
      </c>
    </row>
    <row r="441" spans="1:47" x14ac:dyDescent="0.2">
      <c r="A441" s="35">
        <v>46176</v>
      </c>
      <c r="B441" s="36" t="s">
        <v>254</v>
      </c>
      <c r="C441" s="36" t="s">
        <v>232</v>
      </c>
      <c r="D441" s="36" t="s">
        <v>448</v>
      </c>
      <c r="E441" s="37"/>
      <c r="F441" s="37"/>
      <c r="G441" s="36"/>
      <c r="H441" s="36"/>
      <c r="I441" s="36"/>
      <c r="J441" s="36"/>
      <c r="K441" s="37"/>
      <c r="L441" s="37"/>
      <c r="M441" s="37"/>
      <c r="N441" s="38">
        <f t="shared" si="192"/>
        <v>46174</v>
      </c>
      <c r="O441">
        <f t="shared" si="193"/>
        <v>900001</v>
      </c>
      <c r="P441" t="str">
        <f t="shared" si="194"/>
        <v>Serralheria</v>
      </c>
      <c r="Q441" t="str">
        <f t="shared" si="195"/>
        <v>Normal / Fixo</v>
      </c>
      <c r="R441" t="str">
        <f t="shared" si="196"/>
        <v>SERRALHEIRO II</v>
      </c>
      <c r="S441" t="str">
        <f t="shared" si="197"/>
        <v>ADM</v>
      </c>
      <c r="T441" s="39">
        <f t="shared" si="198"/>
        <v>57.825734836004102</v>
      </c>
      <c r="U441" s="40">
        <f t="shared" si="199"/>
        <v>0.375</v>
      </c>
      <c r="V441" s="40">
        <f t="shared" si="200"/>
        <v>0.39861111111111114</v>
      </c>
      <c r="W441" s="40">
        <f t="shared" si="201"/>
        <v>0</v>
      </c>
      <c r="X441" t="str">
        <f t="shared" si="202"/>
        <v>Não</v>
      </c>
      <c r="Y441" s="40">
        <f t="shared" si="203"/>
        <v>0</v>
      </c>
      <c r="Z441" s="40">
        <f t="shared" si="204"/>
        <v>0</v>
      </c>
      <c r="AA441" s="40">
        <f t="shared" si="205"/>
        <v>0</v>
      </c>
      <c r="AB441" s="40">
        <f t="shared" si="206"/>
        <v>0</v>
      </c>
      <c r="AC441" s="40">
        <f t="shared" si="207"/>
        <v>0</v>
      </c>
      <c r="AD441" s="39">
        <f t="shared" si="208"/>
        <v>0</v>
      </c>
      <c r="AE441" s="39">
        <f t="shared" si="209"/>
        <v>0</v>
      </c>
      <c r="AF441" t="str">
        <f t="shared" si="210"/>
        <v>Trabalhado</v>
      </c>
      <c r="AG441" t="str">
        <f t="shared" si="211"/>
        <v/>
      </c>
      <c r="AH441" t="str">
        <f t="shared" si="212"/>
        <v/>
      </c>
      <c r="AJ441" s="41">
        <f t="shared" si="213"/>
        <v>8</v>
      </c>
      <c r="AK441" s="42">
        <f t="shared" si="214"/>
        <v>0.39861111111111114</v>
      </c>
      <c r="AL441" s="41" t="str">
        <f t="shared" si="215"/>
        <v>Leve atraso</v>
      </c>
      <c r="AM441" s="41" t="str">
        <f t="shared" si="216"/>
        <v>Não</v>
      </c>
      <c r="AN441" s="41" t="str">
        <f t="shared" si="217"/>
        <v>Sim</v>
      </c>
      <c r="AO441" s="42">
        <f t="shared" si="218"/>
        <v>-2.3611111111111138E-2</v>
      </c>
      <c r="AP441" s="41" t="str">
        <f t="shared" si="219"/>
        <v>Ronaldo Santos Dias|46176</v>
      </c>
      <c r="AQ441" s="41" t="str">
        <f t="shared" si="220"/>
        <v/>
      </c>
      <c r="AR441" s="41" t="str">
        <f>IF($AQ441="","",COUNTIFS(L_ChaveCob,$AQ441,L_Ausencia,"&gt;"&amp;$W441)+COUNTIFS($AQ$4:$AQ441,$AQ441,$W$4:$W441,$W441))</f>
        <v/>
      </c>
      <c r="AS441" s="42">
        <f t="shared" si="221"/>
        <v>0</v>
      </c>
      <c r="AT441" s="42">
        <f t="shared" si="222"/>
        <v>0</v>
      </c>
      <c r="AU441" s="42">
        <f t="shared" si="223"/>
        <v>0</v>
      </c>
    </row>
    <row r="442" spans="1:47" x14ac:dyDescent="0.2">
      <c r="A442" s="35">
        <v>46176</v>
      </c>
      <c r="B442" s="36" t="s">
        <v>281</v>
      </c>
      <c r="C442" s="36" t="s">
        <v>213</v>
      </c>
      <c r="D442" s="36"/>
      <c r="E442" s="37"/>
      <c r="F442" s="37"/>
      <c r="G442" s="36"/>
      <c r="H442" s="36"/>
      <c r="I442" s="36"/>
      <c r="J442" s="36"/>
      <c r="K442" s="37"/>
      <c r="L442" s="37"/>
      <c r="M442" s="37"/>
      <c r="N442" s="38">
        <f t="shared" si="192"/>
        <v>46174</v>
      </c>
      <c r="O442">
        <f t="shared" si="193"/>
        <v>900010</v>
      </c>
      <c r="P442" t="str">
        <f t="shared" si="194"/>
        <v>Serralheria</v>
      </c>
      <c r="Q442" t="str">
        <f t="shared" si="195"/>
        <v>Normal / Fixo</v>
      </c>
      <c r="R442" t="str">
        <f t="shared" si="196"/>
        <v>SERRALHEIRO I</v>
      </c>
      <c r="S442" t="str">
        <f t="shared" si="197"/>
        <v>ADM</v>
      </c>
      <c r="T442" s="39">
        <f t="shared" si="198"/>
        <v>53.488333185221997</v>
      </c>
      <c r="U442" s="40">
        <f t="shared" si="199"/>
        <v>0.375</v>
      </c>
      <c r="V442" s="40">
        <f t="shared" si="200"/>
        <v>0</v>
      </c>
      <c r="W442" s="40">
        <f t="shared" si="201"/>
        <v>0.375</v>
      </c>
      <c r="X442" t="str">
        <f t="shared" si="202"/>
        <v>Sim</v>
      </c>
      <c r="Y442" s="40">
        <f t="shared" si="203"/>
        <v>0.375</v>
      </c>
      <c r="Z442" s="40">
        <f t="shared" si="204"/>
        <v>0</v>
      </c>
      <c r="AA442" s="40">
        <f t="shared" si="205"/>
        <v>0</v>
      </c>
      <c r="AB442" s="40">
        <f t="shared" si="206"/>
        <v>0</v>
      </c>
      <c r="AC442" s="40">
        <f t="shared" si="207"/>
        <v>0.375</v>
      </c>
      <c r="AD442" s="39">
        <f t="shared" si="208"/>
        <v>481.39499866699799</v>
      </c>
      <c r="AE442" s="39">
        <f t="shared" si="209"/>
        <v>0</v>
      </c>
      <c r="AF442" t="str">
        <f t="shared" si="210"/>
        <v>Injustificada</v>
      </c>
      <c r="AG442" t="str">
        <f t="shared" si="211"/>
        <v>DESCONTA 9:00h (Injustificada).</v>
      </c>
      <c r="AH442" t="str">
        <f t="shared" si="212"/>
        <v/>
      </c>
      <c r="AJ442" s="41">
        <f t="shared" si="213"/>
        <v>19</v>
      </c>
      <c r="AK442" s="42" t="str">
        <f t="shared" si="214"/>
        <v/>
      </c>
      <c r="AL442" s="41" t="str">
        <f t="shared" si="215"/>
        <v>Dia inteiro</v>
      </c>
      <c r="AM442" s="41" t="str">
        <f t="shared" si="216"/>
        <v>Sim</v>
      </c>
      <c r="AN442" s="41" t="str">
        <f t="shared" si="217"/>
        <v>Não</v>
      </c>
      <c r="AO442" s="42" t="str">
        <f t="shared" si="218"/>
        <v/>
      </c>
      <c r="AP442" s="41" t="str">
        <f t="shared" si="219"/>
        <v>Roniel de Souza Rocha|46176</v>
      </c>
      <c r="AQ442" s="41" t="str">
        <f t="shared" si="220"/>
        <v>46176|Serralheria</v>
      </c>
      <c r="AR442" s="41">
        <f>IF($AQ442="","",COUNTIFS(L_ChaveCob,$AQ442,L_Ausencia,"&gt;"&amp;$W442)+COUNTIFS($AQ$4:$AQ442,$AQ442,$W$4:$W442,$W442))</f>
        <v>1</v>
      </c>
      <c r="AS442" s="42">
        <f t="shared" si="221"/>
        <v>0</v>
      </c>
      <c r="AT442" s="42">
        <f t="shared" si="222"/>
        <v>0</v>
      </c>
      <c r="AU442" s="42">
        <f t="shared" si="223"/>
        <v>0</v>
      </c>
    </row>
    <row r="443" spans="1:47" x14ac:dyDescent="0.2">
      <c r="A443" s="35">
        <v>46178</v>
      </c>
      <c r="B443" s="36" t="s">
        <v>235</v>
      </c>
      <c r="C443" s="36" t="s">
        <v>232</v>
      </c>
      <c r="D443" s="36" t="s">
        <v>449</v>
      </c>
      <c r="E443" s="37"/>
      <c r="F443" s="37"/>
      <c r="G443" s="36"/>
      <c r="H443" s="36"/>
      <c r="I443" s="36"/>
      <c r="J443" s="36"/>
      <c r="K443" s="37"/>
      <c r="L443" s="37"/>
      <c r="M443" s="37"/>
      <c r="N443" s="38">
        <f t="shared" si="192"/>
        <v>46174</v>
      </c>
      <c r="O443">
        <f t="shared" si="193"/>
        <v>900008</v>
      </c>
      <c r="P443" t="str">
        <f t="shared" si="194"/>
        <v>Serralheria</v>
      </c>
      <c r="Q443" t="str">
        <f t="shared" si="195"/>
        <v>Normal / Fixo</v>
      </c>
      <c r="R443" t="str">
        <f t="shared" si="196"/>
        <v>SERRALHEIRO II</v>
      </c>
      <c r="S443" t="str">
        <f t="shared" si="197"/>
        <v>TURNO 2</v>
      </c>
      <c r="T443" s="39">
        <f t="shared" si="198"/>
        <v>57.825734836004102</v>
      </c>
      <c r="U443" s="40">
        <f t="shared" si="199"/>
        <v>0.33333333333333298</v>
      </c>
      <c r="V443" s="40">
        <f t="shared" si="200"/>
        <v>0.37152777777777779</v>
      </c>
      <c r="W443" s="40">
        <f t="shared" si="201"/>
        <v>0</v>
      </c>
      <c r="X443" t="str">
        <f t="shared" si="202"/>
        <v>Não</v>
      </c>
      <c r="Y443" s="40">
        <f t="shared" si="203"/>
        <v>0</v>
      </c>
      <c r="Z443" s="40">
        <f t="shared" si="204"/>
        <v>0</v>
      </c>
      <c r="AA443" s="40">
        <f t="shared" si="205"/>
        <v>0</v>
      </c>
      <c r="AB443" s="40">
        <f t="shared" si="206"/>
        <v>0</v>
      </c>
      <c r="AC443" s="40">
        <f t="shared" si="207"/>
        <v>0</v>
      </c>
      <c r="AD443" s="39">
        <f t="shared" si="208"/>
        <v>0</v>
      </c>
      <c r="AE443" s="39">
        <f t="shared" si="209"/>
        <v>0</v>
      </c>
      <c r="AF443" t="str">
        <f t="shared" si="210"/>
        <v>Trabalhado</v>
      </c>
      <c r="AG443" t="str">
        <f t="shared" si="211"/>
        <v/>
      </c>
      <c r="AH443" t="str">
        <f t="shared" si="212"/>
        <v/>
      </c>
      <c r="AJ443" s="41">
        <f t="shared" si="213"/>
        <v>16</v>
      </c>
      <c r="AK443" s="42">
        <f t="shared" si="214"/>
        <v>0.37152777777777779</v>
      </c>
      <c r="AL443" s="41" t="str">
        <f t="shared" si="215"/>
        <v>Leve atraso</v>
      </c>
      <c r="AM443" s="41" t="str">
        <f t="shared" si="216"/>
        <v>Não</v>
      </c>
      <c r="AN443" s="41" t="str">
        <f t="shared" si="217"/>
        <v>Sim</v>
      </c>
      <c r="AO443" s="42">
        <f t="shared" si="218"/>
        <v>-3.8194444444444808E-2</v>
      </c>
      <c r="AP443" s="41" t="str">
        <f t="shared" si="219"/>
        <v>Alisson Paulo Costa Martins|46178</v>
      </c>
      <c r="AQ443" s="41" t="str">
        <f t="shared" si="220"/>
        <v/>
      </c>
      <c r="AR443" s="41" t="str">
        <f>IF($AQ443="","",COUNTIFS(L_ChaveCob,$AQ443,L_Ausencia,"&gt;"&amp;$W443)+COUNTIFS($AQ$4:$AQ443,$AQ443,$W$4:$W443,$W443))</f>
        <v/>
      </c>
      <c r="AS443" s="42">
        <f t="shared" si="221"/>
        <v>0</v>
      </c>
      <c r="AT443" s="42">
        <f t="shared" si="222"/>
        <v>0</v>
      </c>
      <c r="AU443" s="42">
        <f t="shared" si="223"/>
        <v>0</v>
      </c>
    </row>
    <row r="444" spans="1:47" x14ac:dyDescent="0.2">
      <c r="A444" s="35">
        <v>46178</v>
      </c>
      <c r="B444" s="36" t="s">
        <v>237</v>
      </c>
      <c r="C444" s="36" t="s">
        <v>258</v>
      </c>
      <c r="D444" s="36"/>
      <c r="E444" s="37"/>
      <c r="F444" s="37"/>
      <c r="G444" s="36" t="s">
        <v>425</v>
      </c>
      <c r="H444" s="36"/>
      <c r="I444" s="36"/>
      <c r="J444" s="36"/>
      <c r="K444" s="37"/>
      <c r="L444" s="37"/>
      <c r="M444" s="37"/>
      <c r="N444" s="38">
        <f t="shared" si="192"/>
        <v>46174</v>
      </c>
      <c r="O444">
        <f t="shared" si="193"/>
        <v>119353</v>
      </c>
      <c r="P444" t="str">
        <f t="shared" si="194"/>
        <v>Serralheria</v>
      </c>
      <c r="Q444" t="str">
        <f t="shared" si="195"/>
        <v>Normal / Fixo</v>
      </c>
      <c r="R444" t="str">
        <f t="shared" si="196"/>
        <v>SERRALHEIRO II</v>
      </c>
      <c r="S444" t="str">
        <f t="shared" si="197"/>
        <v>ADM</v>
      </c>
      <c r="T444" s="39">
        <f t="shared" si="198"/>
        <v>57.825734836004102</v>
      </c>
      <c r="U444" s="40">
        <f t="shared" si="199"/>
        <v>0.33333333333333298</v>
      </c>
      <c r="V444" s="40">
        <f t="shared" si="200"/>
        <v>0</v>
      </c>
      <c r="W444" s="40">
        <f t="shared" si="201"/>
        <v>0.33333333333333298</v>
      </c>
      <c r="X444" t="str">
        <f t="shared" si="202"/>
        <v>Não</v>
      </c>
      <c r="Y444" s="40">
        <f t="shared" si="203"/>
        <v>0</v>
      </c>
      <c r="Z444" s="40">
        <f t="shared" si="204"/>
        <v>0</v>
      </c>
      <c r="AA444" s="40">
        <f t="shared" si="205"/>
        <v>0</v>
      </c>
      <c r="AB444" s="40">
        <f t="shared" si="206"/>
        <v>0</v>
      </c>
      <c r="AC444" s="40">
        <f t="shared" si="207"/>
        <v>0</v>
      </c>
      <c r="AD444" s="39">
        <f t="shared" si="208"/>
        <v>0</v>
      </c>
      <c r="AE444" s="39">
        <f t="shared" si="209"/>
        <v>462.60587868803231</v>
      </c>
      <c r="AF444" t="str">
        <f t="shared" si="210"/>
        <v>Justificada</v>
      </c>
      <c r="AG444" t="str">
        <f t="shared" si="211"/>
        <v/>
      </c>
      <c r="AH444" t="str">
        <f t="shared" si="212"/>
        <v/>
      </c>
      <c r="AJ444" s="41">
        <f t="shared" si="213"/>
        <v>7</v>
      </c>
      <c r="AK444" s="42" t="str">
        <f t="shared" si="214"/>
        <v/>
      </c>
      <c r="AL444" s="41" t="str">
        <f t="shared" si="215"/>
        <v>Dia inteiro</v>
      </c>
      <c r="AM444" s="41" t="str">
        <f t="shared" si="216"/>
        <v>Não</v>
      </c>
      <c r="AN444" s="41" t="str">
        <f t="shared" si="217"/>
        <v>Não</v>
      </c>
      <c r="AO444" s="42" t="str">
        <f t="shared" si="218"/>
        <v/>
      </c>
      <c r="AP444" s="41" t="str">
        <f t="shared" si="219"/>
        <v>Ezequiel Antonio Peres|46178</v>
      </c>
      <c r="AQ444" s="41" t="str">
        <f t="shared" si="220"/>
        <v/>
      </c>
      <c r="AR444" s="41" t="str">
        <f>IF($AQ444="","",COUNTIFS(L_ChaveCob,$AQ444,L_Ausencia,"&gt;"&amp;$W444)+COUNTIFS($AQ$4:$AQ444,$AQ444,$W$4:$W444,$W444))</f>
        <v/>
      </c>
      <c r="AS444" s="42">
        <f t="shared" si="221"/>
        <v>0</v>
      </c>
      <c r="AT444" s="42">
        <f t="shared" si="222"/>
        <v>0</v>
      </c>
      <c r="AU444" s="42">
        <f t="shared" si="223"/>
        <v>0</v>
      </c>
    </row>
    <row r="445" spans="1:47" x14ac:dyDescent="0.2">
      <c r="A445" s="35">
        <v>46178</v>
      </c>
      <c r="B445" s="36" t="s">
        <v>239</v>
      </c>
      <c r="C445" s="36" t="s">
        <v>232</v>
      </c>
      <c r="D445" s="36" t="s">
        <v>450</v>
      </c>
      <c r="E445" s="37"/>
      <c r="F445" s="37"/>
      <c r="G445" s="36"/>
      <c r="H445" s="36"/>
      <c r="I445" s="36"/>
      <c r="J445" s="36"/>
      <c r="K445" s="37"/>
      <c r="L445" s="37"/>
      <c r="M445" s="37"/>
      <c r="N445" s="38">
        <f t="shared" si="192"/>
        <v>46174</v>
      </c>
      <c r="O445">
        <f t="shared" si="193"/>
        <v>173078</v>
      </c>
      <c r="P445" t="str">
        <f t="shared" si="194"/>
        <v>Serralheria</v>
      </c>
      <c r="Q445" t="str">
        <f t="shared" si="195"/>
        <v>Normal / Fixo</v>
      </c>
      <c r="R445" t="str">
        <f t="shared" si="196"/>
        <v>SERRALHEIRO II</v>
      </c>
      <c r="S445" t="str">
        <f t="shared" si="197"/>
        <v>ADM</v>
      </c>
      <c r="T445" s="39">
        <f t="shared" si="198"/>
        <v>57.825734836004102</v>
      </c>
      <c r="U445" s="40">
        <f t="shared" si="199"/>
        <v>0.33333333333333298</v>
      </c>
      <c r="V445" s="40">
        <f t="shared" si="200"/>
        <v>0.35555555555555557</v>
      </c>
      <c r="W445" s="40">
        <f t="shared" si="201"/>
        <v>0</v>
      </c>
      <c r="X445" t="str">
        <f t="shared" si="202"/>
        <v>Não</v>
      </c>
      <c r="Y445" s="40">
        <f t="shared" si="203"/>
        <v>0</v>
      </c>
      <c r="Z445" s="40">
        <f t="shared" si="204"/>
        <v>0</v>
      </c>
      <c r="AA445" s="40">
        <f t="shared" si="205"/>
        <v>0</v>
      </c>
      <c r="AB445" s="40">
        <f t="shared" si="206"/>
        <v>0</v>
      </c>
      <c r="AC445" s="40">
        <f t="shared" si="207"/>
        <v>0</v>
      </c>
      <c r="AD445" s="39">
        <f t="shared" si="208"/>
        <v>0</v>
      </c>
      <c r="AE445" s="39">
        <f t="shared" si="209"/>
        <v>0</v>
      </c>
      <c r="AF445" t="str">
        <f t="shared" si="210"/>
        <v>Trabalhado</v>
      </c>
      <c r="AG445" t="str">
        <f t="shared" si="211"/>
        <v/>
      </c>
      <c r="AH445" t="str">
        <f t="shared" si="212"/>
        <v/>
      </c>
      <c r="AJ445" s="41">
        <f t="shared" si="213"/>
        <v>2</v>
      </c>
      <c r="AK445" s="42">
        <f t="shared" si="214"/>
        <v>0.35555555555555557</v>
      </c>
      <c r="AL445" s="41" t="str">
        <f t="shared" si="215"/>
        <v>Leve atraso</v>
      </c>
      <c r="AM445" s="41" t="str">
        <f t="shared" si="216"/>
        <v>Não</v>
      </c>
      <c r="AN445" s="41" t="str">
        <f t="shared" si="217"/>
        <v>Sim</v>
      </c>
      <c r="AO445" s="42">
        <f t="shared" si="218"/>
        <v>-2.2222222222222587E-2</v>
      </c>
      <c r="AP445" s="41" t="str">
        <f t="shared" si="219"/>
        <v>Giovani Joao da Silva|46178</v>
      </c>
      <c r="AQ445" s="41" t="str">
        <f t="shared" si="220"/>
        <v/>
      </c>
      <c r="AR445" s="41" t="str">
        <f>IF($AQ445="","",COUNTIFS(L_ChaveCob,$AQ445,L_Ausencia,"&gt;"&amp;$W445)+COUNTIFS($AQ$4:$AQ445,$AQ445,$W$4:$W445,$W445))</f>
        <v/>
      </c>
      <c r="AS445" s="42">
        <f t="shared" si="221"/>
        <v>0</v>
      </c>
      <c r="AT445" s="42">
        <f t="shared" si="222"/>
        <v>0</v>
      </c>
      <c r="AU445" s="42">
        <f t="shared" si="223"/>
        <v>0</v>
      </c>
    </row>
    <row r="446" spans="1:47" x14ac:dyDescent="0.2">
      <c r="A446" s="35">
        <v>46178</v>
      </c>
      <c r="B446" s="36" t="s">
        <v>241</v>
      </c>
      <c r="C446" s="36" t="s">
        <v>232</v>
      </c>
      <c r="D446" s="36" t="s">
        <v>451</v>
      </c>
      <c r="E446" s="37"/>
      <c r="F446" s="37"/>
      <c r="G446" s="36"/>
      <c r="H446" s="36"/>
      <c r="I446" s="36"/>
      <c r="J446" s="36"/>
      <c r="K446" s="37"/>
      <c r="L446" s="37"/>
      <c r="M446" s="37"/>
      <c r="N446" s="38">
        <f t="shared" si="192"/>
        <v>46174</v>
      </c>
      <c r="O446">
        <f t="shared" si="193"/>
        <v>24800</v>
      </c>
      <c r="P446" t="str">
        <f t="shared" si="194"/>
        <v>Serralheria</v>
      </c>
      <c r="Q446" t="str">
        <f t="shared" si="195"/>
        <v>Normal / Fixo</v>
      </c>
      <c r="R446" t="str">
        <f t="shared" si="196"/>
        <v>SERRALHEIRO II</v>
      </c>
      <c r="S446" t="str">
        <f t="shared" si="197"/>
        <v>ADM</v>
      </c>
      <c r="T446" s="39">
        <f t="shared" si="198"/>
        <v>57.825734836004102</v>
      </c>
      <c r="U446" s="40">
        <f t="shared" si="199"/>
        <v>0.33333333333333298</v>
      </c>
      <c r="V446" s="40">
        <f t="shared" si="200"/>
        <v>0.35486111111111113</v>
      </c>
      <c r="W446" s="40">
        <f t="shared" si="201"/>
        <v>0</v>
      </c>
      <c r="X446" t="str">
        <f t="shared" si="202"/>
        <v>Não</v>
      </c>
      <c r="Y446" s="40">
        <f t="shared" si="203"/>
        <v>0</v>
      </c>
      <c r="Z446" s="40">
        <f t="shared" si="204"/>
        <v>0</v>
      </c>
      <c r="AA446" s="40">
        <f t="shared" si="205"/>
        <v>0</v>
      </c>
      <c r="AB446" s="40">
        <f t="shared" si="206"/>
        <v>0</v>
      </c>
      <c r="AC446" s="40">
        <f t="shared" si="207"/>
        <v>0</v>
      </c>
      <c r="AD446" s="39">
        <f t="shared" si="208"/>
        <v>0</v>
      </c>
      <c r="AE446" s="39">
        <f t="shared" si="209"/>
        <v>0</v>
      </c>
      <c r="AF446" t="str">
        <f t="shared" si="210"/>
        <v>Trabalhado</v>
      </c>
      <c r="AG446" t="str">
        <f t="shared" si="211"/>
        <v/>
      </c>
      <c r="AH446" t="str">
        <f t="shared" si="212"/>
        <v/>
      </c>
      <c r="AJ446" s="41">
        <f t="shared" si="213"/>
        <v>3</v>
      </c>
      <c r="AK446" s="42">
        <f t="shared" si="214"/>
        <v>0.35486111111111113</v>
      </c>
      <c r="AL446" s="41" t="str">
        <f t="shared" si="215"/>
        <v>Leve atraso</v>
      </c>
      <c r="AM446" s="41" t="str">
        <f t="shared" si="216"/>
        <v>Não</v>
      </c>
      <c r="AN446" s="41" t="str">
        <f t="shared" si="217"/>
        <v>Sim</v>
      </c>
      <c r="AO446" s="42">
        <f t="shared" si="218"/>
        <v>-2.1527777777778145E-2</v>
      </c>
      <c r="AP446" s="41" t="str">
        <f t="shared" si="219"/>
        <v>Ivanildo Lopes Pires de Carvalho|46178</v>
      </c>
      <c r="AQ446" s="41" t="str">
        <f t="shared" si="220"/>
        <v/>
      </c>
      <c r="AR446" s="41" t="str">
        <f>IF($AQ446="","",COUNTIFS(L_ChaveCob,$AQ446,L_Ausencia,"&gt;"&amp;$W446)+COUNTIFS($AQ$4:$AQ446,$AQ446,$W$4:$W446,$W446))</f>
        <v/>
      </c>
      <c r="AS446" s="42">
        <f t="shared" si="221"/>
        <v>0</v>
      </c>
      <c r="AT446" s="42">
        <f t="shared" si="222"/>
        <v>0</v>
      </c>
      <c r="AU446" s="42">
        <f t="shared" si="223"/>
        <v>0</v>
      </c>
    </row>
    <row r="447" spans="1:47" x14ac:dyDescent="0.2">
      <c r="A447" s="35">
        <v>46178</v>
      </c>
      <c r="B447" s="36" t="s">
        <v>243</v>
      </c>
      <c r="C447" s="36" t="s">
        <v>232</v>
      </c>
      <c r="D447" s="36"/>
      <c r="E447" s="37"/>
      <c r="F447" s="37"/>
      <c r="G447" s="36"/>
      <c r="H447" s="36"/>
      <c r="I447" s="36"/>
      <c r="J447" s="36"/>
      <c r="K447" s="37"/>
      <c r="L447" s="37"/>
      <c r="M447" s="37"/>
      <c r="N447" s="38">
        <f t="shared" si="192"/>
        <v>46174</v>
      </c>
      <c r="O447">
        <f t="shared" si="193"/>
        <v>900003</v>
      </c>
      <c r="P447" t="str">
        <f t="shared" si="194"/>
        <v>Serralheria</v>
      </c>
      <c r="Q447" t="str">
        <f t="shared" si="195"/>
        <v>Normal / Fixo</v>
      </c>
      <c r="R447" t="str">
        <f t="shared" si="196"/>
        <v>ENCARREGADO</v>
      </c>
      <c r="S447" t="str">
        <f t="shared" si="197"/>
        <v>ADM</v>
      </c>
      <c r="T447" s="39">
        <f t="shared" si="198"/>
        <v>66.410146806958295</v>
      </c>
      <c r="U447" s="40">
        <f t="shared" si="199"/>
        <v>0.33333333333333298</v>
      </c>
      <c r="V447" s="40">
        <f t="shared" si="200"/>
        <v>0.33333333333333298</v>
      </c>
      <c r="W447" s="40">
        <f t="shared" si="201"/>
        <v>0</v>
      </c>
      <c r="X447" t="str">
        <f t="shared" si="202"/>
        <v>Não</v>
      </c>
      <c r="Y447" s="40">
        <f t="shared" si="203"/>
        <v>0</v>
      </c>
      <c r="Z447" s="40">
        <f t="shared" si="204"/>
        <v>0</v>
      </c>
      <c r="AA447" s="40">
        <f t="shared" si="205"/>
        <v>0</v>
      </c>
      <c r="AB447" s="40">
        <f t="shared" si="206"/>
        <v>0</v>
      </c>
      <c r="AC447" s="40">
        <f t="shared" si="207"/>
        <v>0</v>
      </c>
      <c r="AD447" s="39">
        <f t="shared" si="208"/>
        <v>0</v>
      </c>
      <c r="AE447" s="39">
        <f t="shared" si="209"/>
        <v>0</v>
      </c>
      <c r="AF447" t="str">
        <f t="shared" si="210"/>
        <v>Trabalhado</v>
      </c>
      <c r="AG447" t="str">
        <f t="shared" si="211"/>
        <v/>
      </c>
      <c r="AH447" t="str">
        <f t="shared" si="212"/>
        <v/>
      </c>
      <c r="AJ447" s="41">
        <f t="shared" si="213"/>
        <v>10</v>
      </c>
      <c r="AK447" s="42" t="str">
        <f t="shared" si="214"/>
        <v/>
      </c>
      <c r="AL447" s="41" t="str">
        <f t="shared" si="215"/>
        <v>Leve atraso</v>
      </c>
      <c r="AM447" s="41" t="str">
        <f t="shared" si="216"/>
        <v>Não</v>
      </c>
      <c r="AN447" s="41" t="str">
        <f t="shared" si="217"/>
        <v>Sim</v>
      </c>
      <c r="AO447" s="42" t="str">
        <f t="shared" si="218"/>
        <v/>
      </c>
      <c r="AP447" s="41" t="str">
        <f t="shared" si="219"/>
        <v>Marcelo Antônio Silvestre de Moraes|46178</v>
      </c>
      <c r="AQ447" s="41" t="str">
        <f t="shared" si="220"/>
        <v/>
      </c>
      <c r="AR447" s="41" t="str">
        <f>IF($AQ447="","",COUNTIFS(L_ChaveCob,$AQ447,L_Ausencia,"&gt;"&amp;$W447)+COUNTIFS($AQ$4:$AQ447,$AQ447,$W$4:$W447,$W447))</f>
        <v/>
      </c>
      <c r="AS447" s="42">
        <f t="shared" si="221"/>
        <v>0</v>
      </c>
      <c r="AT447" s="42">
        <f t="shared" si="222"/>
        <v>0</v>
      </c>
      <c r="AU447" s="42">
        <f t="shared" si="223"/>
        <v>0</v>
      </c>
    </row>
    <row r="448" spans="1:47" x14ac:dyDescent="0.2">
      <c r="A448" s="35">
        <v>46178</v>
      </c>
      <c r="B448" s="36" t="s">
        <v>229</v>
      </c>
      <c r="C448" s="36" t="s">
        <v>232</v>
      </c>
      <c r="D448" s="36" t="s">
        <v>379</v>
      </c>
      <c r="E448" s="37"/>
      <c r="F448" s="37"/>
      <c r="G448" s="36"/>
      <c r="H448" s="36"/>
      <c r="I448" s="36"/>
      <c r="J448" s="36"/>
      <c r="K448" s="37"/>
      <c r="L448" s="37"/>
      <c r="M448" s="37"/>
      <c r="N448" s="38">
        <f t="shared" si="192"/>
        <v>46174</v>
      </c>
      <c r="O448">
        <f t="shared" si="193"/>
        <v>105410</v>
      </c>
      <c r="P448" t="str">
        <f t="shared" si="194"/>
        <v>Serralheria</v>
      </c>
      <c r="Q448" t="str">
        <f t="shared" si="195"/>
        <v>Normal / Fixo</v>
      </c>
      <c r="R448" t="str">
        <f t="shared" si="196"/>
        <v>SERRALHEIRO I</v>
      </c>
      <c r="S448" t="str">
        <f t="shared" si="197"/>
        <v>TURNO 3</v>
      </c>
      <c r="T448" s="39">
        <f t="shared" si="198"/>
        <v>53.488333185221997</v>
      </c>
      <c r="U448" s="40">
        <f t="shared" si="199"/>
        <v>0.33333333333333298</v>
      </c>
      <c r="V448" s="40">
        <f t="shared" si="200"/>
        <v>0.35486111111111113</v>
      </c>
      <c r="W448" s="40">
        <f t="shared" si="201"/>
        <v>0</v>
      </c>
      <c r="X448" t="str">
        <f t="shared" si="202"/>
        <v>Não</v>
      </c>
      <c r="Y448" s="40">
        <f t="shared" si="203"/>
        <v>0</v>
      </c>
      <c r="Z448" s="40">
        <f t="shared" si="204"/>
        <v>0</v>
      </c>
      <c r="AA448" s="40">
        <f t="shared" si="205"/>
        <v>0</v>
      </c>
      <c r="AB448" s="40">
        <f t="shared" si="206"/>
        <v>0</v>
      </c>
      <c r="AC448" s="40">
        <f t="shared" si="207"/>
        <v>0</v>
      </c>
      <c r="AD448" s="39">
        <f t="shared" si="208"/>
        <v>0</v>
      </c>
      <c r="AE448" s="39">
        <f t="shared" si="209"/>
        <v>0</v>
      </c>
      <c r="AF448" t="str">
        <f t="shared" si="210"/>
        <v>Trabalhado</v>
      </c>
      <c r="AG448" t="str">
        <f t="shared" si="211"/>
        <v/>
      </c>
      <c r="AH448" t="str">
        <f t="shared" si="212"/>
        <v/>
      </c>
      <c r="AJ448" s="41">
        <f t="shared" si="213"/>
        <v>6</v>
      </c>
      <c r="AK448" s="42">
        <f t="shared" si="214"/>
        <v>0.35486111111111113</v>
      </c>
      <c r="AL448" s="41" t="str">
        <f t="shared" si="215"/>
        <v>Leve atraso</v>
      </c>
      <c r="AM448" s="41" t="str">
        <f t="shared" si="216"/>
        <v>Não</v>
      </c>
      <c r="AN448" s="41" t="str">
        <f t="shared" si="217"/>
        <v>Sim</v>
      </c>
      <c r="AO448" s="42">
        <f t="shared" si="218"/>
        <v>-2.1527777777778145E-2</v>
      </c>
      <c r="AP448" s="41" t="str">
        <f t="shared" si="219"/>
        <v>Marcelo Douglas Vieira Santana|46178</v>
      </c>
      <c r="AQ448" s="41" t="str">
        <f t="shared" si="220"/>
        <v/>
      </c>
      <c r="AR448" s="41" t="str">
        <f>IF($AQ448="","",COUNTIFS(L_ChaveCob,$AQ448,L_Ausencia,"&gt;"&amp;$W448)+COUNTIFS($AQ$4:$AQ448,$AQ448,$W$4:$W448,$W448))</f>
        <v/>
      </c>
      <c r="AS448" s="42">
        <f t="shared" si="221"/>
        <v>0</v>
      </c>
      <c r="AT448" s="42">
        <f t="shared" si="222"/>
        <v>0</v>
      </c>
      <c r="AU448" s="42">
        <f t="shared" si="223"/>
        <v>0</v>
      </c>
    </row>
    <row r="449" spans="1:47" hidden="1" x14ac:dyDescent="0.2">
      <c r="A449" s="35">
        <v>46178</v>
      </c>
      <c r="B449" s="36" t="s">
        <v>230</v>
      </c>
      <c r="C449" s="36" t="s">
        <v>213</v>
      </c>
      <c r="D449" s="36"/>
      <c r="E449" s="37"/>
      <c r="F449" s="37"/>
      <c r="G449" s="36"/>
      <c r="H449" s="36"/>
      <c r="I449" s="36"/>
      <c r="J449" s="36"/>
      <c r="K449" s="37"/>
      <c r="L449" s="37"/>
      <c r="M449" s="37"/>
      <c r="N449" s="38">
        <f t="shared" si="192"/>
        <v>46174</v>
      </c>
      <c r="O449">
        <f t="shared" si="193"/>
        <v>900009</v>
      </c>
      <c r="P449" t="str">
        <f t="shared" si="194"/>
        <v>Serralheria</v>
      </c>
      <c r="Q449" t="str">
        <f t="shared" si="195"/>
        <v>Normal / Fixo</v>
      </c>
      <c r="R449" t="str">
        <f t="shared" si="196"/>
        <v>SERRALHEIRO I</v>
      </c>
      <c r="S449" t="str">
        <f t="shared" si="197"/>
        <v>TURNO 2</v>
      </c>
      <c r="T449" s="39">
        <f t="shared" si="198"/>
        <v>53.488333185221997</v>
      </c>
      <c r="U449" s="40">
        <f t="shared" si="199"/>
        <v>0.33333333333333298</v>
      </c>
      <c r="V449" s="40">
        <f t="shared" si="200"/>
        <v>0</v>
      </c>
      <c r="W449" s="40">
        <f t="shared" si="201"/>
        <v>0.33333333333333298</v>
      </c>
      <c r="X449" t="str">
        <f t="shared" si="202"/>
        <v>Sim</v>
      </c>
      <c r="Y449" s="40">
        <f t="shared" si="203"/>
        <v>0.33333333333333298</v>
      </c>
      <c r="Z449" s="40">
        <f t="shared" si="204"/>
        <v>0</v>
      </c>
      <c r="AA449" s="40">
        <f t="shared" si="205"/>
        <v>0</v>
      </c>
      <c r="AB449" s="40">
        <f t="shared" si="206"/>
        <v>0</v>
      </c>
      <c r="AC449" s="40">
        <f t="shared" si="207"/>
        <v>0.33333333333333298</v>
      </c>
      <c r="AD449" s="39">
        <f t="shared" si="208"/>
        <v>427.90666548177552</v>
      </c>
      <c r="AE449" s="39">
        <f t="shared" si="209"/>
        <v>0</v>
      </c>
      <c r="AF449" t="str">
        <f t="shared" si="210"/>
        <v>Injustificada</v>
      </c>
      <c r="AG449" t="str">
        <f t="shared" si="211"/>
        <v>DESCONTA 8:00h (Injustificada).</v>
      </c>
      <c r="AH449" t="str">
        <f t="shared" si="212"/>
        <v/>
      </c>
      <c r="AJ449" s="41">
        <f t="shared" si="213"/>
        <v>17</v>
      </c>
      <c r="AK449" s="42" t="str">
        <f t="shared" si="214"/>
        <v/>
      </c>
      <c r="AL449" s="41" t="str">
        <f t="shared" si="215"/>
        <v>Dia inteiro</v>
      </c>
      <c r="AM449" s="41" t="str">
        <f t="shared" si="216"/>
        <v>Sim</v>
      </c>
      <c r="AN449" s="41" t="str">
        <f t="shared" si="217"/>
        <v>Não</v>
      </c>
      <c r="AO449" s="42" t="str">
        <f t="shared" si="218"/>
        <v/>
      </c>
      <c r="AP449" s="41" t="str">
        <f t="shared" si="219"/>
        <v>Murilo de Souza Modesto|46178</v>
      </c>
      <c r="AQ449" s="41" t="str">
        <f t="shared" si="220"/>
        <v>46178|Serralheria</v>
      </c>
      <c r="AR449" s="41">
        <f>IF($AQ449="","",COUNTIFS(L_ChaveCob,$AQ449,L_Ausencia,"&gt;"&amp;$W449)+COUNTIFS($AQ$4:$AQ449,$AQ449,$W$4:$W449,$W449))</f>
        <v>1</v>
      </c>
      <c r="AS449" s="42">
        <f t="shared" si="221"/>
        <v>0</v>
      </c>
      <c r="AT449" s="42">
        <f t="shared" si="222"/>
        <v>0</v>
      </c>
      <c r="AU449" s="42">
        <f t="shared" si="223"/>
        <v>0</v>
      </c>
    </row>
    <row r="450" spans="1:47" x14ac:dyDescent="0.2">
      <c r="A450" s="35">
        <v>46178</v>
      </c>
      <c r="B450" s="36" t="s">
        <v>247</v>
      </c>
      <c r="C450" s="36" t="s">
        <v>232</v>
      </c>
      <c r="D450" s="36" t="s">
        <v>452</v>
      </c>
      <c r="E450" s="37"/>
      <c r="F450" s="37"/>
      <c r="G450" s="36"/>
      <c r="H450" s="36"/>
      <c r="I450" s="36"/>
      <c r="J450" s="36"/>
      <c r="K450" s="37"/>
      <c r="L450" s="37"/>
      <c r="M450" s="37"/>
      <c r="N450" s="38">
        <f t="shared" si="192"/>
        <v>46174</v>
      </c>
      <c r="O450">
        <f t="shared" si="193"/>
        <v>900005</v>
      </c>
      <c r="P450" t="str">
        <f t="shared" si="194"/>
        <v>Serralheria</v>
      </c>
      <c r="Q450" t="str">
        <f t="shared" si="195"/>
        <v>Normal / Fixo</v>
      </c>
      <c r="R450" t="str">
        <f t="shared" si="196"/>
        <v>SERRALHEIRO II</v>
      </c>
      <c r="S450" t="str">
        <f t="shared" si="197"/>
        <v>ADM</v>
      </c>
      <c r="T450" s="39">
        <f t="shared" si="198"/>
        <v>57.825734836004102</v>
      </c>
      <c r="U450" s="40">
        <f t="shared" si="199"/>
        <v>0.33333333333333298</v>
      </c>
      <c r="V450" s="40">
        <f t="shared" si="200"/>
        <v>0.36180555555555555</v>
      </c>
      <c r="W450" s="40">
        <f t="shared" si="201"/>
        <v>0</v>
      </c>
      <c r="X450" t="str">
        <f t="shared" si="202"/>
        <v>Não</v>
      </c>
      <c r="Y450" s="40">
        <f t="shared" si="203"/>
        <v>0</v>
      </c>
      <c r="Z450" s="40">
        <f t="shared" si="204"/>
        <v>0</v>
      </c>
      <c r="AA450" s="40">
        <f t="shared" si="205"/>
        <v>0</v>
      </c>
      <c r="AB450" s="40">
        <f t="shared" si="206"/>
        <v>0</v>
      </c>
      <c r="AC450" s="40">
        <f t="shared" si="207"/>
        <v>0</v>
      </c>
      <c r="AD450" s="39">
        <f t="shared" si="208"/>
        <v>0</v>
      </c>
      <c r="AE450" s="39">
        <f t="shared" si="209"/>
        <v>0</v>
      </c>
      <c r="AF450" t="str">
        <f t="shared" si="210"/>
        <v>Trabalhado</v>
      </c>
      <c r="AG450" t="str">
        <f t="shared" si="211"/>
        <v/>
      </c>
      <c r="AH450" t="str">
        <f t="shared" si="212"/>
        <v/>
      </c>
      <c r="AJ450" s="41">
        <f t="shared" si="213"/>
        <v>13</v>
      </c>
      <c r="AK450" s="42">
        <f t="shared" si="214"/>
        <v>0.36180555555555555</v>
      </c>
      <c r="AL450" s="41" t="str">
        <f t="shared" si="215"/>
        <v>Leve atraso</v>
      </c>
      <c r="AM450" s="41" t="str">
        <f t="shared" si="216"/>
        <v>Não</v>
      </c>
      <c r="AN450" s="41" t="str">
        <f t="shared" si="217"/>
        <v>Sim</v>
      </c>
      <c r="AO450" s="42">
        <f t="shared" si="218"/>
        <v>-2.8472222222222565E-2</v>
      </c>
      <c r="AP450" s="41" t="str">
        <f t="shared" si="219"/>
        <v>Rafael Fracaroli da Rocha|46178</v>
      </c>
      <c r="AQ450" s="41" t="str">
        <f t="shared" si="220"/>
        <v/>
      </c>
      <c r="AR450" s="41" t="str">
        <f>IF($AQ450="","",COUNTIFS(L_ChaveCob,$AQ450,L_Ausencia,"&gt;"&amp;$W450)+COUNTIFS($AQ$4:$AQ450,$AQ450,$W$4:$W450,$W450))</f>
        <v/>
      </c>
      <c r="AS450" s="42">
        <f t="shared" si="221"/>
        <v>0</v>
      </c>
      <c r="AT450" s="42">
        <f t="shared" si="222"/>
        <v>0</v>
      </c>
      <c r="AU450" s="42">
        <f t="shared" si="223"/>
        <v>0</v>
      </c>
    </row>
    <row r="451" spans="1:47" x14ac:dyDescent="0.2">
      <c r="A451" s="35">
        <v>46178</v>
      </c>
      <c r="B451" s="36" t="s">
        <v>249</v>
      </c>
      <c r="C451" s="36" t="s">
        <v>220</v>
      </c>
      <c r="D451" s="36" t="s">
        <v>453</v>
      </c>
      <c r="E451" s="37"/>
      <c r="F451" s="37"/>
      <c r="G451" s="36"/>
      <c r="H451" s="36"/>
      <c r="I451" s="36"/>
      <c r="J451" s="36"/>
      <c r="K451" s="37"/>
      <c r="L451" s="37"/>
      <c r="M451" s="37"/>
      <c r="N451" s="38">
        <f t="shared" si="192"/>
        <v>46174</v>
      </c>
      <c r="O451">
        <f t="shared" si="193"/>
        <v>331335</v>
      </c>
      <c r="P451" t="str">
        <f t="shared" si="194"/>
        <v>Serralheria</v>
      </c>
      <c r="Q451" t="str">
        <f t="shared" si="195"/>
        <v>Normal / Fixo</v>
      </c>
      <c r="R451" t="str">
        <f t="shared" si="196"/>
        <v>SERRALHEIRO II</v>
      </c>
      <c r="S451" t="str">
        <f t="shared" si="197"/>
        <v>ADM</v>
      </c>
      <c r="T451" s="39">
        <f t="shared" si="198"/>
        <v>57.825734836004102</v>
      </c>
      <c r="U451" s="40">
        <f t="shared" si="199"/>
        <v>0.33333333333333298</v>
      </c>
      <c r="V451" s="40">
        <f t="shared" si="200"/>
        <v>0.1763888888888889</v>
      </c>
      <c r="W451" s="40">
        <f t="shared" si="201"/>
        <v>0.15694444444444408</v>
      </c>
      <c r="X451" t="str">
        <f t="shared" si="202"/>
        <v>Sim</v>
      </c>
      <c r="Y451" s="40">
        <f t="shared" si="203"/>
        <v>0.15694444444444408</v>
      </c>
      <c r="Z451" s="40">
        <f t="shared" si="204"/>
        <v>0</v>
      </c>
      <c r="AA451" s="40">
        <f t="shared" si="205"/>
        <v>0</v>
      </c>
      <c r="AB451" s="40">
        <f t="shared" si="206"/>
        <v>0</v>
      </c>
      <c r="AC451" s="40">
        <f t="shared" si="207"/>
        <v>0.15694444444444408</v>
      </c>
      <c r="AD451" s="39">
        <f t="shared" si="208"/>
        <v>217.81026788228161</v>
      </c>
      <c r="AE451" s="39">
        <f t="shared" si="209"/>
        <v>0</v>
      </c>
      <c r="AF451" t="str">
        <f t="shared" si="210"/>
        <v>Injustificada</v>
      </c>
      <c r="AG451" t="str">
        <f t="shared" si="211"/>
        <v>DESCONTA 3:46h (Injustificada).</v>
      </c>
      <c r="AH451" t="str">
        <f t="shared" si="212"/>
        <v/>
      </c>
      <c r="AJ451" s="41">
        <f t="shared" si="213"/>
        <v>5</v>
      </c>
      <c r="AK451" s="42">
        <f t="shared" si="214"/>
        <v>0.1763888888888889</v>
      </c>
      <c r="AL451" s="41" t="str">
        <f t="shared" si="215"/>
        <v>Pelo ponto</v>
      </c>
      <c r="AM451" s="41" t="str">
        <f t="shared" si="216"/>
        <v>Sim</v>
      </c>
      <c r="AN451" s="41" t="str">
        <f t="shared" si="217"/>
        <v>Não</v>
      </c>
      <c r="AO451" s="42">
        <f t="shared" si="218"/>
        <v>0.15694444444444408</v>
      </c>
      <c r="AP451" s="41" t="str">
        <f t="shared" si="219"/>
        <v>Robson Alberto Alves Galvão|46178</v>
      </c>
      <c r="AQ451" s="41" t="str">
        <f t="shared" si="220"/>
        <v>46178|Serralheria</v>
      </c>
      <c r="AR451" s="41">
        <f>IF($AQ451="","",COUNTIFS(L_ChaveCob,$AQ451,L_Ausencia,"&gt;"&amp;$W451)+COUNTIFS($AQ$4:$AQ451,$AQ451,$W$4:$W451,$W451))</f>
        <v>3</v>
      </c>
      <c r="AS451" s="42">
        <f t="shared" si="221"/>
        <v>0</v>
      </c>
      <c r="AT451" s="42">
        <f t="shared" si="222"/>
        <v>0</v>
      </c>
      <c r="AU451" s="42">
        <f t="shared" si="223"/>
        <v>0</v>
      </c>
    </row>
    <row r="452" spans="1:47" x14ac:dyDescent="0.2">
      <c r="A452" s="35">
        <v>46178</v>
      </c>
      <c r="B452" s="36" t="s">
        <v>231</v>
      </c>
      <c r="C452" s="36" t="s">
        <v>232</v>
      </c>
      <c r="D452" s="36" t="s">
        <v>439</v>
      </c>
      <c r="E452" s="37"/>
      <c r="F452" s="37"/>
      <c r="G452" s="36"/>
      <c r="H452" s="36"/>
      <c r="I452" s="36" t="s">
        <v>234</v>
      </c>
      <c r="J452" s="36"/>
      <c r="K452" s="37"/>
      <c r="L452" s="37"/>
      <c r="M452" s="37"/>
      <c r="N452" s="38">
        <f t="shared" ref="N452:N515" si="224">IF($A452="","",DATE(YEAR($A452),MONTH($A452),1))</f>
        <v>46174</v>
      </c>
      <c r="O452">
        <f t="shared" ref="O452:O515" si="225">IF(TRIM($B452)="","",IFERROR(INDEX(C_RG,MATCH(TRIM($B452),C_Nome,0)),"?"))</f>
        <v>900004</v>
      </c>
      <c r="P452" t="str">
        <f t="shared" ref="P452:P515" si="226">IF($A452="","",IF(TRIM($B452)="",P_EquipePostoVago,IF($AJ452="","",INDEX(V_Equipe,$AJ452))))</f>
        <v>Serralheria</v>
      </c>
      <c r="Q452" t="str">
        <f t="shared" ref="Q452:Q515" si="227">IF($A452="","",IF(TRIM($B452)="","Posto Vago",IF($AJ452="","",INDEX(V_Contrato,$AJ452))))</f>
        <v>Normal / Fixo</v>
      </c>
      <c r="R452" t="str">
        <f t="shared" ref="R452:R515" si="228">IF($A452="","",IF(TRIM($B452)="",$H452,IF($AJ452="","",INDEX(V_Funcao,$AJ452))))</f>
        <v>SERRALHEIRO I</v>
      </c>
      <c r="S452" t="str">
        <f t="shared" ref="S452:S515" si="229">IF($A452="","",IF($I452&lt;&gt;"",$I452,IF(TRIM($B452)="","ADM",IF($AJ452="","",INDEX(V_Turno,$AJ452)))))</f>
        <v>TURNO 2</v>
      </c>
      <c r="T452" s="39">
        <f t="shared" ref="T452:T515" si="230">IF(OR($A452="",$R452=""),"",IFERROR(INDEX(F_Valor,MATCH($R452&amp;"|"&amp;SUMPRODUCT(MAX((F_Funcao=$R452)*(F_Ini&lt;=$A452)*F_Ini)),F_Chave,0)),""))</f>
        <v>53.488333185221997</v>
      </c>
      <c r="U452" s="40">
        <f t="shared" ref="U452:U515" si="231">IF(OR($A452="",$S452=""),0,IFERROR(INDEX(T_Horas,MATCH($S452,T_Turno,0),WEEKDAY($A452,2)),0))</f>
        <v>0.33333333333333298</v>
      </c>
      <c r="V452" s="40">
        <f t="shared" ref="V452:V515" si="232">IF($A452="",0,MAX(IF($F452&lt;&gt;"",N($F452),IF($AN452="Sim",IF($AK452&lt;&gt;"",$AK452,$U452),$U452-$W452))-IF($J452="Situação Atípica - Presente",N($K452),0),0))</f>
        <v>0.36458333333333331</v>
      </c>
      <c r="W452" s="40">
        <f t="shared" ref="W452:W515" si="233">IF($A452="",0,IF($E452&lt;&gt;"",N($E452),IF($AL452="Dia inteiro",$U452,IF($AL452="Pelo ponto",IF($AK452="",$U452,MAX($U452-$AK452,0)),IF(AND($AL452="Leve atraso",$AO452&lt;&gt;""),IF(AND($AO452&gt;P_LeveMin,$AO452&lt;=P_LeveMax),$AO452,0),0)))))</f>
        <v>0</v>
      </c>
      <c r="X452" t="str">
        <f t="shared" ref="X452:X515" si="234">IF($A452="","",IF(OR($Q452="Ferista",$Q452=""),"Não",IF(AND($AL452="Leve atraso",$W452&gt;0,$A452&gt;=P_InicioRegras),"Sim",IF(OR($J452&lt;&gt;"",$K452&lt;&gt;"",$L452&lt;&gt;""),"Não",$AM452))))</f>
        <v>Não</v>
      </c>
      <c r="Y452" s="40">
        <f t="shared" ref="Y452:Y515" si="235">IF($A452="",0,IF($Q452="Ferista",0,IF($X452="Sim",$W452,0)+N($K452)))</f>
        <v>0</v>
      </c>
      <c r="Z452" s="40">
        <f t="shared" ref="Z452:Z515" si="236">IF($X452="Sim",$AT452,0)</f>
        <v>0</v>
      </c>
      <c r="AA452" s="40">
        <f t="shared" ref="AA452:AA515" si="237">IF($AP452="",0,MIN(MAX($Y452-$Z452,0),SUMIFS(CP_Horas,CP_ChaveFalta,$AP452,CP_Aprov,"Sim")))</f>
        <v>0</v>
      </c>
      <c r="AB452" s="40">
        <f t="shared" ref="AB452:AB515" si="238">IF($A452="",0,MIN(MAX($Y452-$Z452-$AA452,0),N($M452)))</f>
        <v>0</v>
      </c>
      <c r="AC452" s="40">
        <f t="shared" ref="AC452:AC515" si="239">IF($A452="",0,MAX($Y452-$Z452-$AA452-$AB452,0))</f>
        <v>0</v>
      </c>
      <c r="AD452" s="39">
        <f t="shared" ref="AD452:AD515" si="240">IF(OR($AC452=0,$T452=""),0,$AC452*24*$T452)</f>
        <v>0</v>
      </c>
      <c r="AE452" s="39">
        <f t="shared" ref="AE452:AE515" si="241">IF(OR($A452="",$T452=""),0,(IF($AF452="Justificada",$W452,0)+N($L452))*24*$T452)</f>
        <v>0</v>
      </c>
      <c r="AF452" t="str">
        <f t="shared" ref="AF452:AF515" si="242">IF($A452="","",IF($J452&lt;&gt;"","Situação atípica",IF(AND($AL452="Leve atraso",$W452&gt;0),"Leve atraso",IFERROR(INDEX(S_Cat,MATCH($C452,S_Status,0)),"Outros"))))</f>
        <v>Trabalhado</v>
      </c>
      <c r="AG452" t="str">
        <f t="shared" ref="AG452:AG515" si="243">IF($A452="","",TRIM(IF($Z452&gt;0,"Ferista cobriu "&amp;TEXT($Z452,"[h]:mm")&amp;"h. ","")&amp;IF($AA452&gt;0,"Compensado "&amp;TEXT($AA452,"[h]:mm")&amp;"h por "&amp;IFERROR(INDEX(CP_Quem,MATCH($AP452,CP_ChaveFalta,0)),"?")&amp;". ","")&amp;IF($AU452&gt;0,"Compensação aguardando aprovação ("&amp;TEXT($AU452,"[h]:mm")&amp;"h). ","")&amp;IF($AB452&gt;0,"Perdoado por acordo "&amp;TEXT($AB452,"[h]:mm")&amp;"h. ","")&amp;IF(AND($AP452&lt;&gt;"",COUNTIF(CP_ChaveQuem,$AP452)&gt;0),"Horas usadas p/ compensar falta de "&amp;INDEX(CP_Falta,MATCH($AP452,CP_ChaveQuem,0))&amp;" de "&amp;TEXT(INDEX(CP_DataFalta,MATCH($AP452,CP_ChaveQuem,0)),"dd/mm")&amp;". ","")&amp;IF(AND($Q452="Ferista",SUMIFS(L_Ferista,L_Data,$A452,L_Equipe,$P452)&gt;0),"Como ferista, cobriu "&amp;TEXT(SUMIFS(L_Ferista,L_Data,$A452,L_Equipe,$P452),"[h]:mm")&amp;"h de faltas da equipe. ","")&amp;IF($AC452&gt;0,"DESCONTA "&amp;TEXT($AC452,"[h]:mm")&amp;"h ("&amp;$AF452&amp;").","")))</f>
        <v/>
      </c>
      <c r="AH452" t="str">
        <f t="shared" ref="AH452:AH515" si="244">IF($A452="","",IF($O452="?","CADASTRO: funcionário não está no Cadastro",IF(AND($O452&lt;&gt;"",$AJ452=""),"CADASTRO: sem vigência (função/turno) nesta data",IF(AND($AP452&lt;&gt;"",COUNTIF(L_ChavePD,$AP452)&gt;1),"DUPLICADO: mesma pessoa 2x no dia",IF($A452&lt;P_InicioRegras,"",IF(AND($C452="Horas Compensadas",COUNTIF(CP_ChaveQuem,$AP452)=0),"VINCULAR: registrar na aba Compensações de quem é a falta",IF($AU452&gt;0,"APROVAR: compensação pendente na aba Compensações",IF(AND($AQ452&lt;&gt;"",$AS452&gt;0,$AT452&lt;$W452,$AC452&gt;0),"FERISTA: horas do ferista não cobriram toda a falta",IF(AND($AL452="Pelo ponto",$AK452="",$E452="",$X452="Sim"),"PONTO: sem ponto nem horas manuais — descontando jornada cheia",IF(AND($AL452="Leve atraso",$E452="",N($AO452)&gt;P_LeveMax),"CLASSIFICAR: ponto mostra atraso &gt; 30 min — trocar o Status",IF($AF452="Leve atraso","AJUSTAR STATUS: atraso lançado como Horas Trabalhadas",IF(AND(N($K452)&gt;0,$G452=""),"OBSERVAÇÃO: desconto extra sem observação",IF(AND($J452&lt;&gt;"",N($K452)+N($L452)&gt;$U452),"CONFERIR: horas manuais maiores que a jornada","")))))))))))))</f>
        <v/>
      </c>
      <c r="AJ452" s="41">
        <f t="shared" ref="AJ452:AJ515" si="245">IF(OR($A452="",$O452="",$O452="?"),"",IFERROR(MATCH($O452&amp;"|"&amp;SUMPRODUCT(MAX((V_RG=$O452)*(V_Ini&lt;=$A452)*V_Ini)),V_Chave,0),""))</f>
        <v>11</v>
      </c>
      <c r="AK452" s="42">
        <f t="shared" ref="AK452:AK515" si="246">IF(ISNUMBER(SEARCH(" = ",$D452)),IFERROR(TIMEVALUE(TRIM(RIGHT($D452,5))),""),"")</f>
        <v>0.36458333333333331</v>
      </c>
      <c r="AL452" s="41" t="str">
        <f t="shared" ref="AL452:AL515" si="247">IF($C452="","",IFERROR(INDEX(S_Modo,MATCH($C452,S_Status,0)),"Não"))</f>
        <v>Leve atraso</v>
      </c>
      <c r="AM452" s="41" t="str">
        <f t="shared" ref="AM452:AM515" si="248">IF($C452="","",IFERROR(INDEX(S_Conta,MATCH($C452,S_Status,0)),"Não"))</f>
        <v>Não</v>
      </c>
      <c r="AN452" s="41" t="str">
        <f t="shared" ref="AN452:AN515" si="249">IF($C452="","",IFERROR(INDEX(S_Trab,MATCH($C452,S_Status,0)),"Não"))</f>
        <v>Sim</v>
      </c>
      <c r="AO452" s="42">
        <f t="shared" ref="AO452:AO515" si="250">IF(OR($A452="",$AK452=""),"",$U452-$AK452-IF($J452&lt;&gt;"Situação Atípica - Presente",N($K452)+N($L452),0))</f>
        <v>-3.1250000000000333E-2</v>
      </c>
      <c r="AP452" s="41" t="str">
        <f t="shared" ref="AP452:AP515" si="251">IF(OR($A452="",TRIM($B452)=""),"",TRIM($B452)&amp;"|"&amp;$A452)</f>
        <v>Rogério Marques da Silva|46178</v>
      </c>
      <c r="AQ452" s="41" t="str">
        <f t="shared" ref="AQ452:AQ515" si="252">IF(AND(P_CoberturaAuto="Sim",$A452&lt;&gt;"",$A452&gt;=P_InicioRegras,$Q452="Normal / Fixo",$R452&lt;&gt;"",ISERROR(SEARCH("ENCARREGADO",$R452)),$AM452="Sim",$W452&gt;0),$A452&amp;"|"&amp;$P452,"")</f>
        <v/>
      </c>
      <c r="AR452" s="41" t="str">
        <f>IF($AQ452="","",COUNTIFS(L_ChaveCob,$AQ452,L_Ausencia,"&gt;"&amp;$W452)+COUNTIFS($AQ$4:$AQ452,$AQ452,$W$4:$W452,$W452))</f>
        <v/>
      </c>
      <c r="AS452" s="42">
        <f t="shared" ref="AS452:AS515" si="253">IF($AQ452="",0,SUMIFS(L_Trab,L_Data,$A452,L_Equipe,$P452,L_Contrato,"Ferista",L_Status,"&lt;&gt;Remanejamento"))</f>
        <v>0</v>
      </c>
      <c r="AT452" s="42">
        <f t="shared" ref="AT452:AT515" si="254">IF(OR($AQ452="",$AS452=0),0,MAX(MIN($W452,$AS452-SUMIFS(L_Ausencia,L_ChaveCob,$AQ452,L_OrdemCob,"&lt;"&amp;$AR452)),0))</f>
        <v>0</v>
      </c>
      <c r="AU452" s="42">
        <f t="shared" ref="AU452:AU515" si="255">IF($AP452="",0,SUMIFS(CP_Horas,CP_ChaveFalta,$AP452,CP_Aprov,"&lt;&gt;Sim"))</f>
        <v>0</v>
      </c>
    </row>
    <row r="453" spans="1:47" x14ac:dyDescent="0.2">
      <c r="A453" s="35">
        <v>46178</v>
      </c>
      <c r="B453" s="36" t="s">
        <v>252</v>
      </c>
      <c r="C453" s="36" t="s">
        <v>232</v>
      </c>
      <c r="D453" s="36" t="s">
        <v>454</v>
      </c>
      <c r="E453" s="37"/>
      <c r="F453" s="37"/>
      <c r="G453" s="36"/>
      <c r="H453" s="36"/>
      <c r="I453" s="36"/>
      <c r="J453" s="36"/>
      <c r="K453" s="37"/>
      <c r="L453" s="37"/>
      <c r="M453" s="37"/>
      <c r="N453" s="38">
        <f t="shared" si="224"/>
        <v>46174</v>
      </c>
      <c r="O453">
        <f t="shared" si="225"/>
        <v>266937</v>
      </c>
      <c r="P453" t="str">
        <f t="shared" si="226"/>
        <v>Serralheria</v>
      </c>
      <c r="Q453" t="str">
        <f t="shared" si="227"/>
        <v>Normal / Fixo</v>
      </c>
      <c r="R453" t="str">
        <f t="shared" si="228"/>
        <v>ENCARREGADO</v>
      </c>
      <c r="S453" t="str">
        <f t="shared" si="229"/>
        <v>ADM</v>
      </c>
      <c r="T453" s="39">
        <f t="shared" si="230"/>
        <v>66.410146806958295</v>
      </c>
      <c r="U453" s="40">
        <f t="shared" si="231"/>
        <v>0.33333333333333298</v>
      </c>
      <c r="V453" s="40">
        <f t="shared" si="232"/>
        <v>0.35902777777777778</v>
      </c>
      <c r="W453" s="40">
        <f t="shared" si="233"/>
        <v>0</v>
      </c>
      <c r="X453" t="str">
        <f t="shared" si="234"/>
        <v>Não</v>
      </c>
      <c r="Y453" s="40">
        <f t="shared" si="235"/>
        <v>0</v>
      </c>
      <c r="Z453" s="40">
        <f t="shared" si="236"/>
        <v>0</v>
      </c>
      <c r="AA453" s="40">
        <f t="shared" si="237"/>
        <v>0</v>
      </c>
      <c r="AB453" s="40">
        <f t="shared" si="238"/>
        <v>0</v>
      </c>
      <c r="AC453" s="40">
        <f t="shared" si="239"/>
        <v>0</v>
      </c>
      <c r="AD453" s="39">
        <f t="shared" si="240"/>
        <v>0</v>
      </c>
      <c r="AE453" s="39">
        <f t="shared" si="241"/>
        <v>0</v>
      </c>
      <c r="AF453" t="str">
        <f t="shared" si="242"/>
        <v>Trabalhado</v>
      </c>
      <c r="AG453" t="str">
        <f t="shared" si="243"/>
        <v/>
      </c>
      <c r="AH453" t="str">
        <f t="shared" si="244"/>
        <v/>
      </c>
      <c r="AJ453" s="41">
        <f t="shared" si="245"/>
        <v>1</v>
      </c>
      <c r="AK453" s="42">
        <f t="shared" si="246"/>
        <v>0.35902777777777778</v>
      </c>
      <c r="AL453" s="41" t="str">
        <f t="shared" si="247"/>
        <v>Leve atraso</v>
      </c>
      <c r="AM453" s="41" t="str">
        <f t="shared" si="248"/>
        <v>Não</v>
      </c>
      <c r="AN453" s="41" t="str">
        <f t="shared" si="249"/>
        <v>Sim</v>
      </c>
      <c r="AO453" s="42">
        <f t="shared" si="250"/>
        <v>-2.5694444444444797E-2</v>
      </c>
      <c r="AP453" s="41" t="str">
        <f t="shared" si="251"/>
        <v>Ronaldo Rosendo da Silva|46178</v>
      </c>
      <c r="AQ453" s="41" t="str">
        <f t="shared" si="252"/>
        <v/>
      </c>
      <c r="AR453" s="41" t="str">
        <f>IF($AQ453="","",COUNTIFS(L_ChaveCob,$AQ453,L_Ausencia,"&gt;"&amp;$W453)+COUNTIFS($AQ$4:$AQ453,$AQ453,$W$4:$W453,$W453))</f>
        <v/>
      </c>
      <c r="AS453" s="42">
        <f t="shared" si="253"/>
        <v>0</v>
      </c>
      <c r="AT453" s="42">
        <f t="shared" si="254"/>
        <v>0</v>
      </c>
      <c r="AU453" s="42">
        <f t="shared" si="255"/>
        <v>0</v>
      </c>
    </row>
    <row r="454" spans="1:47" x14ac:dyDescent="0.2">
      <c r="A454" s="35">
        <v>46178</v>
      </c>
      <c r="B454" s="36" t="s">
        <v>254</v>
      </c>
      <c r="C454" s="36" t="s">
        <v>232</v>
      </c>
      <c r="D454" s="36" t="s">
        <v>455</v>
      </c>
      <c r="E454" s="37"/>
      <c r="F454" s="37"/>
      <c r="G454" s="36"/>
      <c r="H454" s="36"/>
      <c r="I454" s="36"/>
      <c r="J454" s="36"/>
      <c r="K454" s="37"/>
      <c r="L454" s="37"/>
      <c r="M454" s="37"/>
      <c r="N454" s="38">
        <f t="shared" si="224"/>
        <v>46174</v>
      </c>
      <c r="O454">
        <f t="shared" si="225"/>
        <v>900001</v>
      </c>
      <c r="P454" t="str">
        <f t="shared" si="226"/>
        <v>Serralheria</v>
      </c>
      <c r="Q454" t="str">
        <f t="shared" si="227"/>
        <v>Normal / Fixo</v>
      </c>
      <c r="R454" t="str">
        <f t="shared" si="228"/>
        <v>SERRALHEIRO II</v>
      </c>
      <c r="S454" t="str">
        <f t="shared" si="229"/>
        <v>ADM</v>
      </c>
      <c r="T454" s="39">
        <f t="shared" si="230"/>
        <v>57.825734836004102</v>
      </c>
      <c r="U454" s="40">
        <f t="shared" si="231"/>
        <v>0.33333333333333298</v>
      </c>
      <c r="V454" s="40">
        <f t="shared" si="232"/>
        <v>0.35416666666666669</v>
      </c>
      <c r="W454" s="40">
        <f t="shared" si="233"/>
        <v>0</v>
      </c>
      <c r="X454" t="str">
        <f t="shared" si="234"/>
        <v>Não</v>
      </c>
      <c r="Y454" s="40">
        <f t="shared" si="235"/>
        <v>0</v>
      </c>
      <c r="Z454" s="40">
        <f t="shared" si="236"/>
        <v>0</v>
      </c>
      <c r="AA454" s="40">
        <f t="shared" si="237"/>
        <v>0</v>
      </c>
      <c r="AB454" s="40">
        <f t="shared" si="238"/>
        <v>0</v>
      </c>
      <c r="AC454" s="40">
        <f t="shared" si="239"/>
        <v>0</v>
      </c>
      <c r="AD454" s="39">
        <f t="shared" si="240"/>
        <v>0</v>
      </c>
      <c r="AE454" s="39">
        <f t="shared" si="241"/>
        <v>0</v>
      </c>
      <c r="AF454" t="str">
        <f t="shared" si="242"/>
        <v>Trabalhado</v>
      </c>
      <c r="AG454" t="str">
        <f t="shared" si="243"/>
        <v/>
      </c>
      <c r="AH454" t="str">
        <f t="shared" si="244"/>
        <v/>
      </c>
      <c r="AJ454" s="41">
        <f t="shared" si="245"/>
        <v>8</v>
      </c>
      <c r="AK454" s="42">
        <f t="shared" si="246"/>
        <v>0.35416666666666669</v>
      </c>
      <c r="AL454" s="41" t="str">
        <f t="shared" si="247"/>
        <v>Leve atraso</v>
      </c>
      <c r="AM454" s="41" t="str">
        <f t="shared" si="248"/>
        <v>Não</v>
      </c>
      <c r="AN454" s="41" t="str">
        <f t="shared" si="249"/>
        <v>Sim</v>
      </c>
      <c r="AO454" s="42">
        <f t="shared" si="250"/>
        <v>-2.0833333333333703E-2</v>
      </c>
      <c r="AP454" s="41" t="str">
        <f t="shared" si="251"/>
        <v>Ronaldo Santos Dias|46178</v>
      </c>
      <c r="AQ454" s="41" t="str">
        <f t="shared" si="252"/>
        <v/>
      </c>
      <c r="AR454" s="41" t="str">
        <f>IF($AQ454="","",COUNTIFS(L_ChaveCob,$AQ454,L_Ausencia,"&gt;"&amp;$W454)+COUNTIFS($AQ$4:$AQ454,$AQ454,$W$4:$W454,$W454))</f>
        <v/>
      </c>
      <c r="AS454" s="42">
        <f t="shared" si="253"/>
        <v>0</v>
      </c>
      <c r="AT454" s="42">
        <f t="shared" si="254"/>
        <v>0</v>
      </c>
      <c r="AU454" s="42">
        <f t="shared" si="255"/>
        <v>0</v>
      </c>
    </row>
    <row r="455" spans="1:47" x14ac:dyDescent="0.2">
      <c r="A455" s="35">
        <v>46178</v>
      </c>
      <c r="B455" s="36" t="s">
        <v>281</v>
      </c>
      <c r="C455" s="36" t="s">
        <v>213</v>
      </c>
      <c r="D455" s="36"/>
      <c r="E455" s="37"/>
      <c r="F455" s="37"/>
      <c r="G455" s="36"/>
      <c r="H455" s="36"/>
      <c r="I455" s="36"/>
      <c r="J455" s="36"/>
      <c r="K455" s="37"/>
      <c r="L455" s="37"/>
      <c r="M455" s="37"/>
      <c r="N455" s="38">
        <f t="shared" si="224"/>
        <v>46174</v>
      </c>
      <c r="O455">
        <f t="shared" si="225"/>
        <v>900010</v>
      </c>
      <c r="P455" t="str">
        <f t="shared" si="226"/>
        <v>Serralheria</v>
      </c>
      <c r="Q455" t="str">
        <f t="shared" si="227"/>
        <v>Normal / Fixo</v>
      </c>
      <c r="R455" t="str">
        <f t="shared" si="228"/>
        <v>SERRALHEIRO I</v>
      </c>
      <c r="S455" t="str">
        <f t="shared" si="229"/>
        <v>ADM</v>
      </c>
      <c r="T455" s="39">
        <f t="shared" si="230"/>
        <v>53.488333185221997</v>
      </c>
      <c r="U455" s="40">
        <f t="shared" si="231"/>
        <v>0.33333333333333298</v>
      </c>
      <c r="V455" s="40">
        <f t="shared" si="232"/>
        <v>0</v>
      </c>
      <c r="W455" s="40">
        <f t="shared" si="233"/>
        <v>0.33333333333333298</v>
      </c>
      <c r="X455" t="str">
        <f t="shared" si="234"/>
        <v>Sim</v>
      </c>
      <c r="Y455" s="40">
        <f t="shared" si="235"/>
        <v>0.33333333333333298</v>
      </c>
      <c r="Z455" s="40">
        <f t="shared" si="236"/>
        <v>0</v>
      </c>
      <c r="AA455" s="40">
        <f t="shared" si="237"/>
        <v>0</v>
      </c>
      <c r="AB455" s="40">
        <f t="shared" si="238"/>
        <v>0</v>
      </c>
      <c r="AC455" s="40">
        <f t="shared" si="239"/>
        <v>0.33333333333333298</v>
      </c>
      <c r="AD455" s="39">
        <f t="shared" si="240"/>
        <v>427.90666548177552</v>
      </c>
      <c r="AE455" s="39">
        <f t="shared" si="241"/>
        <v>0</v>
      </c>
      <c r="AF455" t="str">
        <f t="shared" si="242"/>
        <v>Injustificada</v>
      </c>
      <c r="AG455" t="str">
        <f t="shared" si="243"/>
        <v>DESCONTA 8:00h (Injustificada).</v>
      </c>
      <c r="AH455" t="str">
        <f t="shared" si="244"/>
        <v/>
      </c>
      <c r="AJ455" s="41">
        <f t="shared" si="245"/>
        <v>19</v>
      </c>
      <c r="AK455" s="42" t="str">
        <f t="shared" si="246"/>
        <v/>
      </c>
      <c r="AL455" s="41" t="str">
        <f t="shared" si="247"/>
        <v>Dia inteiro</v>
      </c>
      <c r="AM455" s="41" t="str">
        <f t="shared" si="248"/>
        <v>Sim</v>
      </c>
      <c r="AN455" s="41" t="str">
        <f t="shared" si="249"/>
        <v>Não</v>
      </c>
      <c r="AO455" s="42" t="str">
        <f t="shared" si="250"/>
        <v/>
      </c>
      <c r="AP455" s="41" t="str">
        <f t="shared" si="251"/>
        <v>Roniel de Souza Rocha|46178</v>
      </c>
      <c r="AQ455" s="41" t="str">
        <f t="shared" si="252"/>
        <v>46178|Serralheria</v>
      </c>
      <c r="AR455" s="41">
        <f>IF($AQ455="","",COUNTIFS(L_ChaveCob,$AQ455,L_Ausencia,"&gt;"&amp;$W455)+COUNTIFS($AQ$4:$AQ455,$AQ455,$W$4:$W455,$W455))</f>
        <v>2</v>
      </c>
      <c r="AS455" s="42">
        <f t="shared" si="253"/>
        <v>0</v>
      </c>
      <c r="AT455" s="42">
        <f t="shared" si="254"/>
        <v>0</v>
      </c>
      <c r="AU455" s="42">
        <f t="shared" si="255"/>
        <v>0</v>
      </c>
    </row>
    <row r="456" spans="1:47" x14ac:dyDescent="0.2">
      <c r="A456" s="35">
        <v>46181</v>
      </c>
      <c r="B456" s="36" t="s">
        <v>235</v>
      </c>
      <c r="C456" s="36" t="s">
        <v>220</v>
      </c>
      <c r="D456" s="36" t="s">
        <v>456</v>
      </c>
      <c r="E456" s="37"/>
      <c r="F456" s="37"/>
      <c r="G456" s="36"/>
      <c r="H456" s="36"/>
      <c r="I456" s="36"/>
      <c r="J456" s="36"/>
      <c r="K456" s="37"/>
      <c r="L456" s="37"/>
      <c r="M456" s="37"/>
      <c r="N456" s="38">
        <f t="shared" si="224"/>
        <v>46174</v>
      </c>
      <c r="O456">
        <f t="shared" si="225"/>
        <v>900008</v>
      </c>
      <c r="P456" t="str">
        <f t="shared" si="226"/>
        <v>Serralheria</v>
      </c>
      <c r="Q456" t="str">
        <f t="shared" si="227"/>
        <v>Normal / Fixo</v>
      </c>
      <c r="R456" t="str">
        <f t="shared" si="228"/>
        <v>SERRALHEIRO II</v>
      </c>
      <c r="S456" t="str">
        <f t="shared" si="229"/>
        <v>TURNO 2</v>
      </c>
      <c r="T456" s="39">
        <f t="shared" si="230"/>
        <v>57.825734836004102</v>
      </c>
      <c r="U456" s="40">
        <f t="shared" si="231"/>
        <v>0.33333333333333298</v>
      </c>
      <c r="V456" s="40">
        <f t="shared" si="232"/>
        <v>0.1986111111111111</v>
      </c>
      <c r="W456" s="40">
        <f t="shared" si="233"/>
        <v>0.13472222222222188</v>
      </c>
      <c r="X456" t="str">
        <f t="shared" si="234"/>
        <v>Sim</v>
      </c>
      <c r="Y456" s="40">
        <f t="shared" si="235"/>
        <v>0.13472222222222188</v>
      </c>
      <c r="Z456" s="40">
        <f t="shared" si="236"/>
        <v>0</v>
      </c>
      <c r="AA456" s="40">
        <f t="shared" si="237"/>
        <v>0</v>
      </c>
      <c r="AB456" s="40">
        <f t="shared" si="238"/>
        <v>0</v>
      </c>
      <c r="AC456" s="40">
        <f t="shared" si="239"/>
        <v>0.13472222222222188</v>
      </c>
      <c r="AD456" s="39">
        <f t="shared" si="240"/>
        <v>186.96987596974614</v>
      </c>
      <c r="AE456" s="39">
        <f t="shared" si="241"/>
        <v>0</v>
      </c>
      <c r="AF456" t="str">
        <f t="shared" si="242"/>
        <v>Injustificada</v>
      </c>
      <c r="AG456" t="str">
        <f t="shared" si="243"/>
        <v>DESCONTA 3:14h (Injustificada).</v>
      </c>
      <c r="AH456" t="str">
        <f t="shared" si="244"/>
        <v/>
      </c>
      <c r="AJ456" s="41">
        <f t="shared" si="245"/>
        <v>16</v>
      </c>
      <c r="AK456" s="42">
        <f t="shared" si="246"/>
        <v>0.1986111111111111</v>
      </c>
      <c r="AL456" s="41" t="str">
        <f t="shared" si="247"/>
        <v>Pelo ponto</v>
      </c>
      <c r="AM456" s="41" t="str">
        <f t="shared" si="248"/>
        <v>Sim</v>
      </c>
      <c r="AN456" s="41" t="str">
        <f t="shared" si="249"/>
        <v>Não</v>
      </c>
      <c r="AO456" s="42">
        <f t="shared" si="250"/>
        <v>0.13472222222222188</v>
      </c>
      <c r="AP456" s="41" t="str">
        <f t="shared" si="251"/>
        <v>Alisson Paulo Costa Martins|46181</v>
      </c>
      <c r="AQ456" s="41" t="str">
        <f t="shared" si="252"/>
        <v>46181|Serralheria</v>
      </c>
      <c r="AR456" s="41">
        <f>IF($AQ456="","",COUNTIFS(L_ChaveCob,$AQ456,L_Ausencia,"&gt;"&amp;$W456)+COUNTIFS($AQ$4:$AQ456,$AQ456,$W$4:$W456,$W456))</f>
        <v>2</v>
      </c>
      <c r="AS456" s="42">
        <f t="shared" si="253"/>
        <v>0</v>
      </c>
      <c r="AT456" s="42">
        <f t="shared" si="254"/>
        <v>0</v>
      </c>
      <c r="AU456" s="42">
        <f t="shared" si="255"/>
        <v>0</v>
      </c>
    </row>
    <row r="457" spans="1:47" x14ac:dyDescent="0.2">
      <c r="A457" s="35">
        <v>46181</v>
      </c>
      <c r="B457" s="36" t="s">
        <v>237</v>
      </c>
      <c r="C457" s="36" t="s">
        <v>232</v>
      </c>
      <c r="D457" s="36" t="s">
        <v>457</v>
      </c>
      <c r="E457" s="37"/>
      <c r="F457" s="37"/>
      <c r="G457" s="36"/>
      <c r="H457" s="36"/>
      <c r="I457" s="36"/>
      <c r="J457" s="36"/>
      <c r="K457" s="37"/>
      <c r="L457" s="37"/>
      <c r="M457" s="37"/>
      <c r="N457" s="38">
        <f t="shared" si="224"/>
        <v>46174</v>
      </c>
      <c r="O457">
        <f t="shared" si="225"/>
        <v>119353</v>
      </c>
      <c r="P457" t="str">
        <f t="shared" si="226"/>
        <v>Serralheria</v>
      </c>
      <c r="Q457" t="str">
        <f t="shared" si="227"/>
        <v>Normal / Fixo</v>
      </c>
      <c r="R457" t="str">
        <f t="shared" si="228"/>
        <v>SERRALHEIRO II</v>
      </c>
      <c r="S457" t="str">
        <f t="shared" si="229"/>
        <v>ADM</v>
      </c>
      <c r="T457" s="39">
        <f t="shared" si="230"/>
        <v>57.825734836004102</v>
      </c>
      <c r="U457" s="40">
        <f t="shared" si="231"/>
        <v>0.375</v>
      </c>
      <c r="V457" s="40">
        <f t="shared" si="232"/>
        <v>0.39652777777777776</v>
      </c>
      <c r="W457" s="40">
        <f t="shared" si="233"/>
        <v>0</v>
      </c>
      <c r="X457" t="str">
        <f t="shared" si="234"/>
        <v>Não</v>
      </c>
      <c r="Y457" s="40">
        <f t="shared" si="235"/>
        <v>0</v>
      </c>
      <c r="Z457" s="40">
        <f t="shared" si="236"/>
        <v>0</v>
      </c>
      <c r="AA457" s="40">
        <f t="shared" si="237"/>
        <v>0</v>
      </c>
      <c r="AB457" s="40">
        <f t="shared" si="238"/>
        <v>0</v>
      </c>
      <c r="AC457" s="40">
        <f t="shared" si="239"/>
        <v>0</v>
      </c>
      <c r="AD457" s="39">
        <f t="shared" si="240"/>
        <v>0</v>
      </c>
      <c r="AE457" s="39">
        <f t="shared" si="241"/>
        <v>0</v>
      </c>
      <c r="AF457" t="str">
        <f t="shared" si="242"/>
        <v>Trabalhado</v>
      </c>
      <c r="AG457" t="str">
        <f t="shared" si="243"/>
        <v/>
      </c>
      <c r="AH457" t="str">
        <f t="shared" si="244"/>
        <v/>
      </c>
      <c r="AJ457" s="41">
        <f t="shared" si="245"/>
        <v>7</v>
      </c>
      <c r="AK457" s="42">
        <f t="shared" si="246"/>
        <v>0.39652777777777776</v>
      </c>
      <c r="AL457" s="41" t="str">
        <f t="shared" si="247"/>
        <v>Leve atraso</v>
      </c>
      <c r="AM457" s="41" t="str">
        <f t="shared" si="248"/>
        <v>Não</v>
      </c>
      <c r="AN457" s="41" t="str">
        <f t="shared" si="249"/>
        <v>Sim</v>
      </c>
      <c r="AO457" s="42">
        <f t="shared" si="250"/>
        <v>-2.1527777777777757E-2</v>
      </c>
      <c r="AP457" s="41" t="str">
        <f t="shared" si="251"/>
        <v>Ezequiel Antonio Peres|46181</v>
      </c>
      <c r="AQ457" s="41" t="str">
        <f t="shared" si="252"/>
        <v/>
      </c>
      <c r="AR457" s="41" t="str">
        <f>IF($AQ457="","",COUNTIFS(L_ChaveCob,$AQ457,L_Ausencia,"&gt;"&amp;$W457)+COUNTIFS($AQ$4:$AQ457,$AQ457,$W$4:$W457,$W457))</f>
        <v/>
      </c>
      <c r="AS457" s="42">
        <f t="shared" si="253"/>
        <v>0</v>
      </c>
      <c r="AT457" s="42">
        <f t="shared" si="254"/>
        <v>0</v>
      </c>
      <c r="AU457" s="42">
        <f t="shared" si="255"/>
        <v>0</v>
      </c>
    </row>
    <row r="458" spans="1:47" x14ac:dyDescent="0.2">
      <c r="A458" s="35">
        <v>46181</v>
      </c>
      <c r="B458" s="36" t="s">
        <v>239</v>
      </c>
      <c r="C458" s="36" t="s">
        <v>232</v>
      </c>
      <c r="D458" s="36" t="s">
        <v>458</v>
      </c>
      <c r="E458" s="37"/>
      <c r="F458" s="37"/>
      <c r="G458" s="36"/>
      <c r="H458" s="36"/>
      <c r="I458" s="36"/>
      <c r="J458" s="36"/>
      <c r="K458" s="37"/>
      <c r="L458" s="37"/>
      <c r="M458" s="37"/>
      <c r="N458" s="38">
        <f t="shared" si="224"/>
        <v>46174</v>
      </c>
      <c r="O458">
        <f t="shared" si="225"/>
        <v>173078</v>
      </c>
      <c r="P458" t="str">
        <f t="shared" si="226"/>
        <v>Serralheria</v>
      </c>
      <c r="Q458" t="str">
        <f t="shared" si="227"/>
        <v>Normal / Fixo</v>
      </c>
      <c r="R458" t="str">
        <f t="shared" si="228"/>
        <v>SERRALHEIRO II</v>
      </c>
      <c r="S458" t="str">
        <f t="shared" si="229"/>
        <v>ADM</v>
      </c>
      <c r="T458" s="39">
        <f t="shared" si="230"/>
        <v>57.825734836004102</v>
      </c>
      <c r="U458" s="40">
        <f t="shared" si="231"/>
        <v>0.375</v>
      </c>
      <c r="V458" s="40">
        <f t="shared" si="232"/>
        <v>0.39097222222222222</v>
      </c>
      <c r="W458" s="40">
        <f t="shared" si="233"/>
        <v>0</v>
      </c>
      <c r="X458" t="str">
        <f t="shared" si="234"/>
        <v>Não</v>
      </c>
      <c r="Y458" s="40">
        <f t="shared" si="235"/>
        <v>0</v>
      </c>
      <c r="Z458" s="40">
        <f t="shared" si="236"/>
        <v>0</v>
      </c>
      <c r="AA458" s="40">
        <f t="shared" si="237"/>
        <v>0</v>
      </c>
      <c r="AB458" s="40">
        <f t="shared" si="238"/>
        <v>0</v>
      </c>
      <c r="AC458" s="40">
        <f t="shared" si="239"/>
        <v>0</v>
      </c>
      <c r="AD458" s="39">
        <f t="shared" si="240"/>
        <v>0</v>
      </c>
      <c r="AE458" s="39">
        <f t="shared" si="241"/>
        <v>0</v>
      </c>
      <c r="AF458" t="str">
        <f t="shared" si="242"/>
        <v>Trabalhado</v>
      </c>
      <c r="AG458" t="str">
        <f t="shared" si="243"/>
        <v/>
      </c>
      <c r="AH458" t="str">
        <f t="shared" si="244"/>
        <v/>
      </c>
      <c r="AJ458" s="41">
        <f t="shared" si="245"/>
        <v>2</v>
      </c>
      <c r="AK458" s="42">
        <f t="shared" si="246"/>
        <v>0.39097222222222222</v>
      </c>
      <c r="AL458" s="41" t="str">
        <f t="shared" si="247"/>
        <v>Leve atraso</v>
      </c>
      <c r="AM458" s="41" t="str">
        <f t="shared" si="248"/>
        <v>Não</v>
      </c>
      <c r="AN458" s="41" t="str">
        <f t="shared" si="249"/>
        <v>Sim</v>
      </c>
      <c r="AO458" s="42">
        <f t="shared" si="250"/>
        <v>-1.5972222222222221E-2</v>
      </c>
      <c r="AP458" s="41" t="str">
        <f t="shared" si="251"/>
        <v>Giovani Joao da Silva|46181</v>
      </c>
      <c r="AQ458" s="41" t="str">
        <f t="shared" si="252"/>
        <v/>
      </c>
      <c r="AR458" s="41" t="str">
        <f>IF($AQ458="","",COUNTIFS(L_ChaveCob,$AQ458,L_Ausencia,"&gt;"&amp;$W458)+COUNTIFS($AQ$4:$AQ458,$AQ458,$W$4:$W458,$W458))</f>
        <v/>
      </c>
      <c r="AS458" s="42">
        <f t="shared" si="253"/>
        <v>0</v>
      </c>
      <c r="AT458" s="42">
        <f t="shared" si="254"/>
        <v>0</v>
      </c>
      <c r="AU458" s="42">
        <f t="shared" si="255"/>
        <v>0</v>
      </c>
    </row>
    <row r="459" spans="1:47" x14ac:dyDescent="0.2">
      <c r="A459" s="35">
        <v>46181</v>
      </c>
      <c r="B459" s="36" t="s">
        <v>241</v>
      </c>
      <c r="C459" s="36" t="s">
        <v>232</v>
      </c>
      <c r="D459" s="36" t="s">
        <v>459</v>
      </c>
      <c r="E459" s="37"/>
      <c r="F459" s="37"/>
      <c r="G459" s="36"/>
      <c r="H459" s="36"/>
      <c r="I459" s="36"/>
      <c r="J459" s="36"/>
      <c r="K459" s="37"/>
      <c r="L459" s="37"/>
      <c r="M459" s="37"/>
      <c r="N459" s="38">
        <f t="shared" si="224"/>
        <v>46174</v>
      </c>
      <c r="O459">
        <f t="shared" si="225"/>
        <v>24800</v>
      </c>
      <c r="P459" t="str">
        <f t="shared" si="226"/>
        <v>Serralheria</v>
      </c>
      <c r="Q459" t="str">
        <f t="shared" si="227"/>
        <v>Normal / Fixo</v>
      </c>
      <c r="R459" t="str">
        <f t="shared" si="228"/>
        <v>SERRALHEIRO II</v>
      </c>
      <c r="S459" t="str">
        <f t="shared" si="229"/>
        <v>ADM</v>
      </c>
      <c r="T459" s="39">
        <f t="shared" si="230"/>
        <v>57.825734836004102</v>
      </c>
      <c r="U459" s="40">
        <f t="shared" si="231"/>
        <v>0.375</v>
      </c>
      <c r="V459" s="40">
        <f t="shared" si="232"/>
        <v>0.39861111111111114</v>
      </c>
      <c r="W459" s="40">
        <f t="shared" si="233"/>
        <v>0</v>
      </c>
      <c r="X459" t="str">
        <f t="shared" si="234"/>
        <v>Não</v>
      </c>
      <c r="Y459" s="40">
        <f t="shared" si="235"/>
        <v>0</v>
      </c>
      <c r="Z459" s="40">
        <f t="shared" si="236"/>
        <v>0</v>
      </c>
      <c r="AA459" s="40">
        <f t="shared" si="237"/>
        <v>0</v>
      </c>
      <c r="AB459" s="40">
        <f t="shared" si="238"/>
        <v>0</v>
      </c>
      <c r="AC459" s="40">
        <f t="shared" si="239"/>
        <v>0</v>
      </c>
      <c r="AD459" s="39">
        <f t="shared" si="240"/>
        <v>0</v>
      </c>
      <c r="AE459" s="39">
        <f t="shared" si="241"/>
        <v>0</v>
      </c>
      <c r="AF459" t="str">
        <f t="shared" si="242"/>
        <v>Trabalhado</v>
      </c>
      <c r="AG459" t="str">
        <f t="shared" si="243"/>
        <v/>
      </c>
      <c r="AH459" t="str">
        <f t="shared" si="244"/>
        <v/>
      </c>
      <c r="AJ459" s="41">
        <f t="shared" si="245"/>
        <v>3</v>
      </c>
      <c r="AK459" s="42">
        <f t="shared" si="246"/>
        <v>0.39861111111111114</v>
      </c>
      <c r="AL459" s="41" t="str">
        <f t="shared" si="247"/>
        <v>Leve atraso</v>
      </c>
      <c r="AM459" s="41" t="str">
        <f t="shared" si="248"/>
        <v>Não</v>
      </c>
      <c r="AN459" s="41" t="str">
        <f t="shared" si="249"/>
        <v>Sim</v>
      </c>
      <c r="AO459" s="42">
        <f t="shared" si="250"/>
        <v>-2.3611111111111138E-2</v>
      </c>
      <c r="AP459" s="41" t="str">
        <f t="shared" si="251"/>
        <v>Ivanildo Lopes Pires de Carvalho|46181</v>
      </c>
      <c r="AQ459" s="41" t="str">
        <f t="shared" si="252"/>
        <v/>
      </c>
      <c r="AR459" s="41" t="str">
        <f>IF($AQ459="","",COUNTIFS(L_ChaveCob,$AQ459,L_Ausencia,"&gt;"&amp;$W459)+COUNTIFS($AQ$4:$AQ459,$AQ459,$W$4:$W459,$W459))</f>
        <v/>
      </c>
      <c r="AS459" s="42">
        <f t="shared" si="253"/>
        <v>0</v>
      </c>
      <c r="AT459" s="42">
        <f t="shared" si="254"/>
        <v>0</v>
      </c>
      <c r="AU459" s="42">
        <f t="shared" si="255"/>
        <v>0</v>
      </c>
    </row>
    <row r="460" spans="1:47" x14ac:dyDescent="0.2">
      <c r="A460" s="35">
        <v>46181</v>
      </c>
      <c r="B460" s="36" t="s">
        <v>243</v>
      </c>
      <c r="C460" s="36" t="s">
        <v>232</v>
      </c>
      <c r="D460" s="36" t="s">
        <v>364</v>
      </c>
      <c r="E460" s="37"/>
      <c r="F460" s="37"/>
      <c r="G460" s="36"/>
      <c r="H460" s="36"/>
      <c r="I460" s="36"/>
      <c r="J460" s="36"/>
      <c r="K460" s="37"/>
      <c r="L460" s="37"/>
      <c r="M460" s="37"/>
      <c r="N460" s="38">
        <f t="shared" si="224"/>
        <v>46174</v>
      </c>
      <c r="O460">
        <f t="shared" si="225"/>
        <v>900003</v>
      </c>
      <c r="P460" t="str">
        <f t="shared" si="226"/>
        <v>Serralheria</v>
      </c>
      <c r="Q460" t="str">
        <f t="shared" si="227"/>
        <v>Normal / Fixo</v>
      </c>
      <c r="R460" t="str">
        <f t="shared" si="228"/>
        <v>ENCARREGADO</v>
      </c>
      <c r="S460" t="str">
        <f t="shared" si="229"/>
        <v>ADM</v>
      </c>
      <c r="T460" s="39">
        <f t="shared" si="230"/>
        <v>66.410146806958295</v>
      </c>
      <c r="U460" s="40">
        <f t="shared" si="231"/>
        <v>0.375</v>
      </c>
      <c r="V460" s="40">
        <f t="shared" si="232"/>
        <v>0.39652777777777776</v>
      </c>
      <c r="W460" s="40">
        <f t="shared" si="233"/>
        <v>0</v>
      </c>
      <c r="X460" t="str">
        <f t="shared" si="234"/>
        <v>Não</v>
      </c>
      <c r="Y460" s="40">
        <f t="shared" si="235"/>
        <v>0</v>
      </c>
      <c r="Z460" s="40">
        <f t="shared" si="236"/>
        <v>0</v>
      </c>
      <c r="AA460" s="40">
        <f t="shared" si="237"/>
        <v>0</v>
      </c>
      <c r="AB460" s="40">
        <f t="shared" si="238"/>
        <v>0</v>
      </c>
      <c r="AC460" s="40">
        <f t="shared" si="239"/>
        <v>0</v>
      </c>
      <c r="AD460" s="39">
        <f t="shared" si="240"/>
        <v>0</v>
      </c>
      <c r="AE460" s="39">
        <f t="shared" si="241"/>
        <v>0</v>
      </c>
      <c r="AF460" t="str">
        <f t="shared" si="242"/>
        <v>Trabalhado</v>
      </c>
      <c r="AG460" t="str">
        <f t="shared" si="243"/>
        <v/>
      </c>
      <c r="AH460" t="str">
        <f t="shared" si="244"/>
        <v/>
      </c>
      <c r="AJ460" s="41">
        <f t="shared" si="245"/>
        <v>10</v>
      </c>
      <c r="AK460" s="42">
        <f t="shared" si="246"/>
        <v>0.39652777777777776</v>
      </c>
      <c r="AL460" s="41" t="str">
        <f t="shared" si="247"/>
        <v>Leve atraso</v>
      </c>
      <c r="AM460" s="41" t="str">
        <f t="shared" si="248"/>
        <v>Não</v>
      </c>
      <c r="AN460" s="41" t="str">
        <f t="shared" si="249"/>
        <v>Sim</v>
      </c>
      <c r="AO460" s="42">
        <f t="shared" si="250"/>
        <v>-2.1527777777777757E-2</v>
      </c>
      <c r="AP460" s="41" t="str">
        <f t="shared" si="251"/>
        <v>Marcelo Antônio Silvestre de Moraes|46181</v>
      </c>
      <c r="AQ460" s="41" t="str">
        <f t="shared" si="252"/>
        <v/>
      </c>
      <c r="AR460" s="41" t="str">
        <f>IF($AQ460="","",COUNTIFS(L_ChaveCob,$AQ460,L_Ausencia,"&gt;"&amp;$W460)+COUNTIFS($AQ$4:$AQ460,$AQ460,$W$4:$W460,$W460))</f>
        <v/>
      </c>
      <c r="AS460" s="42">
        <f t="shared" si="253"/>
        <v>0</v>
      </c>
      <c r="AT460" s="42">
        <f t="shared" si="254"/>
        <v>0</v>
      </c>
      <c r="AU460" s="42">
        <f t="shared" si="255"/>
        <v>0</v>
      </c>
    </row>
    <row r="461" spans="1:47" x14ac:dyDescent="0.2">
      <c r="A461" s="35">
        <v>46181</v>
      </c>
      <c r="B461" s="36" t="s">
        <v>229</v>
      </c>
      <c r="C461" s="36" t="s">
        <v>220</v>
      </c>
      <c r="D461" s="36" t="s">
        <v>460</v>
      </c>
      <c r="E461" s="37"/>
      <c r="F461" s="37"/>
      <c r="G461" s="36"/>
      <c r="H461" s="36"/>
      <c r="I461" s="36"/>
      <c r="J461" s="36"/>
      <c r="K461" s="37"/>
      <c r="L461" s="37"/>
      <c r="M461" s="37"/>
      <c r="N461" s="38">
        <f t="shared" si="224"/>
        <v>46174</v>
      </c>
      <c r="O461">
        <f t="shared" si="225"/>
        <v>105410</v>
      </c>
      <c r="P461" t="str">
        <f t="shared" si="226"/>
        <v>Serralheria</v>
      </c>
      <c r="Q461" t="str">
        <f t="shared" si="227"/>
        <v>Normal / Fixo</v>
      </c>
      <c r="R461" t="str">
        <f t="shared" si="228"/>
        <v>SERRALHEIRO I</v>
      </c>
      <c r="S461" t="str">
        <f t="shared" si="229"/>
        <v>TURNO 3</v>
      </c>
      <c r="T461" s="39">
        <f t="shared" si="230"/>
        <v>53.488333185221997</v>
      </c>
      <c r="U461" s="40">
        <f t="shared" si="231"/>
        <v>0.33333333333333298</v>
      </c>
      <c r="V461" s="40">
        <f t="shared" si="232"/>
        <v>0.33333333333333298</v>
      </c>
      <c r="W461" s="40">
        <f t="shared" si="233"/>
        <v>0</v>
      </c>
      <c r="X461" t="str">
        <f t="shared" si="234"/>
        <v>Sim</v>
      </c>
      <c r="Y461" s="40">
        <f t="shared" si="235"/>
        <v>0</v>
      </c>
      <c r="Z461" s="40">
        <f t="shared" si="236"/>
        <v>0</v>
      </c>
      <c r="AA461" s="40">
        <f t="shared" si="237"/>
        <v>0</v>
      </c>
      <c r="AB461" s="40">
        <f t="shared" si="238"/>
        <v>0</v>
      </c>
      <c r="AC461" s="40">
        <f t="shared" si="239"/>
        <v>0</v>
      </c>
      <c r="AD461" s="39">
        <f t="shared" si="240"/>
        <v>0</v>
      </c>
      <c r="AE461" s="39">
        <f t="shared" si="241"/>
        <v>0</v>
      </c>
      <c r="AF461" t="str">
        <f t="shared" si="242"/>
        <v>Injustificada</v>
      </c>
      <c r="AG461" t="str">
        <f t="shared" si="243"/>
        <v/>
      </c>
      <c r="AH461" t="str">
        <f t="shared" si="244"/>
        <v/>
      </c>
      <c r="AJ461" s="41">
        <f t="shared" si="245"/>
        <v>6</v>
      </c>
      <c r="AK461" s="42">
        <f t="shared" si="246"/>
        <v>0.35486111111111113</v>
      </c>
      <c r="AL461" s="41" t="str">
        <f t="shared" si="247"/>
        <v>Pelo ponto</v>
      </c>
      <c r="AM461" s="41" t="str">
        <f t="shared" si="248"/>
        <v>Sim</v>
      </c>
      <c r="AN461" s="41" t="str">
        <f t="shared" si="249"/>
        <v>Não</v>
      </c>
      <c r="AO461" s="42">
        <f t="shared" si="250"/>
        <v>-2.1527777777778145E-2</v>
      </c>
      <c r="AP461" s="41" t="str">
        <f t="shared" si="251"/>
        <v>Marcelo Douglas Vieira Santana|46181</v>
      </c>
      <c r="AQ461" s="41" t="str">
        <f t="shared" si="252"/>
        <v/>
      </c>
      <c r="AR461" s="41" t="str">
        <f>IF($AQ461="","",COUNTIFS(L_ChaveCob,$AQ461,L_Ausencia,"&gt;"&amp;$W461)+COUNTIFS($AQ$4:$AQ461,$AQ461,$W$4:$W461,$W461))</f>
        <v/>
      </c>
      <c r="AS461" s="42">
        <f t="shared" si="253"/>
        <v>0</v>
      </c>
      <c r="AT461" s="42">
        <f t="shared" si="254"/>
        <v>0</v>
      </c>
      <c r="AU461" s="42">
        <f t="shared" si="255"/>
        <v>0</v>
      </c>
    </row>
    <row r="462" spans="1:47" hidden="1" x14ac:dyDescent="0.2">
      <c r="A462" s="35">
        <v>46181</v>
      </c>
      <c r="B462" s="36" t="s">
        <v>230</v>
      </c>
      <c r="C462" s="36" t="s">
        <v>220</v>
      </c>
      <c r="D462" s="36" t="s">
        <v>328</v>
      </c>
      <c r="E462" s="37"/>
      <c r="F462" s="37"/>
      <c r="G462" s="36"/>
      <c r="H462" s="36"/>
      <c r="I462" s="36" t="s">
        <v>234</v>
      </c>
      <c r="J462" s="36"/>
      <c r="K462" s="37"/>
      <c r="L462" s="37"/>
      <c r="M462" s="37"/>
      <c r="N462" s="38">
        <f t="shared" si="224"/>
        <v>46174</v>
      </c>
      <c r="O462">
        <f t="shared" si="225"/>
        <v>900009</v>
      </c>
      <c r="P462" t="str">
        <f t="shared" si="226"/>
        <v>Serralheria</v>
      </c>
      <c r="Q462" t="str">
        <f t="shared" si="227"/>
        <v>Normal / Fixo</v>
      </c>
      <c r="R462" t="str">
        <f t="shared" si="228"/>
        <v>SERRALHEIRO I</v>
      </c>
      <c r="S462" t="str">
        <f t="shared" si="229"/>
        <v>TURNO 2</v>
      </c>
      <c r="T462" s="39">
        <f t="shared" si="230"/>
        <v>53.488333185221997</v>
      </c>
      <c r="U462" s="40">
        <f t="shared" si="231"/>
        <v>0.33333333333333298</v>
      </c>
      <c r="V462" s="40">
        <f t="shared" si="232"/>
        <v>0.33333333333333298</v>
      </c>
      <c r="W462" s="40">
        <f t="shared" si="233"/>
        <v>0</v>
      </c>
      <c r="X462" t="str">
        <f t="shared" si="234"/>
        <v>Sim</v>
      </c>
      <c r="Y462" s="40">
        <f t="shared" si="235"/>
        <v>0</v>
      </c>
      <c r="Z462" s="40">
        <f t="shared" si="236"/>
        <v>0</v>
      </c>
      <c r="AA462" s="40">
        <f t="shared" si="237"/>
        <v>0</v>
      </c>
      <c r="AB462" s="40">
        <f t="shared" si="238"/>
        <v>0</v>
      </c>
      <c r="AC462" s="40">
        <f t="shared" si="239"/>
        <v>0</v>
      </c>
      <c r="AD462" s="39">
        <f t="shared" si="240"/>
        <v>0</v>
      </c>
      <c r="AE462" s="39">
        <f t="shared" si="241"/>
        <v>0</v>
      </c>
      <c r="AF462" t="str">
        <f t="shared" si="242"/>
        <v>Injustificada</v>
      </c>
      <c r="AG462" t="str">
        <f t="shared" si="243"/>
        <v/>
      </c>
      <c r="AH462" t="str">
        <f t="shared" si="244"/>
        <v/>
      </c>
      <c r="AJ462" s="41">
        <f t="shared" si="245"/>
        <v>17</v>
      </c>
      <c r="AK462" s="42">
        <f t="shared" si="246"/>
        <v>0.35416666666666669</v>
      </c>
      <c r="AL462" s="41" t="str">
        <f t="shared" si="247"/>
        <v>Pelo ponto</v>
      </c>
      <c r="AM462" s="41" t="str">
        <f t="shared" si="248"/>
        <v>Sim</v>
      </c>
      <c r="AN462" s="41" t="str">
        <f t="shared" si="249"/>
        <v>Não</v>
      </c>
      <c r="AO462" s="42">
        <f t="shared" si="250"/>
        <v>-2.0833333333333703E-2</v>
      </c>
      <c r="AP462" s="41" t="str">
        <f t="shared" si="251"/>
        <v>Murilo de Souza Modesto|46181</v>
      </c>
      <c r="AQ462" s="41" t="str">
        <f t="shared" si="252"/>
        <v/>
      </c>
      <c r="AR462" s="41" t="str">
        <f>IF($AQ462="","",COUNTIFS(L_ChaveCob,$AQ462,L_Ausencia,"&gt;"&amp;$W462)+COUNTIFS($AQ$4:$AQ462,$AQ462,$W$4:$W462,$W462))</f>
        <v/>
      </c>
      <c r="AS462" s="42">
        <f t="shared" si="253"/>
        <v>0</v>
      </c>
      <c r="AT462" s="42">
        <f t="shared" si="254"/>
        <v>0</v>
      </c>
      <c r="AU462" s="42">
        <f t="shared" si="255"/>
        <v>0</v>
      </c>
    </row>
    <row r="463" spans="1:47" x14ac:dyDescent="0.2">
      <c r="A463" s="35">
        <v>46181</v>
      </c>
      <c r="B463" s="36" t="s">
        <v>247</v>
      </c>
      <c r="C463" s="36" t="s">
        <v>228</v>
      </c>
      <c r="D463" s="36"/>
      <c r="E463" s="37"/>
      <c r="F463" s="37"/>
      <c r="G463" s="36"/>
      <c r="H463" s="36"/>
      <c r="I463" s="36"/>
      <c r="J463" s="36"/>
      <c r="K463" s="37"/>
      <c r="L463" s="37"/>
      <c r="M463" s="37"/>
      <c r="N463" s="38">
        <f t="shared" si="224"/>
        <v>46174</v>
      </c>
      <c r="O463">
        <f t="shared" si="225"/>
        <v>900005</v>
      </c>
      <c r="P463" t="str">
        <f t="shared" si="226"/>
        <v>Serralheria</v>
      </c>
      <c r="Q463" t="str">
        <f t="shared" si="227"/>
        <v>Normal / Fixo</v>
      </c>
      <c r="R463" t="str">
        <f t="shared" si="228"/>
        <v>SERRALHEIRO II</v>
      </c>
      <c r="S463" t="str">
        <f t="shared" si="229"/>
        <v>ADM</v>
      </c>
      <c r="T463" s="39">
        <f t="shared" si="230"/>
        <v>57.825734836004102</v>
      </c>
      <c r="U463" s="40">
        <f t="shared" si="231"/>
        <v>0.375</v>
      </c>
      <c r="V463" s="40">
        <f t="shared" si="232"/>
        <v>0</v>
      </c>
      <c r="W463" s="40">
        <f t="shared" si="233"/>
        <v>0.375</v>
      </c>
      <c r="X463" t="str">
        <f t="shared" si="234"/>
        <v>Sim</v>
      </c>
      <c r="Y463" s="40">
        <f t="shared" si="235"/>
        <v>0.375</v>
      </c>
      <c r="Z463" s="40">
        <f t="shared" si="236"/>
        <v>0</v>
      </c>
      <c r="AA463" s="40">
        <f t="shared" si="237"/>
        <v>0</v>
      </c>
      <c r="AB463" s="40">
        <f t="shared" si="238"/>
        <v>0</v>
      </c>
      <c r="AC463" s="40">
        <f t="shared" si="239"/>
        <v>0.375</v>
      </c>
      <c r="AD463" s="39">
        <f t="shared" si="240"/>
        <v>520.43161352403695</v>
      </c>
      <c r="AE463" s="39">
        <f t="shared" si="241"/>
        <v>0</v>
      </c>
      <c r="AF463" t="str">
        <f t="shared" si="242"/>
        <v>Férias</v>
      </c>
      <c r="AG463" t="str">
        <f t="shared" si="243"/>
        <v>DESCONTA 9:00h (Férias).</v>
      </c>
      <c r="AH463" t="str">
        <f t="shared" si="244"/>
        <v/>
      </c>
      <c r="AJ463" s="41">
        <f t="shared" si="245"/>
        <v>13</v>
      </c>
      <c r="AK463" s="42" t="str">
        <f t="shared" si="246"/>
        <v/>
      </c>
      <c r="AL463" s="41" t="str">
        <f t="shared" si="247"/>
        <v>Dia inteiro</v>
      </c>
      <c r="AM463" s="41" t="str">
        <f t="shared" si="248"/>
        <v>Sim</v>
      </c>
      <c r="AN463" s="41" t="str">
        <f t="shared" si="249"/>
        <v>Não</v>
      </c>
      <c r="AO463" s="42" t="str">
        <f t="shared" si="250"/>
        <v/>
      </c>
      <c r="AP463" s="41" t="str">
        <f t="shared" si="251"/>
        <v>Rafael Fracaroli da Rocha|46181</v>
      </c>
      <c r="AQ463" s="41" t="str">
        <f t="shared" si="252"/>
        <v>46181|Serralheria</v>
      </c>
      <c r="AR463" s="41">
        <f>IF($AQ463="","",COUNTIFS(L_ChaveCob,$AQ463,L_Ausencia,"&gt;"&amp;$W463)+COUNTIFS($AQ$4:$AQ463,$AQ463,$W$4:$W463,$W463))</f>
        <v>1</v>
      </c>
      <c r="AS463" s="42">
        <f t="shared" si="253"/>
        <v>0</v>
      </c>
      <c r="AT463" s="42">
        <f t="shared" si="254"/>
        <v>0</v>
      </c>
      <c r="AU463" s="42">
        <f t="shared" si="255"/>
        <v>0</v>
      </c>
    </row>
    <row r="464" spans="1:47" x14ac:dyDescent="0.2">
      <c r="A464" s="35">
        <v>46181</v>
      </c>
      <c r="B464" s="36" t="s">
        <v>249</v>
      </c>
      <c r="C464" s="36" t="s">
        <v>232</v>
      </c>
      <c r="D464" s="36" t="s">
        <v>461</v>
      </c>
      <c r="E464" s="37"/>
      <c r="F464" s="37"/>
      <c r="G464" s="36"/>
      <c r="H464" s="36"/>
      <c r="I464" s="36"/>
      <c r="J464" s="36"/>
      <c r="K464" s="37"/>
      <c r="L464" s="37"/>
      <c r="M464" s="37"/>
      <c r="N464" s="38">
        <f t="shared" si="224"/>
        <v>46174</v>
      </c>
      <c r="O464">
        <f t="shared" si="225"/>
        <v>331335</v>
      </c>
      <c r="P464" t="str">
        <f t="shared" si="226"/>
        <v>Serralheria</v>
      </c>
      <c r="Q464" t="str">
        <f t="shared" si="227"/>
        <v>Normal / Fixo</v>
      </c>
      <c r="R464" t="str">
        <f t="shared" si="228"/>
        <v>SERRALHEIRO II</v>
      </c>
      <c r="S464" t="str">
        <f t="shared" si="229"/>
        <v>ADM</v>
      </c>
      <c r="T464" s="39">
        <f t="shared" si="230"/>
        <v>57.825734836004102</v>
      </c>
      <c r="U464" s="40">
        <f t="shared" si="231"/>
        <v>0.375</v>
      </c>
      <c r="V464" s="40">
        <f t="shared" si="232"/>
        <v>0.4</v>
      </c>
      <c r="W464" s="40">
        <f t="shared" si="233"/>
        <v>0</v>
      </c>
      <c r="X464" t="str">
        <f t="shared" si="234"/>
        <v>Não</v>
      </c>
      <c r="Y464" s="40">
        <f t="shared" si="235"/>
        <v>0</v>
      </c>
      <c r="Z464" s="40">
        <f t="shared" si="236"/>
        <v>0</v>
      </c>
      <c r="AA464" s="40">
        <f t="shared" si="237"/>
        <v>0</v>
      </c>
      <c r="AB464" s="40">
        <f t="shared" si="238"/>
        <v>0</v>
      </c>
      <c r="AC464" s="40">
        <f t="shared" si="239"/>
        <v>0</v>
      </c>
      <c r="AD464" s="39">
        <f t="shared" si="240"/>
        <v>0</v>
      </c>
      <c r="AE464" s="39">
        <f t="shared" si="241"/>
        <v>0</v>
      </c>
      <c r="AF464" t="str">
        <f t="shared" si="242"/>
        <v>Trabalhado</v>
      </c>
      <c r="AG464" t="str">
        <f t="shared" si="243"/>
        <v/>
      </c>
      <c r="AH464" t="str">
        <f t="shared" si="244"/>
        <v/>
      </c>
      <c r="AJ464" s="41">
        <f t="shared" si="245"/>
        <v>5</v>
      </c>
      <c r="AK464" s="42">
        <f t="shared" si="246"/>
        <v>0.4</v>
      </c>
      <c r="AL464" s="41" t="str">
        <f t="shared" si="247"/>
        <v>Leve atraso</v>
      </c>
      <c r="AM464" s="41" t="str">
        <f t="shared" si="248"/>
        <v>Não</v>
      </c>
      <c r="AN464" s="41" t="str">
        <f t="shared" si="249"/>
        <v>Sim</v>
      </c>
      <c r="AO464" s="42">
        <f t="shared" si="250"/>
        <v>-2.5000000000000022E-2</v>
      </c>
      <c r="AP464" s="41" t="str">
        <f t="shared" si="251"/>
        <v>Robson Alberto Alves Galvão|46181</v>
      </c>
      <c r="AQ464" s="41" t="str">
        <f t="shared" si="252"/>
        <v/>
      </c>
      <c r="AR464" s="41" t="str">
        <f>IF($AQ464="","",COUNTIFS(L_ChaveCob,$AQ464,L_Ausencia,"&gt;"&amp;$W464)+COUNTIFS($AQ$4:$AQ464,$AQ464,$W$4:$W464,$W464))</f>
        <v/>
      </c>
      <c r="AS464" s="42">
        <f t="shared" si="253"/>
        <v>0</v>
      </c>
      <c r="AT464" s="42">
        <f t="shared" si="254"/>
        <v>0</v>
      </c>
      <c r="AU464" s="42">
        <f t="shared" si="255"/>
        <v>0</v>
      </c>
    </row>
    <row r="465" spans="1:47" x14ac:dyDescent="0.2">
      <c r="A465" s="35">
        <v>46181</v>
      </c>
      <c r="B465" s="36" t="s">
        <v>231</v>
      </c>
      <c r="C465" s="36" t="s">
        <v>220</v>
      </c>
      <c r="D465" s="36" t="s">
        <v>462</v>
      </c>
      <c r="E465" s="37"/>
      <c r="F465" s="37"/>
      <c r="G465" s="36"/>
      <c r="H465" s="36"/>
      <c r="I465" s="36" t="s">
        <v>234</v>
      </c>
      <c r="J465" s="36"/>
      <c r="K465" s="37"/>
      <c r="L465" s="37"/>
      <c r="M465" s="37"/>
      <c r="N465" s="38">
        <f t="shared" si="224"/>
        <v>46174</v>
      </c>
      <c r="O465">
        <f t="shared" si="225"/>
        <v>900004</v>
      </c>
      <c r="P465" t="str">
        <f t="shared" si="226"/>
        <v>Serralheria</v>
      </c>
      <c r="Q465" t="str">
        <f t="shared" si="227"/>
        <v>Normal / Fixo</v>
      </c>
      <c r="R465" t="str">
        <f t="shared" si="228"/>
        <v>SERRALHEIRO I</v>
      </c>
      <c r="S465" t="str">
        <f t="shared" si="229"/>
        <v>TURNO 2</v>
      </c>
      <c r="T465" s="39">
        <f t="shared" si="230"/>
        <v>53.488333185221997</v>
      </c>
      <c r="U465" s="40">
        <f t="shared" si="231"/>
        <v>0.33333333333333298</v>
      </c>
      <c r="V465" s="40">
        <f t="shared" si="232"/>
        <v>0.33333333333333298</v>
      </c>
      <c r="W465" s="40">
        <f t="shared" si="233"/>
        <v>0</v>
      </c>
      <c r="X465" t="str">
        <f t="shared" si="234"/>
        <v>Sim</v>
      </c>
      <c r="Y465" s="40">
        <f t="shared" si="235"/>
        <v>0</v>
      </c>
      <c r="Z465" s="40">
        <f t="shared" si="236"/>
        <v>0</v>
      </c>
      <c r="AA465" s="40">
        <f t="shared" si="237"/>
        <v>0</v>
      </c>
      <c r="AB465" s="40">
        <f t="shared" si="238"/>
        <v>0</v>
      </c>
      <c r="AC465" s="40">
        <f t="shared" si="239"/>
        <v>0</v>
      </c>
      <c r="AD465" s="39">
        <f t="shared" si="240"/>
        <v>0</v>
      </c>
      <c r="AE465" s="39">
        <f t="shared" si="241"/>
        <v>0</v>
      </c>
      <c r="AF465" t="str">
        <f t="shared" si="242"/>
        <v>Injustificada</v>
      </c>
      <c r="AG465" t="str">
        <f t="shared" si="243"/>
        <v/>
      </c>
      <c r="AH465" t="str">
        <f t="shared" si="244"/>
        <v/>
      </c>
      <c r="AJ465" s="41">
        <f t="shared" si="245"/>
        <v>11</v>
      </c>
      <c r="AK465" s="42">
        <f t="shared" si="246"/>
        <v>0.3659722222222222</v>
      </c>
      <c r="AL465" s="41" t="str">
        <f t="shared" si="247"/>
        <v>Pelo ponto</v>
      </c>
      <c r="AM465" s="41" t="str">
        <f t="shared" si="248"/>
        <v>Sim</v>
      </c>
      <c r="AN465" s="41" t="str">
        <f t="shared" si="249"/>
        <v>Não</v>
      </c>
      <c r="AO465" s="42">
        <f t="shared" si="250"/>
        <v>-3.2638888888889217E-2</v>
      </c>
      <c r="AP465" s="41" t="str">
        <f t="shared" si="251"/>
        <v>Rogério Marques da Silva|46181</v>
      </c>
      <c r="AQ465" s="41" t="str">
        <f t="shared" si="252"/>
        <v/>
      </c>
      <c r="AR465" s="41" t="str">
        <f>IF($AQ465="","",COUNTIFS(L_ChaveCob,$AQ465,L_Ausencia,"&gt;"&amp;$W465)+COUNTIFS($AQ$4:$AQ465,$AQ465,$W$4:$W465,$W465))</f>
        <v/>
      </c>
      <c r="AS465" s="42">
        <f t="shared" si="253"/>
        <v>0</v>
      </c>
      <c r="AT465" s="42">
        <f t="shared" si="254"/>
        <v>0</v>
      </c>
      <c r="AU465" s="42">
        <f t="shared" si="255"/>
        <v>0</v>
      </c>
    </row>
    <row r="466" spans="1:47" x14ac:dyDescent="0.2">
      <c r="A466" s="35">
        <v>46181</v>
      </c>
      <c r="B466" s="36" t="s">
        <v>252</v>
      </c>
      <c r="C466" s="36" t="s">
        <v>232</v>
      </c>
      <c r="D466" s="36" t="s">
        <v>463</v>
      </c>
      <c r="E466" s="37"/>
      <c r="F466" s="37"/>
      <c r="G466" s="36"/>
      <c r="H466" s="36"/>
      <c r="I466" s="36"/>
      <c r="J466" s="36"/>
      <c r="K466" s="37"/>
      <c r="L466" s="37"/>
      <c r="M466" s="37"/>
      <c r="N466" s="38">
        <f t="shared" si="224"/>
        <v>46174</v>
      </c>
      <c r="O466">
        <f t="shared" si="225"/>
        <v>266937</v>
      </c>
      <c r="P466" t="str">
        <f t="shared" si="226"/>
        <v>Serralheria</v>
      </c>
      <c r="Q466" t="str">
        <f t="shared" si="227"/>
        <v>Normal / Fixo</v>
      </c>
      <c r="R466" t="str">
        <f t="shared" si="228"/>
        <v>ENCARREGADO</v>
      </c>
      <c r="S466" t="str">
        <f t="shared" si="229"/>
        <v>ADM</v>
      </c>
      <c r="T466" s="39">
        <f t="shared" si="230"/>
        <v>66.410146806958295</v>
      </c>
      <c r="U466" s="40">
        <f t="shared" si="231"/>
        <v>0.375</v>
      </c>
      <c r="V466" s="40">
        <f t="shared" si="232"/>
        <v>0.39374999999999999</v>
      </c>
      <c r="W466" s="40">
        <f t="shared" si="233"/>
        <v>0</v>
      </c>
      <c r="X466" t="str">
        <f t="shared" si="234"/>
        <v>Não</v>
      </c>
      <c r="Y466" s="40">
        <f t="shared" si="235"/>
        <v>0</v>
      </c>
      <c r="Z466" s="40">
        <f t="shared" si="236"/>
        <v>0</v>
      </c>
      <c r="AA466" s="40">
        <f t="shared" si="237"/>
        <v>0</v>
      </c>
      <c r="AB466" s="40">
        <f t="shared" si="238"/>
        <v>0</v>
      </c>
      <c r="AC466" s="40">
        <f t="shared" si="239"/>
        <v>0</v>
      </c>
      <c r="AD466" s="39">
        <f t="shared" si="240"/>
        <v>0</v>
      </c>
      <c r="AE466" s="39">
        <f t="shared" si="241"/>
        <v>0</v>
      </c>
      <c r="AF466" t="str">
        <f t="shared" si="242"/>
        <v>Trabalhado</v>
      </c>
      <c r="AG466" t="str">
        <f t="shared" si="243"/>
        <v/>
      </c>
      <c r="AH466" t="str">
        <f t="shared" si="244"/>
        <v/>
      </c>
      <c r="AJ466" s="41">
        <f t="shared" si="245"/>
        <v>1</v>
      </c>
      <c r="AK466" s="42">
        <f t="shared" si="246"/>
        <v>0.39374999999999999</v>
      </c>
      <c r="AL466" s="41" t="str">
        <f t="shared" si="247"/>
        <v>Leve atraso</v>
      </c>
      <c r="AM466" s="41" t="str">
        <f t="shared" si="248"/>
        <v>Não</v>
      </c>
      <c r="AN466" s="41" t="str">
        <f t="shared" si="249"/>
        <v>Sim</v>
      </c>
      <c r="AO466" s="42">
        <f t="shared" si="250"/>
        <v>-1.8749999999999989E-2</v>
      </c>
      <c r="AP466" s="41" t="str">
        <f t="shared" si="251"/>
        <v>Ronaldo Rosendo da Silva|46181</v>
      </c>
      <c r="AQ466" s="41" t="str">
        <f t="shared" si="252"/>
        <v/>
      </c>
      <c r="AR466" s="41" t="str">
        <f>IF($AQ466="","",COUNTIFS(L_ChaveCob,$AQ466,L_Ausencia,"&gt;"&amp;$W466)+COUNTIFS($AQ$4:$AQ466,$AQ466,$W$4:$W466,$W466))</f>
        <v/>
      </c>
      <c r="AS466" s="42">
        <f t="shared" si="253"/>
        <v>0</v>
      </c>
      <c r="AT466" s="42">
        <f t="shared" si="254"/>
        <v>0</v>
      </c>
      <c r="AU466" s="42">
        <f t="shared" si="255"/>
        <v>0</v>
      </c>
    </row>
    <row r="467" spans="1:47" x14ac:dyDescent="0.2">
      <c r="A467" s="35">
        <v>46181</v>
      </c>
      <c r="B467" s="36" t="s">
        <v>254</v>
      </c>
      <c r="C467" s="36" t="s">
        <v>232</v>
      </c>
      <c r="D467" s="36" t="s">
        <v>312</v>
      </c>
      <c r="E467" s="37"/>
      <c r="F467" s="37"/>
      <c r="G467" s="36"/>
      <c r="H467" s="36"/>
      <c r="I467" s="36"/>
      <c r="J467" s="36"/>
      <c r="K467" s="37"/>
      <c r="L467" s="37"/>
      <c r="M467" s="37"/>
      <c r="N467" s="38">
        <f t="shared" si="224"/>
        <v>46174</v>
      </c>
      <c r="O467">
        <f t="shared" si="225"/>
        <v>900001</v>
      </c>
      <c r="P467" t="str">
        <f t="shared" si="226"/>
        <v>Serralheria</v>
      </c>
      <c r="Q467" t="str">
        <f t="shared" si="227"/>
        <v>Normal / Fixo</v>
      </c>
      <c r="R467" t="str">
        <f t="shared" si="228"/>
        <v>SERRALHEIRO II</v>
      </c>
      <c r="S467" t="str">
        <f t="shared" si="229"/>
        <v>ADM</v>
      </c>
      <c r="T467" s="39">
        <f t="shared" si="230"/>
        <v>57.825734836004102</v>
      </c>
      <c r="U467" s="40">
        <f t="shared" si="231"/>
        <v>0.375</v>
      </c>
      <c r="V467" s="40">
        <f t="shared" si="232"/>
        <v>0.4</v>
      </c>
      <c r="W467" s="40">
        <f t="shared" si="233"/>
        <v>0</v>
      </c>
      <c r="X467" t="str">
        <f t="shared" si="234"/>
        <v>Não</v>
      </c>
      <c r="Y467" s="40">
        <f t="shared" si="235"/>
        <v>0</v>
      </c>
      <c r="Z467" s="40">
        <f t="shared" si="236"/>
        <v>0</v>
      </c>
      <c r="AA467" s="40">
        <f t="shared" si="237"/>
        <v>0</v>
      </c>
      <c r="AB467" s="40">
        <f t="shared" si="238"/>
        <v>0</v>
      </c>
      <c r="AC467" s="40">
        <f t="shared" si="239"/>
        <v>0</v>
      </c>
      <c r="AD467" s="39">
        <f t="shared" si="240"/>
        <v>0</v>
      </c>
      <c r="AE467" s="39">
        <f t="shared" si="241"/>
        <v>0</v>
      </c>
      <c r="AF467" t="str">
        <f t="shared" si="242"/>
        <v>Trabalhado</v>
      </c>
      <c r="AG467" t="str">
        <f t="shared" si="243"/>
        <v/>
      </c>
      <c r="AH467" t="str">
        <f t="shared" si="244"/>
        <v/>
      </c>
      <c r="AJ467" s="41">
        <f t="shared" si="245"/>
        <v>8</v>
      </c>
      <c r="AK467" s="42">
        <f t="shared" si="246"/>
        <v>0.4</v>
      </c>
      <c r="AL467" s="41" t="str">
        <f t="shared" si="247"/>
        <v>Leve atraso</v>
      </c>
      <c r="AM467" s="41" t="str">
        <f t="shared" si="248"/>
        <v>Não</v>
      </c>
      <c r="AN467" s="41" t="str">
        <f t="shared" si="249"/>
        <v>Sim</v>
      </c>
      <c r="AO467" s="42">
        <f t="shared" si="250"/>
        <v>-2.5000000000000022E-2</v>
      </c>
      <c r="AP467" s="41" t="str">
        <f t="shared" si="251"/>
        <v>Ronaldo Santos Dias|46181</v>
      </c>
      <c r="AQ467" s="41" t="str">
        <f t="shared" si="252"/>
        <v/>
      </c>
      <c r="AR467" s="41" t="str">
        <f>IF($AQ467="","",COUNTIFS(L_ChaveCob,$AQ467,L_Ausencia,"&gt;"&amp;$W467)+COUNTIFS($AQ$4:$AQ467,$AQ467,$W$4:$W467,$W467))</f>
        <v/>
      </c>
      <c r="AS467" s="42">
        <f t="shared" si="253"/>
        <v>0</v>
      </c>
      <c r="AT467" s="42">
        <f t="shared" si="254"/>
        <v>0</v>
      </c>
      <c r="AU467" s="42">
        <f t="shared" si="255"/>
        <v>0</v>
      </c>
    </row>
    <row r="468" spans="1:47" x14ac:dyDescent="0.2">
      <c r="A468" s="35">
        <v>46181</v>
      </c>
      <c r="B468" s="36" t="s">
        <v>281</v>
      </c>
      <c r="C468" s="36" t="s">
        <v>232</v>
      </c>
      <c r="D468" s="36"/>
      <c r="E468" s="37"/>
      <c r="F468" s="37"/>
      <c r="G468" s="36"/>
      <c r="H468" s="36"/>
      <c r="I468" s="36"/>
      <c r="J468" s="36"/>
      <c r="K468" s="37"/>
      <c r="L468" s="37"/>
      <c r="M468" s="37"/>
      <c r="N468" s="38">
        <f t="shared" si="224"/>
        <v>46174</v>
      </c>
      <c r="O468">
        <f t="shared" si="225"/>
        <v>900010</v>
      </c>
      <c r="P468" t="str">
        <f t="shared" si="226"/>
        <v>Serralheria</v>
      </c>
      <c r="Q468" t="str">
        <f t="shared" si="227"/>
        <v>Normal / Fixo</v>
      </c>
      <c r="R468" t="str">
        <f t="shared" si="228"/>
        <v>SERRALHEIRO I</v>
      </c>
      <c r="S468" t="str">
        <f t="shared" si="229"/>
        <v>ADM</v>
      </c>
      <c r="T468" s="39">
        <f t="shared" si="230"/>
        <v>53.488333185221997</v>
      </c>
      <c r="U468" s="40">
        <f t="shared" si="231"/>
        <v>0.375</v>
      </c>
      <c r="V468" s="40">
        <f t="shared" si="232"/>
        <v>0.375</v>
      </c>
      <c r="W468" s="40">
        <f t="shared" si="233"/>
        <v>0</v>
      </c>
      <c r="X468" t="str">
        <f t="shared" si="234"/>
        <v>Não</v>
      </c>
      <c r="Y468" s="40">
        <f t="shared" si="235"/>
        <v>0</v>
      </c>
      <c r="Z468" s="40">
        <f t="shared" si="236"/>
        <v>0</v>
      </c>
      <c r="AA468" s="40">
        <f t="shared" si="237"/>
        <v>0</v>
      </c>
      <c r="AB468" s="40">
        <f t="shared" si="238"/>
        <v>0</v>
      </c>
      <c r="AC468" s="40">
        <f t="shared" si="239"/>
        <v>0</v>
      </c>
      <c r="AD468" s="39">
        <f t="shared" si="240"/>
        <v>0</v>
      </c>
      <c r="AE468" s="39">
        <f t="shared" si="241"/>
        <v>0</v>
      </c>
      <c r="AF468" t="str">
        <f t="shared" si="242"/>
        <v>Trabalhado</v>
      </c>
      <c r="AG468" t="str">
        <f t="shared" si="243"/>
        <v/>
      </c>
      <c r="AH468" t="str">
        <f t="shared" si="244"/>
        <v/>
      </c>
      <c r="AJ468" s="41">
        <f t="shared" si="245"/>
        <v>19</v>
      </c>
      <c r="AK468" s="42" t="str">
        <f t="shared" si="246"/>
        <v/>
      </c>
      <c r="AL468" s="41" t="str">
        <f t="shared" si="247"/>
        <v>Leve atraso</v>
      </c>
      <c r="AM468" s="41" t="str">
        <f t="shared" si="248"/>
        <v>Não</v>
      </c>
      <c r="AN468" s="41" t="str">
        <f t="shared" si="249"/>
        <v>Sim</v>
      </c>
      <c r="AO468" s="42" t="str">
        <f t="shared" si="250"/>
        <v/>
      </c>
      <c r="AP468" s="41" t="str">
        <f t="shared" si="251"/>
        <v>Roniel de Souza Rocha|46181</v>
      </c>
      <c r="AQ468" s="41" t="str">
        <f t="shared" si="252"/>
        <v/>
      </c>
      <c r="AR468" s="41" t="str">
        <f>IF($AQ468="","",COUNTIFS(L_ChaveCob,$AQ468,L_Ausencia,"&gt;"&amp;$W468)+COUNTIFS($AQ$4:$AQ468,$AQ468,$W$4:$W468,$W468))</f>
        <v/>
      </c>
      <c r="AS468" s="42">
        <f t="shared" si="253"/>
        <v>0</v>
      </c>
      <c r="AT468" s="42">
        <f t="shared" si="254"/>
        <v>0</v>
      </c>
      <c r="AU468" s="42">
        <f t="shared" si="255"/>
        <v>0</v>
      </c>
    </row>
    <row r="469" spans="1:47" x14ac:dyDescent="0.2">
      <c r="A469" s="35">
        <v>46182</v>
      </c>
      <c r="B469" s="36" t="s">
        <v>235</v>
      </c>
      <c r="C469" s="36" t="s">
        <v>232</v>
      </c>
      <c r="D469" s="36" t="s">
        <v>331</v>
      </c>
      <c r="E469" s="37"/>
      <c r="F469" s="37"/>
      <c r="G469" s="36"/>
      <c r="H469" s="36"/>
      <c r="I469" s="36"/>
      <c r="J469" s="36"/>
      <c r="K469" s="37"/>
      <c r="L469" s="37"/>
      <c r="M469" s="37"/>
      <c r="N469" s="38">
        <f t="shared" si="224"/>
        <v>46174</v>
      </c>
      <c r="O469">
        <f t="shared" si="225"/>
        <v>900008</v>
      </c>
      <c r="P469" t="str">
        <f t="shared" si="226"/>
        <v>Serralheria</v>
      </c>
      <c r="Q469" t="str">
        <f t="shared" si="227"/>
        <v>Normal / Fixo</v>
      </c>
      <c r="R469" t="str">
        <f t="shared" si="228"/>
        <v>SERRALHEIRO II</v>
      </c>
      <c r="S469" t="str">
        <f t="shared" si="229"/>
        <v>TURNO 2</v>
      </c>
      <c r="T469" s="39">
        <f t="shared" si="230"/>
        <v>57.825734836004102</v>
      </c>
      <c r="U469" s="40">
        <f t="shared" si="231"/>
        <v>0.33333333333333298</v>
      </c>
      <c r="V469" s="40">
        <f t="shared" si="232"/>
        <v>0.39583333333333331</v>
      </c>
      <c r="W469" s="40">
        <f t="shared" si="233"/>
        <v>0</v>
      </c>
      <c r="X469" t="str">
        <f t="shared" si="234"/>
        <v>Não</v>
      </c>
      <c r="Y469" s="40">
        <f t="shared" si="235"/>
        <v>0</v>
      </c>
      <c r="Z469" s="40">
        <f t="shared" si="236"/>
        <v>0</v>
      </c>
      <c r="AA469" s="40">
        <f t="shared" si="237"/>
        <v>0</v>
      </c>
      <c r="AB469" s="40">
        <f t="shared" si="238"/>
        <v>0</v>
      </c>
      <c r="AC469" s="40">
        <f t="shared" si="239"/>
        <v>0</v>
      </c>
      <c r="AD469" s="39">
        <f t="shared" si="240"/>
        <v>0</v>
      </c>
      <c r="AE469" s="39">
        <f t="shared" si="241"/>
        <v>0</v>
      </c>
      <c r="AF469" t="str">
        <f t="shared" si="242"/>
        <v>Trabalhado</v>
      </c>
      <c r="AG469" t="str">
        <f t="shared" si="243"/>
        <v/>
      </c>
      <c r="AH469" t="str">
        <f t="shared" si="244"/>
        <v/>
      </c>
      <c r="AJ469" s="41">
        <f t="shared" si="245"/>
        <v>16</v>
      </c>
      <c r="AK469" s="42">
        <f t="shared" si="246"/>
        <v>0.39583333333333331</v>
      </c>
      <c r="AL469" s="41" t="str">
        <f t="shared" si="247"/>
        <v>Leve atraso</v>
      </c>
      <c r="AM469" s="41" t="str">
        <f t="shared" si="248"/>
        <v>Não</v>
      </c>
      <c r="AN469" s="41" t="str">
        <f t="shared" si="249"/>
        <v>Sim</v>
      </c>
      <c r="AO469" s="42">
        <f t="shared" si="250"/>
        <v>-6.2500000000000333E-2</v>
      </c>
      <c r="AP469" s="41" t="str">
        <f t="shared" si="251"/>
        <v>Alisson Paulo Costa Martins|46182</v>
      </c>
      <c r="AQ469" s="41" t="str">
        <f t="shared" si="252"/>
        <v/>
      </c>
      <c r="AR469" s="41" t="str">
        <f>IF($AQ469="","",COUNTIFS(L_ChaveCob,$AQ469,L_Ausencia,"&gt;"&amp;$W469)+COUNTIFS($AQ$4:$AQ469,$AQ469,$W$4:$W469,$W469))</f>
        <v/>
      </c>
      <c r="AS469" s="42">
        <f t="shared" si="253"/>
        <v>0</v>
      </c>
      <c r="AT469" s="42">
        <f t="shared" si="254"/>
        <v>0</v>
      </c>
      <c r="AU469" s="42">
        <f t="shared" si="255"/>
        <v>0</v>
      </c>
    </row>
    <row r="470" spans="1:47" x14ac:dyDescent="0.2">
      <c r="A470" s="35">
        <v>46182</v>
      </c>
      <c r="B470" s="36" t="s">
        <v>237</v>
      </c>
      <c r="C470" s="36" t="s">
        <v>232</v>
      </c>
      <c r="D470" s="36" t="s">
        <v>464</v>
      </c>
      <c r="E470" s="37"/>
      <c r="F470" s="37"/>
      <c r="G470" s="36"/>
      <c r="H470" s="36"/>
      <c r="I470" s="36"/>
      <c r="J470" s="36"/>
      <c r="K470" s="37"/>
      <c r="L470" s="37"/>
      <c r="M470" s="37"/>
      <c r="N470" s="38">
        <f t="shared" si="224"/>
        <v>46174</v>
      </c>
      <c r="O470">
        <f t="shared" si="225"/>
        <v>119353</v>
      </c>
      <c r="P470" t="str">
        <f t="shared" si="226"/>
        <v>Serralheria</v>
      </c>
      <c r="Q470" t="str">
        <f t="shared" si="227"/>
        <v>Normal / Fixo</v>
      </c>
      <c r="R470" t="str">
        <f t="shared" si="228"/>
        <v>SERRALHEIRO II</v>
      </c>
      <c r="S470" t="str">
        <f t="shared" si="229"/>
        <v>ADM</v>
      </c>
      <c r="T470" s="39">
        <f t="shared" si="230"/>
        <v>57.825734836004102</v>
      </c>
      <c r="U470" s="40">
        <f t="shared" si="231"/>
        <v>0.375</v>
      </c>
      <c r="V470" s="40">
        <f t="shared" si="232"/>
        <v>0.38680555555555557</v>
      </c>
      <c r="W470" s="40">
        <f t="shared" si="233"/>
        <v>0</v>
      </c>
      <c r="X470" t="str">
        <f t="shared" si="234"/>
        <v>Não</v>
      </c>
      <c r="Y470" s="40">
        <f t="shared" si="235"/>
        <v>0</v>
      </c>
      <c r="Z470" s="40">
        <f t="shared" si="236"/>
        <v>0</v>
      </c>
      <c r="AA470" s="40">
        <f t="shared" si="237"/>
        <v>0</v>
      </c>
      <c r="AB470" s="40">
        <f t="shared" si="238"/>
        <v>0</v>
      </c>
      <c r="AC470" s="40">
        <f t="shared" si="239"/>
        <v>0</v>
      </c>
      <c r="AD470" s="39">
        <f t="shared" si="240"/>
        <v>0</v>
      </c>
      <c r="AE470" s="39">
        <f t="shared" si="241"/>
        <v>0</v>
      </c>
      <c r="AF470" t="str">
        <f t="shared" si="242"/>
        <v>Trabalhado</v>
      </c>
      <c r="AG470" t="str">
        <f t="shared" si="243"/>
        <v/>
      </c>
      <c r="AH470" t="str">
        <f t="shared" si="244"/>
        <v/>
      </c>
      <c r="AJ470" s="41">
        <f t="shared" si="245"/>
        <v>7</v>
      </c>
      <c r="AK470" s="42">
        <f t="shared" si="246"/>
        <v>0.38680555555555557</v>
      </c>
      <c r="AL470" s="41" t="str">
        <f t="shared" si="247"/>
        <v>Leve atraso</v>
      </c>
      <c r="AM470" s="41" t="str">
        <f t="shared" si="248"/>
        <v>Não</v>
      </c>
      <c r="AN470" s="41" t="str">
        <f t="shared" si="249"/>
        <v>Sim</v>
      </c>
      <c r="AO470" s="42">
        <f t="shared" si="250"/>
        <v>-1.1805555555555569E-2</v>
      </c>
      <c r="AP470" s="41" t="str">
        <f t="shared" si="251"/>
        <v>Ezequiel Antonio Peres|46182</v>
      </c>
      <c r="AQ470" s="41" t="str">
        <f t="shared" si="252"/>
        <v/>
      </c>
      <c r="AR470" s="41" t="str">
        <f>IF($AQ470="","",COUNTIFS(L_ChaveCob,$AQ470,L_Ausencia,"&gt;"&amp;$W470)+COUNTIFS($AQ$4:$AQ470,$AQ470,$W$4:$W470,$W470))</f>
        <v/>
      </c>
      <c r="AS470" s="42">
        <f t="shared" si="253"/>
        <v>0</v>
      </c>
      <c r="AT470" s="42">
        <f t="shared" si="254"/>
        <v>0</v>
      </c>
      <c r="AU470" s="42">
        <f t="shared" si="255"/>
        <v>0</v>
      </c>
    </row>
    <row r="471" spans="1:47" x14ac:dyDescent="0.2">
      <c r="A471" s="35">
        <v>46182</v>
      </c>
      <c r="B471" s="36" t="s">
        <v>239</v>
      </c>
      <c r="C471" s="36" t="s">
        <v>232</v>
      </c>
      <c r="D471" s="36" t="s">
        <v>465</v>
      </c>
      <c r="E471" s="37"/>
      <c r="F471" s="37"/>
      <c r="G471" s="36"/>
      <c r="H471" s="36"/>
      <c r="I471" s="36"/>
      <c r="J471" s="36"/>
      <c r="K471" s="37"/>
      <c r="L471" s="37"/>
      <c r="M471" s="37"/>
      <c r="N471" s="38">
        <f t="shared" si="224"/>
        <v>46174</v>
      </c>
      <c r="O471">
        <f t="shared" si="225"/>
        <v>173078</v>
      </c>
      <c r="P471" t="str">
        <f t="shared" si="226"/>
        <v>Serralheria</v>
      </c>
      <c r="Q471" t="str">
        <f t="shared" si="227"/>
        <v>Normal / Fixo</v>
      </c>
      <c r="R471" t="str">
        <f t="shared" si="228"/>
        <v>SERRALHEIRO II</v>
      </c>
      <c r="S471" t="str">
        <f t="shared" si="229"/>
        <v>ADM</v>
      </c>
      <c r="T471" s="39">
        <f t="shared" si="230"/>
        <v>57.825734836004102</v>
      </c>
      <c r="U471" s="40">
        <f t="shared" si="231"/>
        <v>0.375</v>
      </c>
      <c r="V471" s="40">
        <f t="shared" si="232"/>
        <v>0.39097222222222222</v>
      </c>
      <c r="W471" s="40">
        <f t="shared" si="233"/>
        <v>0</v>
      </c>
      <c r="X471" t="str">
        <f t="shared" si="234"/>
        <v>Não</v>
      </c>
      <c r="Y471" s="40">
        <f t="shared" si="235"/>
        <v>0</v>
      </c>
      <c r="Z471" s="40">
        <f t="shared" si="236"/>
        <v>0</v>
      </c>
      <c r="AA471" s="40">
        <f t="shared" si="237"/>
        <v>0</v>
      </c>
      <c r="AB471" s="40">
        <f t="shared" si="238"/>
        <v>0</v>
      </c>
      <c r="AC471" s="40">
        <f t="shared" si="239"/>
        <v>0</v>
      </c>
      <c r="AD471" s="39">
        <f t="shared" si="240"/>
        <v>0</v>
      </c>
      <c r="AE471" s="39">
        <f t="shared" si="241"/>
        <v>0</v>
      </c>
      <c r="AF471" t="str">
        <f t="shared" si="242"/>
        <v>Trabalhado</v>
      </c>
      <c r="AG471" t="str">
        <f t="shared" si="243"/>
        <v/>
      </c>
      <c r="AH471" t="str">
        <f t="shared" si="244"/>
        <v/>
      </c>
      <c r="AJ471" s="41">
        <f t="shared" si="245"/>
        <v>2</v>
      </c>
      <c r="AK471" s="42">
        <f t="shared" si="246"/>
        <v>0.39097222222222222</v>
      </c>
      <c r="AL471" s="41" t="str">
        <f t="shared" si="247"/>
        <v>Leve atraso</v>
      </c>
      <c r="AM471" s="41" t="str">
        <f t="shared" si="248"/>
        <v>Não</v>
      </c>
      <c r="AN471" s="41" t="str">
        <f t="shared" si="249"/>
        <v>Sim</v>
      </c>
      <c r="AO471" s="42">
        <f t="shared" si="250"/>
        <v>-1.5972222222222221E-2</v>
      </c>
      <c r="AP471" s="41" t="str">
        <f t="shared" si="251"/>
        <v>Giovani Joao da Silva|46182</v>
      </c>
      <c r="AQ471" s="41" t="str">
        <f t="shared" si="252"/>
        <v/>
      </c>
      <c r="AR471" s="41" t="str">
        <f>IF($AQ471="","",COUNTIFS(L_ChaveCob,$AQ471,L_Ausencia,"&gt;"&amp;$W471)+COUNTIFS($AQ$4:$AQ471,$AQ471,$W$4:$W471,$W471))</f>
        <v/>
      </c>
      <c r="AS471" s="42">
        <f t="shared" si="253"/>
        <v>0</v>
      </c>
      <c r="AT471" s="42">
        <f t="shared" si="254"/>
        <v>0</v>
      </c>
      <c r="AU471" s="42">
        <f t="shared" si="255"/>
        <v>0</v>
      </c>
    </row>
    <row r="472" spans="1:47" x14ac:dyDescent="0.2">
      <c r="A472" s="35">
        <v>46182</v>
      </c>
      <c r="B472" s="36" t="s">
        <v>241</v>
      </c>
      <c r="C472" s="36" t="s">
        <v>232</v>
      </c>
      <c r="D472" s="36" t="s">
        <v>466</v>
      </c>
      <c r="E472" s="37"/>
      <c r="F472" s="37"/>
      <c r="G472" s="36"/>
      <c r="H472" s="36"/>
      <c r="I472" s="36"/>
      <c r="J472" s="36"/>
      <c r="K472" s="37"/>
      <c r="L472" s="37"/>
      <c r="M472" s="37"/>
      <c r="N472" s="38">
        <f t="shared" si="224"/>
        <v>46174</v>
      </c>
      <c r="O472">
        <f t="shared" si="225"/>
        <v>24800</v>
      </c>
      <c r="P472" t="str">
        <f t="shared" si="226"/>
        <v>Serralheria</v>
      </c>
      <c r="Q472" t="str">
        <f t="shared" si="227"/>
        <v>Normal / Fixo</v>
      </c>
      <c r="R472" t="str">
        <f t="shared" si="228"/>
        <v>SERRALHEIRO II</v>
      </c>
      <c r="S472" t="str">
        <f t="shared" si="229"/>
        <v>ADM</v>
      </c>
      <c r="T472" s="39">
        <f t="shared" si="230"/>
        <v>57.825734836004102</v>
      </c>
      <c r="U472" s="40">
        <f t="shared" si="231"/>
        <v>0.375</v>
      </c>
      <c r="V472" s="40">
        <f t="shared" si="232"/>
        <v>0.39791666666666664</v>
      </c>
      <c r="W472" s="40">
        <f t="shared" si="233"/>
        <v>0</v>
      </c>
      <c r="X472" t="str">
        <f t="shared" si="234"/>
        <v>Não</v>
      </c>
      <c r="Y472" s="40">
        <f t="shared" si="235"/>
        <v>0</v>
      </c>
      <c r="Z472" s="40">
        <f t="shared" si="236"/>
        <v>0</v>
      </c>
      <c r="AA472" s="40">
        <f t="shared" si="237"/>
        <v>0</v>
      </c>
      <c r="AB472" s="40">
        <f t="shared" si="238"/>
        <v>0</v>
      </c>
      <c r="AC472" s="40">
        <f t="shared" si="239"/>
        <v>0</v>
      </c>
      <c r="AD472" s="39">
        <f t="shared" si="240"/>
        <v>0</v>
      </c>
      <c r="AE472" s="39">
        <f t="shared" si="241"/>
        <v>0</v>
      </c>
      <c r="AF472" t="str">
        <f t="shared" si="242"/>
        <v>Trabalhado</v>
      </c>
      <c r="AG472" t="str">
        <f t="shared" si="243"/>
        <v/>
      </c>
      <c r="AH472" t="str">
        <f t="shared" si="244"/>
        <v/>
      </c>
      <c r="AJ472" s="41">
        <f t="shared" si="245"/>
        <v>3</v>
      </c>
      <c r="AK472" s="42">
        <f t="shared" si="246"/>
        <v>0.39791666666666664</v>
      </c>
      <c r="AL472" s="41" t="str">
        <f t="shared" si="247"/>
        <v>Leve atraso</v>
      </c>
      <c r="AM472" s="41" t="str">
        <f t="shared" si="248"/>
        <v>Não</v>
      </c>
      <c r="AN472" s="41" t="str">
        <f t="shared" si="249"/>
        <v>Sim</v>
      </c>
      <c r="AO472" s="42">
        <f t="shared" si="250"/>
        <v>-2.2916666666666641E-2</v>
      </c>
      <c r="AP472" s="41" t="str">
        <f t="shared" si="251"/>
        <v>Ivanildo Lopes Pires de Carvalho|46182</v>
      </c>
      <c r="AQ472" s="41" t="str">
        <f t="shared" si="252"/>
        <v/>
      </c>
      <c r="AR472" s="41" t="str">
        <f>IF($AQ472="","",COUNTIFS(L_ChaveCob,$AQ472,L_Ausencia,"&gt;"&amp;$W472)+COUNTIFS($AQ$4:$AQ472,$AQ472,$W$4:$W472,$W472))</f>
        <v/>
      </c>
      <c r="AS472" s="42">
        <f t="shared" si="253"/>
        <v>0</v>
      </c>
      <c r="AT472" s="42">
        <f t="shared" si="254"/>
        <v>0</v>
      </c>
      <c r="AU472" s="42">
        <f t="shared" si="255"/>
        <v>0</v>
      </c>
    </row>
    <row r="473" spans="1:47" x14ac:dyDescent="0.2">
      <c r="A473" s="35">
        <v>46182</v>
      </c>
      <c r="B473" s="36" t="s">
        <v>243</v>
      </c>
      <c r="C473" s="36" t="s">
        <v>232</v>
      </c>
      <c r="D473" s="36" t="s">
        <v>332</v>
      </c>
      <c r="E473" s="37"/>
      <c r="F473" s="37"/>
      <c r="G473" s="36"/>
      <c r="H473" s="36"/>
      <c r="I473" s="36"/>
      <c r="J473" s="36"/>
      <c r="K473" s="37"/>
      <c r="L473" s="37"/>
      <c r="M473" s="37"/>
      <c r="N473" s="38">
        <f t="shared" si="224"/>
        <v>46174</v>
      </c>
      <c r="O473">
        <f t="shared" si="225"/>
        <v>900003</v>
      </c>
      <c r="P473" t="str">
        <f t="shared" si="226"/>
        <v>Serralheria</v>
      </c>
      <c r="Q473" t="str">
        <f t="shared" si="227"/>
        <v>Normal / Fixo</v>
      </c>
      <c r="R473" t="str">
        <f t="shared" si="228"/>
        <v>ENCARREGADO</v>
      </c>
      <c r="S473" t="str">
        <f t="shared" si="229"/>
        <v>ADM</v>
      </c>
      <c r="T473" s="39">
        <f t="shared" si="230"/>
        <v>66.410146806958295</v>
      </c>
      <c r="U473" s="40">
        <f t="shared" si="231"/>
        <v>0.375</v>
      </c>
      <c r="V473" s="40">
        <f t="shared" si="232"/>
        <v>0.39791666666666664</v>
      </c>
      <c r="W473" s="40">
        <f t="shared" si="233"/>
        <v>0</v>
      </c>
      <c r="X473" t="str">
        <f t="shared" si="234"/>
        <v>Não</v>
      </c>
      <c r="Y473" s="40">
        <f t="shared" si="235"/>
        <v>0</v>
      </c>
      <c r="Z473" s="40">
        <f t="shared" si="236"/>
        <v>0</v>
      </c>
      <c r="AA473" s="40">
        <f t="shared" si="237"/>
        <v>0</v>
      </c>
      <c r="AB473" s="40">
        <f t="shared" si="238"/>
        <v>0</v>
      </c>
      <c r="AC473" s="40">
        <f t="shared" si="239"/>
        <v>0</v>
      </c>
      <c r="AD473" s="39">
        <f t="shared" si="240"/>
        <v>0</v>
      </c>
      <c r="AE473" s="39">
        <f t="shared" si="241"/>
        <v>0</v>
      </c>
      <c r="AF473" t="str">
        <f t="shared" si="242"/>
        <v>Trabalhado</v>
      </c>
      <c r="AG473" t="str">
        <f t="shared" si="243"/>
        <v/>
      </c>
      <c r="AH473" t="str">
        <f t="shared" si="244"/>
        <v/>
      </c>
      <c r="AJ473" s="41">
        <f t="shared" si="245"/>
        <v>10</v>
      </c>
      <c r="AK473" s="42">
        <f t="shared" si="246"/>
        <v>0.39791666666666664</v>
      </c>
      <c r="AL473" s="41" t="str">
        <f t="shared" si="247"/>
        <v>Leve atraso</v>
      </c>
      <c r="AM473" s="41" t="str">
        <f t="shared" si="248"/>
        <v>Não</v>
      </c>
      <c r="AN473" s="41" t="str">
        <f t="shared" si="249"/>
        <v>Sim</v>
      </c>
      <c r="AO473" s="42">
        <f t="shared" si="250"/>
        <v>-2.2916666666666641E-2</v>
      </c>
      <c r="AP473" s="41" t="str">
        <f t="shared" si="251"/>
        <v>Marcelo Antônio Silvestre de Moraes|46182</v>
      </c>
      <c r="AQ473" s="41" t="str">
        <f t="shared" si="252"/>
        <v/>
      </c>
      <c r="AR473" s="41" t="str">
        <f>IF($AQ473="","",COUNTIFS(L_ChaveCob,$AQ473,L_Ausencia,"&gt;"&amp;$W473)+COUNTIFS($AQ$4:$AQ473,$AQ473,$W$4:$W473,$W473))</f>
        <v/>
      </c>
      <c r="AS473" s="42">
        <f t="shared" si="253"/>
        <v>0</v>
      </c>
      <c r="AT473" s="42">
        <f t="shared" si="254"/>
        <v>0</v>
      </c>
      <c r="AU473" s="42">
        <f t="shared" si="255"/>
        <v>0</v>
      </c>
    </row>
    <row r="474" spans="1:47" x14ac:dyDescent="0.2">
      <c r="A474" s="35">
        <v>46182</v>
      </c>
      <c r="B474" s="36" t="s">
        <v>229</v>
      </c>
      <c r="C474" s="36" t="s">
        <v>220</v>
      </c>
      <c r="D474" s="36" t="s">
        <v>467</v>
      </c>
      <c r="E474" s="37"/>
      <c r="F474" s="37"/>
      <c r="G474" s="36"/>
      <c r="H474" s="36"/>
      <c r="I474" s="36"/>
      <c r="J474" s="36"/>
      <c r="K474" s="37"/>
      <c r="L474" s="37"/>
      <c r="M474" s="37"/>
      <c r="N474" s="38">
        <f t="shared" si="224"/>
        <v>46174</v>
      </c>
      <c r="O474">
        <f t="shared" si="225"/>
        <v>105410</v>
      </c>
      <c r="P474" t="str">
        <f t="shared" si="226"/>
        <v>Serralheria</v>
      </c>
      <c r="Q474" t="str">
        <f t="shared" si="227"/>
        <v>Normal / Fixo</v>
      </c>
      <c r="R474" t="str">
        <f t="shared" si="228"/>
        <v>SERRALHEIRO I</v>
      </c>
      <c r="S474" t="str">
        <f t="shared" si="229"/>
        <v>TURNO 3</v>
      </c>
      <c r="T474" s="39">
        <f t="shared" si="230"/>
        <v>53.488333185221997</v>
      </c>
      <c r="U474" s="40">
        <f t="shared" si="231"/>
        <v>0.33333333333333298</v>
      </c>
      <c r="V474" s="40">
        <f t="shared" si="232"/>
        <v>0.33333333333333298</v>
      </c>
      <c r="W474" s="40">
        <f t="shared" si="233"/>
        <v>0</v>
      </c>
      <c r="X474" t="str">
        <f t="shared" si="234"/>
        <v>Sim</v>
      </c>
      <c r="Y474" s="40">
        <f t="shared" si="235"/>
        <v>0</v>
      </c>
      <c r="Z474" s="40">
        <f t="shared" si="236"/>
        <v>0</v>
      </c>
      <c r="AA474" s="40">
        <f t="shared" si="237"/>
        <v>0</v>
      </c>
      <c r="AB474" s="40">
        <f t="shared" si="238"/>
        <v>0</v>
      </c>
      <c r="AC474" s="40">
        <f t="shared" si="239"/>
        <v>0</v>
      </c>
      <c r="AD474" s="39">
        <f t="shared" si="240"/>
        <v>0</v>
      </c>
      <c r="AE474" s="39">
        <f t="shared" si="241"/>
        <v>0</v>
      </c>
      <c r="AF474" t="str">
        <f t="shared" si="242"/>
        <v>Injustificada</v>
      </c>
      <c r="AG474" t="str">
        <f t="shared" si="243"/>
        <v/>
      </c>
      <c r="AH474" t="str">
        <f t="shared" si="244"/>
        <v/>
      </c>
      <c r="AJ474" s="41">
        <f t="shared" si="245"/>
        <v>6</v>
      </c>
      <c r="AK474" s="42">
        <f t="shared" si="246"/>
        <v>0.35416666666666669</v>
      </c>
      <c r="AL474" s="41" t="str">
        <f t="shared" si="247"/>
        <v>Pelo ponto</v>
      </c>
      <c r="AM474" s="41" t="str">
        <f t="shared" si="248"/>
        <v>Sim</v>
      </c>
      <c r="AN474" s="41" t="str">
        <f t="shared" si="249"/>
        <v>Não</v>
      </c>
      <c r="AO474" s="42">
        <f t="shared" si="250"/>
        <v>-2.0833333333333703E-2</v>
      </c>
      <c r="AP474" s="41" t="str">
        <f t="shared" si="251"/>
        <v>Marcelo Douglas Vieira Santana|46182</v>
      </c>
      <c r="AQ474" s="41" t="str">
        <f t="shared" si="252"/>
        <v/>
      </c>
      <c r="AR474" s="41" t="str">
        <f>IF($AQ474="","",COUNTIFS(L_ChaveCob,$AQ474,L_Ausencia,"&gt;"&amp;$W474)+COUNTIFS($AQ$4:$AQ474,$AQ474,$W$4:$W474,$W474))</f>
        <v/>
      </c>
      <c r="AS474" s="42">
        <f t="shared" si="253"/>
        <v>0</v>
      </c>
      <c r="AT474" s="42">
        <f t="shared" si="254"/>
        <v>0</v>
      </c>
      <c r="AU474" s="42">
        <f t="shared" si="255"/>
        <v>0</v>
      </c>
    </row>
    <row r="475" spans="1:47" hidden="1" x14ac:dyDescent="0.2">
      <c r="A475" s="35">
        <v>46182</v>
      </c>
      <c r="B475" s="36" t="s">
        <v>230</v>
      </c>
      <c r="C475" s="36" t="s">
        <v>220</v>
      </c>
      <c r="D475" s="36" t="s">
        <v>468</v>
      </c>
      <c r="E475" s="37"/>
      <c r="F475" s="37"/>
      <c r="G475" s="36"/>
      <c r="H475" s="36"/>
      <c r="I475" s="36" t="s">
        <v>234</v>
      </c>
      <c r="J475" s="36"/>
      <c r="K475" s="37"/>
      <c r="L475" s="37"/>
      <c r="M475" s="37"/>
      <c r="N475" s="38">
        <f t="shared" si="224"/>
        <v>46174</v>
      </c>
      <c r="O475">
        <f t="shared" si="225"/>
        <v>900009</v>
      </c>
      <c r="P475" t="str">
        <f t="shared" si="226"/>
        <v>Serralheria</v>
      </c>
      <c r="Q475" t="str">
        <f t="shared" si="227"/>
        <v>Normal / Fixo</v>
      </c>
      <c r="R475" t="str">
        <f t="shared" si="228"/>
        <v>SERRALHEIRO I</v>
      </c>
      <c r="S475" t="str">
        <f t="shared" si="229"/>
        <v>TURNO 2</v>
      </c>
      <c r="T475" s="39">
        <f t="shared" si="230"/>
        <v>53.488333185221997</v>
      </c>
      <c r="U475" s="40">
        <f t="shared" si="231"/>
        <v>0.33333333333333298</v>
      </c>
      <c r="V475" s="40">
        <f t="shared" si="232"/>
        <v>0.33333333333333298</v>
      </c>
      <c r="W475" s="40">
        <f t="shared" si="233"/>
        <v>0</v>
      </c>
      <c r="X475" t="str">
        <f t="shared" si="234"/>
        <v>Sim</v>
      </c>
      <c r="Y475" s="40">
        <f t="shared" si="235"/>
        <v>0</v>
      </c>
      <c r="Z475" s="40">
        <f t="shared" si="236"/>
        <v>0</v>
      </c>
      <c r="AA475" s="40">
        <f t="shared" si="237"/>
        <v>0</v>
      </c>
      <c r="AB475" s="40">
        <f t="shared" si="238"/>
        <v>0</v>
      </c>
      <c r="AC475" s="40">
        <f t="shared" si="239"/>
        <v>0</v>
      </c>
      <c r="AD475" s="39">
        <f t="shared" si="240"/>
        <v>0</v>
      </c>
      <c r="AE475" s="39">
        <f t="shared" si="241"/>
        <v>0</v>
      </c>
      <c r="AF475" t="str">
        <f t="shared" si="242"/>
        <v>Injustificada</v>
      </c>
      <c r="AG475" t="str">
        <f t="shared" si="243"/>
        <v/>
      </c>
      <c r="AH475" t="str">
        <f t="shared" si="244"/>
        <v/>
      </c>
      <c r="AJ475" s="41">
        <f t="shared" si="245"/>
        <v>17</v>
      </c>
      <c r="AK475" s="42">
        <f t="shared" si="246"/>
        <v>0.34166666666666667</v>
      </c>
      <c r="AL475" s="41" t="str">
        <f t="shared" si="247"/>
        <v>Pelo ponto</v>
      </c>
      <c r="AM475" s="41" t="str">
        <f t="shared" si="248"/>
        <v>Sim</v>
      </c>
      <c r="AN475" s="41" t="str">
        <f t="shared" si="249"/>
        <v>Não</v>
      </c>
      <c r="AO475" s="42">
        <f t="shared" si="250"/>
        <v>-8.3333333333336923E-3</v>
      </c>
      <c r="AP475" s="41" t="str">
        <f t="shared" si="251"/>
        <v>Murilo de Souza Modesto|46182</v>
      </c>
      <c r="AQ475" s="41" t="str">
        <f t="shared" si="252"/>
        <v/>
      </c>
      <c r="AR475" s="41" t="str">
        <f>IF($AQ475="","",COUNTIFS(L_ChaveCob,$AQ475,L_Ausencia,"&gt;"&amp;$W475)+COUNTIFS($AQ$4:$AQ475,$AQ475,$W$4:$W475,$W475))</f>
        <v/>
      </c>
      <c r="AS475" s="42">
        <f t="shared" si="253"/>
        <v>0</v>
      </c>
      <c r="AT475" s="42">
        <f t="shared" si="254"/>
        <v>0</v>
      </c>
      <c r="AU475" s="42">
        <f t="shared" si="255"/>
        <v>0</v>
      </c>
    </row>
    <row r="476" spans="1:47" x14ac:dyDescent="0.2">
      <c r="A476" s="35">
        <v>46182</v>
      </c>
      <c r="B476" s="36" t="s">
        <v>247</v>
      </c>
      <c r="C476" s="36" t="s">
        <v>228</v>
      </c>
      <c r="D476" s="36"/>
      <c r="E476" s="37"/>
      <c r="F476" s="37"/>
      <c r="G476" s="36"/>
      <c r="H476" s="36"/>
      <c r="I476" s="36"/>
      <c r="J476" s="36"/>
      <c r="K476" s="37"/>
      <c r="L476" s="37"/>
      <c r="M476" s="37"/>
      <c r="N476" s="38">
        <f t="shared" si="224"/>
        <v>46174</v>
      </c>
      <c r="O476">
        <f t="shared" si="225"/>
        <v>900005</v>
      </c>
      <c r="P476" t="str">
        <f t="shared" si="226"/>
        <v>Serralheria</v>
      </c>
      <c r="Q476" t="str">
        <f t="shared" si="227"/>
        <v>Normal / Fixo</v>
      </c>
      <c r="R476" t="str">
        <f t="shared" si="228"/>
        <v>SERRALHEIRO II</v>
      </c>
      <c r="S476" t="str">
        <f t="shared" si="229"/>
        <v>ADM</v>
      </c>
      <c r="T476" s="39">
        <f t="shared" si="230"/>
        <v>57.825734836004102</v>
      </c>
      <c r="U476" s="40">
        <f t="shared" si="231"/>
        <v>0.375</v>
      </c>
      <c r="V476" s="40">
        <f t="shared" si="232"/>
        <v>0</v>
      </c>
      <c r="W476" s="40">
        <f t="shared" si="233"/>
        <v>0.375</v>
      </c>
      <c r="X476" t="str">
        <f t="shared" si="234"/>
        <v>Sim</v>
      </c>
      <c r="Y476" s="40">
        <f t="shared" si="235"/>
        <v>0.375</v>
      </c>
      <c r="Z476" s="40">
        <f t="shared" si="236"/>
        <v>0</v>
      </c>
      <c r="AA476" s="40">
        <f t="shared" si="237"/>
        <v>0</v>
      </c>
      <c r="AB476" s="40">
        <f t="shared" si="238"/>
        <v>0</v>
      </c>
      <c r="AC476" s="40">
        <f t="shared" si="239"/>
        <v>0.375</v>
      </c>
      <c r="AD476" s="39">
        <f t="shared" si="240"/>
        <v>520.43161352403695</v>
      </c>
      <c r="AE476" s="39">
        <f t="shared" si="241"/>
        <v>0</v>
      </c>
      <c r="AF476" t="str">
        <f t="shared" si="242"/>
        <v>Férias</v>
      </c>
      <c r="AG476" t="str">
        <f t="shared" si="243"/>
        <v>DESCONTA 9:00h (Férias).</v>
      </c>
      <c r="AH476" t="str">
        <f t="shared" si="244"/>
        <v/>
      </c>
      <c r="AJ476" s="41">
        <f t="shared" si="245"/>
        <v>13</v>
      </c>
      <c r="AK476" s="42" t="str">
        <f t="shared" si="246"/>
        <v/>
      </c>
      <c r="AL476" s="41" t="str">
        <f t="shared" si="247"/>
        <v>Dia inteiro</v>
      </c>
      <c r="AM476" s="41" t="str">
        <f t="shared" si="248"/>
        <v>Sim</v>
      </c>
      <c r="AN476" s="41" t="str">
        <f t="shared" si="249"/>
        <v>Não</v>
      </c>
      <c r="AO476" s="42" t="str">
        <f t="shared" si="250"/>
        <v/>
      </c>
      <c r="AP476" s="41" t="str">
        <f t="shared" si="251"/>
        <v>Rafael Fracaroli da Rocha|46182</v>
      </c>
      <c r="AQ476" s="41" t="str">
        <f t="shared" si="252"/>
        <v>46182|Serralheria</v>
      </c>
      <c r="AR476" s="41">
        <f>IF($AQ476="","",COUNTIFS(L_ChaveCob,$AQ476,L_Ausencia,"&gt;"&amp;$W476)+COUNTIFS($AQ$4:$AQ476,$AQ476,$W$4:$W476,$W476))</f>
        <v>1</v>
      </c>
      <c r="AS476" s="42">
        <f t="shared" si="253"/>
        <v>0</v>
      </c>
      <c r="AT476" s="42">
        <f t="shared" si="254"/>
        <v>0</v>
      </c>
      <c r="AU476" s="42">
        <f t="shared" si="255"/>
        <v>0</v>
      </c>
    </row>
    <row r="477" spans="1:47" x14ac:dyDescent="0.2">
      <c r="A477" s="35">
        <v>46182</v>
      </c>
      <c r="B477" s="36" t="s">
        <v>249</v>
      </c>
      <c r="C477" s="36" t="s">
        <v>232</v>
      </c>
      <c r="D477" s="36" t="s">
        <v>263</v>
      </c>
      <c r="E477" s="37"/>
      <c r="F477" s="37"/>
      <c r="G477" s="36"/>
      <c r="H477" s="36"/>
      <c r="I477" s="36"/>
      <c r="J477" s="36"/>
      <c r="K477" s="37"/>
      <c r="L477" s="37"/>
      <c r="M477" s="37"/>
      <c r="N477" s="38">
        <f t="shared" si="224"/>
        <v>46174</v>
      </c>
      <c r="O477">
        <f t="shared" si="225"/>
        <v>331335</v>
      </c>
      <c r="P477" t="str">
        <f t="shared" si="226"/>
        <v>Serralheria</v>
      </c>
      <c r="Q477" t="str">
        <f t="shared" si="227"/>
        <v>Normal / Fixo</v>
      </c>
      <c r="R477" t="str">
        <f t="shared" si="228"/>
        <v>SERRALHEIRO II</v>
      </c>
      <c r="S477" t="str">
        <f t="shared" si="229"/>
        <v>ADM</v>
      </c>
      <c r="T477" s="39">
        <f t="shared" si="230"/>
        <v>57.825734836004102</v>
      </c>
      <c r="U477" s="40">
        <f t="shared" si="231"/>
        <v>0.375</v>
      </c>
      <c r="V477" s="40">
        <f t="shared" si="232"/>
        <v>0.39791666666666664</v>
      </c>
      <c r="W477" s="40">
        <f t="shared" si="233"/>
        <v>0</v>
      </c>
      <c r="X477" t="str">
        <f t="shared" si="234"/>
        <v>Não</v>
      </c>
      <c r="Y477" s="40">
        <f t="shared" si="235"/>
        <v>0</v>
      </c>
      <c r="Z477" s="40">
        <f t="shared" si="236"/>
        <v>0</v>
      </c>
      <c r="AA477" s="40">
        <f t="shared" si="237"/>
        <v>0</v>
      </c>
      <c r="AB477" s="40">
        <f t="shared" si="238"/>
        <v>0</v>
      </c>
      <c r="AC477" s="40">
        <f t="shared" si="239"/>
        <v>0</v>
      </c>
      <c r="AD477" s="39">
        <f t="shared" si="240"/>
        <v>0</v>
      </c>
      <c r="AE477" s="39">
        <f t="shared" si="241"/>
        <v>0</v>
      </c>
      <c r="AF477" t="str">
        <f t="shared" si="242"/>
        <v>Trabalhado</v>
      </c>
      <c r="AG477" t="str">
        <f t="shared" si="243"/>
        <v/>
      </c>
      <c r="AH477" t="str">
        <f t="shared" si="244"/>
        <v/>
      </c>
      <c r="AJ477" s="41">
        <f t="shared" si="245"/>
        <v>5</v>
      </c>
      <c r="AK477" s="42">
        <f t="shared" si="246"/>
        <v>0.39791666666666664</v>
      </c>
      <c r="AL477" s="41" t="str">
        <f t="shared" si="247"/>
        <v>Leve atraso</v>
      </c>
      <c r="AM477" s="41" t="str">
        <f t="shared" si="248"/>
        <v>Não</v>
      </c>
      <c r="AN477" s="41" t="str">
        <f t="shared" si="249"/>
        <v>Sim</v>
      </c>
      <c r="AO477" s="42">
        <f t="shared" si="250"/>
        <v>-2.2916666666666641E-2</v>
      </c>
      <c r="AP477" s="41" t="str">
        <f t="shared" si="251"/>
        <v>Robson Alberto Alves Galvão|46182</v>
      </c>
      <c r="AQ477" s="41" t="str">
        <f t="shared" si="252"/>
        <v/>
      </c>
      <c r="AR477" s="41" t="str">
        <f>IF($AQ477="","",COUNTIFS(L_ChaveCob,$AQ477,L_Ausencia,"&gt;"&amp;$W477)+COUNTIFS($AQ$4:$AQ477,$AQ477,$W$4:$W477,$W477))</f>
        <v/>
      </c>
      <c r="AS477" s="42">
        <f t="shared" si="253"/>
        <v>0</v>
      </c>
      <c r="AT477" s="42">
        <f t="shared" si="254"/>
        <v>0</v>
      </c>
      <c r="AU477" s="42">
        <f t="shared" si="255"/>
        <v>0</v>
      </c>
    </row>
    <row r="478" spans="1:47" x14ac:dyDescent="0.2">
      <c r="A478" s="35">
        <v>46182</v>
      </c>
      <c r="B478" s="36" t="s">
        <v>231</v>
      </c>
      <c r="C478" s="36" t="s">
        <v>220</v>
      </c>
      <c r="D478" s="36" t="s">
        <v>469</v>
      </c>
      <c r="E478" s="37"/>
      <c r="F478" s="37"/>
      <c r="G478" s="36"/>
      <c r="H478" s="36"/>
      <c r="I478" s="36" t="s">
        <v>234</v>
      </c>
      <c r="J478" s="36"/>
      <c r="K478" s="37"/>
      <c r="L478" s="37"/>
      <c r="M478" s="37"/>
      <c r="N478" s="38">
        <f t="shared" si="224"/>
        <v>46174</v>
      </c>
      <c r="O478">
        <f t="shared" si="225"/>
        <v>900004</v>
      </c>
      <c r="P478" t="str">
        <f t="shared" si="226"/>
        <v>Serralheria</v>
      </c>
      <c r="Q478" t="str">
        <f t="shared" si="227"/>
        <v>Normal / Fixo</v>
      </c>
      <c r="R478" t="str">
        <f t="shared" si="228"/>
        <v>SERRALHEIRO I</v>
      </c>
      <c r="S478" t="str">
        <f t="shared" si="229"/>
        <v>TURNO 2</v>
      </c>
      <c r="T478" s="39">
        <f t="shared" si="230"/>
        <v>53.488333185221997</v>
      </c>
      <c r="U478" s="40">
        <f t="shared" si="231"/>
        <v>0.33333333333333298</v>
      </c>
      <c r="V478" s="40">
        <f t="shared" si="232"/>
        <v>0.33333333333333298</v>
      </c>
      <c r="W478" s="40">
        <f t="shared" si="233"/>
        <v>0</v>
      </c>
      <c r="X478" t="str">
        <f t="shared" si="234"/>
        <v>Sim</v>
      </c>
      <c r="Y478" s="40">
        <f t="shared" si="235"/>
        <v>0</v>
      </c>
      <c r="Z478" s="40">
        <f t="shared" si="236"/>
        <v>0</v>
      </c>
      <c r="AA478" s="40">
        <f t="shared" si="237"/>
        <v>0</v>
      </c>
      <c r="AB478" s="40">
        <f t="shared" si="238"/>
        <v>0</v>
      </c>
      <c r="AC478" s="40">
        <f t="shared" si="239"/>
        <v>0</v>
      </c>
      <c r="AD478" s="39">
        <f t="shared" si="240"/>
        <v>0</v>
      </c>
      <c r="AE478" s="39">
        <f t="shared" si="241"/>
        <v>0</v>
      </c>
      <c r="AF478" t="str">
        <f t="shared" si="242"/>
        <v>Injustificada</v>
      </c>
      <c r="AG478" t="str">
        <f t="shared" si="243"/>
        <v/>
      </c>
      <c r="AH478" t="str">
        <f t="shared" si="244"/>
        <v/>
      </c>
      <c r="AJ478" s="41">
        <f t="shared" si="245"/>
        <v>11</v>
      </c>
      <c r="AK478" s="42">
        <f t="shared" si="246"/>
        <v>0.36249999999999999</v>
      </c>
      <c r="AL478" s="41" t="str">
        <f t="shared" si="247"/>
        <v>Pelo ponto</v>
      </c>
      <c r="AM478" s="41" t="str">
        <f t="shared" si="248"/>
        <v>Sim</v>
      </c>
      <c r="AN478" s="41" t="str">
        <f t="shared" si="249"/>
        <v>Não</v>
      </c>
      <c r="AO478" s="42">
        <f t="shared" si="250"/>
        <v>-2.9166666666667007E-2</v>
      </c>
      <c r="AP478" s="41" t="str">
        <f t="shared" si="251"/>
        <v>Rogério Marques da Silva|46182</v>
      </c>
      <c r="AQ478" s="41" t="str">
        <f t="shared" si="252"/>
        <v/>
      </c>
      <c r="AR478" s="41" t="str">
        <f>IF($AQ478="","",COUNTIFS(L_ChaveCob,$AQ478,L_Ausencia,"&gt;"&amp;$W478)+COUNTIFS($AQ$4:$AQ478,$AQ478,$W$4:$W478,$W478))</f>
        <v/>
      </c>
      <c r="AS478" s="42">
        <f t="shared" si="253"/>
        <v>0</v>
      </c>
      <c r="AT478" s="42">
        <f t="shared" si="254"/>
        <v>0</v>
      </c>
      <c r="AU478" s="42">
        <f t="shared" si="255"/>
        <v>0</v>
      </c>
    </row>
    <row r="479" spans="1:47" x14ac:dyDescent="0.2">
      <c r="A479" s="35">
        <v>46182</v>
      </c>
      <c r="B479" s="36" t="s">
        <v>252</v>
      </c>
      <c r="C479" s="36" t="s">
        <v>232</v>
      </c>
      <c r="D479" s="36" t="s">
        <v>380</v>
      </c>
      <c r="E479" s="37"/>
      <c r="F479" s="37"/>
      <c r="G479" s="36"/>
      <c r="H479" s="36"/>
      <c r="I479" s="36"/>
      <c r="J479" s="36"/>
      <c r="K479" s="37"/>
      <c r="L479" s="37"/>
      <c r="M479" s="37"/>
      <c r="N479" s="38">
        <f t="shared" si="224"/>
        <v>46174</v>
      </c>
      <c r="O479">
        <f t="shared" si="225"/>
        <v>266937</v>
      </c>
      <c r="P479" t="str">
        <f t="shared" si="226"/>
        <v>Serralheria</v>
      </c>
      <c r="Q479" t="str">
        <f t="shared" si="227"/>
        <v>Normal / Fixo</v>
      </c>
      <c r="R479" t="str">
        <f t="shared" si="228"/>
        <v>ENCARREGADO</v>
      </c>
      <c r="S479" t="str">
        <f t="shared" si="229"/>
        <v>ADM</v>
      </c>
      <c r="T479" s="39">
        <f t="shared" si="230"/>
        <v>66.410146806958295</v>
      </c>
      <c r="U479" s="40">
        <f t="shared" si="231"/>
        <v>0.375</v>
      </c>
      <c r="V479" s="40">
        <f t="shared" si="232"/>
        <v>0.39791666666666664</v>
      </c>
      <c r="W479" s="40">
        <f t="shared" si="233"/>
        <v>0</v>
      </c>
      <c r="X479" t="str">
        <f t="shared" si="234"/>
        <v>Não</v>
      </c>
      <c r="Y479" s="40">
        <f t="shared" si="235"/>
        <v>0</v>
      </c>
      <c r="Z479" s="40">
        <f t="shared" si="236"/>
        <v>0</v>
      </c>
      <c r="AA479" s="40">
        <f t="shared" si="237"/>
        <v>0</v>
      </c>
      <c r="AB479" s="40">
        <f t="shared" si="238"/>
        <v>0</v>
      </c>
      <c r="AC479" s="40">
        <f t="shared" si="239"/>
        <v>0</v>
      </c>
      <c r="AD479" s="39">
        <f t="shared" si="240"/>
        <v>0</v>
      </c>
      <c r="AE479" s="39">
        <f t="shared" si="241"/>
        <v>0</v>
      </c>
      <c r="AF479" t="str">
        <f t="shared" si="242"/>
        <v>Trabalhado</v>
      </c>
      <c r="AG479" t="str">
        <f t="shared" si="243"/>
        <v/>
      </c>
      <c r="AH479" t="str">
        <f t="shared" si="244"/>
        <v/>
      </c>
      <c r="AJ479" s="41">
        <f t="shared" si="245"/>
        <v>1</v>
      </c>
      <c r="AK479" s="42">
        <f t="shared" si="246"/>
        <v>0.39791666666666664</v>
      </c>
      <c r="AL479" s="41" t="str">
        <f t="shared" si="247"/>
        <v>Leve atraso</v>
      </c>
      <c r="AM479" s="41" t="str">
        <f t="shared" si="248"/>
        <v>Não</v>
      </c>
      <c r="AN479" s="41" t="str">
        <f t="shared" si="249"/>
        <v>Sim</v>
      </c>
      <c r="AO479" s="42">
        <f t="shared" si="250"/>
        <v>-2.2916666666666641E-2</v>
      </c>
      <c r="AP479" s="41" t="str">
        <f t="shared" si="251"/>
        <v>Ronaldo Rosendo da Silva|46182</v>
      </c>
      <c r="AQ479" s="41" t="str">
        <f t="shared" si="252"/>
        <v/>
      </c>
      <c r="AR479" s="41" t="str">
        <f>IF($AQ479="","",COUNTIFS(L_ChaveCob,$AQ479,L_Ausencia,"&gt;"&amp;$W479)+COUNTIFS($AQ$4:$AQ479,$AQ479,$W$4:$W479,$W479))</f>
        <v/>
      </c>
      <c r="AS479" s="42">
        <f t="shared" si="253"/>
        <v>0</v>
      </c>
      <c r="AT479" s="42">
        <f t="shared" si="254"/>
        <v>0</v>
      </c>
      <c r="AU479" s="42">
        <f t="shared" si="255"/>
        <v>0</v>
      </c>
    </row>
    <row r="480" spans="1:47" x14ac:dyDescent="0.2">
      <c r="A480" s="35">
        <v>46182</v>
      </c>
      <c r="B480" s="36" t="s">
        <v>254</v>
      </c>
      <c r="C480" s="36" t="s">
        <v>232</v>
      </c>
      <c r="D480" s="36" t="s">
        <v>364</v>
      </c>
      <c r="E480" s="37"/>
      <c r="F480" s="37"/>
      <c r="G480" s="36"/>
      <c r="H480" s="36"/>
      <c r="I480" s="36"/>
      <c r="J480" s="36"/>
      <c r="K480" s="37"/>
      <c r="L480" s="37"/>
      <c r="M480" s="37"/>
      <c r="N480" s="38">
        <f t="shared" si="224"/>
        <v>46174</v>
      </c>
      <c r="O480">
        <f t="shared" si="225"/>
        <v>900001</v>
      </c>
      <c r="P480" t="str">
        <f t="shared" si="226"/>
        <v>Serralheria</v>
      </c>
      <c r="Q480" t="str">
        <f t="shared" si="227"/>
        <v>Normal / Fixo</v>
      </c>
      <c r="R480" t="str">
        <f t="shared" si="228"/>
        <v>SERRALHEIRO II</v>
      </c>
      <c r="S480" t="str">
        <f t="shared" si="229"/>
        <v>ADM</v>
      </c>
      <c r="T480" s="39">
        <f t="shared" si="230"/>
        <v>57.825734836004102</v>
      </c>
      <c r="U480" s="40">
        <f t="shared" si="231"/>
        <v>0.375</v>
      </c>
      <c r="V480" s="40">
        <f t="shared" si="232"/>
        <v>0.39652777777777776</v>
      </c>
      <c r="W480" s="40">
        <f t="shared" si="233"/>
        <v>0</v>
      </c>
      <c r="X480" t="str">
        <f t="shared" si="234"/>
        <v>Não</v>
      </c>
      <c r="Y480" s="40">
        <f t="shared" si="235"/>
        <v>0</v>
      </c>
      <c r="Z480" s="40">
        <f t="shared" si="236"/>
        <v>0</v>
      </c>
      <c r="AA480" s="40">
        <f t="shared" si="237"/>
        <v>0</v>
      </c>
      <c r="AB480" s="40">
        <f t="shared" si="238"/>
        <v>0</v>
      </c>
      <c r="AC480" s="40">
        <f t="shared" si="239"/>
        <v>0</v>
      </c>
      <c r="AD480" s="39">
        <f t="shared" si="240"/>
        <v>0</v>
      </c>
      <c r="AE480" s="39">
        <f t="shared" si="241"/>
        <v>0</v>
      </c>
      <c r="AF480" t="str">
        <f t="shared" si="242"/>
        <v>Trabalhado</v>
      </c>
      <c r="AG480" t="str">
        <f t="shared" si="243"/>
        <v/>
      </c>
      <c r="AH480" t="str">
        <f t="shared" si="244"/>
        <v/>
      </c>
      <c r="AJ480" s="41">
        <f t="shared" si="245"/>
        <v>8</v>
      </c>
      <c r="AK480" s="42">
        <f t="shared" si="246"/>
        <v>0.39652777777777776</v>
      </c>
      <c r="AL480" s="41" t="str">
        <f t="shared" si="247"/>
        <v>Leve atraso</v>
      </c>
      <c r="AM480" s="41" t="str">
        <f t="shared" si="248"/>
        <v>Não</v>
      </c>
      <c r="AN480" s="41" t="str">
        <f t="shared" si="249"/>
        <v>Sim</v>
      </c>
      <c r="AO480" s="42">
        <f t="shared" si="250"/>
        <v>-2.1527777777777757E-2</v>
      </c>
      <c r="AP480" s="41" t="str">
        <f t="shared" si="251"/>
        <v>Ronaldo Santos Dias|46182</v>
      </c>
      <c r="AQ480" s="41" t="str">
        <f t="shared" si="252"/>
        <v/>
      </c>
      <c r="AR480" s="41" t="str">
        <f>IF($AQ480="","",COUNTIFS(L_ChaveCob,$AQ480,L_Ausencia,"&gt;"&amp;$W480)+COUNTIFS($AQ$4:$AQ480,$AQ480,$W$4:$W480,$W480))</f>
        <v/>
      </c>
      <c r="AS480" s="42">
        <f t="shared" si="253"/>
        <v>0</v>
      </c>
      <c r="AT480" s="42">
        <f t="shared" si="254"/>
        <v>0</v>
      </c>
      <c r="AU480" s="42">
        <f t="shared" si="255"/>
        <v>0</v>
      </c>
    </row>
    <row r="481" spans="1:47" x14ac:dyDescent="0.2">
      <c r="A481" s="35">
        <v>46182</v>
      </c>
      <c r="B481" s="36" t="s">
        <v>281</v>
      </c>
      <c r="C481" s="36" t="s">
        <v>232</v>
      </c>
      <c r="D481" s="36"/>
      <c r="E481" s="37"/>
      <c r="F481" s="37"/>
      <c r="G481" s="36"/>
      <c r="H481" s="36"/>
      <c r="I481" s="36"/>
      <c r="J481" s="36"/>
      <c r="K481" s="37"/>
      <c r="L481" s="37"/>
      <c r="M481" s="37"/>
      <c r="N481" s="38">
        <f t="shared" si="224"/>
        <v>46174</v>
      </c>
      <c r="O481">
        <f t="shared" si="225"/>
        <v>900010</v>
      </c>
      <c r="P481" t="str">
        <f t="shared" si="226"/>
        <v>Serralheria</v>
      </c>
      <c r="Q481" t="str">
        <f t="shared" si="227"/>
        <v>Normal / Fixo</v>
      </c>
      <c r="R481" t="str">
        <f t="shared" si="228"/>
        <v>SERRALHEIRO I</v>
      </c>
      <c r="S481" t="str">
        <f t="shared" si="229"/>
        <v>ADM</v>
      </c>
      <c r="T481" s="39">
        <f t="shared" si="230"/>
        <v>53.488333185221997</v>
      </c>
      <c r="U481" s="40">
        <f t="shared" si="231"/>
        <v>0.375</v>
      </c>
      <c r="V481" s="40">
        <f t="shared" si="232"/>
        <v>0.375</v>
      </c>
      <c r="W481" s="40">
        <f t="shared" si="233"/>
        <v>0</v>
      </c>
      <c r="X481" t="str">
        <f t="shared" si="234"/>
        <v>Não</v>
      </c>
      <c r="Y481" s="40">
        <f t="shared" si="235"/>
        <v>0</v>
      </c>
      <c r="Z481" s="40">
        <f t="shared" si="236"/>
        <v>0</v>
      </c>
      <c r="AA481" s="40">
        <f t="shared" si="237"/>
        <v>0</v>
      </c>
      <c r="AB481" s="40">
        <f t="shared" si="238"/>
        <v>0</v>
      </c>
      <c r="AC481" s="40">
        <f t="shared" si="239"/>
        <v>0</v>
      </c>
      <c r="AD481" s="39">
        <f t="shared" si="240"/>
        <v>0</v>
      </c>
      <c r="AE481" s="39">
        <f t="shared" si="241"/>
        <v>0</v>
      </c>
      <c r="AF481" t="str">
        <f t="shared" si="242"/>
        <v>Trabalhado</v>
      </c>
      <c r="AG481" t="str">
        <f t="shared" si="243"/>
        <v/>
      </c>
      <c r="AH481" t="str">
        <f t="shared" si="244"/>
        <v/>
      </c>
      <c r="AJ481" s="41">
        <f t="shared" si="245"/>
        <v>19</v>
      </c>
      <c r="AK481" s="42" t="str">
        <f t="shared" si="246"/>
        <v/>
      </c>
      <c r="AL481" s="41" t="str">
        <f t="shared" si="247"/>
        <v>Leve atraso</v>
      </c>
      <c r="AM481" s="41" t="str">
        <f t="shared" si="248"/>
        <v>Não</v>
      </c>
      <c r="AN481" s="41" t="str">
        <f t="shared" si="249"/>
        <v>Sim</v>
      </c>
      <c r="AO481" s="42" t="str">
        <f t="shared" si="250"/>
        <v/>
      </c>
      <c r="AP481" s="41" t="str">
        <f t="shared" si="251"/>
        <v>Roniel de Souza Rocha|46182</v>
      </c>
      <c r="AQ481" s="41" t="str">
        <f t="shared" si="252"/>
        <v/>
      </c>
      <c r="AR481" s="41" t="str">
        <f>IF($AQ481="","",COUNTIFS(L_ChaveCob,$AQ481,L_Ausencia,"&gt;"&amp;$W481)+COUNTIFS($AQ$4:$AQ481,$AQ481,$W$4:$W481,$W481))</f>
        <v/>
      </c>
      <c r="AS481" s="42">
        <f t="shared" si="253"/>
        <v>0</v>
      </c>
      <c r="AT481" s="42">
        <f t="shared" si="254"/>
        <v>0</v>
      </c>
      <c r="AU481" s="42">
        <f t="shared" si="255"/>
        <v>0</v>
      </c>
    </row>
    <row r="482" spans="1:47" x14ac:dyDescent="0.2">
      <c r="A482" s="35">
        <v>46183</v>
      </c>
      <c r="B482" s="36" t="s">
        <v>235</v>
      </c>
      <c r="C482" s="36" t="s">
        <v>232</v>
      </c>
      <c r="D482" s="36" t="s">
        <v>470</v>
      </c>
      <c r="E482" s="37"/>
      <c r="F482" s="37"/>
      <c r="G482" s="36"/>
      <c r="H482" s="36"/>
      <c r="I482" s="36"/>
      <c r="J482" s="36"/>
      <c r="K482" s="37"/>
      <c r="L482" s="37"/>
      <c r="M482" s="37"/>
      <c r="N482" s="38">
        <f t="shared" si="224"/>
        <v>46174</v>
      </c>
      <c r="O482">
        <f t="shared" si="225"/>
        <v>900008</v>
      </c>
      <c r="P482" t="str">
        <f t="shared" si="226"/>
        <v>Serralheria</v>
      </c>
      <c r="Q482" t="str">
        <f t="shared" si="227"/>
        <v>Normal / Fixo</v>
      </c>
      <c r="R482" t="str">
        <f t="shared" si="228"/>
        <v>SERRALHEIRO II</v>
      </c>
      <c r="S482" t="str">
        <f t="shared" si="229"/>
        <v>TURNO 2</v>
      </c>
      <c r="T482" s="39">
        <f t="shared" si="230"/>
        <v>57.825734836004102</v>
      </c>
      <c r="U482" s="40">
        <f t="shared" si="231"/>
        <v>0.33333333333333298</v>
      </c>
      <c r="V482" s="40">
        <f t="shared" si="232"/>
        <v>0.40833333333333333</v>
      </c>
      <c r="W482" s="40">
        <f t="shared" si="233"/>
        <v>0</v>
      </c>
      <c r="X482" t="str">
        <f t="shared" si="234"/>
        <v>Não</v>
      </c>
      <c r="Y482" s="40">
        <f t="shared" si="235"/>
        <v>0</v>
      </c>
      <c r="Z482" s="40">
        <f t="shared" si="236"/>
        <v>0</v>
      </c>
      <c r="AA482" s="40">
        <f t="shared" si="237"/>
        <v>0</v>
      </c>
      <c r="AB482" s="40">
        <f t="shared" si="238"/>
        <v>0</v>
      </c>
      <c r="AC482" s="40">
        <f t="shared" si="239"/>
        <v>0</v>
      </c>
      <c r="AD482" s="39">
        <f t="shared" si="240"/>
        <v>0</v>
      </c>
      <c r="AE482" s="39">
        <f t="shared" si="241"/>
        <v>0</v>
      </c>
      <c r="AF482" t="str">
        <f t="shared" si="242"/>
        <v>Trabalhado</v>
      </c>
      <c r="AG482" t="str">
        <f t="shared" si="243"/>
        <v/>
      </c>
      <c r="AH482" t="str">
        <f t="shared" si="244"/>
        <v/>
      </c>
      <c r="AJ482" s="41">
        <f t="shared" si="245"/>
        <v>16</v>
      </c>
      <c r="AK482" s="42">
        <f t="shared" si="246"/>
        <v>0.40833333333333333</v>
      </c>
      <c r="AL482" s="41" t="str">
        <f t="shared" si="247"/>
        <v>Leve atraso</v>
      </c>
      <c r="AM482" s="41" t="str">
        <f t="shared" si="248"/>
        <v>Não</v>
      </c>
      <c r="AN482" s="41" t="str">
        <f t="shared" si="249"/>
        <v>Sim</v>
      </c>
      <c r="AO482" s="42">
        <f t="shared" si="250"/>
        <v>-7.5000000000000344E-2</v>
      </c>
      <c r="AP482" s="41" t="str">
        <f t="shared" si="251"/>
        <v>Alisson Paulo Costa Martins|46183</v>
      </c>
      <c r="AQ482" s="41" t="str">
        <f t="shared" si="252"/>
        <v/>
      </c>
      <c r="AR482" s="41" t="str">
        <f>IF($AQ482="","",COUNTIFS(L_ChaveCob,$AQ482,L_Ausencia,"&gt;"&amp;$W482)+COUNTIFS($AQ$4:$AQ482,$AQ482,$W$4:$W482,$W482))</f>
        <v/>
      </c>
      <c r="AS482" s="42">
        <f t="shared" si="253"/>
        <v>0</v>
      </c>
      <c r="AT482" s="42">
        <f t="shared" si="254"/>
        <v>0</v>
      </c>
      <c r="AU482" s="42">
        <f t="shared" si="255"/>
        <v>0</v>
      </c>
    </row>
    <row r="483" spans="1:47" x14ac:dyDescent="0.2">
      <c r="A483" s="35">
        <v>46183</v>
      </c>
      <c r="B483" s="36" t="s">
        <v>237</v>
      </c>
      <c r="C483" s="36" t="s">
        <v>213</v>
      </c>
      <c r="D483" s="36"/>
      <c r="E483" s="37"/>
      <c r="F483" s="37"/>
      <c r="G483" s="36"/>
      <c r="H483" s="36"/>
      <c r="I483" s="36"/>
      <c r="J483" s="36"/>
      <c r="K483" s="37"/>
      <c r="L483" s="37"/>
      <c r="M483" s="37"/>
      <c r="N483" s="38">
        <f t="shared" si="224"/>
        <v>46174</v>
      </c>
      <c r="O483">
        <f t="shared" si="225"/>
        <v>119353</v>
      </c>
      <c r="P483" t="str">
        <f t="shared" si="226"/>
        <v>Serralheria</v>
      </c>
      <c r="Q483" t="str">
        <f t="shared" si="227"/>
        <v>Normal / Fixo</v>
      </c>
      <c r="R483" t="str">
        <f t="shared" si="228"/>
        <v>SERRALHEIRO II</v>
      </c>
      <c r="S483" t="str">
        <f t="shared" si="229"/>
        <v>ADM</v>
      </c>
      <c r="T483" s="39">
        <f t="shared" si="230"/>
        <v>57.825734836004102</v>
      </c>
      <c r="U483" s="40">
        <f t="shared" si="231"/>
        <v>0.375</v>
      </c>
      <c r="V483" s="40">
        <f t="shared" si="232"/>
        <v>0</v>
      </c>
      <c r="W483" s="40">
        <f t="shared" si="233"/>
        <v>0.375</v>
      </c>
      <c r="X483" t="str">
        <f t="shared" si="234"/>
        <v>Sim</v>
      </c>
      <c r="Y483" s="40">
        <f t="shared" si="235"/>
        <v>0.375</v>
      </c>
      <c r="Z483" s="40">
        <f t="shared" si="236"/>
        <v>0</v>
      </c>
      <c r="AA483" s="40">
        <f t="shared" si="237"/>
        <v>0</v>
      </c>
      <c r="AB483" s="40">
        <f t="shared" si="238"/>
        <v>0</v>
      </c>
      <c r="AC483" s="40">
        <f t="shared" si="239"/>
        <v>0.375</v>
      </c>
      <c r="AD483" s="39">
        <f t="shared" si="240"/>
        <v>520.43161352403695</v>
      </c>
      <c r="AE483" s="39">
        <f t="shared" si="241"/>
        <v>0</v>
      </c>
      <c r="AF483" t="str">
        <f t="shared" si="242"/>
        <v>Injustificada</v>
      </c>
      <c r="AG483" t="str">
        <f t="shared" si="243"/>
        <v>DESCONTA 9:00h (Injustificada).</v>
      </c>
      <c r="AH483" t="str">
        <f t="shared" si="244"/>
        <v/>
      </c>
      <c r="AJ483" s="41">
        <f t="shared" si="245"/>
        <v>7</v>
      </c>
      <c r="AK483" s="42" t="str">
        <f t="shared" si="246"/>
        <v/>
      </c>
      <c r="AL483" s="41" t="str">
        <f t="shared" si="247"/>
        <v>Dia inteiro</v>
      </c>
      <c r="AM483" s="41" t="str">
        <f t="shared" si="248"/>
        <v>Sim</v>
      </c>
      <c r="AN483" s="41" t="str">
        <f t="shared" si="249"/>
        <v>Não</v>
      </c>
      <c r="AO483" s="42" t="str">
        <f t="shared" si="250"/>
        <v/>
      </c>
      <c r="AP483" s="41" t="str">
        <f t="shared" si="251"/>
        <v>Ezequiel Antonio Peres|46183</v>
      </c>
      <c r="AQ483" s="41" t="str">
        <f t="shared" si="252"/>
        <v>46183|Serralheria</v>
      </c>
      <c r="AR483" s="41">
        <f>IF($AQ483="","",COUNTIFS(L_ChaveCob,$AQ483,L_Ausencia,"&gt;"&amp;$W483)+COUNTIFS($AQ$4:$AQ483,$AQ483,$W$4:$W483,$W483))</f>
        <v>1</v>
      </c>
      <c r="AS483" s="42">
        <f t="shared" si="253"/>
        <v>0</v>
      </c>
      <c r="AT483" s="42">
        <f t="shared" si="254"/>
        <v>0</v>
      </c>
      <c r="AU483" s="42">
        <f t="shared" si="255"/>
        <v>0</v>
      </c>
    </row>
    <row r="484" spans="1:47" x14ac:dyDescent="0.2">
      <c r="A484" s="35">
        <v>46183</v>
      </c>
      <c r="B484" s="36" t="s">
        <v>239</v>
      </c>
      <c r="C484" s="36" t="s">
        <v>232</v>
      </c>
      <c r="D484" s="36" t="s">
        <v>471</v>
      </c>
      <c r="E484" s="37"/>
      <c r="F484" s="37"/>
      <c r="G484" s="36"/>
      <c r="H484" s="36"/>
      <c r="I484" s="36"/>
      <c r="J484" s="36"/>
      <c r="K484" s="37"/>
      <c r="L484" s="37"/>
      <c r="M484" s="37"/>
      <c r="N484" s="38">
        <f t="shared" si="224"/>
        <v>46174</v>
      </c>
      <c r="O484">
        <f t="shared" si="225"/>
        <v>173078</v>
      </c>
      <c r="P484" t="str">
        <f t="shared" si="226"/>
        <v>Serralheria</v>
      </c>
      <c r="Q484" t="str">
        <f t="shared" si="227"/>
        <v>Normal / Fixo</v>
      </c>
      <c r="R484" t="str">
        <f t="shared" si="228"/>
        <v>SERRALHEIRO II</v>
      </c>
      <c r="S484" t="str">
        <f t="shared" si="229"/>
        <v>ADM</v>
      </c>
      <c r="T484" s="39">
        <f t="shared" si="230"/>
        <v>57.825734836004102</v>
      </c>
      <c r="U484" s="40">
        <f t="shared" si="231"/>
        <v>0.375</v>
      </c>
      <c r="V484" s="40">
        <f t="shared" si="232"/>
        <v>0.39444444444444443</v>
      </c>
      <c r="W484" s="40">
        <f t="shared" si="233"/>
        <v>0</v>
      </c>
      <c r="X484" t="str">
        <f t="shared" si="234"/>
        <v>Não</v>
      </c>
      <c r="Y484" s="40">
        <f t="shared" si="235"/>
        <v>0</v>
      </c>
      <c r="Z484" s="40">
        <f t="shared" si="236"/>
        <v>0</v>
      </c>
      <c r="AA484" s="40">
        <f t="shared" si="237"/>
        <v>0</v>
      </c>
      <c r="AB484" s="40">
        <f t="shared" si="238"/>
        <v>0</v>
      </c>
      <c r="AC484" s="40">
        <f t="shared" si="239"/>
        <v>0</v>
      </c>
      <c r="AD484" s="39">
        <f t="shared" si="240"/>
        <v>0</v>
      </c>
      <c r="AE484" s="39">
        <f t="shared" si="241"/>
        <v>0</v>
      </c>
      <c r="AF484" t="str">
        <f t="shared" si="242"/>
        <v>Trabalhado</v>
      </c>
      <c r="AG484" t="str">
        <f t="shared" si="243"/>
        <v/>
      </c>
      <c r="AH484" t="str">
        <f t="shared" si="244"/>
        <v/>
      </c>
      <c r="AJ484" s="41">
        <f t="shared" si="245"/>
        <v>2</v>
      </c>
      <c r="AK484" s="42">
        <f t="shared" si="246"/>
        <v>0.39444444444444443</v>
      </c>
      <c r="AL484" s="41" t="str">
        <f t="shared" si="247"/>
        <v>Leve atraso</v>
      </c>
      <c r="AM484" s="41" t="str">
        <f t="shared" si="248"/>
        <v>Não</v>
      </c>
      <c r="AN484" s="41" t="str">
        <f t="shared" si="249"/>
        <v>Sim</v>
      </c>
      <c r="AO484" s="42">
        <f t="shared" si="250"/>
        <v>-1.9444444444444431E-2</v>
      </c>
      <c r="AP484" s="41" t="str">
        <f t="shared" si="251"/>
        <v>Giovani Joao da Silva|46183</v>
      </c>
      <c r="AQ484" s="41" t="str">
        <f t="shared" si="252"/>
        <v/>
      </c>
      <c r="AR484" s="41" t="str">
        <f>IF($AQ484="","",COUNTIFS(L_ChaveCob,$AQ484,L_Ausencia,"&gt;"&amp;$W484)+COUNTIFS($AQ$4:$AQ484,$AQ484,$W$4:$W484,$W484))</f>
        <v/>
      </c>
      <c r="AS484" s="42">
        <f t="shared" si="253"/>
        <v>0</v>
      </c>
      <c r="AT484" s="42">
        <f t="shared" si="254"/>
        <v>0</v>
      </c>
      <c r="AU484" s="42">
        <f t="shared" si="255"/>
        <v>0</v>
      </c>
    </row>
    <row r="485" spans="1:47" x14ac:dyDescent="0.2">
      <c r="A485" s="35">
        <v>46183</v>
      </c>
      <c r="B485" s="36" t="s">
        <v>241</v>
      </c>
      <c r="C485" s="36" t="s">
        <v>232</v>
      </c>
      <c r="D485" s="36" t="s">
        <v>271</v>
      </c>
      <c r="E485" s="37"/>
      <c r="F485" s="37"/>
      <c r="G485" s="36"/>
      <c r="H485" s="36"/>
      <c r="I485" s="36"/>
      <c r="J485" s="36"/>
      <c r="K485" s="37"/>
      <c r="L485" s="37"/>
      <c r="M485" s="37"/>
      <c r="N485" s="38">
        <f t="shared" si="224"/>
        <v>46174</v>
      </c>
      <c r="O485">
        <f t="shared" si="225"/>
        <v>24800</v>
      </c>
      <c r="P485" t="str">
        <f t="shared" si="226"/>
        <v>Serralheria</v>
      </c>
      <c r="Q485" t="str">
        <f t="shared" si="227"/>
        <v>Normal / Fixo</v>
      </c>
      <c r="R485" t="str">
        <f t="shared" si="228"/>
        <v>SERRALHEIRO II</v>
      </c>
      <c r="S485" t="str">
        <f t="shared" si="229"/>
        <v>ADM</v>
      </c>
      <c r="T485" s="39">
        <f t="shared" si="230"/>
        <v>57.825734836004102</v>
      </c>
      <c r="U485" s="40">
        <f t="shared" si="231"/>
        <v>0.375</v>
      </c>
      <c r="V485" s="40">
        <f t="shared" si="232"/>
        <v>0.3972222222222222</v>
      </c>
      <c r="W485" s="40">
        <f t="shared" si="233"/>
        <v>0</v>
      </c>
      <c r="X485" t="str">
        <f t="shared" si="234"/>
        <v>Não</v>
      </c>
      <c r="Y485" s="40">
        <f t="shared" si="235"/>
        <v>0</v>
      </c>
      <c r="Z485" s="40">
        <f t="shared" si="236"/>
        <v>0</v>
      </c>
      <c r="AA485" s="40">
        <f t="shared" si="237"/>
        <v>0</v>
      </c>
      <c r="AB485" s="40">
        <f t="shared" si="238"/>
        <v>0</v>
      </c>
      <c r="AC485" s="40">
        <f t="shared" si="239"/>
        <v>0</v>
      </c>
      <c r="AD485" s="39">
        <f t="shared" si="240"/>
        <v>0</v>
      </c>
      <c r="AE485" s="39">
        <f t="shared" si="241"/>
        <v>0</v>
      </c>
      <c r="AF485" t="str">
        <f t="shared" si="242"/>
        <v>Trabalhado</v>
      </c>
      <c r="AG485" t="str">
        <f t="shared" si="243"/>
        <v/>
      </c>
      <c r="AH485" t="str">
        <f t="shared" si="244"/>
        <v/>
      </c>
      <c r="AJ485" s="41">
        <f t="shared" si="245"/>
        <v>3</v>
      </c>
      <c r="AK485" s="42">
        <f t="shared" si="246"/>
        <v>0.3972222222222222</v>
      </c>
      <c r="AL485" s="41" t="str">
        <f t="shared" si="247"/>
        <v>Leve atraso</v>
      </c>
      <c r="AM485" s="41" t="str">
        <f t="shared" si="248"/>
        <v>Não</v>
      </c>
      <c r="AN485" s="41" t="str">
        <f t="shared" si="249"/>
        <v>Sim</v>
      </c>
      <c r="AO485" s="42">
        <f t="shared" si="250"/>
        <v>-2.2222222222222199E-2</v>
      </c>
      <c r="AP485" s="41" t="str">
        <f t="shared" si="251"/>
        <v>Ivanildo Lopes Pires de Carvalho|46183</v>
      </c>
      <c r="AQ485" s="41" t="str">
        <f t="shared" si="252"/>
        <v/>
      </c>
      <c r="AR485" s="41" t="str">
        <f>IF($AQ485="","",COUNTIFS(L_ChaveCob,$AQ485,L_Ausencia,"&gt;"&amp;$W485)+COUNTIFS($AQ$4:$AQ485,$AQ485,$W$4:$W485,$W485))</f>
        <v/>
      </c>
      <c r="AS485" s="42">
        <f t="shared" si="253"/>
        <v>0</v>
      </c>
      <c r="AT485" s="42">
        <f t="shared" si="254"/>
        <v>0</v>
      </c>
      <c r="AU485" s="42">
        <f t="shared" si="255"/>
        <v>0</v>
      </c>
    </row>
    <row r="486" spans="1:47" x14ac:dyDescent="0.2">
      <c r="A486" s="35">
        <v>46183</v>
      </c>
      <c r="B486" s="36" t="s">
        <v>243</v>
      </c>
      <c r="C486" s="36" t="s">
        <v>220</v>
      </c>
      <c r="D486" s="36" t="s">
        <v>472</v>
      </c>
      <c r="E486" s="37"/>
      <c r="F486" s="37"/>
      <c r="G486" s="36" t="s">
        <v>473</v>
      </c>
      <c r="H486" s="36"/>
      <c r="I486" s="36"/>
      <c r="J486" s="36"/>
      <c r="K486" s="37"/>
      <c r="L486" s="37"/>
      <c r="M486" s="37"/>
      <c r="N486" s="38">
        <f t="shared" si="224"/>
        <v>46174</v>
      </c>
      <c r="O486">
        <f t="shared" si="225"/>
        <v>900003</v>
      </c>
      <c r="P486" t="str">
        <f t="shared" si="226"/>
        <v>Serralheria</v>
      </c>
      <c r="Q486" t="str">
        <f t="shared" si="227"/>
        <v>Normal / Fixo</v>
      </c>
      <c r="R486" t="str">
        <f t="shared" si="228"/>
        <v>ENCARREGADO</v>
      </c>
      <c r="S486" t="str">
        <f t="shared" si="229"/>
        <v>ADM</v>
      </c>
      <c r="T486" s="39">
        <f t="shared" si="230"/>
        <v>66.410146806958295</v>
      </c>
      <c r="U486" s="40">
        <f t="shared" si="231"/>
        <v>0.375</v>
      </c>
      <c r="V486" s="40">
        <f t="shared" si="232"/>
        <v>0.23472222222222222</v>
      </c>
      <c r="W486" s="40">
        <f t="shared" si="233"/>
        <v>0.14027777777777778</v>
      </c>
      <c r="X486" t="str">
        <f t="shared" si="234"/>
        <v>Sim</v>
      </c>
      <c r="Y486" s="40">
        <f t="shared" si="235"/>
        <v>0.14027777777777778</v>
      </c>
      <c r="Z486" s="40">
        <f t="shared" si="236"/>
        <v>0</v>
      </c>
      <c r="AA486" s="40">
        <f t="shared" si="237"/>
        <v>0</v>
      </c>
      <c r="AB486" s="40">
        <f t="shared" si="238"/>
        <v>0</v>
      </c>
      <c r="AC486" s="40">
        <f t="shared" si="239"/>
        <v>0.14027777777777778</v>
      </c>
      <c r="AD486" s="39">
        <f t="shared" si="240"/>
        <v>223.58082758342627</v>
      </c>
      <c r="AE486" s="39">
        <f t="shared" si="241"/>
        <v>0</v>
      </c>
      <c r="AF486" t="str">
        <f t="shared" si="242"/>
        <v>Injustificada</v>
      </c>
      <c r="AG486" t="str">
        <f t="shared" si="243"/>
        <v>DESCONTA 3:22h (Injustificada).</v>
      </c>
      <c r="AH486" t="str">
        <f t="shared" si="244"/>
        <v/>
      </c>
      <c r="AJ486" s="41">
        <f t="shared" si="245"/>
        <v>10</v>
      </c>
      <c r="AK486" s="42">
        <f t="shared" si="246"/>
        <v>0.23472222222222222</v>
      </c>
      <c r="AL486" s="41" t="str">
        <f t="shared" si="247"/>
        <v>Pelo ponto</v>
      </c>
      <c r="AM486" s="41" t="str">
        <f t="shared" si="248"/>
        <v>Sim</v>
      </c>
      <c r="AN486" s="41" t="str">
        <f t="shared" si="249"/>
        <v>Não</v>
      </c>
      <c r="AO486" s="42">
        <f t="shared" si="250"/>
        <v>0.14027777777777778</v>
      </c>
      <c r="AP486" s="41" t="str">
        <f t="shared" si="251"/>
        <v>Marcelo Antônio Silvestre de Moraes|46183</v>
      </c>
      <c r="AQ486" s="41" t="str">
        <f t="shared" si="252"/>
        <v/>
      </c>
      <c r="AR486" s="41" t="str">
        <f>IF($AQ486="","",COUNTIFS(L_ChaveCob,$AQ486,L_Ausencia,"&gt;"&amp;$W486)+COUNTIFS($AQ$4:$AQ486,$AQ486,$W$4:$W486,$W486))</f>
        <v/>
      </c>
      <c r="AS486" s="42">
        <f t="shared" si="253"/>
        <v>0</v>
      </c>
      <c r="AT486" s="42">
        <f t="shared" si="254"/>
        <v>0</v>
      </c>
      <c r="AU486" s="42">
        <f t="shared" si="255"/>
        <v>0</v>
      </c>
    </row>
    <row r="487" spans="1:47" x14ac:dyDescent="0.2">
      <c r="A487" s="35">
        <v>46183</v>
      </c>
      <c r="B487" s="36" t="s">
        <v>229</v>
      </c>
      <c r="C487" s="36" t="s">
        <v>220</v>
      </c>
      <c r="D487" s="36" t="s">
        <v>474</v>
      </c>
      <c r="E487" s="37"/>
      <c r="F487" s="37"/>
      <c r="G487" s="36"/>
      <c r="H487" s="36"/>
      <c r="I487" s="36"/>
      <c r="J487" s="36"/>
      <c r="K487" s="37"/>
      <c r="L487" s="37"/>
      <c r="M487" s="37"/>
      <c r="N487" s="38">
        <f t="shared" si="224"/>
        <v>46174</v>
      </c>
      <c r="O487">
        <f t="shared" si="225"/>
        <v>105410</v>
      </c>
      <c r="P487" t="str">
        <f t="shared" si="226"/>
        <v>Serralheria</v>
      </c>
      <c r="Q487" t="str">
        <f t="shared" si="227"/>
        <v>Normal / Fixo</v>
      </c>
      <c r="R487" t="str">
        <f t="shared" si="228"/>
        <v>SERRALHEIRO I</v>
      </c>
      <c r="S487" t="str">
        <f t="shared" si="229"/>
        <v>TURNO 3</v>
      </c>
      <c r="T487" s="39">
        <f t="shared" si="230"/>
        <v>53.488333185221997</v>
      </c>
      <c r="U487" s="40">
        <f t="shared" si="231"/>
        <v>0.33333333333333298</v>
      </c>
      <c r="V487" s="40">
        <f t="shared" si="232"/>
        <v>0.33333333333333298</v>
      </c>
      <c r="W487" s="40">
        <f t="shared" si="233"/>
        <v>0</v>
      </c>
      <c r="X487" t="str">
        <f t="shared" si="234"/>
        <v>Sim</v>
      </c>
      <c r="Y487" s="40">
        <f t="shared" si="235"/>
        <v>0</v>
      </c>
      <c r="Z487" s="40">
        <f t="shared" si="236"/>
        <v>0</v>
      </c>
      <c r="AA487" s="40">
        <f t="shared" si="237"/>
        <v>0</v>
      </c>
      <c r="AB487" s="40">
        <f t="shared" si="238"/>
        <v>0</v>
      </c>
      <c r="AC487" s="40">
        <f t="shared" si="239"/>
        <v>0</v>
      </c>
      <c r="AD487" s="39">
        <f t="shared" si="240"/>
        <v>0</v>
      </c>
      <c r="AE487" s="39">
        <f t="shared" si="241"/>
        <v>0</v>
      </c>
      <c r="AF487" t="str">
        <f t="shared" si="242"/>
        <v>Injustificada</v>
      </c>
      <c r="AG487" t="str">
        <f t="shared" si="243"/>
        <v/>
      </c>
      <c r="AH487" t="str">
        <f t="shared" si="244"/>
        <v/>
      </c>
      <c r="AJ487" s="41">
        <f t="shared" si="245"/>
        <v>6</v>
      </c>
      <c r="AK487" s="42">
        <f t="shared" si="246"/>
        <v>0.35694444444444445</v>
      </c>
      <c r="AL487" s="41" t="str">
        <f t="shared" si="247"/>
        <v>Pelo ponto</v>
      </c>
      <c r="AM487" s="41" t="str">
        <f t="shared" si="248"/>
        <v>Sim</v>
      </c>
      <c r="AN487" s="41" t="str">
        <f t="shared" si="249"/>
        <v>Não</v>
      </c>
      <c r="AO487" s="42">
        <f t="shared" si="250"/>
        <v>-2.3611111111111471E-2</v>
      </c>
      <c r="AP487" s="41" t="str">
        <f t="shared" si="251"/>
        <v>Marcelo Douglas Vieira Santana|46183</v>
      </c>
      <c r="AQ487" s="41" t="str">
        <f t="shared" si="252"/>
        <v/>
      </c>
      <c r="AR487" s="41" t="str">
        <f>IF($AQ487="","",COUNTIFS(L_ChaveCob,$AQ487,L_Ausencia,"&gt;"&amp;$W487)+COUNTIFS($AQ$4:$AQ487,$AQ487,$W$4:$W487,$W487))</f>
        <v/>
      </c>
      <c r="AS487" s="42">
        <f t="shared" si="253"/>
        <v>0</v>
      </c>
      <c r="AT487" s="42">
        <f t="shared" si="254"/>
        <v>0</v>
      </c>
      <c r="AU487" s="42">
        <f t="shared" si="255"/>
        <v>0</v>
      </c>
    </row>
    <row r="488" spans="1:47" hidden="1" x14ac:dyDescent="0.2">
      <c r="A488" s="35">
        <v>46183</v>
      </c>
      <c r="B488" s="36" t="s">
        <v>230</v>
      </c>
      <c r="C488" s="36" t="s">
        <v>220</v>
      </c>
      <c r="D488" s="36" t="s">
        <v>475</v>
      </c>
      <c r="E488" s="37"/>
      <c r="F488" s="37"/>
      <c r="G488" s="36"/>
      <c r="H488" s="36"/>
      <c r="I488" s="36" t="s">
        <v>234</v>
      </c>
      <c r="J488" s="36"/>
      <c r="K488" s="37"/>
      <c r="L488" s="37"/>
      <c r="M488" s="37"/>
      <c r="N488" s="38">
        <f t="shared" si="224"/>
        <v>46174</v>
      </c>
      <c r="O488">
        <f t="shared" si="225"/>
        <v>900009</v>
      </c>
      <c r="P488" t="str">
        <f t="shared" si="226"/>
        <v>Serralheria</v>
      </c>
      <c r="Q488" t="str">
        <f t="shared" si="227"/>
        <v>Normal / Fixo</v>
      </c>
      <c r="R488" t="str">
        <f t="shared" si="228"/>
        <v>SERRALHEIRO I</v>
      </c>
      <c r="S488" t="str">
        <f t="shared" si="229"/>
        <v>TURNO 2</v>
      </c>
      <c r="T488" s="39">
        <f t="shared" si="230"/>
        <v>53.488333185221997</v>
      </c>
      <c r="U488" s="40">
        <f t="shared" si="231"/>
        <v>0.33333333333333298</v>
      </c>
      <c r="V488" s="40">
        <f t="shared" si="232"/>
        <v>0.33333333333333298</v>
      </c>
      <c r="W488" s="40">
        <f t="shared" si="233"/>
        <v>0</v>
      </c>
      <c r="X488" t="str">
        <f t="shared" si="234"/>
        <v>Sim</v>
      </c>
      <c r="Y488" s="40">
        <f t="shared" si="235"/>
        <v>0</v>
      </c>
      <c r="Z488" s="40">
        <f t="shared" si="236"/>
        <v>0</v>
      </c>
      <c r="AA488" s="40">
        <f t="shared" si="237"/>
        <v>0</v>
      </c>
      <c r="AB488" s="40">
        <f t="shared" si="238"/>
        <v>0</v>
      </c>
      <c r="AC488" s="40">
        <f t="shared" si="239"/>
        <v>0</v>
      </c>
      <c r="AD488" s="39">
        <f t="shared" si="240"/>
        <v>0</v>
      </c>
      <c r="AE488" s="39">
        <f t="shared" si="241"/>
        <v>0</v>
      </c>
      <c r="AF488" t="str">
        <f t="shared" si="242"/>
        <v>Injustificada</v>
      </c>
      <c r="AG488" t="str">
        <f t="shared" si="243"/>
        <v/>
      </c>
      <c r="AH488" t="str">
        <f t="shared" si="244"/>
        <v/>
      </c>
      <c r="AJ488" s="41">
        <f t="shared" si="245"/>
        <v>17</v>
      </c>
      <c r="AK488" s="42">
        <f t="shared" si="246"/>
        <v>0.35138888888888886</v>
      </c>
      <c r="AL488" s="41" t="str">
        <f t="shared" si="247"/>
        <v>Pelo ponto</v>
      </c>
      <c r="AM488" s="41" t="str">
        <f t="shared" si="248"/>
        <v>Sim</v>
      </c>
      <c r="AN488" s="41" t="str">
        <f t="shared" si="249"/>
        <v>Não</v>
      </c>
      <c r="AO488" s="42">
        <f t="shared" si="250"/>
        <v>-1.805555555555588E-2</v>
      </c>
      <c r="AP488" s="41" t="str">
        <f t="shared" si="251"/>
        <v>Murilo de Souza Modesto|46183</v>
      </c>
      <c r="AQ488" s="41" t="str">
        <f t="shared" si="252"/>
        <v/>
      </c>
      <c r="AR488" s="41" t="str">
        <f>IF($AQ488="","",COUNTIFS(L_ChaveCob,$AQ488,L_Ausencia,"&gt;"&amp;$W488)+COUNTIFS($AQ$4:$AQ488,$AQ488,$W$4:$W488,$W488))</f>
        <v/>
      </c>
      <c r="AS488" s="42">
        <f t="shared" si="253"/>
        <v>0</v>
      </c>
      <c r="AT488" s="42">
        <f t="shared" si="254"/>
        <v>0</v>
      </c>
      <c r="AU488" s="42">
        <f t="shared" si="255"/>
        <v>0</v>
      </c>
    </row>
    <row r="489" spans="1:47" x14ac:dyDescent="0.2">
      <c r="A489" s="35">
        <v>46183</v>
      </c>
      <c r="B489" s="36" t="s">
        <v>247</v>
      </c>
      <c r="C489" s="36" t="s">
        <v>228</v>
      </c>
      <c r="D489" s="36"/>
      <c r="E489" s="37"/>
      <c r="F489" s="37"/>
      <c r="G489" s="36"/>
      <c r="H489" s="36"/>
      <c r="I489" s="36"/>
      <c r="J489" s="36"/>
      <c r="K489" s="37"/>
      <c r="L489" s="37"/>
      <c r="M489" s="37"/>
      <c r="N489" s="38">
        <f t="shared" si="224"/>
        <v>46174</v>
      </c>
      <c r="O489">
        <f t="shared" si="225"/>
        <v>900005</v>
      </c>
      <c r="P489" t="str">
        <f t="shared" si="226"/>
        <v>Serralheria</v>
      </c>
      <c r="Q489" t="str">
        <f t="shared" si="227"/>
        <v>Normal / Fixo</v>
      </c>
      <c r="R489" t="str">
        <f t="shared" si="228"/>
        <v>SERRALHEIRO II</v>
      </c>
      <c r="S489" t="str">
        <f t="shared" si="229"/>
        <v>ADM</v>
      </c>
      <c r="T489" s="39">
        <f t="shared" si="230"/>
        <v>57.825734836004102</v>
      </c>
      <c r="U489" s="40">
        <f t="shared" si="231"/>
        <v>0.375</v>
      </c>
      <c r="V489" s="40">
        <f t="shared" si="232"/>
        <v>0</v>
      </c>
      <c r="W489" s="40">
        <f t="shared" si="233"/>
        <v>0.375</v>
      </c>
      <c r="X489" t="str">
        <f t="shared" si="234"/>
        <v>Sim</v>
      </c>
      <c r="Y489" s="40">
        <f t="shared" si="235"/>
        <v>0.375</v>
      </c>
      <c r="Z489" s="40">
        <f t="shared" si="236"/>
        <v>0</v>
      </c>
      <c r="AA489" s="40">
        <f t="shared" si="237"/>
        <v>0</v>
      </c>
      <c r="AB489" s="40">
        <f t="shared" si="238"/>
        <v>0</v>
      </c>
      <c r="AC489" s="40">
        <f t="shared" si="239"/>
        <v>0.375</v>
      </c>
      <c r="AD489" s="39">
        <f t="shared" si="240"/>
        <v>520.43161352403695</v>
      </c>
      <c r="AE489" s="39">
        <f t="shared" si="241"/>
        <v>0</v>
      </c>
      <c r="AF489" t="str">
        <f t="shared" si="242"/>
        <v>Férias</v>
      </c>
      <c r="AG489" t="str">
        <f t="shared" si="243"/>
        <v>DESCONTA 9:00h (Férias).</v>
      </c>
      <c r="AH489" t="str">
        <f t="shared" si="244"/>
        <v/>
      </c>
      <c r="AJ489" s="41">
        <f t="shared" si="245"/>
        <v>13</v>
      </c>
      <c r="AK489" s="42" t="str">
        <f t="shared" si="246"/>
        <v/>
      </c>
      <c r="AL489" s="41" t="str">
        <f t="shared" si="247"/>
        <v>Dia inteiro</v>
      </c>
      <c r="AM489" s="41" t="str">
        <f t="shared" si="248"/>
        <v>Sim</v>
      </c>
      <c r="AN489" s="41" t="str">
        <f t="shared" si="249"/>
        <v>Não</v>
      </c>
      <c r="AO489" s="42" t="str">
        <f t="shared" si="250"/>
        <v/>
      </c>
      <c r="AP489" s="41" t="str">
        <f t="shared" si="251"/>
        <v>Rafael Fracaroli da Rocha|46183</v>
      </c>
      <c r="AQ489" s="41" t="str">
        <f t="shared" si="252"/>
        <v>46183|Serralheria</v>
      </c>
      <c r="AR489" s="41">
        <f>IF($AQ489="","",COUNTIFS(L_ChaveCob,$AQ489,L_Ausencia,"&gt;"&amp;$W489)+COUNTIFS($AQ$4:$AQ489,$AQ489,$W$4:$W489,$W489))</f>
        <v>2</v>
      </c>
      <c r="AS489" s="42">
        <f t="shared" si="253"/>
        <v>0</v>
      </c>
      <c r="AT489" s="42">
        <f t="shared" si="254"/>
        <v>0</v>
      </c>
      <c r="AU489" s="42">
        <f t="shared" si="255"/>
        <v>0</v>
      </c>
    </row>
    <row r="490" spans="1:47" x14ac:dyDescent="0.2">
      <c r="A490" s="35">
        <v>46183</v>
      </c>
      <c r="B490" s="36" t="s">
        <v>249</v>
      </c>
      <c r="C490" s="36" t="s">
        <v>232</v>
      </c>
      <c r="D490" s="36" t="s">
        <v>444</v>
      </c>
      <c r="E490" s="37"/>
      <c r="F490" s="37"/>
      <c r="G490" s="36"/>
      <c r="H490" s="36"/>
      <c r="I490" s="36"/>
      <c r="J490" s="36"/>
      <c r="K490" s="37"/>
      <c r="L490" s="37"/>
      <c r="M490" s="37"/>
      <c r="N490" s="38">
        <f t="shared" si="224"/>
        <v>46174</v>
      </c>
      <c r="O490">
        <f t="shared" si="225"/>
        <v>331335</v>
      </c>
      <c r="P490" t="str">
        <f t="shared" si="226"/>
        <v>Serralheria</v>
      </c>
      <c r="Q490" t="str">
        <f t="shared" si="227"/>
        <v>Normal / Fixo</v>
      </c>
      <c r="R490" t="str">
        <f t="shared" si="228"/>
        <v>SERRALHEIRO II</v>
      </c>
      <c r="S490" t="str">
        <f t="shared" si="229"/>
        <v>ADM</v>
      </c>
      <c r="T490" s="39">
        <f t="shared" si="230"/>
        <v>57.825734836004102</v>
      </c>
      <c r="U490" s="40">
        <f t="shared" si="231"/>
        <v>0.375</v>
      </c>
      <c r="V490" s="40">
        <f t="shared" si="232"/>
        <v>0.4</v>
      </c>
      <c r="W490" s="40">
        <f t="shared" si="233"/>
        <v>0</v>
      </c>
      <c r="X490" t="str">
        <f t="shared" si="234"/>
        <v>Não</v>
      </c>
      <c r="Y490" s="40">
        <f t="shared" si="235"/>
        <v>0</v>
      </c>
      <c r="Z490" s="40">
        <f t="shared" si="236"/>
        <v>0</v>
      </c>
      <c r="AA490" s="40">
        <f t="shared" si="237"/>
        <v>0</v>
      </c>
      <c r="AB490" s="40">
        <f t="shared" si="238"/>
        <v>0</v>
      </c>
      <c r="AC490" s="40">
        <f t="shared" si="239"/>
        <v>0</v>
      </c>
      <c r="AD490" s="39">
        <f t="shared" si="240"/>
        <v>0</v>
      </c>
      <c r="AE490" s="39">
        <f t="shared" si="241"/>
        <v>0</v>
      </c>
      <c r="AF490" t="str">
        <f t="shared" si="242"/>
        <v>Trabalhado</v>
      </c>
      <c r="AG490" t="str">
        <f t="shared" si="243"/>
        <v/>
      </c>
      <c r="AH490" t="str">
        <f t="shared" si="244"/>
        <v/>
      </c>
      <c r="AJ490" s="41">
        <f t="shared" si="245"/>
        <v>5</v>
      </c>
      <c r="AK490" s="42">
        <f t="shared" si="246"/>
        <v>0.4</v>
      </c>
      <c r="AL490" s="41" t="str">
        <f t="shared" si="247"/>
        <v>Leve atraso</v>
      </c>
      <c r="AM490" s="41" t="str">
        <f t="shared" si="248"/>
        <v>Não</v>
      </c>
      <c r="AN490" s="41" t="str">
        <f t="shared" si="249"/>
        <v>Sim</v>
      </c>
      <c r="AO490" s="42">
        <f t="shared" si="250"/>
        <v>-2.5000000000000022E-2</v>
      </c>
      <c r="AP490" s="41" t="str">
        <f t="shared" si="251"/>
        <v>Robson Alberto Alves Galvão|46183</v>
      </c>
      <c r="AQ490" s="41" t="str">
        <f t="shared" si="252"/>
        <v/>
      </c>
      <c r="AR490" s="41" t="str">
        <f>IF($AQ490="","",COUNTIFS(L_ChaveCob,$AQ490,L_Ausencia,"&gt;"&amp;$W490)+COUNTIFS($AQ$4:$AQ490,$AQ490,$W$4:$W490,$W490))</f>
        <v/>
      </c>
      <c r="AS490" s="42">
        <f t="shared" si="253"/>
        <v>0</v>
      </c>
      <c r="AT490" s="42">
        <f t="shared" si="254"/>
        <v>0</v>
      </c>
      <c r="AU490" s="42">
        <f t="shared" si="255"/>
        <v>0</v>
      </c>
    </row>
    <row r="491" spans="1:47" x14ac:dyDescent="0.2">
      <c r="A491" s="35">
        <v>46183</v>
      </c>
      <c r="B491" s="36" t="s">
        <v>231</v>
      </c>
      <c r="C491" s="36" t="s">
        <v>220</v>
      </c>
      <c r="D491" s="36" t="s">
        <v>476</v>
      </c>
      <c r="E491" s="37"/>
      <c r="F491" s="37"/>
      <c r="G491" s="36"/>
      <c r="H491" s="36"/>
      <c r="I491" s="36" t="s">
        <v>234</v>
      </c>
      <c r="J491" s="36"/>
      <c r="K491" s="37"/>
      <c r="L491" s="37"/>
      <c r="M491" s="37"/>
      <c r="N491" s="38">
        <f t="shared" si="224"/>
        <v>46174</v>
      </c>
      <c r="O491">
        <f t="shared" si="225"/>
        <v>900004</v>
      </c>
      <c r="P491" t="str">
        <f t="shared" si="226"/>
        <v>Serralheria</v>
      </c>
      <c r="Q491" t="str">
        <f t="shared" si="227"/>
        <v>Normal / Fixo</v>
      </c>
      <c r="R491" t="str">
        <f t="shared" si="228"/>
        <v>SERRALHEIRO I</v>
      </c>
      <c r="S491" t="str">
        <f t="shared" si="229"/>
        <v>TURNO 2</v>
      </c>
      <c r="T491" s="39">
        <f t="shared" si="230"/>
        <v>53.488333185221997</v>
      </c>
      <c r="U491" s="40">
        <f t="shared" si="231"/>
        <v>0.33333333333333298</v>
      </c>
      <c r="V491" s="40">
        <f t="shared" si="232"/>
        <v>0.33333333333333298</v>
      </c>
      <c r="W491" s="40">
        <f t="shared" si="233"/>
        <v>0</v>
      </c>
      <c r="X491" t="str">
        <f t="shared" si="234"/>
        <v>Sim</v>
      </c>
      <c r="Y491" s="40">
        <f t="shared" si="235"/>
        <v>0</v>
      </c>
      <c r="Z491" s="40">
        <f t="shared" si="236"/>
        <v>0</v>
      </c>
      <c r="AA491" s="40">
        <f t="shared" si="237"/>
        <v>0</v>
      </c>
      <c r="AB491" s="40">
        <f t="shared" si="238"/>
        <v>0</v>
      </c>
      <c r="AC491" s="40">
        <f t="shared" si="239"/>
        <v>0</v>
      </c>
      <c r="AD491" s="39">
        <f t="shared" si="240"/>
        <v>0</v>
      </c>
      <c r="AE491" s="39">
        <f t="shared" si="241"/>
        <v>0</v>
      </c>
      <c r="AF491" t="str">
        <f t="shared" si="242"/>
        <v>Injustificada</v>
      </c>
      <c r="AG491" t="str">
        <f t="shared" si="243"/>
        <v/>
      </c>
      <c r="AH491" t="str">
        <f t="shared" si="244"/>
        <v/>
      </c>
      <c r="AJ491" s="41">
        <f t="shared" si="245"/>
        <v>11</v>
      </c>
      <c r="AK491" s="42">
        <f t="shared" si="246"/>
        <v>0.35555555555555557</v>
      </c>
      <c r="AL491" s="41" t="str">
        <f t="shared" si="247"/>
        <v>Pelo ponto</v>
      </c>
      <c r="AM491" s="41" t="str">
        <f t="shared" si="248"/>
        <v>Sim</v>
      </c>
      <c r="AN491" s="41" t="str">
        <f t="shared" si="249"/>
        <v>Não</v>
      </c>
      <c r="AO491" s="42">
        <f t="shared" si="250"/>
        <v>-2.2222222222222587E-2</v>
      </c>
      <c r="AP491" s="41" t="str">
        <f t="shared" si="251"/>
        <v>Rogério Marques da Silva|46183</v>
      </c>
      <c r="AQ491" s="41" t="str">
        <f t="shared" si="252"/>
        <v/>
      </c>
      <c r="AR491" s="41" t="str">
        <f>IF($AQ491="","",COUNTIFS(L_ChaveCob,$AQ491,L_Ausencia,"&gt;"&amp;$W491)+COUNTIFS($AQ$4:$AQ491,$AQ491,$W$4:$W491,$W491))</f>
        <v/>
      </c>
      <c r="AS491" s="42">
        <f t="shared" si="253"/>
        <v>0</v>
      </c>
      <c r="AT491" s="42">
        <f t="shared" si="254"/>
        <v>0</v>
      </c>
      <c r="AU491" s="42">
        <f t="shared" si="255"/>
        <v>0</v>
      </c>
    </row>
    <row r="492" spans="1:47" x14ac:dyDescent="0.2">
      <c r="A492" s="35">
        <v>46183</v>
      </c>
      <c r="B492" s="36" t="s">
        <v>252</v>
      </c>
      <c r="C492" s="36" t="s">
        <v>232</v>
      </c>
      <c r="D492" s="36" t="s">
        <v>477</v>
      </c>
      <c r="E492" s="37"/>
      <c r="F492" s="37"/>
      <c r="G492" s="36"/>
      <c r="H492" s="36"/>
      <c r="I492" s="36"/>
      <c r="J492" s="36"/>
      <c r="K492" s="37"/>
      <c r="L492" s="37"/>
      <c r="M492" s="37"/>
      <c r="N492" s="38">
        <f t="shared" si="224"/>
        <v>46174</v>
      </c>
      <c r="O492">
        <f t="shared" si="225"/>
        <v>266937</v>
      </c>
      <c r="P492" t="str">
        <f t="shared" si="226"/>
        <v>Serralheria</v>
      </c>
      <c r="Q492" t="str">
        <f t="shared" si="227"/>
        <v>Normal / Fixo</v>
      </c>
      <c r="R492" t="str">
        <f t="shared" si="228"/>
        <v>ENCARREGADO</v>
      </c>
      <c r="S492" t="str">
        <f t="shared" si="229"/>
        <v>ADM</v>
      </c>
      <c r="T492" s="39">
        <f t="shared" si="230"/>
        <v>66.410146806958295</v>
      </c>
      <c r="U492" s="40">
        <f t="shared" si="231"/>
        <v>0.375</v>
      </c>
      <c r="V492" s="40">
        <f t="shared" si="232"/>
        <v>0.40138888888888891</v>
      </c>
      <c r="W492" s="40">
        <f t="shared" si="233"/>
        <v>0</v>
      </c>
      <c r="X492" t="str">
        <f t="shared" si="234"/>
        <v>Não</v>
      </c>
      <c r="Y492" s="40">
        <f t="shared" si="235"/>
        <v>0</v>
      </c>
      <c r="Z492" s="40">
        <f t="shared" si="236"/>
        <v>0</v>
      </c>
      <c r="AA492" s="40">
        <f t="shared" si="237"/>
        <v>0</v>
      </c>
      <c r="AB492" s="40">
        <f t="shared" si="238"/>
        <v>0</v>
      </c>
      <c r="AC492" s="40">
        <f t="shared" si="239"/>
        <v>0</v>
      </c>
      <c r="AD492" s="39">
        <f t="shared" si="240"/>
        <v>0</v>
      </c>
      <c r="AE492" s="39">
        <f t="shared" si="241"/>
        <v>0</v>
      </c>
      <c r="AF492" t="str">
        <f t="shared" si="242"/>
        <v>Trabalhado</v>
      </c>
      <c r="AG492" t="str">
        <f t="shared" si="243"/>
        <v/>
      </c>
      <c r="AH492" t="str">
        <f t="shared" si="244"/>
        <v/>
      </c>
      <c r="AJ492" s="41">
        <f t="shared" si="245"/>
        <v>1</v>
      </c>
      <c r="AK492" s="42">
        <f t="shared" si="246"/>
        <v>0.40138888888888891</v>
      </c>
      <c r="AL492" s="41" t="str">
        <f t="shared" si="247"/>
        <v>Leve atraso</v>
      </c>
      <c r="AM492" s="41" t="str">
        <f t="shared" si="248"/>
        <v>Não</v>
      </c>
      <c r="AN492" s="41" t="str">
        <f t="shared" si="249"/>
        <v>Sim</v>
      </c>
      <c r="AO492" s="42">
        <f t="shared" si="250"/>
        <v>-2.6388888888888906E-2</v>
      </c>
      <c r="AP492" s="41" t="str">
        <f t="shared" si="251"/>
        <v>Ronaldo Rosendo da Silva|46183</v>
      </c>
      <c r="AQ492" s="41" t="str">
        <f t="shared" si="252"/>
        <v/>
      </c>
      <c r="AR492" s="41" t="str">
        <f>IF($AQ492="","",COUNTIFS(L_ChaveCob,$AQ492,L_Ausencia,"&gt;"&amp;$W492)+COUNTIFS($AQ$4:$AQ492,$AQ492,$W$4:$W492,$W492))</f>
        <v/>
      </c>
      <c r="AS492" s="42">
        <f t="shared" si="253"/>
        <v>0</v>
      </c>
      <c r="AT492" s="42">
        <f t="shared" si="254"/>
        <v>0</v>
      </c>
      <c r="AU492" s="42">
        <f t="shared" si="255"/>
        <v>0</v>
      </c>
    </row>
    <row r="493" spans="1:47" x14ac:dyDescent="0.2">
      <c r="A493" s="35">
        <v>46183</v>
      </c>
      <c r="B493" s="36" t="s">
        <v>254</v>
      </c>
      <c r="C493" s="36" t="s">
        <v>232</v>
      </c>
      <c r="D493" s="36" t="s">
        <v>280</v>
      </c>
      <c r="E493" s="37"/>
      <c r="F493" s="37"/>
      <c r="G493" s="36"/>
      <c r="H493" s="36"/>
      <c r="I493" s="36"/>
      <c r="J493" s="36"/>
      <c r="K493" s="37"/>
      <c r="L493" s="37"/>
      <c r="M493" s="37"/>
      <c r="N493" s="38">
        <f t="shared" si="224"/>
        <v>46174</v>
      </c>
      <c r="O493">
        <f t="shared" si="225"/>
        <v>900001</v>
      </c>
      <c r="P493" t="str">
        <f t="shared" si="226"/>
        <v>Serralheria</v>
      </c>
      <c r="Q493" t="str">
        <f t="shared" si="227"/>
        <v>Normal / Fixo</v>
      </c>
      <c r="R493" t="str">
        <f t="shared" si="228"/>
        <v>SERRALHEIRO II</v>
      </c>
      <c r="S493" t="str">
        <f t="shared" si="229"/>
        <v>ADM</v>
      </c>
      <c r="T493" s="39">
        <f t="shared" si="230"/>
        <v>57.825734836004102</v>
      </c>
      <c r="U493" s="40">
        <f t="shared" si="231"/>
        <v>0.375</v>
      </c>
      <c r="V493" s="40">
        <f t="shared" si="232"/>
        <v>0.39791666666666664</v>
      </c>
      <c r="W493" s="40">
        <f t="shared" si="233"/>
        <v>0</v>
      </c>
      <c r="X493" t="str">
        <f t="shared" si="234"/>
        <v>Não</v>
      </c>
      <c r="Y493" s="40">
        <f t="shared" si="235"/>
        <v>0</v>
      </c>
      <c r="Z493" s="40">
        <f t="shared" si="236"/>
        <v>0</v>
      </c>
      <c r="AA493" s="40">
        <f t="shared" si="237"/>
        <v>0</v>
      </c>
      <c r="AB493" s="40">
        <f t="shared" si="238"/>
        <v>0</v>
      </c>
      <c r="AC493" s="40">
        <f t="shared" si="239"/>
        <v>0</v>
      </c>
      <c r="AD493" s="39">
        <f t="shared" si="240"/>
        <v>0</v>
      </c>
      <c r="AE493" s="39">
        <f t="shared" si="241"/>
        <v>0</v>
      </c>
      <c r="AF493" t="str">
        <f t="shared" si="242"/>
        <v>Trabalhado</v>
      </c>
      <c r="AG493" t="str">
        <f t="shared" si="243"/>
        <v/>
      </c>
      <c r="AH493" t="str">
        <f t="shared" si="244"/>
        <v/>
      </c>
      <c r="AJ493" s="41">
        <f t="shared" si="245"/>
        <v>8</v>
      </c>
      <c r="AK493" s="42">
        <f t="shared" si="246"/>
        <v>0.39791666666666664</v>
      </c>
      <c r="AL493" s="41" t="str">
        <f t="shared" si="247"/>
        <v>Leve atraso</v>
      </c>
      <c r="AM493" s="41" t="str">
        <f t="shared" si="248"/>
        <v>Não</v>
      </c>
      <c r="AN493" s="41" t="str">
        <f t="shared" si="249"/>
        <v>Sim</v>
      </c>
      <c r="AO493" s="42">
        <f t="shared" si="250"/>
        <v>-2.2916666666666641E-2</v>
      </c>
      <c r="AP493" s="41" t="str">
        <f t="shared" si="251"/>
        <v>Ronaldo Santos Dias|46183</v>
      </c>
      <c r="AQ493" s="41" t="str">
        <f t="shared" si="252"/>
        <v/>
      </c>
      <c r="AR493" s="41" t="str">
        <f>IF($AQ493="","",COUNTIFS(L_ChaveCob,$AQ493,L_Ausencia,"&gt;"&amp;$W493)+COUNTIFS($AQ$4:$AQ493,$AQ493,$W$4:$W493,$W493))</f>
        <v/>
      </c>
      <c r="AS493" s="42">
        <f t="shared" si="253"/>
        <v>0</v>
      </c>
      <c r="AT493" s="42">
        <f t="shared" si="254"/>
        <v>0</v>
      </c>
      <c r="AU493" s="42">
        <f t="shared" si="255"/>
        <v>0</v>
      </c>
    </row>
    <row r="494" spans="1:47" x14ac:dyDescent="0.2">
      <c r="A494" s="35">
        <v>46183</v>
      </c>
      <c r="B494" s="36" t="s">
        <v>281</v>
      </c>
      <c r="C494" s="36" t="s">
        <v>232</v>
      </c>
      <c r="D494" s="36"/>
      <c r="E494" s="37"/>
      <c r="F494" s="37"/>
      <c r="G494" s="36"/>
      <c r="H494" s="36"/>
      <c r="I494" s="36"/>
      <c r="J494" s="36"/>
      <c r="K494" s="37"/>
      <c r="L494" s="37"/>
      <c r="M494" s="37"/>
      <c r="N494" s="38">
        <f t="shared" si="224"/>
        <v>46174</v>
      </c>
      <c r="O494">
        <f t="shared" si="225"/>
        <v>900010</v>
      </c>
      <c r="P494" t="str">
        <f t="shared" si="226"/>
        <v>Serralheria</v>
      </c>
      <c r="Q494" t="str">
        <f t="shared" si="227"/>
        <v>Normal / Fixo</v>
      </c>
      <c r="R494" t="str">
        <f t="shared" si="228"/>
        <v>SERRALHEIRO I</v>
      </c>
      <c r="S494" t="str">
        <f t="shared" si="229"/>
        <v>ADM</v>
      </c>
      <c r="T494" s="39">
        <f t="shared" si="230"/>
        <v>53.488333185221997</v>
      </c>
      <c r="U494" s="40">
        <f t="shared" si="231"/>
        <v>0.375</v>
      </c>
      <c r="V494" s="40">
        <f t="shared" si="232"/>
        <v>0.375</v>
      </c>
      <c r="W494" s="40">
        <f t="shared" si="233"/>
        <v>0</v>
      </c>
      <c r="X494" t="str">
        <f t="shared" si="234"/>
        <v>Não</v>
      </c>
      <c r="Y494" s="40">
        <f t="shared" si="235"/>
        <v>0</v>
      </c>
      <c r="Z494" s="40">
        <f t="shared" si="236"/>
        <v>0</v>
      </c>
      <c r="AA494" s="40">
        <f t="shared" si="237"/>
        <v>0</v>
      </c>
      <c r="AB494" s="40">
        <f t="shared" si="238"/>
        <v>0</v>
      </c>
      <c r="AC494" s="40">
        <f t="shared" si="239"/>
        <v>0</v>
      </c>
      <c r="AD494" s="39">
        <f t="shared" si="240"/>
        <v>0</v>
      </c>
      <c r="AE494" s="39">
        <f t="shared" si="241"/>
        <v>0</v>
      </c>
      <c r="AF494" t="str">
        <f t="shared" si="242"/>
        <v>Trabalhado</v>
      </c>
      <c r="AG494" t="str">
        <f t="shared" si="243"/>
        <v/>
      </c>
      <c r="AH494" t="str">
        <f t="shared" si="244"/>
        <v/>
      </c>
      <c r="AJ494" s="41">
        <f t="shared" si="245"/>
        <v>19</v>
      </c>
      <c r="AK494" s="42" t="str">
        <f t="shared" si="246"/>
        <v/>
      </c>
      <c r="AL494" s="41" t="str">
        <f t="shared" si="247"/>
        <v>Leve atraso</v>
      </c>
      <c r="AM494" s="41" t="str">
        <f t="shared" si="248"/>
        <v>Não</v>
      </c>
      <c r="AN494" s="41" t="str">
        <f t="shared" si="249"/>
        <v>Sim</v>
      </c>
      <c r="AO494" s="42" t="str">
        <f t="shared" si="250"/>
        <v/>
      </c>
      <c r="AP494" s="41" t="str">
        <f t="shared" si="251"/>
        <v>Roniel de Souza Rocha|46183</v>
      </c>
      <c r="AQ494" s="41" t="str">
        <f t="shared" si="252"/>
        <v/>
      </c>
      <c r="AR494" s="41" t="str">
        <f>IF($AQ494="","",COUNTIFS(L_ChaveCob,$AQ494,L_Ausencia,"&gt;"&amp;$W494)+COUNTIFS($AQ$4:$AQ494,$AQ494,$W$4:$W494,$W494))</f>
        <v/>
      </c>
      <c r="AS494" s="42">
        <f t="shared" si="253"/>
        <v>0</v>
      </c>
      <c r="AT494" s="42">
        <f t="shared" si="254"/>
        <v>0</v>
      </c>
      <c r="AU494" s="42">
        <f t="shared" si="255"/>
        <v>0</v>
      </c>
    </row>
    <row r="495" spans="1:47" x14ac:dyDescent="0.2">
      <c r="A495" s="35">
        <v>46184</v>
      </c>
      <c r="B495" s="36" t="s">
        <v>235</v>
      </c>
      <c r="C495" s="36" t="s">
        <v>213</v>
      </c>
      <c r="D495" s="36" t="s">
        <v>478</v>
      </c>
      <c r="E495" s="37"/>
      <c r="F495" s="37"/>
      <c r="G495" s="36"/>
      <c r="H495" s="36"/>
      <c r="I495" s="36"/>
      <c r="J495" s="36"/>
      <c r="K495" s="37"/>
      <c r="L495" s="37"/>
      <c r="M495" s="37"/>
      <c r="N495" s="38">
        <f t="shared" si="224"/>
        <v>46174</v>
      </c>
      <c r="O495">
        <f t="shared" si="225"/>
        <v>900008</v>
      </c>
      <c r="P495" t="str">
        <f t="shared" si="226"/>
        <v>Serralheria</v>
      </c>
      <c r="Q495" t="str">
        <f t="shared" si="227"/>
        <v>Normal / Fixo</v>
      </c>
      <c r="R495" t="str">
        <f t="shared" si="228"/>
        <v>SERRALHEIRO II</v>
      </c>
      <c r="S495" t="str">
        <f t="shared" si="229"/>
        <v>TURNO 2</v>
      </c>
      <c r="T495" s="39">
        <f t="shared" si="230"/>
        <v>57.825734836004102</v>
      </c>
      <c r="U495" s="40">
        <f t="shared" si="231"/>
        <v>0.33333333333333298</v>
      </c>
      <c r="V495" s="40">
        <f t="shared" si="232"/>
        <v>0</v>
      </c>
      <c r="W495" s="40">
        <f t="shared" si="233"/>
        <v>0.33333333333333298</v>
      </c>
      <c r="X495" t="str">
        <f t="shared" si="234"/>
        <v>Sim</v>
      </c>
      <c r="Y495" s="40">
        <f t="shared" si="235"/>
        <v>0.33333333333333298</v>
      </c>
      <c r="Z495" s="40">
        <f t="shared" si="236"/>
        <v>0</v>
      </c>
      <c r="AA495" s="40">
        <f t="shared" si="237"/>
        <v>0</v>
      </c>
      <c r="AB495" s="40">
        <f t="shared" si="238"/>
        <v>0</v>
      </c>
      <c r="AC495" s="40">
        <f t="shared" si="239"/>
        <v>0.33333333333333298</v>
      </c>
      <c r="AD495" s="39">
        <f t="shared" si="240"/>
        <v>462.60587868803231</v>
      </c>
      <c r="AE495" s="39">
        <f t="shared" si="241"/>
        <v>0</v>
      </c>
      <c r="AF495" t="str">
        <f t="shared" si="242"/>
        <v>Injustificada</v>
      </c>
      <c r="AG495" t="str">
        <f t="shared" si="243"/>
        <v>DESCONTA 8:00h (Injustificada).</v>
      </c>
      <c r="AH495" t="str">
        <f t="shared" si="244"/>
        <v/>
      </c>
      <c r="AJ495" s="41">
        <f t="shared" si="245"/>
        <v>16</v>
      </c>
      <c r="AK495" s="42">
        <f t="shared" si="246"/>
        <v>0.20972222222222223</v>
      </c>
      <c r="AL495" s="41" t="str">
        <f t="shared" si="247"/>
        <v>Dia inteiro</v>
      </c>
      <c r="AM495" s="41" t="str">
        <f t="shared" si="248"/>
        <v>Sim</v>
      </c>
      <c r="AN495" s="41" t="str">
        <f t="shared" si="249"/>
        <v>Não</v>
      </c>
      <c r="AO495" s="42">
        <f t="shared" si="250"/>
        <v>0.12361111111111076</v>
      </c>
      <c r="AP495" s="41" t="str">
        <f t="shared" si="251"/>
        <v>Alisson Paulo Costa Martins|46184</v>
      </c>
      <c r="AQ495" s="41" t="str">
        <f t="shared" si="252"/>
        <v>46184|Serralheria</v>
      </c>
      <c r="AR495" s="41">
        <f>IF($AQ495="","",COUNTIFS(L_ChaveCob,$AQ495,L_Ausencia,"&gt;"&amp;$W495)+COUNTIFS($AQ$4:$AQ495,$AQ495,$W$4:$W495,$W495))</f>
        <v>3</v>
      </c>
      <c r="AS495" s="42">
        <f t="shared" si="253"/>
        <v>0</v>
      </c>
      <c r="AT495" s="42">
        <f t="shared" si="254"/>
        <v>0</v>
      </c>
      <c r="AU495" s="42">
        <f t="shared" si="255"/>
        <v>0</v>
      </c>
    </row>
    <row r="496" spans="1:47" x14ac:dyDescent="0.2">
      <c r="A496" s="35">
        <v>46184</v>
      </c>
      <c r="B496" s="36" t="s">
        <v>479</v>
      </c>
      <c r="C496" s="36" t="s">
        <v>232</v>
      </c>
      <c r="D496" s="36"/>
      <c r="E496" s="37"/>
      <c r="F496" s="37"/>
      <c r="G496" s="36" t="s">
        <v>480</v>
      </c>
      <c r="H496" s="36"/>
      <c r="I496" s="36"/>
      <c r="J496" s="36"/>
      <c r="K496" s="37"/>
      <c r="L496" s="37"/>
      <c r="M496" s="37"/>
      <c r="N496" s="38">
        <f t="shared" si="224"/>
        <v>46174</v>
      </c>
      <c r="O496">
        <f t="shared" si="225"/>
        <v>900012</v>
      </c>
      <c r="P496" t="str">
        <f t="shared" si="226"/>
        <v>Serralheria</v>
      </c>
      <c r="Q496" t="str">
        <f t="shared" si="227"/>
        <v>Normal / Fixo</v>
      </c>
      <c r="R496" t="str">
        <f t="shared" si="228"/>
        <v>SERRALHEIRO I</v>
      </c>
      <c r="S496" t="str">
        <f t="shared" si="229"/>
        <v>ADM</v>
      </c>
      <c r="T496" s="39">
        <f t="shared" si="230"/>
        <v>53.488333185221997</v>
      </c>
      <c r="U496" s="40">
        <f t="shared" si="231"/>
        <v>0.375</v>
      </c>
      <c r="V496" s="40">
        <f t="shared" si="232"/>
        <v>0.375</v>
      </c>
      <c r="W496" s="40">
        <f t="shared" si="233"/>
        <v>0</v>
      </c>
      <c r="X496" t="str">
        <f t="shared" si="234"/>
        <v>Não</v>
      </c>
      <c r="Y496" s="40">
        <f t="shared" si="235"/>
        <v>0</v>
      </c>
      <c r="Z496" s="40">
        <f t="shared" si="236"/>
        <v>0</v>
      </c>
      <c r="AA496" s="40">
        <f t="shared" si="237"/>
        <v>0</v>
      </c>
      <c r="AB496" s="40">
        <f t="shared" si="238"/>
        <v>0</v>
      </c>
      <c r="AC496" s="40">
        <f t="shared" si="239"/>
        <v>0</v>
      </c>
      <c r="AD496" s="39">
        <f t="shared" si="240"/>
        <v>0</v>
      </c>
      <c r="AE496" s="39">
        <f t="shared" si="241"/>
        <v>0</v>
      </c>
      <c r="AF496" t="str">
        <f t="shared" si="242"/>
        <v>Trabalhado</v>
      </c>
      <c r="AG496" t="str">
        <f t="shared" si="243"/>
        <v/>
      </c>
      <c r="AH496" t="str">
        <f t="shared" si="244"/>
        <v/>
      </c>
      <c r="AJ496" s="41">
        <f t="shared" si="245"/>
        <v>21</v>
      </c>
      <c r="AK496" s="42" t="str">
        <f t="shared" si="246"/>
        <v/>
      </c>
      <c r="AL496" s="41" t="str">
        <f t="shared" si="247"/>
        <v>Leve atraso</v>
      </c>
      <c r="AM496" s="41" t="str">
        <f t="shared" si="248"/>
        <v>Não</v>
      </c>
      <c r="AN496" s="41" t="str">
        <f t="shared" si="249"/>
        <v>Sim</v>
      </c>
      <c r="AO496" s="42" t="str">
        <f t="shared" si="250"/>
        <v/>
      </c>
      <c r="AP496" s="41" t="str">
        <f t="shared" si="251"/>
        <v>Diego Ferreira Moura|46184</v>
      </c>
      <c r="AQ496" s="41" t="str">
        <f t="shared" si="252"/>
        <v/>
      </c>
      <c r="AR496" s="41" t="str">
        <f>IF($AQ496="","",COUNTIFS(L_ChaveCob,$AQ496,L_Ausencia,"&gt;"&amp;$W496)+COUNTIFS($AQ$4:$AQ496,$AQ496,$W$4:$W496,$W496))</f>
        <v/>
      </c>
      <c r="AS496" s="42">
        <f t="shared" si="253"/>
        <v>0</v>
      </c>
      <c r="AT496" s="42">
        <f t="shared" si="254"/>
        <v>0</v>
      </c>
      <c r="AU496" s="42">
        <f t="shared" si="255"/>
        <v>0</v>
      </c>
    </row>
    <row r="497" spans="1:47" x14ac:dyDescent="0.2">
      <c r="A497" s="35">
        <v>46184</v>
      </c>
      <c r="B497" s="36" t="s">
        <v>237</v>
      </c>
      <c r="C497" s="36" t="s">
        <v>232</v>
      </c>
      <c r="D497" s="36" t="s">
        <v>368</v>
      </c>
      <c r="E497" s="37"/>
      <c r="F497" s="37"/>
      <c r="G497" s="36"/>
      <c r="H497" s="36"/>
      <c r="I497" s="36"/>
      <c r="J497" s="36"/>
      <c r="K497" s="37"/>
      <c r="L497" s="37"/>
      <c r="M497" s="37"/>
      <c r="N497" s="38">
        <f t="shared" si="224"/>
        <v>46174</v>
      </c>
      <c r="O497">
        <f t="shared" si="225"/>
        <v>119353</v>
      </c>
      <c r="P497" t="str">
        <f t="shared" si="226"/>
        <v>Serralheria</v>
      </c>
      <c r="Q497" t="str">
        <f t="shared" si="227"/>
        <v>Normal / Fixo</v>
      </c>
      <c r="R497" t="str">
        <f t="shared" si="228"/>
        <v>SERRALHEIRO II</v>
      </c>
      <c r="S497" t="str">
        <f t="shared" si="229"/>
        <v>ADM</v>
      </c>
      <c r="T497" s="39">
        <f t="shared" si="230"/>
        <v>57.825734836004102</v>
      </c>
      <c r="U497" s="40">
        <f t="shared" si="231"/>
        <v>0.375</v>
      </c>
      <c r="V497" s="40">
        <f t="shared" si="232"/>
        <v>0.39583333333333331</v>
      </c>
      <c r="W497" s="40">
        <f t="shared" si="233"/>
        <v>0</v>
      </c>
      <c r="X497" t="str">
        <f t="shared" si="234"/>
        <v>Não</v>
      </c>
      <c r="Y497" s="40">
        <f t="shared" si="235"/>
        <v>0</v>
      </c>
      <c r="Z497" s="40">
        <f t="shared" si="236"/>
        <v>0</v>
      </c>
      <c r="AA497" s="40">
        <f t="shared" si="237"/>
        <v>0</v>
      </c>
      <c r="AB497" s="40">
        <f t="shared" si="238"/>
        <v>0</v>
      </c>
      <c r="AC497" s="40">
        <f t="shared" si="239"/>
        <v>0</v>
      </c>
      <c r="AD497" s="39">
        <f t="shared" si="240"/>
        <v>0</v>
      </c>
      <c r="AE497" s="39">
        <f t="shared" si="241"/>
        <v>0</v>
      </c>
      <c r="AF497" t="str">
        <f t="shared" si="242"/>
        <v>Trabalhado</v>
      </c>
      <c r="AG497" t="str">
        <f t="shared" si="243"/>
        <v/>
      </c>
      <c r="AH497" t="str">
        <f t="shared" si="244"/>
        <v/>
      </c>
      <c r="AJ497" s="41">
        <f t="shared" si="245"/>
        <v>7</v>
      </c>
      <c r="AK497" s="42">
        <f t="shared" si="246"/>
        <v>0.39583333333333331</v>
      </c>
      <c r="AL497" s="41" t="str">
        <f t="shared" si="247"/>
        <v>Leve atraso</v>
      </c>
      <c r="AM497" s="41" t="str">
        <f t="shared" si="248"/>
        <v>Não</v>
      </c>
      <c r="AN497" s="41" t="str">
        <f t="shared" si="249"/>
        <v>Sim</v>
      </c>
      <c r="AO497" s="42">
        <f t="shared" si="250"/>
        <v>-2.0833333333333315E-2</v>
      </c>
      <c r="AP497" s="41" t="str">
        <f t="shared" si="251"/>
        <v>Ezequiel Antonio Peres|46184</v>
      </c>
      <c r="AQ497" s="41" t="str">
        <f t="shared" si="252"/>
        <v/>
      </c>
      <c r="AR497" s="41" t="str">
        <f>IF($AQ497="","",COUNTIFS(L_ChaveCob,$AQ497,L_Ausencia,"&gt;"&amp;$W497)+COUNTIFS($AQ$4:$AQ497,$AQ497,$W$4:$W497,$W497))</f>
        <v/>
      </c>
      <c r="AS497" s="42">
        <f t="shared" si="253"/>
        <v>0</v>
      </c>
      <c r="AT497" s="42">
        <f t="shared" si="254"/>
        <v>0</v>
      </c>
      <c r="AU497" s="42">
        <f t="shared" si="255"/>
        <v>0</v>
      </c>
    </row>
    <row r="498" spans="1:47" x14ac:dyDescent="0.2">
      <c r="A498" s="35">
        <v>46184</v>
      </c>
      <c r="B498" s="36" t="s">
        <v>239</v>
      </c>
      <c r="C498" s="36" t="s">
        <v>232</v>
      </c>
      <c r="D498" s="36" t="s">
        <v>481</v>
      </c>
      <c r="E498" s="37"/>
      <c r="F498" s="37"/>
      <c r="G498" s="36"/>
      <c r="H498" s="36"/>
      <c r="I498" s="36"/>
      <c r="J498" s="36"/>
      <c r="K498" s="37"/>
      <c r="L498" s="37"/>
      <c r="M498" s="37"/>
      <c r="N498" s="38">
        <f t="shared" si="224"/>
        <v>46174</v>
      </c>
      <c r="O498">
        <f t="shared" si="225"/>
        <v>173078</v>
      </c>
      <c r="P498" t="str">
        <f t="shared" si="226"/>
        <v>Serralheria</v>
      </c>
      <c r="Q498" t="str">
        <f t="shared" si="227"/>
        <v>Normal / Fixo</v>
      </c>
      <c r="R498" t="str">
        <f t="shared" si="228"/>
        <v>SERRALHEIRO II</v>
      </c>
      <c r="S498" t="str">
        <f t="shared" si="229"/>
        <v>ADM</v>
      </c>
      <c r="T498" s="39">
        <f t="shared" si="230"/>
        <v>57.825734836004102</v>
      </c>
      <c r="U498" s="40">
        <f t="shared" si="231"/>
        <v>0.375</v>
      </c>
      <c r="V498" s="40">
        <f t="shared" si="232"/>
        <v>0.38958333333333334</v>
      </c>
      <c r="W498" s="40">
        <f t="shared" si="233"/>
        <v>0</v>
      </c>
      <c r="X498" t="str">
        <f t="shared" si="234"/>
        <v>Não</v>
      </c>
      <c r="Y498" s="40">
        <f t="shared" si="235"/>
        <v>0</v>
      </c>
      <c r="Z498" s="40">
        <f t="shared" si="236"/>
        <v>0</v>
      </c>
      <c r="AA498" s="40">
        <f t="shared" si="237"/>
        <v>0</v>
      </c>
      <c r="AB498" s="40">
        <f t="shared" si="238"/>
        <v>0</v>
      </c>
      <c r="AC498" s="40">
        <f t="shared" si="239"/>
        <v>0</v>
      </c>
      <c r="AD498" s="39">
        <f t="shared" si="240"/>
        <v>0</v>
      </c>
      <c r="AE498" s="39">
        <f t="shared" si="241"/>
        <v>0</v>
      </c>
      <c r="AF498" t="str">
        <f t="shared" si="242"/>
        <v>Trabalhado</v>
      </c>
      <c r="AG498" t="str">
        <f t="shared" si="243"/>
        <v/>
      </c>
      <c r="AH498" t="str">
        <f t="shared" si="244"/>
        <v/>
      </c>
      <c r="AJ498" s="41">
        <f t="shared" si="245"/>
        <v>2</v>
      </c>
      <c r="AK498" s="42">
        <f t="shared" si="246"/>
        <v>0.38958333333333334</v>
      </c>
      <c r="AL498" s="41" t="str">
        <f t="shared" si="247"/>
        <v>Leve atraso</v>
      </c>
      <c r="AM498" s="41" t="str">
        <f t="shared" si="248"/>
        <v>Não</v>
      </c>
      <c r="AN498" s="41" t="str">
        <f t="shared" si="249"/>
        <v>Sim</v>
      </c>
      <c r="AO498" s="42">
        <f t="shared" si="250"/>
        <v>-1.4583333333333337E-2</v>
      </c>
      <c r="AP498" s="41" t="str">
        <f t="shared" si="251"/>
        <v>Giovani Joao da Silva|46184</v>
      </c>
      <c r="AQ498" s="41" t="str">
        <f t="shared" si="252"/>
        <v/>
      </c>
      <c r="AR498" s="41" t="str">
        <f>IF($AQ498="","",COUNTIFS(L_ChaveCob,$AQ498,L_Ausencia,"&gt;"&amp;$W498)+COUNTIFS($AQ$4:$AQ498,$AQ498,$W$4:$W498,$W498))</f>
        <v/>
      </c>
      <c r="AS498" s="42">
        <f t="shared" si="253"/>
        <v>0</v>
      </c>
      <c r="AT498" s="42">
        <f t="shared" si="254"/>
        <v>0</v>
      </c>
      <c r="AU498" s="42">
        <f t="shared" si="255"/>
        <v>0</v>
      </c>
    </row>
    <row r="499" spans="1:47" x14ac:dyDescent="0.2">
      <c r="A499" s="35">
        <v>46184</v>
      </c>
      <c r="B499" s="36" t="s">
        <v>241</v>
      </c>
      <c r="C499" s="36" t="s">
        <v>232</v>
      </c>
      <c r="D499" s="36" t="s">
        <v>271</v>
      </c>
      <c r="E499" s="37"/>
      <c r="F499" s="37"/>
      <c r="G499" s="36"/>
      <c r="H499" s="36"/>
      <c r="I499" s="36"/>
      <c r="J499" s="36"/>
      <c r="K499" s="37"/>
      <c r="L499" s="37"/>
      <c r="M499" s="37"/>
      <c r="N499" s="38">
        <f t="shared" si="224"/>
        <v>46174</v>
      </c>
      <c r="O499">
        <f t="shared" si="225"/>
        <v>24800</v>
      </c>
      <c r="P499" t="str">
        <f t="shared" si="226"/>
        <v>Serralheria</v>
      </c>
      <c r="Q499" t="str">
        <f t="shared" si="227"/>
        <v>Normal / Fixo</v>
      </c>
      <c r="R499" t="str">
        <f t="shared" si="228"/>
        <v>SERRALHEIRO II</v>
      </c>
      <c r="S499" t="str">
        <f t="shared" si="229"/>
        <v>ADM</v>
      </c>
      <c r="T499" s="39">
        <f t="shared" si="230"/>
        <v>57.825734836004102</v>
      </c>
      <c r="U499" s="40">
        <f t="shared" si="231"/>
        <v>0.375</v>
      </c>
      <c r="V499" s="40">
        <f t="shared" si="232"/>
        <v>0.3972222222222222</v>
      </c>
      <c r="W499" s="40">
        <f t="shared" si="233"/>
        <v>0</v>
      </c>
      <c r="X499" t="str">
        <f t="shared" si="234"/>
        <v>Não</v>
      </c>
      <c r="Y499" s="40">
        <f t="shared" si="235"/>
        <v>0</v>
      </c>
      <c r="Z499" s="40">
        <f t="shared" si="236"/>
        <v>0</v>
      </c>
      <c r="AA499" s="40">
        <f t="shared" si="237"/>
        <v>0</v>
      </c>
      <c r="AB499" s="40">
        <f t="shared" si="238"/>
        <v>0</v>
      </c>
      <c r="AC499" s="40">
        <f t="shared" si="239"/>
        <v>0</v>
      </c>
      <c r="AD499" s="39">
        <f t="shared" si="240"/>
        <v>0</v>
      </c>
      <c r="AE499" s="39">
        <f t="shared" si="241"/>
        <v>0</v>
      </c>
      <c r="AF499" t="str">
        <f t="shared" si="242"/>
        <v>Trabalhado</v>
      </c>
      <c r="AG499" t="str">
        <f t="shared" si="243"/>
        <v/>
      </c>
      <c r="AH499" t="str">
        <f t="shared" si="244"/>
        <v/>
      </c>
      <c r="AJ499" s="41">
        <f t="shared" si="245"/>
        <v>3</v>
      </c>
      <c r="AK499" s="42">
        <f t="shared" si="246"/>
        <v>0.3972222222222222</v>
      </c>
      <c r="AL499" s="41" t="str">
        <f t="shared" si="247"/>
        <v>Leve atraso</v>
      </c>
      <c r="AM499" s="41" t="str">
        <f t="shared" si="248"/>
        <v>Não</v>
      </c>
      <c r="AN499" s="41" t="str">
        <f t="shared" si="249"/>
        <v>Sim</v>
      </c>
      <c r="AO499" s="42">
        <f t="shared" si="250"/>
        <v>-2.2222222222222199E-2</v>
      </c>
      <c r="AP499" s="41" t="str">
        <f t="shared" si="251"/>
        <v>Ivanildo Lopes Pires de Carvalho|46184</v>
      </c>
      <c r="AQ499" s="41" t="str">
        <f t="shared" si="252"/>
        <v/>
      </c>
      <c r="AR499" s="41" t="str">
        <f>IF($AQ499="","",COUNTIFS(L_ChaveCob,$AQ499,L_Ausencia,"&gt;"&amp;$W499)+COUNTIFS($AQ$4:$AQ499,$AQ499,$W$4:$W499,$W499))</f>
        <v/>
      </c>
      <c r="AS499" s="42">
        <f t="shared" si="253"/>
        <v>0</v>
      </c>
      <c r="AT499" s="42">
        <f t="shared" si="254"/>
        <v>0</v>
      </c>
      <c r="AU499" s="42">
        <f t="shared" si="255"/>
        <v>0</v>
      </c>
    </row>
    <row r="500" spans="1:47" x14ac:dyDescent="0.2">
      <c r="A500" s="35">
        <v>46184</v>
      </c>
      <c r="B500" s="36" t="s">
        <v>243</v>
      </c>
      <c r="C500" s="36" t="s">
        <v>232</v>
      </c>
      <c r="D500" s="36" t="s">
        <v>303</v>
      </c>
      <c r="E500" s="37"/>
      <c r="F500" s="37"/>
      <c r="G500" s="36"/>
      <c r="H500" s="36"/>
      <c r="I500" s="36"/>
      <c r="J500" s="36"/>
      <c r="K500" s="37"/>
      <c r="L500" s="37"/>
      <c r="M500" s="37"/>
      <c r="N500" s="38">
        <f t="shared" si="224"/>
        <v>46174</v>
      </c>
      <c r="O500">
        <f t="shared" si="225"/>
        <v>900003</v>
      </c>
      <c r="P500" t="str">
        <f t="shared" si="226"/>
        <v>Serralheria</v>
      </c>
      <c r="Q500" t="str">
        <f t="shared" si="227"/>
        <v>Normal / Fixo</v>
      </c>
      <c r="R500" t="str">
        <f t="shared" si="228"/>
        <v>ENCARREGADO</v>
      </c>
      <c r="S500" t="str">
        <f t="shared" si="229"/>
        <v>ADM</v>
      </c>
      <c r="T500" s="39">
        <f t="shared" si="230"/>
        <v>66.410146806958295</v>
      </c>
      <c r="U500" s="40">
        <f t="shared" si="231"/>
        <v>0.375</v>
      </c>
      <c r="V500" s="40">
        <f t="shared" si="232"/>
        <v>0.3972222222222222</v>
      </c>
      <c r="W500" s="40">
        <f t="shared" si="233"/>
        <v>0</v>
      </c>
      <c r="X500" t="str">
        <f t="shared" si="234"/>
        <v>Não</v>
      </c>
      <c r="Y500" s="40">
        <f t="shared" si="235"/>
        <v>0</v>
      </c>
      <c r="Z500" s="40">
        <f t="shared" si="236"/>
        <v>0</v>
      </c>
      <c r="AA500" s="40">
        <f t="shared" si="237"/>
        <v>0</v>
      </c>
      <c r="AB500" s="40">
        <f t="shared" si="238"/>
        <v>0</v>
      </c>
      <c r="AC500" s="40">
        <f t="shared" si="239"/>
        <v>0</v>
      </c>
      <c r="AD500" s="39">
        <f t="shared" si="240"/>
        <v>0</v>
      </c>
      <c r="AE500" s="39">
        <f t="shared" si="241"/>
        <v>0</v>
      </c>
      <c r="AF500" t="str">
        <f t="shared" si="242"/>
        <v>Trabalhado</v>
      </c>
      <c r="AG500" t="str">
        <f t="shared" si="243"/>
        <v/>
      </c>
      <c r="AH500" t="str">
        <f t="shared" si="244"/>
        <v/>
      </c>
      <c r="AJ500" s="41">
        <f t="shared" si="245"/>
        <v>10</v>
      </c>
      <c r="AK500" s="42">
        <f t="shared" si="246"/>
        <v>0.3972222222222222</v>
      </c>
      <c r="AL500" s="41" t="str">
        <f t="shared" si="247"/>
        <v>Leve atraso</v>
      </c>
      <c r="AM500" s="41" t="str">
        <f t="shared" si="248"/>
        <v>Não</v>
      </c>
      <c r="AN500" s="41" t="str">
        <f t="shared" si="249"/>
        <v>Sim</v>
      </c>
      <c r="AO500" s="42">
        <f t="shared" si="250"/>
        <v>-2.2222222222222199E-2</v>
      </c>
      <c r="AP500" s="41" t="str">
        <f t="shared" si="251"/>
        <v>Marcelo Antônio Silvestre de Moraes|46184</v>
      </c>
      <c r="AQ500" s="41" t="str">
        <f t="shared" si="252"/>
        <v/>
      </c>
      <c r="AR500" s="41" t="str">
        <f>IF($AQ500="","",COUNTIFS(L_ChaveCob,$AQ500,L_Ausencia,"&gt;"&amp;$W500)+COUNTIFS($AQ$4:$AQ500,$AQ500,$W$4:$W500,$W500))</f>
        <v/>
      </c>
      <c r="AS500" s="42">
        <f t="shared" si="253"/>
        <v>0</v>
      </c>
      <c r="AT500" s="42">
        <f t="shared" si="254"/>
        <v>0</v>
      </c>
      <c r="AU500" s="42">
        <f t="shared" si="255"/>
        <v>0</v>
      </c>
    </row>
    <row r="501" spans="1:47" x14ac:dyDescent="0.2">
      <c r="A501" s="35">
        <v>46184</v>
      </c>
      <c r="B501" s="36" t="s">
        <v>229</v>
      </c>
      <c r="C501" s="36" t="s">
        <v>220</v>
      </c>
      <c r="D501" s="36" t="s">
        <v>482</v>
      </c>
      <c r="E501" s="37"/>
      <c r="F501" s="37"/>
      <c r="G501" s="36"/>
      <c r="H501" s="36"/>
      <c r="I501" s="36"/>
      <c r="J501" s="36"/>
      <c r="K501" s="37"/>
      <c r="L501" s="37"/>
      <c r="M501" s="37"/>
      <c r="N501" s="38">
        <f t="shared" si="224"/>
        <v>46174</v>
      </c>
      <c r="O501">
        <f t="shared" si="225"/>
        <v>105410</v>
      </c>
      <c r="P501" t="str">
        <f t="shared" si="226"/>
        <v>Serralheria</v>
      </c>
      <c r="Q501" t="str">
        <f t="shared" si="227"/>
        <v>Normal / Fixo</v>
      </c>
      <c r="R501" t="str">
        <f t="shared" si="228"/>
        <v>SERRALHEIRO I</v>
      </c>
      <c r="S501" t="str">
        <f t="shared" si="229"/>
        <v>TURNO 3</v>
      </c>
      <c r="T501" s="39">
        <f t="shared" si="230"/>
        <v>53.488333185221997</v>
      </c>
      <c r="U501" s="40">
        <f t="shared" si="231"/>
        <v>0.33333333333333298</v>
      </c>
      <c r="V501" s="40">
        <f t="shared" si="232"/>
        <v>0.33333333333333298</v>
      </c>
      <c r="W501" s="40">
        <f t="shared" si="233"/>
        <v>0</v>
      </c>
      <c r="X501" t="str">
        <f t="shared" si="234"/>
        <v>Sim</v>
      </c>
      <c r="Y501" s="40">
        <f t="shared" si="235"/>
        <v>0</v>
      </c>
      <c r="Z501" s="40">
        <f t="shared" si="236"/>
        <v>0</v>
      </c>
      <c r="AA501" s="40">
        <f t="shared" si="237"/>
        <v>0</v>
      </c>
      <c r="AB501" s="40">
        <f t="shared" si="238"/>
        <v>0</v>
      </c>
      <c r="AC501" s="40">
        <f t="shared" si="239"/>
        <v>0</v>
      </c>
      <c r="AD501" s="39">
        <f t="shared" si="240"/>
        <v>0</v>
      </c>
      <c r="AE501" s="39">
        <f t="shared" si="241"/>
        <v>0</v>
      </c>
      <c r="AF501" t="str">
        <f t="shared" si="242"/>
        <v>Injustificada</v>
      </c>
      <c r="AG501" t="str">
        <f t="shared" si="243"/>
        <v/>
      </c>
      <c r="AH501" t="str">
        <f t="shared" si="244"/>
        <v/>
      </c>
      <c r="AJ501" s="41">
        <f t="shared" si="245"/>
        <v>6</v>
      </c>
      <c r="AK501" s="42">
        <f t="shared" si="246"/>
        <v>0.35902777777777778</v>
      </c>
      <c r="AL501" s="41" t="str">
        <f t="shared" si="247"/>
        <v>Pelo ponto</v>
      </c>
      <c r="AM501" s="41" t="str">
        <f t="shared" si="248"/>
        <v>Sim</v>
      </c>
      <c r="AN501" s="41" t="str">
        <f t="shared" si="249"/>
        <v>Não</v>
      </c>
      <c r="AO501" s="42">
        <f t="shared" si="250"/>
        <v>-2.5694444444444797E-2</v>
      </c>
      <c r="AP501" s="41" t="str">
        <f t="shared" si="251"/>
        <v>Marcelo Douglas Vieira Santana|46184</v>
      </c>
      <c r="AQ501" s="41" t="str">
        <f t="shared" si="252"/>
        <v/>
      </c>
      <c r="AR501" s="41" t="str">
        <f>IF($AQ501="","",COUNTIFS(L_ChaveCob,$AQ501,L_Ausencia,"&gt;"&amp;$W501)+COUNTIFS($AQ$4:$AQ501,$AQ501,$W$4:$W501,$W501))</f>
        <v/>
      </c>
      <c r="AS501" s="42">
        <f t="shared" si="253"/>
        <v>0</v>
      </c>
      <c r="AT501" s="42">
        <f t="shared" si="254"/>
        <v>0</v>
      </c>
      <c r="AU501" s="42">
        <f t="shared" si="255"/>
        <v>0</v>
      </c>
    </row>
    <row r="502" spans="1:47" x14ac:dyDescent="0.2">
      <c r="A502" s="35">
        <v>46184</v>
      </c>
      <c r="B502" s="36" t="s">
        <v>483</v>
      </c>
      <c r="C502" s="36" t="s">
        <v>232</v>
      </c>
      <c r="D502" s="36"/>
      <c r="E502" s="37"/>
      <c r="F502" s="37"/>
      <c r="G502" s="36" t="s">
        <v>484</v>
      </c>
      <c r="H502" s="36"/>
      <c r="I502" s="36"/>
      <c r="J502" s="36"/>
      <c r="K502" s="37"/>
      <c r="L502" s="37"/>
      <c r="M502" s="37"/>
      <c r="N502" s="38">
        <f t="shared" si="224"/>
        <v>46174</v>
      </c>
      <c r="O502">
        <f t="shared" si="225"/>
        <v>900011</v>
      </c>
      <c r="P502" t="str">
        <f t="shared" si="226"/>
        <v>Serralheria</v>
      </c>
      <c r="Q502" t="str">
        <f t="shared" si="227"/>
        <v>Normal / Fixo</v>
      </c>
      <c r="R502" t="str">
        <f t="shared" si="228"/>
        <v>SERRALHEIRO I</v>
      </c>
      <c r="S502" t="str">
        <f t="shared" si="229"/>
        <v>ADM</v>
      </c>
      <c r="T502" s="39">
        <f t="shared" si="230"/>
        <v>53.488333185221997</v>
      </c>
      <c r="U502" s="40">
        <f t="shared" si="231"/>
        <v>0.375</v>
      </c>
      <c r="V502" s="40">
        <f t="shared" si="232"/>
        <v>0.375</v>
      </c>
      <c r="W502" s="40">
        <f t="shared" si="233"/>
        <v>0</v>
      </c>
      <c r="X502" t="str">
        <f t="shared" si="234"/>
        <v>Não</v>
      </c>
      <c r="Y502" s="40">
        <f t="shared" si="235"/>
        <v>0</v>
      </c>
      <c r="Z502" s="40">
        <f t="shared" si="236"/>
        <v>0</v>
      </c>
      <c r="AA502" s="40">
        <f t="shared" si="237"/>
        <v>0</v>
      </c>
      <c r="AB502" s="40">
        <f t="shared" si="238"/>
        <v>0</v>
      </c>
      <c r="AC502" s="40">
        <f t="shared" si="239"/>
        <v>0</v>
      </c>
      <c r="AD502" s="39">
        <f t="shared" si="240"/>
        <v>0</v>
      </c>
      <c r="AE502" s="39">
        <f t="shared" si="241"/>
        <v>0</v>
      </c>
      <c r="AF502" t="str">
        <f t="shared" si="242"/>
        <v>Trabalhado</v>
      </c>
      <c r="AG502" t="str">
        <f t="shared" si="243"/>
        <v/>
      </c>
      <c r="AH502" t="str">
        <f t="shared" si="244"/>
        <v/>
      </c>
      <c r="AJ502" s="41">
        <f t="shared" si="245"/>
        <v>20</v>
      </c>
      <c r="AK502" s="42" t="str">
        <f t="shared" si="246"/>
        <v/>
      </c>
      <c r="AL502" s="41" t="str">
        <f t="shared" si="247"/>
        <v>Leve atraso</v>
      </c>
      <c r="AM502" s="41" t="str">
        <f t="shared" si="248"/>
        <v>Não</v>
      </c>
      <c r="AN502" s="41" t="str">
        <f t="shared" si="249"/>
        <v>Sim</v>
      </c>
      <c r="AO502" s="42" t="str">
        <f t="shared" si="250"/>
        <v/>
      </c>
      <c r="AP502" s="41" t="str">
        <f t="shared" si="251"/>
        <v>Maxwell Torres da Silva|46184</v>
      </c>
      <c r="AQ502" s="41" t="str">
        <f t="shared" si="252"/>
        <v/>
      </c>
      <c r="AR502" s="41" t="str">
        <f>IF($AQ502="","",COUNTIFS(L_ChaveCob,$AQ502,L_Ausencia,"&gt;"&amp;$W502)+COUNTIFS($AQ$4:$AQ502,$AQ502,$W$4:$W502,$W502))</f>
        <v/>
      </c>
      <c r="AS502" s="42">
        <f t="shared" si="253"/>
        <v>0</v>
      </c>
      <c r="AT502" s="42">
        <f t="shared" si="254"/>
        <v>0</v>
      </c>
      <c r="AU502" s="42">
        <f t="shared" si="255"/>
        <v>0</v>
      </c>
    </row>
    <row r="503" spans="1:47" hidden="1" x14ac:dyDescent="0.2">
      <c r="A503" s="35">
        <v>46184</v>
      </c>
      <c r="B503" s="36" t="s">
        <v>230</v>
      </c>
      <c r="C503" s="36" t="s">
        <v>220</v>
      </c>
      <c r="D503" s="36" t="s">
        <v>485</v>
      </c>
      <c r="E503" s="37"/>
      <c r="F503" s="37"/>
      <c r="G503" s="36"/>
      <c r="H503" s="36"/>
      <c r="I503" s="36" t="s">
        <v>234</v>
      </c>
      <c r="J503" s="36"/>
      <c r="K503" s="37"/>
      <c r="L503" s="37"/>
      <c r="M503" s="37"/>
      <c r="N503" s="38">
        <f t="shared" si="224"/>
        <v>46174</v>
      </c>
      <c r="O503">
        <f t="shared" si="225"/>
        <v>900009</v>
      </c>
      <c r="P503" t="str">
        <f t="shared" si="226"/>
        <v>Serralheria</v>
      </c>
      <c r="Q503" t="str">
        <f t="shared" si="227"/>
        <v>Normal / Fixo</v>
      </c>
      <c r="R503" t="str">
        <f t="shared" si="228"/>
        <v>SERRALHEIRO I</v>
      </c>
      <c r="S503" t="str">
        <f t="shared" si="229"/>
        <v>TURNO 2</v>
      </c>
      <c r="T503" s="39">
        <f t="shared" si="230"/>
        <v>53.488333185221997</v>
      </c>
      <c r="U503" s="40">
        <f t="shared" si="231"/>
        <v>0.33333333333333298</v>
      </c>
      <c r="V503" s="40">
        <f t="shared" si="232"/>
        <v>0.33333333333333298</v>
      </c>
      <c r="W503" s="40">
        <f t="shared" si="233"/>
        <v>0</v>
      </c>
      <c r="X503" t="str">
        <f t="shared" si="234"/>
        <v>Sim</v>
      </c>
      <c r="Y503" s="40">
        <f t="shared" si="235"/>
        <v>0</v>
      </c>
      <c r="Z503" s="40">
        <f t="shared" si="236"/>
        <v>0</v>
      </c>
      <c r="AA503" s="40">
        <f t="shared" si="237"/>
        <v>0</v>
      </c>
      <c r="AB503" s="40">
        <f t="shared" si="238"/>
        <v>0</v>
      </c>
      <c r="AC503" s="40">
        <f t="shared" si="239"/>
        <v>0</v>
      </c>
      <c r="AD503" s="39">
        <f t="shared" si="240"/>
        <v>0</v>
      </c>
      <c r="AE503" s="39">
        <f t="shared" si="241"/>
        <v>0</v>
      </c>
      <c r="AF503" t="str">
        <f t="shared" si="242"/>
        <v>Injustificada</v>
      </c>
      <c r="AG503" t="str">
        <f t="shared" si="243"/>
        <v/>
      </c>
      <c r="AH503" t="str">
        <f t="shared" si="244"/>
        <v/>
      </c>
      <c r="AJ503" s="41">
        <f t="shared" si="245"/>
        <v>17</v>
      </c>
      <c r="AK503" s="42">
        <f t="shared" si="246"/>
        <v>0.35833333333333334</v>
      </c>
      <c r="AL503" s="41" t="str">
        <f t="shared" si="247"/>
        <v>Pelo ponto</v>
      </c>
      <c r="AM503" s="41" t="str">
        <f t="shared" si="248"/>
        <v>Sim</v>
      </c>
      <c r="AN503" s="41" t="str">
        <f t="shared" si="249"/>
        <v>Não</v>
      </c>
      <c r="AO503" s="42">
        <f t="shared" si="250"/>
        <v>-2.5000000000000355E-2</v>
      </c>
      <c r="AP503" s="41" t="str">
        <f t="shared" si="251"/>
        <v>Murilo de Souza Modesto|46184</v>
      </c>
      <c r="AQ503" s="41" t="str">
        <f t="shared" si="252"/>
        <v/>
      </c>
      <c r="AR503" s="41" t="str">
        <f>IF($AQ503="","",COUNTIFS(L_ChaveCob,$AQ503,L_Ausencia,"&gt;"&amp;$W503)+COUNTIFS($AQ$4:$AQ503,$AQ503,$W$4:$W503,$W503))</f>
        <v/>
      </c>
      <c r="AS503" s="42">
        <f t="shared" si="253"/>
        <v>0</v>
      </c>
      <c r="AT503" s="42">
        <f t="shared" si="254"/>
        <v>0</v>
      </c>
      <c r="AU503" s="42">
        <f t="shared" si="255"/>
        <v>0</v>
      </c>
    </row>
    <row r="504" spans="1:47" x14ac:dyDescent="0.2">
      <c r="A504" s="35">
        <v>46184</v>
      </c>
      <c r="B504" s="36" t="s">
        <v>247</v>
      </c>
      <c r="C504" s="36" t="s">
        <v>228</v>
      </c>
      <c r="D504" s="36"/>
      <c r="E504" s="37"/>
      <c r="F504" s="37"/>
      <c r="G504" s="36"/>
      <c r="H504" s="36"/>
      <c r="I504" s="36"/>
      <c r="J504" s="36"/>
      <c r="K504" s="37"/>
      <c r="L504" s="37"/>
      <c r="M504" s="37"/>
      <c r="N504" s="38">
        <f t="shared" si="224"/>
        <v>46174</v>
      </c>
      <c r="O504">
        <f t="shared" si="225"/>
        <v>900005</v>
      </c>
      <c r="P504" t="str">
        <f t="shared" si="226"/>
        <v>Serralheria</v>
      </c>
      <c r="Q504" t="str">
        <f t="shared" si="227"/>
        <v>Normal / Fixo</v>
      </c>
      <c r="R504" t="str">
        <f t="shared" si="228"/>
        <v>SERRALHEIRO II</v>
      </c>
      <c r="S504" t="str">
        <f t="shared" si="229"/>
        <v>ADM</v>
      </c>
      <c r="T504" s="39">
        <f t="shared" si="230"/>
        <v>57.825734836004102</v>
      </c>
      <c r="U504" s="40">
        <f t="shared" si="231"/>
        <v>0.375</v>
      </c>
      <c r="V504" s="40">
        <f t="shared" si="232"/>
        <v>0</v>
      </c>
      <c r="W504" s="40">
        <f t="shared" si="233"/>
        <v>0.375</v>
      </c>
      <c r="X504" t="str">
        <f t="shared" si="234"/>
        <v>Sim</v>
      </c>
      <c r="Y504" s="40">
        <f t="shared" si="235"/>
        <v>0.375</v>
      </c>
      <c r="Z504" s="40">
        <f t="shared" si="236"/>
        <v>0</v>
      </c>
      <c r="AA504" s="40">
        <f t="shared" si="237"/>
        <v>0</v>
      </c>
      <c r="AB504" s="40">
        <f t="shared" si="238"/>
        <v>0</v>
      </c>
      <c r="AC504" s="40">
        <f t="shared" si="239"/>
        <v>0.375</v>
      </c>
      <c r="AD504" s="39">
        <f t="shared" si="240"/>
        <v>520.43161352403695</v>
      </c>
      <c r="AE504" s="39">
        <f t="shared" si="241"/>
        <v>0</v>
      </c>
      <c r="AF504" t="str">
        <f t="shared" si="242"/>
        <v>Férias</v>
      </c>
      <c r="AG504" t="str">
        <f t="shared" si="243"/>
        <v>DESCONTA 9:00h (Férias).</v>
      </c>
      <c r="AH504" t="str">
        <f t="shared" si="244"/>
        <v/>
      </c>
      <c r="AJ504" s="41">
        <f t="shared" si="245"/>
        <v>13</v>
      </c>
      <c r="AK504" s="42" t="str">
        <f t="shared" si="246"/>
        <v/>
      </c>
      <c r="AL504" s="41" t="str">
        <f t="shared" si="247"/>
        <v>Dia inteiro</v>
      </c>
      <c r="AM504" s="41" t="str">
        <f t="shared" si="248"/>
        <v>Sim</v>
      </c>
      <c r="AN504" s="41" t="str">
        <f t="shared" si="249"/>
        <v>Não</v>
      </c>
      <c r="AO504" s="42" t="str">
        <f t="shared" si="250"/>
        <v/>
      </c>
      <c r="AP504" s="41" t="str">
        <f t="shared" si="251"/>
        <v>Rafael Fracaroli da Rocha|46184</v>
      </c>
      <c r="AQ504" s="41" t="str">
        <f t="shared" si="252"/>
        <v>46184|Serralheria</v>
      </c>
      <c r="AR504" s="41">
        <f>IF($AQ504="","",COUNTIFS(L_ChaveCob,$AQ504,L_Ausencia,"&gt;"&amp;$W504)+COUNTIFS($AQ$4:$AQ504,$AQ504,$W$4:$W504,$W504))</f>
        <v>1</v>
      </c>
      <c r="AS504" s="42">
        <f t="shared" si="253"/>
        <v>0</v>
      </c>
      <c r="AT504" s="42">
        <f t="shared" si="254"/>
        <v>0</v>
      </c>
      <c r="AU504" s="42">
        <f t="shared" si="255"/>
        <v>0</v>
      </c>
    </row>
    <row r="505" spans="1:47" x14ac:dyDescent="0.2">
      <c r="A505" s="35">
        <v>46184</v>
      </c>
      <c r="B505" s="36" t="s">
        <v>249</v>
      </c>
      <c r="C505" s="36" t="s">
        <v>232</v>
      </c>
      <c r="D505" s="36" t="s">
        <v>486</v>
      </c>
      <c r="E505" s="37"/>
      <c r="F505" s="37"/>
      <c r="G505" s="36"/>
      <c r="H505" s="36"/>
      <c r="I505" s="36"/>
      <c r="J505" s="36"/>
      <c r="K505" s="37"/>
      <c r="L505" s="37"/>
      <c r="M505" s="37"/>
      <c r="N505" s="38">
        <f t="shared" si="224"/>
        <v>46174</v>
      </c>
      <c r="O505">
        <f t="shared" si="225"/>
        <v>331335</v>
      </c>
      <c r="P505" t="str">
        <f t="shared" si="226"/>
        <v>Serralheria</v>
      </c>
      <c r="Q505" t="str">
        <f t="shared" si="227"/>
        <v>Normal / Fixo</v>
      </c>
      <c r="R505" t="str">
        <f t="shared" si="228"/>
        <v>SERRALHEIRO II</v>
      </c>
      <c r="S505" t="str">
        <f t="shared" si="229"/>
        <v>ADM</v>
      </c>
      <c r="T505" s="39">
        <f t="shared" si="230"/>
        <v>57.825734836004102</v>
      </c>
      <c r="U505" s="40">
        <f t="shared" si="231"/>
        <v>0.375</v>
      </c>
      <c r="V505" s="40">
        <f t="shared" si="232"/>
        <v>0.40069444444444446</v>
      </c>
      <c r="W505" s="40">
        <f t="shared" si="233"/>
        <v>0</v>
      </c>
      <c r="X505" t="str">
        <f t="shared" si="234"/>
        <v>Não</v>
      </c>
      <c r="Y505" s="40">
        <f t="shared" si="235"/>
        <v>0</v>
      </c>
      <c r="Z505" s="40">
        <f t="shared" si="236"/>
        <v>0</v>
      </c>
      <c r="AA505" s="40">
        <f t="shared" si="237"/>
        <v>0</v>
      </c>
      <c r="AB505" s="40">
        <f t="shared" si="238"/>
        <v>0</v>
      </c>
      <c r="AC505" s="40">
        <f t="shared" si="239"/>
        <v>0</v>
      </c>
      <c r="AD505" s="39">
        <f t="shared" si="240"/>
        <v>0</v>
      </c>
      <c r="AE505" s="39">
        <f t="shared" si="241"/>
        <v>0</v>
      </c>
      <c r="AF505" t="str">
        <f t="shared" si="242"/>
        <v>Trabalhado</v>
      </c>
      <c r="AG505" t="str">
        <f t="shared" si="243"/>
        <v/>
      </c>
      <c r="AH505" t="str">
        <f t="shared" si="244"/>
        <v/>
      </c>
      <c r="AJ505" s="41">
        <f t="shared" si="245"/>
        <v>5</v>
      </c>
      <c r="AK505" s="42">
        <f t="shared" si="246"/>
        <v>0.40069444444444446</v>
      </c>
      <c r="AL505" s="41" t="str">
        <f t="shared" si="247"/>
        <v>Leve atraso</v>
      </c>
      <c r="AM505" s="41" t="str">
        <f t="shared" si="248"/>
        <v>Não</v>
      </c>
      <c r="AN505" s="41" t="str">
        <f t="shared" si="249"/>
        <v>Sim</v>
      </c>
      <c r="AO505" s="42">
        <f t="shared" si="250"/>
        <v>-2.5694444444444464E-2</v>
      </c>
      <c r="AP505" s="41" t="str">
        <f t="shared" si="251"/>
        <v>Robson Alberto Alves Galvão|46184</v>
      </c>
      <c r="AQ505" s="41" t="str">
        <f t="shared" si="252"/>
        <v/>
      </c>
      <c r="AR505" s="41" t="str">
        <f>IF($AQ505="","",COUNTIFS(L_ChaveCob,$AQ505,L_Ausencia,"&gt;"&amp;$W505)+COUNTIFS($AQ$4:$AQ505,$AQ505,$W$4:$W505,$W505))</f>
        <v/>
      </c>
      <c r="AS505" s="42">
        <f t="shared" si="253"/>
        <v>0</v>
      </c>
      <c r="AT505" s="42">
        <f t="shared" si="254"/>
        <v>0</v>
      </c>
      <c r="AU505" s="42">
        <f t="shared" si="255"/>
        <v>0</v>
      </c>
    </row>
    <row r="506" spans="1:47" x14ac:dyDescent="0.2">
      <c r="A506" s="35">
        <v>46184</v>
      </c>
      <c r="B506" s="36" t="s">
        <v>231</v>
      </c>
      <c r="C506" s="36" t="s">
        <v>220</v>
      </c>
      <c r="D506" s="36" t="s">
        <v>426</v>
      </c>
      <c r="E506" s="37"/>
      <c r="F506" s="37"/>
      <c r="G506" s="36"/>
      <c r="H506" s="36"/>
      <c r="I506" s="36" t="s">
        <v>234</v>
      </c>
      <c r="J506" s="36"/>
      <c r="K506" s="37"/>
      <c r="L506" s="37"/>
      <c r="M506" s="37"/>
      <c r="N506" s="38">
        <f t="shared" si="224"/>
        <v>46174</v>
      </c>
      <c r="O506">
        <f t="shared" si="225"/>
        <v>900004</v>
      </c>
      <c r="P506" t="str">
        <f t="shared" si="226"/>
        <v>Serralheria</v>
      </c>
      <c r="Q506" t="str">
        <f t="shared" si="227"/>
        <v>Normal / Fixo</v>
      </c>
      <c r="R506" t="str">
        <f t="shared" si="228"/>
        <v>SERRALHEIRO I</v>
      </c>
      <c r="S506" t="str">
        <f t="shared" si="229"/>
        <v>TURNO 2</v>
      </c>
      <c r="T506" s="39">
        <f t="shared" si="230"/>
        <v>53.488333185221997</v>
      </c>
      <c r="U506" s="40">
        <f t="shared" si="231"/>
        <v>0.33333333333333298</v>
      </c>
      <c r="V506" s="40">
        <f t="shared" si="232"/>
        <v>0.33333333333333298</v>
      </c>
      <c r="W506" s="40">
        <f t="shared" si="233"/>
        <v>0</v>
      </c>
      <c r="X506" t="str">
        <f t="shared" si="234"/>
        <v>Sim</v>
      </c>
      <c r="Y506" s="40">
        <f t="shared" si="235"/>
        <v>0</v>
      </c>
      <c r="Z506" s="40">
        <f t="shared" si="236"/>
        <v>0</v>
      </c>
      <c r="AA506" s="40">
        <f t="shared" si="237"/>
        <v>0</v>
      </c>
      <c r="AB506" s="40">
        <f t="shared" si="238"/>
        <v>0</v>
      </c>
      <c r="AC506" s="40">
        <f t="shared" si="239"/>
        <v>0</v>
      </c>
      <c r="AD506" s="39">
        <f t="shared" si="240"/>
        <v>0</v>
      </c>
      <c r="AE506" s="39">
        <f t="shared" si="241"/>
        <v>0</v>
      </c>
      <c r="AF506" t="str">
        <f t="shared" si="242"/>
        <v>Injustificada</v>
      </c>
      <c r="AG506" t="str">
        <f t="shared" si="243"/>
        <v/>
      </c>
      <c r="AH506" t="str">
        <f t="shared" si="244"/>
        <v/>
      </c>
      <c r="AJ506" s="41">
        <f t="shared" si="245"/>
        <v>11</v>
      </c>
      <c r="AK506" s="42">
        <f t="shared" si="246"/>
        <v>0.35347222222222224</v>
      </c>
      <c r="AL506" s="41" t="str">
        <f t="shared" si="247"/>
        <v>Pelo ponto</v>
      </c>
      <c r="AM506" s="41" t="str">
        <f t="shared" si="248"/>
        <v>Sim</v>
      </c>
      <c r="AN506" s="41" t="str">
        <f t="shared" si="249"/>
        <v>Não</v>
      </c>
      <c r="AO506" s="42">
        <f t="shared" si="250"/>
        <v>-2.0138888888889261E-2</v>
      </c>
      <c r="AP506" s="41" t="str">
        <f t="shared" si="251"/>
        <v>Rogério Marques da Silva|46184</v>
      </c>
      <c r="AQ506" s="41" t="str">
        <f t="shared" si="252"/>
        <v/>
      </c>
      <c r="AR506" s="41" t="str">
        <f>IF($AQ506="","",COUNTIFS(L_ChaveCob,$AQ506,L_Ausencia,"&gt;"&amp;$W506)+COUNTIFS($AQ$4:$AQ506,$AQ506,$W$4:$W506,$W506))</f>
        <v/>
      </c>
      <c r="AS506" s="42">
        <f t="shared" si="253"/>
        <v>0</v>
      </c>
      <c r="AT506" s="42">
        <f t="shared" si="254"/>
        <v>0</v>
      </c>
      <c r="AU506" s="42">
        <f t="shared" si="255"/>
        <v>0</v>
      </c>
    </row>
    <row r="507" spans="1:47" x14ac:dyDescent="0.2">
      <c r="A507" s="35">
        <v>46184</v>
      </c>
      <c r="B507" s="36" t="s">
        <v>252</v>
      </c>
      <c r="C507" s="36" t="s">
        <v>232</v>
      </c>
      <c r="D507" s="36" t="s">
        <v>487</v>
      </c>
      <c r="E507" s="37"/>
      <c r="F507" s="37"/>
      <c r="G507" s="36"/>
      <c r="H507" s="36"/>
      <c r="I507" s="36"/>
      <c r="J507" s="36"/>
      <c r="K507" s="37"/>
      <c r="L507" s="37"/>
      <c r="M507" s="37"/>
      <c r="N507" s="38">
        <f t="shared" si="224"/>
        <v>46174</v>
      </c>
      <c r="O507">
        <f t="shared" si="225"/>
        <v>266937</v>
      </c>
      <c r="P507" t="str">
        <f t="shared" si="226"/>
        <v>Serralheria</v>
      </c>
      <c r="Q507" t="str">
        <f t="shared" si="227"/>
        <v>Normal / Fixo</v>
      </c>
      <c r="R507" t="str">
        <f t="shared" si="228"/>
        <v>ENCARREGADO</v>
      </c>
      <c r="S507" t="str">
        <f t="shared" si="229"/>
        <v>ADM</v>
      </c>
      <c r="T507" s="39">
        <f t="shared" si="230"/>
        <v>66.410146806958295</v>
      </c>
      <c r="U507" s="40">
        <f t="shared" si="231"/>
        <v>0.375</v>
      </c>
      <c r="V507" s="40">
        <f t="shared" si="232"/>
        <v>0.40138888888888891</v>
      </c>
      <c r="W507" s="40">
        <f t="shared" si="233"/>
        <v>0</v>
      </c>
      <c r="X507" t="str">
        <f t="shared" si="234"/>
        <v>Não</v>
      </c>
      <c r="Y507" s="40">
        <f t="shared" si="235"/>
        <v>0</v>
      </c>
      <c r="Z507" s="40">
        <f t="shared" si="236"/>
        <v>0</v>
      </c>
      <c r="AA507" s="40">
        <f t="shared" si="237"/>
        <v>0</v>
      </c>
      <c r="AB507" s="40">
        <f t="shared" si="238"/>
        <v>0</v>
      </c>
      <c r="AC507" s="40">
        <f t="shared" si="239"/>
        <v>0</v>
      </c>
      <c r="AD507" s="39">
        <f t="shared" si="240"/>
        <v>0</v>
      </c>
      <c r="AE507" s="39">
        <f t="shared" si="241"/>
        <v>0</v>
      </c>
      <c r="AF507" t="str">
        <f t="shared" si="242"/>
        <v>Trabalhado</v>
      </c>
      <c r="AG507" t="str">
        <f t="shared" si="243"/>
        <v/>
      </c>
      <c r="AH507" t="str">
        <f t="shared" si="244"/>
        <v/>
      </c>
      <c r="AJ507" s="41">
        <f t="shared" si="245"/>
        <v>1</v>
      </c>
      <c r="AK507" s="42">
        <f t="shared" si="246"/>
        <v>0.40138888888888891</v>
      </c>
      <c r="AL507" s="41" t="str">
        <f t="shared" si="247"/>
        <v>Leve atraso</v>
      </c>
      <c r="AM507" s="41" t="str">
        <f t="shared" si="248"/>
        <v>Não</v>
      </c>
      <c r="AN507" s="41" t="str">
        <f t="shared" si="249"/>
        <v>Sim</v>
      </c>
      <c r="AO507" s="42">
        <f t="shared" si="250"/>
        <v>-2.6388888888888906E-2</v>
      </c>
      <c r="AP507" s="41" t="str">
        <f t="shared" si="251"/>
        <v>Ronaldo Rosendo da Silva|46184</v>
      </c>
      <c r="AQ507" s="41" t="str">
        <f t="shared" si="252"/>
        <v/>
      </c>
      <c r="AR507" s="41" t="str">
        <f>IF($AQ507="","",COUNTIFS(L_ChaveCob,$AQ507,L_Ausencia,"&gt;"&amp;$W507)+COUNTIFS($AQ$4:$AQ507,$AQ507,$W$4:$W507,$W507))</f>
        <v/>
      </c>
      <c r="AS507" s="42">
        <f t="shared" si="253"/>
        <v>0</v>
      </c>
      <c r="AT507" s="42">
        <f t="shared" si="254"/>
        <v>0</v>
      </c>
      <c r="AU507" s="42">
        <f t="shared" si="255"/>
        <v>0</v>
      </c>
    </row>
    <row r="508" spans="1:47" x14ac:dyDescent="0.2">
      <c r="A508" s="35">
        <v>46184</v>
      </c>
      <c r="B508" s="36" t="s">
        <v>254</v>
      </c>
      <c r="C508" s="36" t="s">
        <v>232</v>
      </c>
      <c r="D508" s="36" t="s">
        <v>303</v>
      </c>
      <c r="E508" s="37"/>
      <c r="F508" s="37"/>
      <c r="G508" s="36"/>
      <c r="H508" s="36"/>
      <c r="I508" s="36"/>
      <c r="J508" s="36"/>
      <c r="K508" s="37"/>
      <c r="L508" s="37"/>
      <c r="M508" s="37"/>
      <c r="N508" s="38">
        <f t="shared" si="224"/>
        <v>46174</v>
      </c>
      <c r="O508">
        <f t="shared" si="225"/>
        <v>900001</v>
      </c>
      <c r="P508" t="str">
        <f t="shared" si="226"/>
        <v>Serralheria</v>
      </c>
      <c r="Q508" t="str">
        <f t="shared" si="227"/>
        <v>Normal / Fixo</v>
      </c>
      <c r="R508" t="str">
        <f t="shared" si="228"/>
        <v>SERRALHEIRO II</v>
      </c>
      <c r="S508" t="str">
        <f t="shared" si="229"/>
        <v>ADM</v>
      </c>
      <c r="T508" s="39">
        <f t="shared" si="230"/>
        <v>57.825734836004102</v>
      </c>
      <c r="U508" s="40">
        <f t="shared" si="231"/>
        <v>0.375</v>
      </c>
      <c r="V508" s="40">
        <f t="shared" si="232"/>
        <v>0.3972222222222222</v>
      </c>
      <c r="W508" s="40">
        <f t="shared" si="233"/>
        <v>0</v>
      </c>
      <c r="X508" t="str">
        <f t="shared" si="234"/>
        <v>Não</v>
      </c>
      <c r="Y508" s="40">
        <f t="shared" si="235"/>
        <v>0</v>
      </c>
      <c r="Z508" s="40">
        <f t="shared" si="236"/>
        <v>0</v>
      </c>
      <c r="AA508" s="40">
        <f t="shared" si="237"/>
        <v>0</v>
      </c>
      <c r="AB508" s="40">
        <f t="shared" si="238"/>
        <v>0</v>
      </c>
      <c r="AC508" s="40">
        <f t="shared" si="239"/>
        <v>0</v>
      </c>
      <c r="AD508" s="39">
        <f t="shared" si="240"/>
        <v>0</v>
      </c>
      <c r="AE508" s="39">
        <f t="shared" si="241"/>
        <v>0</v>
      </c>
      <c r="AF508" t="str">
        <f t="shared" si="242"/>
        <v>Trabalhado</v>
      </c>
      <c r="AG508" t="str">
        <f t="shared" si="243"/>
        <v/>
      </c>
      <c r="AH508" t="str">
        <f t="shared" si="244"/>
        <v/>
      </c>
      <c r="AJ508" s="41">
        <f t="shared" si="245"/>
        <v>8</v>
      </c>
      <c r="AK508" s="42">
        <f t="shared" si="246"/>
        <v>0.3972222222222222</v>
      </c>
      <c r="AL508" s="41" t="str">
        <f t="shared" si="247"/>
        <v>Leve atraso</v>
      </c>
      <c r="AM508" s="41" t="str">
        <f t="shared" si="248"/>
        <v>Não</v>
      </c>
      <c r="AN508" s="41" t="str">
        <f t="shared" si="249"/>
        <v>Sim</v>
      </c>
      <c r="AO508" s="42">
        <f t="shared" si="250"/>
        <v>-2.2222222222222199E-2</v>
      </c>
      <c r="AP508" s="41" t="str">
        <f t="shared" si="251"/>
        <v>Ronaldo Santos Dias|46184</v>
      </c>
      <c r="AQ508" s="41" t="str">
        <f t="shared" si="252"/>
        <v/>
      </c>
      <c r="AR508" s="41" t="str">
        <f>IF($AQ508="","",COUNTIFS(L_ChaveCob,$AQ508,L_Ausencia,"&gt;"&amp;$W508)+COUNTIFS($AQ$4:$AQ508,$AQ508,$W$4:$W508,$W508))</f>
        <v/>
      </c>
      <c r="AS508" s="42">
        <f t="shared" si="253"/>
        <v>0</v>
      </c>
      <c r="AT508" s="42">
        <f t="shared" si="254"/>
        <v>0</v>
      </c>
      <c r="AU508" s="42">
        <f t="shared" si="255"/>
        <v>0</v>
      </c>
    </row>
    <row r="509" spans="1:47" x14ac:dyDescent="0.2">
      <c r="A509" s="35">
        <v>46184</v>
      </c>
      <c r="B509" s="36" t="s">
        <v>281</v>
      </c>
      <c r="C509" s="36" t="s">
        <v>213</v>
      </c>
      <c r="D509" s="36"/>
      <c r="E509" s="37"/>
      <c r="F509" s="37"/>
      <c r="G509" s="36"/>
      <c r="H509" s="36"/>
      <c r="I509" s="36"/>
      <c r="J509" s="36"/>
      <c r="K509" s="37"/>
      <c r="L509" s="37"/>
      <c r="M509" s="37"/>
      <c r="N509" s="38">
        <f t="shared" si="224"/>
        <v>46174</v>
      </c>
      <c r="O509">
        <f t="shared" si="225"/>
        <v>900010</v>
      </c>
      <c r="P509" t="str">
        <f t="shared" si="226"/>
        <v>Serralheria</v>
      </c>
      <c r="Q509" t="str">
        <f t="shared" si="227"/>
        <v>Normal / Fixo</v>
      </c>
      <c r="R509" t="str">
        <f t="shared" si="228"/>
        <v>SERRALHEIRO I</v>
      </c>
      <c r="S509" t="str">
        <f t="shared" si="229"/>
        <v>ADM</v>
      </c>
      <c r="T509" s="39">
        <f t="shared" si="230"/>
        <v>53.488333185221997</v>
      </c>
      <c r="U509" s="40">
        <f t="shared" si="231"/>
        <v>0.375</v>
      </c>
      <c r="V509" s="40">
        <f t="shared" si="232"/>
        <v>0</v>
      </c>
      <c r="W509" s="40">
        <f t="shared" si="233"/>
        <v>0.375</v>
      </c>
      <c r="X509" t="str">
        <f t="shared" si="234"/>
        <v>Sim</v>
      </c>
      <c r="Y509" s="40">
        <f t="shared" si="235"/>
        <v>0.375</v>
      </c>
      <c r="Z509" s="40">
        <f t="shared" si="236"/>
        <v>0</v>
      </c>
      <c r="AA509" s="40">
        <f t="shared" si="237"/>
        <v>0</v>
      </c>
      <c r="AB509" s="40">
        <f t="shared" si="238"/>
        <v>0</v>
      </c>
      <c r="AC509" s="40">
        <f t="shared" si="239"/>
        <v>0.375</v>
      </c>
      <c r="AD509" s="39">
        <f t="shared" si="240"/>
        <v>481.39499866699799</v>
      </c>
      <c r="AE509" s="39">
        <f t="shared" si="241"/>
        <v>0</v>
      </c>
      <c r="AF509" t="str">
        <f t="shared" si="242"/>
        <v>Injustificada</v>
      </c>
      <c r="AG509" t="str">
        <f t="shared" si="243"/>
        <v>DESCONTA 9:00h (Injustificada).</v>
      </c>
      <c r="AH509" t="str">
        <f t="shared" si="244"/>
        <v/>
      </c>
      <c r="AJ509" s="41">
        <f t="shared" si="245"/>
        <v>19</v>
      </c>
      <c r="AK509" s="42" t="str">
        <f t="shared" si="246"/>
        <v/>
      </c>
      <c r="AL509" s="41" t="str">
        <f t="shared" si="247"/>
        <v>Dia inteiro</v>
      </c>
      <c r="AM509" s="41" t="str">
        <f t="shared" si="248"/>
        <v>Sim</v>
      </c>
      <c r="AN509" s="41" t="str">
        <f t="shared" si="249"/>
        <v>Não</v>
      </c>
      <c r="AO509" s="42" t="str">
        <f t="shared" si="250"/>
        <v/>
      </c>
      <c r="AP509" s="41" t="str">
        <f t="shared" si="251"/>
        <v>Roniel de Souza Rocha|46184</v>
      </c>
      <c r="AQ509" s="41" t="str">
        <f t="shared" si="252"/>
        <v>46184|Serralheria</v>
      </c>
      <c r="AR509" s="41">
        <f>IF($AQ509="","",COUNTIFS(L_ChaveCob,$AQ509,L_Ausencia,"&gt;"&amp;$W509)+COUNTIFS($AQ$4:$AQ509,$AQ509,$W$4:$W509,$W509))</f>
        <v>2</v>
      </c>
      <c r="AS509" s="42">
        <f t="shared" si="253"/>
        <v>0</v>
      </c>
      <c r="AT509" s="42">
        <f t="shared" si="254"/>
        <v>0</v>
      </c>
      <c r="AU509" s="42">
        <f t="shared" si="255"/>
        <v>0</v>
      </c>
    </row>
    <row r="510" spans="1:47" x14ac:dyDescent="0.2">
      <c r="A510" s="35">
        <v>46185</v>
      </c>
      <c r="B510" s="36" t="s">
        <v>235</v>
      </c>
      <c r="C510" s="36" t="s">
        <v>232</v>
      </c>
      <c r="D510" s="36" t="s">
        <v>488</v>
      </c>
      <c r="E510" s="37"/>
      <c r="F510" s="37"/>
      <c r="G510" s="36"/>
      <c r="H510" s="36"/>
      <c r="I510" s="36"/>
      <c r="J510" s="36"/>
      <c r="K510" s="37"/>
      <c r="L510" s="37"/>
      <c r="M510" s="37"/>
      <c r="N510" s="38">
        <f t="shared" si="224"/>
        <v>46174</v>
      </c>
      <c r="O510">
        <f t="shared" si="225"/>
        <v>900008</v>
      </c>
      <c r="P510" t="str">
        <f t="shared" si="226"/>
        <v>Serralheria</v>
      </c>
      <c r="Q510" t="str">
        <f t="shared" si="227"/>
        <v>Normal / Fixo</v>
      </c>
      <c r="R510" t="str">
        <f t="shared" si="228"/>
        <v>SERRALHEIRO II</v>
      </c>
      <c r="S510" t="str">
        <f t="shared" si="229"/>
        <v>TURNO 2</v>
      </c>
      <c r="T510" s="39">
        <f t="shared" si="230"/>
        <v>57.825734836004102</v>
      </c>
      <c r="U510" s="40">
        <f t="shared" si="231"/>
        <v>0.33333333333333298</v>
      </c>
      <c r="V510" s="40">
        <f t="shared" si="232"/>
        <v>0.36527777777777776</v>
      </c>
      <c r="W510" s="40">
        <f t="shared" si="233"/>
        <v>0</v>
      </c>
      <c r="X510" t="str">
        <f t="shared" si="234"/>
        <v>Não</v>
      </c>
      <c r="Y510" s="40">
        <f t="shared" si="235"/>
        <v>0</v>
      </c>
      <c r="Z510" s="40">
        <f t="shared" si="236"/>
        <v>0</v>
      </c>
      <c r="AA510" s="40">
        <f t="shared" si="237"/>
        <v>0</v>
      </c>
      <c r="AB510" s="40">
        <f t="shared" si="238"/>
        <v>0</v>
      </c>
      <c r="AC510" s="40">
        <f t="shared" si="239"/>
        <v>0</v>
      </c>
      <c r="AD510" s="39">
        <f t="shared" si="240"/>
        <v>0</v>
      </c>
      <c r="AE510" s="39">
        <f t="shared" si="241"/>
        <v>0</v>
      </c>
      <c r="AF510" t="str">
        <f t="shared" si="242"/>
        <v>Trabalhado</v>
      </c>
      <c r="AG510" t="str">
        <f t="shared" si="243"/>
        <v/>
      </c>
      <c r="AH510" t="str">
        <f t="shared" si="244"/>
        <v/>
      </c>
      <c r="AJ510" s="41">
        <f t="shared" si="245"/>
        <v>16</v>
      </c>
      <c r="AK510" s="42">
        <f t="shared" si="246"/>
        <v>0.36527777777777776</v>
      </c>
      <c r="AL510" s="41" t="str">
        <f t="shared" si="247"/>
        <v>Leve atraso</v>
      </c>
      <c r="AM510" s="41" t="str">
        <f t="shared" si="248"/>
        <v>Não</v>
      </c>
      <c r="AN510" s="41" t="str">
        <f t="shared" si="249"/>
        <v>Sim</v>
      </c>
      <c r="AO510" s="42">
        <f t="shared" si="250"/>
        <v>-3.1944444444444775E-2</v>
      </c>
      <c r="AP510" s="41" t="str">
        <f t="shared" si="251"/>
        <v>Alisson Paulo Costa Martins|46185</v>
      </c>
      <c r="AQ510" s="41" t="str">
        <f t="shared" si="252"/>
        <v/>
      </c>
      <c r="AR510" s="41" t="str">
        <f>IF($AQ510="","",COUNTIFS(L_ChaveCob,$AQ510,L_Ausencia,"&gt;"&amp;$W510)+COUNTIFS($AQ$4:$AQ510,$AQ510,$W$4:$W510,$W510))</f>
        <v/>
      </c>
      <c r="AS510" s="42">
        <f t="shared" si="253"/>
        <v>0</v>
      </c>
      <c r="AT510" s="42">
        <f t="shared" si="254"/>
        <v>0</v>
      </c>
      <c r="AU510" s="42">
        <f t="shared" si="255"/>
        <v>0</v>
      </c>
    </row>
    <row r="511" spans="1:47" x14ac:dyDescent="0.2">
      <c r="A511" s="35">
        <v>46185</v>
      </c>
      <c r="B511" s="36" t="s">
        <v>479</v>
      </c>
      <c r="C511" s="36" t="s">
        <v>232</v>
      </c>
      <c r="D511" s="36"/>
      <c r="E511" s="37"/>
      <c r="F511" s="37"/>
      <c r="G511" s="36" t="s">
        <v>480</v>
      </c>
      <c r="H511" s="36"/>
      <c r="I511" s="36"/>
      <c r="J511" s="36"/>
      <c r="K511" s="37"/>
      <c r="L511" s="37"/>
      <c r="M511" s="37"/>
      <c r="N511" s="38">
        <f t="shared" si="224"/>
        <v>46174</v>
      </c>
      <c r="O511">
        <f t="shared" si="225"/>
        <v>900012</v>
      </c>
      <c r="P511" t="str">
        <f t="shared" si="226"/>
        <v>Serralheria</v>
      </c>
      <c r="Q511" t="str">
        <f t="shared" si="227"/>
        <v>Normal / Fixo</v>
      </c>
      <c r="R511" t="str">
        <f t="shared" si="228"/>
        <v>SERRALHEIRO I</v>
      </c>
      <c r="S511" t="str">
        <f t="shared" si="229"/>
        <v>ADM</v>
      </c>
      <c r="T511" s="39">
        <f t="shared" si="230"/>
        <v>53.488333185221997</v>
      </c>
      <c r="U511" s="40">
        <f t="shared" si="231"/>
        <v>0.33333333333333298</v>
      </c>
      <c r="V511" s="40">
        <f t="shared" si="232"/>
        <v>0.33333333333333298</v>
      </c>
      <c r="W511" s="40">
        <f t="shared" si="233"/>
        <v>0</v>
      </c>
      <c r="X511" t="str">
        <f t="shared" si="234"/>
        <v>Não</v>
      </c>
      <c r="Y511" s="40">
        <f t="shared" si="235"/>
        <v>0</v>
      </c>
      <c r="Z511" s="40">
        <f t="shared" si="236"/>
        <v>0</v>
      </c>
      <c r="AA511" s="40">
        <f t="shared" si="237"/>
        <v>0</v>
      </c>
      <c r="AB511" s="40">
        <f t="shared" si="238"/>
        <v>0</v>
      </c>
      <c r="AC511" s="40">
        <f t="shared" si="239"/>
        <v>0</v>
      </c>
      <c r="AD511" s="39">
        <f t="shared" si="240"/>
        <v>0</v>
      </c>
      <c r="AE511" s="39">
        <f t="shared" si="241"/>
        <v>0</v>
      </c>
      <c r="AF511" t="str">
        <f t="shared" si="242"/>
        <v>Trabalhado</v>
      </c>
      <c r="AG511" t="str">
        <f t="shared" si="243"/>
        <v/>
      </c>
      <c r="AH511" t="str">
        <f t="shared" si="244"/>
        <v/>
      </c>
      <c r="AJ511" s="41">
        <f t="shared" si="245"/>
        <v>21</v>
      </c>
      <c r="AK511" s="42" t="str">
        <f t="shared" si="246"/>
        <v/>
      </c>
      <c r="AL511" s="41" t="str">
        <f t="shared" si="247"/>
        <v>Leve atraso</v>
      </c>
      <c r="AM511" s="41" t="str">
        <f t="shared" si="248"/>
        <v>Não</v>
      </c>
      <c r="AN511" s="41" t="str">
        <f t="shared" si="249"/>
        <v>Sim</v>
      </c>
      <c r="AO511" s="42" t="str">
        <f t="shared" si="250"/>
        <v/>
      </c>
      <c r="AP511" s="41" t="str">
        <f t="shared" si="251"/>
        <v>Diego Ferreira Moura|46185</v>
      </c>
      <c r="AQ511" s="41" t="str">
        <f t="shared" si="252"/>
        <v/>
      </c>
      <c r="AR511" s="41" t="str">
        <f>IF($AQ511="","",COUNTIFS(L_ChaveCob,$AQ511,L_Ausencia,"&gt;"&amp;$W511)+COUNTIFS($AQ$4:$AQ511,$AQ511,$W$4:$W511,$W511))</f>
        <v/>
      </c>
      <c r="AS511" s="42">
        <f t="shared" si="253"/>
        <v>0</v>
      </c>
      <c r="AT511" s="42">
        <f t="shared" si="254"/>
        <v>0</v>
      </c>
      <c r="AU511" s="42">
        <f t="shared" si="255"/>
        <v>0</v>
      </c>
    </row>
    <row r="512" spans="1:47" x14ac:dyDescent="0.2">
      <c r="A512" s="35">
        <v>46185</v>
      </c>
      <c r="B512" s="36" t="s">
        <v>237</v>
      </c>
      <c r="C512" s="36" t="s">
        <v>232</v>
      </c>
      <c r="D512" s="36" t="s">
        <v>489</v>
      </c>
      <c r="E512" s="37"/>
      <c r="F512" s="37"/>
      <c r="G512" s="36"/>
      <c r="H512" s="36"/>
      <c r="I512" s="36"/>
      <c r="J512" s="36"/>
      <c r="K512" s="37"/>
      <c r="L512" s="37"/>
      <c r="M512" s="37"/>
      <c r="N512" s="38">
        <f t="shared" si="224"/>
        <v>46174</v>
      </c>
      <c r="O512">
        <f t="shared" si="225"/>
        <v>119353</v>
      </c>
      <c r="P512" t="str">
        <f t="shared" si="226"/>
        <v>Serralheria</v>
      </c>
      <c r="Q512" t="str">
        <f t="shared" si="227"/>
        <v>Normal / Fixo</v>
      </c>
      <c r="R512" t="str">
        <f t="shared" si="228"/>
        <v>SERRALHEIRO II</v>
      </c>
      <c r="S512" t="str">
        <f t="shared" si="229"/>
        <v>ADM</v>
      </c>
      <c r="T512" s="39">
        <f t="shared" si="230"/>
        <v>57.825734836004102</v>
      </c>
      <c r="U512" s="40">
        <f t="shared" si="231"/>
        <v>0.33333333333333298</v>
      </c>
      <c r="V512" s="40">
        <f t="shared" si="232"/>
        <v>0.35347222222222224</v>
      </c>
      <c r="W512" s="40">
        <f t="shared" si="233"/>
        <v>0</v>
      </c>
      <c r="X512" t="str">
        <f t="shared" si="234"/>
        <v>Não</v>
      </c>
      <c r="Y512" s="40">
        <f t="shared" si="235"/>
        <v>0</v>
      </c>
      <c r="Z512" s="40">
        <f t="shared" si="236"/>
        <v>0</v>
      </c>
      <c r="AA512" s="40">
        <f t="shared" si="237"/>
        <v>0</v>
      </c>
      <c r="AB512" s="40">
        <f t="shared" si="238"/>
        <v>0</v>
      </c>
      <c r="AC512" s="40">
        <f t="shared" si="239"/>
        <v>0</v>
      </c>
      <c r="AD512" s="39">
        <f t="shared" si="240"/>
        <v>0</v>
      </c>
      <c r="AE512" s="39">
        <f t="shared" si="241"/>
        <v>0</v>
      </c>
      <c r="AF512" t="str">
        <f t="shared" si="242"/>
        <v>Trabalhado</v>
      </c>
      <c r="AG512" t="str">
        <f t="shared" si="243"/>
        <v/>
      </c>
      <c r="AH512" t="str">
        <f t="shared" si="244"/>
        <v/>
      </c>
      <c r="AJ512" s="41">
        <f t="shared" si="245"/>
        <v>7</v>
      </c>
      <c r="AK512" s="42">
        <f t="shared" si="246"/>
        <v>0.35347222222222224</v>
      </c>
      <c r="AL512" s="41" t="str">
        <f t="shared" si="247"/>
        <v>Leve atraso</v>
      </c>
      <c r="AM512" s="41" t="str">
        <f t="shared" si="248"/>
        <v>Não</v>
      </c>
      <c r="AN512" s="41" t="str">
        <f t="shared" si="249"/>
        <v>Sim</v>
      </c>
      <c r="AO512" s="42">
        <f t="shared" si="250"/>
        <v>-2.0138888888889261E-2</v>
      </c>
      <c r="AP512" s="41" t="str">
        <f t="shared" si="251"/>
        <v>Ezequiel Antonio Peres|46185</v>
      </c>
      <c r="AQ512" s="41" t="str">
        <f t="shared" si="252"/>
        <v/>
      </c>
      <c r="AR512" s="41" t="str">
        <f>IF($AQ512="","",COUNTIFS(L_ChaveCob,$AQ512,L_Ausencia,"&gt;"&amp;$W512)+COUNTIFS($AQ$4:$AQ512,$AQ512,$W$4:$W512,$W512))</f>
        <v/>
      </c>
      <c r="AS512" s="42">
        <f t="shared" si="253"/>
        <v>0</v>
      </c>
      <c r="AT512" s="42">
        <f t="shared" si="254"/>
        <v>0</v>
      </c>
      <c r="AU512" s="42">
        <f t="shared" si="255"/>
        <v>0</v>
      </c>
    </row>
    <row r="513" spans="1:47" x14ac:dyDescent="0.2">
      <c r="A513" s="35">
        <v>46185</v>
      </c>
      <c r="B513" s="36" t="s">
        <v>239</v>
      </c>
      <c r="C513" s="36" t="s">
        <v>232</v>
      </c>
      <c r="D513" s="36" t="s">
        <v>489</v>
      </c>
      <c r="E513" s="37"/>
      <c r="F513" s="37"/>
      <c r="G513" s="36"/>
      <c r="H513" s="36"/>
      <c r="I513" s="36"/>
      <c r="J513" s="36"/>
      <c r="K513" s="37"/>
      <c r="L513" s="37"/>
      <c r="M513" s="37"/>
      <c r="N513" s="38">
        <f t="shared" si="224"/>
        <v>46174</v>
      </c>
      <c r="O513">
        <f t="shared" si="225"/>
        <v>173078</v>
      </c>
      <c r="P513" t="str">
        <f t="shared" si="226"/>
        <v>Serralheria</v>
      </c>
      <c r="Q513" t="str">
        <f t="shared" si="227"/>
        <v>Normal / Fixo</v>
      </c>
      <c r="R513" t="str">
        <f t="shared" si="228"/>
        <v>SERRALHEIRO II</v>
      </c>
      <c r="S513" t="str">
        <f t="shared" si="229"/>
        <v>ADM</v>
      </c>
      <c r="T513" s="39">
        <f t="shared" si="230"/>
        <v>57.825734836004102</v>
      </c>
      <c r="U513" s="40">
        <f t="shared" si="231"/>
        <v>0.33333333333333298</v>
      </c>
      <c r="V513" s="40">
        <f t="shared" si="232"/>
        <v>0.35347222222222224</v>
      </c>
      <c r="W513" s="40">
        <f t="shared" si="233"/>
        <v>0</v>
      </c>
      <c r="X513" t="str">
        <f t="shared" si="234"/>
        <v>Não</v>
      </c>
      <c r="Y513" s="40">
        <f t="shared" si="235"/>
        <v>0</v>
      </c>
      <c r="Z513" s="40">
        <f t="shared" si="236"/>
        <v>0</v>
      </c>
      <c r="AA513" s="40">
        <f t="shared" si="237"/>
        <v>0</v>
      </c>
      <c r="AB513" s="40">
        <f t="shared" si="238"/>
        <v>0</v>
      </c>
      <c r="AC513" s="40">
        <f t="shared" si="239"/>
        <v>0</v>
      </c>
      <c r="AD513" s="39">
        <f t="shared" si="240"/>
        <v>0</v>
      </c>
      <c r="AE513" s="39">
        <f t="shared" si="241"/>
        <v>0</v>
      </c>
      <c r="AF513" t="str">
        <f t="shared" si="242"/>
        <v>Trabalhado</v>
      </c>
      <c r="AG513" t="str">
        <f t="shared" si="243"/>
        <v/>
      </c>
      <c r="AH513" t="str">
        <f t="shared" si="244"/>
        <v/>
      </c>
      <c r="AJ513" s="41">
        <f t="shared" si="245"/>
        <v>2</v>
      </c>
      <c r="AK513" s="42">
        <f t="shared" si="246"/>
        <v>0.35347222222222224</v>
      </c>
      <c r="AL513" s="41" t="str">
        <f t="shared" si="247"/>
        <v>Leve atraso</v>
      </c>
      <c r="AM513" s="41" t="str">
        <f t="shared" si="248"/>
        <v>Não</v>
      </c>
      <c r="AN513" s="41" t="str">
        <f t="shared" si="249"/>
        <v>Sim</v>
      </c>
      <c r="AO513" s="42">
        <f t="shared" si="250"/>
        <v>-2.0138888888889261E-2</v>
      </c>
      <c r="AP513" s="41" t="str">
        <f t="shared" si="251"/>
        <v>Giovani Joao da Silva|46185</v>
      </c>
      <c r="AQ513" s="41" t="str">
        <f t="shared" si="252"/>
        <v/>
      </c>
      <c r="AR513" s="41" t="str">
        <f>IF($AQ513="","",COUNTIFS(L_ChaveCob,$AQ513,L_Ausencia,"&gt;"&amp;$W513)+COUNTIFS($AQ$4:$AQ513,$AQ513,$W$4:$W513,$W513))</f>
        <v/>
      </c>
      <c r="AS513" s="42">
        <f t="shared" si="253"/>
        <v>0</v>
      </c>
      <c r="AT513" s="42">
        <f t="shared" si="254"/>
        <v>0</v>
      </c>
      <c r="AU513" s="42">
        <f t="shared" si="255"/>
        <v>0</v>
      </c>
    </row>
    <row r="514" spans="1:47" x14ac:dyDescent="0.2">
      <c r="A514" s="35">
        <v>46185</v>
      </c>
      <c r="B514" s="36" t="s">
        <v>241</v>
      </c>
      <c r="C514" s="36" t="s">
        <v>232</v>
      </c>
      <c r="D514" s="36" t="s">
        <v>490</v>
      </c>
      <c r="E514" s="37"/>
      <c r="F514" s="37"/>
      <c r="G514" s="36"/>
      <c r="H514" s="36"/>
      <c r="I514" s="36"/>
      <c r="J514" s="36"/>
      <c r="K514" s="37"/>
      <c r="L514" s="37"/>
      <c r="M514" s="37"/>
      <c r="N514" s="38">
        <f t="shared" si="224"/>
        <v>46174</v>
      </c>
      <c r="O514">
        <f t="shared" si="225"/>
        <v>24800</v>
      </c>
      <c r="P514" t="str">
        <f t="shared" si="226"/>
        <v>Serralheria</v>
      </c>
      <c r="Q514" t="str">
        <f t="shared" si="227"/>
        <v>Normal / Fixo</v>
      </c>
      <c r="R514" t="str">
        <f t="shared" si="228"/>
        <v>SERRALHEIRO II</v>
      </c>
      <c r="S514" t="str">
        <f t="shared" si="229"/>
        <v>ADM</v>
      </c>
      <c r="T514" s="39">
        <f t="shared" si="230"/>
        <v>57.825734836004102</v>
      </c>
      <c r="U514" s="40">
        <f t="shared" si="231"/>
        <v>0.33333333333333298</v>
      </c>
      <c r="V514" s="40">
        <f t="shared" si="232"/>
        <v>0.36041666666666666</v>
      </c>
      <c r="W514" s="40">
        <f t="shared" si="233"/>
        <v>0</v>
      </c>
      <c r="X514" t="str">
        <f t="shared" si="234"/>
        <v>Não</v>
      </c>
      <c r="Y514" s="40">
        <f t="shared" si="235"/>
        <v>0</v>
      </c>
      <c r="Z514" s="40">
        <f t="shared" si="236"/>
        <v>0</v>
      </c>
      <c r="AA514" s="40">
        <f t="shared" si="237"/>
        <v>0</v>
      </c>
      <c r="AB514" s="40">
        <f t="shared" si="238"/>
        <v>0</v>
      </c>
      <c r="AC514" s="40">
        <f t="shared" si="239"/>
        <v>0</v>
      </c>
      <c r="AD514" s="39">
        <f t="shared" si="240"/>
        <v>0</v>
      </c>
      <c r="AE514" s="39">
        <f t="shared" si="241"/>
        <v>0</v>
      </c>
      <c r="AF514" t="str">
        <f t="shared" si="242"/>
        <v>Trabalhado</v>
      </c>
      <c r="AG514" t="str">
        <f t="shared" si="243"/>
        <v/>
      </c>
      <c r="AH514" t="str">
        <f t="shared" si="244"/>
        <v/>
      </c>
      <c r="AJ514" s="41">
        <f t="shared" si="245"/>
        <v>3</v>
      </c>
      <c r="AK514" s="42">
        <f t="shared" si="246"/>
        <v>0.36041666666666666</v>
      </c>
      <c r="AL514" s="41" t="str">
        <f t="shared" si="247"/>
        <v>Leve atraso</v>
      </c>
      <c r="AM514" s="41" t="str">
        <f t="shared" si="248"/>
        <v>Não</v>
      </c>
      <c r="AN514" s="41" t="str">
        <f t="shared" si="249"/>
        <v>Sim</v>
      </c>
      <c r="AO514" s="42">
        <f t="shared" si="250"/>
        <v>-2.7083333333333681E-2</v>
      </c>
      <c r="AP514" s="41" t="str">
        <f t="shared" si="251"/>
        <v>Ivanildo Lopes Pires de Carvalho|46185</v>
      </c>
      <c r="AQ514" s="41" t="str">
        <f t="shared" si="252"/>
        <v/>
      </c>
      <c r="AR514" s="41" t="str">
        <f>IF($AQ514="","",COUNTIFS(L_ChaveCob,$AQ514,L_Ausencia,"&gt;"&amp;$W514)+COUNTIFS($AQ$4:$AQ514,$AQ514,$W$4:$W514,$W514))</f>
        <v/>
      </c>
      <c r="AS514" s="42">
        <f t="shared" si="253"/>
        <v>0</v>
      </c>
      <c r="AT514" s="42">
        <f t="shared" si="254"/>
        <v>0</v>
      </c>
      <c r="AU514" s="42">
        <f t="shared" si="255"/>
        <v>0</v>
      </c>
    </row>
    <row r="515" spans="1:47" x14ac:dyDescent="0.2">
      <c r="A515" s="35">
        <v>46185</v>
      </c>
      <c r="B515" s="36" t="s">
        <v>243</v>
      </c>
      <c r="C515" s="36" t="s">
        <v>232</v>
      </c>
      <c r="D515" s="36" t="s">
        <v>491</v>
      </c>
      <c r="E515" s="37"/>
      <c r="F515" s="37"/>
      <c r="G515" s="36"/>
      <c r="H515" s="36"/>
      <c r="I515" s="36"/>
      <c r="J515" s="36"/>
      <c r="K515" s="37"/>
      <c r="L515" s="37"/>
      <c r="M515" s="37"/>
      <c r="N515" s="38">
        <f t="shared" si="224"/>
        <v>46174</v>
      </c>
      <c r="O515">
        <f t="shared" si="225"/>
        <v>900003</v>
      </c>
      <c r="P515" t="str">
        <f t="shared" si="226"/>
        <v>Serralheria</v>
      </c>
      <c r="Q515" t="str">
        <f t="shared" si="227"/>
        <v>Normal / Fixo</v>
      </c>
      <c r="R515" t="str">
        <f t="shared" si="228"/>
        <v>ENCARREGADO</v>
      </c>
      <c r="S515" t="str">
        <f t="shared" si="229"/>
        <v>ADM</v>
      </c>
      <c r="T515" s="39">
        <f t="shared" si="230"/>
        <v>66.410146806958295</v>
      </c>
      <c r="U515" s="40">
        <f t="shared" si="231"/>
        <v>0.33333333333333298</v>
      </c>
      <c r="V515" s="40">
        <f t="shared" si="232"/>
        <v>0.35347222222222224</v>
      </c>
      <c r="W515" s="40">
        <f t="shared" si="233"/>
        <v>0</v>
      </c>
      <c r="X515" t="str">
        <f t="shared" si="234"/>
        <v>Não</v>
      </c>
      <c r="Y515" s="40">
        <f t="shared" si="235"/>
        <v>0</v>
      </c>
      <c r="Z515" s="40">
        <f t="shared" si="236"/>
        <v>0</v>
      </c>
      <c r="AA515" s="40">
        <f t="shared" si="237"/>
        <v>0</v>
      </c>
      <c r="AB515" s="40">
        <f t="shared" si="238"/>
        <v>0</v>
      </c>
      <c r="AC515" s="40">
        <f t="shared" si="239"/>
        <v>0</v>
      </c>
      <c r="AD515" s="39">
        <f t="shared" si="240"/>
        <v>0</v>
      </c>
      <c r="AE515" s="39">
        <f t="shared" si="241"/>
        <v>0</v>
      </c>
      <c r="AF515" t="str">
        <f t="shared" si="242"/>
        <v>Trabalhado</v>
      </c>
      <c r="AG515" t="str">
        <f t="shared" si="243"/>
        <v/>
      </c>
      <c r="AH515" t="str">
        <f t="shared" si="244"/>
        <v/>
      </c>
      <c r="AJ515" s="41">
        <f t="shared" si="245"/>
        <v>10</v>
      </c>
      <c r="AK515" s="42">
        <f t="shared" si="246"/>
        <v>0.35347222222222224</v>
      </c>
      <c r="AL515" s="41" t="str">
        <f t="shared" si="247"/>
        <v>Leve atraso</v>
      </c>
      <c r="AM515" s="41" t="str">
        <f t="shared" si="248"/>
        <v>Não</v>
      </c>
      <c r="AN515" s="41" t="str">
        <f t="shared" si="249"/>
        <v>Sim</v>
      </c>
      <c r="AO515" s="42">
        <f t="shared" si="250"/>
        <v>-2.0138888888889261E-2</v>
      </c>
      <c r="AP515" s="41" t="str">
        <f t="shared" si="251"/>
        <v>Marcelo Antônio Silvestre de Moraes|46185</v>
      </c>
      <c r="AQ515" s="41" t="str">
        <f t="shared" si="252"/>
        <v/>
      </c>
      <c r="AR515" s="41" t="str">
        <f>IF($AQ515="","",COUNTIFS(L_ChaveCob,$AQ515,L_Ausencia,"&gt;"&amp;$W515)+COUNTIFS($AQ$4:$AQ515,$AQ515,$W$4:$W515,$W515))</f>
        <v/>
      </c>
      <c r="AS515" s="42">
        <f t="shared" si="253"/>
        <v>0</v>
      </c>
      <c r="AT515" s="42">
        <f t="shared" si="254"/>
        <v>0</v>
      </c>
      <c r="AU515" s="42">
        <f t="shared" si="255"/>
        <v>0</v>
      </c>
    </row>
    <row r="516" spans="1:47" x14ac:dyDescent="0.2">
      <c r="A516" s="35">
        <v>46185</v>
      </c>
      <c r="B516" s="36" t="s">
        <v>229</v>
      </c>
      <c r="C516" s="36" t="s">
        <v>232</v>
      </c>
      <c r="D516" s="36" t="s">
        <v>492</v>
      </c>
      <c r="E516" s="37"/>
      <c r="F516" s="37"/>
      <c r="G516" s="36"/>
      <c r="H516" s="36"/>
      <c r="I516" s="36"/>
      <c r="J516" s="36"/>
      <c r="K516" s="37"/>
      <c r="L516" s="37"/>
      <c r="M516" s="37"/>
      <c r="N516" s="38">
        <f t="shared" ref="N516:N579" si="256">IF($A516="","",DATE(YEAR($A516),MONTH($A516),1))</f>
        <v>46174</v>
      </c>
      <c r="O516">
        <f t="shared" ref="O516:O579" si="257">IF(TRIM($B516)="","",IFERROR(INDEX(C_RG,MATCH(TRIM($B516),C_Nome,0)),"?"))</f>
        <v>105410</v>
      </c>
      <c r="P516" t="str">
        <f t="shared" ref="P516:P579" si="258">IF($A516="","",IF(TRIM($B516)="",P_EquipePostoVago,IF($AJ516="","",INDEX(V_Equipe,$AJ516))))</f>
        <v>Serralheria</v>
      </c>
      <c r="Q516" t="str">
        <f t="shared" ref="Q516:Q579" si="259">IF($A516="","",IF(TRIM($B516)="","Posto Vago",IF($AJ516="","",INDEX(V_Contrato,$AJ516))))</f>
        <v>Normal / Fixo</v>
      </c>
      <c r="R516" t="str">
        <f t="shared" ref="R516:R579" si="260">IF($A516="","",IF(TRIM($B516)="",$H516,IF($AJ516="","",INDEX(V_Funcao,$AJ516))))</f>
        <v>SERRALHEIRO I</v>
      </c>
      <c r="S516" t="str">
        <f t="shared" ref="S516:S579" si="261">IF($A516="","",IF($I516&lt;&gt;"",$I516,IF(TRIM($B516)="","ADM",IF($AJ516="","",INDEX(V_Turno,$AJ516)))))</f>
        <v>TURNO 3</v>
      </c>
      <c r="T516" s="39">
        <f t="shared" ref="T516:T579" si="262">IF(OR($A516="",$R516=""),"",IFERROR(INDEX(F_Valor,MATCH($R516&amp;"|"&amp;SUMPRODUCT(MAX((F_Funcao=$R516)*(F_Ini&lt;=$A516)*F_Ini)),F_Chave,0)),""))</f>
        <v>53.488333185221997</v>
      </c>
      <c r="U516" s="40">
        <f t="shared" ref="U516:U579" si="263">IF(OR($A516="",$S516=""),0,IFERROR(INDEX(T_Horas,MATCH($S516,T_Turno,0),WEEKDAY($A516,2)),0))</f>
        <v>0.33333333333333298</v>
      </c>
      <c r="V516" s="40">
        <f t="shared" ref="V516:V579" si="264">IF($A516="",0,MAX(IF($F516&lt;&gt;"",N($F516),IF($AN516="Sim",IF($AK516&lt;&gt;"",$AK516,$U516),$U516-$W516))-IF($J516="Situação Atípica - Presente",N($K516),0),0))</f>
        <v>0.35208333333333336</v>
      </c>
      <c r="W516" s="40">
        <f t="shared" ref="W516:W579" si="265">IF($A516="",0,IF($E516&lt;&gt;"",N($E516),IF($AL516="Dia inteiro",$U516,IF($AL516="Pelo ponto",IF($AK516="",$U516,MAX($U516-$AK516,0)),IF(AND($AL516="Leve atraso",$AO516&lt;&gt;""),IF(AND($AO516&gt;P_LeveMin,$AO516&lt;=P_LeveMax),$AO516,0),0)))))</f>
        <v>0</v>
      </c>
      <c r="X516" t="str">
        <f t="shared" ref="X516:X579" si="266">IF($A516="","",IF(OR($Q516="Ferista",$Q516=""),"Não",IF(AND($AL516="Leve atraso",$W516&gt;0,$A516&gt;=P_InicioRegras),"Sim",IF(OR($J516&lt;&gt;"",$K516&lt;&gt;"",$L516&lt;&gt;""),"Não",$AM516))))</f>
        <v>Não</v>
      </c>
      <c r="Y516" s="40">
        <f t="shared" ref="Y516:Y579" si="267">IF($A516="",0,IF($Q516="Ferista",0,IF($X516="Sim",$W516,0)+N($K516)))</f>
        <v>0</v>
      </c>
      <c r="Z516" s="40">
        <f t="shared" ref="Z516:Z579" si="268">IF($X516="Sim",$AT516,0)</f>
        <v>0</v>
      </c>
      <c r="AA516" s="40">
        <f t="shared" ref="AA516:AA579" si="269">IF($AP516="",0,MIN(MAX($Y516-$Z516,0),SUMIFS(CP_Horas,CP_ChaveFalta,$AP516,CP_Aprov,"Sim")))</f>
        <v>0</v>
      </c>
      <c r="AB516" s="40">
        <f t="shared" ref="AB516:AB579" si="270">IF($A516="",0,MIN(MAX($Y516-$Z516-$AA516,0),N($M516)))</f>
        <v>0</v>
      </c>
      <c r="AC516" s="40">
        <f t="shared" ref="AC516:AC579" si="271">IF($A516="",0,MAX($Y516-$Z516-$AA516-$AB516,0))</f>
        <v>0</v>
      </c>
      <c r="AD516" s="39">
        <f t="shared" ref="AD516:AD579" si="272">IF(OR($AC516=0,$T516=""),0,$AC516*24*$T516)</f>
        <v>0</v>
      </c>
      <c r="AE516" s="39">
        <f t="shared" ref="AE516:AE579" si="273">IF(OR($A516="",$T516=""),0,(IF($AF516="Justificada",$W516,0)+N($L516))*24*$T516)</f>
        <v>0</v>
      </c>
      <c r="AF516" t="str">
        <f t="shared" ref="AF516:AF579" si="274">IF($A516="","",IF($J516&lt;&gt;"","Situação atípica",IF(AND($AL516="Leve atraso",$W516&gt;0),"Leve atraso",IFERROR(INDEX(S_Cat,MATCH($C516,S_Status,0)),"Outros"))))</f>
        <v>Trabalhado</v>
      </c>
      <c r="AG516" t="str">
        <f t="shared" ref="AG516:AG579" si="275">IF($A516="","",TRIM(IF($Z516&gt;0,"Ferista cobriu "&amp;TEXT($Z516,"[h]:mm")&amp;"h. ","")&amp;IF($AA516&gt;0,"Compensado "&amp;TEXT($AA516,"[h]:mm")&amp;"h por "&amp;IFERROR(INDEX(CP_Quem,MATCH($AP516,CP_ChaveFalta,0)),"?")&amp;". ","")&amp;IF($AU516&gt;0,"Compensação aguardando aprovação ("&amp;TEXT($AU516,"[h]:mm")&amp;"h). ","")&amp;IF($AB516&gt;0,"Perdoado por acordo "&amp;TEXT($AB516,"[h]:mm")&amp;"h. ","")&amp;IF(AND($AP516&lt;&gt;"",COUNTIF(CP_ChaveQuem,$AP516)&gt;0),"Horas usadas p/ compensar falta de "&amp;INDEX(CP_Falta,MATCH($AP516,CP_ChaveQuem,0))&amp;" de "&amp;TEXT(INDEX(CP_DataFalta,MATCH($AP516,CP_ChaveQuem,0)),"dd/mm")&amp;". ","")&amp;IF(AND($Q516="Ferista",SUMIFS(L_Ferista,L_Data,$A516,L_Equipe,$P516)&gt;0),"Como ferista, cobriu "&amp;TEXT(SUMIFS(L_Ferista,L_Data,$A516,L_Equipe,$P516),"[h]:mm")&amp;"h de faltas da equipe. ","")&amp;IF($AC516&gt;0,"DESCONTA "&amp;TEXT($AC516,"[h]:mm")&amp;"h ("&amp;$AF516&amp;").","")))</f>
        <v/>
      </c>
      <c r="AH516" t="str">
        <f t="shared" ref="AH516:AH579" si="276">IF($A516="","",IF($O516="?","CADASTRO: funcionário não está no Cadastro",IF(AND($O516&lt;&gt;"",$AJ516=""),"CADASTRO: sem vigência (função/turno) nesta data",IF(AND($AP516&lt;&gt;"",COUNTIF(L_ChavePD,$AP516)&gt;1),"DUPLICADO: mesma pessoa 2x no dia",IF($A516&lt;P_InicioRegras,"",IF(AND($C516="Horas Compensadas",COUNTIF(CP_ChaveQuem,$AP516)=0),"VINCULAR: registrar na aba Compensações de quem é a falta",IF($AU516&gt;0,"APROVAR: compensação pendente na aba Compensações",IF(AND($AQ516&lt;&gt;"",$AS516&gt;0,$AT516&lt;$W516,$AC516&gt;0),"FERISTA: horas do ferista não cobriram toda a falta",IF(AND($AL516="Pelo ponto",$AK516="",$E516="",$X516="Sim"),"PONTO: sem ponto nem horas manuais — descontando jornada cheia",IF(AND($AL516="Leve atraso",$E516="",N($AO516)&gt;P_LeveMax),"CLASSIFICAR: ponto mostra atraso &gt; 30 min — trocar o Status",IF($AF516="Leve atraso","AJUSTAR STATUS: atraso lançado como Horas Trabalhadas",IF(AND(N($K516)&gt;0,$G516=""),"OBSERVAÇÃO: desconto extra sem observação",IF(AND($J516&lt;&gt;"",N($K516)+N($L516)&gt;$U516),"CONFERIR: horas manuais maiores que a jornada","")))))))))))))</f>
        <v/>
      </c>
      <c r="AJ516" s="41">
        <f t="shared" ref="AJ516:AJ579" si="277">IF(OR($A516="",$O516="",$O516="?"),"",IFERROR(MATCH($O516&amp;"|"&amp;SUMPRODUCT(MAX((V_RG=$O516)*(V_Ini&lt;=$A516)*V_Ini)),V_Chave,0),""))</f>
        <v>6</v>
      </c>
      <c r="AK516" s="42">
        <f t="shared" ref="AK516:AK579" si="278">IF(ISNUMBER(SEARCH(" = ",$D516)),IFERROR(TIMEVALUE(TRIM(RIGHT($D516,5))),""),"")</f>
        <v>0.35208333333333336</v>
      </c>
      <c r="AL516" s="41" t="str">
        <f t="shared" ref="AL516:AL579" si="279">IF($C516="","",IFERROR(INDEX(S_Modo,MATCH($C516,S_Status,0)),"Não"))</f>
        <v>Leve atraso</v>
      </c>
      <c r="AM516" s="41" t="str">
        <f t="shared" ref="AM516:AM579" si="280">IF($C516="","",IFERROR(INDEX(S_Conta,MATCH($C516,S_Status,0)),"Não"))</f>
        <v>Não</v>
      </c>
      <c r="AN516" s="41" t="str">
        <f t="shared" ref="AN516:AN579" si="281">IF($C516="","",IFERROR(INDEX(S_Trab,MATCH($C516,S_Status,0)),"Não"))</f>
        <v>Sim</v>
      </c>
      <c r="AO516" s="42">
        <f t="shared" ref="AO516:AO579" si="282">IF(OR($A516="",$AK516=""),"",$U516-$AK516-IF($J516&lt;&gt;"Situação Atípica - Presente",N($K516)+N($L516),0))</f>
        <v>-1.8750000000000377E-2</v>
      </c>
      <c r="AP516" s="41" t="str">
        <f t="shared" ref="AP516:AP579" si="283">IF(OR($A516="",TRIM($B516)=""),"",TRIM($B516)&amp;"|"&amp;$A516)</f>
        <v>Marcelo Douglas Vieira Santana|46185</v>
      </c>
      <c r="AQ516" s="41" t="str">
        <f t="shared" ref="AQ516:AQ579" si="284">IF(AND(P_CoberturaAuto="Sim",$A516&lt;&gt;"",$A516&gt;=P_InicioRegras,$Q516="Normal / Fixo",$R516&lt;&gt;"",ISERROR(SEARCH("ENCARREGADO",$R516)),$AM516="Sim",$W516&gt;0),$A516&amp;"|"&amp;$P516,"")</f>
        <v/>
      </c>
      <c r="AR516" s="41" t="str">
        <f>IF($AQ516="","",COUNTIFS(L_ChaveCob,$AQ516,L_Ausencia,"&gt;"&amp;$W516)+COUNTIFS($AQ$4:$AQ516,$AQ516,$W$4:$W516,$W516))</f>
        <v/>
      </c>
      <c r="AS516" s="42">
        <f t="shared" ref="AS516:AS579" si="285">IF($AQ516="",0,SUMIFS(L_Trab,L_Data,$A516,L_Equipe,$P516,L_Contrato,"Ferista",L_Status,"&lt;&gt;Remanejamento"))</f>
        <v>0</v>
      </c>
      <c r="AT516" s="42">
        <f t="shared" ref="AT516:AT579" si="286">IF(OR($AQ516="",$AS516=0),0,MAX(MIN($W516,$AS516-SUMIFS(L_Ausencia,L_ChaveCob,$AQ516,L_OrdemCob,"&lt;"&amp;$AR516)),0))</f>
        <v>0</v>
      </c>
      <c r="AU516" s="42">
        <f t="shared" ref="AU516:AU579" si="287">IF($AP516="",0,SUMIFS(CP_Horas,CP_ChaveFalta,$AP516,CP_Aprov,"&lt;&gt;Sim"))</f>
        <v>0</v>
      </c>
    </row>
    <row r="517" spans="1:47" x14ac:dyDescent="0.2">
      <c r="A517" s="35">
        <v>46185</v>
      </c>
      <c r="B517" s="36" t="s">
        <v>483</v>
      </c>
      <c r="C517" s="36" t="s">
        <v>232</v>
      </c>
      <c r="D517" s="36"/>
      <c r="E517" s="37"/>
      <c r="F517" s="37"/>
      <c r="G517" s="36" t="s">
        <v>484</v>
      </c>
      <c r="H517" s="36"/>
      <c r="I517" s="36"/>
      <c r="J517" s="36"/>
      <c r="K517" s="37"/>
      <c r="L517" s="37"/>
      <c r="M517" s="37"/>
      <c r="N517" s="38">
        <f t="shared" si="256"/>
        <v>46174</v>
      </c>
      <c r="O517">
        <f t="shared" si="257"/>
        <v>900011</v>
      </c>
      <c r="P517" t="str">
        <f t="shared" si="258"/>
        <v>Serralheria</v>
      </c>
      <c r="Q517" t="str">
        <f t="shared" si="259"/>
        <v>Normal / Fixo</v>
      </c>
      <c r="R517" t="str">
        <f t="shared" si="260"/>
        <v>SERRALHEIRO I</v>
      </c>
      <c r="S517" t="str">
        <f t="shared" si="261"/>
        <v>ADM</v>
      </c>
      <c r="T517" s="39">
        <f t="shared" si="262"/>
        <v>53.488333185221997</v>
      </c>
      <c r="U517" s="40">
        <f t="shared" si="263"/>
        <v>0.33333333333333298</v>
      </c>
      <c r="V517" s="40">
        <f t="shared" si="264"/>
        <v>0.33333333333333298</v>
      </c>
      <c r="W517" s="40">
        <f t="shared" si="265"/>
        <v>0</v>
      </c>
      <c r="X517" t="str">
        <f t="shared" si="266"/>
        <v>Não</v>
      </c>
      <c r="Y517" s="40">
        <f t="shared" si="267"/>
        <v>0</v>
      </c>
      <c r="Z517" s="40">
        <f t="shared" si="268"/>
        <v>0</v>
      </c>
      <c r="AA517" s="40">
        <f t="shared" si="269"/>
        <v>0</v>
      </c>
      <c r="AB517" s="40">
        <f t="shared" si="270"/>
        <v>0</v>
      </c>
      <c r="AC517" s="40">
        <f t="shared" si="271"/>
        <v>0</v>
      </c>
      <c r="AD517" s="39">
        <f t="shared" si="272"/>
        <v>0</v>
      </c>
      <c r="AE517" s="39">
        <f t="shared" si="273"/>
        <v>0</v>
      </c>
      <c r="AF517" t="str">
        <f t="shared" si="274"/>
        <v>Trabalhado</v>
      </c>
      <c r="AG517" t="str">
        <f t="shared" si="275"/>
        <v/>
      </c>
      <c r="AH517" t="str">
        <f t="shared" si="276"/>
        <v/>
      </c>
      <c r="AJ517" s="41">
        <f t="shared" si="277"/>
        <v>20</v>
      </c>
      <c r="AK517" s="42" t="str">
        <f t="shared" si="278"/>
        <v/>
      </c>
      <c r="AL517" s="41" t="str">
        <f t="shared" si="279"/>
        <v>Leve atraso</v>
      </c>
      <c r="AM517" s="41" t="str">
        <f t="shared" si="280"/>
        <v>Não</v>
      </c>
      <c r="AN517" s="41" t="str">
        <f t="shared" si="281"/>
        <v>Sim</v>
      </c>
      <c r="AO517" s="42" t="str">
        <f t="shared" si="282"/>
        <v/>
      </c>
      <c r="AP517" s="41" t="str">
        <f t="shared" si="283"/>
        <v>Maxwell Torres da Silva|46185</v>
      </c>
      <c r="AQ517" s="41" t="str">
        <f t="shared" si="284"/>
        <v/>
      </c>
      <c r="AR517" s="41" t="str">
        <f>IF($AQ517="","",COUNTIFS(L_ChaveCob,$AQ517,L_Ausencia,"&gt;"&amp;$W517)+COUNTIFS($AQ$4:$AQ517,$AQ517,$W$4:$W517,$W517))</f>
        <v/>
      </c>
      <c r="AS517" s="42">
        <f t="shared" si="285"/>
        <v>0</v>
      </c>
      <c r="AT517" s="42">
        <f t="shared" si="286"/>
        <v>0</v>
      </c>
      <c r="AU517" s="42">
        <f t="shared" si="287"/>
        <v>0</v>
      </c>
    </row>
    <row r="518" spans="1:47" hidden="1" x14ac:dyDescent="0.2">
      <c r="A518" s="35">
        <v>46185</v>
      </c>
      <c r="B518" s="36" t="s">
        <v>230</v>
      </c>
      <c r="C518" s="36" t="s">
        <v>232</v>
      </c>
      <c r="D518" s="36" t="s">
        <v>493</v>
      </c>
      <c r="E518" s="37"/>
      <c r="F518" s="37"/>
      <c r="G518" s="36"/>
      <c r="H518" s="36"/>
      <c r="I518" s="36" t="s">
        <v>234</v>
      </c>
      <c r="J518" s="36"/>
      <c r="K518" s="37"/>
      <c r="L518" s="37"/>
      <c r="M518" s="37"/>
      <c r="N518" s="38">
        <f t="shared" si="256"/>
        <v>46174</v>
      </c>
      <c r="O518">
        <f t="shared" si="257"/>
        <v>900009</v>
      </c>
      <c r="P518" t="str">
        <f t="shared" si="258"/>
        <v>Serralheria</v>
      </c>
      <c r="Q518" t="str">
        <f t="shared" si="259"/>
        <v>Normal / Fixo</v>
      </c>
      <c r="R518" t="str">
        <f t="shared" si="260"/>
        <v>SERRALHEIRO I</v>
      </c>
      <c r="S518" t="str">
        <f t="shared" si="261"/>
        <v>TURNO 2</v>
      </c>
      <c r="T518" s="39">
        <f t="shared" si="262"/>
        <v>53.488333185221997</v>
      </c>
      <c r="U518" s="40">
        <f t="shared" si="263"/>
        <v>0.33333333333333298</v>
      </c>
      <c r="V518" s="40">
        <f t="shared" si="264"/>
        <v>0.35902777777777778</v>
      </c>
      <c r="W518" s="40">
        <f t="shared" si="265"/>
        <v>0</v>
      </c>
      <c r="X518" t="str">
        <f t="shared" si="266"/>
        <v>Não</v>
      </c>
      <c r="Y518" s="40">
        <f t="shared" si="267"/>
        <v>0</v>
      </c>
      <c r="Z518" s="40">
        <f t="shared" si="268"/>
        <v>0</v>
      </c>
      <c r="AA518" s="40">
        <f t="shared" si="269"/>
        <v>0</v>
      </c>
      <c r="AB518" s="40">
        <f t="shared" si="270"/>
        <v>0</v>
      </c>
      <c r="AC518" s="40">
        <f t="shared" si="271"/>
        <v>0</v>
      </c>
      <c r="AD518" s="39">
        <f t="shared" si="272"/>
        <v>0</v>
      </c>
      <c r="AE518" s="39">
        <f t="shared" si="273"/>
        <v>0</v>
      </c>
      <c r="AF518" t="str">
        <f t="shared" si="274"/>
        <v>Trabalhado</v>
      </c>
      <c r="AG518" t="str">
        <f t="shared" si="275"/>
        <v/>
      </c>
      <c r="AH518" t="str">
        <f t="shared" si="276"/>
        <v/>
      </c>
      <c r="AJ518" s="41">
        <f t="shared" si="277"/>
        <v>17</v>
      </c>
      <c r="AK518" s="42">
        <f t="shared" si="278"/>
        <v>0.35902777777777778</v>
      </c>
      <c r="AL518" s="41" t="str">
        <f t="shared" si="279"/>
        <v>Leve atraso</v>
      </c>
      <c r="AM518" s="41" t="str">
        <f t="shared" si="280"/>
        <v>Não</v>
      </c>
      <c r="AN518" s="41" t="str">
        <f t="shared" si="281"/>
        <v>Sim</v>
      </c>
      <c r="AO518" s="42">
        <f t="shared" si="282"/>
        <v>-2.5694444444444797E-2</v>
      </c>
      <c r="AP518" s="41" t="str">
        <f t="shared" si="283"/>
        <v>Murilo de Souza Modesto|46185</v>
      </c>
      <c r="AQ518" s="41" t="str">
        <f t="shared" si="284"/>
        <v/>
      </c>
      <c r="AR518" s="41" t="str">
        <f>IF($AQ518="","",COUNTIFS(L_ChaveCob,$AQ518,L_Ausencia,"&gt;"&amp;$W518)+COUNTIFS($AQ$4:$AQ518,$AQ518,$W$4:$W518,$W518))</f>
        <v/>
      </c>
      <c r="AS518" s="42">
        <f t="shared" si="285"/>
        <v>0</v>
      </c>
      <c r="AT518" s="42">
        <f t="shared" si="286"/>
        <v>0</v>
      </c>
      <c r="AU518" s="42">
        <f t="shared" si="287"/>
        <v>0</v>
      </c>
    </row>
    <row r="519" spans="1:47" x14ac:dyDescent="0.2">
      <c r="A519" s="35">
        <v>46185</v>
      </c>
      <c r="B519" s="36" t="s">
        <v>247</v>
      </c>
      <c r="C519" s="36" t="s">
        <v>228</v>
      </c>
      <c r="D519" s="36"/>
      <c r="E519" s="37"/>
      <c r="F519" s="37"/>
      <c r="G519" s="36"/>
      <c r="H519" s="36"/>
      <c r="I519" s="36"/>
      <c r="J519" s="36"/>
      <c r="K519" s="37"/>
      <c r="L519" s="37"/>
      <c r="M519" s="37"/>
      <c r="N519" s="38">
        <f t="shared" si="256"/>
        <v>46174</v>
      </c>
      <c r="O519">
        <f t="shared" si="257"/>
        <v>900005</v>
      </c>
      <c r="P519" t="str">
        <f t="shared" si="258"/>
        <v>Serralheria</v>
      </c>
      <c r="Q519" t="str">
        <f t="shared" si="259"/>
        <v>Normal / Fixo</v>
      </c>
      <c r="R519" t="str">
        <f t="shared" si="260"/>
        <v>SERRALHEIRO II</v>
      </c>
      <c r="S519" t="str">
        <f t="shared" si="261"/>
        <v>ADM</v>
      </c>
      <c r="T519" s="39">
        <f t="shared" si="262"/>
        <v>57.825734836004102</v>
      </c>
      <c r="U519" s="40">
        <f t="shared" si="263"/>
        <v>0.33333333333333298</v>
      </c>
      <c r="V519" s="40">
        <f t="shared" si="264"/>
        <v>0</v>
      </c>
      <c r="W519" s="40">
        <f t="shared" si="265"/>
        <v>0.33333333333333298</v>
      </c>
      <c r="X519" t="str">
        <f t="shared" si="266"/>
        <v>Sim</v>
      </c>
      <c r="Y519" s="40">
        <f t="shared" si="267"/>
        <v>0.33333333333333298</v>
      </c>
      <c r="Z519" s="40">
        <f t="shared" si="268"/>
        <v>0</v>
      </c>
      <c r="AA519" s="40">
        <f t="shared" si="269"/>
        <v>0</v>
      </c>
      <c r="AB519" s="40">
        <f t="shared" si="270"/>
        <v>0</v>
      </c>
      <c r="AC519" s="40">
        <f t="shared" si="271"/>
        <v>0.33333333333333298</v>
      </c>
      <c r="AD519" s="39">
        <f t="shared" si="272"/>
        <v>462.60587868803231</v>
      </c>
      <c r="AE519" s="39">
        <f t="shared" si="273"/>
        <v>0</v>
      </c>
      <c r="AF519" t="str">
        <f t="shared" si="274"/>
        <v>Férias</v>
      </c>
      <c r="AG519" t="str">
        <f t="shared" si="275"/>
        <v>DESCONTA 8:00h (Férias).</v>
      </c>
      <c r="AH519" t="str">
        <f t="shared" si="276"/>
        <v/>
      </c>
      <c r="AJ519" s="41">
        <f t="shared" si="277"/>
        <v>13</v>
      </c>
      <c r="AK519" s="42" t="str">
        <f t="shared" si="278"/>
        <v/>
      </c>
      <c r="AL519" s="41" t="str">
        <f t="shared" si="279"/>
        <v>Dia inteiro</v>
      </c>
      <c r="AM519" s="41" t="str">
        <f t="shared" si="280"/>
        <v>Sim</v>
      </c>
      <c r="AN519" s="41" t="str">
        <f t="shared" si="281"/>
        <v>Não</v>
      </c>
      <c r="AO519" s="42" t="str">
        <f t="shared" si="282"/>
        <v/>
      </c>
      <c r="AP519" s="41" t="str">
        <f t="shared" si="283"/>
        <v>Rafael Fracaroli da Rocha|46185</v>
      </c>
      <c r="AQ519" s="41" t="str">
        <f t="shared" si="284"/>
        <v>46185|Serralheria</v>
      </c>
      <c r="AR519" s="41">
        <f>IF($AQ519="","",COUNTIFS(L_ChaveCob,$AQ519,L_Ausencia,"&gt;"&amp;$W519)+COUNTIFS($AQ$4:$AQ519,$AQ519,$W$4:$W519,$W519))</f>
        <v>1</v>
      </c>
      <c r="AS519" s="42">
        <f t="shared" si="285"/>
        <v>0</v>
      </c>
      <c r="AT519" s="42">
        <f t="shared" si="286"/>
        <v>0</v>
      </c>
      <c r="AU519" s="42">
        <f t="shared" si="287"/>
        <v>0</v>
      </c>
    </row>
    <row r="520" spans="1:47" x14ac:dyDescent="0.2">
      <c r="A520" s="35">
        <v>46185</v>
      </c>
      <c r="B520" s="36" t="s">
        <v>249</v>
      </c>
      <c r="C520" s="36" t="s">
        <v>232</v>
      </c>
      <c r="D520" s="36" t="s">
        <v>494</v>
      </c>
      <c r="E520" s="37"/>
      <c r="F520" s="37"/>
      <c r="G520" s="36"/>
      <c r="H520" s="36"/>
      <c r="I520" s="36"/>
      <c r="J520" s="36"/>
      <c r="K520" s="37"/>
      <c r="L520" s="37"/>
      <c r="M520" s="37"/>
      <c r="N520" s="38">
        <f t="shared" si="256"/>
        <v>46174</v>
      </c>
      <c r="O520">
        <f t="shared" si="257"/>
        <v>331335</v>
      </c>
      <c r="P520" t="str">
        <f t="shared" si="258"/>
        <v>Serralheria</v>
      </c>
      <c r="Q520" t="str">
        <f t="shared" si="259"/>
        <v>Normal / Fixo</v>
      </c>
      <c r="R520" t="str">
        <f t="shared" si="260"/>
        <v>SERRALHEIRO II</v>
      </c>
      <c r="S520" t="str">
        <f t="shared" si="261"/>
        <v>ADM</v>
      </c>
      <c r="T520" s="39">
        <f t="shared" si="262"/>
        <v>57.825734836004102</v>
      </c>
      <c r="U520" s="40">
        <f t="shared" si="263"/>
        <v>0.33333333333333298</v>
      </c>
      <c r="V520" s="40">
        <f t="shared" si="264"/>
        <v>0.35625000000000001</v>
      </c>
      <c r="W520" s="40">
        <f t="shared" si="265"/>
        <v>0</v>
      </c>
      <c r="X520" t="str">
        <f t="shared" si="266"/>
        <v>Não</v>
      </c>
      <c r="Y520" s="40">
        <f t="shared" si="267"/>
        <v>0</v>
      </c>
      <c r="Z520" s="40">
        <f t="shared" si="268"/>
        <v>0</v>
      </c>
      <c r="AA520" s="40">
        <f t="shared" si="269"/>
        <v>0</v>
      </c>
      <c r="AB520" s="40">
        <f t="shared" si="270"/>
        <v>0</v>
      </c>
      <c r="AC520" s="40">
        <f t="shared" si="271"/>
        <v>0</v>
      </c>
      <c r="AD520" s="39">
        <f t="shared" si="272"/>
        <v>0</v>
      </c>
      <c r="AE520" s="39">
        <f t="shared" si="273"/>
        <v>0</v>
      </c>
      <c r="AF520" t="str">
        <f t="shared" si="274"/>
        <v>Trabalhado</v>
      </c>
      <c r="AG520" t="str">
        <f t="shared" si="275"/>
        <v/>
      </c>
      <c r="AH520" t="str">
        <f t="shared" si="276"/>
        <v/>
      </c>
      <c r="AJ520" s="41">
        <f t="shared" si="277"/>
        <v>5</v>
      </c>
      <c r="AK520" s="42">
        <f t="shared" si="278"/>
        <v>0.35625000000000001</v>
      </c>
      <c r="AL520" s="41" t="str">
        <f t="shared" si="279"/>
        <v>Leve atraso</v>
      </c>
      <c r="AM520" s="41" t="str">
        <f t="shared" si="280"/>
        <v>Não</v>
      </c>
      <c r="AN520" s="41" t="str">
        <f t="shared" si="281"/>
        <v>Sim</v>
      </c>
      <c r="AO520" s="42">
        <f t="shared" si="282"/>
        <v>-2.2916666666667029E-2</v>
      </c>
      <c r="AP520" s="41" t="str">
        <f t="shared" si="283"/>
        <v>Robson Alberto Alves Galvão|46185</v>
      </c>
      <c r="AQ520" s="41" t="str">
        <f t="shared" si="284"/>
        <v/>
      </c>
      <c r="AR520" s="41" t="str">
        <f>IF($AQ520="","",COUNTIFS(L_ChaveCob,$AQ520,L_Ausencia,"&gt;"&amp;$W520)+COUNTIFS($AQ$4:$AQ520,$AQ520,$W$4:$W520,$W520))</f>
        <v/>
      </c>
      <c r="AS520" s="42">
        <f t="shared" si="285"/>
        <v>0</v>
      </c>
      <c r="AT520" s="42">
        <f t="shared" si="286"/>
        <v>0</v>
      </c>
      <c r="AU520" s="42">
        <f t="shared" si="287"/>
        <v>0</v>
      </c>
    </row>
    <row r="521" spans="1:47" x14ac:dyDescent="0.2">
      <c r="A521" s="35">
        <v>46185</v>
      </c>
      <c r="B521" s="36" t="s">
        <v>231</v>
      </c>
      <c r="C521" s="36" t="s">
        <v>232</v>
      </c>
      <c r="D521" s="36" t="s">
        <v>439</v>
      </c>
      <c r="E521" s="37"/>
      <c r="F521" s="37"/>
      <c r="G521" s="36"/>
      <c r="H521" s="36"/>
      <c r="I521" s="36" t="s">
        <v>234</v>
      </c>
      <c r="J521" s="36"/>
      <c r="K521" s="37"/>
      <c r="L521" s="37"/>
      <c r="M521" s="37"/>
      <c r="N521" s="38">
        <f t="shared" si="256"/>
        <v>46174</v>
      </c>
      <c r="O521">
        <f t="shared" si="257"/>
        <v>900004</v>
      </c>
      <c r="P521" t="str">
        <f t="shared" si="258"/>
        <v>Serralheria</v>
      </c>
      <c r="Q521" t="str">
        <f t="shared" si="259"/>
        <v>Normal / Fixo</v>
      </c>
      <c r="R521" t="str">
        <f t="shared" si="260"/>
        <v>SERRALHEIRO I</v>
      </c>
      <c r="S521" t="str">
        <f t="shared" si="261"/>
        <v>TURNO 2</v>
      </c>
      <c r="T521" s="39">
        <f t="shared" si="262"/>
        <v>53.488333185221997</v>
      </c>
      <c r="U521" s="40">
        <f t="shared" si="263"/>
        <v>0.33333333333333298</v>
      </c>
      <c r="V521" s="40">
        <f t="shared" si="264"/>
        <v>0.36458333333333331</v>
      </c>
      <c r="W521" s="40">
        <f t="shared" si="265"/>
        <v>0</v>
      </c>
      <c r="X521" t="str">
        <f t="shared" si="266"/>
        <v>Não</v>
      </c>
      <c r="Y521" s="40">
        <f t="shared" si="267"/>
        <v>0</v>
      </c>
      <c r="Z521" s="40">
        <f t="shared" si="268"/>
        <v>0</v>
      </c>
      <c r="AA521" s="40">
        <f t="shared" si="269"/>
        <v>0</v>
      </c>
      <c r="AB521" s="40">
        <f t="shared" si="270"/>
        <v>0</v>
      </c>
      <c r="AC521" s="40">
        <f t="shared" si="271"/>
        <v>0</v>
      </c>
      <c r="AD521" s="39">
        <f t="shared" si="272"/>
        <v>0</v>
      </c>
      <c r="AE521" s="39">
        <f t="shared" si="273"/>
        <v>0</v>
      </c>
      <c r="AF521" t="str">
        <f t="shared" si="274"/>
        <v>Trabalhado</v>
      </c>
      <c r="AG521" t="str">
        <f t="shared" si="275"/>
        <v/>
      </c>
      <c r="AH521" t="str">
        <f t="shared" si="276"/>
        <v/>
      </c>
      <c r="AJ521" s="41">
        <f t="shared" si="277"/>
        <v>11</v>
      </c>
      <c r="AK521" s="42">
        <f t="shared" si="278"/>
        <v>0.36458333333333331</v>
      </c>
      <c r="AL521" s="41" t="str">
        <f t="shared" si="279"/>
        <v>Leve atraso</v>
      </c>
      <c r="AM521" s="41" t="str">
        <f t="shared" si="280"/>
        <v>Não</v>
      </c>
      <c r="AN521" s="41" t="str">
        <f t="shared" si="281"/>
        <v>Sim</v>
      </c>
      <c r="AO521" s="42">
        <f t="shared" si="282"/>
        <v>-3.1250000000000333E-2</v>
      </c>
      <c r="AP521" s="41" t="str">
        <f t="shared" si="283"/>
        <v>Rogério Marques da Silva|46185</v>
      </c>
      <c r="AQ521" s="41" t="str">
        <f t="shared" si="284"/>
        <v/>
      </c>
      <c r="AR521" s="41" t="str">
        <f>IF($AQ521="","",COUNTIFS(L_ChaveCob,$AQ521,L_Ausencia,"&gt;"&amp;$W521)+COUNTIFS($AQ$4:$AQ521,$AQ521,$W$4:$W521,$W521))</f>
        <v/>
      </c>
      <c r="AS521" s="42">
        <f t="shared" si="285"/>
        <v>0</v>
      </c>
      <c r="AT521" s="42">
        <f t="shared" si="286"/>
        <v>0</v>
      </c>
      <c r="AU521" s="42">
        <f t="shared" si="287"/>
        <v>0</v>
      </c>
    </row>
    <row r="522" spans="1:47" x14ac:dyDescent="0.2">
      <c r="A522" s="35">
        <v>46185</v>
      </c>
      <c r="B522" s="36" t="s">
        <v>252</v>
      </c>
      <c r="C522" s="36" t="s">
        <v>232</v>
      </c>
      <c r="D522" s="36" t="s">
        <v>495</v>
      </c>
      <c r="E522" s="37"/>
      <c r="F522" s="37"/>
      <c r="G522" s="36"/>
      <c r="H522" s="36"/>
      <c r="I522" s="36"/>
      <c r="J522" s="36"/>
      <c r="K522" s="37"/>
      <c r="L522" s="37"/>
      <c r="M522" s="37"/>
      <c r="N522" s="38">
        <f t="shared" si="256"/>
        <v>46174</v>
      </c>
      <c r="O522">
        <f t="shared" si="257"/>
        <v>266937</v>
      </c>
      <c r="P522" t="str">
        <f t="shared" si="258"/>
        <v>Serralheria</v>
      </c>
      <c r="Q522" t="str">
        <f t="shared" si="259"/>
        <v>Normal / Fixo</v>
      </c>
      <c r="R522" t="str">
        <f t="shared" si="260"/>
        <v>ENCARREGADO</v>
      </c>
      <c r="S522" t="str">
        <f t="shared" si="261"/>
        <v>ADM</v>
      </c>
      <c r="T522" s="39">
        <f t="shared" si="262"/>
        <v>66.410146806958295</v>
      </c>
      <c r="U522" s="40">
        <f t="shared" si="263"/>
        <v>0.33333333333333298</v>
      </c>
      <c r="V522" s="40">
        <f t="shared" si="264"/>
        <v>0.35625000000000001</v>
      </c>
      <c r="W522" s="40">
        <f t="shared" si="265"/>
        <v>0</v>
      </c>
      <c r="X522" t="str">
        <f t="shared" si="266"/>
        <v>Não</v>
      </c>
      <c r="Y522" s="40">
        <f t="shared" si="267"/>
        <v>0</v>
      </c>
      <c r="Z522" s="40">
        <f t="shared" si="268"/>
        <v>0</v>
      </c>
      <c r="AA522" s="40">
        <f t="shared" si="269"/>
        <v>0</v>
      </c>
      <c r="AB522" s="40">
        <f t="shared" si="270"/>
        <v>0</v>
      </c>
      <c r="AC522" s="40">
        <f t="shared" si="271"/>
        <v>0</v>
      </c>
      <c r="AD522" s="39">
        <f t="shared" si="272"/>
        <v>0</v>
      </c>
      <c r="AE522" s="39">
        <f t="shared" si="273"/>
        <v>0</v>
      </c>
      <c r="AF522" t="str">
        <f t="shared" si="274"/>
        <v>Trabalhado</v>
      </c>
      <c r="AG522" t="str">
        <f t="shared" si="275"/>
        <v/>
      </c>
      <c r="AH522" t="str">
        <f t="shared" si="276"/>
        <v/>
      </c>
      <c r="AJ522" s="41">
        <f t="shared" si="277"/>
        <v>1</v>
      </c>
      <c r="AK522" s="42">
        <f t="shared" si="278"/>
        <v>0.35625000000000001</v>
      </c>
      <c r="AL522" s="41" t="str">
        <f t="shared" si="279"/>
        <v>Leve atraso</v>
      </c>
      <c r="AM522" s="41" t="str">
        <f t="shared" si="280"/>
        <v>Não</v>
      </c>
      <c r="AN522" s="41" t="str">
        <f t="shared" si="281"/>
        <v>Sim</v>
      </c>
      <c r="AO522" s="42">
        <f t="shared" si="282"/>
        <v>-2.2916666666667029E-2</v>
      </c>
      <c r="AP522" s="41" t="str">
        <f t="shared" si="283"/>
        <v>Ronaldo Rosendo da Silva|46185</v>
      </c>
      <c r="AQ522" s="41" t="str">
        <f t="shared" si="284"/>
        <v/>
      </c>
      <c r="AR522" s="41" t="str">
        <f>IF($AQ522="","",COUNTIFS(L_ChaveCob,$AQ522,L_Ausencia,"&gt;"&amp;$W522)+COUNTIFS($AQ$4:$AQ522,$AQ522,$W$4:$W522,$W522))</f>
        <v/>
      </c>
      <c r="AS522" s="42">
        <f t="shared" si="285"/>
        <v>0</v>
      </c>
      <c r="AT522" s="42">
        <f t="shared" si="286"/>
        <v>0</v>
      </c>
      <c r="AU522" s="42">
        <f t="shared" si="287"/>
        <v>0</v>
      </c>
    </row>
    <row r="523" spans="1:47" x14ac:dyDescent="0.2">
      <c r="A523" s="35">
        <v>46185</v>
      </c>
      <c r="B523" s="36" t="s">
        <v>254</v>
      </c>
      <c r="C523" s="36" t="s">
        <v>220</v>
      </c>
      <c r="D523" s="36" t="s">
        <v>496</v>
      </c>
      <c r="E523" s="37"/>
      <c r="F523" s="37"/>
      <c r="G523" s="36"/>
      <c r="H523" s="36"/>
      <c r="I523" s="36"/>
      <c r="J523" s="36"/>
      <c r="K523" s="37"/>
      <c r="L523" s="37"/>
      <c r="M523" s="37"/>
      <c r="N523" s="38">
        <f t="shared" si="256"/>
        <v>46174</v>
      </c>
      <c r="O523">
        <f t="shared" si="257"/>
        <v>900001</v>
      </c>
      <c r="P523" t="str">
        <f t="shared" si="258"/>
        <v>Serralheria</v>
      </c>
      <c r="Q523" t="str">
        <f t="shared" si="259"/>
        <v>Normal / Fixo</v>
      </c>
      <c r="R523" t="str">
        <f t="shared" si="260"/>
        <v>SERRALHEIRO II</v>
      </c>
      <c r="S523" t="str">
        <f t="shared" si="261"/>
        <v>ADM</v>
      </c>
      <c r="T523" s="39">
        <f t="shared" si="262"/>
        <v>57.825734836004102</v>
      </c>
      <c r="U523" s="40">
        <f t="shared" si="263"/>
        <v>0.33333333333333298</v>
      </c>
      <c r="V523" s="40">
        <f t="shared" si="264"/>
        <v>0.26597222222222222</v>
      </c>
      <c r="W523" s="40">
        <f t="shared" si="265"/>
        <v>6.7361111111110761E-2</v>
      </c>
      <c r="X523" t="str">
        <f t="shared" si="266"/>
        <v>Sim</v>
      </c>
      <c r="Y523" s="40">
        <f t="shared" si="267"/>
        <v>6.7361111111110761E-2</v>
      </c>
      <c r="Z523" s="40">
        <f t="shared" si="268"/>
        <v>0</v>
      </c>
      <c r="AA523" s="40">
        <f t="shared" si="269"/>
        <v>0</v>
      </c>
      <c r="AB523" s="40">
        <f t="shared" si="270"/>
        <v>0</v>
      </c>
      <c r="AC523" s="40">
        <f t="shared" si="271"/>
        <v>6.7361111111110761E-2</v>
      </c>
      <c r="AD523" s="39">
        <f t="shared" si="272"/>
        <v>93.484937984872815</v>
      </c>
      <c r="AE523" s="39">
        <f t="shared" si="273"/>
        <v>0</v>
      </c>
      <c r="AF523" t="str">
        <f t="shared" si="274"/>
        <v>Injustificada</v>
      </c>
      <c r="AG523" t="str">
        <f t="shared" si="275"/>
        <v>DESCONTA 1:37h (Injustificada).</v>
      </c>
      <c r="AH523" t="str">
        <f t="shared" si="276"/>
        <v/>
      </c>
      <c r="AJ523" s="41">
        <f t="shared" si="277"/>
        <v>8</v>
      </c>
      <c r="AK523" s="42">
        <f t="shared" si="278"/>
        <v>0.26597222222222222</v>
      </c>
      <c r="AL523" s="41" t="str">
        <f t="shared" si="279"/>
        <v>Pelo ponto</v>
      </c>
      <c r="AM523" s="41" t="str">
        <f t="shared" si="280"/>
        <v>Sim</v>
      </c>
      <c r="AN523" s="41" t="str">
        <f t="shared" si="281"/>
        <v>Não</v>
      </c>
      <c r="AO523" s="42">
        <f t="shared" si="282"/>
        <v>6.7361111111110761E-2</v>
      </c>
      <c r="AP523" s="41" t="str">
        <f t="shared" si="283"/>
        <v>Ronaldo Santos Dias|46185</v>
      </c>
      <c r="AQ523" s="41" t="str">
        <f t="shared" si="284"/>
        <v>46185|Serralheria</v>
      </c>
      <c r="AR523" s="41">
        <f>IF($AQ523="","",COUNTIFS(L_ChaveCob,$AQ523,L_Ausencia,"&gt;"&amp;$W523)+COUNTIFS($AQ$4:$AQ523,$AQ523,$W$4:$W523,$W523))</f>
        <v>2</v>
      </c>
      <c r="AS523" s="42">
        <f t="shared" si="285"/>
        <v>0</v>
      </c>
      <c r="AT523" s="42">
        <f t="shared" si="286"/>
        <v>0</v>
      </c>
      <c r="AU523" s="42">
        <f t="shared" si="287"/>
        <v>0</v>
      </c>
    </row>
    <row r="524" spans="1:47" x14ac:dyDescent="0.2">
      <c r="A524" s="35">
        <v>46185</v>
      </c>
      <c r="B524" s="36" t="s">
        <v>281</v>
      </c>
      <c r="C524" s="36" t="s">
        <v>232</v>
      </c>
      <c r="D524" s="36"/>
      <c r="E524" s="37"/>
      <c r="F524" s="37"/>
      <c r="G524" s="36"/>
      <c r="H524" s="36"/>
      <c r="I524" s="36"/>
      <c r="J524" s="36"/>
      <c r="K524" s="37"/>
      <c r="L524" s="37"/>
      <c r="M524" s="37"/>
      <c r="N524" s="38">
        <f t="shared" si="256"/>
        <v>46174</v>
      </c>
      <c r="O524">
        <f t="shared" si="257"/>
        <v>900010</v>
      </c>
      <c r="P524" t="str">
        <f t="shared" si="258"/>
        <v>Serralheria</v>
      </c>
      <c r="Q524" t="str">
        <f t="shared" si="259"/>
        <v>Normal / Fixo</v>
      </c>
      <c r="R524" t="str">
        <f t="shared" si="260"/>
        <v>SERRALHEIRO I</v>
      </c>
      <c r="S524" t="str">
        <f t="shared" si="261"/>
        <v>ADM</v>
      </c>
      <c r="T524" s="39">
        <f t="shared" si="262"/>
        <v>53.488333185221997</v>
      </c>
      <c r="U524" s="40">
        <f t="shared" si="263"/>
        <v>0.33333333333333298</v>
      </c>
      <c r="V524" s="40">
        <f t="shared" si="264"/>
        <v>0.33333333333333298</v>
      </c>
      <c r="W524" s="40">
        <f t="shared" si="265"/>
        <v>0</v>
      </c>
      <c r="X524" t="str">
        <f t="shared" si="266"/>
        <v>Não</v>
      </c>
      <c r="Y524" s="40">
        <f t="shared" si="267"/>
        <v>0</v>
      </c>
      <c r="Z524" s="40">
        <f t="shared" si="268"/>
        <v>0</v>
      </c>
      <c r="AA524" s="40">
        <f t="shared" si="269"/>
        <v>0</v>
      </c>
      <c r="AB524" s="40">
        <f t="shared" si="270"/>
        <v>0</v>
      </c>
      <c r="AC524" s="40">
        <f t="shared" si="271"/>
        <v>0</v>
      </c>
      <c r="AD524" s="39">
        <f t="shared" si="272"/>
        <v>0</v>
      </c>
      <c r="AE524" s="39">
        <f t="shared" si="273"/>
        <v>0</v>
      </c>
      <c r="AF524" t="str">
        <f t="shared" si="274"/>
        <v>Trabalhado</v>
      </c>
      <c r="AG524" t="str">
        <f t="shared" si="275"/>
        <v/>
      </c>
      <c r="AH524" t="str">
        <f t="shared" si="276"/>
        <v/>
      </c>
      <c r="AJ524" s="41">
        <f t="shared" si="277"/>
        <v>19</v>
      </c>
      <c r="AK524" s="42" t="str">
        <f t="shared" si="278"/>
        <v/>
      </c>
      <c r="AL524" s="41" t="str">
        <f t="shared" si="279"/>
        <v>Leve atraso</v>
      </c>
      <c r="AM524" s="41" t="str">
        <f t="shared" si="280"/>
        <v>Não</v>
      </c>
      <c r="AN524" s="41" t="str">
        <f t="shared" si="281"/>
        <v>Sim</v>
      </c>
      <c r="AO524" s="42" t="str">
        <f t="shared" si="282"/>
        <v/>
      </c>
      <c r="AP524" s="41" t="str">
        <f t="shared" si="283"/>
        <v>Roniel de Souza Rocha|46185</v>
      </c>
      <c r="AQ524" s="41" t="str">
        <f t="shared" si="284"/>
        <v/>
      </c>
      <c r="AR524" s="41" t="str">
        <f>IF($AQ524="","",COUNTIFS(L_ChaveCob,$AQ524,L_Ausencia,"&gt;"&amp;$W524)+COUNTIFS($AQ$4:$AQ524,$AQ524,$W$4:$W524,$W524))</f>
        <v/>
      </c>
      <c r="AS524" s="42">
        <f t="shared" si="285"/>
        <v>0</v>
      </c>
      <c r="AT524" s="42">
        <f t="shared" si="286"/>
        <v>0</v>
      </c>
      <c r="AU524" s="42">
        <f t="shared" si="287"/>
        <v>0</v>
      </c>
    </row>
    <row r="525" spans="1:47" x14ac:dyDescent="0.2">
      <c r="A525" s="35">
        <v>46186</v>
      </c>
      <c r="B525" s="36" t="s">
        <v>229</v>
      </c>
      <c r="C525" s="36" t="s">
        <v>232</v>
      </c>
      <c r="D525" s="36"/>
      <c r="E525" s="37"/>
      <c r="F525" s="37"/>
      <c r="G525" s="36" t="s">
        <v>497</v>
      </c>
      <c r="H525" s="36"/>
      <c r="I525" s="36"/>
      <c r="J525" s="36"/>
      <c r="K525" s="37"/>
      <c r="L525" s="37"/>
      <c r="M525" s="37"/>
      <c r="N525" s="38">
        <f t="shared" si="256"/>
        <v>46174</v>
      </c>
      <c r="O525">
        <f t="shared" si="257"/>
        <v>105410</v>
      </c>
      <c r="P525" t="str">
        <f t="shared" si="258"/>
        <v>Serralheria</v>
      </c>
      <c r="Q525" t="str">
        <f t="shared" si="259"/>
        <v>Normal / Fixo</v>
      </c>
      <c r="R525" t="str">
        <f t="shared" si="260"/>
        <v>SERRALHEIRO I</v>
      </c>
      <c r="S525" t="str">
        <f t="shared" si="261"/>
        <v>TURNO 3</v>
      </c>
      <c r="T525" s="39">
        <f t="shared" si="262"/>
        <v>53.488333185221997</v>
      </c>
      <c r="U525" s="40">
        <f t="shared" si="263"/>
        <v>0.33333333333333298</v>
      </c>
      <c r="V525" s="40">
        <f t="shared" si="264"/>
        <v>0.33333333333333298</v>
      </c>
      <c r="W525" s="40">
        <f t="shared" si="265"/>
        <v>0</v>
      </c>
      <c r="X525" t="str">
        <f t="shared" si="266"/>
        <v>Não</v>
      </c>
      <c r="Y525" s="40">
        <f t="shared" si="267"/>
        <v>0</v>
      </c>
      <c r="Z525" s="40">
        <f t="shared" si="268"/>
        <v>0</v>
      </c>
      <c r="AA525" s="40">
        <f t="shared" si="269"/>
        <v>0</v>
      </c>
      <c r="AB525" s="40">
        <f t="shared" si="270"/>
        <v>0</v>
      </c>
      <c r="AC525" s="40">
        <f t="shared" si="271"/>
        <v>0</v>
      </c>
      <c r="AD525" s="39">
        <f t="shared" si="272"/>
        <v>0</v>
      </c>
      <c r="AE525" s="39">
        <f t="shared" si="273"/>
        <v>0</v>
      </c>
      <c r="AF525" t="str">
        <f t="shared" si="274"/>
        <v>Trabalhado</v>
      </c>
      <c r="AG525" t="str">
        <f t="shared" si="275"/>
        <v/>
      </c>
      <c r="AH525" t="str">
        <f t="shared" si="276"/>
        <v/>
      </c>
      <c r="AJ525" s="41">
        <f t="shared" si="277"/>
        <v>6</v>
      </c>
      <c r="AK525" s="42" t="str">
        <f t="shared" si="278"/>
        <v/>
      </c>
      <c r="AL525" s="41" t="str">
        <f t="shared" si="279"/>
        <v>Leve atraso</v>
      </c>
      <c r="AM525" s="41" t="str">
        <f t="shared" si="280"/>
        <v>Não</v>
      </c>
      <c r="AN525" s="41" t="str">
        <f t="shared" si="281"/>
        <v>Sim</v>
      </c>
      <c r="AO525" s="42" t="str">
        <f t="shared" si="282"/>
        <v/>
      </c>
      <c r="AP525" s="41" t="str">
        <f t="shared" si="283"/>
        <v>Marcelo Douglas Vieira Santana|46186</v>
      </c>
      <c r="AQ525" s="41" t="str">
        <f t="shared" si="284"/>
        <v/>
      </c>
      <c r="AR525" s="41" t="str">
        <f>IF($AQ525="","",COUNTIFS(L_ChaveCob,$AQ525,L_Ausencia,"&gt;"&amp;$W525)+COUNTIFS($AQ$4:$AQ525,$AQ525,$W$4:$W525,$W525))</f>
        <v/>
      </c>
      <c r="AS525" s="42">
        <f t="shared" si="285"/>
        <v>0</v>
      </c>
      <c r="AT525" s="42">
        <f t="shared" si="286"/>
        <v>0</v>
      </c>
      <c r="AU525" s="42">
        <f t="shared" si="287"/>
        <v>0</v>
      </c>
    </row>
    <row r="526" spans="1:47" hidden="1" x14ac:dyDescent="0.2">
      <c r="A526" s="35">
        <v>46186</v>
      </c>
      <c r="B526" s="36" t="s">
        <v>230</v>
      </c>
      <c r="C526" s="36" t="s">
        <v>232</v>
      </c>
      <c r="D526" s="36"/>
      <c r="E526" s="37"/>
      <c r="F526" s="37"/>
      <c r="G526" s="36" t="s">
        <v>497</v>
      </c>
      <c r="H526" s="36"/>
      <c r="I526" s="36"/>
      <c r="J526" s="36"/>
      <c r="K526" s="37"/>
      <c r="L526" s="37"/>
      <c r="M526" s="37"/>
      <c r="N526" s="38">
        <f t="shared" si="256"/>
        <v>46174</v>
      </c>
      <c r="O526">
        <f t="shared" si="257"/>
        <v>900009</v>
      </c>
      <c r="P526" t="str">
        <f t="shared" si="258"/>
        <v>Serralheria</v>
      </c>
      <c r="Q526" t="str">
        <f t="shared" si="259"/>
        <v>Normal / Fixo</v>
      </c>
      <c r="R526" t="str">
        <f t="shared" si="260"/>
        <v>SERRALHEIRO I</v>
      </c>
      <c r="S526" t="str">
        <f t="shared" si="261"/>
        <v>TURNO 2</v>
      </c>
      <c r="T526" s="39">
        <f t="shared" si="262"/>
        <v>53.488333185221997</v>
      </c>
      <c r="U526" s="40">
        <f t="shared" si="263"/>
        <v>0.33333333333333298</v>
      </c>
      <c r="V526" s="40">
        <f t="shared" si="264"/>
        <v>0.33333333333333298</v>
      </c>
      <c r="W526" s="40">
        <f t="shared" si="265"/>
        <v>0</v>
      </c>
      <c r="X526" t="str">
        <f t="shared" si="266"/>
        <v>Não</v>
      </c>
      <c r="Y526" s="40">
        <f t="shared" si="267"/>
        <v>0</v>
      </c>
      <c r="Z526" s="40">
        <f t="shared" si="268"/>
        <v>0</v>
      </c>
      <c r="AA526" s="40">
        <f t="shared" si="269"/>
        <v>0</v>
      </c>
      <c r="AB526" s="40">
        <f t="shared" si="270"/>
        <v>0</v>
      </c>
      <c r="AC526" s="40">
        <f t="shared" si="271"/>
        <v>0</v>
      </c>
      <c r="AD526" s="39">
        <f t="shared" si="272"/>
        <v>0</v>
      </c>
      <c r="AE526" s="39">
        <f t="shared" si="273"/>
        <v>0</v>
      </c>
      <c r="AF526" t="str">
        <f t="shared" si="274"/>
        <v>Trabalhado</v>
      </c>
      <c r="AG526" t="str">
        <f t="shared" si="275"/>
        <v/>
      </c>
      <c r="AH526" t="str">
        <f t="shared" si="276"/>
        <v/>
      </c>
      <c r="AJ526" s="41">
        <f t="shared" si="277"/>
        <v>17</v>
      </c>
      <c r="AK526" s="42" t="str">
        <f t="shared" si="278"/>
        <v/>
      </c>
      <c r="AL526" s="41" t="str">
        <f t="shared" si="279"/>
        <v>Leve atraso</v>
      </c>
      <c r="AM526" s="41" t="str">
        <f t="shared" si="280"/>
        <v>Não</v>
      </c>
      <c r="AN526" s="41" t="str">
        <f t="shared" si="281"/>
        <v>Sim</v>
      </c>
      <c r="AO526" s="42" t="str">
        <f t="shared" si="282"/>
        <v/>
      </c>
      <c r="AP526" s="41" t="str">
        <f t="shared" si="283"/>
        <v>Murilo de Souza Modesto|46186</v>
      </c>
      <c r="AQ526" s="41" t="str">
        <f t="shared" si="284"/>
        <v/>
      </c>
      <c r="AR526" s="41" t="str">
        <f>IF($AQ526="","",COUNTIFS(L_ChaveCob,$AQ526,L_Ausencia,"&gt;"&amp;$W526)+COUNTIFS($AQ$4:$AQ526,$AQ526,$W$4:$W526,$W526))</f>
        <v/>
      </c>
      <c r="AS526" s="42">
        <f t="shared" si="285"/>
        <v>0</v>
      </c>
      <c r="AT526" s="42">
        <f t="shared" si="286"/>
        <v>0</v>
      </c>
      <c r="AU526" s="42">
        <f t="shared" si="287"/>
        <v>0</v>
      </c>
    </row>
    <row r="527" spans="1:47" x14ac:dyDescent="0.2">
      <c r="A527" s="35">
        <v>46186</v>
      </c>
      <c r="B527" s="36" t="s">
        <v>231</v>
      </c>
      <c r="C527" s="36" t="s">
        <v>232</v>
      </c>
      <c r="D527" s="36" t="s">
        <v>498</v>
      </c>
      <c r="E527" s="37"/>
      <c r="F527" s="37"/>
      <c r="G527" s="36" t="s">
        <v>499</v>
      </c>
      <c r="H527" s="36"/>
      <c r="I527" s="36" t="s">
        <v>234</v>
      </c>
      <c r="J527" s="36"/>
      <c r="K527" s="37"/>
      <c r="L527" s="37"/>
      <c r="M527" s="37"/>
      <c r="N527" s="38">
        <f t="shared" si="256"/>
        <v>46174</v>
      </c>
      <c r="O527">
        <f t="shared" si="257"/>
        <v>900004</v>
      </c>
      <c r="P527" t="str">
        <f t="shared" si="258"/>
        <v>Serralheria</v>
      </c>
      <c r="Q527" t="str">
        <f t="shared" si="259"/>
        <v>Normal / Fixo</v>
      </c>
      <c r="R527" t="str">
        <f t="shared" si="260"/>
        <v>SERRALHEIRO I</v>
      </c>
      <c r="S527" t="str">
        <f t="shared" si="261"/>
        <v>TURNO 2</v>
      </c>
      <c r="T527" s="39">
        <f t="shared" si="262"/>
        <v>53.488333185221997</v>
      </c>
      <c r="U527" s="40">
        <f t="shared" si="263"/>
        <v>0.33333333333333298</v>
      </c>
      <c r="V527" s="40">
        <f t="shared" si="264"/>
        <v>0.34583333333333333</v>
      </c>
      <c r="W527" s="40">
        <f t="shared" si="265"/>
        <v>0</v>
      </c>
      <c r="X527" t="str">
        <f t="shared" si="266"/>
        <v>Não</v>
      </c>
      <c r="Y527" s="40">
        <f t="shared" si="267"/>
        <v>0</v>
      </c>
      <c r="Z527" s="40">
        <f t="shared" si="268"/>
        <v>0</v>
      </c>
      <c r="AA527" s="40">
        <f t="shared" si="269"/>
        <v>0</v>
      </c>
      <c r="AB527" s="40">
        <f t="shared" si="270"/>
        <v>0</v>
      </c>
      <c r="AC527" s="40">
        <f t="shared" si="271"/>
        <v>0</v>
      </c>
      <c r="AD527" s="39">
        <f t="shared" si="272"/>
        <v>0</v>
      </c>
      <c r="AE527" s="39">
        <f t="shared" si="273"/>
        <v>0</v>
      </c>
      <c r="AF527" t="str">
        <f t="shared" si="274"/>
        <v>Trabalhado</v>
      </c>
      <c r="AG527" t="str">
        <f t="shared" si="275"/>
        <v/>
      </c>
      <c r="AH527" t="str">
        <f t="shared" si="276"/>
        <v/>
      </c>
      <c r="AJ527" s="41">
        <f t="shared" si="277"/>
        <v>11</v>
      </c>
      <c r="AK527" s="42">
        <f t="shared" si="278"/>
        <v>0.34583333333333333</v>
      </c>
      <c r="AL527" s="41" t="str">
        <f t="shared" si="279"/>
        <v>Leve atraso</v>
      </c>
      <c r="AM527" s="41" t="str">
        <f t="shared" si="280"/>
        <v>Não</v>
      </c>
      <c r="AN527" s="41" t="str">
        <f t="shared" si="281"/>
        <v>Sim</v>
      </c>
      <c r="AO527" s="42">
        <f t="shared" si="282"/>
        <v>-1.2500000000000344E-2</v>
      </c>
      <c r="AP527" s="41" t="str">
        <f t="shared" si="283"/>
        <v>Rogério Marques da Silva|46186</v>
      </c>
      <c r="AQ527" s="41" t="str">
        <f t="shared" si="284"/>
        <v/>
      </c>
      <c r="AR527" s="41" t="str">
        <f>IF($AQ527="","",COUNTIFS(L_ChaveCob,$AQ527,L_Ausencia,"&gt;"&amp;$W527)+COUNTIFS($AQ$4:$AQ527,$AQ527,$W$4:$W527,$W527))</f>
        <v/>
      </c>
      <c r="AS527" s="42">
        <f t="shared" si="285"/>
        <v>0</v>
      </c>
      <c r="AT527" s="42">
        <f t="shared" si="286"/>
        <v>0</v>
      </c>
      <c r="AU527" s="42">
        <f t="shared" si="287"/>
        <v>0</v>
      </c>
    </row>
    <row r="528" spans="1:47" x14ac:dyDescent="0.2">
      <c r="A528" s="35">
        <v>46188</v>
      </c>
      <c r="B528" s="36" t="s">
        <v>235</v>
      </c>
      <c r="C528" s="36" t="s">
        <v>213</v>
      </c>
      <c r="D528" s="36"/>
      <c r="E528" s="37"/>
      <c r="F528" s="37"/>
      <c r="G528" s="36"/>
      <c r="H528" s="36"/>
      <c r="I528" s="36"/>
      <c r="J528" s="36"/>
      <c r="K528" s="37"/>
      <c r="L528" s="37"/>
      <c r="M528" s="37"/>
      <c r="N528" s="38">
        <f t="shared" si="256"/>
        <v>46174</v>
      </c>
      <c r="O528">
        <f t="shared" si="257"/>
        <v>900008</v>
      </c>
      <c r="P528" t="str">
        <f t="shared" si="258"/>
        <v>Serralheria</v>
      </c>
      <c r="Q528" t="str">
        <f t="shared" si="259"/>
        <v>Normal / Fixo</v>
      </c>
      <c r="R528" t="str">
        <f t="shared" si="260"/>
        <v>SERRALHEIRO II</v>
      </c>
      <c r="S528" t="str">
        <f t="shared" si="261"/>
        <v>TURNO 2</v>
      </c>
      <c r="T528" s="39">
        <f t="shared" si="262"/>
        <v>57.825734836004102</v>
      </c>
      <c r="U528" s="40">
        <f t="shared" si="263"/>
        <v>0.33333333333333298</v>
      </c>
      <c r="V528" s="40">
        <f t="shared" si="264"/>
        <v>0</v>
      </c>
      <c r="W528" s="40">
        <f t="shared" si="265"/>
        <v>0.33333333333333298</v>
      </c>
      <c r="X528" t="str">
        <f t="shared" si="266"/>
        <v>Sim</v>
      </c>
      <c r="Y528" s="40">
        <f t="shared" si="267"/>
        <v>0.33333333333333298</v>
      </c>
      <c r="Z528" s="40">
        <f t="shared" si="268"/>
        <v>0</v>
      </c>
      <c r="AA528" s="40">
        <f t="shared" si="269"/>
        <v>0</v>
      </c>
      <c r="AB528" s="40">
        <f t="shared" si="270"/>
        <v>0</v>
      </c>
      <c r="AC528" s="40">
        <f t="shared" si="271"/>
        <v>0.33333333333333298</v>
      </c>
      <c r="AD528" s="39">
        <f t="shared" si="272"/>
        <v>462.60587868803231</v>
      </c>
      <c r="AE528" s="39">
        <f t="shared" si="273"/>
        <v>0</v>
      </c>
      <c r="AF528" t="str">
        <f t="shared" si="274"/>
        <v>Injustificada</v>
      </c>
      <c r="AG528" t="str">
        <f t="shared" si="275"/>
        <v>DESCONTA 8:00h (Injustificada).</v>
      </c>
      <c r="AH528" t="str">
        <f t="shared" si="276"/>
        <v/>
      </c>
      <c r="AJ528" s="41">
        <f t="shared" si="277"/>
        <v>16</v>
      </c>
      <c r="AK528" s="42" t="str">
        <f t="shared" si="278"/>
        <v/>
      </c>
      <c r="AL528" s="41" t="str">
        <f t="shared" si="279"/>
        <v>Dia inteiro</v>
      </c>
      <c r="AM528" s="41" t="str">
        <f t="shared" si="280"/>
        <v>Sim</v>
      </c>
      <c r="AN528" s="41" t="str">
        <f t="shared" si="281"/>
        <v>Não</v>
      </c>
      <c r="AO528" s="42" t="str">
        <f t="shared" si="282"/>
        <v/>
      </c>
      <c r="AP528" s="41" t="str">
        <f t="shared" si="283"/>
        <v>Alisson Paulo Costa Martins|46188</v>
      </c>
      <c r="AQ528" s="41" t="str">
        <f t="shared" si="284"/>
        <v>46188|Serralheria</v>
      </c>
      <c r="AR528" s="41">
        <f>IF($AQ528="","",COUNTIFS(L_ChaveCob,$AQ528,L_Ausencia,"&gt;"&amp;$W528)+COUNTIFS($AQ$4:$AQ528,$AQ528,$W$4:$W528,$W528))</f>
        <v>3</v>
      </c>
      <c r="AS528" s="42">
        <f t="shared" si="285"/>
        <v>0</v>
      </c>
      <c r="AT528" s="42">
        <f t="shared" si="286"/>
        <v>0</v>
      </c>
      <c r="AU528" s="42">
        <f t="shared" si="287"/>
        <v>0</v>
      </c>
    </row>
    <row r="529" spans="1:47" x14ac:dyDescent="0.2">
      <c r="A529" s="35">
        <v>46188</v>
      </c>
      <c r="B529" s="36" t="s">
        <v>479</v>
      </c>
      <c r="C529" s="36" t="s">
        <v>232</v>
      </c>
      <c r="D529" s="36"/>
      <c r="E529" s="37"/>
      <c r="F529" s="37"/>
      <c r="G529" s="36" t="s">
        <v>480</v>
      </c>
      <c r="H529" s="36"/>
      <c r="I529" s="36"/>
      <c r="J529" s="36"/>
      <c r="K529" s="37"/>
      <c r="L529" s="37"/>
      <c r="M529" s="37"/>
      <c r="N529" s="38">
        <f t="shared" si="256"/>
        <v>46174</v>
      </c>
      <c r="O529">
        <f t="shared" si="257"/>
        <v>900012</v>
      </c>
      <c r="P529" t="str">
        <f t="shared" si="258"/>
        <v>Serralheria</v>
      </c>
      <c r="Q529" t="str">
        <f t="shared" si="259"/>
        <v>Normal / Fixo</v>
      </c>
      <c r="R529" t="str">
        <f t="shared" si="260"/>
        <v>SERRALHEIRO I</v>
      </c>
      <c r="S529" t="str">
        <f t="shared" si="261"/>
        <v>ADM</v>
      </c>
      <c r="T529" s="39">
        <f t="shared" si="262"/>
        <v>53.488333185221997</v>
      </c>
      <c r="U529" s="40">
        <f t="shared" si="263"/>
        <v>0.375</v>
      </c>
      <c r="V529" s="40">
        <f t="shared" si="264"/>
        <v>0.375</v>
      </c>
      <c r="W529" s="40">
        <f t="shared" si="265"/>
        <v>0</v>
      </c>
      <c r="X529" t="str">
        <f t="shared" si="266"/>
        <v>Não</v>
      </c>
      <c r="Y529" s="40">
        <f t="shared" si="267"/>
        <v>0</v>
      </c>
      <c r="Z529" s="40">
        <f t="shared" si="268"/>
        <v>0</v>
      </c>
      <c r="AA529" s="40">
        <f t="shared" si="269"/>
        <v>0</v>
      </c>
      <c r="AB529" s="40">
        <f t="shared" si="270"/>
        <v>0</v>
      </c>
      <c r="AC529" s="40">
        <f t="shared" si="271"/>
        <v>0</v>
      </c>
      <c r="AD529" s="39">
        <f t="shared" si="272"/>
        <v>0</v>
      </c>
      <c r="AE529" s="39">
        <f t="shared" si="273"/>
        <v>0</v>
      </c>
      <c r="AF529" t="str">
        <f t="shared" si="274"/>
        <v>Trabalhado</v>
      </c>
      <c r="AG529" t="str">
        <f t="shared" si="275"/>
        <v/>
      </c>
      <c r="AH529" t="str">
        <f t="shared" si="276"/>
        <v/>
      </c>
      <c r="AJ529" s="41">
        <f t="shared" si="277"/>
        <v>21</v>
      </c>
      <c r="AK529" s="42" t="str">
        <f t="shared" si="278"/>
        <v/>
      </c>
      <c r="AL529" s="41" t="str">
        <f t="shared" si="279"/>
        <v>Leve atraso</v>
      </c>
      <c r="AM529" s="41" t="str">
        <f t="shared" si="280"/>
        <v>Não</v>
      </c>
      <c r="AN529" s="41" t="str">
        <f t="shared" si="281"/>
        <v>Sim</v>
      </c>
      <c r="AO529" s="42" t="str">
        <f t="shared" si="282"/>
        <v/>
      </c>
      <c r="AP529" s="41" t="str">
        <f t="shared" si="283"/>
        <v>Diego Ferreira Moura|46188</v>
      </c>
      <c r="AQ529" s="41" t="str">
        <f t="shared" si="284"/>
        <v/>
      </c>
      <c r="AR529" s="41" t="str">
        <f>IF($AQ529="","",COUNTIFS(L_ChaveCob,$AQ529,L_Ausencia,"&gt;"&amp;$W529)+COUNTIFS($AQ$4:$AQ529,$AQ529,$W$4:$W529,$W529))</f>
        <v/>
      </c>
      <c r="AS529" s="42">
        <f t="shared" si="285"/>
        <v>0</v>
      </c>
      <c r="AT529" s="42">
        <f t="shared" si="286"/>
        <v>0</v>
      </c>
      <c r="AU529" s="42">
        <f t="shared" si="287"/>
        <v>0</v>
      </c>
    </row>
    <row r="530" spans="1:47" x14ac:dyDescent="0.2">
      <c r="A530" s="35">
        <v>46188</v>
      </c>
      <c r="B530" s="36" t="s">
        <v>237</v>
      </c>
      <c r="C530" s="36" t="s">
        <v>232</v>
      </c>
      <c r="D530" s="36" t="s">
        <v>351</v>
      </c>
      <c r="E530" s="37"/>
      <c r="F530" s="37"/>
      <c r="G530" s="36"/>
      <c r="H530" s="36"/>
      <c r="I530" s="36"/>
      <c r="J530" s="36"/>
      <c r="K530" s="37"/>
      <c r="L530" s="37"/>
      <c r="M530" s="37"/>
      <c r="N530" s="38">
        <f t="shared" si="256"/>
        <v>46174</v>
      </c>
      <c r="O530">
        <f t="shared" si="257"/>
        <v>119353</v>
      </c>
      <c r="P530" t="str">
        <f t="shared" si="258"/>
        <v>Serralheria</v>
      </c>
      <c r="Q530" t="str">
        <f t="shared" si="259"/>
        <v>Normal / Fixo</v>
      </c>
      <c r="R530" t="str">
        <f t="shared" si="260"/>
        <v>SERRALHEIRO II</v>
      </c>
      <c r="S530" t="str">
        <f t="shared" si="261"/>
        <v>ADM</v>
      </c>
      <c r="T530" s="39">
        <f t="shared" si="262"/>
        <v>57.825734836004102</v>
      </c>
      <c r="U530" s="40">
        <f t="shared" si="263"/>
        <v>0.375</v>
      </c>
      <c r="V530" s="40">
        <f t="shared" si="264"/>
        <v>0.39652777777777776</v>
      </c>
      <c r="W530" s="40">
        <f t="shared" si="265"/>
        <v>0</v>
      </c>
      <c r="X530" t="str">
        <f t="shared" si="266"/>
        <v>Não</v>
      </c>
      <c r="Y530" s="40">
        <f t="shared" si="267"/>
        <v>0</v>
      </c>
      <c r="Z530" s="40">
        <f t="shared" si="268"/>
        <v>0</v>
      </c>
      <c r="AA530" s="40">
        <f t="shared" si="269"/>
        <v>0</v>
      </c>
      <c r="AB530" s="40">
        <f t="shared" si="270"/>
        <v>0</v>
      </c>
      <c r="AC530" s="40">
        <f t="shared" si="271"/>
        <v>0</v>
      </c>
      <c r="AD530" s="39">
        <f t="shared" si="272"/>
        <v>0</v>
      </c>
      <c r="AE530" s="39">
        <f t="shared" si="273"/>
        <v>0</v>
      </c>
      <c r="AF530" t="str">
        <f t="shared" si="274"/>
        <v>Trabalhado</v>
      </c>
      <c r="AG530" t="str">
        <f t="shared" si="275"/>
        <v/>
      </c>
      <c r="AH530" t="str">
        <f t="shared" si="276"/>
        <v/>
      </c>
      <c r="AJ530" s="41">
        <f t="shared" si="277"/>
        <v>7</v>
      </c>
      <c r="AK530" s="42">
        <f t="shared" si="278"/>
        <v>0.39652777777777776</v>
      </c>
      <c r="AL530" s="41" t="str">
        <f t="shared" si="279"/>
        <v>Leve atraso</v>
      </c>
      <c r="AM530" s="41" t="str">
        <f t="shared" si="280"/>
        <v>Não</v>
      </c>
      <c r="AN530" s="41" t="str">
        <f t="shared" si="281"/>
        <v>Sim</v>
      </c>
      <c r="AO530" s="42">
        <f t="shared" si="282"/>
        <v>-2.1527777777777757E-2</v>
      </c>
      <c r="AP530" s="41" t="str">
        <f t="shared" si="283"/>
        <v>Ezequiel Antonio Peres|46188</v>
      </c>
      <c r="AQ530" s="41" t="str">
        <f t="shared" si="284"/>
        <v/>
      </c>
      <c r="AR530" s="41" t="str">
        <f>IF($AQ530="","",COUNTIFS(L_ChaveCob,$AQ530,L_Ausencia,"&gt;"&amp;$W530)+COUNTIFS($AQ$4:$AQ530,$AQ530,$W$4:$W530,$W530))</f>
        <v/>
      </c>
      <c r="AS530" s="42">
        <f t="shared" si="285"/>
        <v>0</v>
      </c>
      <c r="AT530" s="42">
        <f t="shared" si="286"/>
        <v>0</v>
      </c>
      <c r="AU530" s="42">
        <f t="shared" si="287"/>
        <v>0</v>
      </c>
    </row>
    <row r="531" spans="1:47" x14ac:dyDescent="0.2">
      <c r="A531" s="35">
        <v>46188</v>
      </c>
      <c r="B531" s="36" t="s">
        <v>239</v>
      </c>
      <c r="C531" s="36" t="s">
        <v>232</v>
      </c>
      <c r="D531" s="36" t="s">
        <v>500</v>
      </c>
      <c r="E531" s="37"/>
      <c r="F531" s="37"/>
      <c r="G531" s="36"/>
      <c r="H531" s="36"/>
      <c r="I531" s="36"/>
      <c r="J531" s="36"/>
      <c r="K531" s="37"/>
      <c r="L531" s="37"/>
      <c r="M531" s="37"/>
      <c r="N531" s="38">
        <f t="shared" si="256"/>
        <v>46174</v>
      </c>
      <c r="O531">
        <f t="shared" si="257"/>
        <v>173078</v>
      </c>
      <c r="P531" t="str">
        <f t="shared" si="258"/>
        <v>Serralheria</v>
      </c>
      <c r="Q531" t="str">
        <f t="shared" si="259"/>
        <v>Normal / Fixo</v>
      </c>
      <c r="R531" t="str">
        <f t="shared" si="260"/>
        <v>SERRALHEIRO II</v>
      </c>
      <c r="S531" t="str">
        <f t="shared" si="261"/>
        <v>ADM</v>
      </c>
      <c r="T531" s="39">
        <f t="shared" si="262"/>
        <v>57.825734836004102</v>
      </c>
      <c r="U531" s="40">
        <f t="shared" si="263"/>
        <v>0.375</v>
      </c>
      <c r="V531" s="40">
        <f t="shared" si="264"/>
        <v>0.3972222222222222</v>
      </c>
      <c r="W531" s="40">
        <f t="shared" si="265"/>
        <v>0</v>
      </c>
      <c r="X531" t="str">
        <f t="shared" si="266"/>
        <v>Não</v>
      </c>
      <c r="Y531" s="40">
        <f t="shared" si="267"/>
        <v>0</v>
      </c>
      <c r="Z531" s="40">
        <f t="shared" si="268"/>
        <v>0</v>
      </c>
      <c r="AA531" s="40">
        <f t="shared" si="269"/>
        <v>0</v>
      </c>
      <c r="AB531" s="40">
        <f t="shared" si="270"/>
        <v>0</v>
      </c>
      <c r="AC531" s="40">
        <f t="shared" si="271"/>
        <v>0</v>
      </c>
      <c r="AD531" s="39">
        <f t="shared" si="272"/>
        <v>0</v>
      </c>
      <c r="AE531" s="39">
        <f t="shared" si="273"/>
        <v>0</v>
      </c>
      <c r="AF531" t="str">
        <f t="shared" si="274"/>
        <v>Trabalhado</v>
      </c>
      <c r="AG531" t="str">
        <f t="shared" si="275"/>
        <v/>
      </c>
      <c r="AH531" t="str">
        <f t="shared" si="276"/>
        <v/>
      </c>
      <c r="AJ531" s="41">
        <f t="shared" si="277"/>
        <v>2</v>
      </c>
      <c r="AK531" s="42">
        <f t="shared" si="278"/>
        <v>0.3972222222222222</v>
      </c>
      <c r="AL531" s="41" t="str">
        <f t="shared" si="279"/>
        <v>Leve atraso</v>
      </c>
      <c r="AM531" s="41" t="str">
        <f t="shared" si="280"/>
        <v>Não</v>
      </c>
      <c r="AN531" s="41" t="str">
        <f t="shared" si="281"/>
        <v>Sim</v>
      </c>
      <c r="AO531" s="42">
        <f t="shared" si="282"/>
        <v>-2.2222222222222199E-2</v>
      </c>
      <c r="AP531" s="41" t="str">
        <f t="shared" si="283"/>
        <v>Giovani Joao da Silva|46188</v>
      </c>
      <c r="AQ531" s="41" t="str">
        <f t="shared" si="284"/>
        <v/>
      </c>
      <c r="AR531" s="41" t="str">
        <f>IF($AQ531="","",COUNTIFS(L_ChaveCob,$AQ531,L_Ausencia,"&gt;"&amp;$W531)+COUNTIFS($AQ$4:$AQ531,$AQ531,$W$4:$W531,$W531))</f>
        <v/>
      </c>
      <c r="AS531" s="42">
        <f t="shared" si="285"/>
        <v>0</v>
      </c>
      <c r="AT531" s="42">
        <f t="shared" si="286"/>
        <v>0</v>
      </c>
      <c r="AU531" s="42">
        <f t="shared" si="287"/>
        <v>0</v>
      </c>
    </row>
    <row r="532" spans="1:47" x14ac:dyDescent="0.2">
      <c r="A532" s="35">
        <v>46188</v>
      </c>
      <c r="B532" s="36" t="s">
        <v>241</v>
      </c>
      <c r="C532" s="36" t="s">
        <v>232</v>
      </c>
      <c r="D532" s="36" t="s">
        <v>501</v>
      </c>
      <c r="E532" s="37"/>
      <c r="F532" s="37"/>
      <c r="G532" s="36"/>
      <c r="H532" s="36"/>
      <c r="I532" s="36"/>
      <c r="J532" s="36"/>
      <c r="K532" s="37"/>
      <c r="L532" s="37"/>
      <c r="M532" s="37"/>
      <c r="N532" s="38">
        <f t="shared" si="256"/>
        <v>46174</v>
      </c>
      <c r="O532">
        <f t="shared" si="257"/>
        <v>24800</v>
      </c>
      <c r="P532" t="str">
        <f t="shared" si="258"/>
        <v>Serralheria</v>
      </c>
      <c r="Q532" t="str">
        <f t="shared" si="259"/>
        <v>Normal / Fixo</v>
      </c>
      <c r="R532" t="str">
        <f t="shared" si="260"/>
        <v>SERRALHEIRO II</v>
      </c>
      <c r="S532" t="str">
        <f t="shared" si="261"/>
        <v>ADM</v>
      </c>
      <c r="T532" s="39">
        <f t="shared" si="262"/>
        <v>57.825734836004102</v>
      </c>
      <c r="U532" s="40">
        <f t="shared" si="263"/>
        <v>0.375</v>
      </c>
      <c r="V532" s="40">
        <f t="shared" si="264"/>
        <v>0.39791666666666664</v>
      </c>
      <c r="W532" s="40">
        <f t="shared" si="265"/>
        <v>0</v>
      </c>
      <c r="X532" t="str">
        <f t="shared" si="266"/>
        <v>Não</v>
      </c>
      <c r="Y532" s="40">
        <f t="shared" si="267"/>
        <v>0</v>
      </c>
      <c r="Z532" s="40">
        <f t="shared" si="268"/>
        <v>0</v>
      </c>
      <c r="AA532" s="40">
        <f t="shared" si="269"/>
        <v>0</v>
      </c>
      <c r="AB532" s="40">
        <f t="shared" si="270"/>
        <v>0</v>
      </c>
      <c r="AC532" s="40">
        <f t="shared" si="271"/>
        <v>0</v>
      </c>
      <c r="AD532" s="39">
        <f t="shared" si="272"/>
        <v>0</v>
      </c>
      <c r="AE532" s="39">
        <f t="shared" si="273"/>
        <v>0</v>
      </c>
      <c r="AF532" t="str">
        <f t="shared" si="274"/>
        <v>Trabalhado</v>
      </c>
      <c r="AG532" t="str">
        <f t="shared" si="275"/>
        <v/>
      </c>
      <c r="AH532" t="str">
        <f t="shared" si="276"/>
        <v/>
      </c>
      <c r="AJ532" s="41">
        <f t="shared" si="277"/>
        <v>3</v>
      </c>
      <c r="AK532" s="42">
        <f t="shared" si="278"/>
        <v>0.39791666666666664</v>
      </c>
      <c r="AL532" s="41" t="str">
        <f t="shared" si="279"/>
        <v>Leve atraso</v>
      </c>
      <c r="AM532" s="41" t="str">
        <f t="shared" si="280"/>
        <v>Não</v>
      </c>
      <c r="AN532" s="41" t="str">
        <f t="shared" si="281"/>
        <v>Sim</v>
      </c>
      <c r="AO532" s="42">
        <f t="shared" si="282"/>
        <v>-2.2916666666666641E-2</v>
      </c>
      <c r="AP532" s="41" t="str">
        <f t="shared" si="283"/>
        <v>Ivanildo Lopes Pires de Carvalho|46188</v>
      </c>
      <c r="AQ532" s="41" t="str">
        <f t="shared" si="284"/>
        <v/>
      </c>
      <c r="AR532" s="41" t="str">
        <f>IF($AQ532="","",COUNTIFS(L_ChaveCob,$AQ532,L_Ausencia,"&gt;"&amp;$W532)+COUNTIFS($AQ$4:$AQ532,$AQ532,$W$4:$W532,$W532))</f>
        <v/>
      </c>
      <c r="AS532" s="42">
        <f t="shared" si="285"/>
        <v>0</v>
      </c>
      <c r="AT532" s="42">
        <f t="shared" si="286"/>
        <v>0</v>
      </c>
      <c r="AU532" s="42">
        <f t="shared" si="287"/>
        <v>0</v>
      </c>
    </row>
    <row r="533" spans="1:47" x14ac:dyDescent="0.2">
      <c r="A533" s="35">
        <v>46188</v>
      </c>
      <c r="B533" s="36" t="s">
        <v>243</v>
      </c>
      <c r="C533" s="36" t="s">
        <v>232</v>
      </c>
      <c r="D533" s="36" t="s">
        <v>373</v>
      </c>
      <c r="E533" s="37"/>
      <c r="F533" s="37"/>
      <c r="G533" s="36"/>
      <c r="H533" s="36"/>
      <c r="I533" s="36"/>
      <c r="J533" s="36"/>
      <c r="K533" s="37"/>
      <c r="L533" s="37"/>
      <c r="M533" s="37"/>
      <c r="N533" s="38">
        <f t="shared" si="256"/>
        <v>46174</v>
      </c>
      <c r="O533">
        <f t="shared" si="257"/>
        <v>900003</v>
      </c>
      <c r="P533" t="str">
        <f t="shared" si="258"/>
        <v>Serralheria</v>
      </c>
      <c r="Q533" t="str">
        <f t="shared" si="259"/>
        <v>Normal / Fixo</v>
      </c>
      <c r="R533" t="str">
        <f t="shared" si="260"/>
        <v>ENCARREGADO</v>
      </c>
      <c r="S533" t="str">
        <f t="shared" si="261"/>
        <v>ADM</v>
      </c>
      <c r="T533" s="39">
        <f t="shared" si="262"/>
        <v>66.410146806958295</v>
      </c>
      <c r="U533" s="40">
        <f t="shared" si="263"/>
        <v>0.375</v>
      </c>
      <c r="V533" s="40">
        <f t="shared" si="264"/>
        <v>0.39583333333333331</v>
      </c>
      <c r="W533" s="40">
        <f t="shared" si="265"/>
        <v>0</v>
      </c>
      <c r="X533" t="str">
        <f t="shared" si="266"/>
        <v>Não</v>
      </c>
      <c r="Y533" s="40">
        <f t="shared" si="267"/>
        <v>0</v>
      </c>
      <c r="Z533" s="40">
        <f t="shared" si="268"/>
        <v>0</v>
      </c>
      <c r="AA533" s="40">
        <f t="shared" si="269"/>
        <v>0</v>
      </c>
      <c r="AB533" s="40">
        <f t="shared" si="270"/>
        <v>0</v>
      </c>
      <c r="AC533" s="40">
        <f t="shared" si="271"/>
        <v>0</v>
      </c>
      <c r="AD533" s="39">
        <f t="shared" si="272"/>
        <v>0</v>
      </c>
      <c r="AE533" s="39">
        <f t="shared" si="273"/>
        <v>0</v>
      </c>
      <c r="AF533" t="str">
        <f t="shared" si="274"/>
        <v>Trabalhado</v>
      </c>
      <c r="AG533" t="str">
        <f t="shared" si="275"/>
        <v/>
      </c>
      <c r="AH533" t="str">
        <f t="shared" si="276"/>
        <v/>
      </c>
      <c r="AJ533" s="41">
        <f t="shared" si="277"/>
        <v>10</v>
      </c>
      <c r="AK533" s="42">
        <f t="shared" si="278"/>
        <v>0.39583333333333331</v>
      </c>
      <c r="AL533" s="41" t="str">
        <f t="shared" si="279"/>
        <v>Leve atraso</v>
      </c>
      <c r="AM533" s="41" t="str">
        <f t="shared" si="280"/>
        <v>Não</v>
      </c>
      <c r="AN533" s="41" t="str">
        <f t="shared" si="281"/>
        <v>Sim</v>
      </c>
      <c r="AO533" s="42">
        <f t="shared" si="282"/>
        <v>-2.0833333333333315E-2</v>
      </c>
      <c r="AP533" s="41" t="str">
        <f t="shared" si="283"/>
        <v>Marcelo Antônio Silvestre de Moraes|46188</v>
      </c>
      <c r="AQ533" s="41" t="str">
        <f t="shared" si="284"/>
        <v/>
      </c>
      <c r="AR533" s="41" t="str">
        <f>IF($AQ533="","",COUNTIFS(L_ChaveCob,$AQ533,L_Ausencia,"&gt;"&amp;$W533)+COUNTIFS($AQ$4:$AQ533,$AQ533,$W$4:$W533,$W533))</f>
        <v/>
      </c>
      <c r="AS533" s="42">
        <f t="shared" si="285"/>
        <v>0</v>
      </c>
      <c r="AT533" s="42">
        <f t="shared" si="286"/>
        <v>0</v>
      </c>
      <c r="AU533" s="42">
        <f t="shared" si="287"/>
        <v>0</v>
      </c>
    </row>
    <row r="534" spans="1:47" x14ac:dyDescent="0.2">
      <c r="A534" s="35">
        <v>46188</v>
      </c>
      <c r="B534" s="36" t="s">
        <v>229</v>
      </c>
      <c r="C534" s="36" t="s">
        <v>220</v>
      </c>
      <c r="D534" s="36" t="s">
        <v>502</v>
      </c>
      <c r="E534" s="37"/>
      <c r="F534" s="37"/>
      <c r="G534" s="36"/>
      <c r="H534" s="36"/>
      <c r="I534" s="36"/>
      <c r="J534" s="36"/>
      <c r="K534" s="37"/>
      <c r="L534" s="37"/>
      <c r="M534" s="37"/>
      <c r="N534" s="38">
        <f t="shared" si="256"/>
        <v>46174</v>
      </c>
      <c r="O534">
        <f t="shared" si="257"/>
        <v>105410</v>
      </c>
      <c r="P534" t="str">
        <f t="shared" si="258"/>
        <v>Serralheria</v>
      </c>
      <c r="Q534" t="str">
        <f t="shared" si="259"/>
        <v>Normal / Fixo</v>
      </c>
      <c r="R534" t="str">
        <f t="shared" si="260"/>
        <v>SERRALHEIRO I</v>
      </c>
      <c r="S534" t="str">
        <f t="shared" si="261"/>
        <v>TURNO 3</v>
      </c>
      <c r="T534" s="39">
        <f t="shared" si="262"/>
        <v>53.488333185221997</v>
      </c>
      <c r="U534" s="40">
        <f t="shared" si="263"/>
        <v>0.33333333333333298</v>
      </c>
      <c r="V534" s="40">
        <f t="shared" si="264"/>
        <v>0.33333333333333298</v>
      </c>
      <c r="W534" s="40">
        <f t="shared" si="265"/>
        <v>0</v>
      </c>
      <c r="X534" t="str">
        <f t="shared" si="266"/>
        <v>Sim</v>
      </c>
      <c r="Y534" s="40">
        <f t="shared" si="267"/>
        <v>0</v>
      </c>
      <c r="Z534" s="40">
        <f t="shared" si="268"/>
        <v>0</v>
      </c>
      <c r="AA534" s="40">
        <f t="shared" si="269"/>
        <v>0</v>
      </c>
      <c r="AB534" s="40">
        <f t="shared" si="270"/>
        <v>0</v>
      </c>
      <c r="AC534" s="40">
        <f t="shared" si="271"/>
        <v>0</v>
      </c>
      <c r="AD534" s="39">
        <f t="shared" si="272"/>
        <v>0</v>
      </c>
      <c r="AE534" s="39">
        <f t="shared" si="273"/>
        <v>0</v>
      </c>
      <c r="AF534" t="str">
        <f t="shared" si="274"/>
        <v>Injustificada</v>
      </c>
      <c r="AG534" t="str">
        <f t="shared" si="275"/>
        <v/>
      </c>
      <c r="AH534" t="str">
        <f t="shared" si="276"/>
        <v/>
      </c>
      <c r="AJ534" s="41">
        <f t="shared" si="277"/>
        <v>6</v>
      </c>
      <c r="AK534" s="42">
        <f t="shared" si="278"/>
        <v>0.35138888888888886</v>
      </c>
      <c r="AL534" s="41" t="str">
        <f t="shared" si="279"/>
        <v>Pelo ponto</v>
      </c>
      <c r="AM534" s="41" t="str">
        <f t="shared" si="280"/>
        <v>Sim</v>
      </c>
      <c r="AN534" s="41" t="str">
        <f t="shared" si="281"/>
        <v>Não</v>
      </c>
      <c r="AO534" s="42">
        <f t="shared" si="282"/>
        <v>-1.805555555555588E-2</v>
      </c>
      <c r="AP534" s="41" t="str">
        <f t="shared" si="283"/>
        <v>Marcelo Douglas Vieira Santana|46188</v>
      </c>
      <c r="AQ534" s="41" t="str">
        <f t="shared" si="284"/>
        <v/>
      </c>
      <c r="AR534" s="41" t="str">
        <f>IF($AQ534="","",COUNTIFS(L_ChaveCob,$AQ534,L_Ausencia,"&gt;"&amp;$W534)+COUNTIFS($AQ$4:$AQ534,$AQ534,$W$4:$W534,$W534))</f>
        <v/>
      </c>
      <c r="AS534" s="42">
        <f t="shared" si="285"/>
        <v>0</v>
      </c>
      <c r="AT534" s="42">
        <f t="shared" si="286"/>
        <v>0</v>
      </c>
      <c r="AU534" s="42">
        <f t="shared" si="287"/>
        <v>0</v>
      </c>
    </row>
    <row r="535" spans="1:47" x14ac:dyDescent="0.2">
      <c r="A535" s="35">
        <v>46188</v>
      </c>
      <c r="B535" s="36" t="s">
        <v>483</v>
      </c>
      <c r="C535" s="36" t="s">
        <v>232</v>
      </c>
      <c r="D535" s="36"/>
      <c r="E535" s="37"/>
      <c r="F535" s="37"/>
      <c r="G535" s="36" t="s">
        <v>484</v>
      </c>
      <c r="H535" s="36"/>
      <c r="I535" s="36"/>
      <c r="J535" s="36"/>
      <c r="K535" s="37"/>
      <c r="L535" s="37"/>
      <c r="M535" s="37"/>
      <c r="N535" s="38">
        <f t="shared" si="256"/>
        <v>46174</v>
      </c>
      <c r="O535">
        <f t="shared" si="257"/>
        <v>900011</v>
      </c>
      <c r="P535" t="str">
        <f t="shared" si="258"/>
        <v>Serralheria</v>
      </c>
      <c r="Q535" t="str">
        <f t="shared" si="259"/>
        <v>Normal / Fixo</v>
      </c>
      <c r="R535" t="str">
        <f t="shared" si="260"/>
        <v>SERRALHEIRO I</v>
      </c>
      <c r="S535" t="str">
        <f t="shared" si="261"/>
        <v>ADM</v>
      </c>
      <c r="T535" s="39">
        <f t="shared" si="262"/>
        <v>53.488333185221997</v>
      </c>
      <c r="U535" s="40">
        <f t="shared" si="263"/>
        <v>0.375</v>
      </c>
      <c r="V535" s="40">
        <f t="shared" si="264"/>
        <v>0.375</v>
      </c>
      <c r="W535" s="40">
        <f t="shared" si="265"/>
        <v>0</v>
      </c>
      <c r="X535" t="str">
        <f t="shared" si="266"/>
        <v>Não</v>
      </c>
      <c r="Y535" s="40">
        <f t="shared" si="267"/>
        <v>0</v>
      </c>
      <c r="Z535" s="40">
        <f t="shared" si="268"/>
        <v>0</v>
      </c>
      <c r="AA535" s="40">
        <f t="shared" si="269"/>
        <v>0</v>
      </c>
      <c r="AB535" s="40">
        <f t="shared" si="270"/>
        <v>0</v>
      </c>
      <c r="AC535" s="40">
        <f t="shared" si="271"/>
        <v>0</v>
      </c>
      <c r="AD535" s="39">
        <f t="shared" si="272"/>
        <v>0</v>
      </c>
      <c r="AE535" s="39">
        <f t="shared" si="273"/>
        <v>0</v>
      </c>
      <c r="AF535" t="str">
        <f t="shared" si="274"/>
        <v>Trabalhado</v>
      </c>
      <c r="AG535" t="str">
        <f t="shared" si="275"/>
        <v/>
      </c>
      <c r="AH535" t="str">
        <f t="shared" si="276"/>
        <v/>
      </c>
      <c r="AJ535" s="41">
        <f t="shared" si="277"/>
        <v>20</v>
      </c>
      <c r="AK535" s="42" t="str">
        <f t="shared" si="278"/>
        <v/>
      </c>
      <c r="AL535" s="41" t="str">
        <f t="shared" si="279"/>
        <v>Leve atraso</v>
      </c>
      <c r="AM535" s="41" t="str">
        <f t="shared" si="280"/>
        <v>Não</v>
      </c>
      <c r="AN535" s="41" t="str">
        <f t="shared" si="281"/>
        <v>Sim</v>
      </c>
      <c r="AO535" s="42" t="str">
        <f t="shared" si="282"/>
        <v/>
      </c>
      <c r="AP535" s="41" t="str">
        <f t="shared" si="283"/>
        <v>Maxwell Torres da Silva|46188</v>
      </c>
      <c r="AQ535" s="41" t="str">
        <f t="shared" si="284"/>
        <v/>
      </c>
      <c r="AR535" s="41" t="str">
        <f>IF($AQ535="","",COUNTIFS(L_ChaveCob,$AQ535,L_Ausencia,"&gt;"&amp;$W535)+COUNTIFS($AQ$4:$AQ535,$AQ535,$W$4:$W535,$W535))</f>
        <v/>
      </c>
      <c r="AS535" s="42">
        <f t="shared" si="285"/>
        <v>0</v>
      </c>
      <c r="AT535" s="42">
        <f t="shared" si="286"/>
        <v>0</v>
      </c>
      <c r="AU535" s="42">
        <f t="shared" si="287"/>
        <v>0</v>
      </c>
    </row>
    <row r="536" spans="1:47" hidden="1" x14ac:dyDescent="0.2">
      <c r="A536" s="35">
        <v>46188</v>
      </c>
      <c r="B536" s="36" t="s">
        <v>230</v>
      </c>
      <c r="C536" s="36" t="s">
        <v>220</v>
      </c>
      <c r="D536" s="36" t="s">
        <v>503</v>
      </c>
      <c r="E536" s="37"/>
      <c r="F536" s="37"/>
      <c r="G536" s="36"/>
      <c r="H536" s="36"/>
      <c r="I536" s="36" t="s">
        <v>234</v>
      </c>
      <c r="J536" s="36"/>
      <c r="K536" s="37"/>
      <c r="L536" s="37"/>
      <c r="M536" s="37"/>
      <c r="N536" s="38">
        <f t="shared" si="256"/>
        <v>46174</v>
      </c>
      <c r="O536">
        <f t="shared" si="257"/>
        <v>900009</v>
      </c>
      <c r="P536" t="str">
        <f t="shared" si="258"/>
        <v>Serralheria</v>
      </c>
      <c r="Q536" t="str">
        <f t="shared" si="259"/>
        <v>Normal / Fixo</v>
      </c>
      <c r="R536" t="str">
        <f t="shared" si="260"/>
        <v>SERRALHEIRO I</v>
      </c>
      <c r="S536" t="str">
        <f t="shared" si="261"/>
        <v>TURNO 2</v>
      </c>
      <c r="T536" s="39">
        <f t="shared" si="262"/>
        <v>53.488333185221997</v>
      </c>
      <c r="U536" s="40">
        <f t="shared" si="263"/>
        <v>0.33333333333333298</v>
      </c>
      <c r="V536" s="40">
        <f t="shared" si="264"/>
        <v>0.33333333333333298</v>
      </c>
      <c r="W536" s="40">
        <f t="shared" si="265"/>
        <v>0</v>
      </c>
      <c r="X536" t="str">
        <f t="shared" si="266"/>
        <v>Sim</v>
      </c>
      <c r="Y536" s="40">
        <f t="shared" si="267"/>
        <v>0</v>
      </c>
      <c r="Z536" s="40">
        <f t="shared" si="268"/>
        <v>0</v>
      </c>
      <c r="AA536" s="40">
        <f t="shared" si="269"/>
        <v>0</v>
      </c>
      <c r="AB536" s="40">
        <f t="shared" si="270"/>
        <v>0</v>
      </c>
      <c r="AC536" s="40">
        <f t="shared" si="271"/>
        <v>0</v>
      </c>
      <c r="AD536" s="39">
        <f t="shared" si="272"/>
        <v>0</v>
      </c>
      <c r="AE536" s="39">
        <f t="shared" si="273"/>
        <v>0</v>
      </c>
      <c r="AF536" t="str">
        <f t="shared" si="274"/>
        <v>Injustificada</v>
      </c>
      <c r="AG536" t="str">
        <f t="shared" si="275"/>
        <v/>
      </c>
      <c r="AH536" t="str">
        <f t="shared" si="276"/>
        <v/>
      </c>
      <c r="AJ536" s="41">
        <f t="shared" si="277"/>
        <v>17</v>
      </c>
      <c r="AK536" s="42">
        <f t="shared" si="278"/>
        <v>0.35625000000000001</v>
      </c>
      <c r="AL536" s="41" t="str">
        <f t="shared" si="279"/>
        <v>Pelo ponto</v>
      </c>
      <c r="AM536" s="41" t="str">
        <f t="shared" si="280"/>
        <v>Sim</v>
      </c>
      <c r="AN536" s="41" t="str">
        <f t="shared" si="281"/>
        <v>Não</v>
      </c>
      <c r="AO536" s="42">
        <f t="shared" si="282"/>
        <v>-2.2916666666667029E-2</v>
      </c>
      <c r="AP536" s="41" t="str">
        <f t="shared" si="283"/>
        <v>Murilo de Souza Modesto|46188</v>
      </c>
      <c r="AQ536" s="41" t="str">
        <f t="shared" si="284"/>
        <v/>
      </c>
      <c r="AR536" s="41" t="str">
        <f>IF($AQ536="","",COUNTIFS(L_ChaveCob,$AQ536,L_Ausencia,"&gt;"&amp;$W536)+COUNTIFS($AQ$4:$AQ536,$AQ536,$W$4:$W536,$W536))</f>
        <v/>
      </c>
      <c r="AS536" s="42">
        <f t="shared" si="285"/>
        <v>0</v>
      </c>
      <c r="AT536" s="42">
        <f t="shared" si="286"/>
        <v>0</v>
      </c>
      <c r="AU536" s="42">
        <f t="shared" si="287"/>
        <v>0</v>
      </c>
    </row>
    <row r="537" spans="1:47" x14ac:dyDescent="0.2">
      <c r="A537" s="35">
        <v>46188</v>
      </c>
      <c r="B537" s="36" t="s">
        <v>247</v>
      </c>
      <c r="C537" s="36" t="s">
        <v>228</v>
      </c>
      <c r="D537" s="36"/>
      <c r="E537" s="37"/>
      <c r="F537" s="37"/>
      <c r="G537" s="36"/>
      <c r="H537" s="36"/>
      <c r="I537" s="36"/>
      <c r="J537" s="36"/>
      <c r="K537" s="37"/>
      <c r="L537" s="37"/>
      <c r="M537" s="37"/>
      <c r="N537" s="38">
        <f t="shared" si="256"/>
        <v>46174</v>
      </c>
      <c r="O537">
        <f t="shared" si="257"/>
        <v>900005</v>
      </c>
      <c r="P537" t="str">
        <f t="shared" si="258"/>
        <v>Serralheria</v>
      </c>
      <c r="Q537" t="str">
        <f t="shared" si="259"/>
        <v>Normal / Fixo</v>
      </c>
      <c r="R537" t="str">
        <f t="shared" si="260"/>
        <v>SERRALHEIRO II</v>
      </c>
      <c r="S537" t="str">
        <f t="shared" si="261"/>
        <v>ADM</v>
      </c>
      <c r="T537" s="39">
        <f t="shared" si="262"/>
        <v>57.825734836004102</v>
      </c>
      <c r="U537" s="40">
        <f t="shared" si="263"/>
        <v>0.375</v>
      </c>
      <c r="V537" s="40">
        <f t="shared" si="264"/>
        <v>0</v>
      </c>
      <c r="W537" s="40">
        <f t="shared" si="265"/>
        <v>0.375</v>
      </c>
      <c r="X537" t="str">
        <f t="shared" si="266"/>
        <v>Sim</v>
      </c>
      <c r="Y537" s="40">
        <f t="shared" si="267"/>
        <v>0.375</v>
      </c>
      <c r="Z537" s="40">
        <f t="shared" si="268"/>
        <v>0</v>
      </c>
      <c r="AA537" s="40">
        <f t="shared" si="269"/>
        <v>0</v>
      </c>
      <c r="AB537" s="40">
        <f t="shared" si="270"/>
        <v>0</v>
      </c>
      <c r="AC537" s="40">
        <f t="shared" si="271"/>
        <v>0.375</v>
      </c>
      <c r="AD537" s="39">
        <f t="shared" si="272"/>
        <v>520.43161352403695</v>
      </c>
      <c r="AE537" s="39">
        <f t="shared" si="273"/>
        <v>0</v>
      </c>
      <c r="AF537" t="str">
        <f t="shared" si="274"/>
        <v>Férias</v>
      </c>
      <c r="AG537" t="str">
        <f t="shared" si="275"/>
        <v>DESCONTA 9:00h (Férias).</v>
      </c>
      <c r="AH537" t="str">
        <f t="shared" si="276"/>
        <v/>
      </c>
      <c r="AJ537" s="41">
        <f t="shared" si="277"/>
        <v>13</v>
      </c>
      <c r="AK537" s="42" t="str">
        <f t="shared" si="278"/>
        <v/>
      </c>
      <c r="AL537" s="41" t="str">
        <f t="shared" si="279"/>
        <v>Dia inteiro</v>
      </c>
      <c r="AM537" s="41" t="str">
        <f t="shared" si="280"/>
        <v>Sim</v>
      </c>
      <c r="AN537" s="41" t="str">
        <f t="shared" si="281"/>
        <v>Não</v>
      </c>
      <c r="AO537" s="42" t="str">
        <f t="shared" si="282"/>
        <v/>
      </c>
      <c r="AP537" s="41" t="str">
        <f t="shared" si="283"/>
        <v>Rafael Fracaroli da Rocha|46188</v>
      </c>
      <c r="AQ537" s="41" t="str">
        <f t="shared" si="284"/>
        <v>46188|Serralheria</v>
      </c>
      <c r="AR537" s="41">
        <f>IF($AQ537="","",COUNTIFS(L_ChaveCob,$AQ537,L_Ausencia,"&gt;"&amp;$W537)+COUNTIFS($AQ$4:$AQ537,$AQ537,$W$4:$W537,$W537))</f>
        <v>1</v>
      </c>
      <c r="AS537" s="42">
        <f t="shared" si="285"/>
        <v>0</v>
      </c>
      <c r="AT537" s="42">
        <f t="shared" si="286"/>
        <v>0</v>
      </c>
      <c r="AU537" s="42">
        <f t="shared" si="287"/>
        <v>0</v>
      </c>
    </row>
    <row r="538" spans="1:47" x14ac:dyDescent="0.2">
      <c r="A538" s="35">
        <v>46188</v>
      </c>
      <c r="B538" s="36" t="s">
        <v>249</v>
      </c>
      <c r="C538" s="36" t="s">
        <v>232</v>
      </c>
      <c r="D538" s="36" t="s">
        <v>504</v>
      </c>
      <c r="E538" s="37"/>
      <c r="F538" s="37"/>
      <c r="G538" s="36"/>
      <c r="H538" s="36"/>
      <c r="I538" s="36"/>
      <c r="J538" s="36"/>
      <c r="K538" s="37"/>
      <c r="L538" s="37"/>
      <c r="M538" s="37"/>
      <c r="N538" s="38">
        <f t="shared" si="256"/>
        <v>46174</v>
      </c>
      <c r="O538">
        <f t="shared" si="257"/>
        <v>331335</v>
      </c>
      <c r="P538" t="str">
        <f t="shared" si="258"/>
        <v>Serralheria</v>
      </c>
      <c r="Q538" t="str">
        <f t="shared" si="259"/>
        <v>Normal / Fixo</v>
      </c>
      <c r="R538" t="str">
        <f t="shared" si="260"/>
        <v>SERRALHEIRO II</v>
      </c>
      <c r="S538" t="str">
        <f t="shared" si="261"/>
        <v>ADM</v>
      </c>
      <c r="T538" s="39">
        <f t="shared" si="262"/>
        <v>57.825734836004102</v>
      </c>
      <c r="U538" s="40">
        <f t="shared" si="263"/>
        <v>0.375</v>
      </c>
      <c r="V538" s="40">
        <f t="shared" si="264"/>
        <v>0.40555555555555556</v>
      </c>
      <c r="W538" s="40">
        <f t="shared" si="265"/>
        <v>0</v>
      </c>
      <c r="X538" t="str">
        <f t="shared" si="266"/>
        <v>Não</v>
      </c>
      <c r="Y538" s="40">
        <f t="shared" si="267"/>
        <v>0</v>
      </c>
      <c r="Z538" s="40">
        <f t="shared" si="268"/>
        <v>0</v>
      </c>
      <c r="AA538" s="40">
        <f t="shared" si="269"/>
        <v>0</v>
      </c>
      <c r="AB538" s="40">
        <f t="shared" si="270"/>
        <v>0</v>
      </c>
      <c r="AC538" s="40">
        <f t="shared" si="271"/>
        <v>0</v>
      </c>
      <c r="AD538" s="39">
        <f t="shared" si="272"/>
        <v>0</v>
      </c>
      <c r="AE538" s="39">
        <f t="shared" si="273"/>
        <v>0</v>
      </c>
      <c r="AF538" t="str">
        <f t="shared" si="274"/>
        <v>Trabalhado</v>
      </c>
      <c r="AG538" t="str">
        <f t="shared" si="275"/>
        <v/>
      </c>
      <c r="AH538" t="str">
        <f t="shared" si="276"/>
        <v/>
      </c>
      <c r="AJ538" s="41">
        <f t="shared" si="277"/>
        <v>5</v>
      </c>
      <c r="AK538" s="42">
        <f t="shared" si="278"/>
        <v>0.40555555555555556</v>
      </c>
      <c r="AL538" s="41" t="str">
        <f t="shared" si="279"/>
        <v>Leve atraso</v>
      </c>
      <c r="AM538" s="41" t="str">
        <f t="shared" si="280"/>
        <v>Não</v>
      </c>
      <c r="AN538" s="41" t="str">
        <f t="shared" si="281"/>
        <v>Sim</v>
      </c>
      <c r="AO538" s="42">
        <f t="shared" si="282"/>
        <v>-3.0555555555555558E-2</v>
      </c>
      <c r="AP538" s="41" t="str">
        <f t="shared" si="283"/>
        <v>Robson Alberto Alves Galvão|46188</v>
      </c>
      <c r="AQ538" s="41" t="str">
        <f t="shared" si="284"/>
        <v/>
      </c>
      <c r="AR538" s="41" t="str">
        <f>IF($AQ538="","",COUNTIFS(L_ChaveCob,$AQ538,L_Ausencia,"&gt;"&amp;$W538)+COUNTIFS($AQ$4:$AQ538,$AQ538,$W$4:$W538,$W538))</f>
        <v/>
      </c>
      <c r="AS538" s="42">
        <f t="shared" si="285"/>
        <v>0</v>
      </c>
      <c r="AT538" s="42">
        <f t="shared" si="286"/>
        <v>0</v>
      </c>
      <c r="AU538" s="42">
        <f t="shared" si="287"/>
        <v>0</v>
      </c>
    </row>
    <row r="539" spans="1:47" x14ac:dyDescent="0.2">
      <c r="A539" s="35">
        <v>46188</v>
      </c>
      <c r="B539" s="36" t="s">
        <v>231</v>
      </c>
      <c r="C539" s="36" t="s">
        <v>220</v>
      </c>
      <c r="D539" s="36" t="s">
        <v>505</v>
      </c>
      <c r="E539" s="37"/>
      <c r="F539" s="37"/>
      <c r="G539" s="36"/>
      <c r="H539" s="36"/>
      <c r="I539" s="36" t="s">
        <v>234</v>
      </c>
      <c r="J539" s="36"/>
      <c r="K539" s="37"/>
      <c r="L539" s="37"/>
      <c r="M539" s="37"/>
      <c r="N539" s="38">
        <f t="shared" si="256"/>
        <v>46174</v>
      </c>
      <c r="O539">
        <f t="shared" si="257"/>
        <v>900004</v>
      </c>
      <c r="P539" t="str">
        <f t="shared" si="258"/>
        <v>Serralheria</v>
      </c>
      <c r="Q539" t="str">
        <f t="shared" si="259"/>
        <v>Normal / Fixo</v>
      </c>
      <c r="R539" t="str">
        <f t="shared" si="260"/>
        <v>SERRALHEIRO I</v>
      </c>
      <c r="S539" t="str">
        <f t="shared" si="261"/>
        <v>TURNO 2</v>
      </c>
      <c r="T539" s="39">
        <f t="shared" si="262"/>
        <v>53.488333185221997</v>
      </c>
      <c r="U539" s="40">
        <f t="shared" si="263"/>
        <v>0.33333333333333298</v>
      </c>
      <c r="V539" s="40">
        <f t="shared" si="264"/>
        <v>0.33333333333333298</v>
      </c>
      <c r="W539" s="40">
        <f t="shared" si="265"/>
        <v>0</v>
      </c>
      <c r="X539" t="str">
        <f t="shared" si="266"/>
        <v>Sim</v>
      </c>
      <c r="Y539" s="40">
        <f t="shared" si="267"/>
        <v>0</v>
      </c>
      <c r="Z539" s="40">
        <f t="shared" si="268"/>
        <v>0</v>
      </c>
      <c r="AA539" s="40">
        <f t="shared" si="269"/>
        <v>0</v>
      </c>
      <c r="AB539" s="40">
        <f t="shared" si="270"/>
        <v>0</v>
      </c>
      <c r="AC539" s="40">
        <f t="shared" si="271"/>
        <v>0</v>
      </c>
      <c r="AD539" s="39">
        <f t="shared" si="272"/>
        <v>0</v>
      </c>
      <c r="AE539" s="39">
        <f t="shared" si="273"/>
        <v>0</v>
      </c>
      <c r="AF539" t="str">
        <f t="shared" si="274"/>
        <v>Injustificada</v>
      </c>
      <c r="AG539" t="str">
        <f t="shared" si="275"/>
        <v/>
      </c>
      <c r="AH539" t="str">
        <f t="shared" si="276"/>
        <v/>
      </c>
      <c r="AJ539" s="41">
        <f t="shared" si="277"/>
        <v>11</v>
      </c>
      <c r="AK539" s="42">
        <f t="shared" si="278"/>
        <v>0.3659722222222222</v>
      </c>
      <c r="AL539" s="41" t="str">
        <f t="shared" si="279"/>
        <v>Pelo ponto</v>
      </c>
      <c r="AM539" s="41" t="str">
        <f t="shared" si="280"/>
        <v>Sim</v>
      </c>
      <c r="AN539" s="41" t="str">
        <f t="shared" si="281"/>
        <v>Não</v>
      </c>
      <c r="AO539" s="42">
        <f t="shared" si="282"/>
        <v>-3.2638888888889217E-2</v>
      </c>
      <c r="AP539" s="41" t="str">
        <f t="shared" si="283"/>
        <v>Rogério Marques da Silva|46188</v>
      </c>
      <c r="AQ539" s="41" t="str">
        <f t="shared" si="284"/>
        <v/>
      </c>
      <c r="AR539" s="41" t="str">
        <f>IF($AQ539="","",COUNTIFS(L_ChaveCob,$AQ539,L_Ausencia,"&gt;"&amp;$W539)+COUNTIFS($AQ$4:$AQ539,$AQ539,$W$4:$W539,$W539))</f>
        <v/>
      </c>
      <c r="AS539" s="42">
        <f t="shared" si="285"/>
        <v>0</v>
      </c>
      <c r="AT539" s="42">
        <f t="shared" si="286"/>
        <v>0</v>
      </c>
      <c r="AU539" s="42">
        <f t="shared" si="287"/>
        <v>0</v>
      </c>
    </row>
    <row r="540" spans="1:47" x14ac:dyDescent="0.2">
      <c r="A540" s="35">
        <v>46188</v>
      </c>
      <c r="B540" s="36" t="s">
        <v>252</v>
      </c>
      <c r="C540" s="36" t="s">
        <v>232</v>
      </c>
      <c r="D540" s="36" t="s">
        <v>506</v>
      </c>
      <c r="E540" s="37"/>
      <c r="F540" s="37"/>
      <c r="G540" s="36"/>
      <c r="H540" s="36"/>
      <c r="I540" s="36"/>
      <c r="J540" s="36"/>
      <c r="K540" s="37"/>
      <c r="L540" s="37"/>
      <c r="M540" s="37"/>
      <c r="N540" s="38">
        <f t="shared" si="256"/>
        <v>46174</v>
      </c>
      <c r="O540">
        <f t="shared" si="257"/>
        <v>266937</v>
      </c>
      <c r="P540" t="str">
        <f t="shared" si="258"/>
        <v>Serralheria</v>
      </c>
      <c r="Q540" t="str">
        <f t="shared" si="259"/>
        <v>Normal / Fixo</v>
      </c>
      <c r="R540" t="str">
        <f t="shared" si="260"/>
        <v>ENCARREGADO</v>
      </c>
      <c r="S540" t="str">
        <f t="shared" si="261"/>
        <v>ADM</v>
      </c>
      <c r="T540" s="39">
        <f t="shared" si="262"/>
        <v>66.410146806958295</v>
      </c>
      <c r="U540" s="40">
        <f t="shared" si="263"/>
        <v>0.375</v>
      </c>
      <c r="V540" s="40">
        <f t="shared" si="264"/>
        <v>0.39652777777777776</v>
      </c>
      <c r="W540" s="40">
        <f t="shared" si="265"/>
        <v>0</v>
      </c>
      <c r="X540" t="str">
        <f t="shared" si="266"/>
        <v>Não</v>
      </c>
      <c r="Y540" s="40">
        <f t="shared" si="267"/>
        <v>0</v>
      </c>
      <c r="Z540" s="40">
        <f t="shared" si="268"/>
        <v>0</v>
      </c>
      <c r="AA540" s="40">
        <f t="shared" si="269"/>
        <v>0</v>
      </c>
      <c r="AB540" s="40">
        <f t="shared" si="270"/>
        <v>0</v>
      </c>
      <c r="AC540" s="40">
        <f t="shared" si="271"/>
        <v>0</v>
      </c>
      <c r="AD540" s="39">
        <f t="shared" si="272"/>
        <v>0</v>
      </c>
      <c r="AE540" s="39">
        <f t="shared" si="273"/>
        <v>0</v>
      </c>
      <c r="AF540" t="str">
        <f t="shared" si="274"/>
        <v>Trabalhado</v>
      </c>
      <c r="AG540" t="str">
        <f t="shared" si="275"/>
        <v/>
      </c>
      <c r="AH540" t="str">
        <f t="shared" si="276"/>
        <v/>
      </c>
      <c r="AJ540" s="41">
        <f t="shared" si="277"/>
        <v>1</v>
      </c>
      <c r="AK540" s="42">
        <f t="shared" si="278"/>
        <v>0.39652777777777776</v>
      </c>
      <c r="AL540" s="41" t="str">
        <f t="shared" si="279"/>
        <v>Leve atraso</v>
      </c>
      <c r="AM540" s="41" t="str">
        <f t="shared" si="280"/>
        <v>Não</v>
      </c>
      <c r="AN540" s="41" t="str">
        <f t="shared" si="281"/>
        <v>Sim</v>
      </c>
      <c r="AO540" s="42">
        <f t="shared" si="282"/>
        <v>-2.1527777777777757E-2</v>
      </c>
      <c r="AP540" s="41" t="str">
        <f t="shared" si="283"/>
        <v>Ronaldo Rosendo da Silva|46188</v>
      </c>
      <c r="AQ540" s="41" t="str">
        <f t="shared" si="284"/>
        <v/>
      </c>
      <c r="AR540" s="41" t="str">
        <f>IF($AQ540="","",COUNTIFS(L_ChaveCob,$AQ540,L_Ausencia,"&gt;"&amp;$W540)+COUNTIFS($AQ$4:$AQ540,$AQ540,$W$4:$W540,$W540))</f>
        <v/>
      </c>
      <c r="AS540" s="42">
        <f t="shared" si="285"/>
        <v>0</v>
      </c>
      <c r="AT540" s="42">
        <f t="shared" si="286"/>
        <v>0</v>
      </c>
      <c r="AU540" s="42">
        <f t="shared" si="287"/>
        <v>0</v>
      </c>
    </row>
    <row r="541" spans="1:47" x14ac:dyDescent="0.2">
      <c r="A541" s="35">
        <v>46188</v>
      </c>
      <c r="B541" s="36" t="s">
        <v>254</v>
      </c>
      <c r="C541" s="36" t="s">
        <v>232</v>
      </c>
      <c r="D541" s="36" t="s">
        <v>507</v>
      </c>
      <c r="E541" s="37"/>
      <c r="F541" s="37"/>
      <c r="G541" s="36"/>
      <c r="H541" s="36"/>
      <c r="I541" s="36"/>
      <c r="J541" s="36"/>
      <c r="K541" s="37"/>
      <c r="L541" s="37"/>
      <c r="M541" s="37"/>
      <c r="N541" s="38">
        <f t="shared" si="256"/>
        <v>46174</v>
      </c>
      <c r="O541">
        <f t="shared" si="257"/>
        <v>900001</v>
      </c>
      <c r="P541" t="str">
        <f t="shared" si="258"/>
        <v>Serralheria</v>
      </c>
      <c r="Q541" t="str">
        <f t="shared" si="259"/>
        <v>Normal / Fixo</v>
      </c>
      <c r="R541" t="str">
        <f t="shared" si="260"/>
        <v>SERRALHEIRO II</v>
      </c>
      <c r="S541" t="str">
        <f t="shared" si="261"/>
        <v>ADM</v>
      </c>
      <c r="T541" s="39">
        <f t="shared" si="262"/>
        <v>57.825734836004102</v>
      </c>
      <c r="U541" s="40">
        <f t="shared" si="263"/>
        <v>0.375</v>
      </c>
      <c r="V541" s="40">
        <f t="shared" si="264"/>
        <v>0.3923611111111111</v>
      </c>
      <c r="W541" s="40">
        <f t="shared" si="265"/>
        <v>0</v>
      </c>
      <c r="X541" t="str">
        <f t="shared" si="266"/>
        <v>Não</v>
      </c>
      <c r="Y541" s="40">
        <f t="shared" si="267"/>
        <v>0</v>
      </c>
      <c r="Z541" s="40">
        <f t="shared" si="268"/>
        <v>0</v>
      </c>
      <c r="AA541" s="40">
        <f t="shared" si="269"/>
        <v>0</v>
      </c>
      <c r="AB541" s="40">
        <f t="shared" si="270"/>
        <v>0</v>
      </c>
      <c r="AC541" s="40">
        <f t="shared" si="271"/>
        <v>0</v>
      </c>
      <c r="AD541" s="39">
        <f t="shared" si="272"/>
        <v>0</v>
      </c>
      <c r="AE541" s="39">
        <f t="shared" si="273"/>
        <v>0</v>
      </c>
      <c r="AF541" t="str">
        <f t="shared" si="274"/>
        <v>Trabalhado</v>
      </c>
      <c r="AG541" t="str">
        <f t="shared" si="275"/>
        <v/>
      </c>
      <c r="AH541" t="str">
        <f t="shared" si="276"/>
        <v/>
      </c>
      <c r="AJ541" s="41">
        <f t="shared" si="277"/>
        <v>8</v>
      </c>
      <c r="AK541" s="42">
        <f t="shared" si="278"/>
        <v>0.3923611111111111</v>
      </c>
      <c r="AL541" s="41" t="str">
        <f t="shared" si="279"/>
        <v>Leve atraso</v>
      </c>
      <c r="AM541" s="41" t="str">
        <f t="shared" si="280"/>
        <v>Não</v>
      </c>
      <c r="AN541" s="41" t="str">
        <f t="shared" si="281"/>
        <v>Sim</v>
      </c>
      <c r="AO541" s="42">
        <f t="shared" si="282"/>
        <v>-1.7361111111111105E-2</v>
      </c>
      <c r="AP541" s="41" t="str">
        <f t="shared" si="283"/>
        <v>Ronaldo Santos Dias|46188</v>
      </c>
      <c r="AQ541" s="41" t="str">
        <f t="shared" si="284"/>
        <v/>
      </c>
      <c r="AR541" s="41" t="str">
        <f>IF($AQ541="","",COUNTIFS(L_ChaveCob,$AQ541,L_Ausencia,"&gt;"&amp;$W541)+COUNTIFS($AQ$4:$AQ541,$AQ541,$W$4:$W541,$W541))</f>
        <v/>
      </c>
      <c r="AS541" s="42">
        <f t="shared" si="285"/>
        <v>0</v>
      </c>
      <c r="AT541" s="42">
        <f t="shared" si="286"/>
        <v>0</v>
      </c>
      <c r="AU541" s="42">
        <f t="shared" si="287"/>
        <v>0</v>
      </c>
    </row>
    <row r="542" spans="1:47" x14ac:dyDescent="0.2">
      <c r="A542" s="35">
        <v>46188</v>
      </c>
      <c r="B542" s="36" t="s">
        <v>281</v>
      </c>
      <c r="C542" s="36" t="s">
        <v>213</v>
      </c>
      <c r="D542" s="36"/>
      <c r="E542" s="37"/>
      <c r="F542" s="37"/>
      <c r="G542" s="36"/>
      <c r="H542" s="36"/>
      <c r="I542" s="36"/>
      <c r="J542" s="36"/>
      <c r="K542" s="37"/>
      <c r="L542" s="37"/>
      <c r="M542" s="37"/>
      <c r="N542" s="38">
        <f t="shared" si="256"/>
        <v>46174</v>
      </c>
      <c r="O542">
        <f t="shared" si="257"/>
        <v>900010</v>
      </c>
      <c r="P542" t="str">
        <f t="shared" si="258"/>
        <v>Serralheria</v>
      </c>
      <c r="Q542" t="str">
        <f t="shared" si="259"/>
        <v>Normal / Fixo</v>
      </c>
      <c r="R542" t="str">
        <f t="shared" si="260"/>
        <v>SERRALHEIRO I</v>
      </c>
      <c r="S542" t="str">
        <f t="shared" si="261"/>
        <v>ADM</v>
      </c>
      <c r="T542" s="39">
        <f t="shared" si="262"/>
        <v>53.488333185221997</v>
      </c>
      <c r="U542" s="40">
        <f t="shared" si="263"/>
        <v>0.375</v>
      </c>
      <c r="V542" s="40">
        <f t="shared" si="264"/>
        <v>0</v>
      </c>
      <c r="W542" s="40">
        <f t="shared" si="265"/>
        <v>0.375</v>
      </c>
      <c r="X542" t="str">
        <f t="shared" si="266"/>
        <v>Sim</v>
      </c>
      <c r="Y542" s="40">
        <f t="shared" si="267"/>
        <v>0.375</v>
      </c>
      <c r="Z542" s="40">
        <f t="shared" si="268"/>
        <v>0</v>
      </c>
      <c r="AA542" s="40">
        <f t="shared" si="269"/>
        <v>0</v>
      </c>
      <c r="AB542" s="40">
        <f t="shared" si="270"/>
        <v>0</v>
      </c>
      <c r="AC542" s="40">
        <f t="shared" si="271"/>
        <v>0.375</v>
      </c>
      <c r="AD542" s="39">
        <f t="shared" si="272"/>
        <v>481.39499866699799</v>
      </c>
      <c r="AE542" s="39">
        <f t="shared" si="273"/>
        <v>0</v>
      </c>
      <c r="AF542" t="str">
        <f t="shared" si="274"/>
        <v>Injustificada</v>
      </c>
      <c r="AG542" t="str">
        <f t="shared" si="275"/>
        <v>DESCONTA 9:00h (Injustificada).</v>
      </c>
      <c r="AH542" t="str">
        <f t="shared" si="276"/>
        <v/>
      </c>
      <c r="AJ542" s="41">
        <f t="shared" si="277"/>
        <v>19</v>
      </c>
      <c r="AK542" s="42" t="str">
        <f t="shared" si="278"/>
        <v/>
      </c>
      <c r="AL542" s="41" t="str">
        <f t="shared" si="279"/>
        <v>Dia inteiro</v>
      </c>
      <c r="AM542" s="41" t="str">
        <f t="shared" si="280"/>
        <v>Sim</v>
      </c>
      <c r="AN542" s="41" t="str">
        <f t="shared" si="281"/>
        <v>Não</v>
      </c>
      <c r="AO542" s="42" t="str">
        <f t="shared" si="282"/>
        <v/>
      </c>
      <c r="AP542" s="41" t="str">
        <f t="shared" si="283"/>
        <v>Roniel de Souza Rocha|46188</v>
      </c>
      <c r="AQ542" s="41" t="str">
        <f t="shared" si="284"/>
        <v>46188|Serralheria</v>
      </c>
      <c r="AR542" s="41">
        <f>IF($AQ542="","",COUNTIFS(L_ChaveCob,$AQ542,L_Ausencia,"&gt;"&amp;$W542)+COUNTIFS($AQ$4:$AQ542,$AQ542,$W$4:$W542,$W542))</f>
        <v>2</v>
      </c>
      <c r="AS542" s="42">
        <f t="shared" si="285"/>
        <v>0</v>
      </c>
      <c r="AT542" s="42">
        <f t="shared" si="286"/>
        <v>0</v>
      </c>
      <c r="AU542" s="42">
        <f t="shared" si="287"/>
        <v>0</v>
      </c>
    </row>
    <row r="543" spans="1:47" x14ac:dyDescent="0.2">
      <c r="A543" s="35">
        <v>46189</v>
      </c>
      <c r="B543" s="36" t="s">
        <v>235</v>
      </c>
      <c r="C543" s="36" t="s">
        <v>232</v>
      </c>
      <c r="D543" s="36" t="s">
        <v>508</v>
      </c>
      <c r="E543" s="37"/>
      <c r="F543" s="37"/>
      <c r="G543" s="36"/>
      <c r="H543" s="36"/>
      <c r="I543" s="36"/>
      <c r="J543" s="36"/>
      <c r="K543" s="37"/>
      <c r="L543" s="37"/>
      <c r="M543" s="37"/>
      <c r="N543" s="38">
        <f t="shared" si="256"/>
        <v>46174</v>
      </c>
      <c r="O543">
        <f t="shared" si="257"/>
        <v>900008</v>
      </c>
      <c r="P543" t="str">
        <f t="shared" si="258"/>
        <v>Serralheria</v>
      </c>
      <c r="Q543" t="str">
        <f t="shared" si="259"/>
        <v>Normal / Fixo</v>
      </c>
      <c r="R543" t="str">
        <f t="shared" si="260"/>
        <v>SERRALHEIRO II</v>
      </c>
      <c r="S543" t="str">
        <f t="shared" si="261"/>
        <v>TURNO 2</v>
      </c>
      <c r="T543" s="39">
        <f t="shared" si="262"/>
        <v>57.825734836004102</v>
      </c>
      <c r="U543" s="40">
        <f t="shared" si="263"/>
        <v>0.33333333333333298</v>
      </c>
      <c r="V543" s="40">
        <f t="shared" si="264"/>
        <v>0.39861111111111114</v>
      </c>
      <c r="W543" s="40">
        <f t="shared" si="265"/>
        <v>0</v>
      </c>
      <c r="X543" t="str">
        <f t="shared" si="266"/>
        <v>Não</v>
      </c>
      <c r="Y543" s="40">
        <f t="shared" si="267"/>
        <v>0</v>
      </c>
      <c r="Z543" s="40">
        <f t="shared" si="268"/>
        <v>0</v>
      </c>
      <c r="AA543" s="40">
        <f t="shared" si="269"/>
        <v>0</v>
      </c>
      <c r="AB543" s="40">
        <f t="shared" si="270"/>
        <v>0</v>
      </c>
      <c r="AC543" s="40">
        <f t="shared" si="271"/>
        <v>0</v>
      </c>
      <c r="AD543" s="39">
        <f t="shared" si="272"/>
        <v>0</v>
      </c>
      <c r="AE543" s="39">
        <f t="shared" si="273"/>
        <v>0</v>
      </c>
      <c r="AF543" t="str">
        <f t="shared" si="274"/>
        <v>Trabalhado</v>
      </c>
      <c r="AG543" t="str">
        <f t="shared" si="275"/>
        <v/>
      </c>
      <c r="AH543" t="str">
        <f t="shared" si="276"/>
        <v/>
      </c>
      <c r="AJ543" s="41">
        <f t="shared" si="277"/>
        <v>16</v>
      </c>
      <c r="AK543" s="42">
        <f t="shared" si="278"/>
        <v>0.39861111111111114</v>
      </c>
      <c r="AL543" s="41" t="str">
        <f t="shared" si="279"/>
        <v>Leve atraso</v>
      </c>
      <c r="AM543" s="41" t="str">
        <f t="shared" si="280"/>
        <v>Não</v>
      </c>
      <c r="AN543" s="41" t="str">
        <f t="shared" si="281"/>
        <v>Sim</v>
      </c>
      <c r="AO543" s="42">
        <f t="shared" si="282"/>
        <v>-6.5277777777778156E-2</v>
      </c>
      <c r="AP543" s="41" t="str">
        <f t="shared" si="283"/>
        <v>Alisson Paulo Costa Martins|46189</v>
      </c>
      <c r="AQ543" s="41" t="str">
        <f t="shared" si="284"/>
        <v/>
      </c>
      <c r="AR543" s="41" t="str">
        <f>IF($AQ543="","",COUNTIFS(L_ChaveCob,$AQ543,L_Ausencia,"&gt;"&amp;$W543)+COUNTIFS($AQ$4:$AQ543,$AQ543,$W$4:$W543,$W543))</f>
        <v/>
      </c>
      <c r="AS543" s="42">
        <f t="shared" si="285"/>
        <v>0</v>
      </c>
      <c r="AT543" s="42">
        <f t="shared" si="286"/>
        <v>0</v>
      </c>
      <c r="AU543" s="42">
        <f t="shared" si="287"/>
        <v>0</v>
      </c>
    </row>
    <row r="544" spans="1:47" x14ac:dyDescent="0.2">
      <c r="A544" s="35">
        <v>46189</v>
      </c>
      <c r="B544" s="36" t="s">
        <v>479</v>
      </c>
      <c r="C544" s="36" t="s">
        <v>232</v>
      </c>
      <c r="D544" s="36"/>
      <c r="E544" s="37"/>
      <c r="F544" s="37"/>
      <c r="G544" s="36" t="s">
        <v>480</v>
      </c>
      <c r="H544" s="36"/>
      <c r="I544" s="36"/>
      <c r="J544" s="36"/>
      <c r="K544" s="37"/>
      <c r="L544" s="37"/>
      <c r="M544" s="37"/>
      <c r="N544" s="38">
        <f t="shared" si="256"/>
        <v>46174</v>
      </c>
      <c r="O544">
        <f t="shared" si="257"/>
        <v>900012</v>
      </c>
      <c r="P544" t="str">
        <f t="shared" si="258"/>
        <v>Serralheria</v>
      </c>
      <c r="Q544" t="str">
        <f t="shared" si="259"/>
        <v>Normal / Fixo</v>
      </c>
      <c r="R544" t="str">
        <f t="shared" si="260"/>
        <v>SERRALHEIRO I</v>
      </c>
      <c r="S544" t="str">
        <f t="shared" si="261"/>
        <v>ADM</v>
      </c>
      <c r="T544" s="39">
        <f t="shared" si="262"/>
        <v>53.488333185221997</v>
      </c>
      <c r="U544" s="40">
        <f t="shared" si="263"/>
        <v>0.375</v>
      </c>
      <c r="V544" s="40">
        <f t="shared" si="264"/>
        <v>0.375</v>
      </c>
      <c r="W544" s="40">
        <f t="shared" si="265"/>
        <v>0</v>
      </c>
      <c r="X544" t="str">
        <f t="shared" si="266"/>
        <v>Não</v>
      </c>
      <c r="Y544" s="40">
        <f t="shared" si="267"/>
        <v>0</v>
      </c>
      <c r="Z544" s="40">
        <f t="shared" si="268"/>
        <v>0</v>
      </c>
      <c r="AA544" s="40">
        <f t="shared" si="269"/>
        <v>0</v>
      </c>
      <c r="AB544" s="40">
        <f t="shared" si="270"/>
        <v>0</v>
      </c>
      <c r="AC544" s="40">
        <f t="shared" si="271"/>
        <v>0</v>
      </c>
      <c r="AD544" s="39">
        <f t="shared" si="272"/>
        <v>0</v>
      </c>
      <c r="AE544" s="39">
        <f t="shared" si="273"/>
        <v>0</v>
      </c>
      <c r="AF544" t="str">
        <f t="shared" si="274"/>
        <v>Trabalhado</v>
      </c>
      <c r="AG544" t="str">
        <f t="shared" si="275"/>
        <v/>
      </c>
      <c r="AH544" t="str">
        <f t="shared" si="276"/>
        <v/>
      </c>
      <c r="AJ544" s="41">
        <f t="shared" si="277"/>
        <v>21</v>
      </c>
      <c r="AK544" s="42" t="str">
        <f t="shared" si="278"/>
        <v/>
      </c>
      <c r="AL544" s="41" t="str">
        <f t="shared" si="279"/>
        <v>Leve atraso</v>
      </c>
      <c r="AM544" s="41" t="str">
        <f t="shared" si="280"/>
        <v>Não</v>
      </c>
      <c r="AN544" s="41" t="str">
        <f t="shared" si="281"/>
        <v>Sim</v>
      </c>
      <c r="AO544" s="42" t="str">
        <f t="shared" si="282"/>
        <v/>
      </c>
      <c r="AP544" s="41" t="str">
        <f t="shared" si="283"/>
        <v>Diego Ferreira Moura|46189</v>
      </c>
      <c r="AQ544" s="41" t="str">
        <f t="shared" si="284"/>
        <v/>
      </c>
      <c r="AR544" s="41" t="str">
        <f>IF($AQ544="","",COUNTIFS(L_ChaveCob,$AQ544,L_Ausencia,"&gt;"&amp;$W544)+COUNTIFS($AQ$4:$AQ544,$AQ544,$W$4:$W544,$W544))</f>
        <v/>
      </c>
      <c r="AS544" s="42">
        <f t="shared" si="285"/>
        <v>0</v>
      </c>
      <c r="AT544" s="42">
        <f t="shared" si="286"/>
        <v>0</v>
      </c>
      <c r="AU544" s="42">
        <f t="shared" si="287"/>
        <v>0</v>
      </c>
    </row>
    <row r="545" spans="1:47" x14ac:dyDescent="0.2">
      <c r="A545" s="35">
        <v>46189</v>
      </c>
      <c r="B545" s="36" t="s">
        <v>237</v>
      </c>
      <c r="C545" s="36" t="s">
        <v>232</v>
      </c>
      <c r="D545" s="36" t="s">
        <v>509</v>
      </c>
      <c r="E545" s="37"/>
      <c r="F545" s="37"/>
      <c r="G545" s="36"/>
      <c r="H545" s="36"/>
      <c r="I545" s="36"/>
      <c r="J545" s="36"/>
      <c r="K545" s="37"/>
      <c r="L545" s="37"/>
      <c r="M545" s="37"/>
      <c r="N545" s="38">
        <f t="shared" si="256"/>
        <v>46174</v>
      </c>
      <c r="O545">
        <f t="shared" si="257"/>
        <v>119353</v>
      </c>
      <c r="P545" t="str">
        <f t="shared" si="258"/>
        <v>Serralheria</v>
      </c>
      <c r="Q545" t="str">
        <f t="shared" si="259"/>
        <v>Normal / Fixo</v>
      </c>
      <c r="R545" t="str">
        <f t="shared" si="260"/>
        <v>SERRALHEIRO II</v>
      </c>
      <c r="S545" t="str">
        <f t="shared" si="261"/>
        <v>ADM</v>
      </c>
      <c r="T545" s="39">
        <f t="shared" si="262"/>
        <v>57.825734836004102</v>
      </c>
      <c r="U545" s="40">
        <f t="shared" si="263"/>
        <v>0.375</v>
      </c>
      <c r="V545" s="40">
        <f t="shared" si="264"/>
        <v>0.40486111111111112</v>
      </c>
      <c r="W545" s="40">
        <f t="shared" si="265"/>
        <v>0</v>
      </c>
      <c r="X545" t="str">
        <f t="shared" si="266"/>
        <v>Não</v>
      </c>
      <c r="Y545" s="40">
        <f t="shared" si="267"/>
        <v>0</v>
      </c>
      <c r="Z545" s="40">
        <f t="shared" si="268"/>
        <v>0</v>
      </c>
      <c r="AA545" s="40">
        <f t="shared" si="269"/>
        <v>0</v>
      </c>
      <c r="AB545" s="40">
        <f t="shared" si="270"/>
        <v>0</v>
      </c>
      <c r="AC545" s="40">
        <f t="shared" si="271"/>
        <v>0</v>
      </c>
      <c r="AD545" s="39">
        <f t="shared" si="272"/>
        <v>0</v>
      </c>
      <c r="AE545" s="39">
        <f t="shared" si="273"/>
        <v>0</v>
      </c>
      <c r="AF545" t="str">
        <f t="shared" si="274"/>
        <v>Trabalhado</v>
      </c>
      <c r="AG545" t="str">
        <f t="shared" si="275"/>
        <v/>
      </c>
      <c r="AH545" t="str">
        <f t="shared" si="276"/>
        <v/>
      </c>
      <c r="AJ545" s="41">
        <f t="shared" si="277"/>
        <v>7</v>
      </c>
      <c r="AK545" s="42">
        <f t="shared" si="278"/>
        <v>0.40486111111111112</v>
      </c>
      <c r="AL545" s="41" t="str">
        <f t="shared" si="279"/>
        <v>Leve atraso</v>
      </c>
      <c r="AM545" s="41" t="str">
        <f t="shared" si="280"/>
        <v>Não</v>
      </c>
      <c r="AN545" s="41" t="str">
        <f t="shared" si="281"/>
        <v>Sim</v>
      </c>
      <c r="AO545" s="42">
        <f t="shared" si="282"/>
        <v>-2.9861111111111116E-2</v>
      </c>
      <c r="AP545" s="41" t="str">
        <f t="shared" si="283"/>
        <v>Ezequiel Antonio Peres|46189</v>
      </c>
      <c r="AQ545" s="41" t="str">
        <f t="shared" si="284"/>
        <v/>
      </c>
      <c r="AR545" s="41" t="str">
        <f>IF($AQ545="","",COUNTIFS(L_ChaveCob,$AQ545,L_Ausencia,"&gt;"&amp;$W545)+COUNTIFS($AQ$4:$AQ545,$AQ545,$W$4:$W545,$W545))</f>
        <v/>
      </c>
      <c r="AS545" s="42">
        <f t="shared" si="285"/>
        <v>0</v>
      </c>
      <c r="AT545" s="42">
        <f t="shared" si="286"/>
        <v>0</v>
      </c>
      <c r="AU545" s="42">
        <f t="shared" si="287"/>
        <v>0</v>
      </c>
    </row>
    <row r="546" spans="1:47" x14ac:dyDescent="0.2">
      <c r="A546" s="35">
        <v>46189</v>
      </c>
      <c r="B546" s="36" t="s">
        <v>239</v>
      </c>
      <c r="C546" s="36" t="s">
        <v>232</v>
      </c>
      <c r="D546" s="36" t="s">
        <v>510</v>
      </c>
      <c r="E546" s="37"/>
      <c r="F546" s="37"/>
      <c r="G546" s="36"/>
      <c r="H546" s="36"/>
      <c r="I546" s="36"/>
      <c r="J546" s="36"/>
      <c r="K546" s="37"/>
      <c r="L546" s="37"/>
      <c r="M546" s="37"/>
      <c r="N546" s="38">
        <f t="shared" si="256"/>
        <v>46174</v>
      </c>
      <c r="O546">
        <f t="shared" si="257"/>
        <v>173078</v>
      </c>
      <c r="P546" t="str">
        <f t="shared" si="258"/>
        <v>Serralheria</v>
      </c>
      <c r="Q546" t="str">
        <f t="shared" si="259"/>
        <v>Normal / Fixo</v>
      </c>
      <c r="R546" t="str">
        <f t="shared" si="260"/>
        <v>SERRALHEIRO II</v>
      </c>
      <c r="S546" t="str">
        <f t="shared" si="261"/>
        <v>ADM</v>
      </c>
      <c r="T546" s="39">
        <f t="shared" si="262"/>
        <v>57.825734836004102</v>
      </c>
      <c r="U546" s="40">
        <f t="shared" si="263"/>
        <v>0.375</v>
      </c>
      <c r="V546" s="40">
        <f t="shared" si="264"/>
        <v>0.38819444444444445</v>
      </c>
      <c r="W546" s="40">
        <f t="shared" si="265"/>
        <v>0</v>
      </c>
      <c r="X546" t="str">
        <f t="shared" si="266"/>
        <v>Não</v>
      </c>
      <c r="Y546" s="40">
        <f t="shared" si="267"/>
        <v>0</v>
      </c>
      <c r="Z546" s="40">
        <f t="shared" si="268"/>
        <v>0</v>
      </c>
      <c r="AA546" s="40">
        <f t="shared" si="269"/>
        <v>0</v>
      </c>
      <c r="AB546" s="40">
        <f t="shared" si="270"/>
        <v>0</v>
      </c>
      <c r="AC546" s="40">
        <f t="shared" si="271"/>
        <v>0</v>
      </c>
      <c r="AD546" s="39">
        <f t="shared" si="272"/>
        <v>0</v>
      </c>
      <c r="AE546" s="39">
        <f t="shared" si="273"/>
        <v>0</v>
      </c>
      <c r="AF546" t="str">
        <f t="shared" si="274"/>
        <v>Trabalhado</v>
      </c>
      <c r="AG546" t="str">
        <f t="shared" si="275"/>
        <v/>
      </c>
      <c r="AH546" t="str">
        <f t="shared" si="276"/>
        <v/>
      </c>
      <c r="AJ546" s="41">
        <f t="shared" si="277"/>
        <v>2</v>
      </c>
      <c r="AK546" s="42">
        <f t="shared" si="278"/>
        <v>0.38819444444444445</v>
      </c>
      <c r="AL546" s="41" t="str">
        <f t="shared" si="279"/>
        <v>Leve atraso</v>
      </c>
      <c r="AM546" s="41" t="str">
        <f t="shared" si="280"/>
        <v>Não</v>
      </c>
      <c r="AN546" s="41" t="str">
        <f t="shared" si="281"/>
        <v>Sim</v>
      </c>
      <c r="AO546" s="42">
        <f t="shared" si="282"/>
        <v>-1.3194444444444453E-2</v>
      </c>
      <c r="AP546" s="41" t="str">
        <f t="shared" si="283"/>
        <v>Giovani Joao da Silva|46189</v>
      </c>
      <c r="AQ546" s="41" t="str">
        <f t="shared" si="284"/>
        <v/>
      </c>
      <c r="AR546" s="41" t="str">
        <f>IF($AQ546="","",COUNTIFS(L_ChaveCob,$AQ546,L_Ausencia,"&gt;"&amp;$W546)+COUNTIFS($AQ$4:$AQ546,$AQ546,$W$4:$W546,$W546))</f>
        <v/>
      </c>
      <c r="AS546" s="42">
        <f t="shared" si="285"/>
        <v>0</v>
      </c>
      <c r="AT546" s="42">
        <f t="shared" si="286"/>
        <v>0</v>
      </c>
      <c r="AU546" s="42">
        <f t="shared" si="287"/>
        <v>0</v>
      </c>
    </row>
    <row r="547" spans="1:47" x14ac:dyDescent="0.2">
      <c r="A547" s="35">
        <v>46189</v>
      </c>
      <c r="B547" s="36" t="s">
        <v>241</v>
      </c>
      <c r="C547" s="36" t="s">
        <v>232</v>
      </c>
      <c r="D547" s="36" t="s">
        <v>351</v>
      </c>
      <c r="E547" s="37"/>
      <c r="F547" s="37"/>
      <c r="G547" s="36"/>
      <c r="H547" s="36"/>
      <c r="I547" s="36"/>
      <c r="J547" s="36"/>
      <c r="K547" s="37"/>
      <c r="L547" s="37"/>
      <c r="M547" s="37"/>
      <c r="N547" s="38">
        <f t="shared" si="256"/>
        <v>46174</v>
      </c>
      <c r="O547">
        <f t="shared" si="257"/>
        <v>24800</v>
      </c>
      <c r="P547" t="str">
        <f t="shared" si="258"/>
        <v>Serralheria</v>
      </c>
      <c r="Q547" t="str">
        <f t="shared" si="259"/>
        <v>Normal / Fixo</v>
      </c>
      <c r="R547" t="str">
        <f t="shared" si="260"/>
        <v>SERRALHEIRO II</v>
      </c>
      <c r="S547" t="str">
        <f t="shared" si="261"/>
        <v>ADM</v>
      </c>
      <c r="T547" s="39">
        <f t="shared" si="262"/>
        <v>57.825734836004102</v>
      </c>
      <c r="U547" s="40">
        <f t="shared" si="263"/>
        <v>0.375</v>
      </c>
      <c r="V547" s="40">
        <f t="shared" si="264"/>
        <v>0.39652777777777776</v>
      </c>
      <c r="W547" s="40">
        <f t="shared" si="265"/>
        <v>0</v>
      </c>
      <c r="X547" t="str">
        <f t="shared" si="266"/>
        <v>Não</v>
      </c>
      <c r="Y547" s="40">
        <f t="shared" si="267"/>
        <v>0</v>
      </c>
      <c r="Z547" s="40">
        <f t="shared" si="268"/>
        <v>0</v>
      </c>
      <c r="AA547" s="40">
        <f t="shared" si="269"/>
        <v>0</v>
      </c>
      <c r="AB547" s="40">
        <f t="shared" si="270"/>
        <v>0</v>
      </c>
      <c r="AC547" s="40">
        <f t="shared" si="271"/>
        <v>0</v>
      </c>
      <c r="AD547" s="39">
        <f t="shared" si="272"/>
        <v>0</v>
      </c>
      <c r="AE547" s="39">
        <f t="shared" si="273"/>
        <v>0</v>
      </c>
      <c r="AF547" t="str">
        <f t="shared" si="274"/>
        <v>Trabalhado</v>
      </c>
      <c r="AG547" t="str">
        <f t="shared" si="275"/>
        <v/>
      </c>
      <c r="AH547" t="str">
        <f t="shared" si="276"/>
        <v/>
      </c>
      <c r="AJ547" s="41">
        <f t="shared" si="277"/>
        <v>3</v>
      </c>
      <c r="AK547" s="42">
        <f t="shared" si="278"/>
        <v>0.39652777777777776</v>
      </c>
      <c r="AL547" s="41" t="str">
        <f t="shared" si="279"/>
        <v>Leve atraso</v>
      </c>
      <c r="AM547" s="41" t="str">
        <f t="shared" si="280"/>
        <v>Não</v>
      </c>
      <c r="AN547" s="41" t="str">
        <f t="shared" si="281"/>
        <v>Sim</v>
      </c>
      <c r="AO547" s="42">
        <f t="shared" si="282"/>
        <v>-2.1527777777777757E-2</v>
      </c>
      <c r="AP547" s="41" t="str">
        <f t="shared" si="283"/>
        <v>Ivanildo Lopes Pires de Carvalho|46189</v>
      </c>
      <c r="AQ547" s="41" t="str">
        <f t="shared" si="284"/>
        <v/>
      </c>
      <c r="AR547" s="41" t="str">
        <f>IF($AQ547="","",COUNTIFS(L_ChaveCob,$AQ547,L_Ausencia,"&gt;"&amp;$W547)+COUNTIFS($AQ$4:$AQ547,$AQ547,$W$4:$W547,$W547))</f>
        <v/>
      </c>
      <c r="AS547" s="42">
        <f t="shared" si="285"/>
        <v>0</v>
      </c>
      <c r="AT547" s="42">
        <f t="shared" si="286"/>
        <v>0</v>
      </c>
      <c r="AU547" s="42">
        <f t="shared" si="287"/>
        <v>0</v>
      </c>
    </row>
    <row r="548" spans="1:47" x14ac:dyDescent="0.2">
      <c r="A548" s="35">
        <v>46189</v>
      </c>
      <c r="B548" s="36" t="s">
        <v>243</v>
      </c>
      <c r="C548" s="36" t="s">
        <v>232</v>
      </c>
      <c r="D548" s="36" t="s">
        <v>364</v>
      </c>
      <c r="E548" s="37"/>
      <c r="F548" s="37"/>
      <c r="G548" s="36"/>
      <c r="H548" s="36"/>
      <c r="I548" s="36"/>
      <c r="J548" s="36"/>
      <c r="K548" s="37"/>
      <c r="L548" s="37"/>
      <c r="M548" s="37"/>
      <c r="N548" s="38">
        <f t="shared" si="256"/>
        <v>46174</v>
      </c>
      <c r="O548">
        <f t="shared" si="257"/>
        <v>900003</v>
      </c>
      <c r="P548" t="str">
        <f t="shared" si="258"/>
        <v>Serralheria</v>
      </c>
      <c r="Q548" t="str">
        <f t="shared" si="259"/>
        <v>Normal / Fixo</v>
      </c>
      <c r="R548" t="str">
        <f t="shared" si="260"/>
        <v>ENCARREGADO</v>
      </c>
      <c r="S548" t="str">
        <f t="shared" si="261"/>
        <v>ADM</v>
      </c>
      <c r="T548" s="39">
        <f t="shared" si="262"/>
        <v>66.410146806958295</v>
      </c>
      <c r="U548" s="40">
        <f t="shared" si="263"/>
        <v>0.375</v>
      </c>
      <c r="V548" s="40">
        <f t="shared" si="264"/>
        <v>0.39652777777777776</v>
      </c>
      <c r="W548" s="40">
        <f t="shared" si="265"/>
        <v>0</v>
      </c>
      <c r="X548" t="str">
        <f t="shared" si="266"/>
        <v>Não</v>
      </c>
      <c r="Y548" s="40">
        <f t="shared" si="267"/>
        <v>0</v>
      </c>
      <c r="Z548" s="40">
        <f t="shared" si="268"/>
        <v>0</v>
      </c>
      <c r="AA548" s="40">
        <f t="shared" si="269"/>
        <v>0</v>
      </c>
      <c r="AB548" s="40">
        <f t="shared" si="270"/>
        <v>0</v>
      </c>
      <c r="AC548" s="40">
        <f t="shared" si="271"/>
        <v>0</v>
      </c>
      <c r="AD548" s="39">
        <f t="shared" si="272"/>
        <v>0</v>
      </c>
      <c r="AE548" s="39">
        <f t="shared" si="273"/>
        <v>0</v>
      </c>
      <c r="AF548" t="str">
        <f t="shared" si="274"/>
        <v>Trabalhado</v>
      </c>
      <c r="AG548" t="str">
        <f t="shared" si="275"/>
        <v/>
      </c>
      <c r="AH548" t="str">
        <f t="shared" si="276"/>
        <v/>
      </c>
      <c r="AJ548" s="41">
        <f t="shared" si="277"/>
        <v>10</v>
      </c>
      <c r="AK548" s="42">
        <f t="shared" si="278"/>
        <v>0.39652777777777776</v>
      </c>
      <c r="AL548" s="41" t="str">
        <f t="shared" si="279"/>
        <v>Leve atraso</v>
      </c>
      <c r="AM548" s="41" t="str">
        <f t="shared" si="280"/>
        <v>Não</v>
      </c>
      <c r="AN548" s="41" t="str">
        <f t="shared" si="281"/>
        <v>Sim</v>
      </c>
      <c r="AO548" s="42">
        <f t="shared" si="282"/>
        <v>-2.1527777777777757E-2</v>
      </c>
      <c r="AP548" s="41" t="str">
        <f t="shared" si="283"/>
        <v>Marcelo Antônio Silvestre de Moraes|46189</v>
      </c>
      <c r="AQ548" s="41" t="str">
        <f t="shared" si="284"/>
        <v/>
      </c>
      <c r="AR548" s="41" t="str">
        <f>IF($AQ548="","",COUNTIFS(L_ChaveCob,$AQ548,L_Ausencia,"&gt;"&amp;$W548)+COUNTIFS($AQ$4:$AQ548,$AQ548,$W$4:$W548,$W548))</f>
        <v/>
      </c>
      <c r="AS548" s="42">
        <f t="shared" si="285"/>
        <v>0</v>
      </c>
      <c r="AT548" s="42">
        <f t="shared" si="286"/>
        <v>0</v>
      </c>
      <c r="AU548" s="42">
        <f t="shared" si="287"/>
        <v>0</v>
      </c>
    </row>
    <row r="549" spans="1:47" x14ac:dyDescent="0.2">
      <c r="A549" s="35">
        <v>46189</v>
      </c>
      <c r="B549" s="36" t="s">
        <v>229</v>
      </c>
      <c r="C549" s="36" t="s">
        <v>220</v>
      </c>
      <c r="D549" s="36" t="s">
        <v>511</v>
      </c>
      <c r="E549" s="37"/>
      <c r="F549" s="37"/>
      <c r="G549" s="36"/>
      <c r="H549" s="36"/>
      <c r="I549" s="36"/>
      <c r="J549" s="36"/>
      <c r="K549" s="37"/>
      <c r="L549" s="37"/>
      <c r="M549" s="37"/>
      <c r="N549" s="38">
        <f t="shared" si="256"/>
        <v>46174</v>
      </c>
      <c r="O549">
        <f t="shared" si="257"/>
        <v>105410</v>
      </c>
      <c r="P549" t="str">
        <f t="shared" si="258"/>
        <v>Serralheria</v>
      </c>
      <c r="Q549" t="str">
        <f t="shared" si="259"/>
        <v>Normal / Fixo</v>
      </c>
      <c r="R549" t="str">
        <f t="shared" si="260"/>
        <v>SERRALHEIRO I</v>
      </c>
      <c r="S549" t="str">
        <f t="shared" si="261"/>
        <v>TURNO 3</v>
      </c>
      <c r="T549" s="39">
        <f t="shared" si="262"/>
        <v>53.488333185221997</v>
      </c>
      <c r="U549" s="40">
        <f t="shared" si="263"/>
        <v>0.33333333333333298</v>
      </c>
      <c r="V549" s="40">
        <f t="shared" si="264"/>
        <v>0.33333333333333298</v>
      </c>
      <c r="W549" s="40">
        <f t="shared" si="265"/>
        <v>0</v>
      </c>
      <c r="X549" t="str">
        <f t="shared" si="266"/>
        <v>Sim</v>
      </c>
      <c r="Y549" s="40">
        <f t="shared" si="267"/>
        <v>0</v>
      </c>
      <c r="Z549" s="40">
        <f t="shared" si="268"/>
        <v>0</v>
      </c>
      <c r="AA549" s="40">
        <f t="shared" si="269"/>
        <v>0</v>
      </c>
      <c r="AB549" s="40">
        <f t="shared" si="270"/>
        <v>0</v>
      </c>
      <c r="AC549" s="40">
        <f t="shared" si="271"/>
        <v>0</v>
      </c>
      <c r="AD549" s="39">
        <f t="shared" si="272"/>
        <v>0</v>
      </c>
      <c r="AE549" s="39">
        <f t="shared" si="273"/>
        <v>0</v>
      </c>
      <c r="AF549" t="str">
        <f t="shared" si="274"/>
        <v>Injustificada</v>
      </c>
      <c r="AG549" t="str">
        <f t="shared" si="275"/>
        <v/>
      </c>
      <c r="AH549" t="str">
        <f t="shared" si="276"/>
        <v/>
      </c>
      <c r="AJ549" s="41">
        <f t="shared" si="277"/>
        <v>6</v>
      </c>
      <c r="AK549" s="42">
        <f t="shared" si="278"/>
        <v>0.34930555555555554</v>
      </c>
      <c r="AL549" s="41" t="str">
        <f t="shared" si="279"/>
        <v>Pelo ponto</v>
      </c>
      <c r="AM549" s="41" t="str">
        <f t="shared" si="280"/>
        <v>Sim</v>
      </c>
      <c r="AN549" s="41" t="str">
        <f t="shared" si="281"/>
        <v>Não</v>
      </c>
      <c r="AO549" s="42">
        <f t="shared" si="282"/>
        <v>-1.5972222222222554E-2</v>
      </c>
      <c r="AP549" s="41" t="str">
        <f t="shared" si="283"/>
        <v>Marcelo Douglas Vieira Santana|46189</v>
      </c>
      <c r="AQ549" s="41" t="str">
        <f t="shared" si="284"/>
        <v/>
      </c>
      <c r="AR549" s="41" t="str">
        <f>IF($AQ549="","",COUNTIFS(L_ChaveCob,$AQ549,L_Ausencia,"&gt;"&amp;$W549)+COUNTIFS($AQ$4:$AQ549,$AQ549,$W$4:$W549,$W549))</f>
        <v/>
      </c>
      <c r="AS549" s="42">
        <f t="shared" si="285"/>
        <v>0</v>
      </c>
      <c r="AT549" s="42">
        <f t="shared" si="286"/>
        <v>0</v>
      </c>
      <c r="AU549" s="42">
        <f t="shared" si="287"/>
        <v>0</v>
      </c>
    </row>
    <row r="550" spans="1:47" x14ac:dyDescent="0.2">
      <c r="A550" s="35">
        <v>46189</v>
      </c>
      <c r="B550" s="36" t="s">
        <v>483</v>
      </c>
      <c r="C550" s="36" t="s">
        <v>232</v>
      </c>
      <c r="D550" s="36"/>
      <c r="E550" s="37"/>
      <c r="F550" s="37"/>
      <c r="G550" s="36" t="s">
        <v>484</v>
      </c>
      <c r="H550" s="36"/>
      <c r="I550" s="36"/>
      <c r="J550" s="36"/>
      <c r="K550" s="37"/>
      <c r="L550" s="37"/>
      <c r="M550" s="37"/>
      <c r="N550" s="38">
        <f t="shared" si="256"/>
        <v>46174</v>
      </c>
      <c r="O550">
        <f t="shared" si="257"/>
        <v>900011</v>
      </c>
      <c r="P550" t="str">
        <f t="shared" si="258"/>
        <v>Serralheria</v>
      </c>
      <c r="Q550" t="str">
        <f t="shared" si="259"/>
        <v>Normal / Fixo</v>
      </c>
      <c r="R550" t="str">
        <f t="shared" si="260"/>
        <v>SERRALHEIRO I</v>
      </c>
      <c r="S550" t="str">
        <f t="shared" si="261"/>
        <v>ADM</v>
      </c>
      <c r="T550" s="39">
        <f t="shared" si="262"/>
        <v>53.488333185221997</v>
      </c>
      <c r="U550" s="40">
        <f t="shared" si="263"/>
        <v>0.375</v>
      </c>
      <c r="V550" s="40">
        <f t="shared" si="264"/>
        <v>0.375</v>
      </c>
      <c r="W550" s="40">
        <f t="shared" si="265"/>
        <v>0</v>
      </c>
      <c r="X550" t="str">
        <f t="shared" si="266"/>
        <v>Não</v>
      </c>
      <c r="Y550" s="40">
        <f t="shared" si="267"/>
        <v>0</v>
      </c>
      <c r="Z550" s="40">
        <f t="shared" si="268"/>
        <v>0</v>
      </c>
      <c r="AA550" s="40">
        <f t="shared" si="269"/>
        <v>0</v>
      </c>
      <c r="AB550" s="40">
        <f t="shared" si="270"/>
        <v>0</v>
      </c>
      <c r="AC550" s="40">
        <f t="shared" si="271"/>
        <v>0</v>
      </c>
      <c r="AD550" s="39">
        <f t="shared" si="272"/>
        <v>0</v>
      </c>
      <c r="AE550" s="39">
        <f t="shared" si="273"/>
        <v>0</v>
      </c>
      <c r="AF550" t="str">
        <f t="shared" si="274"/>
        <v>Trabalhado</v>
      </c>
      <c r="AG550" t="str">
        <f t="shared" si="275"/>
        <v/>
      </c>
      <c r="AH550" t="str">
        <f t="shared" si="276"/>
        <v/>
      </c>
      <c r="AJ550" s="41">
        <f t="shared" si="277"/>
        <v>20</v>
      </c>
      <c r="AK550" s="42" t="str">
        <f t="shared" si="278"/>
        <v/>
      </c>
      <c r="AL550" s="41" t="str">
        <f t="shared" si="279"/>
        <v>Leve atraso</v>
      </c>
      <c r="AM550" s="41" t="str">
        <f t="shared" si="280"/>
        <v>Não</v>
      </c>
      <c r="AN550" s="41" t="str">
        <f t="shared" si="281"/>
        <v>Sim</v>
      </c>
      <c r="AO550" s="42" t="str">
        <f t="shared" si="282"/>
        <v/>
      </c>
      <c r="AP550" s="41" t="str">
        <f t="shared" si="283"/>
        <v>Maxwell Torres da Silva|46189</v>
      </c>
      <c r="AQ550" s="41" t="str">
        <f t="shared" si="284"/>
        <v/>
      </c>
      <c r="AR550" s="41" t="str">
        <f>IF($AQ550="","",COUNTIFS(L_ChaveCob,$AQ550,L_Ausencia,"&gt;"&amp;$W550)+COUNTIFS($AQ$4:$AQ550,$AQ550,$W$4:$W550,$W550))</f>
        <v/>
      </c>
      <c r="AS550" s="42">
        <f t="shared" si="285"/>
        <v>0</v>
      </c>
      <c r="AT550" s="42">
        <f t="shared" si="286"/>
        <v>0</v>
      </c>
      <c r="AU550" s="42">
        <f t="shared" si="287"/>
        <v>0</v>
      </c>
    </row>
    <row r="551" spans="1:47" hidden="1" x14ac:dyDescent="0.2">
      <c r="A551" s="35">
        <v>46189</v>
      </c>
      <c r="B551" s="36" t="s">
        <v>230</v>
      </c>
      <c r="C551" s="36" t="s">
        <v>220</v>
      </c>
      <c r="D551" s="36" t="s">
        <v>512</v>
      </c>
      <c r="E551" s="37"/>
      <c r="F551" s="37"/>
      <c r="G551" s="36"/>
      <c r="H551" s="36"/>
      <c r="I551" s="36" t="s">
        <v>234</v>
      </c>
      <c r="J551" s="36"/>
      <c r="K551" s="37"/>
      <c r="L551" s="37"/>
      <c r="M551" s="37"/>
      <c r="N551" s="38">
        <f t="shared" si="256"/>
        <v>46174</v>
      </c>
      <c r="O551">
        <f t="shared" si="257"/>
        <v>900009</v>
      </c>
      <c r="P551" t="str">
        <f t="shared" si="258"/>
        <v>Serralheria</v>
      </c>
      <c r="Q551" t="str">
        <f t="shared" si="259"/>
        <v>Normal / Fixo</v>
      </c>
      <c r="R551" t="str">
        <f t="shared" si="260"/>
        <v>SERRALHEIRO I</v>
      </c>
      <c r="S551" t="str">
        <f t="shared" si="261"/>
        <v>TURNO 2</v>
      </c>
      <c r="T551" s="39">
        <f t="shared" si="262"/>
        <v>53.488333185221997</v>
      </c>
      <c r="U551" s="40">
        <f t="shared" si="263"/>
        <v>0.33333333333333298</v>
      </c>
      <c r="V551" s="40">
        <f t="shared" si="264"/>
        <v>0.33333333333333298</v>
      </c>
      <c r="W551" s="40">
        <f t="shared" si="265"/>
        <v>0</v>
      </c>
      <c r="X551" t="str">
        <f t="shared" si="266"/>
        <v>Sim</v>
      </c>
      <c r="Y551" s="40">
        <f t="shared" si="267"/>
        <v>0</v>
      </c>
      <c r="Z551" s="40">
        <f t="shared" si="268"/>
        <v>0</v>
      </c>
      <c r="AA551" s="40">
        <f t="shared" si="269"/>
        <v>0</v>
      </c>
      <c r="AB551" s="40">
        <f t="shared" si="270"/>
        <v>0</v>
      </c>
      <c r="AC551" s="40">
        <f t="shared" si="271"/>
        <v>0</v>
      </c>
      <c r="AD551" s="39">
        <f t="shared" si="272"/>
        <v>0</v>
      </c>
      <c r="AE551" s="39">
        <f t="shared" si="273"/>
        <v>0</v>
      </c>
      <c r="AF551" t="str">
        <f t="shared" si="274"/>
        <v>Injustificada</v>
      </c>
      <c r="AG551" t="str">
        <f t="shared" si="275"/>
        <v/>
      </c>
      <c r="AH551" t="str">
        <f t="shared" si="276"/>
        <v/>
      </c>
      <c r="AJ551" s="41">
        <f t="shared" si="277"/>
        <v>17</v>
      </c>
      <c r="AK551" s="42">
        <f t="shared" si="278"/>
        <v>0.35347222222222224</v>
      </c>
      <c r="AL551" s="41" t="str">
        <f t="shared" si="279"/>
        <v>Pelo ponto</v>
      </c>
      <c r="AM551" s="41" t="str">
        <f t="shared" si="280"/>
        <v>Sim</v>
      </c>
      <c r="AN551" s="41" t="str">
        <f t="shared" si="281"/>
        <v>Não</v>
      </c>
      <c r="AO551" s="42">
        <f t="shared" si="282"/>
        <v>-2.0138888888889261E-2</v>
      </c>
      <c r="AP551" s="41" t="str">
        <f t="shared" si="283"/>
        <v>Murilo de Souza Modesto|46189</v>
      </c>
      <c r="AQ551" s="41" t="str">
        <f t="shared" si="284"/>
        <v/>
      </c>
      <c r="AR551" s="41" t="str">
        <f>IF($AQ551="","",COUNTIFS(L_ChaveCob,$AQ551,L_Ausencia,"&gt;"&amp;$W551)+COUNTIFS($AQ$4:$AQ551,$AQ551,$W$4:$W551,$W551))</f>
        <v/>
      </c>
      <c r="AS551" s="42">
        <f t="shared" si="285"/>
        <v>0</v>
      </c>
      <c r="AT551" s="42">
        <f t="shared" si="286"/>
        <v>0</v>
      </c>
      <c r="AU551" s="42">
        <f t="shared" si="287"/>
        <v>0</v>
      </c>
    </row>
    <row r="552" spans="1:47" x14ac:dyDescent="0.2">
      <c r="A552" s="35">
        <v>46189</v>
      </c>
      <c r="B552" s="36" t="s">
        <v>247</v>
      </c>
      <c r="C552" s="36" t="s">
        <v>228</v>
      </c>
      <c r="D552" s="36"/>
      <c r="E552" s="37"/>
      <c r="F552" s="37"/>
      <c r="G552" s="36"/>
      <c r="H552" s="36"/>
      <c r="I552" s="36"/>
      <c r="J552" s="36"/>
      <c r="K552" s="37"/>
      <c r="L552" s="37"/>
      <c r="M552" s="37"/>
      <c r="N552" s="38">
        <f t="shared" si="256"/>
        <v>46174</v>
      </c>
      <c r="O552">
        <f t="shared" si="257"/>
        <v>900005</v>
      </c>
      <c r="P552" t="str">
        <f t="shared" si="258"/>
        <v>Serralheria</v>
      </c>
      <c r="Q552" t="str">
        <f t="shared" si="259"/>
        <v>Normal / Fixo</v>
      </c>
      <c r="R552" t="str">
        <f t="shared" si="260"/>
        <v>SERRALHEIRO II</v>
      </c>
      <c r="S552" t="str">
        <f t="shared" si="261"/>
        <v>ADM</v>
      </c>
      <c r="T552" s="39">
        <f t="shared" si="262"/>
        <v>57.825734836004102</v>
      </c>
      <c r="U552" s="40">
        <f t="shared" si="263"/>
        <v>0.375</v>
      </c>
      <c r="V552" s="40">
        <f t="shared" si="264"/>
        <v>0</v>
      </c>
      <c r="W552" s="40">
        <f t="shared" si="265"/>
        <v>0.375</v>
      </c>
      <c r="X552" t="str">
        <f t="shared" si="266"/>
        <v>Sim</v>
      </c>
      <c r="Y552" s="40">
        <f t="shared" si="267"/>
        <v>0.375</v>
      </c>
      <c r="Z552" s="40">
        <f t="shared" si="268"/>
        <v>0</v>
      </c>
      <c r="AA552" s="40">
        <f t="shared" si="269"/>
        <v>0</v>
      </c>
      <c r="AB552" s="40">
        <f t="shared" si="270"/>
        <v>0</v>
      </c>
      <c r="AC552" s="40">
        <f t="shared" si="271"/>
        <v>0.375</v>
      </c>
      <c r="AD552" s="39">
        <f t="shared" si="272"/>
        <v>520.43161352403695</v>
      </c>
      <c r="AE552" s="39">
        <f t="shared" si="273"/>
        <v>0</v>
      </c>
      <c r="AF552" t="str">
        <f t="shared" si="274"/>
        <v>Férias</v>
      </c>
      <c r="AG552" t="str">
        <f t="shared" si="275"/>
        <v>DESCONTA 9:00h (Férias).</v>
      </c>
      <c r="AH552" t="str">
        <f t="shared" si="276"/>
        <v/>
      </c>
      <c r="AJ552" s="41">
        <f t="shared" si="277"/>
        <v>13</v>
      </c>
      <c r="AK552" s="42" t="str">
        <f t="shared" si="278"/>
        <v/>
      </c>
      <c r="AL552" s="41" t="str">
        <f t="shared" si="279"/>
        <v>Dia inteiro</v>
      </c>
      <c r="AM552" s="41" t="str">
        <f t="shared" si="280"/>
        <v>Sim</v>
      </c>
      <c r="AN552" s="41" t="str">
        <f t="shared" si="281"/>
        <v>Não</v>
      </c>
      <c r="AO552" s="42" t="str">
        <f t="shared" si="282"/>
        <v/>
      </c>
      <c r="AP552" s="41" t="str">
        <f t="shared" si="283"/>
        <v>Rafael Fracaroli da Rocha|46189</v>
      </c>
      <c r="AQ552" s="41" t="str">
        <f t="shared" si="284"/>
        <v>46189|Serralheria</v>
      </c>
      <c r="AR552" s="41">
        <f>IF($AQ552="","",COUNTIFS(L_ChaveCob,$AQ552,L_Ausencia,"&gt;"&amp;$W552)+COUNTIFS($AQ$4:$AQ552,$AQ552,$W$4:$W552,$W552))</f>
        <v>1</v>
      </c>
      <c r="AS552" s="42">
        <f t="shared" si="285"/>
        <v>0</v>
      </c>
      <c r="AT552" s="42">
        <f t="shared" si="286"/>
        <v>0</v>
      </c>
      <c r="AU552" s="42">
        <f t="shared" si="287"/>
        <v>0</v>
      </c>
    </row>
    <row r="553" spans="1:47" x14ac:dyDescent="0.2">
      <c r="A553" s="35">
        <v>46189</v>
      </c>
      <c r="B553" s="36" t="s">
        <v>249</v>
      </c>
      <c r="C553" s="36" t="s">
        <v>232</v>
      </c>
      <c r="D553" s="36" t="s">
        <v>513</v>
      </c>
      <c r="E553" s="37"/>
      <c r="F553" s="37"/>
      <c r="G553" s="36"/>
      <c r="H553" s="36"/>
      <c r="I553" s="36"/>
      <c r="J553" s="36"/>
      <c r="K553" s="37"/>
      <c r="L553" s="37"/>
      <c r="M553" s="37"/>
      <c r="N553" s="38">
        <f t="shared" si="256"/>
        <v>46174</v>
      </c>
      <c r="O553">
        <f t="shared" si="257"/>
        <v>331335</v>
      </c>
      <c r="P553" t="str">
        <f t="shared" si="258"/>
        <v>Serralheria</v>
      </c>
      <c r="Q553" t="str">
        <f t="shared" si="259"/>
        <v>Normal / Fixo</v>
      </c>
      <c r="R553" t="str">
        <f t="shared" si="260"/>
        <v>SERRALHEIRO II</v>
      </c>
      <c r="S553" t="str">
        <f t="shared" si="261"/>
        <v>ADM</v>
      </c>
      <c r="T553" s="39">
        <f t="shared" si="262"/>
        <v>57.825734836004102</v>
      </c>
      <c r="U553" s="40">
        <f t="shared" si="263"/>
        <v>0.375</v>
      </c>
      <c r="V553" s="40">
        <f t="shared" si="264"/>
        <v>0.4</v>
      </c>
      <c r="W553" s="40">
        <f t="shared" si="265"/>
        <v>0</v>
      </c>
      <c r="X553" t="str">
        <f t="shared" si="266"/>
        <v>Não</v>
      </c>
      <c r="Y553" s="40">
        <f t="shared" si="267"/>
        <v>0</v>
      </c>
      <c r="Z553" s="40">
        <f t="shared" si="268"/>
        <v>0</v>
      </c>
      <c r="AA553" s="40">
        <f t="shared" si="269"/>
        <v>0</v>
      </c>
      <c r="AB553" s="40">
        <f t="shared" si="270"/>
        <v>0</v>
      </c>
      <c r="AC553" s="40">
        <f t="shared" si="271"/>
        <v>0</v>
      </c>
      <c r="AD553" s="39">
        <f t="shared" si="272"/>
        <v>0</v>
      </c>
      <c r="AE553" s="39">
        <f t="shared" si="273"/>
        <v>0</v>
      </c>
      <c r="AF553" t="str">
        <f t="shared" si="274"/>
        <v>Trabalhado</v>
      </c>
      <c r="AG553" t="str">
        <f t="shared" si="275"/>
        <v/>
      </c>
      <c r="AH553" t="str">
        <f t="shared" si="276"/>
        <v/>
      </c>
      <c r="AJ553" s="41">
        <f t="shared" si="277"/>
        <v>5</v>
      </c>
      <c r="AK553" s="42">
        <f t="shared" si="278"/>
        <v>0.4</v>
      </c>
      <c r="AL553" s="41" t="str">
        <f t="shared" si="279"/>
        <v>Leve atraso</v>
      </c>
      <c r="AM553" s="41" t="str">
        <f t="shared" si="280"/>
        <v>Não</v>
      </c>
      <c r="AN553" s="41" t="str">
        <f t="shared" si="281"/>
        <v>Sim</v>
      </c>
      <c r="AO553" s="42">
        <f t="shared" si="282"/>
        <v>-2.5000000000000022E-2</v>
      </c>
      <c r="AP553" s="41" t="str">
        <f t="shared" si="283"/>
        <v>Robson Alberto Alves Galvão|46189</v>
      </c>
      <c r="AQ553" s="41" t="str">
        <f t="shared" si="284"/>
        <v/>
      </c>
      <c r="AR553" s="41" t="str">
        <f>IF($AQ553="","",COUNTIFS(L_ChaveCob,$AQ553,L_Ausencia,"&gt;"&amp;$W553)+COUNTIFS($AQ$4:$AQ553,$AQ553,$W$4:$W553,$W553))</f>
        <v/>
      </c>
      <c r="AS553" s="42">
        <f t="shared" si="285"/>
        <v>0</v>
      </c>
      <c r="AT553" s="42">
        <f t="shared" si="286"/>
        <v>0</v>
      </c>
      <c r="AU553" s="42">
        <f t="shared" si="287"/>
        <v>0</v>
      </c>
    </row>
    <row r="554" spans="1:47" x14ac:dyDescent="0.2">
      <c r="A554" s="35">
        <v>46189</v>
      </c>
      <c r="B554" s="36" t="s">
        <v>231</v>
      </c>
      <c r="C554" s="36" t="s">
        <v>220</v>
      </c>
      <c r="D554" s="36" t="s">
        <v>514</v>
      </c>
      <c r="E554" s="37"/>
      <c r="F554" s="37"/>
      <c r="G554" s="36"/>
      <c r="H554" s="36"/>
      <c r="I554" s="36" t="s">
        <v>234</v>
      </c>
      <c r="J554" s="36"/>
      <c r="K554" s="37"/>
      <c r="L554" s="37"/>
      <c r="M554" s="37"/>
      <c r="N554" s="38">
        <f t="shared" si="256"/>
        <v>46174</v>
      </c>
      <c r="O554">
        <f t="shared" si="257"/>
        <v>900004</v>
      </c>
      <c r="P554" t="str">
        <f t="shared" si="258"/>
        <v>Serralheria</v>
      </c>
      <c r="Q554" t="str">
        <f t="shared" si="259"/>
        <v>Normal / Fixo</v>
      </c>
      <c r="R554" t="str">
        <f t="shared" si="260"/>
        <v>SERRALHEIRO I</v>
      </c>
      <c r="S554" t="str">
        <f t="shared" si="261"/>
        <v>TURNO 2</v>
      </c>
      <c r="T554" s="39">
        <f t="shared" si="262"/>
        <v>53.488333185221997</v>
      </c>
      <c r="U554" s="40">
        <f t="shared" si="263"/>
        <v>0.33333333333333298</v>
      </c>
      <c r="V554" s="40">
        <f t="shared" si="264"/>
        <v>0.33333333333333298</v>
      </c>
      <c r="W554" s="40">
        <f t="shared" si="265"/>
        <v>0</v>
      </c>
      <c r="X554" t="str">
        <f t="shared" si="266"/>
        <v>Sim</v>
      </c>
      <c r="Y554" s="40">
        <f t="shared" si="267"/>
        <v>0</v>
      </c>
      <c r="Z554" s="40">
        <f t="shared" si="268"/>
        <v>0</v>
      </c>
      <c r="AA554" s="40">
        <f t="shared" si="269"/>
        <v>0</v>
      </c>
      <c r="AB554" s="40">
        <f t="shared" si="270"/>
        <v>0</v>
      </c>
      <c r="AC554" s="40">
        <f t="shared" si="271"/>
        <v>0</v>
      </c>
      <c r="AD554" s="39">
        <f t="shared" si="272"/>
        <v>0</v>
      </c>
      <c r="AE554" s="39">
        <f t="shared" si="273"/>
        <v>0</v>
      </c>
      <c r="AF554" t="str">
        <f t="shared" si="274"/>
        <v>Injustificada</v>
      </c>
      <c r="AG554" t="str">
        <f t="shared" si="275"/>
        <v/>
      </c>
      <c r="AH554" t="str">
        <f t="shared" si="276"/>
        <v/>
      </c>
      <c r="AJ554" s="41">
        <f t="shared" si="277"/>
        <v>11</v>
      </c>
      <c r="AK554" s="42">
        <f t="shared" si="278"/>
        <v>0.3527777777777778</v>
      </c>
      <c r="AL554" s="41" t="str">
        <f t="shared" si="279"/>
        <v>Pelo ponto</v>
      </c>
      <c r="AM554" s="41" t="str">
        <f t="shared" si="280"/>
        <v>Sim</v>
      </c>
      <c r="AN554" s="41" t="str">
        <f t="shared" si="281"/>
        <v>Não</v>
      </c>
      <c r="AO554" s="42">
        <f t="shared" si="282"/>
        <v>-1.9444444444444819E-2</v>
      </c>
      <c r="AP554" s="41" t="str">
        <f t="shared" si="283"/>
        <v>Rogério Marques da Silva|46189</v>
      </c>
      <c r="AQ554" s="41" t="str">
        <f t="shared" si="284"/>
        <v/>
      </c>
      <c r="AR554" s="41" t="str">
        <f>IF($AQ554="","",COUNTIFS(L_ChaveCob,$AQ554,L_Ausencia,"&gt;"&amp;$W554)+COUNTIFS($AQ$4:$AQ554,$AQ554,$W$4:$W554,$W554))</f>
        <v/>
      </c>
      <c r="AS554" s="42">
        <f t="shared" si="285"/>
        <v>0</v>
      </c>
      <c r="AT554" s="42">
        <f t="shared" si="286"/>
        <v>0</v>
      </c>
      <c r="AU554" s="42">
        <f t="shared" si="287"/>
        <v>0</v>
      </c>
    </row>
    <row r="555" spans="1:47" x14ac:dyDescent="0.2">
      <c r="A555" s="35">
        <v>46189</v>
      </c>
      <c r="B555" s="36" t="s">
        <v>252</v>
      </c>
      <c r="C555" s="36" t="s">
        <v>232</v>
      </c>
      <c r="D555" s="36" t="s">
        <v>515</v>
      </c>
      <c r="E555" s="37"/>
      <c r="F555" s="37"/>
      <c r="G555" s="36"/>
      <c r="H555" s="36"/>
      <c r="I555" s="36"/>
      <c r="J555" s="36"/>
      <c r="K555" s="37"/>
      <c r="L555" s="37"/>
      <c r="M555" s="37"/>
      <c r="N555" s="38">
        <f t="shared" si="256"/>
        <v>46174</v>
      </c>
      <c r="O555">
        <f t="shared" si="257"/>
        <v>266937</v>
      </c>
      <c r="P555" t="str">
        <f t="shared" si="258"/>
        <v>Serralheria</v>
      </c>
      <c r="Q555" t="str">
        <f t="shared" si="259"/>
        <v>Normal / Fixo</v>
      </c>
      <c r="R555" t="str">
        <f t="shared" si="260"/>
        <v>ENCARREGADO</v>
      </c>
      <c r="S555" t="str">
        <f t="shared" si="261"/>
        <v>ADM</v>
      </c>
      <c r="T555" s="39">
        <f t="shared" si="262"/>
        <v>66.410146806958295</v>
      </c>
      <c r="U555" s="40">
        <f t="shared" si="263"/>
        <v>0.375</v>
      </c>
      <c r="V555" s="40">
        <f t="shared" si="264"/>
        <v>0.39513888888888887</v>
      </c>
      <c r="W555" s="40">
        <f t="shared" si="265"/>
        <v>0</v>
      </c>
      <c r="X555" t="str">
        <f t="shared" si="266"/>
        <v>Não</v>
      </c>
      <c r="Y555" s="40">
        <f t="shared" si="267"/>
        <v>0</v>
      </c>
      <c r="Z555" s="40">
        <f t="shared" si="268"/>
        <v>0</v>
      </c>
      <c r="AA555" s="40">
        <f t="shared" si="269"/>
        <v>0</v>
      </c>
      <c r="AB555" s="40">
        <f t="shared" si="270"/>
        <v>0</v>
      </c>
      <c r="AC555" s="40">
        <f t="shared" si="271"/>
        <v>0</v>
      </c>
      <c r="AD555" s="39">
        <f t="shared" si="272"/>
        <v>0</v>
      </c>
      <c r="AE555" s="39">
        <f t="shared" si="273"/>
        <v>0</v>
      </c>
      <c r="AF555" t="str">
        <f t="shared" si="274"/>
        <v>Trabalhado</v>
      </c>
      <c r="AG555" t="str">
        <f t="shared" si="275"/>
        <v/>
      </c>
      <c r="AH555" t="str">
        <f t="shared" si="276"/>
        <v/>
      </c>
      <c r="AJ555" s="41">
        <f t="shared" si="277"/>
        <v>1</v>
      </c>
      <c r="AK555" s="42">
        <f t="shared" si="278"/>
        <v>0.39513888888888887</v>
      </c>
      <c r="AL555" s="41" t="str">
        <f t="shared" si="279"/>
        <v>Leve atraso</v>
      </c>
      <c r="AM555" s="41" t="str">
        <f t="shared" si="280"/>
        <v>Não</v>
      </c>
      <c r="AN555" s="41" t="str">
        <f t="shared" si="281"/>
        <v>Sim</v>
      </c>
      <c r="AO555" s="42">
        <f t="shared" si="282"/>
        <v>-2.0138888888888873E-2</v>
      </c>
      <c r="AP555" s="41" t="str">
        <f t="shared" si="283"/>
        <v>Ronaldo Rosendo da Silva|46189</v>
      </c>
      <c r="AQ555" s="41" t="str">
        <f t="shared" si="284"/>
        <v/>
      </c>
      <c r="AR555" s="41" t="str">
        <f>IF($AQ555="","",COUNTIFS(L_ChaveCob,$AQ555,L_Ausencia,"&gt;"&amp;$W555)+COUNTIFS($AQ$4:$AQ555,$AQ555,$W$4:$W555,$W555))</f>
        <v/>
      </c>
      <c r="AS555" s="42">
        <f t="shared" si="285"/>
        <v>0</v>
      </c>
      <c r="AT555" s="42">
        <f t="shared" si="286"/>
        <v>0</v>
      </c>
      <c r="AU555" s="42">
        <f t="shared" si="287"/>
        <v>0</v>
      </c>
    </row>
    <row r="556" spans="1:47" x14ac:dyDescent="0.2">
      <c r="A556" s="35">
        <v>46189</v>
      </c>
      <c r="B556" s="36" t="s">
        <v>254</v>
      </c>
      <c r="C556" s="36" t="s">
        <v>232</v>
      </c>
      <c r="D556" s="36" t="s">
        <v>272</v>
      </c>
      <c r="E556" s="37"/>
      <c r="F556" s="37"/>
      <c r="G556" s="36"/>
      <c r="H556" s="36"/>
      <c r="I556" s="36"/>
      <c r="J556" s="36"/>
      <c r="K556" s="37"/>
      <c r="L556" s="37"/>
      <c r="M556" s="37"/>
      <c r="N556" s="38">
        <f t="shared" si="256"/>
        <v>46174</v>
      </c>
      <c r="O556">
        <f t="shared" si="257"/>
        <v>900001</v>
      </c>
      <c r="P556" t="str">
        <f t="shared" si="258"/>
        <v>Serralheria</v>
      </c>
      <c r="Q556" t="str">
        <f t="shared" si="259"/>
        <v>Normal / Fixo</v>
      </c>
      <c r="R556" t="str">
        <f t="shared" si="260"/>
        <v>SERRALHEIRO II</v>
      </c>
      <c r="S556" t="str">
        <f t="shared" si="261"/>
        <v>ADM</v>
      </c>
      <c r="T556" s="39">
        <f t="shared" si="262"/>
        <v>57.825734836004102</v>
      </c>
      <c r="U556" s="40">
        <f t="shared" si="263"/>
        <v>0.375</v>
      </c>
      <c r="V556" s="40">
        <f t="shared" si="264"/>
        <v>0.39652777777777776</v>
      </c>
      <c r="W556" s="40">
        <f t="shared" si="265"/>
        <v>0</v>
      </c>
      <c r="X556" t="str">
        <f t="shared" si="266"/>
        <v>Não</v>
      </c>
      <c r="Y556" s="40">
        <f t="shared" si="267"/>
        <v>0</v>
      </c>
      <c r="Z556" s="40">
        <f t="shared" si="268"/>
        <v>0</v>
      </c>
      <c r="AA556" s="40">
        <f t="shared" si="269"/>
        <v>0</v>
      </c>
      <c r="AB556" s="40">
        <f t="shared" si="270"/>
        <v>0</v>
      </c>
      <c r="AC556" s="40">
        <f t="shared" si="271"/>
        <v>0</v>
      </c>
      <c r="AD556" s="39">
        <f t="shared" si="272"/>
        <v>0</v>
      </c>
      <c r="AE556" s="39">
        <f t="shared" si="273"/>
        <v>0</v>
      </c>
      <c r="AF556" t="str">
        <f t="shared" si="274"/>
        <v>Trabalhado</v>
      </c>
      <c r="AG556" t="str">
        <f t="shared" si="275"/>
        <v/>
      </c>
      <c r="AH556" t="str">
        <f t="shared" si="276"/>
        <v/>
      </c>
      <c r="AJ556" s="41">
        <f t="shared" si="277"/>
        <v>8</v>
      </c>
      <c r="AK556" s="42">
        <f t="shared" si="278"/>
        <v>0.39652777777777776</v>
      </c>
      <c r="AL556" s="41" t="str">
        <f t="shared" si="279"/>
        <v>Leve atraso</v>
      </c>
      <c r="AM556" s="41" t="str">
        <f t="shared" si="280"/>
        <v>Não</v>
      </c>
      <c r="AN556" s="41" t="str">
        <f t="shared" si="281"/>
        <v>Sim</v>
      </c>
      <c r="AO556" s="42">
        <f t="shared" si="282"/>
        <v>-2.1527777777777757E-2</v>
      </c>
      <c r="AP556" s="41" t="str">
        <f t="shared" si="283"/>
        <v>Ronaldo Santos Dias|46189</v>
      </c>
      <c r="AQ556" s="41" t="str">
        <f t="shared" si="284"/>
        <v/>
      </c>
      <c r="AR556" s="41" t="str">
        <f>IF($AQ556="","",COUNTIFS(L_ChaveCob,$AQ556,L_Ausencia,"&gt;"&amp;$W556)+COUNTIFS($AQ$4:$AQ556,$AQ556,$W$4:$W556,$W556))</f>
        <v/>
      </c>
      <c r="AS556" s="42">
        <f t="shared" si="285"/>
        <v>0</v>
      </c>
      <c r="AT556" s="42">
        <f t="shared" si="286"/>
        <v>0</v>
      </c>
      <c r="AU556" s="42">
        <f t="shared" si="287"/>
        <v>0</v>
      </c>
    </row>
    <row r="557" spans="1:47" x14ac:dyDescent="0.2">
      <c r="A557" s="35">
        <v>46189</v>
      </c>
      <c r="B557" s="36" t="s">
        <v>281</v>
      </c>
      <c r="C557" s="36" t="s">
        <v>232</v>
      </c>
      <c r="D557" s="36"/>
      <c r="E557" s="37"/>
      <c r="F557" s="37"/>
      <c r="G557" s="36"/>
      <c r="H557" s="36"/>
      <c r="I557" s="36"/>
      <c r="J557" s="36"/>
      <c r="K557" s="37"/>
      <c r="L557" s="37"/>
      <c r="M557" s="37"/>
      <c r="N557" s="38">
        <f t="shared" si="256"/>
        <v>46174</v>
      </c>
      <c r="O557">
        <f t="shared" si="257"/>
        <v>900010</v>
      </c>
      <c r="P557" t="str">
        <f t="shared" si="258"/>
        <v>Serralheria</v>
      </c>
      <c r="Q557" t="str">
        <f t="shared" si="259"/>
        <v>Normal / Fixo</v>
      </c>
      <c r="R557" t="str">
        <f t="shared" si="260"/>
        <v>SERRALHEIRO I</v>
      </c>
      <c r="S557" t="str">
        <f t="shared" si="261"/>
        <v>ADM</v>
      </c>
      <c r="T557" s="39">
        <f t="shared" si="262"/>
        <v>53.488333185221997</v>
      </c>
      <c r="U557" s="40">
        <f t="shared" si="263"/>
        <v>0.375</v>
      </c>
      <c r="V557" s="40">
        <f t="shared" si="264"/>
        <v>0.375</v>
      </c>
      <c r="W557" s="40">
        <f t="shared" si="265"/>
        <v>0</v>
      </c>
      <c r="X557" t="str">
        <f t="shared" si="266"/>
        <v>Não</v>
      </c>
      <c r="Y557" s="40">
        <f t="shared" si="267"/>
        <v>0</v>
      </c>
      <c r="Z557" s="40">
        <f t="shared" si="268"/>
        <v>0</v>
      </c>
      <c r="AA557" s="40">
        <f t="shared" si="269"/>
        <v>0</v>
      </c>
      <c r="AB557" s="40">
        <f t="shared" si="270"/>
        <v>0</v>
      </c>
      <c r="AC557" s="40">
        <f t="shared" si="271"/>
        <v>0</v>
      </c>
      <c r="AD557" s="39">
        <f t="shared" si="272"/>
        <v>0</v>
      </c>
      <c r="AE557" s="39">
        <f t="shared" si="273"/>
        <v>0</v>
      </c>
      <c r="AF557" t="str">
        <f t="shared" si="274"/>
        <v>Trabalhado</v>
      </c>
      <c r="AG557" t="str">
        <f t="shared" si="275"/>
        <v/>
      </c>
      <c r="AH557" t="str">
        <f t="shared" si="276"/>
        <v/>
      </c>
      <c r="AJ557" s="41">
        <f t="shared" si="277"/>
        <v>19</v>
      </c>
      <c r="AK557" s="42" t="str">
        <f t="shared" si="278"/>
        <v/>
      </c>
      <c r="AL557" s="41" t="str">
        <f t="shared" si="279"/>
        <v>Leve atraso</v>
      </c>
      <c r="AM557" s="41" t="str">
        <f t="shared" si="280"/>
        <v>Não</v>
      </c>
      <c r="AN557" s="41" t="str">
        <f t="shared" si="281"/>
        <v>Sim</v>
      </c>
      <c r="AO557" s="42" t="str">
        <f t="shared" si="282"/>
        <v/>
      </c>
      <c r="AP557" s="41" t="str">
        <f t="shared" si="283"/>
        <v>Roniel de Souza Rocha|46189</v>
      </c>
      <c r="AQ557" s="41" t="str">
        <f t="shared" si="284"/>
        <v/>
      </c>
      <c r="AR557" s="41" t="str">
        <f>IF($AQ557="","",COUNTIFS(L_ChaveCob,$AQ557,L_Ausencia,"&gt;"&amp;$W557)+COUNTIFS($AQ$4:$AQ557,$AQ557,$W$4:$W557,$W557))</f>
        <v/>
      </c>
      <c r="AS557" s="42">
        <f t="shared" si="285"/>
        <v>0</v>
      </c>
      <c r="AT557" s="42">
        <f t="shared" si="286"/>
        <v>0</v>
      </c>
      <c r="AU557" s="42">
        <f t="shared" si="287"/>
        <v>0</v>
      </c>
    </row>
    <row r="558" spans="1:47" x14ac:dyDescent="0.2">
      <c r="A558" s="35">
        <v>46190</v>
      </c>
      <c r="B558" s="36" t="s">
        <v>235</v>
      </c>
      <c r="C558" s="36" t="s">
        <v>232</v>
      </c>
      <c r="D558" s="36" t="s">
        <v>516</v>
      </c>
      <c r="E558" s="37"/>
      <c r="F558" s="37"/>
      <c r="G558" s="36"/>
      <c r="H558" s="36"/>
      <c r="I558" s="36"/>
      <c r="J558" s="36"/>
      <c r="K558" s="37"/>
      <c r="L558" s="37"/>
      <c r="M558" s="37"/>
      <c r="N558" s="38">
        <f t="shared" si="256"/>
        <v>46174</v>
      </c>
      <c r="O558">
        <f t="shared" si="257"/>
        <v>900008</v>
      </c>
      <c r="P558" t="str">
        <f t="shared" si="258"/>
        <v>Serralheria</v>
      </c>
      <c r="Q558" t="str">
        <f t="shared" si="259"/>
        <v>Normal / Fixo</v>
      </c>
      <c r="R558" t="str">
        <f t="shared" si="260"/>
        <v>SERRALHEIRO II</v>
      </c>
      <c r="S558" t="str">
        <f t="shared" si="261"/>
        <v>TURNO 2</v>
      </c>
      <c r="T558" s="39">
        <f t="shared" si="262"/>
        <v>57.825734836004102</v>
      </c>
      <c r="U558" s="40">
        <f t="shared" si="263"/>
        <v>0.33333333333333298</v>
      </c>
      <c r="V558" s="40">
        <f t="shared" si="264"/>
        <v>0.39791666666666664</v>
      </c>
      <c r="W558" s="40">
        <f t="shared" si="265"/>
        <v>0</v>
      </c>
      <c r="X558" t="str">
        <f t="shared" si="266"/>
        <v>Não</v>
      </c>
      <c r="Y558" s="40">
        <f t="shared" si="267"/>
        <v>0</v>
      </c>
      <c r="Z558" s="40">
        <f t="shared" si="268"/>
        <v>0</v>
      </c>
      <c r="AA558" s="40">
        <f t="shared" si="269"/>
        <v>0</v>
      </c>
      <c r="AB558" s="40">
        <f t="shared" si="270"/>
        <v>0</v>
      </c>
      <c r="AC558" s="40">
        <f t="shared" si="271"/>
        <v>0</v>
      </c>
      <c r="AD558" s="39">
        <f t="shared" si="272"/>
        <v>0</v>
      </c>
      <c r="AE558" s="39">
        <f t="shared" si="273"/>
        <v>0</v>
      </c>
      <c r="AF558" t="str">
        <f t="shared" si="274"/>
        <v>Trabalhado</v>
      </c>
      <c r="AG558" t="str">
        <f t="shared" si="275"/>
        <v/>
      </c>
      <c r="AH558" t="str">
        <f t="shared" si="276"/>
        <v/>
      </c>
      <c r="AJ558" s="41">
        <f t="shared" si="277"/>
        <v>16</v>
      </c>
      <c r="AK558" s="42">
        <f t="shared" si="278"/>
        <v>0.39791666666666664</v>
      </c>
      <c r="AL558" s="41" t="str">
        <f t="shared" si="279"/>
        <v>Leve atraso</v>
      </c>
      <c r="AM558" s="41" t="str">
        <f t="shared" si="280"/>
        <v>Não</v>
      </c>
      <c r="AN558" s="41" t="str">
        <f t="shared" si="281"/>
        <v>Sim</v>
      </c>
      <c r="AO558" s="42">
        <f t="shared" si="282"/>
        <v>-6.4583333333333659E-2</v>
      </c>
      <c r="AP558" s="41" t="str">
        <f t="shared" si="283"/>
        <v>Alisson Paulo Costa Martins|46190</v>
      </c>
      <c r="AQ558" s="41" t="str">
        <f t="shared" si="284"/>
        <v/>
      </c>
      <c r="AR558" s="41" t="str">
        <f>IF($AQ558="","",COUNTIFS(L_ChaveCob,$AQ558,L_Ausencia,"&gt;"&amp;$W558)+COUNTIFS($AQ$4:$AQ558,$AQ558,$W$4:$W558,$W558))</f>
        <v/>
      </c>
      <c r="AS558" s="42">
        <f t="shared" si="285"/>
        <v>0</v>
      </c>
      <c r="AT558" s="42">
        <f t="shared" si="286"/>
        <v>0</v>
      </c>
      <c r="AU558" s="42">
        <f t="shared" si="287"/>
        <v>0</v>
      </c>
    </row>
    <row r="559" spans="1:47" x14ac:dyDescent="0.2">
      <c r="A559" s="35">
        <v>46190</v>
      </c>
      <c r="B559" s="36" t="s">
        <v>479</v>
      </c>
      <c r="C559" s="36" t="s">
        <v>232</v>
      </c>
      <c r="D559" s="36" t="s">
        <v>486</v>
      </c>
      <c r="E559" s="37"/>
      <c r="F559" s="37"/>
      <c r="G559" s="36" t="s">
        <v>517</v>
      </c>
      <c r="H559" s="36"/>
      <c r="I559" s="36"/>
      <c r="J559" s="36"/>
      <c r="K559" s="37"/>
      <c r="L559" s="37"/>
      <c r="M559" s="37"/>
      <c r="N559" s="38">
        <f t="shared" si="256"/>
        <v>46174</v>
      </c>
      <c r="O559">
        <f t="shared" si="257"/>
        <v>900012</v>
      </c>
      <c r="P559" t="str">
        <f t="shared" si="258"/>
        <v>Serralheria</v>
      </c>
      <c r="Q559" t="str">
        <f t="shared" si="259"/>
        <v>Normal / Fixo</v>
      </c>
      <c r="R559" t="str">
        <f t="shared" si="260"/>
        <v>SERRALHEIRO I</v>
      </c>
      <c r="S559" t="str">
        <f t="shared" si="261"/>
        <v>ADM</v>
      </c>
      <c r="T559" s="39">
        <f t="shared" si="262"/>
        <v>53.488333185221997</v>
      </c>
      <c r="U559" s="40">
        <f t="shared" si="263"/>
        <v>0.375</v>
      </c>
      <c r="V559" s="40">
        <f t="shared" si="264"/>
        <v>0.40069444444444446</v>
      </c>
      <c r="W559" s="40">
        <f t="shared" si="265"/>
        <v>0</v>
      </c>
      <c r="X559" t="str">
        <f t="shared" si="266"/>
        <v>Não</v>
      </c>
      <c r="Y559" s="40">
        <f t="shared" si="267"/>
        <v>0</v>
      </c>
      <c r="Z559" s="40">
        <f t="shared" si="268"/>
        <v>0</v>
      </c>
      <c r="AA559" s="40">
        <f t="shared" si="269"/>
        <v>0</v>
      </c>
      <c r="AB559" s="40">
        <f t="shared" si="270"/>
        <v>0</v>
      </c>
      <c r="AC559" s="40">
        <f t="shared" si="271"/>
        <v>0</v>
      </c>
      <c r="AD559" s="39">
        <f t="shared" si="272"/>
        <v>0</v>
      </c>
      <c r="AE559" s="39">
        <f t="shared" si="273"/>
        <v>0</v>
      </c>
      <c r="AF559" t="str">
        <f t="shared" si="274"/>
        <v>Trabalhado</v>
      </c>
      <c r="AG559" t="str">
        <f t="shared" si="275"/>
        <v/>
      </c>
      <c r="AH559" t="str">
        <f t="shared" si="276"/>
        <v/>
      </c>
      <c r="AJ559" s="41">
        <f t="shared" si="277"/>
        <v>21</v>
      </c>
      <c r="AK559" s="42">
        <f t="shared" si="278"/>
        <v>0.40069444444444446</v>
      </c>
      <c r="AL559" s="41" t="str">
        <f t="shared" si="279"/>
        <v>Leve atraso</v>
      </c>
      <c r="AM559" s="41" t="str">
        <f t="shared" si="280"/>
        <v>Não</v>
      </c>
      <c r="AN559" s="41" t="str">
        <f t="shared" si="281"/>
        <v>Sim</v>
      </c>
      <c r="AO559" s="42">
        <f t="shared" si="282"/>
        <v>-2.5694444444444464E-2</v>
      </c>
      <c r="AP559" s="41" t="str">
        <f t="shared" si="283"/>
        <v>Diego Ferreira Moura|46190</v>
      </c>
      <c r="AQ559" s="41" t="str">
        <f t="shared" si="284"/>
        <v/>
      </c>
      <c r="AR559" s="41" t="str">
        <f>IF($AQ559="","",COUNTIFS(L_ChaveCob,$AQ559,L_Ausencia,"&gt;"&amp;$W559)+COUNTIFS($AQ$4:$AQ559,$AQ559,$W$4:$W559,$W559))</f>
        <v/>
      </c>
      <c r="AS559" s="42">
        <f t="shared" si="285"/>
        <v>0</v>
      </c>
      <c r="AT559" s="42">
        <f t="shared" si="286"/>
        <v>0</v>
      </c>
      <c r="AU559" s="42">
        <f t="shared" si="287"/>
        <v>0</v>
      </c>
    </row>
    <row r="560" spans="1:47" x14ac:dyDescent="0.2">
      <c r="A560" s="35">
        <v>46190</v>
      </c>
      <c r="B560" s="36" t="s">
        <v>237</v>
      </c>
      <c r="C560" s="36" t="s">
        <v>232</v>
      </c>
      <c r="D560" s="36" t="s">
        <v>299</v>
      </c>
      <c r="E560" s="37"/>
      <c r="F560" s="37"/>
      <c r="G560" s="36"/>
      <c r="H560" s="36"/>
      <c r="I560" s="36"/>
      <c r="J560" s="36"/>
      <c r="K560" s="37"/>
      <c r="L560" s="37"/>
      <c r="M560" s="37"/>
      <c r="N560" s="38">
        <f t="shared" si="256"/>
        <v>46174</v>
      </c>
      <c r="O560">
        <f t="shared" si="257"/>
        <v>119353</v>
      </c>
      <c r="P560" t="str">
        <f t="shared" si="258"/>
        <v>Serralheria</v>
      </c>
      <c r="Q560" t="str">
        <f t="shared" si="259"/>
        <v>Normal / Fixo</v>
      </c>
      <c r="R560" t="str">
        <f t="shared" si="260"/>
        <v>SERRALHEIRO II</v>
      </c>
      <c r="S560" t="str">
        <f t="shared" si="261"/>
        <v>ADM</v>
      </c>
      <c r="T560" s="39">
        <f t="shared" si="262"/>
        <v>57.825734836004102</v>
      </c>
      <c r="U560" s="40">
        <f t="shared" si="263"/>
        <v>0.375</v>
      </c>
      <c r="V560" s="40">
        <f t="shared" si="264"/>
        <v>0.39444444444444443</v>
      </c>
      <c r="W560" s="40">
        <f t="shared" si="265"/>
        <v>0</v>
      </c>
      <c r="X560" t="str">
        <f t="shared" si="266"/>
        <v>Não</v>
      </c>
      <c r="Y560" s="40">
        <f t="shared" si="267"/>
        <v>0</v>
      </c>
      <c r="Z560" s="40">
        <f t="shared" si="268"/>
        <v>0</v>
      </c>
      <c r="AA560" s="40">
        <f t="shared" si="269"/>
        <v>0</v>
      </c>
      <c r="AB560" s="40">
        <f t="shared" si="270"/>
        <v>0</v>
      </c>
      <c r="AC560" s="40">
        <f t="shared" si="271"/>
        <v>0</v>
      </c>
      <c r="AD560" s="39">
        <f t="shared" si="272"/>
        <v>0</v>
      </c>
      <c r="AE560" s="39">
        <f t="shared" si="273"/>
        <v>0</v>
      </c>
      <c r="AF560" t="str">
        <f t="shared" si="274"/>
        <v>Trabalhado</v>
      </c>
      <c r="AG560" t="str">
        <f t="shared" si="275"/>
        <v/>
      </c>
      <c r="AH560" t="str">
        <f t="shared" si="276"/>
        <v/>
      </c>
      <c r="AJ560" s="41">
        <f t="shared" si="277"/>
        <v>7</v>
      </c>
      <c r="AK560" s="42">
        <f t="shared" si="278"/>
        <v>0.39444444444444443</v>
      </c>
      <c r="AL560" s="41" t="str">
        <f t="shared" si="279"/>
        <v>Leve atraso</v>
      </c>
      <c r="AM560" s="41" t="str">
        <f t="shared" si="280"/>
        <v>Não</v>
      </c>
      <c r="AN560" s="41" t="str">
        <f t="shared" si="281"/>
        <v>Sim</v>
      </c>
      <c r="AO560" s="42">
        <f t="shared" si="282"/>
        <v>-1.9444444444444431E-2</v>
      </c>
      <c r="AP560" s="41" t="str">
        <f t="shared" si="283"/>
        <v>Ezequiel Antonio Peres|46190</v>
      </c>
      <c r="AQ560" s="41" t="str">
        <f t="shared" si="284"/>
        <v/>
      </c>
      <c r="AR560" s="41" t="str">
        <f>IF($AQ560="","",COUNTIFS(L_ChaveCob,$AQ560,L_Ausencia,"&gt;"&amp;$W560)+COUNTIFS($AQ$4:$AQ560,$AQ560,$W$4:$W560,$W560))</f>
        <v/>
      </c>
      <c r="AS560" s="42">
        <f t="shared" si="285"/>
        <v>0</v>
      </c>
      <c r="AT560" s="42">
        <f t="shared" si="286"/>
        <v>0</v>
      </c>
      <c r="AU560" s="42">
        <f t="shared" si="287"/>
        <v>0</v>
      </c>
    </row>
    <row r="561" spans="1:47" x14ac:dyDescent="0.2">
      <c r="A561" s="35">
        <v>46190</v>
      </c>
      <c r="B561" s="36" t="s">
        <v>239</v>
      </c>
      <c r="C561" s="36" t="s">
        <v>232</v>
      </c>
      <c r="D561" s="36" t="s">
        <v>458</v>
      </c>
      <c r="E561" s="37"/>
      <c r="F561" s="37"/>
      <c r="G561" s="36"/>
      <c r="H561" s="36"/>
      <c r="I561" s="36"/>
      <c r="J561" s="36"/>
      <c r="K561" s="37"/>
      <c r="L561" s="37"/>
      <c r="M561" s="37"/>
      <c r="N561" s="38">
        <f t="shared" si="256"/>
        <v>46174</v>
      </c>
      <c r="O561">
        <f t="shared" si="257"/>
        <v>173078</v>
      </c>
      <c r="P561" t="str">
        <f t="shared" si="258"/>
        <v>Serralheria</v>
      </c>
      <c r="Q561" t="str">
        <f t="shared" si="259"/>
        <v>Normal / Fixo</v>
      </c>
      <c r="R561" t="str">
        <f t="shared" si="260"/>
        <v>SERRALHEIRO II</v>
      </c>
      <c r="S561" t="str">
        <f t="shared" si="261"/>
        <v>ADM</v>
      </c>
      <c r="T561" s="39">
        <f t="shared" si="262"/>
        <v>57.825734836004102</v>
      </c>
      <c r="U561" s="40">
        <f t="shared" si="263"/>
        <v>0.375</v>
      </c>
      <c r="V561" s="40">
        <f t="shared" si="264"/>
        <v>0.39097222222222222</v>
      </c>
      <c r="W561" s="40">
        <f t="shared" si="265"/>
        <v>0</v>
      </c>
      <c r="X561" t="str">
        <f t="shared" si="266"/>
        <v>Não</v>
      </c>
      <c r="Y561" s="40">
        <f t="shared" si="267"/>
        <v>0</v>
      </c>
      <c r="Z561" s="40">
        <f t="shared" si="268"/>
        <v>0</v>
      </c>
      <c r="AA561" s="40">
        <f t="shared" si="269"/>
        <v>0</v>
      </c>
      <c r="AB561" s="40">
        <f t="shared" si="270"/>
        <v>0</v>
      </c>
      <c r="AC561" s="40">
        <f t="shared" si="271"/>
        <v>0</v>
      </c>
      <c r="AD561" s="39">
        <f t="shared" si="272"/>
        <v>0</v>
      </c>
      <c r="AE561" s="39">
        <f t="shared" si="273"/>
        <v>0</v>
      </c>
      <c r="AF561" t="str">
        <f t="shared" si="274"/>
        <v>Trabalhado</v>
      </c>
      <c r="AG561" t="str">
        <f t="shared" si="275"/>
        <v/>
      </c>
      <c r="AH561" t="str">
        <f t="shared" si="276"/>
        <v/>
      </c>
      <c r="AJ561" s="41">
        <f t="shared" si="277"/>
        <v>2</v>
      </c>
      <c r="AK561" s="42">
        <f t="shared" si="278"/>
        <v>0.39097222222222222</v>
      </c>
      <c r="AL561" s="41" t="str">
        <f t="shared" si="279"/>
        <v>Leve atraso</v>
      </c>
      <c r="AM561" s="41" t="str">
        <f t="shared" si="280"/>
        <v>Não</v>
      </c>
      <c r="AN561" s="41" t="str">
        <f t="shared" si="281"/>
        <v>Sim</v>
      </c>
      <c r="AO561" s="42">
        <f t="shared" si="282"/>
        <v>-1.5972222222222221E-2</v>
      </c>
      <c r="AP561" s="41" t="str">
        <f t="shared" si="283"/>
        <v>Giovani Joao da Silva|46190</v>
      </c>
      <c r="AQ561" s="41" t="str">
        <f t="shared" si="284"/>
        <v/>
      </c>
      <c r="AR561" s="41" t="str">
        <f>IF($AQ561="","",COUNTIFS(L_ChaveCob,$AQ561,L_Ausencia,"&gt;"&amp;$W561)+COUNTIFS($AQ$4:$AQ561,$AQ561,$W$4:$W561,$W561))</f>
        <v/>
      </c>
      <c r="AS561" s="42">
        <f t="shared" si="285"/>
        <v>0</v>
      </c>
      <c r="AT561" s="42">
        <f t="shared" si="286"/>
        <v>0</v>
      </c>
      <c r="AU561" s="42">
        <f t="shared" si="287"/>
        <v>0</v>
      </c>
    </row>
    <row r="562" spans="1:47" x14ac:dyDescent="0.2">
      <c r="A562" s="35">
        <v>46190</v>
      </c>
      <c r="B562" s="36" t="s">
        <v>241</v>
      </c>
      <c r="C562" s="36" t="s">
        <v>232</v>
      </c>
      <c r="D562" s="36" t="s">
        <v>374</v>
      </c>
      <c r="E562" s="37"/>
      <c r="F562" s="37"/>
      <c r="G562" s="36"/>
      <c r="H562" s="36"/>
      <c r="I562" s="36"/>
      <c r="J562" s="36"/>
      <c r="K562" s="37"/>
      <c r="L562" s="37"/>
      <c r="M562" s="37"/>
      <c r="N562" s="38">
        <f t="shared" si="256"/>
        <v>46174</v>
      </c>
      <c r="O562">
        <f t="shared" si="257"/>
        <v>24800</v>
      </c>
      <c r="P562" t="str">
        <f t="shared" si="258"/>
        <v>Serralheria</v>
      </c>
      <c r="Q562" t="str">
        <f t="shared" si="259"/>
        <v>Normal / Fixo</v>
      </c>
      <c r="R562" t="str">
        <f t="shared" si="260"/>
        <v>SERRALHEIRO II</v>
      </c>
      <c r="S562" t="str">
        <f t="shared" si="261"/>
        <v>ADM</v>
      </c>
      <c r="T562" s="39">
        <f t="shared" si="262"/>
        <v>57.825734836004102</v>
      </c>
      <c r="U562" s="40">
        <f t="shared" si="263"/>
        <v>0.375</v>
      </c>
      <c r="V562" s="40">
        <f t="shared" si="264"/>
        <v>0.40208333333333335</v>
      </c>
      <c r="W562" s="40">
        <f t="shared" si="265"/>
        <v>0</v>
      </c>
      <c r="X562" t="str">
        <f t="shared" si="266"/>
        <v>Não</v>
      </c>
      <c r="Y562" s="40">
        <f t="shared" si="267"/>
        <v>0</v>
      </c>
      <c r="Z562" s="40">
        <f t="shared" si="268"/>
        <v>0</v>
      </c>
      <c r="AA562" s="40">
        <f t="shared" si="269"/>
        <v>0</v>
      </c>
      <c r="AB562" s="40">
        <f t="shared" si="270"/>
        <v>0</v>
      </c>
      <c r="AC562" s="40">
        <f t="shared" si="271"/>
        <v>0</v>
      </c>
      <c r="AD562" s="39">
        <f t="shared" si="272"/>
        <v>0</v>
      </c>
      <c r="AE562" s="39">
        <f t="shared" si="273"/>
        <v>0</v>
      </c>
      <c r="AF562" t="str">
        <f t="shared" si="274"/>
        <v>Trabalhado</v>
      </c>
      <c r="AG562" t="str">
        <f t="shared" si="275"/>
        <v/>
      </c>
      <c r="AH562" t="str">
        <f t="shared" si="276"/>
        <v/>
      </c>
      <c r="AJ562" s="41">
        <f t="shared" si="277"/>
        <v>3</v>
      </c>
      <c r="AK562" s="42">
        <f t="shared" si="278"/>
        <v>0.40208333333333335</v>
      </c>
      <c r="AL562" s="41" t="str">
        <f t="shared" si="279"/>
        <v>Leve atraso</v>
      </c>
      <c r="AM562" s="41" t="str">
        <f t="shared" si="280"/>
        <v>Não</v>
      </c>
      <c r="AN562" s="41" t="str">
        <f t="shared" si="281"/>
        <v>Sim</v>
      </c>
      <c r="AO562" s="42">
        <f t="shared" si="282"/>
        <v>-2.7083333333333348E-2</v>
      </c>
      <c r="AP562" s="41" t="str">
        <f t="shared" si="283"/>
        <v>Ivanildo Lopes Pires de Carvalho|46190</v>
      </c>
      <c r="AQ562" s="41" t="str">
        <f t="shared" si="284"/>
        <v/>
      </c>
      <c r="AR562" s="41" t="str">
        <f>IF($AQ562="","",COUNTIFS(L_ChaveCob,$AQ562,L_Ausencia,"&gt;"&amp;$W562)+COUNTIFS($AQ$4:$AQ562,$AQ562,$W$4:$W562,$W562))</f>
        <v/>
      </c>
      <c r="AS562" s="42">
        <f t="shared" si="285"/>
        <v>0</v>
      </c>
      <c r="AT562" s="42">
        <f t="shared" si="286"/>
        <v>0</v>
      </c>
      <c r="AU562" s="42">
        <f t="shared" si="287"/>
        <v>0</v>
      </c>
    </row>
    <row r="563" spans="1:47" x14ac:dyDescent="0.2">
      <c r="A563" s="35">
        <v>46190</v>
      </c>
      <c r="B563" s="36" t="s">
        <v>243</v>
      </c>
      <c r="C563" s="36" t="s">
        <v>232</v>
      </c>
      <c r="D563" s="36" t="s">
        <v>518</v>
      </c>
      <c r="E563" s="37"/>
      <c r="F563" s="37"/>
      <c r="G563" s="36"/>
      <c r="H563" s="36"/>
      <c r="I563" s="36"/>
      <c r="J563" s="36"/>
      <c r="K563" s="37"/>
      <c r="L563" s="37"/>
      <c r="M563" s="37"/>
      <c r="N563" s="38">
        <f t="shared" si="256"/>
        <v>46174</v>
      </c>
      <c r="O563">
        <f t="shared" si="257"/>
        <v>900003</v>
      </c>
      <c r="P563" t="str">
        <f t="shared" si="258"/>
        <v>Serralheria</v>
      </c>
      <c r="Q563" t="str">
        <f t="shared" si="259"/>
        <v>Normal / Fixo</v>
      </c>
      <c r="R563" t="str">
        <f t="shared" si="260"/>
        <v>ENCARREGADO</v>
      </c>
      <c r="S563" t="str">
        <f t="shared" si="261"/>
        <v>ADM</v>
      </c>
      <c r="T563" s="39">
        <f t="shared" si="262"/>
        <v>66.410146806958295</v>
      </c>
      <c r="U563" s="40">
        <f t="shared" si="263"/>
        <v>0.375</v>
      </c>
      <c r="V563" s="40">
        <f t="shared" si="264"/>
        <v>0.38680555555555557</v>
      </c>
      <c r="W563" s="40">
        <f t="shared" si="265"/>
        <v>0</v>
      </c>
      <c r="X563" t="str">
        <f t="shared" si="266"/>
        <v>Não</v>
      </c>
      <c r="Y563" s="40">
        <f t="shared" si="267"/>
        <v>0</v>
      </c>
      <c r="Z563" s="40">
        <f t="shared" si="268"/>
        <v>0</v>
      </c>
      <c r="AA563" s="40">
        <f t="shared" si="269"/>
        <v>0</v>
      </c>
      <c r="AB563" s="40">
        <f t="shared" si="270"/>
        <v>0</v>
      </c>
      <c r="AC563" s="40">
        <f t="shared" si="271"/>
        <v>0</v>
      </c>
      <c r="AD563" s="39">
        <f t="shared" si="272"/>
        <v>0</v>
      </c>
      <c r="AE563" s="39">
        <f t="shared" si="273"/>
        <v>0</v>
      </c>
      <c r="AF563" t="str">
        <f t="shared" si="274"/>
        <v>Trabalhado</v>
      </c>
      <c r="AG563" t="str">
        <f t="shared" si="275"/>
        <v/>
      </c>
      <c r="AH563" t="str">
        <f t="shared" si="276"/>
        <v/>
      </c>
      <c r="AJ563" s="41">
        <f t="shared" si="277"/>
        <v>10</v>
      </c>
      <c r="AK563" s="42">
        <f t="shared" si="278"/>
        <v>0.38680555555555557</v>
      </c>
      <c r="AL563" s="41" t="str">
        <f t="shared" si="279"/>
        <v>Leve atraso</v>
      </c>
      <c r="AM563" s="41" t="str">
        <f t="shared" si="280"/>
        <v>Não</v>
      </c>
      <c r="AN563" s="41" t="str">
        <f t="shared" si="281"/>
        <v>Sim</v>
      </c>
      <c r="AO563" s="42">
        <f t="shared" si="282"/>
        <v>-1.1805555555555569E-2</v>
      </c>
      <c r="AP563" s="41" t="str">
        <f t="shared" si="283"/>
        <v>Marcelo Antônio Silvestre de Moraes|46190</v>
      </c>
      <c r="AQ563" s="41" t="str">
        <f t="shared" si="284"/>
        <v/>
      </c>
      <c r="AR563" s="41" t="str">
        <f>IF($AQ563="","",COUNTIFS(L_ChaveCob,$AQ563,L_Ausencia,"&gt;"&amp;$W563)+COUNTIFS($AQ$4:$AQ563,$AQ563,$W$4:$W563,$W563))</f>
        <v/>
      </c>
      <c r="AS563" s="42">
        <f t="shared" si="285"/>
        <v>0</v>
      </c>
      <c r="AT563" s="42">
        <f t="shared" si="286"/>
        <v>0</v>
      </c>
      <c r="AU563" s="42">
        <f t="shared" si="287"/>
        <v>0</v>
      </c>
    </row>
    <row r="564" spans="1:47" x14ac:dyDescent="0.2">
      <c r="A564" s="35">
        <v>46190</v>
      </c>
      <c r="B564" s="36" t="s">
        <v>229</v>
      </c>
      <c r="C564" s="36" t="s">
        <v>220</v>
      </c>
      <c r="D564" s="36" t="s">
        <v>327</v>
      </c>
      <c r="E564" s="37"/>
      <c r="F564" s="37"/>
      <c r="G564" s="36"/>
      <c r="H564" s="36"/>
      <c r="I564" s="36"/>
      <c r="J564" s="36"/>
      <c r="K564" s="37"/>
      <c r="L564" s="37"/>
      <c r="M564" s="37"/>
      <c r="N564" s="38">
        <f t="shared" si="256"/>
        <v>46174</v>
      </c>
      <c r="O564">
        <f t="shared" si="257"/>
        <v>105410</v>
      </c>
      <c r="P564" t="str">
        <f t="shared" si="258"/>
        <v>Serralheria</v>
      </c>
      <c r="Q564" t="str">
        <f t="shared" si="259"/>
        <v>Normal / Fixo</v>
      </c>
      <c r="R564" t="str">
        <f t="shared" si="260"/>
        <v>SERRALHEIRO I</v>
      </c>
      <c r="S564" t="str">
        <f t="shared" si="261"/>
        <v>TURNO 3</v>
      </c>
      <c r="T564" s="39">
        <f t="shared" si="262"/>
        <v>53.488333185221997</v>
      </c>
      <c r="U564" s="40">
        <f t="shared" si="263"/>
        <v>0.33333333333333298</v>
      </c>
      <c r="V564" s="40">
        <f t="shared" si="264"/>
        <v>0.33333333333333298</v>
      </c>
      <c r="W564" s="40">
        <f t="shared" si="265"/>
        <v>0</v>
      </c>
      <c r="X564" t="str">
        <f t="shared" si="266"/>
        <v>Sim</v>
      </c>
      <c r="Y564" s="40">
        <f t="shared" si="267"/>
        <v>0</v>
      </c>
      <c r="Z564" s="40">
        <f t="shared" si="268"/>
        <v>0</v>
      </c>
      <c r="AA564" s="40">
        <f t="shared" si="269"/>
        <v>0</v>
      </c>
      <c r="AB564" s="40">
        <f t="shared" si="270"/>
        <v>0</v>
      </c>
      <c r="AC564" s="40">
        <f t="shared" si="271"/>
        <v>0</v>
      </c>
      <c r="AD564" s="39">
        <f t="shared" si="272"/>
        <v>0</v>
      </c>
      <c r="AE564" s="39">
        <f t="shared" si="273"/>
        <v>0</v>
      </c>
      <c r="AF564" t="str">
        <f t="shared" si="274"/>
        <v>Injustificada</v>
      </c>
      <c r="AG564" t="str">
        <f t="shared" si="275"/>
        <v/>
      </c>
      <c r="AH564" t="str">
        <f t="shared" si="276"/>
        <v/>
      </c>
      <c r="AJ564" s="41">
        <f t="shared" si="277"/>
        <v>6</v>
      </c>
      <c r="AK564" s="42">
        <f t="shared" si="278"/>
        <v>0.35416666666666669</v>
      </c>
      <c r="AL564" s="41" t="str">
        <f t="shared" si="279"/>
        <v>Pelo ponto</v>
      </c>
      <c r="AM564" s="41" t="str">
        <f t="shared" si="280"/>
        <v>Sim</v>
      </c>
      <c r="AN564" s="41" t="str">
        <f t="shared" si="281"/>
        <v>Não</v>
      </c>
      <c r="AO564" s="42">
        <f t="shared" si="282"/>
        <v>-2.0833333333333703E-2</v>
      </c>
      <c r="AP564" s="41" t="str">
        <f t="shared" si="283"/>
        <v>Marcelo Douglas Vieira Santana|46190</v>
      </c>
      <c r="AQ564" s="41" t="str">
        <f t="shared" si="284"/>
        <v/>
      </c>
      <c r="AR564" s="41" t="str">
        <f>IF($AQ564="","",COUNTIFS(L_ChaveCob,$AQ564,L_Ausencia,"&gt;"&amp;$W564)+COUNTIFS($AQ$4:$AQ564,$AQ564,$W$4:$W564,$W564))</f>
        <v/>
      </c>
      <c r="AS564" s="42">
        <f t="shared" si="285"/>
        <v>0</v>
      </c>
      <c r="AT564" s="42">
        <f t="shared" si="286"/>
        <v>0</v>
      </c>
      <c r="AU564" s="42">
        <f t="shared" si="287"/>
        <v>0</v>
      </c>
    </row>
    <row r="565" spans="1:47" x14ac:dyDescent="0.2">
      <c r="A565" s="35">
        <v>46190</v>
      </c>
      <c r="B565" s="36" t="s">
        <v>483</v>
      </c>
      <c r="C565" s="36" t="s">
        <v>232</v>
      </c>
      <c r="D565" s="36" t="s">
        <v>303</v>
      </c>
      <c r="E565" s="37"/>
      <c r="F565" s="37"/>
      <c r="G565" s="36" t="s">
        <v>519</v>
      </c>
      <c r="H565" s="36"/>
      <c r="I565" s="36"/>
      <c r="J565" s="36"/>
      <c r="K565" s="37"/>
      <c r="L565" s="37"/>
      <c r="M565" s="37"/>
      <c r="N565" s="38">
        <f t="shared" si="256"/>
        <v>46174</v>
      </c>
      <c r="O565">
        <f t="shared" si="257"/>
        <v>900011</v>
      </c>
      <c r="P565" t="str">
        <f t="shared" si="258"/>
        <v>Serralheria</v>
      </c>
      <c r="Q565" t="str">
        <f t="shared" si="259"/>
        <v>Normal / Fixo</v>
      </c>
      <c r="R565" t="str">
        <f t="shared" si="260"/>
        <v>SERRALHEIRO I</v>
      </c>
      <c r="S565" t="str">
        <f t="shared" si="261"/>
        <v>ADM</v>
      </c>
      <c r="T565" s="39">
        <f t="shared" si="262"/>
        <v>53.488333185221997</v>
      </c>
      <c r="U565" s="40">
        <f t="shared" si="263"/>
        <v>0.375</v>
      </c>
      <c r="V565" s="40">
        <f t="shared" si="264"/>
        <v>0.3972222222222222</v>
      </c>
      <c r="W565" s="40">
        <f t="shared" si="265"/>
        <v>0</v>
      </c>
      <c r="X565" t="str">
        <f t="shared" si="266"/>
        <v>Não</v>
      </c>
      <c r="Y565" s="40">
        <f t="shared" si="267"/>
        <v>0</v>
      </c>
      <c r="Z565" s="40">
        <f t="shared" si="268"/>
        <v>0</v>
      </c>
      <c r="AA565" s="40">
        <f t="shared" si="269"/>
        <v>0</v>
      </c>
      <c r="AB565" s="40">
        <f t="shared" si="270"/>
        <v>0</v>
      </c>
      <c r="AC565" s="40">
        <f t="shared" si="271"/>
        <v>0</v>
      </c>
      <c r="AD565" s="39">
        <f t="shared" si="272"/>
        <v>0</v>
      </c>
      <c r="AE565" s="39">
        <f t="shared" si="273"/>
        <v>0</v>
      </c>
      <c r="AF565" t="str">
        <f t="shared" si="274"/>
        <v>Trabalhado</v>
      </c>
      <c r="AG565" t="str">
        <f t="shared" si="275"/>
        <v/>
      </c>
      <c r="AH565" t="str">
        <f t="shared" si="276"/>
        <v/>
      </c>
      <c r="AJ565" s="41">
        <f t="shared" si="277"/>
        <v>20</v>
      </c>
      <c r="AK565" s="42">
        <f t="shared" si="278"/>
        <v>0.3972222222222222</v>
      </c>
      <c r="AL565" s="41" t="str">
        <f t="shared" si="279"/>
        <v>Leve atraso</v>
      </c>
      <c r="AM565" s="41" t="str">
        <f t="shared" si="280"/>
        <v>Não</v>
      </c>
      <c r="AN565" s="41" t="str">
        <f t="shared" si="281"/>
        <v>Sim</v>
      </c>
      <c r="AO565" s="42">
        <f t="shared" si="282"/>
        <v>-2.2222222222222199E-2</v>
      </c>
      <c r="AP565" s="41" t="str">
        <f t="shared" si="283"/>
        <v>Maxwell Torres da Silva|46190</v>
      </c>
      <c r="AQ565" s="41" t="str">
        <f t="shared" si="284"/>
        <v/>
      </c>
      <c r="AR565" s="41" t="str">
        <f>IF($AQ565="","",COUNTIFS(L_ChaveCob,$AQ565,L_Ausencia,"&gt;"&amp;$W565)+COUNTIFS($AQ$4:$AQ565,$AQ565,$W$4:$W565,$W565))</f>
        <v/>
      </c>
      <c r="AS565" s="42">
        <f t="shared" si="285"/>
        <v>0</v>
      </c>
      <c r="AT565" s="42">
        <f t="shared" si="286"/>
        <v>0</v>
      </c>
      <c r="AU565" s="42">
        <f t="shared" si="287"/>
        <v>0</v>
      </c>
    </row>
    <row r="566" spans="1:47" hidden="1" x14ac:dyDescent="0.2">
      <c r="A566" s="35">
        <v>46190</v>
      </c>
      <c r="B566" s="36" t="s">
        <v>230</v>
      </c>
      <c r="C566" s="36" t="s">
        <v>220</v>
      </c>
      <c r="D566" s="36" t="s">
        <v>520</v>
      </c>
      <c r="E566" s="37"/>
      <c r="F566" s="37"/>
      <c r="G566" s="36"/>
      <c r="H566" s="36"/>
      <c r="I566" s="36" t="s">
        <v>234</v>
      </c>
      <c r="J566" s="36"/>
      <c r="K566" s="37"/>
      <c r="L566" s="37"/>
      <c r="M566" s="37"/>
      <c r="N566" s="38">
        <f t="shared" si="256"/>
        <v>46174</v>
      </c>
      <c r="O566">
        <f t="shared" si="257"/>
        <v>900009</v>
      </c>
      <c r="P566" t="str">
        <f t="shared" si="258"/>
        <v>Serralheria</v>
      </c>
      <c r="Q566" t="str">
        <f t="shared" si="259"/>
        <v>Normal / Fixo</v>
      </c>
      <c r="R566" t="str">
        <f t="shared" si="260"/>
        <v>SERRALHEIRO I</v>
      </c>
      <c r="S566" t="str">
        <f t="shared" si="261"/>
        <v>TURNO 2</v>
      </c>
      <c r="T566" s="39">
        <f t="shared" si="262"/>
        <v>53.488333185221997</v>
      </c>
      <c r="U566" s="40">
        <f t="shared" si="263"/>
        <v>0.33333333333333298</v>
      </c>
      <c r="V566" s="40">
        <f t="shared" si="264"/>
        <v>0.33333333333333298</v>
      </c>
      <c r="W566" s="40">
        <f t="shared" si="265"/>
        <v>0</v>
      </c>
      <c r="X566" t="str">
        <f t="shared" si="266"/>
        <v>Sim</v>
      </c>
      <c r="Y566" s="40">
        <f t="shared" si="267"/>
        <v>0</v>
      </c>
      <c r="Z566" s="40">
        <f t="shared" si="268"/>
        <v>0</v>
      </c>
      <c r="AA566" s="40">
        <f t="shared" si="269"/>
        <v>0</v>
      </c>
      <c r="AB566" s="40">
        <f t="shared" si="270"/>
        <v>0</v>
      </c>
      <c r="AC566" s="40">
        <f t="shared" si="271"/>
        <v>0</v>
      </c>
      <c r="AD566" s="39">
        <f t="shared" si="272"/>
        <v>0</v>
      </c>
      <c r="AE566" s="39">
        <f t="shared" si="273"/>
        <v>0</v>
      </c>
      <c r="AF566" t="str">
        <f t="shared" si="274"/>
        <v>Injustificada</v>
      </c>
      <c r="AG566" t="str">
        <f t="shared" si="275"/>
        <v/>
      </c>
      <c r="AH566" t="str">
        <f t="shared" si="276"/>
        <v/>
      </c>
      <c r="AJ566" s="41">
        <f t="shared" si="277"/>
        <v>17</v>
      </c>
      <c r="AK566" s="42">
        <f t="shared" si="278"/>
        <v>0.35</v>
      </c>
      <c r="AL566" s="41" t="str">
        <f t="shared" si="279"/>
        <v>Pelo ponto</v>
      </c>
      <c r="AM566" s="41" t="str">
        <f t="shared" si="280"/>
        <v>Sim</v>
      </c>
      <c r="AN566" s="41" t="str">
        <f t="shared" si="281"/>
        <v>Não</v>
      </c>
      <c r="AO566" s="42">
        <f t="shared" si="282"/>
        <v>-1.6666666666666996E-2</v>
      </c>
      <c r="AP566" s="41" t="str">
        <f t="shared" si="283"/>
        <v>Murilo de Souza Modesto|46190</v>
      </c>
      <c r="AQ566" s="41" t="str">
        <f t="shared" si="284"/>
        <v/>
      </c>
      <c r="AR566" s="41" t="str">
        <f>IF($AQ566="","",COUNTIFS(L_ChaveCob,$AQ566,L_Ausencia,"&gt;"&amp;$W566)+COUNTIFS($AQ$4:$AQ566,$AQ566,$W$4:$W566,$W566))</f>
        <v/>
      </c>
      <c r="AS566" s="42">
        <f t="shared" si="285"/>
        <v>0</v>
      </c>
      <c r="AT566" s="42">
        <f t="shared" si="286"/>
        <v>0</v>
      </c>
      <c r="AU566" s="42">
        <f t="shared" si="287"/>
        <v>0</v>
      </c>
    </row>
    <row r="567" spans="1:47" x14ac:dyDescent="0.2">
      <c r="A567" s="35">
        <v>46190</v>
      </c>
      <c r="B567" s="36" t="s">
        <v>247</v>
      </c>
      <c r="C567" s="36" t="s">
        <v>228</v>
      </c>
      <c r="D567" s="36"/>
      <c r="E567" s="37"/>
      <c r="F567" s="37"/>
      <c r="G567" s="36" t="s">
        <v>521</v>
      </c>
      <c r="H567" s="36"/>
      <c r="I567" s="36"/>
      <c r="J567" s="36"/>
      <c r="K567" s="37"/>
      <c r="L567" s="37"/>
      <c r="M567" s="37"/>
      <c r="N567" s="38">
        <f t="shared" si="256"/>
        <v>46174</v>
      </c>
      <c r="O567">
        <f t="shared" si="257"/>
        <v>900005</v>
      </c>
      <c r="P567" t="str">
        <f t="shared" si="258"/>
        <v>Serralheria</v>
      </c>
      <c r="Q567" t="str">
        <f t="shared" si="259"/>
        <v>Normal / Fixo</v>
      </c>
      <c r="R567" t="str">
        <f t="shared" si="260"/>
        <v>SERRALHEIRO II</v>
      </c>
      <c r="S567" t="str">
        <f t="shared" si="261"/>
        <v>ADM</v>
      </c>
      <c r="T567" s="39">
        <f t="shared" si="262"/>
        <v>57.825734836004102</v>
      </c>
      <c r="U567" s="40">
        <f t="shared" si="263"/>
        <v>0.375</v>
      </c>
      <c r="V567" s="40">
        <f t="shared" si="264"/>
        <v>0</v>
      </c>
      <c r="W567" s="40">
        <f t="shared" si="265"/>
        <v>0.375</v>
      </c>
      <c r="X567" t="str">
        <f t="shared" si="266"/>
        <v>Sim</v>
      </c>
      <c r="Y567" s="40">
        <f t="shared" si="267"/>
        <v>0.375</v>
      </c>
      <c r="Z567" s="40">
        <f t="shared" si="268"/>
        <v>0</v>
      </c>
      <c r="AA567" s="40">
        <f t="shared" si="269"/>
        <v>0</v>
      </c>
      <c r="AB567" s="40">
        <f t="shared" si="270"/>
        <v>0</v>
      </c>
      <c r="AC567" s="40">
        <f t="shared" si="271"/>
        <v>0.375</v>
      </c>
      <c r="AD567" s="39">
        <f t="shared" si="272"/>
        <v>520.43161352403695</v>
      </c>
      <c r="AE567" s="39">
        <f t="shared" si="273"/>
        <v>0</v>
      </c>
      <c r="AF567" t="str">
        <f t="shared" si="274"/>
        <v>Férias</v>
      </c>
      <c r="AG567" t="str">
        <f t="shared" si="275"/>
        <v>DESCONTA 9:00h (Férias).</v>
      </c>
      <c r="AH567" t="str">
        <f t="shared" si="276"/>
        <v/>
      </c>
      <c r="AJ567" s="41">
        <f t="shared" si="277"/>
        <v>13</v>
      </c>
      <c r="AK567" s="42" t="str">
        <f t="shared" si="278"/>
        <v/>
      </c>
      <c r="AL567" s="41" t="str">
        <f t="shared" si="279"/>
        <v>Dia inteiro</v>
      </c>
      <c r="AM567" s="41" t="str">
        <f t="shared" si="280"/>
        <v>Sim</v>
      </c>
      <c r="AN567" s="41" t="str">
        <f t="shared" si="281"/>
        <v>Não</v>
      </c>
      <c r="AO567" s="42" t="str">
        <f t="shared" si="282"/>
        <v/>
      </c>
      <c r="AP567" s="41" t="str">
        <f t="shared" si="283"/>
        <v>Rafael Fracaroli da Rocha|46190</v>
      </c>
      <c r="AQ567" s="41" t="str">
        <f t="shared" si="284"/>
        <v>46190|Serralheria</v>
      </c>
      <c r="AR567" s="41">
        <f>IF($AQ567="","",COUNTIFS(L_ChaveCob,$AQ567,L_Ausencia,"&gt;"&amp;$W567)+COUNTIFS($AQ$4:$AQ567,$AQ567,$W$4:$W567,$W567))</f>
        <v>1</v>
      </c>
      <c r="AS567" s="42">
        <f t="shared" si="285"/>
        <v>0</v>
      </c>
      <c r="AT567" s="42">
        <f t="shared" si="286"/>
        <v>0</v>
      </c>
      <c r="AU567" s="42">
        <f t="shared" si="287"/>
        <v>0</v>
      </c>
    </row>
    <row r="568" spans="1:47" x14ac:dyDescent="0.2">
      <c r="A568" s="35">
        <v>46190</v>
      </c>
      <c r="B568" s="36" t="s">
        <v>249</v>
      </c>
      <c r="C568" s="36" t="s">
        <v>232</v>
      </c>
      <c r="D568" s="36" t="s">
        <v>522</v>
      </c>
      <c r="E568" s="37"/>
      <c r="F568" s="37"/>
      <c r="G568" s="36"/>
      <c r="H568" s="36"/>
      <c r="I568" s="36"/>
      <c r="J568" s="36"/>
      <c r="K568" s="37"/>
      <c r="L568" s="37"/>
      <c r="M568" s="37"/>
      <c r="N568" s="38">
        <f t="shared" si="256"/>
        <v>46174</v>
      </c>
      <c r="O568">
        <f t="shared" si="257"/>
        <v>331335</v>
      </c>
      <c r="P568" t="str">
        <f t="shared" si="258"/>
        <v>Serralheria</v>
      </c>
      <c r="Q568" t="str">
        <f t="shared" si="259"/>
        <v>Normal / Fixo</v>
      </c>
      <c r="R568" t="str">
        <f t="shared" si="260"/>
        <v>SERRALHEIRO II</v>
      </c>
      <c r="S568" t="str">
        <f t="shared" si="261"/>
        <v>ADM</v>
      </c>
      <c r="T568" s="39">
        <f t="shared" si="262"/>
        <v>57.825734836004102</v>
      </c>
      <c r="U568" s="40">
        <f t="shared" si="263"/>
        <v>0.375</v>
      </c>
      <c r="V568" s="40">
        <f t="shared" si="264"/>
        <v>0.39791666666666664</v>
      </c>
      <c r="W568" s="40">
        <f t="shared" si="265"/>
        <v>0</v>
      </c>
      <c r="X568" t="str">
        <f t="shared" si="266"/>
        <v>Não</v>
      </c>
      <c r="Y568" s="40">
        <f t="shared" si="267"/>
        <v>0</v>
      </c>
      <c r="Z568" s="40">
        <f t="shared" si="268"/>
        <v>0</v>
      </c>
      <c r="AA568" s="40">
        <f t="shared" si="269"/>
        <v>0</v>
      </c>
      <c r="AB568" s="40">
        <f t="shared" si="270"/>
        <v>0</v>
      </c>
      <c r="AC568" s="40">
        <f t="shared" si="271"/>
        <v>0</v>
      </c>
      <c r="AD568" s="39">
        <f t="shared" si="272"/>
        <v>0</v>
      </c>
      <c r="AE568" s="39">
        <f t="shared" si="273"/>
        <v>0</v>
      </c>
      <c r="AF568" t="str">
        <f t="shared" si="274"/>
        <v>Trabalhado</v>
      </c>
      <c r="AG568" t="str">
        <f t="shared" si="275"/>
        <v/>
      </c>
      <c r="AH568" t="str">
        <f t="shared" si="276"/>
        <v/>
      </c>
      <c r="AJ568" s="41">
        <f t="shared" si="277"/>
        <v>5</v>
      </c>
      <c r="AK568" s="42">
        <f t="shared" si="278"/>
        <v>0.39791666666666664</v>
      </c>
      <c r="AL568" s="41" t="str">
        <f t="shared" si="279"/>
        <v>Leve atraso</v>
      </c>
      <c r="AM568" s="41" t="str">
        <f t="shared" si="280"/>
        <v>Não</v>
      </c>
      <c r="AN568" s="41" t="str">
        <f t="shared" si="281"/>
        <v>Sim</v>
      </c>
      <c r="AO568" s="42">
        <f t="shared" si="282"/>
        <v>-2.2916666666666641E-2</v>
      </c>
      <c r="AP568" s="41" t="str">
        <f t="shared" si="283"/>
        <v>Robson Alberto Alves Galvão|46190</v>
      </c>
      <c r="AQ568" s="41" t="str">
        <f t="shared" si="284"/>
        <v/>
      </c>
      <c r="AR568" s="41" t="str">
        <f>IF($AQ568="","",COUNTIFS(L_ChaveCob,$AQ568,L_Ausencia,"&gt;"&amp;$W568)+COUNTIFS($AQ$4:$AQ568,$AQ568,$W$4:$W568,$W568))</f>
        <v/>
      </c>
      <c r="AS568" s="42">
        <f t="shared" si="285"/>
        <v>0</v>
      </c>
      <c r="AT568" s="42">
        <f t="shared" si="286"/>
        <v>0</v>
      </c>
      <c r="AU568" s="42">
        <f t="shared" si="287"/>
        <v>0</v>
      </c>
    </row>
    <row r="569" spans="1:47" x14ac:dyDescent="0.2">
      <c r="A569" s="35">
        <v>46190</v>
      </c>
      <c r="B569" s="36" t="s">
        <v>231</v>
      </c>
      <c r="C569" s="36" t="s">
        <v>220</v>
      </c>
      <c r="D569" s="36" t="s">
        <v>523</v>
      </c>
      <c r="E569" s="37"/>
      <c r="F569" s="37"/>
      <c r="G569" s="36"/>
      <c r="H569" s="36"/>
      <c r="I569" s="36" t="s">
        <v>234</v>
      </c>
      <c r="J569" s="36"/>
      <c r="K569" s="37"/>
      <c r="L569" s="37"/>
      <c r="M569" s="37"/>
      <c r="N569" s="38">
        <f t="shared" si="256"/>
        <v>46174</v>
      </c>
      <c r="O569">
        <f t="shared" si="257"/>
        <v>900004</v>
      </c>
      <c r="P569" t="str">
        <f t="shared" si="258"/>
        <v>Serralheria</v>
      </c>
      <c r="Q569" t="str">
        <f t="shared" si="259"/>
        <v>Normal / Fixo</v>
      </c>
      <c r="R569" t="str">
        <f t="shared" si="260"/>
        <v>SERRALHEIRO I</v>
      </c>
      <c r="S569" t="str">
        <f t="shared" si="261"/>
        <v>TURNO 2</v>
      </c>
      <c r="T569" s="39">
        <f t="shared" si="262"/>
        <v>53.488333185221997</v>
      </c>
      <c r="U569" s="40">
        <f t="shared" si="263"/>
        <v>0.33333333333333298</v>
      </c>
      <c r="V569" s="40">
        <f t="shared" si="264"/>
        <v>0.33333333333333298</v>
      </c>
      <c r="W569" s="40">
        <f t="shared" si="265"/>
        <v>0</v>
      </c>
      <c r="X569" t="str">
        <f t="shared" si="266"/>
        <v>Sim</v>
      </c>
      <c r="Y569" s="40">
        <f t="shared" si="267"/>
        <v>0</v>
      </c>
      <c r="Z569" s="40">
        <f t="shared" si="268"/>
        <v>0</v>
      </c>
      <c r="AA569" s="40">
        <f t="shared" si="269"/>
        <v>0</v>
      </c>
      <c r="AB569" s="40">
        <f t="shared" si="270"/>
        <v>0</v>
      </c>
      <c r="AC569" s="40">
        <f t="shared" si="271"/>
        <v>0</v>
      </c>
      <c r="AD569" s="39">
        <f t="shared" si="272"/>
        <v>0</v>
      </c>
      <c r="AE569" s="39">
        <f t="shared" si="273"/>
        <v>0</v>
      </c>
      <c r="AF569" t="str">
        <f t="shared" si="274"/>
        <v>Injustificada</v>
      </c>
      <c r="AG569" t="str">
        <f t="shared" si="275"/>
        <v/>
      </c>
      <c r="AH569" t="str">
        <f t="shared" si="276"/>
        <v/>
      </c>
      <c r="AJ569" s="41">
        <f t="shared" si="277"/>
        <v>11</v>
      </c>
      <c r="AK569" s="42">
        <f t="shared" si="278"/>
        <v>0.35208333333333336</v>
      </c>
      <c r="AL569" s="41" t="str">
        <f t="shared" si="279"/>
        <v>Pelo ponto</v>
      </c>
      <c r="AM569" s="41" t="str">
        <f t="shared" si="280"/>
        <v>Sim</v>
      </c>
      <c r="AN569" s="41" t="str">
        <f t="shared" si="281"/>
        <v>Não</v>
      </c>
      <c r="AO569" s="42">
        <f t="shared" si="282"/>
        <v>-1.8750000000000377E-2</v>
      </c>
      <c r="AP569" s="41" t="str">
        <f t="shared" si="283"/>
        <v>Rogério Marques da Silva|46190</v>
      </c>
      <c r="AQ569" s="41" t="str">
        <f t="shared" si="284"/>
        <v/>
      </c>
      <c r="AR569" s="41" t="str">
        <f>IF($AQ569="","",COUNTIFS(L_ChaveCob,$AQ569,L_Ausencia,"&gt;"&amp;$W569)+COUNTIFS($AQ$4:$AQ569,$AQ569,$W$4:$W569,$W569))</f>
        <v/>
      </c>
      <c r="AS569" s="42">
        <f t="shared" si="285"/>
        <v>0</v>
      </c>
      <c r="AT569" s="42">
        <f t="shared" si="286"/>
        <v>0</v>
      </c>
      <c r="AU569" s="42">
        <f t="shared" si="287"/>
        <v>0</v>
      </c>
    </row>
    <row r="570" spans="1:47" x14ac:dyDescent="0.2">
      <c r="A570" s="35">
        <v>46190</v>
      </c>
      <c r="B570" s="36" t="s">
        <v>252</v>
      </c>
      <c r="C570" s="36" t="s">
        <v>232</v>
      </c>
      <c r="D570" s="36" t="s">
        <v>457</v>
      </c>
      <c r="E570" s="37"/>
      <c r="F570" s="37"/>
      <c r="G570" s="36"/>
      <c r="H570" s="36"/>
      <c r="I570" s="36"/>
      <c r="J570" s="36"/>
      <c r="K570" s="37"/>
      <c r="L570" s="37"/>
      <c r="M570" s="37"/>
      <c r="N570" s="38">
        <f t="shared" si="256"/>
        <v>46174</v>
      </c>
      <c r="O570">
        <f t="shared" si="257"/>
        <v>266937</v>
      </c>
      <c r="P570" t="str">
        <f t="shared" si="258"/>
        <v>Serralheria</v>
      </c>
      <c r="Q570" t="str">
        <f t="shared" si="259"/>
        <v>Normal / Fixo</v>
      </c>
      <c r="R570" t="str">
        <f t="shared" si="260"/>
        <v>ENCARREGADO</v>
      </c>
      <c r="S570" t="str">
        <f t="shared" si="261"/>
        <v>ADM</v>
      </c>
      <c r="T570" s="39">
        <f t="shared" si="262"/>
        <v>66.410146806958295</v>
      </c>
      <c r="U570" s="40">
        <f t="shared" si="263"/>
        <v>0.375</v>
      </c>
      <c r="V570" s="40">
        <f t="shared" si="264"/>
        <v>0.39652777777777776</v>
      </c>
      <c r="W570" s="40">
        <f t="shared" si="265"/>
        <v>0</v>
      </c>
      <c r="X570" t="str">
        <f t="shared" si="266"/>
        <v>Não</v>
      </c>
      <c r="Y570" s="40">
        <f t="shared" si="267"/>
        <v>0</v>
      </c>
      <c r="Z570" s="40">
        <f t="shared" si="268"/>
        <v>0</v>
      </c>
      <c r="AA570" s="40">
        <f t="shared" si="269"/>
        <v>0</v>
      </c>
      <c r="AB570" s="40">
        <f t="shared" si="270"/>
        <v>0</v>
      </c>
      <c r="AC570" s="40">
        <f t="shared" si="271"/>
        <v>0</v>
      </c>
      <c r="AD570" s="39">
        <f t="shared" si="272"/>
        <v>0</v>
      </c>
      <c r="AE570" s="39">
        <f t="shared" si="273"/>
        <v>0</v>
      </c>
      <c r="AF570" t="str">
        <f t="shared" si="274"/>
        <v>Trabalhado</v>
      </c>
      <c r="AG570" t="str">
        <f t="shared" si="275"/>
        <v/>
      </c>
      <c r="AH570" t="str">
        <f t="shared" si="276"/>
        <v/>
      </c>
      <c r="AJ570" s="41">
        <f t="shared" si="277"/>
        <v>1</v>
      </c>
      <c r="AK570" s="42">
        <f t="shared" si="278"/>
        <v>0.39652777777777776</v>
      </c>
      <c r="AL570" s="41" t="str">
        <f t="shared" si="279"/>
        <v>Leve atraso</v>
      </c>
      <c r="AM570" s="41" t="str">
        <f t="shared" si="280"/>
        <v>Não</v>
      </c>
      <c r="AN570" s="41" t="str">
        <f t="shared" si="281"/>
        <v>Sim</v>
      </c>
      <c r="AO570" s="42">
        <f t="shared" si="282"/>
        <v>-2.1527777777777757E-2</v>
      </c>
      <c r="AP570" s="41" t="str">
        <f t="shared" si="283"/>
        <v>Ronaldo Rosendo da Silva|46190</v>
      </c>
      <c r="AQ570" s="41" t="str">
        <f t="shared" si="284"/>
        <v/>
      </c>
      <c r="AR570" s="41" t="str">
        <f>IF($AQ570="","",COUNTIFS(L_ChaveCob,$AQ570,L_Ausencia,"&gt;"&amp;$W570)+COUNTIFS($AQ$4:$AQ570,$AQ570,$W$4:$W570,$W570))</f>
        <v/>
      </c>
      <c r="AS570" s="42">
        <f t="shared" si="285"/>
        <v>0</v>
      </c>
      <c r="AT570" s="42">
        <f t="shared" si="286"/>
        <v>0</v>
      </c>
      <c r="AU570" s="42">
        <f t="shared" si="287"/>
        <v>0</v>
      </c>
    </row>
    <row r="571" spans="1:47" x14ac:dyDescent="0.2">
      <c r="A571" s="35">
        <v>46190</v>
      </c>
      <c r="B571" s="36" t="s">
        <v>254</v>
      </c>
      <c r="C571" s="36" t="s">
        <v>232</v>
      </c>
      <c r="D571" s="36" t="s">
        <v>312</v>
      </c>
      <c r="E571" s="37"/>
      <c r="F571" s="37"/>
      <c r="G571" s="36"/>
      <c r="H571" s="36"/>
      <c r="I571" s="36"/>
      <c r="J571" s="36"/>
      <c r="K571" s="37"/>
      <c r="L571" s="37"/>
      <c r="M571" s="37"/>
      <c r="N571" s="38">
        <f t="shared" si="256"/>
        <v>46174</v>
      </c>
      <c r="O571">
        <f t="shared" si="257"/>
        <v>900001</v>
      </c>
      <c r="P571" t="str">
        <f t="shared" si="258"/>
        <v>Serralheria</v>
      </c>
      <c r="Q571" t="str">
        <f t="shared" si="259"/>
        <v>Normal / Fixo</v>
      </c>
      <c r="R571" t="str">
        <f t="shared" si="260"/>
        <v>SERRALHEIRO II</v>
      </c>
      <c r="S571" t="str">
        <f t="shared" si="261"/>
        <v>ADM</v>
      </c>
      <c r="T571" s="39">
        <f t="shared" si="262"/>
        <v>57.825734836004102</v>
      </c>
      <c r="U571" s="40">
        <f t="shared" si="263"/>
        <v>0.375</v>
      </c>
      <c r="V571" s="40">
        <f t="shared" si="264"/>
        <v>0.4</v>
      </c>
      <c r="W571" s="40">
        <f t="shared" si="265"/>
        <v>0</v>
      </c>
      <c r="X571" t="str">
        <f t="shared" si="266"/>
        <v>Não</v>
      </c>
      <c r="Y571" s="40">
        <f t="shared" si="267"/>
        <v>0</v>
      </c>
      <c r="Z571" s="40">
        <f t="shared" si="268"/>
        <v>0</v>
      </c>
      <c r="AA571" s="40">
        <f t="shared" si="269"/>
        <v>0</v>
      </c>
      <c r="AB571" s="40">
        <f t="shared" si="270"/>
        <v>0</v>
      </c>
      <c r="AC571" s="40">
        <f t="shared" si="271"/>
        <v>0</v>
      </c>
      <c r="AD571" s="39">
        <f t="shared" si="272"/>
        <v>0</v>
      </c>
      <c r="AE571" s="39">
        <f t="shared" si="273"/>
        <v>0</v>
      </c>
      <c r="AF571" t="str">
        <f t="shared" si="274"/>
        <v>Trabalhado</v>
      </c>
      <c r="AG571" t="str">
        <f t="shared" si="275"/>
        <v/>
      </c>
      <c r="AH571" t="str">
        <f t="shared" si="276"/>
        <v/>
      </c>
      <c r="AJ571" s="41">
        <f t="shared" si="277"/>
        <v>8</v>
      </c>
      <c r="AK571" s="42">
        <f t="shared" si="278"/>
        <v>0.4</v>
      </c>
      <c r="AL571" s="41" t="str">
        <f t="shared" si="279"/>
        <v>Leve atraso</v>
      </c>
      <c r="AM571" s="41" t="str">
        <f t="shared" si="280"/>
        <v>Não</v>
      </c>
      <c r="AN571" s="41" t="str">
        <f t="shared" si="281"/>
        <v>Sim</v>
      </c>
      <c r="AO571" s="42">
        <f t="shared" si="282"/>
        <v>-2.5000000000000022E-2</v>
      </c>
      <c r="AP571" s="41" t="str">
        <f t="shared" si="283"/>
        <v>Ronaldo Santos Dias|46190</v>
      </c>
      <c r="AQ571" s="41" t="str">
        <f t="shared" si="284"/>
        <v/>
      </c>
      <c r="AR571" s="41" t="str">
        <f>IF($AQ571="","",COUNTIFS(L_ChaveCob,$AQ571,L_Ausencia,"&gt;"&amp;$W571)+COUNTIFS($AQ$4:$AQ571,$AQ571,$W$4:$W571,$W571))</f>
        <v/>
      </c>
      <c r="AS571" s="42">
        <f t="shared" si="285"/>
        <v>0</v>
      </c>
      <c r="AT571" s="42">
        <f t="shared" si="286"/>
        <v>0</v>
      </c>
      <c r="AU571" s="42">
        <f t="shared" si="287"/>
        <v>0</v>
      </c>
    </row>
    <row r="572" spans="1:47" x14ac:dyDescent="0.2">
      <c r="A572" s="35">
        <v>46190</v>
      </c>
      <c r="B572" s="36" t="s">
        <v>281</v>
      </c>
      <c r="C572" s="36" t="s">
        <v>524</v>
      </c>
      <c r="D572" s="36"/>
      <c r="E572" s="37"/>
      <c r="F572" s="37"/>
      <c r="G572" s="36" t="s">
        <v>53</v>
      </c>
      <c r="H572" s="36"/>
      <c r="I572" s="36"/>
      <c r="J572" s="36"/>
      <c r="K572" s="37"/>
      <c r="L572" s="37"/>
      <c r="M572" s="37"/>
      <c r="N572" s="38">
        <f t="shared" si="256"/>
        <v>46174</v>
      </c>
      <c r="O572">
        <f t="shared" si="257"/>
        <v>900010</v>
      </c>
      <c r="P572" t="str">
        <f t="shared" si="258"/>
        <v>Serralheria</v>
      </c>
      <c r="Q572" t="str">
        <f t="shared" si="259"/>
        <v>Normal / Fixo</v>
      </c>
      <c r="R572" t="str">
        <f t="shared" si="260"/>
        <v>SERRALHEIRO I</v>
      </c>
      <c r="S572" t="str">
        <f t="shared" si="261"/>
        <v>ADM</v>
      </c>
      <c r="T572" s="39">
        <f t="shared" si="262"/>
        <v>53.488333185221997</v>
      </c>
      <c r="U572" s="40">
        <f t="shared" si="263"/>
        <v>0.375</v>
      </c>
      <c r="V572" s="40">
        <f t="shared" si="264"/>
        <v>0.375</v>
      </c>
      <c r="W572" s="40">
        <f t="shared" si="265"/>
        <v>0</v>
      </c>
      <c r="X572" t="str">
        <f t="shared" si="266"/>
        <v>Não</v>
      </c>
      <c r="Y572" s="40">
        <f t="shared" si="267"/>
        <v>0</v>
      </c>
      <c r="Z572" s="40">
        <f t="shared" si="268"/>
        <v>0</v>
      </c>
      <c r="AA572" s="40">
        <f t="shared" si="269"/>
        <v>0</v>
      </c>
      <c r="AB572" s="40">
        <f t="shared" si="270"/>
        <v>0</v>
      </c>
      <c r="AC572" s="40">
        <f t="shared" si="271"/>
        <v>0</v>
      </c>
      <c r="AD572" s="39">
        <f t="shared" si="272"/>
        <v>0</v>
      </c>
      <c r="AE572" s="39">
        <f t="shared" si="273"/>
        <v>0</v>
      </c>
      <c r="AF572" t="str">
        <f t="shared" si="274"/>
        <v>Trabalhado</v>
      </c>
      <c r="AG572" t="str">
        <f t="shared" si="275"/>
        <v/>
      </c>
      <c r="AH572" t="str">
        <f t="shared" si="276"/>
        <v/>
      </c>
      <c r="AJ572" s="41">
        <f t="shared" si="277"/>
        <v>19</v>
      </c>
      <c r="AK572" s="42" t="str">
        <f t="shared" si="278"/>
        <v/>
      </c>
      <c r="AL572" s="41" t="str">
        <f t="shared" si="279"/>
        <v>Não</v>
      </c>
      <c r="AM572" s="41" t="str">
        <f t="shared" si="280"/>
        <v>Não</v>
      </c>
      <c r="AN572" s="41" t="str">
        <f t="shared" si="281"/>
        <v>Sim</v>
      </c>
      <c r="AO572" s="42" t="str">
        <f t="shared" si="282"/>
        <v/>
      </c>
      <c r="AP572" s="41" t="str">
        <f t="shared" si="283"/>
        <v>Roniel de Souza Rocha|46190</v>
      </c>
      <c r="AQ572" s="41" t="str">
        <f t="shared" si="284"/>
        <v/>
      </c>
      <c r="AR572" s="41" t="str">
        <f>IF($AQ572="","",COUNTIFS(L_ChaveCob,$AQ572,L_Ausencia,"&gt;"&amp;$W572)+COUNTIFS($AQ$4:$AQ572,$AQ572,$W$4:$W572,$W572))</f>
        <v/>
      </c>
      <c r="AS572" s="42">
        <f t="shared" si="285"/>
        <v>0</v>
      </c>
      <c r="AT572" s="42">
        <f t="shared" si="286"/>
        <v>0</v>
      </c>
      <c r="AU572" s="42">
        <f t="shared" si="287"/>
        <v>0</v>
      </c>
    </row>
    <row r="573" spans="1:47" x14ac:dyDescent="0.2">
      <c r="A573" s="35">
        <v>46191</v>
      </c>
      <c r="B573" s="36" t="s">
        <v>235</v>
      </c>
      <c r="C573" s="36" t="s">
        <v>232</v>
      </c>
      <c r="D573" s="36" t="s">
        <v>525</v>
      </c>
      <c r="E573" s="37"/>
      <c r="F573" s="37"/>
      <c r="G573" s="36"/>
      <c r="H573" s="36"/>
      <c r="I573" s="36"/>
      <c r="J573" s="36"/>
      <c r="K573" s="37"/>
      <c r="L573" s="37"/>
      <c r="M573" s="37"/>
      <c r="N573" s="38">
        <f t="shared" si="256"/>
        <v>46174</v>
      </c>
      <c r="O573">
        <f t="shared" si="257"/>
        <v>900008</v>
      </c>
      <c r="P573" t="str">
        <f t="shared" si="258"/>
        <v>Serralheria</v>
      </c>
      <c r="Q573" t="str">
        <f t="shared" si="259"/>
        <v>Normal / Fixo</v>
      </c>
      <c r="R573" t="str">
        <f t="shared" si="260"/>
        <v>SERRALHEIRO II</v>
      </c>
      <c r="S573" t="str">
        <f t="shared" si="261"/>
        <v>TURNO 2</v>
      </c>
      <c r="T573" s="39">
        <f t="shared" si="262"/>
        <v>57.825734836004102</v>
      </c>
      <c r="U573" s="40">
        <f t="shared" si="263"/>
        <v>0.33333333333333298</v>
      </c>
      <c r="V573" s="40">
        <f t="shared" si="264"/>
        <v>0.40069444444444446</v>
      </c>
      <c r="W573" s="40">
        <f t="shared" si="265"/>
        <v>0</v>
      </c>
      <c r="X573" t="str">
        <f t="shared" si="266"/>
        <v>Não</v>
      </c>
      <c r="Y573" s="40">
        <f t="shared" si="267"/>
        <v>0</v>
      </c>
      <c r="Z573" s="40">
        <f t="shared" si="268"/>
        <v>0</v>
      </c>
      <c r="AA573" s="40">
        <f t="shared" si="269"/>
        <v>0</v>
      </c>
      <c r="AB573" s="40">
        <f t="shared" si="270"/>
        <v>0</v>
      </c>
      <c r="AC573" s="40">
        <f t="shared" si="271"/>
        <v>0</v>
      </c>
      <c r="AD573" s="39">
        <f t="shared" si="272"/>
        <v>0</v>
      </c>
      <c r="AE573" s="39">
        <f t="shared" si="273"/>
        <v>0</v>
      </c>
      <c r="AF573" t="str">
        <f t="shared" si="274"/>
        <v>Trabalhado</v>
      </c>
      <c r="AG573" t="str">
        <f t="shared" si="275"/>
        <v/>
      </c>
      <c r="AH573" t="str">
        <f t="shared" si="276"/>
        <v/>
      </c>
      <c r="AJ573" s="41">
        <f t="shared" si="277"/>
        <v>16</v>
      </c>
      <c r="AK573" s="42">
        <f t="shared" si="278"/>
        <v>0.40069444444444446</v>
      </c>
      <c r="AL573" s="41" t="str">
        <f t="shared" si="279"/>
        <v>Leve atraso</v>
      </c>
      <c r="AM573" s="41" t="str">
        <f t="shared" si="280"/>
        <v>Não</v>
      </c>
      <c r="AN573" s="41" t="str">
        <f t="shared" si="281"/>
        <v>Sim</v>
      </c>
      <c r="AO573" s="42">
        <f t="shared" si="282"/>
        <v>-6.7361111111111482E-2</v>
      </c>
      <c r="AP573" s="41" t="str">
        <f t="shared" si="283"/>
        <v>Alisson Paulo Costa Martins|46191</v>
      </c>
      <c r="AQ573" s="41" t="str">
        <f t="shared" si="284"/>
        <v/>
      </c>
      <c r="AR573" s="41" t="str">
        <f>IF($AQ573="","",COUNTIFS(L_ChaveCob,$AQ573,L_Ausencia,"&gt;"&amp;$W573)+COUNTIFS($AQ$4:$AQ573,$AQ573,$W$4:$W573,$W573))</f>
        <v/>
      </c>
      <c r="AS573" s="42">
        <f t="shared" si="285"/>
        <v>0</v>
      </c>
      <c r="AT573" s="42">
        <f t="shared" si="286"/>
        <v>0</v>
      </c>
      <c r="AU573" s="42">
        <f t="shared" si="287"/>
        <v>0</v>
      </c>
    </row>
    <row r="574" spans="1:47" x14ac:dyDescent="0.2">
      <c r="A574" s="35">
        <v>46191</v>
      </c>
      <c r="B574" s="36" t="s">
        <v>479</v>
      </c>
      <c r="C574" s="36" t="s">
        <v>232</v>
      </c>
      <c r="D574" s="36" t="s">
        <v>526</v>
      </c>
      <c r="E574" s="37"/>
      <c r="F574" s="37"/>
      <c r="G574" s="36" t="s">
        <v>527</v>
      </c>
      <c r="H574" s="36"/>
      <c r="I574" s="36"/>
      <c r="J574" s="36"/>
      <c r="K574" s="37"/>
      <c r="L574" s="37"/>
      <c r="M574" s="37"/>
      <c r="N574" s="38">
        <f t="shared" si="256"/>
        <v>46174</v>
      </c>
      <c r="O574">
        <f t="shared" si="257"/>
        <v>900012</v>
      </c>
      <c r="P574" t="str">
        <f t="shared" si="258"/>
        <v>Serralheria</v>
      </c>
      <c r="Q574" t="str">
        <f t="shared" si="259"/>
        <v>Normal / Fixo</v>
      </c>
      <c r="R574" t="str">
        <f t="shared" si="260"/>
        <v>SERRALHEIRO I</v>
      </c>
      <c r="S574" t="str">
        <f t="shared" si="261"/>
        <v>ADM</v>
      </c>
      <c r="T574" s="39">
        <f t="shared" si="262"/>
        <v>53.488333185221997</v>
      </c>
      <c r="U574" s="40">
        <f t="shared" si="263"/>
        <v>0.375</v>
      </c>
      <c r="V574" s="40">
        <f t="shared" si="264"/>
        <v>0.4</v>
      </c>
      <c r="W574" s="40">
        <f t="shared" si="265"/>
        <v>0</v>
      </c>
      <c r="X574" t="str">
        <f t="shared" si="266"/>
        <v>Não</v>
      </c>
      <c r="Y574" s="40">
        <f t="shared" si="267"/>
        <v>0</v>
      </c>
      <c r="Z574" s="40">
        <f t="shared" si="268"/>
        <v>0</v>
      </c>
      <c r="AA574" s="40">
        <f t="shared" si="269"/>
        <v>0</v>
      </c>
      <c r="AB574" s="40">
        <f t="shared" si="270"/>
        <v>0</v>
      </c>
      <c r="AC574" s="40">
        <f t="shared" si="271"/>
        <v>0</v>
      </c>
      <c r="AD574" s="39">
        <f t="shared" si="272"/>
        <v>0</v>
      </c>
      <c r="AE574" s="39">
        <f t="shared" si="273"/>
        <v>0</v>
      </c>
      <c r="AF574" t="str">
        <f t="shared" si="274"/>
        <v>Trabalhado</v>
      </c>
      <c r="AG574" t="str">
        <f t="shared" si="275"/>
        <v/>
      </c>
      <c r="AH574" t="str">
        <f t="shared" si="276"/>
        <v/>
      </c>
      <c r="AJ574" s="41">
        <f t="shared" si="277"/>
        <v>21</v>
      </c>
      <c r="AK574" s="42">
        <f t="shared" si="278"/>
        <v>0.4</v>
      </c>
      <c r="AL574" s="41" t="str">
        <f t="shared" si="279"/>
        <v>Leve atraso</v>
      </c>
      <c r="AM574" s="41" t="str">
        <f t="shared" si="280"/>
        <v>Não</v>
      </c>
      <c r="AN574" s="41" t="str">
        <f t="shared" si="281"/>
        <v>Sim</v>
      </c>
      <c r="AO574" s="42">
        <f t="shared" si="282"/>
        <v>-2.5000000000000022E-2</v>
      </c>
      <c r="AP574" s="41" t="str">
        <f t="shared" si="283"/>
        <v>Diego Ferreira Moura|46191</v>
      </c>
      <c r="AQ574" s="41" t="str">
        <f t="shared" si="284"/>
        <v/>
      </c>
      <c r="AR574" s="41" t="str">
        <f>IF($AQ574="","",COUNTIFS(L_ChaveCob,$AQ574,L_Ausencia,"&gt;"&amp;$W574)+COUNTIFS($AQ$4:$AQ574,$AQ574,$W$4:$W574,$W574))</f>
        <v/>
      </c>
      <c r="AS574" s="42">
        <f t="shared" si="285"/>
        <v>0</v>
      </c>
      <c r="AT574" s="42">
        <f t="shared" si="286"/>
        <v>0</v>
      </c>
      <c r="AU574" s="42">
        <f t="shared" si="287"/>
        <v>0</v>
      </c>
    </row>
    <row r="575" spans="1:47" x14ac:dyDescent="0.2">
      <c r="A575" s="35">
        <v>46191</v>
      </c>
      <c r="B575" s="36" t="s">
        <v>237</v>
      </c>
      <c r="C575" s="36" t="s">
        <v>232</v>
      </c>
      <c r="D575" s="36" t="s">
        <v>528</v>
      </c>
      <c r="E575" s="37"/>
      <c r="F575" s="37"/>
      <c r="G575" s="36"/>
      <c r="H575" s="36"/>
      <c r="I575" s="36"/>
      <c r="J575" s="36"/>
      <c r="K575" s="37"/>
      <c r="L575" s="37"/>
      <c r="M575" s="37"/>
      <c r="N575" s="38">
        <f t="shared" si="256"/>
        <v>46174</v>
      </c>
      <c r="O575">
        <f t="shared" si="257"/>
        <v>119353</v>
      </c>
      <c r="P575" t="str">
        <f t="shared" si="258"/>
        <v>Serralheria</v>
      </c>
      <c r="Q575" t="str">
        <f t="shared" si="259"/>
        <v>Normal / Fixo</v>
      </c>
      <c r="R575" t="str">
        <f t="shared" si="260"/>
        <v>SERRALHEIRO II</v>
      </c>
      <c r="S575" t="str">
        <f t="shared" si="261"/>
        <v>ADM</v>
      </c>
      <c r="T575" s="39">
        <f t="shared" si="262"/>
        <v>57.825734836004102</v>
      </c>
      <c r="U575" s="40">
        <f t="shared" si="263"/>
        <v>0.375</v>
      </c>
      <c r="V575" s="40">
        <f t="shared" si="264"/>
        <v>0.39652777777777776</v>
      </c>
      <c r="W575" s="40">
        <f t="shared" si="265"/>
        <v>0</v>
      </c>
      <c r="X575" t="str">
        <f t="shared" si="266"/>
        <v>Não</v>
      </c>
      <c r="Y575" s="40">
        <f t="shared" si="267"/>
        <v>0</v>
      </c>
      <c r="Z575" s="40">
        <f t="shared" si="268"/>
        <v>0</v>
      </c>
      <c r="AA575" s="40">
        <f t="shared" si="269"/>
        <v>0</v>
      </c>
      <c r="AB575" s="40">
        <f t="shared" si="270"/>
        <v>0</v>
      </c>
      <c r="AC575" s="40">
        <f t="shared" si="271"/>
        <v>0</v>
      </c>
      <c r="AD575" s="39">
        <f t="shared" si="272"/>
        <v>0</v>
      </c>
      <c r="AE575" s="39">
        <f t="shared" si="273"/>
        <v>0</v>
      </c>
      <c r="AF575" t="str">
        <f t="shared" si="274"/>
        <v>Trabalhado</v>
      </c>
      <c r="AG575" t="str">
        <f t="shared" si="275"/>
        <v/>
      </c>
      <c r="AH575" t="str">
        <f t="shared" si="276"/>
        <v/>
      </c>
      <c r="AJ575" s="41">
        <f t="shared" si="277"/>
        <v>7</v>
      </c>
      <c r="AK575" s="42">
        <f t="shared" si="278"/>
        <v>0.39652777777777776</v>
      </c>
      <c r="AL575" s="41" t="str">
        <f t="shared" si="279"/>
        <v>Leve atraso</v>
      </c>
      <c r="AM575" s="41" t="str">
        <f t="shared" si="280"/>
        <v>Não</v>
      </c>
      <c r="AN575" s="41" t="str">
        <f t="shared" si="281"/>
        <v>Sim</v>
      </c>
      <c r="AO575" s="42">
        <f t="shared" si="282"/>
        <v>-2.1527777777777757E-2</v>
      </c>
      <c r="AP575" s="41" t="str">
        <f t="shared" si="283"/>
        <v>Ezequiel Antonio Peres|46191</v>
      </c>
      <c r="AQ575" s="41" t="str">
        <f t="shared" si="284"/>
        <v/>
      </c>
      <c r="AR575" s="41" t="str">
        <f>IF($AQ575="","",COUNTIFS(L_ChaveCob,$AQ575,L_Ausencia,"&gt;"&amp;$W575)+COUNTIFS($AQ$4:$AQ575,$AQ575,$W$4:$W575,$W575))</f>
        <v/>
      </c>
      <c r="AS575" s="42">
        <f t="shared" si="285"/>
        <v>0</v>
      </c>
      <c r="AT575" s="42">
        <f t="shared" si="286"/>
        <v>0</v>
      </c>
      <c r="AU575" s="42">
        <f t="shared" si="287"/>
        <v>0</v>
      </c>
    </row>
    <row r="576" spans="1:47" x14ac:dyDescent="0.2">
      <c r="A576" s="35">
        <v>46191</v>
      </c>
      <c r="B576" s="36" t="s">
        <v>239</v>
      </c>
      <c r="C576" s="36" t="s">
        <v>232</v>
      </c>
      <c r="D576" s="36" t="s">
        <v>357</v>
      </c>
      <c r="E576" s="37"/>
      <c r="F576" s="37"/>
      <c r="G576" s="36"/>
      <c r="H576" s="36"/>
      <c r="I576" s="36"/>
      <c r="J576" s="36"/>
      <c r="K576" s="37"/>
      <c r="L576" s="37"/>
      <c r="M576" s="37"/>
      <c r="N576" s="38">
        <f t="shared" si="256"/>
        <v>46174</v>
      </c>
      <c r="O576">
        <f t="shared" si="257"/>
        <v>173078</v>
      </c>
      <c r="P576" t="str">
        <f t="shared" si="258"/>
        <v>Serralheria</v>
      </c>
      <c r="Q576" t="str">
        <f t="shared" si="259"/>
        <v>Normal / Fixo</v>
      </c>
      <c r="R576" t="str">
        <f t="shared" si="260"/>
        <v>SERRALHEIRO II</v>
      </c>
      <c r="S576" t="str">
        <f t="shared" si="261"/>
        <v>ADM</v>
      </c>
      <c r="T576" s="39">
        <f t="shared" si="262"/>
        <v>57.825734836004102</v>
      </c>
      <c r="U576" s="40">
        <f t="shared" si="263"/>
        <v>0.375</v>
      </c>
      <c r="V576" s="40">
        <f t="shared" si="264"/>
        <v>0.39027777777777778</v>
      </c>
      <c r="W576" s="40">
        <f t="shared" si="265"/>
        <v>0</v>
      </c>
      <c r="X576" t="str">
        <f t="shared" si="266"/>
        <v>Não</v>
      </c>
      <c r="Y576" s="40">
        <f t="shared" si="267"/>
        <v>0</v>
      </c>
      <c r="Z576" s="40">
        <f t="shared" si="268"/>
        <v>0</v>
      </c>
      <c r="AA576" s="40">
        <f t="shared" si="269"/>
        <v>0</v>
      </c>
      <c r="AB576" s="40">
        <f t="shared" si="270"/>
        <v>0</v>
      </c>
      <c r="AC576" s="40">
        <f t="shared" si="271"/>
        <v>0</v>
      </c>
      <c r="AD576" s="39">
        <f t="shared" si="272"/>
        <v>0</v>
      </c>
      <c r="AE576" s="39">
        <f t="shared" si="273"/>
        <v>0</v>
      </c>
      <c r="AF576" t="str">
        <f t="shared" si="274"/>
        <v>Trabalhado</v>
      </c>
      <c r="AG576" t="str">
        <f t="shared" si="275"/>
        <v/>
      </c>
      <c r="AH576" t="str">
        <f t="shared" si="276"/>
        <v/>
      </c>
      <c r="AJ576" s="41">
        <f t="shared" si="277"/>
        <v>2</v>
      </c>
      <c r="AK576" s="42">
        <f t="shared" si="278"/>
        <v>0.39027777777777778</v>
      </c>
      <c r="AL576" s="41" t="str">
        <f t="shared" si="279"/>
        <v>Leve atraso</v>
      </c>
      <c r="AM576" s="41" t="str">
        <f t="shared" si="280"/>
        <v>Não</v>
      </c>
      <c r="AN576" s="41" t="str">
        <f t="shared" si="281"/>
        <v>Sim</v>
      </c>
      <c r="AO576" s="42">
        <f t="shared" si="282"/>
        <v>-1.5277777777777779E-2</v>
      </c>
      <c r="AP576" s="41" t="str">
        <f t="shared" si="283"/>
        <v>Giovani Joao da Silva|46191</v>
      </c>
      <c r="AQ576" s="41" t="str">
        <f t="shared" si="284"/>
        <v/>
      </c>
      <c r="AR576" s="41" t="str">
        <f>IF($AQ576="","",COUNTIFS(L_ChaveCob,$AQ576,L_Ausencia,"&gt;"&amp;$W576)+COUNTIFS($AQ$4:$AQ576,$AQ576,$W$4:$W576,$W576))</f>
        <v/>
      </c>
      <c r="AS576" s="42">
        <f t="shared" si="285"/>
        <v>0</v>
      </c>
      <c r="AT576" s="42">
        <f t="shared" si="286"/>
        <v>0</v>
      </c>
      <c r="AU576" s="42">
        <f t="shared" si="287"/>
        <v>0</v>
      </c>
    </row>
    <row r="577" spans="1:47" x14ac:dyDescent="0.2">
      <c r="A577" s="35">
        <v>46191</v>
      </c>
      <c r="B577" s="36" t="s">
        <v>241</v>
      </c>
      <c r="C577" s="36" t="s">
        <v>232</v>
      </c>
      <c r="D577" s="36" t="s">
        <v>280</v>
      </c>
      <c r="E577" s="37"/>
      <c r="F577" s="37"/>
      <c r="G577" s="36"/>
      <c r="H577" s="36"/>
      <c r="I577" s="36"/>
      <c r="J577" s="36"/>
      <c r="K577" s="37"/>
      <c r="L577" s="37"/>
      <c r="M577" s="37"/>
      <c r="N577" s="38">
        <f t="shared" si="256"/>
        <v>46174</v>
      </c>
      <c r="O577">
        <f t="shared" si="257"/>
        <v>24800</v>
      </c>
      <c r="P577" t="str">
        <f t="shared" si="258"/>
        <v>Serralheria</v>
      </c>
      <c r="Q577" t="str">
        <f t="shared" si="259"/>
        <v>Normal / Fixo</v>
      </c>
      <c r="R577" t="str">
        <f t="shared" si="260"/>
        <v>SERRALHEIRO II</v>
      </c>
      <c r="S577" t="str">
        <f t="shared" si="261"/>
        <v>ADM</v>
      </c>
      <c r="T577" s="39">
        <f t="shared" si="262"/>
        <v>57.825734836004102</v>
      </c>
      <c r="U577" s="40">
        <f t="shared" si="263"/>
        <v>0.375</v>
      </c>
      <c r="V577" s="40">
        <f t="shared" si="264"/>
        <v>0.39791666666666664</v>
      </c>
      <c r="W577" s="40">
        <f t="shared" si="265"/>
        <v>0</v>
      </c>
      <c r="X577" t="str">
        <f t="shared" si="266"/>
        <v>Não</v>
      </c>
      <c r="Y577" s="40">
        <f t="shared" si="267"/>
        <v>0</v>
      </c>
      <c r="Z577" s="40">
        <f t="shared" si="268"/>
        <v>0</v>
      </c>
      <c r="AA577" s="40">
        <f t="shared" si="269"/>
        <v>0</v>
      </c>
      <c r="AB577" s="40">
        <f t="shared" si="270"/>
        <v>0</v>
      </c>
      <c r="AC577" s="40">
        <f t="shared" si="271"/>
        <v>0</v>
      </c>
      <c r="AD577" s="39">
        <f t="shared" si="272"/>
        <v>0</v>
      </c>
      <c r="AE577" s="39">
        <f t="shared" si="273"/>
        <v>0</v>
      </c>
      <c r="AF577" t="str">
        <f t="shared" si="274"/>
        <v>Trabalhado</v>
      </c>
      <c r="AG577" t="str">
        <f t="shared" si="275"/>
        <v/>
      </c>
      <c r="AH577" t="str">
        <f t="shared" si="276"/>
        <v/>
      </c>
      <c r="AJ577" s="41">
        <f t="shared" si="277"/>
        <v>3</v>
      </c>
      <c r="AK577" s="42">
        <f t="shared" si="278"/>
        <v>0.39791666666666664</v>
      </c>
      <c r="AL577" s="41" t="str">
        <f t="shared" si="279"/>
        <v>Leve atraso</v>
      </c>
      <c r="AM577" s="41" t="str">
        <f t="shared" si="280"/>
        <v>Não</v>
      </c>
      <c r="AN577" s="41" t="str">
        <f t="shared" si="281"/>
        <v>Sim</v>
      </c>
      <c r="AO577" s="42">
        <f t="shared" si="282"/>
        <v>-2.2916666666666641E-2</v>
      </c>
      <c r="AP577" s="41" t="str">
        <f t="shared" si="283"/>
        <v>Ivanildo Lopes Pires de Carvalho|46191</v>
      </c>
      <c r="AQ577" s="41" t="str">
        <f t="shared" si="284"/>
        <v/>
      </c>
      <c r="AR577" s="41" t="str">
        <f>IF($AQ577="","",COUNTIFS(L_ChaveCob,$AQ577,L_Ausencia,"&gt;"&amp;$W577)+COUNTIFS($AQ$4:$AQ577,$AQ577,$W$4:$W577,$W577))</f>
        <v/>
      </c>
      <c r="AS577" s="42">
        <f t="shared" si="285"/>
        <v>0</v>
      </c>
      <c r="AT577" s="42">
        <f t="shared" si="286"/>
        <v>0</v>
      </c>
      <c r="AU577" s="42">
        <f t="shared" si="287"/>
        <v>0</v>
      </c>
    </row>
    <row r="578" spans="1:47" x14ac:dyDescent="0.2">
      <c r="A578" s="35">
        <v>46191</v>
      </c>
      <c r="B578" s="36" t="s">
        <v>243</v>
      </c>
      <c r="C578" s="36" t="s">
        <v>232</v>
      </c>
      <c r="D578" s="36" t="s">
        <v>373</v>
      </c>
      <c r="E578" s="37"/>
      <c r="F578" s="37"/>
      <c r="G578" s="36"/>
      <c r="H578" s="36"/>
      <c r="I578" s="36"/>
      <c r="J578" s="36"/>
      <c r="K578" s="37"/>
      <c r="L578" s="37"/>
      <c r="M578" s="37"/>
      <c r="N578" s="38">
        <f t="shared" si="256"/>
        <v>46174</v>
      </c>
      <c r="O578">
        <f t="shared" si="257"/>
        <v>900003</v>
      </c>
      <c r="P578" t="str">
        <f t="shared" si="258"/>
        <v>Serralheria</v>
      </c>
      <c r="Q578" t="str">
        <f t="shared" si="259"/>
        <v>Normal / Fixo</v>
      </c>
      <c r="R578" t="str">
        <f t="shared" si="260"/>
        <v>ENCARREGADO</v>
      </c>
      <c r="S578" t="str">
        <f t="shared" si="261"/>
        <v>ADM</v>
      </c>
      <c r="T578" s="39">
        <f t="shared" si="262"/>
        <v>66.410146806958295</v>
      </c>
      <c r="U578" s="40">
        <f t="shared" si="263"/>
        <v>0.375</v>
      </c>
      <c r="V578" s="40">
        <f t="shared" si="264"/>
        <v>0.39583333333333331</v>
      </c>
      <c r="W578" s="40">
        <f t="shared" si="265"/>
        <v>0</v>
      </c>
      <c r="X578" t="str">
        <f t="shared" si="266"/>
        <v>Não</v>
      </c>
      <c r="Y578" s="40">
        <f t="shared" si="267"/>
        <v>0</v>
      </c>
      <c r="Z578" s="40">
        <f t="shared" si="268"/>
        <v>0</v>
      </c>
      <c r="AA578" s="40">
        <f t="shared" si="269"/>
        <v>0</v>
      </c>
      <c r="AB578" s="40">
        <f t="shared" si="270"/>
        <v>0</v>
      </c>
      <c r="AC578" s="40">
        <f t="shared" si="271"/>
        <v>0</v>
      </c>
      <c r="AD578" s="39">
        <f t="shared" si="272"/>
        <v>0</v>
      </c>
      <c r="AE578" s="39">
        <f t="shared" si="273"/>
        <v>0</v>
      </c>
      <c r="AF578" t="str">
        <f t="shared" si="274"/>
        <v>Trabalhado</v>
      </c>
      <c r="AG578" t="str">
        <f t="shared" si="275"/>
        <v/>
      </c>
      <c r="AH578" t="str">
        <f t="shared" si="276"/>
        <v/>
      </c>
      <c r="AJ578" s="41">
        <f t="shared" si="277"/>
        <v>10</v>
      </c>
      <c r="AK578" s="42">
        <f t="shared" si="278"/>
        <v>0.39583333333333331</v>
      </c>
      <c r="AL578" s="41" t="str">
        <f t="shared" si="279"/>
        <v>Leve atraso</v>
      </c>
      <c r="AM578" s="41" t="str">
        <f t="shared" si="280"/>
        <v>Não</v>
      </c>
      <c r="AN578" s="41" t="str">
        <f t="shared" si="281"/>
        <v>Sim</v>
      </c>
      <c r="AO578" s="42">
        <f t="shared" si="282"/>
        <v>-2.0833333333333315E-2</v>
      </c>
      <c r="AP578" s="41" t="str">
        <f t="shared" si="283"/>
        <v>Marcelo Antônio Silvestre de Moraes|46191</v>
      </c>
      <c r="AQ578" s="41" t="str">
        <f t="shared" si="284"/>
        <v/>
      </c>
      <c r="AR578" s="41" t="str">
        <f>IF($AQ578="","",COUNTIFS(L_ChaveCob,$AQ578,L_Ausencia,"&gt;"&amp;$W578)+COUNTIFS($AQ$4:$AQ578,$AQ578,$W$4:$W578,$W578))</f>
        <v/>
      </c>
      <c r="AS578" s="42">
        <f t="shared" si="285"/>
        <v>0</v>
      </c>
      <c r="AT578" s="42">
        <f t="shared" si="286"/>
        <v>0</v>
      </c>
      <c r="AU578" s="42">
        <f t="shared" si="287"/>
        <v>0</v>
      </c>
    </row>
    <row r="579" spans="1:47" x14ac:dyDescent="0.2">
      <c r="A579" s="35">
        <v>46191</v>
      </c>
      <c r="B579" s="36" t="s">
        <v>229</v>
      </c>
      <c r="C579" s="36" t="s">
        <v>220</v>
      </c>
      <c r="D579" s="36" t="s">
        <v>529</v>
      </c>
      <c r="E579" s="37"/>
      <c r="F579" s="37"/>
      <c r="G579" s="36"/>
      <c r="H579" s="36"/>
      <c r="I579" s="36"/>
      <c r="J579" s="36"/>
      <c r="K579" s="37"/>
      <c r="L579" s="37"/>
      <c r="M579" s="37"/>
      <c r="N579" s="38">
        <f t="shared" si="256"/>
        <v>46174</v>
      </c>
      <c r="O579">
        <f t="shared" si="257"/>
        <v>105410</v>
      </c>
      <c r="P579" t="str">
        <f t="shared" si="258"/>
        <v>Serralheria</v>
      </c>
      <c r="Q579" t="str">
        <f t="shared" si="259"/>
        <v>Normal / Fixo</v>
      </c>
      <c r="R579" t="str">
        <f t="shared" si="260"/>
        <v>SERRALHEIRO I</v>
      </c>
      <c r="S579" t="str">
        <f t="shared" si="261"/>
        <v>TURNO 3</v>
      </c>
      <c r="T579" s="39">
        <f t="shared" si="262"/>
        <v>53.488333185221997</v>
      </c>
      <c r="U579" s="40">
        <f t="shared" si="263"/>
        <v>0.33333333333333298</v>
      </c>
      <c r="V579" s="40">
        <f t="shared" si="264"/>
        <v>0.33333333333333298</v>
      </c>
      <c r="W579" s="40">
        <f t="shared" si="265"/>
        <v>0</v>
      </c>
      <c r="X579" t="str">
        <f t="shared" si="266"/>
        <v>Sim</v>
      </c>
      <c r="Y579" s="40">
        <f t="shared" si="267"/>
        <v>0</v>
      </c>
      <c r="Z579" s="40">
        <f t="shared" si="268"/>
        <v>0</v>
      </c>
      <c r="AA579" s="40">
        <f t="shared" si="269"/>
        <v>0</v>
      </c>
      <c r="AB579" s="40">
        <f t="shared" si="270"/>
        <v>0</v>
      </c>
      <c r="AC579" s="40">
        <f t="shared" si="271"/>
        <v>0</v>
      </c>
      <c r="AD579" s="39">
        <f t="shared" si="272"/>
        <v>0</v>
      </c>
      <c r="AE579" s="39">
        <f t="shared" si="273"/>
        <v>0</v>
      </c>
      <c r="AF579" t="str">
        <f t="shared" si="274"/>
        <v>Injustificada</v>
      </c>
      <c r="AG579" t="str">
        <f t="shared" si="275"/>
        <v/>
      </c>
      <c r="AH579" t="str">
        <f t="shared" si="276"/>
        <v/>
      </c>
      <c r="AJ579" s="41">
        <f t="shared" si="277"/>
        <v>6</v>
      </c>
      <c r="AK579" s="42">
        <f t="shared" si="278"/>
        <v>0.35972222222222222</v>
      </c>
      <c r="AL579" s="41" t="str">
        <f t="shared" si="279"/>
        <v>Pelo ponto</v>
      </c>
      <c r="AM579" s="41" t="str">
        <f t="shared" si="280"/>
        <v>Sim</v>
      </c>
      <c r="AN579" s="41" t="str">
        <f t="shared" si="281"/>
        <v>Não</v>
      </c>
      <c r="AO579" s="42">
        <f t="shared" si="282"/>
        <v>-2.6388888888889239E-2</v>
      </c>
      <c r="AP579" s="41" t="str">
        <f t="shared" si="283"/>
        <v>Marcelo Douglas Vieira Santana|46191</v>
      </c>
      <c r="AQ579" s="41" t="str">
        <f t="shared" si="284"/>
        <v/>
      </c>
      <c r="AR579" s="41" t="str">
        <f>IF($AQ579="","",COUNTIFS(L_ChaveCob,$AQ579,L_Ausencia,"&gt;"&amp;$W579)+COUNTIFS($AQ$4:$AQ579,$AQ579,$W$4:$W579,$W579))</f>
        <v/>
      </c>
      <c r="AS579" s="42">
        <f t="shared" si="285"/>
        <v>0</v>
      </c>
      <c r="AT579" s="42">
        <f t="shared" si="286"/>
        <v>0</v>
      </c>
      <c r="AU579" s="42">
        <f t="shared" si="287"/>
        <v>0</v>
      </c>
    </row>
    <row r="580" spans="1:47" x14ac:dyDescent="0.2">
      <c r="A580" s="35">
        <v>46191</v>
      </c>
      <c r="B580" s="36" t="s">
        <v>483</v>
      </c>
      <c r="C580" s="36" t="s">
        <v>232</v>
      </c>
      <c r="D580" s="36"/>
      <c r="E580" s="37"/>
      <c r="F580" s="37"/>
      <c r="G580" s="36"/>
      <c r="H580" s="36"/>
      <c r="I580" s="36"/>
      <c r="J580" s="36"/>
      <c r="K580" s="37"/>
      <c r="L580" s="37"/>
      <c r="M580" s="37"/>
      <c r="N580" s="38">
        <f t="shared" ref="N580:N643" si="288">IF($A580="","",DATE(YEAR($A580),MONTH($A580),1))</f>
        <v>46174</v>
      </c>
      <c r="O580">
        <f t="shared" ref="O580:O643" si="289">IF(TRIM($B580)="","",IFERROR(INDEX(C_RG,MATCH(TRIM($B580),C_Nome,0)),"?"))</f>
        <v>900011</v>
      </c>
      <c r="P580" t="str">
        <f t="shared" ref="P580:P643" si="290">IF($A580="","",IF(TRIM($B580)="",P_EquipePostoVago,IF($AJ580="","",INDEX(V_Equipe,$AJ580))))</f>
        <v>Serralheria</v>
      </c>
      <c r="Q580" t="str">
        <f t="shared" ref="Q580:Q643" si="291">IF($A580="","",IF(TRIM($B580)="","Posto Vago",IF($AJ580="","",INDEX(V_Contrato,$AJ580))))</f>
        <v>Normal / Fixo</v>
      </c>
      <c r="R580" t="str">
        <f t="shared" ref="R580:R643" si="292">IF($A580="","",IF(TRIM($B580)="",$H580,IF($AJ580="","",INDEX(V_Funcao,$AJ580))))</f>
        <v>SERRALHEIRO I</v>
      </c>
      <c r="S580" t="str">
        <f t="shared" ref="S580:S643" si="293">IF($A580="","",IF($I580&lt;&gt;"",$I580,IF(TRIM($B580)="","ADM",IF($AJ580="","",INDEX(V_Turno,$AJ580)))))</f>
        <v>ADM</v>
      </c>
      <c r="T580" s="39">
        <f t="shared" ref="T580:T643" si="294">IF(OR($A580="",$R580=""),"",IFERROR(INDEX(F_Valor,MATCH($R580&amp;"|"&amp;SUMPRODUCT(MAX((F_Funcao=$R580)*(F_Ini&lt;=$A580)*F_Ini)),F_Chave,0)),""))</f>
        <v>53.488333185221997</v>
      </c>
      <c r="U580" s="40">
        <f t="shared" ref="U580:U643" si="295">IF(OR($A580="",$S580=""),0,IFERROR(INDEX(T_Horas,MATCH($S580,T_Turno,0),WEEKDAY($A580,2)),0))</f>
        <v>0.375</v>
      </c>
      <c r="V580" s="40">
        <f t="shared" ref="V580:V643" si="296">IF($A580="",0,MAX(IF($F580&lt;&gt;"",N($F580),IF($AN580="Sim",IF($AK580&lt;&gt;"",$AK580,$U580),$U580-$W580))-IF($J580="Situação Atípica - Presente",N($K580),0),0))</f>
        <v>0.375</v>
      </c>
      <c r="W580" s="40">
        <f t="shared" ref="W580:W643" si="297">IF($A580="",0,IF($E580&lt;&gt;"",N($E580),IF($AL580="Dia inteiro",$U580,IF($AL580="Pelo ponto",IF($AK580="",$U580,MAX($U580-$AK580,0)),IF(AND($AL580="Leve atraso",$AO580&lt;&gt;""),IF(AND($AO580&gt;P_LeveMin,$AO580&lt;=P_LeveMax),$AO580,0),0)))))</f>
        <v>0</v>
      </c>
      <c r="X580" t="str">
        <f t="shared" ref="X580:X643" si="298">IF($A580="","",IF(OR($Q580="Ferista",$Q580=""),"Não",IF(AND($AL580="Leve atraso",$W580&gt;0,$A580&gt;=P_InicioRegras),"Sim",IF(OR($J580&lt;&gt;"",$K580&lt;&gt;"",$L580&lt;&gt;""),"Não",$AM580))))</f>
        <v>Não</v>
      </c>
      <c r="Y580" s="40">
        <f t="shared" ref="Y580:Y643" si="299">IF($A580="",0,IF($Q580="Ferista",0,IF($X580="Sim",$W580,0)+N($K580)))</f>
        <v>0</v>
      </c>
      <c r="Z580" s="40">
        <f t="shared" ref="Z580:Z643" si="300">IF($X580="Sim",$AT580,0)</f>
        <v>0</v>
      </c>
      <c r="AA580" s="40">
        <f t="shared" ref="AA580:AA643" si="301">IF($AP580="",0,MIN(MAX($Y580-$Z580,0),SUMIFS(CP_Horas,CP_ChaveFalta,$AP580,CP_Aprov,"Sim")))</f>
        <v>0</v>
      </c>
      <c r="AB580" s="40">
        <f t="shared" ref="AB580:AB643" si="302">IF($A580="",0,MIN(MAX($Y580-$Z580-$AA580,0),N($M580)))</f>
        <v>0</v>
      </c>
      <c r="AC580" s="40">
        <f t="shared" ref="AC580:AC643" si="303">IF($A580="",0,MAX($Y580-$Z580-$AA580-$AB580,0))</f>
        <v>0</v>
      </c>
      <c r="AD580" s="39">
        <f t="shared" ref="AD580:AD643" si="304">IF(OR($AC580=0,$T580=""),0,$AC580*24*$T580)</f>
        <v>0</v>
      </c>
      <c r="AE580" s="39">
        <f t="shared" ref="AE580:AE643" si="305">IF(OR($A580="",$T580=""),0,(IF($AF580="Justificada",$W580,0)+N($L580))*24*$T580)</f>
        <v>0</v>
      </c>
      <c r="AF580" t="str">
        <f t="shared" ref="AF580:AF643" si="306">IF($A580="","",IF($J580&lt;&gt;"","Situação atípica",IF(AND($AL580="Leve atraso",$W580&gt;0),"Leve atraso",IFERROR(INDEX(S_Cat,MATCH($C580,S_Status,0)),"Outros"))))</f>
        <v>Trabalhado</v>
      </c>
      <c r="AG580" t="str">
        <f t="shared" ref="AG580:AG643" si="307">IF($A580="","",TRIM(IF($Z580&gt;0,"Ferista cobriu "&amp;TEXT($Z580,"[h]:mm")&amp;"h. ","")&amp;IF($AA580&gt;0,"Compensado "&amp;TEXT($AA580,"[h]:mm")&amp;"h por "&amp;IFERROR(INDEX(CP_Quem,MATCH($AP580,CP_ChaveFalta,0)),"?")&amp;". ","")&amp;IF($AU580&gt;0,"Compensação aguardando aprovação ("&amp;TEXT($AU580,"[h]:mm")&amp;"h). ","")&amp;IF($AB580&gt;0,"Perdoado por acordo "&amp;TEXT($AB580,"[h]:mm")&amp;"h. ","")&amp;IF(AND($AP580&lt;&gt;"",COUNTIF(CP_ChaveQuem,$AP580)&gt;0),"Horas usadas p/ compensar falta de "&amp;INDEX(CP_Falta,MATCH($AP580,CP_ChaveQuem,0))&amp;" de "&amp;TEXT(INDEX(CP_DataFalta,MATCH($AP580,CP_ChaveQuem,0)),"dd/mm")&amp;". ","")&amp;IF(AND($Q580="Ferista",SUMIFS(L_Ferista,L_Data,$A580,L_Equipe,$P580)&gt;0),"Como ferista, cobriu "&amp;TEXT(SUMIFS(L_Ferista,L_Data,$A580,L_Equipe,$P580),"[h]:mm")&amp;"h de faltas da equipe. ","")&amp;IF($AC580&gt;0,"DESCONTA "&amp;TEXT($AC580,"[h]:mm")&amp;"h ("&amp;$AF580&amp;").","")))</f>
        <v/>
      </c>
      <c r="AH580" t="str">
        <f t="shared" ref="AH580:AH643" si="308">IF($A580="","",IF($O580="?","CADASTRO: funcionário não está no Cadastro",IF(AND($O580&lt;&gt;"",$AJ580=""),"CADASTRO: sem vigência (função/turno) nesta data",IF(AND($AP580&lt;&gt;"",COUNTIF(L_ChavePD,$AP580)&gt;1),"DUPLICADO: mesma pessoa 2x no dia",IF($A580&lt;P_InicioRegras,"",IF(AND($C580="Horas Compensadas",COUNTIF(CP_ChaveQuem,$AP580)=0),"VINCULAR: registrar na aba Compensações de quem é a falta",IF($AU580&gt;0,"APROVAR: compensação pendente na aba Compensações",IF(AND($AQ580&lt;&gt;"",$AS580&gt;0,$AT580&lt;$W580,$AC580&gt;0),"FERISTA: horas do ferista não cobriram toda a falta",IF(AND($AL580="Pelo ponto",$AK580="",$E580="",$X580="Sim"),"PONTO: sem ponto nem horas manuais — descontando jornada cheia",IF(AND($AL580="Leve atraso",$E580="",N($AO580)&gt;P_LeveMax),"CLASSIFICAR: ponto mostra atraso &gt; 30 min — trocar o Status",IF($AF580="Leve atraso","AJUSTAR STATUS: atraso lançado como Horas Trabalhadas",IF(AND(N($K580)&gt;0,$G580=""),"OBSERVAÇÃO: desconto extra sem observação",IF(AND($J580&lt;&gt;"",N($K580)+N($L580)&gt;$U580),"CONFERIR: horas manuais maiores que a jornada","")))))))))))))</f>
        <v/>
      </c>
      <c r="AJ580" s="41">
        <f t="shared" ref="AJ580:AJ643" si="309">IF(OR($A580="",$O580="",$O580="?"),"",IFERROR(MATCH($O580&amp;"|"&amp;SUMPRODUCT(MAX((V_RG=$O580)*(V_Ini&lt;=$A580)*V_Ini)),V_Chave,0),""))</f>
        <v>20</v>
      </c>
      <c r="AK580" s="42" t="str">
        <f t="shared" ref="AK580:AK643" si="310">IF(ISNUMBER(SEARCH(" = ",$D580)),IFERROR(TIMEVALUE(TRIM(RIGHT($D580,5))),""),"")</f>
        <v/>
      </c>
      <c r="AL580" s="41" t="str">
        <f t="shared" ref="AL580:AL643" si="311">IF($C580="","",IFERROR(INDEX(S_Modo,MATCH($C580,S_Status,0)),"Não"))</f>
        <v>Leve atraso</v>
      </c>
      <c r="AM580" s="41" t="str">
        <f t="shared" ref="AM580:AM643" si="312">IF($C580="","",IFERROR(INDEX(S_Conta,MATCH($C580,S_Status,0)),"Não"))</f>
        <v>Não</v>
      </c>
      <c r="AN580" s="41" t="str">
        <f t="shared" ref="AN580:AN643" si="313">IF($C580="","",IFERROR(INDEX(S_Trab,MATCH($C580,S_Status,0)),"Não"))</f>
        <v>Sim</v>
      </c>
      <c r="AO580" s="42" t="str">
        <f t="shared" ref="AO580:AO643" si="314">IF(OR($A580="",$AK580=""),"",$U580-$AK580-IF($J580&lt;&gt;"Situação Atípica - Presente",N($K580)+N($L580),0))</f>
        <v/>
      </c>
      <c r="AP580" s="41" t="str">
        <f t="shared" ref="AP580:AP643" si="315">IF(OR($A580="",TRIM($B580)=""),"",TRIM($B580)&amp;"|"&amp;$A580)</f>
        <v>Maxwell Torres da Silva|46191</v>
      </c>
      <c r="AQ580" s="41" t="str">
        <f t="shared" ref="AQ580:AQ643" si="316">IF(AND(P_CoberturaAuto="Sim",$A580&lt;&gt;"",$A580&gt;=P_InicioRegras,$Q580="Normal / Fixo",$R580&lt;&gt;"",ISERROR(SEARCH("ENCARREGADO",$R580)),$AM580="Sim",$W580&gt;0),$A580&amp;"|"&amp;$P580,"")</f>
        <v/>
      </c>
      <c r="AR580" s="41" t="str">
        <f>IF($AQ580="","",COUNTIFS(L_ChaveCob,$AQ580,L_Ausencia,"&gt;"&amp;$W580)+COUNTIFS($AQ$4:$AQ580,$AQ580,$W$4:$W580,$W580))</f>
        <v/>
      </c>
      <c r="AS580" s="42">
        <f t="shared" ref="AS580:AS643" si="317">IF($AQ580="",0,SUMIFS(L_Trab,L_Data,$A580,L_Equipe,$P580,L_Contrato,"Ferista",L_Status,"&lt;&gt;Remanejamento"))</f>
        <v>0</v>
      </c>
      <c r="AT580" s="42">
        <f t="shared" ref="AT580:AT643" si="318">IF(OR($AQ580="",$AS580=0),0,MAX(MIN($W580,$AS580-SUMIFS(L_Ausencia,L_ChaveCob,$AQ580,L_OrdemCob,"&lt;"&amp;$AR580)),0))</f>
        <v>0</v>
      </c>
      <c r="AU580" s="42">
        <f t="shared" ref="AU580:AU643" si="319">IF($AP580="",0,SUMIFS(CP_Horas,CP_ChaveFalta,$AP580,CP_Aprov,"&lt;&gt;Sim"))</f>
        <v>0</v>
      </c>
    </row>
    <row r="581" spans="1:47" hidden="1" x14ac:dyDescent="0.2">
      <c r="A581" s="35">
        <v>46191</v>
      </c>
      <c r="B581" s="36" t="s">
        <v>230</v>
      </c>
      <c r="C581" s="36" t="s">
        <v>220</v>
      </c>
      <c r="D581" s="36" t="s">
        <v>530</v>
      </c>
      <c r="E581" s="37"/>
      <c r="F581" s="37"/>
      <c r="G581" s="36"/>
      <c r="H581" s="36"/>
      <c r="I581" s="36" t="s">
        <v>234</v>
      </c>
      <c r="J581" s="36"/>
      <c r="K581" s="37"/>
      <c r="L581" s="37"/>
      <c r="M581" s="37"/>
      <c r="N581" s="38">
        <f t="shared" si="288"/>
        <v>46174</v>
      </c>
      <c r="O581">
        <f t="shared" si="289"/>
        <v>900009</v>
      </c>
      <c r="P581" t="str">
        <f t="shared" si="290"/>
        <v>Serralheria</v>
      </c>
      <c r="Q581" t="str">
        <f t="shared" si="291"/>
        <v>Normal / Fixo</v>
      </c>
      <c r="R581" t="str">
        <f t="shared" si="292"/>
        <v>SERRALHEIRO I</v>
      </c>
      <c r="S581" t="str">
        <f t="shared" si="293"/>
        <v>TURNO 2</v>
      </c>
      <c r="T581" s="39">
        <f t="shared" si="294"/>
        <v>53.488333185221997</v>
      </c>
      <c r="U581" s="40">
        <f t="shared" si="295"/>
        <v>0.33333333333333298</v>
      </c>
      <c r="V581" s="40">
        <f t="shared" si="296"/>
        <v>0.33333333333333298</v>
      </c>
      <c r="W581" s="40">
        <f t="shared" si="297"/>
        <v>0</v>
      </c>
      <c r="X581" t="str">
        <f t="shared" si="298"/>
        <v>Sim</v>
      </c>
      <c r="Y581" s="40">
        <f t="shared" si="299"/>
        <v>0</v>
      </c>
      <c r="Z581" s="40">
        <f t="shared" si="300"/>
        <v>0</v>
      </c>
      <c r="AA581" s="40">
        <f t="shared" si="301"/>
        <v>0</v>
      </c>
      <c r="AB581" s="40">
        <f t="shared" si="302"/>
        <v>0</v>
      </c>
      <c r="AC581" s="40">
        <f t="shared" si="303"/>
        <v>0</v>
      </c>
      <c r="AD581" s="39">
        <f t="shared" si="304"/>
        <v>0</v>
      </c>
      <c r="AE581" s="39">
        <f t="shared" si="305"/>
        <v>0</v>
      </c>
      <c r="AF581" t="str">
        <f t="shared" si="306"/>
        <v>Injustificada</v>
      </c>
      <c r="AG581" t="str">
        <f t="shared" si="307"/>
        <v/>
      </c>
      <c r="AH581" t="str">
        <f t="shared" si="308"/>
        <v/>
      </c>
      <c r="AJ581" s="41">
        <f t="shared" si="309"/>
        <v>17</v>
      </c>
      <c r="AK581" s="42">
        <f t="shared" si="310"/>
        <v>0.35208333333333336</v>
      </c>
      <c r="AL581" s="41" t="str">
        <f t="shared" si="311"/>
        <v>Pelo ponto</v>
      </c>
      <c r="AM581" s="41" t="str">
        <f t="shared" si="312"/>
        <v>Sim</v>
      </c>
      <c r="AN581" s="41" t="str">
        <f t="shared" si="313"/>
        <v>Não</v>
      </c>
      <c r="AO581" s="42">
        <f t="shared" si="314"/>
        <v>-1.8750000000000377E-2</v>
      </c>
      <c r="AP581" s="41" t="str">
        <f t="shared" si="315"/>
        <v>Murilo de Souza Modesto|46191</v>
      </c>
      <c r="AQ581" s="41" t="str">
        <f t="shared" si="316"/>
        <v/>
      </c>
      <c r="AR581" s="41" t="str">
        <f>IF($AQ581="","",COUNTIFS(L_ChaveCob,$AQ581,L_Ausencia,"&gt;"&amp;$W581)+COUNTIFS($AQ$4:$AQ581,$AQ581,$W$4:$W581,$W581))</f>
        <v/>
      </c>
      <c r="AS581" s="42">
        <f t="shared" si="317"/>
        <v>0</v>
      </c>
      <c r="AT581" s="42">
        <f t="shared" si="318"/>
        <v>0</v>
      </c>
      <c r="AU581" s="42">
        <f t="shared" si="319"/>
        <v>0</v>
      </c>
    </row>
    <row r="582" spans="1:47" x14ac:dyDescent="0.2">
      <c r="A582" s="35">
        <v>46191</v>
      </c>
      <c r="B582" s="36" t="s">
        <v>247</v>
      </c>
      <c r="C582" s="36" t="s">
        <v>228</v>
      </c>
      <c r="D582" s="36"/>
      <c r="E582" s="37"/>
      <c r="F582" s="37"/>
      <c r="G582" s="36"/>
      <c r="H582" s="36"/>
      <c r="I582" s="36"/>
      <c r="J582" s="36"/>
      <c r="K582" s="37"/>
      <c r="L582" s="37"/>
      <c r="M582" s="37"/>
      <c r="N582" s="38">
        <f t="shared" si="288"/>
        <v>46174</v>
      </c>
      <c r="O582">
        <f t="shared" si="289"/>
        <v>900005</v>
      </c>
      <c r="P582" t="str">
        <f t="shared" si="290"/>
        <v>Serralheria</v>
      </c>
      <c r="Q582" t="str">
        <f t="shared" si="291"/>
        <v>Normal / Fixo</v>
      </c>
      <c r="R582" t="str">
        <f t="shared" si="292"/>
        <v>SERRALHEIRO II</v>
      </c>
      <c r="S582" t="str">
        <f t="shared" si="293"/>
        <v>ADM</v>
      </c>
      <c r="T582" s="39">
        <f t="shared" si="294"/>
        <v>57.825734836004102</v>
      </c>
      <c r="U582" s="40">
        <f t="shared" si="295"/>
        <v>0.375</v>
      </c>
      <c r="V582" s="40">
        <f t="shared" si="296"/>
        <v>0</v>
      </c>
      <c r="W582" s="40">
        <f t="shared" si="297"/>
        <v>0.375</v>
      </c>
      <c r="X582" t="str">
        <f t="shared" si="298"/>
        <v>Sim</v>
      </c>
      <c r="Y582" s="40">
        <f t="shared" si="299"/>
        <v>0.375</v>
      </c>
      <c r="Z582" s="40">
        <f t="shared" si="300"/>
        <v>0</v>
      </c>
      <c r="AA582" s="40">
        <f t="shared" si="301"/>
        <v>0</v>
      </c>
      <c r="AB582" s="40">
        <f t="shared" si="302"/>
        <v>0</v>
      </c>
      <c r="AC582" s="40">
        <f t="shared" si="303"/>
        <v>0.375</v>
      </c>
      <c r="AD582" s="39">
        <f t="shared" si="304"/>
        <v>520.43161352403695</v>
      </c>
      <c r="AE582" s="39">
        <f t="shared" si="305"/>
        <v>0</v>
      </c>
      <c r="AF582" t="str">
        <f t="shared" si="306"/>
        <v>Férias</v>
      </c>
      <c r="AG582" t="str">
        <f t="shared" si="307"/>
        <v>DESCONTA 9:00h (Férias).</v>
      </c>
      <c r="AH582" t="str">
        <f t="shared" si="308"/>
        <v/>
      </c>
      <c r="AJ582" s="41">
        <f t="shared" si="309"/>
        <v>13</v>
      </c>
      <c r="AK582" s="42" t="str">
        <f t="shared" si="310"/>
        <v/>
      </c>
      <c r="AL582" s="41" t="str">
        <f t="shared" si="311"/>
        <v>Dia inteiro</v>
      </c>
      <c r="AM582" s="41" t="str">
        <f t="shared" si="312"/>
        <v>Sim</v>
      </c>
      <c r="AN582" s="41" t="str">
        <f t="shared" si="313"/>
        <v>Não</v>
      </c>
      <c r="AO582" s="42" t="str">
        <f t="shared" si="314"/>
        <v/>
      </c>
      <c r="AP582" s="41" t="str">
        <f t="shared" si="315"/>
        <v>Rafael Fracaroli da Rocha|46191</v>
      </c>
      <c r="AQ582" s="41" t="str">
        <f t="shared" si="316"/>
        <v>46191|Serralheria</v>
      </c>
      <c r="AR582" s="41">
        <f>IF($AQ582="","",COUNTIFS(L_ChaveCob,$AQ582,L_Ausencia,"&gt;"&amp;$W582)+COUNTIFS($AQ$4:$AQ582,$AQ582,$W$4:$W582,$W582))</f>
        <v>1</v>
      </c>
      <c r="AS582" s="42">
        <f t="shared" si="317"/>
        <v>0</v>
      </c>
      <c r="AT582" s="42">
        <f t="shared" si="318"/>
        <v>0</v>
      </c>
      <c r="AU582" s="42">
        <f t="shared" si="319"/>
        <v>0</v>
      </c>
    </row>
    <row r="583" spans="1:47" x14ac:dyDescent="0.2">
      <c r="A583" s="35">
        <v>46191</v>
      </c>
      <c r="B583" s="36" t="s">
        <v>249</v>
      </c>
      <c r="C583" s="36" t="s">
        <v>213</v>
      </c>
      <c r="D583" s="36"/>
      <c r="E583" s="37"/>
      <c r="F583" s="37"/>
      <c r="G583" s="36" t="s">
        <v>531</v>
      </c>
      <c r="H583" s="36"/>
      <c r="I583" s="36"/>
      <c r="J583" s="36"/>
      <c r="K583" s="37"/>
      <c r="L583" s="37"/>
      <c r="M583" s="37"/>
      <c r="N583" s="38">
        <f t="shared" si="288"/>
        <v>46174</v>
      </c>
      <c r="O583">
        <f t="shared" si="289"/>
        <v>331335</v>
      </c>
      <c r="P583" t="str">
        <f t="shared" si="290"/>
        <v>Serralheria</v>
      </c>
      <c r="Q583" t="str">
        <f t="shared" si="291"/>
        <v>Normal / Fixo</v>
      </c>
      <c r="R583" t="str">
        <f t="shared" si="292"/>
        <v>SERRALHEIRO II</v>
      </c>
      <c r="S583" t="str">
        <f t="shared" si="293"/>
        <v>ADM</v>
      </c>
      <c r="T583" s="39">
        <f t="shared" si="294"/>
        <v>57.825734836004102</v>
      </c>
      <c r="U583" s="40">
        <f t="shared" si="295"/>
        <v>0.375</v>
      </c>
      <c r="V583" s="40">
        <f t="shared" si="296"/>
        <v>0</v>
      </c>
      <c r="W583" s="40">
        <f t="shared" si="297"/>
        <v>0.375</v>
      </c>
      <c r="X583" t="str">
        <f t="shared" si="298"/>
        <v>Sim</v>
      </c>
      <c r="Y583" s="40">
        <f t="shared" si="299"/>
        <v>0.375</v>
      </c>
      <c r="Z583" s="40">
        <f t="shared" si="300"/>
        <v>0</v>
      </c>
      <c r="AA583" s="40">
        <f t="shared" si="301"/>
        <v>0</v>
      </c>
      <c r="AB583" s="40">
        <f t="shared" si="302"/>
        <v>0</v>
      </c>
      <c r="AC583" s="40">
        <f t="shared" si="303"/>
        <v>0.375</v>
      </c>
      <c r="AD583" s="39">
        <f t="shared" si="304"/>
        <v>520.43161352403695</v>
      </c>
      <c r="AE583" s="39">
        <f t="shared" si="305"/>
        <v>0</v>
      </c>
      <c r="AF583" t="str">
        <f t="shared" si="306"/>
        <v>Injustificada</v>
      </c>
      <c r="AG583" t="str">
        <f t="shared" si="307"/>
        <v>DESCONTA 9:00h (Injustificada).</v>
      </c>
      <c r="AH583" t="str">
        <f t="shared" si="308"/>
        <v/>
      </c>
      <c r="AJ583" s="41">
        <f t="shared" si="309"/>
        <v>5</v>
      </c>
      <c r="AK583" s="42" t="str">
        <f t="shared" si="310"/>
        <v/>
      </c>
      <c r="AL583" s="41" t="str">
        <f t="shared" si="311"/>
        <v>Dia inteiro</v>
      </c>
      <c r="AM583" s="41" t="str">
        <f t="shared" si="312"/>
        <v>Sim</v>
      </c>
      <c r="AN583" s="41" t="str">
        <f t="shared" si="313"/>
        <v>Não</v>
      </c>
      <c r="AO583" s="42" t="str">
        <f t="shared" si="314"/>
        <v/>
      </c>
      <c r="AP583" s="41" t="str">
        <f t="shared" si="315"/>
        <v>Robson Alberto Alves Galvão|46191</v>
      </c>
      <c r="AQ583" s="41" t="str">
        <f t="shared" si="316"/>
        <v>46191|Serralheria</v>
      </c>
      <c r="AR583" s="41">
        <f>IF($AQ583="","",COUNTIFS(L_ChaveCob,$AQ583,L_Ausencia,"&gt;"&amp;$W583)+COUNTIFS($AQ$4:$AQ583,$AQ583,$W$4:$W583,$W583))</f>
        <v>2</v>
      </c>
      <c r="AS583" s="42">
        <f t="shared" si="317"/>
        <v>0</v>
      </c>
      <c r="AT583" s="42">
        <f t="shared" si="318"/>
        <v>0</v>
      </c>
      <c r="AU583" s="42">
        <f t="shared" si="319"/>
        <v>0</v>
      </c>
    </row>
    <row r="584" spans="1:47" x14ac:dyDescent="0.2">
      <c r="A584" s="35">
        <v>46191</v>
      </c>
      <c r="B584" s="36" t="s">
        <v>231</v>
      </c>
      <c r="C584" s="36" t="s">
        <v>232</v>
      </c>
      <c r="D584" s="36"/>
      <c r="E584" s="37"/>
      <c r="F584" s="37"/>
      <c r="G584" s="36"/>
      <c r="H584" s="36"/>
      <c r="I584" s="36"/>
      <c r="J584" s="36"/>
      <c r="K584" s="37"/>
      <c r="L584" s="37"/>
      <c r="M584" s="37"/>
      <c r="N584" s="38">
        <f t="shared" si="288"/>
        <v>46174</v>
      </c>
      <c r="O584">
        <f t="shared" si="289"/>
        <v>900004</v>
      </c>
      <c r="P584" t="str">
        <f t="shared" si="290"/>
        <v>Serralheria</v>
      </c>
      <c r="Q584" t="str">
        <f t="shared" si="291"/>
        <v>Normal / Fixo</v>
      </c>
      <c r="R584" t="str">
        <f t="shared" si="292"/>
        <v>SERRALHEIRO I</v>
      </c>
      <c r="S584" t="str">
        <f t="shared" si="293"/>
        <v>TURNO 2</v>
      </c>
      <c r="T584" s="39">
        <f t="shared" si="294"/>
        <v>53.488333185221997</v>
      </c>
      <c r="U584" s="40">
        <f t="shared" si="295"/>
        <v>0.33333333333333298</v>
      </c>
      <c r="V584" s="40">
        <f t="shared" si="296"/>
        <v>0.33333333333333298</v>
      </c>
      <c r="W584" s="40">
        <f t="shared" si="297"/>
        <v>0</v>
      </c>
      <c r="X584" t="str">
        <f t="shared" si="298"/>
        <v>Não</v>
      </c>
      <c r="Y584" s="40">
        <f t="shared" si="299"/>
        <v>0</v>
      </c>
      <c r="Z584" s="40">
        <f t="shared" si="300"/>
        <v>0</v>
      </c>
      <c r="AA584" s="40">
        <f t="shared" si="301"/>
        <v>0</v>
      </c>
      <c r="AB584" s="40">
        <f t="shared" si="302"/>
        <v>0</v>
      </c>
      <c r="AC584" s="40">
        <f t="shared" si="303"/>
        <v>0</v>
      </c>
      <c r="AD584" s="39">
        <f t="shared" si="304"/>
        <v>0</v>
      </c>
      <c r="AE584" s="39">
        <f t="shared" si="305"/>
        <v>0</v>
      </c>
      <c r="AF584" t="str">
        <f t="shared" si="306"/>
        <v>Trabalhado</v>
      </c>
      <c r="AG584" t="str">
        <f t="shared" si="307"/>
        <v/>
      </c>
      <c r="AH584" t="str">
        <f t="shared" si="308"/>
        <v/>
      </c>
      <c r="AJ584" s="41">
        <f t="shared" si="309"/>
        <v>11</v>
      </c>
      <c r="AK584" s="42" t="str">
        <f t="shared" si="310"/>
        <v/>
      </c>
      <c r="AL584" s="41" t="str">
        <f t="shared" si="311"/>
        <v>Leve atraso</v>
      </c>
      <c r="AM584" s="41" t="str">
        <f t="shared" si="312"/>
        <v>Não</v>
      </c>
      <c r="AN584" s="41" t="str">
        <f t="shared" si="313"/>
        <v>Sim</v>
      </c>
      <c r="AO584" s="42" t="str">
        <f t="shared" si="314"/>
        <v/>
      </c>
      <c r="AP584" s="41" t="str">
        <f t="shared" si="315"/>
        <v>Rogério Marques da Silva|46191</v>
      </c>
      <c r="AQ584" s="41" t="str">
        <f t="shared" si="316"/>
        <v/>
      </c>
      <c r="AR584" s="41" t="str">
        <f>IF($AQ584="","",COUNTIFS(L_ChaveCob,$AQ584,L_Ausencia,"&gt;"&amp;$W584)+COUNTIFS($AQ$4:$AQ584,$AQ584,$W$4:$W584,$W584))</f>
        <v/>
      </c>
      <c r="AS584" s="42">
        <f t="shared" si="317"/>
        <v>0</v>
      </c>
      <c r="AT584" s="42">
        <f t="shared" si="318"/>
        <v>0</v>
      </c>
      <c r="AU584" s="42">
        <f t="shared" si="319"/>
        <v>0</v>
      </c>
    </row>
    <row r="585" spans="1:47" x14ac:dyDescent="0.2">
      <c r="A585" s="35">
        <v>46191</v>
      </c>
      <c r="B585" s="36" t="s">
        <v>252</v>
      </c>
      <c r="C585" s="36" t="s">
        <v>232</v>
      </c>
      <c r="D585" s="36" t="s">
        <v>382</v>
      </c>
      <c r="E585" s="37"/>
      <c r="F585" s="37"/>
      <c r="G585" s="36"/>
      <c r="H585" s="36"/>
      <c r="I585" s="36"/>
      <c r="J585" s="36"/>
      <c r="K585" s="37"/>
      <c r="L585" s="37"/>
      <c r="M585" s="37"/>
      <c r="N585" s="38">
        <f t="shared" si="288"/>
        <v>46174</v>
      </c>
      <c r="O585">
        <f t="shared" si="289"/>
        <v>266937</v>
      </c>
      <c r="P585" t="str">
        <f t="shared" si="290"/>
        <v>Serralheria</v>
      </c>
      <c r="Q585" t="str">
        <f t="shared" si="291"/>
        <v>Normal / Fixo</v>
      </c>
      <c r="R585" t="str">
        <f t="shared" si="292"/>
        <v>ENCARREGADO</v>
      </c>
      <c r="S585" t="str">
        <f t="shared" si="293"/>
        <v>ADM</v>
      </c>
      <c r="T585" s="39">
        <f t="shared" si="294"/>
        <v>66.410146806958295</v>
      </c>
      <c r="U585" s="40">
        <f t="shared" si="295"/>
        <v>0.375</v>
      </c>
      <c r="V585" s="40">
        <f t="shared" si="296"/>
        <v>0.39861111111111114</v>
      </c>
      <c r="W585" s="40">
        <f t="shared" si="297"/>
        <v>0</v>
      </c>
      <c r="X585" t="str">
        <f t="shared" si="298"/>
        <v>Não</v>
      </c>
      <c r="Y585" s="40">
        <f t="shared" si="299"/>
        <v>0</v>
      </c>
      <c r="Z585" s="40">
        <f t="shared" si="300"/>
        <v>0</v>
      </c>
      <c r="AA585" s="40">
        <f t="shared" si="301"/>
        <v>0</v>
      </c>
      <c r="AB585" s="40">
        <f t="shared" si="302"/>
        <v>0</v>
      </c>
      <c r="AC585" s="40">
        <f t="shared" si="303"/>
        <v>0</v>
      </c>
      <c r="AD585" s="39">
        <f t="shared" si="304"/>
        <v>0</v>
      </c>
      <c r="AE585" s="39">
        <f t="shared" si="305"/>
        <v>0</v>
      </c>
      <c r="AF585" t="str">
        <f t="shared" si="306"/>
        <v>Trabalhado</v>
      </c>
      <c r="AG585" t="str">
        <f t="shared" si="307"/>
        <v/>
      </c>
      <c r="AH585" t="str">
        <f t="shared" si="308"/>
        <v/>
      </c>
      <c r="AJ585" s="41">
        <f t="shared" si="309"/>
        <v>1</v>
      </c>
      <c r="AK585" s="42">
        <f t="shared" si="310"/>
        <v>0.39861111111111114</v>
      </c>
      <c r="AL585" s="41" t="str">
        <f t="shared" si="311"/>
        <v>Leve atraso</v>
      </c>
      <c r="AM585" s="41" t="str">
        <f t="shared" si="312"/>
        <v>Não</v>
      </c>
      <c r="AN585" s="41" t="str">
        <f t="shared" si="313"/>
        <v>Sim</v>
      </c>
      <c r="AO585" s="42">
        <f t="shared" si="314"/>
        <v>-2.3611111111111138E-2</v>
      </c>
      <c r="AP585" s="41" t="str">
        <f t="shared" si="315"/>
        <v>Ronaldo Rosendo da Silva|46191</v>
      </c>
      <c r="AQ585" s="41" t="str">
        <f t="shared" si="316"/>
        <v/>
      </c>
      <c r="AR585" s="41" t="str">
        <f>IF($AQ585="","",COUNTIFS(L_ChaveCob,$AQ585,L_Ausencia,"&gt;"&amp;$W585)+COUNTIFS($AQ$4:$AQ585,$AQ585,$W$4:$W585,$W585))</f>
        <v/>
      </c>
      <c r="AS585" s="42">
        <f t="shared" si="317"/>
        <v>0</v>
      </c>
      <c r="AT585" s="42">
        <f t="shared" si="318"/>
        <v>0</v>
      </c>
      <c r="AU585" s="42">
        <f t="shared" si="319"/>
        <v>0</v>
      </c>
    </row>
    <row r="586" spans="1:47" x14ac:dyDescent="0.2">
      <c r="A586" s="35">
        <v>46191</v>
      </c>
      <c r="B586" s="36" t="s">
        <v>254</v>
      </c>
      <c r="C586" s="36" t="s">
        <v>232</v>
      </c>
      <c r="D586" s="36" t="s">
        <v>532</v>
      </c>
      <c r="E586" s="37"/>
      <c r="F586" s="37"/>
      <c r="G586" s="36"/>
      <c r="H586" s="36"/>
      <c r="I586" s="36"/>
      <c r="J586" s="36"/>
      <c r="K586" s="37"/>
      <c r="L586" s="37"/>
      <c r="M586" s="37"/>
      <c r="N586" s="38">
        <f t="shared" si="288"/>
        <v>46174</v>
      </c>
      <c r="O586">
        <f t="shared" si="289"/>
        <v>900001</v>
      </c>
      <c r="P586" t="str">
        <f t="shared" si="290"/>
        <v>Serralheria</v>
      </c>
      <c r="Q586" t="str">
        <f t="shared" si="291"/>
        <v>Normal / Fixo</v>
      </c>
      <c r="R586" t="str">
        <f t="shared" si="292"/>
        <v>SERRALHEIRO II</v>
      </c>
      <c r="S586" t="str">
        <f t="shared" si="293"/>
        <v>ADM</v>
      </c>
      <c r="T586" s="39">
        <f t="shared" si="294"/>
        <v>57.825734836004102</v>
      </c>
      <c r="U586" s="40">
        <f t="shared" si="295"/>
        <v>0.375</v>
      </c>
      <c r="V586" s="40">
        <f t="shared" si="296"/>
        <v>0.40416666666666667</v>
      </c>
      <c r="W586" s="40">
        <f t="shared" si="297"/>
        <v>0</v>
      </c>
      <c r="X586" t="str">
        <f t="shared" si="298"/>
        <v>Não</v>
      </c>
      <c r="Y586" s="40">
        <f t="shared" si="299"/>
        <v>0</v>
      </c>
      <c r="Z586" s="40">
        <f t="shared" si="300"/>
        <v>0</v>
      </c>
      <c r="AA586" s="40">
        <f t="shared" si="301"/>
        <v>0</v>
      </c>
      <c r="AB586" s="40">
        <f t="shared" si="302"/>
        <v>0</v>
      </c>
      <c r="AC586" s="40">
        <f t="shared" si="303"/>
        <v>0</v>
      </c>
      <c r="AD586" s="39">
        <f t="shared" si="304"/>
        <v>0</v>
      </c>
      <c r="AE586" s="39">
        <f t="shared" si="305"/>
        <v>0</v>
      </c>
      <c r="AF586" t="str">
        <f t="shared" si="306"/>
        <v>Trabalhado</v>
      </c>
      <c r="AG586" t="str">
        <f t="shared" si="307"/>
        <v/>
      </c>
      <c r="AH586" t="str">
        <f t="shared" si="308"/>
        <v/>
      </c>
      <c r="AJ586" s="41">
        <f t="shared" si="309"/>
        <v>8</v>
      </c>
      <c r="AK586" s="42">
        <f t="shared" si="310"/>
        <v>0.40416666666666667</v>
      </c>
      <c r="AL586" s="41" t="str">
        <f t="shared" si="311"/>
        <v>Leve atraso</v>
      </c>
      <c r="AM586" s="41" t="str">
        <f t="shared" si="312"/>
        <v>Não</v>
      </c>
      <c r="AN586" s="41" t="str">
        <f t="shared" si="313"/>
        <v>Sim</v>
      </c>
      <c r="AO586" s="42">
        <f t="shared" si="314"/>
        <v>-2.9166666666666674E-2</v>
      </c>
      <c r="AP586" s="41" t="str">
        <f t="shared" si="315"/>
        <v>Ronaldo Santos Dias|46191</v>
      </c>
      <c r="AQ586" s="41" t="str">
        <f t="shared" si="316"/>
        <v/>
      </c>
      <c r="AR586" s="41" t="str">
        <f>IF($AQ586="","",COUNTIFS(L_ChaveCob,$AQ586,L_Ausencia,"&gt;"&amp;$W586)+COUNTIFS($AQ$4:$AQ586,$AQ586,$W$4:$W586,$W586))</f>
        <v/>
      </c>
      <c r="AS586" s="42">
        <f t="shared" si="317"/>
        <v>0</v>
      </c>
      <c r="AT586" s="42">
        <f t="shared" si="318"/>
        <v>0</v>
      </c>
      <c r="AU586" s="42">
        <f t="shared" si="319"/>
        <v>0</v>
      </c>
    </row>
    <row r="587" spans="1:47" x14ac:dyDescent="0.2">
      <c r="A587" s="35">
        <v>46191</v>
      </c>
      <c r="B587" s="36" t="s">
        <v>281</v>
      </c>
      <c r="C587" s="36" t="s">
        <v>524</v>
      </c>
      <c r="D587" s="36"/>
      <c r="E587" s="37"/>
      <c r="F587" s="37"/>
      <c r="G587" s="36" t="s">
        <v>53</v>
      </c>
      <c r="H587" s="36"/>
      <c r="I587" s="36"/>
      <c r="J587" s="36"/>
      <c r="K587" s="37"/>
      <c r="L587" s="37"/>
      <c r="M587" s="37"/>
      <c r="N587" s="38">
        <f t="shared" si="288"/>
        <v>46174</v>
      </c>
      <c r="O587">
        <f t="shared" si="289"/>
        <v>900010</v>
      </c>
      <c r="P587" t="str">
        <f t="shared" si="290"/>
        <v>Serralheria</v>
      </c>
      <c r="Q587" t="str">
        <f t="shared" si="291"/>
        <v>Normal / Fixo</v>
      </c>
      <c r="R587" t="str">
        <f t="shared" si="292"/>
        <v>SERRALHEIRO I</v>
      </c>
      <c r="S587" t="str">
        <f t="shared" si="293"/>
        <v>ADM</v>
      </c>
      <c r="T587" s="39">
        <f t="shared" si="294"/>
        <v>53.488333185221997</v>
      </c>
      <c r="U587" s="40">
        <f t="shared" si="295"/>
        <v>0.375</v>
      </c>
      <c r="V587" s="40">
        <f t="shared" si="296"/>
        <v>0.375</v>
      </c>
      <c r="W587" s="40">
        <f t="shared" si="297"/>
        <v>0</v>
      </c>
      <c r="X587" t="str">
        <f t="shared" si="298"/>
        <v>Não</v>
      </c>
      <c r="Y587" s="40">
        <f t="shared" si="299"/>
        <v>0</v>
      </c>
      <c r="Z587" s="40">
        <f t="shared" si="300"/>
        <v>0</v>
      </c>
      <c r="AA587" s="40">
        <f t="shared" si="301"/>
        <v>0</v>
      </c>
      <c r="AB587" s="40">
        <f t="shared" si="302"/>
        <v>0</v>
      </c>
      <c r="AC587" s="40">
        <f t="shared" si="303"/>
        <v>0</v>
      </c>
      <c r="AD587" s="39">
        <f t="shared" si="304"/>
        <v>0</v>
      </c>
      <c r="AE587" s="39">
        <f t="shared" si="305"/>
        <v>0</v>
      </c>
      <c r="AF587" t="str">
        <f t="shared" si="306"/>
        <v>Trabalhado</v>
      </c>
      <c r="AG587" t="str">
        <f t="shared" si="307"/>
        <v/>
      </c>
      <c r="AH587" t="str">
        <f t="shared" si="308"/>
        <v/>
      </c>
      <c r="AJ587" s="41">
        <f t="shared" si="309"/>
        <v>19</v>
      </c>
      <c r="AK587" s="42" t="str">
        <f t="shared" si="310"/>
        <v/>
      </c>
      <c r="AL587" s="41" t="str">
        <f t="shared" si="311"/>
        <v>Não</v>
      </c>
      <c r="AM587" s="41" t="str">
        <f t="shared" si="312"/>
        <v>Não</v>
      </c>
      <c r="AN587" s="41" t="str">
        <f t="shared" si="313"/>
        <v>Sim</v>
      </c>
      <c r="AO587" s="42" t="str">
        <f t="shared" si="314"/>
        <v/>
      </c>
      <c r="AP587" s="41" t="str">
        <f t="shared" si="315"/>
        <v>Roniel de Souza Rocha|46191</v>
      </c>
      <c r="AQ587" s="41" t="str">
        <f t="shared" si="316"/>
        <v/>
      </c>
      <c r="AR587" s="41" t="str">
        <f>IF($AQ587="","",COUNTIFS(L_ChaveCob,$AQ587,L_Ausencia,"&gt;"&amp;$W587)+COUNTIFS($AQ$4:$AQ587,$AQ587,$W$4:$W587,$W587))</f>
        <v/>
      </c>
      <c r="AS587" s="42">
        <f t="shared" si="317"/>
        <v>0</v>
      </c>
      <c r="AT587" s="42">
        <f t="shared" si="318"/>
        <v>0</v>
      </c>
      <c r="AU587" s="42">
        <f t="shared" si="319"/>
        <v>0</v>
      </c>
    </row>
    <row r="588" spans="1:47" x14ac:dyDescent="0.2">
      <c r="A588" s="35">
        <v>46192</v>
      </c>
      <c r="B588" s="36" t="s">
        <v>235</v>
      </c>
      <c r="C588" s="36" t="s">
        <v>232</v>
      </c>
      <c r="D588" s="36"/>
      <c r="E588" s="37"/>
      <c r="F588" s="37"/>
      <c r="G588" s="36"/>
      <c r="H588" s="36"/>
      <c r="I588" s="36"/>
      <c r="J588" s="36"/>
      <c r="K588" s="37"/>
      <c r="L588" s="37"/>
      <c r="M588" s="37"/>
      <c r="N588" s="38">
        <f t="shared" si="288"/>
        <v>46174</v>
      </c>
      <c r="O588">
        <f t="shared" si="289"/>
        <v>900008</v>
      </c>
      <c r="P588" t="str">
        <f t="shared" si="290"/>
        <v>Serralheria</v>
      </c>
      <c r="Q588" t="str">
        <f t="shared" si="291"/>
        <v>Normal / Fixo</v>
      </c>
      <c r="R588" t="str">
        <f t="shared" si="292"/>
        <v>SERRALHEIRO II</v>
      </c>
      <c r="S588" t="str">
        <f t="shared" si="293"/>
        <v>TURNO 2</v>
      </c>
      <c r="T588" s="39">
        <f t="shared" si="294"/>
        <v>57.825734836004102</v>
      </c>
      <c r="U588" s="40">
        <f t="shared" si="295"/>
        <v>0.33333333333333298</v>
      </c>
      <c r="V588" s="40">
        <f t="shared" si="296"/>
        <v>0.33333333333333298</v>
      </c>
      <c r="W588" s="40">
        <f t="shared" si="297"/>
        <v>0</v>
      </c>
      <c r="X588" t="str">
        <f t="shared" si="298"/>
        <v>Não</v>
      </c>
      <c r="Y588" s="40">
        <f t="shared" si="299"/>
        <v>0</v>
      </c>
      <c r="Z588" s="40">
        <f t="shared" si="300"/>
        <v>0</v>
      </c>
      <c r="AA588" s="40">
        <f t="shared" si="301"/>
        <v>0</v>
      </c>
      <c r="AB588" s="40">
        <f t="shared" si="302"/>
        <v>0</v>
      </c>
      <c r="AC588" s="40">
        <f t="shared" si="303"/>
        <v>0</v>
      </c>
      <c r="AD588" s="39">
        <f t="shared" si="304"/>
        <v>0</v>
      </c>
      <c r="AE588" s="39">
        <f t="shared" si="305"/>
        <v>0</v>
      </c>
      <c r="AF588" t="str">
        <f t="shared" si="306"/>
        <v>Trabalhado</v>
      </c>
      <c r="AG588" t="str">
        <f t="shared" si="307"/>
        <v/>
      </c>
      <c r="AH588" t="str">
        <f t="shared" si="308"/>
        <v/>
      </c>
      <c r="AJ588" s="41">
        <f t="shared" si="309"/>
        <v>16</v>
      </c>
      <c r="AK588" s="42" t="str">
        <f t="shared" si="310"/>
        <v/>
      </c>
      <c r="AL588" s="41" t="str">
        <f t="shared" si="311"/>
        <v>Leve atraso</v>
      </c>
      <c r="AM588" s="41" t="str">
        <f t="shared" si="312"/>
        <v>Não</v>
      </c>
      <c r="AN588" s="41" t="str">
        <f t="shared" si="313"/>
        <v>Sim</v>
      </c>
      <c r="AO588" s="42" t="str">
        <f t="shared" si="314"/>
        <v/>
      </c>
      <c r="AP588" s="41" t="str">
        <f t="shared" si="315"/>
        <v>Alisson Paulo Costa Martins|46192</v>
      </c>
      <c r="AQ588" s="41" t="str">
        <f t="shared" si="316"/>
        <v/>
      </c>
      <c r="AR588" s="41" t="str">
        <f>IF($AQ588="","",COUNTIFS(L_ChaveCob,$AQ588,L_Ausencia,"&gt;"&amp;$W588)+COUNTIFS($AQ$4:$AQ588,$AQ588,$W$4:$W588,$W588))</f>
        <v/>
      </c>
      <c r="AS588" s="42">
        <f t="shared" si="317"/>
        <v>0</v>
      </c>
      <c r="AT588" s="42">
        <f t="shared" si="318"/>
        <v>0</v>
      </c>
      <c r="AU588" s="42">
        <f t="shared" si="319"/>
        <v>0</v>
      </c>
    </row>
    <row r="589" spans="1:47" x14ac:dyDescent="0.2">
      <c r="A589" s="35">
        <v>46192</v>
      </c>
      <c r="B589" s="36" t="s">
        <v>479</v>
      </c>
      <c r="C589" s="36" t="s">
        <v>232</v>
      </c>
      <c r="D589" s="36" t="s">
        <v>533</v>
      </c>
      <c r="E589" s="37"/>
      <c r="F589" s="37"/>
      <c r="G589" s="36" t="s">
        <v>534</v>
      </c>
      <c r="H589" s="36"/>
      <c r="I589" s="36"/>
      <c r="J589" s="36"/>
      <c r="K589" s="37"/>
      <c r="L589" s="37"/>
      <c r="M589" s="37"/>
      <c r="N589" s="38">
        <f t="shared" si="288"/>
        <v>46174</v>
      </c>
      <c r="O589">
        <f t="shared" si="289"/>
        <v>900012</v>
      </c>
      <c r="P589" t="str">
        <f t="shared" si="290"/>
        <v>Serralheria</v>
      </c>
      <c r="Q589" t="str">
        <f t="shared" si="291"/>
        <v>Normal / Fixo</v>
      </c>
      <c r="R589" t="str">
        <f t="shared" si="292"/>
        <v>SERRALHEIRO I</v>
      </c>
      <c r="S589" t="str">
        <f t="shared" si="293"/>
        <v>ADM</v>
      </c>
      <c r="T589" s="39">
        <f t="shared" si="294"/>
        <v>53.488333185221997</v>
      </c>
      <c r="U589" s="40">
        <f t="shared" si="295"/>
        <v>0.33333333333333298</v>
      </c>
      <c r="V589" s="40">
        <f t="shared" si="296"/>
        <v>0.3576388888888889</v>
      </c>
      <c r="W589" s="40">
        <f t="shared" si="297"/>
        <v>0</v>
      </c>
      <c r="X589" t="str">
        <f t="shared" si="298"/>
        <v>Não</v>
      </c>
      <c r="Y589" s="40">
        <f t="shared" si="299"/>
        <v>0</v>
      </c>
      <c r="Z589" s="40">
        <f t="shared" si="300"/>
        <v>0</v>
      </c>
      <c r="AA589" s="40">
        <f t="shared" si="301"/>
        <v>0</v>
      </c>
      <c r="AB589" s="40">
        <f t="shared" si="302"/>
        <v>0</v>
      </c>
      <c r="AC589" s="40">
        <f t="shared" si="303"/>
        <v>0</v>
      </c>
      <c r="AD589" s="39">
        <f t="shared" si="304"/>
        <v>0</v>
      </c>
      <c r="AE589" s="39">
        <f t="shared" si="305"/>
        <v>0</v>
      </c>
      <c r="AF589" t="str">
        <f t="shared" si="306"/>
        <v>Trabalhado</v>
      </c>
      <c r="AG589" t="str">
        <f t="shared" si="307"/>
        <v/>
      </c>
      <c r="AH589" t="str">
        <f t="shared" si="308"/>
        <v/>
      </c>
      <c r="AJ589" s="41">
        <f t="shared" si="309"/>
        <v>21</v>
      </c>
      <c r="AK589" s="42">
        <f t="shared" si="310"/>
        <v>0.3576388888888889</v>
      </c>
      <c r="AL589" s="41" t="str">
        <f t="shared" si="311"/>
        <v>Leve atraso</v>
      </c>
      <c r="AM589" s="41" t="str">
        <f t="shared" si="312"/>
        <v>Não</v>
      </c>
      <c r="AN589" s="41" t="str">
        <f t="shared" si="313"/>
        <v>Sim</v>
      </c>
      <c r="AO589" s="42">
        <f t="shared" si="314"/>
        <v>-2.4305555555555913E-2</v>
      </c>
      <c r="AP589" s="41" t="str">
        <f t="shared" si="315"/>
        <v>Diego Ferreira Moura|46192</v>
      </c>
      <c r="AQ589" s="41" t="str">
        <f t="shared" si="316"/>
        <v/>
      </c>
      <c r="AR589" s="41" t="str">
        <f>IF($AQ589="","",COUNTIFS(L_ChaveCob,$AQ589,L_Ausencia,"&gt;"&amp;$W589)+COUNTIFS($AQ$4:$AQ589,$AQ589,$W$4:$W589,$W589))</f>
        <v/>
      </c>
      <c r="AS589" s="42">
        <f t="shared" si="317"/>
        <v>0</v>
      </c>
      <c r="AT589" s="42">
        <f t="shared" si="318"/>
        <v>0</v>
      </c>
      <c r="AU589" s="42">
        <f t="shared" si="319"/>
        <v>0</v>
      </c>
    </row>
    <row r="590" spans="1:47" x14ac:dyDescent="0.2">
      <c r="A590" s="35">
        <v>46192</v>
      </c>
      <c r="B590" s="36" t="s">
        <v>237</v>
      </c>
      <c r="C590" s="36" t="s">
        <v>232</v>
      </c>
      <c r="D590" s="36"/>
      <c r="E590" s="37"/>
      <c r="F590" s="37"/>
      <c r="G590" s="36"/>
      <c r="H590" s="36"/>
      <c r="I590" s="36"/>
      <c r="J590" s="36"/>
      <c r="K590" s="37"/>
      <c r="L590" s="37"/>
      <c r="M590" s="37"/>
      <c r="N590" s="38">
        <f t="shared" si="288"/>
        <v>46174</v>
      </c>
      <c r="O590">
        <f t="shared" si="289"/>
        <v>119353</v>
      </c>
      <c r="P590" t="str">
        <f t="shared" si="290"/>
        <v>Serralheria</v>
      </c>
      <c r="Q590" t="str">
        <f t="shared" si="291"/>
        <v>Normal / Fixo</v>
      </c>
      <c r="R590" t="str">
        <f t="shared" si="292"/>
        <v>SERRALHEIRO II</v>
      </c>
      <c r="S590" t="str">
        <f t="shared" si="293"/>
        <v>ADM</v>
      </c>
      <c r="T590" s="39">
        <f t="shared" si="294"/>
        <v>57.825734836004102</v>
      </c>
      <c r="U590" s="40">
        <f t="shared" si="295"/>
        <v>0.33333333333333298</v>
      </c>
      <c r="V590" s="40">
        <f t="shared" si="296"/>
        <v>0.33333333333333298</v>
      </c>
      <c r="W590" s="40">
        <f t="shared" si="297"/>
        <v>0</v>
      </c>
      <c r="X590" t="str">
        <f t="shared" si="298"/>
        <v>Não</v>
      </c>
      <c r="Y590" s="40">
        <f t="shared" si="299"/>
        <v>0</v>
      </c>
      <c r="Z590" s="40">
        <f t="shared" si="300"/>
        <v>0</v>
      </c>
      <c r="AA590" s="40">
        <f t="shared" si="301"/>
        <v>0</v>
      </c>
      <c r="AB590" s="40">
        <f t="shared" si="302"/>
        <v>0</v>
      </c>
      <c r="AC590" s="40">
        <f t="shared" si="303"/>
        <v>0</v>
      </c>
      <c r="AD590" s="39">
        <f t="shared" si="304"/>
        <v>0</v>
      </c>
      <c r="AE590" s="39">
        <f t="shared" si="305"/>
        <v>0</v>
      </c>
      <c r="AF590" t="str">
        <f t="shared" si="306"/>
        <v>Trabalhado</v>
      </c>
      <c r="AG590" t="str">
        <f t="shared" si="307"/>
        <v/>
      </c>
      <c r="AH590" t="str">
        <f t="shared" si="308"/>
        <v/>
      </c>
      <c r="AJ590" s="41">
        <f t="shared" si="309"/>
        <v>7</v>
      </c>
      <c r="AK590" s="42" t="str">
        <f t="shared" si="310"/>
        <v/>
      </c>
      <c r="AL590" s="41" t="str">
        <f t="shared" si="311"/>
        <v>Leve atraso</v>
      </c>
      <c r="AM590" s="41" t="str">
        <f t="shared" si="312"/>
        <v>Não</v>
      </c>
      <c r="AN590" s="41" t="str">
        <f t="shared" si="313"/>
        <v>Sim</v>
      </c>
      <c r="AO590" s="42" t="str">
        <f t="shared" si="314"/>
        <v/>
      </c>
      <c r="AP590" s="41" t="str">
        <f t="shared" si="315"/>
        <v>Ezequiel Antonio Peres|46192</v>
      </c>
      <c r="AQ590" s="41" t="str">
        <f t="shared" si="316"/>
        <v/>
      </c>
      <c r="AR590" s="41" t="str">
        <f>IF($AQ590="","",COUNTIFS(L_ChaveCob,$AQ590,L_Ausencia,"&gt;"&amp;$W590)+COUNTIFS($AQ$4:$AQ590,$AQ590,$W$4:$W590,$W590))</f>
        <v/>
      </c>
      <c r="AS590" s="42">
        <f t="shared" si="317"/>
        <v>0</v>
      </c>
      <c r="AT590" s="42">
        <f t="shared" si="318"/>
        <v>0</v>
      </c>
      <c r="AU590" s="42">
        <f t="shared" si="319"/>
        <v>0</v>
      </c>
    </row>
    <row r="591" spans="1:47" x14ac:dyDescent="0.2">
      <c r="A591" s="35">
        <v>46192</v>
      </c>
      <c r="B591" s="36" t="s">
        <v>239</v>
      </c>
      <c r="C591" s="36" t="s">
        <v>232</v>
      </c>
      <c r="D591" s="36" t="s">
        <v>535</v>
      </c>
      <c r="E591" s="37"/>
      <c r="F591" s="37"/>
      <c r="G591" s="36"/>
      <c r="H591" s="36"/>
      <c r="I591" s="36"/>
      <c r="J591" s="36"/>
      <c r="K591" s="37"/>
      <c r="L591" s="37"/>
      <c r="M591" s="37"/>
      <c r="N591" s="38">
        <f t="shared" si="288"/>
        <v>46174</v>
      </c>
      <c r="O591">
        <f t="shared" si="289"/>
        <v>173078</v>
      </c>
      <c r="P591" t="str">
        <f t="shared" si="290"/>
        <v>Serralheria</v>
      </c>
      <c r="Q591" t="str">
        <f t="shared" si="291"/>
        <v>Normal / Fixo</v>
      </c>
      <c r="R591" t="str">
        <f t="shared" si="292"/>
        <v>SERRALHEIRO II</v>
      </c>
      <c r="S591" t="str">
        <f t="shared" si="293"/>
        <v>ADM</v>
      </c>
      <c r="T591" s="39">
        <f t="shared" si="294"/>
        <v>57.825734836004102</v>
      </c>
      <c r="U591" s="40">
        <f t="shared" si="295"/>
        <v>0.33333333333333298</v>
      </c>
      <c r="V591" s="40">
        <f t="shared" si="296"/>
        <v>0.35208333333333336</v>
      </c>
      <c r="W591" s="40">
        <f t="shared" si="297"/>
        <v>0</v>
      </c>
      <c r="X591" t="str">
        <f t="shared" si="298"/>
        <v>Não</v>
      </c>
      <c r="Y591" s="40">
        <f t="shared" si="299"/>
        <v>0</v>
      </c>
      <c r="Z591" s="40">
        <f t="shared" si="300"/>
        <v>0</v>
      </c>
      <c r="AA591" s="40">
        <f t="shared" si="301"/>
        <v>0</v>
      </c>
      <c r="AB591" s="40">
        <f t="shared" si="302"/>
        <v>0</v>
      </c>
      <c r="AC591" s="40">
        <f t="shared" si="303"/>
        <v>0</v>
      </c>
      <c r="AD591" s="39">
        <f t="shared" si="304"/>
        <v>0</v>
      </c>
      <c r="AE591" s="39">
        <f t="shared" si="305"/>
        <v>0</v>
      </c>
      <c r="AF591" t="str">
        <f t="shared" si="306"/>
        <v>Trabalhado</v>
      </c>
      <c r="AG591" t="str">
        <f t="shared" si="307"/>
        <v/>
      </c>
      <c r="AH591" t="str">
        <f t="shared" si="308"/>
        <v/>
      </c>
      <c r="AJ591" s="41">
        <f t="shared" si="309"/>
        <v>2</v>
      </c>
      <c r="AK591" s="42">
        <f t="shared" si="310"/>
        <v>0.35208333333333336</v>
      </c>
      <c r="AL591" s="41" t="str">
        <f t="shared" si="311"/>
        <v>Leve atraso</v>
      </c>
      <c r="AM591" s="41" t="str">
        <f t="shared" si="312"/>
        <v>Não</v>
      </c>
      <c r="AN591" s="41" t="str">
        <f t="shared" si="313"/>
        <v>Sim</v>
      </c>
      <c r="AO591" s="42">
        <f t="shared" si="314"/>
        <v>-1.8750000000000377E-2</v>
      </c>
      <c r="AP591" s="41" t="str">
        <f t="shared" si="315"/>
        <v>Giovani Joao da Silva|46192</v>
      </c>
      <c r="AQ591" s="41" t="str">
        <f t="shared" si="316"/>
        <v/>
      </c>
      <c r="AR591" s="41" t="str">
        <f>IF($AQ591="","",COUNTIFS(L_ChaveCob,$AQ591,L_Ausencia,"&gt;"&amp;$W591)+COUNTIFS($AQ$4:$AQ591,$AQ591,$W$4:$W591,$W591))</f>
        <v/>
      </c>
      <c r="AS591" s="42">
        <f t="shared" si="317"/>
        <v>0</v>
      </c>
      <c r="AT591" s="42">
        <f t="shared" si="318"/>
        <v>0</v>
      </c>
      <c r="AU591" s="42">
        <f t="shared" si="319"/>
        <v>0</v>
      </c>
    </row>
    <row r="592" spans="1:47" x14ac:dyDescent="0.2">
      <c r="A592" s="35">
        <v>46192</v>
      </c>
      <c r="B592" s="36" t="s">
        <v>241</v>
      </c>
      <c r="C592" s="36" t="s">
        <v>232</v>
      </c>
      <c r="D592" s="36" t="s">
        <v>536</v>
      </c>
      <c r="E592" s="37"/>
      <c r="F592" s="37"/>
      <c r="G592" s="36"/>
      <c r="H592" s="36"/>
      <c r="I592" s="36"/>
      <c r="J592" s="36"/>
      <c r="K592" s="37"/>
      <c r="L592" s="37"/>
      <c r="M592" s="37"/>
      <c r="N592" s="38">
        <f t="shared" si="288"/>
        <v>46174</v>
      </c>
      <c r="O592">
        <f t="shared" si="289"/>
        <v>24800</v>
      </c>
      <c r="P592" t="str">
        <f t="shared" si="290"/>
        <v>Serralheria</v>
      </c>
      <c r="Q592" t="str">
        <f t="shared" si="291"/>
        <v>Normal / Fixo</v>
      </c>
      <c r="R592" t="str">
        <f t="shared" si="292"/>
        <v>SERRALHEIRO II</v>
      </c>
      <c r="S592" t="str">
        <f t="shared" si="293"/>
        <v>ADM</v>
      </c>
      <c r="T592" s="39">
        <f t="shared" si="294"/>
        <v>57.825734836004102</v>
      </c>
      <c r="U592" s="40">
        <f t="shared" si="295"/>
        <v>0.33333333333333298</v>
      </c>
      <c r="V592" s="40">
        <f t="shared" si="296"/>
        <v>0.35833333333333334</v>
      </c>
      <c r="W592" s="40">
        <f t="shared" si="297"/>
        <v>0</v>
      </c>
      <c r="X592" t="str">
        <f t="shared" si="298"/>
        <v>Não</v>
      </c>
      <c r="Y592" s="40">
        <f t="shared" si="299"/>
        <v>0</v>
      </c>
      <c r="Z592" s="40">
        <f t="shared" si="300"/>
        <v>0</v>
      </c>
      <c r="AA592" s="40">
        <f t="shared" si="301"/>
        <v>0</v>
      </c>
      <c r="AB592" s="40">
        <f t="shared" si="302"/>
        <v>0</v>
      </c>
      <c r="AC592" s="40">
        <f t="shared" si="303"/>
        <v>0</v>
      </c>
      <c r="AD592" s="39">
        <f t="shared" si="304"/>
        <v>0</v>
      </c>
      <c r="AE592" s="39">
        <f t="shared" si="305"/>
        <v>0</v>
      </c>
      <c r="AF592" t="str">
        <f t="shared" si="306"/>
        <v>Trabalhado</v>
      </c>
      <c r="AG592" t="str">
        <f t="shared" si="307"/>
        <v/>
      </c>
      <c r="AH592" t="str">
        <f t="shared" si="308"/>
        <v/>
      </c>
      <c r="AJ592" s="41">
        <f t="shared" si="309"/>
        <v>3</v>
      </c>
      <c r="AK592" s="42">
        <f t="shared" si="310"/>
        <v>0.35833333333333334</v>
      </c>
      <c r="AL592" s="41" t="str">
        <f t="shared" si="311"/>
        <v>Leve atraso</v>
      </c>
      <c r="AM592" s="41" t="str">
        <f t="shared" si="312"/>
        <v>Não</v>
      </c>
      <c r="AN592" s="41" t="str">
        <f t="shared" si="313"/>
        <v>Sim</v>
      </c>
      <c r="AO592" s="42">
        <f t="shared" si="314"/>
        <v>-2.5000000000000355E-2</v>
      </c>
      <c r="AP592" s="41" t="str">
        <f t="shared" si="315"/>
        <v>Ivanildo Lopes Pires de Carvalho|46192</v>
      </c>
      <c r="AQ592" s="41" t="str">
        <f t="shared" si="316"/>
        <v/>
      </c>
      <c r="AR592" s="41" t="str">
        <f>IF($AQ592="","",COUNTIFS(L_ChaveCob,$AQ592,L_Ausencia,"&gt;"&amp;$W592)+COUNTIFS($AQ$4:$AQ592,$AQ592,$W$4:$W592,$W592))</f>
        <v/>
      </c>
      <c r="AS592" s="42">
        <f t="shared" si="317"/>
        <v>0</v>
      </c>
      <c r="AT592" s="42">
        <f t="shared" si="318"/>
        <v>0</v>
      </c>
      <c r="AU592" s="42">
        <f t="shared" si="319"/>
        <v>0</v>
      </c>
    </row>
    <row r="593" spans="1:47" x14ac:dyDescent="0.2">
      <c r="A593" s="35">
        <v>46192</v>
      </c>
      <c r="B593" s="36" t="s">
        <v>243</v>
      </c>
      <c r="C593" s="36" t="s">
        <v>220</v>
      </c>
      <c r="D593" s="36" t="s">
        <v>537</v>
      </c>
      <c r="E593" s="37"/>
      <c r="F593" s="37"/>
      <c r="G593" s="36"/>
      <c r="H593" s="36"/>
      <c r="I593" s="36"/>
      <c r="J593" s="36"/>
      <c r="K593" s="37"/>
      <c r="L593" s="37"/>
      <c r="M593" s="37"/>
      <c r="N593" s="38">
        <f t="shared" si="288"/>
        <v>46174</v>
      </c>
      <c r="O593">
        <f t="shared" si="289"/>
        <v>900003</v>
      </c>
      <c r="P593" t="str">
        <f t="shared" si="290"/>
        <v>Serralheria</v>
      </c>
      <c r="Q593" t="str">
        <f t="shared" si="291"/>
        <v>Normal / Fixo</v>
      </c>
      <c r="R593" t="str">
        <f t="shared" si="292"/>
        <v>ENCARREGADO</v>
      </c>
      <c r="S593" t="str">
        <f t="shared" si="293"/>
        <v>ADM</v>
      </c>
      <c r="T593" s="39">
        <f t="shared" si="294"/>
        <v>66.410146806958295</v>
      </c>
      <c r="U593" s="40">
        <f t="shared" si="295"/>
        <v>0.33333333333333298</v>
      </c>
      <c r="V593" s="40">
        <f t="shared" si="296"/>
        <v>0.26597222222222222</v>
      </c>
      <c r="W593" s="40">
        <f t="shared" si="297"/>
        <v>6.7361111111110761E-2</v>
      </c>
      <c r="X593" t="str">
        <f t="shared" si="298"/>
        <v>Sim</v>
      </c>
      <c r="Y593" s="40">
        <f t="shared" si="299"/>
        <v>6.7361111111110761E-2</v>
      </c>
      <c r="Z593" s="40">
        <f t="shared" si="300"/>
        <v>0</v>
      </c>
      <c r="AA593" s="40">
        <f t="shared" si="301"/>
        <v>0</v>
      </c>
      <c r="AB593" s="40">
        <f t="shared" si="302"/>
        <v>0</v>
      </c>
      <c r="AC593" s="40">
        <f t="shared" si="303"/>
        <v>6.7361111111110761E-2</v>
      </c>
      <c r="AD593" s="39">
        <f t="shared" si="304"/>
        <v>107.36307067124868</v>
      </c>
      <c r="AE593" s="39">
        <f t="shared" si="305"/>
        <v>0</v>
      </c>
      <c r="AF593" t="str">
        <f t="shared" si="306"/>
        <v>Injustificada</v>
      </c>
      <c r="AG593" t="str">
        <f t="shared" si="307"/>
        <v>DESCONTA 1:37h (Injustificada).</v>
      </c>
      <c r="AH593" t="str">
        <f t="shared" si="308"/>
        <v/>
      </c>
      <c r="AJ593" s="41">
        <f t="shared" si="309"/>
        <v>10</v>
      </c>
      <c r="AK593" s="42">
        <f t="shared" si="310"/>
        <v>0.26597222222222222</v>
      </c>
      <c r="AL593" s="41" t="str">
        <f t="shared" si="311"/>
        <v>Pelo ponto</v>
      </c>
      <c r="AM593" s="41" t="str">
        <f t="shared" si="312"/>
        <v>Sim</v>
      </c>
      <c r="AN593" s="41" t="str">
        <f t="shared" si="313"/>
        <v>Não</v>
      </c>
      <c r="AO593" s="42">
        <f t="shared" si="314"/>
        <v>6.7361111111110761E-2</v>
      </c>
      <c r="AP593" s="41" t="str">
        <f t="shared" si="315"/>
        <v>Marcelo Antônio Silvestre de Moraes|46192</v>
      </c>
      <c r="AQ593" s="41" t="str">
        <f t="shared" si="316"/>
        <v/>
      </c>
      <c r="AR593" s="41" t="str">
        <f>IF($AQ593="","",COUNTIFS(L_ChaveCob,$AQ593,L_Ausencia,"&gt;"&amp;$W593)+COUNTIFS($AQ$4:$AQ593,$AQ593,$W$4:$W593,$W593))</f>
        <v/>
      </c>
      <c r="AS593" s="42">
        <f t="shared" si="317"/>
        <v>0</v>
      </c>
      <c r="AT593" s="42">
        <f t="shared" si="318"/>
        <v>0</v>
      </c>
      <c r="AU593" s="42">
        <f t="shared" si="319"/>
        <v>0</v>
      </c>
    </row>
    <row r="594" spans="1:47" x14ac:dyDescent="0.2">
      <c r="A594" s="35">
        <v>46192</v>
      </c>
      <c r="B594" s="36" t="s">
        <v>229</v>
      </c>
      <c r="C594" s="36" t="s">
        <v>232</v>
      </c>
      <c r="D594" s="36"/>
      <c r="E594" s="37"/>
      <c r="F594" s="37"/>
      <c r="G594" s="36"/>
      <c r="H594" s="36"/>
      <c r="I594" s="36"/>
      <c r="J594" s="36"/>
      <c r="K594" s="37"/>
      <c r="L594" s="37"/>
      <c r="M594" s="37"/>
      <c r="N594" s="38">
        <f t="shared" si="288"/>
        <v>46174</v>
      </c>
      <c r="O594">
        <f t="shared" si="289"/>
        <v>105410</v>
      </c>
      <c r="P594" t="str">
        <f t="shared" si="290"/>
        <v>Serralheria</v>
      </c>
      <c r="Q594" t="str">
        <f t="shared" si="291"/>
        <v>Normal / Fixo</v>
      </c>
      <c r="R594" t="str">
        <f t="shared" si="292"/>
        <v>SERRALHEIRO I</v>
      </c>
      <c r="S594" t="str">
        <f t="shared" si="293"/>
        <v>TURNO 3</v>
      </c>
      <c r="T594" s="39">
        <f t="shared" si="294"/>
        <v>53.488333185221997</v>
      </c>
      <c r="U594" s="40">
        <f t="shared" si="295"/>
        <v>0.33333333333333298</v>
      </c>
      <c r="V594" s="40">
        <f t="shared" si="296"/>
        <v>0.33333333333333298</v>
      </c>
      <c r="W594" s="40">
        <f t="shared" si="297"/>
        <v>0</v>
      </c>
      <c r="X594" t="str">
        <f t="shared" si="298"/>
        <v>Não</v>
      </c>
      <c r="Y594" s="40">
        <f t="shared" si="299"/>
        <v>0</v>
      </c>
      <c r="Z594" s="40">
        <f t="shared" si="300"/>
        <v>0</v>
      </c>
      <c r="AA594" s="40">
        <f t="shared" si="301"/>
        <v>0</v>
      </c>
      <c r="AB594" s="40">
        <f t="shared" si="302"/>
        <v>0</v>
      </c>
      <c r="AC594" s="40">
        <f t="shared" si="303"/>
        <v>0</v>
      </c>
      <c r="AD594" s="39">
        <f t="shared" si="304"/>
        <v>0</v>
      </c>
      <c r="AE594" s="39">
        <f t="shared" si="305"/>
        <v>0</v>
      </c>
      <c r="AF594" t="str">
        <f t="shared" si="306"/>
        <v>Trabalhado</v>
      </c>
      <c r="AG594" t="str">
        <f t="shared" si="307"/>
        <v/>
      </c>
      <c r="AH594" t="str">
        <f t="shared" si="308"/>
        <v/>
      </c>
      <c r="AJ594" s="41">
        <f t="shared" si="309"/>
        <v>6</v>
      </c>
      <c r="AK594" s="42" t="str">
        <f t="shared" si="310"/>
        <v/>
      </c>
      <c r="AL594" s="41" t="str">
        <f t="shared" si="311"/>
        <v>Leve atraso</v>
      </c>
      <c r="AM594" s="41" t="str">
        <f t="shared" si="312"/>
        <v>Não</v>
      </c>
      <c r="AN594" s="41" t="str">
        <f t="shared" si="313"/>
        <v>Sim</v>
      </c>
      <c r="AO594" s="42" t="str">
        <f t="shared" si="314"/>
        <v/>
      </c>
      <c r="AP594" s="41" t="str">
        <f t="shared" si="315"/>
        <v>Marcelo Douglas Vieira Santana|46192</v>
      </c>
      <c r="AQ594" s="41" t="str">
        <f t="shared" si="316"/>
        <v/>
      </c>
      <c r="AR594" s="41" t="str">
        <f>IF($AQ594="","",COUNTIFS(L_ChaveCob,$AQ594,L_Ausencia,"&gt;"&amp;$W594)+COUNTIFS($AQ$4:$AQ594,$AQ594,$W$4:$W594,$W594))</f>
        <v/>
      </c>
      <c r="AS594" s="42">
        <f t="shared" si="317"/>
        <v>0</v>
      </c>
      <c r="AT594" s="42">
        <f t="shared" si="318"/>
        <v>0</v>
      </c>
      <c r="AU594" s="42">
        <f t="shared" si="319"/>
        <v>0</v>
      </c>
    </row>
    <row r="595" spans="1:47" x14ac:dyDescent="0.2">
      <c r="A595" s="35">
        <v>46192</v>
      </c>
      <c r="B595" s="36" t="s">
        <v>483</v>
      </c>
      <c r="C595" s="36" t="s">
        <v>232</v>
      </c>
      <c r="D595" s="36"/>
      <c r="E595" s="37"/>
      <c r="F595" s="37"/>
      <c r="G595" s="36"/>
      <c r="H595" s="36"/>
      <c r="I595" s="36"/>
      <c r="J595" s="36"/>
      <c r="K595" s="37"/>
      <c r="L595" s="37"/>
      <c r="M595" s="37"/>
      <c r="N595" s="38">
        <f t="shared" si="288"/>
        <v>46174</v>
      </c>
      <c r="O595">
        <f t="shared" si="289"/>
        <v>900011</v>
      </c>
      <c r="P595" t="str">
        <f t="shared" si="290"/>
        <v>Serralheria</v>
      </c>
      <c r="Q595" t="str">
        <f t="shared" si="291"/>
        <v>Normal / Fixo</v>
      </c>
      <c r="R595" t="str">
        <f t="shared" si="292"/>
        <v>SERRALHEIRO I</v>
      </c>
      <c r="S595" t="str">
        <f t="shared" si="293"/>
        <v>ADM</v>
      </c>
      <c r="T595" s="39">
        <f t="shared" si="294"/>
        <v>53.488333185221997</v>
      </c>
      <c r="U595" s="40">
        <f t="shared" si="295"/>
        <v>0.33333333333333298</v>
      </c>
      <c r="V595" s="40">
        <f t="shared" si="296"/>
        <v>0.33333333333333298</v>
      </c>
      <c r="W595" s="40">
        <f t="shared" si="297"/>
        <v>0</v>
      </c>
      <c r="X595" t="str">
        <f t="shared" si="298"/>
        <v>Não</v>
      </c>
      <c r="Y595" s="40">
        <f t="shared" si="299"/>
        <v>0</v>
      </c>
      <c r="Z595" s="40">
        <f t="shared" si="300"/>
        <v>0</v>
      </c>
      <c r="AA595" s="40">
        <f t="shared" si="301"/>
        <v>0</v>
      </c>
      <c r="AB595" s="40">
        <f t="shared" si="302"/>
        <v>0</v>
      </c>
      <c r="AC595" s="40">
        <f t="shared" si="303"/>
        <v>0</v>
      </c>
      <c r="AD595" s="39">
        <f t="shared" si="304"/>
        <v>0</v>
      </c>
      <c r="AE595" s="39">
        <f t="shared" si="305"/>
        <v>0</v>
      </c>
      <c r="AF595" t="str">
        <f t="shared" si="306"/>
        <v>Trabalhado</v>
      </c>
      <c r="AG595" t="str">
        <f t="shared" si="307"/>
        <v/>
      </c>
      <c r="AH595" t="str">
        <f t="shared" si="308"/>
        <v/>
      </c>
      <c r="AJ595" s="41">
        <f t="shared" si="309"/>
        <v>20</v>
      </c>
      <c r="AK595" s="42" t="str">
        <f t="shared" si="310"/>
        <v/>
      </c>
      <c r="AL595" s="41" t="str">
        <f t="shared" si="311"/>
        <v>Leve atraso</v>
      </c>
      <c r="AM595" s="41" t="str">
        <f t="shared" si="312"/>
        <v>Não</v>
      </c>
      <c r="AN595" s="41" t="str">
        <f t="shared" si="313"/>
        <v>Sim</v>
      </c>
      <c r="AO595" s="42" t="str">
        <f t="shared" si="314"/>
        <v/>
      </c>
      <c r="AP595" s="41" t="str">
        <f t="shared" si="315"/>
        <v>Maxwell Torres da Silva|46192</v>
      </c>
      <c r="AQ595" s="41" t="str">
        <f t="shared" si="316"/>
        <v/>
      </c>
      <c r="AR595" s="41" t="str">
        <f>IF($AQ595="","",COUNTIFS(L_ChaveCob,$AQ595,L_Ausencia,"&gt;"&amp;$W595)+COUNTIFS($AQ$4:$AQ595,$AQ595,$W$4:$W595,$W595))</f>
        <v/>
      </c>
      <c r="AS595" s="42">
        <f t="shared" si="317"/>
        <v>0</v>
      </c>
      <c r="AT595" s="42">
        <f t="shared" si="318"/>
        <v>0</v>
      </c>
      <c r="AU595" s="42">
        <f t="shared" si="319"/>
        <v>0</v>
      </c>
    </row>
    <row r="596" spans="1:47" hidden="1" x14ac:dyDescent="0.2">
      <c r="A596" s="35">
        <v>46192</v>
      </c>
      <c r="B596" s="36" t="s">
        <v>230</v>
      </c>
      <c r="C596" s="36" t="s">
        <v>232</v>
      </c>
      <c r="D596" s="36" t="s">
        <v>538</v>
      </c>
      <c r="E596" s="37"/>
      <c r="F596" s="37"/>
      <c r="G596" s="36"/>
      <c r="H596" s="36"/>
      <c r="I596" s="36" t="s">
        <v>234</v>
      </c>
      <c r="J596" s="36"/>
      <c r="K596" s="37"/>
      <c r="L596" s="37"/>
      <c r="M596" s="37"/>
      <c r="N596" s="38">
        <f t="shared" si="288"/>
        <v>46174</v>
      </c>
      <c r="O596">
        <f t="shared" si="289"/>
        <v>900009</v>
      </c>
      <c r="P596" t="str">
        <f t="shared" si="290"/>
        <v>Serralheria</v>
      </c>
      <c r="Q596" t="str">
        <f t="shared" si="291"/>
        <v>Normal / Fixo</v>
      </c>
      <c r="R596" t="str">
        <f t="shared" si="292"/>
        <v>SERRALHEIRO I</v>
      </c>
      <c r="S596" t="str">
        <f t="shared" si="293"/>
        <v>TURNO 2</v>
      </c>
      <c r="T596" s="39">
        <f t="shared" si="294"/>
        <v>53.488333185221997</v>
      </c>
      <c r="U596" s="40">
        <f t="shared" si="295"/>
        <v>0.33333333333333298</v>
      </c>
      <c r="V596" s="40">
        <f t="shared" si="296"/>
        <v>0.35208333333333336</v>
      </c>
      <c r="W596" s="40">
        <f t="shared" si="297"/>
        <v>0</v>
      </c>
      <c r="X596" t="str">
        <f t="shared" si="298"/>
        <v>Não</v>
      </c>
      <c r="Y596" s="40">
        <f t="shared" si="299"/>
        <v>0</v>
      </c>
      <c r="Z596" s="40">
        <f t="shared" si="300"/>
        <v>0</v>
      </c>
      <c r="AA596" s="40">
        <f t="shared" si="301"/>
        <v>0</v>
      </c>
      <c r="AB596" s="40">
        <f t="shared" si="302"/>
        <v>0</v>
      </c>
      <c r="AC596" s="40">
        <f t="shared" si="303"/>
        <v>0</v>
      </c>
      <c r="AD596" s="39">
        <f t="shared" si="304"/>
        <v>0</v>
      </c>
      <c r="AE596" s="39">
        <f t="shared" si="305"/>
        <v>0</v>
      </c>
      <c r="AF596" t="str">
        <f t="shared" si="306"/>
        <v>Trabalhado</v>
      </c>
      <c r="AG596" t="str">
        <f t="shared" si="307"/>
        <v/>
      </c>
      <c r="AH596" t="str">
        <f t="shared" si="308"/>
        <v/>
      </c>
      <c r="AJ596" s="41">
        <f t="shared" si="309"/>
        <v>17</v>
      </c>
      <c r="AK596" s="42">
        <f t="shared" si="310"/>
        <v>0.35208333333333336</v>
      </c>
      <c r="AL596" s="41" t="str">
        <f t="shared" si="311"/>
        <v>Leve atraso</v>
      </c>
      <c r="AM596" s="41" t="str">
        <f t="shared" si="312"/>
        <v>Não</v>
      </c>
      <c r="AN596" s="41" t="str">
        <f t="shared" si="313"/>
        <v>Sim</v>
      </c>
      <c r="AO596" s="42">
        <f t="shared" si="314"/>
        <v>-1.8750000000000377E-2</v>
      </c>
      <c r="AP596" s="41" t="str">
        <f t="shared" si="315"/>
        <v>Murilo de Souza Modesto|46192</v>
      </c>
      <c r="AQ596" s="41" t="str">
        <f t="shared" si="316"/>
        <v/>
      </c>
      <c r="AR596" s="41" t="str">
        <f>IF($AQ596="","",COUNTIFS(L_ChaveCob,$AQ596,L_Ausencia,"&gt;"&amp;$W596)+COUNTIFS($AQ$4:$AQ596,$AQ596,$W$4:$W596,$W596))</f>
        <v/>
      </c>
      <c r="AS596" s="42">
        <f t="shared" si="317"/>
        <v>0</v>
      </c>
      <c r="AT596" s="42">
        <f t="shared" si="318"/>
        <v>0</v>
      </c>
      <c r="AU596" s="42">
        <f t="shared" si="319"/>
        <v>0</v>
      </c>
    </row>
    <row r="597" spans="1:47" x14ac:dyDescent="0.2">
      <c r="A597" s="35">
        <v>46192</v>
      </c>
      <c r="B597" s="36" t="s">
        <v>247</v>
      </c>
      <c r="C597" s="36" t="s">
        <v>228</v>
      </c>
      <c r="D597" s="36"/>
      <c r="E597" s="37"/>
      <c r="F597" s="37"/>
      <c r="G597" s="36"/>
      <c r="H597" s="36"/>
      <c r="I597" s="36"/>
      <c r="J597" s="36"/>
      <c r="K597" s="37"/>
      <c r="L597" s="37"/>
      <c r="M597" s="37"/>
      <c r="N597" s="38">
        <f t="shared" si="288"/>
        <v>46174</v>
      </c>
      <c r="O597">
        <f t="shared" si="289"/>
        <v>900005</v>
      </c>
      <c r="P597" t="str">
        <f t="shared" si="290"/>
        <v>Serralheria</v>
      </c>
      <c r="Q597" t="str">
        <f t="shared" si="291"/>
        <v>Normal / Fixo</v>
      </c>
      <c r="R597" t="str">
        <f t="shared" si="292"/>
        <v>SERRALHEIRO II</v>
      </c>
      <c r="S597" t="str">
        <f t="shared" si="293"/>
        <v>ADM</v>
      </c>
      <c r="T597" s="39">
        <f t="shared" si="294"/>
        <v>57.825734836004102</v>
      </c>
      <c r="U597" s="40">
        <f t="shared" si="295"/>
        <v>0.33333333333333298</v>
      </c>
      <c r="V597" s="40">
        <f t="shared" si="296"/>
        <v>0</v>
      </c>
      <c r="W597" s="40">
        <f t="shared" si="297"/>
        <v>0.33333333333333298</v>
      </c>
      <c r="X597" t="str">
        <f t="shared" si="298"/>
        <v>Sim</v>
      </c>
      <c r="Y597" s="40">
        <f t="shared" si="299"/>
        <v>0.33333333333333298</v>
      </c>
      <c r="Z597" s="40">
        <f t="shared" si="300"/>
        <v>0</v>
      </c>
      <c r="AA597" s="40">
        <f t="shared" si="301"/>
        <v>0</v>
      </c>
      <c r="AB597" s="40">
        <f t="shared" si="302"/>
        <v>0</v>
      </c>
      <c r="AC597" s="40">
        <f t="shared" si="303"/>
        <v>0.33333333333333298</v>
      </c>
      <c r="AD597" s="39">
        <f t="shared" si="304"/>
        <v>462.60587868803231</v>
      </c>
      <c r="AE597" s="39">
        <f t="shared" si="305"/>
        <v>0</v>
      </c>
      <c r="AF597" t="str">
        <f t="shared" si="306"/>
        <v>Férias</v>
      </c>
      <c r="AG597" t="str">
        <f t="shared" si="307"/>
        <v>DESCONTA 8:00h (Férias).</v>
      </c>
      <c r="AH597" t="str">
        <f t="shared" si="308"/>
        <v/>
      </c>
      <c r="AJ597" s="41">
        <f t="shared" si="309"/>
        <v>13</v>
      </c>
      <c r="AK597" s="42" t="str">
        <f t="shared" si="310"/>
        <v/>
      </c>
      <c r="AL597" s="41" t="str">
        <f t="shared" si="311"/>
        <v>Dia inteiro</v>
      </c>
      <c r="AM597" s="41" t="str">
        <f t="shared" si="312"/>
        <v>Sim</v>
      </c>
      <c r="AN597" s="41" t="str">
        <f t="shared" si="313"/>
        <v>Não</v>
      </c>
      <c r="AO597" s="42" t="str">
        <f t="shared" si="314"/>
        <v/>
      </c>
      <c r="AP597" s="41" t="str">
        <f t="shared" si="315"/>
        <v>Rafael Fracaroli da Rocha|46192</v>
      </c>
      <c r="AQ597" s="41" t="str">
        <f t="shared" si="316"/>
        <v>46192|Serralheria</v>
      </c>
      <c r="AR597" s="41">
        <f>IF($AQ597="","",COUNTIFS(L_ChaveCob,$AQ597,L_Ausencia,"&gt;"&amp;$W597)+COUNTIFS($AQ$4:$AQ597,$AQ597,$W$4:$W597,$W597))</f>
        <v>1</v>
      </c>
      <c r="AS597" s="42">
        <f t="shared" si="317"/>
        <v>0</v>
      </c>
      <c r="AT597" s="42">
        <f t="shared" si="318"/>
        <v>0</v>
      </c>
      <c r="AU597" s="42">
        <f t="shared" si="319"/>
        <v>0</v>
      </c>
    </row>
    <row r="598" spans="1:47" x14ac:dyDescent="0.2">
      <c r="A598" s="35">
        <v>46192</v>
      </c>
      <c r="B598" s="36" t="s">
        <v>249</v>
      </c>
      <c r="C598" s="36" t="s">
        <v>213</v>
      </c>
      <c r="D598" s="36"/>
      <c r="E598" s="37"/>
      <c r="F598" s="37"/>
      <c r="G598" s="36"/>
      <c r="H598" s="36"/>
      <c r="I598" s="36"/>
      <c r="J598" s="36"/>
      <c r="K598" s="37"/>
      <c r="L598" s="37"/>
      <c r="M598" s="37"/>
      <c r="N598" s="38">
        <f t="shared" si="288"/>
        <v>46174</v>
      </c>
      <c r="O598">
        <f t="shared" si="289"/>
        <v>331335</v>
      </c>
      <c r="P598" t="str">
        <f t="shared" si="290"/>
        <v>Serralheria</v>
      </c>
      <c r="Q598" t="str">
        <f t="shared" si="291"/>
        <v>Normal / Fixo</v>
      </c>
      <c r="R598" t="str">
        <f t="shared" si="292"/>
        <v>SERRALHEIRO II</v>
      </c>
      <c r="S598" t="str">
        <f t="shared" si="293"/>
        <v>ADM</v>
      </c>
      <c r="T598" s="39">
        <f t="shared" si="294"/>
        <v>57.825734836004102</v>
      </c>
      <c r="U598" s="40">
        <f t="shared" si="295"/>
        <v>0.33333333333333298</v>
      </c>
      <c r="V598" s="40">
        <f t="shared" si="296"/>
        <v>0</v>
      </c>
      <c r="W598" s="40">
        <f t="shared" si="297"/>
        <v>0.33333333333333298</v>
      </c>
      <c r="X598" t="str">
        <f t="shared" si="298"/>
        <v>Sim</v>
      </c>
      <c r="Y598" s="40">
        <f t="shared" si="299"/>
        <v>0.33333333333333298</v>
      </c>
      <c r="Z598" s="40">
        <f t="shared" si="300"/>
        <v>0</v>
      </c>
      <c r="AA598" s="40">
        <f t="shared" si="301"/>
        <v>0</v>
      </c>
      <c r="AB598" s="40">
        <f t="shared" si="302"/>
        <v>0</v>
      </c>
      <c r="AC598" s="40">
        <f t="shared" si="303"/>
        <v>0.33333333333333298</v>
      </c>
      <c r="AD598" s="39">
        <f t="shared" si="304"/>
        <v>462.60587868803231</v>
      </c>
      <c r="AE598" s="39">
        <f t="shared" si="305"/>
        <v>0</v>
      </c>
      <c r="AF598" t="str">
        <f t="shared" si="306"/>
        <v>Injustificada</v>
      </c>
      <c r="AG598" t="str">
        <f t="shared" si="307"/>
        <v>DESCONTA 8:00h (Injustificada).</v>
      </c>
      <c r="AH598" t="str">
        <f t="shared" si="308"/>
        <v/>
      </c>
      <c r="AJ598" s="41">
        <f t="shared" si="309"/>
        <v>5</v>
      </c>
      <c r="AK598" s="42" t="str">
        <f t="shared" si="310"/>
        <v/>
      </c>
      <c r="AL598" s="41" t="str">
        <f t="shared" si="311"/>
        <v>Dia inteiro</v>
      </c>
      <c r="AM598" s="41" t="str">
        <f t="shared" si="312"/>
        <v>Sim</v>
      </c>
      <c r="AN598" s="41" t="str">
        <f t="shared" si="313"/>
        <v>Não</v>
      </c>
      <c r="AO598" s="42" t="str">
        <f t="shared" si="314"/>
        <v/>
      </c>
      <c r="AP598" s="41" t="str">
        <f t="shared" si="315"/>
        <v>Robson Alberto Alves Galvão|46192</v>
      </c>
      <c r="AQ598" s="41" t="str">
        <f t="shared" si="316"/>
        <v>46192|Serralheria</v>
      </c>
      <c r="AR598" s="41">
        <f>IF($AQ598="","",COUNTIFS(L_ChaveCob,$AQ598,L_Ausencia,"&gt;"&amp;$W598)+COUNTIFS($AQ$4:$AQ598,$AQ598,$W$4:$W598,$W598))</f>
        <v>2</v>
      </c>
      <c r="AS598" s="42">
        <f t="shared" si="317"/>
        <v>0</v>
      </c>
      <c r="AT598" s="42">
        <f t="shared" si="318"/>
        <v>0</v>
      </c>
      <c r="AU598" s="42">
        <f t="shared" si="319"/>
        <v>0</v>
      </c>
    </row>
    <row r="599" spans="1:47" x14ac:dyDescent="0.2">
      <c r="A599" s="35">
        <v>46192</v>
      </c>
      <c r="B599" s="36" t="s">
        <v>231</v>
      </c>
      <c r="C599" s="36" t="s">
        <v>232</v>
      </c>
      <c r="D599" s="36" t="s">
        <v>251</v>
      </c>
      <c r="E599" s="37"/>
      <c r="F599" s="37"/>
      <c r="G599" s="36"/>
      <c r="H599" s="36"/>
      <c r="I599" s="36" t="s">
        <v>234</v>
      </c>
      <c r="J599" s="36"/>
      <c r="K599" s="37"/>
      <c r="L599" s="37"/>
      <c r="M599" s="37"/>
      <c r="N599" s="38">
        <f t="shared" si="288"/>
        <v>46174</v>
      </c>
      <c r="O599">
        <f t="shared" si="289"/>
        <v>900004</v>
      </c>
      <c r="P599" t="str">
        <f t="shared" si="290"/>
        <v>Serralheria</v>
      </c>
      <c r="Q599" t="str">
        <f t="shared" si="291"/>
        <v>Normal / Fixo</v>
      </c>
      <c r="R599" t="str">
        <f t="shared" si="292"/>
        <v>SERRALHEIRO I</v>
      </c>
      <c r="S599" t="str">
        <f t="shared" si="293"/>
        <v>TURNO 2</v>
      </c>
      <c r="T599" s="39">
        <f t="shared" si="294"/>
        <v>53.488333185221997</v>
      </c>
      <c r="U599" s="40">
        <f t="shared" si="295"/>
        <v>0.33333333333333298</v>
      </c>
      <c r="V599" s="40">
        <f t="shared" si="296"/>
        <v>0.36180555555555555</v>
      </c>
      <c r="W599" s="40">
        <f t="shared" si="297"/>
        <v>0</v>
      </c>
      <c r="X599" t="str">
        <f t="shared" si="298"/>
        <v>Não</v>
      </c>
      <c r="Y599" s="40">
        <f t="shared" si="299"/>
        <v>0</v>
      </c>
      <c r="Z599" s="40">
        <f t="shared" si="300"/>
        <v>0</v>
      </c>
      <c r="AA599" s="40">
        <f t="shared" si="301"/>
        <v>0</v>
      </c>
      <c r="AB599" s="40">
        <f t="shared" si="302"/>
        <v>0</v>
      </c>
      <c r="AC599" s="40">
        <f t="shared" si="303"/>
        <v>0</v>
      </c>
      <c r="AD599" s="39">
        <f t="shared" si="304"/>
        <v>0</v>
      </c>
      <c r="AE599" s="39">
        <f t="shared" si="305"/>
        <v>0</v>
      </c>
      <c r="AF599" t="str">
        <f t="shared" si="306"/>
        <v>Trabalhado</v>
      </c>
      <c r="AG599" t="str">
        <f t="shared" si="307"/>
        <v/>
      </c>
      <c r="AH599" t="str">
        <f t="shared" si="308"/>
        <v/>
      </c>
      <c r="AJ599" s="41">
        <f t="shared" si="309"/>
        <v>11</v>
      </c>
      <c r="AK599" s="42">
        <f t="shared" si="310"/>
        <v>0.36180555555555555</v>
      </c>
      <c r="AL599" s="41" t="str">
        <f t="shared" si="311"/>
        <v>Leve atraso</v>
      </c>
      <c r="AM599" s="41" t="str">
        <f t="shared" si="312"/>
        <v>Não</v>
      </c>
      <c r="AN599" s="41" t="str">
        <f t="shared" si="313"/>
        <v>Sim</v>
      </c>
      <c r="AO599" s="42">
        <f t="shared" si="314"/>
        <v>-2.8472222222222565E-2</v>
      </c>
      <c r="AP599" s="41" t="str">
        <f t="shared" si="315"/>
        <v>Rogério Marques da Silva|46192</v>
      </c>
      <c r="AQ599" s="41" t="str">
        <f t="shared" si="316"/>
        <v/>
      </c>
      <c r="AR599" s="41" t="str">
        <f>IF($AQ599="","",COUNTIFS(L_ChaveCob,$AQ599,L_Ausencia,"&gt;"&amp;$W599)+COUNTIFS($AQ$4:$AQ599,$AQ599,$W$4:$W599,$W599))</f>
        <v/>
      </c>
      <c r="AS599" s="42">
        <f t="shared" si="317"/>
        <v>0</v>
      </c>
      <c r="AT599" s="42">
        <f t="shared" si="318"/>
        <v>0</v>
      </c>
      <c r="AU599" s="42">
        <f t="shared" si="319"/>
        <v>0</v>
      </c>
    </row>
    <row r="600" spans="1:47" x14ac:dyDescent="0.2">
      <c r="A600" s="35">
        <v>46192</v>
      </c>
      <c r="B600" s="36" t="s">
        <v>252</v>
      </c>
      <c r="C600" s="36" t="s">
        <v>232</v>
      </c>
      <c r="D600" s="36" t="s">
        <v>539</v>
      </c>
      <c r="E600" s="37"/>
      <c r="F600" s="37"/>
      <c r="G600" s="36"/>
      <c r="H600" s="36"/>
      <c r="I600" s="36"/>
      <c r="J600" s="36"/>
      <c r="K600" s="37"/>
      <c r="L600" s="37"/>
      <c r="M600" s="37"/>
      <c r="N600" s="38">
        <f t="shared" si="288"/>
        <v>46174</v>
      </c>
      <c r="O600">
        <f t="shared" si="289"/>
        <v>266937</v>
      </c>
      <c r="P600" t="str">
        <f t="shared" si="290"/>
        <v>Serralheria</v>
      </c>
      <c r="Q600" t="str">
        <f t="shared" si="291"/>
        <v>Normal / Fixo</v>
      </c>
      <c r="R600" t="str">
        <f t="shared" si="292"/>
        <v>ENCARREGADO</v>
      </c>
      <c r="S600" t="str">
        <f t="shared" si="293"/>
        <v>ADM</v>
      </c>
      <c r="T600" s="39">
        <f t="shared" si="294"/>
        <v>66.410146806958295</v>
      </c>
      <c r="U600" s="40">
        <f t="shared" si="295"/>
        <v>0.33333333333333298</v>
      </c>
      <c r="V600" s="40">
        <f t="shared" si="296"/>
        <v>0.3527777777777778</v>
      </c>
      <c r="W600" s="40">
        <f t="shared" si="297"/>
        <v>0</v>
      </c>
      <c r="X600" t="str">
        <f t="shared" si="298"/>
        <v>Não</v>
      </c>
      <c r="Y600" s="40">
        <f t="shared" si="299"/>
        <v>0</v>
      </c>
      <c r="Z600" s="40">
        <f t="shared" si="300"/>
        <v>0</v>
      </c>
      <c r="AA600" s="40">
        <f t="shared" si="301"/>
        <v>0</v>
      </c>
      <c r="AB600" s="40">
        <f t="shared" si="302"/>
        <v>0</v>
      </c>
      <c r="AC600" s="40">
        <f t="shared" si="303"/>
        <v>0</v>
      </c>
      <c r="AD600" s="39">
        <f t="shared" si="304"/>
        <v>0</v>
      </c>
      <c r="AE600" s="39">
        <f t="shared" si="305"/>
        <v>0</v>
      </c>
      <c r="AF600" t="str">
        <f t="shared" si="306"/>
        <v>Trabalhado</v>
      </c>
      <c r="AG600" t="str">
        <f t="shared" si="307"/>
        <v/>
      </c>
      <c r="AH600" t="str">
        <f t="shared" si="308"/>
        <v/>
      </c>
      <c r="AJ600" s="41">
        <f t="shared" si="309"/>
        <v>1</v>
      </c>
      <c r="AK600" s="42">
        <f t="shared" si="310"/>
        <v>0.3527777777777778</v>
      </c>
      <c r="AL600" s="41" t="str">
        <f t="shared" si="311"/>
        <v>Leve atraso</v>
      </c>
      <c r="AM600" s="41" t="str">
        <f t="shared" si="312"/>
        <v>Não</v>
      </c>
      <c r="AN600" s="41" t="str">
        <f t="shared" si="313"/>
        <v>Sim</v>
      </c>
      <c r="AO600" s="42">
        <f t="shared" si="314"/>
        <v>-1.9444444444444819E-2</v>
      </c>
      <c r="AP600" s="41" t="str">
        <f t="shared" si="315"/>
        <v>Ronaldo Rosendo da Silva|46192</v>
      </c>
      <c r="AQ600" s="41" t="str">
        <f t="shared" si="316"/>
        <v/>
      </c>
      <c r="AR600" s="41" t="str">
        <f>IF($AQ600="","",COUNTIFS(L_ChaveCob,$AQ600,L_Ausencia,"&gt;"&amp;$W600)+COUNTIFS($AQ$4:$AQ600,$AQ600,$W$4:$W600,$W600))</f>
        <v/>
      </c>
      <c r="AS600" s="42">
        <f t="shared" si="317"/>
        <v>0</v>
      </c>
      <c r="AT600" s="42">
        <f t="shared" si="318"/>
        <v>0</v>
      </c>
      <c r="AU600" s="42">
        <f t="shared" si="319"/>
        <v>0</v>
      </c>
    </row>
    <row r="601" spans="1:47" x14ac:dyDescent="0.2">
      <c r="A601" s="35">
        <v>46192</v>
      </c>
      <c r="B601" s="36" t="s">
        <v>254</v>
      </c>
      <c r="C601" s="36" t="s">
        <v>232</v>
      </c>
      <c r="D601" s="36" t="s">
        <v>540</v>
      </c>
      <c r="E601" s="37"/>
      <c r="F601" s="37"/>
      <c r="G601" s="36"/>
      <c r="H601" s="36"/>
      <c r="I601" s="36"/>
      <c r="J601" s="36"/>
      <c r="K601" s="37"/>
      <c r="L601" s="37"/>
      <c r="M601" s="37"/>
      <c r="N601" s="38">
        <f t="shared" si="288"/>
        <v>46174</v>
      </c>
      <c r="O601">
        <f t="shared" si="289"/>
        <v>900001</v>
      </c>
      <c r="P601" t="str">
        <f t="shared" si="290"/>
        <v>Serralheria</v>
      </c>
      <c r="Q601" t="str">
        <f t="shared" si="291"/>
        <v>Normal / Fixo</v>
      </c>
      <c r="R601" t="str">
        <f t="shared" si="292"/>
        <v>SERRALHEIRO II</v>
      </c>
      <c r="S601" t="str">
        <f t="shared" si="293"/>
        <v>ADM</v>
      </c>
      <c r="T601" s="39">
        <f t="shared" si="294"/>
        <v>57.825734836004102</v>
      </c>
      <c r="U601" s="40">
        <f t="shared" si="295"/>
        <v>0.33333333333333298</v>
      </c>
      <c r="V601" s="40">
        <f t="shared" si="296"/>
        <v>0.3576388888888889</v>
      </c>
      <c r="W601" s="40">
        <f t="shared" si="297"/>
        <v>0</v>
      </c>
      <c r="X601" t="str">
        <f t="shared" si="298"/>
        <v>Não</v>
      </c>
      <c r="Y601" s="40">
        <f t="shared" si="299"/>
        <v>0</v>
      </c>
      <c r="Z601" s="40">
        <f t="shared" si="300"/>
        <v>0</v>
      </c>
      <c r="AA601" s="40">
        <f t="shared" si="301"/>
        <v>0</v>
      </c>
      <c r="AB601" s="40">
        <f t="shared" si="302"/>
        <v>0</v>
      </c>
      <c r="AC601" s="40">
        <f t="shared" si="303"/>
        <v>0</v>
      </c>
      <c r="AD601" s="39">
        <f t="shared" si="304"/>
        <v>0</v>
      </c>
      <c r="AE601" s="39">
        <f t="shared" si="305"/>
        <v>0</v>
      </c>
      <c r="AF601" t="str">
        <f t="shared" si="306"/>
        <v>Trabalhado</v>
      </c>
      <c r="AG601" t="str">
        <f t="shared" si="307"/>
        <v/>
      </c>
      <c r="AH601" t="str">
        <f t="shared" si="308"/>
        <v/>
      </c>
      <c r="AJ601" s="41">
        <f t="shared" si="309"/>
        <v>8</v>
      </c>
      <c r="AK601" s="42">
        <f t="shared" si="310"/>
        <v>0.3576388888888889</v>
      </c>
      <c r="AL601" s="41" t="str">
        <f t="shared" si="311"/>
        <v>Leve atraso</v>
      </c>
      <c r="AM601" s="41" t="str">
        <f t="shared" si="312"/>
        <v>Não</v>
      </c>
      <c r="AN601" s="41" t="str">
        <f t="shared" si="313"/>
        <v>Sim</v>
      </c>
      <c r="AO601" s="42">
        <f t="shared" si="314"/>
        <v>-2.4305555555555913E-2</v>
      </c>
      <c r="AP601" s="41" t="str">
        <f t="shared" si="315"/>
        <v>Ronaldo Santos Dias|46192</v>
      </c>
      <c r="AQ601" s="41" t="str">
        <f t="shared" si="316"/>
        <v/>
      </c>
      <c r="AR601" s="41" t="str">
        <f>IF($AQ601="","",COUNTIFS(L_ChaveCob,$AQ601,L_Ausencia,"&gt;"&amp;$W601)+COUNTIFS($AQ$4:$AQ601,$AQ601,$W$4:$W601,$W601))</f>
        <v/>
      </c>
      <c r="AS601" s="42">
        <f t="shared" si="317"/>
        <v>0</v>
      </c>
      <c r="AT601" s="42">
        <f t="shared" si="318"/>
        <v>0</v>
      </c>
      <c r="AU601" s="42">
        <f t="shared" si="319"/>
        <v>0</v>
      </c>
    </row>
    <row r="602" spans="1:47" x14ac:dyDescent="0.2">
      <c r="A602" s="35">
        <v>46192</v>
      </c>
      <c r="B602" s="36" t="s">
        <v>281</v>
      </c>
      <c r="C602" s="36" t="s">
        <v>220</v>
      </c>
      <c r="D602" s="36"/>
      <c r="E602" s="37"/>
      <c r="F602" s="37"/>
      <c r="G602" s="36" t="s">
        <v>53</v>
      </c>
      <c r="H602" s="36"/>
      <c r="I602" s="36"/>
      <c r="J602" s="36"/>
      <c r="K602" s="37"/>
      <c r="L602" s="37"/>
      <c r="M602" s="37"/>
      <c r="N602" s="38">
        <f t="shared" si="288"/>
        <v>46174</v>
      </c>
      <c r="O602">
        <f t="shared" si="289"/>
        <v>900010</v>
      </c>
      <c r="P602" t="str">
        <f t="shared" si="290"/>
        <v>Serralheria</v>
      </c>
      <c r="Q602" t="str">
        <f t="shared" si="291"/>
        <v>Normal / Fixo</v>
      </c>
      <c r="R602" t="str">
        <f t="shared" si="292"/>
        <v>SERRALHEIRO I</v>
      </c>
      <c r="S602" t="str">
        <f t="shared" si="293"/>
        <v>ADM</v>
      </c>
      <c r="T602" s="39">
        <f t="shared" si="294"/>
        <v>53.488333185221997</v>
      </c>
      <c r="U602" s="40">
        <f t="shared" si="295"/>
        <v>0.33333333333333298</v>
      </c>
      <c r="V602" s="40">
        <f t="shared" si="296"/>
        <v>0</v>
      </c>
      <c r="W602" s="40">
        <f t="shared" si="297"/>
        <v>0.33333333333333298</v>
      </c>
      <c r="X602" t="str">
        <f t="shared" si="298"/>
        <v>Sim</v>
      </c>
      <c r="Y602" s="40">
        <f t="shared" si="299"/>
        <v>0.33333333333333298</v>
      </c>
      <c r="Z602" s="40">
        <f t="shared" si="300"/>
        <v>0</v>
      </c>
      <c r="AA602" s="40">
        <f t="shared" si="301"/>
        <v>0</v>
      </c>
      <c r="AB602" s="40">
        <f t="shared" si="302"/>
        <v>0</v>
      </c>
      <c r="AC602" s="40">
        <f t="shared" si="303"/>
        <v>0.33333333333333298</v>
      </c>
      <c r="AD602" s="39">
        <f t="shared" si="304"/>
        <v>427.90666548177552</v>
      </c>
      <c r="AE602" s="39">
        <f t="shared" si="305"/>
        <v>0</v>
      </c>
      <c r="AF602" t="str">
        <f t="shared" si="306"/>
        <v>Injustificada</v>
      </c>
      <c r="AG602" t="str">
        <f t="shared" si="307"/>
        <v>DESCONTA 8:00h (Injustificada).</v>
      </c>
      <c r="AH602" t="str">
        <f t="shared" si="308"/>
        <v>PONTO: sem ponto nem horas manuais — descontando jornada cheia</v>
      </c>
      <c r="AJ602" s="41">
        <f t="shared" si="309"/>
        <v>19</v>
      </c>
      <c r="AK602" s="42" t="str">
        <f t="shared" si="310"/>
        <v/>
      </c>
      <c r="AL602" s="41" t="str">
        <f t="shared" si="311"/>
        <v>Pelo ponto</v>
      </c>
      <c r="AM602" s="41" t="str">
        <f t="shared" si="312"/>
        <v>Sim</v>
      </c>
      <c r="AN602" s="41" t="str">
        <f t="shared" si="313"/>
        <v>Não</v>
      </c>
      <c r="AO602" s="42" t="str">
        <f t="shared" si="314"/>
        <v/>
      </c>
      <c r="AP602" s="41" t="str">
        <f t="shared" si="315"/>
        <v>Roniel de Souza Rocha|46192</v>
      </c>
      <c r="AQ602" s="41" t="str">
        <f t="shared" si="316"/>
        <v>46192|Serralheria</v>
      </c>
      <c r="AR602" s="41">
        <f>IF($AQ602="","",COUNTIFS(L_ChaveCob,$AQ602,L_Ausencia,"&gt;"&amp;$W602)+COUNTIFS($AQ$4:$AQ602,$AQ602,$W$4:$W602,$W602))</f>
        <v>3</v>
      </c>
      <c r="AS602" s="42">
        <f t="shared" si="317"/>
        <v>0</v>
      </c>
      <c r="AT602" s="42">
        <f t="shared" si="318"/>
        <v>0</v>
      </c>
      <c r="AU602" s="42">
        <f t="shared" si="319"/>
        <v>0</v>
      </c>
    </row>
    <row r="603" spans="1:47" x14ac:dyDescent="0.2">
      <c r="A603" s="35">
        <v>46195</v>
      </c>
      <c r="B603" s="36" t="s">
        <v>235</v>
      </c>
      <c r="C603" s="36" t="s">
        <v>232</v>
      </c>
      <c r="D603" s="36" t="s">
        <v>541</v>
      </c>
      <c r="E603" s="37"/>
      <c r="F603" s="37"/>
      <c r="G603" s="36"/>
      <c r="H603" s="36"/>
      <c r="I603" s="36"/>
      <c r="J603" s="36"/>
      <c r="K603" s="37"/>
      <c r="L603" s="37"/>
      <c r="M603" s="37"/>
      <c r="N603" s="38">
        <f t="shared" si="288"/>
        <v>46174</v>
      </c>
      <c r="O603">
        <f t="shared" si="289"/>
        <v>900008</v>
      </c>
      <c r="P603" t="str">
        <f t="shared" si="290"/>
        <v>Serralheria</v>
      </c>
      <c r="Q603" t="str">
        <f t="shared" si="291"/>
        <v>Normal / Fixo</v>
      </c>
      <c r="R603" t="str">
        <f t="shared" si="292"/>
        <v>SERRALHEIRO II</v>
      </c>
      <c r="S603" t="str">
        <f t="shared" si="293"/>
        <v>TURNO 2</v>
      </c>
      <c r="T603" s="39">
        <f t="shared" si="294"/>
        <v>57.825734836004102</v>
      </c>
      <c r="U603" s="40">
        <f t="shared" si="295"/>
        <v>0.33333333333333298</v>
      </c>
      <c r="V603" s="40">
        <f t="shared" si="296"/>
        <v>0.3923611111111111</v>
      </c>
      <c r="W603" s="40">
        <f t="shared" si="297"/>
        <v>0</v>
      </c>
      <c r="X603" t="str">
        <f t="shared" si="298"/>
        <v>Não</v>
      </c>
      <c r="Y603" s="40">
        <f t="shared" si="299"/>
        <v>0</v>
      </c>
      <c r="Z603" s="40">
        <f t="shared" si="300"/>
        <v>0</v>
      </c>
      <c r="AA603" s="40">
        <f t="shared" si="301"/>
        <v>0</v>
      </c>
      <c r="AB603" s="40">
        <f t="shared" si="302"/>
        <v>0</v>
      </c>
      <c r="AC603" s="40">
        <f t="shared" si="303"/>
        <v>0</v>
      </c>
      <c r="AD603" s="39">
        <f t="shared" si="304"/>
        <v>0</v>
      </c>
      <c r="AE603" s="39">
        <f t="shared" si="305"/>
        <v>0</v>
      </c>
      <c r="AF603" t="str">
        <f t="shared" si="306"/>
        <v>Trabalhado</v>
      </c>
      <c r="AG603" t="str">
        <f t="shared" si="307"/>
        <v/>
      </c>
      <c r="AH603" t="str">
        <f t="shared" si="308"/>
        <v/>
      </c>
      <c r="AJ603" s="41">
        <f t="shared" si="309"/>
        <v>16</v>
      </c>
      <c r="AK603" s="42">
        <f t="shared" si="310"/>
        <v>0.3923611111111111</v>
      </c>
      <c r="AL603" s="41" t="str">
        <f t="shared" si="311"/>
        <v>Leve atraso</v>
      </c>
      <c r="AM603" s="41" t="str">
        <f t="shared" si="312"/>
        <v>Não</v>
      </c>
      <c r="AN603" s="41" t="str">
        <f t="shared" si="313"/>
        <v>Sim</v>
      </c>
      <c r="AO603" s="42">
        <f t="shared" si="314"/>
        <v>-5.9027777777778123E-2</v>
      </c>
      <c r="AP603" s="41" t="str">
        <f t="shared" si="315"/>
        <v>Alisson Paulo Costa Martins|46195</v>
      </c>
      <c r="AQ603" s="41" t="str">
        <f t="shared" si="316"/>
        <v/>
      </c>
      <c r="AR603" s="41" t="str">
        <f>IF($AQ603="","",COUNTIFS(L_ChaveCob,$AQ603,L_Ausencia,"&gt;"&amp;$W603)+COUNTIFS($AQ$4:$AQ603,$AQ603,$W$4:$W603,$W603))</f>
        <v/>
      </c>
      <c r="AS603" s="42">
        <f t="shared" si="317"/>
        <v>0</v>
      </c>
      <c r="AT603" s="42">
        <f t="shared" si="318"/>
        <v>0</v>
      </c>
      <c r="AU603" s="42">
        <f t="shared" si="319"/>
        <v>0</v>
      </c>
    </row>
    <row r="604" spans="1:47" x14ac:dyDescent="0.2">
      <c r="A604" s="35">
        <v>46195</v>
      </c>
      <c r="B604" s="36" t="s">
        <v>479</v>
      </c>
      <c r="C604" s="36" t="s">
        <v>232</v>
      </c>
      <c r="D604" s="36" t="s">
        <v>542</v>
      </c>
      <c r="E604" s="37"/>
      <c r="F604" s="37"/>
      <c r="G604" s="36" t="s">
        <v>527</v>
      </c>
      <c r="H604" s="36"/>
      <c r="I604" s="36"/>
      <c r="J604" s="36"/>
      <c r="K604" s="37"/>
      <c r="L604" s="37"/>
      <c r="M604" s="37"/>
      <c r="N604" s="38">
        <f t="shared" si="288"/>
        <v>46174</v>
      </c>
      <c r="O604">
        <f t="shared" si="289"/>
        <v>900012</v>
      </c>
      <c r="P604" t="str">
        <f t="shared" si="290"/>
        <v>Serralheria</v>
      </c>
      <c r="Q604" t="str">
        <f t="shared" si="291"/>
        <v>Normal / Fixo</v>
      </c>
      <c r="R604" t="str">
        <f t="shared" si="292"/>
        <v>SERRALHEIRO I</v>
      </c>
      <c r="S604" t="str">
        <f t="shared" si="293"/>
        <v>ADM</v>
      </c>
      <c r="T604" s="39">
        <f t="shared" si="294"/>
        <v>53.488333185221997</v>
      </c>
      <c r="U604" s="40">
        <f t="shared" si="295"/>
        <v>0.375</v>
      </c>
      <c r="V604" s="40">
        <f t="shared" si="296"/>
        <v>0.4</v>
      </c>
      <c r="W604" s="40">
        <f t="shared" si="297"/>
        <v>0</v>
      </c>
      <c r="X604" t="str">
        <f t="shared" si="298"/>
        <v>Não</v>
      </c>
      <c r="Y604" s="40">
        <f t="shared" si="299"/>
        <v>0</v>
      </c>
      <c r="Z604" s="40">
        <f t="shared" si="300"/>
        <v>0</v>
      </c>
      <c r="AA604" s="40">
        <f t="shared" si="301"/>
        <v>0</v>
      </c>
      <c r="AB604" s="40">
        <f t="shared" si="302"/>
        <v>0</v>
      </c>
      <c r="AC604" s="40">
        <f t="shared" si="303"/>
        <v>0</v>
      </c>
      <c r="AD604" s="39">
        <f t="shared" si="304"/>
        <v>0</v>
      </c>
      <c r="AE604" s="39">
        <f t="shared" si="305"/>
        <v>0</v>
      </c>
      <c r="AF604" t="str">
        <f t="shared" si="306"/>
        <v>Trabalhado</v>
      </c>
      <c r="AG604" t="str">
        <f t="shared" si="307"/>
        <v/>
      </c>
      <c r="AH604" t="str">
        <f t="shared" si="308"/>
        <v/>
      </c>
      <c r="AJ604" s="41">
        <f t="shared" si="309"/>
        <v>21</v>
      </c>
      <c r="AK604" s="42">
        <f t="shared" si="310"/>
        <v>0.4</v>
      </c>
      <c r="AL604" s="41" t="str">
        <f t="shared" si="311"/>
        <v>Leve atraso</v>
      </c>
      <c r="AM604" s="41" t="str">
        <f t="shared" si="312"/>
        <v>Não</v>
      </c>
      <c r="AN604" s="41" t="str">
        <f t="shared" si="313"/>
        <v>Sim</v>
      </c>
      <c r="AO604" s="42">
        <f t="shared" si="314"/>
        <v>-2.5000000000000022E-2</v>
      </c>
      <c r="AP604" s="41" t="str">
        <f t="shared" si="315"/>
        <v>Diego Ferreira Moura|46195</v>
      </c>
      <c r="AQ604" s="41" t="str">
        <f t="shared" si="316"/>
        <v/>
      </c>
      <c r="AR604" s="41" t="str">
        <f>IF($AQ604="","",COUNTIFS(L_ChaveCob,$AQ604,L_Ausencia,"&gt;"&amp;$W604)+COUNTIFS($AQ$4:$AQ604,$AQ604,$W$4:$W604,$W604))</f>
        <v/>
      </c>
      <c r="AS604" s="42">
        <f t="shared" si="317"/>
        <v>0</v>
      </c>
      <c r="AT604" s="42">
        <f t="shared" si="318"/>
        <v>0</v>
      </c>
      <c r="AU604" s="42">
        <f t="shared" si="319"/>
        <v>0</v>
      </c>
    </row>
    <row r="605" spans="1:47" x14ac:dyDescent="0.2">
      <c r="A605" s="35">
        <v>46195</v>
      </c>
      <c r="B605" s="36" t="s">
        <v>237</v>
      </c>
      <c r="C605" s="36" t="s">
        <v>232</v>
      </c>
      <c r="D605" s="36" t="s">
        <v>543</v>
      </c>
      <c r="E605" s="37"/>
      <c r="F605" s="37"/>
      <c r="G605" s="36"/>
      <c r="H605" s="36"/>
      <c r="I605" s="36"/>
      <c r="J605" s="36"/>
      <c r="K605" s="37"/>
      <c r="L605" s="37"/>
      <c r="M605" s="37"/>
      <c r="N605" s="38">
        <f t="shared" si="288"/>
        <v>46174</v>
      </c>
      <c r="O605">
        <f t="shared" si="289"/>
        <v>119353</v>
      </c>
      <c r="P605" t="str">
        <f t="shared" si="290"/>
        <v>Serralheria</v>
      </c>
      <c r="Q605" t="str">
        <f t="shared" si="291"/>
        <v>Normal / Fixo</v>
      </c>
      <c r="R605" t="str">
        <f t="shared" si="292"/>
        <v>SERRALHEIRO II</v>
      </c>
      <c r="S605" t="str">
        <f t="shared" si="293"/>
        <v>ADM</v>
      </c>
      <c r="T605" s="39">
        <f t="shared" si="294"/>
        <v>57.825734836004102</v>
      </c>
      <c r="U605" s="40">
        <f t="shared" si="295"/>
        <v>0.375</v>
      </c>
      <c r="V605" s="40">
        <f t="shared" si="296"/>
        <v>0.39374999999999999</v>
      </c>
      <c r="W605" s="40">
        <f t="shared" si="297"/>
        <v>0</v>
      </c>
      <c r="X605" t="str">
        <f t="shared" si="298"/>
        <v>Não</v>
      </c>
      <c r="Y605" s="40">
        <f t="shared" si="299"/>
        <v>0</v>
      </c>
      <c r="Z605" s="40">
        <f t="shared" si="300"/>
        <v>0</v>
      </c>
      <c r="AA605" s="40">
        <f t="shared" si="301"/>
        <v>0</v>
      </c>
      <c r="AB605" s="40">
        <f t="shared" si="302"/>
        <v>0</v>
      </c>
      <c r="AC605" s="40">
        <f t="shared" si="303"/>
        <v>0</v>
      </c>
      <c r="AD605" s="39">
        <f t="shared" si="304"/>
        <v>0</v>
      </c>
      <c r="AE605" s="39">
        <f t="shared" si="305"/>
        <v>0</v>
      </c>
      <c r="AF605" t="str">
        <f t="shared" si="306"/>
        <v>Trabalhado</v>
      </c>
      <c r="AG605" t="str">
        <f t="shared" si="307"/>
        <v/>
      </c>
      <c r="AH605" t="str">
        <f t="shared" si="308"/>
        <v/>
      </c>
      <c r="AJ605" s="41">
        <f t="shared" si="309"/>
        <v>7</v>
      </c>
      <c r="AK605" s="42">
        <f t="shared" si="310"/>
        <v>0.39374999999999999</v>
      </c>
      <c r="AL605" s="41" t="str">
        <f t="shared" si="311"/>
        <v>Leve atraso</v>
      </c>
      <c r="AM605" s="41" t="str">
        <f t="shared" si="312"/>
        <v>Não</v>
      </c>
      <c r="AN605" s="41" t="str">
        <f t="shared" si="313"/>
        <v>Sim</v>
      </c>
      <c r="AO605" s="42">
        <f t="shared" si="314"/>
        <v>-1.8749999999999989E-2</v>
      </c>
      <c r="AP605" s="41" t="str">
        <f t="shared" si="315"/>
        <v>Ezequiel Antonio Peres|46195</v>
      </c>
      <c r="AQ605" s="41" t="str">
        <f t="shared" si="316"/>
        <v/>
      </c>
      <c r="AR605" s="41" t="str">
        <f>IF($AQ605="","",COUNTIFS(L_ChaveCob,$AQ605,L_Ausencia,"&gt;"&amp;$W605)+COUNTIFS($AQ$4:$AQ605,$AQ605,$W$4:$W605,$W605))</f>
        <v/>
      </c>
      <c r="AS605" s="42">
        <f t="shared" si="317"/>
        <v>0</v>
      </c>
      <c r="AT605" s="42">
        <f t="shared" si="318"/>
        <v>0</v>
      </c>
      <c r="AU605" s="42">
        <f t="shared" si="319"/>
        <v>0</v>
      </c>
    </row>
    <row r="606" spans="1:47" x14ac:dyDescent="0.2">
      <c r="A606" s="35">
        <v>46195</v>
      </c>
      <c r="B606" s="36" t="s">
        <v>239</v>
      </c>
      <c r="C606" s="36" t="s">
        <v>232</v>
      </c>
      <c r="D606" s="36" t="s">
        <v>544</v>
      </c>
      <c r="E606" s="37"/>
      <c r="F606" s="37"/>
      <c r="G606" s="36"/>
      <c r="H606" s="36"/>
      <c r="I606" s="36"/>
      <c r="J606" s="36"/>
      <c r="K606" s="37"/>
      <c r="L606" s="37"/>
      <c r="M606" s="37"/>
      <c r="N606" s="38">
        <f t="shared" si="288"/>
        <v>46174</v>
      </c>
      <c r="O606">
        <f t="shared" si="289"/>
        <v>173078</v>
      </c>
      <c r="P606" t="str">
        <f t="shared" si="290"/>
        <v>Serralheria</v>
      </c>
      <c r="Q606" t="str">
        <f t="shared" si="291"/>
        <v>Normal / Fixo</v>
      </c>
      <c r="R606" t="str">
        <f t="shared" si="292"/>
        <v>SERRALHEIRO II</v>
      </c>
      <c r="S606" t="str">
        <f t="shared" si="293"/>
        <v>ADM</v>
      </c>
      <c r="T606" s="39">
        <f t="shared" si="294"/>
        <v>57.825734836004102</v>
      </c>
      <c r="U606" s="40">
        <f t="shared" si="295"/>
        <v>0.375</v>
      </c>
      <c r="V606" s="40">
        <f t="shared" si="296"/>
        <v>0.3527777777777778</v>
      </c>
      <c r="W606" s="40">
        <f t="shared" si="297"/>
        <v>0</v>
      </c>
      <c r="X606" t="str">
        <f t="shared" si="298"/>
        <v>Não</v>
      </c>
      <c r="Y606" s="40">
        <f t="shared" si="299"/>
        <v>0</v>
      </c>
      <c r="Z606" s="40">
        <f t="shared" si="300"/>
        <v>0</v>
      </c>
      <c r="AA606" s="40">
        <f t="shared" si="301"/>
        <v>0</v>
      </c>
      <c r="AB606" s="40">
        <f t="shared" si="302"/>
        <v>0</v>
      </c>
      <c r="AC606" s="40">
        <f t="shared" si="303"/>
        <v>0</v>
      </c>
      <c r="AD606" s="39">
        <f t="shared" si="304"/>
        <v>0</v>
      </c>
      <c r="AE606" s="39">
        <f t="shared" si="305"/>
        <v>0</v>
      </c>
      <c r="AF606" t="str">
        <f t="shared" si="306"/>
        <v>Trabalhado</v>
      </c>
      <c r="AG606" t="str">
        <f t="shared" si="307"/>
        <v/>
      </c>
      <c r="AH606" t="str">
        <f t="shared" si="308"/>
        <v>CLASSIFICAR: ponto mostra atraso &gt; 30 min — trocar o Status</v>
      </c>
      <c r="AJ606" s="41">
        <f t="shared" si="309"/>
        <v>2</v>
      </c>
      <c r="AK606" s="42">
        <f t="shared" si="310"/>
        <v>0.3527777777777778</v>
      </c>
      <c r="AL606" s="41" t="str">
        <f t="shared" si="311"/>
        <v>Leve atraso</v>
      </c>
      <c r="AM606" s="41" t="str">
        <f t="shared" si="312"/>
        <v>Não</v>
      </c>
      <c r="AN606" s="41" t="str">
        <f t="shared" si="313"/>
        <v>Sim</v>
      </c>
      <c r="AO606" s="42">
        <f t="shared" si="314"/>
        <v>2.2222222222222199E-2</v>
      </c>
      <c r="AP606" s="41" t="str">
        <f t="shared" si="315"/>
        <v>Giovani Joao da Silva|46195</v>
      </c>
      <c r="AQ606" s="41" t="str">
        <f t="shared" si="316"/>
        <v/>
      </c>
      <c r="AR606" s="41" t="str">
        <f>IF($AQ606="","",COUNTIFS(L_ChaveCob,$AQ606,L_Ausencia,"&gt;"&amp;$W606)+COUNTIFS($AQ$4:$AQ606,$AQ606,$W$4:$W606,$W606))</f>
        <v/>
      </c>
      <c r="AS606" s="42">
        <f t="shared" si="317"/>
        <v>0</v>
      </c>
      <c r="AT606" s="42">
        <f t="shared" si="318"/>
        <v>0</v>
      </c>
      <c r="AU606" s="42">
        <f t="shared" si="319"/>
        <v>0</v>
      </c>
    </row>
    <row r="607" spans="1:47" x14ac:dyDescent="0.2">
      <c r="A607" s="35">
        <v>46195</v>
      </c>
      <c r="B607" s="36" t="s">
        <v>241</v>
      </c>
      <c r="C607" s="36" t="s">
        <v>232</v>
      </c>
      <c r="D607" s="36" t="s">
        <v>545</v>
      </c>
      <c r="E607" s="37"/>
      <c r="F607" s="37"/>
      <c r="G607" s="36"/>
      <c r="H607" s="36"/>
      <c r="I607" s="36"/>
      <c r="J607" s="36"/>
      <c r="K607" s="37"/>
      <c r="L607" s="37"/>
      <c r="M607" s="37"/>
      <c r="N607" s="38">
        <f t="shared" si="288"/>
        <v>46174</v>
      </c>
      <c r="O607">
        <f t="shared" si="289"/>
        <v>24800</v>
      </c>
      <c r="P607" t="str">
        <f t="shared" si="290"/>
        <v>Serralheria</v>
      </c>
      <c r="Q607" t="str">
        <f t="shared" si="291"/>
        <v>Normal / Fixo</v>
      </c>
      <c r="R607" t="str">
        <f t="shared" si="292"/>
        <v>SERRALHEIRO II</v>
      </c>
      <c r="S607" t="str">
        <f t="shared" si="293"/>
        <v>ADM</v>
      </c>
      <c r="T607" s="39">
        <f t="shared" si="294"/>
        <v>57.825734836004102</v>
      </c>
      <c r="U607" s="40">
        <f t="shared" si="295"/>
        <v>0.375</v>
      </c>
      <c r="V607" s="40">
        <f t="shared" si="296"/>
        <v>0.40208333333333335</v>
      </c>
      <c r="W607" s="40">
        <f t="shared" si="297"/>
        <v>0</v>
      </c>
      <c r="X607" t="str">
        <f t="shared" si="298"/>
        <v>Não</v>
      </c>
      <c r="Y607" s="40">
        <f t="shared" si="299"/>
        <v>0</v>
      </c>
      <c r="Z607" s="40">
        <f t="shared" si="300"/>
        <v>0</v>
      </c>
      <c r="AA607" s="40">
        <f t="shared" si="301"/>
        <v>0</v>
      </c>
      <c r="AB607" s="40">
        <f t="shared" si="302"/>
        <v>0</v>
      </c>
      <c r="AC607" s="40">
        <f t="shared" si="303"/>
        <v>0</v>
      </c>
      <c r="AD607" s="39">
        <f t="shared" si="304"/>
        <v>0</v>
      </c>
      <c r="AE607" s="39">
        <f t="shared" si="305"/>
        <v>0</v>
      </c>
      <c r="AF607" t="str">
        <f t="shared" si="306"/>
        <v>Trabalhado</v>
      </c>
      <c r="AG607" t="str">
        <f t="shared" si="307"/>
        <v/>
      </c>
      <c r="AH607" t="str">
        <f t="shared" si="308"/>
        <v/>
      </c>
      <c r="AJ607" s="41">
        <f t="shared" si="309"/>
        <v>3</v>
      </c>
      <c r="AK607" s="42">
        <f t="shared" si="310"/>
        <v>0.40208333333333335</v>
      </c>
      <c r="AL607" s="41" t="str">
        <f t="shared" si="311"/>
        <v>Leve atraso</v>
      </c>
      <c r="AM607" s="41" t="str">
        <f t="shared" si="312"/>
        <v>Não</v>
      </c>
      <c r="AN607" s="41" t="str">
        <f t="shared" si="313"/>
        <v>Sim</v>
      </c>
      <c r="AO607" s="42">
        <f t="shared" si="314"/>
        <v>-2.7083333333333348E-2</v>
      </c>
      <c r="AP607" s="41" t="str">
        <f t="shared" si="315"/>
        <v>Ivanildo Lopes Pires de Carvalho|46195</v>
      </c>
      <c r="AQ607" s="41" t="str">
        <f t="shared" si="316"/>
        <v/>
      </c>
      <c r="AR607" s="41" t="str">
        <f>IF($AQ607="","",COUNTIFS(L_ChaveCob,$AQ607,L_Ausencia,"&gt;"&amp;$W607)+COUNTIFS($AQ$4:$AQ607,$AQ607,$W$4:$W607,$W607))</f>
        <v/>
      </c>
      <c r="AS607" s="42">
        <f t="shared" si="317"/>
        <v>0</v>
      </c>
      <c r="AT607" s="42">
        <f t="shared" si="318"/>
        <v>0</v>
      </c>
      <c r="AU607" s="42">
        <f t="shared" si="319"/>
        <v>0</v>
      </c>
    </row>
    <row r="608" spans="1:47" x14ac:dyDescent="0.2">
      <c r="A608" s="35">
        <v>46195</v>
      </c>
      <c r="B608" s="36" t="s">
        <v>243</v>
      </c>
      <c r="C608" s="36" t="s">
        <v>232</v>
      </c>
      <c r="D608" s="36" t="s">
        <v>332</v>
      </c>
      <c r="E608" s="37"/>
      <c r="F608" s="37"/>
      <c r="G608" s="36"/>
      <c r="H608" s="36"/>
      <c r="I608" s="36"/>
      <c r="J608" s="36"/>
      <c r="K608" s="37"/>
      <c r="L608" s="37"/>
      <c r="M608" s="37"/>
      <c r="N608" s="38">
        <f t="shared" si="288"/>
        <v>46174</v>
      </c>
      <c r="O608">
        <f t="shared" si="289"/>
        <v>900003</v>
      </c>
      <c r="P608" t="str">
        <f t="shared" si="290"/>
        <v>Serralheria</v>
      </c>
      <c r="Q608" t="str">
        <f t="shared" si="291"/>
        <v>Normal / Fixo</v>
      </c>
      <c r="R608" t="str">
        <f t="shared" si="292"/>
        <v>ENCARREGADO</v>
      </c>
      <c r="S608" t="str">
        <f t="shared" si="293"/>
        <v>ADM</v>
      </c>
      <c r="T608" s="39">
        <f t="shared" si="294"/>
        <v>66.410146806958295</v>
      </c>
      <c r="U608" s="40">
        <f t="shared" si="295"/>
        <v>0.375</v>
      </c>
      <c r="V608" s="40">
        <f t="shared" si="296"/>
        <v>0.39791666666666664</v>
      </c>
      <c r="W608" s="40">
        <f t="shared" si="297"/>
        <v>0</v>
      </c>
      <c r="X608" t="str">
        <f t="shared" si="298"/>
        <v>Não</v>
      </c>
      <c r="Y608" s="40">
        <f t="shared" si="299"/>
        <v>0</v>
      </c>
      <c r="Z608" s="40">
        <f t="shared" si="300"/>
        <v>0</v>
      </c>
      <c r="AA608" s="40">
        <f t="shared" si="301"/>
        <v>0</v>
      </c>
      <c r="AB608" s="40">
        <f t="shared" si="302"/>
        <v>0</v>
      </c>
      <c r="AC608" s="40">
        <f t="shared" si="303"/>
        <v>0</v>
      </c>
      <c r="AD608" s="39">
        <f t="shared" si="304"/>
        <v>0</v>
      </c>
      <c r="AE608" s="39">
        <f t="shared" si="305"/>
        <v>0</v>
      </c>
      <c r="AF608" t="str">
        <f t="shared" si="306"/>
        <v>Trabalhado</v>
      </c>
      <c r="AG608" t="str">
        <f t="shared" si="307"/>
        <v/>
      </c>
      <c r="AH608" t="str">
        <f t="shared" si="308"/>
        <v/>
      </c>
      <c r="AJ608" s="41">
        <f t="shared" si="309"/>
        <v>10</v>
      </c>
      <c r="AK608" s="42">
        <f t="shared" si="310"/>
        <v>0.39791666666666664</v>
      </c>
      <c r="AL608" s="41" t="str">
        <f t="shared" si="311"/>
        <v>Leve atraso</v>
      </c>
      <c r="AM608" s="41" t="str">
        <f t="shared" si="312"/>
        <v>Não</v>
      </c>
      <c r="AN608" s="41" t="str">
        <f t="shared" si="313"/>
        <v>Sim</v>
      </c>
      <c r="AO608" s="42">
        <f t="shared" si="314"/>
        <v>-2.2916666666666641E-2</v>
      </c>
      <c r="AP608" s="41" t="str">
        <f t="shared" si="315"/>
        <v>Marcelo Antônio Silvestre de Moraes|46195</v>
      </c>
      <c r="AQ608" s="41" t="str">
        <f t="shared" si="316"/>
        <v/>
      </c>
      <c r="AR608" s="41" t="str">
        <f>IF($AQ608="","",COUNTIFS(L_ChaveCob,$AQ608,L_Ausencia,"&gt;"&amp;$W608)+COUNTIFS($AQ$4:$AQ608,$AQ608,$W$4:$W608,$W608))</f>
        <v/>
      </c>
      <c r="AS608" s="42">
        <f t="shared" si="317"/>
        <v>0</v>
      </c>
      <c r="AT608" s="42">
        <f t="shared" si="318"/>
        <v>0</v>
      </c>
      <c r="AU608" s="42">
        <f t="shared" si="319"/>
        <v>0</v>
      </c>
    </row>
    <row r="609" spans="1:47" x14ac:dyDescent="0.2">
      <c r="A609" s="35">
        <v>46195</v>
      </c>
      <c r="B609" s="36" t="s">
        <v>229</v>
      </c>
      <c r="C609" s="36" t="s">
        <v>220</v>
      </c>
      <c r="D609" s="36" t="s">
        <v>546</v>
      </c>
      <c r="E609" s="37"/>
      <c r="F609" s="37"/>
      <c r="G609" s="36"/>
      <c r="H609" s="36"/>
      <c r="I609" s="36"/>
      <c r="J609" s="36"/>
      <c r="K609" s="37"/>
      <c r="L609" s="37"/>
      <c r="M609" s="37"/>
      <c r="N609" s="38">
        <f t="shared" si="288"/>
        <v>46174</v>
      </c>
      <c r="O609">
        <f t="shared" si="289"/>
        <v>105410</v>
      </c>
      <c r="P609" t="str">
        <f t="shared" si="290"/>
        <v>Serralheria</v>
      </c>
      <c r="Q609" t="str">
        <f t="shared" si="291"/>
        <v>Normal / Fixo</v>
      </c>
      <c r="R609" t="str">
        <f t="shared" si="292"/>
        <v>SERRALHEIRO I</v>
      </c>
      <c r="S609" t="str">
        <f t="shared" si="293"/>
        <v>TURNO 3</v>
      </c>
      <c r="T609" s="39">
        <f t="shared" si="294"/>
        <v>53.488333185221997</v>
      </c>
      <c r="U609" s="40">
        <f t="shared" si="295"/>
        <v>0.33333333333333298</v>
      </c>
      <c r="V609" s="40">
        <f t="shared" si="296"/>
        <v>0.33333333333333298</v>
      </c>
      <c r="W609" s="40">
        <f t="shared" si="297"/>
        <v>0</v>
      </c>
      <c r="X609" t="str">
        <f t="shared" si="298"/>
        <v>Sim</v>
      </c>
      <c r="Y609" s="40">
        <f t="shared" si="299"/>
        <v>0</v>
      </c>
      <c r="Z609" s="40">
        <f t="shared" si="300"/>
        <v>0</v>
      </c>
      <c r="AA609" s="40">
        <f t="shared" si="301"/>
        <v>0</v>
      </c>
      <c r="AB609" s="40">
        <f t="shared" si="302"/>
        <v>0</v>
      </c>
      <c r="AC609" s="40">
        <f t="shared" si="303"/>
        <v>0</v>
      </c>
      <c r="AD609" s="39">
        <f t="shared" si="304"/>
        <v>0</v>
      </c>
      <c r="AE609" s="39">
        <f t="shared" si="305"/>
        <v>0</v>
      </c>
      <c r="AF609" t="str">
        <f t="shared" si="306"/>
        <v>Injustificada</v>
      </c>
      <c r="AG609" t="str">
        <f t="shared" si="307"/>
        <v/>
      </c>
      <c r="AH609" t="str">
        <f t="shared" si="308"/>
        <v/>
      </c>
      <c r="AJ609" s="41">
        <f t="shared" si="309"/>
        <v>6</v>
      </c>
      <c r="AK609" s="42">
        <f t="shared" si="310"/>
        <v>0.35416666666666669</v>
      </c>
      <c r="AL609" s="41" t="str">
        <f t="shared" si="311"/>
        <v>Pelo ponto</v>
      </c>
      <c r="AM609" s="41" t="str">
        <f t="shared" si="312"/>
        <v>Sim</v>
      </c>
      <c r="AN609" s="41" t="str">
        <f t="shared" si="313"/>
        <v>Não</v>
      </c>
      <c r="AO609" s="42">
        <f t="shared" si="314"/>
        <v>-2.0833333333333703E-2</v>
      </c>
      <c r="AP609" s="41" t="str">
        <f t="shared" si="315"/>
        <v>Marcelo Douglas Vieira Santana|46195</v>
      </c>
      <c r="AQ609" s="41" t="str">
        <f t="shared" si="316"/>
        <v/>
      </c>
      <c r="AR609" s="41" t="str">
        <f>IF($AQ609="","",COUNTIFS(L_ChaveCob,$AQ609,L_Ausencia,"&gt;"&amp;$W609)+COUNTIFS($AQ$4:$AQ609,$AQ609,$W$4:$W609,$W609))</f>
        <v/>
      </c>
      <c r="AS609" s="42">
        <f t="shared" si="317"/>
        <v>0</v>
      </c>
      <c r="AT609" s="42">
        <f t="shared" si="318"/>
        <v>0</v>
      </c>
      <c r="AU609" s="42">
        <f t="shared" si="319"/>
        <v>0</v>
      </c>
    </row>
    <row r="610" spans="1:47" x14ac:dyDescent="0.2">
      <c r="A610" s="35">
        <v>46195</v>
      </c>
      <c r="B610" s="36" t="s">
        <v>483</v>
      </c>
      <c r="C610" s="36" t="s">
        <v>232</v>
      </c>
      <c r="D610" s="36" t="s">
        <v>547</v>
      </c>
      <c r="E610" s="37"/>
      <c r="F610" s="37"/>
      <c r="G610" s="36"/>
      <c r="H610" s="36"/>
      <c r="I610" s="36"/>
      <c r="J610" s="36"/>
      <c r="K610" s="37"/>
      <c r="L610" s="37"/>
      <c r="M610" s="37"/>
      <c r="N610" s="38">
        <f t="shared" si="288"/>
        <v>46174</v>
      </c>
      <c r="O610">
        <f t="shared" si="289"/>
        <v>900011</v>
      </c>
      <c r="P610" t="str">
        <f t="shared" si="290"/>
        <v>Serralheria</v>
      </c>
      <c r="Q610" t="str">
        <f t="shared" si="291"/>
        <v>Normal / Fixo</v>
      </c>
      <c r="R610" t="str">
        <f t="shared" si="292"/>
        <v>SERRALHEIRO I</v>
      </c>
      <c r="S610" t="str">
        <f t="shared" si="293"/>
        <v>ADM</v>
      </c>
      <c r="T610" s="39">
        <f t="shared" si="294"/>
        <v>53.488333185221997</v>
      </c>
      <c r="U610" s="40">
        <f t="shared" si="295"/>
        <v>0.375</v>
      </c>
      <c r="V610" s="40">
        <f t="shared" si="296"/>
        <v>0.39652777777777776</v>
      </c>
      <c r="W610" s="40">
        <f t="shared" si="297"/>
        <v>0</v>
      </c>
      <c r="X610" t="str">
        <f t="shared" si="298"/>
        <v>Não</v>
      </c>
      <c r="Y610" s="40">
        <f t="shared" si="299"/>
        <v>0</v>
      </c>
      <c r="Z610" s="40">
        <f t="shared" si="300"/>
        <v>0</v>
      </c>
      <c r="AA610" s="40">
        <f t="shared" si="301"/>
        <v>0</v>
      </c>
      <c r="AB610" s="40">
        <f t="shared" si="302"/>
        <v>0</v>
      </c>
      <c r="AC610" s="40">
        <f t="shared" si="303"/>
        <v>0</v>
      </c>
      <c r="AD610" s="39">
        <f t="shared" si="304"/>
        <v>0</v>
      </c>
      <c r="AE610" s="39">
        <f t="shared" si="305"/>
        <v>0</v>
      </c>
      <c r="AF610" t="str">
        <f t="shared" si="306"/>
        <v>Trabalhado</v>
      </c>
      <c r="AG610" t="str">
        <f t="shared" si="307"/>
        <v/>
      </c>
      <c r="AH610" t="str">
        <f t="shared" si="308"/>
        <v/>
      </c>
      <c r="AJ610" s="41">
        <f t="shared" si="309"/>
        <v>20</v>
      </c>
      <c r="AK610" s="42">
        <f t="shared" si="310"/>
        <v>0.39652777777777776</v>
      </c>
      <c r="AL610" s="41" t="str">
        <f t="shared" si="311"/>
        <v>Leve atraso</v>
      </c>
      <c r="AM610" s="41" t="str">
        <f t="shared" si="312"/>
        <v>Não</v>
      </c>
      <c r="AN610" s="41" t="str">
        <f t="shared" si="313"/>
        <v>Sim</v>
      </c>
      <c r="AO610" s="42">
        <f t="shared" si="314"/>
        <v>-2.1527777777777757E-2</v>
      </c>
      <c r="AP610" s="41" t="str">
        <f t="shared" si="315"/>
        <v>Maxwell Torres da Silva|46195</v>
      </c>
      <c r="AQ610" s="41" t="str">
        <f t="shared" si="316"/>
        <v/>
      </c>
      <c r="AR610" s="41" t="str">
        <f>IF($AQ610="","",COUNTIFS(L_ChaveCob,$AQ610,L_Ausencia,"&gt;"&amp;$W610)+COUNTIFS($AQ$4:$AQ610,$AQ610,$W$4:$W610,$W610))</f>
        <v/>
      </c>
      <c r="AS610" s="42">
        <f t="shared" si="317"/>
        <v>0</v>
      </c>
      <c r="AT610" s="42">
        <f t="shared" si="318"/>
        <v>0</v>
      </c>
      <c r="AU610" s="42">
        <f t="shared" si="319"/>
        <v>0</v>
      </c>
    </row>
    <row r="611" spans="1:47" hidden="1" x14ac:dyDescent="0.2">
      <c r="A611" s="35">
        <v>46195</v>
      </c>
      <c r="B611" s="36" t="s">
        <v>230</v>
      </c>
      <c r="C611" s="36" t="s">
        <v>220</v>
      </c>
      <c r="D611" s="36" t="s">
        <v>530</v>
      </c>
      <c r="E611" s="37"/>
      <c r="F611" s="37"/>
      <c r="G611" s="36"/>
      <c r="H611" s="36"/>
      <c r="I611" s="36" t="s">
        <v>234</v>
      </c>
      <c r="J611" s="36"/>
      <c r="K611" s="37"/>
      <c r="L611" s="37"/>
      <c r="M611" s="37"/>
      <c r="N611" s="38">
        <f t="shared" si="288"/>
        <v>46174</v>
      </c>
      <c r="O611">
        <f t="shared" si="289"/>
        <v>900009</v>
      </c>
      <c r="P611" t="str">
        <f t="shared" si="290"/>
        <v>Serralheria</v>
      </c>
      <c r="Q611" t="str">
        <f t="shared" si="291"/>
        <v>Normal / Fixo</v>
      </c>
      <c r="R611" t="str">
        <f t="shared" si="292"/>
        <v>SERRALHEIRO I</v>
      </c>
      <c r="S611" t="str">
        <f t="shared" si="293"/>
        <v>TURNO 2</v>
      </c>
      <c r="T611" s="39">
        <f t="shared" si="294"/>
        <v>53.488333185221997</v>
      </c>
      <c r="U611" s="40">
        <f t="shared" si="295"/>
        <v>0.33333333333333298</v>
      </c>
      <c r="V611" s="40">
        <f t="shared" si="296"/>
        <v>0.33333333333333298</v>
      </c>
      <c r="W611" s="40">
        <f t="shared" si="297"/>
        <v>0</v>
      </c>
      <c r="X611" t="str">
        <f t="shared" si="298"/>
        <v>Sim</v>
      </c>
      <c r="Y611" s="40">
        <f t="shared" si="299"/>
        <v>0</v>
      </c>
      <c r="Z611" s="40">
        <f t="shared" si="300"/>
        <v>0</v>
      </c>
      <c r="AA611" s="40">
        <f t="shared" si="301"/>
        <v>0</v>
      </c>
      <c r="AB611" s="40">
        <f t="shared" si="302"/>
        <v>0</v>
      </c>
      <c r="AC611" s="40">
        <f t="shared" si="303"/>
        <v>0</v>
      </c>
      <c r="AD611" s="39">
        <f t="shared" si="304"/>
        <v>0</v>
      </c>
      <c r="AE611" s="39">
        <f t="shared" si="305"/>
        <v>0</v>
      </c>
      <c r="AF611" t="str">
        <f t="shared" si="306"/>
        <v>Injustificada</v>
      </c>
      <c r="AG611" t="str">
        <f t="shared" si="307"/>
        <v/>
      </c>
      <c r="AH611" t="str">
        <f t="shared" si="308"/>
        <v/>
      </c>
      <c r="AJ611" s="41">
        <f t="shared" si="309"/>
        <v>17</v>
      </c>
      <c r="AK611" s="42">
        <f t="shared" si="310"/>
        <v>0.35208333333333336</v>
      </c>
      <c r="AL611" s="41" t="str">
        <f t="shared" si="311"/>
        <v>Pelo ponto</v>
      </c>
      <c r="AM611" s="41" t="str">
        <f t="shared" si="312"/>
        <v>Sim</v>
      </c>
      <c r="AN611" s="41" t="str">
        <f t="shared" si="313"/>
        <v>Não</v>
      </c>
      <c r="AO611" s="42">
        <f t="shared" si="314"/>
        <v>-1.8750000000000377E-2</v>
      </c>
      <c r="AP611" s="41" t="str">
        <f t="shared" si="315"/>
        <v>Murilo de Souza Modesto|46195</v>
      </c>
      <c r="AQ611" s="41" t="str">
        <f t="shared" si="316"/>
        <v/>
      </c>
      <c r="AR611" s="41" t="str">
        <f>IF($AQ611="","",COUNTIFS(L_ChaveCob,$AQ611,L_Ausencia,"&gt;"&amp;$W611)+COUNTIFS($AQ$4:$AQ611,$AQ611,$W$4:$W611,$W611))</f>
        <v/>
      </c>
      <c r="AS611" s="42">
        <f t="shared" si="317"/>
        <v>0</v>
      </c>
      <c r="AT611" s="42">
        <f t="shared" si="318"/>
        <v>0</v>
      </c>
      <c r="AU611" s="42">
        <f t="shared" si="319"/>
        <v>0</v>
      </c>
    </row>
    <row r="612" spans="1:47" x14ac:dyDescent="0.2">
      <c r="A612" s="35">
        <v>46195</v>
      </c>
      <c r="B612" s="36" t="s">
        <v>247</v>
      </c>
      <c r="C612" s="36" t="s">
        <v>228</v>
      </c>
      <c r="D612" s="36"/>
      <c r="E612" s="37"/>
      <c r="F612" s="37"/>
      <c r="G612" s="36"/>
      <c r="H612" s="36"/>
      <c r="I612" s="36"/>
      <c r="J612" s="36"/>
      <c r="K612" s="37"/>
      <c r="L612" s="37"/>
      <c r="M612" s="37"/>
      <c r="N612" s="38">
        <f t="shared" si="288"/>
        <v>46174</v>
      </c>
      <c r="O612">
        <f t="shared" si="289"/>
        <v>900005</v>
      </c>
      <c r="P612" t="str">
        <f t="shared" si="290"/>
        <v>Serralheria</v>
      </c>
      <c r="Q612" t="str">
        <f t="shared" si="291"/>
        <v>Normal / Fixo</v>
      </c>
      <c r="R612" t="str">
        <f t="shared" si="292"/>
        <v>SERRALHEIRO II</v>
      </c>
      <c r="S612" t="str">
        <f t="shared" si="293"/>
        <v>ADM</v>
      </c>
      <c r="T612" s="39">
        <f t="shared" si="294"/>
        <v>57.825734836004102</v>
      </c>
      <c r="U612" s="40">
        <f t="shared" si="295"/>
        <v>0.375</v>
      </c>
      <c r="V612" s="40">
        <f t="shared" si="296"/>
        <v>0</v>
      </c>
      <c r="W612" s="40">
        <f t="shared" si="297"/>
        <v>0.375</v>
      </c>
      <c r="X612" t="str">
        <f t="shared" si="298"/>
        <v>Sim</v>
      </c>
      <c r="Y612" s="40">
        <f t="shared" si="299"/>
        <v>0.375</v>
      </c>
      <c r="Z612" s="40">
        <f t="shared" si="300"/>
        <v>0</v>
      </c>
      <c r="AA612" s="40">
        <f t="shared" si="301"/>
        <v>0</v>
      </c>
      <c r="AB612" s="40">
        <f t="shared" si="302"/>
        <v>0</v>
      </c>
      <c r="AC612" s="40">
        <f t="shared" si="303"/>
        <v>0.375</v>
      </c>
      <c r="AD612" s="39">
        <f t="shared" si="304"/>
        <v>520.43161352403695</v>
      </c>
      <c r="AE612" s="39">
        <f t="shared" si="305"/>
        <v>0</v>
      </c>
      <c r="AF612" t="str">
        <f t="shared" si="306"/>
        <v>Férias</v>
      </c>
      <c r="AG612" t="str">
        <f t="shared" si="307"/>
        <v>DESCONTA 9:00h (Férias).</v>
      </c>
      <c r="AH612" t="str">
        <f t="shared" si="308"/>
        <v/>
      </c>
      <c r="AJ612" s="41">
        <f t="shared" si="309"/>
        <v>13</v>
      </c>
      <c r="AK612" s="42" t="str">
        <f t="shared" si="310"/>
        <v/>
      </c>
      <c r="AL612" s="41" t="str">
        <f t="shared" si="311"/>
        <v>Dia inteiro</v>
      </c>
      <c r="AM612" s="41" t="str">
        <f t="shared" si="312"/>
        <v>Sim</v>
      </c>
      <c r="AN612" s="41" t="str">
        <f t="shared" si="313"/>
        <v>Não</v>
      </c>
      <c r="AO612" s="42" t="str">
        <f t="shared" si="314"/>
        <v/>
      </c>
      <c r="AP612" s="41" t="str">
        <f t="shared" si="315"/>
        <v>Rafael Fracaroli da Rocha|46195</v>
      </c>
      <c r="AQ612" s="41" t="str">
        <f t="shared" si="316"/>
        <v>46195|Serralheria</v>
      </c>
      <c r="AR612" s="41">
        <f>IF($AQ612="","",COUNTIFS(L_ChaveCob,$AQ612,L_Ausencia,"&gt;"&amp;$W612)+COUNTIFS($AQ$4:$AQ612,$AQ612,$W$4:$W612,$W612))</f>
        <v>1</v>
      </c>
      <c r="AS612" s="42">
        <f t="shared" si="317"/>
        <v>0</v>
      </c>
      <c r="AT612" s="42">
        <f t="shared" si="318"/>
        <v>0</v>
      </c>
      <c r="AU612" s="42">
        <f t="shared" si="319"/>
        <v>0</v>
      </c>
    </row>
    <row r="613" spans="1:47" x14ac:dyDescent="0.2">
      <c r="A613" s="35">
        <v>46195</v>
      </c>
      <c r="B613" s="36" t="s">
        <v>249</v>
      </c>
      <c r="C613" s="36" t="s">
        <v>232</v>
      </c>
      <c r="D613" s="36" t="s">
        <v>548</v>
      </c>
      <c r="E613" s="37"/>
      <c r="F613" s="37"/>
      <c r="G613" s="36"/>
      <c r="H613" s="36"/>
      <c r="I613" s="36"/>
      <c r="J613" s="36"/>
      <c r="K613" s="37"/>
      <c r="L613" s="37"/>
      <c r="M613" s="37"/>
      <c r="N613" s="38">
        <f t="shared" si="288"/>
        <v>46174</v>
      </c>
      <c r="O613">
        <f t="shared" si="289"/>
        <v>331335</v>
      </c>
      <c r="P613" t="str">
        <f t="shared" si="290"/>
        <v>Serralheria</v>
      </c>
      <c r="Q613" t="str">
        <f t="shared" si="291"/>
        <v>Normal / Fixo</v>
      </c>
      <c r="R613" t="str">
        <f t="shared" si="292"/>
        <v>SERRALHEIRO II</v>
      </c>
      <c r="S613" t="str">
        <f t="shared" si="293"/>
        <v>ADM</v>
      </c>
      <c r="T613" s="39">
        <f t="shared" si="294"/>
        <v>57.825734836004102</v>
      </c>
      <c r="U613" s="40">
        <f t="shared" si="295"/>
        <v>0.375</v>
      </c>
      <c r="V613" s="40">
        <f t="shared" si="296"/>
        <v>0.40138888888888891</v>
      </c>
      <c r="W613" s="40">
        <f t="shared" si="297"/>
        <v>0</v>
      </c>
      <c r="X613" t="str">
        <f t="shared" si="298"/>
        <v>Não</v>
      </c>
      <c r="Y613" s="40">
        <f t="shared" si="299"/>
        <v>0</v>
      </c>
      <c r="Z613" s="40">
        <f t="shared" si="300"/>
        <v>0</v>
      </c>
      <c r="AA613" s="40">
        <f t="shared" si="301"/>
        <v>0</v>
      </c>
      <c r="AB613" s="40">
        <f t="shared" si="302"/>
        <v>0</v>
      </c>
      <c r="AC613" s="40">
        <f t="shared" si="303"/>
        <v>0</v>
      </c>
      <c r="AD613" s="39">
        <f t="shared" si="304"/>
        <v>0</v>
      </c>
      <c r="AE613" s="39">
        <f t="shared" si="305"/>
        <v>0</v>
      </c>
      <c r="AF613" t="str">
        <f t="shared" si="306"/>
        <v>Trabalhado</v>
      </c>
      <c r="AG613" t="str">
        <f t="shared" si="307"/>
        <v/>
      </c>
      <c r="AH613" t="str">
        <f t="shared" si="308"/>
        <v/>
      </c>
      <c r="AJ613" s="41">
        <f t="shared" si="309"/>
        <v>5</v>
      </c>
      <c r="AK613" s="42">
        <f t="shared" si="310"/>
        <v>0.40138888888888891</v>
      </c>
      <c r="AL613" s="41" t="str">
        <f t="shared" si="311"/>
        <v>Leve atraso</v>
      </c>
      <c r="AM613" s="41" t="str">
        <f t="shared" si="312"/>
        <v>Não</v>
      </c>
      <c r="AN613" s="41" t="str">
        <f t="shared" si="313"/>
        <v>Sim</v>
      </c>
      <c r="AO613" s="42">
        <f t="shared" si="314"/>
        <v>-2.6388888888888906E-2</v>
      </c>
      <c r="AP613" s="41" t="str">
        <f t="shared" si="315"/>
        <v>Robson Alberto Alves Galvão|46195</v>
      </c>
      <c r="AQ613" s="41" t="str">
        <f t="shared" si="316"/>
        <v/>
      </c>
      <c r="AR613" s="41" t="str">
        <f>IF($AQ613="","",COUNTIFS(L_ChaveCob,$AQ613,L_Ausencia,"&gt;"&amp;$W613)+COUNTIFS($AQ$4:$AQ613,$AQ613,$W$4:$W613,$W613))</f>
        <v/>
      </c>
      <c r="AS613" s="42">
        <f t="shared" si="317"/>
        <v>0</v>
      </c>
      <c r="AT613" s="42">
        <f t="shared" si="318"/>
        <v>0</v>
      </c>
      <c r="AU613" s="42">
        <f t="shared" si="319"/>
        <v>0</v>
      </c>
    </row>
    <row r="614" spans="1:47" x14ac:dyDescent="0.2">
      <c r="A614" s="35">
        <v>46195</v>
      </c>
      <c r="B614" s="36" t="s">
        <v>231</v>
      </c>
      <c r="C614" s="36" t="s">
        <v>220</v>
      </c>
      <c r="D614" s="36" t="s">
        <v>426</v>
      </c>
      <c r="E614" s="37"/>
      <c r="F614" s="37"/>
      <c r="G614" s="36"/>
      <c r="H614" s="36"/>
      <c r="I614" s="36" t="s">
        <v>234</v>
      </c>
      <c r="J614" s="36"/>
      <c r="K614" s="37"/>
      <c r="L614" s="37"/>
      <c r="M614" s="37"/>
      <c r="N614" s="38">
        <f t="shared" si="288"/>
        <v>46174</v>
      </c>
      <c r="O614">
        <f t="shared" si="289"/>
        <v>900004</v>
      </c>
      <c r="P614" t="str">
        <f t="shared" si="290"/>
        <v>Serralheria</v>
      </c>
      <c r="Q614" t="str">
        <f t="shared" si="291"/>
        <v>Normal / Fixo</v>
      </c>
      <c r="R614" t="str">
        <f t="shared" si="292"/>
        <v>SERRALHEIRO I</v>
      </c>
      <c r="S614" t="str">
        <f t="shared" si="293"/>
        <v>TURNO 2</v>
      </c>
      <c r="T614" s="39">
        <f t="shared" si="294"/>
        <v>53.488333185221997</v>
      </c>
      <c r="U614" s="40">
        <f t="shared" si="295"/>
        <v>0.33333333333333298</v>
      </c>
      <c r="V614" s="40">
        <f t="shared" si="296"/>
        <v>0.33333333333333298</v>
      </c>
      <c r="W614" s="40">
        <f t="shared" si="297"/>
        <v>0</v>
      </c>
      <c r="X614" t="str">
        <f t="shared" si="298"/>
        <v>Sim</v>
      </c>
      <c r="Y614" s="40">
        <f t="shared" si="299"/>
        <v>0</v>
      </c>
      <c r="Z614" s="40">
        <f t="shared" si="300"/>
        <v>0</v>
      </c>
      <c r="AA614" s="40">
        <f t="shared" si="301"/>
        <v>0</v>
      </c>
      <c r="AB614" s="40">
        <f t="shared" si="302"/>
        <v>0</v>
      </c>
      <c r="AC614" s="40">
        <f t="shared" si="303"/>
        <v>0</v>
      </c>
      <c r="AD614" s="39">
        <f t="shared" si="304"/>
        <v>0</v>
      </c>
      <c r="AE614" s="39">
        <f t="shared" si="305"/>
        <v>0</v>
      </c>
      <c r="AF614" t="str">
        <f t="shared" si="306"/>
        <v>Injustificada</v>
      </c>
      <c r="AG614" t="str">
        <f t="shared" si="307"/>
        <v/>
      </c>
      <c r="AH614" t="str">
        <f t="shared" si="308"/>
        <v/>
      </c>
      <c r="AJ614" s="41">
        <f t="shared" si="309"/>
        <v>11</v>
      </c>
      <c r="AK614" s="42">
        <f t="shared" si="310"/>
        <v>0.35347222222222224</v>
      </c>
      <c r="AL614" s="41" t="str">
        <f t="shared" si="311"/>
        <v>Pelo ponto</v>
      </c>
      <c r="AM614" s="41" t="str">
        <f t="shared" si="312"/>
        <v>Sim</v>
      </c>
      <c r="AN614" s="41" t="str">
        <f t="shared" si="313"/>
        <v>Não</v>
      </c>
      <c r="AO614" s="42">
        <f t="shared" si="314"/>
        <v>-2.0138888888889261E-2</v>
      </c>
      <c r="AP614" s="41" t="str">
        <f t="shared" si="315"/>
        <v>Rogério Marques da Silva|46195</v>
      </c>
      <c r="AQ614" s="41" t="str">
        <f t="shared" si="316"/>
        <v/>
      </c>
      <c r="AR614" s="41" t="str">
        <f>IF($AQ614="","",COUNTIFS(L_ChaveCob,$AQ614,L_Ausencia,"&gt;"&amp;$W614)+COUNTIFS($AQ$4:$AQ614,$AQ614,$W$4:$W614,$W614))</f>
        <v/>
      </c>
      <c r="AS614" s="42">
        <f t="shared" si="317"/>
        <v>0</v>
      </c>
      <c r="AT614" s="42">
        <f t="shared" si="318"/>
        <v>0</v>
      </c>
      <c r="AU614" s="42">
        <f t="shared" si="319"/>
        <v>0</v>
      </c>
    </row>
    <row r="615" spans="1:47" x14ac:dyDescent="0.2">
      <c r="A615" s="35">
        <v>46195</v>
      </c>
      <c r="B615" s="36" t="s">
        <v>252</v>
      </c>
      <c r="C615" s="36" t="s">
        <v>232</v>
      </c>
      <c r="D615" s="36" t="s">
        <v>549</v>
      </c>
      <c r="E615" s="37"/>
      <c r="F615" s="37"/>
      <c r="G615" s="36"/>
      <c r="H615" s="36"/>
      <c r="I615" s="36"/>
      <c r="J615" s="36"/>
      <c r="K615" s="37"/>
      <c r="L615" s="37"/>
      <c r="M615" s="37"/>
      <c r="N615" s="38">
        <f t="shared" si="288"/>
        <v>46174</v>
      </c>
      <c r="O615">
        <f t="shared" si="289"/>
        <v>266937</v>
      </c>
      <c r="P615" t="str">
        <f t="shared" si="290"/>
        <v>Serralheria</v>
      </c>
      <c r="Q615" t="str">
        <f t="shared" si="291"/>
        <v>Normal / Fixo</v>
      </c>
      <c r="R615" t="str">
        <f t="shared" si="292"/>
        <v>ENCARREGADO</v>
      </c>
      <c r="S615" t="str">
        <f t="shared" si="293"/>
        <v>ADM</v>
      </c>
      <c r="T615" s="39">
        <f t="shared" si="294"/>
        <v>66.410146806958295</v>
      </c>
      <c r="U615" s="40">
        <f t="shared" si="295"/>
        <v>0.375</v>
      </c>
      <c r="V615" s="40">
        <f t="shared" si="296"/>
        <v>0.39444444444444443</v>
      </c>
      <c r="W615" s="40">
        <f t="shared" si="297"/>
        <v>0</v>
      </c>
      <c r="X615" t="str">
        <f t="shared" si="298"/>
        <v>Não</v>
      </c>
      <c r="Y615" s="40">
        <f t="shared" si="299"/>
        <v>0</v>
      </c>
      <c r="Z615" s="40">
        <f t="shared" si="300"/>
        <v>0</v>
      </c>
      <c r="AA615" s="40">
        <f t="shared" si="301"/>
        <v>0</v>
      </c>
      <c r="AB615" s="40">
        <f t="shared" si="302"/>
        <v>0</v>
      </c>
      <c r="AC615" s="40">
        <f t="shared" si="303"/>
        <v>0</v>
      </c>
      <c r="AD615" s="39">
        <f t="shared" si="304"/>
        <v>0</v>
      </c>
      <c r="AE615" s="39">
        <f t="shared" si="305"/>
        <v>0</v>
      </c>
      <c r="AF615" t="str">
        <f t="shared" si="306"/>
        <v>Trabalhado</v>
      </c>
      <c r="AG615" t="str">
        <f t="shared" si="307"/>
        <v/>
      </c>
      <c r="AH615" t="str">
        <f t="shared" si="308"/>
        <v/>
      </c>
      <c r="AJ615" s="41">
        <f t="shared" si="309"/>
        <v>1</v>
      </c>
      <c r="AK615" s="42">
        <f t="shared" si="310"/>
        <v>0.39444444444444443</v>
      </c>
      <c r="AL615" s="41" t="str">
        <f t="shared" si="311"/>
        <v>Leve atraso</v>
      </c>
      <c r="AM615" s="41" t="str">
        <f t="shared" si="312"/>
        <v>Não</v>
      </c>
      <c r="AN615" s="41" t="str">
        <f t="shared" si="313"/>
        <v>Sim</v>
      </c>
      <c r="AO615" s="42">
        <f t="shared" si="314"/>
        <v>-1.9444444444444431E-2</v>
      </c>
      <c r="AP615" s="41" t="str">
        <f t="shared" si="315"/>
        <v>Ronaldo Rosendo da Silva|46195</v>
      </c>
      <c r="AQ615" s="41" t="str">
        <f t="shared" si="316"/>
        <v/>
      </c>
      <c r="AR615" s="41" t="str">
        <f>IF($AQ615="","",COUNTIFS(L_ChaveCob,$AQ615,L_Ausencia,"&gt;"&amp;$W615)+COUNTIFS($AQ$4:$AQ615,$AQ615,$W$4:$W615,$W615))</f>
        <v/>
      </c>
      <c r="AS615" s="42">
        <f t="shared" si="317"/>
        <v>0</v>
      </c>
      <c r="AT615" s="42">
        <f t="shared" si="318"/>
        <v>0</v>
      </c>
      <c r="AU615" s="42">
        <f t="shared" si="319"/>
        <v>0</v>
      </c>
    </row>
    <row r="616" spans="1:47" x14ac:dyDescent="0.2">
      <c r="A616" s="35">
        <v>46195</v>
      </c>
      <c r="B616" s="36" t="s">
        <v>254</v>
      </c>
      <c r="C616" s="36" t="s">
        <v>232</v>
      </c>
      <c r="D616" s="36" t="s">
        <v>508</v>
      </c>
      <c r="E616" s="37"/>
      <c r="F616" s="37"/>
      <c r="G616" s="36"/>
      <c r="H616" s="36"/>
      <c r="I616" s="36"/>
      <c r="J616" s="36"/>
      <c r="K616" s="37"/>
      <c r="L616" s="37"/>
      <c r="M616" s="37"/>
      <c r="N616" s="38">
        <f t="shared" si="288"/>
        <v>46174</v>
      </c>
      <c r="O616">
        <f t="shared" si="289"/>
        <v>900001</v>
      </c>
      <c r="P616" t="str">
        <f t="shared" si="290"/>
        <v>Serralheria</v>
      </c>
      <c r="Q616" t="str">
        <f t="shared" si="291"/>
        <v>Normal / Fixo</v>
      </c>
      <c r="R616" t="str">
        <f t="shared" si="292"/>
        <v>SERRALHEIRO II</v>
      </c>
      <c r="S616" t="str">
        <f t="shared" si="293"/>
        <v>ADM</v>
      </c>
      <c r="T616" s="39">
        <f t="shared" si="294"/>
        <v>57.825734836004102</v>
      </c>
      <c r="U616" s="40">
        <f t="shared" si="295"/>
        <v>0.375</v>
      </c>
      <c r="V616" s="40">
        <f t="shared" si="296"/>
        <v>0.39861111111111114</v>
      </c>
      <c r="W616" s="40">
        <f t="shared" si="297"/>
        <v>0</v>
      </c>
      <c r="X616" t="str">
        <f t="shared" si="298"/>
        <v>Não</v>
      </c>
      <c r="Y616" s="40">
        <f t="shared" si="299"/>
        <v>0</v>
      </c>
      <c r="Z616" s="40">
        <f t="shared" si="300"/>
        <v>0</v>
      </c>
      <c r="AA616" s="40">
        <f t="shared" si="301"/>
        <v>0</v>
      </c>
      <c r="AB616" s="40">
        <f t="shared" si="302"/>
        <v>0</v>
      </c>
      <c r="AC616" s="40">
        <f t="shared" si="303"/>
        <v>0</v>
      </c>
      <c r="AD616" s="39">
        <f t="shared" si="304"/>
        <v>0</v>
      </c>
      <c r="AE616" s="39">
        <f t="shared" si="305"/>
        <v>0</v>
      </c>
      <c r="AF616" t="str">
        <f t="shared" si="306"/>
        <v>Trabalhado</v>
      </c>
      <c r="AG616" t="str">
        <f t="shared" si="307"/>
        <v/>
      </c>
      <c r="AH616" t="str">
        <f t="shared" si="308"/>
        <v/>
      </c>
      <c r="AJ616" s="41">
        <f t="shared" si="309"/>
        <v>8</v>
      </c>
      <c r="AK616" s="42">
        <f t="shared" si="310"/>
        <v>0.39861111111111114</v>
      </c>
      <c r="AL616" s="41" t="str">
        <f t="shared" si="311"/>
        <v>Leve atraso</v>
      </c>
      <c r="AM616" s="41" t="str">
        <f t="shared" si="312"/>
        <v>Não</v>
      </c>
      <c r="AN616" s="41" t="str">
        <f t="shared" si="313"/>
        <v>Sim</v>
      </c>
      <c r="AO616" s="42">
        <f t="shared" si="314"/>
        <v>-2.3611111111111138E-2</v>
      </c>
      <c r="AP616" s="41" t="str">
        <f t="shared" si="315"/>
        <v>Ronaldo Santos Dias|46195</v>
      </c>
      <c r="AQ616" s="41" t="str">
        <f t="shared" si="316"/>
        <v/>
      </c>
      <c r="AR616" s="41" t="str">
        <f>IF($AQ616="","",COUNTIFS(L_ChaveCob,$AQ616,L_Ausencia,"&gt;"&amp;$W616)+COUNTIFS($AQ$4:$AQ616,$AQ616,$W$4:$W616,$W616))</f>
        <v/>
      </c>
      <c r="AS616" s="42">
        <f t="shared" si="317"/>
        <v>0</v>
      </c>
      <c r="AT616" s="42">
        <f t="shared" si="318"/>
        <v>0</v>
      </c>
      <c r="AU616" s="42">
        <f t="shared" si="319"/>
        <v>0</v>
      </c>
    </row>
    <row r="617" spans="1:47" x14ac:dyDescent="0.2">
      <c r="A617" s="35">
        <v>46195</v>
      </c>
      <c r="B617" s="36" t="s">
        <v>281</v>
      </c>
      <c r="C617" s="36" t="s">
        <v>524</v>
      </c>
      <c r="D617" s="36"/>
      <c r="E617" s="37"/>
      <c r="F617" s="37"/>
      <c r="G617" s="36" t="s">
        <v>53</v>
      </c>
      <c r="H617" s="36"/>
      <c r="I617" s="36"/>
      <c r="J617" s="36"/>
      <c r="K617" s="37"/>
      <c r="L617" s="37"/>
      <c r="M617" s="37"/>
      <c r="N617" s="38">
        <f t="shared" si="288"/>
        <v>46174</v>
      </c>
      <c r="O617">
        <f t="shared" si="289"/>
        <v>900010</v>
      </c>
      <c r="P617" t="str">
        <f t="shared" si="290"/>
        <v>Serralheria</v>
      </c>
      <c r="Q617" t="str">
        <f t="shared" si="291"/>
        <v>Normal / Fixo</v>
      </c>
      <c r="R617" t="str">
        <f t="shared" si="292"/>
        <v>SERRALHEIRO I</v>
      </c>
      <c r="S617" t="str">
        <f t="shared" si="293"/>
        <v>ADM</v>
      </c>
      <c r="T617" s="39">
        <f t="shared" si="294"/>
        <v>53.488333185221997</v>
      </c>
      <c r="U617" s="40">
        <f t="shared" si="295"/>
        <v>0.375</v>
      </c>
      <c r="V617" s="40">
        <f t="shared" si="296"/>
        <v>0.375</v>
      </c>
      <c r="W617" s="40">
        <f t="shared" si="297"/>
        <v>0</v>
      </c>
      <c r="X617" t="str">
        <f t="shared" si="298"/>
        <v>Não</v>
      </c>
      <c r="Y617" s="40">
        <f t="shared" si="299"/>
        <v>0</v>
      </c>
      <c r="Z617" s="40">
        <f t="shared" si="300"/>
        <v>0</v>
      </c>
      <c r="AA617" s="40">
        <f t="shared" si="301"/>
        <v>0</v>
      </c>
      <c r="AB617" s="40">
        <f t="shared" si="302"/>
        <v>0</v>
      </c>
      <c r="AC617" s="40">
        <f t="shared" si="303"/>
        <v>0</v>
      </c>
      <c r="AD617" s="39">
        <f t="shared" si="304"/>
        <v>0</v>
      </c>
      <c r="AE617" s="39">
        <f t="shared" si="305"/>
        <v>0</v>
      </c>
      <c r="AF617" t="str">
        <f t="shared" si="306"/>
        <v>Trabalhado</v>
      </c>
      <c r="AG617" t="str">
        <f t="shared" si="307"/>
        <v/>
      </c>
      <c r="AH617" t="str">
        <f t="shared" si="308"/>
        <v/>
      </c>
      <c r="AJ617" s="41">
        <f t="shared" si="309"/>
        <v>19</v>
      </c>
      <c r="AK617" s="42" t="str">
        <f t="shared" si="310"/>
        <v/>
      </c>
      <c r="AL617" s="41" t="str">
        <f t="shared" si="311"/>
        <v>Não</v>
      </c>
      <c r="AM617" s="41" t="str">
        <f t="shared" si="312"/>
        <v>Não</v>
      </c>
      <c r="AN617" s="41" t="str">
        <f t="shared" si="313"/>
        <v>Sim</v>
      </c>
      <c r="AO617" s="42" t="str">
        <f t="shared" si="314"/>
        <v/>
      </c>
      <c r="AP617" s="41" t="str">
        <f t="shared" si="315"/>
        <v>Roniel de Souza Rocha|46195</v>
      </c>
      <c r="AQ617" s="41" t="str">
        <f t="shared" si="316"/>
        <v/>
      </c>
      <c r="AR617" s="41" t="str">
        <f>IF($AQ617="","",COUNTIFS(L_ChaveCob,$AQ617,L_Ausencia,"&gt;"&amp;$W617)+COUNTIFS($AQ$4:$AQ617,$AQ617,$W$4:$W617,$W617))</f>
        <v/>
      </c>
      <c r="AS617" s="42">
        <f t="shared" si="317"/>
        <v>0</v>
      </c>
      <c r="AT617" s="42">
        <f t="shared" si="318"/>
        <v>0</v>
      </c>
      <c r="AU617" s="42">
        <f t="shared" si="319"/>
        <v>0</v>
      </c>
    </row>
    <row r="618" spans="1:47" x14ac:dyDescent="0.2">
      <c r="A618" s="35">
        <v>46196</v>
      </c>
      <c r="B618" s="36" t="s">
        <v>235</v>
      </c>
      <c r="C618" s="36" t="s">
        <v>232</v>
      </c>
      <c r="D618" s="36" t="s">
        <v>550</v>
      </c>
      <c r="E618" s="37"/>
      <c r="F618" s="37"/>
      <c r="G618" s="36"/>
      <c r="H618" s="36"/>
      <c r="I618" s="36"/>
      <c r="J618" s="36"/>
      <c r="K618" s="37"/>
      <c r="L618" s="37"/>
      <c r="M618" s="37"/>
      <c r="N618" s="38">
        <f t="shared" si="288"/>
        <v>46174</v>
      </c>
      <c r="O618">
        <f t="shared" si="289"/>
        <v>900008</v>
      </c>
      <c r="P618" t="str">
        <f t="shared" si="290"/>
        <v>Serralheria</v>
      </c>
      <c r="Q618" t="str">
        <f t="shared" si="291"/>
        <v>Normal / Fixo</v>
      </c>
      <c r="R618" t="str">
        <f t="shared" si="292"/>
        <v>SERRALHEIRO II</v>
      </c>
      <c r="S618" t="str">
        <f t="shared" si="293"/>
        <v>TURNO 2</v>
      </c>
      <c r="T618" s="39">
        <f t="shared" si="294"/>
        <v>57.825734836004102</v>
      </c>
      <c r="U618" s="40">
        <f t="shared" si="295"/>
        <v>0.33333333333333298</v>
      </c>
      <c r="V618" s="40">
        <f t="shared" si="296"/>
        <v>0.39861111111111114</v>
      </c>
      <c r="W618" s="40">
        <f t="shared" si="297"/>
        <v>0</v>
      </c>
      <c r="X618" t="str">
        <f t="shared" si="298"/>
        <v>Não</v>
      </c>
      <c r="Y618" s="40">
        <f t="shared" si="299"/>
        <v>0</v>
      </c>
      <c r="Z618" s="40">
        <f t="shared" si="300"/>
        <v>0</v>
      </c>
      <c r="AA618" s="40">
        <f t="shared" si="301"/>
        <v>0</v>
      </c>
      <c r="AB618" s="40">
        <f t="shared" si="302"/>
        <v>0</v>
      </c>
      <c r="AC618" s="40">
        <f t="shared" si="303"/>
        <v>0</v>
      </c>
      <c r="AD618" s="39">
        <f t="shared" si="304"/>
        <v>0</v>
      </c>
      <c r="AE618" s="39">
        <f t="shared" si="305"/>
        <v>0</v>
      </c>
      <c r="AF618" t="str">
        <f t="shared" si="306"/>
        <v>Trabalhado</v>
      </c>
      <c r="AG618" t="str">
        <f t="shared" si="307"/>
        <v/>
      </c>
      <c r="AH618" t="str">
        <f t="shared" si="308"/>
        <v/>
      </c>
      <c r="AJ618" s="41">
        <f t="shared" si="309"/>
        <v>16</v>
      </c>
      <c r="AK618" s="42">
        <f t="shared" si="310"/>
        <v>0.39861111111111114</v>
      </c>
      <c r="AL618" s="41" t="str">
        <f t="shared" si="311"/>
        <v>Leve atraso</v>
      </c>
      <c r="AM618" s="41" t="str">
        <f t="shared" si="312"/>
        <v>Não</v>
      </c>
      <c r="AN618" s="41" t="str">
        <f t="shared" si="313"/>
        <v>Sim</v>
      </c>
      <c r="AO618" s="42">
        <f t="shared" si="314"/>
        <v>-6.5277777777778156E-2</v>
      </c>
      <c r="AP618" s="41" t="str">
        <f t="shared" si="315"/>
        <v>Alisson Paulo Costa Martins|46196</v>
      </c>
      <c r="AQ618" s="41" t="str">
        <f t="shared" si="316"/>
        <v/>
      </c>
      <c r="AR618" s="41" t="str">
        <f>IF($AQ618="","",COUNTIFS(L_ChaveCob,$AQ618,L_Ausencia,"&gt;"&amp;$W618)+COUNTIFS($AQ$4:$AQ618,$AQ618,$W$4:$W618,$W618))</f>
        <v/>
      </c>
      <c r="AS618" s="42">
        <f t="shared" si="317"/>
        <v>0</v>
      </c>
      <c r="AT618" s="42">
        <f t="shared" si="318"/>
        <v>0</v>
      </c>
      <c r="AU618" s="42">
        <f t="shared" si="319"/>
        <v>0</v>
      </c>
    </row>
    <row r="619" spans="1:47" x14ac:dyDescent="0.2">
      <c r="A619" s="35">
        <v>46196</v>
      </c>
      <c r="B619" s="36" t="s">
        <v>479</v>
      </c>
      <c r="C619" s="36" t="s">
        <v>232</v>
      </c>
      <c r="D619" s="36" t="s">
        <v>373</v>
      </c>
      <c r="E619" s="37"/>
      <c r="F619" s="37"/>
      <c r="G619" s="36" t="s">
        <v>527</v>
      </c>
      <c r="H619" s="36"/>
      <c r="I619" s="36"/>
      <c r="J619" s="36"/>
      <c r="K619" s="37"/>
      <c r="L619" s="37"/>
      <c r="M619" s="37"/>
      <c r="N619" s="38">
        <f t="shared" si="288"/>
        <v>46174</v>
      </c>
      <c r="O619">
        <f t="shared" si="289"/>
        <v>900012</v>
      </c>
      <c r="P619" t="str">
        <f t="shared" si="290"/>
        <v>Serralheria</v>
      </c>
      <c r="Q619" t="str">
        <f t="shared" si="291"/>
        <v>Normal / Fixo</v>
      </c>
      <c r="R619" t="str">
        <f t="shared" si="292"/>
        <v>SERRALHEIRO I</v>
      </c>
      <c r="S619" t="str">
        <f t="shared" si="293"/>
        <v>ADM</v>
      </c>
      <c r="T619" s="39">
        <f t="shared" si="294"/>
        <v>53.488333185221997</v>
      </c>
      <c r="U619" s="40">
        <f t="shared" si="295"/>
        <v>0.375</v>
      </c>
      <c r="V619" s="40">
        <f t="shared" si="296"/>
        <v>0.39583333333333331</v>
      </c>
      <c r="W619" s="40">
        <f t="shared" si="297"/>
        <v>0</v>
      </c>
      <c r="X619" t="str">
        <f t="shared" si="298"/>
        <v>Não</v>
      </c>
      <c r="Y619" s="40">
        <f t="shared" si="299"/>
        <v>0</v>
      </c>
      <c r="Z619" s="40">
        <f t="shared" si="300"/>
        <v>0</v>
      </c>
      <c r="AA619" s="40">
        <f t="shared" si="301"/>
        <v>0</v>
      </c>
      <c r="AB619" s="40">
        <f t="shared" si="302"/>
        <v>0</v>
      </c>
      <c r="AC619" s="40">
        <f t="shared" si="303"/>
        <v>0</v>
      </c>
      <c r="AD619" s="39">
        <f t="shared" si="304"/>
        <v>0</v>
      </c>
      <c r="AE619" s="39">
        <f t="shared" si="305"/>
        <v>0</v>
      </c>
      <c r="AF619" t="str">
        <f t="shared" si="306"/>
        <v>Trabalhado</v>
      </c>
      <c r="AG619" t="str">
        <f t="shared" si="307"/>
        <v/>
      </c>
      <c r="AH619" t="str">
        <f t="shared" si="308"/>
        <v/>
      </c>
      <c r="AJ619" s="41">
        <f t="shared" si="309"/>
        <v>21</v>
      </c>
      <c r="AK619" s="42">
        <f t="shared" si="310"/>
        <v>0.39583333333333331</v>
      </c>
      <c r="AL619" s="41" t="str">
        <f t="shared" si="311"/>
        <v>Leve atraso</v>
      </c>
      <c r="AM619" s="41" t="str">
        <f t="shared" si="312"/>
        <v>Não</v>
      </c>
      <c r="AN619" s="41" t="str">
        <f t="shared" si="313"/>
        <v>Sim</v>
      </c>
      <c r="AO619" s="42">
        <f t="shared" si="314"/>
        <v>-2.0833333333333315E-2</v>
      </c>
      <c r="AP619" s="41" t="str">
        <f t="shared" si="315"/>
        <v>Diego Ferreira Moura|46196</v>
      </c>
      <c r="AQ619" s="41" t="str">
        <f t="shared" si="316"/>
        <v/>
      </c>
      <c r="AR619" s="41" t="str">
        <f>IF($AQ619="","",COUNTIFS(L_ChaveCob,$AQ619,L_Ausencia,"&gt;"&amp;$W619)+COUNTIFS($AQ$4:$AQ619,$AQ619,$W$4:$W619,$W619))</f>
        <v/>
      </c>
      <c r="AS619" s="42">
        <f t="shared" si="317"/>
        <v>0</v>
      </c>
      <c r="AT619" s="42">
        <f t="shared" si="318"/>
        <v>0</v>
      </c>
      <c r="AU619" s="42">
        <f t="shared" si="319"/>
        <v>0</v>
      </c>
    </row>
    <row r="620" spans="1:47" x14ac:dyDescent="0.2">
      <c r="A620" s="35">
        <v>46196</v>
      </c>
      <c r="B620" s="36" t="s">
        <v>237</v>
      </c>
      <c r="C620" s="36" t="s">
        <v>232</v>
      </c>
      <c r="D620" s="36" t="s">
        <v>366</v>
      </c>
      <c r="E620" s="37"/>
      <c r="F620" s="37"/>
      <c r="G620" s="36"/>
      <c r="H620" s="36"/>
      <c r="I620" s="36"/>
      <c r="J620" s="36"/>
      <c r="K620" s="37"/>
      <c r="L620" s="37"/>
      <c r="M620" s="37"/>
      <c r="N620" s="38">
        <f t="shared" si="288"/>
        <v>46174</v>
      </c>
      <c r="O620">
        <f t="shared" si="289"/>
        <v>119353</v>
      </c>
      <c r="P620" t="str">
        <f t="shared" si="290"/>
        <v>Serralheria</v>
      </c>
      <c r="Q620" t="str">
        <f t="shared" si="291"/>
        <v>Normal / Fixo</v>
      </c>
      <c r="R620" t="str">
        <f t="shared" si="292"/>
        <v>SERRALHEIRO II</v>
      </c>
      <c r="S620" t="str">
        <f t="shared" si="293"/>
        <v>ADM</v>
      </c>
      <c r="T620" s="39">
        <f t="shared" si="294"/>
        <v>57.825734836004102</v>
      </c>
      <c r="U620" s="40">
        <f t="shared" si="295"/>
        <v>0.375</v>
      </c>
      <c r="V620" s="40">
        <f t="shared" si="296"/>
        <v>0.39861111111111114</v>
      </c>
      <c r="W620" s="40">
        <f t="shared" si="297"/>
        <v>0</v>
      </c>
      <c r="X620" t="str">
        <f t="shared" si="298"/>
        <v>Não</v>
      </c>
      <c r="Y620" s="40">
        <f t="shared" si="299"/>
        <v>0</v>
      </c>
      <c r="Z620" s="40">
        <f t="shared" si="300"/>
        <v>0</v>
      </c>
      <c r="AA620" s="40">
        <f t="shared" si="301"/>
        <v>0</v>
      </c>
      <c r="AB620" s="40">
        <f t="shared" si="302"/>
        <v>0</v>
      </c>
      <c r="AC620" s="40">
        <f t="shared" si="303"/>
        <v>0</v>
      </c>
      <c r="AD620" s="39">
        <f t="shared" si="304"/>
        <v>0</v>
      </c>
      <c r="AE620" s="39">
        <f t="shared" si="305"/>
        <v>0</v>
      </c>
      <c r="AF620" t="str">
        <f t="shared" si="306"/>
        <v>Trabalhado</v>
      </c>
      <c r="AG620" t="str">
        <f t="shared" si="307"/>
        <v/>
      </c>
      <c r="AH620" t="str">
        <f t="shared" si="308"/>
        <v/>
      </c>
      <c r="AJ620" s="41">
        <f t="shared" si="309"/>
        <v>7</v>
      </c>
      <c r="AK620" s="42">
        <f t="shared" si="310"/>
        <v>0.39861111111111114</v>
      </c>
      <c r="AL620" s="41" t="str">
        <f t="shared" si="311"/>
        <v>Leve atraso</v>
      </c>
      <c r="AM620" s="41" t="str">
        <f t="shared" si="312"/>
        <v>Não</v>
      </c>
      <c r="AN620" s="41" t="str">
        <f t="shared" si="313"/>
        <v>Sim</v>
      </c>
      <c r="AO620" s="42">
        <f t="shared" si="314"/>
        <v>-2.3611111111111138E-2</v>
      </c>
      <c r="AP620" s="41" t="str">
        <f t="shared" si="315"/>
        <v>Ezequiel Antonio Peres|46196</v>
      </c>
      <c r="AQ620" s="41" t="str">
        <f t="shared" si="316"/>
        <v/>
      </c>
      <c r="AR620" s="41" t="str">
        <f>IF($AQ620="","",COUNTIFS(L_ChaveCob,$AQ620,L_Ausencia,"&gt;"&amp;$W620)+COUNTIFS($AQ$4:$AQ620,$AQ620,$W$4:$W620,$W620))</f>
        <v/>
      </c>
      <c r="AS620" s="42">
        <f t="shared" si="317"/>
        <v>0</v>
      </c>
      <c r="AT620" s="42">
        <f t="shared" si="318"/>
        <v>0</v>
      </c>
      <c r="AU620" s="42">
        <f t="shared" si="319"/>
        <v>0</v>
      </c>
    </row>
    <row r="621" spans="1:47" x14ac:dyDescent="0.2">
      <c r="A621" s="35">
        <v>46196</v>
      </c>
      <c r="B621" s="36" t="s">
        <v>239</v>
      </c>
      <c r="C621" s="36" t="s">
        <v>232</v>
      </c>
      <c r="D621" s="36" t="s">
        <v>551</v>
      </c>
      <c r="E621" s="37"/>
      <c r="F621" s="37"/>
      <c r="G621" s="36"/>
      <c r="H621" s="36"/>
      <c r="I621" s="36"/>
      <c r="J621" s="36"/>
      <c r="K621" s="37"/>
      <c r="L621" s="37"/>
      <c r="M621" s="37"/>
      <c r="N621" s="38">
        <f t="shared" si="288"/>
        <v>46174</v>
      </c>
      <c r="O621">
        <f t="shared" si="289"/>
        <v>173078</v>
      </c>
      <c r="P621" t="str">
        <f t="shared" si="290"/>
        <v>Serralheria</v>
      </c>
      <c r="Q621" t="str">
        <f t="shared" si="291"/>
        <v>Normal / Fixo</v>
      </c>
      <c r="R621" t="str">
        <f t="shared" si="292"/>
        <v>SERRALHEIRO II</v>
      </c>
      <c r="S621" t="str">
        <f t="shared" si="293"/>
        <v>ADM</v>
      </c>
      <c r="T621" s="39">
        <f t="shared" si="294"/>
        <v>57.825734836004102</v>
      </c>
      <c r="U621" s="40">
        <f t="shared" si="295"/>
        <v>0.375</v>
      </c>
      <c r="V621" s="40">
        <f t="shared" si="296"/>
        <v>0.38958333333333334</v>
      </c>
      <c r="W621" s="40">
        <f t="shared" si="297"/>
        <v>0</v>
      </c>
      <c r="X621" t="str">
        <f t="shared" si="298"/>
        <v>Não</v>
      </c>
      <c r="Y621" s="40">
        <f t="shared" si="299"/>
        <v>0</v>
      </c>
      <c r="Z621" s="40">
        <f t="shared" si="300"/>
        <v>0</v>
      </c>
      <c r="AA621" s="40">
        <f t="shared" si="301"/>
        <v>0</v>
      </c>
      <c r="AB621" s="40">
        <f t="shared" si="302"/>
        <v>0</v>
      </c>
      <c r="AC621" s="40">
        <f t="shared" si="303"/>
        <v>0</v>
      </c>
      <c r="AD621" s="39">
        <f t="shared" si="304"/>
        <v>0</v>
      </c>
      <c r="AE621" s="39">
        <f t="shared" si="305"/>
        <v>0</v>
      </c>
      <c r="AF621" t="str">
        <f t="shared" si="306"/>
        <v>Trabalhado</v>
      </c>
      <c r="AG621" t="str">
        <f t="shared" si="307"/>
        <v/>
      </c>
      <c r="AH621" t="str">
        <f t="shared" si="308"/>
        <v/>
      </c>
      <c r="AJ621" s="41">
        <f t="shared" si="309"/>
        <v>2</v>
      </c>
      <c r="AK621" s="42">
        <f t="shared" si="310"/>
        <v>0.38958333333333334</v>
      </c>
      <c r="AL621" s="41" t="str">
        <f t="shared" si="311"/>
        <v>Leve atraso</v>
      </c>
      <c r="AM621" s="41" t="str">
        <f t="shared" si="312"/>
        <v>Não</v>
      </c>
      <c r="AN621" s="41" t="str">
        <f t="shared" si="313"/>
        <v>Sim</v>
      </c>
      <c r="AO621" s="42">
        <f t="shared" si="314"/>
        <v>-1.4583333333333337E-2</v>
      </c>
      <c r="AP621" s="41" t="str">
        <f t="shared" si="315"/>
        <v>Giovani Joao da Silva|46196</v>
      </c>
      <c r="AQ621" s="41" t="str">
        <f t="shared" si="316"/>
        <v/>
      </c>
      <c r="AR621" s="41" t="str">
        <f>IF($AQ621="","",COUNTIFS(L_ChaveCob,$AQ621,L_Ausencia,"&gt;"&amp;$W621)+COUNTIFS($AQ$4:$AQ621,$AQ621,$W$4:$W621,$W621))</f>
        <v/>
      </c>
      <c r="AS621" s="42">
        <f t="shared" si="317"/>
        <v>0</v>
      </c>
      <c r="AT621" s="42">
        <f t="shared" si="318"/>
        <v>0</v>
      </c>
      <c r="AU621" s="42">
        <f t="shared" si="319"/>
        <v>0</v>
      </c>
    </row>
    <row r="622" spans="1:47" x14ac:dyDescent="0.2">
      <c r="A622" s="35">
        <v>46196</v>
      </c>
      <c r="B622" s="36" t="s">
        <v>241</v>
      </c>
      <c r="C622" s="36" t="s">
        <v>213</v>
      </c>
      <c r="D622" s="36"/>
      <c r="E622" s="37"/>
      <c r="F622" s="37"/>
      <c r="G622" s="36" t="s">
        <v>531</v>
      </c>
      <c r="H622" s="36"/>
      <c r="I622" s="36"/>
      <c r="J622" s="36"/>
      <c r="K622" s="37"/>
      <c r="L622" s="37"/>
      <c r="M622" s="37"/>
      <c r="N622" s="38">
        <f t="shared" si="288"/>
        <v>46174</v>
      </c>
      <c r="O622">
        <f t="shared" si="289"/>
        <v>24800</v>
      </c>
      <c r="P622" t="str">
        <f t="shared" si="290"/>
        <v>Serralheria</v>
      </c>
      <c r="Q622" t="str">
        <f t="shared" si="291"/>
        <v>Normal / Fixo</v>
      </c>
      <c r="R622" t="str">
        <f t="shared" si="292"/>
        <v>SERRALHEIRO II</v>
      </c>
      <c r="S622" t="str">
        <f t="shared" si="293"/>
        <v>ADM</v>
      </c>
      <c r="T622" s="39">
        <f t="shared" si="294"/>
        <v>57.825734836004102</v>
      </c>
      <c r="U622" s="40">
        <f t="shared" si="295"/>
        <v>0.375</v>
      </c>
      <c r="V622" s="40">
        <f t="shared" si="296"/>
        <v>0</v>
      </c>
      <c r="W622" s="40">
        <f t="shared" si="297"/>
        <v>0.375</v>
      </c>
      <c r="X622" t="str">
        <f t="shared" si="298"/>
        <v>Sim</v>
      </c>
      <c r="Y622" s="40">
        <f t="shared" si="299"/>
        <v>0.375</v>
      </c>
      <c r="Z622" s="40">
        <f t="shared" si="300"/>
        <v>0</v>
      </c>
      <c r="AA622" s="40">
        <f t="shared" si="301"/>
        <v>0</v>
      </c>
      <c r="AB622" s="40">
        <f t="shared" si="302"/>
        <v>0</v>
      </c>
      <c r="AC622" s="40">
        <f t="shared" si="303"/>
        <v>0.375</v>
      </c>
      <c r="AD622" s="39">
        <f t="shared" si="304"/>
        <v>520.43161352403695</v>
      </c>
      <c r="AE622" s="39">
        <f t="shared" si="305"/>
        <v>0</v>
      </c>
      <c r="AF622" t="str">
        <f t="shared" si="306"/>
        <v>Injustificada</v>
      </c>
      <c r="AG622" t="str">
        <f t="shared" si="307"/>
        <v>DESCONTA 9:00h (Injustificada).</v>
      </c>
      <c r="AH622" t="str">
        <f t="shared" si="308"/>
        <v/>
      </c>
      <c r="AJ622" s="41">
        <f t="shared" si="309"/>
        <v>3</v>
      </c>
      <c r="AK622" s="42" t="str">
        <f t="shared" si="310"/>
        <v/>
      </c>
      <c r="AL622" s="41" t="str">
        <f t="shared" si="311"/>
        <v>Dia inteiro</v>
      </c>
      <c r="AM622" s="41" t="str">
        <f t="shared" si="312"/>
        <v>Sim</v>
      </c>
      <c r="AN622" s="41" t="str">
        <f t="shared" si="313"/>
        <v>Não</v>
      </c>
      <c r="AO622" s="42" t="str">
        <f t="shared" si="314"/>
        <v/>
      </c>
      <c r="AP622" s="41" t="str">
        <f t="shared" si="315"/>
        <v>Ivanildo Lopes Pires de Carvalho|46196</v>
      </c>
      <c r="AQ622" s="41" t="str">
        <f t="shared" si="316"/>
        <v>46196|Serralheria</v>
      </c>
      <c r="AR622" s="41">
        <f>IF($AQ622="","",COUNTIFS(L_ChaveCob,$AQ622,L_Ausencia,"&gt;"&amp;$W622)+COUNTIFS($AQ$4:$AQ622,$AQ622,$W$4:$W622,$W622))</f>
        <v>1</v>
      </c>
      <c r="AS622" s="42">
        <f t="shared" si="317"/>
        <v>0</v>
      </c>
      <c r="AT622" s="42">
        <f t="shared" si="318"/>
        <v>0</v>
      </c>
      <c r="AU622" s="42">
        <f t="shared" si="319"/>
        <v>0</v>
      </c>
    </row>
    <row r="623" spans="1:47" x14ac:dyDescent="0.2">
      <c r="A623" s="35">
        <v>46196</v>
      </c>
      <c r="B623" s="36" t="s">
        <v>243</v>
      </c>
      <c r="C623" s="36" t="s">
        <v>232</v>
      </c>
      <c r="D623" s="36" t="s">
        <v>364</v>
      </c>
      <c r="E623" s="37"/>
      <c r="F623" s="37"/>
      <c r="G623" s="36"/>
      <c r="H623" s="36"/>
      <c r="I623" s="36"/>
      <c r="J623" s="36"/>
      <c r="K623" s="37"/>
      <c r="L623" s="37"/>
      <c r="M623" s="37"/>
      <c r="N623" s="38">
        <f t="shared" si="288"/>
        <v>46174</v>
      </c>
      <c r="O623">
        <f t="shared" si="289"/>
        <v>900003</v>
      </c>
      <c r="P623" t="str">
        <f t="shared" si="290"/>
        <v>Serralheria</v>
      </c>
      <c r="Q623" t="str">
        <f t="shared" si="291"/>
        <v>Normal / Fixo</v>
      </c>
      <c r="R623" t="str">
        <f t="shared" si="292"/>
        <v>ENCARREGADO</v>
      </c>
      <c r="S623" t="str">
        <f t="shared" si="293"/>
        <v>ADM</v>
      </c>
      <c r="T623" s="39">
        <f t="shared" si="294"/>
        <v>66.410146806958295</v>
      </c>
      <c r="U623" s="40">
        <f t="shared" si="295"/>
        <v>0.375</v>
      </c>
      <c r="V623" s="40">
        <f t="shared" si="296"/>
        <v>0.39652777777777776</v>
      </c>
      <c r="W623" s="40">
        <f t="shared" si="297"/>
        <v>0</v>
      </c>
      <c r="X623" t="str">
        <f t="shared" si="298"/>
        <v>Não</v>
      </c>
      <c r="Y623" s="40">
        <f t="shared" si="299"/>
        <v>0</v>
      </c>
      <c r="Z623" s="40">
        <f t="shared" si="300"/>
        <v>0</v>
      </c>
      <c r="AA623" s="40">
        <f t="shared" si="301"/>
        <v>0</v>
      </c>
      <c r="AB623" s="40">
        <f t="shared" si="302"/>
        <v>0</v>
      </c>
      <c r="AC623" s="40">
        <f t="shared" si="303"/>
        <v>0</v>
      </c>
      <c r="AD623" s="39">
        <f t="shared" si="304"/>
        <v>0</v>
      </c>
      <c r="AE623" s="39">
        <f t="shared" si="305"/>
        <v>0</v>
      </c>
      <c r="AF623" t="str">
        <f t="shared" si="306"/>
        <v>Trabalhado</v>
      </c>
      <c r="AG623" t="str">
        <f t="shared" si="307"/>
        <v/>
      </c>
      <c r="AH623" t="str">
        <f t="shared" si="308"/>
        <v/>
      </c>
      <c r="AJ623" s="41">
        <f t="shared" si="309"/>
        <v>10</v>
      </c>
      <c r="AK623" s="42">
        <f t="shared" si="310"/>
        <v>0.39652777777777776</v>
      </c>
      <c r="AL623" s="41" t="str">
        <f t="shared" si="311"/>
        <v>Leve atraso</v>
      </c>
      <c r="AM623" s="41" t="str">
        <f t="shared" si="312"/>
        <v>Não</v>
      </c>
      <c r="AN623" s="41" t="str">
        <f t="shared" si="313"/>
        <v>Sim</v>
      </c>
      <c r="AO623" s="42">
        <f t="shared" si="314"/>
        <v>-2.1527777777777757E-2</v>
      </c>
      <c r="AP623" s="41" t="str">
        <f t="shared" si="315"/>
        <v>Marcelo Antônio Silvestre de Moraes|46196</v>
      </c>
      <c r="AQ623" s="41" t="str">
        <f t="shared" si="316"/>
        <v/>
      </c>
      <c r="AR623" s="41" t="str">
        <f>IF($AQ623="","",COUNTIFS(L_ChaveCob,$AQ623,L_Ausencia,"&gt;"&amp;$W623)+COUNTIFS($AQ$4:$AQ623,$AQ623,$W$4:$W623,$W623))</f>
        <v/>
      </c>
      <c r="AS623" s="42">
        <f t="shared" si="317"/>
        <v>0</v>
      </c>
      <c r="AT623" s="42">
        <f t="shared" si="318"/>
        <v>0</v>
      </c>
      <c r="AU623" s="42">
        <f t="shared" si="319"/>
        <v>0</v>
      </c>
    </row>
    <row r="624" spans="1:47" x14ac:dyDescent="0.2">
      <c r="A624" s="35">
        <v>46196</v>
      </c>
      <c r="B624" s="36" t="s">
        <v>229</v>
      </c>
      <c r="C624" s="36" t="s">
        <v>220</v>
      </c>
      <c r="D624" s="36" t="s">
        <v>552</v>
      </c>
      <c r="E624" s="37"/>
      <c r="F624" s="37"/>
      <c r="G624" s="36"/>
      <c r="H624" s="36"/>
      <c r="I624" s="36"/>
      <c r="J624" s="36"/>
      <c r="K624" s="37"/>
      <c r="L624" s="37"/>
      <c r="M624" s="37"/>
      <c r="N624" s="38">
        <f t="shared" si="288"/>
        <v>46174</v>
      </c>
      <c r="O624">
        <f t="shared" si="289"/>
        <v>105410</v>
      </c>
      <c r="P624" t="str">
        <f t="shared" si="290"/>
        <v>Serralheria</v>
      </c>
      <c r="Q624" t="str">
        <f t="shared" si="291"/>
        <v>Normal / Fixo</v>
      </c>
      <c r="R624" t="str">
        <f t="shared" si="292"/>
        <v>SERRALHEIRO I</v>
      </c>
      <c r="S624" t="str">
        <f t="shared" si="293"/>
        <v>TURNO 3</v>
      </c>
      <c r="T624" s="39">
        <f t="shared" si="294"/>
        <v>53.488333185221997</v>
      </c>
      <c r="U624" s="40">
        <f t="shared" si="295"/>
        <v>0.33333333333333298</v>
      </c>
      <c r="V624" s="40">
        <f t="shared" si="296"/>
        <v>0.33333333333333298</v>
      </c>
      <c r="W624" s="40">
        <f t="shared" si="297"/>
        <v>0</v>
      </c>
      <c r="X624" t="str">
        <f t="shared" si="298"/>
        <v>Sim</v>
      </c>
      <c r="Y624" s="40">
        <f t="shared" si="299"/>
        <v>0</v>
      </c>
      <c r="Z624" s="40">
        <f t="shared" si="300"/>
        <v>0</v>
      </c>
      <c r="AA624" s="40">
        <f t="shared" si="301"/>
        <v>0</v>
      </c>
      <c r="AB624" s="40">
        <f t="shared" si="302"/>
        <v>0</v>
      </c>
      <c r="AC624" s="40">
        <f t="shared" si="303"/>
        <v>0</v>
      </c>
      <c r="AD624" s="39">
        <f t="shared" si="304"/>
        <v>0</v>
      </c>
      <c r="AE624" s="39">
        <f t="shared" si="305"/>
        <v>0</v>
      </c>
      <c r="AF624" t="str">
        <f t="shared" si="306"/>
        <v>Injustificada</v>
      </c>
      <c r="AG624" t="str">
        <f t="shared" si="307"/>
        <v/>
      </c>
      <c r="AH624" t="str">
        <f t="shared" si="308"/>
        <v/>
      </c>
      <c r="AJ624" s="41">
        <f t="shared" si="309"/>
        <v>6</v>
      </c>
      <c r="AK624" s="42">
        <f t="shared" si="310"/>
        <v>0.36041666666666666</v>
      </c>
      <c r="AL624" s="41" t="str">
        <f t="shared" si="311"/>
        <v>Pelo ponto</v>
      </c>
      <c r="AM624" s="41" t="str">
        <f t="shared" si="312"/>
        <v>Sim</v>
      </c>
      <c r="AN624" s="41" t="str">
        <f t="shared" si="313"/>
        <v>Não</v>
      </c>
      <c r="AO624" s="42">
        <f t="shared" si="314"/>
        <v>-2.7083333333333681E-2</v>
      </c>
      <c r="AP624" s="41" t="str">
        <f t="shared" si="315"/>
        <v>Marcelo Douglas Vieira Santana|46196</v>
      </c>
      <c r="AQ624" s="41" t="str">
        <f t="shared" si="316"/>
        <v/>
      </c>
      <c r="AR624" s="41" t="str">
        <f>IF($AQ624="","",COUNTIFS(L_ChaveCob,$AQ624,L_Ausencia,"&gt;"&amp;$W624)+COUNTIFS($AQ$4:$AQ624,$AQ624,$W$4:$W624,$W624))</f>
        <v/>
      </c>
      <c r="AS624" s="42">
        <f t="shared" si="317"/>
        <v>0</v>
      </c>
      <c r="AT624" s="42">
        <f t="shared" si="318"/>
        <v>0</v>
      </c>
      <c r="AU624" s="42">
        <f t="shared" si="319"/>
        <v>0</v>
      </c>
    </row>
    <row r="625" spans="1:47" x14ac:dyDescent="0.2">
      <c r="A625" s="35">
        <v>46196</v>
      </c>
      <c r="B625" s="36" t="s">
        <v>483</v>
      </c>
      <c r="C625" s="36" t="s">
        <v>232</v>
      </c>
      <c r="D625" s="36" t="s">
        <v>553</v>
      </c>
      <c r="E625" s="37"/>
      <c r="F625" s="37"/>
      <c r="G625" s="36"/>
      <c r="H625" s="36"/>
      <c r="I625" s="36"/>
      <c r="J625" s="36"/>
      <c r="K625" s="37"/>
      <c r="L625" s="37"/>
      <c r="M625" s="37"/>
      <c r="N625" s="38">
        <f t="shared" si="288"/>
        <v>46174</v>
      </c>
      <c r="O625">
        <f t="shared" si="289"/>
        <v>900011</v>
      </c>
      <c r="P625" t="str">
        <f t="shared" si="290"/>
        <v>Serralheria</v>
      </c>
      <c r="Q625" t="str">
        <f t="shared" si="291"/>
        <v>Normal / Fixo</v>
      </c>
      <c r="R625" t="str">
        <f t="shared" si="292"/>
        <v>SERRALHEIRO I</v>
      </c>
      <c r="S625" t="str">
        <f t="shared" si="293"/>
        <v>ADM</v>
      </c>
      <c r="T625" s="39">
        <f t="shared" si="294"/>
        <v>53.488333185221997</v>
      </c>
      <c r="U625" s="40">
        <f t="shared" si="295"/>
        <v>0.375</v>
      </c>
      <c r="V625" s="40">
        <f t="shared" si="296"/>
        <v>0.39374999999999999</v>
      </c>
      <c r="W625" s="40">
        <f t="shared" si="297"/>
        <v>0</v>
      </c>
      <c r="X625" t="str">
        <f t="shared" si="298"/>
        <v>Não</v>
      </c>
      <c r="Y625" s="40">
        <f t="shared" si="299"/>
        <v>0</v>
      </c>
      <c r="Z625" s="40">
        <f t="shared" si="300"/>
        <v>0</v>
      </c>
      <c r="AA625" s="40">
        <f t="shared" si="301"/>
        <v>0</v>
      </c>
      <c r="AB625" s="40">
        <f t="shared" si="302"/>
        <v>0</v>
      </c>
      <c r="AC625" s="40">
        <f t="shared" si="303"/>
        <v>0</v>
      </c>
      <c r="AD625" s="39">
        <f t="shared" si="304"/>
        <v>0</v>
      </c>
      <c r="AE625" s="39">
        <f t="shared" si="305"/>
        <v>0</v>
      </c>
      <c r="AF625" t="str">
        <f t="shared" si="306"/>
        <v>Trabalhado</v>
      </c>
      <c r="AG625" t="str">
        <f t="shared" si="307"/>
        <v/>
      </c>
      <c r="AH625" t="str">
        <f t="shared" si="308"/>
        <v/>
      </c>
      <c r="AJ625" s="41">
        <f t="shared" si="309"/>
        <v>20</v>
      </c>
      <c r="AK625" s="42">
        <f t="shared" si="310"/>
        <v>0.39374999999999999</v>
      </c>
      <c r="AL625" s="41" t="str">
        <f t="shared" si="311"/>
        <v>Leve atraso</v>
      </c>
      <c r="AM625" s="41" t="str">
        <f t="shared" si="312"/>
        <v>Não</v>
      </c>
      <c r="AN625" s="41" t="str">
        <f t="shared" si="313"/>
        <v>Sim</v>
      </c>
      <c r="AO625" s="42">
        <f t="shared" si="314"/>
        <v>-1.8749999999999989E-2</v>
      </c>
      <c r="AP625" s="41" t="str">
        <f t="shared" si="315"/>
        <v>Maxwell Torres da Silva|46196</v>
      </c>
      <c r="AQ625" s="41" t="str">
        <f t="shared" si="316"/>
        <v/>
      </c>
      <c r="AR625" s="41" t="str">
        <f>IF($AQ625="","",COUNTIFS(L_ChaveCob,$AQ625,L_Ausencia,"&gt;"&amp;$W625)+COUNTIFS($AQ$4:$AQ625,$AQ625,$W$4:$W625,$W625))</f>
        <v/>
      </c>
      <c r="AS625" s="42">
        <f t="shared" si="317"/>
        <v>0</v>
      </c>
      <c r="AT625" s="42">
        <f t="shared" si="318"/>
        <v>0</v>
      </c>
      <c r="AU625" s="42">
        <f t="shared" si="319"/>
        <v>0</v>
      </c>
    </row>
    <row r="626" spans="1:47" hidden="1" x14ac:dyDescent="0.2">
      <c r="A626" s="35">
        <v>46196</v>
      </c>
      <c r="B626" s="36" t="s">
        <v>230</v>
      </c>
      <c r="C626" s="36" t="s">
        <v>220</v>
      </c>
      <c r="D626" s="36" t="s">
        <v>523</v>
      </c>
      <c r="E626" s="37"/>
      <c r="F626" s="37"/>
      <c r="G626" s="36"/>
      <c r="H626" s="36"/>
      <c r="I626" s="36" t="s">
        <v>234</v>
      </c>
      <c r="J626" s="36"/>
      <c r="K626" s="37"/>
      <c r="L626" s="37"/>
      <c r="M626" s="37"/>
      <c r="N626" s="38">
        <f t="shared" si="288"/>
        <v>46174</v>
      </c>
      <c r="O626">
        <f t="shared" si="289"/>
        <v>900009</v>
      </c>
      <c r="P626" t="str">
        <f t="shared" si="290"/>
        <v>Serralheria</v>
      </c>
      <c r="Q626" t="str">
        <f t="shared" si="291"/>
        <v>Normal / Fixo</v>
      </c>
      <c r="R626" t="str">
        <f t="shared" si="292"/>
        <v>SERRALHEIRO I</v>
      </c>
      <c r="S626" t="str">
        <f t="shared" si="293"/>
        <v>TURNO 2</v>
      </c>
      <c r="T626" s="39">
        <f t="shared" si="294"/>
        <v>53.488333185221997</v>
      </c>
      <c r="U626" s="40">
        <f t="shared" si="295"/>
        <v>0.33333333333333298</v>
      </c>
      <c r="V626" s="40">
        <f t="shared" si="296"/>
        <v>0.33333333333333298</v>
      </c>
      <c r="W626" s="40">
        <f t="shared" si="297"/>
        <v>0</v>
      </c>
      <c r="X626" t="str">
        <f t="shared" si="298"/>
        <v>Sim</v>
      </c>
      <c r="Y626" s="40">
        <f t="shared" si="299"/>
        <v>0</v>
      </c>
      <c r="Z626" s="40">
        <f t="shared" si="300"/>
        <v>0</v>
      </c>
      <c r="AA626" s="40">
        <f t="shared" si="301"/>
        <v>0</v>
      </c>
      <c r="AB626" s="40">
        <f t="shared" si="302"/>
        <v>0</v>
      </c>
      <c r="AC626" s="40">
        <f t="shared" si="303"/>
        <v>0</v>
      </c>
      <c r="AD626" s="39">
        <f t="shared" si="304"/>
        <v>0</v>
      </c>
      <c r="AE626" s="39">
        <f t="shared" si="305"/>
        <v>0</v>
      </c>
      <c r="AF626" t="str">
        <f t="shared" si="306"/>
        <v>Injustificada</v>
      </c>
      <c r="AG626" t="str">
        <f t="shared" si="307"/>
        <v/>
      </c>
      <c r="AH626" t="str">
        <f t="shared" si="308"/>
        <v/>
      </c>
      <c r="AJ626" s="41">
        <f t="shared" si="309"/>
        <v>17</v>
      </c>
      <c r="AK626" s="42">
        <f t="shared" si="310"/>
        <v>0.35208333333333336</v>
      </c>
      <c r="AL626" s="41" t="str">
        <f t="shared" si="311"/>
        <v>Pelo ponto</v>
      </c>
      <c r="AM626" s="41" t="str">
        <f t="shared" si="312"/>
        <v>Sim</v>
      </c>
      <c r="AN626" s="41" t="str">
        <f t="shared" si="313"/>
        <v>Não</v>
      </c>
      <c r="AO626" s="42">
        <f t="shared" si="314"/>
        <v>-1.8750000000000377E-2</v>
      </c>
      <c r="AP626" s="41" t="str">
        <f t="shared" si="315"/>
        <v>Murilo de Souza Modesto|46196</v>
      </c>
      <c r="AQ626" s="41" t="str">
        <f t="shared" si="316"/>
        <v/>
      </c>
      <c r="AR626" s="41" t="str">
        <f>IF($AQ626="","",COUNTIFS(L_ChaveCob,$AQ626,L_Ausencia,"&gt;"&amp;$W626)+COUNTIFS($AQ$4:$AQ626,$AQ626,$W$4:$W626,$W626))</f>
        <v/>
      </c>
      <c r="AS626" s="42">
        <f t="shared" si="317"/>
        <v>0</v>
      </c>
      <c r="AT626" s="42">
        <f t="shared" si="318"/>
        <v>0</v>
      </c>
      <c r="AU626" s="42">
        <f t="shared" si="319"/>
        <v>0</v>
      </c>
    </row>
    <row r="627" spans="1:47" x14ac:dyDescent="0.2">
      <c r="A627" s="35">
        <v>46196</v>
      </c>
      <c r="B627" s="36" t="s">
        <v>247</v>
      </c>
      <c r="C627" s="36" t="s">
        <v>228</v>
      </c>
      <c r="D627" s="36"/>
      <c r="E627" s="37"/>
      <c r="F627" s="37"/>
      <c r="G627" s="36"/>
      <c r="H627" s="36"/>
      <c r="I627" s="36"/>
      <c r="J627" s="36"/>
      <c r="K627" s="37"/>
      <c r="L627" s="37"/>
      <c r="M627" s="37"/>
      <c r="N627" s="38">
        <f t="shared" si="288"/>
        <v>46174</v>
      </c>
      <c r="O627">
        <f t="shared" si="289"/>
        <v>900005</v>
      </c>
      <c r="P627" t="str">
        <f t="shared" si="290"/>
        <v>Serralheria</v>
      </c>
      <c r="Q627" t="str">
        <f t="shared" si="291"/>
        <v>Normal / Fixo</v>
      </c>
      <c r="R627" t="str">
        <f t="shared" si="292"/>
        <v>SERRALHEIRO II</v>
      </c>
      <c r="S627" t="str">
        <f t="shared" si="293"/>
        <v>ADM</v>
      </c>
      <c r="T627" s="39">
        <f t="shared" si="294"/>
        <v>57.825734836004102</v>
      </c>
      <c r="U627" s="40">
        <f t="shared" si="295"/>
        <v>0.375</v>
      </c>
      <c r="V627" s="40">
        <f t="shared" si="296"/>
        <v>0</v>
      </c>
      <c r="W627" s="40">
        <f t="shared" si="297"/>
        <v>0.375</v>
      </c>
      <c r="X627" t="str">
        <f t="shared" si="298"/>
        <v>Sim</v>
      </c>
      <c r="Y627" s="40">
        <f t="shared" si="299"/>
        <v>0.375</v>
      </c>
      <c r="Z627" s="40">
        <f t="shared" si="300"/>
        <v>0</v>
      </c>
      <c r="AA627" s="40">
        <f t="shared" si="301"/>
        <v>0</v>
      </c>
      <c r="AB627" s="40">
        <f t="shared" si="302"/>
        <v>0</v>
      </c>
      <c r="AC627" s="40">
        <f t="shared" si="303"/>
        <v>0.375</v>
      </c>
      <c r="AD627" s="39">
        <f t="shared" si="304"/>
        <v>520.43161352403695</v>
      </c>
      <c r="AE627" s="39">
        <f t="shared" si="305"/>
        <v>0</v>
      </c>
      <c r="AF627" t="str">
        <f t="shared" si="306"/>
        <v>Férias</v>
      </c>
      <c r="AG627" t="str">
        <f t="shared" si="307"/>
        <v>DESCONTA 9:00h (Férias).</v>
      </c>
      <c r="AH627" t="str">
        <f t="shared" si="308"/>
        <v/>
      </c>
      <c r="AJ627" s="41">
        <f t="shared" si="309"/>
        <v>13</v>
      </c>
      <c r="AK627" s="42" t="str">
        <f t="shared" si="310"/>
        <v/>
      </c>
      <c r="AL627" s="41" t="str">
        <f t="shared" si="311"/>
        <v>Dia inteiro</v>
      </c>
      <c r="AM627" s="41" t="str">
        <f t="shared" si="312"/>
        <v>Sim</v>
      </c>
      <c r="AN627" s="41" t="str">
        <f t="shared" si="313"/>
        <v>Não</v>
      </c>
      <c r="AO627" s="42" t="str">
        <f t="shared" si="314"/>
        <v/>
      </c>
      <c r="AP627" s="41" t="str">
        <f t="shared" si="315"/>
        <v>Rafael Fracaroli da Rocha|46196</v>
      </c>
      <c r="AQ627" s="41" t="str">
        <f t="shared" si="316"/>
        <v>46196|Serralheria</v>
      </c>
      <c r="AR627" s="41">
        <f>IF($AQ627="","",COUNTIFS(L_ChaveCob,$AQ627,L_Ausencia,"&gt;"&amp;$W627)+COUNTIFS($AQ$4:$AQ627,$AQ627,$W$4:$W627,$W627))</f>
        <v>2</v>
      </c>
      <c r="AS627" s="42">
        <f t="shared" si="317"/>
        <v>0</v>
      </c>
      <c r="AT627" s="42">
        <f t="shared" si="318"/>
        <v>0</v>
      </c>
      <c r="AU627" s="42">
        <f t="shared" si="319"/>
        <v>0</v>
      </c>
    </row>
    <row r="628" spans="1:47" x14ac:dyDescent="0.2">
      <c r="A628" s="35">
        <v>46196</v>
      </c>
      <c r="B628" s="36" t="s">
        <v>249</v>
      </c>
      <c r="C628" s="36" t="s">
        <v>232</v>
      </c>
      <c r="D628" s="36" t="s">
        <v>554</v>
      </c>
      <c r="E628" s="37"/>
      <c r="F628" s="37"/>
      <c r="G628" s="36"/>
      <c r="H628" s="36"/>
      <c r="I628" s="36"/>
      <c r="J628" s="36"/>
      <c r="K628" s="37"/>
      <c r="L628" s="37"/>
      <c r="M628" s="37"/>
      <c r="N628" s="38">
        <f t="shared" si="288"/>
        <v>46174</v>
      </c>
      <c r="O628">
        <f t="shared" si="289"/>
        <v>331335</v>
      </c>
      <c r="P628" t="str">
        <f t="shared" si="290"/>
        <v>Serralheria</v>
      </c>
      <c r="Q628" t="str">
        <f t="shared" si="291"/>
        <v>Normal / Fixo</v>
      </c>
      <c r="R628" t="str">
        <f t="shared" si="292"/>
        <v>SERRALHEIRO II</v>
      </c>
      <c r="S628" t="str">
        <f t="shared" si="293"/>
        <v>ADM</v>
      </c>
      <c r="T628" s="39">
        <f t="shared" si="294"/>
        <v>57.825734836004102</v>
      </c>
      <c r="U628" s="40">
        <f t="shared" si="295"/>
        <v>0.375</v>
      </c>
      <c r="V628" s="40">
        <f t="shared" si="296"/>
        <v>0.40347222222222223</v>
      </c>
      <c r="W628" s="40">
        <f t="shared" si="297"/>
        <v>0</v>
      </c>
      <c r="X628" t="str">
        <f t="shared" si="298"/>
        <v>Não</v>
      </c>
      <c r="Y628" s="40">
        <f t="shared" si="299"/>
        <v>0</v>
      </c>
      <c r="Z628" s="40">
        <f t="shared" si="300"/>
        <v>0</v>
      </c>
      <c r="AA628" s="40">
        <f t="shared" si="301"/>
        <v>0</v>
      </c>
      <c r="AB628" s="40">
        <f t="shared" si="302"/>
        <v>0</v>
      </c>
      <c r="AC628" s="40">
        <f t="shared" si="303"/>
        <v>0</v>
      </c>
      <c r="AD628" s="39">
        <f t="shared" si="304"/>
        <v>0</v>
      </c>
      <c r="AE628" s="39">
        <f t="shared" si="305"/>
        <v>0</v>
      </c>
      <c r="AF628" t="str">
        <f t="shared" si="306"/>
        <v>Trabalhado</v>
      </c>
      <c r="AG628" t="str">
        <f t="shared" si="307"/>
        <v/>
      </c>
      <c r="AH628" t="str">
        <f t="shared" si="308"/>
        <v/>
      </c>
      <c r="AJ628" s="41">
        <f t="shared" si="309"/>
        <v>5</v>
      </c>
      <c r="AK628" s="42">
        <f t="shared" si="310"/>
        <v>0.40347222222222223</v>
      </c>
      <c r="AL628" s="41" t="str">
        <f t="shared" si="311"/>
        <v>Leve atraso</v>
      </c>
      <c r="AM628" s="41" t="str">
        <f t="shared" si="312"/>
        <v>Não</v>
      </c>
      <c r="AN628" s="41" t="str">
        <f t="shared" si="313"/>
        <v>Sim</v>
      </c>
      <c r="AO628" s="42">
        <f t="shared" si="314"/>
        <v>-2.8472222222222232E-2</v>
      </c>
      <c r="AP628" s="41" t="str">
        <f t="shared" si="315"/>
        <v>Robson Alberto Alves Galvão|46196</v>
      </c>
      <c r="AQ628" s="41" t="str">
        <f t="shared" si="316"/>
        <v/>
      </c>
      <c r="AR628" s="41" t="str">
        <f>IF($AQ628="","",COUNTIFS(L_ChaveCob,$AQ628,L_Ausencia,"&gt;"&amp;$W628)+COUNTIFS($AQ$4:$AQ628,$AQ628,$W$4:$W628,$W628))</f>
        <v/>
      </c>
      <c r="AS628" s="42">
        <f t="shared" si="317"/>
        <v>0</v>
      </c>
      <c r="AT628" s="42">
        <f t="shared" si="318"/>
        <v>0</v>
      </c>
      <c r="AU628" s="42">
        <f t="shared" si="319"/>
        <v>0</v>
      </c>
    </row>
    <row r="629" spans="1:47" x14ac:dyDescent="0.2">
      <c r="A629" s="35">
        <v>46196</v>
      </c>
      <c r="B629" s="36" t="s">
        <v>231</v>
      </c>
      <c r="C629" s="36" t="s">
        <v>220</v>
      </c>
      <c r="D629" s="36" t="s">
        <v>426</v>
      </c>
      <c r="E629" s="37"/>
      <c r="F629" s="37"/>
      <c r="G629" s="36"/>
      <c r="H629" s="36"/>
      <c r="I629" s="36" t="s">
        <v>234</v>
      </c>
      <c r="J629" s="36"/>
      <c r="K629" s="37"/>
      <c r="L629" s="37"/>
      <c r="M629" s="37"/>
      <c r="N629" s="38">
        <f t="shared" si="288"/>
        <v>46174</v>
      </c>
      <c r="O629">
        <f t="shared" si="289"/>
        <v>900004</v>
      </c>
      <c r="P629" t="str">
        <f t="shared" si="290"/>
        <v>Serralheria</v>
      </c>
      <c r="Q629" t="str">
        <f t="shared" si="291"/>
        <v>Normal / Fixo</v>
      </c>
      <c r="R629" t="str">
        <f t="shared" si="292"/>
        <v>SERRALHEIRO I</v>
      </c>
      <c r="S629" t="str">
        <f t="shared" si="293"/>
        <v>TURNO 2</v>
      </c>
      <c r="T629" s="39">
        <f t="shared" si="294"/>
        <v>53.488333185221997</v>
      </c>
      <c r="U629" s="40">
        <f t="shared" si="295"/>
        <v>0.33333333333333298</v>
      </c>
      <c r="V629" s="40">
        <f t="shared" si="296"/>
        <v>0.33333333333333298</v>
      </c>
      <c r="W629" s="40">
        <f t="shared" si="297"/>
        <v>0</v>
      </c>
      <c r="X629" t="str">
        <f t="shared" si="298"/>
        <v>Sim</v>
      </c>
      <c r="Y629" s="40">
        <f t="shared" si="299"/>
        <v>0</v>
      </c>
      <c r="Z629" s="40">
        <f t="shared" si="300"/>
        <v>0</v>
      </c>
      <c r="AA629" s="40">
        <f t="shared" si="301"/>
        <v>0</v>
      </c>
      <c r="AB629" s="40">
        <f t="shared" si="302"/>
        <v>0</v>
      </c>
      <c r="AC629" s="40">
        <f t="shared" si="303"/>
        <v>0</v>
      </c>
      <c r="AD629" s="39">
        <f t="shared" si="304"/>
        <v>0</v>
      </c>
      <c r="AE629" s="39">
        <f t="shared" si="305"/>
        <v>0</v>
      </c>
      <c r="AF629" t="str">
        <f t="shared" si="306"/>
        <v>Injustificada</v>
      </c>
      <c r="AG629" t="str">
        <f t="shared" si="307"/>
        <v/>
      </c>
      <c r="AH629" t="str">
        <f t="shared" si="308"/>
        <v/>
      </c>
      <c r="AJ629" s="41">
        <f t="shared" si="309"/>
        <v>11</v>
      </c>
      <c r="AK629" s="42">
        <f t="shared" si="310"/>
        <v>0.35347222222222224</v>
      </c>
      <c r="AL629" s="41" t="str">
        <f t="shared" si="311"/>
        <v>Pelo ponto</v>
      </c>
      <c r="AM629" s="41" t="str">
        <f t="shared" si="312"/>
        <v>Sim</v>
      </c>
      <c r="AN629" s="41" t="str">
        <f t="shared" si="313"/>
        <v>Não</v>
      </c>
      <c r="AO629" s="42">
        <f t="shared" si="314"/>
        <v>-2.0138888888889261E-2</v>
      </c>
      <c r="AP629" s="41" t="str">
        <f t="shared" si="315"/>
        <v>Rogério Marques da Silva|46196</v>
      </c>
      <c r="AQ629" s="41" t="str">
        <f t="shared" si="316"/>
        <v/>
      </c>
      <c r="AR629" s="41" t="str">
        <f>IF($AQ629="","",COUNTIFS(L_ChaveCob,$AQ629,L_Ausencia,"&gt;"&amp;$W629)+COUNTIFS($AQ$4:$AQ629,$AQ629,$W$4:$W629,$W629))</f>
        <v/>
      </c>
      <c r="AS629" s="42">
        <f t="shared" si="317"/>
        <v>0</v>
      </c>
      <c r="AT629" s="42">
        <f t="shared" si="318"/>
        <v>0</v>
      </c>
      <c r="AU629" s="42">
        <f t="shared" si="319"/>
        <v>0</v>
      </c>
    </row>
    <row r="630" spans="1:47" x14ac:dyDescent="0.2">
      <c r="A630" s="35">
        <v>46196</v>
      </c>
      <c r="B630" s="36" t="s">
        <v>252</v>
      </c>
      <c r="C630" s="36" t="s">
        <v>232</v>
      </c>
      <c r="D630" s="36" t="s">
        <v>555</v>
      </c>
      <c r="E630" s="37"/>
      <c r="F630" s="37"/>
      <c r="G630" s="36"/>
      <c r="H630" s="36"/>
      <c r="I630" s="36"/>
      <c r="J630" s="36"/>
      <c r="K630" s="37"/>
      <c r="L630" s="37"/>
      <c r="M630" s="37"/>
      <c r="N630" s="38">
        <f t="shared" si="288"/>
        <v>46174</v>
      </c>
      <c r="O630">
        <f t="shared" si="289"/>
        <v>266937</v>
      </c>
      <c r="P630" t="str">
        <f t="shared" si="290"/>
        <v>Serralheria</v>
      </c>
      <c r="Q630" t="str">
        <f t="shared" si="291"/>
        <v>Normal / Fixo</v>
      </c>
      <c r="R630" t="str">
        <f t="shared" si="292"/>
        <v>ENCARREGADO</v>
      </c>
      <c r="S630" t="str">
        <f t="shared" si="293"/>
        <v>ADM</v>
      </c>
      <c r="T630" s="39">
        <f t="shared" si="294"/>
        <v>66.410146806958295</v>
      </c>
      <c r="U630" s="40">
        <f t="shared" si="295"/>
        <v>0.375</v>
      </c>
      <c r="V630" s="40">
        <f t="shared" si="296"/>
        <v>0.39791666666666664</v>
      </c>
      <c r="W630" s="40">
        <f t="shared" si="297"/>
        <v>0</v>
      </c>
      <c r="X630" t="str">
        <f t="shared" si="298"/>
        <v>Não</v>
      </c>
      <c r="Y630" s="40">
        <f t="shared" si="299"/>
        <v>0</v>
      </c>
      <c r="Z630" s="40">
        <f t="shared" si="300"/>
        <v>0</v>
      </c>
      <c r="AA630" s="40">
        <f t="shared" si="301"/>
        <v>0</v>
      </c>
      <c r="AB630" s="40">
        <f t="shared" si="302"/>
        <v>0</v>
      </c>
      <c r="AC630" s="40">
        <f t="shared" si="303"/>
        <v>0</v>
      </c>
      <c r="AD630" s="39">
        <f t="shared" si="304"/>
        <v>0</v>
      </c>
      <c r="AE630" s="39">
        <f t="shared" si="305"/>
        <v>0</v>
      </c>
      <c r="AF630" t="str">
        <f t="shared" si="306"/>
        <v>Trabalhado</v>
      </c>
      <c r="AG630" t="str">
        <f t="shared" si="307"/>
        <v/>
      </c>
      <c r="AH630" t="str">
        <f t="shared" si="308"/>
        <v/>
      </c>
      <c r="AJ630" s="41">
        <f t="shared" si="309"/>
        <v>1</v>
      </c>
      <c r="AK630" s="42">
        <f t="shared" si="310"/>
        <v>0.39791666666666664</v>
      </c>
      <c r="AL630" s="41" t="str">
        <f t="shared" si="311"/>
        <v>Leve atraso</v>
      </c>
      <c r="AM630" s="41" t="str">
        <f t="shared" si="312"/>
        <v>Não</v>
      </c>
      <c r="AN630" s="41" t="str">
        <f t="shared" si="313"/>
        <v>Sim</v>
      </c>
      <c r="AO630" s="42">
        <f t="shared" si="314"/>
        <v>-2.2916666666666641E-2</v>
      </c>
      <c r="AP630" s="41" t="str">
        <f t="shared" si="315"/>
        <v>Ronaldo Rosendo da Silva|46196</v>
      </c>
      <c r="AQ630" s="41" t="str">
        <f t="shared" si="316"/>
        <v/>
      </c>
      <c r="AR630" s="41" t="str">
        <f>IF($AQ630="","",COUNTIFS(L_ChaveCob,$AQ630,L_Ausencia,"&gt;"&amp;$W630)+COUNTIFS($AQ$4:$AQ630,$AQ630,$W$4:$W630,$W630))</f>
        <v/>
      </c>
      <c r="AS630" s="42">
        <f t="shared" si="317"/>
        <v>0</v>
      </c>
      <c r="AT630" s="42">
        <f t="shared" si="318"/>
        <v>0</v>
      </c>
      <c r="AU630" s="42">
        <f t="shared" si="319"/>
        <v>0</v>
      </c>
    </row>
    <row r="631" spans="1:47" x14ac:dyDescent="0.2">
      <c r="A631" s="35">
        <v>46196</v>
      </c>
      <c r="B631" s="36" t="s">
        <v>254</v>
      </c>
      <c r="C631" s="36" t="s">
        <v>232</v>
      </c>
      <c r="D631" s="36" t="s">
        <v>556</v>
      </c>
      <c r="E631" s="37"/>
      <c r="F631" s="37"/>
      <c r="G631" s="36"/>
      <c r="H631" s="36"/>
      <c r="I631" s="36"/>
      <c r="J631" s="36"/>
      <c r="K631" s="37"/>
      <c r="L631" s="37"/>
      <c r="M631" s="37"/>
      <c r="N631" s="38">
        <f t="shared" si="288"/>
        <v>46174</v>
      </c>
      <c r="O631">
        <f t="shared" si="289"/>
        <v>900001</v>
      </c>
      <c r="P631" t="str">
        <f t="shared" si="290"/>
        <v>Serralheria</v>
      </c>
      <c r="Q631" t="str">
        <f t="shared" si="291"/>
        <v>Normal / Fixo</v>
      </c>
      <c r="R631" t="str">
        <f t="shared" si="292"/>
        <v>SERRALHEIRO II</v>
      </c>
      <c r="S631" t="str">
        <f t="shared" si="293"/>
        <v>ADM</v>
      </c>
      <c r="T631" s="39">
        <f t="shared" si="294"/>
        <v>57.825734836004102</v>
      </c>
      <c r="U631" s="40">
        <f t="shared" si="295"/>
        <v>0.375</v>
      </c>
      <c r="V631" s="40">
        <f t="shared" si="296"/>
        <v>0.39444444444444443</v>
      </c>
      <c r="W631" s="40">
        <f t="shared" si="297"/>
        <v>0</v>
      </c>
      <c r="X631" t="str">
        <f t="shared" si="298"/>
        <v>Não</v>
      </c>
      <c r="Y631" s="40">
        <f t="shared" si="299"/>
        <v>0</v>
      </c>
      <c r="Z631" s="40">
        <f t="shared" si="300"/>
        <v>0</v>
      </c>
      <c r="AA631" s="40">
        <f t="shared" si="301"/>
        <v>0</v>
      </c>
      <c r="AB631" s="40">
        <f t="shared" si="302"/>
        <v>0</v>
      </c>
      <c r="AC631" s="40">
        <f t="shared" si="303"/>
        <v>0</v>
      </c>
      <c r="AD631" s="39">
        <f t="shared" si="304"/>
        <v>0</v>
      </c>
      <c r="AE631" s="39">
        <f t="shared" si="305"/>
        <v>0</v>
      </c>
      <c r="AF631" t="str">
        <f t="shared" si="306"/>
        <v>Trabalhado</v>
      </c>
      <c r="AG631" t="str">
        <f t="shared" si="307"/>
        <v/>
      </c>
      <c r="AH631" t="str">
        <f t="shared" si="308"/>
        <v/>
      </c>
      <c r="AJ631" s="41">
        <f t="shared" si="309"/>
        <v>8</v>
      </c>
      <c r="AK631" s="42">
        <f t="shared" si="310"/>
        <v>0.39444444444444443</v>
      </c>
      <c r="AL631" s="41" t="str">
        <f t="shared" si="311"/>
        <v>Leve atraso</v>
      </c>
      <c r="AM631" s="41" t="str">
        <f t="shared" si="312"/>
        <v>Não</v>
      </c>
      <c r="AN631" s="41" t="str">
        <f t="shared" si="313"/>
        <v>Sim</v>
      </c>
      <c r="AO631" s="42">
        <f t="shared" si="314"/>
        <v>-1.9444444444444431E-2</v>
      </c>
      <c r="AP631" s="41" t="str">
        <f t="shared" si="315"/>
        <v>Ronaldo Santos Dias|46196</v>
      </c>
      <c r="AQ631" s="41" t="str">
        <f t="shared" si="316"/>
        <v/>
      </c>
      <c r="AR631" s="41" t="str">
        <f>IF($AQ631="","",COUNTIFS(L_ChaveCob,$AQ631,L_Ausencia,"&gt;"&amp;$W631)+COUNTIFS($AQ$4:$AQ631,$AQ631,$W$4:$W631,$W631))</f>
        <v/>
      </c>
      <c r="AS631" s="42">
        <f t="shared" si="317"/>
        <v>0</v>
      </c>
      <c r="AT631" s="42">
        <f t="shared" si="318"/>
        <v>0</v>
      </c>
      <c r="AU631" s="42">
        <f t="shared" si="319"/>
        <v>0</v>
      </c>
    </row>
    <row r="632" spans="1:47" x14ac:dyDescent="0.2">
      <c r="A632" s="35">
        <v>46196</v>
      </c>
      <c r="B632" s="36" t="s">
        <v>281</v>
      </c>
      <c r="C632" s="36" t="s">
        <v>524</v>
      </c>
      <c r="D632" s="36"/>
      <c r="E632" s="37"/>
      <c r="F632" s="37"/>
      <c r="G632" s="36" t="s">
        <v>53</v>
      </c>
      <c r="H632" s="36"/>
      <c r="I632" s="36"/>
      <c r="J632" s="36"/>
      <c r="K632" s="37"/>
      <c r="L632" s="37"/>
      <c r="M632" s="37"/>
      <c r="N632" s="38">
        <f t="shared" si="288"/>
        <v>46174</v>
      </c>
      <c r="O632">
        <f t="shared" si="289"/>
        <v>900010</v>
      </c>
      <c r="P632" t="str">
        <f t="shared" si="290"/>
        <v>Serralheria</v>
      </c>
      <c r="Q632" t="str">
        <f t="shared" si="291"/>
        <v>Normal / Fixo</v>
      </c>
      <c r="R632" t="str">
        <f t="shared" si="292"/>
        <v>SERRALHEIRO I</v>
      </c>
      <c r="S632" t="str">
        <f t="shared" si="293"/>
        <v>ADM</v>
      </c>
      <c r="T632" s="39">
        <f t="shared" si="294"/>
        <v>53.488333185221997</v>
      </c>
      <c r="U632" s="40">
        <f t="shared" si="295"/>
        <v>0.375</v>
      </c>
      <c r="V632" s="40">
        <f t="shared" si="296"/>
        <v>0.375</v>
      </c>
      <c r="W632" s="40">
        <f t="shared" si="297"/>
        <v>0</v>
      </c>
      <c r="X632" t="str">
        <f t="shared" si="298"/>
        <v>Não</v>
      </c>
      <c r="Y632" s="40">
        <f t="shared" si="299"/>
        <v>0</v>
      </c>
      <c r="Z632" s="40">
        <f t="shared" si="300"/>
        <v>0</v>
      </c>
      <c r="AA632" s="40">
        <f t="shared" si="301"/>
        <v>0</v>
      </c>
      <c r="AB632" s="40">
        <f t="shared" si="302"/>
        <v>0</v>
      </c>
      <c r="AC632" s="40">
        <f t="shared" si="303"/>
        <v>0</v>
      </c>
      <c r="AD632" s="39">
        <f t="shared" si="304"/>
        <v>0</v>
      </c>
      <c r="AE632" s="39">
        <f t="shared" si="305"/>
        <v>0</v>
      </c>
      <c r="AF632" t="str">
        <f t="shared" si="306"/>
        <v>Trabalhado</v>
      </c>
      <c r="AG632" t="str">
        <f t="shared" si="307"/>
        <v/>
      </c>
      <c r="AH632" t="str">
        <f t="shared" si="308"/>
        <v/>
      </c>
      <c r="AJ632" s="41">
        <f t="shared" si="309"/>
        <v>19</v>
      </c>
      <c r="AK632" s="42" t="str">
        <f t="shared" si="310"/>
        <v/>
      </c>
      <c r="AL632" s="41" t="str">
        <f t="shared" si="311"/>
        <v>Não</v>
      </c>
      <c r="AM632" s="41" t="str">
        <f t="shared" si="312"/>
        <v>Não</v>
      </c>
      <c r="AN632" s="41" t="str">
        <f t="shared" si="313"/>
        <v>Sim</v>
      </c>
      <c r="AO632" s="42" t="str">
        <f t="shared" si="314"/>
        <v/>
      </c>
      <c r="AP632" s="41" t="str">
        <f t="shared" si="315"/>
        <v>Roniel de Souza Rocha|46196</v>
      </c>
      <c r="AQ632" s="41" t="str">
        <f t="shared" si="316"/>
        <v/>
      </c>
      <c r="AR632" s="41" t="str">
        <f>IF($AQ632="","",COUNTIFS(L_ChaveCob,$AQ632,L_Ausencia,"&gt;"&amp;$W632)+COUNTIFS($AQ$4:$AQ632,$AQ632,$W$4:$W632,$W632))</f>
        <v/>
      </c>
      <c r="AS632" s="42">
        <f t="shared" si="317"/>
        <v>0</v>
      </c>
      <c r="AT632" s="42">
        <f t="shared" si="318"/>
        <v>0</v>
      </c>
      <c r="AU632" s="42">
        <f t="shared" si="319"/>
        <v>0</v>
      </c>
    </row>
    <row r="633" spans="1:47" x14ac:dyDescent="0.2">
      <c r="A633" s="35">
        <v>46197</v>
      </c>
      <c r="B633" s="36" t="s">
        <v>235</v>
      </c>
      <c r="C633" s="36" t="s">
        <v>220</v>
      </c>
      <c r="D633" s="36" t="s">
        <v>557</v>
      </c>
      <c r="E633" s="37"/>
      <c r="F633" s="37"/>
      <c r="G633" s="36" t="s">
        <v>558</v>
      </c>
      <c r="H633" s="36"/>
      <c r="I633" s="36"/>
      <c r="J633" s="36"/>
      <c r="K633" s="37"/>
      <c r="L633" s="37"/>
      <c r="M633" s="37"/>
      <c r="N633" s="38">
        <f t="shared" si="288"/>
        <v>46174</v>
      </c>
      <c r="O633">
        <f t="shared" si="289"/>
        <v>900008</v>
      </c>
      <c r="P633" t="str">
        <f t="shared" si="290"/>
        <v>Serralheria</v>
      </c>
      <c r="Q633" t="str">
        <f t="shared" si="291"/>
        <v>Normal / Fixo</v>
      </c>
      <c r="R633" t="str">
        <f t="shared" si="292"/>
        <v>SERRALHEIRO II</v>
      </c>
      <c r="S633" t="str">
        <f t="shared" si="293"/>
        <v>TURNO 2</v>
      </c>
      <c r="T633" s="39">
        <f t="shared" si="294"/>
        <v>57.825734836004102</v>
      </c>
      <c r="U633" s="40">
        <f t="shared" si="295"/>
        <v>0.33333333333333298</v>
      </c>
      <c r="V633" s="40">
        <f t="shared" si="296"/>
        <v>0.33333333333333298</v>
      </c>
      <c r="W633" s="40">
        <f t="shared" si="297"/>
        <v>0</v>
      </c>
      <c r="X633" t="str">
        <f t="shared" si="298"/>
        <v>Sim</v>
      </c>
      <c r="Y633" s="40">
        <f t="shared" si="299"/>
        <v>0</v>
      </c>
      <c r="Z633" s="40">
        <f t="shared" si="300"/>
        <v>0</v>
      </c>
      <c r="AA633" s="40">
        <f t="shared" si="301"/>
        <v>0</v>
      </c>
      <c r="AB633" s="40">
        <f t="shared" si="302"/>
        <v>0</v>
      </c>
      <c r="AC633" s="40">
        <f t="shared" si="303"/>
        <v>0</v>
      </c>
      <c r="AD633" s="39">
        <f t="shared" si="304"/>
        <v>0</v>
      </c>
      <c r="AE633" s="39">
        <f t="shared" si="305"/>
        <v>0</v>
      </c>
      <c r="AF633" t="str">
        <f t="shared" si="306"/>
        <v>Injustificada</v>
      </c>
      <c r="AG633" t="str">
        <f t="shared" si="307"/>
        <v/>
      </c>
      <c r="AH633" t="str">
        <f t="shared" si="308"/>
        <v/>
      </c>
      <c r="AJ633" s="41">
        <f t="shared" si="309"/>
        <v>16</v>
      </c>
      <c r="AK633" s="42">
        <f t="shared" si="310"/>
        <v>0.3576388888888889</v>
      </c>
      <c r="AL633" s="41" t="str">
        <f t="shared" si="311"/>
        <v>Pelo ponto</v>
      </c>
      <c r="AM633" s="41" t="str">
        <f t="shared" si="312"/>
        <v>Sim</v>
      </c>
      <c r="AN633" s="41" t="str">
        <f t="shared" si="313"/>
        <v>Não</v>
      </c>
      <c r="AO633" s="42">
        <f t="shared" si="314"/>
        <v>-2.4305555555555913E-2</v>
      </c>
      <c r="AP633" s="41" t="str">
        <f t="shared" si="315"/>
        <v>Alisson Paulo Costa Martins|46197</v>
      </c>
      <c r="AQ633" s="41" t="str">
        <f t="shared" si="316"/>
        <v/>
      </c>
      <c r="AR633" s="41" t="str">
        <f>IF($AQ633="","",COUNTIFS(L_ChaveCob,$AQ633,L_Ausencia,"&gt;"&amp;$W633)+COUNTIFS($AQ$4:$AQ633,$AQ633,$W$4:$W633,$W633))</f>
        <v/>
      </c>
      <c r="AS633" s="42">
        <f t="shared" si="317"/>
        <v>0</v>
      </c>
      <c r="AT633" s="42">
        <f t="shared" si="318"/>
        <v>0</v>
      </c>
      <c r="AU633" s="42">
        <f t="shared" si="319"/>
        <v>0</v>
      </c>
    </row>
    <row r="634" spans="1:47" x14ac:dyDescent="0.2">
      <c r="A634" s="35">
        <v>46197</v>
      </c>
      <c r="B634" s="36" t="s">
        <v>479</v>
      </c>
      <c r="C634" s="36" t="s">
        <v>220</v>
      </c>
      <c r="D634" s="36" t="s">
        <v>559</v>
      </c>
      <c r="E634" s="37"/>
      <c r="F634" s="37"/>
      <c r="G634" s="36" t="s">
        <v>560</v>
      </c>
      <c r="H634" s="36"/>
      <c r="I634" s="36"/>
      <c r="J634" s="36"/>
      <c r="K634" s="37"/>
      <c r="L634" s="37"/>
      <c r="M634" s="37"/>
      <c r="N634" s="38">
        <f t="shared" si="288"/>
        <v>46174</v>
      </c>
      <c r="O634">
        <f t="shared" si="289"/>
        <v>900012</v>
      </c>
      <c r="P634" t="str">
        <f t="shared" si="290"/>
        <v>Serralheria</v>
      </c>
      <c r="Q634" t="str">
        <f t="shared" si="291"/>
        <v>Normal / Fixo</v>
      </c>
      <c r="R634" t="str">
        <f t="shared" si="292"/>
        <v>SERRALHEIRO I</v>
      </c>
      <c r="S634" t="str">
        <f t="shared" si="293"/>
        <v>ADM</v>
      </c>
      <c r="T634" s="39">
        <f t="shared" si="294"/>
        <v>53.488333185221997</v>
      </c>
      <c r="U634" s="40">
        <f t="shared" si="295"/>
        <v>0.375</v>
      </c>
      <c r="V634" s="40">
        <f t="shared" si="296"/>
        <v>0.35902777777777778</v>
      </c>
      <c r="W634" s="40">
        <f t="shared" si="297"/>
        <v>1.5972222222222221E-2</v>
      </c>
      <c r="X634" t="str">
        <f t="shared" si="298"/>
        <v>Sim</v>
      </c>
      <c r="Y634" s="40">
        <f t="shared" si="299"/>
        <v>1.5972222222222221E-2</v>
      </c>
      <c r="Z634" s="40">
        <f t="shared" si="300"/>
        <v>0</v>
      </c>
      <c r="AA634" s="40">
        <f t="shared" si="301"/>
        <v>0</v>
      </c>
      <c r="AB634" s="40">
        <f t="shared" si="302"/>
        <v>0</v>
      </c>
      <c r="AC634" s="40">
        <f t="shared" si="303"/>
        <v>1.5972222222222221E-2</v>
      </c>
      <c r="AD634" s="39">
        <f t="shared" si="304"/>
        <v>20.503861054335097</v>
      </c>
      <c r="AE634" s="39">
        <f t="shared" si="305"/>
        <v>0</v>
      </c>
      <c r="AF634" t="str">
        <f t="shared" si="306"/>
        <v>Injustificada</v>
      </c>
      <c r="AG634" t="str">
        <f t="shared" si="307"/>
        <v>DESCONTA 0:23h (Injustificada).</v>
      </c>
      <c r="AH634" t="str">
        <f t="shared" si="308"/>
        <v/>
      </c>
      <c r="AJ634" s="41">
        <f t="shared" si="309"/>
        <v>21</v>
      </c>
      <c r="AK634" s="42">
        <f t="shared" si="310"/>
        <v>0.35902777777777778</v>
      </c>
      <c r="AL634" s="41" t="str">
        <f t="shared" si="311"/>
        <v>Pelo ponto</v>
      </c>
      <c r="AM634" s="41" t="str">
        <f t="shared" si="312"/>
        <v>Sim</v>
      </c>
      <c r="AN634" s="41" t="str">
        <f t="shared" si="313"/>
        <v>Não</v>
      </c>
      <c r="AO634" s="42">
        <f t="shared" si="314"/>
        <v>1.5972222222222221E-2</v>
      </c>
      <c r="AP634" s="41" t="str">
        <f t="shared" si="315"/>
        <v>Diego Ferreira Moura|46197</v>
      </c>
      <c r="AQ634" s="41" t="str">
        <f t="shared" si="316"/>
        <v>46197|Serralheria</v>
      </c>
      <c r="AR634" s="41">
        <f>IF($AQ634="","",COUNTIFS(L_ChaveCob,$AQ634,L_Ausencia,"&gt;"&amp;$W634)+COUNTIFS($AQ$4:$AQ634,$AQ634,$W$4:$W634,$W634))</f>
        <v>8</v>
      </c>
      <c r="AS634" s="42">
        <f t="shared" si="317"/>
        <v>0</v>
      </c>
      <c r="AT634" s="42">
        <f t="shared" si="318"/>
        <v>0</v>
      </c>
      <c r="AU634" s="42">
        <f t="shared" si="319"/>
        <v>0</v>
      </c>
    </row>
    <row r="635" spans="1:47" x14ac:dyDescent="0.2">
      <c r="A635" s="35">
        <v>46197</v>
      </c>
      <c r="B635" s="36" t="s">
        <v>237</v>
      </c>
      <c r="C635" s="36" t="s">
        <v>220</v>
      </c>
      <c r="D635" s="36" t="s">
        <v>561</v>
      </c>
      <c r="E635" s="37"/>
      <c r="F635" s="37"/>
      <c r="G635" s="36" t="s">
        <v>558</v>
      </c>
      <c r="H635" s="36"/>
      <c r="I635" s="36"/>
      <c r="J635" s="36"/>
      <c r="K635" s="37"/>
      <c r="L635" s="37"/>
      <c r="M635" s="37"/>
      <c r="N635" s="38">
        <f t="shared" si="288"/>
        <v>46174</v>
      </c>
      <c r="O635">
        <f t="shared" si="289"/>
        <v>119353</v>
      </c>
      <c r="P635" t="str">
        <f t="shared" si="290"/>
        <v>Serralheria</v>
      </c>
      <c r="Q635" t="str">
        <f t="shared" si="291"/>
        <v>Normal / Fixo</v>
      </c>
      <c r="R635" t="str">
        <f t="shared" si="292"/>
        <v>SERRALHEIRO II</v>
      </c>
      <c r="S635" t="str">
        <f t="shared" si="293"/>
        <v>ADM</v>
      </c>
      <c r="T635" s="39">
        <f t="shared" si="294"/>
        <v>57.825734836004102</v>
      </c>
      <c r="U635" s="40">
        <f t="shared" si="295"/>
        <v>0.375</v>
      </c>
      <c r="V635" s="40">
        <f t="shared" si="296"/>
        <v>0.35486111111111113</v>
      </c>
      <c r="W635" s="40">
        <f t="shared" si="297"/>
        <v>2.0138888888888873E-2</v>
      </c>
      <c r="X635" t="str">
        <f t="shared" si="298"/>
        <v>Sim</v>
      </c>
      <c r="Y635" s="40">
        <f t="shared" si="299"/>
        <v>2.0138888888888873E-2</v>
      </c>
      <c r="Z635" s="40">
        <f t="shared" si="300"/>
        <v>0</v>
      </c>
      <c r="AA635" s="40">
        <f t="shared" si="301"/>
        <v>0</v>
      </c>
      <c r="AB635" s="40">
        <f t="shared" si="302"/>
        <v>0</v>
      </c>
      <c r="AC635" s="40">
        <f t="shared" si="303"/>
        <v>2.0138888888888873E-2</v>
      </c>
      <c r="AD635" s="39">
        <f t="shared" si="304"/>
        <v>27.949105170735294</v>
      </c>
      <c r="AE635" s="39">
        <f t="shared" si="305"/>
        <v>0</v>
      </c>
      <c r="AF635" t="str">
        <f t="shared" si="306"/>
        <v>Injustificada</v>
      </c>
      <c r="AG635" t="str">
        <f t="shared" si="307"/>
        <v>DESCONTA 0:29h (Injustificada).</v>
      </c>
      <c r="AH635" t="str">
        <f t="shared" si="308"/>
        <v/>
      </c>
      <c r="AJ635" s="41">
        <f t="shared" si="309"/>
        <v>7</v>
      </c>
      <c r="AK635" s="42">
        <f t="shared" si="310"/>
        <v>0.35486111111111113</v>
      </c>
      <c r="AL635" s="41" t="str">
        <f t="shared" si="311"/>
        <v>Pelo ponto</v>
      </c>
      <c r="AM635" s="41" t="str">
        <f t="shared" si="312"/>
        <v>Sim</v>
      </c>
      <c r="AN635" s="41" t="str">
        <f t="shared" si="313"/>
        <v>Não</v>
      </c>
      <c r="AO635" s="42">
        <f t="shared" si="314"/>
        <v>2.0138888888888873E-2</v>
      </c>
      <c r="AP635" s="41" t="str">
        <f t="shared" si="315"/>
        <v>Ezequiel Antonio Peres|46197</v>
      </c>
      <c r="AQ635" s="41" t="str">
        <f t="shared" si="316"/>
        <v>46197|Serralheria</v>
      </c>
      <c r="AR635" s="41">
        <f>IF($AQ635="","",COUNTIFS(L_ChaveCob,$AQ635,L_Ausencia,"&gt;"&amp;$W635)+COUNTIFS($AQ$4:$AQ635,$AQ635,$W$4:$W635,$W635))</f>
        <v>7</v>
      </c>
      <c r="AS635" s="42">
        <f t="shared" si="317"/>
        <v>0</v>
      </c>
      <c r="AT635" s="42">
        <f t="shared" si="318"/>
        <v>0</v>
      </c>
      <c r="AU635" s="42">
        <f t="shared" si="319"/>
        <v>0</v>
      </c>
    </row>
    <row r="636" spans="1:47" x14ac:dyDescent="0.2">
      <c r="A636" s="35">
        <v>46197</v>
      </c>
      <c r="B636" s="36" t="s">
        <v>239</v>
      </c>
      <c r="C636" s="36" t="s">
        <v>220</v>
      </c>
      <c r="D636" s="36" t="s">
        <v>562</v>
      </c>
      <c r="E636" s="37"/>
      <c r="F636" s="37"/>
      <c r="G636" s="36" t="s">
        <v>558</v>
      </c>
      <c r="H636" s="36"/>
      <c r="I636" s="36"/>
      <c r="J636" s="36"/>
      <c r="K636" s="37"/>
      <c r="L636" s="37"/>
      <c r="M636" s="37"/>
      <c r="N636" s="38">
        <f t="shared" si="288"/>
        <v>46174</v>
      </c>
      <c r="O636">
        <f t="shared" si="289"/>
        <v>173078</v>
      </c>
      <c r="P636" t="str">
        <f t="shared" si="290"/>
        <v>Serralheria</v>
      </c>
      <c r="Q636" t="str">
        <f t="shared" si="291"/>
        <v>Normal / Fixo</v>
      </c>
      <c r="R636" t="str">
        <f t="shared" si="292"/>
        <v>SERRALHEIRO II</v>
      </c>
      <c r="S636" t="str">
        <f t="shared" si="293"/>
        <v>ADM</v>
      </c>
      <c r="T636" s="39">
        <f t="shared" si="294"/>
        <v>57.825734836004102</v>
      </c>
      <c r="U636" s="40">
        <f t="shared" si="295"/>
        <v>0.375</v>
      </c>
      <c r="V636" s="40">
        <f t="shared" si="296"/>
        <v>0.35138888888888886</v>
      </c>
      <c r="W636" s="40">
        <f t="shared" si="297"/>
        <v>2.3611111111111138E-2</v>
      </c>
      <c r="X636" t="str">
        <f t="shared" si="298"/>
        <v>Sim</v>
      </c>
      <c r="Y636" s="40">
        <f t="shared" si="299"/>
        <v>2.3611111111111138E-2</v>
      </c>
      <c r="Z636" s="40">
        <f t="shared" si="300"/>
        <v>0</v>
      </c>
      <c r="AA636" s="40">
        <f t="shared" si="301"/>
        <v>0</v>
      </c>
      <c r="AB636" s="40">
        <f t="shared" si="302"/>
        <v>0</v>
      </c>
      <c r="AC636" s="40">
        <f t="shared" si="303"/>
        <v>2.3611111111111138E-2</v>
      </c>
      <c r="AD636" s="39">
        <f t="shared" si="304"/>
        <v>32.767916407069031</v>
      </c>
      <c r="AE636" s="39">
        <f t="shared" si="305"/>
        <v>0</v>
      </c>
      <c r="AF636" t="str">
        <f t="shared" si="306"/>
        <v>Injustificada</v>
      </c>
      <c r="AG636" t="str">
        <f t="shared" si="307"/>
        <v>DESCONTA 0:34h (Injustificada).</v>
      </c>
      <c r="AH636" t="str">
        <f t="shared" si="308"/>
        <v/>
      </c>
      <c r="AJ636" s="41">
        <f t="shared" si="309"/>
        <v>2</v>
      </c>
      <c r="AK636" s="42">
        <f t="shared" si="310"/>
        <v>0.35138888888888886</v>
      </c>
      <c r="AL636" s="41" t="str">
        <f t="shared" si="311"/>
        <v>Pelo ponto</v>
      </c>
      <c r="AM636" s="41" t="str">
        <f t="shared" si="312"/>
        <v>Sim</v>
      </c>
      <c r="AN636" s="41" t="str">
        <f t="shared" si="313"/>
        <v>Não</v>
      </c>
      <c r="AO636" s="42">
        <f t="shared" si="314"/>
        <v>2.3611111111111138E-2</v>
      </c>
      <c r="AP636" s="41" t="str">
        <f t="shared" si="315"/>
        <v>Giovani Joao da Silva|46197</v>
      </c>
      <c r="AQ636" s="41" t="str">
        <f t="shared" si="316"/>
        <v>46197|Serralheria</v>
      </c>
      <c r="AR636" s="41">
        <f>IF($AQ636="","",COUNTIFS(L_ChaveCob,$AQ636,L_Ausencia,"&gt;"&amp;$W636)+COUNTIFS($AQ$4:$AQ636,$AQ636,$W$4:$W636,$W636))</f>
        <v>5</v>
      </c>
      <c r="AS636" s="42">
        <f t="shared" si="317"/>
        <v>0</v>
      </c>
      <c r="AT636" s="42">
        <f t="shared" si="318"/>
        <v>0</v>
      </c>
      <c r="AU636" s="42">
        <f t="shared" si="319"/>
        <v>0</v>
      </c>
    </row>
    <row r="637" spans="1:47" x14ac:dyDescent="0.2">
      <c r="A637" s="35">
        <v>46197</v>
      </c>
      <c r="B637" s="36" t="s">
        <v>241</v>
      </c>
      <c r="C637" s="36" t="s">
        <v>258</v>
      </c>
      <c r="D637" s="36"/>
      <c r="E637" s="37"/>
      <c r="F637" s="37"/>
      <c r="G637" s="36" t="s">
        <v>425</v>
      </c>
      <c r="H637" s="36"/>
      <c r="I637" s="36"/>
      <c r="J637" s="36"/>
      <c r="K637" s="37"/>
      <c r="L637" s="37"/>
      <c r="M637" s="37"/>
      <c r="N637" s="38">
        <f t="shared" si="288"/>
        <v>46174</v>
      </c>
      <c r="O637">
        <f t="shared" si="289"/>
        <v>24800</v>
      </c>
      <c r="P637" t="str">
        <f t="shared" si="290"/>
        <v>Serralheria</v>
      </c>
      <c r="Q637" t="str">
        <f t="shared" si="291"/>
        <v>Normal / Fixo</v>
      </c>
      <c r="R637" t="str">
        <f t="shared" si="292"/>
        <v>SERRALHEIRO II</v>
      </c>
      <c r="S637" t="str">
        <f t="shared" si="293"/>
        <v>ADM</v>
      </c>
      <c r="T637" s="39">
        <f t="shared" si="294"/>
        <v>57.825734836004102</v>
      </c>
      <c r="U637" s="40">
        <f t="shared" si="295"/>
        <v>0.375</v>
      </c>
      <c r="V637" s="40">
        <f t="shared" si="296"/>
        <v>0</v>
      </c>
      <c r="W637" s="40">
        <f t="shared" si="297"/>
        <v>0.375</v>
      </c>
      <c r="X637" t="str">
        <f t="shared" si="298"/>
        <v>Não</v>
      </c>
      <c r="Y637" s="40">
        <f t="shared" si="299"/>
        <v>0</v>
      </c>
      <c r="Z637" s="40">
        <f t="shared" si="300"/>
        <v>0</v>
      </c>
      <c r="AA637" s="40">
        <f t="shared" si="301"/>
        <v>0</v>
      </c>
      <c r="AB637" s="40">
        <f t="shared" si="302"/>
        <v>0</v>
      </c>
      <c r="AC637" s="40">
        <f t="shared" si="303"/>
        <v>0</v>
      </c>
      <c r="AD637" s="39">
        <f t="shared" si="304"/>
        <v>0</v>
      </c>
      <c r="AE637" s="39">
        <f t="shared" si="305"/>
        <v>520.43161352403695</v>
      </c>
      <c r="AF637" t="str">
        <f t="shared" si="306"/>
        <v>Justificada</v>
      </c>
      <c r="AG637" t="str">
        <f t="shared" si="307"/>
        <v/>
      </c>
      <c r="AH637" t="str">
        <f t="shared" si="308"/>
        <v/>
      </c>
      <c r="AJ637" s="41">
        <f t="shared" si="309"/>
        <v>3</v>
      </c>
      <c r="AK637" s="42" t="str">
        <f t="shared" si="310"/>
        <v/>
      </c>
      <c r="AL637" s="41" t="str">
        <f t="shared" si="311"/>
        <v>Dia inteiro</v>
      </c>
      <c r="AM637" s="41" t="str">
        <f t="shared" si="312"/>
        <v>Não</v>
      </c>
      <c r="AN637" s="41" t="str">
        <f t="shared" si="313"/>
        <v>Não</v>
      </c>
      <c r="AO637" s="42" t="str">
        <f t="shared" si="314"/>
        <v/>
      </c>
      <c r="AP637" s="41" t="str">
        <f t="shared" si="315"/>
        <v>Ivanildo Lopes Pires de Carvalho|46197</v>
      </c>
      <c r="AQ637" s="41" t="str">
        <f t="shared" si="316"/>
        <v/>
      </c>
      <c r="AR637" s="41" t="str">
        <f>IF($AQ637="","",COUNTIFS(L_ChaveCob,$AQ637,L_Ausencia,"&gt;"&amp;$W637)+COUNTIFS($AQ$4:$AQ637,$AQ637,$W$4:$W637,$W637))</f>
        <v/>
      </c>
      <c r="AS637" s="42">
        <f t="shared" si="317"/>
        <v>0</v>
      </c>
      <c r="AT637" s="42">
        <f t="shared" si="318"/>
        <v>0</v>
      </c>
      <c r="AU637" s="42">
        <f t="shared" si="319"/>
        <v>0</v>
      </c>
    </row>
    <row r="638" spans="1:47" x14ac:dyDescent="0.2">
      <c r="A638" s="35">
        <v>46197</v>
      </c>
      <c r="B638" s="36" t="s">
        <v>243</v>
      </c>
      <c r="C638" s="36" t="s">
        <v>220</v>
      </c>
      <c r="D638" s="36" t="s">
        <v>563</v>
      </c>
      <c r="E638" s="37"/>
      <c r="F638" s="37"/>
      <c r="G638" s="36" t="s">
        <v>558</v>
      </c>
      <c r="H638" s="36"/>
      <c r="I638" s="36"/>
      <c r="J638" s="36"/>
      <c r="K638" s="37"/>
      <c r="L638" s="37"/>
      <c r="M638" s="37"/>
      <c r="N638" s="38">
        <f t="shared" si="288"/>
        <v>46174</v>
      </c>
      <c r="O638">
        <f t="shared" si="289"/>
        <v>900003</v>
      </c>
      <c r="P638" t="str">
        <f t="shared" si="290"/>
        <v>Serralheria</v>
      </c>
      <c r="Q638" t="str">
        <f t="shared" si="291"/>
        <v>Normal / Fixo</v>
      </c>
      <c r="R638" t="str">
        <f t="shared" si="292"/>
        <v>ENCARREGADO</v>
      </c>
      <c r="S638" t="str">
        <f t="shared" si="293"/>
        <v>ADM</v>
      </c>
      <c r="T638" s="39">
        <f t="shared" si="294"/>
        <v>66.410146806958295</v>
      </c>
      <c r="U638" s="40">
        <f t="shared" si="295"/>
        <v>0.375</v>
      </c>
      <c r="V638" s="40">
        <f t="shared" si="296"/>
        <v>0.35555555555555557</v>
      </c>
      <c r="W638" s="40">
        <f t="shared" si="297"/>
        <v>1.9444444444444431E-2</v>
      </c>
      <c r="X638" t="str">
        <f t="shared" si="298"/>
        <v>Sim</v>
      </c>
      <c r="Y638" s="40">
        <f t="shared" si="299"/>
        <v>1.9444444444444431E-2</v>
      </c>
      <c r="Z638" s="40">
        <f t="shared" si="300"/>
        <v>0</v>
      </c>
      <c r="AA638" s="40">
        <f t="shared" si="301"/>
        <v>0</v>
      </c>
      <c r="AB638" s="40">
        <f t="shared" si="302"/>
        <v>0</v>
      </c>
      <c r="AC638" s="40">
        <f t="shared" si="303"/>
        <v>1.9444444444444431E-2</v>
      </c>
      <c r="AD638" s="39">
        <f t="shared" si="304"/>
        <v>30.991401843247182</v>
      </c>
      <c r="AE638" s="39">
        <f t="shared" si="305"/>
        <v>0</v>
      </c>
      <c r="AF638" t="str">
        <f t="shared" si="306"/>
        <v>Injustificada</v>
      </c>
      <c r="AG638" t="str">
        <f t="shared" si="307"/>
        <v>DESCONTA 0:28h (Injustificada).</v>
      </c>
      <c r="AH638" t="str">
        <f t="shared" si="308"/>
        <v/>
      </c>
      <c r="AJ638" s="41">
        <f t="shared" si="309"/>
        <v>10</v>
      </c>
      <c r="AK638" s="42">
        <f t="shared" si="310"/>
        <v>0.35555555555555557</v>
      </c>
      <c r="AL638" s="41" t="str">
        <f t="shared" si="311"/>
        <v>Pelo ponto</v>
      </c>
      <c r="AM638" s="41" t="str">
        <f t="shared" si="312"/>
        <v>Sim</v>
      </c>
      <c r="AN638" s="41" t="str">
        <f t="shared" si="313"/>
        <v>Não</v>
      </c>
      <c r="AO638" s="42">
        <f t="shared" si="314"/>
        <v>1.9444444444444431E-2</v>
      </c>
      <c r="AP638" s="41" t="str">
        <f t="shared" si="315"/>
        <v>Marcelo Antônio Silvestre de Moraes|46197</v>
      </c>
      <c r="AQ638" s="41" t="str">
        <f t="shared" si="316"/>
        <v/>
      </c>
      <c r="AR638" s="41" t="str">
        <f>IF($AQ638="","",COUNTIFS(L_ChaveCob,$AQ638,L_Ausencia,"&gt;"&amp;$W638)+COUNTIFS($AQ$4:$AQ638,$AQ638,$W$4:$W638,$W638))</f>
        <v/>
      </c>
      <c r="AS638" s="42">
        <f t="shared" si="317"/>
        <v>0</v>
      </c>
      <c r="AT638" s="42">
        <f t="shared" si="318"/>
        <v>0</v>
      </c>
      <c r="AU638" s="42">
        <f t="shared" si="319"/>
        <v>0</v>
      </c>
    </row>
    <row r="639" spans="1:47" x14ac:dyDescent="0.2">
      <c r="A639" s="35">
        <v>46197</v>
      </c>
      <c r="B639" s="36" t="s">
        <v>229</v>
      </c>
      <c r="C639" s="36" t="s">
        <v>220</v>
      </c>
      <c r="D639" s="36" t="s">
        <v>564</v>
      </c>
      <c r="E639" s="37"/>
      <c r="F639" s="37"/>
      <c r="G639" s="36" t="s">
        <v>558</v>
      </c>
      <c r="H639" s="36"/>
      <c r="I639" s="36"/>
      <c r="J639" s="36"/>
      <c r="K639" s="37"/>
      <c r="L639" s="37"/>
      <c r="M639" s="37"/>
      <c r="N639" s="38">
        <f t="shared" si="288"/>
        <v>46174</v>
      </c>
      <c r="O639">
        <f t="shared" si="289"/>
        <v>105410</v>
      </c>
      <c r="P639" t="str">
        <f t="shared" si="290"/>
        <v>Serralheria</v>
      </c>
      <c r="Q639" t="str">
        <f t="shared" si="291"/>
        <v>Normal / Fixo</v>
      </c>
      <c r="R639" t="str">
        <f t="shared" si="292"/>
        <v>SERRALHEIRO I</v>
      </c>
      <c r="S639" t="str">
        <f t="shared" si="293"/>
        <v>TURNO 3</v>
      </c>
      <c r="T639" s="39">
        <f t="shared" si="294"/>
        <v>53.488333185221997</v>
      </c>
      <c r="U639" s="40">
        <f t="shared" si="295"/>
        <v>0.33333333333333298</v>
      </c>
      <c r="V639" s="40">
        <f t="shared" si="296"/>
        <v>0.33333333333333298</v>
      </c>
      <c r="W639" s="40">
        <f t="shared" si="297"/>
        <v>0</v>
      </c>
      <c r="X639" t="str">
        <f t="shared" si="298"/>
        <v>Sim</v>
      </c>
      <c r="Y639" s="40">
        <f t="shared" si="299"/>
        <v>0</v>
      </c>
      <c r="Z639" s="40">
        <f t="shared" si="300"/>
        <v>0</v>
      </c>
      <c r="AA639" s="40">
        <f t="shared" si="301"/>
        <v>0</v>
      </c>
      <c r="AB639" s="40">
        <f t="shared" si="302"/>
        <v>0</v>
      </c>
      <c r="AC639" s="40">
        <f t="shared" si="303"/>
        <v>0</v>
      </c>
      <c r="AD639" s="39">
        <f t="shared" si="304"/>
        <v>0</v>
      </c>
      <c r="AE639" s="39">
        <f t="shared" si="305"/>
        <v>0</v>
      </c>
      <c r="AF639" t="str">
        <f t="shared" si="306"/>
        <v>Injustificada</v>
      </c>
      <c r="AG639" t="str">
        <f t="shared" si="307"/>
        <v/>
      </c>
      <c r="AH639" t="str">
        <f t="shared" si="308"/>
        <v/>
      </c>
      <c r="AJ639" s="41">
        <f t="shared" si="309"/>
        <v>6</v>
      </c>
      <c r="AK639" s="42">
        <f t="shared" si="310"/>
        <v>0.36319444444444443</v>
      </c>
      <c r="AL639" s="41" t="str">
        <f t="shared" si="311"/>
        <v>Pelo ponto</v>
      </c>
      <c r="AM639" s="41" t="str">
        <f t="shared" si="312"/>
        <v>Sim</v>
      </c>
      <c r="AN639" s="41" t="str">
        <f t="shared" si="313"/>
        <v>Não</v>
      </c>
      <c r="AO639" s="42">
        <f t="shared" si="314"/>
        <v>-2.9861111111111449E-2</v>
      </c>
      <c r="AP639" s="41" t="str">
        <f t="shared" si="315"/>
        <v>Marcelo Douglas Vieira Santana|46197</v>
      </c>
      <c r="AQ639" s="41" t="str">
        <f t="shared" si="316"/>
        <v/>
      </c>
      <c r="AR639" s="41" t="str">
        <f>IF($AQ639="","",COUNTIFS(L_ChaveCob,$AQ639,L_Ausencia,"&gt;"&amp;$W639)+COUNTIFS($AQ$4:$AQ639,$AQ639,$W$4:$W639,$W639))</f>
        <v/>
      </c>
      <c r="AS639" s="42">
        <f t="shared" si="317"/>
        <v>0</v>
      </c>
      <c r="AT639" s="42">
        <f t="shared" si="318"/>
        <v>0</v>
      </c>
      <c r="AU639" s="42">
        <f t="shared" si="319"/>
        <v>0</v>
      </c>
    </row>
    <row r="640" spans="1:47" x14ac:dyDescent="0.2">
      <c r="A640" s="35">
        <v>46197</v>
      </c>
      <c r="B640" s="36" t="s">
        <v>483</v>
      </c>
      <c r="C640" s="36" t="s">
        <v>220</v>
      </c>
      <c r="D640" s="36" t="s">
        <v>565</v>
      </c>
      <c r="E640" s="37"/>
      <c r="F640" s="37"/>
      <c r="G640" s="36" t="s">
        <v>558</v>
      </c>
      <c r="H640" s="36"/>
      <c r="I640" s="36"/>
      <c r="J640" s="36"/>
      <c r="K640" s="37"/>
      <c r="L640" s="37"/>
      <c r="M640" s="37"/>
      <c r="N640" s="38">
        <f t="shared" si="288"/>
        <v>46174</v>
      </c>
      <c r="O640">
        <f t="shared" si="289"/>
        <v>900011</v>
      </c>
      <c r="P640" t="str">
        <f t="shared" si="290"/>
        <v>Serralheria</v>
      </c>
      <c r="Q640" t="str">
        <f t="shared" si="291"/>
        <v>Normal / Fixo</v>
      </c>
      <c r="R640" t="str">
        <f t="shared" si="292"/>
        <v>SERRALHEIRO I</v>
      </c>
      <c r="S640" t="str">
        <f t="shared" si="293"/>
        <v>ADM</v>
      </c>
      <c r="T640" s="39">
        <f t="shared" si="294"/>
        <v>53.488333185221997</v>
      </c>
      <c r="U640" s="40">
        <f t="shared" si="295"/>
        <v>0.375</v>
      </c>
      <c r="V640" s="40">
        <f t="shared" si="296"/>
        <v>0.3527777777777778</v>
      </c>
      <c r="W640" s="40">
        <f t="shared" si="297"/>
        <v>2.2222222222222199E-2</v>
      </c>
      <c r="X640" t="str">
        <f t="shared" si="298"/>
        <v>Sim</v>
      </c>
      <c r="Y640" s="40">
        <f t="shared" si="299"/>
        <v>2.2222222222222199E-2</v>
      </c>
      <c r="Z640" s="40">
        <f t="shared" si="300"/>
        <v>0</v>
      </c>
      <c r="AA640" s="40">
        <f t="shared" si="301"/>
        <v>0</v>
      </c>
      <c r="AB640" s="40">
        <f t="shared" si="302"/>
        <v>0</v>
      </c>
      <c r="AC640" s="40">
        <f t="shared" si="303"/>
        <v>2.2222222222222199E-2</v>
      </c>
      <c r="AD640" s="39">
        <f t="shared" si="304"/>
        <v>28.52711103211837</v>
      </c>
      <c r="AE640" s="39">
        <f t="shared" si="305"/>
        <v>0</v>
      </c>
      <c r="AF640" t="str">
        <f t="shared" si="306"/>
        <v>Injustificada</v>
      </c>
      <c r="AG640" t="str">
        <f t="shared" si="307"/>
        <v>DESCONTA 0:32h (Injustificada).</v>
      </c>
      <c r="AH640" t="str">
        <f t="shared" si="308"/>
        <v/>
      </c>
      <c r="AJ640" s="41">
        <f t="shared" si="309"/>
        <v>20</v>
      </c>
      <c r="AK640" s="42">
        <f t="shared" si="310"/>
        <v>0.3527777777777778</v>
      </c>
      <c r="AL640" s="41" t="str">
        <f t="shared" si="311"/>
        <v>Pelo ponto</v>
      </c>
      <c r="AM640" s="41" t="str">
        <f t="shared" si="312"/>
        <v>Sim</v>
      </c>
      <c r="AN640" s="41" t="str">
        <f t="shared" si="313"/>
        <v>Não</v>
      </c>
      <c r="AO640" s="42">
        <f t="shared" si="314"/>
        <v>2.2222222222222199E-2</v>
      </c>
      <c r="AP640" s="41" t="str">
        <f t="shared" si="315"/>
        <v>Maxwell Torres da Silva|46197</v>
      </c>
      <c r="AQ640" s="41" t="str">
        <f t="shared" si="316"/>
        <v>46197|Serralheria</v>
      </c>
      <c r="AR640" s="41">
        <f>IF($AQ640="","",COUNTIFS(L_ChaveCob,$AQ640,L_Ausencia,"&gt;"&amp;$W640)+COUNTIFS($AQ$4:$AQ640,$AQ640,$W$4:$W640,$W640))</f>
        <v>6</v>
      </c>
      <c r="AS640" s="42">
        <f t="shared" si="317"/>
        <v>0</v>
      </c>
      <c r="AT640" s="42">
        <f t="shared" si="318"/>
        <v>0</v>
      </c>
      <c r="AU640" s="42">
        <f t="shared" si="319"/>
        <v>0</v>
      </c>
    </row>
    <row r="641" spans="1:47" hidden="1" x14ac:dyDescent="0.2">
      <c r="A641" s="35">
        <v>46197</v>
      </c>
      <c r="B641" s="36" t="s">
        <v>230</v>
      </c>
      <c r="C641" s="36" t="s">
        <v>220</v>
      </c>
      <c r="D641" s="36" t="s">
        <v>418</v>
      </c>
      <c r="E641" s="37"/>
      <c r="F641" s="37"/>
      <c r="G641" s="36" t="s">
        <v>558</v>
      </c>
      <c r="H641" s="36"/>
      <c r="I641" s="36" t="s">
        <v>234</v>
      </c>
      <c r="J641" s="36"/>
      <c r="K641" s="37"/>
      <c r="L641" s="37"/>
      <c r="M641" s="37"/>
      <c r="N641" s="38">
        <f t="shared" si="288"/>
        <v>46174</v>
      </c>
      <c r="O641">
        <f t="shared" si="289"/>
        <v>900009</v>
      </c>
      <c r="P641" t="str">
        <f t="shared" si="290"/>
        <v>Serralheria</v>
      </c>
      <c r="Q641" t="str">
        <f t="shared" si="291"/>
        <v>Normal / Fixo</v>
      </c>
      <c r="R641" t="str">
        <f t="shared" si="292"/>
        <v>SERRALHEIRO I</v>
      </c>
      <c r="S641" t="str">
        <f t="shared" si="293"/>
        <v>TURNO 2</v>
      </c>
      <c r="T641" s="39">
        <f t="shared" si="294"/>
        <v>53.488333185221997</v>
      </c>
      <c r="U641" s="40">
        <f t="shared" si="295"/>
        <v>0.33333333333333298</v>
      </c>
      <c r="V641" s="40">
        <f t="shared" si="296"/>
        <v>0.33333333333333298</v>
      </c>
      <c r="W641" s="40">
        <f t="shared" si="297"/>
        <v>0</v>
      </c>
      <c r="X641" t="str">
        <f t="shared" si="298"/>
        <v>Sim</v>
      </c>
      <c r="Y641" s="40">
        <f t="shared" si="299"/>
        <v>0</v>
      </c>
      <c r="Z641" s="40">
        <f t="shared" si="300"/>
        <v>0</v>
      </c>
      <c r="AA641" s="40">
        <f t="shared" si="301"/>
        <v>0</v>
      </c>
      <c r="AB641" s="40">
        <f t="shared" si="302"/>
        <v>0</v>
      </c>
      <c r="AC641" s="40">
        <f t="shared" si="303"/>
        <v>0</v>
      </c>
      <c r="AD641" s="39">
        <f t="shared" si="304"/>
        <v>0</v>
      </c>
      <c r="AE641" s="39">
        <f t="shared" si="305"/>
        <v>0</v>
      </c>
      <c r="AF641" t="str">
        <f t="shared" si="306"/>
        <v>Injustificada</v>
      </c>
      <c r="AG641" t="str">
        <f t="shared" si="307"/>
        <v/>
      </c>
      <c r="AH641" t="str">
        <f t="shared" si="308"/>
        <v/>
      </c>
      <c r="AJ641" s="41">
        <f t="shared" si="309"/>
        <v>17</v>
      </c>
      <c r="AK641" s="42">
        <f t="shared" si="310"/>
        <v>0.35486111111111113</v>
      </c>
      <c r="AL641" s="41" t="str">
        <f t="shared" si="311"/>
        <v>Pelo ponto</v>
      </c>
      <c r="AM641" s="41" t="str">
        <f t="shared" si="312"/>
        <v>Sim</v>
      </c>
      <c r="AN641" s="41" t="str">
        <f t="shared" si="313"/>
        <v>Não</v>
      </c>
      <c r="AO641" s="42">
        <f t="shared" si="314"/>
        <v>-2.1527777777778145E-2</v>
      </c>
      <c r="AP641" s="41" t="str">
        <f t="shared" si="315"/>
        <v>Murilo de Souza Modesto|46197</v>
      </c>
      <c r="AQ641" s="41" t="str">
        <f t="shared" si="316"/>
        <v/>
      </c>
      <c r="AR641" s="41" t="str">
        <f>IF($AQ641="","",COUNTIFS(L_ChaveCob,$AQ641,L_Ausencia,"&gt;"&amp;$W641)+COUNTIFS($AQ$4:$AQ641,$AQ641,$W$4:$W641,$W641))</f>
        <v/>
      </c>
      <c r="AS641" s="42">
        <f t="shared" si="317"/>
        <v>0</v>
      </c>
      <c r="AT641" s="42">
        <f t="shared" si="318"/>
        <v>0</v>
      </c>
      <c r="AU641" s="42">
        <f t="shared" si="319"/>
        <v>0</v>
      </c>
    </row>
    <row r="642" spans="1:47" x14ac:dyDescent="0.2">
      <c r="A642" s="35">
        <v>46197</v>
      </c>
      <c r="B642" s="36" t="s">
        <v>247</v>
      </c>
      <c r="C642" s="36" t="s">
        <v>228</v>
      </c>
      <c r="D642" s="36"/>
      <c r="E642" s="37"/>
      <c r="F642" s="37"/>
      <c r="G642" s="36" t="s">
        <v>558</v>
      </c>
      <c r="H642" s="36"/>
      <c r="I642" s="36"/>
      <c r="J642" s="36"/>
      <c r="K642" s="37"/>
      <c r="L642" s="37"/>
      <c r="M642" s="37"/>
      <c r="N642" s="38">
        <f t="shared" si="288"/>
        <v>46174</v>
      </c>
      <c r="O642">
        <f t="shared" si="289"/>
        <v>900005</v>
      </c>
      <c r="P642" t="str">
        <f t="shared" si="290"/>
        <v>Serralheria</v>
      </c>
      <c r="Q642" t="str">
        <f t="shared" si="291"/>
        <v>Normal / Fixo</v>
      </c>
      <c r="R642" t="str">
        <f t="shared" si="292"/>
        <v>SERRALHEIRO II</v>
      </c>
      <c r="S642" t="str">
        <f t="shared" si="293"/>
        <v>ADM</v>
      </c>
      <c r="T642" s="39">
        <f t="shared" si="294"/>
        <v>57.825734836004102</v>
      </c>
      <c r="U642" s="40">
        <f t="shared" si="295"/>
        <v>0.375</v>
      </c>
      <c r="V642" s="40">
        <f t="shared" si="296"/>
        <v>0</v>
      </c>
      <c r="W642" s="40">
        <f t="shared" si="297"/>
        <v>0.375</v>
      </c>
      <c r="X642" t="str">
        <f t="shared" si="298"/>
        <v>Sim</v>
      </c>
      <c r="Y642" s="40">
        <f t="shared" si="299"/>
        <v>0.375</v>
      </c>
      <c r="Z642" s="40">
        <f t="shared" si="300"/>
        <v>0</v>
      </c>
      <c r="AA642" s="40">
        <f t="shared" si="301"/>
        <v>0</v>
      </c>
      <c r="AB642" s="40">
        <f t="shared" si="302"/>
        <v>0</v>
      </c>
      <c r="AC642" s="40">
        <f t="shared" si="303"/>
        <v>0.375</v>
      </c>
      <c r="AD642" s="39">
        <f t="shared" si="304"/>
        <v>520.43161352403695</v>
      </c>
      <c r="AE642" s="39">
        <f t="shared" si="305"/>
        <v>0</v>
      </c>
      <c r="AF642" t="str">
        <f t="shared" si="306"/>
        <v>Férias</v>
      </c>
      <c r="AG642" t="str">
        <f t="shared" si="307"/>
        <v>DESCONTA 9:00h (Férias).</v>
      </c>
      <c r="AH642" t="str">
        <f t="shared" si="308"/>
        <v/>
      </c>
      <c r="AJ642" s="41">
        <f t="shared" si="309"/>
        <v>13</v>
      </c>
      <c r="AK642" s="42" t="str">
        <f t="shared" si="310"/>
        <v/>
      </c>
      <c r="AL642" s="41" t="str">
        <f t="shared" si="311"/>
        <v>Dia inteiro</v>
      </c>
      <c r="AM642" s="41" t="str">
        <f t="shared" si="312"/>
        <v>Sim</v>
      </c>
      <c r="AN642" s="41" t="str">
        <f t="shared" si="313"/>
        <v>Não</v>
      </c>
      <c r="AO642" s="42" t="str">
        <f t="shared" si="314"/>
        <v/>
      </c>
      <c r="AP642" s="41" t="str">
        <f t="shared" si="315"/>
        <v>Rafael Fracaroli da Rocha|46197</v>
      </c>
      <c r="AQ642" s="41" t="str">
        <f t="shared" si="316"/>
        <v>46197|Serralheria</v>
      </c>
      <c r="AR642" s="41">
        <f>IF($AQ642="","",COUNTIFS(L_ChaveCob,$AQ642,L_Ausencia,"&gt;"&amp;$W642)+COUNTIFS($AQ$4:$AQ642,$AQ642,$W$4:$W642,$W642))</f>
        <v>1</v>
      </c>
      <c r="AS642" s="42">
        <f t="shared" si="317"/>
        <v>0</v>
      </c>
      <c r="AT642" s="42">
        <f t="shared" si="318"/>
        <v>0</v>
      </c>
      <c r="AU642" s="42">
        <f t="shared" si="319"/>
        <v>0</v>
      </c>
    </row>
    <row r="643" spans="1:47" x14ac:dyDescent="0.2">
      <c r="A643" s="35">
        <v>46197</v>
      </c>
      <c r="B643" s="36" t="s">
        <v>249</v>
      </c>
      <c r="C643" s="36" t="s">
        <v>220</v>
      </c>
      <c r="D643" s="36" t="s">
        <v>566</v>
      </c>
      <c r="E643" s="37"/>
      <c r="F643" s="37"/>
      <c r="G643" s="36" t="s">
        <v>558</v>
      </c>
      <c r="H643" s="36"/>
      <c r="I643" s="36"/>
      <c r="J643" s="36"/>
      <c r="K643" s="37"/>
      <c r="L643" s="37"/>
      <c r="M643" s="37"/>
      <c r="N643" s="38">
        <f t="shared" si="288"/>
        <v>46174</v>
      </c>
      <c r="O643">
        <f t="shared" si="289"/>
        <v>331335</v>
      </c>
      <c r="P643" t="str">
        <f t="shared" si="290"/>
        <v>Serralheria</v>
      </c>
      <c r="Q643" t="str">
        <f t="shared" si="291"/>
        <v>Normal / Fixo</v>
      </c>
      <c r="R643" t="str">
        <f t="shared" si="292"/>
        <v>SERRALHEIRO II</v>
      </c>
      <c r="S643" t="str">
        <f t="shared" si="293"/>
        <v>ADM</v>
      </c>
      <c r="T643" s="39">
        <f t="shared" si="294"/>
        <v>57.825734836004102</v>
      </c>
      <c r="U643" s="40">
        <f t="shared" si="295"/>
        <v>0.375</v>
      </c>
      <c r="V643" s="40">
        <f t="shared" si="296"/>
        <v>0.33333333333333331</v>
      </c>
      <c r="W643" s="40">
        <f t="shared" si="297"/>
        <v>4.1666666666666685E-2</v>
      </c>
      <c r="X643" t="str">
        <f t="shared" si="298"/>
        <v>Sim</v>
      </c>
      <c r="Y643" s="40">
        <f t="shared" si="299"/>
        <v>4.1666666666666685E-2</v>
      </c>
      <c r="Z643" s="40">
        <f t="shared" si="300"/>
        <v>0</v>
      </c>
      <c r="AA643" s="40">
        <f t="shared" si="301"/>
        <v>0</v>
      </c>
      <c r="AB643" s="40">
        <f t="shared" si="302"/>
        <v>0</v>
      </c>
      <c r="AC643" s="40">
        <f t="shared" si="303"/>
        <v>4.1666666666666685E-2</v>
      </c>
      <c r="AD643" s="39">
        <f t="shared" si="304"/>
        <v>57.825734836004131</v>
      </c>
      <c r="AE643" s="39">
        <f t="shared" si="305"/>
        <v>0</v>
      </c>
      <c r="AF643" t="str">
        <f t="shared" si="306"/>
        <v>Injustificada</v>
      </c>
      <c r="AG643" t="str">
        <f t="shared" si="307"/>
        <v>DESCONTA 1:00h (Injustificada).</v>
      </c>
      <c r="AH643" t="str">
        <f t="shared" si="308"/>
        <v/>
      </c>
      <c r="AJ643" s="41">
        <f t="shared" si="309"/>
        <v>5</v>
      </c>
      <c r="AK643" s="42">
        <f t="shared" si="310"/>
        <v>0.33333333333333331</v>
      </c>
      <c r="AL643" s="41" t="str">
        <f t="shared" si="311"/>
        <v>Pelo ponto</v>
      </c>
      <c r="AM643" s="41" t="str">
        <f t="shared" si="312"/>
        <v>Sim</v>
      </c>
      <c r="AN643" s="41" t="str">
        <f t="shared" si="313"/>
        <v>Não</v>
      </c>
      <c r="AO643" s="42">
        <f t="shared" si="314"/>
        <v>4.1666666666666685E-2</v>
      </c>
      <c r="AP643" s="41" t="str">
        <f t="shared" si="315"/>
        <v>Robson Alberto Alves Galvão|46197</v>
      </c>
      <c r="AQ643" s="41" t="str">
        <f t="shared" si="316"/>
        <v>46197|Serralheria</v>
      </c>
      <c r="AR643" s="41">
        <f>IF($AQ643="","",COUNTIFS(L_ChaveCob,$AQ643,L_Ausencia,"&gt;"&amp;$W643)+COUNTIFS($AQ$4:$AQ643,$AQ643,$W$4:$W643,$W643))</f>
        <v>2</v>
      </c>
      <c r="AS643" s="42">
        <f t="shared" si="317"/>
        <v>0</v>
      </c>
      <c r="AT643" s="42">
        <f t="shared" si="318"/>
        <v>0</v>
      </c>
      <c r="AU643" s="42">
        <f t="shared" si="319"/>
        <v>0</v>
      </c>
    </row>
    <row r="644" spans="1:47" x14ac:dyDescent="0.2">
      <c r="A644" s="35">
        <v>46197</v>
      </c>
      <c r="B644" s="36" t="s">
        <v>231</v>
      </c>
      <c r="C644" s="36" t="s">
        <v>220</v>
      </c>
      <c r="D644" s="36" t="s">
        <v>439</v>
      </c>
      <c r="E644" s="37"/>
      <c r="F644" s="37"/>
      <c r="G644" s="36" t="s">
        <v>558</v>
      </c>
      <c r="H644" s="36"/>
      <c r="I644" s="36" t="s">
        <v>234</v>
      </c>
      <c r="J644" s="36"/>
      <c r="K644" s="37"/>
      <c r="L644" s="37"/>
      <c r="M644" s="37"/>
      <c r="N644" s="38">
        <f t="shared" ref="N644:N707" si="320">IF($A644="","",DATE(YEAR($A644),MONTH($A644),1))</f>
        <v>46174</v>
      </c>
      <c r="O644">
        <f t="shared" ref="O644:O707" si="321">IF(TRIM($B644)="","",IFERROR(INDEX(C_RG,MATCH(TRIM($B644),C_Nome,0)),"?"))</f>
        <v>900004</v>
      </c>
      <c r="P644" t="str">
        <f t="shared" ref="P644:P707" si="322">IF($A644="","",IF(TRIM($B644)="",P_EquipePostoVago,IF($AJ644="","",INDEX(V_Equipe,$AJ644))))</f>
        <v>Serralheria</v>
      </c>
      <c r="Q644" t="str">
        <f t="shared" ref="Q644:Q707" si="323">IF($A644="","",IF(TRIM($B644)="","Posto Vago",IF($AJ644="","",INDEX(V_Contrato,$AJ644))))</f>
        <v>Normal / Fixo</v>
      </c>
      <c r="R644" t="str">
        <f t="shared" ref="R644:R707" si="324">IF($A644="","",IF(TRIM($B644)="",$H644,IF($AJ644="","",INDEX(V_Funcao,$AJ644))))</f>
        <v>SERRALHEIRO I</v>
      </c>
      <c r="S644" t="str">
        <f t="shared" ref="S644:S707" si="325">IF($A644="","",IF($I644&lt;&gt;"",$I644,IF(TRIM($B644)="","ADM",IF($AJ644="","",INDEX(V_Turno,$AJ644)))))</f>
        <v>TURNO 2</v>
      </c>
      <c r="T644" s="39">
        <f t="shared" ref="T644:T707" si="326">IF(OR($A644="",$R644=""),"",IFERROR(INDEX(F_Valor,MATCH($R644&amp;"|"&amp;SUMPRODUCT(MAX((F_Funcao=$R644)*(F_Ini&lt;=$A644)*F_Ini)),F_Chave,0)),""))</f>
        <v>53.488333185221997</v>
      </c>
      <c r="U644" s="40">
        <f t="shared" ref="U644:U707" si="327">IF(OR($A644="",$S644=""),0,IFERROR(INDEX(T_Horas,MATCH($S644,T_Turno,0),WEEKDAY($A644,2)),0))</f>
        <v>0.33333333333333298</v>
      </c>
      <c r="V644" s="40">
        <f t="shared" ref="V644:V707" si="328">IF($A644="",0,MAX(IF($F644&lt;&gt;"",N($F644),IF($AN644="Sim",IF($AK644&lt;&gt;"",$AK644,$U644),$U644-$W644))-IF($J644="Situação Atípica - Presente",N($K644),0),0))</f>
        <v>0.33333333333333298</v>
      </c>
      <c r="W644" s="40">
        <f t="shared" ref="W644:W707" si="329">IF($A644="",0,IF($E644&lt;&gt;"",N($E644),IF($AL644="Dia inteiro",$U644,IF($AL644="Pelo ponto",IF($AK644="",$U644,MAX($U644-$AK644,0)),IF(AND($AL644="Leve atraso",$AO644&lt;&gt;""),IF(AND($AO644&gt;P_LeveMin,$AO644&lt;=P_LeveMax),$AO644,0),0)))))</f>
        <v>0</v>
      </c>
      <c r="X644" t="str">
        <f t="shared" ref="X644:X707" si="330">IF($A644="","",IF(OR($Q644="Ferista",$Q644=""),"Não",IF(AND($AL644="Leve atraso",$W644&gt;0,$A644&gt;=P_InicioRegras),"Sim",IF(OR($J644&lt;&gt;"",$K644&lt;&gt;"",$L644&lt;&gt;""),"Não",$AM644))))</f>
        <v>Sim</v>
      </c>
      <c r="Y644" s="40">
        <f t="shared" ref="Y644:Y707" si="331">IF($A644="",0,IF($Q644="Ferista",0,IF($X644="Sim",$W644,0)+N($K644)))</f>
        <v>0</v>
      </c>
      <c r="Z644" s="40">
        <f t="shared" ref="Z644:Z707" si="332">IF($X644="Sim",$AT644,0)</f>
        <v>0</v>
      </c>
      <c r="AA644" s="40">
        <f t="shared" ref="AA644:AA707" si="333">IF($AP644="",0,MIN(MAX($Y644-$Z644,0),SUMIFS(CP_Horas,CP_ChaveFalta,$AP644,CP_Aprov,"Sim")))</f>
        <v>0</v>
      </c>
      <c r="AB644" s="40">
        <f t="shared" ref="AB644:AB707" si="334">IF($A644="",0,MIN(MAX($Y644-$Z644-$AA644,0),N($M644)))</f>
        <v>0</v>
      </c>
      <c r="AC644" s="40">
        <f t="shared" ref="AC644:AC707" si="335">IF($A644="",0,MAX($Y644-$Z644-$AA644-$AB644,0))</f>
        <v>0</v>
      </c>
      <c r="AD644" s="39">
        <f t="shared" ref="AD644:AD707" si="336">IF(OR($AC644=0,$T644=""),0,$AC644*24*$T644)</f>
        <v>0</v>
      </c>
      <c r="AE644" s="39">
        <f t="shared" ref="AE644:AE707" si="337">IF(OR($A644="",$T644=""),0,(IF($AF644="Justificada",$W644,0)+N($L644))*24*$T644)</f>
        <v>0</v>
      </c>
      <c r="AF644" t="str">
        <f t="shared" ref="AF644:AF707" si="338">IF($A644="","",IF($J644&lt;&gt;"","Situação atípica",IF(AND($AL644="Leve atraso",$W644&gt;0),"Leve atraso",IFERROR(INDEX(S_Cat,MATCH($C644,S_Status,0)),"Outros"))))</f>
        <v>Injustificada</v>
      </c>
      <c r="AG644" t="str">
        <f t="shared" ref="AG644:AG707" si="339">IF($A644="","",TRIM(IF($Z644&gt;0,"Ferista cobriu "&amp;TEXT($Z644,"[h]:mm")&amp;"h. ","")&amp;IF($AA644&gt;0,"Compensado "&amp;TEXT($AA644,"[h]:mm")&amp;"h por "&amp;IFERROR(INDEX(CP_Quem,MATCH($AP644,CP_ChaveFalta,0)),"?")&amp;". ","")&amp;IF($AU644&gt;0,"Compensação aguardando aprovação ("&amp;TEXT($AU644,"[h]:mm")&amp;"h). ","")&amp;IF($AB644&gt;0,"Perdoado por acordo "&amp;TEXT($AB644,"[h]:mm")&amp;"h. ","")&amp;IF(AND($AP644&lt;&gt;"",COUNTIF(CP_ChaveQuem,$AP644)&gt;0),"Horas usadas p/ compensar falta de "&amp;INDEX(CP_Falta,MATCH($AP644,CP_ChaveQuem,0))&amp;" de "&amp;TEXT(INDEX(CP_DataFalta,MATCH($AP644,CP_ChaveQuem,0)),"dd/mm")&amp;". ","")&amp;IF(AND($Q644="Ferista",SUMIFS(L_Ferista,L_Data,$A644,L_Equipe,$P644)&gt;0),"Como ferista, cobriu "&amp;TEXT(SUMIFS(L_Ferista,L_Data,$A644,L_Equipe,$P644),"[h]:mm")&amp;"h de faltas da equipe. ","")&amp;IF($AC644&gt;0,"DESCONTA "&amp;TEXT($AC644,"[h]:mm")&amp;"h ("&amp;$AF644&amp;").","")))</f>
        <v/>
      </c>
      <c r="AH644" t="str">
        <f t="shared" ref="AH644:AH707" si="340">IF($A644="","",IF($O644="?","CADASTRO: funcionário não está no Cadastro",IF(AND($O644&lt;&gt;"",$AJ644=""),"CADASTRO: sem vigência (função/turno) nesta data",IF(AND($AP644&lt;&gt;"",COUNTIF(L_ChavePD,$AP644)&gt;1),"DUPLICADO: mesma pessoa 2x no dia",IF($A644&lt;P_InicioRegras,"",IF(AND($C644="Horas Compensadas",COUNTIF(CP_ChaveQuem,$AP644)=0),"VINCULAR: registrar na aba Compensações de quem é a falta",IF($AU644&gt;0,"APROVAR: compensação pendente na aba Compensações",IF(AND($AQ644&lt;&gt;"",$AS644&gt;0,$AT644&lt;$W644,$AC644&gt;0),"FERISTA: horas do ferista não cobriram toda a falta",IF(AND($AL644="Pelo ponto",$AK644="",$E644="",$X644="Sim"),"PONTO: sem ponto nem horas manuais — descontando jornada cheia",IF(AND($AL644="Leve atraso",$E644="",N($AO644)&gt;P_LeveMax),"CLASSIFICAR: ponto mostra atraso &gt; 30 min — trocar o Status",IF($AF644="Leve atraso","AJUSTAR STATUS: atraso lançado como Horas Trabalhadas",IF(AND(N($K644)&gt;0,$G644=""),"OBSERVAÇÃO: desconto extra sem observação",IF(AND($J644&lt;&gt;"",N($K644)+N($L644)&gt;$U644),"CONFERIR: horas manuais maiores que a jornada","")))))))))))))</f>
        <v/>
      </c>
      <c r="AJ644" s="41">
        <f t="shared" ref="AJ644:AJ707" si="341">IF(OR($A644="",$O644="",$O644="?"),"",IFERROR(MATCH($O644&amp;"|"&amp;SUMPRODUCT(MAX((V_RG=$O644)*(V_Ini&lt;=$A644)*V_Ini)),V_Chave,0),""))</f>
        <v>11</v>
      </c>
      <c r="AK644" s="42">
        <f t="shared" ref="AK644:AK707" si="342">IF(ISNUMBER(SEARCH(" = ",$D644)),IFERROR(TIMEVALUE(TRIM(RIGHT($D644,5))),""),"")</f>
        <v>0.36458333333333331</v>
      </c>
      <c r="AL644" s="41" t="str">
        <f t="shared" ref="AL644:AL707" si="343">IF($C644="","",IFERROR(INDEX(S_Modo,MATCH($C644,S_Status,0)),"Não"))</f>
        <v>Pelo ponto</v>
      </c>
      <c r="AM644" s="41" t="str">
        <f t="shared" ref="AM644:AM707" si="344">IF($C644="","",IFERROR(INDEX(S_Conta,MATCH($C644,S_Status,0)),"Não"))</f>
        <v>Sim</v>
      </c>
      <c r="AN644" s="41" t="str">
        <f t="shared" ref="AN644:AN707" si="345">IF($C644="","",IFERROR(INDEX(S_Trab,MATCH($C644,S_Status,0)),"Não"))</f>
        <v>Não</v>
      </c>
      <c r="AO644" s="42">
        <f t="shared" ref="AO644:AO707" si="346">IF(OR($A644="",$AK644=""),"",$U644-$AK644-IF($J644&lt;&gt;"Situação Atípica - Presente",N($K644)+N($L644),0))</f>
        <v>-3.1250000000000333E-2</v>
      </c>
      <c r="AP644" s="41" t="str">
        <f t="shared" ref="AP644:AP707" si="347">IF(OR($A644="",TRIM($B644)=""),"",TRIM($B644)&amp;"|"&amp;$A644)</f>
        <v>Rogério Marques da Silva|46197</v>
      </c>
      <c r="AQ644" s="41" t="str">
        <f t="shared" ref="AQ644:AQ707" si="348">IF(AND(P_CoberturaAuto="Sim",$A644&lt;&gt;"",$A644&gt;=P_InicioRegras,$Q644="Normal / Fixo",$R644&lt;&gt;"",ISERROR(SEARCH("ENCARREGADO",$R644)),$AM644="Sim",$W644&gt;0),$A644&amp;"|"&amp;$P644,"")</f>
        <v/>
      </c>
      <c r="AR644" s="41" t="str">
        <f>IF($AQ644="","",COUNTIFS(L_ChaveCob,$AQ644,L_Ausencia,"&gt;"&amp;$W644)+COUNTIFS($AQ$4:$AQ644,$AQ644,$W$4:$W644,$W644))</f>
        <v/>
      </c>
      <c r="AS644" s="42">
        <f t="shared" ref="AS644:AS707" si="349">IF($AQ644="",0,SUMIFS(L_Trab,L_Data,$A644,L_Equipe,$P644,L_Contrato,"Ferista",L_Status,"&lt;&gt;Remanejamento"))</f>
        <v>0</v>
      </c>
      <c r="AT644" s="42">
        <f t="shared" ref="AT644:AT707" si="350">IF(OR($AQ644="",$AS644=0),0,MAX(MIN($W644,$AS644-SUMIFS(L_Ausencia,L_ChaveCob,$AQ644,L_OrdemCob,"&lt;"&amp;$AR644)),0))</f>
        <v>0</v>
      </c>
      <c r="AU644" s="42">
        <f t="shared" ref="AU644:AU707" si="351">IF($AP644="",0,SUMIFS(CP_Horas,CP_ChaveFalta,$AP644,CP_Aprov,"&lt;&gt;Sim"))</f>
        <v>0</v>
      </c>
    </row>
    <row r="645" spans="1:47" x14ac:dyDescent="0.2">
      <c r="A645" s="35">
        <v>46197</v>
      </c>
      <c r="B645" s="36" t="s">
        <v>252</v>
      </c>
      <c r="C645" s="36" t="s">
        <v>220</v>
      </c>
      <c r="D645" s="36" t="s">
        <v>567</v>
      </c>
      <c r="E645" s="37"/>
      <c r="F645" s="37"/>
      <c r="G645" s="36" t="s">
        <v>558</v>
      </c>
      <c r="H645" s="36"/>
      <c r="I645" s="36"/>
      <c r="J645" s="36"/>
      <c r="K645" s="37"/>
      <c r="L645" s="37"/>
      <c r="M645" s="37"/>
      <c r="N645" s="38">
        <f t="shared" si="320"/>
        <v>46174</v>
      </c>
      <c r="O645">
        <f t="shared" si="321"/>
        <v>266937</v>
      </c>
      <c r="P645" t="str">
        <f t="shared" si="322"/>
        <v>Serralheria</v>
      </c>
      <c r="Q645" t="str">
        <f t="shared" si="323"/>
        <v>Normal / Fixo</v>
      </c>
      <c r="R645" t="str">
        <f t="shared" si="324"/>
        <v>ENCARREGADO</v>
      </c>
      <c r="S645" t="str">
        <f t="shared" si="325"/>
        <v>ADM</v>
      </c>
      <c r="T645" s="39">
        <f t="shared" si="326"/>
        <v>66.410146806958295</v>
      </c>
      <c r="U645" s="40">
        <f t="shared" si="327"/>
        <v>0.375</v>
      </c>
      <c r="V645" s="40">
        <f t="shared" si="328"/>
        <v>0.35694444444444445</v>
      </c>
      <c r="W645" s="40">
        <f t="shared" si="329"/>
        <v>1.8055555555555547E-2</v>
      </c>
      <c r="X645" t="str">
        <f t="shared" si="330"/>
        <v>Sim</v>
      </c>
      <c r="Y645" s="40">
        <f t="shared" si="331"/>
        <v>1.8055555555555547E-2</v>
      </c>
      <c r="Z645" s="40">
        <f t="shared" si="332"/>
        <v>0</v>
      </c>
      <c r="AA645" s="40">
        <f t="shared" si="333"/>
        <v>0</v>
      </c>
      <c r="AB645" s="40">
        <f t="shared" si="334"/>
        <v>0</v>
      </c>
      <c r="AC645" s="40">
        <f t="shared" si="335"/>
        <v>1.8055555555555547E-2</v>
      </c>
      <c r="AD645" s="39">
        <f t="shared" si="336"/>
        <v>28.777730283015249</v>
      </c>
      <c r="AE645" s="39">
        <f t="shared" si="337"/>
        <v>0</v>
      </c>
      <c r="AF645" t="str">
        <f t="shared" si="338"/>
        <v>Injustificada</v>
      </c>
      <c r="AG645" t="str">
        <f t="shared" si="339"/>
        <v>DESCONTA 0:26h (Injustificada).</v>
      </c>
      <c r="AH645" t="str">
        <f t="shared" si="340"/>
        <v/>
      </c>
      <c r="AJ645" s="41">
        <f t="shared" si="341"/>
        <v>1</v>
      </c>
      <c r="AK645" s="42">
        <f t="shared" si="342"/>
        <v>0.35694444444444445</v>
      </c>
      <c r="AL645" s="41" t="str">
        <f t="shared" si="343"/>
        <v>Pelo ponto</v>
      </c>
      <c r="AM645" s="41" t="str">
        <f t="shared" si="344"/>
        <v>Sim</v>
      </c>
      <c r="AN645" s="41" t="str">
        <f t="shared" si="345"/>
        <v>Não</v>
      </c>
      <c r="AO645" s="42">
        <f t="shared" si="346"/>
        <v>1.8055555555555547E-2</v>
      </c>
      <c r="AP645" s="41" t="str">
        <f t="shared" si="347"/>
        <v>Ronaldo Rosendo da Silva|46197</v>
      </c>
      <c r="AQ645" s="41" t="str">
        <f t="shared" si="348"/>
        <v/>
      </c>
      <c r="AR645" s="41" t="str">
        <f>IF($AQ645="","",COUNTIFS(L_ChaveCob,$AQ645,L_Ausencia,"&gt;"&amp;$W645)+COUNTIFS($AQ$4:$AQ645,$AQ645,$W$4:$W645,$W645))</f>
        <v/>
      </c>
      <c r="AS645" s="42">
        <f t="shared" si="349"/>
        <v>0</v>
      </c>
      <c r="AT645" s="42">
        <f t="shared" si="350"/>
        <v>0</v>
      </c>
      <c r="AU645" s="42">
        <f t="shared" si="351"/>
        <v>0</v>
      </c>
    </row>
    <row r="646" spans="1:47" x14ac:dyDescent="0.2">
      <c r="A646" s="35">
        <v>46197</v>
      </c>
      <c r="B646" s="36" t="s">
        <v>254</v>
      </c>
      <c r="C646" s="36" t="s">
        <v>220</v>
      </c>
      <c r="D646" s="36" t="s">
        <v>568</v>
      </c>
      <c r="E646" s="37"/>
      <c r="F646" s="37"/>
      <c r="G646" s="36" t="s">
        <v>558</v>
      </c>
      <c r="H646" s="36"/>
      <c r="I646" s="36"/>
      <c r="J646" s="36"/>
      <c r="K646" s="37"/>
      <c r="L646" s="37"/>
      <c r="M646" s="37"/>
      <c r="N646" s="38">
        <f t="shared" si="320"/>
        <v>46174</v>
      </c>
      <c r="O646">
        <f t="shared" si="321"/>
        <v>900001</v>
      </c>
      <c r="P646" t="str">
        <f t="shared" si="322"/>
        <v>Serralheria</v>
      </c>
      <c r="Q646" t="str">
        <f t="shared" si="323"/>
        <v>Normal / Fixo</v>
      </c>
      <c r="R646" t="str">
        <f t="shared" si="324"/>
        <v>SERRALHEIRO II</v>
      </c>
      <c r="S646" t="str">
        <f t="shared" si="325"/>
        <v>ADM</v>
      </c>
      <c r="T646" s="39">
        <f t="shared" si="326"/>
        <v>57.825734836004102</v>
      </c>
      <c r="U646" s="40">
        <f t="shared" si="327"/>
        <v>0.375</v>
      </c>
      <c r="V646" s="40">
        <f t="shared" si="328"/>
        <v>0.35</v>
      </c>
      <c r="W646" s="40">
        <f t="shared" si="329"/>
        <v>2.5000000000000022E-2</v>
      </c>
      <c r="X646" t="str">
        <f t="shared" si="330"/>
        <v>Sim</v>
      </c>
      <c r="Y646" s="40">
        <f t="shared" si="331"/>
        <v>2.5000000000000022E-2</v>
      </c>
      <c r="Z646" s="40">
        <f t="shared" si="332"/>
        <v>0</v>
      </c>
      <c r="AA646" s="40">
        <f t="shared" si="333"/>
        <v>0</v>
      </c>
      <c r="AB646" s="40">
        <f t="shared" si="334"/>
        <v>0</v>
      </c>
      <c r="AC646" s="40">
        <f t="shared" si="335"/>
        <v>2.5000000000000022E-2</v>
      </c>
      <c r="AD646" s="39">
        <f t="shared" si="336"/>
        <v>34.695440901602495</v>
      </c>
      <c r="AE646" s="39">
        <f t="shared" si="337"/>
        <v>0</v>
      </c>
      <c r="AF646" t="str">
        <f t="shared" si="338"/>
        <v>Injustificada</v>
      </c>
      <c r="AG646" t="str">
        <f t="shared" si="339"/>
        <v>DESCONTA 0:36h (Injustificada).</v>
      </c>
      <c r="AH646" t="str">
        <f t="shared" si="340"/>
        <v/>
      </c>
      <c r="AJ646" s="41">
        <f t="shared" si="341"/>
        <v>8</v>
      </c>
      <c r="AK646" s="42">
        <f t="shared" si="342"/>
        <v>0.35</v>
      </c>
      <c r="AL646" s="41" t="str">
        <f t="shared" si="343"/>
        <v>Pelo ponto</v>
      </c>
      <c r="AM646" s="41" t="str">
        <f t="shared" si="344"/>
        <v>Sim</v>
      </c>
      <c r="AN646" s="41" t="str">
        <f t="shared" si="345"/>
        <v>Não</v>
      </c>
      <c r="AO646" s="42">
        <f t="shared" si="346"/>
        <v>2.5000000000000022E-2</v>
      </c>
      <c r="AP646" s="41" t="str">
        <f t="shared" si="347"/>
        <v>Ronaldo Santos Dias|46197</v>
      </c>
      <c r="AQ646" s="41" t="str">
        <f t="shared" si="348"/>
        <v>46197|Serralheria</v>
      </c>
      <c r="AR646" s="41">
        <f>IF($AQ646="","",COUNTIFS(L_ChaveCob,$AQ646,L_Ausencia,"&gt;"&amp;$W646)+COUNTIFS($AQ$4:$AQ646,$AQ646,$W$4:$W646,$W646))</f>
        <v>4</v>
      </c>
      <c r="AS646" s="42">
        <f t="shared" si="349"/>
        <v>0</v>
      </c>
      <c r="AT646" s="42">
        <f t="shared" si="350"/>
        <v>0</v>
      </c>
      <c r="AU646" s="42">
        <f t="shared" si="351"/>
        <v>0</v>
      </c>
    </row>
    <row r="647" spans="1:47" x14ac:dyDescent="0.2">
      <c r="A647" s="35">
        <v>46197</v>
      </c>
      <c r="B647" s="36" t="s">
        <v>281</v>
      </c>
      <c r="C647" s="36" t="s">
        <v>220</v>
      </c>
      <c r="D647" s="36" t="s">
        <v>566</v>
      </c>
      <c r="E647" s="37"/>
      <c r="F647" s="37"/>
      <c r="G647" s="36" t="s">
        <v>569</v>
      </c>
      <c r="H647" s="36"/>
      <c r="I647" s="36"/>
      <c r="J647" s="36"/>
      <c r="K647" s="37"/>
      <c r="L647" s="37"/>
      <c r="M647" s="37"/>
      <c r="N647" s="38">
        <f t="shared" si="320"/>
        <v>46174</v>
      </c>
      <c r="O647">
        <f t="shared" si="321"/>
        <v>900010</v>
      </c>
      <c r="P647" t="str">
        <f t="shared" si="322"/>
        <v>Serralheria</v>
      </c>
      <c r="Q647" t="str">
        <f t="shared" si="323"/>
        <v>Normal / Fixo</v>
      </c>
      <c r="R647" t="str">
        <f t="shared" si="324"/>
        <v>SERRALHEIRO I</v>
      </c>
      <c r="S647" t="str">
        <f t="shared" si="325"/>
        <v>ADM</v>
      </c>
      <c r="T647" s="39">
        <f t="shared" si="326"/>
        <v>53.488333185221997</v>
      </c>
      <c r="U647" s="40">
        <f t="shared" si="327"/>
        <v>0.375</v>
      </c>
      <c r="V647" s="40">
        <f t="shared" si="328"/>
        <v>0.33333333333333331</v>
      </c>
      <c r="W647" s="40">
        <f t="shared" si="329"/>
        <v>4.1666666666666685E-2</v>
      </c>
      <c r="X647" t="str">
        <f t="shared" si="330"/>
        <v>Sim</v>
      </c>
      <c r="Y647" s="40">
        <f t="shared" si="331"/>
        <v>4.1666666666666685E-2</v>
      </c>
      <c r="Z647" s="40">
        <f t="shared" si="332"/>
        <v>0</v>
      </c>
      <c r="AA647" s="40">
        <f t="shared" si="333"/>
        <v>0</v>
      </c>
      <c r="AB647" s="40">
        <f t="shared" si="334"/>
        <v>0</v>
      </c>
      <c r="AC647" s="40">
        <f t="shared" si="335"/>
        <v>4.1666666666666685E-2</v>
      </c>
      <c r="AD647" s="39">
        <f t="shared" si="336"/>
        <v>53.488333185222018</v>
      </c>
      <c r="AE647" s="39">
        <f t="shared" si="337"/>
        <v>0</v>
      </c>
      <c r="AF647" t="str">
        <f t="shared" si="338"/>
        <v>Injustificada</v>
      </c>
      <c r="AG647" t="str">
        <f t="shared" si="339"/>
        <v>DESCONTA 1:00h (Injustificada).</v>
      </c>
      <c r="AH647" t="str">
        <f t="shared" si="340"/>
        <v/>
      </c>
      <c r="AJ647" s="41">
        <f t="shared" si="341"/>
        <v>19</v>
      </c>
      <c r="AK647" s="42">
        <f t="shared" si="342"/>
        <v>0.33333333333333331</v>
      </c>
      <c r="AL647" s="41" t="str">
        <f t="shared" si="343"/>
        <v>Pelo ponto</v>
      </c>
      <c r="AM647" s="41" t="str">
        <f t="shared" si="344"/>
        <v>Sim</v>
      </c>
      <c r="AN647" s="41" t="str">
        <f t="shared" si="345"/>
        <v>Não</v>
      </c>
      <c r="AO647" s="42">
        <f t="shared" si="346"/>
        <v>4.1666666666666685E-2</v>
      </c>
      <c r="AP647" s="41" t="str">
        <f t="shared" si="347"/>
        <v>Roniel de Souza Rocha|46197</v>
      </c>
      <c r="AQ647" s="41" t="str">
        <f t="shared" si="348"/>
        <v>46197|Serralheria</v>
      </c>
      <c r="AR647" s="41">
        <f>IF($AQ647="","",COUNTIFS(L_ChaveCob,$AQ647,L_Ausencia,"&gt;"&amp;$W647)+COUNTIFS($AQ$4:$AQ647,$AQ647,$W$4:$W647,$W647))</f>
        <v>3</v>
      </c>
      <c r="AS647" s="42">
        <f t="shared" si="349"/>
        <v>0</v>
      </c>
      <c r="AT647" s="42">
        <f t="shared" si="350"/>
        <v>0</v>
      </c>
      <c r="AU647" s="42">
        <f t="shared" si="351"/>
        <v>0</v>
      </c>
    </row>
    <row r="648" spans="1:47" x14ac:dyDescent="0.2">
      <c r="A648" s="35">
        <v>46198</v>
      </c>
      <c r="B648" s="36" t="s">
        <v>235</v>
      </c>
      <c r="C648" s="36" t="s">
        <v>232</v>
      </c>
      <c r="D648" s="36" t="s">
        <v>265</v>
      </c>
      <c r="E648" s="37"/>
      <c r="F648" s="37"/>
      <c r="G648" s="36"/>
      <c r="H648" s="36"/>
      <c r="I648" s="36"/>
      <c r="J648" s="36"/>
      <c r="K648" s="37"/>
      <c r="L648" s="37"/>
      <c r="M648" s="37"/>
      <c r="N648" s="38">
        <f t="shared" si="320"/>
        <v>46174</v>
      </c>
      <c r="O648">
        <f t="shared" si="321"/>
        <v>900008</v>
      </c>
      <c r="P648" t="str">
        <f t="shared" si="322"/>
        <v>Serralheria</v>
      </c>
      <c r="Q648" t="str">
        <f t="shared" si="323"/>
        <v>Normal / Fixo</v>
      </c>
      <c r="R648" t="str">
        <f t="shared" si="324"/>
        <v>SERRALHEIRO II</v>
      </c>
      <c r="S648" t="str">
        <f t="shared" si="325"/>
        <v>TURNO 2</v>
      </c>
      <c r="T648" s="39">
        <f t="shared" si="326"/>
        <v>57.825734836004102</v>
      </c>
      <c r="U648" s="40">
        <f t="shared" si="327"/>
        <v>0.33333333333333298</v>
      </c>
      <c r="V648" s="40">
        <f t="shared" si="328"/>
        <v>0.39791666666666664</v>
      </c>
      <c r="W648" s="40">
        <f t="shared" si="329"/>
        <v>0</v>
      </c>
      <c r="X648" t="str">
        <f t="shared" si="330"/>
        <v>Não</v>
      </c>
      <c r="Y648" s="40">
        <f t="shared" si="331"/>
        <v>0</v>
      </c>
      <c r="Z648" s="40">
        <f t="shared" si="332"/>
        <v>0</v>
      </c>
      <c r="AA648" s="40">
        <f t="shared" si="333"/>
        <v>0</v>
      </c>
      <c r="AB648" s="40">
        <f t="shared" si="334"/>
        <v>0</v>
      </c>
      <c r="AC648" s="40">
        <f t="shared" si="335"/>
        <v>0</v>
      </c>
      <c r="AD648" s="39">
        <f t="shared" si="336"/>
        <v>0</v>
      </c>
      <c r="AE648" s="39">
        <f t="shared" si="337"/>
        <v>0</v>
      </c>
      <c r="AF648" t="str">
        <f t="shared" si="338"/>
        <v>Trabalhado</v>
      </c>
      <c r="AG648" t="str">
        <f t="shared" si="339"/>
        <v/>
      </c>
      <c r="AH648" t="str">
        <f t="shared" si="340"/>
        <v/>
      </c>
      <c r="AJ648" s="41">
        <f t="shared" si="341"/>
        <v>16</v>
      </c>
      <c r="AK648" s="42">
        <f t="shared" si="342"/>
        <v>0.39791666666666664</v>
      </c>
      <c r="AL648" s="41" t="str">
        <f t="shared" si="343"/>
        <v>Leve atraso</v>
      </c>
      <c r="AM648" s="41" t="str">
        <f t="shared" si="344"/>
        <v>Não</v>
      </c>
      <c r="AN648" s="41" t="str">
        <f t="shared" si="345"/>
        <v>Sim</v>
      </c>
      <c r="AO648" s="42">
        <f t="shared" si="346"/>
        <v>-6.4583333333333659E-2</v>
      </c>
      <c r="AP648" s="41" t="str">
        <f t="shared" si="347"/>
        <v>Alisson Paulo Costa Martins|46198</v>
      </c>
      <c r="AQ648" s="41" t="str">
        <f t="shared" si="348"/>
        <v/>
      </c>
      <c r="AR648" s="41" t="str">
        <f>IF($AQ648="","",COUNTIFS(L_ChaveCob,$AQ648,L_Ausencia,"&gt;"&amp;$W648)+COUNTIFS($AQ$4:$AQ648,$AQ648,$W$4:$W648,$W648))</f>
        <v/>
      </c>
      <c r="AS648" s="42">
        <f t="shared" si="349"/>
        <v>0</v>
      </c>
      <c r="AT648" s="42">
        <f t="shared" si="350"/>
        <v>0</v>
      </c>
      <c r="AU648" s="42">
        <f t="shared" si="351"/>
        <v>0</v>
      </c>
    </row>
    <row r="649" spans="1:47" x14ac:dyDescent="0.2">
      <c r="A649" s="35">
        <v>46198</v>
      </c>
      <c r="B649" s="36" t="s">
        <v>479</v>
      </c>
      <c r="C649" s="36" t="s">
        <v>232</v>
      </c>
      <c r="D649" s="36"/>
      <c r="E649" s="37"/>
      <c r="F649" s="37"/>
      <c r="G649" s="36" t="s">
        <v>534</v>
      </c>
      <c r="H649" s="36"/>
      <c r="I649" s="36"/>
      <c r="J649" s="36"/>
      <c r="K649" s="37"/>
      <c r="L649" s="37"/>
      <c r="M649" s="37"/>
      <c r="N649" s="38">
        <f t="shared" si="320"/>
        <v>46174</v>
      </c>
      <c r="O649">
        <f t="shared" si="321"/>
        <v>900012</v>
      </c>
      <c r="P649" t="str">
        <f t="shared" si="322"/>
        <v>Serralheria</v>
      </c>
      <c r="Q649" t="str">
        <f t="shared" si="323"/>
        <v>Normal / Fixo</v>
      </c>
      <c r="R649" t="str">
        <f t="shared" si="324"/>
        <v>SERRALHEIRO I</v>
      </c>
      <c r="S649" t="str">
        <f t="shared" si="325"/>
        <v>ADM</v>
      </c>
      <c r="T649" s="39">
        <f t="shared" si="326"/>
        <v>53.488333185221997</v>
      </c>
      <c r="U649" s="40">
        <f t="shared" si="327"/>
        <v>0.375</v>
      </c>
      <c r="V649" s="40">
        <f t="shared" si="328"/>
        <v>0.375</v>
      </c>
      <c r="W649" s="40">
        <f t="shared" si="329"/>
        <v>0</v>
      </c>
      <c r="X649" t="str">
        <f t="shared" si="330"/>
        <v>Não</v>
      </c>
      <c r="Y649" s="40">
        <f t="shared" si="331"/>
        <v>0</v>
      </c>
      <c r="Z649" s="40">
        <f t="shared" si="332"/>
        <v>0</v>
      </c>
      <c r="AA649" s="40">
        <f t="shared" si="333"/>
        <v>0</v>
      </c>
      <c r="AB649" s="40">
        <f t="shared" si="334"/>
        <v>0</v>
      </c>
      <c r="AC649" s="40">
        <f t="shared" si="335"/>
        <v>0</v>
      </c>
      <c r="AD649" s="39">
        <f t="shared" si="336"/>
        <v>0</v>
      </c>
      <c r="AE649" s="39">
        <f t="shared" si="337"/>
        <v>0</v>
      </c>
      <c r="AF649" t="str">
        <f t="shared" si="338"/>
        <v>Trabalhado</v>
      </c>
      <c r="AG649" t="str">
        <f t="shared" si="339"/>
        <v/>
      </c>
      <c r="AH649" t="str">
        <f t="shared" si="340"/>
        <v/>
      </c>
      <c r="AJ649" s="41">
        <f t="shared" si="341"/>
        <v>21</v>
      </c>
      <c r="AK649" s="42" t="str">
        <f t="shared" si="342"/>
        <v/>
      </c>
      <c r="AL649" s="41" t="str">
        <f t="shared" si="343"/>
        <v>Leve atraso</v>
      </c>
      <c r="AM649" s="41" t="str">
        <f t="shared" si="344"/>
        <v>Não</v>
      </c>
      <c r="AN649" s="41" t="str">
        <f t="shared" si="345"/>
        <v>Sim</v>
      </c>
      <c r="AO649" s="42" t="str">
        <f t="shared" si="346"/>
        <v/>
      </c>
      <c r="AP649" s="41" t="str">
        <f t="shared" si="347"/>
        <v>Diego Ferreira Moura|46198</v>
      </c>
      <c r="AQ649" s="41" t="str">
        <f t="shared" si="348"/>
        <v/>
      </c>
      <c r="AR649" s="41" t="str">
        <f>IF($AQ649="","",COUNTIFS(L_ChaveCob,$AQ649,L_Ausencia,"&gt;"&amp;$W649)+COUNTIFS($AQ$4:$AQ649,$AQ649,$W$4:$W649,$W649))</f>
        <v/>
      </c>
      <c r="AS649" s="42">
        <f t="shared" si="349"/>
        <v>0</v>
      </c>
      <c r="AT649" s="42">
        <f t="shared" si="350"/>
        <v>0</v>
      </c>
      <c r="AU649" s="42">
        <f t="shared" si="351"/>
        <v>0</v>
      </c>
    </row>
    <row r="650" spans="1:47" x14ac:dyDescent="0.2">
      <c r="A650" s="35">
        <v>46198</v>
      </c>
      <c r="B650" s="36" t="s">
        <v>237</v>
      </c>
      <c r="C650" s="36" t="s">
        <v>232</v>
      </c>
      <c r="D650" s="36" t="s">
        <v>351</v>
      </c>
      <c r="E650" s="37"/>
      <c r="F650" s="37"/>
      <c r="G650" s="36"/>
      <c r="H650" s="36"/>
      <c r="I650" s="36"/>
      <c r="J650" s="36"/>
      <c r="K650" s="37"/>
      <c r="L650" s="37"/>
      <c r="M650" s="37"/>
      <c r="N650" s="38">
        <f t="shared" si="320"/>
        <v>46174</v>
      </c>
      <c r="O650">
        <f t="shared" si="321"/>
        <v>119353</v>
      </c>
      <c r="P650" t="str">
        <f t="shared" si="322"/>
        <v>Serralheria</v>
      </c>
      <c r="Q650" t="str">
        <f t="shared" si="323"/>
        <v>Normal / Fixo</v>
      </c>
      <c r="R650" t="str">
        <f t="shared" si="324"/>
        <v>SERRALHEIRO II</v>
      </c>
      <c r="S650" t="str">
        <f t="shared" si="325"/>
        <v>ADM</v>
      </c>
      <c r="T650" s="39">
        <f t="shared" si="326"/>
        <v>57.825734836004102</v>
      </c>
      <c r="U650" s="40">
        <f t="shared" si="327"/>
        <v>0.375</v>
      </c>
      <c r="V650" s="40">
        <f t="shared" si="328"/>
        <v>0.39652777777777776</v>
      </c>
      <c r="W650" s="40">
        <f t="shared" si="329"/>
        <v>0</v>
      </c>
      <c r="X650" t="str">
        <f t="shared" si="330"/>
        <v>Não</v>
      </c>
      <c r="Y650" s="40">
        <f t="shared" si="331"/>
        <v>0</v>
      </c>
      <c r="Z650" s="40">
        <f t="shared" si="332"/>
        <v>0</v>
      </c>
      <c r="AA650" s="40">
        <f t="shared" si="333"/>
        <v>0</v>
      </c>
      <c r="AB650" s="40">
        <f t="shared" si="334"/>
        <v>0</v>
      </c>
      <c r="AC650" s="40">
        <f t="shared" si="335"/>
        <v>0</v>
      </c>
      <c r="AD650" s="39">
        <f t="shared" si="336"/>
        <v>0</v>
      </c>
      <c r="AE650" s="39">
        <f t="shared" si="337"/>
        <v>0</v>
      </c>
      <c r="AF650" t="str">
        <f t="shared" si="338"/>
        <v>Trabalhado</v>
      </c>
      <c r="AG650" t="str">
        <f t="shared" si="339"/>
        <v/>
      </c>
      <c r="AH650" t="str">
        <f t="shared" si="340"/>
        <v/>
      </c>
      <c r="AJ650" s="41">
        <f t="shared" si="341"/>
        <v>7</v>
      </c>
      <c r="AK650" s="42">
        <f t="shared" si="342"/>
        <v>0.39652777777777776</v>
      </c>
      <c r="AL650" s="41" t="str">
        <f t="shared" si="343"/>
        <v>Leve atraso</v>
      </c>
      <c r="AM650" s="41" t="str">
        <f t="shared" si="344"/>
        <v>Não</v>
      </c>
      <c r="AN650" s="41" t="str">
        <f t="shared" si="345"/>
        <v>Sim</v>
      </c>
      <c r="AO650" s="42">
        <f t="shared" si="346"/>
        <v>-2.1527777777777757E-2</v>
      </c>
      <c r="AP650" s="41" t="str">
        <f t="shared" si="347"/>
        <v>Ezequiel Antonio Peres|46198</v>
      </c>
      <c r="AQ650" s="41" t="str">
        <f t="shared" si="348"/>
        <v/>
      </c>
      <c r="AR650" s="41" t="str">
        <f>IF($AQ650="","",COUNTIFS(L_ChaveCob,$AQ650,L_Ausencia,"&gt;"&amp;$W650)+COUNTIFS($AQ$4:$AQ650,$AQ650,$W$4:$W650,$W650))</f>
        <v/>
      </c>
      <c r="AS650" s="42">
        <f t="shared" si="349"/>
        <v>0</v>
      </c>
      <c r="AT650" s="42">
        <f t="shared" si="350"/>
        <v>0</v>
      </c>
      <c r="AU650" s="42">
        <f t="shared" si="351"/>
        <v>0</v>
      </c>
    </row>
    <row r="651" spans="1:47" x14ac:dyDescent="0.2">
      <c r="A651" s="35">
        <v>46198</v>
      </c>
      <c r="B651" s="36" t="s">
        <v>239</v>
      </c>
      <c r="C651" s="36" t="s">
        <v>232</v>
      </c>
      <c r="D651" s="36" t="s">
        <v>570</v>
      </c>
      <c r="E651" s="37"/>
      <c r="F651" s="37"/>
      <c r="G651" s="36"/>
      <c r="H651" s="36"/>
      <c r="I651" s="36"/>
      <c r="J651" s="36"/>
      <c r="K651" s="37"/>
      <c r="L651" s="37"/>
      <c r="M651" s="37"/>
      <c r="N651" s="38">
        <f t="shared" si="320"/>
        <v>46174</v>
      </c>
      <c r="O651">
        <f t="shared" si="321"/>
        <v>173078</v>
      </c>
      <c r="P651" t="str">
        <f t="shared" si="322"/>
        <v>Serralheria</v>
      </c>
      <c r="Q651" t="str">
        <f t="shared" si="323"/>
        <v>Normal / Fixo</v>
      </c>
      <c r="R651" t="str">
        <f t="shared" si="324"/>
        <v>SERRALHEIRO II</v>
      </c>
      <c r="S651" t="str">
        <f t="shared" si="325"/>
        <v>ADM</v>
      </c>
      <c r="T651" s="39">
        <f t="shared" si="326"/>
        <v>57.825734836004102</v>
      </c>
      <c r="U651" s="40">
        <f t="shared" si="327"/>
        <v>0.375</v>
      </c>
      <c r="V651" s="40">
        <f t="shared" si="328"/>
        <v>0.38819444444444445</v>
      </c>
      <c r="W651" s="40">
        <f t="shared" si="329"/>
        <v>0</v>
      </c>
      <c r="X651" t="str">
        <f t="shared" si="330"/>
        <v>Não</v>
      </c>
      <c r="Y651" s="40">
        <f t="shared" si="331"/>
        <v>0</v>
      </c>
      <c r="Z651" s="40">
        <f t="shared" si="332"/>
        <v>0</v>
      </c>
      <c r="AA651" s="40">
        <f t="shared" si="333"/>
        <v>0</v>
      </c>
      <c r="AB651" s="40">
        <f t="shared" si="334"/>
        <v>0</v>
      </c>
      <c r="AC651" s="40">
        <f t="shared" si="335"/>
        <v>0</v>
      </c>
      <c r="AD651" s="39">
        <f t="shared" si="336"/>
        <v>0</v>
      </c>
      <c r="AE651" s="39">
        <f t="shared" si="337"/>
        <v>0</v>
      </c>
      <c r="AF651" t="str">
        <f t="shared" si="338"/>
        <v>Trabalhado</v>
      </c>
      <c r="AG651" t="str">
        <f t="shared" si="339"/>
        <v/>
      </c>
      <c r="AH651" t="str">
        <f t="shared" si="340"/>
        <v/>
      </c>
      <c r="AJ651" s="41">
        <f t="shared" si="341"/>
        <v>2</v>
      </c>
      <c r="AK651" s="42">
        <f t="shared" si="342"/>
        <v>0.38819444444444445</v>
      </c>
      <c r="AL651" s="41" t="str">
        <f t="shared" si="343"/>
        <v>Leve atraso</v>
      </c>
      <c r="AM651" s="41" t="str">
        <f t="shared" si="344"/>
        <v>Não</v>
      </c>
      <c r="AN651" s="41" t="str">
        <f t="shared" si="345"/>
        <v>Sim</v>
      </c>
      <c r="AO651" s="42">
        <f t="shared" si="346"/>
        <v>-1.3194444444444453E-2</v>
      </c>
      <c r="AP651" s="41" t="str">
        <f t="shared" si="347"/>
        <v>Giovani Joao da Silva|46198</v>
      </c>
      <c r="AQ651" s="41" t="str">
        <f t="shared" si="348"/>
        <v/>
      </c>
      <c r="AR651" s="41" t="str">
        <f>IF($AQ651="","",COUNTIFS(L_ChaveCob,$AQ651,L_Ausencia,"&gt;"&amp;$W651)+COUNTIFS($AQ$4:$AQ651,$AQ651,$W$4:$W651,$W651))</f>
        <v/>
      </c>
      <c r="AS651" s="42">
        <f t="shared" si="349"/>
        <v>0</v>
      </c>
      <c r="AT651" s="42">
        <f t="shared" si="350"/>
        <v>0</v>
      </c>
      <c r="AU651" s="42">
        <f t="shared" si="351"/>
        <v>0</v>
      </c>
    </row>
    <row r="652" spans="1:47" x14ac:dyDescent="0.2">
      <c r="A652" s="35">
        <v>46198</v>
      </c>
      <c r="B652" s="36" t="s">
        <v>241</v>
      </c>
      <c r="C652" s="36" t="s">
        <v>232</v>
      </c>
      <c r="D652" s="36" t="s">
        <v>571</v>
      </c>
      <c r="E652" s="37"/>
      <c r="F652" s="37"/>
      <c r="G652" s="36"/>
      <c r="H652" s="36"/>
      <c r="I652" s="36"/>
      <c r="J652" s="36"/>
      <c r="K652" s="37"/>
      <c r="L652" s="37"/>
      <c r="M652" s="37"/>
      <c r="N652" s="38">
        <f t="shared" si="320"/>
        <v>46174</v>
      </c>
      <c r="O652">
        <f t="shared" si="321"/>
        <v>24800</v>
      </c>
      <c r="P652" t="str">
        <f t="shared" si="322"/>
        <v>Serralheria</v>
      </c>
      <c r="Q652" t="str">
        <f t="shared" si="323"/>
        <v>Normal / Fixo</v>
      </c>
      <c r="R652" t="str">
        <f t="shared" si="324"/>
        <v>SERRALHEIRO II</v>
      </c>
      <c r="S652" t="str">
        <f t="shared" si="325"/>
        <v>ADM</v>
      </c>
      <c r="T652" s="39">
        <f t="shared" si="326"/>
        <v>57.825734836004102</v>
      </c>
      <c r="U652" s="40">
        <f t="shared" si="327"/>
        <v>0.375</v>
      </c>
      <c r="V652" s="40">
        <f t="shared" si="328"/>
        <v>0.4</v>
      </c>
      <c r="W652" s="40">
        <f t="shared" si="329"/>
        <v>0</v>
      </c>
      <c r="X652" t="str">
        <f t="shared" si="330"/>
        <v>Não</v>
      </c>
      <c r="Y652" s="40">
        <f t="shared" si="331"/>
        <v>0</v>
      </c>
      <c r="Z652" s="40">
        <f t="shared" si="332"/>
        <v>0</v>
      </c>
      <c r="AA652" s="40">
        <f t="shared" si="333"/>
        <v>0</v>
      </c>
      <c r="AB652" s="40">
        <f t="shared" si="334"/>
        <v>0</v>
      </c>
      <c r="AC652" s="40">
        <f t="shared" si="335"/>
        <v>0</v>
      </c>
      <c r="AD652" s="39">
        <f t="shared" si="336"/>
        <v>0</v>
      </c>
      <c r="AE652" s="39">
        <f t="shared" si="337"/>
        <v>0</v>
      </c>
      <c r="AF652" t="str">
        <f t="shared" si="338"/>
        <v>Trabalhado</v>
      </c>
      <c r="AG652" t="str">
        <f t="shared" si="339"/>
        <v/>
      </c>
      <c r="AH652" t="str">
        <f t="shared" si="340"/>
        <v/>
      </c>
      <c r="AJ652" s="41">
        <f t="shared" si="341"/>
        <v>3</v>
      </c>
      <c r="AK652" s="42">
        <f t="shared" si="342"/>
        <v>0.4</v>
      </c>
      <c r="AL652" s="41" t="str">
        <f t="shared" si="343"/>
        <v>Leve atraso</v>
      </c>
      <c r="AM652" s="41" t="str">
        <f t="shared" si="344"/>
        <v>Não</v>
      </c>
      <c r="AN652" s="41" t="str">
        <f t="shared" si="345"/>
        <v>Sim</v>
      </c>
      <c r="AO652" s="42">
        <f t="shared" si="346"/>
        <v>-2.5000000000000022E-2</v>
      </c>
      <c r="AP652" s="41" t="str">
        <f t="shared" si="347"/>
        <v>Ivanildo Lopes Pires de Carvalho|46198</v>
      </c>
      <c r="AQ652" s="41" t="str">
        <f t="shared" si="348"/>
        <v/>
      </c>
      <c r="AR652" s="41" t="str">
        <f>IF($AQ652="","",COUNTIFS(L_ChaveCob,$AQ652,L_Ausencia,"&gt;"&amp;$W652)+COUNTIFS($AQ$4:$AQ652,$AQ652,$W$4:$W652,$W652))</f>
        <v/>
      </c>
      <c r="AS652" s="42">
        <f t="shared" si="349"/>
        <v>0</v>
      </c>
      <c r="AT652" s="42">
        <f t="shared" si="350"/>
        <v>0</v>
      </c>
      <c r="AU652" s="42">
        <f t="shared" si="351"/>
        <v>0</v>
      </c>
    </row>
    <row r="653" spans="1:47" x14ac:dyDescent="0.2">
      <c r="A653" s="35">
        <v>46198</v>
      </c>
      <c r="B653" s="36" t="s">
        <v>243</v>
      </c>
      <c r="C653" s="36" t="s">
        <v>232</v>
      </c>
      <c r="D653" s="36" t="s">
        <v>364</v>
      </c>
      <c r="E653" s="37"/>
      <c r="F653" s="37"/>
      <c r="G653" s="36"/>
      <c r="H653" s="36"/>
      <c r="I653" s="36"/>
      <c r="J653" s="36"/>
      <c r="K653" s="37"/>
      <c r="L653" s="37"/>
      <c r="M653" s="37"/>
      <c r="N653" s="38">
        <f t="shared" si="320"/>
        <v>46174</v>
      </c>
      <c r="O653">
        <f t="shared" si="321"/>
        <v>900003</v>
      </c>
      <c r="P653" t="str">
        <f t="shared" si="322"/>
        <v>Serralheria</v>
      </c>
      <c r="Q653" t="str">
        <f t="shared" si="323"/>
        <v>Normal / Fixo</v>
      </c>
      <c r="R653" t="str">
        <f t="shared" si="324"/>
        <v>ENCARREGADO</v>
      </c>
      <c r="S653" t="str">
        <f t="shared" si="325"/>
        <v>ADM</v>
      </c>
      <c r="T653" s="39">
        <f t="shared" si="326"/>
        <v>66.410146806958295</v>
      </c>
      <c r="U653" s="40">
        <f t="shared" si="327"/>
        <v>0.375</v>
      </c>
      <c r="V653" s="40">
        <f t="shared" si="328"/>
        <v>0.39652777777777776</v>
      </c>
      <c r="W653" s="40">
        <f t="shared" si="329"/>
        <v>0</v>
      </c>
      <c r="X653" t="str">
        <f t="shared" si="330"/>
        <v>Não</v>
      </c>
      <c r="Y653" s="40">
        <f t="shared" si="331"/>
        <v>0</v>
      </c>
      <c r="Z653" s="40">
        <f t="shared" si="332"/>
        <v>0</v>
      </c>
      <c r="AA653" s="40">
        <f t="shared" si="333"/>
        <v>0</v>
      </c>
      <c r="AB653" s="40">
        <f t="shared" si="334"/>
        <v>0</v>
      </c>
      <c r="AC653" s="40">
        <f t="shared" si="335"/>
        <v>0</v>
      </c>
      <c r="AD653" s="39">
        <f t="shared" si="336"/>
        <v>0</v>
      </c>
      <c r="AE653" s="39">
        <f t="shared" si="337"/>
        <v>0</v>
      </c>
      <c r="AF653" t="str">
        <f t="shared" si="338"/>
        <v>Trabalhado</v>
      </c>
      <c r="AG653" t="str">
        <f t="shared" si="339"/>
        <v/>
      </c>
      <c r="AH653" t="str">
        <f t="shared" si="340"/>
        <v/>
      </c>
      <c r="AJ653" s="41">
        <f t="shared" si="341"/>
        <v>10</v>
      </c>
      <c r="AK653" s="42">
        <f t="shared" si="342"/>
        <v>0.39652777777777776</v>
      </c>
      <c r="AL653" s="41" t="str">
        <f t="shared" si="343"/>
        <v>Leve atraso</v>
      </c>
      <c r="AM653" s="41" t="str">
        <f t="shared" si="344"/>
        <v>Não</v>
      </c>
      <c r="AN653" s="41" t="str">
        <f t="shared" si="345"/>
        <v>Sim</v>
      </c>
      <c r="AO653" s="42">
        <f t="shared" si="346"/>
        <v>-2.1527777777777757E-2</v>
      </c>
      <c r="AP653" s="41" t="str">
        <f t="shared" si="347"/>
        <v>Marcelo Antônio Silvestre de Moraes|46198</v>
      </c>
      <c r="AQ653" s="41" t="str">
        <f t="shared" si="348"/>
        <v/>
      </c>
      <c r="AR653" s="41" t="str">
        <f>IF($AQ653="","",COUNTIFS(L_ChaveCob,$AQ653,L_Ausencia,"&gt;"&amp;$W653)+COUNTIFS($AQ$4:$AQ653,$AQ653,$W$4:$W653,$W653))</f>
        <v/>
      </c>
      <c r="AS653" s="42">
        <f t="shared" si="349"/>
        <v>0</v>
      </c>
      <c r="AT653" s="42">
        <f t="shared" si="350"/>
        <v>0</v>
      </c>
      <c r="AU653" s="42">
        <f t="shared" si="351"/>
        <v>0</v>
      </c>
    </row>
    <row r="654" spans="1:47" x14ac:dyDescent="0.2">
      <c r="A654" s="35">
        <v>46198</v>
      </c>
      <c r="B654" s="36" t="s">
        <v>229</v>
      </c>
      <c r="C654" s="36" t="s">
        <v>220</v>
      </c>
      <c r="D654" s="36" t="s">
        <v>572</v>
      </c>
      <c r="E654" s="37"/>
      <c r="F654" s="37"/>
      <c r="G654" s="36"/>
      <c r="H654" s="36"/>
      <c r="I654" s="36"/>
      <c r="J654" s="36"/>
      <c r="K654" s="37"/>
      <c r="L654" s="37"/>
      <c r="M654" s="37"/>
      <c r="N654" s="38">
        <f t="shared" si="320"/>
        <v>46174</v>
      </c>
      <c r="O654">
        <f t="shared" si="321"/>
        <v>105410</v>
      </c>
      <c r="P654" t="str">
        <f t="shared" si="322"/>
        <v>Serralheria</v>
      </c>
      <c r="Q654" t="str">
        <f t="shared" si="323"/>
        <v>Normal / Fixo</v>
      </c>
      <c r="R654" t="str">
        <f t="shared" si="324"/>
        <v>SERRALHEIRO I</v>
      </c>
      <c r="S654" t="str">
        <f t="shared" si="325"/>
        <v>TURNO 3</v>
      </c>
      <c r="T654" s="39">
        <f t="shared" si="326"/>
        <v>53.488333185221997</v>
      </c>
      <c r="U654" s="40">
        <f t="shared" si="327"/>
        <v>0.33333333333333298</v>
      </c>
      <c r="V654" s="40">
        <f t="shared" si="328"/>
        <v>0.33333333333333298</v>
      </c>
      <c r="W654" s="40">
        <f t="shared" si="329"/>
        <v>0</v>
      </c>
      <c r="X654" t="str">
        <f t="shared" si="330"/>
        <v>Sim</v>
      </c>
      <c r="Y654" s="40">
        <f t="shared" si="331"/>
        <v>0</v>
      </c>
      <c r="Z654" s="40">
        <f t="shared" si="332"/>
        <v>0</v>
      </c>
      <c r="AA654" s="40">
        <f t="shared" si="333"/>
        <v>0</v>
      </c>
      <c r="AB654" s="40">
        <f t="shared" si="334"/>
        <v>0</v>
      </c>
      <c r="AC654" s="40">
        <f t="shared" si="335"/>
        <v>0</v>
      </c>
      <c r="AD654" s="39">
        <f t="shared" si="336"/>
        <v>0</v>
      </c>
      <c r="AE654" s="39">
        <f t="shared" si="337"/>
        <v>0</v>
      </c>
      <c r="AF654" t="str">
        <f t="shared" si="338"/>
        <v>Injustificada</v>
      </c>
      <c r="AG654" t="str">
        <f t="shared" si="339"/>
        <v/>
      </c>
      <c r="AH654" t="str">
        <f t="shared" si="340"/>
        <v/>
      </c>
      <c r="AJ654" s="41">
        <f t="shared" si="341"/>
        <v>6</v>
      </c>
      <c r="AK654" s="42">
        <f t="shared" si="342"/>
        <v>0.35694444444444445</v>
      </c>
      <c r="AL654" s="41" t="str">
        <f t="shared" si="343"/>
        <v>Pelo ponto</v>
      </c>
      <c r="AM654" s="41" t="str">
        <f t="shared" si="344"/>
        <v>Sim</v>
      </c>
      <c r="AN654" s="41" t="str">
        <f t="shared" si="345"/>
        <v>Não</v>
      </c>
      <c r="AO654" s="42">
        <f t="shared" si="346"/>
        <v>-2.3611111111111471E-2</v>
      </c>
      <c r="AP654" s="41" t="str">
        <f t="shared" si="347"/>
        <v>Marcelo Douglas Vieira Santana|46198</v>
      </c>
      <c r="AQ654" s="41" t="str">
        <f t="shared" si="348"/>
        <v/>
      </c>
      <c r="AR654" s="41" t="str">
        <f>IF($AQ654="","",COUNTIFS(L_ChaveCob,$AQ654,L_Ausencia,"&gt;"&amp;$W654)+COUNTIFS($AQ$4:$AQ654,$AQ654,$W$4:$W654,$W654))</f>
        <v/>
      </c>
      <c r="AS654" s="42">
        <f t="shared" si="349"/>
        <v>0</v>
      </c>
      <c r="AT654" s="42">
        <f t="shared" si="350"/>
        <v>0</v>
      </c>
      <c r="AU654" s="42">
        <f t="shared" si="351"/>
        <v>0</v>
      </c>
    </row>
    <row r="655" spans="1:47" x14ac:dyDescent="0.2">
      <c r="A655" s="35">
        <v>46198</v>
      </c>
      <c r="B655" s="36" t="s">
        <v>483</v>
      </c>
      <c r="C655" s="36" t="s">
        <v>232</v>
      </c>
      <c r="D655" s="36" t="s">
        <v>440</v>
      </c>
      <c r="E655" s="37"/>
      <c r="F655" s="37"/>
      <c r="G655" s="36"/>
      <c r="H655" s="36"/>
      <c r="I655" s="36"/>
      <c r="J655" s="36"/>
      <c r="K655" s="37"/>
      <c r="L655" s="37"/>
      <c r="M655" s="37"/>
      <c r="N655" s="38">
        <f t="shared" si="320"/>
        <v>46174</v>
      </c>
      <c r="O655">
        <f t="shared" si="321"/>
        <v>900011</v>
      </c>
      <c r="P655" t="str">
        <f t="shared" si="322"/>
        <v>Serralheria</v>
      </c>
      <c r="Q655" t="str">
        <f t="shared" si="323"/>
        <v>Normal / Fixo</v>
      </c>
      <c r="R655" t="str">
        <f t="shared" si="324"/>
        <v>SERRALHEIRO I</v>
      </c>
      <c r="S655" t="str">
        <f t="shared" si="325"/>
        <v>ADM</v>
      </c>
      <c r="T655" s="39">
        <f t="shared" si="326"/>
        <v>53.488333185221997</v>
      </c>
      <c r="U655" s="40">
        <f t="shared" si="327"/>
        <v>0.375</v>
      </c>
      <c r="V655" s="40">
        <f t="shared" si="328"/>
        <v>0.39305555555555555</v>
      </c>
      <c r="W655" s="40">
        <f t="shared" si="329"/>
        <v>0</v>
      </c>
      <c r="X655" t="str">
        <f t="shared" si="330"/>
        <v>Não</v>
      </c>
      <c r="Y655" s="40">
        <f t="shared" si="331"/>
        <v>0</v>
      </c>
      <c r="Z655" s="40">
        <f t="shared" si="332"/>
        <v>0</v>
      </c>
      <c r="AA655" s="40">
        <f t="shared" si="333"/>
        <v>0</v>
      </c>
      <c r="AB655" s="40">
        <f t="shared" si="334"/>
        <v>0</v>
      </c>
      <c r="AC655" s="40">
        <f t="shared" si="335"/>
        <v>0</v>
      </c>
      <c r="AD655" s="39">
        <f t="shared" si="336"/>
        <v>0</v>
      </c>
      <c r="AE655" s="39">
        <f t="shared" si="337"/>
        <v>0</v>
      </c>
      <c r="AF655" t="str">
        <f t="shared" si="338"/>
        <v>Trabalhado</v>
      </c>
      <c r="AG655" t="str">
        <f t="shared" si="339"/>
        <v/>
      </c>
      <c r="AH655" t="str">
        <f t="shared" si="340"/>
        <v/>
      </c>
      <c r="AJ655" s="41">
        <f t="shared" si="341"/>
        <v>20</v>
      </c>
      <c r="AK655" s="42">
        <f t="shared" si="342"/>
        <v>0.39305555555555555</v>
      </c>
      <c r="AL655" s="41" t="str">
        <f t="shared" si="343"/>
        <v>Leve atraso</v>
      </c>
      <c r="AM655" s="41" t="str">
        <f t="shared" si="344"/>
        <v>Não</v>
      </c>
      <c r="AN655" s="41" t="str">
        <f t="shared" si="345"/>
        <v>Sim</v>
      </c>
      <c r="AO655" s="42">
        <f t="shared" si="346"/>
        <v>-1.8055555555555547E-2</v>
      </c>
      <c r="AP655" s="41" t="str">
        <f t="shared" si="347"/>
        <v>Maxwell Torres da Silva|46198</v>
      </c>
      <c r="AQ655" s="41" t="str">
        <f t="shared" si="348"/>
        <v/>
      </c>
      <c r="AR655" s="41" t="str">
        <f>IF($AQ655="","",COUNTIFS(L_ChaveCob,$AQ655,L_Ausencia,"&gt;"&amp;$W655)+COUNTIFS($AQ$4:$AQ655,$AQ655,$W$4:$W655,$W655))</f>
        <v/>
      </c>
      <c r="AS655" s="42">
        <f t="shared" si="349"/>
        <v>0</v>
      </c>
      <c r="AT655" s="42">
        <f t="shared" si="350"/>
        <v>0</v>
      </c>
      <c r="AU655" s="42">
        <f t="shared" si="351"/>
        <v>0</v>
      </c>
    </row>
    <row r="656" spans="1:47" hidden="1" x14ac:dyDescent="0.2">
      <c r="A656" s="35">
        <v>46198</v>
      </c>
      <c r="B656" s="36" t="s">
        <v>230</v>
      </c>
      <c r="C656" s="36" t="s">
        <v>220</v>
      </c>
      <c r="D656" s="36" t="s">
        <v>573</v>
      </c>
      <c r="E656" s="37"/>
      <c r="F656" s="37"/>
      <c r="G656" s="36"/>
      <c r="H656" s="36"/>
      <c r="I656" s="36" t="s">
        <v>234</v>
      </c>
      <c r="J656" s="36"/>
      <c r="K656" s="37"/>
      <c r="L656" s="37"/>
      <c r="M656" s="37"/>
      <c r="N656" s="38">
        <f t="shared" si="320"/>
        <v>46174</v>
      </c>
      <c r="O656">
        <f t="shared" si="321"/>
        <v>900009</v>
      </c>
      <c r="P656" t="str">
        <f t="shared" si="322"/>
        <v>Serralheria</v>
      </c>
      <c r="Q656" t="str">
        <f t="shared" si="323"/>
        <v>Normal / Fixo</v>
      </c>
      <c r="R656" t="str">
        <f t="shared" si="324"/>
        <v>SERRALHEIRO I</v>
      </c>
      <c r="S656" t="str">
        <f t="shared" si="325"/>
        <v>TURNO 2</v>
      </c>
      <c r="T656" s="39">
        <f t="shared" si="326"/>
        <v>53.488333185221997</v>
      </c>
      <c r="U656" s="40">
        <f t="shared" si="327"/>
        <v>0.33333333333333298</v>
      </c>
      <c r="V656" s="40">
        <f t="shared" si="328"/>
        <v>0.30972222222222223</v>
      </c>
      <c r="W656" s="40">
        <f t="shared" si="329"/>
        <v>2.361111111111075E-2</v>
      </c>
      <c r="X656" t="str">
        <f t="shared" si="330"/>
        <v>Sim</v>
      </c>
      <c r="Y656" s="40">
        <f t="shared" si="331"/>
        <v>2.361111111111075E-2</v>
      </c>
      <c r="Z656" s="40">
        <f t="shared" si="332"/>
        <v>0</v>
      </c>
      <c r="AA656" s="40">
        <f t="shared" si="333"/>
        <v>0</v>
      </c>
      <c r="AB656" s="40">
        <f t="shared" si="334"/>
        <v>0</v>
      </c>
      <c r="AC656" s="40">
        <f t="shared" si="335"/>
        <v>2.361111111111075E-2</v>
      </c>
      <c r="AD656" s="39">
        <f t="shared" si="336"/>
        <v>30.310055471625333</v>
      </c>
      <c r="AE656" s="39">
        <f t="shared" si="337"/>
        <v>0</v>
      </c>
      <c r="AF656" t="str">
        <f t="shared" si="338"/>
        <v>Injustificada</v>
      </c>
      <c r="AG656" t="str">
        <f t="shared" si="339"/>
        <v>DESCONTA 0:34h (Injustificada).</v>
      </c>
      <c r="AH656" t="str">
        <f t="shared" si="340"/>
        <v/>
      </c>
      <c r="AJ656" s="41">
        <f t="shared" si="341"/>
        <v>17</v>
      </c>
      <c r="AK656" s="42">
        <f t="shared" si="342"/>
        <v>0.30972222222222223</v>
      </c>
      <c r="AL656" s="41" t="str">
        <f t="shared" si="343"/>
        <v>Pelo ponto</v>
      </c>
      <c r="AM656" s="41" t="str">
        <f t="shared" si="344"/>
        <v>Sim</v>
      </c>
      <c r="AN656" s="41" t="str">
        <f t="shared" si="345"/>
        <v>Não</v>
      </c>
      <c r="AO656" s="42">
        <f t="shared" si="346"/>
        <v>2.361111111111075E-2</v>
      </c>
      <c r="AP656" s="41" t="str">
        <f t="shared" si="347"/>
        <v>Murilo de Souza Modesto|46198</v>
      </c>
      <c r="AQ656" s="41" t="str">
        <f t="shared" si="348"/>
        <v>46198|Serralheria</v>
      </c>
      <c r="AR656" s="41">
        <f>IF($AQ656="","",COUNTIFS(L_ChaveCob,$AQ656,L_Ausencia,"&gt;"&amp;$W656)+COUNTIFS($AQ$4:$AQ656,$AQ656,$W$4:$W656,$W656))</f>
        <v>3</v>
      </c>
      <c r="AS656" s="42">
        <f t="shared" si="349"/>
        <v>0</v>
      </c>
      <c r="AT656" s="42">
        <f t="shared" si="350"/>
        <v>0</v>
      </c>
      <c r="AU656" s="42">
        <f t="shared" si="351"/>
        <v>0</v>
      </c>
    </row>
    <row r="657" spans="1:47" x14ac:dyDescent="0.2">
      <c r="A657" s="35">
        <v>46198</v>
      </c>
      <c r="B657" s="36" t="s">
        <v>247</v>
      </c>
      <c r="C657" s="36" t="s">
        <v>228</v>
      </c>
      <c r="D657" s="36"/>
      <c r="E657" s="37"/>
      <c r="F657" s="37"/>
      <c r="G657" s="36"/>
      <c r="H657" s="36"/>
      <c r="I657" s="36"/>
      <c r="J657" s="36"/>
      <c r="K657" s="37"/>
      <c r="L657" s="37"/>
      <c r="M657" s="37"/>
      <c r="N657" s="38">
        <f t="shared" si="320"/>
        <v>46174</v>
      </c>
      <c r="O657">
        <f t="shared" si="321"/>
        <v>900005</v>
      </c>
      <c r="P657" t="str">
        <f t="shared" si="322"/>
        <v>Serralheria</v>
      </c>
      <c r="Q657" t="str">
        <f t="shared" si="323"/>
        <v>Normal / Fixo</v>
      </c>
      <c r="R657" t="str">
        <f t="shared" si="324"/>
        <v>SERRALHEIRO II</v>
      </c>
      <c r="S657" t="str">
        <f t="shared" si="325"/>
        <v>ADM</v>
      </c>
      <c r="T657" s="39">
        <f t="shared" si="326"/>
        <v>57.825734836004102</v>
      </c>
      <c r="U657" s="40">
        <f t="shared" si="327"/>
        <v>0.375</v>
      </c>
      <c r="V657" s="40">
        <f t="shared" si="328"/>
        <v>0</v>
      </c>
      <c r="W657" s="40">
        <f t="shared" si="329"/>
        <v>0.375</v>
      </c>
      <c r="X657" t="str">
        <f t="shared" si="330"/>
        <v>Sim</v>
      </c>
      <c r="Y657" s="40">
        <f t="shared" si="331"/>
        <v>0.375</v>
      </c>
      <c r="Z657" s="40">
        <f t="shared" si="332"/>
        <v>0</v>
      </c>
      <c r="AA657" s="40">
        <f t="shared" si="333"/>
        <v>0</v>
      </c>
      <c r="AB657" s="40">
        <f t="shared" si="334"/>
        <v>0</v>
      </c>
      <c r="AC657" s="40">
        <f t="shared" si="335"/>
        <v>0.375</v>
      </c>
      <c r="AD657" s="39">
        <f t="shared" si="336"/>
        <v>520.43161352403695</v>
      </c>
      <c r="AE657" s="39">
        <f t="shared" si="337"/>
        <v>0</v>
      </c>
      <c r="AF657" t="str">
        <f t="shared" si="338"/>
        <v>Férias</v>
      </c>
      <c r="AG657" t="str">
        <f t="shared" si="339"/>
        <v>DESCONTA 9:00h (Férias).</v>
      </c>
      <c r="AH657" t="str">
        <f t="shared" si="340"/>
        <v/>
      </c>
      <c r="AJ657" s="41">
        <f t="shared" si="341"/>
        <v>13</v>
      </c>
      <c r="AK657" s="42" t="str">
        <f t="shared" si="342"/>
        <v/>
      </c>
      <c r="AL657" s="41" t="str">
        <f t="shared" si="343"/>
        <v>Dia inteiro</v>
      </c>
      <c r="AM657" s="41" t="str">
        <f t="shared" si="344"/>
        <v>Sim</v>
      </c>
      <c r="AN657" s="41" t="str">
        <f t="shared" si="345"/>
        <v>Não</v>
      </c>
      <c r="AO657" s="42" t="str">
        <f t="shared" si="346"/>
        <v/>
      </c>
      <c r="AP657" s="41" t="str">
        <f t="shared" si="347"/>
        <v>Rafael Fracaroli da Rocha|46198</v>
      </c>
      <c r="AQ657" s="41" t="str">
        <f t="shared" si="348"/>
        <v>46198|Serralheria</v>
      </c>
      <c r="AR657" s="41">
        <f>IF($AQ657="","",COUNTIFS(L_ChaveCob,$AQ657,L_Ausencia,"&gt;"&amp;$W657)+COUNTIFS($AQ$4:$AQ657,$AQ657,$W$4:$W657,$W657))</f>
        <v>1</v>
      </c>
      <c r="AS657" s="42">
        <f t="shared" si="349"/>
        <v>0</v>
      </c>
      <c r="AT657" s="42">
        <f t="shared" si="350"/>
        <v>0</v>
      </c>
      <c r="AU657" s="42">
        <f t="shared" si="351"/>
        <v>0</v>
      </c>
    </row>
    <row r="658" spans="1:47" x14ac:dyDescent="0.2">
      <c r="A658" s="35">
        <v>46198</v>
      </c>
      <c r="B658" s="36" t="s">
        <v>249</v>
      </c>
      <c r="C658" s="36" t="s">
        <v>232</v>
      </c>
      <c r="D658" s="36" t="s">
        <v>574</v>
      </c>
      <c r="E658" s="37"/>
      <c r="F658" s="37"/>
      <c r="G658" s="36"/>
      <c r="H658" s="36"/>
      <c r="I658" s="36"/>
      <c r="J658" s="36"/>
      <c r="K658" s="37"/>
      <c r="L658" s="37"/>
      <c r="M658" s="37"/>
      <c r="N658" s="38">
        <f t="shared" si="320"/>
        <v>46174</v>
      </c>
      <c r="O658">
        <f t="shared" si="321"/>
        <v>331335</v>
      </c>
      <c r="P658" t="str">
        <f t="shared" si="322"/>
        <v>Serralheria</v>
      </c>
      <c r="Q658" t="str">
        <f t="shared" si="323"/>
        <v>Normal / Fixo</v>
      </c>
      <c r="R658" t="str">
        <f t="shared" si="324"/>
        <v>SERRALHEIRO II</v>
      </c>
      <c r="S658" t="str">
        <f t="shared" si="325"/>
        <v>ADM</v>
      </c>
      <c r="T658" s="39">
        <f t="shared" si="326"/>
        <v>57.825734836004102</v>
      </c>
      <c r="U658" s="40">
        <f t="shared" si="327"/>
        <v>0.375</v>
      </c>
      <c r="V658" s="40">
        <f t="shared" si="328"/>
        <v>0.39930555555555558</v>
      </c>
      <c r="W658" s="40">
        <f t="shared" si="329"/>
        <v>0</v>
      </c>
      <c r="X658" t="str">
        <f t="shared" si="330"/>
        <v>Não</v>
      </c>
      <c r="Y658" s="40">
        <f t="shared" si="331"/>
        <v>0</v>
      </c>
      <c r="Z658" s="40">
        <f t="shared" si="332"/>
        <v>0</v>
      </c>
      <c r="AA658" s="40">
        <f t="shared" si="333"/>
        <v>0</v>
      </c>
      <c r="AB658" s="40">
        <f t="shared" si="334"/>
        <v>0</v>
      </c>
      <c r="AC658" s="40">
        <f t="shared" si="335"/>
        <v>0</v>
      </c>
      <c r="AD658" s="39">
        <f t="shared" si="336"/>
        <v>0</v>
      </c>
      <c r="AE658" s="39">
        <f t="shared" si="337"/>
        <v>0</v>
      </c>
      <c r="AF658" t="str">
        <f t="shared" si="338"/>
        <v>Trabalhado</v>
      </c>
      <c r="AG658" t="str">
        <f t="shared" si="339"/>
        <v/>
      </c>
      <c r="AH658" t="str">
        <f t="shared" si="340"/>
        <v/>
      </c>
      <c r="AJ658" s="41">
        <f t="shared" si="341"/>
        <v>5</v>
      </c>
      <c r="AK658" s="42">
        <f t="shared" si="342"/>
        <v>0.39930555555555558</v>
      </c>
      <c r="AL658" s="41" t="str">
        <f t="shared" si="343"/>
        <v>Leve atraso</v>
      </c>
      <c r="AM658" s="41" t="str">
        <f t="shared" si="344"/>
        <v>Não</v>
      </c>
      <c r="AN658" s="41" t="str">
        <f t="shared" si="345"/>
        <v>Sim</v>
      </c>
      <c r="AO658" s="42">
        <f t="shared" si="346"/>
        <v>-2.430555555555558E-2</v>
      </c>
      <c r="AP658" s="41" t="str">
        <f t="shared" si="347"/>
        <v>Robson Alberto Alves Galvão|46198</v>
      </c>
      <c r="AQ658" s="41" t="str">
        <f t="shared" si="348"/>
        <v/>
      </c>
      <c r="AR658" s="41" t="str">
        <f>IF($AQ658="","",COUNTIFS(L_ChaveCob,$AQ658,L_Ausencia,"&gt;"&amp;$W658)+COUNTIFS($AQ$4:$AQ658,$AQ658,$W$4:$W658,$W658))</f>
        <v/>
      </c>
      <c r="AS658" s="42">
        <f t="shared" si="349"/>
        <v>0</v>
      </c>
      <c r="AT658" s="42">
        <f t="shared" si="350"/>
        <v>0</v>
      </c>
      <c r="AU658" s="42">
        <f t="shared" si="351"/>
        <v>0</v>
      </c>
    </row>
    <row r="659" spans="1:47" x14ac:dyDescent="0.2">
      <c r="A659" s="35">
        <v>46198</v>
      </c>
      <c r="B659" s="36" t="s">
        <v>231</v>
      </c>
      <c r="C659" s="36" t="s">
        <v>220</v>
      </c>
      <c r="D659" s="36" t="s">
        <v>575</v>
      </c>
      <c r="E659" s="37"/>
      <c r="F659" s="37"/>
      <c r="G659" s="36"/>
      <c r="H659" s="36"/>
      <c r="I659" s="36" t="s">
        <v>234</v>
      </c>
      <c r="J659" s="36"/>
      <c r="K659" s="37"/>
      <c r="L659" s="37"/>
      <c r="M659" s="37"/>
      <c r="N659" s="38">
        <f t="shared" si="320"/>
        <v>46174</v>
      </c>
      <c r="O659">
        <f t="shared" si="321"/>
        <v>900004</v>
      </c>
      <c r="P659" t="str">
        <f t="shared" si="322"/>
        <v>Serralheria</v>
      </c>
      <c r="Q659" t="str">
        <f t="shared" si="323"/>
        <v>Normal / Fixo</v>
      </c>
      <c r="R659" t="str">
        <f t="shared" si="324"/>
        <v>SERRALHEIRO I</v>
      </c>
      <c r="S659" t="str">
        <f t="shared" si="325"/>
        <v>TURNO 2</v>
      </c>
      <c r="T659" s="39">
        <f t="shared" si="326"/>
        <v>53.488333185221997</v>
      </c>
      <c r="U659" s="40">
        <f t="shared" si="327"/>
        <v>0.33333333333333298</v>
      </c>
      <c r="V659" s="40">
        <f t="shared" si="328"/>
        <v>0.33333333333333298</v>
      </c>
      <c r="W659" s="40">
        <f t="shared" si="329"/>
        <v>0</v>
      </c>
      <c r="X659" t="str">
        <f t="shared" si="330"/>
        <v>Sim</v>
      </c>
      <c r="Y659" s="40">
        <f t="shared" si="331"/>
        <v>0</v>
      </c>
      <c r="Z659" s="40">
        <f t="shared" si="332"/>
        <v>0</v>
      </c>
      <c r="AA659" s="40">
        <f t="shared" si="333"/>
        <v>0</v>
      </c>
      <c r="AB659" s="40">
        <f t="shared" si="334"/>
        <v>0</v>
      </c>
      <c r="AC659" s="40">
        <f t="shared" si="335"/>
        <v>0</v>
      </c>
      <c r="AD659" s="39">
        <f t="shared" si="336"/>
        <v>0</v>
      </c>
      <c r="AE659" s="39">
        <f t="shared" si="337"/>
        <v>0</v>
      </c>
      <c r="AF659" t="str">
        <f t="shared" si="338"/>
        <v>Injustificada</v>
      </c>
      <c r="AG659" t="str">
        <f t="shared" si="339"/>
        <v/>
      </c>
      <c r="AH659" t="str">
        <f t="shared" si="340"/>
        <v/>
      </c>
      <c r="AJ659" s="41">
        <f t="shared" si="341"/>
        <v>11</v>
      </c>
      <c r="AK659" s="42">
        <f t="shared" si="342"/>
        <v>0.36527777777777776</v>
      </c>
      <c r="AL659" s="41" t="str">
        <f t="shared" si="343"/>
        <v>Pelo ponto</v>
      </c>
      <c r="AM659" s="41" t="str">
        <f t="shared" si="344"/>
        <v>Sim</v>
      </c>
      <c r="AN659" s="41" t="str">
        <f t="shared" si="345"/>
        <v>Não</v>
      </c>
      <c r="AO659" s="42">
        <f t="shared" si="346"/>
        <v>-3.1944444444444775E-2</v>
      </c>
      <c r="AP659" s="41" t="str">
        <f t="shared" si="347"/>
        <v>Rogério Marques da Silva|46198</v>
      </c>
      <c r="AQ659" s="41" t="str">
        <f t="shared" si="348"/>
        <v/>
      </c>
      <c r="AR659" s="41" t="str">
        <f>IF($AQ659="","",COUNTIFS(L_ChaveCob,$AQ659,L_Ausencia,"&gt;"&amp;$W659)+COUNTIFS($AQ$4:$AQ659,$AQ659,$W$4:$W659,$W659))</f>
        <v/>
      </c>
      <c r="AS659" s="42">
        <f t="shared" si="349"/>
        <v>0</v>
      </c>
      <c r="AT659" s="42">
        <f t="shared" si="350"/>
        <v>0</v>
      </c>
      <c r="AU659" s="42">
        <f t="shared" si="351"/>
        <v>0</v>
      </c>
    </row>
    <row r="660" spans="1:47" x14ac:dyDescent="0.2">
      <c r="A660" s="35">
        <v>46198</v>
      </c>
      <c r="B660" s="36" t="s">
        <v>252</v>
      </c>
      <c r="C660" s="36" t="s">
        <v>232</v>
      </c>
      <c r="D660" s="36"/>
      <c r="E660" s="37"/>
      <c r="F660" s="37"/>
      <c r="G660" s="36"/>
      <c r="H660" s="36"/>
      <c r="I660" s="36"/>
      <c r="J660" s="36"/>
      <c r="K660" s="37"/>
      <c r="L660" s="37"/>
      <c r="M660" s="37"/>
      <c r="N660" s="38">
        <f t="shared" si="320"/>
        <v>46174</v>
      </c>
      <c r="O660">
        <f t="shared" si="321"/>
        <v>266937</v>
      </c>
      <c r="P660" t="str">
        <f t="shared" si="322"/>
        <v>Serralheria</v>
      </c>
      <c r="Q660" t="str">
        <f t="shared" si="323"/>
        <v>Normal / Fixo</v>
      </c>
      <c r="R660" t="str">
        <f t="shared" si="324"/>
        <v>ENCARREGADO</v>
      </c>
      <c r="S660" t="str">
        <f t="shared" si="325"/>
        <v>ADM</v>
      </c>
      <c r="T660" s="39">
        <f t="shared" si="326"/>
        <v>66.410146806958295</v>
      </c>
      <c r="U660" s="40">
        <f t="shared" si="327"/>
        <v>0.375</v>
      </c>
      <c r="V660" s="40">
        <f t="shared" si="328"/>
        <v>0.375</v>
      </c>
      <c r="W660" s="40">
        <f t="shared" si="329"/>
        <v>0</v>
      </c>
      <c r="X660" t="str">
        <f t="shared" si="330"/>
        <v>Não</v>
      </c>
      <c r="Y660" s="40">
        <f t="shared" si="331"/>
        <v>0</v>
      </c>
      <c r="Z660" s="40">
        <f t="shared" si="332"/>
        <v>0</v>
      </c>
      <c r="AA660" s="40">
        <f t="shared" si="333"/>
        <v>0</v>
      </c>
      <c r="AB660" s="40">
        <f t="shared" si="334"/>
        <v>0</v>
      </c>
      <c r="AC660" s="40">
        <f t="shared" si="335"/>
        <v>0</v>
      </c>
      <c r="AD660" s="39">
        <f t="shared" si="336"/>
        <v>0</v>
      </c>
      <c r="AE660" s="39">
        <f t="shared" si="337"/>
        <v>0</v>
      </c>
      <c r="AF660" t="str">
        <f t="shared" si="338"/>
        <v>Trabalhado</v>
      </c>
      <c r="AG660" t="str">
        <f t="shared" si="339"/>
        <v/>
      </c>
      <c r="AH660" t="str">
        <f t="shared" si="340"/>
        <v/>
      </c>
      <c r="AJ660" s="41">
        <f t="shared" si="341"/>
        <v>1</v>
      </c>
      <c r="AK660" s="42" t="str">
        <f t="shared" si="342"/>
        <v/>
      </c>
      <c r="AL660" s="41" t="str">
        <f t="shared" si="343"/>
        <v>Leve atraso</v>
      </c>
      <c r="AM660" s="41" t="str">
        <f t="shared" si="344"/>
        <v>Não</v>
      </c>
      <c r="AN660" s="41" t="str">
        <f t="shared" si="345"/>
        <v>Sim</v>
      </c>
      <c r="AO660" s="42" t="str">
        <f t="shared" si="346"/>
        <v/>
      </c>
      <c r="AP660" s="41" t="str">
        <f t="shared" si="347"/>
        <v>Ronaldo Rosendo da Silva|46198</v>
      </c>
      <c r="AQ660" s="41" t="str">
        <f t="shared" si="348"/>
        <v/>
      </c>
      <c r="AR660" s="41" t="str">
        <f>IF($AQ660="","",COUNTIFS(L_ChaveCob,$AQ660,L_Ausencia,"&gt;"&amp;$W660)+COUNTIFS($AQ$4:$AQ660,$AQ660,$W$4:$W660,$W660))</f>
        <v/>
      </c>
      <c r="AS660" s="42">
        <f t="shared" si="349"/>
        <v>0</v>
      </c>
      <c r="AT660" s="42">
        <f t="shared" si="350"/>
        <v>0</v>
      </c>
      <c r="AU660" s="42">
        <f t="shared" si="351"/>
        <v>0</v>
      </c>
    </row>
    <row r="661" spans="1:47" x14ac:dyDescent="0.2">
      <c r="A661" s="35">
        <v>46198</v>
      </c>
      <c r="B661" s="36" t="s">
        <v>254</v>
      </c>
      <c r="C661" s="36" t="s">
        <v>232</v>
      </c>
      <c r="D661" s="36" t="s">
        <v>576</v>
      </c>
      <c r="E661" s="37"/>
      <c r="F661" s="37"/>
      <c r="G661" s="36"/>
      <c r="H661" s="36"/>
      <c r="I661" s="36"/>
      <c r="J661" s="36"/>
      <c r="K661" s="37"/>
      <c r="L661" s="37"/>
      <c r="M661" s="37"/>
      <c r="N661" s="38">
        <f t="shared" si="320"/>
        <v>46174</v>
      </c>
      <c r="O661">
        <f t="shared" si="321"/>
        <v>900001</v>
      </c>
      <c r="P661" t="str">
        <f t="shared" si="322"/>
        <v>Serralheria</v>
      </c>
      <c r="Q661" t="str">
        <f t="shared" si="323"/>
        <v>Normal / Fixo</v>
      </c>
      <c r="R661" t="str">
        <f t="shared" si="324"/>
        <v>SERRALHEIRO II</v>
      </c>
      <c r="S661" t="str">
        <f t="shared" si="325"/>
        <v>ADM</v>
      </c>
      <c r="T661" s="39">
        <f t="shared" si="326"/>
        <v>57.825734836004102</v>
      </c>
      <c r="U661" s="40">
        <f t="shared" si="327"/>
        <v>0.375</v>
      </c>
      <c r="V661" s="40">
        <f t="shared" si="328"/>
        <v>0.39930555555555558</v>
      </c>
      <c r="W661" s="40">
        <f t="shared" si="329"/>
        <v>0</v>
      </c>
      <c r="X661" t="str">
        <f t="shared" si="330"/>
        <v>Não</v>
      </c>
      <c r="Y661" s="40">
        <f t="shared" si="331"/>
        <v>0</v>
      </c>
      <c r="Z661" s="40">
        <f t="shared" si="332"/>
        <v>0</v>
      </c>
      <c r="AA661" s="40">
        <f t="shared" si="333"/>
        <v>0</v>
      </c>
      <c r="AB661" s="40">
        <f t="shared" si="334"/>
        <v>0</v>
      </c>
      <c r="AC661" s="40">
        <f t="shared" si="335"/>
        <v>0</v>
      </c>
      <c r="AD661" s="39">
        <f t="shared" si="336"/>
        <v>0</v>
      </c>
      <c r="AE661" s="39">
        <f t="shared" si="337"/>
        <v>0</v>
      </c>
      <c r="AF661" t="str">
        <f t="shared" si="338"/>
        <v>Trabalhado</v>
      </c>
      <c r="AG661" t="str">
        <f t="shared" si="339"/>
        <v/>
      </c>
      <c r="AH661" t="str">
        <f t="shared" si="340"/>
        <v/>
      </c>
      <c r="AJ661" s="41">
        <f t="shared" si="341"/>
        <v>8</v>
      </c>
      <c r="AK661" s="42">
        <f t="shared" si="342"/>
        <v>0.39930555555555558</v>
      </c>
      <c r="AL661" s="41" t="str">
        <f t="shared" si="343"/>
        <v>Leve atraso</v>
      </c>
      <c r="AM661" s="41" t="str">
        <f t="shared" si="344"/>
        <v>Não</v>
      </c>
      <c r="AN661" s="41" t="str">
        <f t="shared" si="345"/>
        <v>Sim</v>
      </c>
      <c r="AO661" s="42">
        <f t="shared" si="346"/>
        <v>-2.430555555555558E-2</v>
      </c>
      <c r="AP661" s="41" t="str">
        <f t="shared" si="347"/>
        <v>Ronaldo Santos Dias|46198</v>
      </c>
      <c r="AQ661" s="41" t="str">
        <f t="shared" si="348"/>
        <v/>
      </c>
      <c r="AR661" s="41" t="str">
        <f>IF($AQ661="","",COUNTIFS(L_ChaveCob,$AQ661,L_Ausencia,"&gt;"&amp;$W661)+COUNTIFS($AQ$4:$AQ661,$AQ661,$W$4:$W661,$W661))</f>
        <v/>
      </c>
      <c r="AS661" s="42">
        <f t="shared" si="349"/>
        <v>0</v>
      </c>
      <c r="AT661" s="42">
        <f t="shared" si="350"/>
        <v>0</v>
      </c>
      <c r="AU661" s="42">
        <f t="shared" si="351"/>
        <v>0</v>
      </c>
    </row>
    <row r="662" spans="1:47" x14ac:dyDescent="0.2">
      <c r="A662" s="35">
        <v>46198</v>
      </c>
      <c r="B662" s="36" t="s">
        <v>281</v>
      </c>
      <c r="C662" s="36" t="s">
        <v>213</v>
      </c>
      <c r="D662" s="36"/>
      <c r="E662" s="37"/>
      <c r="F662" s="37"/>
      <c r="G662" s="36" t="s">
        <v>53</v>
      </c>
      <c r="H662" s="36"/>
      <c r="I662" s="36"/>
      <c r="J662" s="36"/>
      <c r="K662" s="37"/>
      <c r="L662" s="37"/>
      <c r="M662" s="37"/>
      <c r="N662" s="38">
        <f t="shared" si="320"/>
        <v>46174</v>
      </c>
      <c r="O662">
        <f t="shared" si="321"/>
        <v>900010</v>
      </c>
      <c r="P662" t="str">
        <f t="shared" si="322"/>
        <v>Serralheria</v>
      </c>
      <c r="Q662" t="str">
        <f t="shared" si="323"/>
        <v>Normal / Fixo</v>
      </c>
      <c r="R662" t="str">
        <f t="shared" si="324"/>
        <v>SERRALHEIRO I</v>
      </c>
      <c r="S662" t="str">
        <f t="shared" si="325"/>
        <v>ADM</v>
      </c>
      <c r="T662" s="39">
        <f t="shared" si="326"/>
        <v>53.488333185221997</v>
      </c>
      <c r="U662" s="40">
        <f t="shared" si="327"/>
        <v>0.375</v>
      </c>
      <c r="V662" s="40">
        <f t="shared" si="328"/>
        <v>0</v>
      </c>
      <c r="W662" s="40">
        <f t="shared" si="329"/>
        <v>0.375</v>
      </c>
      <c r="X662" t="str">
        <f t="shared" si="330"/>
        <v>Sim</v>
      </c>
      <c r="Y662" s="40">
        <f t="shared" si="331"/>
        <v>0.375</v>
      </c>
      <c r="Z662" s="40">
        <f t="shared" si="332"/>
        <v>0</v>
      </c>
      <c r="AA662" s="40">
        <f t="shared" si="333"/>
        <v>0</v>
      </c>
      <c r="AB662" s="40">
        <f t="shared" si="334"/>
        <v>0</v>
      </c>
      <c r="AC662" s="40">
        <f t="shared" si="335"/>
        <v>0.375</v>
      </c>
      <c r="AD662" s="39">
        <f t="shared" si="336"/>
        <v>481.39499866699799</v>
      </c>
      <c r="AE662" s="39">
        <f t="shared" si="337"/>
        <v>0</v>
      </c>
      <c r="AF662" t="str">
        <f t="shared" si="338"/>
        <v>Injustificada</v>
      </c>
      <c r="AG662" t="str">
        <f t="shared" si="339"/>
        <v>DESCONTA 9:00h (Injustificada).</v>
      </c>
      <c r="AH662" t="str">
        <f t="shared" si="340"/>
        <v/>
      </c>
      <c r="AJ662" s="41">
        <f t="shared" si="341"/>
        <v>19</v>
      </c>
      <c r="AK662" s="42" t="str">
        <f t="shared" si="342"/>
        <v/>
      </c>
      <c r="AL662" s="41" t="str">
        <f t="shared" si="343"/>
        <v>Dia inteiro</v>
      </c>
      <c r="AM662" s="41" t="str">
        <f t="shared" si="344"/>
        <v>Sim</v>
      </c>
      <c r="AN662" s="41" t="str">
        <f t="shared" si="345"/>
        <v>Não</v>
      </c>
      <c r="AO662" s="42" t="str">
        <f t="shared" si="346"/>
        <v/>
      </c>
      <c r="AP662" s="41" t="str">
        <f t="shared" si="347"/>
        <v>Roniel de Souza Rocha|46198</v>
      </c>
      <c r="AQ662" s="41" t="str">
        <f t="shared" si="348"/>
        <v>46198|Serralheria</v>
      </c>
      <c r="AR662" s="41">
        <f>IF($AQ662="","",COUNTIFS(L_ChaveCob,$AQ662,L_Ausencia,"&gt;"&amp;$W662)+COUNTIFS($AQ$4:$AQ662,$AQ662,$W$4:$W662,$W662))</f>
        <v>2</v>
      </c>
      <c r="AS662" s="42">
        <f t="shared" si="349"/>
        <v>0</v>
      </c>
      <c r="AT662" s="42">
        <f t="shared" si="350"/>
        <v>0</v>
      </c>
      <c r="AU662" s="42">
        <f t="shared" si="351"/>
        <v>0</v>
      </c>
    </row>
    <row r="663" spans="1:47" x14ac:dyDescent="0.2">
      <c r="A663" s="35">
        <v>46199</v>
      </c>
      <c r="B663" s="36" t="s">
        <v>235</v>
      </c>
      <c r="C663" s="36" t="s">
        <v>232</v>
      </c>
      <c r="D663" s="36" t="s">
        <v>577</v>
      </c>
      <c r="E663" s="37"/>
      <c r="F663" s="37"/>
      <c r="G663" s="36"/>
      <c r="H663" s="36"/>
      <c r="I663" s="36"/>
      <c r="J663" s="36"/>
      <c r="K663" s="37"/>
      <c r="L663" s="37"/>
      <c r="M663" s="37"/>
      <c r="N663" s="38">
        <f t="shared" si="320"/>
        <v>46174</v>
      </c>
      <c r="O663">
        <f t="shared" si="321"/>
        <v>900008</v>
      </c>
      <c r="P663" t="str">
        <f t="shared" si="322"/>
        <v>Serralheria</v>
      </c>
      <c r="Q663" t="str">
        <f t="shared" si="323"/>
        <v>Normal / Fixo</v>
      </c>
      <c r="R663" t="str">
        <f t="shared" si="324"/>
        <v>SERRALHEIRO II</v>
      </c>
      <c r="S663" t="str">
        <f t="shared" si="325"/>
        <v>TURNO 2</v>
      </c>
      <c r="T663" s="39">
        <f t="shared" si="326"/>
        <v>57.825734836004102</v>
      </c>
      <c r="U663" s="40">
        <f t="shared" si="327"/>
        <v>0.33333333333333298</v>
      </c>
      <c r="V663" s="40">
        <f t="shared" si="328"/>
        <v>0.36249999999999999</v>
      </c>
      <c r="W663" s="40">
        <f t="shared" si="329"/>
        <v>0</v>
      </c>
      <c r="X663" t="str">
        <f t="shared" si="330"/>
        <v>Não</v>
      </c>
      <c r="Y663" s="40">
        <f t="shared" si="331"/>
        <v>0</v>
      </c>
      <c r="Z663" s="40">
        <f t="shared" si="332"/>
        <v>0</v>
      </c>
      <c r="AA663" s="40">
        <f t="shared" si="333"/>
        <v>0</v>
      </c>
      <c r="AB663" s="40">
        <f t="shared" si="334"/>
        <v>0</v>
      </c>
      <c r="AC663" s="40">
        <f t="shared" si="335"/>
        <v>0</v>
      </c>
      <c r="AD663" s="39">
        <f t="shared" si="336"/>
        <v>0</v>
      </c>
      <c r="AE663" s="39">
        <f t="shared" si="337"/>
        <v>0</v>
      </c>
      <c r="AF663" t="str">
        <f t="shared" si="338"/>
        <v>Trabalhado</v>
      </c>
      <c r="AG663" t="str">
        <f t="shared" si="339"/>
        <v/>
      </c>
      <c r="AH663" t="str">
        <f t="shared" si="340"/>
        <v/>
      </c>
      <c r="AJ663" s="41">
        <f t="shared" si="341"/>
        <v>16</v>
      </c>
      <c r="AK663" s="42">
        <f t="shared" si="342"/>
        <v>0.36249999999999999</v>
      </c>
      <c r="AL663" s="41" t="str">
        <f t="shared" si="343"/>
        <v>Leve atraso</v>
      </c>
      <c r="AM663" s="41" t="str">
        <f t="shared" si="344"/>
        <v>Não</v>
      </c>
      <c r="AN663" s="41" t="str">
        <f t="shared" si="345"/>
        <v>Sim</v>
      </c>
      <c r="AO663" s="42">
        <f t="shared" si="346"/>
        <v>-2.9166666666667007E-2</v>
      </c>
      <c r="AP663" s="41" t="str">
        <f t="shared" si="347"/>
        <v>Alisson Paulo Costa Martins|46199</v>
      </c>
      <c r="AQ663" s="41" t="str">
        <f t="shared" si="348"/>
        <v/>
      </c>
      <c r="AR663" s="41" t="str">
        <f>IF($AQ663="","",COUNTIFS(L_ChaveCob,$AQ663,L_Ausencia,"&gt;"&amp;$W663)+COUNTIFS($AQ$4:$AQ663,$AQ663,$W$4:$W663,$W663))</f>
        <v/>
      </c>
      <c r="AS663" s="42">
        <f t="shared" si="349"/>
        <v>0</v>
      </c>
      <c r="AT663" s="42">
        <f t="shared" si="350"/>
        <v>0</v>
      </c>
      <c r="AU663" s="42">
        <f t="shared" si="351"/>
        <v>0</v>
      </c>
    </row>
    <row r="664" spans="1:47" x14ac:dyDescent="0.2">
      <c r="A664" s="35">
        <v>46199</v>
      </c>
      <c r="B664" s="36" t="s">
        <v>479</v>
      </c>
      <c r="C664" s="36" t="s">
        <v>232</v>
      </c>
      <c r="D664" s="36" t="s">
        <v>578</v>
      </c>
      <c r="E664" s="37"/>
      <c r="F664" s="37"/>
      <c r="G664" s="36" t="s">
        <v>527</v>
      </c>
      <c r="H664" s="36"/>
      <c r="I664" s="36"/>
      <c r="J664" s="36"/>
      <c r="K664" s="37"/>
      <c r="L664" s="37"/>
      <c r="M664" s="37"/>
      <c r="N664" s="38">
        <f t="shared" si="320"/>
        <v>46174</v>
      </c>
      <c r="O664">
        <f t="shared" si="321"/>
        <v>900012</v>
      </c>
      <c r="P664" t="str">
        <f t="shared" si="322"/>
        <v>Serralheria</v>
      </c>
      <c r="Q664" t="str">
        <f t="shared" si="323"/>
        <v>Normal / Fixo</v>
      </c>
      <c r="R664" t="str">
        <f t="shared" si="324"/>
        <v>SERRALHEIRO I</v>
      </c>
      <c r="S664" t="str">
        <f t="shared" si="325"/>
        <v>ADM</v>
      </c>
      <c r="T664" s="39">
        <f t="shared" si="326"/>
        <v>53.488333185221997</v>
      </c>
      <c r="U664" s="40">
        <f t="shared" si="327"/>
        <v>0.33333333333333298</v>
      </c>
      <c r="V664" s="40">
        <f t="shared" si="328"/>
        <v>0.34652777777777777</v>
      </c>
      <c r="W664" s="40">
        <f t="shared" si="329"/>
        <v>0</v>
      </c>
      <c r="X664" t="str">
        <f t="shared" si="330"/>
        <v>Não</v>
      </c>
      <c r="Y664" s="40">
        <f t="shared" si="331"/>
        <v>0</v>
      </c>
      <c r="Z664" s="40">
        <f t="shared" si="332"/>
        <v>0</v>
      </c>
      <c r="AA664" s="40">
        <f t="shared" si="333"/>
        <v>0</v>
      </c>
      <c r="AB664" s="40">
        <f t="shared" si="334"/>
        <v>0</v>
      </c>
      <c r="AC664" s="40">
        <f t="shared" si="335"/>
        <v>0</v>
      </c>
      <c r="AD664" s="39">
        <f t="shared" si="336"/>
        <v>0</v>
      </c>
      <c r="AE664" s="39">
        <f t="shared" si="337"/>
        <v>0</v>
      </c>
      <c r="AF664" t="str">
        <f t="shared" si="338"/>
        <v>Trabalhado</v>
      </c>
      <c r="AG664" t="str">
        <f t="shared" si="339"/>
        <v/>
      </c>
      <c r="AH664" t="str">
        <f t="shared" si="340"/>
        <v/>
      </c>
      <c r="AJ664" s="41">
        <f t="shared" si="341"/>
        <v>21</v>
      </c>
      <c r="AK664" s="42">
        <f t="shared" si="342"/>
        <v>0.34652777777777777</v>
      </c>
      <c r="AL664" s="41" t="str">
        <f t="shared" si="343"/>
        <v>Leve atraso</v>
      </c>
      <c r="AM664" s="41" t="str">
        <f t="shared" si="344"/>
        <v>Não</v>
      </c>
      <c r="AN664" s="41" t="str">
        <f t="shared" si="345"/>
        <v>Sim</v>
      </c>
      <c r="AO664" s="42">
        <f t="shared" si="346"/>
        <v>-1.3194444444444786E-2</v>
      </c>
      <c r="AP664" s="41" t="str">
        <f t="shared" si="347"/>
        <v>Diego Ferreira Moura|46199</v>
      </c>
      <c r="AQ664" s="41" t="str">
        <f t="shared" si="348"/>
        <v/>
      </c>
      <c r="AR664" s="41" t="str">
        <f>IF($AQ664="","",COUNTIFS(L_ChaveCob,$AQ664,L_Ausencia,"&gt;"&amp;$W664)+COUNTIFS($AQ$4:$AQ664,$AQ664,$W$4:$W664,$W664))</f>
        <v/>
      </c>
      <c r="AS664" s="42">
        <f t="shared" si="349"/>
        <v>0</v>
      </c>
      <c r="AT664" s="42">
        <f t="shared" si="350"/>
        <v>0</v>
      </c>
      <c r="AU664" s="42">
        <f t="shared" si="351"/>
        <v>0</v>
      </c>
    </row>
    <row r="665" spans="1:47" x14ac:dyDescent="0.2">
      <c r="A665" s="35">
        <v>46199</v>
      </c>
      <c r="B665" s="36" t="s">
        <v>237</v>
      </c>
      <c r="C665" s="36" t="s">
        <v>232</v>
      </c>
      <c r="D665" s="36" t="s">
        <v>579</v>
      </c>
      <c r="E665" s="37"/>
      <c r="F665" s="37"/>
      <c r="G665" s="36"/>
      <c r="H665" s="36"/>
      <c r="I665" s="36"/>
      <c r="J665" s="36"/>
      <c r="K665" s="37"/>
      <c r="L665" s="37"/>
      <c r="M665" s="37"/>
      <c r="N665" s="38">
        <f t="shared" si="320"/>
        <v>46174</v>
      </c>
      <c r="O665">
        <f t="shared" si="321"/>
        <v>119353</v>
      </c>
      <c r="P665" t="str">
        <f t="shared" si="322"/>
        <v>Serralheria</v>
      </c>
      <c r="Q665" t="str">
        <f t="shared" si="323"/>
        <v>Normal / Fixo</v>
      </c>
      <c r="R665" t="str">
        <f t="shared" si="324"/>
        <v>SERRALHEIRO II</v>
      </c>
      <c r="S665" t="str">
        <f t="shared" si="325"/>
        <v>ADM</v>
      </c>
      <c r="T665" s="39">
        <f t="shared" si="326"/>
        <v>57.825734836004102</v>
      </c>
      <c r="U665" s="40">
        <f t="shared" si="327"/>
        <v>0.33333333333333298</v>
      </c>
      <c r="V665" s="40">
        <f t="shared" si="328"/>
        <v>0.34722222222222221</v>
      </c>
      <c r="W665" s="40">
        <f t="shared" si="329"/>
        <v>0</v>
      </c>
      <c r="X665" t="str">
        <f t="shared" si="330"/>
        <v>Não</v>
      </c>
      <c r="Y665" s="40">
        <f t="shared" si="331"/>
        <v>0</v>
      </c>
      <c r="Z665" s="40">
        <f t="shared" si="332"/>
        <v>0</v>
      </c>
      <c r="AA665" s="40">
        <f t="shared" si="333"/>
        <v>0</v>
      </c>
      <c r="AB665" s="40">
        <f t="shared" si="334"/>
        <v>0</v>
      </c>
      <c r="AC665" s="40">
        <f t="shared" si="335"/>
        <v>0</v>
      </c>
      <c r="AD665" s="39">
        <f t="shared" si="336"/>
        <v>0</v>
      </c>
      <c r="AE665" s="39">
        <f t="shared" si="337"/>
        <v>0</v>
      </c>
      <c r="AF665" t="str">
        <f t="shared" si="338"/>
        <v>Trabalhado</v>
      </c>
      <c r="AG665" t="str">
        <f t="shared" si="339"/>
        <v/>
      </c>
      <c r="AH665" t="str">
        <f t="shared" si="340"/>
        <v/>
      </c>
      <c r="AJ665" s="41">
        <f t="shared" si="341"/>
        <v>7</v>
      </c>
      <c r="AK665" s="42">
        <f t="shared" si="342"/>
        <v>0.34722222222222221</v>
      </c>
      <c r="AL665" s="41" t="str">
        <f t="shared" si="343"/>
        <v>Leve atraso</v>
      </c>
      <c r="AM665" s="41" t="str">
        <f t="shared" si="344"/>
        <v>Não</v>
      </c>
      <c r="AN665" s="41" t="str">
        <f t="shared" si="345"/>
        <v>Sim</v>
      </c>
      <c r="AO665" s="42">
        <f t="shared" si="346"/>
        <v>-1.3888888888889228E-2</v>
      </c>
      <c r="AP665" s="41" t="str">
        <f t="shared" si="347"/>
        <v>Ezequiel Antonio Peres|46199</v>
      </c>
      <c r="AQ665" s="41" t="str">
        <f t="shared" si="348"/>
        <v/>
      </c>
      <c r="AR665" s="41" t="str">
        <f>IF($AQ665="","",COUNTIFS(L_ChaveCob,$AQ665,L_Ausencia,"&gt;"&amp;$W665)+COUNTIFS($AQ$4:$AQ665,$AQ665,$W$4:$W665,$W665))</f>
        <v/>
      </c>
      <c r="AS665" s="42">
        <f t="shared" si="349"/>
        <v>0</v>
      </c>
      <c r="AT665" s="42">
        <f t="shared" si="350"/>
        <v>0</v>
      </c>
      <c r="AU665" s="42">
        <f t="shared" si="351"/>
        <v>0</v>
      </c>
    </row>
    <row r="666" spans="1:47" x14ac:dyDescent="0.2">
      <c r="A666" s="35">
        <v>46199</v>
      </c>
      <c r="B666" s="36" t="s">
        <v>239</v>
      </c>
      <c r="C666" s="36" t="s">
        <v>232</v>
      </c>
      <c r="D666" s="36" t="s">
        <v>580</v>
      </c>
      <c r="E666" s="37"/>
      <c r="F666" s="37"/>
      <c r="G666" s="36"/>
      <c r="H666" s="36"/>
      <c r="I666" s="36"/>
      <c r="J666" s="36"/>
      <c r="K666" s="37"/>
      <c r="L666" s="37"/>
      <c r="M666" s="37"/>
      <c r="N666" s="38">
        <f t="shared" si="320"/>
        <v>46174</v>
      </c>
      <c r="O666">
        <f t="shared" si="321"/>
        <v>173078</v>
      </c>
      <c r="P666" t="str">
        <f t="shared" si="322"/>
        <v>Serralheria</v>
      </c>
      <c r="Q666" t="str">
        <f t="shared" si="323"/>
        <v>Normal / Fixo</v>
      </c>
      <c r="R666" t="str">
        <f t="shared" si="324"/>
        <v>SERRALHEIRO II</v>
      </c>
      <c r="S666" t="str">
        <f t="shared" si="325"/>
        <v>ADM</v>
      </c>
      <c r="T666" s="39">
        <f t="shared" si="326"/>
        <v>57.825734836004102</v>
      </c>
      <c r="U666" s="40">
        <f t="shared" si="327"/>
        <v>0.33333333333333298</v>
      </c>
      <c r="V666" s="40">
        <f t="shared" si="328"/>
        <v>0.34722222222222221</v>
      </c>
      <c r="W666" s="40">
        <f t="shared" si="329"/>
        <v>0</v>
      </c>
      <c r="X666" t="str">
        <f t="shared" si="330"/>
        <v>Não</v>
      </c>
      <c r="Y666" s="40">
        <f t="shared" si="331"/>
        <v>0</v>
      </c>
      <c r="Z666" s="40">
        <f t="shared" si="332"/>
        <v>0</v>
      </c>
      <c r="AA666" s="40">
        <f t="shared" si="333"/>
        <v>0</v>
      </c>
      <c r="AB666" s="40">
        <f t="shared" si="334"/>
        <v>0</v>
      </c>
      <c r="AC666" s="40">
        <f t="shared" si="335"/>
        <v>0</v>
      </c>
      <c r="AD666" s="39">
        <f t="shared" si="336"/>
        <v>0</v>
      </c>
      <c r="AE666" s="39">
        <f t="shared" si="337"/>
        <v>0</v>
      </c>
      <c r="AF666" t="str">
        <f t="shared" si="338"/>
        <v>Trabalhado</v>
      </c>
      <c r="AG666" t="str">
        <f t="shared" si="339"/>
        <v/>
      </c>
      <c r="AH666" t="str">
        <f t="shared" si="340"/>
        <v/>
      </c>
      <c r="AJ666" s="41">
        <f t="shared" si="341"/>
        <v>2</v>
      </c>
      <c r="AK666" s="42">
        <f t="shared" si="342"/>
        <v>0.34722222222222221</v>
      </c>
      <c r="AL666" s="41" t="str">
        <f t="shared" si="343"/>
        <v>Leve atraso</v>
      </c>
      <c r="AM666" s="41" t="str">
        <f t="shared" si="344"/>
        <v>Não</v>
      </c>
      <c r="AN666" s="41" t="str">
        <f t="shared" si="345"/>
        <v>Sim</v>
      </c>
      <c r="AO666" s="42">
        <f t="shared" si="346"/>
        <v>-1.3888888888889228E-2</v>
      </c>
      <c r="AP666" s="41" t="str">
        <f t="shared" si="347"/>
        <v>Giovani Joao da Silva|46199</v>
      </c>
      <c r="AQ666" s="41" t="str">
        <f t="shared" si="348"/>
        <v/>
      </c>
      <c r="AR666" s="41" t="str">
        <f>IF($AQ666="","",COUNTIFS(L_ChaveCob,$AQ666,L_Ausencia,"&gt;"&amp;$W666)+COUNTIFS($AQ$4:$AQ666,$AQ666,$W$4:$W666,$W666))</f>
        <v/>
      </c>
      <c r="AS666" s="42">
        <f t="shared" si="349"/>
        <v>0</v>
      </c>
      <c r="AT666" s="42">
        <f t="shared" si="350"/>
        <v>0</v>
      </c>
      <c r="AU666" s="42">
        <f t="shared" si="351"/>
        <v>0</v>
      </c>
    </row>
    <row r="667" spans="1:47" x14ac:dyDescent="0.2">
      <c r="A667" s="35">
        <v>46199</v>
      </c>
      <c r="B667" s="36" t="s">
        <v>241</v>
      </c>
      <c r="C667" s="36" t="s">
        <v>258</v>
      </c>
      <c r="D667" s="36"/>
      <c r="E667" s="37"/>
      <c r="F667" s="37"/>
      <c r="G667" s="36" t="s">
        <v>425</v>
      </c>
      <c r="H667" s="36"/>
      <c r="I667" s="36"/>
      <c r="J667" s="36"/>
      <c r="K667" s="37"/>
      <c r="L667" s="37"/>
      <c r="M667" s="37"/>
      <c r="N667" s="38">
        <f t="shared" si="320"/>
        <v>46174</v>
      </c>
      <c r="O667">
        <f t="shared" si="321"/>
        <v>24800</v>
      </c>
      <c r="P667" t="str">
        <f t="shared" si="322"/>
        <v>Serralheria</v>
      </c>
      <c r="Q667" t="str">
        <f t="shared" si="323"/>
        <v>Normal / Fixo</v>
      </c>
      <c r="R667" t="str">
        <f t="shared" si="324"/>
        <v>SERRALHEIRO II</v>
      </c>
      <c r="S667" t="str">
        <f t="shared" si="325"/>
        <v>ADM</v>
      </c>
      <c r="T667" s="39">
        <f t="shared" si="326"/>
        <v>57.825734836004102</v>
      </c>
      <c r="U667" s="40">
        <f t="shared" si="327"/>
        <v>0.33333333333333298</v>
      </c>
      <c r="V667" s="40">
        <f t="shared" si="328"/>
        <v>0</v>
      </c>
      <c r="W667" s="40">
        <f t="shared" si="329"/>
        <v>0.33333333333333298</v>
      </c>
      <c r="X667" t="str">
        <f t="shared" si="330"/>
        <v>Não</v>
      </c>
      <c r="Y667" s="40">
        <f t="shared" si="331"/>
        <v>0</v>
      </c>
      <c r="Z667" s="40">
        <f t="shared" si="332"/>
        <v>0</v>
      </c>
      <c r="AA667" s="40">
        <f t="shared" si="333"/>
        <v>0</v>
      </c>
      <c r="AB667" s="40">
        <f t="shared" si="334"/>
        <v>0</v>
      </c>
      <c r="AC667" s="40">
        <f t="shared" si="335"/>
        <v>0</v>
      </c>
      <c r="AD667" s="39">
        <f t="shared" si="336"/>
        <v>0</v>
      </c>
      <c r="AE667" s="39">
        <f t="shared" si="337"/>
        <v>462.60587868803231</v>
      </c>
      <c r="AF667" t="str">
        <f t="shared" si="338"/>
        <v>Justificada</v>
      </c>
      <c r="AG667" t="str">
        <f t="shared" si="339"/>
        <v/>
      </c>
      <c r="AH667" t="str">
        <f t="shared" si="340"/>
        <v/>
      </c>
      <c r="AJ667" s="41">
        <f t="shared" si="341"/>
        <v>3</v>
      </c>
      <c r="AK667" s="42" t="str">
        <f t="shared" si="342"/>
        <v/>
      </c>
      <c r="AL667" s="41" t="str">
        <f t="shared" si="343"/>
        <v>Dia inteiro</v>
      </c>
      <c r="AM667" s="41" t="str">
        <f t="shared" si="344"/>
        <v>Não</v>
      </c>
      <c r="AN667" s="41" t="str">
        <f t="shared" si="345"/>
        <v>Não</v>
      </c>
      <c r="AO667" s="42" t="str">
        <f t="shared" si="346"/>
        <v/>
      </c>
      <c r="AP667" s="41" t="str">
        <f t="shared" si="347"/>
        <v>Ivanildo Lopes Pires de Carvalho|46199</v>
      </c>
      <c r="AQ667" s="41" t="str">
        <f t="shared" si="348"/>
        <v/>
      </c>
      <c r="AR667" s="41" t="str">
        <f>IF($AQ667="","",COUNTIFS(L_ChaveCob,$AQ667,L_Ausencia,"&gt;"&amp;$W667)+COUNTIFS($AQ$4:$AQ667,$AQ667,$W$4:$W667,$W667))</f>
        <v/>
      </c>
      <c r="AS667" s="42">
        <f t="shared" si="349"/>
        <v>0</v>
      </c>
      <c r="AT667" s="42">
        <f t="shared" si="350"/>
        <v>0</v>
      </c>
      <c r="AU667" s="42">
        <f t="shared" si="351"/>
        <v>0</v>
      </c>
    </row>
    <row r="668" spans="1:47" x14ac:dyDescent="0.2">
      <c r="A668" s="35">
        <v>46199</v>
      </c>
      <c r="B668" s="36" t="s">
        <v>243</v>
      </c>
      <c r="C668" s="36" t="s">
        <v>232</v>
      </c>
      <c r="D668" s="36" t="s">
        <v>581</v>
      </c>
      <c r="E668" s="37"/>
      <c r="F668" s="37"/>
      <c r="G668" s="36"/>
      <c r="H668" s="36"/>
      <c r="I668" s="36"/>
      <c r="J668" s="36"/>
      <c r="K668" s="37"/>
      <c r="L668" s="37"/>
      <c r="M668" s="37"/>
      <c r="N668" s="38">
        <f t="shared" si="320"/>
        <v>46174</v>
      </c>
      <c r="O668">
        <f t="shared" si="321"/>
        <v>900003</v>
      </c>
      <c r="P668" t="str">
        <f t="shared" si="322"/>
        <v>Serralheria</v>
      </c>
      <c r="Q668" t="str">
        <f t="shared" si="323"/>
        <v>Normal / Fixo</v>
      </c>
      <c r="R668" t="str">
        <f t="shared" si="324"/>
        <v>ENCARREGADO</v>
      </c>
      <c r="S668" t="str">
        <f t="shared" si="325"/>
        <v>ADM</v>
      </c>
      <c r="T668" s="39">
        <f t="shared" si="326"/>
        <v>66.410146806958295</v>
      </c>
      <c r="U668" s="40">
        <f t="shared" si="327"/>
        <v>0.33333333333333298</v>
      </c>
      <c r="V668" s="40">
        <f t="shared" si="328"/>
        <v>0.34791666666666665</v>
      </c>
      <c r="W668" s="40">
        <f t="shared" si="329"/>
        <v>0</v>
      </c>
      <c r="X668" t="str">
        <f t="shared" si="330"/>
        <v>Não</v>
      </c>
      <c r="Y668" s="40">
        <f t="shared" si="331"/>
        <v>0</v>
      </c>
      <c r="Z668" s="40">
        <f t="shared" si="332"/>
        <v>0</v>
      </c>
      <c r="AA668" s="40">
        <f t="shared" si="333"/>
        <v>0</v>
      </c>
      <c r="AB668" s="40">
        <f t="shared" si="334"/>
        <v>0</v>
      </c>
      <c r="AC668" s="40">
        <f t="shared" si="335"/>
        <v>0</v>
      </c>
      <c r="AD668" s="39">
        <f t="shared" si="336"/>
        <v>0</v>
      </c>
      <c r="AE668" s="39">
        <f t="shared" si="337"/>
        <v>0</v>
      </c>
      <c r="AF668" t="str">
        <f t="shared" si="338"/>
        <v>Trabalhado</v>
      </c>
      <c r="AG668" t="str">
        <f t="shared" si="339"/>
        <v/>
      </c>
      <c r="AH668" t="str">
        <f t="shared" si="340"/>
        <v/>
      </c>
      <c r="AJ668" s="41">
        <f t="shared" si="341"/>
        <v>10</v>
      </c>
      <c r="AK668" s="42">
        <f t="shared" si="342"/>
        <v>0.34791666666666665</v>
      </c>
      <c r="AL668" s="41" t="str">
        <f t="shared" si="343"/>
        <v>Leve atraso</v>
      </c>
      <c r="AM668" s="41" t="str">
        <f t="shared" si="344"/>
        <v>Não</v>
      </c>
      <c r="AN668" s="41" t="str">
        <f t="shared" si="345"/>
        <v>Sim</v>
      </c>
      <c r="AO668" s="42">
        <f t="shared" si="346"/>
        <v>-1.458333333333367E-2</v>
      </c>
      <c r="AP668" s="41" t="str">
        <f t="shared" si="347"/>
        <v>Marcelo Antônio Silvestre de Moraes|46199</v>
      </c>
      <c r="AQ668" s="41" t="str">
        <f t="shared" si="348"/>
        <v/>
      </c>
      <c r="AR668" s="41" t="str">
        <f>IF($AQ668="","",COUNTIFS(L_ChaveCob,$AQ668,L_Ausencia,"&gt;"&amp;$W668)+COUNTIFS($AQ$4:$AQ668,$AQ668,$W$4:$W668,$W668))</f>
        <v/>
      </c>
      <c r="AS668" s="42">
        <f t="shared" si="349"/>
        <v>0</v>
      </c>
      <c r="AT668" s="42">
        <f t="shared" si="350"/>
        <v>0</v>
      </c>
      <c r="AU668" s="42">
        <f t="shared" si="351"/>
        <v>0</v>
      </c>
    </row>
    <row r="669" spans="1:47" x14ac:dyDescent="0.2">
      <c r="A669" s="35">
        <v>46199</v>
      </c>
      <c r="B669" s="36" t="s">
        <v>229</v>
      </c>
      <c r="C669" s="36" t="s">
        <v>232</v>
      </c>
      <c r="D669" s="36" t="s">
        <v>582</v>
      </c>
      <c r="E669" s="37"/>
      <c r="F669" s="37"/>
      <c r="G669" s="36"/>
      <c r="H669" s="36"/>
      <c r="I669" s="36"/>
      <c r="J669" s="36"/>
      <c r="K669" s="37"/>
      <c r="L669" s="37"/>
      <c r="M669" s="37"/>
      <c r="N669" s="38">
        <f t="shared" si="320"/>
        <v>46174</v>
      </c>
      <c r="O669">
        <f t="shared" si="321"/>
        <v>105410</v>
      </c>
      <c r="P669" t="str">
        <f t="shared" si="322"/>
        <v>Serralheria</v>
      </c>
      <c r="Q669" t="str">
        <f t="shared" si="323"/>
        <v>Normal / Fixo</v>
      </c>
      <c r="R669" t="str">
        <f t="shared" si="324"/>
        <v>SERRALHEIRO I</v>
      </c>
      <c r="S669" t="str">
        <f t="shared" si="325"/>
        <v>TURNO 3</v>
      </c>
      <c r="T669" s="39">
        <f t="shared" si="326"/>
        <v>53.488333185221997</v>
      </c>
      <c r="U669" s="40">
        <f t="shared" si="327"/>
        <v>0.33333333333333298</v>
      </c>
      <c r="V669" s="40">
        <f t="shared" si="328"/>
        <v>0.3576388888888889</v>
      </c>
      <c r="W669" s="40">
        <f t="shared" si="329"/>
        <v>0</v>
      </c>
      <c r="X669" t="str">
        <f t="shared" si="330"/>
        <v>Não</v>
      </c>
      <c r="Y669" s="40">
        <f t="shared" si="331"/>
        <v>0</v>
      </c>
      <c r="Z669" s="40">
        <f t="shared" si="332"/>
        <v>0</v>
      </c>
      <c r="AA669" s="40">
        <f t="shared" si="333"/>
        <v>0</v>
      </c>
      <c r="AB669" s="40">
        <f t="shared" si="334"/>
        <v>0</v>
      </c>
      <c r="AC669" s="40">
        <f t="shared" si="335"/>
        <v>0</v>
      </c>
      <c r="AD669" s="39">
        <f t="shared" si="336"/>
        <v>0</v>
      </c>
      <c r="AE669" s="39">
        <f t="shared" si="337"/>
        <v>0</v>
      </c>
      <c r="AF669" t="str">
        <f t="shared" si="338"/>
        <v>Trabalhado</v>
      </c>
      <c r="AG669" t="str">
        <f t="shared" si="339"/>
        <v/>
      </c>
      <c r="AH669" t="str">
        <f t="shared" si="340"/>
        <v/>
      </c>
      <c r="AJ669" s="41">
        <f t="shared" si="341"/>
        <v>6</v>
      </c>
      <c r="AK669" s="42">
        <f t="shared" si="342"/>
        <v>0.3576388888888889</v>
      </c>
      <c r="AL669" s="41" t="str">
        <f t="shared" si="343"/>
        <v>Leve atraso</v>
      </c>
      <c r="AM669" s="41" t="str">
        <f t="shared" si="344"/>
        <v>Não</v>
      </c>
      <c r="AN669" s="41" t="str">
        <f t="shared" si="345"/>
        <v>Sim</v>
      </c>
      <c r="AO669" s="42">
        <f t="shared" si="346"/>
        <v>-2.4305555555555913E-2</v>
      </c>
      <c r="AP669" s="41" t="str">
        <f t="shared" si="347"/>
        <v>Marcelo Douglas Vieira Santana|46199</v>
      </c>
      <c r="AQ669" s="41" t="str">
        <f t="shared" si="348"/>
        <v/>
      </c>
      <c r="AR669" s="41" t="str">
        <f>IF($AQ669="","",COUNTIFS(L_ChaveCob,$AQ669,L_Ausencia,"&gt;"&amp;$W669)+COUNTIFS($AQ$4:$AQ669,$AQ669,$W$4:$W669,$W669))</f>
        <v/>
      </c>
      <c r="AS669" s="42">
        <f t="shared" si="349"/>
        <v>0</v>
      </c>
      <c r="AT669" s="42">
        <f t="shared" si="350"/>
        <v>0</v>
      </c>
      <c r="AU669" s="42">
        <f t="shared" si="351"/>
        <v>0</v>
      </c>
    </row>
    <row r="670" spans="1:47" x14ac:dyDescent="0.2">
      <c r="A670" s="35">
        <v>46199</v>
      </c>
      <c r="B670" s="36" t="s">
        <v>483</v>
      </c>
      <c r="C670" s="36" t="s">
        <v>232</v>
      </c>
      <c r="D670" s="36" t="s">
        <v>583</v>
      </c>
      <c r="E670" s="37"/>
      <c r="F670" s="37"/>
      <c r="G670" s="36"/>
      <c r="H670" s="36"/>
      <c r="I670" s="36"/>
      <c r="J670" s="36"/>
      <c r="K670" s="37"/>
      <c r="L670" s="37"/>
      <c r="M670" s="37"/>
      <c r="N670" s="38">
        <f t="shared" si="320"/>
        <v>46174</v>
      </c>
      <c r="O670">
        <f t="shared" si="321"/>
        <v>900011</v>
      </c>
      <c r="P670" t="str">
        <f t="shared" si="322"/>
        <v>Serralheria</v>
      </c>
      <c r="Q670" t="str">
        <f t="shared" si="323"/>
        <v>Normal / Fixo</v>
      </c>
      <c r="R670" t="str">
        <f t="shared" si="324"/>
        <v>SERRALHEIRO I</v>
      </c>
      <c r="S670" t="str">
        <f t="shared" si="325"/>
        <v>ADM</v>
      </c>
      <c r="T670" s="39">
        <f t="shared" si="326"/>
        <v>53.488333185221997</v>
      </c>
      <c r="U670" s="40">
        <f t="shared" si="327"/>
        <v>0.33333333333333298</v>
      </c>
      <c r="V670" s="40">
        <f t="shared" si="328"/>
        <v>0.3527777777777778</v>
      </c>
      <c r="W670" s="40">
        <f t="shared" si="329"/>
        <v>0</v>
      </c>
      <c r="X670" t="str">
        <f t="shared" si="330"/>
        <v>Não</v>
      </c>
      <c r="Y670" s="40">
        <f t="shared" si="331"/>
        <v>0</v>
      </c>
      <c r="Z670" s="40">
        <f t="shared" si="332"/>
        <v>0</v>
      </c>
      <c r="AA670" s="40">
        <f t="shared" si="333"/>
        <v>0</v>
      </c>
      <c r="AB670" s="40">
        <f t="shared" si="334"/>
        <v>0</v>
      </c>
      <c r="AC670" s="40">
        <f t="shared" si="335"/>
        <v>0</v>
      </c>
      <c r="AD670" s="39">
        <f t="shared" si="336"/>
        <v>0</v>
      </c>
      <c r="AE670" s="39">
        <f t="shared" si="337"/>
        <v>0</v>
      </c>
      <c r="AF670" t="str">
        <f t="shared" si="338"/>
        <v>Trabalhado</v>
      </c>
      <c r="AG670" t="str">
        <f t="shared" si="339"/>
        <v/>
      </c>
      <c r="AH670" t="str">
        <f t="shared" si="340"/>
        <v/>
      </c>
      <c r="AJ670" s="41">
        <f t="shared" si="341"/>
        <v>20</v>
      </c>
      <c r="AK670" s="42">
        <f t="shared" si="342"/>
        <v>0.3527777777777778</v>
      </c>
      <c r="AL670" s="41" t="str">
        <f t="shared" si="343"/>
        <v>Leve atraso</v>
      </c>
      <c r="AM670" s="41" t="str">
        <f t="shared" si="344"/>
        <v>Não</v>
      </c>
      <c r="AN670" s="41" t="str">
        <f t="shared" si="345"/>
        <v>Sim</v>
      </c>
      <c r="AO670" s="42">
        <f t="shared" si="346"/>
        <v>-1.9444444444444819E-2</v>
      </c>
      <c r="AP670" s="41" t="str">
        <f t="shared" si="347"/>
        <v>Maxwell Torres da Silva|46199</v>
      </c>
      <c r="AQ670" s="41" t="str">
        <f t="shared" si="348"/>
        <v/>
      </c>
      <c r="AR670" s="41" t="str">
        <f>IF($AQ670="","",COUNTIFS(L_ChaveCob,$AQ670,L_Ausencia,"&gt;"&amp;$W670)+COUNTIFS($AQ$4:$AQ670,$AQ670,$W$4:$W670,$W670))</f>
        <v/>
      </c>
      <c r="AS670" s="42">
        <f t="shared" si="349"/>
        <v>0</v>
      </c>
      <c r="AT670" s="42">
        <f t="shared" si="350"/>
        <v>0</v>
      </c>
      <c r="AU670" s="42">
        <f t="shared" si="351"/>
        <v>0</v>
      </c>
    </row>
    <row r="671" spans="1:47" hidden="1" x14ac:dyDescent="0.2">
      <c r="A671" s="35">
        <v>46199</v>
      </c>
      <c r="B671" s="36" t="s">
        <v>230</v>
      </c>
      <c r="C671" s="36" t="s">
        <v>232</v>
      </c>
      <c r="D671" s="36" t="s">
        <v>584</v>
      </c>
      <c r="E671" s="37"/>
      <c r="F671" s="37"/>
      <c r="G671" s="36"/>
      <c r="H671" s="36"/>
      <c r="I671" s="36" t="s">
        <v>234</v>
      </c>
      <c r="J671" s="36"/>
      <c r="K671" s="37"/>
      <c r="L671" s="37"/>
      <c r="M671" s="37"/>
      <c r="N671" s="38">
        <f t="shared" si="320"/>
        <v>46174</v>
      </c>
      <c r="O671">
        <f t="shared" si="321"/>
        <v>900009</v>
      </c>
      <c r="P671" t="str">
        <f t="shared" si="322"/>
        <v>Serralheria</v>
      </c>
      <c r="Q671" t="str">
        <f t="shared" si="323"/>
        <v>Normal / Fixo</v>
      </c>
      <c r="R671" t="str">
        <f t="shared" si="324"/>
        <v>SERRALHEIRO I</v>
      </c>
      <c r="S671" t="str">
        <f t="shared" si="325"/>
        <v>TURNO 2</v>
      </c>
      <c r="T671" s="39">
        <f t="shared" si="326"/>
        <v>53.488333185221997</v>
      </c>
      <c r="U671" s="40">
        <f t="shared" si="327"/>
        <v>0.33333333333333298</v>
      </c>
      <c r="V671" s="40">
        <f t="shared" si="328"/>
        <v>0.4284722222222222</v>
      </c>
      <c r="W671" s="40">
        <f t="shared" si="329"/>
        <v>0</v>
      </c>
      <c r="X671" t="str">
        <f t="shared" si="330"/>
        <v>Não</v>
      </c>
      <c r="Y671" s="40">
        <f t="shared" si="331"/>
        <v>0</v>
      </c>
      <c r="Z671" s="40">
        <f t="shared" si="332"/>
        <v>0</v>
      </c>
      <c r="AA671" s="40">
        <f t="shared" si="333"/>
        <v>0</v>
      </c>
      <c r="AB671" s="40">
        <f t="shared" si="334"/>
        <v>0</v>
      </c>
      <c r="AC671" s="40">
        <f t="shared" si="335"/>
        <v>0</v>
      </c>
      <c r="AD671" s="39">
        <f t="shared" si="336"/>
        <v>0</v>
      </c>
      <c r="AE671" s="39">
        <f t="shared" si="337"/>
        <v>0</v>
      </c>
      <c r="AF671" t="str">
        <f t="shared" si="338"/>
        <v>Trabalhado</v>
      </c>
      <c r="AG671" t="str">
        <f t="shared" si="339"/>
        <v/>
      </c>
      <c r="AH671" t="str">
        <f t="shared" si="340"/>
        <v/>
      </c>
      <c r="AJ671" s="41">
        <f t="shared" si="341"/>
        <v>17</v>
      </c>
      <c r="AK671" s="42">
        <f t="shared" si="342"/>
        <v>0.4284722222222222</v>
      </c>
      <c r="AL671" s="41" t="str">
        <f t="shared" si="343"/>
        <v>Leve atraso</v>
      </c>
      <c r="AM671" s="41" t="str">
        <f t="shared" si="344"/>
        <v>Não</v>
      </c>
      <c r="AN671" s="41" t="str">
        <f t="shared" si="345"/>
        <v>Sim</v>
      </c>
      <c r="AO671" s="42">
        <f t="shared" si="346"/>
        <v>-9.5138888888889217E-2</v>
      </c>
      <c r="AP671" s="41" t="str">
        <f t="shared" si="347"/>
        <v>Murilo de Souza Modesto|46199</v>
      </c>
      <c r="AQ671" s="41" t="str">
        <f t="shared" si="348"/>
        <v/>
      </c>
      <c r="AR671" s="41" t="str">
        <f>IF($AQ671="","",COUNTIFS(L_ChaveCob,$AQ671,L_Ausencia,"&gt;"&amp;$W671)+COUNTIFS($AQ$4:$AQ671,$AQ671,$W$4:$W671,$W671))</f>
        <v/>
      </c>
      <c r="AS671" s="42">
        <f t="shared" si="349"/>
        <v>0</v>
      </c>
      <c r="AT671" s="42">
        <f t="shared" si="350"/>
        <v>0</v>
      </c>
      <c r="AU671" s="42">
        <f t="shared" si="351"/>
        <v>0</v>
      </c>
    </row>
    <row r="672" spans="1:47" x14ac:dyDescent="0.2">
      <c r="A672" s="35">
        <v>46199</v>
      </c>
      <c r="B672" s="36" t="s">
        <v>247</v>
      </c>
      <c r="C672" s="36" t="s">
        <v>228</v>
      </c>
      <c r="D672" s="36"/>
      <c r="E672" s="37"/>
      <c r="F672" s="37"/>
      <c r="G672" s="36"/>
      <c r="H672" s="36"/>
      <c r="I672" s="36"/>
      <c r="J672" s="36"/>
      <c r="K672" s="37"/>
      <c r="L672" s="37"/>
      <c r="M672" s="37"/>
      <c r="N672" s="38">
        <f t="shared" si="320"/>
        <v>46174</v>
      </c>
      <c r="O672">
        <f t="shared" si="321"/>
        <v>900005</v>
      </c>
      <c r="P672" t="str">
        <f t="shared" si="322"/>
        <v>Serralheria</v>
      </c>
      <c r="Q672" t="str">
        <f t="shared" si="323"/>
        <v>Normal / Fixo</v>
      </c>
      <c r="R672" t="str">
        <f t="shared" si="324"/>
        <v>SERRALHEIRO II</v>
      </c>
      <c r="S672" t="str">
        <f t="shared" si="325"/>
        <v>ADM</v>
      </c>
      <c r="T672" s="39">
        <f t="shared" si="326"/>
        <v>57.825734836004102</v>
      </c>
      <c r="U672" s="40">
        <f t="shared" si="327"/>
        <v>0.33333333333333298</v>
      </c>
      <c r="V672" s="40">
        <f t="shared" si="328"/>
        <v>0</v>
      </c>
      <c r="W672" s="40">
        <f t="shared" si="329"/>
        <v>0.33333333333333298</v>
      </c>
      <c r="X672" t="str">
        <f t="shared" si="330"/>
        <v>Sim</v>
      </c>
      <c r="Y672" s="40">
        <f t="shared" si="331"/>
        <v>0.33333333333333298</v>
      </c>
      <c r="Z672" s="40">
        <f t="shared" si="332"/>
        <v>0</v>
      </c>
      <c r="AA672" s="40">
        <f t="shared" si="333"/>
        <v>0</v>
      </c>
      <c r="AB672" s="40">
        <f t="shared" si="334"/>
        <v>0</v>
      </c>
      <c r="AC672" s="40">
        <f t="shared" si="335"/>
        <v>0.33333333333333298</v>
      </c>
      <c r="AD672" s="39">
        <f t="shared" si="336"/>
        <v>462.60587868803231</v>
      </c>
      <c r="AE672" s="39">
        <f t="shared" si="337"/>
        <v>0</v>
      </c>
      <c r="AF672" t="str">
        <f t="shared" si="338"/>
        <v>Férias</v>
      </c>
      <c r="AG672" t="str">
        <f t="shared" si="339"/>
        <v>DESCONTA 8:00h (Férias).</v>
      </c>
      <c r="AH672" t="str">
        <f t="shared" si="340"/>
        <v/>
      </c>
      <c r="AJ672" s="41">
        <f t="shared" si="341"/>
        <v>13</v>
      </c>
      <c r="AK672" s="42" t="str">
        <f t="shared" si="342"/>
        <v/>
      </c>
      <c r="AL672" s="41" t="str">
        <f t="shared" si="343"/>
        <v>Dia inteiro</v>
      </c>
      <c r="AM672" s="41" t="str">
        <f t="shared" si="344"/>
        <v>Sim</v>
      </c>
      <c r="AN672" s="41" t="str">
        <f t="shared" si="345"/>
        <v>Não</v>
      </c>
      <c r="AO672" s="42" t="str">
        <f t="shared" si="346"/>
        <v/>
      </c>
      <c r="AP672" s="41" t="str">
        <f t="shared" si="347"/>
        <v>Rafael Fracaroli da Rocha|46199</v>
      </c>
      <c r="AQ672" s="41" t="str">
        <f t="shared" si="348"/>
        <v>46199|Serralheria</v>
      </c>
      <c r="AR672" s="41">
        <f>IF($AQ672="","",COUNTIFS(L_ChaveCob,$AQ672,L_Ausencia,"&gt;"&amp;$W672)+COUNTIFS($AQ$4:$AQ672,$AQ672,$W$4:$W672,$W672))</f>
        <v>1</v>
      </c>
      <c r="AS672" s="42">
        <f t="shared" si="349"/>
        <v>0</v>
      </c>
      <c r="AT672" s="42">
        <f t="shared" si="350"/>
        <v>0</v>
      </c>
      <c r="AU672" s="42">
        <f t="shared" si="351"/>
        <v>0</v>
      </c>
    </row>
    <row r="673" spans="1:47" x14ac:dyDescent="0.2">
      <c r="A673" s="35">
        <v>46199</v>
      </c>
      <c r="B673" s="36" t="s">
        <v>249</v>
      </c>
      <c r="C673" s="36" t="s">
        <v>232</v>
      </c>
      <c r="D673" s="36" t="s">
        <v>585</v>
      </c>
      <c r="E673" s="37"/>
      <c r="F673" s="37"/>
      <c r="G673" s="36"/>
      <c r="H673" s="36"/>
      <c r="I673" s="36"/>
      <c r="J673" s="36"/>
      <c r="K673" s="37"/>
      <c r="L673" s="37"/>
      <c r="M673" s="37"/>
      <c r="N673" s="38">
        <f t="shared" si="320"/>
        <v>46174</v>
      </c>
      <c r="O673">
        <f t="shared" si="321"/>
        <v>331335</v>
      </c>
      <c r="P673" t="str">
        <f t="shared" si="322"/>
        <v>Serralheria</v>
      </c>
      <c r="Q673" t="str">
        <f t="shared" si="323"/>
        <v>Normal / Fixo</v>
      </c>
      <c r="R673" t="str">
        <f t="shared" si="324"/>
        <v>SERRALHEIRO II</v>
      </c>
      <c r="S673" t="str">
        <f t="shared" si="325"/>
        <v>ADM</v>
      </c>
      <c r="T673" s="39">
        <f t="shared" si="326"/>
        <v>57.825734836004102</v>
      </c>
      <c r="U673" s="40">
        <f t="shared" si="327"/>
        <v>0.33333333333333298</v>
      </c>
      <c r="V673" s="40">
        <f t="shared" si="328"/>
        <v>0.36458333333333331</v>
      </c>
      <c r="W673" s="40">
        <f t="shared" si="329"/>
        <v>0</v>
      </c>
      <c r="X673" t="str">
        <f t="shared" si="330"/>
        <v>Não</v>
      </c>
      <c r="Y673" s="40">
        <f t="shared" si="331"/>
        <v>0</v>
      </c>
      <c r="Z673" s="40">
        <f t="shared" si="332"/>
        <v>0</v>
      </c>
      <c r="AA673" s="40">
        <f t="shared" si="333"/>
        <v>0</v>
      </c>
      <c r="AB673" s="40">
        <f t="shared" si="334"/>
        <v>0</v>
      </c>
      <c r="AC673" s="40">
        <f t="shared" si="335"/>
        <v>0</v>
      </c>
      <c r="AD673" s="39">
        <f t="shared" si="336"/>
        <v>0</v>
      </c>
      <c r="AE673" s="39">
        <f t="shared" si="337"/>
        <v>0</v>
      </c>
      <c r="AF673" t="str">
        <f t="shared" si="338"/>
        <v>Trabalhado</v>
      </c>
      <c r="AG673" t="str">
        <f t="shared" si="339"/>
        <v/>
      </c>
      <c r="AH673" t="str">
        <f t="shared" si="340"/>
        <v/>
      </c>
      <c r="AJ673" s="41">
        <f t="shared" si="341"/>
        <v>5</v>
      </c>
      <c r="AK673" s="42">
        <f t="shared" si="342"/>
        <v>0.36458333333333331</v>
      </c>
      <c r="AL673" s="41" t="str">
        <f t="shared" si="343"/>
        <v>Leve atraso</v>
      </c>
      <c r="AM673" s="41" t="str">
        <f t="shared" si="344"/>
        <v>Não</v>
      </c>
      <c r="AN673" s="41" t="str">
        <f t="shared" si="345"/>
        <v>Sim</v>
      </c>
      <c r="AO673" s="42">
        <f t="shared" si="346"/>
        <v>-3.1250000000000333E-2</v>
      </c>
      <c r="AP673" s="41" t="str">
        <f t="shared" si="347"/>
        <v>Robson Alberto Alves Galvão|46199</v>
      </c>
      <c r="AQ673" s="41" t="str">
        <f t="shared" si="348"/>
        <v/>
      </c>
      <c r="AR673" s="41" t="str">
        <f>IF($AQ673="","",COUNTIFS(L_ChaveCob,$AQ673,L_Ausencia,"&gt;"&amp;$W673)+COUNTIFS($AQ$4:$AQ673,$AQ673,$W$4:$W673,$W673))</f>
        <v/>
      </c>
      <c r="AS673" s="42">
        <f t="shared" si="349"/>
        <v>0</v>
      </c>
      <c r="AT673" s="42">
        <f t="shared" si="350"/>
        <v>0</v>
      </c>
      <c r="AU673" s="42">
        <f t="shared" si="351"/>
        <v>0</v>
      </c>
    </row>
    <row r="674" spans="1:47" x14ac:dyDescent="0.2">
      <c r="A674" s="35">
        <v>46199</v>
      </c>
      <c r="B674" s="36" t="s">
        <v>231</v>
      </c>
      <c r="C674" s="36" t="s">
        <v>232</v>
      </c>
      <c r="D674" s="36" t="s">
        <v>439</v>
      </c>
      <c r="E674" s="37"/>
      <c r="F674" s="37"/>
      <c r="G674" s="36"/>
      <c r="H674" s="36"/>
      <c r="I674" s="36" t="s">
        <v>234</v>
      </c>
      <c r="J674" s="36"/>
      <c r="K674" s="37"/>
      <c r="L674" s="37"/>
      <c r="M674" s="37"/>
      <c r="N674" s="38">
        <f t="shared" si="320"/>
        <v>46174</v>
      </c>
      <c r="O674">
        <f t="shared" si="321"/>
        <v>900004</v>
      </c>
      <c r="P674" t="str">
        <f t="shared" si="322"/>
        <v>Serralheria</v>
      </c>
      <c r="Q674" t="str">
        <f t="shared" si="323"/>
        <v>Normal / Fixo</v>
      </c>
      <c r="R674" t="str">
        <f t="shared" si="324"/>
        <v>SERRALHEIRO I</v>
      </c>
      <c r="S674" t="str">
        <f t="shared" si="325"/>
        <v>TURNO 2</v>
      </c>
      <c r="T674" s="39">
        <f t="shared" si="326"/>
        <v>53.488333185221997</v>
      </c>
      <c r="U674" s="40">
        <f t="shared" si="327"/>
        <v>0.33333333333333298</v>
      </c>
      <c r="V674" s="40">
        <f t="shared" si="328"/>
        <v>0.36458333333333331</v>
      </c>
      <c r="W674" s="40">
        <f t="shared" si="329"/>
        <v>0</v>
      </c>
      <c r="X674" t="str">
        <f t="shared" si="330"/>
        <v>Não</v>
      </c>
      <c r="Y674" s="40">
        <f t="shared" si="331"/>
        <v>0</v>
      </c>
      <c r="Z674" s="40">
        <f t="shared" si="332"/>
        <v>0</v>
      </c>
      <c r="AA674" s="40">
        <f t="shared" si="333"/>
        <v>0</v>
      </c>
      <c r="AB674" s="40">
        <f t="shared" si="334"/>
        <v>0</v>
      </c>
      <c r="AC674" s="40">
        <f t="shared" si="335"/>
        <v>0</v>
      </c>
      <c r="AD674" s="39">
        <f t="shared" si="336"/>
        <v>0</v>
      </c>
      <c r="AE674" s="39">
        <f t="shared" si="337"/>
        <v>0</v>
      </c>
      <c r="AF674" t="str">
        <f t="shared" si="338"/>
        <v>Trabalhado</v>
      </c>
      <c r="AG674" t="str">
        <f t="shared" si="339"/>
        <v/>
      </c>
      <c r="AH674" t="str">
        <f t="shared" si="340"/>
        <v/>
      </c>
      <c r="AJ674" s="41">
        <f t="shared" si="341"/>
        <v>11</v>
      </c>
      <c r="AK674" s="42">
        <f t="shared" si="342"/>
        <v>0.36458333333333331</v>
      </c>
      <c r="AL674" s="41" t="str">
        <f t="shared" si="343"/>
        <v>Leve atraso</v>
      </c>
      <c r="AM674" s="41" t="str">
        <f t="shared" si="344"/>
        <v>Não</v>
      </c>
      <c r="AN674" s="41" t="str">
        <f t="shared" si="345"/>
        <v>Sim</v>
      </c>
      <c r="AO674" s="42">
        <f t="shared" si="346"/>
        <v>-3.1250000000000333E-2</v>
      </c>
      <c r="AP674" s="41" t="str">
        <f t="shared" si="347"/>
        <v>Rogério Marques da Silva|46199</v>
      </c>
      <c r="AQ674" s="41" t="str">
        <f t="shared" si="348"/>
        <v/>
      </c>
      <c r="AR674" s="41" t="str">
        <f>IF($AQ674="","",COUNTIFS(L_ChaveCob,$AQ674,L_Ausencia,"&gt;"&amp;$W674)+COUNTIFS($AQ$4:$AQ674,$AQ674,$W$4:$W674,$W674))</f>
        <v/>
      </c>
      <c r="AS674" s="42">
        <f t="shared" si="349"/>
        <v>0</v>
      </c>
      <c r="AT674" s="42">
        <f t="shared" si="350"/>
        <v>0</v>
      </c>
      <c r="AU674" s="42">
        <f t="shared" si="351"/>
        <v>0</v>
      </c>
    </row>
    <row r="675" spans="1:47" x14ac:dyDescent="0.2">
      <c r="A675" s="35">
        <v>46199</v>
      </c>
      <c r="B675" s="36" t="s">
        <v>252</v>
      </c>
      <c r="C675" s="36" t="s">
        <v>232</v>
      </c>
      <c r="D675" s="36" t="s">
        <v>343</v>
      </c>
      <c r="E675" s="37"/>
      <c r="F675" s="37"/>
      <c r="G675" s="36"/>
      <c r="H675" s="36"/>
      <c r="I675" s="36"/>
      <c r="J675" s="36"/>
      <c r="K675" s="37"/>
      <c r="L675" s="37"/>
      <c r="M675" s="37"/>
      <c r="N675" s="38">
        <f t="shared" si="320"/>
        <v>46174</v>
      </c>
      <c r="O675">
        <f t="shared" si="321"/>
        <v>266937</v>
      </c>
      <c r="P675" t="str">
        <f t="shared" si="322"/>
        <v>Serralheria</v>
      </c>
      <c r="Q675" t="str">
        <f t="shared" si="323"/>
        <v>Normal / Fixo</v>
      </c>
      <c r="R675" t="str">
        <f t="shared" si="324"/>
        <v>ENCARREGADO</v>
      </c>
      <c r="S675" t="str">
        <f t="shared" si="325"/>
        <v>ADM</v>
      </c>
      <c r="T675" s="39">
        <f t="shared" si="326"/>
        <v>66.410146806958295</v>
      </c>
      <c r="U675" s="40">
        <f t="shared" si="327"/>
        <v>0.33333333333333298</v>
      </c>
      <c r="V675" s="40">
        <f t="shared" si="328"/>
        <v>0.35555555555555557</v>
      </c>
      <c r="W675" s="40">
        <f t="shared" si="329"/>
        <v>0</v>
      </c>
      <c r="X675" t="str">
        <f t="shared" si="330"/>
        <v>Não</v>
      </c>
      <c r="Y675" s="40">
        <f t="shared" si="331"/>
        <v>0</v>
      </c>
      <c r="Z675" s="40">
        <f t="shared" si="332"/>
        <v>0</v>
      </c>
      <c r="AA675" s="40">
        <f t="shared" si="333"/>
        <v>0</v>
      </c>
      <c r="AB675" s="40">
        <f t="shared" si="334"/>
        <v>0</v>
      </c>
      <c r="AC675" s="40">
        <f t="shared" si="335"/>
        <v>0</v>
      </c>
      <c r="AD675" s="39">
        <f t="shared" si="336"/>
        <v>0</v>
      </c>
      <c r="AE675" s="39">
        <f t="shared" si="337"/>
        <v>0</v>
      </c>
      <c r="AF675" t="str">
        <f t="shared" si="338"/>
        <v>Trabalhado</v>
      </c>
      <c r="AG675" t="str">
        <f t="shared" si="339"/>
        <v/>
      </c>
      <c r="AH675" t="str">
        <f t="shared" si="340"/>
        <v/>
      </c>
      <c r="AJ675" s="41">
        <f t="shared" si="341"/>
        <v>1</v>
      </c>
      <c r="AK675" s="42">
        <f t="shared" si="342"/>
        <v>0.35555555555555557</v>
      </c>
      <c r="AL675" s="41" t="str">
        <f t="shared" si="343"/>
        <v>Leve atraso</v>
      </c>
      <c r="AM675" s="41" t="str">
        <f t="shared" si="344"/>
        <v>Não</v>
      </c>
      <c r="AN675" s="41" t="str">
        <f t="shared" si="345"/>
        <v>Sim</v>
      </c>
      <c r="AO675" s="42">
        <f t="shared" si="346"/>
        <v>-2.2222222222222587E-2</v>
      </c>
      <c r="AP675" s="41" t="str">
        <f t="shared" si="347"/>
        <v>Ronaldo Rosendo da Silva|46199</v>
      </c>
      <c r="AQ675" s="41" t="str">
        <f t="shared" si="348"/>
        <v/>
      </c>
      <c r="AR675" s="41" t="str">
        <f>IF($AQ675="","",COUNTIFS(L_ChaveCob,$AQ675,L_Ausencia,"&gt;"&amp;$W675)+COUNTIFS($AQ$4:$AQ675,$AQ675,$W$4:$W675,$W675))</f>
        <v/>
      </c>
      <c r="AS675" s="42">
        <f t="shared" si="349"/>
        <v>0</v>
      </c>
      <c r="AT675" s="42">
        <f t="shared" si="350"/>
        <v>0</v>
      </c>
      <c r="AU675" s="42">
        <f t="shared" si="351"/>
        <v>0</v>
      </c>
    </row>
    <row r="676" spans="1:47" x14ac:dyDescent="0.2">
      <c r="A676" s="35">
        <v>46199</v>
      </c>
      <c r="B676" s="36" t="s">
        <v>254</v>
      </c>
      <c r="C676" s="36" t="s">
        <v>232</v>
      </c>
      <c r="D676" s="36" t="s">
        <v>563</v>
      </c>
      <c r="E676" s="37"/>
      <c r="F676" s="37"/>
      <c r="G676" s="36"/>
      <c r="H676" s="36"/>
      <c r="I676" s="36"/>
      <c r="J676" s="36"/>
      <c r="K676" s="37"/>
      <c r="L676" s="37"/>
      <c r="M676" s="37"/>
      <c r="N676" s="38">
        <f t="shared" si="320"/>
        <v>46174</v>
      </c>
      <c r="O676">
        <f t="shared" si="321"/>
        <v>900001</v>
      </c>
      <c r="P676" t="str">
        <f t="shared" si="322"/>
        <v>Serralheria</v>
      </c>
      <c r="Q676" t="str">
        <f t="shared" si="323"/>
        <v>Normal / Fixo</v>
      </c>
      <c r="R676" t="str">
        <f t="shared" si="324"/>
        <v>SERRALHEIRO II</v>
      </c>
      <c r="S676" t="str">
        <f t="shared" si="325"/>
        <v>ADM</v>
      </c>
      <c r="T676" s="39">
        <f t="shared" si="326"/>
        <v>57.825734836004102</v>
      </c>
      <c r="U676" s="40">
        <f t="shared" si="327"/>
        <v>0.33333333333333298</v>
      </c>
      <c r="V676" s="40">
        <f t="shared" si="328"/>
        <v>0.35555555555555557</v>
      </c>
      <c r="W676" s="40">
        <f t="shared" si="329"/>
        <v>0</v>
      </c>
      <c r="X676" t="str">
        <f t="shared" si="330"/>
        <v>Não</v>
      </c>
      <c r="Y676" s="40">
        <f t="shared" si="331"/>
        <v>0</v>
      </c>
      <c r="Z676" s="40">
        <f t="shared" si="332"/>
        <v>0</v>
      </c>
      <c r="AA676" s="40">
        <f t="shared" si="333"/>
        <v>0</v>
      </c>
      <c r="AB676" s="40">
        <f t="shared" si="334"/>
        <v>0</v>
      </c>
      <c r="AC676" s="40">
        <f t="shared" si="335"/>
        <v>0</v>
      </c>
      <c r="AD676" s="39">
        <f t="shared" si="336"/>
        <v>0</v>
      </c>
      <c r="AE676" s="39">
        <f t="shared" si="337"/>
        <v>0</v>
      </c>
      <c r="AF676" t="str">
        <f t="shared" si="338"/>
        <v>Trabalhado</v>
      </c>
      <c r="AG676" t="str">
        <f t="shared" si="339"/>
        <v/>
      </c>
      <c r="AH676" t="str">
        <f t="shared" si="340"/>
        <v/>
      </c>
      <c r="AJ676" s="41">
        <f t="shared" si="341"/>
        <v>8</v>
      </c>
      <c r="AK676" s="42">
        <f t="shared" si="342"/>
        <v>0.35555555555555557</v>
      </c>
      <c r="AL676" s="41" t="str">
        <f t="shared" si="343"/>
        <v>Leve atraso</v>
      </c>
      <c r="AM676" s="41" t="str">
        <f t="shared" si="344"/>
        <v>Não</v>
      </c>
      <c r="AN676" s="41" t="str">
        <f t="shared" si="345"/>
        <v>Sim</v>
      </c>
      <c r="AO676" s="42">
        <f t="shared" si="346"/>
        <v>-2.2222222222222587E-2</v>
      </c>
      <c r="AP676" s="41" t="str">
        <f t="shared" si="347"/>
        <v>Ronaldo Santos Dias|46199</v>
      </c>
      <c r="AQ676" s="41" t="str">
        <f t="shared" si="348"/>
        <v/>
      </c>
      <c r="AR676" s="41" t="str">
        <f>IF($AQ676="","",COUNTIFS(L_ChaveCob,$AQ676,L_Ausencia,"&gt;"&amp;$W676)+COUNTIFS($AQ$4:$AQ676,$AQ676,$W$4:$W676,$W676))</f>
        <v/>
      </c>
      <c r="AS676" s="42">
        <f t="shared" si="349"/>
        <v>0</v>
      </c>
      <c r="AT676" s="42">
        <f t="shared" si="350"/>
        <v>0</v>
      </c>
      <c r="AU676" s="42">
        <f t="shared" si="351"/>
        <v>0</v>
      </c>
    </row>
    <row r="677" spans="1:47" x14ac:dyDescent="0.2">
      <c r="A677" s="35">
        <v>46199</v>
      </c>
      <c r="B677" s="36" t="s">
        <v>281</v>
      </c>
      <c r="C677" s="36" t="s">
        <v>232</v>
      </c>
      <c r="D677" s="36"/>
      <c r="E677" s="37"/>
      <c r="F677" s="37"/>
      <c r="G677" s="36" t="s">
        <v>53</v>
      </c>
      <c r="H677" s="36"/>
      <c r="I677" s="36"/>
      <c r="J677" s="36"/>
      <c r="K677" s="37"/>
      <c r="L677" s="37"/>
      <c r="M677" s="37"/>
      <c r="N677" s="38">
        <f t="shared" si="320"/>
        <v>46174</v>
      </c>
      <c r="O677">
        <f t="shared" si="321"/>
        <v>900010</v>
      </c>
      <c r="P677" t="str">
        <f t="shared" si="322"/>
        <v>Serralheria</v>
      </c>
      <c r="Q677" t="str">
        <f t="shared" si="323"/>
        <v>Normal / Fixo</v>
      </c>
      <c r="R677" t="str">
        <f t="shared" si="324"/>
        <v>SERRALHEIRO I</v>
      </c>
      <c r="S677" t="str">
        <f t="shared" si="325"/>
        <v>ADM</v>
      </c>
      <c r="T677" s="39">
        <f t="shared" si="326"/>
        <v>53.488333185221997</v>
      </c>
      <c r="U677" s="40">
        <f t="shared" si="327"/>
        <v>0.33333333333333298</v>
      </c>
      <c r="V677" s="40">
        <f t="shared" si="328"/>
        <v>0.33333333333333298</v>
      </c>
      <c r="W677" s="40">
        <f t="shared" si="329"/>
        <v>0</v>
      </c>
      <c r="X677" t="str">
        <f t="shared" si="330"/>
        <v>Não</v>
      </c>
      <c r="Y677" s="40">
        <f t="shared" si="331"/>
        <v>0</v>
      </c>
      <c r="Z677" s="40">
        <f t="shared" si="332"/>
        <v>0</v>
      </c>
      <c r="AA677" s="40">
        <f t="shared" si="333"/>
        <v>0</v>
      </c>
      <c r="AB677" s="40">
        <f t="shared" si="334"/>
        <v>0</v>
      </c>
      <c r="AC677" s="40">
        <f t="shared" si="335"/>
        <v>0</v>
      </c>
      <c r="AD677" s="39">
        <f t="shared" si="336"/>
        <v>0</v>
      </c>
      <c r="AE677" s="39">
        <f t="shared" si="337"/>
        <v>0</v>
      </c>
      <c r="AF677" t="str">
        <f t="shared" si="338"/>
        <v>Trabalhado</v>
      </c>
      <c r="AG677" t="str">
        <f t="shared" si="339"/>
        <v/>
      </c>
      <c r="AH677" t="str">
        <f t="shared" si="340"/>
        <v/>
      </c>
      <c r="AJ677" s="41">
        <f t="shared" si="341"/>
        <v>19</v>
      </c>
      <c r="AK677" s="42" t="str">
        <f t="shared" si="342"/>
        <v/>
      </c>
      <c r="AL677" s="41" t="str">
        <f t="shared" si="343"/>
        <v>Leve atraso</v>
      </c>
      <c r="AM677" s="41" t="str">
        <f t="shared" si="344"/>
        <v>Não</v>
      </c>
      <c r="AN677" s="41" t="str">
        <f t="shared" si="345"/>
        <v>Sim</v>
      </c>
      <c r="AO677" s="42" t="str">
        <f t="shared" si="346"/>
        <v/>
      </c>
      <c r="AP677" s="41" t="str">
        <f t="shared" si="347"/>
        <v>Roniel de Souza Rocha|46199</v>
      </c>
      <c r="AQ677" s="41" t="str">
        <f t="shared" si="348"/>
        <v/>
      </c>
      <c r="AR677" s="41" t="str">
        <f>IF($AQ677="","",COUNTIFS(L_ChaveCob,$AQ677,L_Ausencia,"&gt;"&amp;$W677)+COUNTIFS($AQ$4:$AQ677,$AQ677,$W$4:$W677,$W677))</f>
        <v/>
      </c>
      <c r="AS677" s="42">
        <f t="shared" si="349"/>
        <v>0</v>
      </c>
      <c r="AT677" s="42">
        <f t="shared" si="350"/>
        <v>0</v>
      </c>
      <c r="AU677" s="42">
        <f t="shared" si="351"/>
        <v>0</v>
      </c>
    </row>
    <row r="678" spans="1:47" x14ac:dyDescent="0.2">
      <c r="A678" s="35">
        <v>46202</v>
      </c>
      <c r="B678" s="36" t="s">
        <v>235</v>
      </c>
      <c r="C678" s="36" t="s">
        <v>220</v>
      </c>
      <c r="D678" s="36" t="s">
        <v>586</v>
      </c>
      <c r="E678" s="37"/>
      <c r="F678" s="37"/>
      <c r="G678" s="36" t="s">
        <v>587</v>
      </c>
      <c r="H678" s="36"/>
      <c r="I678" s="36"/>
      <c r="J678" s="36"/>
      <c r="K678" s="37"/>
      <c r="L678" s="37"/>
      <c r="M678" s="37"/>
      <c r="N678" s="38">
        <f t="shared" si="320"/>
        <v>46174</v>
      </c>
      <c r="O678">
        <f t="shared" si="321"/>
        <v>900008</v>
      </c>
      <c r="P678" t="str">
        <f t="shared" si="322"/>
        <v>Serralheria</v>
      </c>
      <c r="Q678" t="str">
        <f t="shared" si="323"/>
        <v>Normal / Fixo</v>
      </c>
      <c r="R678" t="str">
        <f t="shared" si="324"/>
        <v>SERRALHEIRO II</v>
      </c>
      <c r="S678" t="str">
        <f t="shared" si="325"/>
        <v>TURNO 2</v>
      </c>
      <c r="T678" s="39">
        <f t="shared" si="326"/>
        <v>57.825734836004102</v>
      </c>
      <c r="U678" s="40">
        <f t="shared" si="327"/>
        <v>0.33333333333333298</v>
      </c>
      <c r="V678" s="40">
        <f t="shared" si="328"/>
        <v>0.33333333333333298</v>
      </c>
      <c r="W678" s="40">
        <f t="shared" si="329"/>
        <v>0</v>
      </c>
      <c r="X678" t="str">
        <f t="shared" si="330"/>
        <v>Sim</v>
      </c>
      <c r="Y678" s="40">
        <f t="shared" si="331"/>
        <v>0</v>
      </c>
      <c r="Z678" s="40">
        <f t="shared" si="332"/>
        <v>0</v>
      </c>
      <c r="AA678" s="40">
        <f t="shared" si="333"/>
        <v>0</v>
      </c>
      <c r="AB678" s="40">
        <f t="shared" si="334"/>
        <v>0</v>
      </c>
      <c r="AC678" s="40">
        <f t="shared" si="335"/>
        <v>0</v>
      </c>
      <c r="AD678" s="39">
        <f t="shared" si="336"/>
        <v>0</v>
      </c>
      <c r="AE678" s="39">
        <f t="shared" si="337"/>
        <v>0</v>
      </c>
      <c r="AF678" t="str">
        <f t="shared" si="338"/>
        <v>Injustificada</v>
      </c>
      <c r="AG678" t="str">
        <f t="shared" si="339"/>
        <v/>
      </c>
      <c r="AH678" t="str">
        <f t="shared" si="340"/>
        <v/>
      </c>
      <c r="AJ678" s="41">
        <f t="shared" si="341"/>
        <v>16</v>
      </c>
      <c r="AK678" s="42">
        <f t="shared" si="342"/>
        <v>0.37916666666666665</v>
      </c>
      <c r="AL678" s="41" t="str">
        <f t="shared" si="343"/>
        <v>Pelo ponto</v>
      </c>
      <c r="AM678" s="41" t="str">
        <f t="shared" si="344"/>
        <v>Sim</v>
      </c>
      <c r="AN678" s="41" t="str">
        <f t="shared" si="345"/>
        <v>Não</v>
      </c>
      <c r="AO678" s="42">
        <f t="shared" si="346"/>
        <v>-4.583333333333367E-2</v>
      </c>
      <c r="AP678" s="41" t="str">
        <f t="shared" si="347"/>
        <v>Alisson Paulo Costa Martins|46202</v>
      </c>
      <c r="AQ678" s="41" t="str">
        <f t="shared" si="348"/>
        <v/>
      </c>
      <c r="AR678" s="41" t="str">
        <f>IF($AQ678="","",COUNTIFS(L_ChaveCob,$AQ678,L_Ausencia,"&gt;"&amp;$W678)+COUNTIFS($AQ$4:$AQ678,$AQ678,$W$4:$W678,$W678))</f>
        <v/>
      </c>
      <c r="AS678" s="42">
        <f t="shared" si="349"/>
        <v>0</v>
      </c>
      <c r="AT678" s="42">
        <f t="shared" si="350"/>
        <v>0</v>
      </c>
      <c r="AU678" s="42">
        <f t="shared" si="351"/>
        <v>0</v>
      </c>
    </row>
    <row r="679" spans="1:47" x14ac:dyDescent="0.2">
      <c r="A679" s="35">
        <v>46202</v>
      </c>
      <c r="B679" s="36" t="s">
        <v>479</v>
      </c>
      <c r="C679" s="36" t="s">
        <v>220</v>
      </c>
      <c r="D679" s="36" t="s">
        <v>588</v>
      </c>
      <c r="E679" s="37"/>
      <c r="F679" s="37"/>
      <c r="G679" s="36" t="s">
        <v>527</v>
      </c>
      <c r="H679" s="36"/>
      <c r="I679" s="36"/>
      <c r="J679" s="36"/>
      <c r="K679" s="37"/>
      <c r="L679" s="37"/>
      <c r="M679" s="37"/>
      <c r="N679" s="38">
        <f t="shared" si="320"/>
        <v>46174</v>
      </c>
      <c r="O679">
        <f t="shared" si="321"/>
        <v>900012</v>
      </c>
      <c r="P679" t="str">
        <f t="shared" si="322"/>
        <v>Serralheria</v>
      </c>
      <c r="Q679" t="str">
        <f t="shared" si="323"/>
        <v>Normal / Fixo</v>
      </c>
      <c r="R679" t="str">
        <f t="shared" si="324"/>
        <v>SERRALHEIRO I</v>
      </c>
      <c r="S679" t="str">
        <f t="shared" si="325"/>
        <v>ADM</v>
      </c>
      <c r="T679" s="39">
        <f t="shared" si="326"/>
        <v>53.488333185221997</v>
      </c>
      <c r="U679" s="40">
        <f t="shared" si="327"/>
        <v>0.375</v>
      </c>
      <c r="V679" s="40">
        <f t="shared" si="328"/>
        <v>0.375</v>
      </c>
      <c r="W679" s="40">
        <f t="shared" si="329"/>
        <v>0</v>
      </c>
      <c r="X679" t="str">
        <f t="shared" si="330"/>
        <v>Sim</v>
      </c>
      <c r="Y679" s="40">
        <f t="shared" si="331"/>
        <v>0</v>
      </c>
      <c r="Z679" s="40">
        <f t="shared" si="332"/>
        <v>0</v>
      </c>
      <c r="AA679" s="40">
        <f t="shared" si="333"/>
        <v>0</v>
      </c>
      <c r="AB679" s="40">
        <f t="shared" si="334"/>
        <v>0</v>
      </c>
      <c r="AC679" s="40">
        <f t="shared" si="335"/>
        <v>0</v>
      </c>
      <c r="AD679" s="39">
        <f t="shared" si="336"/>
        <v>0</v>
      </c>
      <c r="AE679" s="39">
        <f t="shared" si="337"/>
        <v>0</v>
      </c>
      <c r="AF679" t="str">
        <f t="shared" si="338"/>
        <v>Injustificada</v>
      </c>
      <c r="AG679" t="str">
        <f t="shared" si="339"/>
        <v/>
      </c>
      <c r="AH679" t="str">
        <f t="shared" si="340"/>
        <v/>
      </c>
      <c r="AJ679" s="41">
        <f t="shared" si="341"/>
        <v>21</v>
      </c>
      <c r="AK679" s="42">
        <f t="shared" si="342"/>
        <v>0.39583333333333331</v>
      </c>
      <c r="AL679" s="41" t="str">
        <f t="shared" si="343"/>
        <v>Pelo ponto</v>
      </c>
      <c r="AM679" s="41" t="str">
        <f t="shared" si="344"/>
        <v>Sim</v>
      </c>
      <c r="AN679" s="41" t="str">
        <f t="shared" si="345"/>
        <v>Não</v>
      </c>
      <c r="AO679" s="42">
        <f t="shared" si="346"/>
        <v>-2.0833333333333315E-2</v>
      </c>
      <c r="AP679" s="41" t="str">
        <f t="shared" si="347"/>
        <v>Diego Ferreira Moura|46202</v>
      </c>
      <c r="AQ679" s="41" t="str">
        <f t="shared" si="348"/>
        <v/>
      </c>
      <c r="AR679" s="41" t="str">
        <f>IF($AQ679="","",COUNTIFS(L_ChaveCob,$AQ679,L_Ausencia,"&gt;"&amp;$W679)+COUNTIFS($AQ$4:$AQ679,$AQ679,$W$4:$W679,$W679))</f>
        <v/>
      </c>
      <c r="AS679" s="42">
        <f t="shared" si="349"/>
        <v>0</v>
      </c>
      <c r="AT679" s="42">
        <f t="shared" si="350"/>
        <v>0</v>
      </c>
      <c r="AU679" s="42">
        <f t="shared" si="351"/>
        <v>0</v>
      </c>
    </row>
    <row r="680" spans="1:47" x14ac:dyDescent="0.2">
      <c r="A680" s="35">
        <v>46202</v>
      </c>
      <c r="B680" s="36" t="s">
        <v>237</v>
      </c>
      <c r="C680" s="36" t="s">
        <v>258</v>
      </c>
      <c r="D680" s="36"/>
      <c r="E680" s="37"/>
      <c r="F680" s="37"/>
      <c r="G680" s="36" t="s">
        <v>425</v>
      </c>
      <c r="H680" s="36"/>
      <c r="I680" s="36"/>
      <c r="J680" s="36"/>
      <c r="K680" s="37"/>
      <c r="L680" s="37"/>
      <c r="M680" s="37"/>
      <c r="N680" s="38">
        <f t="shared" si="320"/>
        <v>46174</v>
      </c>
      <c r="O680">
        <f t="shared" si="321"/>
        <v>119353</v>
      </c>
      <c r="P680" t="str">
        <f t="shared" si="322"/>
        <v>Serralheria</v>
      </c>
      <c r="Q680" t="str">
        <f t="shared" si="323"/>
        <v>Normal / Fixo</v>
      </c>
      <c r="R680" t="str">
        <f t="shared" si="324"/>
        <v>SERRALHEIRO II</v>
      </c>
      <c r="S680" t="str">
        <f t="shared" si="325"/>
        <v>ADM</v>
      </c>
      <c r="T680" s="39">
        <f t="shared" si="326"/>
        <v>57.825734836004102</v>
      </c>
      <c r="U680" s="40">
        <f t="shared" si="327"/>
        <v>0.375</v>
      </c>
      <c r="V680" s="40">
        <f t="shared" si="328"/>
        <v>0</v>
      </c>
      <c r="W680" s="40">
        <f t="shared" si="329"/>
        <v>0.375</v>
      </c>
      <c r="X680" t="str">
        <f t="shared" si="330"/>
        <v>Não</v>
      </c>
      <c r="Y680" s="40">
        <f t="shared" si="331"/>
        <v>0</v>
      </c>
      <c r="Z680" s="40">
        <f t="shared" si="332"/>
        <v>0</v>
      </c>
      <c r="AA680" s="40">
        <f t="shared" si="333"/>
        <v>0</v>
      </c>
      <c r="AB680" s="40">
        <f t="shared" si="334"/>
        <v>0</v>
      </c>
      <c r="AC680" s="40">
        <f t="shared" si="335"/>
        <v>0</v>
      </c>
      <c r="AD680" s="39">
        <f t="shared" si="336"/>
        <v>0</v>
      </c>
      <c r="AE680" s="39">
        <f t="shared" si="337"/>
        <v>520.43161352403695</v>
      </c>
      <c r="AF680" t="str">
        <f t="shared" si="338"/>
        <v>Justificada</v>
      </c>
      <c r="AG680" t="str">
        <f t="shared" si="339"/>
        <v/>
      </c>
      <c r="AH680" t="str">
        <f t="shared" si="340"/>
        <v/>
      </c>
      <c r="AJ680" s="41">
        <f t="shared" si="341"/>
        <v>7</v>
      </c>
      <c r="AK680" s="42" t="str">
        <f t="shared" si="342"/>
        <v/>
      </c>
      <c r="AL680" s="41" t="str">
        <f t="shared" si="343"/>
        <v>Dia inteiro</v>
      </c>
      <c r="AM680" s="41" t="str">
        <f t="shared" si="344"/>
        <v>Não</v>
      </c>
      <c r="AN680" s="41" t="str">
        <f t="shared" si="345"/>
        <v>Não</v>
      </c>
      <c r="AO680" s="42" t="str">
        <f t="shared" si="346"/>
        <v/>
      </c>
      <c r="AP680" s="41" t="str">
        <f t="shared" si="347"/>
        <v>Ezequiel Antonio Peres|46202</v>
      </c>
      <c r="AQ680" s="41" t="str">
        <f t="shared" si="348"/>
        <v/>
      </c>
      <c r="AR680" s="41" t="str">
        <f>IF($AQ680="","",COUNTIFS(L_ChaveCob,$AQ680,L_Ausencia,"&gt;"&amp;$W680)+COUNTIFS($AQ$4:$AQ680,$AQ680,$W$4:$W680,$W680))</f>
        <v/>
      </c>
      <c r="AS680" s="42">
        <f t="shared" si="349"/>
        <v>0</v>
      </c>
      <c r="AT680" s="42">
        <f t="shared" si="350"/>
        <v>0</v>
      </c>
      <c r="AU680" s="42">
        <f t="shared" si="351"/>
        <v>0</v>
      </c>
    </row>
    <row r="681" spans="1:47" x14ac:dyDescent="0.2">
      <c r="A681" s="35">
        <v>46202</v>
      </c>
      <c r="B681" s="36" t="s">
        <v>239</v>
      </c>
      <c r="C681" s="36" t="s">
        <v>220</v>
      </c>
      <c r="D681" s="36" t="s">
        <v>589</v>
      </c>
      <c r="E681" s="37"/>
      <c r="F681" s="37"/>
      <c r="G681" s="36" t="s">
        <v>587</v>
      </c>
      <c r="H681" s="36"/>
      <c r="I681" s="36"/>
      <c r="J681" s="36"/>
      <c r="K681" s="37"/>
      <c r="L681" s="37"/>
      <c r="M681" s="37"/>
      <c r="N681" s="38">
        <f t="shared" si="320"/>
        <v>46174</v>
      </c>
      <c r="O681">
        <f t="shared" si="321"/>
        <v>173078</v>
      </c>
      <c r="P681" t="str">
        <f t="shared" si="322"/>
        <v>Serralheria</v>
      </c>
      <c r="Q681" t="str">
        <f t="shared" si="323"/>
        <v>Normal / Fixo</v>
      </c>
      <c r="R681" t="str">
        <f t="shared" si="324"/>
        <v>SERRALHEIRO II</v>
      </c>
      <c r="S681" t="str">
        <f t="shared" si="325"/>
        <v>ADM</v>
      </c>
      <c r="T681" s="39">
        <f t="shared" si="326"/>
        <v>57.825734836004102</v>
      </c>
      <c r="U681" s="40">
        <f t="shared" si="327"/>
        <v>0.375</v>
      </c>
      <c r="V681" s="40">
        <f t="shared" si="328"/>
        <v>0.375</v>
      </c>
      <c r="W681" s="40">
        <f t="shared" si="329"/>
        <v>0</v>
      </c>
      <c r="X681" t="str">
        <f t="shared" si="330"/>
        <v>Sim</v>
      </c>
      <c r="Y681" s="40">
        <f t="shared" si="331"/>
        <v>0</v>
      </c>
      <c r="Z681" s="40">
        <f t="shared" si="332"/>
        <v>0</v>
      </c>
      <c r="AA681" s="40">
        <f t="shared" si="333"/>
        <v>0</v>
      </c>
      <c r="AB681" s="40">
        <f t="shared" si="334"/>
        <v>0</v>
      </c>
      <c r="AC681" s="40">
        <f t="shared" si="335"/>
        <v>0</v>
      </c>
      <c r="AD681" s="39">
        <f t="shared" si="336"/>
        <v>0</v>
      </c>
      <c r="AE681" s="39">
        <f t="shared" si="337"/>
        <v>0</v>
      </c>
      <c r="AF681" t="str">
        <f t="shared" si="338"/>
        <v>Injustificada</v>
      </c>
      <c r="AG681" t="str">
        <f t="shared" si="339"/>
        <v/>
      </c>
      <c r="AH681" t="str">
        <f t="shared" si="340"/>
        <v/>
      </c>
      <c r="AJ681" s="41">
        <f t="shared" si="341"/>
        <v>2</v>
      </c>
      <c r="AK681" s="42">
        <f t="shared" si="342"/>
        <v>0.39374999999999999</v>
      </c>
      <c r="AL681" s="41" t="str">
        <f t="shared" si="343"/>
        <v>Pelo ponto</v>
      </c>
      <c r="AM681" s="41" t="str">
        <f t="shared" si="344"/>
        <v>Sim</v>
      </c>
      <c r="AN681" s="41" t="str">
        <f t="shared" si="345"/>
        <v>Não</v>
      </c>
      <c r="AO681" s="42">
        <f t="shared" si="346"/>
        <v>-1.8749999999999989E-2</v>
      </c>
      <c r="AP681" s="41" t="str">
        <f t="shared" si="347"/>
        <v>Giovani Joao da Silva|46202</v>
      </c>
      <c r="AQ681" s="41" t="str">
        <f t="shared" si="348"/>
        <v/>
      </c>
      <c r="AR681" s="41" t="str">
        <f>IF($AQ681="","",COUNTIFS(L_ChaveCob,$AQ681,L_Ausencia,"&gt;"&amp;$W681)+COUNTIFS($AQ$4:$AQ681,$AQ681,$W$4:$W681,$W681))</f>
        <v/>
      </c>
      <c r="AS681" s="42">
        <f t="shared" si="349"/>
        <v>0</v>
      </c>
      <c r="AT681" s="42">
        <f t="shared" si="350"/>
        <v>0</v>
      </c>
      <c r="AU681" s="42">
        <f t="shared" si="351"/>
        <v>0</v>
      </c>
    </row>
    <row r="682" spans="1:47" x14ac:dyDescent="0.2">
      <c r="A682" s="35">
        <v>46202</v>
      </c>
      <c r="B682" s="36" t="s">
        <v>241</v>
      </c>
      <c r="C682" s="36" t="s">
        <v>220</v>
      </c>
      <c r="D682" s="36" t="s">
        <v>590</v>
      </c>
      <c r="E682" s="37"/>
      <c r="F682" s="37"/>
      <c r="G682" s="36" t="s">
        <v>587</v>
      </c>
      <c r="H682" s="36"/>
      <c r="I682" s="36"/>
      <c r="J682" s="36"/>
      <c r="K682" s="37"/>
      <c r="L682" s="37"/>
      <c r="M682" s="37"/>
      <c r="N682" s="38">
        <f t="shared" si="320"/>
        <v>46174</v>
      </c>
      <c r="O682">
        <f t="shared" si="321"/>
        <v>24800</v>
      </c>
      <c r="P682" t="str">
        <f t="shared" si="322"/>
        <v>Serralheria</v>
      </c>
      <c r="Q682" t="str">
        <f t="shared" si="323"/>
        <v>Normal / Fixo</v>
      </c>
      <c r="R682" t="str">
        <f t="shared" si="324"/>
        <v>SERRALHEIRO II</v>
      </c>
      <c r="S682" t="str">
        <f t="shared" si="325"/>
        <v>ADM</v>
      </c>
      <c r="T682" s="39">
        <f t="shared" si="326"/>
        <v>57.825734836004102</v>
      </c>
      <c r="U682" s="40">
        <f t="shared" si="327"/>
        <v>0.375</v>
      </c>
      <c r="V682" s="40">
        <f t="shared" si="328"/>
        <v>0.375</v>
      </c>
      <c r="W682" s="40">
        <f t="shared" si="329"/>
        <v>0</v>
      </c>
      <c r="X682" t="str">
        <f t="shared" si="330"/>
        <v>Sim</v>
      </c>
      <c r="Y682" s="40">
        <f t="shared" si="331"/>
        <v>0</v>
      </c>
      <c r="Z682" s="40">
        <f t="shared" si="332"/>
        <v>0</v>
      </c>
      <c r="AA682" s="40">
        <f t="shared" si="333"/>
        <v>0</v>
      </c>
      <c r="AB682" s="40">
        <f t="shared" si="334"/>
        <v>0</v>
      </c>
      <c r="AC682" s="40">
        <f t="shared" si="335"/>
        <v>0</v>
      </c>
      <c r="AD682" s="39">
        <f t="shared" si="336"/>
        <v>0</v>
      </c>
      <c r="AE682" s="39">
        <f t="shared" si="337"/>
        <v>0</v>
      </c>
      <c r="AF682" t="str">
        <f t="shared" si="338"/>
        <v>Injustificada</v>
      </c>
      <c r="AG682" t="str">
        <f t="shared" si="339"/>
        <v/>
      </c>
      <c r="AH682" t="str">
        <f t="shared" si="340"/>
        <v/>
      </c>
      <c r="AJ682" s="41">
        <f t="shared" si="341"/>
        <v>3</v>
      </c>
      <c r="AK682" s="42">
        <f t="shared" si="342"/>
        <v>0.39930555555555558</v>
      </c>
      <c r="AL682" s="41" t="str">
        <f t="shared" si="343"/>
        <v>Pelo ponto</v>
      </c>
      <c r="AM682" s="41" t="str">
        <f t="shared" si="344"/>
        <v>Sim</v>
      </c>
      <c r="AN682" s="41" t="str">
        <f t="shared" si="345"/>
        <v>Não</v>
      </c>
      <c r="AO682" s="42">
        <f t="shared" si="346"/>
        <v>-2.430555555555558E-2</v>
      </c>
      <c r="AP682" s="41" t="str">
        <f t="shared" si="347"/>
        <v>Ivanildo Lopes Pires de Carvalho|46202</v>
      </c>
      <c r="AQ682" s="41" t="str">
        <f t="shared" si="348"/>
        <v/>
      </c>
      <c r="AR682" s="41" t="str">
        <f>IF($AQ682="","",COUNTIFS(L_ChaveCob,$AQ682,L_Ausencia,"&gt;"&amp;$W682)+COUNTIFS($AQ$4:$AQ682,$AQ682,$W$4:$W682,$W682))</f>
        <v/>
      </c>
      <c r="AS682" s="42">
        <f t="shared" si="349"/>
        <v>0</v>
      </c>
      <c r="AT682" s="42">
        <f t="shared" si="350"/>
        <v>0</v>
      </c>
      <c r="AU682" s="42">
        <f t="shared" si="351"/>
        <v>0</v>
      </c>
    </row>
    <row r="683" spans="1:47" x14ac:dyDescent="0.2">
      <c r="A683" s="35">
        <v>46202</v>
      </c>
      <c r="B683" s="36" t="s">
        <v>243</v>
      </c>
      <c r="C683" s="36" t="s">
        <v>220</v>
      </c>
      <c r="D683" s="36" t="s">
        <v>556</v>
      </c>
      <c r="E683" s="37"/>
      <c r="F683" s="37"/>
      <c r="G683" s="36" t="s">
        <v>587</v>
      </c>
      <c r="H683" s="36"/>
      <c r="I683" s="36"/>
      <c r="J683" s="36"/>
      <c r="K683" s="37"/>
      <c r="L683" s="37"/>
      <c r="M683" s="37"/>
      <c r="N683" s="38">
        <f t="shared" si="320"/>
        <v>46174</v>
      </c>
      <c r="O683">
        <f t="shared" si="321"/>
        <v>900003</v>
      </c>
      <c r="P683" t="str">
        <f t="shared" si="322"/>
        <v>Serralheria</v>
      </c>
      <c r="Q683" t="str">
        <f t="shared" si="323"/>
        <v>Normal / Fixo</v>
      </c>
      <c r="R683" t="str">
        <f t="shared" si="324"/>
        <v>ENCARREGADO</v>
      </c>
      <c r="S683" t="str">
        <f t="shared" si="325"/>
        <v>ADM</v>
      </c>
      <c r="T683" s="39">
        <f t="shared" si="326"/>
        <v>66.410146806958295</v>
      </c>
      <c r="U683" s="40">
        <f t="shared" si="327"/>
        <v>0.375</v>
      </c>
      <c r="V683" s="40">
        <f t="shared" si="328"/>
        <v>0.375</v>
      </c>
      <c r="W683" s="40">
        <f t="shared" si="329"/>
        <v>0</v>
      </c>
      <c r="X683" t="str">
        <f t="shared" si="330"/>
        <v>Sim</v>
      </c>
      <c r="Y683" s="40">
        <f t="shared" si="331"/>
        <v>0</v>
      </c>
      <c r="Z683" s="40">
        <f t="shared" si="332"/>
        <v>0</v>
      </c>
      <c r="AA683" s="40">
        <f t="shared" si="333"/>
        <v>0</v>
      </c>
      <c r="AB683" s="40">
        <f t="shared" si="334"/>
        <v>0</v>
      </c>
      <c r="AC683" s="40">
        <f t="shared" si="335"/>
        <v>0</v>
      </c>
      <c r="AD683" s="39">
        <f t="shared" si="336"/>
        <v>0</v>
      </c>
      <c r="AE683" s="39">
        <f t="shared" si="337"/>
        <v>0</v>
      </c>
      <c r="AF683" t="str">
        <f t="shared" si="338"/>
        <v>Injustificada</v>
      </c>
      <c r="AG683" t="str">
        <f t="shared" si="339"/>
        <v/>
      </c>
      <c r="AH683" t="str">
        <f t="shared" si="340"/>
        <v/>
      </c>
      <c r="AJ683" s="41">
        <f t="shared" si="341"/>
        <v>10</v>
      </c>
      <c r="AK683" s="42">
        <f t="shared" si="342"/>
        <v>0.39444444444444443</v>
      </c>
      <c r="AL683" s="41" t="str">
        <f t="shared" si="343"/>
        <v>Pelo ponto</v>
      </c>
      <c r="AM683" s="41" t="str">
        <f t="shared" si="344"/>
        <v>Sim</v>
      </c>
      <c r="AN683" s="41" t="str">
        <f t="shared" si="345"/>
        <v>Não</v>
      </c>
      <c r="AO683" s="42">
        <f t="shared" si="346"/>
        <v>-1.9444444444444431E-2</v>
      </c>
      <c r="AP683" s="41" t="str">
        <f t="shared" si="347"/>
        <v>Marcelo Antônio Silvestre de Moraes|46202</v>
      </c>
      <c r="AQ683" s="41" t="str">
        <f t="shared" si="348"/>
        <v/>
      </c>
      <c r="AR683" s="41" t="str">
        <f>IF($AQ683="","",COUNTIFS(L_ChaveCob,$AQ683,L_Ausencia,"&gt;"&amp;$W683)+COUNTIFS($AQ$4:$AQ683,$AQ683,$W$4:$W683,$W683))</f>
        <v/>
      </c>
      <c r="AS683" s="42">
        <f t="shared" si="349"/>
        <v>0</v>
      </c>
      <c r="AT683" s="42">
        <f t="shared" si="350"/>
        <v>0</v>
      </c>
      <c r="AU683" s="42">
        <f t="shared" si="351"/>
        <v>0</v>
      </c>
    </row>
    <row r="684" spans="1:47" x14ac:dyDescent="0.2">
      <c r="A684" s="35">
        <v>46202</v>
      </c>
      <c r="B684" s="36" t="s">
        <v>229</v>
      </c>
      <c r="C684" s="36" t="s">
        <v>220</v>
      </c>
      <c r="D684" s="36" t="s">
        <v>591</v>
      </c>
      <c r="E684" s="37"/>
      <c r="F684" s="37"/>
      <c r="G684" s="36" t="s">
        <v>587</v>
      </c>
      <c r="H684" s="36"/>
      <c r="I684" s="36"/>
      <c r="J684" s="36"/>
      <c r="K684" s="37"/>
      <c r="L684" s="37"/>
      <c r="M684" s="37"/>
      <c r="N684" s="38">
        <f t="shared" si="320"/>
        <v>46174</v>
      </c>
      <c r="O684">
        <f t="shared" si="321"/>
        <v>105410</v>
      </c>
      <c r="P684" t="str">
        <f t="shared" si="322"/>
        <v>Serralheria</v>
      </c>
      <c r="Q684" t="str">
        <f t="shared" si="323"/>
        <v>Normal / Fixo</v>
      </c>
      <c r="R684" t="str">
        <f t="shared" si="324"/>
        <v>SERRALHEIRO I</v>
      </c>
      <c r="S684" t="str">
        <f t="shared" si="325"/>
        <v>TURNO 3</v>
      </c>
      <c r="T684" s="39">
        <f t="shared" si="326"/>
        <v>53.488333185221997</v>
      </c>
      <c r="U684" s="40">
        <f t="shared" si="327"/>
        <v>0.33333333333333298</v>
      </c>
      <c r="V684" s="40">
        <f t="shared" si="328"/>
        <v>0.33333333333333298</v>
      </c>
      <c r="W684" s="40">
        <f t="shared" si="329"/>
        <v>0</v>
      </c>
      <c r="X684" t="str">
        <f t="shared" si="330"/>
        <v>Sim</v>
      </c>
      <c r="Y684" s="40">
        <f t="shared" si="331"/>
        <v>0</v>
      </c>
      <c r="Z684" s="40">
        <f t="shared" si="332"/>
        <v>0</v>
      </c>
      <c r="AA684" s="40">
        <f t="shared" si="333"/>
        <v>0</v>
      </c>
      <c r="AB684" s="40">
        <f t="shared" si="334"/>
        <v>0</v>
      </c>
      <c r="AC684" s="40">
        <f t="shared" si="335"/>
        <v>0</v>
      </c>
      <c r="AD684" s="39">
        <f t="shared" si="336"/>
        <v>0</v>
      </c>
      <c r="AE684" s="39">
        <f t="shared" si="337"/>
        <v>0</v>
      </c>
      <c r="AF684" t="str">
        <f t="shared" si="338"/>
        <v>Injustificada</v>
      </c>
      <c r="AG684" t="str">
        <f t="shared" si="339"/>
        <v/>
      </c>
      <c r="AH684" t="str">
        <f t="shared" si="340"/>
        <v/>
      </c>
      <c r="AJ684" s="41">
        <f t="shared" si="341"/>
        <v>6</v>
      </c>
      <c r="AK684" s="42">
        <f t="shared" si="342"/>
        <v>0.34930555555555554</v>
      </c>
      <c r="AL684" s="41" t="str">
        <f t="shared" si="343"/>
        <v>Pelo ponto</v>
      </c>
      <c r="AM684" s="41" t="str">
        <f t="shared" si="344"/>
        <v>Sim</v>
      </c>
      <c r="AN684" s="41" t="str">
        <f t="shared" si="345"/>
        <v>Não</v>
      </c>
      <c r="AO684" s="42">
        <f t="shared" si="346"/>
        <v>-1.5972222222222554E-2</v>
      </c>
      <c r="AP684" s="41" t="str">
        <f t="shared" si="347"/>
        <v>Marcelo Douglas Vieira Santana|46202</v>
      </c>
      <c r="AQ684" s="41" t="str">
        <f t="shared" si="348"/>
        <v/>
      </c>
      <c r="AR684" s="41" t="str">
        <f>IF($AQ684="","",COUNTIFS(L_ChaveCob,$AQ684,L_Ausencia,"&gt;"&amp;$W684)+COUNTIFS($AQ$4:$AQ684,$AQ684,$W$4:$W684,$W684))</f>
        <v/>
      </c>
      <c r="AS684" s="42">
        <f t="shared" si="349"/>
        <v>0</v>
      </c>
      <c r="AT684" s="42">
        <f t="shared" si="350"/>
        <v>0</v>
      </c>
      <c r="AU684" s="42">
        <f t="shared" si="351"/>
        <v>0</v>
      </c>
    </row>
    <row r="685" spans="1:47" x14ac:dyDescent="0.2">
      <c r="A685" s="35">
        <v>46202</v>
      </c>
      <c r="B685" s="36" t="s">
        <v>483</v>
      </c>
      <c r="C685" s="36" t="s">
        <v>220</v>
      </c>
      <c r="D685" s="36" t="s">
        <v>266</v>
      </c>
      <c r="E685" s="37"/>
      <c r="F685" s="37"/>
      <c r="G685" s="36" t="s">
        <v>587</v>
      </c>
      <c r="H685" s="36"/>
      <c r="I685" s="36"/>
      <c r="J685" s="36"/>
      <c r="K685" s="37"/>
      <c r="L685" s="37"/>
      <c r="M685" s="37"/>
      <c r="N685" s="38">
        <f t="shared" si="320"/>
        <v>46174</v>
      </c>
      <c r="O685">
        <f t="shared" si="321"/>
        <v>900011</v>
      </c>
      <c r="P685" t="str">
        <f t="shared" si="322"/>
        <v>Serralheria</v>
      </c>
      <c r="Q685" t="str">
        <f t="shared" si="323"/>
        <v>Normal / Fixo</v>
      </c>
      <c r="R685" t="str">
        <f t="shared" si="324"/>
        <v>SERRALHEIRO I</v>
      </c>
      <c r="S685" t="str">
        <f t="shared" si="325"/>
        <v>ADM</v>
      </c>
      <c r="T685" s="39">
        <f t="shared" si="326"/>
        <v>53.488333185221997</v>
      </c>
      <c r="U685" s="40">
        <f t="shared" si="327"/>
        <v>0.375</v>
      </c>
      <c r="V685" s="40">
        <f t="shared" si="328"/>
        <v>0.375</v>
      </c>
      <c r="W685" s="40">
        <f t="shared" si="329"/>
        <v>0</v>
      </c>
      <c r="X685" t="str">
        <f t="shared" si="330"/>
        <v>Sim</v>
      </c>
      <c r="Y685" s="40">
        <f t="shared" si="331"/>
        <v>0</v>
      </c>
      <c r="Z685" s="40">
        <f t="shared" si="332"/>
        <v>0</v>
      </c>
      <c r="AA685" s="40">
        <f t="shared" si="333"/>
        <v>0</v>
      </c>
      <c r="AB685" s="40">
        <f t="shared" si="334"/>
        <v>0</v>
      </c>
      <c r="AC685" s="40">
        <f t="shared" si="335"/>
        <v>0</v>
      </c>
      <c r="AD685" s="39">
        <f t="shared" si="336"/>
        <v>0</v>
      </c>
      <c r="AE685" s="39">
        <f t="shared" si="337"/>
        <v>0</v>
      </c>
      <c r="AF685" t="str">
        <f t="shared" si="338"/>
        <v>Injustificada</v>
      </c>
      <c r="AG685" t="str">
        <f t="shared" si="339"/>
        <v/>
      </c>
      <c r="AH685" t="str">
        <f t="shared" si="340"/>
        <v/>
      </c>
      <c r="AJ685" s="41">
        <f t="shared" si="341"/>
        <v>20</v>
      </c>
      <c r="AK685" s="42">
        <f t="shared" si="342"/>
        <v>0.39861111111111114</v>
      </c>
      <c r="AL685" s="41" t="str">
        <f t="shared" si="343"/>
        <v>Pelo ponto</v>
      </c>
      <c r="AM685" s="41" t="str">
        <f t="shared" si="344"/>
        <v>Sim</v>
      </c>
      <c r="AN685" s="41" t="str">
        <f t="shared" si="345"/>
        <v>Não</v>
      </c>
      <c r="AO685" s="42">
        <f t="shared" si="346"/>
        <v>-2.3611111111111138E-2</v>
      </c>
      <c r="AP685" s="41" t="str">
        <f t="shared" si="347"/>
        <v>Maxwell Torres da Silva|46202</v>
      </c>
      <c r="AQ685" s="41" t="str">
        <f t="shared" si="348"/>
        <v/>
      </c>
      <c r="AR685" s="41" t="str">
        <f>IF($AQ685="","",COUNTIFS(L_ChaveCob,$AQ685,L_Ausencia,"&gt;"&amp;$W685)+COUNTIFS($AQ$4:$AQ685,$AQ685,$W$4:$W685,$W685))</f>
        <v/>
      </c>
      <c r="AS685" s="42">
        <f t="shared" si="349"/>
        <v>0</v>
      </c>
      <c r="AT685" s="42">
        <f t="shared" si="350"/>
        <v>0</v>
      </c>
      <c r="AU685" s="42">
        <f t="shared" si="351"/>
        <v>0</v>
      </c>
    </row>
    <row r="686" spans="1:47" hidden="1" x14ac:dyDescent="0.2">
      <c r="A686" s="35">
        <v>46202</v>
      </c>
      <c r="B686" s="36" t="s">
        <v>230</v>
      </c>
      <c r="C686" s="36" t="s">
        <v>220</v>
      </c>
      <c r="D686" s="36" t="s">
        <v>592</v>
      </c>
      <c r="E686" s="37"/>
      <c r="F686" s="37"/>
      <c r="G686" s="36" t="s">
        <v>587</v>
      </c>
      <c r="H686" s="36"/>
      <c r="I686" s="36" t="s">
        <v>234</v>
      </c>
      <c r="J686" s="36"/>
      <c r="K686" s="37"/>
      <c r="L686" s="37"/>
      <c r="M686" s="37"/>
      <c r="N686" s="38">
        <f t="shared" si="320"/>
        <v>46174</v>
      </c>
      <c r="O686">
        <f t="shared" si="321"/>
        <v>900009</v>
      </c>
      <c r="P686" t="str">
        <f t="shared" si="322"/>
        <v>Serralheria</v>
      </c>
      <c r="Q686" t="str">
        <f t="shared" si="323"/>
        <v>Normal / Fixo</v>
      </c>
      <c r="R686" t="str">
        <f t="shared" si="324"/>
        <v>SERRALHEIRO I</v>
      </c>
      <c r="S686" t="str">
        <f t="shared" si="325"/>
        <v>TURNO 2</v>
      </c>
      <c r="T686" s="39">
        <f t="shared" si="326"/>
        <v>53.488333185221997</v>
      </c>
      <c r="U686" s="40">
        <f t="shared" si="327"/>
        <v>0.33333333333333298</v>
      </c>
      <c r="V686" s="40">
        <f t="shared" si="328"/>
        <v>0.29375000000000001</v>
      </c>
      <c r="W686" s="40">
        <f t="shared" si="329"/>
        <v>3.9583333333332971E-2</v>
      </c>
      <c r="X686" t="str">
        <f t="shared" si="330"/>
        <v>Sim</v>
      </c>
      <c r="Y686" s="40">
        <f t="shared" si="331"/>
        <v>3.9583333333332971E-2</v>
      </c>
      <c r="Z686" s="40">
        <f t="shared" si="332"/>
        <v>0</v>
      </c>
      <c r="AA686" s="40">
        <f t="shared" si="333"/>
        <v>0</v>
      </c>
      <c r="AB686" s="40">
        <f t="shared" si="334"/>
        <v>0</v>
      </c>
      <c r="AC686" s="40">
        <f t="shared" si="335"/>
        <v>3.9583333333332971E-2</v>
      </c>
      <c r="AD686" s="39">
        <f t="shared" si="336"/>
        <v>50.81391652596043</v>
      </c>
      <c r="AE686" s="39">
        <f t="shared" si="337"/>
        <v>0</v>
      </c>
      <c r="AF686" t="str">
        <f t="shared" si="338"/>
        <v>Injustificada</v>
      </c>
      <c r="AG686" t="str">
        <f t="shared" si="339"/>
        <v>DESCONTA 0:57h (Injustificada).</v>
      </c>
      <c r="AH686" t="str">
        <f t="shared" si="340"/>
        <v/>
      </c>
      <c r="AJ686" s="41">
        <f t="shared" si="341"/>
        <v>17</v>
      </c>
      <c r="AK686" s="42">
        <f t="shared" si="342"/>
        <v>0.29375000000000001</v>
      </c>
      <c r="AL686" s="41" t="str">
        <f t="shared" si="343"/>
        <v>Pelo ponto</v>
      </c>
      <c r="AM686" s="41" t="str">
        <f t="shared" si="344"/>
        <v>Sim</v>
      </c>
      <c r="AN686" s="41" t="str">
        <f t="shared" si="345"/>
        <v>Não</v>
      </c>
      <c r="AO686" s="42">
        <f t="shared" si="346"/>
        <v>3.9583333333332971E-2</v>
      </c>
      <c r="AP686" s="41" t="str">
        <f t="shared" si="347"/>
        <v>Murilo de Souza Modesto|46202</v>
      </c>
      <c r="AQ686" s="41" t="str">
        <f t="shared" si="348"/>
        <v>46202|Serralheria</v>
      </c>
      <c r="AR686" s="41">
        <f>IF($AQ686="","",COUNTIFS(L_ChaveCob,$AQ686,L_Ausencia,"&gt;"&amp;$W686)+COUNTIFS($AQ$4:$AQ686,$AQ686,$W$4:$W686,$W686))</f>
        <v>3</v>
      </c>
      <c r="AS686" s="42">
        <f t="shared" si="349"/>
        <v>0</v>
      </c>
      <c r="AT686" s="42">
        <f t="shared" si="350"/>
        <v>0</v>
      </c>
      <c r="AU686" s="42">
        <f t="shared" si="351"/>
        <v>0</v>
      </c>
    </row>
    <row r="687" spans="1:47" x14ac:dyDescent="0.2">
      <c r="A687" s="35">
        <v>46202</v>
      </c>
      <c r="B687" s="36" t="s">
        <v>247</v>
      </c>
      <c r="C687" s="36" t="s">
        <v>220</v>
      </c>
      <c r="D687" s="36" t="s">
        <v>593</v>
      </c>
      <c r="E687" s="37"/>
      <c r="F687" s="37"/>
      <c r="G687" s="36" t="s">
        <v>594</v>
      </c>
      <c r="H687" s="36"/>
      <c r="I687" s="36"/>
      <c r="J687" s="36"/>
      <c r="K687" s="37"/>
      <c r="L687" s="37"/>
      <c r="M687" s="37"/>
      <c r="N687" s="38">
        <f t="shared" si="320"/>
        <v>46174</v>
      </c>
      <c r="O687">
        <f t="shared" si="321"/>
        <v>900005</v>
      </c>
      <c r="P687" t="str">
        <f t="shared" si="322"/>
        <v>Serralheria</v>
      </c>
      <c r="Q687" t="str">
        <f t="shared" si="323"/>
        <v>Normal / Fixo</v>
      </c>
      <c r="R687" t="str">
        <f t="shared" si="324"/>
        <v>SERRALHEIRO II</v>
      </c>
      <c r="S687" t="str">
        <f t="shared" si="325"/>
        <v>ADM</v>
      </c>
      <c r="T687" s="39">
        <f t="shared" si="326"/>
        <v>57.825734836004102</v>
      </c>
      <c r="U687" s="40">
        <f t="shared" si="327"/>
        <v>0.375</v>
      </c>
      <c r="V687" s="40">
        <f t="shared" si="328"/>
        <v>0.22013888888888888</v>
      </c>
      <c r="W687" s="40">
        <f t="shared" si="329"/>
        <v>0.15486111111111112</v>
      </c>
      <c r="X687" t="str">
        <f t="shared" si="330"/>
        <v>Sim</v>
      </c>
      <c r="Y687" s="40">
        <f t="shared" si="331"/>
        <v>0.15486111111111112</v>
      </c>
      <c r="Z687" s="40">
        <f t="shared" si="332"/>
        <v>0</v>
      </c>
      <c r="AA687" s="40">
        <f t="shared" si="333"/>
        <v>0</v>
      </c>
      <c r="AB687" s="40">
        <f t="shared" si="334"/>
        <v>0</v>
      </c>
      <c r="AC687" s="40">
        <f t="shared" si="335"/>
        <v>0.15486111111111112</v>
      </c>
      <c r="AD687" s="39">
        <f t="shared" si="336"/>
        <v>214.91898114048192</v>
      </c>
      <c r="AE687" s="39">
        <f t="shared" si="337"/>
        <v>0</v>
      </c>
      <c r="AF687" t="str">
        <f t="shared" si="338"/>
        <v>Injustificada</v>
      </c>
      <c r="AG687" t="str">
        <f t="shared" si="339"/>
        <v>DESCONTA 3:43h (Injustificada).</v>
      </c>
      <c r="AH687" t="str">
        <f t="shared" si="340"/>
        <v/>
      </c>
      <c r="AJ687" s="41">
        <f t="shared" si="341"/>
        <v>13</v>
      </c>
      <c r="AK687" s="42">
        <f t="shared" si="342"/>
        <v>0.22013888888888888</v>
      </c>
      <c r="AL687" s="41" t="str">
        <f t="shared" si="343"/>
        <v>Pelo ponto</v>
      </c>
      <c r="AM687" s="41" t="str">
        <f t="shared" si="344"/>
        <v>Sim</v>
      </c>
      <c r="AN687" s="41" t="str">
        <f t="shared" si="345"/>
        <v>Não</v>
      </c>
      <c r="AO687" s="42">
        <f t="shared" si="346"/>
        <v>0.15486111111111112</v>
      </c>
      <c r="AP687" s="41" t="str">
        <f t="shared" si="347"/>
        <v>Rafael Fracaroli da Rocha|46202</v>
      </c>
      <c r="AQ687" s="41" t="str">
        <f t="shared" si="348"/>
        <v>46202|Serralheria</v>
      </c>
      <c r="AR687" s="41">
        <f>IF($AQ687="","",COUNTIFS(L_ChaveCob,$AQ687,L_Ausencia,"&gt;"&amp;$W687)+COUNTIFS($AQ$4:$AQ687,$AQ687,$W$4:$W687,$W687))</f>
        <v>1</v>
      </c>
      <c r="AS687" s="42">
        <f t="shared" si="349"/>
        <v>0</v>
      </c>
      <c r="AT687" s="42">
        <f t="shared" si="350"/>
        <v>0</v>
      </c>
      <c r="AU687" s="42">
        <f t="shared" si="351"/>
        <v>0</v>
      </c>
    </row>
    <row r="688" spans="1:47" x14ac:dyDescent="0.2">
      <c r="A688" s="35">
        <v>46202</v>
      </c>
      <c r="B688" s="36" t="s">
        <v>249</v>
      </c>
      <c r="C688" s="36" t="s">
        <v>220</v>
      </c>
      <c r="D688" s="36" t="s">
        <v>440</v>
      </c>
      <c r="E688" s="37"/>
      <c r="F688" s="37"/>
      <c r="G688" s="36" t="s">
        <v>587</v>
      </c>
      <c r="H688" s="36"/>
      <c r="I688" s="36"/>
      <c r="J688" s="36"/>
      <c r="K688" s="37"/>
      <c r="L688" s="37"/>
      <c r="M688" s="37"/>
      <c r="N688" s="38">
        <f t="shared" si="320"/>
        <v>46174</v>
      </c>
      <c r="O688">
        <f t="shared" si="321"/>
        <v>331335</v>
      </c>
      <c r="P688" t="str">
        <f t="shared" si="322"/>
        <v>Serralheria</v>
      </c>
      <c r="Q688" t="str">
        <f t="shared" si="323"/>
        <v>Normal / Fixo</v>
      </c>
      <c r="R688" t="str">
        <f t="shared" si="324"/>
        <v>SERRALHEIRO II</v>
      </c>
      <c r="S688" t="str">
        <f t="shared" si="325"/>
        <v>ADM</v>
      </c>
      <c r="T688" s="39">
        <f t="shared" si="326"/>
        <v>57.825734836004102</v>
      </c>
      <c r="U688" s="40">
        <f t="shared" si="327"/>
        <v>0.375</v>
      </c>
      <c r="V688" s="40">
        <f t="shared" si="328"/>
        <v>0.375</v>
      </c>
      <c r="W688" s="40">
        <f t="shared" si="329"/>
        <v>0</v>
      </c>
      <c r="X688" t="str">
        <f t="shared" si="330"/>
        <v>Sim</v>
      </c>
      <c r="Y688" s="40">
        <f t="shared" si="331"/>
        <v>0</v>
      </c>
      <c r="Z688" s="40">
        <f t="shared" si="332"/>
        <v>0</v>
      </c>
      <c r="AA688" s="40">
        <f t="shared" si="333"/>
        <v>0</v>
      </c>
      <c r="AB688" s="40">
        <f t="shared" si="334"/>
        <v>0</v>
      </c>
      <c r="AC688" s="40">
        <f t="shared" si="335"/>
        <v>0</v>
      </c>
      <c r="AD688" s="39">
        <f t="shared" si="336"/>
        <v>0</v>
      </c>
      <c r="AE688" s="39">
        <f t="shared" si="337"/>
        <v>0</v>
      </c>
      <c r="AF688" t="str">
        <f t="shared" si="338"/>
        <v>Injustificada</v>
      </c>
      <c r="AG688" t="str">
        <f t="shared" si="339"/>
        <v/>
      </c>
      <c r="AH688" t="str">
        <f t="shared" si="340"/>
        <v/>
      </c>
      <c r="AJ688" s="41">
        <f t="shared" si="341"/>
        <v>5</v>
      </c>
      <c r="AK688" s="42">
        <f t="shared" si="342"/>
        <v>0.39305555555555555</v>
      </c>
      <c r="AL688" s="41" t="str">
        <f t="shared" si="343"/>
        <v>Pelo ponto</v>
      </c>
      <c r="AM688" s="41" t="str">
        <f t="shared" si="344"/>
        <v>Sim</v>
      </c>
      <c r="AN688" s="41" t="str">
        <f t="shared" si="345"/>
        <v>Não</v>
      </c>
      <c r="AO688" s="42">
        <f t="shared" si="346"/>
        <v>-1.8055555555555547E-2</v>
      </c>
      <c r="AP688" s="41" t="str">
        <f t="shared" si="347"/>
        <v>Robson Alberto Alves Galvão|46202</v>
      </c>
      <c r="AQ688" s="41" t="str">
        <f t="shared" si="348"/>
        <v/>
      </c>
      <c r="AR688" s="41" t="str">
        <f>IF($AQ688="","",COUNTIFS(L_ChaveCob,$AQ688,L_Ausencia,"&gt;"&amp;$W688)+COUNTIFS($AQ$4:$AQ688,$AQ688,$W$4:$W688,$W688))</f>
        <v/>
      </c>
      <c r="AS688" s="42">
        <f t="shared" si="349"/>
        <v>0</v>
      </c>
      <c r="AT688" s="42">
        <f t="shared" si="350"/>
        <v>0</v>
      </c>
      <c r="AU688" s="42">
        <f t="shared" si="351"/>
        <v>0</v>
      </c>
    </row>
    <row r="689" spans="1:47" x14ac:dyDescent="0.2">
      <c r="A689" s="35">
        <v>46202</v>
      </c>
      <c r="B689" s="36" t="s">
        <v>231</v>
      </c>
      <c r="C689" s="36" t="s">
        <v>220</v>
      </c>
      <c r="D689" s="36" t="s">
        <v>595</v>
      </c>
      <c r="E689" s="37"/>
      <c r="F689" s="37"/>
      <c r="G689" s="36" t="s">
        <v>587</v>
      </c>
      <c r="H689" s="36"/>
      <c r="I689" s="36" t="s">
        <v>234</v>
      </c>
      <c r="J689" s="36"/>
      <c r="K689" s="37"/>
      <c r="L689" s="37"/>
      <c r="M689" s="37"/>
      <c r="N689" s="38">
        <f t="shared" si="320"/>
        <v>46174</v>
      </c>
      <c r="O689">
        <f t="shared" si="321"/>
        <v>900004</v>
      </c>
      <c r="P689" t="str">
        <f t="shared" si="322"/>
        <v>Serralheria</v>
      </c>
      <c r="Q689" t="str">
        <f t="shared" si="323"/>
        <v>Normal / Fixo</v>
      </c>
      <c r="R689" t="str">
        <f t="shared" si="324"/>
        <v>SERRALHEIRO I</v>
      </c>
      <c r="S689" t="str">
        <f t="shared" si="325"/>
        <v>TURNO 2</v>
      </c>
      <c r="T689" s="39">
        <f t="shared" si="326"/>
        <v>53.488333185221997</v>
      </c>
      <c r="U689" s="40">
        <f t="shared" si="327"/>
        <v>0.33333333333333298</v>
      </c>
      <c r="V689" s="40">
        <f t="shared" si="328"/>
        <v>0.30763888888888891</v>
      </c>
      <c r="W689" s="40">
        <f t="shared" si="329"/>
        <v>2.5694444444444076E-2</v>
      </c>
      <c r="X689" t="str">
        <f t="shared" si="330"/>
        <v>Sim</v>
      </c>
      <c r="Y689" s="40">
        <f t="shared" si="331"/>
        <v>2.5694444444444076E-2</v>
      </c>
      <c r="Z689" s="40">
        <f t="shared" si="332"/>
        <v>0</v>
      </c>
      <c r="AA689" s="40">
        <f t="shared" si="333"/>
        <v>0</v>
      </c>
      <c r="AB689" s="40">
        <f t="shared" si="334"/>
        <v>0</v>
      </c>
      <c r="AC689" s="40">
        <f t="shared" si="335"/>
        <v>2.5694444444444076E-2</v>
      </c>
      <c r="AD689" s="39">
        <f t="shared" si="336"/>
        <v>32.984472130886424</v>
      </c>
      <c r="AE689" s="39">
        <f t="shared" si="337"/>
        <v>0</v>
      </c>
      <c r="AF689" t="str">
        <f t="shared" si="338"/>
        <v>Injustificada</v>
      </c>
      <c r="AG689" t="str">
        <f t="shared" si="339"/>
        <v>DESCONTA 0:37h (Injustificada).</v>
      </c>
      <c r="AH689" t="str">
        <f t="shared" si="340"/>
        <v/>
      </c>
      <c r="AJ689" s="41">
        <f t="shared" si="341"/>
        <v>11</v>
      </c>
      <c r="AK689" s="42">
        <f t="shared" si="342"/>
        <v>0.30763888888888891</v>
      </c>
      <c r="AL689" s="41" t="str">
        <f t="shared" si="343"/>
        <v>Pelo ponto</v>
      </c>
      <c r="AM689" s="41" t="str">
        <f t="shared" si="344"/>
        <v>Sim</v>
      </c>
      <c r="AN689" s="41" t="str">
        <f t="shared" si="345"/>
        <v>Não</v>
      </c>
      <c r="AO689" s="42">
        <f t="shared" si="346"/>
        <v>2.5694444444444076E-2</v>
      </c>
      <c r="AP689" s="41" t="str">
        <f t="shared" si="347"/>
        <v>Rogério Marques da Silva|46202</v>
      </c>
      <c r="AQ689" s="41" t="str">
        <f t="shared" si="348"/>
        <v>46202|Serralheria</v>
      </c>
      <c r="AR689" s="41">
        <f>IF($AQ689="","",COUNTIFS(L_ChaveCob,$AQ689,L_Ausencia,"&gt;"&amp;$W689)+COUNTIFS($AQ$4:$AQ689,$AQ689,$W$4:$W689,$W689))</f>
        <v>4</v>
      </c>
      <c r="AS689" s="42">
        <f t="shared" si="349"/>
        <v>0</v>
      </c>
      <c r="AT689" s="42">
        <f t="shared" si="350"/>
        <v>0</v>
      </c>
      <c r="AU689" s="42">
        <f t="shared" si="351"/>
        <v>0</v>
      </c>
    </row>
    <row r="690" spans="1:47" x14ac:dyDescent="0.2">
      <c r="A690" s="35">
        <v>46202</v>
      </c>
      <c r="B690" s="36" t="s">
        <v>252</v>
      </c>
      <c r="C690" s="36" t="s">
        <v>220</v>
      </c>
      <c r="D690" s="36" t="s">
        <v>320</v>
      </c>
      <c r="E690" s="37"/>
      <c r="F690" s="37"/>
      <c r="G690" s="36" t="s">
        <v>587</v>
      </c>
      <c r="H690" s="36"/>
      <c r="I690" s="36"/>
      <c r="J690" s="36"/>
      <c r="K690" s="37"/>
      <c r="L690" s="37"/>
      <c r="M690" s="37"/>
      <c r="N690" s="38">
        <f t="shared" si="320"/>
        <v>46174</v>
      </c>
      <c r="O690">
        <f t="shared" si="321"/>
        <v>266937</v>
      </c>
      <c r="P690" t="str">
        <f t="shared" si="322"/>
        <v>Serralheria</v>
      </c>
      <c r="Q690" t="str">
        <f t="shared" si="323"/>
        <v>Normal / Fixo</v>
      </c>
      <c r="R690" t="str">
        <f t="shared" si="324"/>
        <v>ENCARREGADO</v>
      </c>
      <c r="S690" t="str">
        <f t="shared" si="325"/>
        <v>ADM</v>
      </c>
      <c r="T690" s="39">
        <f t="shared" si="326"/>
        <v>66.410146806958295</v>
      </c>
      <c r="U690" s="40">
        <f t="shared" si="327"/>
        <v>0.375</v>
      </c>
      <c r="V690" s="40">
        <f t="shared" si="328"/>
        <v>0.375</v>
      </c>
      <c r="W690" s="40">
        <f t="shared" si="329"/>
        <v>0</v>
      </c>
      <c r="X690" t="str">
        <f t="shared" si="330"/>
        <v>Sim</v>
      </c>
      <c r="Y690" s="40">
        <f t="shared" si="331"/>
        <v>0</v>
      </c>
      <c r="Z690" s="40">
        <f t="shared" si="332"/>
        <v>0</v>
      </c>
      <c r="AA690" s="40">
        <f t="shared" si="333"/>
        <v>0</v>
      </c>
      <c r="AB690" s="40">
        <f t="shared" si="334"/>
        <v>0</v>
      </c>
      <c r="AC690" s="40">
        <f t="shared" si="335"/>
        <v>0</v>
      </c>
      <c r="AD690" s="39">
        <f t="shared" si="336"/>
        <v>0</v>
      </c>
      <c r="AE690" s="39">
        <f t="shared" si="337"/>
        <v>0</v>
      </c>
      <c r="AF690" t="str">
        <f t="shared" si="338"/>
        <v>Injustificada</v>
      </c>
      <c r="AG690" t="str">
        <f t="shared" si="339"/>
        <v/>
      </c>
      <c r="AH690" t="str">
        <f t="shared" si="340"/>
        <v/>
      </c>
      <c r="AJ690" s="41">
        <f t="shared" si="341"/>
        <v>1</v>
      </c>
      <c r="AK690" s="42">
        <f t="shared" si="342"/>
        <v>0.39652777777777776</v>
      </c>
      <c r="AL690" s="41" t="str">
        <f t="shared" si="343"/>
        <v>Pelo ponto</v>
      </c>
      <c r="AM690" s="41" t="str">
        <f t="shared" si="344"/>
        <v>Sim</v>
      </c>
      <c r="AN690" s="41" t="str">
        <f t="shared" si="345"/>
        <v>Não</v>
      </c>
      <c r="AO690" s="42">
        <f t="shared" si="346"/>
        <v>-2.1527777777777757E-2</v>
      </c>
      <c r="AP690" s="41" t="str">
        <f t="shared" si="347"/>
        <v>Ronaldo Rosendo da Silva|46202</v>
      </c>
      <c r="AQ690" s="41" t="str">
        <f t="shared" si="348"/>
        <v/>
      </c>
      <c r="AR690" s="41" t="str">
        <f>IF($AQ690="","",COUNTIFS(L_ChaveCob,$AQ690,L_Ausencia,"&gt;"&amp;$W690)+COUNTIFS($AQ$4:$AQ690,$AQ690,$W$4:$W690,$W690))</f>
        <v/>
      </c>
      <c r="AS690" s="42">
        <f t="shared" si="349"/>
        <v>0</v>
      </c>
      <c r="AT690" s="42">
        <f t="shared" si="350"/>
        <v>0</v>
      </c>
      <c r="AU690" s="42">
        <f t="shared" si="351"/>
        <v>0</v>
      </c>
    </row>
    <row r="691" spans="1:47" x14ac:dyDescent="0.2">
      <c r="A691" s="35">
        <v>46202</v>
      </c>
      <c r="B691" s="36" t="s">
        <v>254</v>
      </c>
      <c r="C691" s="36" t="s">
        <v>220</v>
      </c>
      <c r="D691" s="36" t="s">
        <v>321</v>
      </c>
      <c r="E691" s="37"/>
      <c r="F691" s="37"/>
      <c r="G691" s="36" t="s">
        <v>587</v>
      </c>
      <c r="H691" s="36"/>
      <c r="I691" s="36"/>
      <c r="J691" s="36"/>
      <c r="K691" s="37"/>
      <c r="L691" s="37"/>
      <c r="M691" s="37"/>
      <c r="N691" s="38">
        <f t="shared" si="320"/>
        <v>46174</v>
      </c>
      <c r="O691">
        <f t="shared" si="321"/>
        <v>900001</v>
      </c>
      <c r="P691" t="str">
        <f t="shared" si="322"/>
        <v>Serralheria</v>
      </c>
      <c r="Q691" t="str">
        <f t="shared" si="323"/>
        <v>Normal / Fixo</v>
      </c>
      <c r="R691" t="str">
        <f t="shared" si="324"/>
        <v>SERRALHEIRO II</v>
      </c>
      <c r="S691" t="str">
        <f t="shared" si="325"/>
        <v>ADM</v>
      </c>
      <c r="T691" s="39">
        <f t="shared" si="326"/>
        <v>57.825734836004102</v>
      </c>
      <c r="U691" s="40">
        <f t="shared" si="327"/>
        <v>0.375</v>
      </c>
      <c r="V691" s="40">
        <f t="shared" si="328"/>
        <v>0.375</v>
      </c>
      <c r="W691" s="40">
        <f t="shared" si="329"/>
        <v>0</v>
      </c>
      <c r="X691" t="str">
        <f t="shared" si="330"/>
        <v>Sim</v>
      </c>
      <c r="Y691" s="40">
        <f t="shared" si="331"/>
        <v>0</v>
      </c>
      <c r="Z691" s="40">
        <f t="shared" si="332"/>
        <v>0</v>
      </c>
      <c r="AA691" s="40">
        <f t="shared" si="333"/>
        <v>0</v>
      </c>
      <c r="AB691" s="40">
        <f t="shared" si="334"/>
        <v>0</v>
      </c>
      <c r="AC691" s="40">
        <f t="shared" si="335"/>
        <v>0</v>
      </c>
      <c r="AD691" s="39">
        <f t="shared" si="336"/>
        <v>0</v>
      </c>
      <c r="AE691" s="39">
        <f t="shared" si="337"/>
        <v>0</v>
      </c>
      <c r="AF691" t="str">
        <f t="shared" si="338"/>
        <v>Injustificada</v>
      </c>
      <c r="AG691" t="str">
        <f t="shared" si="339"/>
        <v/>
      </c>
      <c r="AH691" t="str">
        <f t="shared" si="340"/>
        <v/>
      </c>
      <c r="AJ691" s="41">
        <f t="shared" si="341"/>
        <v>8</v>
      </c>
      <c r="AK691" s="42">
        <f t="shared" si="342"/>
        <v>0.39930555555555558</v>
      </c>
      <c r="AL691" s="41" t="str">
        <f t="shared" si="343"/>
        <v>Pelo ponto</v>
      </c>
      <c r="AM691" s="41" t="str">
        <f t="shared" si="344"/>
        <v>Sim</v>
      </c>
      <c r="AN691" s="41" t="str">
        <f t="shared" si="345"/>
        <v>Não</v>
      </c>
      <c r="AO691" s="42">
        <f t="shared" si="346"/>
        <v>-2.430555555555558E-2</v>
      </c>
      <c r="AP691" s="41" t="str">
        <f t="shared" si="347"/>
        <v>Ronaldo Santos Dias|46202</v>
      </c>
      <c r="AQ691" s="41" t="str">
        <f t="shared" si="348"/>
        <v/>
      </c>
      <c r="AR691" s="41" t="str">
        <f>IF($AQ691="","",COUNTIFS(L_ChaveCob,$AQ691,L_Ausencia,"&gt;"&amp;$W691)+COUNTIFS($AQ$4:$AQ691,$AQ691,$W$4:$W691,$W691))</f>
        <v/>
      </c>
      <c r="AS691" s="42">
        <f t="shared" si="349"/>
        <v>0</v>
      </c>
      <c r="AT691" s="42">
        <f t="shared" si="350"/>
        <v>0</v>
      </c>
      <c r="AU691" s="42">
        <f t="shared" si="351"/>
        <v>0</v>
      </c>
    </row>
    <row r="692" spans="1:47" x14ac:dyDescent="0.2">
      <c r="A692" s="35">
        <v>46202</v>
      </c>
      <c r="B692" s="36" t="s">
        <v>281</v>
      </c>
      <c r="C692" s="36" t="s">
        <v>220</v>
      </c>
      <c r="D692" s="36" t="s">
        <v>224</v>
      </c>
      <c r="E692" s="37"/>
      <c r="F692" s="37"/>
      <c r="G692" s="36" t="s">
        <v>596</v>
      </c>
      <c r="H692" s="36"/>
      <c r="I692" s="36"/>
      <c r="J692" s="36"/>
      <c r="K692" s="37"/>
      <c r="L692" s="37"/>
      <c r="M692" s="37"/>
      <c r="N692" s="38">
        <f t="shared" si="320"/>
        <v>46174</v>
      </c>
      <c r="O692">
        <f t="shared" si="321"/>
        <v>900010</v>
      </c>
      <c r="P692" t="str">
        <f t="shared" si="322"/>
        <v>Serralheria</v>
      </c>
      <c r="Q692" t="str">
        <f t="shared" si="323"/>
        <v>Normal / Fixo</v>
      </c>
      <c r="R692" t="str">
        <f t="shared" si="324"/>
        <v>SERRALHEIRO I</v>
      </c>
      <c r="S692" t="str">
        <f t="shared" si="325"/>
        <v>ADM</v>
      </c>
      <c r="T692" s="39">
        <f t="shared" si="326"/>
        <v>53.488333185221997</v>
      </c>
      <c r="U692" s="40">
        <f t="shared" si="327"/>
        <v>0.375</v>
      </c>
      <c r="V692" s="40">
        <f t="shared" si="328"/>
        <v>0.29166666666666669</v>
      </c>
      <c r="W692" s="40">
        <f t="shared" si="329"/>
        <v>8.3333333333333315E-2</v>
      </c>
      <c r="X692" t="str">
        <f t="shared" si="330"/>
        <v>Sim</v>
      </c>
      <c r="Y692" s="40">
        <f t="shared" si="331"/>
        <v>8.3333333333333315E-2</v>
      </c>
      <c r="Z692" s="40">
        <f t="shared" si="332"/>
        <v>0</v>
      </c>
      <c r="AA692" s="40">
        <f t="shared" si="333"/>
        <v>0</v>
      </c>
      <c r="AB692" s="40">
        <f t="shared" si="334"/>
        <v>0</v>
      </c>
      <c r="AC692" s="40">
        <f t="shared" si="335"/>
        <v>8.3333333333333315E-2</v>
      </c>
      <c r="AD692" s="39">
        <f t="shared" si="336"/>
        <v>106.97666637044397</v>
      </c>
      <c r="AE692" s="39">
        <f t="shared" si="337"/>
        <v>0</v>
      </c>
      <c r="AF692" t="str">
        <f t="shared" si="338"/>
        <v>Injustificada</v>
      </c>
      <c r="AG692" t="str">
        <f t="shared" si="339"/>
        <v>DESCONTA 2:00h (Injustificada).</v>
      </c>
      <c r="AH692" t="str">
        <f t="shared" si="340"/>
        <v/>
      </c>
      <c r="AJ692" s="41">
        <f t="shared" si="341"/>
        <v>19</v>
      </c>
      <c r="AK692" s="42">
        <f t="shared" si="342"/>
        <v>0.29166666666666669</v>
      </c>
      <c r="AL692" s="41" t="str">
        <f t="shared" si="343"/>
        <v>Pelo ponto</v>
      </c>
      <c r="AM692" s="41" t="str">
        <f t="shared" si="344"/>
        <v>Sim</v>
      </c>
      <c r="AN692" s="41" t="str">
        <f t="shared" si="345"/>
        <v>Não</v>
      </c>
      <c r="AO692" s="42">
        <f t="shared" si="346"/>
        <v>8.3333333333333315E-2</v>
      </c>
      <c r="AP692" s="41" t="str">
        <f t="shared" si="347"/>
        <v>Roniel de Souza Rocha|46202</v>
      </c>
      <c r="AQ692" s="41" t="str">
        <f t="shared" si="348"/>
        <v>46202|Serralheria</v>
      </c>
      <c r="AR692" s="41">
        <f>IF($AQ692="","",COUNTIFS(L_ChaveCob,$AQ692,L_Ausencia,"&gt;"&amp;$W692)+COUNTIFS($AQ$4:$AQ692,$AQ692,$W$4:$W692,$W692))</f>
        <v>2</v>
      </c>
      <c r="AS692" s="42">
        <f t="shared" si="349"/>
        <v>0</v>
      </c>
      <c r="AT692" s="42">
        <f t="shared" si="350"/>
        <v>0</v>
      </c>
      <c r="AU692" s="42">
        <f t="shared" si="351"/>
        <v>0</v>
      </c>
    </row>
    <row r="693" spans="1:47" x14ac:dyDescent="0.2">
      <c r="A693" s="35">
        <v>46203</v>
      </c>
      <c r="B693" s="36" t="s">
        <v>235</v>
      </c>
      <c r="C693" s="36" t="s">
        <v>258</v>
      </c>
      <c r="D693" s="36"/>
      <c r="E693" s="37"/>
      <c r="F693" s="37"/>
      <c r="G693" s="36" t="s">
        <v>425</v>
      </c>
      <c r="H693" s="36"/>
      <c r="I693" s="36"/>
      <c r="J693" s="36"/>
      <c r="K693" s="37"/>
      <c r="L693" s="37"/>
      <c r="M693" s="37"/>
      <c r="N693" s="38">
        <f t="shared" si="320"/>
        <v>46174</v>
      </c>
      <c r="O693">
        <f t="shared" si="321"/>
        <v>900008</v>
      </c>
      <c r="P693" t="str">
        <f t="shared" si="322"/>
        <v>Serralheria</v>
      </c>
      <c r="Q693" t="str">
        <f t="shared" si="323"/>
        <v>Normal / Fixo</v>
      </c>
      <c r="R693" t="str">
        <f t="shared" si="324"/>
        <v>SERRALHEIRO II</v>
      </c>
      <c r="S693" t="str">
        <f t="shared" si="325"/>
        <v>TURNO 2</v>
      </c>
      <c r="T693" s="39">
        <f t="shared" si="326"/>
        <v>57.825734836004102</v>
      </c>
      <c r="U693" s="40">
        <f t="shared" si="327"/>
        <v>0.33333333333333298</v>
      </c>
      <c r="V693" s="40">
        <f t="shared" si="328"/>
        <v>0</v>
      </c>
      <c r="W693" s="40">
        <f t="shared" si="329"/>
        <v>0.33333333333333298</v>
      </c>
      <c r="X693" t="str">
        <f t="shared" si="330"/>
        <v>Não</v>
      </c>
      <c r="Y693" s="40">
        <f t="shared" si="331"/>
        <v>0</v>
      </c>
      <c r="Z693" s="40">
        <f t="shared" si="332"/>
        <v>0</v>
      </c>
      <c r="AA693" s="40">
        <f t="shared" si="333"/>
        <v>0</v>
      </c>
      <c r="AB693" s="40">
        <f t="shared" si="334"/>
        <v>0</v>
      </c>
      <c r="AC693" s="40">
        <f t="shared" si="335"/>
        <v>0</v>
      </c>
      <c r="AD693" s="39">
        <f t="shared" si="336"/>
        <v>0</v>
      </c>
      <c r="AE693" s="39">
        <f t="shared" si="337"/>
        <v>462.60587868803231</v>
      </c>
      <c r="AF693" t="str">
        <f t="shared" si="338"/>
        <v>Justificada</v>
      </c>
      <c r="AG693" t="str">
        <f t="shared" si="339"/>
        <v/>
      </c>
      <c r="AH693" t="str">
        <f t="shared" si="340"/>
        <v/>
      </c>
      <c r="AJ693" s="41">
        <f t="shared" si="341"/>
        <v>16</v>
      </c>
      <c r="AK693" s="42" t="str">
        <f t="shared" si="342"/>
        <v/>
      </c>
      <c r="AL693" s="41" t="str">
        <f t="shared" si="343"/>
        <v>Dia inteiro</v>
      </c>
      <c r="AM693" s="41" t="str">
        <f t="shared" si="344"/>
        <v>Não</v>
      </c>
      <c r="AN693" s="41" t="str">
        <f t="shared" si="345"/>
        <v>Não</v>
      </c>
      <c r="AO693" s="42" t="str">
        <f t="shared" si="346"/>
        <v/>
      </c>
      <c r="AP693" s="41" t="str">
        <f t="shared" si="347"/>
        <v>Alisson Paulo Costa Martins|46203</v>
      </c>
      <c r="AQ693" s="41" t="str">
        <f t="shared" si="348"/>
        <v/>
      </c>
      <c r="AR693" s="41" t="str">
        <f>IF($AQ693="","",COUNTIFS(L_ChaveCob,$AQ693,L_Ausencia,"&gt;"&amp;$W693)+COUNTIFS($AQ$4:$AQ693,$AQ693,$W$4:$W693,$W693))</f>
        <v/>
      </c>
      <c r="AS693" s="42">
        <f t="shared" si="349"/>
        <v>0</v>
      </c>
      <c r="AT693" s="42">
        <f t="shared" si="350"/>
        <v>0</v>
      </c>
      <c r="AU693" s="42">
        <f t="shared" si="351"/>
        <v>0</v>
      </c>
    </row>
    <row r="694" spans="1:47" x14ac:dyDescent="0.2">
      <c r="A694" s="35">
        <v>46203</v>
      </c>
      <c r="B694" s="36" t="s">
        <v>479</v>
      </c>
      <c r="C694" s="36" t="s">
        <v>220</v>
      </c>
      <c r="D694" s="36" t="s">
        <v>597</v>
      </c>
      <c r="E694" s="37"/>
      <c r="F694" s="37"/>
      <c r="G694" s="36" t="s">
        <v>598</v>
      </c>
      <c r="H694" s="36"/>
      <c r="I694" s="36"/>
      <c r="J694" s="36"/>
      <c r="K694" s="37"/>
      <c r="L694" s="37"/>
      <c r="M694" s="37"/>
      <c r="N694" s="38">
        <f t="shared" si="320"/>
        <v>46174</v>
      </c>
      <c r="O694">
        <f t="shared" si="321"/>
        <v>900012</v>
      </c>
      <c r="P694" t="str">
        <f t="shared" si="322"/>
        <v>Serralheria</v>
      </c>
      <c r="Q694" t="str">
        <f t="shared" si="323"/>
        <v>Normal / Fixo</v>
      </c>
      <c r="R694" t="str">
        <f t="shared" si="324"/>
        <v>SERRALHEIRO I</v>
      </c>
      <c r="S694" t="str">
        <f t="shared" si="325"/>
        <v>ADM</v>
      </c>
      <c r="T694" s="39">
        <f t="shared" si="326"/>
        <v>53.488333185221997</v>
      </c>
      <c r="U694" s="40">
        <f t="shared" si="327"/>
        <v>0.375</v>
      </c>
      <c r="V694" s="40">
        <f t="shared" si="328"/>
        <v>0.35833333333333334</v>
      </c>
      <c r="W694" s="40">
        <f t="shared" si="329"/>
        <v>1.6666666666666663E-2</v>
      </c>
      <c r="X694" t="str">
        <f t="shared" si="330"/>
        <v>Sim</v>
      </c>
      <c r="Y694" s="40">
        <f t="shared" si="331"/>
        <v>1.6666666666666663E-2</v>
      </c>
      <c r="Z694" s="40">
        <f t="shared" si="332"/>
        <v>0</v>
      </c>
      <c r="AA694" s="40">
        <f t="shared" si="333"/>
        <v>0</v>
      </c>
      <c r="AB694" s="40">
        <f t="shared" si="334"/>
        <v>0</v>
      </c>
      <c r="AC694" s="40">
        <f t="shared" si="335"/>
        <v>1.6666666666666663E-2</v>
      </c>
      <c r="AD694" s="39">
        <f t="shared" si="336"/>
        <v>21.395333274088795</v>
      </c>
      <c r="AE694" s="39">
        <f t="shared" si="337"/>
        <v>0</v>
      </c>
      <c r="AF694" t="str">
        <f t="shared" si="338"/>
        <v>Injustificada</v>
      </c>
      <c r="AG694" t="str">
        <f t="shared" si="339"/>
        <v>DESCONTA 0:24h (Injustificada).</v>
      </c>
      <c r="AH694" t="str">
        <f t="shared" si="340"/>
        <v/>
      </c>
      <c r="AJ694" s="41">
        <f t="shared" si="341"/>
        <v>21</v>
      </c>
      <c r="AK694" s="42">
        <f t="shared" si="342"/>
        <v>0.35833333333333334</v>
      </c>
      <c r="AL694" s="41" t="str">
        <f t="shared" si="343"/>
        <v>Pelo ponto</v>
      </c>
      <c r="AM694" s="41" t="str">
        <f t="shared" si="344"/>
        <v>Sim</v>
      </c>
      <c r="AN694" s="41" t="str">
        <f t="shared" si="345"/>
        <v>Não</v>
      </c>
      <c r="AO694" s="42">
        <f t="shared" si="346"/>
        <v>1.6666666666666663E-2</v>
      </c>
      <c r="AP694" s="41" t="str">
        <f t="shared" si="347"/>
        <v>Diego Ferreira Moura|46203</v>
      </c>
      <c r="AQ694" s="41" t="str">
        <f t="shared" si="348"/>
        <v>46203|Serralheria</v>
      </c>
      <c r="AR694" s="41">
        <f>IF($AQ694="","",COUNTIFS(L_ChaveCob,$AQ694,L_Ausencia,"&gt;"&amp;$W694)+COUNTIFS($AQ$4:$AQ694,$AQ694,$W$4:$W694,$W694))</f>
        <v>2</v>
      </c>
      <c r="AS694" s="42">
        <f t="shared" si="349"/>
        <v>0</v>
      </c>
      <c r="AT694" s="42">
        <f t="shared" si="350"/>
        <v>0</v>
      </c>
      <c r="AU694" s="42">
        <f t="shared" si="351"/>
        <v>0</v>
      </c>
    </row>
    <row r="695" spans="1:47" x14ac:dyDescent="0.2">
      <c r="A695" s="35">
        <v>46203</v>
      </c>
      <c r="B695" s="36" t="s">
        <v>237</v>
      </c>
      <c r="C695" s="36" t="s">
        <v>258</v>
      </c>
      <c r="D695" s="36"/>
      <c r="E695" s="37"/>
      <c r="F695" s="37"/>
      <c r="G695" s="36" t="s">
        <v>425</v>
      </c>
      <c r="H695" s="36"/>
      <c r="I695" s="36"/>
      <c r="J695" s="36"/>
      <c r="K695" s="37"/>
      <c r="L695" s="37"/>
      <c r="M695" s="37"/>
      <c r="N695" s="38">
        <f t="shared" si="320"/>
        <v>46174</v>
      </c>
      <c r="O695">
        <f t="shared" si="321"/>
        <v>119353</v>
      </c>
      <c r="P695" t="str">
        <f t="shared" si="322"/>
        <v>Serralheria</v>
      </c>
      <c r="Q695" t="str">
        <f t="shared" si="323"/>
        <v>Normal / Fixo</v>
      </c>
      <c r="R695" t="str">
        <f t="shared" si="324"/>
        <v>SERRALHEIRO II</v>
      </c>
      <c r="S695" t="str">
        <f t="shared" si="325"/>
        <v>ADM</v>
      </c>
      <c r="T695" s="39">
        <f t="shared" si="326"/>
        <v>57.825734836004102</v>
      </c>
      <c r="U695" s="40">
        <f t="shared" si="327"/>
        <v>0.375</v>
      </c>
      <c r="V695" s="40">
        <f t="shared" si="328"/>
        <v>0</v>
      </c>
      <c r="W695" s="40">
        <f t="shared" si="329"/>
        <v>0.375</v>
      </c>
      <c r="X695" t="str">
        <f t="shared" si="330"/>
        <v>Não</v>
      </c>
      <c r="Y695" s="40">
        <f t="shared" si="331"/>
        <v>0</v>
      </c>
      <c r="Z695" s="40">
        <f t="shared" si="332"/>
        <v>0</v>
      </c>
      <c r="AA695" s="40">
        <f t="shared" si="333"/>
        <v>0</v>
      </c>
      <c r="AB695" s="40">
        <f t="shared" si="334"/>
        <v>0</v>
      </c>
      <c r="AC695" s="40">
        <f t="shared" si="335"/>
        <v>0</v>
      </c>
      <c r="AD695" s="39">
        <f t="shared" si="336"/>
        <v>0</v>
      </c>
      <c r="AE695" s="39">
        <f t="shared" si="337"/>
        <v>520.43161352403695</v>
      </c>
      <c r="AF695" t="str">
        <f t="shared" si="338"/>
        <v>Justificada</v>
      </c>
      <c r="AG695" t="str">
        <f t="shared" si="339"/>
        <v/>
      </c>
      <c r="AH695" t="str">
        <f t="shared" si="340"/>
        <v/>
      </c>
      <c r="AJ695" s="41">
        <f t="shared" si="341"/>
        <v>7</v>
      </c>
      <c r="AK695" s="42" t="str">
        <f t="shared" si="342"/>
        <v/>
      </c>
      <c r="AL695" s="41" t="str">
        <f t="shared" si="343"/>
        <v>Dia inteiro</v>
      </c>
      <c r="AM695" s="41" t="str">
        <f t="shared" si="344"/>
        <v>Não</v>
      </c>
      <c r="AN695" s="41" t="str">
        <f t="shared" si="345"/>
        <v>Não</v>
      </c>
      <c r="AO695" s="42" t="str">
        <f t="shared" si="346"/>
        <v/>
      </c>
      <c r="AP695" s="41" t="str">
        <f t="shared" si="347"/>
        <v>Ezequiel Antonio Peres|46203</v>
      </c>
      <c r="AQ695" s="41" t="str">
        <f t="shared" si="348"/>
        <v/>
      </c>
      <c r="AR695" s="41" t="str">
        <f>IF($AQ695="","",COUNTIFS(L_ChaveCob,$AQ695,L_Ausencia,"&gt;"&amp;$W695)+COUNTIFS($AQ$4:$AQ695,$AQ695,$W$4:$W695,$W695))</f>
        <v/>
      </c>
      <c r="AS695" s="42">
        <f t="shared" si="349"/>
        <v>0</v>
      </c>
      <c r="AT695" s="42">
        <f t="shared" si="350"/>
        <v>0</v>
      </c>
      <c r="AU695" s="42">
        <f t="shared" si="351"/>
        <v>0</v>
      </c>
    </row>
    <row r="696" spans="1:47" x14ac:dyDescent="0.2">
      <c r="A696" s="35">
        <v>46203</v>
      </c>
      <c r="B696" s="36" t="s">
        <v>239</v>
      </c>
      <c r="C696" s="36" t="s">
        <v>232</v>
      </c>
      <c r="D696" s="36" t="s">
        <v>599</v>
      </c>
      <c r="E696" s="37"/>
      <c r="F696" s="37"/>
      <c r="G696" s="36"/>
      <c r="H696" s="36"/>
      <c r="I696" s="36"/>
      <c r="J696" s="36"/>
      <c r="K696" s="37"/>
      <c r="L696" s="37"/>
      <c r="M696" s="37"/>
      <c r="N696" s="38">
        <f t="shared" si="320"/>
        <v>46174</v>
      </c>
      <c r="O696">
        <f t="shared" si="321"/>
        <v>173078</v>
      </c>
      <c r="P696" t="str">
        <f t="shared" si="322"/>
        <v>Serralheria</v>
      </c>
      <c r="Q696" t="str">
        <f t="shared" si="323"/>
        <v>Normal / Fixo</v>
      </c>
      <c r="R696" t="str">
        <f t="shared" si="324"/>
        <v>SERRALHEIRO II</v>
      </c>
      <c r="S696" t="str">
        <f t="shared" si="325"/>
        <v>ADM</v>
      </c>
      <c r="T696" s="39">
        <f t="shared" si="326"/>
        <v>57.825734836004102</v>
      </c>
      <c r="U696" s="40">
        <f t="shared" si="327"/>
        <v>0.375</v>
      </c>
      <c r="V696" s="40">
        <f t="shared" si="328"/>
        <v>0.39305555555555555</v>
      </c>
      <c r="W696" s="40">
        <f t="shared" si="329"/>
        <v>0</v>
      </c>
      <c r="X696" t="str">
        <f t="shared" si="330"/>
        <v>Não</v>
      </c>
      <c r="Y696" s="40">
        <f t="shared" si="331"/>
        <v>0</v>
      </c>
      <c r="Z696" s="40">
        <f t="shared" si="332"/>
        <v>0</v>
      </c>
      <c r="AA696" s="40">
        <f t="shared" si="333"/>
        <v>0</v>
      </c>
      <c r="AB696" s="40">
        <f t="shared" si="334"/>
        <v>0</v>
      </c>
      <c r="AC696" s="40">
        <f t="shared" si="335"/>
        <v>0</v>
      </c>
      <c r="AD696" s="39">
        <f t="shared" si="336"/>
        <v>0</v>
      </c>
      <c r="AE696" s="39">
        <f t="shared" si="337"/>
        <v>0</v>
      </c>
      <c r="AF696" t="str">
        <f t="shared" si="338"/>
        <v>Trabalhado</v>
      </c>
      <c r="AG696" t="str">
        <f t="shared" si="339"/>
        <v/>
      </c>
      <c r="AH696" t="str">
        <f t="shared" si="340"/>
        <v/>
      </c>
      <c r="AJ696" s="41">
        <f t="shared" si="341"/>
        <v>2</v>
      </c>
      <c r="AK696" s="42">
        <f t="shared" si="342"/>
        <v>0.39305555555555555</v>
      </c>
      <c r="AL696" s="41" t="str">
        <f t="shared" si="343"/>
        <v>Leve atraso</v>
      </c>
      <c r="AM696" s="41" t="str">
        <f t="shared" si="344"/>
        <v>Não</v>
      </c>
      <c r="AN696" s="41" t="str">
        <f t="shared" si="345"/>
        <v>Sim</v>
      </c>
      <c r="AO696" s="42">
        <f t="shared" si="346"/>
        <v>-1.8055555555555547E-2</v>
      </c>
      <c r="AP696" s="41" t="str">
        <f t="shared" si="347"/>
        <v>Giovani Joao da Silva|46203</v>
      </c>
      <c r="AQ696" s="41" t="str">
        <f t="shared" si="348"/>
        <v/>
      </c>
      <c r="AR696" s="41" t="str">
        <f>IF($AQ696="","",COUNTIFS(L_ChaveCob,$AQ696,L_Ausencia,"&gt;"&amp;$W696)+COUNTIFS($AQ$4:$AQ696,$AQ696,$W$4:$W696,$W696))</f>
        <v/>
      </c>
      <c r="AS696" s="42">
        <f t="shared" si="349"/>
        <v>0</v>
      </c>
      <c r="AT696" s="42">
        <f t="shared" si="350"/>
        <v>0</v>
      </c>
      <c r="AU696" s="42">
        <f t="shared" si="351"/>
        <v>0</v>
      </c>
    </row>
    <row r="697" spans="1:47" x14ac:dyDescent="0.2">
      <c r="A697" s="35">
        <v>46203</v>
      </c>
      <c r="B697" s="36" t="s">
        <v>241</v>
      </c>
      <c r="C697" s="36" t="s">
        <v>232</v>
      </c>
      <c r="D697" s="36" t="s">
        <v>571</v>
      </c>
      <c r="E697" s="37"/>
      <c r="F697" s="37"/>
      <c r="G697" s="36"/>
      <c r="H697" s="36"/>
      <c r="I697" s="36"/>
      <c r="J697" s="36"/>
      <c r="K697" s="37"/>
      <c r="L697" s="37"/>
      <c r="M697" s="37"/>
      <c r="N697" s="38">
        <f t="shared" si="320"/>
        <v>46174</v>
      </c>
      <c r="O697">
        <f t="shared" si="321"/>
        <v>24800</v>
      </c>
      <c r="P697" t="str">
        <f t="shared" si="322"/>
        <v>Serralheria</v>
      </c>
      <c r="Q697" t="str">
        <f t="shared" si="323"/>
        <v>Normal / Fixo</v>
      </c>
      <c r="R697" t="str">
        <f t="shared" si="324"/>
        <v>SERRALHEIRO II</v>
      </c>
      <c r="S697" t="str">
        <f t="shared" si="325"/>
        <v>ADM</v>
      </c>
      <c r="T697" s="39">
        <f t="shared" si="326"/>
        <v>57.825734836004102</v>
      </c>
      <c r="U697" s="40">
        <f t="shared" si="327"/>
        <v>0.375</v>
      </c>
      <c r="V697" s="40">
        <f t="shared" si="328"/>
        <v>0.4</v>
      </c>
      <c r="W697" s="40">
        <f t="shared" si="329"/>
        <v>0</v>
      </c>
      <c r="X697" t="str">
        <f t="shared" si="330"/>
        <v>Não</v>
      </c>
      <c r="Y697" s="40">
        <f t="shared" si="331"/>
        <v>0</v>
      </c>
      <c r="Z697" s="40">
        <f t="shared" si="332"/>
        <v>0</v>
      </c>
      <c r="AA697" s="40">
        <f t="shared" si="333"/>
        <v>0</v>
      </c>
      <c r="AB697" s="40">
        <f t="shared" si="334"/>
        <v>0</v>
      </c>
      <c r="AC697" s="40">
        <f t="shared" si="335"/>
        <v>0</v>
      </c>
      <c r="AD697" s="39">
        <f t="shared" si="336"/>
        <v>0</v>
      </c>
      <c r="AE697" s="39">
        <f t="shared" si="337"/>
        <v>0</v>
      </c>
      <c r="AF697" t="str">
        <f t="shared" si="338"/>
        <v>Trabalhado</v>
      </c>
      <c r="AG697" t="str">
        <f t="shared" si="339"/>
        <v/>
      </c>
      <c r="AH697" t="str">
        <f t="shared" si="340"/>
        <v/>
      </c>
      <c r="AJ697" s="41">
        <f t="shared" si="341"/>
        <v>3</v>
      </c>
      <c r="AK697" s="42">
        <f t="shared" si="342"/>
        <v>0.4</v>
      </c>
      <c r="AL697" s="41" t="str">
        <f t="shared" si="343"/>
        <v>Leve atraso</v>
      </c>
      <c r="AM697" s="41" t="str">
        <f t="shared" si="344"/>
        <v>Não</v>
      </c>
      <c r="AN697" s="41" t="str">
        <f t="shared" si="345"/>
        <v>Sim</v>
      </c>
      <c r="AO697" s="42">
        <f t="shared" si="346"/>
        <v>-2.5000000000000022E-2</v>
      </c>
      <c r="AP697" s="41" t="str">
        <f t="shared" si="347"/>
        <v>Ivanildo Lopes Pires de Carvalho|46203</v>
      </c>
      <c r="AQ697" s="41" t="str">
        <f t="shared" si="348"/>
        <v/>
      </c>
      <c r="AR697" s="41" t="str">
        <f>IF($AQ697="","",COUNTIFS(L_ChaveCob,$AQ697,L_Ausencia,"&gt;"&amp;$W697)+COUNTIFS($AQ$4:$AQ697,$AQ697,$W$4:$W697,$W697))</f>
        <v/>
      </c>
      <c r="AS697" s="42">
        <f t="shared" si="349"/>
        <v>0</v>
      </c>
      <c r="AT697" s="42">
        <f t="shared" si="350"/>
        <v>0</v>
      </c>
      <c r="AU697" s="42">
        <f t="shared" si="351"/>
        <v>0</v>
      </c>
    </row>
    <row r="698" spans="1:47" x14ac:dyDescent="0.2">
      <c r="A698" s="35">
        <v>46203</v>
      </c>
      <c r="B698" s="36" t="s">
        <v>243</v>
      </c>
      <c r="C698" s="36" t="s">
        <v>232</v>
      </c>
      <c r="D698" s="36" t="s">
        <v>600</v>
      </c>
      <c r="E698" s="37"/>
      <c r="F698" s="37"/>
      <c r="G698" s="36"/>
      <c r="H698" s="36"/>
      <c r="I698" s="36"/>
      <c r="J698" s="36"/>
      <c r="K698" s="37"/>
      <c r="L698" s="37"/>
      <c r="M698" s="37"/>
      <c r="N698" s="38">
        <f t="shared" si="320"/>
        <v>46174</v>
      </c>
      <c r="O698">
        <f t="shared" si="321"/>
        <v>900003</v>
      </c>
      <c r="P698" t="str">
        <f t="shared" si="322"/>
        <v>Serralheria</v>
      </c>
      <c r="Q698" t="str">
        <f t="shared" si="323"/>
        <v>Normal / Fixo</v>
      </c>
      <c r="R698" t="str">
        <f t="shared" si="324"/>
        <v>ENCARREGADO</v>
      </c>
      <c r="S698" t="str">
        <f t="shared" si="325"/>
        <v>ADM</v>
      </c>
      <c r="T698" s="39">
        <f t="shared" si="326"/>
        <v>66.410146806958295</v>
      </c>
      <c r="U698" s="40">
        <f t="shared" si="327"/>
        <v>0.375</v>
      </c>
      <c r="V698" s="40">
        <f t="shared" si="328"/>
        <v>0.39583333333333331</v>
      </c>
      <c r="W698" s="40">
        <f t="shared" si="329"/>
        <v>0</v>
      </c>
      <c r="X698" t="str">
        <f t="shared" si="330"/>
        <v>Não</v>
      </c>
      <c r="Y698" s="40">
        <f t="shared" si="331"/>
        <v>0</v>
      </c>
      <c r="Z698" s="40">
        <f t="shared" si="332"/>
        <v>0</v>
      </c>
      <c r="AA698" s="40">
        <f t="shared" si="333"/>
        <v>0</v>
      </c>
      <c r="AB698" s="40">
        <f t="shared" si="334"/>
        <v>0</v>
      </c>
      <c r="AC698" s="40">
        <f t="shared" si="335"/>
        <v>0</v>
      </c>
      <c r="AD698" s="39">
        <f t="shared" si="336"/>
        <v>0</v>
      </c>
      <c r="AE698" s="39">
        <f t="shared" si="337"/>
        <v>0</v>
      </c>
      <c r="AF698" t="str">
        <f t="shared" si="338"/>
        <v>Trabalhado</v>
      </c>
      <c r="AG698" t="str">
        <f t="shared" si="339"/>
        <v/>
      </c>
      <c r="AH698" t="str">
        <f t="shared" si="340"/>
        <v/>
      </c>
      <c r="AJ698" s="41">
        <f t="shared" si="341"/>
        <v>10</v>
      </c>
      <c r="AK698" s="42">
        <f t="shared" si="342"/>
        <v>0.39583333333333331</v>
      </c>
      <c r="AL698" s="41" t="str">
        <f t="shared" si="343"/>
        <v>Leve atraso</v>
      </c>
      <c r="AM698" s="41" t="str">
        <f t="shared" si="344"/>
        <v>Não</v>
      </c>
      <c r="AN698" s="41" t="str">
        <f t="shared" si="345"/>
        <v>Sim</v>
      </c>
      <c r="AO698" s="42">
        <f t="shared" si="346"/>
        <v>-2.0833333333333315E-2</v>
      </c>
      <c r="AP698" s="41" t="str">
        <f t="shared" si="347"/>
        <v>Marcelo Antônio Silvestre de Moraes|46203</v>
      </c>
      <c r="AQ698" s="41" t="str">
        <f t="shared" si="348"/>
        <v/>
      </c>
      <c r="AR698" s="41" t="str">
        <f>IF($AQ698="","",COUNTIFS(L_ChaveCob,$AQ698,L_Ausencia,"&gt;"&amp;$W698)+COUNTIFS($AQ$4:$AQ698,$AQ698,$W$4:$W698,$W698))</f>
        <v/>
      </c>
      <c r="AS698" s="42">
        <f t="shared" si="349"/>
        <v>0</v>
      </c>
      <c r="AT698" s="42">
        <f t="shared" si="350"/>
        <v>0</v>
      </c>
      <c r="AU698" s="42">
        <f t="shared" si="351"/>
        <v>0</v>
      </c>
    </row>
    <row r="699" spans="1:47" x14ac:dyDescent="0.2">
      <c r="A699" s="35">
        <v>46203</v>
      </c>
      <c r="B699" s="36" t="s">
        <v>229</v>
      </c>
      <c r="C699" s="36" t="s">
        <v>220</v>
      </c>
      <c r="D699" s="36" t="s">
        <v>601</v>
      </c>
      <c r="E699" s="37"/>
      <c r="F699" s="37"/>
      <c r="G699" s="36"/>
      <c r="H699" s="36"/>
      <c r="I699" s="36"/>
      <c r="J699" s="36"/>
      <c r="K699" s="37"/>
      <c r="L699" s="37"/>
      <c r="M699" s="37"/>
      <c r="N699" s="38">
        <f t="shared" si="320"/>
        <v>46174</v>
      </c>
      <c r="O699">
        <f t="shared" si="321"/>
        <v>105410</v>
      </c>
      <c r="P699" t="str">
        <f t="shared" si="322"/>
        <v>Serralheria</v>
      </c>
      <c r="Q699" t="str">
        <f t="shared" si="323"/>
        <v>Normal / Fixo</v>
      </c>
      <c r="R699" t="str">
        <f t="shared" si="324"/>
        <v>SERRALHEIRO I</v>
      </c>
      <c r="S699" t="str">
        <f t="shared" si="325"/>
        <v>TURNO 3</v>
      </c>
      <c r="T699" s="39">
        <f t="shared" si="326"/>
        <v>53.488333185221997</v>
      </c>
      <c r="U699" s="40">
        <f t="shared" si="327"/>
        <v>0.33333333333333298</v>
      </c>
      <c r="V699" s="40">
        <f t="shared" si="328"/>
        <v>0.33333333333333298</v>
      </c>
      <c r="W699" s="40">
        <f t="shared" si="329"/>
        <v>0</v>
      </c>
      <c r="X699" t="str">
        <f t="shared" si="330"/>
        <v>Sim</v>
      </c>
      <c r="Y699" s="40">
        <f t="shared" si="331"/>
        <v>0</v>
      </c>
      <c r="Z699" s="40">
        <f t="shared" si="332"/>
        <v>0</v>
      </c>
      <c r="AA699" s="40">
        <f t="shared" si="333"/>
        <v>0</v>
      </c>
      <c r="AB699" s="40">
        <f t="shared" si="334"/>
        <v>0</v>
      </c>
      <c r="AC699" s="40">
        <f t="shared" si="335"/>
        <v>0</v>
      </c>
      <c r="AD699" s="39">
        <f t="shared" si="336"/>
        <v>0</v>
      </c>
      <c r="AE699" s="39">
        <f t="shared" si="337"/>
        <v>0</v>
      </c>
      <c r="AF699" t="str">
        <f t="shared" si="338"/>
        <v>Injustificada</v>
      </c>
      <c r="AG699" t="str">
        <f t="shared" si="339"/>
        <v/>
      </c>
      <c r="AH699" t="str">
        <f t="shared" si="340"/>
        <v/>
      </c>
      <c r="AJ699" s="41">
        <f t="shared" si="341"/>
        <v>6</v>
      </c>
      <c r="AK699" s="42">
        <f t="shared" si="342"/>
        <v>0.35694444444444445</v>
      </c>
      <c r="AL699" s="41" t="str">
        <f t="shared" si="343"/>
        <v>Pelo ponto</v>
      </c>
      <c r="AM699" s="41" t="str">
        <f t="shared" si="344"/>
        <v>Sim</v>
      </c>
      <c r="AN699" s="41" t="str">
        <f t="shared" si="345"/>
        <v>Não</v>
      </c>
      <c r="AO699" s="42">
        <f t="shared" si="346"/>
        <v>-2.3611111111111471E-2</v>
      </c>
      <c r="AP699" s="41" t="str">
        <f t="shared" si="347"/>
        <v>Marcelo Douglas Vieira Santana|46203</v>
      </c>
      <c r="AQ699" s="41" t="str">
        <f t="shared" si="348"/>
        <v/>
      </c>
      <c r="AR699" s="41" t="str">
        <f>IF($AQ699="","",COUNTIFS(L_ChaveCob,$AQ699,L_Ausencia,"&gt;"&amp;$W699)+COUNTIFS($AQ$4:$AQ699,$AQ699,$W$4:$W699,$W699))</f>
        <v/>
      </c>
      <c r="AS699" s="42">
        <f t="shared" si="349"/>
        <v>0</v>
      </c>
      <c r="AT699" s="42">
        <f t="shared" si="350"/>
        <v>0</v>
      </c>
      <c r="AU699" s="42">
        <f t="shared" si="351"/>
        <v>0</v>
      </c>
    </row>
    <row r="700" spans="1:47" x14ac:dyDescent="0.2">
      <c r="A700" s="35">
        <v>46203</v>
      </c>
      <c r="B700" s="36" t="s">
        <v>483</v>
      </c>
      <c r="C700" s="36" t="s">
        <v>232</v>
      </c>
      <c r="D700" s="36" t="s">
        <v>303</v>
      </c>
      <c r="E700" s="37"/>
      <c r="F700" s="37"/>
      <c r="G700" s="36"/>
      <c r="H700" s="36"/>
      <c r="I700" s="36"/>
      <c r="J700" s="36"/>
      <c r="K700" s="37"/>
      <c r="L700" s="37"/>
      <c r="M700" s="37"/>
      <c r="N700" s="38">
        <f t="shared" si="320"/>
        <v>46174</v>
      </c>
      <c r="O700">
        <f t="shared" si="321"/>
        <v>900011</v>
      </c>
      <c r="P700" t="str">
        <f t="shared" si="322"/>
        <v>Serralheria</v>
      </c>
      <c r="Q700" t="str">
        <f t="shared" si="323"/>
        <v>Normal / Fixo</v>
      </c>
      <c r="R700" t="str">
        <f t="shared" si="324"/>
        <v>SERRALHEIRO I</v>
      </c>
      <c r="S700" t="str">
        <f t="shared" si="325"/>
        <v>ADM</v>
      </c>
      <c r="T700" s="39">
        <f t="shared" si="326"/>
        <v>53.488333185221997</v>
      </c>
      <c r="U700" s="40">
        <f t="shared" si="327"/>
        <v>0.375</v>
      </c>
      <c r="V700" s="40">
        <f t="shared" si="328"/>
        <v>0.3972222222222222</v>
      </c>
      <c r="W700" s="40">
        <f t="shared" si="329"/>
        <v>0</v>
      </c>
      <c r="X700" t="str">
        <f t="shared" si="330"/>
        <v>Não</v>
      </c>
      <c r="Y700" s="40">
        <f t="shared" si="331"/>
        <v>0</v>
      </c>
      <c r="Z700" s="40">
        <f t="shared" si="332"/>
        <v>0</v>
      </c>
      <c r="AA700" s="40">
        <f t="shared" si="333"/>
        <v>0</v>
      </c>
      <c r="AB700" s="40">
        <f t="shared" si="334"/>
        <v>0</v>
      </c>
      <c r="AC700" s="40">
        <f t="shared" si="335"/>
        <v>0</v>
      </c>
      <c r="AD700" s="39">
        <f t="shared" si="336"/>
        <v>0</v>
      </c>
      <c r="AE700" s="39">
        <f t="shared" si="337"/>
        <v>0</v>
      </c>
      <c r="AF700" t="str">
        <f t="shared" si="338"/>
        <v>Trabalhado</v>
      </c>
      <c r="AG700" t="str">
        <f t="shared" si="339"/>
        <v/>
      </c>
      <c r="AH700" t="str">
        <f t="shared" si="340"/>
        <v/>
      </c>
      <c r="AJ700" s="41">
        <f t="shared" si="341"/>
        <v>20</v>
      </c>
      <c r="AK700" s="42">
        <f t="shared" si="342"/>
        <v>0.3972222222222222</v>
      </c>
      <c r="AL700" s="41" t="str">
        <f t="shared" si="343"/>
        <v>Leve atraso</v>
      </c>
      <c r="AM700" s="41" t="str">
        <f t="shared" si="344"/>
        <v>Não</v>
      </c>
      <c r="AN700" s="41" t="str">
        <f t="shared" si="345"/>
        <v>Sim</v>
      </c>
      <c r="AO700" s="42">
        <f t="shared" si="346"/>
        <v>-2.2222222222222199E-2</v>
      </c>
      <c r="AP700" s="41" t="str">
        <f t="shared" si="347"/>
        <v>Maxwell Torres da Silva|46203</v>
      </c>
      <c r="AQ700" s="41" t="str">
        <f t="shared" si="348"/>
        <v/>
      </c>
      <c r="AR700" s="41" t="str">
        <f>IF($AQ700="","",COUNTIFS(L_ChaveCob,$AQ700,L_Ausencia,"&gt;"&amp;$W700)+COUNTIFS($AQ$4:$AQ700,$AQ700,$W$4:$W700,$W700))</f>
        <v/>
      </c>
      <c r="AS700" s="42">
        <f t="shared" si="349"/>
        <v>0</v>
      </c>
      <c r="AT700" s="42">
        <f t="shared" si="350"/>
        <v>0</v>
      </c>
      <c r="AU700" s="42">
        <f t="shared" si="351"/>
        <v>0</v>
      </c>
    </row>
    <row r="701" spans="1:47" hidden="1" x14ac:dyDescent="0.2">
      <c r="A701" s="35">
        <v>46203</v>
      </c>
      <c r="B701" s="36" t="s">
        <v>230</v>
      </c>
      <c r="C701" s="36" t="s">
        <v>220</v>
      </c>
      <c r="D701" s="36" t="s">
        <v>602</v>
      </c>
      <c r="E701" s="37"/>
      <c r="F701" s="37"/>
      <c r="G701" s="36"/>
      <c r="H701" s="36"/>
      <c r="I701" s="36" t="s">
        <v>234</v>
      </c>
      <c r="J701" s="36"/>
      <c r="K701" s="37"/>
      <c r="L701" s="37"/>
      <c r="M701" s="37"/>
      <c r="N701" s="38">
        <f t="shared" si="320"/>
        <v>46174</v>
      </c>
      <c r="O701">
        <f t="shared" si="321"/>
        <v>900009</v>
      </c>
      <c r="P701" t="str">
        <f t="shared" si="322"/>
        <v>Serralheria</v>
      </c>
      <c r="Q701" t="str">
        <f t="shared" si="323"/>
        <v>Normal / Fixo</v>
      </c>
      <c r="R701" t="str">
        <f t="shared" si="324"/>
        <v>SERRALHEIRO I</v>
      </c>
      <c r="S701" t="str">
        <f t="shared" si="325"/>
        <v>TURNO 2</v>
      </c>
      <c r="T701" s="39">
        <f t="shared" si="326"/>
        <v>53.488333185221997</v>
      </c>
      <c r="U701" s="40">
        <f t="shared" si="327"/>
        <v>0.33333333333333298</v>
      </c>
      <c r="V701" s="40">
        <f t="shared" si="328"/>
        <v>0.33333333333333298</v>
      </c>
      <c r="W701" s="40">
        <f t="shared" si="329"/>
        <v>0</v>
      </c>
      <c r="X701" t="str">
        <f t="shared" si="330"/>
        <v>Sim</v>
      </c>
      <c r="Y701" s="40">
        <f t="shared" si="331"/>
        <v>0</v>
      </c>
      <c r="Z701" s="40">
        <f t="shared" si="332"/>
        <v>0</v>
      </c>
      <c r="AA701" s="40">
        <f t="shared" si="333"/>
        <v>0</v>
      </c>
      <c r="AB701" s="40">
        <f t="shared" si="334"/>
        <v>0</v>
      </c>
      <c r="AC701" s="40">
        <f t="shared" si="335"/>
        <v>0</v>
      </c>
      <c r="AD701" s="39">
        <f t="shared" si="336"/>
        <v>0</v>
      </c>
      <c r="AE701" s="39">
        <f t="shared" si="337"/>
        <v>0</v>
      </c>
      <c r="AF701" t="str">
        <f t="shared" si="338"/>
        <v>Injustificada</v>
      </c>
      <c r="AG701" t="str">
        <f t="shared" si="339"/>
        <v/>
      </c>
      <c r="AH701" t="str">
        <f t="shared" si="340"/>
        <v/>
      </c>
      <c r="AJ701" s="41">
        <f t="shared" si="341"/>
        <v>17</v>
      </c>
      <c r="AK701" s="42">
        <f t="shared" si="342"/>
        <v>0.35069444444444442</v>
      </c>
      <c r="AL701" s="41" t="str">
        <f t="shared" si="343"/>
        <v>Pelo ponto</v>
      </c>
      <c r="AM701" s="41" t="str">
        <f t="shared" si="344"/>
        <v>Sim</v>
      </c>
      <c r="AN701" s="41" t="str">
        <f t="shared" si="345"/>
        <v>Não</v>
      </c>
      <c r="AO701" s="42">
        <f t="shared" si="346"/>
        <v>-1.7361111111111438E-2</v>
      </c>
      <c r="AP701" s="41" t="str">
        <f t="shared" si="347"/>
        <v>Murilo de Souza Modesto|46203</v>
      </c>
      <c r="AQ701" s="41" t="str">
        <f t="shared" si="348"/>
        <v/>
      </c>
      <c r="AR701" s="41" t="str">
        <f>IF($AQ701="","",COUNTIFS(L_ChaveCob,$AQ701,L_Ausencia,"&gt;"&amp;$W701)+COUNTIFS($AQ$4:$AQ701,$AQ701,$W$4:$W701,$W701))</f>
        <v/>
      </c>
      <c r="AS701" s="42">
        <f t="shared" si="349"/>
        <v>0</v>
      </c>
      <c r="AT701" s="42">
        <f t="shared" si="350"/>
        <v>0</v>
      </c>
      <c r="AU701" s="42">
        <f t="shared" si="351"/>
        <v>0</v>
      </c>
    </row>
    <row r="702" spans="1:47" x14ac:dyDescent="0.2">
      <c r="A702" s="35">
        <v>46203</v>
      </c>
      <c r="B702" s="36" t="s">
        <v>247</v>
      </c>
      <c r="C702" s="36" t="s">
        <v>232</v>
      </c>
      <c r="D702" s="36" t="s">
        <v>259</v>
      </c>
      <c r="E702" s="37"/>
      <c r="F702" s="37"/>
      <c r="G702" s="36"/>
      <c r="H702" s="36"/>
      <c r="I702" s="36"/>
      <c r="J702" s="36"/>
      <c r="K702" s="37"/>
      <c r="L702" s="37"/>
      <c r="M702" s="37"/>
      <c r="N702" s="38">
        <f t="shared" si="320"/>
        <v>46174</v>
      </c>
      <c r="O702">
        <f t="shared" si="321"/>
        <v>900005</v>
      </c>
      <c r="P702" t="str">
        <f t="shared" si="322"/>
        <v>Serralheria</v>
      </c>
      <c r="Q702" t="str">
        <f t="shared" si="323"/>
        <v>Normal / Fixo</v>
      </c>
      <c r="R702" t="str">
        <f t="shared" si="324"/>
        <v>SERRALHEIRO II</v>
      </c>
      <c r="S702" t="str">
        <f t="shared" si="325"/>
        <v>ADM</v>
      </c>
      <c r="T702" s="39">
        <f t="shared" si="326"/>
        <v>57.825734836004102</v>
      </c>
      <c r="U702" s="40">
        <f t="shared" si="327"/>
        <v>0.375</v>
      </c>
      <c r="V702" s="40">
        <f t="shared" si="328"/>
        <v>0.39791666666666664</v>
      </c>
      <c r="W702" s="40">
        <f t="shared" si="329"/>
        <v>0</v>
      </c>
      <c r="X702" t="str">
        <f t="shared" si="330"/>
        <v>Não</v>
      </c>
      <c r="Y702" s="40">
        <f t="shared" si="331"/>
        <v>0</v>
      </c>
      <c r="Z702" s="40">
        <f t="shared" si="332"/>
        <v>0</v>
      </c>
      <c r="AA702" s="40">
        <f t="shared" si="333"/>
        <v>0</v>
      </c>
      <c r="AB702" s="40">
        <f t="shared" si="334"/>
        <v>0</v>
      </c>
      <c r="AC702" s="40">
        <f t="shared" si="335"/>
        <v>0</v>
      </c>
      <c r="AD702" s="39">
        <f t="shared" si="336"/>
        <v>0</v>
      </c>
      <c r="AE702" s="39">
        <f t="shared" si="337"/>
        <v>0</v>
      </c>
      <c r="AF702" t="str">
        <f t="shared" si="338"/>
        <v>Trabalhado</v>
      </c>
      <c r="AG702" t="str">
        <f t="shared" si="339"/>
        <v/>
      </c>
      <c r="AH702" t="str">
        <f t="shared" si="340"/>
        <v/>
      </c>
      <c r="AJ702" s="41">
        <f t="shared" si="341"/>
        <v>13</v>
      </c>
      <c r="AK702" s="42">
        <f t="shared" si="342"/>
        <v>0.39791666666666664</v>
      </c>
      <c r="AL702" s="41" t="str">
        <f t="shared" si="343"/>
        <v>Leve atraso</v>
      </c>
      <c r="AM702" s="41" t="str">
        <f t="shared" si="344"/>
        <v>Não</v>
      </c>
      <c r="AN702" s="41" t="str">
        <f t="shared" si="345"/>
        <v>Sim</v>
      </c>
      <c r="AO702" s="42">
        <f t="shared" si="346"/>
        <v>-2.2916666666666641E-2</v>
      </c>
      <c r="AP702" s="41" t="str">
        <f t="shared" si="347"/>
        <v>Rafael Fracaroli da Rocha|46203</v>
      </c>
      <c r="AQ702" s="41" t="str">
        <f t="shared" si="348"/>
        <v/>
      </c>
      <c r="AR702" s="41" t="str">
        <f>IF($AQ702="","",COUNTIFS(L_ChaveCob,$AQ702,L_Ausencia,"&gt;"&amp;$W702)+COUNTIFS($AQ$4:$AQ702,$AQ702,$W$4:$W702,$W702))</f>
        <v/>
      </c>
      <c r="AS702" s="42">
        <f t="shared" si="349"/>
        <v>0</v>
      </c>
      <c r="AT702" s="42">
        <f t="shared" si="350"/>
        <v>0</v>
      </c>
      <c r="AU702" s="42">
        <f t="shared" si="351"/>
        <v>0</v>
      </c>
    </row>
    <row r="703" spans="1:47" x14ac:dyDescent="0.2">
      <c r="A703" s="35">
        <v>46203</v>
      </c>
      <c r="B703" s="36" t="s">
        <v>249</v>
      </c>
      <c r="C703" s="36" t="s">
        <v>232</v>
      </c>
      <c r="D703" s="36" t="s">
        <v>603</v>
      </c>
      <c r="E703" s="37"/>
      <c r="F703" s="37"/>
      <c r="G703" s="36"/>
      <c r="H703" s="36"/>
      <c r="I703" s="36"/>
      <c r="J703" s="36"/>
      <c r="K703" s="37"/>
      <c r="L703" s="37"/>
      <c r="M703" s="37"/>
      <c r="N703" s="38">
        <f t="shared" si="320"/>
        <v>46174</v>
      </c>
      <c r="O703">
        <f t="shared" si="321"/>
        <v>331335</v>
      </c>
      <c r="P703" t="str">
        <f t="shared" si="322"/>
        <v>Serralheria</v>
      </c>
      <c r="Q703" t="str">
        <f t="shared" si="323"/>
        <v>Normal / Fixo</v>
      </c>
      <c r="R703" t="str">
        <f t="shared" si="324"/>
        <v>SERRALHEIRO II</v>
      </c>
      <c r="S703" t="str">
        <f t="shared" si="325"/>
        <v>ADM</v>
      </c>
      <c r="T703" s="39">
        <f t="shared" si="326"/>
        <v>57.825734836004102</v>
      </c>
      <c r="U703" s="40">
        <f t="shared" si="327"/>
        <v>0.375</v>
      </c>
      <c r="V703" s="40">
        <f t="shared" si="328"/>
        <v>0.39513888888888887</v>
      </c>
      <c r="W703" s="40">
        <f t="shared" si="329"/>
        <v>0</v>
      </c>
      <c r="X703" t="str">
        <f t="shared" si="330"/>
        <v>Não</v>
      </c>
      <c r="Y703" s="40">
        <f t="shared" si="331"/>
        <v>0</v>
      </c>
      <c r="Z703" s="40">
        <f t="shared" si="332"/>
        <v>0</v>
      </c>
      <c r="AA703" s="40">
        <f t="shared" si="333"/>
        <v>0</v>
      </c>
      <c r="AB703" s="40">
        <f t="shared" si="334"/>
        <v>0</v>
      </c>
      <c r="AC703" s="40">
        <f t="shared" si="335"/>
        <v>0</v>
      </c>
      <c r="AD703" s="39">
        <f t="shared" si="336"/>
        <v>0</v>
      </c>
      <c r="AE703" s="39">
        <f t="shared" si="337"/>
        <v>0</v>
      </c>
      <c r="AF703" t="str">
        <f t="shared" si="338"/>
        <v>Trabalhado</v>
      </c>
      <c r="AG703" t="str">
        <f t="shared" si="339"/>
        <v/>
      </c>
      <c r="AH703" t="str">
        <f t="shared" si="340"/>
        <v/>
      </c>
      <c r="AJ703" s="41">
        <f t="shared" si="341"/>
        <v>5</v>
      </c>
      <c r="AK703" s="42">
        <f t="shared" si="342"/>
        <v>0.39513888888888887</v>
      </c>
      <c r="AL703" s="41" t="str">
        <f t="shared" si="343"/>
        <v>Leve atraso</v>
      </c>
      <c r="AM703" s="41" t="str">
        <f t="shared" si="344"/>
        <v>Não</v>
      </c>
      <c r="AN703" s="41" t="str">
        <f t="shared" si="345"/>
        <v>Sim</v>
      </c>
      <c r="AO703" s="42">
        <f t="shared" si="346"/>
        <v>-2.0138888888888873E-2</v>
      </c>
      <c r="AP703" s="41" t="str">
        <f t="shared" si="347"/>
        <v>Robson Alberto Alves Galvão|46203</v>
      </c>
      <c r="AQ703" s="41" t="str">
        <f t="shared" si="348"/>
        <v/>
      </c>
      <c r="AR703" s="41" t="str">
        <f>IF($AQ703="","",COUNTIFS(L_ChaveCob,$AQ703,L_Ausencia,"&gt;"&amp;$W703)+COUNTIFS($AQ$4:$AQ703,$AQ703,$W$4:$W703,$W703))</f>
        <v/>
      </c>
      <c r="AS703" s="42">
        <f t="shared" si="349"/>
        <v>0</v>
      </c>
      <c r="AT703" s="42">
        <f t="shared" si="350"/>
        <v>0</v>
      </c>
      <c r="AU703" s="42">
        <f t="shared" si="351"/>
        <v>0</v>
      </c>
    </row>
    <row r="704" spans="1:47" x14ac:dyDescent="0.2">
      <c r="A704" s="35">
        <v>46203</v>
      </c>
      <c r="B704" s="36" t="s">
        <v>231</v>
      </c>
      <c r="C704" s="36" t="s">
        <v>220</v>
      </c>
      <c r="D704" s="36" t="s">
        <v>604</v>
      </c>
      <c r="E704" s="37"/>
      <c r="F704" s="37"/>
      <c r="G704" s="36"/>
      <c r="H704" s="36"/>
      <c r="I704" s="36" t="s">
        <v>234</v>
      </c>
      <c r="J704" s="36"/>
      <c r="K704" s="37"/>
      <c r="L704" s="37"/>
      <c r="M704" s="37"/>
      <c r="N704" s="38">
        <f t="shared" si="320"/>
        <v>46174</v>
      </c>
      <c r="O704">
        <f t="shared" si="321"/>
        <v>900004</v>
      </c>
      <c r="P704" t="str">
        <f t="shared" si="322"/>
        <v>Serralheria</v>
      </c>
      <c r="Q704" t="str">
        <f t="shared" si="323"/>
        <v>Normal / Fixo</v>
      </c>
      <c r="R704" t="str">
        <f t="shared" si="324"/>
        <v>SERRALHEIRO I</v>
      </c>
      <c r="S704" t="str">
        <f t="shared" si="325"/>
        <v>TURNO 2</v>
      </c>
      <c r="T704" s="39">
        <f t="shared" si="326"/>
        <v>53.488333185221997</v>
      </c>
      <c r="U704" s="40">
        <f t="shared" si="327"/>
        <v>0.33333333333333298</v>
      </c>
      <c r="V704" s="40">
        <f t="shared" si="328"/>
        <v>0.33333333333333298</v>
      </c>
      <c r="W704" s="40">
        <f t="shared" si="329"/>
        <v>0</v>
      </c>
      <c r="X704" t="str">
        <f t="shared" si="330"/>
        <v>Sim</v>
      </c>
      <c r="Y704" s="40">
        <f t="shared" si="331"/>
        <v>0</v>
      </c>
      <c r="Z704" s="40">
        <f t="shared" si="332"/>
        <v>0</v>
      </c>
      <c r="AA704" s="40">
        <f t="shared" si="333"/>
        <v>0</v>
      </c>
      <c r="AB704" s="40">
        <f t="shared" si="334"/>
        <v>0</v>
      </c>
      <c r="AC704" s="40">
        <f t="shared" si="335"/>
        <v>0</v>
      </c>
      <c r="AD704" s="39">
        <f t="shared" si="336"/>
        <v>0</v>
      </c>
      <c r="AE704" s="39">
        <f t="shared" si="337"/>
        <v>0</v>
      </c>
      <c r="AF704" t="str">
        <f t="shared" si="338"/>
        <v>Injustificada</v>
      </c>
      <c r="AG704" t="str">
        <f t="shared" si="339"/>
        <v/>
      </c>
      <c r="AH704" t="str">
        <f t="shared" si="340"/>
        <v/>
      </c>
      <c r="AJ704" s="41">
        <f t="shared" si="341"/>
        <v>11</v>
      </c>
      <c r="AK704" s="42">
        <f t="shared" si="342"/>
        <v>0.36736111111111114</v>
      </c>
      <c r="AL704" s="41" t="str">
        <f t="shared" si="343"/>
        <v>Pelo ponto</v>
      </c>
      <c r="AM704" s="41" t="str">
        <f t="shared" si="344"/>
        <v>Sim</v>
      </c>
      <c r="AN704" s="41" t="str">
        <f t="shared" si="345"/>
        <v>Não</v>
      </c>
      <c r="AO704" s="42">
        <f t="shared" si="346"/>
        <v>-3.4027777777778156E-2</v>
      </c>
      <c r="AP704" s="41" t="str">
        <f t="shared" si="347"/>
        <v>Rogério Marques da Silva|46203</v>
      </c>
      <c r="AQ704" s="41" t="str">
        <f t="shared" si="348"/>
        <v/>
      </c>
      <c r="AR704" s="41" t="str">
        <f>IF($AQ704="","",COUNTIFS(L_ChaveCob,$AQ704,L_Ausencia,"&gt;"&amp;$W704)+COUNTIFS($AQ$4:$AQ704,$AQ704,$W$4:$W704,$W704))</f>
        <v/>
      </c>
      <c r="AS704" s="42">
        <f t="shared" si="349"/>
        <v>0</v>
      </c>
      <c r="AT704" s="42">
        <f t="shared" si="350"/>
        <v>0</v>
      </c>
      <c r="AU704" s="42">
        <f t="shared" si="351"/>
        <v>0</v>
      </c>
    </row>
    <row r="705" spans="1:47" x14ac:dyDescent="0.2">
      <c r="A705" s="35">
        <v>46203</v>
      </c>
      <c r="B705" s="36" t="s">
        <v>252</v>
      </c>
      <c r="C705" s="36" t="s">
        <v>232</v>
      </c>
      <c r="D705" s="36" t="s">
        <v>408</v>
      </c>
      <c r="E705" s="37"/>
      <c r="F705" s="37"/>
      <c r="G705" s="36"/>
      <c r="H705" s="36"/>
      <c r="I705" s="36"/>
      <c r="J705" s="36"/>
      <c r="K705" s="37"/>
      <c r="L705" s="37"/>
      <c r="M705" s="37"/>
      <c r="N705" s="38">
        <f t="shared" si="320"/>
        <v>46174</v>
      </c>
      <c r="O705">
        <f t="shared" si="321"/>
        <v>266937</v>
      </c>
      <c r="P705" t="str">
        <f t="shared" si="322"/>
        <v>Serralheria</v>
      </c>
      <c r="Q705" t="str">
        <f t="shared" si="323"/>
        <v>Normal / Fixo</v>
      </c>
      <c r="R705" t="str">
        <f t="shared" si="324"/>
        <v>ENCARREGADO</v>
      </c>
      <c r="S705" t="str">
        <f t="shared" si="325"/>
        <v>ADM</v>
      </c>
      <c r="T705" s="39">
        <f t="shared" si="326"/>
        <v>66.410146806958295</v>
      </c>
      <c r="U705" s="40">
        <f t="shared" si="327"/>
        <v>0.375</v>
      </c>
      <c r="V705" s="40">
        <f t="shared" si="328"/>
        <v>0.40208333333333335</v>
      </c>
      <c r="W705" s="40">
        <f t="shared" si="329"/>
        <v>0</v>
      </c>
      <c r="X705" t="str">
        <f t="shared" si="330"/>
        <v>Não</v>
      </c>
      <c r="Y705" s="40">
        <f t="shared" si="331"/>
        <v>0</v>
      </c>
      <c r="Z705" s="40">
        <f t="shared" si="332"/>
        <v>0</v>
      </c>
      <c r="AA705" s="40">
        <f t="shared" si="333"/>
        <v>0</v>
      </c>
      <c r="AB705" s="40">
        <f t="shared" si="334"/>
        <v>0</v>
      </c>
      <c r="AC705" s="40">
        <f t="shared" si="335"/>
        <v>0</v>
      </c>
      <c r="AD705" s="39">
        <f t="shared" si="336"/>
        <v>0</v>
      </c>
      <c r="AE705" s="39">
        <f t="shared" si="337"/>
        <v>0</v>
      </c>
      <c r="AF705" t="str">
        <f t="shared" si="338"/>
        <v>Trabalhado</v>
      </c>
      <c r="AG705" t="str">
        <f t="shared" si="339"/>
        <v/>
      </c>
      <c r="AH705" t="str">
        <f t="shared" si="340"/>
        <v/>
      </c>
      <c r="AJ705" s="41">
        <f t="shared" si="341"/>
        <v>1</v>
      </c>
      <c r="AK705" s="42">
        <f t="shared" si="342"/>
        <v>0.40208333333333335</v>
      </c>
      <c r="AL705" s="41" t="str">
        <f t="shared" si="343"/>
        <v>Leve atraso</v>
      </c>
      <c r="AM705" s="41" t="str">
        <f t="shared" si="344"/>
        <v>Não</v>
      </c>
      <c r="AN705" s="41" t="str">
        <f t="shared" si="345"/>
        <v>Sim</v>
      </c>
      <c r="AO705" s="42">
        <f t="shared" si="346"/>
        <v>-2.7083333333333348E-2</v>
      </c>
      <c r="AP705" s="41" t="str">
        <f t="shared" si="347"/>
        <v>Ronaldo Rosendo da Silva|46203</v>
      </c>
      <c r="AQ705" s="41" t="str">
        <f t="shared" si="348"/>
        <v/>
      </c>
      <c r="AR705" s="41" t="str">
        <f>IF($AQ705="","",COUNTIFS(L_ChaveCob,$AQ705,L_Ausencia,"&gt;"&amp;$W705)+COUNTIFS($AQ$4:$AQ705,$AQ705,$W$4:$W705,$W705))</f>
        <v/>
      </c>
      <c r="AS705" s="42">
        <f t="shared" si="349"/>
        <v>0</v>
      </c>
      <c r="AT705" s="42">
        <f t="shared" si="350"/>
        <v>0</v>
      </c>
      <c r="AU705" s="42">
        <f t="shared" si="351"/>
        <v>0</v>
      </c>
    </row>
    <row r="706" spans="1:47" x14ac:dyDescent="0.2">
      <c r="A706" s="35">
        <v>46203</v>
      </c>
      <c r="B706" s="36" t="s">
        <v>254</v>
      </c>
      <c r="C706" s="36" t="s">
        <v>232</v>
      </c>
      <c r="D706" s="36" t="s">
        <v>605</v>
      </c>
      <c r="E706" s="37"/>
      <c r="F706" s="37"/>
      <c r="G706" s="36"/>
      <c r="H706" s="36"/>
      <c r="I706" s="36"/>
      <c r="J706" s="36"/>
      <c r="K706" s="37"/>
      <c r="L706" s="37"/>
      <c r="M706" s="37"/>
      <c r="N706" s="38">
        <f t="shared" si="320"/>
        <v>46174</v>
      </c>
      <c r="O706">
        <f t="shared" si="321"/>
        <v>900001</v>
      </c>
      <c r="P706" t="str">
        <f t="shared" si="322"/>
        <v>Serralheria</v>
      </c>
      <c r="Q706" t="str">
        <f t="shared" si="323"/>
        <v>Normal / Fixo</v>
      </c>
      <c r="R706" t="str">
        <f t="shared" si="324"/>
        <v>SERRALHEIRO II</v>
      </c>
      <c r="S706" t="str">
        <f t="shared" si="325"/>
        <v>ADM</v>
      </c>
      <c r="T706" s="39">
        <f t="shared" si="326"/>
        <v>57.825734836004102</v>
      </c>
      <c r="U706" s="40">
        <f t="shared" si="327"/>
        <v>0.375</v>
      </c>
      <c r="V706" s="40">
        <f t="shared" si="328"/>
        <v>0.3972222222222222</v>
      </c>
      <c r="W706" s="40">
        <f t="shared" si="329"/>
        <v>0</v>
      </c>
      <c r="X706" t="str">
        <f t="shared" si="330"/>
        <v>Não</v>
      </c>
      <c r="Y706" s="40">
        <f t="shared" si="331"/>
        <v>0</v>
      </c>
      <c r="Z706" s="40">
        <f t="shared" si="332"/>
        <v>0</v>
      </c>
      <c r="AA706" s="40">
        <f t="shared" si="333"/>
        <v>0</v>
      </c>
      <c r="AB706" s="40">
        <f t="shared" si="334"/>
        <v>0</v>
      </c>
      <c r="AC706" s="40">
        <f t="shared" si="335"/>
        <v>0</v>
      </c>
      <c r="AD706" s="39">
        <f t="shared" si="336"/>
        <v>0</v>
      </c>
      <c r="AE706" s="39">
        <f t="shared" si="337"/>
        <v>0</v>
      </c>
      <c r="AF706" t="str">
        <f t="shared" si="338"/>
        <v>Trabalhado</v>
      </c>
      <c r="AG706" t="str">
        <f t="shared" si="339"/>
        <v/>
      </c>
      <c r="AH706" t="str">
        <f t="shared" si="340"/>
        <v/>
      </c>
      <c r="AJ706" s="41">
        <f t="shared" si="341"/>
        <v>8</v>
      </c>
      <c r="AK706" s="42">
        <f t="shared" si="342"/>
        <v>0.3972222222222222</v>
      </c>
      <c r="AL706" s="41" t="str">
        <f t="shared" si="343"/>
        <v>Leve atraso</v>
      </c>
      <c r="AM706" s="41" t="str">
        <f t="shared" si="344"/>
        <v>Não</v>
      </c>
      <c r="AN706" s="41" t="str">
        <f t="shared" si="345"/>
        <v>Sim</v>
      </c>
      <c r="AO706" s="42">
        <f t="shared" si="346"/>
        <v>-2.2222222222222199E-2</v>
      </c>
      <c r="AP706" s="41" t="str">
        <f t="shared" si="347"/>
        <v>Ronaldo Santos Dias|46203</v>
      </c>
      <c r="AQ706" s="41" t="str">
        <f t="shared" si="348"/>
        <v/>
      </c>
      <c r="AR706" s="41" t="str">
        <f>IF($AQ706="","",COUNTIFS(L_ChaveCob,$AQ706,L_Ausencia,"&gt;"&amp;$W706)+COUNTIFS($AQ$4:$AQ706,$AQ706,$W$4:$W706,$W706))</f>
        <v/>
      </c>
      <c r="AS706" s="42">
        <f t="shared" si="349"/>
        <v>0</v>
      </c>
      <c r="AT706" s="42">
        <f t="shared" si="350"/>
        <v>0</v>
      </c>
      <c r="AU706" s="42">
        <f t="shared" si="351"/>
        <v>0</v>
      </c>
    </row>
    <row r="707" spans="1:47" x14ac:dyDescent="0.2">
      <c r="A707" s="35">
        <v>46203</v>
      </c>
      <c r="B707" s="36" t="s">
        <v>281</v>
      </c>
      <c r="C707" s="36" t="s">
        <v>220</v>
      </c>
      <c r="D707" s="36"/>
      <c r="E707" s="37"/>
      <c r="F707" s="37"/>
      <c r="G707" s="36" t="s">
        <v>53</v>
      </c>
      <c r="H707" s="36"/>
      <c r="I707" s="36"/>
      <c r="J707" s="36"/>
      <c r="K707" s="37"/>
      <c r="L707" s="37"/>
      <c r="M707" s="37"/>
      <c r="N707" s="38">
        <f t="shared" si="320"/>
        <v>46174</v>
      </c>
      <c r="O707">
        <f t="shared" si="321"/>
        <v>900010</v>
      </c>
      <c r="P707" t="str">
        <f t="shared" si="322"/>
        <v>Serralheria</v>
      </c>
      <c r="Q707" t="str">
        <f t="shared" si="323"/>
        <v>Normal / Fixo</v>
      </c>
      <c r="R707" t="str">
        <f t="shared" si="324"/>
        <v>SERRALHEIRO I</v>
      </c>
      <c r="S707" t="str">
        <f t="shared" si="325"/>
        <v>ADM</v>
      </c>
      <c r="T707" s="39">
        <f t="shared" si="326"/>
        <v>53.488333185221997</v>
      </c>
      <c r="U707" s="40">
        <f t="shared" si="327"/>
        <v>0.375</v>
      </c>
      <c r="V707" s="40">
        <f t="shared" si="328"/>
        <v>0</v>
      </c>
      <c r="W707" s="40">
        <f t="shared" si="329"/>
        <v>0.375</v>
      </c>
      <c r="X707" t="str">
        <f t="shared" si="330"/>
        <v>Sim</v>
      </c>
      <c r="Y707" s="40">
        <f t="shared" si="331"/>
        <v>0.375</v>
      </c>
      <c r="Z707" s="40">
        <f t="shared" si="332"/>
        <v>0</v>
      </c>
      <c r="AA707" s="40">
        <f t="shared" si="333"/>
        <v>0</v>
      </c>
      <c r="AB707" s="40">
        <f t="shared" si="334"/>
        <v>0</v>
      </c>
      <c r="AC707" s="40">
        <f t="shared" si="335"/>
        <v>0.375</v>
      </c>
      <c r="AD707" s="39">
        <f t="shared" si="336"/>
        <v>481.39499866699799</v>
      </c>
      <c r="AE707" s="39">
        <f t="shared" si="337"/>
        <v>0</v>
      </c>
      <c r="AF707" t="str">
        <f t="shared" si="338"/>
        <v>Injustificada</v>
      </c>
      <c r="AG707" t="str">
        <f t="shared" si="339"/>
        <v>DESCONTA 9:00h (Injustificada).</v>
      </c>
      <c r="AH707" t="str">
        <f t="shared" si="340"/>
        <v>PONTO: sem ponto nem horas manuais — descontando jornada cheia</v>
      </c>
      <c r="AJ707" s="41">
        <f t="shared" si="341"/>
        <v>19</v>
      </c>
      <c r="AK707" s="42" t="str">
        <f t="shared" si="342"/>
        <v/>
      </c>
      <c r="AL707" s="41" t="str">
        <f t="shared" si="343"/>
        <v>Pelo ponto</v>
      </c>
      <c r="AM707" s="41" t="str">
        <f t="shared" si="344"/>
        <v>Sim</v>
      </c>
      <c r="AN707" s="41" t="str">
        <f t="shared" si="345"/>
        <v>Não</v>
      </c>
      <c r="AO707" s="42" t="str">
        <f t="shared" si="346"/>
        <v/>
      </c>
      <c r="AP707" s="41" t="str">
        <f t="shared" si="347"/>
        <v>Roniel de Souza Rocha|46203</v>
      </c>
      <c r="AQ707" s="41" t="str">
        <f t="shared" si="348"/>
        <v>46203|Serralheria</v>
      </c>
      <c r="AR707" s="41">
        <f>IF($AQ707="","",COUNTIFS(L_ChaveCob,$AQ707,L_Ausencia,"&gt;"&amp;$W707)+COUNTIFS($AQ$4:$AQ707,$AQ707,$W$4:$W707,$W707))</f>
        <v>1</v>
      </c>
      <c r="AS707" s="42">
        <f t="shared" si="349"/>
        <v>0</v>
      </c>
      <c r="AT707" s="42">
        <f t="shared" si="350"/>
        <v>0</v>
      </c>
      <c r="AU707" s="42">
        <f t="shared" si="351"/>
        <v>0</v>
      </c>
    </row>
    <row r="708" spans="1:47" x14ac:dyDescent="0.2">
      <c r="A708" s="35">
        <v>46204</v>
      </c>
      <c r="B708" s="36" t="s">
        <v>235</v>
      </c>
      <c r="C708" s="36" t="s">
        <v>258</v>
      </c>
      <c r="D708" s="36"/>
      <c r="E708" s="37"/>
      <c r="F708" s="37"/>
      <c r="G708" s="36" t="s">
        <v>425</v>
      </c>
      <c r="H708" s="36"/>
      <c r="I708" s="36"/>
      <c r="J708" s="36"/>
      <c r="K708" s="37"/>
      <c r="L708" s="37"/>
      <c r="M708" s="37"/>
      <c r="N708" s="38">
        <f t="shared" ref="N708:N771" si="352">IF($A708="","",DATE(YEAR($A708),MONTH($A708),1))</f>
        <v>46204</v>
      </c>
      <c r="O708">
        <f t="shared" ref="O708:O771" si="353">IF(TRIM($B708)="","",IFERROR(INDEX(C_RG,MATCH(TRIM($B708),C_Nome,0)),"?"))</f>
        <v>900008</v>
      </c>
      <c r="P708" t="str">
        <f t="shared" ref="P708:P771" si="354">IF($A708="","",IF(TRIM($B708)="",P_EquipePostoVago,IF($AJ708="","",INDEX(V_Equipe,$AJ708))))</f>
        <v>Serralheria</v>
      </c>
      <c r="Q708" t="str">
        <f t="shared" ref="Q708:Q771" si="355">IF($A708="","",IF(TRIM($B708)="","Posto Vago",IF($AJ708="","",INDEX(V_Contrato,$AJ708))))</f>
        <v>Normal / Fixo</v>
      </c>
      <c r="R708" t="str">
        <f t="shared" ref="R708:R771" si="356">IF($A708="","",IF(TRIM($B708)="",$H708,IF($AJ708="","",INDEX(V_Funcao,$AJ708))))</f>
        <v>SERRALHEIRO II</v>
      </c>
      <c r="S708" t="str">
        <f t="shared" ref="S708:S771" si="357">IF($A708="","",IF($I708&lt;&gt;"",$I708,IF(TRIM($B708)="","ADM",IF($AJ708="","",INDEX(V_Turno,$AJ708)))))</f>
        <v>TURNO 2</v>
      </c>
      <c r="T708" s="39">
        <f t="shared" ref="T708:T771" si="358">IF(OR($A708="",$R708=""),"",IFERROR(INDEX(F_Valor,MATCH($R708&amp;"|"&amp;SUMPRODUCT(MAX((F_Funcao=$R708)*(F_Ini&lt;=$A708)*F_Ini)),F_Chave,0)),""))</f>
        <v>57.825734836004102</v>
      </c>
      <c r="U708" s="40">
        <f t="shared" ref="U708:U771" si="359">IF(OR($A708="",$S708=""),0,IFERROR(INDEX(T_Horas,MATCH($S708,T_Turno,0),WEEKDAY($A708,2)),0))</f>
        <v>0.33333333333333298</v>
      </c>
      <c r="V708" s="40">
        <f t="shared" ref="V708:V771" si="360">IF($A708="",0,MAX(IF($F708&lt;&gt;"",N($F708),IF($AN708="Sim",IF($AK708&lt;&gt;"",$AK708,$U708),$U708-$W708))-IF($J708="Situação Atípica - Presente",N($K708),0),0))</f>
        <v>0</v>
      </c>
      <c r="W708" s="40">
        <f t="shared" ref="W708:W771" si="361">IF($A708="",0,IF($E708&lt;&gt;"",N($E708),IF($AL708="Dia inteiro",$U708,IF($AL708="Pelo ponto",IF($AK708="",$U708,MAX($U708-$AK708,0)),IF(AND($AL708="Leve atraso",$AO708&lt;&gt;""),IF(AND($AO708&gt;P_LeveMin,$AO708&lt;=P_LeveMax),$AO708,0),0)))))</f>
        <v>0.33333333333333298</v>
      </c>
      <c r="X708" t="str">
        <f t="shared" ref="X708:X771" si="362">IF($A708="","",IF(OR($Q708="Ferista",$Q708=""),"Não",IF(AND($AL708="Leve atraso",$W708&gt;0,$A708&gt;=P_InicioRegras),"Sim",IF(OR($J708&lt;&gt;"",$K708&lt;&gt;"",$L708&lt;&gt;""),"Não",$AM708))))</f>
        <v>Não</v>
      </c>
      <c r="Y708" s="40">
        <f t="shared" ref="Y708:Y771" si="363">IF($A708="",0,IF($Q708="Ferista",0,IF($X708="Sim",$W708,0)+N($K708)))</f>
        <v>0</v>
      </c>
      <c r="Z708" s="40">
        <f t="shared" ref="Z708:Z771" si="364">IF($X708="Sim",$AT708,0)</f>
        <v>0</v>
      </c>
      <c r="AA708" s="40">
        <f t="shared" ref="AA708:AA771" si="365">IF($AP708="",0,MIN(MAX($Y708-$Z708,0),SUMIFS(CP_Horas,CP_ChaveFalta,$AP708,CP_Aprov,"Sim")))</f>
        <v>0</v>
      </c>
      <c r="AB708" s="40">
        <f t="shared" ref="AB708:AB771" si="366">IF($A708="",0,MIN(MAX($Y708-$Z708-$AA708,0),N($M708)))</f>
        <v>0</v>
      </c>
      <c r="AC708" s="40">
        <f t="shared" ref="AC708:AC771" si="367">IF($A708="",0,MAX($Y708-$Z708-$AA708-$AB708,0))</f>
        <v>0</v>
      </c>
      <c r="AD708" s="39">
        <f t="shared" ref="AD708:AD771" si="368">IF(OR($AC708=0,$T708=""),0,$AC708*24*$T708)</f>
        <v>0</v>
      </c>
      <c r="AE708" s="39">
        <f t="shared" ref="AE708:AE771" si="369">IF(OR($A708="",$T708=""),0,(IF($AF708="Justificada",$W708,0)+N($L708))*24*$T708)</f>
        <v>462.60587868803231</v>
      </c>
      <c r="AF708" t="str">
        <f t="shared" ref="AF708:AF771" si="370">IF($A708="","",IF($J708&lt;&gt;"","Situação atípica",IF(AND($AL708="Leve atraso",$W708&gt;0),"Leve atraso",IFERROR(INDEX(S_Cat,MATCH($C708,S_Status,0)),"Outros"))))</f>
        <v>Justificada</v>
      </c>
      <c r="AG708" t="str">
        <f t="shared" ref="AG708:AG771" si="371">IF($A708="","",TRIM(IF($Z708&gt;0,"Ferista cobriu "&amp;TEXT($Z708,"[h]:mm")&amp;"h. ","")&amp;IF($AA708&gt;0,"Compensado "&amp;TEXT($AA708,"[h]:mm")&amp;"h por "&amp;IFERROR(INDEX(CP_Quem,MATCH($AP708,CP_ChaveFalta,0)),"?")&amp;". ","")&amp;IF($AU708&gt;0,"Compensação aguardando aprovação ("&amp;TEXT($AU708,"[h]:mm")&amp;"h). ","")&amp;IF($AB708&gt;0,"Perdoado por acordo "&amp;TEXT($AB708,"[h]:mm")&amp;"h. ","")&amp;IF(AND($AP708&lt;&gt;"",COUNTIF(CP_ChaveQuem,$AP708)&gt;0),"Horas usadas p/ compensar falta de "&amp;INDEX(CP_Falta,MATCH($AP708,CP_ChaveQuem,0))&amp;" de "&amp;TEXT(INDEX(CP_DataFalta,MATCH($AP708,CP_ChaveQuem,0)),"dd/mm")&amp;". ","")&amp;IF(AND($Q708="Ferista",SUMIFS(L_Ferista,L_Data,$A708,L_Equipe,$P708)&gt;0),"Como ferista, cobriu "&amp;TEXT(SUMIFS(L_Ferista,L_Data,$A708,L_Equipe,$P708),"[h]:mm")&amp;"h de faltas da equipe. ","")&amp;IF($AC708&gt;0,"DESCONTA "&amp;TEXT($AC708,"[h]:mm")&amp;"h ("&amp;$AF708&amp;").","")))</f>
        <v/>
      </c>
      <c r="AH708" t="str">
        <f t="shared" ref="AH708:AH771" si="372">IF($A708="","",IF($O708="?","CADASTRO: funcionário não está no Cadastro",IF(AND($O708&lt;&gt;"",$AJ708=""),"CADASTRO: sem vigência (função/turno) nesta data",IF(AND($AP708&lt;&gt;"",COUNTIF(L_ChavePD,$AP708)&gt;1),"DUPLICADO: mesma pessoa 2x no dia",IF($A708&lt;P_InicioRegras,"",IF(AND($C708="Horas Compensadas",COUNTIF(CP_ChaveQuem,$AP708)=0),"VINCULAR: registrar na aba Compensações de quem é a falta",IF($AU708&gt;0,"APROVAR: compensação pendente na aba Compensações",IF(AND($AQ708&lt;&gt;"",$AS708&gt;0,$AT708&lt;$W708,$AC708&gt;0),"FERISTA: horas do ferista não cobriram toda a falta",IF(AND($AL708="Pelo ponto",$AK708="",$E708="",$X708="Sim"),"PONTO: sem ponto nem horas manuais — descontando jornada cheia",IF(AND($AL708="Leve atraso",$E708="",N($AO708)&gt;P_LeveMax),"CLASSIFICAR: ponto mostra atraso &gt; 30 min — trocar o Status",IF($AF708="Leve atraso","AJUSTAR STATUS: atraso lançado como Horas Trabalhadas",IF(AND(N($K708)&gt;0,$G708=""),"OBSERVAÇÃO: desconto extra sem observação",IF(AND($J708&lt;&gt;"",N($K708)+N($L708)&gt;$U708),"CONFERIR: horas manuais maiores que a jornada","")))))))))))))</f>
        <v/>
      </c>
      <c r="AJ708" s="41">
        <f t="shared" ref="AJ708:AJ771" si="373">IF(OR($A708="",$O708="",$O708="?"),"",IFERROR(MATCH($O708&amp;"|"&amp;SUMPRODUCT(MAX((V_RG=$O708)*(V_Ini&lt;=$A708)*V_Ini)),V_Chave,0),""))</f>
        <v>16</v>
      </c>
      <c r="AK708" s="42" t="str">
        <f t="shared" ref="AK708:AK771" si="374">IF(ISNUMBER(SEARCH(" = ",$D708)),IFERROR(TIMEVALUE(TRIM(RIGHT($D708,5))),""),"")</f>
        <v/>
      </c>
      <c r="AL708" s="41" t="str">
        <f t="shared" ref="AL708:AL771" si="375">IF($C708="","",IFERROR(INDEX(S_Modo,MATCH($C708,S_Status,0)),"Não"))</f>
        <v>Dia inteiro</v>
      </c>
      <c r="AM708" s="41" t="str">
        <f t="shared" ref="AM708:AM771" si="376">IF($C708="","",IFERROR(INDEX(S_Conta,MATCH($C708,S_Status,0)),"Não"))</f>
        <v>Não</v>
      </c>
      <c r="AN708" s="41" t="str">
        <f t="shared" ref="AN708:AN771" si="377">IF($C708="","",IFERROR(INDEX(S_Trab,MATCH($C708,S_Status,0)),"Não"))</f>
        <v>Não</v>
      </c>
      <c r="AO708" s="42" t="str">
        <f t="shared" ref="AO708:AO771" si="378">IF(OR($A708="",$AK708=""),"",$U708-$AK708-IF($J708&lt;&gt;"Situação Atípica - Presente",N($K708)+N($L708),0))</f>
        <v/>
      </c>
      <c r="AP708" s="41" t="str">
        <f t="shared" ref="AP708:AP771" si="379">IF(OR($A708="",TRIM($B708)=""),"",TRIM($B708)&amp;"|"&amp;$A708)</f>
        <v>Alisson Paulo Costa Martins|46204</v>
      </c>
      <c r="AQ708" s="41" t="str">
        <f t="shared" ref="AQ708:AQ771" si="380">IF(AND(P_CoberturaAuto="Sim",$A708&lt;&gt;"",$A708&gt;=P_InicioRegras,$Q708="Normal / Fixo",$R708&lt;&gt;"",ISERROR(SEARCH("ENCARREGADO",$R708)),$AM708="Sim",$W708&gt;0),$A708&amp;"|"&amp;$P708,"")</f>
        <v/>
      </c>
      <c r="AR708" s="41" t="str">
        <f>IF($AQ708="","",COUNTIFS(L_ChaveCob,$AQ708,L_Ausencia,"&gt;"&amp;$W708)+COUNTIFS($AQ$4:$AQ708,$AQ708,$W$4:$W708,$W708))</f>
        <v/>
      </c>
      <c r="AS708" s="42">
        <f t="shared" ref="AS708:AS771" si="381">IF($AQ708="",0,SUMIFS(L_Trab,L_Data,$A708,L_Equipe,$P708,L_Contrato,"Ferista",L_Status,"&lt;&gt;Remanejamento"))</f>
        <v>0</v>
      </c>
      <c r="AT708" s="42">
        <f t="shared" ref="AT708:AT771" si="382">IF(OR($AQ708="",$AS708=0),0,MAX(MIN($W708,$AS708-SUMIFS(L_Ausencia,L_ChaveCob,$AQ708,L_OrdemCob,"&lt;"&amp;$AR708)),0))</f>
        <v>0</v>
      </c>
      <c r="AU708" s="42">
        <f t="shared" ref="AU708:AU771" si="383">IF($AP708="",0,SUMIFS(CP_Horas,CP_ChaveFalta,$AP708,CP_Aprov,"&lt;&gt;Sim"))</f>
        <v>0</v>
      </c>
    </row>
    <row r="709" spans="1:47" x14ac:dyDescent="0.2">
      <c r="A709" s="35">
        <v>46204</v>
      </c>
      <c r="B709" s="36" t="s">
        <v>479</v>
      </c>
      <c r="C709" s="36" t="s">
        <v>232</v>
      </c>
      <c r="D709" s="36"/>
      <c r="E709" s="37"/>
      <c r="F709" s="37"/>
      <c r="G709" s="36" t="s">
        <v>527</v>
      </c>
      <c r="H709" s="36"/>
      <c r="I709" s="36"/>
      <c r="J709" s="36"/>
      <c r="K709" s="37"/>
      <c r="L709" s="37"/>
      <c r="M709" s="37"/>
      <c r="N709" s="38">
        <f t="shared" si="352"/>
        <v>46204</v>
      </c>
      <c r="O709">
        <f t="shared" si="353"/>
        <v>900012</v>
      </c>
      <c r="P709" t="str">
        <f t="shared" si="354"/>
        <v>Serralheria</v>
      </c>
      <c r="Q709" t="str">
        <f t="shared" si="355"/>
        <v>Normal / Fixo</v>
      </c>
      <c r="R709" t="str">
        <f t="shared" si="356"/>
        <v>SERRALHEIRO I</v>
      </c>
      <c r="S709" t="str">
        <f t="shared" si="357"/>
        <v>ADM</v>
      </c>
      <c r="T709" s="39">
        <f t="shared" si="358"/>
        <v>53.488333185221997</v>
      </c>
      <c r="U709" s="40">
        <f t="shared" si="359"/>
        <v>0.375</v>
      </c>
      <c r="V709" s="40">
        <f t="shared" si="360"/>
        <v>0.375</v>
      </c>
      <c r="W709" s="40">
        <f t="shared" si="361"/>
        <v>0</v>
      </c>
      <c r="X709" t="str">
        <f t="shared" si="362"/>
        <v>Não</v>
      </c>
      <c r="Y709" s="40">
        <f t="shared" si="363"/>
        <v>0</v>
      </c>
      <c r="Z709" s="40">
        <f t="shared" si="364"/>
        <v>0</v>
      </c>
      <c r="AA709" s="40">
        <f t="shared" si="365"/>
        <v>0</v>
      </c>
      <c r="AB709" s="40">
        <f t="shared" si="366"/>
        <v>0</v>
      </c>
      <c r="AC709" s="40">
        <f t="shared" si="367"/>
        <v>0</v>
      </c>
      <c r="AD709" s="39">
        <f t="shared" si="368"/>
        <v>0</v>
      </c>
      <c r="AE709" s="39">
        <f t="shared" si="369"/>
        <v>0</v>
      </c>
      <c r="AF709" t="str">
        <f t="shared" si="370"/>
        <v>Trabalhado</v>
      </c>
      <c r="AG709" t="str">
        <f t="shared" si="371"/>
        <v/>
      </c>
      <c r="AH709" t="str">
        <f t="shared" si="372"/>
        <v/>
      </c>
      <c r="AJ709" s="41">
        <f t="shared" si="373"/>
        <v>21</v>
      </c>
      <c r="AK709" s="42" t="str">
        <f t="shared" si="374"/>
        <v/>
      </c>
      <c r="AL709" s="41" t="str">
        <f t="shared" si="375"/>
        <v>Leve atraso</v>
      </c>
      <c r="AM709" s="41" t="str">
        <f t="shared" si="376"/>
        <v>Não</v>
      </c>
      <c r="AN709" s="41" t="str">
        <f t="shared" si="377"/>
        <v>Sim</v>
      </c>
      <c r="AO709" s="42" t="str">
        <f t="shared" si="378"/>
        <v/>
      </c>
      <c r="AP709" s="41" t="str">
        <f t="shared" si="379"/>
        <v>Diego Ferreira Moura|46204</v>
      </c>
      <c r="AQ709" s="41" t="str">
        <f t="shared" si="380"/>
        <v/>
      </c>
      <c r="AR709" s="41" t="str">
        <f>IF($AQ709="","",COUNTIFS(L_ChaveCob,$AQ709,L_Ausencia,"&gt;"&amp;$W709)+COUNTIFS($AQ$4:$AQ709,$AQ709,$W$4:$W709,$W709))</f>
        <v/>
      </c>
      <c r="AS709" s="42">
        <f t="shared" si="381"/>
        <v>0</v>
      </c>
      <c r="AT709" s="42">
        <f t="shared" si="382"/>
        <v>0</v>
      </c>
      <c r="AU709" s="42">
        <f t="shared" si="383"/>
        <v>0</v>
      </c>
    </row>
    <row r="710" spans="1:47" x14ac:dyDescent="0.2">
      <c r="A710" s="35">
        <v>46204</v>
      </c>
      <c r="B710" s="36" t="s">
        <v>237</v>
      </c>
      <c r="C710" s="36" t="s">
        <v>258</v>
      </c>
      <c r="D710" s="36"/>
      <c r="E710" s="37"/>
      <c r="F710" s="37"/>
      <c r="G710" s="36" t="s">
        <v>425</v>
      </c>
      <c r="H710" s="36"/>
      <c r="I710" s="36"/>
      <c r="J710" s="36"/>
      <c r="K710" s="37"/>
      <c r="L710" s="37"/>
      <c r="M710" s="37"/>
      <c r="N710" s="38">
        <f t="shared" si="352"/>
        <v>46204</v>
      </c>
      <c r="O710">
        <f t="shared" si="353"/>
        <v>119353</v>
      </c>
      <c r="P710" t="str">
        <f t="shared" si="354"/>
        <v>Serralheria</v>
      </c>
      <c r="Q710" t="str">
        <f t="shared" si="355"/>
        <v>Normal / Fixo</v>
      </c>
      <c r="R710" t="str">
        <f t="shared" si="356"/>
        <v>SERRALHEIRO II</v>
      </c>
      <c r="S710" t="str">
        <f t="shared" si="357"/>
        <v>ADM</v>
      </c>
      <c r="T710" s="39">
        <f t="shared" si="358"/>
        <v>57.825734836004102</v>
      </c>
      <c r="U710" s="40">
        <f t="shared" si="359"/>
        <v>0.375</v>
      </c>
      <c r="V710" s="40">
        <f t="shared" si="360"/>
        <v>0</v>
      </c>
      <c r="W710" s="40">
        <f t="shared" si="361"/>
        <v>0.375</v>
      </c>
      <c r="X710" t="str">
        <f t="shared" si="362"/>
        <v>Não</v>
      </c>
      <c r="Y710" s="40">
        <f t="shared" si="363"/>
        <v>0</v>
      </c>
      <c r="Z710" s="40">
        <f t="shared" si="364"/>
        <v>0</v>
      </c>
      <c r="AA710" s="40">
        <f t="shared" si="365"/>
        <v>0</v>
      </c>
      <c r="AB710" s="40">
        <f t="shared" si="366"/>
        <v>0</v>
      </c>
      <c r="AC710" s="40">
        <f t="shared" si="367"/>
        <v>0</v>
      </c>
      <c r="AD710" s="39">
        <f t="shared" si="368"/>
        <v>0</v>
      </c>
      <c r="AE710" s="39">
        <f t="shared" si="369"/>
        <v>520.43161352403695</v>
      </c>
      <c r="AF710" t="str">
        <f t="shared" si="370"/>
        <v>Justificada</v>
      </c>
      <c r="AG710" t="str">
        <f t="shared" si="371"/>
        <v/>
      </c>
      <c r="AH710" t="str">
        <f t="shared" si="372"/>
        <v/>
      </c>
      <c r="AJ710" s="41">
        <f t="shared" si="373"/>
        <v>7</v>
      </c>
      <c r="AK710" s="42" t="str">
        <f t="shared" si="374"/>
        <v/>
      </c>
      <c r="AL710" s="41" t="str">
        <f t="shared" si="375"/>
        <v>Dia inteiro</v>
      </c>
      <c r="AM710" s="41" t="str">
        <f t="shared" si="376"/>
        <v>Não</v>
      </c>
      <c r="AN710" s="41" t="str">
        <f t="shared" si="377"/>
        <v>Não</v>
      </c>
      <c r="AO710" s="42" t="str">
        <f t="shared" si="378"/>
        <v/>
      </c>
      <c r="AP710" s="41" t="str">
        <f t="shared" si="379"/>
        <v>Ezequiel Antonio Peres|46204</v>
      </c>
      <c r="AQ710" s="41" t="str">
        <f t="shared" si="380"/>
        <v/>
      </c>
      <c r="AR710" s="41" t="str">
        <f>IF($AQ710="","",COUNTIFS(L_ChaveCob,$AQ710,L_Ausencia,"&gt;"&amp;$W710)+COUNTIFS($AQ$4:$AQ710,$AQ710,$W$4:$W710,$W710))</f>
        <v/>
      </c>
      <c r="AS710" s="42">
        <f t="shared" si="381"/>
        <v>0</v>
      </c>
      <c r="AT710" s="42">
        <f t="shared" si="382"/>
        <v>0</v>
      </c>
      <c r="AU710" s="42">
        <f t="shared" si="383"/>
        <v>0</v>
      </c>
    </row>
    <row r="711" spans="1:47" x14ac:dyDescent="0.2">
      <c r="A711" s="35">
        <v>46204</v>
      </c>
      <c r="B711" s="36" t="s">
        <v>239</v>
      </c>
      <c r="C711" s="36" t="s">
        <v>232</v>
      </c>
      <c r="D711" s="36"/>
      <c r="E711" s="37"/>
      <c r="F711" s="37"/>
      <c r="G711" s="36"/>
      <c r="H711" s="36"/>
      <c r="I711" s="36"/>
      <c r="J711" s="36"/>
      <c r="K711" s="37"/>
      <c r="L711" s="37"/>
      <c r="M711" s="37"/>
      <c r="N711" s="38">
        <f t="shared" si="352"/>
        <v>46204</v>
      </c>
      <c r="O711">
        <f t="shared" si="353"/>
        <v>173078</v>
      </c>
      <c r="P711" t="str">
        <f t="shared" si="354"/>
        <v>Serralheria</v>
      </c>
      <c r="Q711" t="str">
        <f t="shared" si="355"/>
        <v>Normal / Fixo</v>
      </c>
      <c r="R711" t="str">
        <f t="shared" si="356"/>
        <v>SERRALHEIRO II</v>
      </c>
      <c r="S711" t="str">
        <f t="shared" si="357"/>
        <v>ADM</v>
      </c>
      <c r="T711" s="39">
        <f t="shared" si="358"/>
        <v>57.825734836004102</v>
      </c>
      <c r="U711" s="40">
        <f t="shared" si="359"/>
        <v>0.375</v>
      </c>
      <c r="V711" s="40">
        <f t="shared" si="360"/>
        <v>0.375</v>
      </c>
      <c r="W711" s="40">
        <f t="shared" si="361"/>
        <v>0</v>
      </c>
      <c r="X711" t="str">
        <f t="shared" si="362"/>
        <v>Não</v>
      </c>
      <c r="Y711" s="40">
        <f t="shared" si="363"/>
        <v>0</v>
      </c>
      <c r="Z711" s="40">
        <f t="shared" si="364"/>
        <v>0</v>
      </c>
      <c r="AA711" s="40">
        <f t="shared" si="365"/>
        <v>0</v>
      </c>
      <c r="AB711" s="40">
        <f t="shared" si="366"/>
        <v>0</v>
      </c>
      <c r="AC711" s="40">
        <f t="shared" si="367"/>
        <v>0</v>
      </c>
      <c r="AD711" s="39">
        <f t="shared" si="368"/>
        <v>0</v>
      </c>
      <c r="AE711" s="39">
        <f t="shared" si="369"/>
        <v>0</v>
      </c>
      <c r="AF711" t="str">
        <f t="shared" si="370"/>
        <v>Trabalhado</v>
      </c>
      <c r="AG711" t="str">
        <f t="shared" si="371"/>
        <v/>
      </c>
      <c r="AH711" t="str">
        <f t="shared" si="372"/>
        <v/>
      </c>
      <c r="AJ711" s="41">
        <f t="shared" si="373"/>
        <v>2</v>
      </c>
      <c r="AK711" s="42" t="str">
        <f t="shared" si="374"/>
        <v/>
      </c>
      <c r="AL711" s="41" t="str">
        <f t="shared" si="375"/>
        <v>Leve atraso</v>
      </c>
      <c r="AM711" s="41" t="str">
        <f t="shared" si="376"/>
        <v>Não</v>
      </c>
      <c r="AN711" s="41" t="str">
        <f t="shared" si="377"/>
        <v>Sim</v>
      </c>
      <c r="AO711" s="42" t="str">
        <f t="shared" si="378"/>
        <v/>
      </c>
      <c r="AP711" s="41" t="str">
        <f t="shared" si="379"/>
        <v>Giovani Joao da Silva|46204</v>
      </c>
      <c r="AQ711" s="41" t="str">
        <f t="shared" si="380"/>
        <v/>
      </c>
      <c r="AR711" s="41" t="str">
        <f>IF($AQ711="","",COUNTIFS(L_ChaveCob,$AQ711,L_Ausencia,"&gt;"&amp;$W711)+COUNTIFS($AQ$4:$AQ711,$AQ711,$W$4:$W711,$W711))</f>
        <v/>
      </c>
      <c r="AS711" s="42">
        <f t="shared" si="381"/>
        <v>0</v>
      </c>
      <c r="AT711" s="42">
        <f t="shared" si="382"/>
        <v>0</v>
      </c>
      <c r="AU711" s="42">
        <f t="shared" si="383"/>
        <v>0</v>
      </c>
    </row>
    <row r="712" spans="1:47" x14ac:dyDescent="0.2">
      <c r="A712" s="35">
        <v>46204</v>
      </c>
      <c r="B712" s="36" t="s">
        <v>241</v>
      </c>
      <c r="C712" s="36" t="s">
        <v>232</v>
      </c>
      <c r="D712" s="36"/>
      <c r="E712" s="37"/>
      <c r="F712" s="37"/>
      <c r="G712" s="36"/>
      <c r="H712" s="36"/>
      <c r="I712" s="36"/>
      <c r="J712" s="36"/>
      <c r="K712" s="37"/>
      <c r="L712" s="37"/>
      <c r="M712" s="37"/>
      <c r="N712" s="38">
        <f t="shared" si="352"/>
        <v>46204</v>
      </c>
      <c r="O712">
        <f t="shared" si="353"/>
        <v>24800</v>
      </c>
      <c r="P712" t="str">
        <f t="shared" si="354"/>
        <v>Serralheria</v>
      </c>
      <c r="Q712" t="str">
        <f t="shared" si="355"/>
        <v>Normal / Fixo</v>
      </c>
      <c r="R712" t="str">
        <f t="shared" si="356"/>
        <v>SERRALHEIRO II</v>
      </c>
      <c r="S712" t="str">
        <f t="shared" si="357"/>
        <v>ADM</v>
      </c>
      <c r="T712" s="39">
        <f t="shared" si="358"/>
        <v>57.825734836004102</v>
      </c>
      <c r="U712" s="40">
        <f t="shared" si="359"/>
        <v>0.375</v>
      </c>
      <c r="V712" s="40">
        <f t="shared" si="360"/>
        <v>0.375</v>
      </c>
      <c r="W712" s="40">
        <f t="shared" si="361"/>
        <v>0</v>
      </c>
      <c r="X712" t="str">
        <f t="shared" si="362"/>
        <v>Não</v>
      </c>
      <c r="Y712" s="40">
        <f t="shared" si="363"/>
        <v>0</v>
      </c>
      <c r="Z712" s="40">
        <f t="shared" si="364"/>
        <v>0</v>
      </c>
      <c r="AA712" s="40">
        <f t="shared" si="365"/>
        <v>0</v>
      </c>
      <c r="AB712" s="40">
        <f t="shared" si="366"/>
        <v>0</v>
      </c>
      <c r="AC712" s="40">
        <f t="shared" si="367"/>
        <v>0</v>
      </c>
      <c r="AD712" s="39">
        <f t="shared" si="368"/>
        <v>0</v>
      </c>
      <c r="AE712" s="39">
        <f t="shared" si="369"/>
        <v>0</v>
      </c>
      <c r="AF712" t="str">
        <f t="shared" si="370"/>
        <v>Trabalhado</v>
      </c>
      <c r="AG712" t="str">
        <f t="shared" si="371"/>
        <v/>
      </c>
      <c r="AH712" t="str">
        <f t="shared" si="372"/>
        <v/>
      </c>
      <c r="AJ712" s="41">
        <f t="shared" si="373"/>
        <v>3</v>
      </c>
      <c r="AK712" s="42" t="str">
        <f t="shared" si="374"/>
        <v/>
      </c>
      <c r="AL712" s="41" t="str">
        <f t="shared" si="375"/>
        <v>Leve atraso</v>
      </c>
      <c r="AM712" s="41" t="str">
        <f t="shared" si="376"/>
        <v>Não</v>
      </c>
      <c r="AN712" s="41" t="str">
        <f t="shared" si="377"/>
        <v>Sim</v>
      </c>
      <c r="AO712" s="42" t="str">
        <f t="shared" si="378"/>
        <v/>
      </c>
      <c r="AP712" s="41" t="str">
        <f t="shared" si="379"/>
        <v>Ivanildo Lopes Pires de Carvalho|46204</v>
      </c>
      <c r="AQ712" s="41" t="str">
        <f t="shared" si="380"/>
        <v/>
      </c>
      <c r="AR712" s="41" t="str">
        <f>IF($AQ712="","",COUNTIFS(L_ChaveCob,$AQ712,L_Ausencia,"&gt;"&amp;$W712)+COUNTIFS($AQ$4:$AQ712,$AQ712,$W$4:$W712,$W712))</f>
        <v/>
      </c>
      <c r="AS712" s="42">
        <f t="shared" si="381"/>
        <v>0</v>
      </c>
      <c r="AT712" s="42">
        <f t="shared" si="382"/>
        <v>0</v>
      </c>
      <c r="AU712" s="42">
        <f t="shared" si="383"/>
        <v>0</v>
      </c>
    </row>
    <row r="713" spans="1:47" x14ac:dyDescent="0.2">
      <c r="A713" s="35">
        <v>46204</v>
      </c>
      <c r="B713" s="36" t="s">
        <v>243</v>
      </c>
      <c r="C713" s="36" t="s">
        <v>232</v>
      </c>
      <c r="D713" s="36"/>
      <c r="E713" s="37"/>
      <c r="F713" s="37"/>
      <c r="G713" s="36"/>
      <c r="H713" s="36"/>
      <c r="I713" s="36"/>
      <c r="J713" s="36"/>
      <c r="K713" s="37"/>
      <c r="L713" s="37"/>
      <c r="M713" s="37"/>
      <c r="N713" s="38">
        <f t="shared" si="352"/>
        <v>46204</v>
      </c>
      <c r="O713">
        <f t="shared" si="353"/>
        <v>900003</v>
      </c>
      <c r="P713" t="str">
        <f t="shared" si="354"/>
        <v>Serralheria</v>
      </c>
      <c r="Q713" t="str">
        <f t="shared" si="355"/>
        <v>Normal / Fixo</v>
      </c>
      <c r="R713" t="str">
        <f t="shared" si="356"/>
        <v>ENCARREGADO</v>
      </c>
      <c r="S713" t="str">
        <f t="shared" si="357"/>
        <v>ADM</v>
      </c>
      <c r="T713" s="39">
        <f t="shared" si="358"/>
        <v>66.410146806958295</v>
      </c>
      <c r="U713" s="40">
        <f t="shared" si="359"/>
        <v>0.375</v>
      </c>
      <c r="V713" s="40">
        <f t="shared" si="360"/>
        <v>0.375</v>
      </c>
      <c r="W713" s="40">
        <f t="shared" si="361"/>
        <v>0</v>
      </c>
      <c r="X713" t="str">
        <f t="shared" si="362"/>
        <v>Não</v>
      </c>
      <c r="Y713" s="40">
        <f t="shared" si="363"/>
        <v>0</v>
      </c>
      <c r="Z713" s="40">
        <f t="shared" si="364"/>
        <v>0</v>
      </c>
      <c r="AA713" s="40">
        <f t="shared" si="365"/>
        <v>0</v>
      </c>
      <c r="AB713" s="40">
        <f t="shared" si="366"/>
        <v>0</v>
      </c>
      <c r="AC713" s="40">
        <f t="shared" si="367"/>
        <v>0</v>
      </c>
      <c r="AD713" s="39">
        <f t="shared" si="368"/>
        <v>0</v>
      </c>
      <c r="AE713" s="39">
        <f t="shared" si="369"/>
        <v>0</v>
      </c>
      <c r="AF713" t="str">
        <f t="shared" si="370"/>
        <v>Trabalhado</v>
      </c>
      <c r="AG713" t="str">
        <f t="shared" si="371"/>
        <v/>
      </c>
      <c r="AH713" t="str">
        <f t="shared" si="372"/>
        <v/>
      </c>
      <c r="AJ713" s="41">
        <f t="shared" si="373"/>
        <v>10</v>
      </c>
      <c r="AK713" s="42" t="str">
        <f t="shared" si="374"/>
        <v/>
      </c>
      <c r="AL713" s="41" t="str">
        <f t="shared" si="375"/>
        <v>Leve atraso</v>
      </c>
      <c r="AM713" s="41" t="str">
        <f t="shared" si="376"/>
        <v>Não</v>
      </c>
      <c r="AN713" s="41" t="str">
        <f t="shared" si="377"/>
        <v>Sim</v>
      </c>
      <c r="AO713" s="42" t="str">
        <f t="shared" si="378"/>
        <v/>
      </c>
      <c r="AP713" s="41" t="str">
        <f t="shared" si="379"/>
        <v>Marcelo Antônio Silvestre de Moraes|46204</v>
      </c>
      <c r="AQ713" s="41" t="str">
        <f t="shared" si="380"/>
        <v/>
      </c>
      <c r="AR713" s="41" t="str">
        <f>IF($AQ713="","",COUNTIFS(L_ChaveCob,$AQ713,L_Ausencia,"&gt;"&amp;$W713)+COUNTIFS($AQ$4:$AQ713,$AQ713,$W$4:$W713,$W713))</f>
        <v/>
      </c>
      <c r="AS713" s="42">
        <f t="shared" si="381"/>
        <v>0</v>
      </c>
      <c r="AT713" s="42">
        <f t="shared" si="382"/>
        <v>0</v>
      </c>
      <c r="AU713" s="42">
        <f t="shared" si="383"/>
        <v>0</v>
      </c>
    </row>
    <row r="714" spans="1:47" x14ac:dyDescent="0.2">
      <c r="A714" s="35">
        <v>46204</v>
      </c>
      <c r="B714" s="36" t="s">
        <v>229</v>
      </c>
      <c r="C714" s="36" t="s">
        <v>232</v>
      </c>
      <c r="D714" s="36"/>
      <c r="E714" s="37"/>
      <c r="F714" s="37"/>
      <c r="G714" s="36"/>
      <c r="H714" s="36"/>
      <c r="I714" s="36"/>
      <c r="J714" s="36"/>
      <c r="K714" s="37"/>
      <c r="L714" s="37"/>
      <c r="M714" s="37"/>
      <c r="N714" s="38">
        <f t="shared" si="352"/>
        <v>46204</v>
      </c>
      <c r="O714">
        <f t="shared" si="353"/>
        <v>105410</v>
      </c>
      <c r="P714" t="str">
        <f t="shared" si="354"/>
        <v>Serralheria</v>
      </c>
      <c r="Q714" t="str">
        <f t="shared" si="355"/>
        <v>Normal / Fixo</v>
      </c>
      <c r="R714" t="str">
        <f t="shared" si="356"/>
        <v>SERRALHEIRO I</v>
      </c>
      <c r="S714" t="str">
        <f t="shared" si="357"/>
        <v>TURNO 3</v>
      </c>
      <c r="T714" s="39">
        <f t="shared" si="358"/>
        <v>53.488333185221997</v>
      </c>
      <c r="U714" s="40">
        <f t="shared" si="359"/>
        <v>0.33333333333333298</v>
      </c>
      <c r="V714" s="40">
        <f t="shared" si="360"/>
        <v>0.33333333333333298</v>
      </c>
      <c r="W714" s="40">
        <f t="shared" si="361"/>
        <v>0</v>
      </c>
      <c r="X714" t="str">
        <f t="shared" si="362"/>
        <v>Não</v>
      </c>
      <c r="Y714" s="40">
        <f t="shared" si="363"/>
        <v>0</v>
      </c>
      <c r="Z714" s="40">
        <f t="shared" si="364"/>
        <v>0</v>
      </c>
      <c r="AA714" s="40">
        <f t="shared" si="365"/>
        <v>0</v>
      </c>
      <c r="AB714" s="40">
        <f t="shared" si="366"/>
        <v>0</v>
      </c>
      <c r="AC714" s="40">
        <f t="shared" si="367"/>
        <v>0</v>
      </c>
      <c r="AD714" s="39">
        <f t="shared" si="368"/>
        <v>0</v>
      </c>
      <c r="AE714" s="39">
        <f t="shared" si="369"/>
        <v>0</v>
      </c>
      <c r="AF714" t="str">
        <f t="shared" si="370"/>
        <v>Trabalhado</v>
      </c>
      <c r="AG714" t="str">
        <f t="shared" si="371"/>
        <v/>
      </c>
      <c r="AH714" t="str">
        <f t="shared" si="372"/>
        <v/>
      </c>
      <c r="AJ714" s="41">
        <f t="shared" si="373"/>
        <v>6</v>
      </c>
      <c r="AK714" s="42" t="str">
        <f t="shared" si="374"/>
        <v/>
      </c>
      <c r="AL714" s="41" t="str">
        <f t="shared" si="375"/>
        <v>Leve atraso</v>
      </c>
      <c r="AM714" s="41" t="str">
        <f t="shared" si="376"/>
        <v>Não</v>
      </c>
      <c r="AN714" s="41" t="str">
        <f t="shared" si="377"/>
        <v>Sim</v>
      </c>
      <c r="AO714" s="42" t="str">
        <f t="shared" si="378"/>
        <v/>
      </c>
      <c r="AP714" s="41" t="str">
        <f t="shared" si="379"/>
        <v>Marcelo Douglas Vieira Santana|46204</v>
      </c>
      <c r="AQ714" s="41" t="str">
        <f t="shared" si="380"/>
        <v/>
      </c>
      <c r="AR714" s="41" t="str">
        <f>IF($AQ714="","",COUNTIFS(L_ChaveCob,$AQ714,L_Ausencia,"&gt;"&amp;$W714)+COUNTIFS($AQ$4:$AQ714,$AQ714,$W$4:$W714,$W714))</f>
        <v/>
      </c>
      <c r="AS714" s="42">
        <f t="shared" si="381"/>
        <v>0</v>
      </c>
      <c r="AT714" s="42">
        <f t="shared" si="382"/>
        <v>0</v>
      </c>
      <c r="AU714" s="42">
        <f t="shared" si="383"/>
        <v>0</v>
      </c>
    </row>
    <row r="715" spans="1:47" x14ac:dyDescent="0.2">
      <c r="A715" s="35">
        <v>46204</v>
      </c>
      <c r="B715" s="36" t="s">
        <v>483</v>
      </c>
      <c r="C715" s="36" t="s">
        <v>232</v>
      </c>
      <c r="D715" s="36"/>
      <c r="E715" s="37"/>
      <c r="F715" s="37"/>
      <c r="G715" s="36"/>
      <c r="H715" s="36"/>
      <c r="I715" s="36"/>
      <c r="J715" s="36"/>
      <c r="K715" s="37"/>
      <c r="L715" s="37"/>
      <c r="M715" s="37"/>
      <c r="N715" s="38">
        <f t="shared" si="352"/>
        <v>46204</v>
      </c>
      <c r="O715">
        <f t="shared" si="353"/>
        <v>900011</v>
      </c>
      <c r="P715" t="str">
        <f t="shared" si="354"/>
        <v>Serralheria</v>
      </c>
      <c r="Q715" t="str">
        <f t="shared" si="355"/>
        <v>Normal / Fixo</v>
      </c>
      <c r="R715" t="str">
        <f t="shared" si="356"/>
        <v>SERRALHEIRO I</v>
      </c>
      <c r="S715" t="str">
        <f t="shared" si="357"/>
        <v>ADM</v>
      </c>
      <c r="T715" s="39">
        <f t="shared" si="358"/>
        <v>53.488333185221997</v>
      </c>
      <c r="U715" s="40">
        <f t="shared" si="359"/>
        <v>0.375</v>
      </c>
      <c r="V715" s="40">
        <f t="shared" si="360"/>
        <v>0.375</v>
      </c>
      <c r="W715" s="40">
        <f t="shared" si="361"/>
        <v>0</v>
      </c>
      <c r="X715" t="str">
        <f t="shared" si="362"/>
        <v>Não</v>
      </c>
      <c r="Y715" s="40">
        <f t="shared" si="363"/>
        <v>0</v>
      </c>
      <c r="Z715" s="40">
        <f t="shared" si="364"/>
        <v>0</v>
      </c>
      <c r="AA715" s="40">
        <f t="shared" si="365"/>
        <v>0</v>
      </c>
      <c r="AB715" s="40">
        <f t="shared" si="366"/>
        <v>0</v>
      </c>
      <c r="AC715" s="40">
        <f t="shared" si="367"/>
        <v>0</v>
      </c>
      <c r="AD715" s="39">
        <f t="shared" si="368"/>
        <v>0</v>
      </c>
      <c r="AE715" s="39">
        <f t="shared" si="369"/>
        <v>0</v>
      </c>
      <c r="AF715" t="str">
        <f t="shared" si="370"/>
        <v>Trabalhado</v>
      </c>
      <c r="AG715" t="str">
        <f t="shared" si="371"/>
        <v/>
      </c>
      <c r="AH715" t="str">
        <f t="shared" si="372"/>
        <v/>
      </c>
      <c r="AJ715" s="41">
        <f t="shared" si="373"/>
        <v>20</v>
      </c>
      <c r="AK715" s="42" t="str">
        <f t="shared" si="374"/>
        <v/>
      </c>
      <c r="AL715" s="41" t="str">
        <f t="shared" si="375"/>
        <v>Leve atraso</v>
      </c>
      <c r="AM715" s="41" t="str">
        <f t="shared" si="376"/>
        <v>Não</v>
      </c>
      <c r="AN715" s="41" t="str">
        <f t="shared" si="377"/>
        <v>Sim</v>
      </c>
      <c r="AO715" s="42" t="str">
        <f t="shared" si="378"/>
        <v/>
      </c>
      <c r="AP715" s="41" t="str">
        <f t="shared" si="379"/>
        <v>Maxwell Torres da Silva|46204</v>
      </c>
      <c r="AQ715" s="41" t="str">
        <f t="shared" si="380"/>
        <v/>
      </c>
      <c r="AR715" s="41" t="str">
        <f>IF($AQ715="","",COUNTIFS(L_ChaveCob,$AQ715,L_Ausencia,"&gt;"&amp;$W715)+COUNTIFS($AQ$4:$AQ715,$AQ715,$W$4:$W715,$W715))</f>
        <v/>
      </c>
      <c r="AS715" s="42">
        <f t="shared" si="381"/>
        <v>0</v>
      </c>
      <c r="AT715" s="42">
        <f t="shared" si="382"/>
        <v>0</v>
      </c>
      <c r="AU715" s="42">
        <f t="shared" si="383"/>
        <v>0</v>
      </c>
    </row>
    <row r="716" spans="1:47" hidden="1" x14ac:dyDescent="0.2">
      <c r="A716" s="35">
        <v>46204</v>
      </c>
      <c r="B716" s="36" t="s">
        <v>230</v>
      </c>
      <c r="C716" s="36" t="s">
        <v>232</v>
      </c>
      <c r="D716" s="36"/>
      <c r="E716" s="37"/>
      <c r="F716" s="37"/>
      <c r="G716" s="36"/>
      <c r="H716" s="36"/>
      <c r="I716" s="36"/>
      <c r="J716" s="36"/>
      <c r="K716" s="37"/>
      <c r="L716" s="37"/>
      <c r="M716" s="37"/>
      <c r="N716" s="38">
        <f t="shared" si="352"/>
        <v>46204</v>
      </c>
      <c r="O716">
        <f t="shared" si="353"/>
        <v>900009</v>
      </c>
      <c r="P716" t="str">
        <f t="shared" si="354"/>
        <v>Serralheria</v>
      </c>
      <c r="Q716" t="str">
        <f t="shared" si="355"/>
        <v>Normal / Fixo</v>
      </c>
      <c r="R716" t="str">
        <f t="shared" si="356"/>
        <v>SERRALHEIRO I</v>
      </c>
      <c r="S716" t="str">
        <f t="shared" si="357"/>
        <v>TURNO 2</v>
      </c>
      <c r="T716" s="39">
        <f t="shared" si="358"/>
        <v>53.488333185221997</v>
      </c>
      <c r="U716" s="40">
        <f t="shared" si="359"/>
        <v>0.33333333333333298</v>
      </c>
      <c r="V716" s="40">
        <f t="shared" si="360"/>
        <v>0.33333333333333298</v>
      </c>
      <c r="W716" s="40">
        <f t="shared" si="361"/>
        <v>0</v>
      </c>
      <c r="X716" t="str">
        <f t="shared" si="362"/>
        <v>Não</v>
      </c>
      <c r="Y716" s="40">
        <f t="shared" si="363"/>
        <v>0</v>
      </c>
      <c r="Z716" s="40">
        <f t="shared" si="364"/>
        <v>0</v>
      </c>
      <c r="AA716" s="40">
        <f t="shared" si="365"/>
        <v>0</v>
      </c>
      <c r="AB716" s="40">
        <f t="shared" si="366"/>
        <v>0</v>
      </c>
      <c r="AC716" s="40">
        <f t="shared" si="367"/>
        <v>0</v>
      </c>
      <c r="AD716" s="39">
        <f t="shared" si="368"/>
        <v>0</v>
      </c>
      <c r="AE716" s="39">
        <f t="shared" si="369"/>
        <v>0</v>
      </c>
      <c r="AF716" t="str">
        <f t="shared" si="370"/>
        <v>Trabalhado</v>
      </c>
      <c r="AG716" t="str">
        <f t="shared" si="371"/>
        <v/>
      </c>
      <c r="AH716" t="str">
        <f t="shared" si="372"/>
        <v/>
      </c>
      <c r="AJ716" s="41">
        <f t="shared" si="373"/>
        <v>17</v>
      </c>
      <c r="AK716" s="42" t="str">
        <f t="shared" si="374"/>
        <v/>
      </c>
      <c r="AL716" s="41" t="str">
        <f t="shared" si="375"/>
        <v>Leve atraso</v>
      </c>
      <c r="AM716" s="41" t="str">
        <f t="shared" si="376"/>
        <v>Não</v>
      </c>
      <c r="AN716" s="41" t="str">
        <f t="shared" si="377"/>
        <v>Sim</v>
      </c>
      <c r="AO716" s="42" t="str">
        <f t="shared" si="378"/>
        <v/>
      </c>
      <c r="AP716" s="41" t="str">
        <f t="shared" si="379"/>
        <v>Murilo de Souza Modesto|46204</v>
      </c>
      <c r="AQ716" s="41" t="str">
        <f t="shared" si="380"/>
        <v/>
      </c>
      <c r="AR716" s="41" t="str">
        <f>IF($AQ716="","",COUNTIFS(L_ChaveCob,$AQ716,L_Ausencia,"&gt;"&amp;$W716)+COUNTIFS($AQ$4:$AQ716,$AQ716,$W$4:$W716,$W716))</f>
        <v/>
      </c>
      <c r="AS716" s="42">
        <f t="shared" si="381"/>
        <v>0</v>
      </c>
      <c r="AT716" s="42">
        <f t="shared" si="382"/>
        <v>0</v>
      </c>
      <c r="AU716" s="42">
        <f t="shared" si="383"/>
        <v>0</v>
      </c>
    </row>
    <row r="717" spans="1:47" x14ac:dyDescent="0.2">
      <c r="A717" s="35">
        <v>46204</v>
      </c>
      <c r="B717" s="36" t="s">
        <v>247</v>
      </c>
      <c r="C717" s="36" t="s">
        <v>232</v>
      </c>
      <c r="D717" s="36"/>
      <c r="E717" s="37"/>
      <c r="F717" s="37"/>
      <c r="G717" s="36"/>
      <c r="H717" s="36"/>
      <c r="I717" s="36"/>
      <c r="J717" s="36"/>
      <c r="K717" s="37"/>
      <c r="L717" s="37"/>
      <c r="M717" s="37"/>
      <c r="N717" s="38">
        <f t="shared" si="352"/>
        <v>46204</v>
      </c>
      <c r="O717">
        <f t="shared" si="353"/>
        <v>900005</v>
      </c>
      <c r="P717" t="str">
        <f t="shared" si="354"/>
        <v>Serralheria</v>
      </c>
      <c r="Q717" t="str">
        <f t="shared" si="355"/>
        <v>Normal / Fixo</v>
      </c>
      <c r="R717" t="str">
        <f t="shared" si="356"/>
        <v>SERRALHEIRO II</v>
      </c>
      <c r="S717" t="str">
        <f t="shared" si="357"/>
        <v>ADM</v>
      </c>
      <c r="T717" s="39">
        <f t="shared" si="358"/>
        <v>57.825734836004102</v>
      </c>
      <c r="U717" s="40">
        <f t="shared" si="359"/>
        <v>0.375</v>
      </c>
      <c r="V717" s="40">
        <f t="shared" si="360"/>
        <v>0.375</v>
      </c>
      <c r="W717" s="40">
        <f t="shared" si="361"/>
        <v>0</v>
      </c>
      <c r="X717" t="str">
        <f t="shared" si="362"/>
        <v>Não</v>
      </c>
      <c r="Y717" s="40">
        <f t="shared" si="363"/>
        <v>0</v>
      </c>
      <c r="Z717" s="40">
        <f t="shared" si="364"/>
        <v>0</v>
      </c>
      <c r="AA717" s="40">
        <f t="shared" si="365"/>
        <v>0</v>
      </c>
      <c r="AB717" s="40">
        <f t="shared" si="366"/>
        <v>0</v>
      </c>
      <c r="AC717" s="40">
        <f t="shared" si="367"/>
        <v>0</v>
      </c>
      <c r="AD717" s="39">
        <f t="shared" si="368"/>
        <v>0</v>
      </c>
      <c r="AE717" s="39">
        <f t="shared" si="369"/>
        <v>0</v>
      </c>
      <c r="AF717" t="str">
        <f t="shared" si="370"/>
        <v>Trabalhado</v>
      </c>
      <c r="AG717" t="str">
        <f t="shared" si="371"/>
        <v/>
      </c>
      <c r="AH717" t="str">
        <f t="shared" si="372"/>
        <v/>
      </c>
      <c r="AJ717" s="41">
        <f t="shared" si="373"/>
        <v>13</v>
      </c>
      <c r="AK717" s="42" t="str">
        <f t="shared" si="374"/>
        <v/>
      </c>
      <c r="AL717" s="41" t="str">
        <f t="shared" si="375"/>
        <v>Leve atraso</v>
      </c>
      <c r="AM717" s="41" t="str">
        <f t="shared" si="376"/>
        <v>Não</v>
      </c>
      <c r="AN717" s="41" t="str">
        <f t="shared" si="377"/>
        <v>Sim</v>
      </c>
      <c r="AO717" s="42" t="str">
        <f t="shared" si="378"/>
        <v/>
      </c>
      <c r="AP717" s="41" t="str">
        <f t="shared" si="379"/>
        <v>Rafael Fracaroli da Rocha|46204</v>
      </c>
      <c r="AQ717" s="41" t="str">
        <f t="shared" si="380"/>
        <v/>
      </c>
      <c r="AR717" s="41" t="str">
        <f>IF($AQ717="","",COUNTIFS(L_ChaveCob,$AQ717,L_Ausencia,"&gt;"&amp;$W717)+COUNTIFS($AQ$4:$AQ717,$AQ717,$W$4:$W717,$W717))</f>
        <v/>
      </c>
      <c r="AS717" s="42">
        <f t="shared" si="381"/>
        <v>0</v>
      </c>
      <c r="AT717" s="42">
        <f t="shared" si="382"/>
        <v>0</v>
      </c>
      <c r="AU717" s="42">
        <f t="shared" si="383"/>
        <v>0</v>
      </c>
    </row>
    <row r="718" spans="1:47" x14ac:dyDescent="0.2">
      <c r="A718" s="35">
        <v>46204</v>
      </c>
      <c r="B718" s="36" t="s">
        <v>249</v>
      </c>
      <c r="C718" s="36" t="s">
        <v>232</v>
      </c>
      <c r="D718" s="36"/>
      <c r="E718" s="37"/>
      <c r="F718" s="37"/>
      <c r="G718" s="36"/>
      <c r="H718" s="36"/>
      <c r="I718" s="36"/>
      <c r="J718" s="36"/>
      <c r="K718" s="37"/>
      <c r="L718" s="37"/>
      <c r="M718" s="37"/>
      <c r="N718" s="38">
        <f t="shared" si="352"/>
        <v>46204</v>
      </c>
      <c r="O718">
        <f t="shared" si="353"/>
        <v>331335</v>
      </c>
      <c r="P718" t="str">
        <f t="shared" si="354"/>
        <v>Serralheria</v>
      </c>
      <c r="Q718" t="str">
        <f t="shared" si="355"/>
        <v>Normal / Fixo</v>
      </c>
      <c r="R718" t="str">
        <f t="shared" si="356"/>
        <v>SERRALHEIRO II</v>
      </c>
      <c r="S718" t="str">
        <f t="shared" si="357"/>
        <v>ADM</v>
      </c>
      <c r="T718" s="39">
        <f t="shared" si="358"/>
        <v>57.825734836004102</v>
      </c>
      <c r="U718" s="40">
        <f t="shared" si="359"/>
        <v>0.375</v>
      </c>
      <c r="V718" s="40">
        <f t="shared" si="360"/>
        <v>0.375</v>
      </c>
      <c r="W718" s="40">
        <f t="shared" si="361"/>
        <v>0</v>
      </c>
      <c r="X718" t="str">
        <f t="shared" si="362"/>
        <v>Não</v>
      </c>
      <c r="Y718" s="40">
        <f t="shared" si="363"/>
        <v>0</v>
      </c>
      <c r="Z718" s="40">
        <f t="shared" si="364"/>
        <v>0</v>
      </c>
      <c r="AA718" s="40">
        <f t="shared" si="365"/>
        <v>0</v>
      </c>
      <c r="AB718" s="40">
        <f t="shared" si="366"/>
        <v>0</v>
      </c>
      <c r="AC718" s="40">
        <f t="shared" si="367"/>
        <v>0</v>
      </c>
      <c r="AD718" s="39">
        <f t="shared" si="368"/>
        <v>0</v>
      </c>
      <c r="AE718" s="39">
        <f t="shared" si="369"/>
        <v>0</v>
      </c>
      <c r="AF718" t="str">
        <f t="shared" si="370"/>
        <v>Trabalhado</v>
      </c>
      <c r="AG718" t="str">
        <f t="shared" si="371"/>
        <v/>
      </c>
      <c r="AH718" t="str">
        <f t="shared" si="372"/>
        <v/>
      </c>
      <c r="AJ718" s="41">
        <f t="shared" si="373"/>
        <v>5</v>
      </c>
      <c r="AK718" s="42" t="str">
        <f t="shared" si="374"/>
        <v/>
      </c>
      <c r="AL718" s="41" t="str">
        <f t="shared" si="375"/>
        <v>Leve atraso</v>
      </c>
      <c r="AM718" s="41" t="str">
        <f t="shared" si="376"/>
        <v>Não</v>
      </c>
      <c r="AN718" s="41" t="str">
        <f t="shared" si="377"/>
        <v>Sim</v>
      </c>
      <c r="AO718" s="42" t="str">
        <f t="shared" si="378"/>
        <v/>
      </c>
      <c r="AP718" s="41" t="str">
        <f t="shared" si="379"/>
        <v>Robson Alberto Alves Galvão|46204</v>
      </c>
      <c r="AQ718" s="41" t="str">
        <f t="shared" si="380"/>
        <v/>
      </c>
      <c r="AR718" s="41" t="str">
        <f>IF($AQ718="","",COUNTIFS(L_ChaveCob,$AQ718,L_Ausencia,"&gt;"&amp;$W718)+COUNTIFS($AQ$4:$AQ718,$AQ718,$W$4:$W718,$W718))</f>
        <v/>
      </c>
      <c r="AS718" s="42">
        <f t="shared" si="381"/>
        <v>0</v>
      </c>
      <c r="AT718" s="42">
        <f t="shared" si="382"/>
        <v>0</v>
      </c>
      <c r="AU718" s="42">
        <f t="shared" si="383"/>
        <v>0</v>
      </c>
    </row>
    <row r="719" spans="1:47" x14ac:dyDescent="0.2">
      <c r="A719" s="35">
        <v>46204</v>
      </c>
      <c r="B719" s="36" t="s">
        <v>231</v>
      </c>
      <c r="C719" s="36" t="s">
        <v>232</v>
      </c>
      <c r="D719" s="36"/>
      <c r="E719" s="37"/>
      <c r="F719" s="37"/>
      <c r="G719" s="36"/>
      <c r="H719" s="36"/>
      <c r="I719" s="36"/>
      <c r="J719" s="36"/>
      <c r="K719" s="37"/>
      <c r="L719" s="37"/>
      <c r="M719" s="37"/>
      <c r="N719" s="38">
        <f t="shared" si="352"/>
        <v>46204</v>
      </c>
      <c r="O719">
        <f t="shared" si="353"/>
        <v>900004</v>
      </c>
      <c r="P719" t="str">
        <f t="shared" si="354"/>
        <v>Serralheria</v>
      </c>
      <c r="Q719" t="str">
        <f t="shared" si="355"/>
        <v>Normal / Fixo</v>
      </c>
      <c r="R719" t="str">
        <f t="shared" si="356"/>
        <v>SERRALHEIRO I</v>
      </c>
      <c r="S719" t="str">
        <f t="shared" si="357"/>
        <v>TURNO 2</v>
      </c>
      <c r="T719" s="39">
        <f t="shared" si="358"/>
        <v>53.488333185221997</v>
      </c>
      <c r="U719" s="40">
        <f t="shared" si="359"/>
        <v>0.33333333333333298</v>
      </c>
      <c r="V719" s="40">
        <f t="shared" si="360"/>
        <v>0.33333333333333298</v>
      </c>
      <c r="W719" s="40">
        <f t="shared" si="361"/>
        <v>0</v>
      </c>
      <c r="X719" t="str">
        <f t="shared" si="362"/>
        <v>Não</v>
      </c>
      <c r="Y719" s="40">
        <f t="shared" si="363"/>
        <v>0</v>
      </c>
      <c r="Z719" s="40">
        <f t="shared" si="364"/>
        <v>0</v>
      </c>
      <c r="AA719" s="40">
        <f t="shared" si="365"/>
        <v>0</v>
      </c>
      <c r="AB719" s="40">
        <f t="shared" si="366"/>
        <v>0</v>
      </c>
      <c r="AC719" s="40">
        <f t="shared" si="367"/>
        <v>0</v>
      </c>
      <c r="AD719" s="39">
        <f t="shared" si="368"/>
        <v>0</v>
      </c>
      <c r="AE719" s="39">
        <f t="shared" si="369"/>
        <v>0</v>
      </c>
      <c r="AF719" t="str">
        <f t="shared" si="370"/>
        <v>Trabalhado</v>
      </c>
      <c r="AG719" t="str">
        <f t="shared" si="371"/>
        <v/>
      </c>
      <c r="AH719" t="str">
        <f t="shared" si="372"/>
        <v/>
      </c>
      <c r="AJ719" s="41">
        <f t="shared" si="373"/>
        <v>11</v>
      </c>
      <c r="AK719" s="42" t="str">
        <f t="shared" si="374"/>
        <v/>
      </c>
      <c r="AL719" s="41" t="str">
        <f t="shared" si="375"/>
        <v>Leve atraso</v>
      </c>
      <c r="AM719" s="41" t="str">
        <f t="shared" si="376"/>
        <v>Não</v>
      </c>
      <c r="AN719" s="41" t="str">
        <f t="shared" si="377"/>
        <v>Sim</v>
      </c>
      <c r="AO719" s="42" t="str">
        <f t="shared" si="378"/>
        <v/>
      </c>
      <c r="AP719" s="41" t="str">
        <f t="shared" si="379"/>
        <v>Rogério Marques da Silva|46204</v>
      </c>
      <c r="AQ719" s="41" t="str">
        <f t="shared" si="380"/>
        <v/>
      </c>
      <c r="AR719" s="41" t="str">
        <f>IF($AQ719="","",COUNTIFS(L_ChaveCob,$AQ719,L_Ausencia,"&gt;"&amp;$W719)+COUNTIFS($AQ$4:$AQ719,$AQ719,$W$4:$W719,$W719))</f>
        <v/>
      </c>
      <c r="AS719" s="42">
        <f t="shared" si="381"/>
        <v>0</v>
      </c>
      <c r="AT719" s="42">
        <f t="shared" si="382"/>
        <v>0</v>
      </c>
      <c r="AU719" s="42">
        <f t="shared" si="383"/>
        <v>0</v>
      </c>
    </row>
    <row r="720" spans="1:47" x14ac:dyDescent="0.2">
      <c r="A720" s="35">
        <v>46204</v>
      </c>
      <c r="B720" s="36" t="s">
        <v>252</v>
      </c>
      <c r="C720" s="36" t="s">
        <v>232</v>
      </c>
      <c r="D720" s="36"/>
      <c r="E720" s="37"/>
      <c r="F720" s="37"/>
      <c r="G720" s="36"/>
      <c r="H720" s="36"/>
      <c r="I720" s="36"/>
      <c r="J720" s="36"/>
      <c r="K720" s="37"/>
      <c r="L720" s="37"/>
      <c r="M720" s="37"/>
      <c r="N720" s="38">
        <f t="shared" si="352"/>
        <v>46204</v>
      </c>
      <c r="O720">
        <f t="shared" si="353"/>
        <v>266937</v>
      </c>
      <c r="P720" t="str">
        <f t="shared" si="354"/>
        <v>Serralheria</v>
      </c>
      <c r="Q720" t="str">
        <f t="shared" si="355"/>
        <v>Normal / Fixo</v>
      </c>
      <c r="R720" t="str">
        <f t="shared" si="356"/>
        <v>ENCARREGADO</v>
      </c>
      <c r="S720" t="str">
        <f t="shared" si="357"/>
        <v>ADM</v>
      </c>
      <c r="T720" s="39">
        <f t="shared" si="358"/>
        <v>66.410146806958295</v>
      </c>
      <c r="U720" s="40">
        <f t="shared" si="359"/>
        <v>0.375</v>
      </c>
      <c r="V720" s="40">
        <f t="shared" si="360"/>
        <v>0.375</v>
      </c>
      <c r="W720" s="40">
        <f t="shared" si="361"/>
        <v>0</v>
      </c>
      <c r="X720" t="str">
        <f t="shared" si="362"/>
        <v>Não</v>
      </c>
      <c r="Y720" s="40">
        <f t="shared" si="363"/>
        <v>0</v>
      </c>
      <c r="Z720" s="40">
        <f t="shared" si="364"/>
        <v>0</v>
      </c>
      <c r="AA720" s="40">
        <f t="shared" si="365"/>
        <v>0</v>
      </c>
      <c r="AB720" s="40">
        <f t="shared" si="366"/>
        <v>0</v>
      </c>
      <c r="AC720" s="40">
        <f t="shared" si="367"/>
        <v>0</v>
      </c>
      <c r="AD720" s="39">
        <f t="shared" si="368"/>
        <v>0</v>
      </c>
      <c r="AE720" s="39">
        <f t="shared" si="369"/>
        <v>0</v>
      </c>
      <c r="AF720" t="str">
        <f t="shared" si="370"/>
        <v>Trabalhado</v>
      </c>
      <c r="AG720" t="str">
        <f t="shared" si="371"/>
        <v/>
      </c>
      <c r="AH720" t="str">
        <f t="shared" si="372"/>
        <v/>
      </c>
      <c r="AJ720" s="41">
        <f t="shared" si="373"/>
        <v>1</v>
      </c>
      <c r="AK720" s="42" t="str">
        <f t="shared" si="374"/>
        <v/>
      </c>
      <c r="AL720" s="41" t="str">
        <f t="shared" si="375"/>
        <v>Leve atraso</v>
      </c>
      <c r="AM720" s="41" t="str">
        <f t="shared" si="376"/>
        <v>Não</v>
      </c>
      <c r="AN720" s="41" t="str">
        <f t="shared" si="377"/>
        <v>Sim</v>
      </c>
      <c r="AO720" s="42" t="str">
        <f t="shared" si="378"/>
        <v/>
      </c>
      <c r="AP720" s="41" t="str">
        <f t="shared" si="379"/>
        <v>Ronaldo Rosendo da Silva|46204</v>
      </c>
      <c r="AQ720" s="41" t="str">
        <f t="shared" si="380"/>
        <v/>
      </c>
      <c r="AR720" s="41" t="str">
        <f>IF($AQ720="","",COUNTIFS(L_ChaveCob,$AQ720,L_Ausencia,"&gt;"&amp;$W720)+COUNTIFS($AQ$4:$AQ720,$AQ720,$W$4:$W720,$W720))</f>
        <v/>
      </c>
      <c r="AS720" s="42">
        <f t="shared" si="381"/>
        <v>0</v>
      </c>
      <c r="AT720" s="42">
        <f t="shared" si="382"/>
        <v>0</v>
      </c>
      <c r="AU720" s="42">
        <f t="shared" si="383"/>
        <v>0</v>
      </c>
    </row>
    <row r="721" spans="1:47" x14ac:dyDescent="0.2">
      <c r="A721" s="35">
        <v>46204</v>
      </c>
      <c r="B721" s="36" t="s">
        <v>254</v>
      </c>
      <c r="C721" s="36" t="s">
        <v>232</v>
      </c>
      <c r="D721" s="36"/>
      <c r="E721" s="37"/>
      <c r="F721" s="37"/>
      <c r="G721" s="36"/>
      <c r="H721" s="36"/>
      <c r="I721" s="36"/>
      <c r="J721" s="36"/>
      <c r="K721" s="37"/>
      <c r="L721" s="37"/>
      <c r="M721" s="37"/>
      <c r="N721" s="38">
        <f t="shared" si="352"/>
        <v>46204</v>
      </c>
      <c r="O721">
        <f t="shared" si="353"/>
        <v>900001</v>
      </c>
      <c r="P721" t="str">
        <f t="shared" si="354"/>
        <v>Serralheria</v>
      </c>
      <c r="Q721" t="str">
        <f t="shared" si="355"/>
        <v>Normal / Fixo</v>
      </c>
      <c r="R721" t="str">
        <f t="shared" si="356"/>
        <v>SERRALHEIRO II</v>
      </c>
      <c r="S721" t="str">
        <f t="shared" si="357"/>
        <v>ADM</v>
      </c>
      <c r="T721" s="39">
        <f t="shared" si="358"/>
        <v>57.825734836004102</v>
      </c>
      <c r="U721" s="40">
        <f t="shared" si="359"/>
        <v>0.375</v>
      </c>
      <c r="V721" s="40">
        <f t="shared" si="360"/>
        <v>0.375</v>
      </c>
      <c r="W721" s="40">
        <f t="shared" si="361"/>
        <v>0</v>
      </c>
      <c r="X721" t="str">
        <f t="shared" si="362"/>
        <v>Não</v>
      </c>
      <c r="Y721" s="40">
        <f t="shared" si="363"/>
        <v>0</v>
      </c>
      <c r="Z721" s="40">
        <f t="shared" si="364"/>
        <v>0</v>
      </c>
      <c r="AA721" s="40">
        <f t="shared" si="365"/>
        <v>0</v>
      </c>
      <c r="AB721" s="40">
        <f t="shared" si="366"/>
        <v>0</v>
      </c>
      <c r="AC721" s="40">
        <f t="shared" si="367"/>
        <v>0</v>
      </c>
      <c r="AD721" s="39">
        <f t="shared" si="368"/>
        <v>0</v>
      </c>
      <c r="AE721" s="39">
        <f t="shared" si="369"/>
        <v>0</v>
      </c>
      <c r="AF721" t="str">
        <f t="shared" si="370"/>
        <v>Trabalhado</v>
      </c>
      <c r="AG721" t="str">
        <f t="shared" si="371"/>
        <v/>
      </c>
      <c r="AH721" t="str">
        <f t="shared" si="372"/>
        <v/>
      </c>
      <c r="AJ721" s="41">
        <f t="shared" si="373"/>
        <v>8</v>
      </c>
      <c r="AK721" s="42" t="str">
        <f t="shared" si="374"/>
        <v/>
      </c>
      <c r="AL721" s="41" t="str">
        <f t="shared" si="375"/>
        <v>Leve atraso</v>
      </c>
      <c r="AM721" s="41" t="str">
        <f t="shared" si="376"/>
        <v>Não</v>
      </c>
      <c r="AN721" s="41" t="str">
        <f t="shared" si="377"/>
        <v>Sim</v>
      </c>
      <c r="AO721" s="42" t="str">
        <f t="shared" si="378"/>
        <v/>
      </c>
      <c r="AP721" s="41" t="str">
        <f t="shared" si="379"/>
        <v>Ronaldo Santos Dias|46204</v>
      </c>
      <c r="AQ721" s="41" t="str">
        <f t="shared" si="380"/>
        <v/>
      </c>
      <c r="AR721" s="41" t="str">
        <f>IF($AQ721="","",COUNTIFS(L_ChaveCob,$AQ721,L_Ausencia,"&gt;"&amp;$W721)+COUNTIFS($AQ$4:$AQ721,$AQ721,$W$4:$W721,$W721))</f>
        <v/>
      </c>
      <c r="AS721" s="42">
        <f t="shared" si="381"/>
        <v>0</v>
      </c>
      <c r="AT721" s="42">
        <f t="shared" si="382"/>
        <v>0</v>
      </c>
      <c r="AU721" s="42">
        <f t="shared" si="383"/>
        <v>0</v>
      </c>
    </row>
    <row r="722" spans="1:47" x14ac:dyDescent="0.2">
      <c r="A722" s="35">
        <v>46204</v>
      </c>
      <c r="B722" s="36" t="s">
        <v>281</v>
      </c>
      <c r="C722" s="36" t="s">
        <v>258</v>
      </c>
      <c r="D722" s="36"/>
      <c r="E722" s="37"/>
      <c r="F722" s="37"/>
      <c r="G722" s="36" t="s">
        <v>606</v>
      </c>
      <c r="H722" s="36"/>
      <c r="I722" s="36"/>
      <c r="J722" s="36"/>
      <c r="K722" s="37"/>
      <c r="L722" s="37"/>
      <c r="M722" s="37"/>
      <c r="N722" s="38">
        <f t="shared" si="352"/>
        <v>46204</v>
      </c>
      <c r="O722">
        <f t="shared" si="353"/>
        <v>900010</v>
      </c>
      <c r="P722" t="str">
        <f t="shared" si="354"/>
        <v>Serralheria</v>
      </c>
      <c r="Q722" t="str">
        <f t="shared" si="355"/>
        <v>Normal / Fixo</v>
      </c>
      <c r="R722" t="str">
        <f t="shared" si="356"/>
        <v>SERRALHEIRO I</v>
      </c>
      <c r="S722" t="str">
        <f t="shared" si="357"/>
        <v>ADM</v>
      </c>
      <c r="T722" s="39">
        <f t="shared" si="358"/>
        <v>53.488333185221997</v>
      </c>
      <c r="U722" s="40">
        <f t="shared" si="359"/>
        <v>0.375</v>
      </c>
      <c r="V722" s="40">
        <f t="shared" si="360"/>
        <v>0</v>
      </c>
      <c r="W722" s="40">
        <f t="shared" si="361"/>
        <v>0.375</v>
      </c>
      <c r="X722" t="str">
        <f t="shared" si="362"/>
        <v>Não</v>
      </c>
      <c r="Y722" s="40">
        <f t="shared" si="363"/>
        <v>0</v>
      </c>
      <c r="Z722" s="40">
        <f t="shared" si="364"/>
        <v>0</v>
      </c>
      <c r="AA722" s="40">
        <f t="shared" si="365"/>
        <v>0</v>
      </c>
      <c r="AB722" s="40">
        <f t="shared" si="366"/>
        <v>0</v>
      </c>
      <c r="AC722" s="40">
        <f t="shared" si="367"/>
        <v>0</v>
      </c>
      <c r="AD722" s="39">
        <f t="shared" si="368"/>
        <v>0</v>
      </c>
      <c r="AE722" s="39">
        <f t="shared" si="369"/>
        <v>481.39499866699799</v>
      </c>
      <c r="AF722" t="str">
        <f t="shared" si="370"/>
        <v>Justificada</v>
      </c>
      <c r="AG722" t="str">
        <f t="shared" si="371"/>
        <v/>
      </c>
      <c r="AH722" t="str">
        <f t="shared" si="372"/>
        <v/>
      </c>
      <c r="AJ722" s="41">
        <f t="shared" si="373"/>
        <v>19</v>
      </c>
      <c r="AK722" s="42" t="str">
        <f t="shared" si="374"/>
        <v/>
      </c>
      <c r="AL722" s="41" t="str">
        <f t="shared" si="375"/>
        <v>Dia inteiro</v>
      </c>
      <c r="AM722" s="41" t="str">
        <f t="shared" si="376"/>
        <v>Não</v>
      </c>
      <c r="AN722" s="41" t="str">
        <f t="shared" si="377"/>
        <v>Não</v>
      </c>
      <c r="AO722" s="42" t="str">
        <f t="shared" si="378"/>
        <v/>
      </c>
      <c r="AP722" s="41" t="str">
        <f t="shared" si="379"/>
        <v>Roniel de Souza Rocha|46204</v>
      </c>
      <c r="AQ722" s="41" t="str">
        <f t="shared" si="380"/>
        <v/>
      </c>
      <c r="AR722" s="41" t="str">
        <f>IF($AQ722="","",COUNTIFS(L_ChaveCob,$AQ722,L_Ausencia,"&gt;"&amp;$W722)+COUNTIFS($AQ$4:$AQ722,$AQ722,$W$4:$W722,$W722))</f>
        <v/>
      </c>
      <c r="AS722" s="42">
        <f t="shared" si="381"/>
        <v>0</v>
      </c>
      <c r="AT722" s="42">
        <f t="shared" si="382"/>
        <v>0</v>
      </c>
      <c r="AU722" s="42">
        <f t="shared" si="383"/>
        <v>0</v>
      </c>
    </row>
    <row r="723" spans="1:47" x14ac:dyDescent="0.2">
      <c r="A723" s="35">
        <v>46205</v>
      </c>
      <c r="B723" s="36" t="s">
        <v>235</v>
      </c>
      <c r="C723" s="36" t="s">
        <v>258</v>
      </c>
      <c r="D723" s="36"/>
      <c r="E723" s="37"/>
      <c r="F723" s="37"/>
      <c r="G723" s="36" t="s">
        <v>425</v>
      </c>
      <c r="H723" s="36"/>
      <c r="I723" s="36"/>
      <c r="J723" s="36"/>
      <c r="K723" s="37"/>
      <c r="L723" s="37"/>
      <c r="M723" s="37"/>
      <c r="N723" s="38">
        <f t="shared" si="352"/>
        <v>46204</v>
      </c>
      <c r="O723">
        <f t="shared" si="353"/>
        <v>900008</v>
      </c>
      <c r="P723" t="str">
        <f t="shared" si="354"/>
        <v>Serralheria</v>
      </c>
      <c r="Q723" t="str">
        <f t="shared" si="355"/>
        <v>Normal / Fixo</v>
      </c>
      <c r="R723" t="str">
        <f t="shared" si="356"/>
        <v>SERRALHEIRO II</v>
      </c>
      <c r="S723" t="str">
        <f t="shared" si="357"/>
        <v>TURNO 2</v>
      </c>
      <c r="T723" s="39">
        <f t="shared" si="358"/>
        <v>57.825734836004102</v>
      </c>
      <c r="U723" s="40">
        <f t="shared" si="359"/>
        <v>0.33333333333333298</v>
      </c>
      <c r="V723" s="40">
        <f t="shared" si="360"/>
        <v>0</v>
      </c>
      <c r="W723" s="40">
        <f t="shared" si="361"/>
        <v>0.33333333333333298</v>
      </c>
      <c r="X723" t="str">
        <f t="shared" si="362"/>
        <v>Não</v>
      </c>
      <c r="Y723" s="40">
        <f t="shared" si="363"/>
        <v>0</v>
      </c>
      <c r="Z723" s="40">
        <f t="shared" si="364"/>
        <v>0</v>
      </c>
      <c r="AA723" s="40">
        <f t="shared" si="365"/>
        <v>0</v>
      </c>
      <c r="AB723" s="40">
        <f t="shared" si="366"/>
        <v>0</v>
      </c>
      <c r="AC723" s="40">
        <f t="shared" si="367"/>
        <v>0</v>
      </c>
      <c r="AD723" s="39">
        <f t="shared" si="368"/>
        <v>0</v>
      </c>
      <c r="AE723" s="39">
        <f t="shared" si="369"/>
        <v>462.60587868803231</v>
      </c>
      <c r="AF723" t="str">
        <f t="shared" si="370"/>
        <v>Justificada</v>
      </c>
      <c r="AG723" t="str">
        <f t="shared" si="371"/>
        <v/>
      </c>
      <c r="AH723" t="str">
        <f t="shared" si="372"/>
        <v/>
      </c>
      <c r="AJ723" s="41">
        <f t="shared" si="373"/>
        <v>16</v>
      </c>
      <c r="AK723" s="42" t="str">
        <f t="shared" si="374"/>
        <v/>
      </c>
      <c r="AL723" s="41" t="str">
        <f t="shared" si="375"/>
        <v>Dia inteiro</v>
      </c>
      <c r="AM723" s="41" t="str">
        <f t="shared" si="376"/>
        <v>Não</v>
      </c>
      <c r="AN723" s="41" t="str">
        <f t="shared" si="377"/>
        <v>Não</v>
      </c>
      <c r="AO723" s="42" t="str">
        <f t="shared" si="378"/>
        <v/>
      </c>
      <c r="AP723" s="41" t="str">
        <f t="shared" si="379"/>
        <v>Alisson Paulo Costa Martins|46205</v>
      </c>
      <c r="AQ723" s="41" t="str">
        <f t="shared" si="380"/>
        <v/>
      </c>
      <c r="AR723" s="41" t="str">
        <f>IF($AQ723="","",COUNTIFS(L_ChaveCob,$AQ723,L_Ausencia,"&gt;"&amp;$W723)+COUNTIFS($AQ$4:$AQ723,$AQ723,$W$4:$W723,$W723))</f>
        <v/>
      </c>
      <c r="AS723" s="42">
        <f t="shared" si="381"/>
        <v>0</v>
      </c>
      <c r="AT723" s="42">
        <f t="shared" si="382"/>
        <v>0</v>
      </c>
      <c r="AU723" s="42">
        <f t="shared" si="383"/>
        <v>0</v>
      </c>
    </row>
    <row r="724" spans="1:47" x14ac:dyDescent="0.2">
      <c r="A724" s="35">
        <v>46205</v>
      </c>
      <c r="B724" s="36" t="s">
        <v>479</v>
      </c>
      <c r="C724" s="36" t="s">
        <v>232</v>
      </c>
      <c r="D724" s="36"/>
      <c r="E724" s="37"/>
      <c r="F724" s="37"/>
      <c r="G724" s="36" t="s">
        <v>527</v>
      </c>
      <c r="H724" s="36"/>
      <c r="I724" s="36"/>
      <c r="J724" s="36"/>
      <c r="K724" s="37"/>
      <c r="L724" s="37"/>
      <c r="M724" s="37"/>
      <c r="N724" s="38">
        <f t="shared" si="352"/>
        <v>46204</v>
      </c>
      <c r="O724">
        <f t="shared" si="353"/>
        <v>900012</v>
      </c>
      <c r="P724" t="str">
        <f t="shared" si="354"/>
        <v>Serralheria</v>
      </c>
      <c r="Q724" t="str">
        <f t="shared" si="355"/>
        <v>Normal / Fixo</v>
      </c>
      <c r="R724" t="str">
        <f t="shared" si="356"/>
        <v>SERRALHEIRO I</v>
      </c>
      <c r="S724" t="str">
        <f t="shared" si="357"/>
        <v>ADM</v>
      </c>
      <c r="T724" s="39">
        <f t="shared" si="358"/>
        <v>53.488333185221997</v>
      </c>
      <c r="U724" s="40">
        <f t="shared" si="359"/>
        <v>0.375</v>
      </c>
      <c r="V724" s="40">
        <f t="shared" si="360"/>
        <v>0.375</v>
      </c>
      <c r="W724" s="40">
        <f t="shared" si="361"/>
        <v>0</v>
      </c>
      <c r="X724" t="str">
        <f t="shared" si="362"/>
        <v>Não</v>
      </c>
      <c r="Y724" s="40">
        <f t="shared" si="363"/>
        <v>0</v>
      </c>
      <c r="Z724" s="40">
        <f t="shared" si="364"/>
        <v>0</v>
      </c>
      <c r="AA724" s="40">
        <f t="shared" si="365"/>
        <v>0</v>
      </c>
      <c r="AB724" s="40">
        <f t="shared" si="366"/>
        <v>0</v>
      </c>
      <c r="AC724" s="40">
        <f t="shared" si="367"/>
        <v>0</v>
      </c>
      <c r="AD724" s="39">
        <f t="shared" si="368"/>
        <v>0</v>
      </c>
      <c r="AE724" s="39">
        <f t="shared" si="369"/>
        <v>0</v>
      </c>
      <c r="AF724" t="str">
        <f t="shared" si="370"/>
        <v>Trabalhado</v>
      </c>
      <c r="AG724" t="str">
        <f t="shared" si="371"/>
        <v/>
      </c>
      <c r="AH724" t="str">
        <f t="shared" si="372"/>
        <v/>
      </c>
      <c r="AJ724" s="41">
        <f t="shared" si="373"/>
        <v>21</v>
      </c>
      <c r="AK724" s="42" t="str">
        <f t="shared" si="374"/>
        <v/>
      </c>
      <c r="AL724" s="41" t="str">
        <f t="shared" si="375"/>
        <v>Leve atraso</v>
      </c>
      <c r="AM724" s="41" t="str">
        <f t="shared" si="376"/>
        <v>Não</v>
      </c>
      <c r="AN724" s="41" t="str">
        <f t="shared" si="377"/>
        <v>Sim</v>
      </c>
      <c r="AO724" s="42" t="str">
        <f t="shared" si="378"/>
        <v/>
      </c>
      <c r="AP724" s="41" t="str">
        <f t="shared" si="379"/>
        <v>Diego Ferreira Moura|46205</v>
      </c>
      <c r="AQ724" s="41" t="str">
        <f t="shared" si="380"/>
        <v/>
      </c>
      <c r="AR724" s="41" t="str">
        <f>IF($AQ724="","",COUNTIFS(L_ChaveCob,$AQ724,L_Ausencia,"&gt;"&amp;$W724)+COUNTIFS($AQ$4:$AQ724,$AQ724,$W$4:$W724,$W724))</f>
        <v/>
      </c>
      <c r="AS724" s="42">
        <f t="shared" si="381"/>
        <v>0</v>
      </c>
      <c r="AT724" s="42">
        <f t="shared" si="382"/>
        <v>0</v>
      </c>
      <c r="AU724" s="42">
        <f t="shared" si="383"/>
        <v>0</v>
      </c>
    </row>
    <row r="725" spans="1:47" x14ac:dyDescent="0.2">
      <c r="A725" s="35">
        <v>46205</v>
      </c>
      <c r="B725" s="36" t="s">
        <v>237</v>
      </c>
      <c r="C725" s="36" t="s">
        <v>258</v>
      </c>
      <c r="D725" s="36"/>
      <c r="E725" s="37"/>
      <c r="F725" s="37"/>
      <c r="G725" s="36" t="s">
        <v>425</v>
      </c>
      <c r="H725" s="36"/>
      <c r="I725" s="36"/>
      <c r="J725" s="36"/>
      <c r="K725" s="37"/>
      <c r="L725" s="37"/>
      <c r="M725" s="37"/>
      <c r="N725" s="38">
        <f t="shared" si="352"/>
        <v>46204</v>
      </c>
      <c r="O725">
        <f t="shared" si="353"/>
        <v>119353</v>
      </c>
      <c r="P725" t="str">
        <f t="shared" si="354"/>
        <v>Serralheria</v>
      </c>
      <c r="Q725" t="str">
        <f t="shared" si="355"/>
        <v>Normal / Fixo</v>
      </c>
      <c r="R725" t="str">
        <f t="shared" si="356"/>
        <v>SERRALHEIRO II</v>
      </c>
      <c r="S725" t="str">
        <f t="shared" si="357"/>
        <v>ADM</v>
      </c>
      <c r="T725" s="39">
        <f t="shared" si="358"/>
        <v>57.825734836004102</v>
      </c>
      <c r="U725" s="40">
        <f t="shared" si="359"/>
        <v>0.375</v>
      </c>
      <c r="V725" s="40">
        <f t="shared" si="360"/>
        <v>0</v>
      </c>
      <c r="W725" s="40">
        <f t="shared" si="361"/>
        <v>0.375</v>
      </c>
      <c r="X725" t="str">
        <f t="shared" si="362"/>
        <v>Não</v>
      </c>
      <c r="Y725" s="40">
        <f t="shared" si="363"/>
        <v>0</v>
      </c>
      <c r="Z725" s="40">
        <f t="shared" si="364"/>
        <v>0</v>
      </c>
      <c r="AA725" s="40">
        <f t="shared" si="365"/>
        <v>0</v>
      </c>
      <c r="AB725" s="40">
        <f t="shared" si="366"/>
        <v>0</v>
      </c>
      <c r="AC725" s="40">
        <f t="shared" si="367"/>
        <v>0</v>
      </c>
      <c r="AD725" s="39">
        <f t="shared" si="368"/>
        <v>0</v>
      </c>
      <c r="AE725" s="39">
        <f t="shared" si="369"/>
        <v>520.43161352403695</v>
      </c>
      <c r="AF725" t="str">
        <f t="shared" si="370"/>
        <v>Justificada</v>
      </c>
      <c r="AG725" t="str">
        <f t="shared" si="371"/>
        <v/>
      </c>
      <c r="AH725" t="str">
        <f t="shared" si="372"/>
        <v/>
      </c>
      <c r="AJ725" s="41">
        <f t="shared" si="373"/>
        <v>7</v>
      </c>
      <c r="AK725" s="42" t="str">
        <f t="shared" si="374"/>
        <v/>
      </c>
      <c r="AL725" s="41" t="str">
        <f t="shared" si="375"/>
        <v>Dia inteiro</v>
      </c>
      <c r="AM725" s="41" t="str">
        <f t="shared" si="376"/>
        <v>Não</v>
      </c>
      <c r="AN725" s="41" t="str">
        <f t="shared" si="377"/>
        <v>Não</v>
      </c>
      <c r="AO725" s="42" t="str">
        <f t="shared" si="378"/>
        <v/>
      </c>
      <c r="AP725" s="41" t="str">
        <f t="shared" si="379"/>
        <v>Ezequiel Antonio Peres|46205</v>
      </c>
      <c r="AQ725" s="41" t="str">
        <f t="shared" si="380"/>
        <v/>
      </c>
      <c r="AR725" s="41" t="str">
        <f>IF($AQ725="","",COUNTIFS(L_ChaveCob,$AQ725,L_Ausencia,"&gt;"&amp;$W725)+COUNTIFS($AQ$4:$AQ725,$AQ725,$W$4:$W725,$W725))</f>
        <v/>
      </c>
      <c r="AS725" s="42">
        <f t="shared" si="381"/>
        <v>0</v>
      </c>
      <c r="AT725" s="42">
        <f t="shared" si="382"/>
        <v>0</v>
      </c>
      <c r="AU725" s="42">
        <f t="shared" si="383"/>
        <v>0</v>
      </c>
    </row>
    <row r="726" spans="1:47" x14ac:dyDescent="0.2">
      <c r="A726" s="35">
        <v>46205</v>
      </c>
      <c r="B726" s="36" t="s">
        <v>239</v>
      </c>
      <c r="C726" s="36" t="s">
        <v>232</v>
      </c>
      <c r="D726" s="36"/>
      <c r="E726" s="37"/>
      <c r="F726" s="37"/>
      <c r="G726" s="36"/>
      <c r="H726" s="36"/>
      <c r="I726" s="36"/>
      <c r="J726" s="36"/>
      <c r="K726" s="37"/>
      <c r="L726" s="37"/>
      <c r="M726" s="37"/>
      <c r="N726" s="38">
        <f t="shared" si="352"/>
        <v>46204</v>
      </c>
      <c r="O726">
        <f t="shared" si="353"/>
        <v>173078</v>
      </c>
      <c r="P726" t="str">
        <f t="shared" si="354"/>
        <v>Serralheria</v>
      </c>
      <c r="Q726" t="str">
        <f t="shared" si="355"/>
        <v>Normal / Fixo</v>
      </c>
      <c r="R726" t="str">
        <f t="shared" si="356"/>
        <v>SERRALHEIRO II</v>
      </c>
      <c r="S726" t="str">
        <f t="shared" si="357"/>
        <v>ADM</v>
      </c>
      <c r="T726" s="39">
        <f t="shared" si="358"/>
        <v>57.825734836004102</v>
      </c>
      <c r="U726" s="40">
        <f t="shared" si="359"/>
        <v>0.375</v>
      </c>
      <c r="V726" s="40">
        <f t="shared" si="360"/>
        <v>0.375</v>
      </c>
      <c r="W726" s="40">
        <f t="shared" si="361"/>
        <v>0</v>
      </c>
      <c r="X726" t="str">
        <f t="shared" si="362"/>
        <v>Não</v>
      </c>
      <c r="Y726" s="40">
        <f t="shared" si="363"/>
        <v>0</v>
      </c>
      <c r="Z726" s="40">
        <f t="shared" si="364"/>
        <v>0</v>
      </c>
      <c r="AA726" s="40">
        <f t="shared" si="365"/>
        <v>0</v>
      </c>
      <c r="AB726" s="40">
        <f t="shared" si="366"/>
        <v>0</v>
      </c>
      <c r="AC726" s="40">
        <f t="shared" si="367"/>
        <v>0</v>
      </c>
      <c r="AD726" s="39">
        <f t="shared" si="368"/>
        <v>0</v>
      </c>
      <c r="AE726" s="39">
        <f t="shared" si="369"/>
        <v>0</v>
      </c>
      <c r="AF726" t="str">
        <f t="shared" si="370"/>
        <v>Trabalhado</v>
      </c>
      <c r="AG726" t="str">
        <f t="shared" si="371"/>
        <v/>
      </c>
      <c r="AH726" t="str">
        <f t="shared" si="372"/>
        <v/>
      </c>
      <c r="AJ726" s="41">
        <f t="shared" si="373"/>
        <v>2</v>
      </c>
      <c r="AK726" s="42" t="str">
        <f t="shared" si="374"/>
        <v/>
      </c>
      <c r="AL726" s="41" t="str">
        <f t="shared" si="375"/>
        <v>Leve atraso</v>
      </c>
      <c r="AM726" s="41" t="str">
        <f t="shared" si="376"/>
        <v>Não</v>
      </c>
      <c r="AN726" s="41" t="str">
        <f t="shared" si="377"/>
        <v>Sim</v>
      </c>
      <c r="AO726" s="42" t="str">
        <f t="shared" si="378"/>
        <v/>
      </c>
      <c r="AP726" s="41" t="str">
        <f t="shared" si="379"/>
        <v>Giovani Joao da Silva|46205</v>
      </c>
      <c r="AQ726" s="41" t="str">
        <f t="shared" si="380"/>
        <v/>
      </c>
      <c r="AR726" s="41" t="str">
        <f>IF($AQ726="","",COUNTIFS(L_ChaveCob,$AQ726,L_Ausencia,"&gt;"&amp;$W726)+COUNTIFS($AQ$4:$AQ726,$AQ726,$W$4:$W726,$W726))</f>
        <v/>
      </c>
      <c r="AS726" s="42">
        <f t="shared" si="381"/>
        <v>0</v>
      </c>
      <c r="AT726" s="42">
        <f t="shared" si="382"/>
        <v>0</v>
      </c>
      <c r="AU726" s="42">
        <f t="shared" si="383"/>
        <v>0</v>
      </c>
    </row>
    <row r="727" spans="1:47" x14ac:dyDescent="0.2">
      <c r="A727" s="35">
        <v>46205</v>
      </c>
      <c r="B727" s="36" t="s">
        <v>241</v>
      </c>
      <c r="C727" s="36" t="s">
        <v>232</v>
      </c>
      <c r="D727" s="36"/>
      <c r="E727" s="37"/>
      <c r="F727" s="37"/>
      <c r="G727" s="36"/>
      <c r="H727" s="36"/>
      <c r="I727" s="36"/>
      <c r="J727" s="36"/>
      <c r="K727" s="37"/>
      <c r="L727" s="37"/>
      <c r="M727" s="37"/>
      <c r="N727" s="38">
        <f t="shared" si="352"/>
        <v>46204</v>
      </c>
      <c r="O727">
        <f t="shared" si="353"/>
        <v>24800</v>
      </c>
      <c r="P727" t="str">
        <f t="shared" si="354"/>
        <v>Serralheria</v>
      </c>
      <c r="Q727" t="str">
        <f t="shared" si="355"/>
        <v>Normal / Fixo</v>
      </c>
      <c r="R727" t="str">
        <f t="shared" si="356"/>
        <v>SERRALHEIRO II</v>
      </c>
      <c r="S727" t="str">
        <f t="shared" si="357"/>
        <v>ADM</v>
      </c>
      <c r="T727" s="39">
        <f t="shared" si="358"/>
        <v>57.825734836004102</v>
      </c>
      <c r="U727" s="40">
        <f t="shared" si="359"/>
        <v>0.375</v>
      </c>
      <c r="V727" s="40">
        <f t="shared" si="360"/>
        <v>0.375</v>
      </c>
      <c r="W727" s="40">
        <f t="shared" si="361"/>
        <v>0</v>
      </c>
      <c r="X727" t="str">
        <f t="shared" si="362"/>
        <v>Não</v>
      </c>
      <c r="Y727" s="40">
        <f t="shared" si="363"/>
        <v>0</v>
      </c>
      <c r="Z727" s="40">
        <f t="shared" si="364"/>
        <v>0</v>
      </c>
      <c r="AA727" s="40">
        <f t="shared" si="365"/>
        <v>0</v>
      </c>
      <c r="AB727" s="40">
        <f t="shared" si="366"/>
        <v>0</v>
      </c>
      <c r="AC727" s="40">
        <f t="shared" si="367"/>
        <v>0</v>
      </c>
      <c r="AD727" s="39">
        <f t="shared" si="368"/>
        <v>0</v>
      </c>
      <c r="AE727" s="39">
        <f t="shared" si="369"/>
        <v>0</v>
      </c>
      <c r="AF727" t="str">
        <f t="shared" si="370"/>
        <v>Trabalhado</v>
      </c>
      <c r="AG727" t="str">
        <f t="shared" si="371"/>
        <v/>
      </c>
      <c r="AH727" t="str">
        <f t="shared" si="372"/>
        <v/>
      </c>
      <c r="AJ727" s="41">
        <f t="shared" si="373"/>
        <v>3</v>
      </c>
      <c r="AK727" s="42" t="str">
        <f t="shared" si="374"/>
        <v/>
      </c>
      <c r="AL727" s="41" t="str">
        <f t="shared" si="375"/>
        <v>Leve atraso</v>
      </c>
      <c r="AM727" s="41" t="str">
        <f t="shared" si="376"/>
        <v>Não</v>
      </c>
      <c r="AN727" s="41" t="str">
        <f t="shared" si="377"/>
        <v>Sim</v>
      </c>
      <c r="AO727" s="42" t="str">
        <f t="shared" si="378"/>
        <v/>
      </c>
      <c r="AP727" s="41" t="str">
        <f t="shared" si="379"/>
        <v>Ivanildo Lopes Pires de Carvalho|46205</v>
      </c>
      <c r="AQ727" s="41" t="str">
        <f t="shared" si="380"/>
        <v/>
      </c>
      <c r="AR727" s="41" t="str">
        <f>IF($AQ727="","",COUNTIFS(L_ChaveCob,$AQ727,L_Ausencia,"&gt;"&amp;$W727)+COUNTIFS($AQ$4:$AQ727,$AQ727,$W$4:$W727,$W727))</f>
        <v/>
      </c>
      <c r="AS727" s="42">
        <f t="shared" si="381"/>
        <v>0</v>
      </c>
      <c r="AT727" s="42">
        <f t="shared" si="382"/>
        <v>0</v>
      </c>
      <c r="AU727" s="42">
        <f t="shared" si="383"/>
        <v>0</v>
      </c>
    </row>
    <row r="728" spans="1:47" x14ac:dyDescent="0.2">
      <c r="A728" s="35">
        <v>46205</v>
      </c>
      <c r="B728" s="36" t="s">
        <v>243</v>
      </c>
      <c r="C728" s="36" t="s">
        <v>232</v>
      </c>
      <c r="D728" s="36"/>
      <c r="E728" s="37"/>
      <c r="F728" s="37"/>
      <c r="G728" s="36"/>
      <c r="H728" s="36"/>
      <c r="I728" s="36"/>
      <c r="J728" s="36"/>
      <c r="K728" s="37"/>
      <c r="L728" s="37"/>
      <c r="M728" s="37"/>
      <c r="N728" s="38">
        <f t="shared" si="352"/>
        <v>46204</v>
      </c>
      <c r="O728">
        <f t="shared" si="353"/>
        <v>900003</v>
      </c>
      <c r="P728" t="str">
        <f t="shared" si="354"/>
        <v>Serralheria</v>
      </c>
      <c r="Q728" t="str">
        <f t="shared" si="355"/>
        <v>Normal / Fixo</v>
      </c>
      <c r="R728" t="str">
        <f t="shared" si="356"/>
        <v>ENCARREGADO</v>
      </c>
      <c r="S728" t="str">
        <f t="shared" si="357"/>
        <v>ADM</v>
      </c>
      <c r="T728" s="39">
        <f t="shared" si="358"/>
        <v>66.410146806958295</v>
      </c>
      <c r="U728" s="40">
        <f t="shared" si="359"/>
        <v>0.375</v>
      </c>
      <c r="V728" s="40">
        <f t="shared" si="360"/>
        <v>0.375</v>
      </c>
      <c r="W728" s="40">
        <f t="shared" si="361"/>
        <v>0</v>
      </c>
      <c r="X728" t="str">
        <f t="shared" si="362"/>
        <v>Não</v>
      </c>
      <c r="Y728" s="40">
        <f t="shared" si="363"/>
        <v>0</v>
      </c>
      <c r="Z728" s="40">
        <f t="shared" si="364"/>
        <v>0</v>
      </c>
      <c r="AA728" s="40">
        <f t="shared" si="365"/>
        <v>0</v>
      </c>
      <c r="AB728" s="40">
        <f t="shared" si="366"/>
        <v>0</v>
      </c>
      <c r="AC728" s="40">
        <f t="shared" si="367"/>
        <v>0</v>
      </c>
      <c r="AD728" s="39">
        <f t="shared" si="368"/>
        <v>0</v>
      </c>
      <c r="AE728" s="39">
        <f t="shared" si="369"/>
        <v>0</v>
      </c>
      <c r="AF728" t="str">
        <f t="shared" si="370"/>
        <v>Trabalhado</v>
      </c>
      <c r="AG728" t="str">
        <f t="shared" si="371"/>
        <v/>
      </c>
      <c r="AH728" t="str">
        <f t="shared" si="372"/>
        <v/>
      </c>
      <c r="AJ728" s="41">
        <f t="shared" si="373"/>
        <v>10</v>
      </c>
      <c r="AK728" s="42" t="str">
        <f t="shared" si="374"/>
        <v/>
      </c>
      <c r="AL728" s="41" t="str">
        <f t="shared" si="375"/>
        <v>Leve atraso</v>
      </c>
      <c r="AM728" s="41" t="str">
        <f t="shared" si="376"/>
        <v>Não</v>
      </c>
      <c r="AN728" s="41" t="str">
        <f t="shared" si="377"/>
        <v>Sim</v>
      </c>
      <c r="AO728" s="42" t="str">
        <f t="shared" si="378"/>
        <v/>
      </c>
      <c r="AP728" s="41" t="str">
        <f t="shared" si="379"/>
        <v>Marcelo Antônio Silvestre de Moraes|46205</v>
      </c>
      <c r="AQ728" s="41" t="str">
        <f t="shared" si="380"/>
        <v/>
      </c>
      <c r="AR728" s="41" t="str">
        <f>IF($AQ728="","",COUNTIFS(L_ChaveCob,$AQ728,L_Ausencia,"&gt;"&amp;$W728)+COUNTIFS($AQ$4:$AQ728,$AQ728,$W$4:$W728,$W728))</f>
        <v/>
      </c>
      <c r="AS728" s="42">
        <f t="shared" si="381"/>
        <v>0</v>
      </c>
      <c r="AT728" s="42">
        <f t="shared" si="382"/>
        <v>0</v>
      </c>
      <c r="AU728" s="42">
        <f t="shared" si="383"/>
        <v>0</v>
      </c>
    </row>
    <row r="729" spans="1:47" x14ac:dyDescent="0.2">
      <c r="A729" s="35">
        <v>46205</v>
      </c>
      <c r="B729" s="36" t="s">
        <v>229</v>
      </c>
      <c r="C729" s="36" t="s">
        <v>232</v>
      </c>
      <c r="D729" s="36"/>
      <c r="E729" s="37"/>
      <c r="F729" s="37"/>
      <c r="G729" s="36"/>
      <c r="H729" s="36"/>
      <c r="I729" s="36"/>
      <c r="J729" s="36"/>
      <c r="K729" s="37"/>
      <c r="L729" s="37"/>
      <c r="M729" s="37"/>
      <c r="N729" s="38">
        <f t="shared" si="352"/>
        <v>46204</v>
      </c>
      <c r="O729">
        <f t="shared" si="353"/>
        <v>105410</v>
      </c>
      <c r="P729" t="str">
        <f t="shared" si="354"/>
        <v>Serralheria</v>
      </c>
      <c r="Q729" t="str">
        <f t="shared" si="355"/>
        <v>Normal / Fixo</v>
      </c>
      <c r="R729" t="str">
        <f t="shared" si="356"/>
        <v>SERRALHEIRO I</v>
      </c>
      <c r="S729" t="str">
        <f t="shared" si="357"/>
        <v>TURNO 3</v>
      </c>
      <c r="T729" s="39">
        <f t="shared" si="358"/>
        <v>53.488333185221997</v>
      </c>
      <c r="U729" s="40">
        <f t="shared" si="359"/>
        <v>0.33333333333333298</v>
      </c>
      <c r="V729" s="40">
        <f t="shared" si="360"/>
        <v>0.33333333333333298</v>
      </c>
      <c r="W729" s="40">
        <f t="shared" si="361"/>
        <v>0</v>
      </c>
      <c r="X729" t="str">
        <f t="shared" si="362"/>
        <v>Não</v>
      </c>
      <c r="Y729" s="40">
        <f t="shared" si="363"/>
        <v>0</v>
      </c>
      <c r="Z729" s="40">
        <f t="shared" si="364"/>
        <v>0</v>
      </c>
      <c r="AA729" s="40">
        <f t="shared" si="365"/>
        <v>0</v>
      </c>
      <c r="AB729" s="40">
        <f t="shared" si="366"/>
        <v>0</v>
      </c>
      <c r="AC729" s="40">
        <f t="shared" si="367"/>
        <v>0</v>
      </c>
      <c r="AD729" s="39">
        <f t="shared" si="368"/>
        <v>0</v>
      </c>
      <c r="AE729" s="39">
        <f t="shared" si="369"/>
        <v>0</v>
      </c>
      <c r="AF729" t="str">
        <f t="shared" si="370"/>
        <v>Trabalhado</v>
      </c>
      <c r="AG729" t="str">
        <f t="shared" si="371"/>
        <v/>
      </c>
      <c r="AH729" t="str">
        <f t="shared" si="372"/>
        <v/>
      </c>
      <c r="AJ729" s="41">
        <f t="shared" si="373"/>
        <v>6</v>
      </c>
      <c r="AK729" s="42" t="str">
        <f t="shared" si="374"/>
        <v/>
      </c>
      <c r="AL729" s="41" t="str">
        <f t="shared" si="375"/>
        <v>Leve atraso</v>
      </c>
      <c r="AM729" s="41" t="str">
        <f t="shared" si="376"/>
        <v>Não</v>
      </c>
      <c r="AN729" s="41" t="str">
        <f t="shared" si="377"/>
        <v>Sim</v>
      </c>
      <c r="AO729" s="42" t="str">
        <f t="shared" si="378"/>
        <v/>
      </c>
      <c r="AP729" s="41" t="str">
        <f t="shared" si="379"/>
        <v>Marcelo Douglas Vieira Santana|46205</v>
      </c>
      <c r="AQ729" s="41" t="str">
        <f t="shared" si="380"/>
        <v/>
      </c>
      <c r="AR729" s="41" t="str">
        <f>IF($AQ729="","",COUNTIFS(L_ChaveCob,$AQ729,L_Ausencia,"&gt;"&amp;$W729)+COUNTIFS($AQ$4:$AQ729,$AQ729,$W$4:$W729,$W729))</f>
        <v/>
      </c>
      <c r="AS729" s="42">
        <f t="shared" si="381"/>
        <v>0</v>
      </c>
      <c r="AT729" s="42">
        <f t="shared" si="382"/>
        <v>0</v>
      </c>
      <c r="AU729" s="42">
        <f t="shared" si="383"/>
        <v>0</v>
      </c>
    </row>
    <row r="730" spans="1:47" x14ac:dyDescent="0.2">
      <c r="A730" s="35">
        <v>46205</v>
      </c>
      <c r="B730" s="36" t="s">
        <v>483</v>
      </c>
      <c r="C730" s="36" t="s">
        <v>232</v>
      </c>
      <c r="D730" s="36"/>
      <c r="E730" s="37"/>
      <c r="F730" s="37"/>
      <c r="G730" s="36"/>
      <c r="H730" s="36"/>
      <c r="I730" s="36"/>
      <c r="J730" s="36"/>
      <c r="K730" s="37"/>
      <c r="L730" s="37"/>
      <c r="M730" s="37"/>
      <c r="N730" s="38">
        <f t="shared" si="352"/>
        <v>46204</v>
      </c>
      <c r="O730">
        <f t="shared" si="353"/>
        <v>900011</v>
      </c>
      <c r="P730" t="str">
        <f t="shared" si="354"/>
        <v>Serralheria</v>
      </c>
      <c r="Q730" t="str">
        <f t="shared" si="355"/>
        <v>Normal / Fixo</v>
      </c>
      <c r="R730" t="str">
        <f t="shared" si="356"/>
        <v>SERRALHEIRO I</v>
      </c>
      <c r="S730" t="str">
        <f t="shared" si="357"/>
        <v>ADM</v>
      </c>
      <c r="T730" s="39">
        <f t="shared" si="358"/>
        <v>53.488333185221997</v>
      </c>
      <c r="U730" s="40">
        <f t="shared" si="359"/>
        <v>0.375</v>
      </c>
      <c r="V730" s="40">
        <f t="shared" si="360"/>
        <v>0.375</v>
      </c>
      <c r="W730" s="40">
        <f t="shared" si="361"/>
        <v>0</v>
      </c>
      <c r="X730" t="str">
        <f t="shared" si="362"/>
        <v>Não</v>
      </c>
      <c r="Y730" s="40">
        <f t="shared" si="363"/>
        <v>0</v>
      </c>
      <c r="Z730" s="40">
        <f t="shared" si="364"/>
        <v>0</v>
      </c>
      <c r="AA730" s="40">
        <f t="shared" si="365"/>
        <v>0</v>
      </c>
      <c r="AB730" s="40">
        <f t="shared" si="366"/>
        <v>0</v>
      </c>
      <c r="AC730" s="40">
        <f t="shared" si="367"/>
        <v>0</v>
      </c>
      <c r="AD730" s="39">
        <f t="shared" si="368"/>
        <v>0</v>
      </c>
      <c r="AE730" s="39">
        <f t="shared" si="369"/>
        <v>0</v>
      </c>
      <c r="AF730" t="str">
        <f t="shared" si="370"/>
        <v>Trabalhado</v>
      </c>
      <c r="AG730" t="str">
        <f t="shared" si="371"/>
        <v/>
      </c>
      <c r="AH730" t="str">
        <f t="shared" si="372"/>
        <v/>
      </c>
      <c r="AJ730" s="41">
        <f t="shared" si="373"/>
        <v>20</v>
      </c>
      <c r="AK730" s="42" t="str">
        <f t="shared" si="374"/>
        <v/>
      </c>
      <c r="AL730" s="41" t="str">
        <f t="shared" si="375"/>
        <v>Leve atraso</v>
      </c>
      <c r="AM730" s="41" t="str">
        <f t="shared" si="376"/>
        <v>Não</v>
      </c>
      <c r="AN730" s="41" t="str">
        <f t="shared" si="377"/>
        <v>Sim</v>
      </c>
      <c r="AO730" s="42" t="str">
        <f t="shared" si="378"/>
        <v/>
      </c>
      <c r="AP730" s="41" t="str">
        <f t="shared" si="379"/>
        <v>Maxwell Torres da Silva|46205</v>
      </c>
      <c r="AQ730" s="41" t="str">
        <f t="shared" si="380"/>
        <v/>
      </c>
      <c r="AR730" s="41" t="str">
        <f>IF($AQ730="","",COUNTIFS(L_ChaveCob,$AQ730,L_Ausencia,"&gt;"&amp;$W730)+COUNTIFS($AQ$4:$AQ730,$AQ730,$W$4:$W730,$W730))</f>
        <v/>
      </c>
      <c r="AS730" s="42">
        <f t="shared" si="381"/>
        <v>0</v>
      </c>
      <c r="AT730" s="42">
        <f t="shared" si="382"/>
        <v>0</v>
      </c>
      <c r="AU730" s="42">
        <f t="shared" si="383"/>
        <v>0</v>
      </c>
    </row>
    <row r="731" spans="1:47" hidden="1" x14ac:dyDescent="0.2">
      <c r="A731" s="35">
        <v>46205</v>
      </c>
      <c r="B731" s="36" t="s">
        <v>230</v>
      </c>
      <c r="C731" s="36" t="s">
        <v>232</v>
      </c>
      <c r="D731" s="36"/>
      <c r="E731" s="37"/>
      <c r="F731" s="37"/>
      <c r="G731" s="36"/>
      <c r="H731" s="36"/>
      <c r="I731" s="36"/>
      <c r="J731" s="36"/>
      <c r="K731" s="37"/>
      <c r="L731" s="37"/>
      <c r="M731" s="37"/>
      <c r="N731" s="38">
        <f t="shared" si="352"/>
        <v>46204</v>
      </c>
      <c r="O731">
        <f t="shared" si="353"/>
        <v>900009</v>
      </c>
      <c r="P731" t="str">
        <f t="shared" si="354"/>
        <v>Serralheria</v>
      </c>
      <c r="Q731" t="str">
        <f t="shared" si="355"/>
        <v>Normal / Fixo</v>
      </c>
      <c r="R731" t="str">
        <f t="shared" si="356"/>
        <v>SERRALHEIRO I</v>
      </c>
      <c r="S731" t="str">
        <f t="shared" si="357"/>
        <v>TURNO 2</v>
      </c>
      <c r="T731" s="39">
        <f t="shared" si="358"/>
        <v>53.488333185221997</v>
      </c>
      <c r="U731" s="40">
        <f t="shared" si="359"/>
        <v>0.33333333333333298</v>
      </c>
      <c r="V731" s="40">
        <f t="shared" si="360"/>
        <v>0.33333333333333298</v>
      </c>
      <c r="W731" s="40">
        <f t="shared" si="361"/>
        <v>0</v>
      </c>
      <c r="X731" t="str">
        <f t="shared" si="362"/>
        <v>Não</v>
      </c>
      <c r="Y731" s="40">
        <f t="shared" si="363"/>
        <v>0</v>
      </c>
      <c r="Z731" s="40">
        <f t="shared" si="364"/>
        <v>0</v>
      </c>
      <c r="AA731" s="40">
        <f t="shared" si="365"/>
        <v>0</v>
      </c>
      <c r="AB731" s="40">
        <f t="shared" si="366"/>
        <v>0</v>
      </c>
      <c r="AC731" s="40">
        <f t="shared" si="367"/>
        <v>0</v>
      </c>
      <c r="AD731" s="39">
        <f t="shared" si="368"/>
        <v>0</v>
      </c>
      <c r="AE731" s="39">
        <f t="shared" si="369"/>
        <v>0</v>
      </c>
      <c r="AF731" t="str">
        <f t="shared" si="370"/>
        <v>Trabalhado</v>
      </c>
      <c r="AG731" t="str">
        <f t="shared" si="371"/>
        <v/>
      </c>
      <c r="AH731" t="str">
        <f t="shared" si="372"/>
        <v/>
      </c>
      <c r="AJ731" s="41">
        <f t="shared" si="373"/>
        <v>17</v>
      </c>
      <c r="AK731" s="42" t="str">
        <f t="shared" si="374"/>
        <v/>
      </c>
      <c r="AL731" s="41" t="str">
        <f t="shared" si="375"/>
        <v>Leve atraso</v>
      </c>
      <c r="AM731" s="41" t="str">
        <f t="shared" si="376"/>
        <v>Não</v>
      </c>
      <c r="AN731" s="41" t="str">
        <f t="shared" si="377"/>
        <v>Sim</v>
      </c>
      <c r="AO731" s="42" t="str">
        <f t="shared" si="378"/>
        <v/>
      </c>
      <c r="AP731" s="41" t="str">
        <f t="shared" si="379"/>
        <v>Murilo de Souza Modesto|46205</v>
      </c>
      <c r="AQ731" s="41" t="str">
        <f t="shared" si="380"/>
        <v/>
      </c>
      <c r="AR731" s="41" t="str">
        <f>IF($AQ731="","",COUNTIFS(L_ChaveCob,$AQ731,L_Ausencia,"&gt;"&amp;$W731)+COUNTIFS($AQ$4:$AQ731,$AQ731,$W$4:$W731,$W731))</f>
        <v/>
      </c>
      <c r="AS731" s="42">
        <f t="shared" si="381"/>
        <v>0</v>
      </c>
      <c r="AT731" s="42">
        <f t="shared" si="382"/>
        <v>0</v>
      </c>
      <c r="AU731" s="42">
        <f t="shared" si="383"/>
        <v>0</v>
      </c>
    </row>
    <row r="732" spans="1:47" x14ac:dyDescent="0.2">
      <c r="A732" s="35">
        <v>46205</v>
      </c>
      <c r="B732" s="36" t="s">
        <v>247</v>
      </c>
      <c r="C732" s="36" t="s">
        <v>232</v>
      </c>
      <c r="D732" s="36"/>
      <c r="E732" s="37"/>
      <c r="F732" s="37"/>
      <c r="G732" s="36"/>
      <c r="H732" s="36"/>
      <c r="I732" s="36"/>
      <c r="J732" s="36"/>
      <c r="K732" s="37"/>
      <c r="L732" s="37"/>
      <c r="M732" s="37"/>
      <c r="N732" s="38">
        <f t="shared" si="352"/>
        <v>46204</v>
      </c>
      <c r="O732">
        <f t="shared" si="353"/>
        <v>900005</v>
      </c>
      <c r="P732" t="str">
        <f t="shared" si="354"/>
        <v>Serralheria</v>
      </c>
      <c r="Q732" t="str">
        <f t="shared" si="355"/>
        <v>Normal / Fixo</v>
      </c>
      <c r="R732" t="str">
        <f t="shared" si="356"/>
        <v>SERRALHEIRO II</v>
      </c>
      <c r="S732" t="str">
        <f t="shared" si="357"/>
        <v>ADM</v>
      </c>
      <c r="T732" s="39">
        <f t="shared" si="358"/>
        <v>57.825734836004102</v>
      </c>
      <c r="U732" s="40">
        <f t="shared" si="359"/>
        <v>0.375</v>
      </c>
      <c r="V732" s="40">
        <f t="shared" si="360"/>
        <v>0.375</v>
      </c>
      <c r="W732" s="40">
        <f t="shared" si="361"/>
        <v>0</v>
      </c>
      <c r="X732" t="str">
        <f t="shared" si="362"/>
        <v>Não</v>
      </c>
      <c r="Y732" s="40">
        <f t="shared" si="363"/>
        <v>0</v>
      </c>
      <c r="Z732" s="40">
        <f t="shared" si="364"/>
        <v>0</v>
      </c>
      <c r="AA732" s="40">
        <f t="shared" si="365"/>
        <v>0</v>
      </c>
      <c r="AB732" s="40">
        <f t="shared" si="366"/>
        <v>0</v>
      </c>
      <c r="AC732" s="40">
        <f t="shared" si="367"/>
        <v>0</v>
      </c>
      <c r="AD732" s="39">
        <f t="shared" si="368"/>
        <v>0</v>
      </c>
      <c r="AE732" s="39">
        <f t="shared" si="369"/>
        <v>0</v>
      </c>
      <c r="AF732" t="str">
        <f t="shared" si="370"/>
        <v>Trabalhado</v>
      </c>
      <c r="AG732" t="str">
        <f t="shared" si="371"/>
        <v/>
      </c>
      <c r="AH732" t="str">
        <f t="shared" si="372"/>
        <v/>
      </c>
      <c r="AJ732" s="41">
        <f t="shared" si="373"/>
        <v>13</v>
      </c>
      <c r="AK732" s="42" t="str">
        <f t="shared" si="374"/>
        <v/>
      </c>
      <c r="AL732" s="41" t="str">
        <f t="shared" si="375"/>
        <v>Leve atraso</v>
      </c>
      <c r="AM732" s="41" t="str">
        <f t="shared" si="376"/>
        <v>Não</v>
      </c>
      <c r="AN732" s="41" t="str">
        <f t="shared" si="377"/>
        <v>Sim</v>
      </c>
      <c r="AO732" s="42" t="str">
        <f t="shared" si="378"/>
        <v/>
      </c>
      <c r="AP732" s="41" t="str">
        <f t="shared" si="379"/>
        <v>Rafael Fracaroli da Rocha|46205</v>
      </c>
      <c r="AQ732" s="41" t="str">
        <f t="shared" si="380"/>
        <v/>
      </c>
      <c r="AR732" s="41" t="str">
        <f>IF($AQ732="","",COUNTIFS(L_ChaveCob,$AQ732,L_Ausencia,"&gt;"&amp;$W732)+COUNTIFS($AQ$4:$AQ732,$AQ732,$W$4:$W732,$W732))</f>
        <v/>
      </c>
      <c r="AS732" s="42">
        <f t="shared" si="381"/>
        <v>0</v>
      </c>
      <c r="AT732" s="42">
        <f t="shared" si="382"/>
        <v>0</v>
      </c>
      <c r="AU732" s="42">
        <f t="shared" si="383"/>
        <v>0</v>
      </c>
    </row>
    <row r="733" spans="1:47" x14ac:dyDescent="0.2">
      <c r="A733" s="35">
        <v>46205</v>
      </c>
      <c r="B733" s="36" t="s">
        <v>249</v>
      </c>
      <c r="C733" s="36" t="s">
        <v>232</v>
      </c>
      <c r="D733" s="36"/>
      <c r="E733" s="37"/>
      <c r="F733" s="37"/>
      <c r="G733" s="36"/>
      <c r="H733" s="36"/>
      <c r="I733" s="36"/>
      <c r="J733" s="36"/>
      <c r="K733" s="37"/>
      <c r="L733" s="37"/>
      <c r="M733" s="37"/>
      <c r="N733" s="38">
        <f t="shared" si="352"/>
        <v>46204</v>
      </c>
      <c r="O733">
        <f t="shared" si="353"/>
        <v>331335</v>
      </c>
      <c r="P733" t="str">
        <f t="shared" si="354"/>
        <v>Serralheria</v>
      </c>
      <c r="Q733" t="str">
        <f t="shared" si="355"/>
        <v>Normal / Fixo</v>
      </c>
      <c r="R733" t="str">
        <f t="shared" si="356"/>
        <v>SERRALHEIRO II</v>
      </c>
      <c r="S733" t="str">
        <f t="shared" si="357"/>
        <v>ADM</v>
      </c>
      <c r="T733" s="39">
        <f t="shared" si="358"/>
        <v>57.825734836004102</v>
      </c>
      <c r="U733" s="40">
        <f t="shared" si="359"/>
        <v>0.375</v>
      </c>
      <c r="V733" s="40">
        <f t="shared" si="360"/>
        <v>0.375</v>
      </c>
      <c r="W733" s="40">
        <f t="shared" si="361"/>
        <v>0</v>
      </c>
      <c r="X733" t="str">
        <f t="shared" si="362"/>
        <v>Não</v>
      </c>
      <c r="Y733" s="40">
        <f t="shared" si="363"/>
        <v>0</v>
      </c>
      <c r="Z733" s="40">
        <f t="shared" si="364"/>
        <v>0</v>
      </c>
      <c r="AA733" s="40">
        <f t="shared" si="365"/>
        <v>0</v>
      </c>
      <c r="AB733" s="40">
        <f t="shared" si="366"/>
        <v>0</v>
      </c>
      <c r="AC733" s="40">
        <f t="shared" si="367"/>
        <v>0</v>
      </c>
      <c r="AD733" s="39">
        <f t="shared" si="368"/>
        <v>0</v>
      </c>
      <c r="AE733" s="39">
        <f t="shared" si="369"/>
        <v>0</v>
      </c>
      <c r="AF733" t="str">
        <f t="shared" si="370"/>
        <v>Trabalhado</v>
      </c>
      <c r="AG733" t="str">
        <f t="shared" si="371"/>
        <v/>
      </c>
      <c r="AH733" t="str">
        <f t="shared" si="372"/>
        <v/>
      </c>
      <c r="AJ733" s="41">
        <f t="shared" si="373"/>
        <v>5</v>
      </c>
      <c r="AK733" s="42" t="str">
        <f t="shared" si="374"/>
        <v/>
      </c>
      <c r="AL733" s="41" t="str">
        <f t="shared" si="375"/>
        <v>Leve atraso</v>
      </c>
      <c r="AM733" s="41" t="str">
        <f t="shared" si="376"/>
        <v>Não</v>
      </c>
      <c r="AN733" s="41" t="str">
        <f t="shared" si="377"/>
        <v>Sim</v>
      </c>
      <c r="AO733" s="42" t="str">
        <f t="shared" si="378"/>
        <v/>
      </c>
      <c r="AP733" s="41" t="str">
        <f t="shared" si="379"/>
        <v>Robson Alberto Alves Galvão|46205</v>
      </c>
      <c r="AQ733" s="41" t="str">
        <f t="shared" si="380"/>
        <v/>
      </c>
      <c r="AR733" s="41" t="str">
        <f>IF($AQ733="","",COUNTIFS(L_ChaveCob,$AQ733,L_Ausencia,"&gt;"&amp;$W733)+COUNTIFS($AQ$4:$AQ733,$AQ733,$W$4:$W733,$W733))</f>
        <v/>
      </c>
      <c r="AS733" s="42">
        <f t="shared" si="381"/>
        <v>0</v>
      </c>
      <c r="AT733" s="42">
        <f t="shared" si="382"/>
        <v>0</v>
      </c>
      <c r="AU733" s="42">
        <f t="shared" si="383"/>
        <v>0</v>
      </c>
    </row>
    <row r="734" spans="1:47" x14ac:dyDescent="0.2">
      <c r="A734" s="35">
        <v>46205</v>
      </c>
      <c r="B734" s="36" t="s">
        <v>231</v>
      </c>
      <c r="C734" s="36" t="s">
        <v>232</v>
      </c>
      <c r="D734" s="36"/>
      <c r="E734" s="37"/>
      <c r="F734" s="37"/>
      <c r="G734" s="36"/>
      <c r="H734" s="36"/>
      <c r="I734" s="36"/>
      <c r="J734" s="36"/>
      <c r="K734" s="37"/>
      <c r="L734" s="37"/>
      <c r="M734" s="37"/>
      <c r="N734" s="38">
        <f t="shared" si="352"/>
        <v>46204</v>
      </c>
      <c r="O734">
        <f t="shared" si="353"/>
        <v>900004</v>
      </c>
      <c r="P734" t="str">
        <f t="shared" si="354"/>
        <v>Serralheria</v>
      </c>
      <c r="Q734" t="str">
        <f t="shared" si="355"/>
        <v>Normal / Fixo</v>
      </c>
      <c r="R734" t="str">
        <f t="shared" si="356"/>
        <v>SERRALHEIRO I</v>
      </c>
      <c r="S734" t="str">
        <f t="shared" si="357"/>
        <v>TURNO 2</v>
      </c>
      <c r="T734" s="39">
        <f t="shared" si="358"/>
        <v>53.488333185221997</v>
      </c>
      <c r="U734" s="40">
        <f t="shared" si="359"/>
        <v>0.33333333333333298</v>
      </c>
      <c r="V734" s="40">
        <f t="shared" si="360"/>
        <v>0.33333333333333298</v>
      </c>
      <c r="W734" s="40">
        <f t="shared" si="361"/>
        <v>0</v>
      </c>
      <c r="X734" t="str">
        <f t="shared" si="362"/>
        <v>Não</v>
      </c>
      <c r="Y734" s="40">
        <f t="shared" si="363"/>
        <v>0</v>
      </c>
      <c r="Z734" s="40">
        <f t="shared" si="364"/>
        <v>0</v>
      </c>
      <c r="AA734" s="40">
        <f t="shared" si="365"/>
        <v>0</v>
      </c>
      <c r="AB734" s="40">
        <f t="shared" si="366"/>
        <v>0</v>
      </c>
      <c r="AC734" s="40">
        <f t="shared" si="367"/>
        <v>0</v>
      </c>
      <c r="AD734" s="39">
        <f t="shared" si="368"/>
        <v>0</v>
      </c>
      <c r="AE734" s="39">
        <f t="shared" si="369"/>
        <v>0</v>
      </c>
      <c r="AF734" t="str">
        <f t="shared" si="370"/>
        <v>Trabalhado</v>
      </c>
      <c r="AG734" t="str">
        <f t="shared" si="371"/>
        <v/>
      </c>
      <c r="AH734" t="str">
        <f t="shared" si="372"/>
        <v/>
      </c>
      <c r="AJ734" s="41">
        <f t="shared" si="373"/>
        <v>11</v>
      </c>
      <c r="AK734" s="42" t="str">
        <f t="shared" si="374"/>
        <v/>
      </c>
      <c r="AL734" s="41" t="str">
        <f t="shared" si="375"/>
        <v>Leve atraso</v>
      </c>
      <c r="AM734" s="41" t="str">
        <f t="shared" si="376"/>
        <v>Não</v>
      </c>
      <c r="AN734" s="41" t="str">
        <f t="shared" si="377"/>
        <v>Sim</v>
      </c>
      <c r="AO734" s="42" t="str">
        <f t="shared" si="378"/>
        <v/>
      </c>
      <c r="AP734" s="41" t="str">
        <f t="shared" si="379"/>
        <v>Rogério Marques da Silva|46205</v>
      </c>
      <c r="AQ734" s="41" t="str">
        <f t="shared" si="380"/>
        <v/>
      </c>
      <c r="AR734" s="41" t="str">
        <f>IF($AQ734="","",COUNTIFS(L_ChaveCob,$AQ734,L_Ausencia,"&gt;"&amp;$W734)+COUNTIFS($AQ$4:$AQ734,$AQ734,$W$4:$W734,$W734))</f>
        <v/>
      </c>
      <c r="AS734" s="42">
        <f t="shared" si="381"/>
        <v>0</v>
      </c>
      <c r="AT734" s="42">
        <f t="shared" si="382"/>
        <v>0</v>
      </c>
      <c r="AU734" s="42">
        <f t="shared" si="383"/>
        <v>0</v>
      </c>
    </row>
    <row r="735" spans="1:47" x14ac:dyDescent="0.2">
      <c r="A735" s="35">
        <v>46205</v>
      </c>
      <c r="B735" s="36" t="s">
        <v>252</v>
      </c>
      <c r="C735" s="36" t="s">
        <v>232</v>
      </c>
      <c r="D735" s="36"/>
      <c r="E735" s="37"/>
      <c r="F735" s="37"/>
      <c r="G735" s="36"/>
      <c r="H735" s="36"/>
      <c r="I735" s="36"/>
      <c r="J735" s="36"/>
      <c r="K735" s="37"/>
      <c r="L735" s="37"/>
      <c r="M735" s="37"/>
      <c r="N735" s="38">
        <f t="shared" si="352"/>
        <v>46204</v>
      </c>
      <c r="O735">
        <f t="shared" si="353"/>
        <v>266937</v>
      </c>
      <c r="P735" t="str">
        <f t="shared" si="354"/>
        <v>Serralheria</v>
      </c>
      <c r="Q735" t="str">
        <f t="shared" si="355"/>
        <v>Normal / Fixo</v>
      </c>
      <c r="R735" t="str">
        <f t="shared" si="356"/>
        <v>ENCARREGADO</v>
      </c>
      <c r="S735" t="str">
        <f t="shared" si="357"/>
        <v>ADM</v>
      </c>
      <c r="T735" s="39">
        <f t="shared" si="358"/>
        <v>66.410146806958295</v>
      </c>
      <c r="U735" s="40">
        <f t="shared" si="359"/>
        <v>0.375</v>
      </c>
      <c r="V735" s="40">
        <f t="shared" si="360"/>
        <v>0.375</v>
      </c>
      <c r="W735" s="40">
        <f t="shared" si="361"/>
        <v>0</v>
      </c>
      <c r="X735" t="str">
        <f t="shared" si="362"/>
        <v>Não</v>
      </c>
      <c r="Y735" s="40">
        <f t="shared" si="363"/>
        <v>0</v>
      </c>
      <c r="Z735" s="40">
        <f t="shared" si="364"/>
        <v>0</v>
      </c>
      <c r="AA735" s="40">
        <f t="shared" si="365"/>
        <v>0</v>
      </c>
      <c r="AB735" s="40">
        <f t="shared" si="366"/>
        <v>0</v>
      </c>
      <c r="AC735" s="40">
        <f t="shared" si="367"/>
        <v>0</v>
      </c>
      <c r="AD735" s="39">
        <f t="shared" si="368"/>
        <v>0</v>
      </c>
      <c r="AE735" s="39">
        <f t="shared" si="369"/>
        <v>0</v>
      </c>
      <c r="AF735" t="str">
        <f t="shared" si="370"/>
        <v>Trabalhado</v>
      </c>
      <c r="AG735" t="str">
        <f t="shared" si="371"/>
        <v/>
      </c>
      <c r="AH735" t="str">
        <f t="shared" si="372"/>
        <v/>
      </c>
      <c r="AJ735" s="41">
        <f t="shared" si="373"/>
        <v>1</v>
      </c>
      <c r="AK735" s="42" t="str">
        <f t="shared" si="374"/>
        <v/>
      </c>
      <c r="AL735" s="41" t="str">
        <f t="shared" si="375"/>
        <v>Leve atraso</v>
      </c>
      <c r="AM735" s="41" t="str">
        <f t="shared" si="376"/>
        <v>Não</v>
      </c>
      <c r="AN735" s="41" t="str">
        <f t="shared" si="377"/>
        <v>Sim</v>
      </c>
      <c r="AO735" s="42" t="str">
        <f t="shared" si="378"/>
        <v/>
      </c>
      <c r="AP735" s="41" t="str">
        <f t="shared" si="379"/>
        <v>Ronaldo Rosendo da Silva|46205</v>
      </c>
      <c r="AQ735" s="41" t="str">
        <f t="shared" si="380"/>
        <v/>
      </c>
      <c r="AR735" s="41" t="str">
        <f>IF($AQ735="","",COUNTIFS(L_ChaveCob,$AQ735,L_Ausencia,"&gt;"&amp;$W735)+COUNTIFS($AQ$4:$AQ735,$AQ735,$W$4:$W735,$W735))</f>
        <v/>
      </c>
      <c r="AS735" s="42">
        <f t="shared" si="381"/>
        <v>0</v>
      </c>
      <c r="AT735" s="42">
        <f t="shared" si="382"/>
        <v>0</v>
      </c>
      <c r="AU735" s="42">
        <f t="shared" si="383"/>
        <v>0</v>
      </c>
    </row>
    <row r="736" spans="1:47" x14ac:dyDescent="0.2">
      <c r="A736" s="35">
        <v>46205</v>
      </c>
      <c r="B736" s="36" t="s">
        <v>254</v>
      </c>
      <c r="C736" s="36" t="s">
        <v>232</v>
      </c>
      <c r="D736" s="36"/>
      <c r="E736" s="37"/>
      <c r="F736" s="37"/>
      <c r="G736" s="36"/>
      <c r="H736" s="36"/>
      <c r="I736" s="36"/>
      <c r="J736" s="36"/>
      <c r="K736" s="37"/>
      <c r="L736" s="37"/>
      <c r="M736" s="37"/>
      <c r="N736" s="38">
        <f t="shared" si="352"/>
        <v>46204</v>
      </c>
      <c r="O736">
        <f t="shared" si="353"/>
        <v>900001</v>
      </c>
      <c r="P736" t="str">
        <f t="shared" si="354"/>
        <v>Serralheria</v>
      </c>
      <c r="Q736" t="str">
        <f t="shared" si="355"/>
        <v>Normal / Fixo</v>
      </c>
      <c r="R736" t="str">
        <f t="shared" si="356"/>
        <v>SERRALHEIRO II</v>
      </c>
      <c r="S736" t="str">
        <f t="shared" si="357"/>
        <v>ADM</v>
      </c>
      <c r="T736" s="39">
        <f t="shared" si="358"/>
        <v>57.825734836004102</v>
      </c>
      <c r="U736" s="40">
        <f t="shared" si="359"/>
        <v>0.375</v>
      </c>
      <c r="V736" s="40">
        <f t="shared" si="360"/>
        <v>0.375</v>
      </c>
      <c r="W736" s="40">
        <f t="shared" si="361"/>
        <v>0</v>
      </c>
      <c r="X736" t="str">
        <f t="shared" si="362"/>
        <v>Não</v>
      </c>
      <c r="Y736" s="40">
        <f t="shared" si="363"/>
        <v>0</v>
      </c>
      <c r="Z736" s="40">
        <f t="shared" si="364"/>
        <v>0</v>
      </c>
      <c r="AA736" s="40">
        <f t="shared" si="365"/>
        <v>0</v>
      </c>
      <c r="AB736" s="40">
        <f t="shared" si="366"/>
        <v>0</v>
      </c>
      <c r="AC736" s="40">
        <f t="shared" si="367"/>
        <v>0</v>
      </c>
      <c r="AD736" s="39">
        <f t="shared" si="368"/>
        <v>0</v>
      </c>
      <c r="AE736" s="39">
        <f t="shared" si="369"/>
        <v>0</v>
      </c>
      <c r="AF736" t="str">
        <f t="shared" si="370"/>
        <v>Trabalhado</v>
      </c>
      <c r="AG736" t="str">
        <f t="shared" si="371"/>
        <v/>
      </c>
      <c r="AH736" t="str">
        <f t="shared" si="372"/>
        <v/>
      </c>
      <c r="AJ736" s="41">
        <f t="shared" si="373"/>
        <v>8</v>
      </c>
      <c r="AK736" s="42" t="str">
        <f t="shared" si="374"/>
        <v/>
      </c>
      <c r="AL736" s="41" t="str">
        <f t="shared" si="375"/>
        <v>Leve atraso</v>
      </c>
      <c r="AM736" s="41" t="str">
        <f t="shared" si="376"/>
        <v>Não</v>
      </c>
      <c r="AN736" s="41" t="str">
        <f t="shared" si="377"/>
        <v>Sim</v>
      </c>
      <c r="AO736" s="42" t="str">
        <f t="shared" si="378"/>
        <v/>
      </c>
      <c r="AP736" s="41" t="str">
        <f t="shared" si="379"/>
        <v>Ronaldo Santos Dias|46205</v>
      </c>
      <c r="AQ736" s="41" t="str">
        <f t="shared" si="380"/>
        <v/>
      </c>
      <c r="AR736" s="41" t="str">
        <f>IF($AQ736="","",COUNTIFS(L_ChaveCob,$AQ736,L_Ausencia,"&gt;"&amp;$W736)+COUNTIFS($AQ$4:$AQ736,$AQ736,$W$4:$W736,$W736))</f>
        <v/>
      </c>
      <c r="AS736" s="42">
        <f t="shared" si="381"/>
        <v>0</v>
      </c>
      <c r="AT736" s="42">
        <f t="shared" si="382"/>
        <v>0</v>
      </c>
      <c r="AU736" s="42">
        <f t="shared" si="383"/>
        <v>0</v>
      </c>
    </row>
    <row r="737" spans="1:47" x14ac:dyDescent="0.2">
      <c r="A737" s="35">
        <v>46205</v>
      </c>
      <c r="B737" s="36" t="s">
        <v>281</v>
      </c>
      <c r="C737" s="36" t="s">
        <v>232</v>
      </c>
      <c r="D737" s="36"/>
      <c r="E737" s="37"/>
      <c r="F737" s="37"/>
      <c r="G737" s="36" t="s">
        <v>53</v>
      </c>
      <c r="H737" s="36"/>
      <c r="I737" s="36"/>
      <c r="J737" s="36"/>
      <c r="K737" s="37"/>
      <c r="L737" s="37"/>
      <c r="M737" s="37"/>
      <c r="N737" s="38">
        <f t="shared" si="352"/>
        <v>46204</v>
      </c>
      <c r="O737">
        <f t="shared" si="353"/>
        <v>900010</v>
      </c>
      <c r="P737" t="str">
        <f t="shared" si="354"/>
        <v>Serralheria</v>
      </c>
      <c r="Q737" t="str">
        <f t="shared" si="355"/>
        <v>Normal / Fixo</v>
      </c>
      <c r="R737" t="str">
        <f t="shared" si="356"/>
        <v>SERRALHEIRO I</v>
      </c>
      <c r="S737" t="str">
        <f t="shared" si="357"/>
        <v>ADM</v>
      </c>
      <c r="T737" s="39">
        <f t="shared" si="358"/>
        <v>53.488333185221997</v>
      </c>
      <c r="U737" s="40">
        <f t="shared" si="359"/>
        <v>0.375</v>
      </c>
      <c r="V737" s="40">
        <f t="shared" si="360"/>
        <v>0.375</v>
      </c>
      <c r="W737" s="40">
        <f t="shared" si="361"/>
        <v>0</v>
      </c>
      <c r="X737" t="str">
        <f t="shared" si="362"/>
        <v>Não</v>
      </c>
      <c r="Y737" s="40">
        <f t="shared" si="363"/>
        <v>0</v>
      </c>
      <c r="Z737" s="40">
        <f t="shared" si="364"/>
        <v>0</v>
      </c>
      <c r="AA737" s="40">
        <f t="shared" si="365"/>
        <v>0</v>
      </c>
      <c r="AB737" s="40">
        <f t="shared" si="366"/>
        <v>0</v>
      </c>
      <c r="AC737" s="40">
        <f t="shared" si="367"/>
        <v>0</v>
      </c>
      <c r="AD737" s="39">
        <f t="shared" si="368"/>
        <v>0</v>
      </c>
      <c r="AE737" s="39">
        <f t="shared" si="369"/>
        <v>0</v>
      </c>
      <c r="AF737" t="str">
        <f t="shared" si="370"/>
        <v>Trabalhado</v>
      </c>
      <c r="AG737" t="str">
        <f t="shared" si="371"/>
        <v/>
      </c>
      <c r="AH737" t="str">
        <f t="shared" si="372"/>
        <v/>
      </c>
      <c r="AJ737" s="41">
        <f t="shared" si="373"/>
        <v>19</v>
      </c>
      <c r="AK737" s="42" t="str">
        <f t="shared" si="374"/>
        <v/>
      </c>
      <c r="AL737" s="41" t="str">
        <f t="shared" si="375"/>
        <v>Leve atraso</v>
      </c>
      <c r="AM737" s="41" t="str">
        <f t="shared" si="376"/>
        <v>Não</v>
      </c>
      <c r="AN737" s="41" t="str">
        <f t="shared" si="377"/>
        <v>Sim</v>
      </c>
      <c r="AO737" s="42" t="str">
        <f t="shared" si="378"/>
        <v/>
      </c>
      <c r="AP737" s="41" t="str">
        <f t="shared" si="379"/>
        <v>Roniel de Souza Rocha|46205</v>
      </c>
      <c r="AQ737" s="41" t="str">
        <f t="shared" si="380"/>
        <v/>
      </c>
      <c r="AR737" s="41" t="str">
        <f>IF($AQ737="","",COUNTIFS(L_ChaveCob,$AQ737,L_Ausencia,"&gt;"&amp;$W737)+COUNTIFS($AQ$4:$AQ737,$AQ737,$W$4:$W737,$W737))</f>
        <v/>
      </c>
      <c r="AS737" s="42">
        <f t="shared" si="381"/>
        <v>0</v>
      </c>
      <c r="AT737" s="42">
        <f t="shared" si="382"/>
        <v>0</v>
      </c>
      <c r="AU737" s="42">
        <f t="shared" si="383"/>
        <v>0</v>
      </c>
    </row>
    <row r="738" spans="1:47" x14ac:dyDescent="0.2">
      <c r="A738" s="35">
        <v>46206</v>
      </c>
      <c r="B738" s="36" t="s">
        <v>235</v>
      </c>
      <c r="C738" s="36" t="s">
        <v>258</v>
      </c>
      <c r="D738" s="36"/>
      <c r="E738" s="37"/>
      <c r="F738" s="37"/>
      <c r="G738" s="36" t="s">
        <v>425</v>
      </c>
      <c r="H738" s="36"/>
      <c r="I738" s="36"/>
      <c r="J738" s="36"/>
      <c r="K738" s="37"/>
      <c r="L738" s="37"/>
      <c r="M738" s="37"/>
      <c r="N738" s="38">
        <f t="shared" si="352"/>
        <v>46204</v>
      </c>
      <c r="O738">
        <f t="shared" si="353"/>
        <v>900008</v>
      </c>
      <c r="P738" t="str">
        <f t="shared" si="354"/>
        <v>Serralheria</v>
      </c>
      <c r="Q738" t="str">
        <f t="shared" si="355"/>
        <v>Normal / Fixo</v>
      </c>
      <c r="R738" t="str">
        <f t="shared" si="356"/>
        <v>SERRALHEIRO II</v>
      </c>
      <c r="S738" t="str">
        <f t="shared" si="357"/>
        <v>TURNO 2</v>
      </c>
      <c r="T738" s="39">
        <f t="shared" si="358"/>
        <v>57.825734836004102</v>
      </c>
      <c r="U738" s="40">
        <f t="shared" si="359"/>
        <v>0.33333333333333298</v>
      </c>
      <c r="V738" s="40">
        <f t="shared" si="360"/>
        <v>0</v>
      </c>
      <c r="W738" s="40">
        <f t="shared" si="361"/>
        <v>0.33333333333333298</v>
      </c>
      <c r="X738" t="str">
        <f t="shared" si="362"/>
        <v>Não</v>
      </c>
      <c r="Y738" s="40">
        <f t="shared" si="363"/>
        <v>0</v>
      </c>
      <c r="Z738" s="40">
        <f t="shared" si="364"/>
        <v>0</v>
      </c>
      <c r="AA738" s="40">
        <f t="shared" si="365"/>
        <v>0</v>
      </c>
      <c r="AB738" s="40">
        <f t="shared" si="366"/>
        <v>0</v>
      </c>
      <c r="AC738" s="40">
        <f t="shared" si="367"/>
        <v>0</v>
      </c>
      <c r="AD738" s="39">
        <f t="shared" si="368"/>
        <v>0</v>
      </c>
      <c r="AE738" s="39">
        <f t="shared" si="369"/>
        <v>462.60587868803231</v>
      </c>
      <c r="AF738" t="str">
        <f t="shared" si="370"/>
        <v>Justificada</v>
      </c>
      <c r="AG738" t="str">
        <f t="shared" si="371"/>
        <v/>
      </c>
      <c r="AH738" t="str">
        <f t="shared" si="372"/>
        <v/>
      </c>
      <c r="AJ738" s="41">
        <f t="shared" si="373"/>
        <v>16</v>
      </c>
      <c r="AK738" s="42" t="str">
        <f t="shared" si="374"/>
        <v/>
      </c>
      <c r="AL738" s="41" t="str">
        <f t="shared" si="375"/>
        <v>Dia inteiro</v>
      </c>
      <c r="AM738" s="41" t="str">
        <f t="shared" si="376"/>
        <v>Não</v>
      </c>
      <c r="AN738" s="41" t="str">
        <f t="shared" si="377"/>
        <v>Não</v>
      </c>
      <c r="AO738" s="42" t="str">
        <f t="shared" si="378"/>
        <v/>
      </c>
      <c r="AP738" s="41" t="str">
        <f t="shared" si="379"/>
        <v>Alisson Paulo Costa Martins|46206</v>
      </c>
      <c r="AQ738" s="41" t="str">
        <f t="shared" si="380"/>
        <v/>
      </c>
      <c r="AR738" s="41" t="str">
        <f>IF($AQ738="","",COUNTIFS(L_ChaveCob,$AQ738,L_Ausencia,"&gt;"&amp;$W738)+COUNTIFS($AQ$4:$AQ738,$AQ738,$W$4:$W738,$W738))</f>
        <v/>
      </c>
      <c r="AS738" s="42">
        <f t="shared" si="381"/>
        <v>0</v>
      </c>
      <c r="AT738" s="42">
        <f t="shared" si="382"/>
        <v>0</v>
      </c>
      <c r="AU738" s="42">
        <f t="shared" si="383"/>
        <v>0</v>
      </c>
    </row>
    <row r="739" spans="1:47" x14ac:dyDescent="0.2">
      <c r="A739" s="35">
        <v>46206</v>
      </c>
      <c r="B739" s="36" t="s">
        <v>479</v>
      </c>
      <c r="C739" s="36" t="s">
        <v>232</v>
      </c>
      <c r="D739" s="36"/>
      <c r="E739" s="37"/>
      <c r="F739" s="37"/>
      <c r="G739" s="36" t="s">
        <v>527</v>
      </c>
      <c r="H739" s="36"/>
      <c r="I739" s="36"/>
      <c r="J739" s="36"/>
      <c r="K739" s="37"/>
      <c r="L739" s="37"/>
      <c r="M739" s="37"/>
      <c r="N739" s="38">
        <f t="shared" si="352"/>
        <v>46204</v>
      </c>
      <c r="O739">
        <f t="shared" si="353"/>
        <v>900012</v>
      </c>
      <c r="P739" t="str">
        <f t="shared" si="354"/>
        <v>Serralheria</v>
      </c>
      <c r="Q739" t="str">
        <f t="shared" si="355"/>
        <v>Normal / Fixo</v>
      </c>
      <c r="R739" t="str">
        <f t="shared" si="356"/>
        <v>SERRALHEIRO I</v>
      </c>
      <c r="S739" t="str">
        <f t="shared" si="357"/>
        <v>ADM</v>
      </c>
      <c r="T739" s="39">
        <f t="shared" si="358"/>
        <v>53.488333185221997</v>
      </c>
      <c r="U739" s="40">
        <f t="shared" si="359"/>
        <v>0.33333333333333298</v>
      </c>
      <c r="V739" s="40">
        <f t="shared" si="360"/>
        <v>0.33333333333333298</v>
      </c>
      <c r="W739" s="40">
        <f t="shared" si="361"/>
        <v>0</v>
      </c>
      <c r="X739" t="str">
        <f t="shared" si="362"/>
        <v>Não</v>
      </c>
      <c r="Y739" s="40">
        <f t="shared" si="363"/>
        <v>0</v>
      </c>
      <c r="Z739" s="40">
        <f t="shared" si="364"/>
        <v>0</v>
      </c>
      <c r="AA739" s="40">
        <f t="shared" si="365"/>
        <v>0</v>
      </c>
      <c r="AB739" s="40">
        <f t="shared" si="366"/>
        <v>0</v>
      </c>
      <c r="AC739" s="40">
        <f t="shared" si="367"/>
        <v>0</v>
      </c>
      <c r="AD739" s="39">
        <f t="shared" si="368"/>
        <v>0</v>
      </c>
      <c r="AE739" s="39">
        <f t="shared" si="369"/>
        <v>0</v>
      </c>
      <c r="AF739" t="str">
        <f t="shared" si="370"/>
        <v>Trabalhado</v>
      </c>
      <c r="AG739" t="str">
        <f t="shared" si="371"/>
        <v/>
      </c>
      <c r="AH739" t="str">
        <f t="shared" si="372"/>
        <v/>
      </c>
      <c r="AJ739" s="41">
        <f t="shared" si="373"/>
        <v>21</v>
      </c>
      <c r="AK739" s="42" t="str">
        <f t="shared" si="374"/>
        <v/>
      </c>
      <c r="AL739" s="41" t="str">
        <f t="shared" si="375"/>
        <v>Leve atraso</v>
      </c>
      <c r="AM739" s="41" t="str">
        <f t="shared" si="376"/>
        <v>Não</v>
      </c>
      <c r="AN739" s="41" t="str">
        <f t="shared" si="377"/>
        <v>Sim</v>
      </c>
      <c r="AO739" s="42" t="str">
        <f t="shared" si="378"/>
        <v/>
      </c>
      <c r="AP739" s="41" t="str">
        <f t="shared" si="379"/>
        <v>Diego Ferreira Moura|46206</v>
      </c>
      <c r="AQ739" s="41" t="str">
        <f t="shared" si="380"/>
        <v/>
      </c>
      <c r="AR739" s="41" t="str">
        <f>IF($AQ739="","",COUNTIFS(L_ChaveCob,$AQ739,L_Ausencia,"&gt;"&amp;$W739)+COUNTIFS($AQ$4:$AQ739,$AQ739,$W$4:$W739,$W739))</f>
        <v/>
      </c>
      <c r="AS739" s="42">
        <f t="shared" si="381"/>
        <v>0</v>
      </c>
      <c r="AT739" s="42">
        <f t="shared" si="382"/>
        <v>0</v>
      </c>
      <c r="AU739" s="42">
        <f t="shared" si="383"/>
        <v>0</v>
      </c>
    </row>
    <row r="740" spans="1:47" x14ac:dyDescent="0.2">
      <c r="A740" s="35">
        <v>46206</v>
      </c>
      <c r="B740" s="36" t="s">
        <v>237</v>
      </c>
      <c r="C740" s="36" t="s">
        <v>258</v>
      </c>
      <c r="D740" s="36"/>
      <c r="E740" s="37"/>
      <c r="F740" s="37"/>
      <c r="G740" s="36" t="s">
        <v>425</v>
      </c>
      <c r="H740" s="36"/>
      <c r="I740" s="36"/>
      <c r="J740" s="36"/>
      <c r="K740" s="37"/>
      <c r="L740" s="37"/>
      <c r="M740" s="37"/>
      <c r="N740" s="38">
        <f t="shared" si="352"/>
        <v>46204</v>
      </c>
      <c r="O740">
        <f t="shared" si="353"/>
        <v>119353</v>
      </c>
      <c r="P740" t="str">
        <f t="shared" si="354"/>
        <v>Serralheria</v>
      </c>
      <c r="Q740" t="str">
        <f t="shared" si="355"/>
        <v>Normal / Fixo</v>
      </c>
      <c r="R740" t="str">
        <f t="shared" si="356"/>
        <v>SERRALHEIRO II</v>
      </c>
      <c r="S740" t="str">
        <f t="shared" si="357"/>
        <v>ADM</v>
      </c>
      <c r="T740" s="39">
        <f t="shared" si="358"/>
        <v>57.825734836004102</v>
      </c>
      <c r="U740" s="40">
        <f t="shared" si="359"/>
        <v>0.33333333333333298</v>
      </c>
      <c r="V740" s="40">
        <f t="shared" si="360"/>
        <v>0</v>
      </c>
      <c r="W740" s="40">
        <f t="shared" si="361"/>
        <v>0.33333333333333298</v>
      </c>
      <c r="X740" t="str">
        <f t="shared" si="362"/>
        <v>Não</v>
      </c>
      <c r="Y740" s="40">
        <f t="shared" si="363"/>
        <v>0</v>
      </c>
      <c r="Z740" s="40">
        <f t="shared" si="364"/>
        <v>0</v>
      </c>
      <c r="AA740" s="40">
        <f t="shared" si="365"/>
        <v>0</v>
      </c>
      <c r="AB740" s="40">
        <f t="shared" si="366"/>
        <v>0</v>
      </c>
      <c r="AC740" s="40">
        <f t="shared" si="367"/>
        <v>0</v>
      </c>
      <c r="AD740" s="39">
        <f t="shared" si="368"/>
        <v>0</v>
      </c>
      <c r="AE740" s="39">
        <f t="shared" si="369"/>
        <v>462.60587868803231</v>
      </c>
      <c r="AF740" t="str">
        <f t="shared" si="370"/>
        <v>Justificada</v>
      </c>
      <c r="AG740" t="str">
        <f t="shared" si="371"/>
        <v/>
      </c>
      <c r="AH740" t="str">
        <f t="shared" si="372"/>
        <v/>
      </c>
      <c r="AJ740" s="41">
        <f t="shared" si="373"/>
        <v>7</v>
      </c>
      <c r="AK740" s="42" t="str">
        <f t="shared" si="374"/>
        <v/>
      </c>
      <c r="AL740" s="41" t="str">
        <f t="shared" si="375"/>
        <v>Dia inteiro</v>
      </c>
      <c r="AM740" s="41" t="str">
        <f t="shared" si="376"/>
        <v>Não</v>
      </c>
      <c r="AN740" s="41" t="str">
        <f t="shared" si="377"/>
        <v>Não</v>
      </c>
      <c r="AO740" s="42" t="str">
        <f t="shared" si="378"/>
        <v/>
      </c>
      <c r="AP740" s="41" t="str">
        <f t="shared" si="379"/>
        <v>Ezequiel Antonio Peres|46206</v>
      </c>
      <c r="AQ740" s="41" t="str">
        <f t="shared" si="380"/>
        <v/>
      </c>
      <c r="AR740" s="41" t="str">
        <f>IF($AQ740="","",COUNTIFS(L_ChaveCob,$AQ740,L_Ausencia,"&gt;"&amp;$W740)+COUNTIFS($AQ$4:$AQ740,$AQ740,$W$4:$W740,$W740))</f>
        <v/>
      </c>
      <c r="AS740" s="42">
        <f t="shared" si="381"/>
        <v>0</v>
      </c>
      <c r="AT740" s="42">
        <f t="shared" si="382"/>
        <v>0</v>
      </c>
      <c r="AU740" s="42">
        <f t="shared" si="383"/>
        <v>0</v>
      </c>
    </row>
    <row r="741" spans="1:47" x14ac:dyDescent="0.2">
      <c r="A741" s="35">
        <v>46206</v>
      </c>
      <c r="B741" s="36" t="s">
        <v>239</v>
      </c>
      <c r="C741" s="36" t="s">
        <v>232</v>
      </c>
      <c r="D741" s="36"/>
      <c r="E741" s="37"/>
      <c r="F741" s="37"/>
      <c r="G741" s="36"/>
      <c r="H741" s="36"/>
      <c r="I741" s="36"/>
      <c r="J741" s="36"/>
      <c r="K741" s="37"/>
      <c r="L741" s="37"/>
      <c r="M741" s="37"/>
      <c r="N741" s="38">
        <f t="shared" si="352"/>
        <v>46204</v>
      </c>
      <c r="O741">
        <f t="shared" si="353"/>
        <v>173078</v>
      </c>
      <c r="P741" t="str">
        <f t="shared" si="354"/>
        <v>Serralheria</v>
      </c>
      <c r="Q741" t="str">
        <f t="shared" si="355"/>
        <v>Normal / Fixo</v>
      </c>
      <c r="R741" t="str">
        <f t="shared" si="356"/>
        <v>SERRALHEIRO II</v>
      </c>
      <c r="S741" t="str">
        <f t="shared" si="357"/>
        <v>ADM</v>
      </c>
      <c r="T741" s="39">
        <f t="shared" si="358"/>
        <v>57.825734836004102</v>
      </c>
      <c r="U741" s="40">
        <f t="shared" si="359"/>
        <v>0.33333333333333298</v>
      </c>
      <c r="V741" s="40">
        <f t="shared" si="360"/>
        <v>0.33333333333333298</v>
      </c>
      <c r="W741" s="40">
        <f t="shared" si="361"/>
        <v>0</v>
      </c>
      <c r="X741" t="str">
        <f t="shared" si="362"/>
        <v>Não</v>
      </c>
      <c r="Y741" s="40">
        <f t="shared" si="363"/>
        <v>0</v>
      </c>
      <c r="Z741" s="40">
        <f t="shared" si="364"/>
        <v>0</v>
      </c>
      <c r="AA741" s="40">
        <f t="shared" si="365"/>
        <v>0</v>
      </c>
      <c r="AB741" s="40">
        <f t="shared" si="366"/>
        <v>0</v>
      </c>
      <c r="AC741" s="40">
        <f t="shared" si="367"/>
        <v>0</v>
      </c>
      <c r="AD741" s="39">
        <f t="shared" si="368"/>
        <v>0</v>
      </c>
      <c r="AE741" s="39">
        <f t="shared" si="369"/>
        <v>0</v>
      </c>
      <c r="AF741" t="str">
        <f t="shared" si="370"/>
        <v>Trabalhado</v>
      </c>
      <c r="AG741" t="str">
        <f t="shared" si="371"/>
        <v/>
      </c>
      <c r="AH741" t="str">
        <f t="shared" si="372"/>
        <v/>
      </c>
      <c r="AJ741" s="41">
        <f t="shared" si="373"/>
        <v>2</v>
      </c>
      <c r="AK741" s="42" t="str">
        <f t="shared" si="374"/>
        <v/>
      </c>
      <c r="AL741" s="41" t="str">
        <f t="shared" si="375"/>
        <v>Leve atraso</v>
      </c>
      <c r="AM741" s="41" t="str">
        <f t="shared" si="376"/>
        <v>Não</v>
      </c>
      <c r="AN741" s="41" t="str">
        <f t="shared" si="377"/>
        <v>Sim</v>
      </c>
      <c r="AO741" s="42" t="str">
        <f t="shared" si="378"/>
        <v/>
      </c>
      <c r="AP741" s="41" t="str">
        <f t="shared" si="379"/>
        <v>Giovani Joao da Silva|46206</v>
      </c>
      <c r="AQ741" s="41" t="str">
        <f t="shared" si="380"/>
        <v/>
      </c>
      <c r="AR741" s="41" t="str">
        <f>IF($AQ741="","",COUNTIFS(L_ChaveCob,$AQ741,L_Ausencia,"&gt;"&amp;$W741)+COUNTIFS($AQ$4:$AQ741,$AQ741,$W$4:$W741,$W741))</f>
        <v/>
      </c>
      <c r="AS741" s="42">
        <f t="shared" si="381"/>
        <v>0</v>
      </c>
      <c r="AT741" s="42">
        <f t="shared" si="382"/>
        <v>0</v>
      </c>
      <c r="AU741" s="42">
        <f t="shared" si="383"/>
        <v>0</v>
      </c>
    </row>
    <row r="742" spans="1:47" x14ac:dyDescent="0.2">
      <c r="A742" s="35">
        <v>46206</v>
      </c>
      <c r="B742" s="36" t="s">
        <v>241</v>
      </c>
      <c r="C742" s="36" t="s">
        <v>232</v>
      </c>
      <c r="D742" s="36"/>
      <c r="E742" s="37"/>
      <c r="F742" s="37"/>
      <c r="G742" s="36"/>
      <c r="H742" s="36"/>
      <c r="I742" s="36"/>
      <c r="J742" s="36"/>
      <c r="K742" s="37"/>
      <c r="L742" s="37"/>
      <c r="M742" s="37"/>
      <c r="N742" s="38">
        <f t="shared" si="352"/>
        <v>46204</v>
      </c>
      <c r="O742">
        <f t="shared" si="353"/>
        <v>24800</v>
      </c>
      <c r="P742" t="str">
        <f t="shared" si="354"/>
        <v>Serralheria</v>
      </c>
      <c r="Q742" t="str">
        <f t="shared" si="355"/>
        <v>Normal / Fixo</v>
      </c>
      <c r="R742" t="str">
        <f t="shared" si="356"/>
        <v>SERRALHEIRO II</v>
      </c>
      <c r="S742" t="str">
        <f t="shared" si="357"/>
        <v>ADM</v>
      </c>
      <c r="T742" s="39">
        <f t="shared" si="358"/>
        <v>57.825734836004102</v>
      </c>
      <c r="U742" s="40">
        <f t="shared" si="359"/>
        <v>0.33333333333333298</v>
      </c>
      <c r="V742" s="40">
        <f t="shared" si="360"/>
        <v>0.33333333333333298</v>
      </c>
      <c r="W742" s="40">
        <f t="shared" si="361"/>
        <v>0</v>
      </c>
      <c r="X742" t="str">
        <f t="shared" si="362"/>
        <v>Não</v>
      </c>
      <c r="Y742" s="40">
        <f t="shared" si="363"/>
        <v>0</v>
      </c>
      <c r="Z742" s="40">
        <f t="shared" si="364"/>
        <v>0</v>
      </c>
      <c r="AA742" s="40">
        <f t="shared" si="365"/>
        <v>0</v>
      </c>
      <c r="AB742" s="40">
        <f t="shared" si="366"/>
        <v>0</v>
      </c>
      <c r="AC742" s="40">
        <f t="shared" si="367"/>
        <v>0</v>
      </c>
      <c r="AD742" s="39">
        <f t="shared" si="368"/>
        <v>0</v>
      </c>
      <c r="AE742" s="39">
        <f t="shared" si="369"/>
        <v>0</v>
      </c>
      <c r="AF742" t="str">
        <f t="shared" si="370"/>
        <v>Trabalhado</v>
      </c>
      <c r="AG742" t="str">
        <f t="shared" si="371"/>
        <v/>
      </c>
      <c r="AH742" t="str">
        <f t="shared" si="372"/>
        <v/>
      </c>
      <c r="AJ742" s="41">
        <f t="shared" si="373"/>
        <v>3</v>
      </c>
      <c r="AK742" s="42" t="str">
        <f t="shared" si="374"/>
        <v/>
      </c>
      <c r="AL742" s="41" t="str">
        <f t="shared" si="375"/>
        <v>Leve atraso</v>
      </c>
      <c r="AM742" s="41" t="str">
        <f t="shared" si="376"/>
        <v>Não</v>
      </c>
      <c r="AN742" s="41" t="str">
        <f t="shared" si="377"/>
        <v>Sim</v>
      </c>
      <c r="AO742" s="42" t="str">
        <f t="shared" si="378"/>
        <v/>
      </c>
      <c r="AP742" s="41" t="str">
        <f t="shared" si="379"/>
        <v>Ivanildo Lopes Pires de Carvalho|46206</v>
      </c>
      <c r="AQ742" s="41" t="str">
        <f t="shared" si="380"/>
        <v/>
      </c>
      <c r="AR742" s="41" t="str">
        <f>IF($AQ742="","",COUNTIFS(L_ChaveCob,$AQ742,L_Ausencia,"&gt;"&amp;$W742)+COUNTIFS($AQ$4:$AQ742,$AQ742,$W$4:$W742,$W742))</f>
        <v/>
      </c>
      <c r="AS742" s="42">
        <f t="shared" si="381"/>
        <v>0</v>
      </c>
      <c r="AT742" s="42">
        <f t="shared" si="382"/>
        <v>0</v>
      </c>
      <c r="AU742" s="42">
        <f t="shared" si="383"/>
        <v>0</v>
      </c>
    </row>
    <row r="743" spans="1:47" x14ac:dyDescent="0.2">
      <c r="A743" s="35">
        <v>46206</v>
      </c>
      <c r="B743" s="36" t="s">
        <v>243</v>
      </c>
      <c r="C743" s="36" t="s">
        <v>232</v>
      </c>
      <c r="D743" s="36"/>
      <c r="E743" s="37"/>
      <c r="F743" s="37"/>
      <c r="G743" s="36"/>
      <c r="H743" s="36"/>
      <c r="I743" s="36"/>
      <c r="J743" s="36"/>
      <c r="K743" s="37"/>
      <c r="L743" s="37"/>
      <c r="M743" s="37"/>
      <c r="N743" s="38">
        <f t="shared" si="352"/>
        <v>46204</v>
      </c>
      <c r="O743">
        <f t="shared" si="353"/>
        <v>900003</v>
      </c>
      <c r="P743" t="str">
        <f t="shared" si="354"/>
        <v>Serralheria</v>
      </c>
      <c r="Q743" t="str">
        <f t="shared" si="355"/>
        <v>Normal / Fixo</v>
      </c>
      <c r="R743" t="str">
        <f t="shared" si="356"/>
        <v>ENCARREGADO</v>
      </c>
      <c r="S743" t="str">
        <f t="shared" si="357"/>
        <v>ADM</v>
      </c>
      <c r="T743" s="39">
        <f t="shared" si="358"/>
        <v>66.410146806958295</v>
      </c>
      <c r="U743" s="40">
        <f t="shared" si="359"/>
        <v>0.33333333333333298</v>
      </c>
      <c r="V743" s="40">
        <f t="shared" si="360"/>
        <v>0.33333333333333298</v>
      </c>
      <c r="W743" s="40">
        <f t="shared" si="361"/>
        <v>0</v>
      </c>
      <c r="X743" t="str">
        <f t="shared" si="362"/>
        <v>Não</v>
      </c>
      <c r="Y743" s="40">
        <f t="shared" si="363"/>
        <v>0</v>
      </c>
      <c r="Z743" s="40">
        <f t="shared" si="364"/>
        <v>0</v>
      </c>
      <c r="AA743" s="40">
        <f t="shared" si="365"/>
        <v>0</v>
      </c>
      <c r="AB743" s="40">
        <f t="shared" si="366"/>
        <v>0</v>
      </c>
      <c r="AC743" s="40">
        <f t="shared" si="367"/>
        <v>0</v>
      </c>
      <c r="AD743" s="39">
        <f t="shared" si="368"/>
        <v>0</v>
      </c>
      <c r="AE743" s="39">
        <f t="shared" si="369"/>
        <v>0</v>
      </c>
      <c r="AF743" t="str">
        <f t="shared" si="370"/>
        <v>Trabalhado</v>
      </c>
      <c r="AG743" t="str">
        <f t="shared" si="371"/>
        <v/>
      </c>
      <c r="AH743" t="str">
        <f t="shared" si="372"/>
        <v/>
      </c>
      <c r="AJ743" s="41">
        <f t="shared" si="373"/>
        <v>10</v>
      </c>
      <c r="AK743" s="42" t="str">
        <f t="shared" si="374"/>
        <v/>
      </c>
      <c r="AL743" s="41" t="str">
        <f t="shared" si="375"/>
        <v>Leve atraso</v>
      </c>
      <c r="AM743" s="41" t="str">
        <f t="shared" si="376"/>
        <v>Não</v>
      </c>
      <c r="AN743" s="41" t="str">
        <f t="shared" si="377"/>
        <v>Sim</v>
      </c>
      <c r="AO743" s="42" t="str">
        <f t="shared" si="378"/>
        <v/>
      </c>
      <c r="AP743" s="41" t="str">
        <f t="shared" si="379"/>
        <v>Marcelo Antônio Silvestre de Moraes|46206</v>
      </c>
      <c r="AQ743" s="41" t="str">
        <f t="shared" si="380"/>
        <v/>
      </c>
      <c r="AR743" s="41" t="str">
        <f>IF($AQ743="","",COUNTIFS(L_ChaveCob,$AQ743,L_Ausencia,"&gt;"&amp;$W743)+COUNTIFS($AQ$4:$AQ743,$AQ743,$W$4:$W743,$W743))</f>
        <v/>
      </c>
      <c r="AS743" s="42">
        <f t="shared" si="381"/>
        <v>0</v>
      </c>
      <c r="AT743" s="42">
        <f t="shared" si="382"/>
        <v>0</v>
      </c>
      <c r="AU743" s="42">
        <f t="shared" si="383"/>
        <v>0</v>
      </c>
    </row>
    <row r="744" spans="1:47" x14ac:dyDescent="0.2">
      <c r="A744" s="35">
        <v>46206</v>
      </c>
      <c r="B744" s="36" t="s">
        <v>229</v>
      </c>
      <c r="C744" s="36" t="s">
        <v>232</v>
      </c>
      <c r="D744" s="36"/>
      <c r="E744" s="37"/>
      <c r="F744" s="37"/>
      <c r="G744" s="36"/>
      <c r="H744" s="36"/>
      <c r="I744" s="36"/>
      <c r="J744" s="36"/>
      <c r="K744" s="37"/>
      <c r="L744" s="37"/>
      <c r="M744" s="37"/>
      <c r="N744" s="38">
        <f t="shared" si="352"/>
        <v>46204</v>
      </c>
      <c r="O744">
        <f t="shared" si="353"/>
        <v>105410</v>
      </c>
      <c r="P744" t="str">
        <f t="shared" si="354"/>
        <v>Serralheria</v>
      </c>
      <c r="Q744" t="str">
        <f t="shared" si="355"/>
        <v>Normal / Fixo</v>
      </c>
      <c r="R744" t="str">
        <f t="shared" si="356"/>
        <v>SERRALHEIRO I</v>
      </c>
      <c r="S744" t="str">
        <f t="shared" si="357"/>
        <v>TURNO 3</v>
      </c>
      <c r="T744" s="39">
        <f t="shared" si="358"/>
        <v>53.488333185221997</v>
      </c>
      <c r="U744" s="40">
        <f t="shared" si="359"/>
        <v>0.33333333333333298</v>
      </c>
      <c r="V744" s="40">
        <f t="shared" si="360"/>
        <v>0.33333333333333298</v>
      </c>
      <c r="W744" s="40">
        <f t="shared" si="361"/>
        <v>0</v>
      </c>
      <c r="X744" t="str">
        <f t="shared" si="362"/>
        <v>Não</v>
      </c>
      <c r="Y744" s="40">
        <f t="shared" si="363"/>
        <v>0</v>
      </c>
      <c r="Z744" s="40">
        <f t="shared" si="364"/>
        <v>0</v>
      </c>
      <c r="AA744" s="40">
        <f t="shared" si="365"/>
        <v>0</v>
      </c>
      <c r="AB744" s="40">
        <f t="shared" si="366"/>
        <v>0</v>
      </c>
      <c r="AC744" s="40">
        <f t="shared" si="367"/>
        <v>0</v>
      </c>
      <c r="AD744" s="39">
        <f t="shared" si="368"/>
        <v>0</v>
      </c>
      <c r="AE744" s="39">
        <f t="shared" si="369"/>
        <v>0</v>
      </c>
      <c r="AF744" t="str">
        <f t="shared" si="370"/>
        <v>Trabalhado</v>
      </c>
      <c r="AG744" t="str">
        <f t="shared" si="371"/>
        <v/>
      </c>
      <c r="AH744" t="str">
        <f t="shared" si="372"/>
        <v/>
      </c>
      <c r="AJ744" s="41">
        <f t="shared" si="373"/>
        <v>6</v>
      </c>
      <c r="AK744" s="42" t="str">
        <f t="shared" si="374"/>
        <v/>
      </c>
      <c r="AL744" s="41" t="str">
        <f t="shared" si="375"/>
        <v>Leve atraso</v>
      </c>
      <c r="AM744" s="41" t="str">
        <f t="shared" si="376"/>
        <v>Não</v>
      </c>
      <c r="AN744" s="41" t="str">
        <f t="shared" si="377"/>
        <v>Sim</v>
      </c>
      <c r="AO744" s="42" t="str">
        <f t="shared" si="378"/>
        <v/>
      </c>
      <c r="AP744" s="41" t="str">
        <f t="shared" si="379"/>
        <v>Marcelo Douglas Vieira Santana|46206</v>
      </c>
      <c r="AQ744" s="41" t="str">
        <f t="shared" si="380"/>
        <v/>
      </c>
      <c r="AR744" s="41" t="str">
        <f>IF($AQ744="","",COUNTIFS(L_ChaveCob,$AQ744,L_Ausencia,"&gt;"&amp;$W744)+COUNTIFS($AQ$4:$AQ744,$AQ744,$W$4:$W744,$W744))</f>
        <v/>
      </c>
      <c r="AS744" s="42">
        <f t="shared" si="381"/>
        <v>0</v>
      </c>
      <c r="AT744" s="42">
        <f t="shared" si="382"/>
        <v>0</v>
      </c>
      <c r="AU744" s="42">
        <f t="shared" si="383"/>
        <v>0</v>
      </c>
    </row>
    <row r="745" spans="1:47" x14ac:dyDescent="0.2">
      <c r="A745" s="35">
        <v>46206</v>
      </c>
      <c r="B745" s="36" t="s">
        <v>483</v>
      </c>
      <c r="C745" s="36" t="s">
        <v>232</v>
      </c>
      <c r="D745" s="36"/>
      <c r="E745" s="37"/>
      <c r="F745" s="37"/>
      <c r="G745" s="36"/>
      <c r="H745" s="36"/>
      <c r="I745" s="36"/>
      <c r="J745" s="36"/>
      <c r="K745" s="37"/>
      <c r="L745" s="37"/>
      <c r="M745" s="37"/>
      <c r="N745" s="38">
        <f t="shared" si="352"/>
        <v>46204</v>
      </c>
      <c r="O745">
        <f t="shared" si="353"/>
        <v>900011</v>
      </c>
      <c r="P745" t="str">
        <f t="shared" si="354"/>
        <v>Serralheria</v>
      </c>
      <c r="Q745" t="str">
        <f t="shared" si="355"/>
        <v>Normal / Fixo</v>
      </c>
      <c r="R745" t="str">
        <f t="shared" si="356"/>
        <v>SERRALHEIRO I</v>
      </c>
      <c r="S745" t="str">
        <f t="shared" si="357"/>
        <v>ADM</v>
      </c>
      <c r="T745" s="39">
        <f t="shared" si="358"/>
        <v>53.488333185221997</v>
      </c>
      <c r="U745" s="40">
        <f t="shared" si="359"/>
        <v>0.33333333333333298</v>
      </c>
      <c r="V745" s="40">
        <f t="shared" si="360"/>
        <v>0.33333333333333298</v>
      </c>
      <c r="W745" s="40">
        <f t="shared" si="361"/>
        <v>0</v>
      </c>
      <c r="X745" t="str">
        <f t="shared" si="362"/>
        <v>Não</v>
      </c>
      <c r="Y745" s="40">
        <f t="shared" si="363"/>
        <v>0</v>
      </c>
      <c r="Z745" s="40">
        <f t="shared" si="364"/>
        <v>0</v>
      </c>
      <c r="AA745" s="40">
        <f t="shared" si="365"/>
        <v>0</v>
      </c>
      <c r="AB745" s="40">
        <f t="shared" si="366"/>
        <v>0</v>
      </c>
      <c r="AC745" s="40">
        <f t="shared" si="367"/>
        <v>0</v>
      </c>
      <c r="AD745" s="39">
        <f t="shared" si="368"/>
        <v>0</v>
      </c>
      <c r="AE745" s="39">
        <f t="shared" si="369"/>
        <v>0</v>
      </c>
      <c r="AF745" t="str">
        <f t="shared" si="370"/>
        <v>Trabalhado</v>
      </c>
      <c r="AG745" t="str">
        <f t="shared" si="371"/>
        <v/>
      </c>
      <c r="AH745" t="str">
        <f t="shared" si="372"/>
        <v/>
      </c>
      <c r="AJ745" s="41">
        <f t="shared" si="373"/>
        <v>20</v>
      </c>
      <c r="AK745" s="42" t="str">
        <f t="shared" si="374"/>
        <v/>
      </c>
      <c r="AL745" s="41" t="str">
        <f t="shared" si="375"/>
        <v>Leve atraso</v>
      </c>
      <c r="AM745" s="41" t="str">
        <f t="shared" si="376"/>
        <v>Não</v>
      </c>
      <c r="AN745" s="41" t="str">
        <f t="shared" si="377"/>
        <v>Sim</v>
      </c>
      <c r="AO745" s="42" t="str">
        <f t="shared" si="378"/>
        <v/>
      </c>
      <c r="AP745" s="41" t="str">
        <f t="shared" si="379"/>
        <v>Maxwell Torres da Silva|46206</v>
      </c>
      <c r="AQ745" s="41" t="str">
        <f t="shared" si="380"/>
        <v/>
      </c>
      <c r="AR745" s="41" t="str">
        <f>IF($AQ745="","",COUNTIFS(L_ChaveCob,$AQ745,L_Ausencia,"&gt;"&amp;$W745)+COUNTIFS($AQ$4:$AQ745,$AQ745,$W$4:$W745,$W745))</f>
        <v/>
      </c>
      <c r="AS745" s="42">
        <f t="shared" si="381"/>
        <v>0</v>
      </c>
      <c r="AT745" s="42">
        <f t="shared" si="382"/>
        <v>0</v>
      </c>
      <c r="AU745" s="42">
        <f t="shared" si="383"/>
        <v>0</v>
      </c>
    </row>
    <row r="746" spans="1:47" hidden="1" x14ac:dyDescent="0.2">
      <c r="A746" s="35">
        <v>46206</v>
      </c>
      <c r="B746" s="36" t="s">
        <v>230</v>
      </c>
      <c r="C746" s="36" t="s">
        <v>232</v>
      </c>
      <c r="D746" s="36"/>
      <c r="E746" s="37"/>
      <c r="F746" s="37"/>
      <c r="G746" s="36"/>
      <c r="H746" s="36"/>
      <c r="I746" s="36"/>
      <c r="J746" s="36"/>
      <c r="K746" s="37"/>
      <c r="L746" s="37"/>
      <c r="M746" s="37"/>
      <c r="N746" s="38">
        <f t="shared" si="352"/>
        <v>46204</v>
      </c>
      <c r="O746">
        <f t="shared" si="353"/>
        <v>900009</v>
      </c>
      <c r="P746" t="str">
        <f t="shared" si="354"/>
        <v>Serralheria</v>
      </c>
      <c r="Q746" t="str">
        <f t="shared" si="355"/>
        <v>Normal / Fixo</v>
      </c>
      <c r="R746" t="str">
        <f t="shared" si="356"/>
        <v>SERRALHEIRO I</v>
      </c>
      <c r="S746" t="str">
        <f t="shared" si="357"/>
        <v>TURNO 2</v>
      </c>
      <c r="T746" s="39">
        <f t="shared" si="358"/>
        <v>53.488333185221997</v>
      </c>
      <c r="U746" s="40">
        <f t="shared" si="359"/>
        <v>0.33333333333333298</v>
      </c>
      <c r="V746" s="40">
        <f t="shared" si="360"/>
        <v>0.33333333333333298</v>
      </c>
      <c r="W746" s="40">
        <f t="shared" si="361"/>
        <v>0</v>
      </c>
      <c r="X746" t="str">
        <f t="shared" si="362"/>
        <v>Não</v>
      </c>
      <c r="Y746" s="40">
        <f t="shared" si="363"/>
        <v>0</v>
      </c>
      <c r="Z746" s="40">
        <f t="shared" si="364"/>
        <v>0</v>
      </c>
      <c r="AA746" s="40">
        <f t="shared" si="365"/>
        <v>0</v>
      </c>
      <c r="AB746" s="40">
        <f t="shared" si="366"/>
        <v>0</v>
      </c>
      <c r="AC746" s="40">
        <f t="shared" si="367"/>
        <v>0</v>
      </c>
      <c r="AD746" s="39">
        <f t="shared" si="368"/>
        <v>0</v>
      </c>
      <c r="AE746" s="39">
        <f t="shared" si="369"/>
        <v>0</v>
      </c>
      <c r="AF746" t="str">
        <f t="shared" si="370"/>
        <v>Trabalhado</v>
      </c>
      <c r="AG746" t="str">
        <f t="shared" si="371"/>
        <v/>
      </c>
      <c r="AH746" t="str">
        <f t="shared" si="372"/>
        <v/>
      </c>
      <c r="AJ746" s="41">
        <f t="shared" si="373"/>
        <v>17</v>
      </c>
      <c r="AK746" s="42" t="str">
        <f t="shared" si="374"/>
        <v/>
      </c>
      <c r="AL746" s="41" t="str">
        <f t="shared" si="375"/>
        <v>Leve atraso</v>
      </c>
      <c r="AM746" s="41" t="str">
        <f t="shared" si="376"/>
        <v>Não</v>
      </c>
      <c r="AN746" s="41" t="str">
        <f t="shared" si="377"/>
        <v>Sim</v>
      </c>
      <c r="AO746" s="42" t="str">
        <f t="shared" si="378"/>
        <v/>
      </c>
      <c r="AP746" s="41" t="str">
        <f t="shared" si="379"/>
        <v>Murilo de Souza Modesto|46206</v>
      </c>
      <c r="AQ746" s="41" t="str">
        <f t="shared" si="380"/>
        <v/>
      </c>
      <c r="AR746" s="41" t="str">
        <f>IF($AQ746="","",COUNTIFS(L_ChaveCob,$AQ746,L_Ausencia,"&gt;"&amp;$W746)+COUNTIFS($AQ$4:$AQ746,$AQ746,$W$4:$W746,$W746))</f>
        <v/>
      </c>
      <c r="AS746" s="42">
        <f t="shared" si="381"/>
        <v>0</v>
      </c>
      <c r="AT746" s="42">
        <f t="shared" si="382"/>
        <v>0</v>
      </c>
      <c r="AU746" s="42">
        <f t="shared" si="383"/>
        <v>0</v>
      </c>
    </row>
    <row r="747" spans="1:47" x14ac:dyDescent="0.2">
      <c r="A747" s="35">
        <v>46206</v>
      </c>
      <c r="B747" s="36" t="s">
        <v>247</v>
      </c>
      <c r="C747" s="36" t="s">
        <v>232</v>
      </c>
      <c r="D747" s="36"/>
      <c r="E747" s="37"/>
      <c r="F747" s="37"/>
      <c r="G747" s="36"/>
      <c r="H747" s="36"/>
      <c r="I747" s="36"/>
      <c r="J747" s="36"/>
      <c r="K747" s="37"/>
      <c r="L747" s="37"/>
      <c r="M747" s="37"/>
      <c r="N747" s="38">
        <f t="shared" si="352"/>
        <v>46204</v>
      </c>
      <c r="O747">
        <f t="shared" si="353"/>
        <v>900005</v>
      </c>
      <c r="P747" t="str">
        <f t="shared" si="354"/>
        <v>Serralheria</v>
      </c>
      <c r="Q747" t="str">
        <f t="shared" si="355"/>
        <v>Normal / Fixo</v>
      </c>
      <c r="R747" t="str">
        <f t="shared" si="356"/>
        <v>SERRALHEIRO II</v>
      </c>
      <c r="S747" t="str">
        <f t="shared" si="357"/>
        <v>ADM</v>
      </c>
      <c r="T747" s="39">
        <f t="shared" si="358"/>
        <v>57.825734836004102</v>
      </c>
      <c r="U747" s="40">
        <f t="shared" si="359"/>
        <v>0.33333333333333298</v>
      </c>
      <c r="V747" s="40">
        <f t="shared" si="360"/>
        <v>0.33333333333333298</v>
      </c>
      <c r="W747" s="40">
        <f t="shared" si="361"/>
        <v>0</v>
      </c>
      <c r="X747" t="str">
        <f t="shared" si="362"/>
        <v>Não</v>
      </c>
      <c r="Y747" s="40">
        <f t="shared" si="363"/>
        <v>0</v>
      </c>
      <c r="Z747" s="40">
        <f t="shared" si="364"/>
        <v>0</v>
      </c>
      <c r="AA747" s="40">
        <f t="shared" si="365"/>
        <v>0</v>
      </c>
      <c r="AB747" s="40">
        <f t="shared" si="366"/>
        <v>0</v>
      </c>
      <c r="AC747" s="40">
        <f t="shared" si="367"/>
        <v>0</v>
      </c>
      <c r="AD747" s="39">
        <f t="shared" si="368"/>
        <v>0</v>
      </c>
      <c r="AE747" s="39">
        <f t="shared" si="369"/>
        <v>0</v>
      </c>
      <c r="AF747" t="str">
        <f t="shared" si="370"/>
        <v>Trabalhado</v>
      </c>
      <c r="AG747" t="str">
        <f t="shared" si="371"/>
        <v/>
      </c>
      <c r="AH747" t="str">
        <f t="shared" si="372"/>
        <v/>
      </c>
      <c r="AJ747" s="41">
        <f t="shared" si="373"/>
        <v>13</v>
      </c>
      <c r="AK747" s="42" t="str">
        <f t="shared" si="374"/>
        <v/>
      </c>
      <c r="AL747" s="41" t="str">
        <f t="shared" si="375"/>
        <v>Leve atraso</v>
      </c>
      <c r="AM747" s="41" t="str">
        <f t="shared" si="376"/>
        <v>Não</v>
      </c>
      <c r="AN747" s="41" t="str">
        <f t="shared" si="377"/>
        <v>Sim</v>
      </c>
      <c r="AO747" s="42" t="str">
        <f t="shared" si="378"/>
        <v/>
      </c>
      <c r="AP747" s="41" t="str">
        <f t="shared" si="379"/>
        <v>Rafael Fracaroli da Rocha|46206</v>
      </c>
      <c r="AQ747" s="41" t="str">
        <f t="shared" si="380"/>
        <v/>
      </c>
      <c r="AR747" s="41" t="str">
        <f>IF($AQ747="","",COUNTIFS(L_ChaveCob,$AQ747,L_Ausencia,"&gt;"&amp;$W747)+COUNTIFS($AQ$4:$AQ747,$AQ747,$W$4:$W747,$W747))</f>
        <v/>
      </c>
      <c r="AS747" s="42">
        <f t="shared" si="381"/>
        <v>0</v>
      </c>
      <c r="AT747" s="42">
        <f t="shared" si="382"/>
        <v>0</v>
      </c>
      <c r="AU747" s="42">
        <f t="shared" si="383"/>
        <v>0</v>
      </c>
    </row>
    <row r="748" spans="1:47" x14ac:dyDescent="0.2">
      <c r="A748" s="35">
        <v>46206</v>
      </c>
      <c r="B748" s="36" t="s">
        <v>249</v>
      </c>
      <c r="C748" s="36" t="s">
        <v>232</v>
      </c>
      <c r="D748" s="36"/>
      <c r="E748" s="37"/>
      <c r="F748" s="37"/>
      <c r="G748" s="36"/>
      <c r="H748" s="36"/>
      <c r="I748" s="36"/>
      <c r="J748" s="36"/>
      <c r="K748" s="37"/>
      <c r="L748" s="37"/>
      <c r="M748" s="37"/>
      <c r="N748" s="38">
        <f t="shared" si="352"/>
        <v>46204</v>
      </c>
      <c r="O748">
        <f t="shared" si="353"/>
        <v>331335</v>
      </c>
      <c r="P748" t="str">
        <f t="shared" si="354"/>
        <v>Serralheria</v>
      </c>
      <c r="Q748" t="str">
        <f t="shared" si="355"/>
        <v>Normal / Fixo</v>
      </c>
      <c r="R748" t="str">
        <f t="shared" si="356"/>
        <v>SERRALHEIRO II</v>
      </c>
      <c r="S748" t="str">
        <f t="shared" si="357"/>
        <v>ADM</v>
      </c>
      <c r="T748" s="39">
        <f t="shared" si="358"/>
        <v>57.825734836004102</v>
      </c>
      <c r="U748" s="40">
        <f t="shared" si="359"/>
        <v>0.33333333333333298</v>
      </c>
      <c r="V748" s="40">
        <f t="shared" si="360"/>
        <v>0.33333333333333298</v>
      </c>
      <c r="W748" s="40">
        <f t="shared" si="361"/>
        <v>0</v>
      </c>
      <c r="X748" t="str">
        <f t="shared" si="362"/>
        <v>Não</v>
      </c>
      <c r="Y748" s="40">
        <f t="shared" si="363"/>
        <v>0</v>
      </c>
      <c r="Z748" s="40">
        <f t="shared" si="364"/>
        <v>0</v>
      </c>
      <c r="AA748" s="40">
        <f t="shared" si="365"/>
        <v>0</v>
      </c>
      <c r="AB748" s="40">
        <f t="shared" si="366"/>
        <v>0</v>
      </c>
      <c r="AC748" s="40">
        <f t="shared" si="367"/>
        <v>0</v>
      </c>
      <c r="AD748" s="39">
        <f t="shared" si="368"/>
        <v>0</v>
      </c>
      <c r="AE748" s="39">
        <f t="shared" si="369"/>
        <v>0</v>
      </c>
      <c r="AF748" t="str">
        <f t="shared" si="370"/>
        <v>Trabalhado</v>
      </c>
      <c r="AG748" t="str">
        <f t="shared" si="371"/>
        <v/>
      </c>
      <c r="AH748" t="str">
        <f t="shared" si="372"/>
        <v/>
      </c>
      <c r="AJ748" s="41">
        <f t="shared" si="373"/>
        <v>5</v>
      </c>
      <c r="AK748" s="42" t="str">
        <f t="shared" si="374"/>
        <v/>
      </c>
      <c r="AL748" s="41" t="str">
        <f t="shared" si="375"/>
        <v>Leve atraso</v>
      </c>
      <c r="AM748" s="41" t="str">
        <f t="shared" si="376"/>
        <v>Não</v>
      </c>
      <c r="AN748" s="41" t="str">
        <f t="shared" si="377"/>
        <v>Sim</v>
      </c>
      <c r="AO748" s="42" t="str">
        <f t="shared" si="378"/>
        <v/>
      </c>
      <c r="AP748" s="41" t="str">
        <f t="shared" si="379"/>
        <v>Robson Alberto Alves Galvão|46206</v>
      </c>
      <c r="AQ748" s="41" t="str">
        <f t="shared" si="380"/>
        <v/>
      </c>
      <c r="AR748" s="41" t="str">
        <f>IF($AQ748="","",COUNTIFS(L_ChaveCob,$AQ748,L_Ausencia,"&gt;"&amp;$W748)+COUNTIFS($AQ$4:$AQ748,$AQ748,$W$4:$W748,$W748))</f>
        <v/>
      </c>
      <c r="AS748" s="42">
        <f t="shared" si="381"/>
        <v>0</v>
      </c>
      <c r="AT748" s="42">
        <f t="shared" si="382"/>
        <v>0</v>
      </c>
      <c r="AU748" s="42">
        <f t="shared" si="383"/>
        <v>0</v>
      </c>
    </row>
    <row r="749" spans="1:47" x14ac:dyDescent="0.2">
      <c r="A749" s="35">
        <v>46206</v>
      </c>
      <c r="B749" s="36" t="s">
        <v>231</v>
      </c>
      <c r="C749" s="36" t="s">
        <v>232</v>
      </c>
      <c r="D749" s="36"/>
      <c r="E749" s="37"/>
      <c r="F749" s="37"/>
      <c r="G749" s="36"/>
      <c r="H749" s="36"/>
      <c r="I749" s="36"/>
      <c r="J749" s="36"/>
      <c r="K749" s="37"/>
      <c r="L749" s="37"/>
      <c r="M749" s="37"/>
      <c r="N749" s="38">
        <f t="shared" si="352"/>
        <v>46204</v>
      </c>
      <c r="O749">
        <f t="shared" si="353"/>
        <v>900004</v>
      </c>
      <c r="P749" t="str">
        <f t="shared" si="354"/>
        <v>Serralheria</v>
      </c>
      <c r="Q749" t="str">
        <f t="shared" si="355"/>
        <v>Normal / Fixo</v>
      </c>
      <c r="R749" t="str">
        <f t="shared" si="356"/>
        <v>SERRALHEIRO I</v>
      </c>
      <c r="S749" t="str">
        <f t="shared" si="357"/>
        <v>TURNO 2</v>
      </c>
      <c r="T749" s="39">
        <f t="shared" si="358"/>
        <v>53.488333185221997</v>
      </c>
      <c r="U749" s="40">
        <f t="shared" si="359"/>
        <v>0.33333333333333298</v>
      </c>
      <c r="V749" s="40">
        <f t="shared" si="360"/>
        <v>0.33333333333333298</v>
      </c>
      <c r="W749" s="40">
        <f t="shared" si="361"/>
        <v>0</v>
      </c>
      <c r="X749" t="str">
        <f t="shared" si="362"/>
        <v>Não</v>
      </c>
      <c r="Y749" s="40">
        <f t="shared" si="363"/>
        <v>0</v>
      </c>
      <c r="Z749" s="40">
        <f t="shared" si="364"/>
        <v>0</v>
      </c>
      <c r="AA749" s="40">
        <f t="shared" si="365"/>
        <v>0</v>
      </c>
      <c r="AB749" s="40">
        <f t="shared" si="366"/>
        <v>0</v>
      </c>
      <c r="AC749" s="40">
        <f t="shared" si="367"/>
        <v>0</v>
      </c>
      <c r="AD749" s="39">
        <f t="shared" si="368"/>
        <v>0</v>
      </c>
      <c r="AE749" s="39">
        <f t="shared" si="369"/>
        <v>0</v>
      </c>
      <c r="AF749" t="str">
        <f t="shared" si="370"/>
        <v>Trabalhado</v>
      </c>
      <c r="AG749" t="str">
        <f t="shared" si="371"/>
        <v/>
      </c>
      <c r="AH749" t="str">
        <f t="shared" si="372"/>
        <v/>
      </c>
      <c r="AJ749" s="41">
        <f t="shared" si="373"/>
        <v>11</v>
      </c>
      <c r="AK749" s="42" t="str">
        <f t="shared" si="374"/>
        <v/>
      </c>
      <c r="AL749" s="41" t="str">
        <f t="shared" si="375"/>
        <v>Leve atraso</v>
      </c>
      <c r="AM749" s="41" t="str">
        <f t="shared" si="376"/>
        <v>Não</v>
      </c>
      <c r="AN749" s="41" t="str">
        <f t="shared" si="377"/>
        <v>Sim</v>
      </c>
      <c r="AO749" s="42" t="str">
        <f t="shared" si="378"/>
        <v/>
      </c>
      <c r="AP749" s="41" t="str">
        <f t="shared" si="379"/>
        <v>Rogério Marques da Silva|46206</v>
      </c>
      <c r="AQ749" s="41" t="str">
        <f t="shared" si="380"/>
        <v/>
      </c>
      <c r="AR749" s="41" t="str">
        <f>IF($AQ749="","",COUNTIFS(L_ChaveCob,$AQ749,L_Ausencia,"&gt;"&amp;$W749)+COUNTIFS($AQ$4:$AQ749,$AQ749,$W$4:$W749,$W749))</f>
        <v/>
      </c>
      <c r="AS749" s="42">
        <f t="shared" si="381"/>
        <v>0</v>
      </c>
      <c r="AT749" s="42">
        <f t="shared" si="382"/>
        <v>0</v>
      </c>
      <c r="AU749" s="42">
        <f t="shared" si="383"/>
        <v>0</v>
      </c>
    </row>
    <row r="750" spans="1:47" x14ac:dyDescent="0.2">
      <c r="A750" s="35">
        <v>46206</v>
      </c>
      <c r="B750" s="36" t="s">
        <v>252</v>
      </c>
      <c r="C750" s="36" t="s">
        <v>232</v>
      </c>
      <c r="D750" s="36"/>
      <c r="E750" s="37"/>
      <c r="F750" s="37"/>
      <c r="G750" s="36"/>
      <c r="H750" s="36"/>
      <c r="I750" s="36"/>
      <c r="J750" s="36"/>
      <c r="K750" s="37"/>
      <c r="L750" s="37"/>
      <c r="M750" s="37"/>
      <c r="N750" s="38">
        <f t="shared" si="352"/>
        <v>46204</v>
      </c>
      <c r="O750">
        <f t="shared" si="353"/>
        <v>266937</v>
      </c>
      <c r="P750" t="str">
        <f t="shared" si="354"/>
        <v>Serralheria</v>
      </c>
      <c r="Q750" t="str">
        <f t="shared" si="355"/>
        <v>Normal / Fixo</v>
      </c>
      <c r="R750" t="str">
        <f t="shared" si="356"/>
        <v>ENCARREGADO</v>
      </c>
      <c r="S750" t="str">
        <f t="shared" si="357"/>
        <v>ADM</v>
      </c>
      <c r="T750" s="39">
        <f t="shared" si="358"/>
        <v>66.410146806958295</v>
      </c>
      <c r="U750" s="40">
        <f t="shared" si="359"/>
        <v>0.33333333333333298</v>
      </c>
      <c r="V750" s="40">
        <f t="shared" si="360"/>
        <v>0.33333333333333298</v>
      </c>
      <c r="W750" s="40">
        <f t="shared" si="361"/>
        <v>0</v>
      </c>
      <c r="X750" t="str">
        <f t="shared" si="362"/>
        <v>Não</v>
      </c>
      <c r="Y750" s="40">
        <f t="shared" si="363"/>
        <v>0</v>
      </c>
      <c r="Z750" s="40">
        <f t="shared" si="364"/>
        <v>0</v>
      </c>
      <c r="AA750" s="40">
        <f t="shared" si="365"/>
        <v>0</v>
      </c>
      <c r="AB750" s="40">
        <f t="shared" si="366"/>
        <v>0</v>
      </c>
      <c r="AC750" s="40">
        <f t="shared" si="367"/>
        <v>0</v>
      </c>
      <c r="AD750" s="39">
        <f t="shared" si="368"/>
        <v>0</v>
      </c>
      <c r="AE750" s="39">
        <f t="shared" si="369"/>
        <v>0</v>
      </c>
      <c r="AF750" t="str">
        <f t="shared" si="370"/>
        <v>Trabalhado</v>
      </c>
      <c r="AG750" t="str">
        <f t="shared" si="371"/>
        <v/>
      </c>
      <c r="AH750" t="str">
        <f t="shared" si="372"/>
        <v/>
      </c>
      <c r="AJ750" s="41">
        <f t="shared" si="373"/>
        <v>1</v>
      </c>
      <c r="AK750" s="42" t="str">
        <f t="shared" si="374"/>
        <v/>
      </c>
      <c r="AL750" s="41" t="str">
        <f t="shared" si="375"/>
        <v>Leve atraso</v>
      </c>
      <c r="AM750" s="41" t="str">
        <f t="shared" si="376"/>
        <v>Não</v>
      </c>
      <c r="AN750" s="41" t="str">
        <f t="shared" si="377"/>
        <v>Sim</v>
      </c>
      <c r="AO750" s="42" t="str">
        <f t="shared" si="378"/>
        <v/>
      </c>
      <c r="AP750" s="41" t="str">
        <f t="shared" si="379"/>
        <v>Ronaldo Rosendo da Silva|46206</v>
      </c>
      <c r="AQ750" s="41" t="str">
        <f t="shared" si="380"/>
        <v/>
      </c>
      <c r="AR750" s="41" t="str">
        <f>IF($AQ750="","",COUNTIFS(L_ChaveCob,$AQ750,L_Ausencia,"&gt;"&amp;$W750)+COUNTIFS($AQ$4:$AQ750,$AQ750,$W$4:$W750,$W750))</f>
        <v/>
      </c>
      <c r="AS750" s="42">
        <f t="shared" si="381"/>
        <v>0</v>
      </c>
      <c r="AT750" s="42">
        <f t="shared" si="382"/>
        <v>0</v>
      </c>
      <c r="AU750" s="42">
        <f t="shared" si="383"/>
        <v>0</v>
      </c>
    </row>
    <row r="751" spans="1:47" x14ac:dyDescent="0.2">
      <c r="A751" s="35">
        <v>46206</v>
      </c>
      <c r="B751" s="36" t="s">
        <v>254</v>
      </c>
      <c r="C751" s="36" t="s">
        <v>232</v>
      </c>
      <c r="D751" s="36"/>
      <c r="E751" s="37"/>
      <c r="F751" s="37"/>
      <c r="G751" s="36"/>
      <c r="H751" s="36"/>
      <c r="I751" s="36"/>
      <c r="J751" s="36"/>
      <c r="K751" s="37"/>
      <c r="L751" s="37"/>
      <c r="M751" s="37"/>
      <c r="N751" s="38">
        <f t="shared" si="352"/>
        <v>46204</v>
      </c>
      <c r="O751">
        <f t="shared" si="353"/>
        <v>900001</v>
      </c>
      <c r="P751" t="str">
        <f t="shared" si="354"/>
        <v>Serralheria</v>
      </c>
      <c r="Q751" t="str">
        <f t="shared" si="355"/>
        <v>Normal / Fixo</v>
      </c>
      <c r="R751" t="str">
        <f t="shared" si="356"/>
        <v>SERRALHEIRO II</v>
      </c>
      <c r="S751" t="str">
        <f t="shared" si="357"/>
        <v>ADM</v>
      </c>
      <c r="T751" s="39">
        <f t="shared" si="358"/>
        <v>57.825734836004102</v>
      </c>
      <c r="U751" s="40">
        <f t="shared" si="359"/>
        <v>0.33333333333333298</v>
      </c>
      <c r="V751" s="40">
        <f t="shared" si="360"/>
        <v>0.33333333333333298</v>
      </c>
      <c r="W751" s="40">
        <f t="shared" si="361"/>
        <v>0</v>
      </c>
      <c r="X751" t="str">
        <f t="shared" si="362"/>
        <v>Não</v>
      </c>
      <c r="Y751" s="40">
        <f t="shared" si="363"/>
        <v>0</v>
      </c>
      <c r="Z751" s="40">
        <f t="shared" si="364"/>
        <v>0</v>
      </c>
      <c r="AA751" s="40">
        <f t="shared" si="365"/>
        <v>0</v>
      </c>
      <c r="AB751" s="40">
        <f t="shared" si="366"/>
        <v>0</v>
      </c>
      <c r="AC751" s="40">
        <f t="shared" si="367"/>
        <v>0</v>
      </c>
      <c r="AD751" s="39">
        <f t="shared" si="368"/>
        <v>0</v>
      </c>
      <c r="AE751" s="39">
        <f t="shared" si="369"/>
        <v>0</v>
      </c>
      <c r="AF751" t="str">
        <f t="shared" si="370"/>
        <v>Trabalhado</v>
      </c>
      <c r="AG751" t="str">
        <f t="shared" si="371"/>
        <v/>
      </c>
      <c r="AH751" t="str">
        <f t="shared" si="372"/>
        <v/>
      </c>
      <c r="AJ751" s="41">
        <f t="shared" si="373"/>
        <v>8</v>
      </c>
      <c r="AK751" s="42" t="str">
        <f t="shared" si="374"/>
        <v/>
      </c>
      <c r="AL751" s="41" t="str">
        <f t="shared" si="375"/>
        <v>Leve atraso</v>
      </c>
      <c r="AM751" s="41" t="str">
        <f t="shared" si="376"/>
        <v>Não</v>
      </c>
      <c r="AN751" s="41" t="str">
        <f t="shared" si="377"/>
        <v>Sim</v>
      </c>
      <c r="AO751" s="42" t="str">
        <f t="shared" si="378"/>
        <v/>
      </c>
      <c r="AP751" s="41" t="str">
        <f t="shared" si="379"/>
        <v>Ronaldo Santos Dias|46206</v>
      </c>
      <c r="AQ751" s="41" t="str">
        <f t="shared" si="380"/>
        <v/>
      </c>
      <c r="AR751" s="41" t="str">
        <f>IF($AQ751="","",COUNTIFS(L_ChaveCob,$AQ751,L_Ausencia,"&gt;"&amp;$W751)+COUNTIFS($AQ$4:$AQ751,$AQ751,$W$4:$W751,$W751))</f>
        <v/>
      </c>
      <c r="AS751" s="42">
        <f t="shared" si="381"/>
        <v>0</v>
      </c>
      <c r="AT751" s="42">
        <f t="shared" si="382"/>
        <v>0</v>
      </c>
      <c r="AU751" s="42">
        <f t="shared" si="383"/>
        <v>0</v>
      </c>
    </row>
    <row r="752" spans="1:47" x14ac:dyDescent="0.2">
      <c r="A752" s="35">
        <v>46206</v>
      </c>
      <c r="B752" s="36" t="s">
        <v>281</v>
      </c>
      <c r="C752" s="36" t="s">
        <v>232</v>
      </c>
      <c r="D752" s="36"/>
      <c r="E752" s="37"/>
      <c r="F752" s="37"/>
      <c r="G752" s="36" t="s">
        <v>53</v>
      </c>
      <c r="H752" s="36"/>
      <c r="I752" s="36"/>
      <c r="J752" s="36"/>
      <c r="K752" s="37"/>
      <c r="L752" s="37"/>
      <c r="M752" s="37"/>
      <c r="N752" s="38">
        <f t="shared" si="352"/>
        <v>46204</v>
      </c>
      <c r="O752">
        <f t="shared" si="353"/>
        <v>900010</v>
      </c>
      <c r="P752" t="str">
        <f t="shared" si="354"/>
        <v>Serralheria</v>
      </c>
      <c r="Q752" t="str">
        <f t="shared" si="355"/>
        <v>Normal / Fixo</v>
      </c>
      <c r="R752" t="str">
        <f t="shared" si="356"/>
        <v>SERRALHEIRO I</v>
      </c>
      <c r="S752" t="str">
        <f t="shared" si="357"/>
        <v>ADM</v>
      </c>
      <c r="T752" s="39">
        <f t="shared" si="358"/>
        <v>53.488333185221997</v>
      </c>
      <c r="U752" s="40">
        <f t="shared" si="359"/>
        <v>0.33333333333333298</v>
      </c>
      <c r="V752" s="40">
        <f t="shared" si="360"/>
        <v>0.33333333333333298</v>
      </c>
      <c r="W752" s="40">
        <f t="shared" si="361"/>
        <v>0</v>
      </c>
      <c r="X752" t="str">
        <f t="shared" si="362"/>
        <v>Não</v>
      </c>
      <c r="Y752" s="40">
        <f t="shared" si="363"/>
        <v>0</v>
      </c>
      <c r="Z752" s="40">
        <f t="shared" si="364"/>
        <v>0</v>
      </c>
      <c r="AA752" s="40">
        <f t="shared" si="365"/>
        <v>0</v>
      </c>
      <c r="AB752" s="40">
        <f t="shared" si="366"/>
        <v>0</v>
      </c>
      <c r="AC752" s="40">
        <f t="shared" si="367"/>
        <v>0</v>
      </c>
      <c r="AD752" s="39">
        <f t="shared" si="368"/>
        <v>0</v>
      </c>
      <c r="AE752" s="39">
        <f t="shared" si="369"/>
        <v>0</v>
      </c>
      <c r="AF752" t="str">
        <f t="shared" si="370"/>
        <v>Trabalhado</v>
      </c>
      <c r="AG752" t="str">
        <f t="shared" si="371"/>
        <v/>
      </c>
      <c r="AH752" t="str">
        <f t="shared" si="372"/>
        <v/>
      </c>
      <c r="AJ752" s="41">
        <f t="shared" si="373"/>
        <v>19</v>
      </c>
      <c r="AK752" s="42" t="str">
        <f t="shared" si="374"/>
        <v/>
      </c>
      <c r="AL752" s="41" t="str">
        <f t="shared" si="375"/>
        <v>Leve atraso</v>
      </c>
      <c r="AM752" s="41" t="str">
        <f t="shared" si="376"/>
        <v>Não</v>
      </c>
      <c r="AN752" s="41" t="str">
        <f t="shared" si="377"/>
        <v>Sim</v>
      </c>
      <c r="AO752" s="42" t="str">
        <f t="shared" si="378"/>
        <v/>
      </c>
      <c r="AP752" s="41" t="str">
        <f t="shared" si="379"/>
        <v>Roniel de Souza Rocha|46206</v>
      </c>
      <c r="AQ752" s="41" t="str">
        <f t="shared" si="380"/>
        <v/>
      </c>
      <c r="AR752" s="41" t="str">
        <f>IF($AQ752="","",COUNTIFS(L_ChaveCob,$AQ752,L_Ausencia,"&gt;"&amp;$W752)+COUNTIFS($AQ$4:$AQ752,$AQ752,$W$4:$W752,$W752))</f>
        <v/>
      </c>
      <c r="AS752" s="42">
        <f t="shared" si="381"/>
        <v>0</v>
      </c>
      <c r="AT752" s="42">
        <f t="shared" si="382"/>
        <v>0</v>
      </c>
      <c r="AU752" s="42">
        <f t="shared" si="383"/>
        <v>0</v>
      </c>
    </row>
    <row r="753" spans="1:47" x14ac:dyDescent="0.2">
      <c r="A753" s="35">
        <v>46210</v>
      </c>
      <c r="B753" s="36" t="s">
        <v>235</v>
      </c>
      <c r="C753" s="36" t="s">
        <v>213</v>
      </c>
      <c r="D753" s="36"/>
      <c r="E753" s="37"/>
      <c r="F753" s="37"/>
      <c r="G753" s="36"/>
      <c r="H753" s="36"/>
      <c r="I753" s="36"/>
      <c r="J753" s="36"/>
      <c r="K753" s="37"/>
      <c r="L753" s="37"/>
      <c r="M753" s="37"/>
      <c r="N753" s="38">
        <f t="shared" si="352"/>
        <v>46204</v>
      </c>
      <c r="O753">
        <f t="shared" si="353"/>
        <v>900008</v>
      </c>
      <c r="P753" t="str">
        <f t="shared" si="354"/>
        <v>Serralheria</v>
      </c>
      <c r="Q753" t="str">
        <f t="shared" si="355"/>
        <v>Normal / Fixo</v>
      </c>
      <c r="R753" t="str">
        <f t="shared" si="356"/>
        <v>SERRALHEIRO II</v>
      </c>
      <c r="S753" t="str">
        <f t="shared" si="357"/>
        <v>TURNO 2</v>
      </c>
      <c r="T753" s="39">
        <f t="shared" si="358"/>
        <v>57.825734836004102</v>
      </c>
      <c r="U753" s="40">
        <f t="shared" si="359"/>
        <v>0.33333333333333298</v>
      </c>
      <c r="V753" s="40">
        <f t="shared" si="360"/>
        <v>0</v>
      </c>
      <c r="W753" s="40">
        <f t="shared" si="361"/>
        <v>0.33333333333333298</v>
      </c>
      <c r="X753" t="str">
        <f t="shared" si="362"/>
        <v>Sim</v>
      </c>
      <c r="Y753" s="40">
        <f t="shared" si="363"/>
        <v>0.33333333333333298</v>
      </c>
      <c r="Z753" s="40">
        <f t="shared" si="364"/>
        <v>0</v>
      </c>
      <c r="AA753" s="40">
        <f t="shared" si="365"/>
        <v>0</v>
      </c>
      <c r="AB753" s="40">
        <f t="shared" si="366"/>
        <v>0</v>
      </c>
      <c r="AC753" s="40">
        <f t="shared" si="367"/>
        <v>0.33333333333333298</v>
      </c>
      <c r="AD753" s="39">
        <f t="shared" si="368"/>
        <v>462.60587868803231</v>
      </c>
      <c r="AE753" s="39">
        <f t="shared" si="369"/>
        <v>0</v>
      </c>
      <c r="AF753" t="str">
        <f t="shared" si="370"/>
        <v>Injustificada</v>
      </c>
      <c r="AG753" t="str">
        <f t="shared" si="371"/>
        <v>DESCONTA 8:00h (Injustificada).</v>
      </c>
      <c r="AH753" t="str">
        <f t="shared" si="372"/>
        <v/>
      </c>
      <c r="AJ753" s="41">
        <f t="shared" si="373"/>
        <v>16</v>
      </c>
      <c r="AK753" s="42" t="str">
        <f t="shared" si="374"/>
        <v/>
      </c>
      <c r="AL753" s="41" t="str">
        <f t="shared" si="375"/>
        <v>Dia inteiro</v>
      </c>
      <c r="AM753" s="41" t="str">
        <f t="shared" si="376"/>
        <v>Sim</v>
      </c>
      <c r="AN753" s="41" t="str">
        <f t="shared" si="377"/>
        <v>Não</v>
      </c>
      <c r="AO753" s="42" t="str">
        <f t="shared" si="378"/>
        <v/>
      </c>
      <c r="AP753" s="41" t="str">
        <f t="shared" si="379"/>
        <v>Alisson Paulo Costa Martins|46210</v>
      </c>
      <c r="AQ753" s="41" t="str">
        <f t="shared" si="380"/>
        <v>46210|Serralheria</v>
      </c>
      <c r="AR753" s="41">
        <f>IF($AQ753="","",COUNTIFS(L_ChaveCob,$AQ753,L_Ausencia,"&gt;"&amp;$W753)+COUNTIFS($AQ$4:$AQ753,$AQ753,$W$4:$W753,$W753))</f>
        <v>3</v>
      </c>
      <c r="AS753" s="42">
        <f t="shared" si="381"/>
        <v>0</v>
      </c>
      <c r="AT753" s="42">
        <f t="shared" si="382"/>
        <v>0</v>
      </c>
      <c r="AU753" s="42">
        <f t="shared" si="383"/>
        <v>0</v>
      </c>
    </row>
    <row r="754" spans="1:47" x14ac:dyDescent="0.2">
      <c r="A754" s="35">
        <v>46210</v>
      </c>
      <c r="B754" s="36" t="s">
        <v>479</v>
      </c>
      <c r="C754" s="36" t="s">
        <v>232</v>
      </c>
      <c r="D754" s="36"/>
      <c r="E754" s="37"/>
      <c r="F754" s="37"/>
      <c r="G754" s="36" t="s">
        <v>527</v>
      </c>
      <c r="H754" s="36"/>
      <c r="I754" s="36"/>
      <c r="J754" s="36"/>
      <c r="K754" s="37"/>
      <c r="L754" s="37"/>
      <c r="M754" s="37"/>
      <c r="N754" s="38">
        <f t="shared" si="352"/>
        <v>46204</v>
      </c>
      <c r="O754">
        <f t="shared" si="353"/>
        <v>900012</v>
      </c>
      <c r="P754" t="str">
        <f t="shared" si="354"/>
        <v>Serralheria</v>
      </c>
      <c r="Q754" t="str">
        <f t="shared" si="355"/>
        <v>Normal / Fixo</v>
      </c>
      <c r="R754" t="str">
        <f t="shared" si="356"/>
        <v>SERRALHEIRO I</v>
      </c>
      <c r="S754" t="str">
        <f t="shared" si="357"/>
        <v>ADM</v>
      </c>
      <c r="T754" s="39">
        <f t="shared" si="358"/>
        <v>53.488333185221997</v>
      </c>
      <c r="U754" s="40">
        <f t="shared" si="359"/>
        <v>0.375</v>
      </c>
      <c r="V754" s="40">
        <f t="shared" si="360"/>
        <v>0.375</v>
      </c>
      <c r="W754" s="40">
        <f t="shared" si="361"/>
        <v>0</v>
      </c>
      <c r="X754" t="str">
        <f t="shared" si="362"/>
        <v>Não</v>
      </c>
      <c r="Y754" s="40">
        <f t="shared" si="363"/>
        <v>0</v>
      </c>
      <c r="Z754" s="40">
        <f t="shared" si="364"/>
        <v>0</v>
      </c>
      <c r="AA754" s="40">
        <f t="shared" si="365"/>
        <v>0</v>
      </c>
      <c r="AB754" s="40">
        <f t="shared" si="366"/>
        <v>0</v>
      </c>
      <c r="AC754" s="40">
        <f t="shared" si="367"/>
        <v>0</v>
      </c>
      <c r="AD754" s="39">
        <f t="shared" si="368"/>
        <v>0</v>
      </c>
      <c r="AE754" s="39">
        <f t="shared" si="369"/>
        <v>0</v>
      </c>
      <c r="AF754" t="str">
        <f t="shared" si="370"/>
        <v>Trabalhado</v>
      </c>
      <c r="AG754" t="str">
        <f t="shared" si="371"/>
        <v/>
      </c>
      <c r="AH754" t="str">
        <f t="shared" si="372"/>
        <v/>
      </c>
      <c r="AJ754" s="41">
        <f t="shared" si="373"/>
        <v>21</v>
      </c>
      <c r="AK754" s="42" t="str">
        <f t="shared" si="374"/>
        <v/>
      </c>
      <c r="AL754" s="41" t="str">
        <f t="shared" si="375"/>
        <v>Leve atraso</v>
      </c>
      <c r="AM754" s="41" t="str">
        <f t="shared" si="376"/>
        <v>Não</v>
      </c>
      <c r="AN754" s="41" t="str">
        <f t="shared" si="377"/>
        <v>Sim</v>
      </c>
      <c r="AO754" s="42" t="str">
        <f t="shared" si="378"/>
        <v/>
      </c>
      <c r="AP754" s="41" t="str">
        <f t="shared" si="379"/>
        <v>Diego Ferreira Moura|46210</v>
      </c>
      <c r="AQ754" s="41" t="str">
        <f t="shared" si="380"/>
        <v/>
      </c>
      <c r="AR754" s="41" t="str">
        <f>IF($AQ754="","",COUNTIFS(L_ChaveCob,$AQ754,L_Ausencia,"&gt;"&amp;$W754)+COUNTIFS($AQ$4:$AQ754,$AQ754,$W$4:$W754,$W754))</f>
        <v/>
      </c>
      <c r="AS754" s="42">
        <f t="shared" si="381"/>
        <v>0</v>
      </c>
      <c r="AT754" s="42">
        <f t="shared" si="382"/>
        <v>0</v>
      </c>
      <c r="AU754" s="42">
        <f t="shared" si="383"/>
        <v>0</v>
      </c>
    </row>
    <row r="755" spans="1:47" x14ac:dyDescent="0.2">
      <c r="A755" s="35">
        <v>46210</v>
      </c>
      <c r="B755" s="36" t="s">
        <v>237</v>
      </c>
      <c r="C755" s="36" t="s">
        <v>232</v>
      </c>
      <c r="D755" s="36"/>
      <c r="E755" s="37"/>
      <c r="F755" s="37"/>
      <c r="G755" s="36"/>
      <c r="H755" s="36"/>
      <c r="I755" s="36"/>
      <c r="J755" s="36"/>
      <c r="K755" s="37"/>
      <c r="L755" s="37"/>
      <c r="M755" s="37"/>
      <c r="N755" s="38">
        <f t="shared" si="352"/>
        <v>46204</v>
      </c>
      <c r="O755">
        <f t="shared" si="353"/>
        <v>119353</v>
      </c>
      <c r="P755" t="str">
        <f t="shared" si="354"/>
        <v>Serralheria</v>
      </c>
      <c r="Q755" t="str">
        <f t="shared" si="355"/>
        <v>Normal / Fixo</v>
      </c>
      <c r="R755" t="str">
        <f t="shared" si="356"/>
        <v>SERRALHEIRO II</v>
      </c>
      <c r="S755" t="str">
        <f t="shared" si="357"/>
        <v>ADM</v>
      </c>
      <c r="T755" s="39">
        <f t="shared" si="358"/>
        <v>57.825734836004102</v>
      </c>
      <c r="U755" s="40">
        <f t="shared" si="359"/>
        <v>0.375</v>
      </c>
      <c r="V755" s="40">
        <f t="shared" si="360"/>
        <v>0.375</v>
      </c>
      <c r="W755" s="40">
        <f t="shared" si="361"/>
        <v>0</v>
      </c>
      <c r="X755" t="str">
        <f t="shared" si="362"/>
        <v>Não</v>
      </c>
      <c r="Y755" s="40">
        <f t="shared" si="363"/>
        <v>0</v>
      </c>
      <c r="Z755" s="40">
        <f t="shared" si="364"/>
        <v>0</v>
      </c>
      <c r="AA755" s="40">
        <f t="shared" si="365"/>
        <v>0</v>
      </c>
      <c r="AB755" s="40">
        <f t="shared" si="366"/>
        <v>0</v>
      </c>
      <c r="AC755" s="40">
        <f t="shared" si="367"/>
        <v>0</v>
      </c>
      <c r="AD755" s="39">
        <f t="shared" si="368"/>
        <v>0</v>
      </c>
      <c r="AE755" s="39">
        <f t="shared" si="369"/>
        <v>0</v>
      </c>
      <c r="AF755" t="str">
        <f t="shared" si="370"/>
        <v>Trabalhado</v>
      </c>
      <c r="AG755" t="str">
        <f t="shared" si="371"/>
        <v/>
      </c>
      <c r="AH755" t="str">
        <f t="shared" si="372"/>
        <v/>
      </c>
      <c r="AJ755" s="41">
        <f t="shared" si="373"/>
        <v>7</v>
      </c>
      <c r="AK755" s="42" t="str">
        <f t="shared" si="374"/>
        <v/>
      </c>
      <c r="AL755" s="41" t="str">
        <f t="shared" si="375"/>
        <v>Leve atraso</v>
      </c>
      <c r="AM755" s="41" t="str">
        <f t="shared" si="376"/>
        <v>Não</v>
      </c>
      <c r="AN755" s="41" t="str">
        <f t="shared" si="377"/>
        <v>Sim</v>
      </c>
      <c r="AO755" s="42" t="str">
        <f t="shared" si="378"/>
        <v/>
      </c>
      <c r="AP755" s="41" t="str">
        <f t="shared" si="379"/>
        <v>Ezequiel Antonio Peres|46210</v>
      </c>
      <c r="AQ755" s="41" t="str">
        <f t="shared" si="380"/>
        <v/>
      </c>
      <c r="AR755" s="41" t="str">
        <f>IF($AQ755="","",COUNTIFS(L_ChaveCob,$AQ755,L_Ausencia,"&gt;"&amp;$W755)+COUNTIFS($AQ$4:$AQ755,$AQ755,$W$4:$W755,$W755))</f>
        <v/>
      </c>
      <c r="AS755" s="42">
        <f t="shared" si="381"/>
        <v>0</v>
      </c>
      <c r="AT755" s="42">
        <f t="shared" si="382"/>
        <v>0</v>
      </c>
      <c r="AU755" s="42">
        <f t="shared" si="383"/>
        <v>0</v>
      </c>
    </row>
    <row r="756" spans="1:47" x14ac:dyDescent="0.2">
      <c r="A756" s="35">
        <v>46210</v>
      </c>
      <c r="B756" s="36" t="s">
        <v>239</v>
      </c>
      <c r="C756" s="36" t="s">
        <v>228</v>
      </c>
      <c r="D756" s="36"/>
      <c r="E756" s="37"/>
      <c r="F756" s="37"/>
      <c r="G756" s="36" t="s">
        <v>607</v>
      </c>
      <c r="H756" s="36"/>
      <c r="I756" s="36"/>
      <c r="J756" s="36"/>
      <c r="K756" s="37"/>
      <c r="L756" s="37"/>
      <c r="M756" s="37"/>
      <c r="N756" s="38">
        <f t="shared" si="352"/>
        <v>46204</v>
      </c>
      <c r="O756">
        <f t="shared" si="353"/>
        <v>173078</v>
      </c>
      <c r="P756" t="str">
        <f t="shared" si="354"/>
        <v>Serralheria</v>
      </c>
      <c r="Q756" t="str">
        <f t="shared" si="355"/>
        <v>Normal / Fixo</v>
      </c>
      <c r="R756" t="str">
        <f t="shared" si="356"/>
        <v>SERRALHEIRO II</v>
      </c>
      <c r="S756" t="str">
        <f t="shared" si="357"/>
        <v>ADM</v>
      </c>
      <c r="T756" s="39">
        <f t="shared" si="358"/>
        <v>57.825734836004102</v>
      </c>
      <c r="U756" s="40">
        <f t="shared" si="359"/>
        <v>0.375</v>
      </c>
      <c r="V756" s="40">
        <f t="shared" si="360"/>
        <v>0</v>
      </c>
      <c r="W756" s="40">
        <f t="shared" si="361"/>
        <v>0.375</v>
      </c>
      <c r="X756" t="str">
        <f t="shared" si="362"/>
        <v>Sim</v>
      </c>
      <c r="Y756" s="40">
        <f t="shared" si="363"/>
        <v>0.375</v>
      </c>
      <c r="Z756" s="40">
        <f t="shared" si="364"/>
        <v>0</v>
      </c>
      <c r="AA756" s="40">
        <f t="shared" si="365"/>
        <v>0</v>
      </c>
      <c r="AB756" s="40">
        <f t="shared" si="366"/>
        <v>0</v>
      </c>
      <c r="AC756" s="40">
        <f t="shared" si="367"/>
        <v>0.375</v>
      </c>
      <c r="AD756" s="39">
        <f t="shared" si="368"/>
        <v>520.43161352403695</v>
      </c>
      <c r="AE756" s="39">
        <f t="shared" si="369"/>
        <v>0</v>
      </c>
      <c r="AF756" t="str">
        <f t="shared" si="370"/>
        <v>Férias</v>
      </c>
      <c r="AG756" t="str">
        <f t="shared" si="371"/>
        <v>DESCONTA 9:00h (Férias).</v>
      </c>
      <c r="AH756" t="str">
        <f t="shared" si="372"/>
        <v/>
      </c>
      <c r="AJ756" s="41">
        <f t="shared" si="373"/>
        <v>2</v>
      </c>
      <c r="AK756" s="42" t="str">
        <f t="shared" si="374"/>
        <v/>
      </c>
      <c r="AL756" s="41" t="str">
        <f t="shared" si="375"/>
        <v>Dia inteiro</v>
      </c>
      <c r="AM756" s="41" t="str">
        <f t="shared" si="376"/>
        <v>Sim</v>
      </c>
      <c r="AN756" s="41" t="str">
        <f t="shared" si="377"/>
        <v>Não</v>
      </c>
      <c r="AO756" s="42" t="str">
        <f t="shared" si="378"/>
        <v/>
      </c>
      <c r="AP756" s="41" t="str">
        <f t="shared" si="379"/>
        <v>Giovani Joao da Silva|46210</v>
      </c>
      <c r="AQ756" s="41" t="str">
        <f t="shared" si="380"/>
        <v>46210|Serralheria</v>
      </c>
      <c r="AR756" s="41">
        <f>IF($AQ756="","",COUNTIFS(L_ChaveCob,$AQ756,L_Ausencia,"&gt;"&amp;$W756)+COUNTIFS($AQ$4:$AQ756,$AQ756,$W$4:$W756,$W756))</f>
        <v>1</v>
      </c>
      <c r="AS756" s="42">
        <f t="shared" si="381"/>
        <v>0</v>
      </c>
      <c r="AT756" s="42">
        <f t="shared" si="382"/>
        <v>0</v>
      </c>
      <c r="AU756" s="42">
        <f t="shared" si="383"/>
        <v>0</v>
      </c>
    </row>
    <row r="757" spans="1:47" x14ac:dyDescent="0.2">
      <c r="A757" s="35">
        <v>46210</v>
      </c>
      <c r="B757" s="36" t="s">
        <v>241</v>
      </c>
      <c r="C757" s="36" t="s">
        <v>232</v>
      </c>
      <c r="D757" s="36"/>
      <c r="E757" s="37"/>
      <c r="F757" s="37"/>
      <c r="G757" s="36"/>
      <c r="H757" s="36"/>
      <c r="I757" s="36"/>
      <c r="J757" s="36"/>
      <c r="K757" s="37"/>
      <c r="L757" s="37"/>
      <c r="M757" s="37"/>
      <c r="N757" s="38">
        <f t="shared" si="352"/>
        <v>46204</v>
      </c>
      <c r="O757">
        <f t="shared" si="353"/>
        <v>24800</v>
      </c>
      <c r="P757" t="str">
        <f t="shared" si="354"/>
        <v>Serralheria</v>
      </c>
      <c r="Q757" t="str">
        <f t="shared" si="355"/>
        <v>Normal / Fixo</v>
      </c>
      <c r="R757" t="str">
        <f t="shared" si="356"/>
        <v>SERRALHEIRO II</v>
      </c>
      <c r="S757" t="str">
        <f t="shared" si="357"/>
        <v>ADM</v>
      </c>
      <c r="T757" s="39">
        <f t="shared" si="358"/>
        <v>57.825734836004102</v>
      </c>
      <c r="U757" s="40">
        <f t="shared" si="359"/>
        <v>0.375</v>
      </c>
      <c r="V757" s="40">
        <f t="shared" si="360"/>
        <v>0.375</v>
      </c>
      <c r="W757" s="40">
        <f t="shared" si="361"/>
        <v>0</v>
      </c>
      <c r="X757" t="str">
        <f t="shared" si="362"/>
        <v>Não</v>
      </c>
      <c r="Y757" s="40">
        <f t="shared" si="363"/>
        <v>0</v>
      </c>
      <c r="Z757" s="40">
        <f t="shared" si="364"/>
        <v>0</v>
      </c>
      <c r="AA757" s="40">
        <f t="shared" si="365"/>
        <v>0</v>
      </c>
      <c r="AB757" s="40">
        <f t="shared" si="366"/>
        <v>0</v>
      </c>
      <c r="AC757" s="40">
        <f t="shared" si="367"/>
        <v>0</v>
      </c>
      <c r="AD757" s="39">
        <f t="shared" si="368"/>
        <v>0</v>
      </c>
      <c r="AE757" s="39">
        <f t="shared" si="369"/>
        <v>0</v>
      </c>
      <c r="AF757" t="str">
        <f t="shared" si="370"/>
        <v>Trabalhado</v>
      </c>
      <c r="AG757" t="str">
        <f t="shared" si="371"/>
        <v/>
      </c>
      <c r="AH757" t="str">
        <f t="shared" si="372"/>
        <v/>
      </c>
      <c r="AJ757" s="41">
        <f t="shared" si="373"/>
        <v>3</v>
      </c>
      <c r="AK757" s="42" t="str">
        <f t="shared" si="374"/>
        <v/>
      </c>
      <c r="AL757" s="41" t="str">
        <f t="shared" si="375"/>
        <v>Leve atraso</v>
      </c>
      <c r="AM757" s="41" t="str">
        <f t="shared" si="376"/>
        <v>Não</v>
      </c>
      <c r="AN757" s="41" t="str">
        <f t="shared" si="377"/>
        <v>Sim</v>
      </c>
      <c r="AO757" s="42" t="str">
        <f t="shared" si="378"/>
        <v/>
      </c>
      <c r="AP757" s="41" t="str">
        <f t="shared" si="379"/>
        <v>Ivanildo Lopes Pires de Carvalho|46210</v>
      </c>
      <c r="AQ757" s="41" t="str">
        <f t="shared" si="380"/>
        <v/>
      </c>
      <c r="AR757" s="41" t="str">
        <f>IF($AQ757="","",COUNTIFS(L_ChaveCob,$AQ757,L_Ausencia,"&gt;"&amp;$W757)+COUNTIFS($AQ$4:$AQ757,$AQ757,$W$4:$W757,$W757))</f>
        <v/>
      </c>
      <c r="AS757" s="42">
        <f t="shared" si="381"/>
        <v>0</v>
      </c>
      <c r="AT757" s="42">
        <f t="shared" si="382"/>
        <v>0</v>
      </c>
      <c r="AU757" s="42">
        <f t="shared" si="383"/>
        <v>0</v>
      </c>
    </row>
    <row r="758" spans="1:47" x14ac:dyDescent="0.2">
      <c r="A758" s="35">
        <v>46210</v>
      </c>
      <c r="B758" s="36" t="s">
        <v>243</v>
      </c>
      <c r="C758" s="36" t="s">
        <v>232</v>
      </c>
      <c r="D758" s="36"/>
      <c r="E758" s="37"/>
      <c r="F758" s="37"/>
      <c r="G758" s="36"/>
      <c r="H758" s="36"/>
      <c r="I758" s="36"/>
      <c r="J758" s="36"/>
      <c r="K758" s="37"/>
      <c r="L758" s="37"/>
      <c r="M758" s="37"/>
      <c r="N758" s="38">
        <f t="shared" si="352"/>
        <v>46204</v>
      </c>
      <c r="O758">
        <f t="shared" si="353"/>
        <v>900003</v>
      </c>
      <c r="P758" t="str">
        <f t="shared" si="354"/>
        <v>Serralheria</v>
      </c>
      <c r="Q758" t="str">
        <f t="shared" si="355"/>
        <v>Normal / Fixo</v>
      </c>
      <c r="R758" t="str">
        <f t="shared" si="356"/>
        <v>ENCARREGADO</v>
      </c>
      <c r="S758" t="str">
        <f t="shared" si="357"/>
        <v>ADM</v>
      </c>
      <c r="T758" s="39">
        <f t="shared" si="358"/>
        <v>66.410146806958295</v>
      </c>
      <c r="U758" s="40">
        <f t="shared" si="359"/>
        <v>0.375</v>
      </c>
      <c r="V758" s="40">
        <f t="shared" si="360"/>
        <v>0.375</v>
      </c>
      <c r="W758" s="40">
        <f t="shared" si="361"/>
        <v>0</v>
      </c>
      <c r="X758" t="str">
        <f t="shared" si="362"/>
        <v>Não</v>
      </c>
      <c r="Y758" s="40">
        <f t="shared" si="363"/>
        <v>0</v>
      </c>
      <c r="Z758" s="40">
        <f t="shared" si="364"/>
        <v>0</v>
      </c>
      <c r="AA758" s="40">
        <f t="shared" si="365"/>
        <v>0</v>
      </c>
      <c r="AB758" s="40">
        <f t="shared" si="366"/>
        <v>0</v>
      </c>
      <c r="AC758" s="40">
        <f t="shared" si="367"/>
        <v>0</v>
      </c>
      <c r="AD758" s="39">
        <f t="shared" si="368"/>
        <v>0</v>
      </c>
      <c r="AE758" s="39">
        <f t="shared" si="369"/>
        <v>0</v>
      </c>
      <c r="AF758" t="str">
        <f t="shared" si="370"/>
        <v>Trabalhado</v>
      </c>
      <c r="AG758" t="str">
        <f t="shared" si="371"/>
        <v/>
      </c>
      <c r="AH758" t="str">
        <f t="shared" si="372"/>
        <v/>
      </c>
      <c r="AJ758" s="41">
        <f t="shared" si="373"/>
        <v>10</v>
      </c>
      <c r="AK758" s="42" t="str">
        <f t="shared" si="374"/>
        <v/>
      </c>
      <c r="AL758" s="41" t="str">
        <f t="shared" si="375"/>
        <v>Leve atraso</v>
      </c>
      <c r="AM758" s="41" t="str">
        <f t="shared" si="376"/>
        <v>Não</v>
      </c>
      <c r="AN758" s="41" t="str">
        <f t="shared" si="377"/>
        <v>Sim</v>
      </c>
      <c r="AO758" s="42" t="str">
        <f t="shared" si="378"/>
        <v/>
      </c>
      <c r="AP758" s="41" t="str">
        <f t="shared" si="379"/>
        <v>Marcelo Antônio Silvestre de Moraes|46210</v>
      </c>
      <c r="AQ758" s="41" t="str">
        <f t="shared" si="380"/>
        <v/>
      </c>
      <c r="AR758" s="41" t="str">
        <f>IF($AQ758="","",COUNTIFS(L_ChaveCob,$AQ758,L_Ausencia,"&gt;"&amp;$W758)+COUNTIFS($AQ$4:$AQ758,$AQ758,$W$4:$W758,$W758))</f>
        <v/>
      </c>
      <c r="AS758" s="42">
        <f t="shared" si="381"/>
        <v>0</v>
      </c>
      <c r="AT758" s="42">
        <f t="shared" si="382"/>
        <v>0</v>
      </c>
      <c r="AU758" s="42">
        <f t="shared" si="383"/>
        <v>0</v>
      </c>
    </row>
    <row r="759" spans="1:47" x14ac:dyDescent="0.2">
      <c r="A759" s="35">
        <v>46210</v>
      </c>
      <c r="B759" s="36" t="s">
        <v>229</v>
      </c>
      <c r="C759" s="36" t="s">
        <v>232</v>
      </c>
      <c r="D759" s="36"/>
      <c r="E759" s="37"/>
      <c r="F759" s="37"/>
      <c r="G759" s="36"/>
      <c r="H759" s="36"/>
      <c r="I759" s="36"/>
      <c r="J759" s="36"/>
      <c r="K759" s="37"/>
      <c r="L759" s="37"/>
      <c r="M759" s="37"/>
      <c r="N759" s="38">
        <f t="shared" si="352"/>
        <v>46204</v>
      </c>
      <c r="O759">
        <f t="shared" si="353"/>
        <v>105410</v>
      </c>
      <c r="P759" t="str">
        <f t="shared" si="354"/>
        <v>Serralheria</v>
      </c>
      <c r="Q759" t="str">
        <f t="shared" si="355"/>
        <v>Normal / Fixo</v>
      </c>
      <c r="R759" t="str">
        <f t="shared" si="356"/>
        <v>SERRALHEIRO I</v>
      </c>
      <c r="S759" t="str">
        <f t="shared" si="357"/>
        <v>TURNO 3</v>
      </c>
      <c r="T759" s="39">
        <f t="shared" si="358"/>
        <v>53.488333185221997</v>
      </c>
      <c r="U759" s="40">
        <f t="shared" si="359"/>
        <v>0.33333333333333298</v>
      </c>
      <c r="V759" s="40">
        <f t="shared" si="360"/>
        <v>0.33333333333333298</v>
      </c>
      <c r="W759" s="40">
        <f t="shared" si="361"/>
        <v>0</v>
      </c>
      <c r="X759" t="str">
        <f t="shared" si="362"/>
        <v>Não</v>
      </c>
      <c r="Y759" s="40">
        <f t="shared" si="363"/>
        <v>0</v>
      </c>
      <c r="Z759" s="40">
        <f t="shared" si="364"/>
        <v>0</v>
      </c>
      <c r="AA759" s="40">
        <f t="shared" si="365"/>
        <v>0</v>
      </c>
      <c r="AB759" s="40">
        <f t="shared" si="366"/>
        <v>0</v>
      </c>
      <c r="AC759" s="40">
        <f t="shared" si="367"/>
        <v>0</v>
      </c>
      <c r="AD759" s="39">
        <f t="shared" si="368"/>
        <v>0</v>
      </c>
      <c r="AE759" s="39">
        <f t="shared" si="369"/>
        <v>0</v>
      </c>
      <c r="AF759" t="str">
        <f t="shared" si="370"/>
        <v>Trabalhado</v>
      </c>
      <c r="AG759" t="str">
        <f t="shared" si="371"/>
        <v/>
      </c>
      <c r="AH759" t="str">
        <f t="shared" si="372"/>
        <v/>
      </c>
      <c r="AJ759" s="41">
        <f t="shared" si="373"/>
        <v>6</v>
      </c>
      <c r="AK759" s="42" t="str">
        <f t="shared" si="374"/>
        <v/>
      </c>
      <c r="AL759" s="41" t="str">
        <f t="shared" si="375"/>
        <v>Leve atraso</v>
      </c>
      <c r="AM759" s="41" t="str">
        <f t="shared" si="376"/>
        <v>Não</v>
      </c>
      <c r="AN759" s="41" t="str">
        <f t="shared" si="377"/>
        <v>Sim</v>
      </c>
      <c r="AO759" s="42" t="str">
        <f t="shared" si="378"/>
        <v/>
      </c>
      <c r="AP759" s="41" t="str">
        <f t="shared" si="379"/>
        <v>Marcelo Douglas Vieira Santana|46210</v>
      </c>
      <c r="AQ759" s="41" t="str">
        <f t="shared" si="380"/>
        <v/>
      </c>
      <c r="AR759" s="41" t="str">
        <f>IF($AQ759="","",COUNTIFS(L_ChaveCob,$AQ759,L_Ausencia,"&gt;"&amp;$W759)+COUNTIFS($AQ$4:$AQ759,$AQ759,$W$4:$W759,$W759))</f>
        <v/>
      </c>
      <c r="AS759" s="42">
        <f t="shared" si="381"/>
        <v>0</v>
      </c>
      <c r="AT759" s="42">
        <f t="shared" si="382"/>
        <v>0</v>
      </c>
      <c r="AU759" s="42">
        <f t="shared" si="383"/>
        <v>0</v>
      </c>
    </row>
    <row r="760" spans="1:47" x14ac:dyDescent="0.2">
      <c r="A760" s="35">
        <v>46210</v>
      </c>
      <c r="B760" s="36" t="s">
        <v>483</v>
      </c>
      <c r="C760" s="36" t="s">
        <v>232</v>
      </c>
      <c r="D760" s="36"/>
      <c r="E760" s="37"/>
      <c r="F760" s="37"/>
      <c r="G760" s="36"/>
      <c r="H760" s="36"/>
      <c r="I760" s="36"/>
      <c r="J760" s="36"/>
      <c r="K760" s="37"/>
      <c r="L760" s="37"/>
      <c r="M760" s="37"/>
      <c r="N760" s="38">
        <f t="shared" si="352"/>
        <v>46204</v>
      </c>
      <c r="O760">
        <f t="shared" si="353"/>
        <v>900011</v>
      </c>
      <c r="P760" t="str">
        <f t="shared" si="354"/>
        <v>Serralheria</v>
      </c>
      <c r="Q760" t="str">
        <f t="shared" si="355"/>
        <v>Normal / Fixo</v>
      </c>
      <c r="R760" t="str">
        <f t="shared" si="356"/>
        <v>SERRALHEIRO I</v>
      </c>
      <c r="S760" t="str">
        <f t="shared" si="357"/>
        <v>ADM</v>
      </c>
      <c r="T760" s="39">
        <f t="shared" si="358"/>
        <v>53.488333185221997</v>
      </c>
      <c r="U760" s="40">
        <f t="shared" si="359"/>
        <v>0.375</v>
      </c>
      <c r="V760" s="40">
        <f t="shared" si="360"/>
        <v>0.375</v>
      </c>
      <c r="W760" s="40">
        <f t="shared" si="361"/>
        <v>0</v>
      </c>
      <c r="X760" t="str">
        <f t="shared" si="362"/>
        <v>Não</v>
      </c>
      <c r="Y760" s="40">
        <f t="shared" si="363"/>
        <v>0</v>
      </c>
      <c r="Z760" s="40">
        <f t="shared" si="364"/>
        <v>0</v>
      </c>
      <c r="AA760" s="40">
        <f t="shared" si="365"/>
        <v>0</v>
      </c>
      <c r="AB760" s="40">
        <f t="shared" si="366"/>
        <v>0</v>
      </c>
      <c r="AC760" s="40">
        <f t="shared" si="367"/>
        <v>0</v>
      </c>
      <c r="AD760" s="39">
        <f t="shared" si="368"/>
        <v>0</v>
      </c>
      <c r="AE760" s="39">
        <f t="shared" si="369"/>
        <v>0</v>
      </c>
      <c r="AF760" t="str">
        <f t="shared" si="370"/>
        <v>Trabalhado</v>
      </c>
      <c r="AG760" t="str">
        <f t="shared" si="371"/>
        <v/>
      </c>
      <c r="AH760" t="str">
        <f t="shared" si="372"/>
        <v/>
      </c>
      <c r="AJ760" s="41">
        <f t="shared" si="373"/>
        <v>20</v>
      </c>
      <c r="AK760" s="42" t="str">
        <f t="shared" si="374"/>
        <v/>
      </c>
      <c r="AL760" s="41" t="str">
        <f t="shared" si="375"/>
        <v>Leve atraso</v>
      </c>
      <c r="AM760" s="41" t="str">
        <f t="shared" si="376"/>
        <v>Não</v>
      </c>
      <c r="AN760" s="41" t="str">
        <f t="shared" si="377"/>
        <v>Sim</v>
      </c>
      <c r="AO760" s="42" t="str">
        <f t="shared" si="378"/>
        <v/>
      </c>
      <c r="AP760" s="41" t="str">
        <f t="shared" si="379"/>
        <v>Maxwell Torres da Silva|46210</v>
      </c>
      <c r="AQ760" s="41" t="str">
        <f t="shared" si="380"/>
        <v/>
      </c>
      <c r="AR760" s="41" t="str">
        <f>IF($AQ760="","",COUNTIFS(L_ChaveCob,$AQ760,L_Ausencia,"&gt;"&amp;$W760)+COUNTIFS($AQ$4:$AQ760,$AQ760,$W$4:$W760,$W760))</f>
        <v/>
      </c>
      <c r="AS760" s="42">
        <f t="shared" si="381"/>
        <v>0</v>
      </c>
      <c r="AT760" s="42">
        <f t="shared" si="382"/>
        <v>0</v>
      </c>
      <c r="AU760" s="42">
        <f t="shared" si="383"/>
        <v>0</v>
      </c>
    </row>
    <row r="761" spans="1:47" hidden="1" x14ac:dyDescent="0.2">
      <c r="A761" s="35">
        <v>46210</v>
      </c>
      <c r="B761" s="36" t="s">
        <v>230</v>
      </c>
      <c r="C761" s="36" t="s">
        <v>232</v>
      </c>
      <c r="D761" s="36"/>
      <c r="E761" s="37"/>
      <c r="F761" s="37"/>
      <c r="G761" s="36"/>
      <c r="H761" s="36"/>
      <c r="I761" s="36"/>
      <c r="J761" s="36"/>
      <c r="K761" s="37"/>
      <c r="L761" s="37"/>
      <c r="M761" s="37"/>
      <c r="N761" s="38">
        <f t="shared" si="352"/>
        <v>46204</v>
      </c>
      <c r="O761">
        <f t="shared" si="353"/>
        <v>900009</v>
      </c>
      <c r="P761" t="str">
        <f t="shared" si="354"/>
        <v>Serralheria</v>
      </c>
      <c r="Q761" t="str">
        <f t="shared" si="355"/>
        <v>Normal / Fixo</v>
      </c>
      <c r="R761" t="str">
        <f t="shared" si="356"/>
        <v>SERRALHEIRO I</v>
      </c>
      <c r="S761" t="str">
        <f t="shared" si="357"/>
        <v>TURNO 2</v>
      </c>
      <c r="T761" s="39">
        <f t="shared" si="358"/>
        <v>53.488333185221997</v>
      </c>
      <c r="U761" s="40">
        <f t="shared" si="359"/>
        <v>0.33333333333333298</v>
      </c>
      <c r="V761" s="40">
        <f t="shared" si="360"/>
        <v>0.33333333333333298</v>
      </c>
      <c r="W761" s="40">
        <f t="shared" si="361"/>
        <v>0</v>
      </c>
      <c r="X761" t="str">
        <f t="shared" si="362"/>
        <v>Não</v>
      </c>
      <c r="Y761" s="40">
        <f t="shared" si="363"/>
        <v>0</v>
      </c>
      <c r="Z761" s="40">
        <f t="shared" si="364"/>
        <v>0</v>
      </c>
      <c r="AA761" s="40">
        <f t="shared" si="365"/>
        <v>0</v>
      </c>
      <c r="AB761" s="40">
        <f t="shared" si="366"/>
        <v>0</v>
      </c>
      <c r="AC761" s="40">
        <f t="shared" si="367"/>
        <v>0</v>
      </c>
      <c r="AD761" s="39">
        <f t="shared" si="368"/>
        <v>0</v>
      </c>
      <c r="AE761" s="39">
        <f t="shared" si="369"/>
        <v>0</v>
      </c>
      <c r="AF761" t="str">
        <f t="shared" si="370"/>
        <v>Trabalhado</v>
      </c>
      <c r="AG761" t="str">
        <f t="shared" si="371"/>
        <v/>
      </c>
      <c r="AH761" t="str">
        <f t="shared" si="372"/>
        <v/>
      </c>
      <c r="AJ761" s="41">
        <f t="shared" si="373"/>
        <v>17</v>
      </c>
      <c r="AK761" s="42" t="str">
        <f t="shared" si="374"/>
        <v/>
      </c>
      <c r="AL761" s="41" t="str">
        <f t="shared" si="375"/>
        <v>Leve atraso</v>
      </c>
      <c r="AM761" s="41" t="str">
        <f t="shared" si="376"/>
        <v>Não</v>
      </c>
      <c r="AN761" s="41" t="str">
        <f t="shared" si="377"/>
        <v>Sim</v>
      </c>
      <c r="AO761" s="42" t="str">
        <f t="shared" si="378"/>
        <v/>
      </c>
      <c r="AP761" s="41" t="str">
        <f t="shared" si="379"/>
        <v>Murilo de Souza Modesto|46210</v>
      </c>
      <c r="AQ761" s="41" t="str">
        <f t="shared" si="380"/>
        <v/>
      </c>
      <c r="AR761" s="41" t="str">
        <f>IF($AQ761="","",COUNTIFS(L_ChaveCob,$AQ761,L_Ausencia,"&gt;"&amp;$W761)+COUNTIFS($AQ$4:$AQ761,$AQ761,$W$4:$W761,$W761))</f>
        <v/>
      </c>
      <c r="AS761" s="42">
        <f t="shared" si="381"/>
        <v>0</v>
      </c>
      <c r="AT761" s="42">
        <f t="shared" si="382"/>
        <v>0</v>
      </c>
      <c r="AU761" s="42">
        <f t="shared" si="383"/>
        <v>0</v>
      </c>
    </row>
    <row r="762" spans="1:47" x14ac:dyDescent="0.2">
      <c r="A762" s="35">
        <v>46210</v>
      </c>
      <c r="B762" s="36" t="s">
        <v>247</v>
      </c>
      <c r="C762" s="36" t="s">
        <v>232</v>
      </c>
      <c r="D762" s="36"/>
      <c r="E762" s="37"/>
      <c r="F762" s="37"/>
      <c r="G762" s="36" t="s">
        <v>608</v>
      </c>
      <c r="H762" s="36"/>
      <c r="I762" s="36"/>
      <c r="J762" s="36"/>
      <c r="K762" s="37"/>
      <c r="L762" s="37"/>
      <c r="M762" s="37"/>
      <c r="N762" s="38">
        <f t="shared" si="352"/>
        <v>46204</v>
      </c>
      <c r="O762">
        <f t="shared" si="353"/>
        <v>900005</v>
      </c>
      <c r="P762" t="str">
        <f t="shared" si="354"/>
        <v>Serralheria</v>
      </c>
      <c r="Q762" t="str">
        <f t="shared" si="355"/>
        <v>Normal / Fixo</v>
      </c>
      <c r="R762" t="str">
        <f t="shared" si="356"/>
        <v>SERRALHEIRO II</v>
      </c>
      <c r="S762" t="str">
        <f t="shared" si="357"/>
        <v>ADM</v>
      </c>
      <c r="T762" s="39">
        <f t="shared" si="358"/>
        <v>57.825734836004102</v>
      </c>
      <c r="U762" s="40">
        <f t="shared" si="359"/>
        <v>0.375</v>
      </c>
      <c r="V762" s="40">
        <f t="shared" si="360"/>
        <v>0.375</v>
      </c>
      <c r="W762" s="40">
        <f t="shared" si="361"/>
        <v>0</v>
      </c>
      <c r="X762" t="str">
        <f t="shared" si="362"/>
        <v>Não</v>
      </c>
      <c r="Y762" s="40">
        <f t="shared" si="363"/>
        <v>0</v>
      </c>
      <c r="Z762" s="40">
        <f t="shared" si="364"/>
        <v>0</v>
      </c>
      <c r="AA762" s="40">
        <f t="shared" si="365"/>
        <v>0</v>
      </c>
      <c r="AB762" s="40">
        <f t="shared" si="366"/>
        <v>0</v>
      </c>
      <c r="AC762" s="40">
        <f t="shared" si="367"/>
        <v>0</v>
      </c>
      <c r="AD762" s="39">
        <f t="shared" si="368"/>
        <v>0</v>
      </c>
      <c r="AE762" s="39">
        <f t="shared" si="369"/>
        <v>0</v>
      </c>
      <c r="AF762" t="str">
        <f t="shared" si="370"/>
        <v>Trabalhado</v>
      </c>
      <c r="AG762" t="str">
        <f t="shared" si="371"/>
        <v/>
      </c>
      <c r="AH762" t="str">
        <f t="shared" si="372"/>
        <v/>
      </c>
      <c r="AJ762" s="41">
        <f t="shared" si="373"/>
        <v>13</v>
      </c>
      <c r="AK762" s="42" t="str">
        <f t="shared" si="374"/>
        <v/>
      </c>
      <c r="AL762" s="41" t="str">
        <f t="shared" si="375"/>
        <v>Leve atraso</v>
      </c>
      <c r="AM762" s="41" t="str">
        <f t="shared" si="376"/>
        <v>Não</v>
      </c>
      <c r="AN762" s="41" t="str">
        <f t="shared" si="377"/>
        <v>Sim</v>
      </c>
      <c r="AO762" s="42" t="str">
        <f t="shared" si="378"/>
        <v/>
      </c>
      <c r="AP762" s="41" t="str">
        <f t="shared" si="379"/>
        <v>Rafael Fracaroli da Rocha|46210</v>
      </c>
      <c r="AQ762" s="41" t="str">
        <f t="shared" si="380"/>
        <v/>
      </c>
      <c r="AR762" s="41" t="str">
        <f>IF($AQ762="","",COUNTIFS(L_ChaveCob,$AQ762,L_Ausencia,"&gt;"&amp;$W762)+COUNTIFS($AQ$4:$AQ762,$AQ762,$W$4:$W762,$W762))</f>
        <v/>
      </c>
      <c r="AS762" s="42">
        <f t="shared" si="381"/>
        <v>0</v>
      </c>
      <c r="AT762" s="42">
        <f t="shared" si="382"/>
        <v>0</v>
      </c>
      <c r="AU762" s="42">
        <f t="shared" si="383"/>
        <v>0</v>
      </c>
    </row>
    <row r="763" spans="1:47" x14ac:dyDescent="0.2">
      <c r="A763" s="35">
        <v>46210</v>
      </c>
      <c r="B763" s="36" t="s">
        <v>249</v>
      </c>
      <c r="C763" s="36" t="s">
        <v>232</v>
      </c>
      <c r="D763" s="36"/>
      <c r="E763" s="37"/>
      <c r="F763" s="37"/>
      <c r="G763" s="36"/>
      <c r="H763" s="36"/>
      <c r="I763" s="36"/>
      <c r="J763" s="36"/>
      <c r="K763" s="37"/>
      <c r="L763" s="37"/>
      <c r="M763" s="37"/>
      <c r="N763" s="38">
        <f t="shared" si="352"/>
        <v>46204</v>
      </c>
      <c r="O763">
        <f t="shared" si="353"/>
        <v>331335</v>
      </c>
      <c r="P763" t="str">
        <f t="shared" si="354"/>
        <v>Serralheria</v>
      </c>
      <c r="Q763" t="str">
        <f t="shared" si="355"/>
        <v>Normal / Fixo</v>
      </c>
      <c r="R763" t="str">
        <f t="shared" si="356"/>
        <v>SERRALHEIRO II</v>
      </c>
      <c r="S763" t="str">
        <f t="shared" si="357"/>
        <v>ADM</v>
      </c>
      <c r="T763" s="39">
        <f t="shared" si="358"/>
        <v>57.825734836004102</v>
      </c>
      <c r="U763" s="40">
        <f t="shared" si="359"/>
        <v>0.375</v>
      </c>
      <c r="V763" s="40">
        <f t="shared" si="360"/>
        <v>0.375</v>
      </c>
      <c r="W763" s="40">
        <f t="shared" si="361"/>
        <v>0</v>
      </c>
      <c r="X763" t="str">
        <f t="shared" si="362"/>
        <v>Não</v>
      </c>
      <c r="Y763" s="40">
        <f t="shared" si="363"/>
        <v>0</v>
      </c>
      <c r="Z763" s="40">
        <f t="shared" si="364"/>
        <v>0</v>
      </c>
      <c r="AA763" s="40">
        <f t="shared" si="365"/>
        <v>0</v>
      </c>
      <c r="AB763" s="40">
        <f t="shared" si="366"/>
        <v>0</v>
      </c>
      <c r="AC763" s="40">
        <f t="shared" si="367"/>
        <v>0</v>
      </c>
      <c r="AD763" s="39">
        <f t="shared" si="368"/>
        <v>0</v>
      </c>
      <c r="AE763" s="39">
        <f t="shared" si="369"/>
        <v>0</v>
      </c>
      <c r="AF763" t="str">
        <f t="shared" si="370"/>
        <v>Trabalhado</v>
      </c>
      <c r="AG763" t="str">
        <f t="shared" si="371"/>
        <v/>
      </c>
      <c r="AH763" t="str">
        <f t="shared" si="372"/>
        <v/>
      </c>
      <c r="AJ763" s="41">
        <f t="shared" si="373"/>
        <v>5</v>
      </c>
      <c r="AK763" s="42" t="str">
        <f t="shared" si="374"/>
        <v/>
      </c>
      <c r="AL763" s="41" t="str">
        <f t="shared" si="375"/>
        <v>Leve atraso</v>
      </c>
      <c r="AM763" s="41" t="str">
        <f t="shared" si="376"/>
        <v>Não</v>
      </c>
      <c r="AN763" s="41" t="str">
        <f t="shared" si="377"/>
        <v>Sim</v>
      </c>
      <c r="AO763" s="42" t="str">
        <f t="shared" si="378"/>
        <v/>
      </c>
      <c r="AP763" s="41" t="str">
        <f t="shared" si="379"/>
        <v>Robson Alberto Alves Galvão|46210</v>
      </c>
      <c r="AQ763" s="41" t="str">
        <f t="shared" si="380"/>
        <v/>
      </c>
      <c r="AR763" s="41" t="str">
        <f>IF($AQ763="","",COUNTIFS(L_ChaveCob,$AQ763,L_Ausencia,"&gt;"&amp;$W763)+COUNTIFS($AQ$4:$AQ763,$AQ763,$W$4:$W763,$W763))</f>
        <v/>
      </c>
      <c r="AS763" s="42">
        <f t="shared" si="381"/>
        <v>0</v>
      </c>
      <c r="AT763" s="42">
        <f t="shared" si="382"/>
        <v>0</v>
      </c>
      <c r="AU763" s="42">
        <f t="shared" si="383"/>
        <v>0</v>
      </c>
    </row>
    <row r="764" spans="1:47" x14ac:dyDescent="0.2">
      <c r="A764" s="35">
        <v>46210</v>
      </c>
      <c r="B764" s="36" t="s">
        <v>231</v>
      </c>
      <c r="C764" s="36" t="s">
        <v>232</v>
      </c>
      <c r="D764" s="36"/>
      <c r="E764" s="37"/>
      <c r="F764" s="37"/>
      <c r="G764" s="36"/>
      <c r="H764" s="36"/>
      <c r="I764" s="36"/>
      <c r="J764" s="36"/>
      <c r="K764" s="37"/>
      <c r="L764" s="37"/>
      <c r="M764" s="37"/>
      <c r="N764" s="38">
        <f t="shared" si="352"/>
        <v>46204</v>
      </c>
      <c r="O764">
        <f t="shared" si="353"/>
        <v>900004</v>
      </c>
      <c r="P764" t="str">
        <f t="shared" si="354"/>
        <v>Serralheria</v>
      </c>
      <c r="Q764" t="str">
        <f t="shared" si="355"/>
        <v>Normal / Fixo</v>
      </c>
      <c r="R764" t="str">
        <f t="shared" si="356"/>
        <v>SERRALHEIRO I</v>
      </c>
      <c r="S764" t="str">
        <f t="shared" si="357"/>
        <v>TURNO 2</v>
      </c>
      <c r="T764" s="39">
        <f t="shared" si="358"/>
        <v>53.488333185221997</v>
      </c>
      <c r="U764" s="40">
        <f t="shared" si="359"/>
        <v>0.33333333333333298</v>
      </c>
      <c r="V764" s="40">
        <f t="shared" si="360"/>
        <v>0.33333333333333298</v>
      </c>
      <c r="W764" s="40">
        <f t="shared" si="361"/>
        <v>0</v>
      </c>
      <c r="X764" t="str">
        <f t="shared" si="362"/>
        <v>Não</v>
      </c>
      <c r="Y764" s="40">
        <f t="shared" si="363"/>
        <v>0</v>
      </c>
      <c r="Z764" s="40">
        <f t="shared" si="364"/>
        <v>0</v>
      </c>
      <c r="AA764" s="40">
        <f t="shared" si="365"/>
        <v>0</v>
      </c>
      <c r="AB764" s="40">
        <f t="shared" si="366"/>
        <v>0</v>
      </c>
      <c r="AC764" s="40">
        <f t="shared" si="367"/>
        <v>0</v>
      </c>
      <c r="AD764" s="39">
        <f t="shared" si="368"/>
        <v>0</v>
      </c>
      <c r="AE764" s="39">
        <f t="shared" si="369"/>
        <v>0</v>
      </c>
      <c r="AF764" t="str">
        <f t="shared" si="370"/>
        <v>Trabalhado</v>
      </c>
      <c r="AG764" t="str">
        <f t="shared" si="371"/>
        <v/>
      </c>
      <c r="AH764" t="str">
        <f t="shared" si="372"/>
        <v/>
      </c>
      <c r="AJ764" s="41">
        <f t="shared" si="373"/>
        <v>11</v>
      </c>
      <c r="AK764" s="42" t="str">
        <f t="shared" si="374"/>
        <v/>
      </c>
      <c r="AL764" s="41" t="str">
        <f t="shared" si="375"/>
        <v>Leve atraso</v>
      </c>
      <c r="AM764" s="41" t="str">
        <f t="shared" si="376"/>
        <v>Não</v>
      </c>
      <c r="AN764" s="41" t="str">
        <f t="shared" si="377"/>
        <v>Sim</v>
      </c>
      <c r="AO764" s="42" t="str">
        <f t="shared" si="378"/>
        <v/>
      </c>
      <c r="AP764" s="41" t="str">
        <f t="shared" si="379"/>
        <v>Rogério Marques da Silva|46210</v>
      </c>
      <c r="AQ764" s="41" t="str">
        <f t="shared" si="380"/>
        <v/>
      </c>
      <c r="AR764" s="41" t="str">
        <f>IF($AQ764="","",COUNTIFS(L_ChaveCob,$AQ764,L_Ausencia,"&gt;"&amp;$W764)+COUNTIFS($AQ$4:$AQ764,$AQ764,$W$4:$W764,$W764))</f>
        <v/>
      </c>
      <c r="AS764" s="42">
        <f t="shared" si="381"/>
        <v>0</v>
      </c>
      <c r="AT764" s="42">
        <f t="shared" si="382"/>
        <v>0</v>
      </c>
      <c r="AU764" s="42">
        <f t="shared" si="383"/>
        <v>0</v>
      </c>
    </row>
    <row r="765" spans="1:47" x14ac:dyDescent="0.2">
      <c r="A765" s="35">
        <v>46210</v>
      </c>
      <c r="B765" s="36" t="s">
        <v>252</v>
      </c>
      <c r="C765" s="36" t="s">
        <v>232</v>
      </c>
      <c r="D765" s="36"/>
      <c r="E765" s="37"/>
      <c r="F765" s="37"/>
      <c r="G765" s="36"/>
      <c r="H765" s="36"/>
      <c r="I765" s="36"/>
      <c r="J765" s="36"/>
      <c r="K765" s="37"/>
      <c r="L765" s="37"/>
      <c r="M765" s="37"/>
      <c r="N765" s="38">
        <f t="shared" si="352"/>
        <v>46204</v>
      </c>
      <c r="O765">
        <f t="shared" si="353"/>
        <v>266937</v>
      </c>
      <c r="P765" t="str">
        <f t="shared" si="354"/>
        <v>Serralheria</v>
      </c>
      <c r="Q765" t="str">
        <f t="shared" si="355"/>
        <v>Normal / Fixo</v>
      </c>
      <c r="R765" t="str">
        <f t="shared" si="356"/>
        <v>ENCARREGADO</v>
      </c>
      <c r="S765" t="str">
        <f t="shared" si="357"/>
        <v>ADM</v>
      </c>
      <c r="T765" s="39">
        <f t="shared" si="358"/>
        <v>66.410146806958295</v>
      </c>
      <c r="U765" s="40">
        <f t="shared" si="359"/>
        <v>0.375</v>
      </c>
      <c r="V765" s="40">
        <f t="shared" si="360"/>
        <v>0.375</v>
      </c>
      <c r="W765" s="40">
        <f t="shared" si="361"/>
        <v>0</v>
      </c>
      <c r="X765" t="str">
        <f t="shared" si="362"/>
        <v>Não</v>
      </c>
      <c r="Y765" s="40">
        <f t="shared" si="363"/>
        <v>0</v>
      </c>
      <c r="Z765" s="40">
        <f t="shared" si="364"/>
        <v>0</v>
      </c>
      <c r="AA765" s="40">
        <f t="shared" si="365"/>
        <v>0</v>
      </c>
      <c r="AB765" s="40">
        <f t="shared" si="366"/>
        <v>0</v>
      </c>
      <c r="AC765" s="40">
        <f t="shared" si="367"/>
        <v>0</v>
      </c>
      <c r="AD765" s="39">
        <f t="shared" si="368"/>
        <v>0</v>
      </c>
      <c r="AE765" s="39">
        <f t="shared" si="369"/>
        <v>0</v>
      </c>
      <c r="AF765" t="str">
        <f t="shared" si="370"/>
        <v>Trabalhado</v>
      </c>
      <c r="AG765" t="str">
        <f t="shared" si="371"/>
        <v/>
      </c>
      <c r="AH765" t="str">
        <f t="shared" si="372"/>
        <v/>
      </c>
      <c r="AJ765" s="41">
        <f t="shared" si="373"/>
        <v>1</v>
      </c>
      <c r="AK765" s="42" t="str">
        <f t="shared" si="374"/>
        <v/>
      </c>
      <c r="AL765" s="41" t="str">
        <f t="shared" si="375"/>
        <v>Leve atraso</v>
      </c>
      <c r="AM765" s="41" t="str">
        <f t="shared" si="376"/>
        <v>Não</v>
      </c>
      <c r="AN765" s="41" t="str">
        <f t="shared" si="377"/>
        <v>Sim</v>
      </c>
      <c r="AO765" s="42" t="str">
        <f t="shared" si="378"/>
        <v/>
      </c>
      <c r="AP765" s="41" t="str">
        <f t="shared" si="379"/>
        <v>Ronaldo Rosendo da Silva|46210</v>
      </c>
      <c r="AQ765" s="41" t="str">
        <f t="shared" si="380"/>
        <v/>
      </c>
      <c r="AR765" s="41" t="str">
        <f>IF($AQ765="","",COUNTIFS(L_ChaveCob,$AQ765,L_Ausencia,"&gt;"&amp;$W765)+COUNTIFS($AQ$4:$AQ765,$AQ765,$W$4:$W765,$W765))</f>
        <v/>
      </c>
      <c r="AS765" s="42">
        <f t="shared" si="381"/>
        <v>0</v>
      </c>
      <c r="AT765" s="42">
        <f t="shared" si="382"/>
        <v>0</v>
      </c>
      <c r="AU765" s="42">
        <f t="shared" si="383"/>
        <v>0</v>
      </c>
    </row>
    <row r="766" spans="1:47" x14ac:dyDescent="0.2">
      <c r="A766" s="35">
        <v>46210</v>
      </c>
      <c r="B766" s="36" t="s">
        <v>254</v>
      </c>
      <c r="C766" s="36" t="s">
        <v>232</v>
      </c>
      <c r="D766" s="36"/>
      <c r="E766" s="37"/>
      <c r="F766" s="37"/>
      <c r="G766" s="36"/>
      <c r="H766" s="36"/>
      <c r="I766" s="36"/>
      <c r="J766" s="36"/>
      <c r="K766" s="37"/>
      <c r="L766" s="37"/>
      <c r="M766" s="37"/>
      <c r="N766" s="38">
        <f t="shared" si="352"/>
        <v>46204</v>
      </c>
      <c r="O766">
        <f t="shared" si="353"/>
        <v>900001</v>
      </c>
      <c r="P766" t="str">
        <f t="shared" si="354"/>
        <v>Serralheria</v>
      </c>
      <c r="Q766" t="str">
        <f t="shared" si="355"/>
        <v>Normal / Fixo</v>
      </c>
      <c r="R766" t="str">
        <f t="shared" si="356"/>
        <v>SERRALHEIRO II</v>
      </c>
      <c r="S766" t="str">
        <f t="shared" si="357"/>
        <v>ADM</v>
      </c>
      <c r="T766" s="39">
        <f t="shared" si="358"/>
        <v>57.825734836004102</v>
      </c>
      <c r="U766" s="40">
        <f t="shared" si="359"/>
        <v>0.375</v>
      </c>
      <c r="V766" s="40">
        <f t="shared" si="360"/>
        <v>0.375</v>
      </c>
      <c r="W766" s="40">
        <f t="shared" si="361"/>
        <v>0</v>
      </c>
      <c r="X766" t="str">
        <f t="shared" si="362"/>
        <v>Não</v>
      </c>
      <c r="Y766" s="40">
        <f t="shared" si="363"/>
        <v>0</v>
      </c>
      <c r="Z766" s="40">
        <f t="shared" si="364"/>
        <v>0</v>
      </c>
      <c r="AA766" s="40">
        <f t="shared" si="365"/>
        <v>0</v>
      </c>
      <c r="AB766" s="40">
        <f t="shared" si="366"/>
        <v>0</v>
      </c>
      <c r="AC766" s="40">
        <f t="shared" si="367"/>
        <v>0</v>
      </c>
      <c r="AD766" s="39">
        <f t="shared" si="368"/>
        <v>0</v>
      </c>
      <c r="AE766" s="39">
        <f t="shared" si="369"/>
        <v>0</v>
      </c>
      <c r="AF766" t="str">
        <f t="shared" si="370"/>
        <v>Trabalhado</v>
      </c>
      <c r="AG766" t="str">
        <f t="shared" si="371"/>
        <v/>
      </c>
      <c r="AH766" t="str">
        <f t="shared" si="372"/>
        <v/>
      </c>
      <c r="AJ766" s="41">
        <f t="shared" si="373"/>
        <v>8</v>
      </c>
      <c r="AK766" s="42" t="str">
        <f t="shared" si="374"/>
        <v/>
      </c>
      <c r="AL766" s="41" t="str">
        <f t="shared" si="375"/>
        <v>Leve atraso</v>
      </c>
      <c r="AM766" s="41" t="str">
        <f t="shared" si="376"/>
        <v>Não</v>
      </c>
      <c r="AN766" s="41" t="str">
        <f t="shared" si="377"/>
        <v>Sim</v>
      </c>
      <c r="AO766" s="42" t="str">
        <f t="shared" si="378"/>
        <v/>
      </c>
      <c r="AP766" s="41" t="str">
        <f t="shared" si="379"/>
        <v>Ronaldo Santos Dias|46210</v>
      </c>
      <c r="AQ766" s="41" t="str">
        <f t="shared" si="380"/>
        <v/>
      </c>
      <c r="AR766" s="41" t="str">
        <f>IF($AQ766="","",COUNTIFS(L_ChaveCob,$AQ766,L_Ausencia,"&gt;"&amp;$W766)+COUNTIFS($AQ$4:$AQ766,$AQ766,$W$4:$W766,$W766))</f>
        <v/>
      </c>
      <c r="AS766" s="42">
        <f t="shared" si="381"/>
        <v>0</v>
      </c>
      <c r="AT766" s="42">
        <f t="shared" si="382"/>
        <v>0</v>
      </c>
      <c r="AU766" s="42">
        <f t="shared" si="383"/>
        <v>0</v>
      </c>
    </row>
    <row r="767" spans="1:47" x14ac:dyDescent="0.2">
      <c r="A767" s="35">
        <v>46210</v>
      </c>
      <c r="B767" s="36" t="s">
        <v>281</v>
      </c>
      <c r="C767" s="36" t="s">
        <v>220</v>
      </c>
      <c r="D767" s="36" t="s">
        <v>609</v>
      </c>
      <c r="E767" s="37"/>
      <c r="F767" s="37"/>
      <c r="G767" s="36" t="s">
        <v>53</v>
      </c>
      <c r="H767" s="36"/>
      <c r="I767" s="36"/>
      <c r="J767" s="36"/>
      <c r="K767" s="37"/>
      <c r="L767" s="37"/>
      <c r="M767" s="37"/>
      <c r="N767" s="38">
        <f t="shared" si="352"/>
        <v>46204</v>
      </c>
      <c r="O767">
        <f t="shared" si="353"/>
        <v>900010</v>
      </c>
      <c r="P767" t="str">
        <f t="shared" si="354"/>
        <v>Serralheria</v>
      </c>
      <c r="Q767" t="str">
        <f t="shared" si="355"/>
        <v>Normal / Fixo</v>
      </c>
      <c r="R767" t="str">
        <f t="shared" si="356"/>
        <v>SERRALHEIRO I</v>
      </c>
      <c r="S767" t="str">
        <f t="shared" si="357"/>
        <v>ADM</v>
      </c>
      <c r="T767" s="39">
        <f t="shared" si="358"/>
        <v>53.488333185221997</v>
      </c>
      <c r="U767" s="40">
        <f t="shared" si="359"/>
        <v>0.375</v>
      </c>
      <c r="V767" s="40">
        <f t="shared" si="360"/>
        <v>0</v>
      </c>
      <c r="W767" s="40">
        <f t="shared" si="361"/>
        <v>0.375</v>
      </c>
      <c r="X767" t="str">
        <f t="shared" si="362"/>
        <v>Sim</v>
      </c>
      <c r="Y767" s="40">
        <f t="shared" si="363"/>
        <v>0.375</v>
      </c>
      <c r="Z767" s="40">
        <f t="shared" si="364"/>
        <v>0</v>
      </c>
      <c r="AA767" s="40">
        <f t="shared" si="365"/>
        <v>0</v>
      </c>
      <c r="AB767" s="40">
        <f t="shared" si="366"/>
        <v>0</v>
      </c>
      <c r="AC767" s="40">
        <f t="shared" si="367"/>
        <v>0.375</v>
      </c>
      <c r="AD767" s="39">
        <f t="shared" si="368"/>
        <v>481.39499866699799</v>
      </c>
      <c r="AE767" s="39">
        <f t="shared" si="369"/>
        <v>0</v>
      </c>
      <c r="AF767" t="str">
        <f t="shared" si="370"/>
        <v>Injustificada</v>
      </c>
      <c r="AG767" t="str">
        <f t="shared" si="371"/>
        <v>DESCONTA 9:00h (Injustificada).</v>
      </c>
      <c r="AH767" t="str">
        <f t="shared" si="372"/>
        <v/>
      </c>
      <c r="AJ767" s="41">
        <f t="shared" si="373"/>
        <v>19</v>
      </c>
      <c r="AK767" s="42">
        <f t="shared" si="374"/>
        <v>0</v>
      </c>
      <c r="AL767" s="41" t="str">
        <f t="shared" si="375"/>
        <v>Pelo ponto</v>
      </c>
      <c r="AM767" s="41" t="str">
        <f t="shared" si="376"/>
        <v>Sim</v>
      </c>
      <c r="AN767" s="41" t="str">
        <f t="shared" si="377"/>
        <v>Não</v>
      </c>
      <c r="AO767" s="42">
        <f t="shared" si="378"/>
        <v>0.375</v>
      </c>
      <c r="AP767" s="41" t="str">
        <f t="shared" si="379"/>
        <v>Roniel de Souza Rocha|46210</v>
      </c>
      <c r="AQ767" s="41" t="str">
        <f t="shared" si="380"/>
        <v>46210|Serralheria</v>
      </c>
      <c r="AR767" s="41">
        <f>IF($AQ767="","",COUNTIFS(L_ChaveCob,$AQ767,L_Ausencia,"&gt;"&amp;$W767)+COUNTIFS($AQ$4:$AQ767,$AQ767,$W$4:$W767,$W767))</f>
        <v>2</v>
      </c>
      <c r="AS767" s="42">
        <f t="shared" si="381"/>
        <v>0</v>
      </c>
      <c r="AT767" s="42">
        <f t="shared" si="382"/>
        <v>0</v>
      </c>
      <c r="AU767" s="42">
        <f t="shared" si="383"/>
        <v>0</v>
      </c>
    </row>
    <row r="768" spans="1:47" x14ac:dyDescent="0.2">
      <c r="A768" s="35">
        <v>46211</v>
      </c>
      <c r="B768" s="36" t="s">
        <v>235</v>
      </c>
      <c r="C768" s="36" t="s">
        <v>232</v>
      </c>
      <c r="D768" s="36"/>
      <c r="E768" s="37"/>
      <c r="F768" s="37"/>
      <c r="G768" s="36"/>
      <c r="H768" s="36"/>
      <c r="I768" s="36"/>
      <c r="J768" s="36"/>
      <c r="K768" s="37"/>
      <c r="L768" s="37"/>
      <c r="M768" s="37"/>
      <c r="N768" s="38">
        <f t="shared" si="352"/>
        <v>46204</v>
      </c>
      <c r="O768">
        <f t="shared" si="353"/>
        <v>900008</v>
      </c>
      <c r="P768" t="str">
        <f t="shared" si="354"/>
        <v>Serralheria</v>
      </c>
      <c r="Q768" t="str">
        <f t="shared" si="355"/>
        <v>Normal / Fixo</v>
      </c>
      <c r="R768" t="str">
        <f t="shared" si="356"/>
        <v>SERRALHEIRO II</v>
      </c>
      <c r="S768" t="str">
        <f t="shared" si="357"/>
        <v>TURNO 2</v>
      </c>
      <c r="T768" s="39">
        <f t="shared" si="358"/>
        <v>57.825734836004102</v>
      </c>
      <c r="U768" s="40">
        <f t="shared" si="359"/>
        <v>0.33333333333333298</v>
      </c>
      <c r="V768" s="40">
        <f t="shared" si="360"/>
        <v>0.33333333333333298</v>
      </c>
      <c r="W768" s="40">
        <f t="shared" si="361"/>
        <v>0</v>
      </c>
      <c r="X768" t="str">
        <f t="shared" si="362"/>
        <v>Não</v>
      </c>
      <c r="Y768" s="40">
        <f t="shared" si="363"/>
        <v>0</v>
      </c>
      <c r="Z768" s="40">
        <f t="shared" si="364"/>
        <v>0</v>
      </c>
      <c r="AA768" s="40">
        <f t="shared" si="365"/>
        <v>0</v>
      </c>
      <c r="AB768" s="40">
        <f t="shared" si="366"/>
        <v>0</v>
      </c>
      <c r="AC768" s="40">
        <f t="shared" si="367"/>
        <v>0</v>
      </c>
      <c r="AD768" s="39">
        <f t="shared" si="368"/>
        <v>0</v>
      </c>
      <c r="AE768" s="39">
        <f t="shared" si="369"/>
        <v>0</v>
      </c>
      <c r="AF768" t="str">
        <f t="shared" si="370"/>
        <v>Trabalhado</v>
      </c>
      <c r="AG768" t="str">
        <f t="shared" si="371"/>
        <v/>
      </c>
      <c r="AH768" t="str">
        <f t="shared" si="372"/>
        <v/>
      </c>
      <c r="AJ768" s="41">
        <f t="shared" si="373"/>
        <v>16</v>
      </c>
      <c r="AK768" s="42" t="str">
        <f t="shared" si="374"/>
        <v/>
      </c>
      <c r="AL768" s="41" t="str">
        <f t="shared" si="375"/>
        <v>Leve atraso</v>
      </c>
      <c r="AM768" s="41" t="str">
        <f t="shared" si="376"/>
        <v>Não</v>
      </c>
      <c r="AN768" s="41" t="str">
        <f t="shared" si="377"/>
        <v>Sim</v>
      </c>
      <c r="AO768" s="42" t="str">
        <f t="shared" si="378"/>
        <v/>
      </c>
      <c r="AP768" s="41" t="str">
        <f t="shared" si="379"/>
        <v>Alisson Paulo Costa Martins|46211</v>
      </c>
      <c r="AQ768" s="41" t="str">
        <f t="shared" si="380"/>
        <v/>
      </c>
      <c r="AR768" s="41" t="str">
        <f>IF($AQ768="","",COUNTIFS(L_ChaveCob,$AQ768,L_Ausencia,"&gt;"&amp;$W768)+COUNTIFS($AQ$4:$AQ768,$AQ768,$W$4:$W768,$W768))</f>
        <v/>
      </c>
      <c r="AS768" s="42">
        <f t="shared" si="381"/>
        <v>0</v>
      </c>
      <c r="AT768" s="42">
        <f t="shared" si="382"/>
        <v>0</v>
      </c>
      <c r="AU768" s="42">
        <f t="shared" si="383"/>
        <v>0</v>
      </c>
    </row>
    <row r="769" spans="1:47" x14ac:dyDescent="0.2">
      <c r="A769" s="35">
        <v>46211</v>
      </c>
      <c r="B769" s="36" t="s">
        <v>479</v>
      </c>
      <c r="C769" s="36" t="s">
        <v>232</v>
      </c>
      <c r="D769" s="36"/>
      <c r="E769" s="37"/>
      <c r="F769" s="37"/>
      <c r="G769" s="36" t="s">
        <v>527</v>
      </c>
      <c r="H769" s="36"/>
      <c r="I769" s="36"/>
      <c r="J769" s="36"/>
      <c r="K769" s="37"/>
      <c r="L769" s="37"/>
      <c r="M769" s="37"/>
      <c r="N769" s="38">
        <f t="shared" si="352"/>
        <v>46204</v>
      </c>
      <c r="O769">
        <f t="shared" si="353"/>
        <v>900012</v>
      </c>
      <c r="P769" t="str">
        <f t="shared" si="354"/>
        <v>Serralheria</v>
      </c>
      <c r="Q769" t="str">
        <f t="shared" si="355"/>
        <v>Normal / Fixo</v>
      </c>
      <c r="R769" t="str">
        <f t="shared" si="356"/>
        <v>SERRALHEIRO I</v>
      </c>
      <c r="S769" t="str">
        <f t="shared" si="357"/>
        <v>ADM</v>
      </c>
      <c r="T769" s="39">
        <f t="shared" si="358"/>
        <v>53.488333185221997</v>
      </c>
      <c r="U769" s="40">
        <f t="shared" si="359"/>
        <v>0.375</v>
      </c>
      <c r="V769" s="40">
        <f t="shared" si="360"/>
        <v>0.375</v>
      </c>
      <c r="W769" s="40">
        <f t="shared" si="361"/>
        <v>0</v>
      </c>
      <c r="X769" t="str">
        <f t="shared" si="362"/>
        <v>Não</v>
      </c>
      <c r="Y769" s="40">
        <f t="shared" si="363"/>
        <v>0</v>
      </c>
      <c r="Z769" s="40">
        <f t="shared" si="364"/>
        <v>0</v>
      </c>
      <c r="AA769" s="40">
        <f t="shared" si="365"/>
        <v>0</v>
      </c>
      <c r="AB769" s="40">
        <f t="shared" si="366"/>
        <v>0</v>
      </c>
      <c r="AC769" s="40">
        <f t="shared" si="367"/>
        <v>0</v>
      </c>
      <c r="AD769" s="39">
        <f t="shared" si="368"/>
        <v>0</v>
      </c>
      <c r="AE769" s="39">
        <f t="shared" si="369"/>
        <v>0</v>
      </c>
      <c r="AF769" t="str">
        <f t="shared" si="370"/>
        <v>Trabalhado</v>
      </c>
      <c r="AG769" t="str">
        <f t="shared" si="371"/>
        <v/>
      </c>
      <c r="AH769" t="str">
        <f t="shared" si="372"/>
        <v/>
      </c>
      <c r="AJ769" s="41">
        <f t="shared" si="373"/>
        <v>21</v>
      </c>
      <c r="AK769" s="42" t="str">
        <f t="shared" si="374"/>
        <v/>
      </c>
      <c r="AL769" s="41" t="str">
        <f t="shared" si="375"/>
        <v>Leve atraso</v>
      </c>
      <c r="AM769" s="41" t="str">
        <f t="shared" si="376"/>
        <v>Não</v>
      </c>
      <c r="AN769" s="41" t="str">
        <f t="shared" si="377"/>
        <v>Sim</v>
      </c>
      <c r="AO769" s="42" t="str">
        <f t="shared" si="378"/>
        <v/>
      </c>
      <c r="AP769" s="41" t="str">
        <f t="shared" si="379"/>
        <v>Diego Ferreira Moura|46211</v>
      </c>
      <c r="AQ769" s="41" t="str">
        <f t="shared" si="380"/>
        <v/>
      </c>
      <c r="AR769" s="41" t="str">
        <f>IF($AQ769="","",COUNTIFS(L_ChaveCob,$AQ769,L_Ausencia,"&gt;"&amp;$W769)+COUNTIFS($AQ$4:$AQ769,$AQ769,$W$4:$W769,$W769))</f>
        <v/>
      </c>
      <c r="AS769" s="42">
        <f t="shared" si="381"/>
        <v>0</v>
      </c>
      <c r="AT769" s="42">
        <f t="shared" si="382"/>
        <v>0</v>
      </c>
      <c r="AU769" s="42">
        <f t="shared" si="383"/>
        <v>0</v>
      </c>
    </row>
    <row r="770" spans="1:47" x14ac:dyDescent="0.2">
      <c r="A770" s="35">
        <v>46211</v>
      </c>
      <c r="B770" s="36" t="s">
        <v>237</v>
      </c>
      <c r="C770" s="36" t="s">
        <v>232</v>
      </c>
      <c r="D770" s="36"/>
      <c r="E770" s="37"/>
      <c r="F770" s="37"/>
      <c r="G770" s="36"/>
      <c r="H770" s="36"/>
      <c r="I770" s="36"/>
      <c r="J770" s="36"/>
      <c r="K770" s="37"/>
      <c r="L770" s="37"/>
      <c r="M770" s="37"/>
      <c r="N770" s="38">
        <f t="shared" si="352"/>
        <v>46204</v>
      </c>
      <c r="O770">
        <f t="shared" si="353"/>
        <v>119353</v>
      </c>
      <c r="P770" t="str">
        <f t="shared" si="354"/>
        <v>Serralheria</v>
      </c>
      <c r="Q770" t="str">
        <f t="shared" si="355"/>
        <v>Normal / Fixo</v>
      </c>
      <c r="R770" t="str">
        <f t="shared" si="356"/>
        <v>SERRALHEIRO II</v>
      </c>
      <c r="S770" t="str">
        <f t="shared" si="357"/>
        <v>ADM</v>
      </c>
      <c r="T770" s="39">
        <f t="shared" si="358"/>
        <v>57.825734836004102</v>
      </c>
      <c r="U770" s="40">
        <f t="shared" si="359"/>
        <v>0.375</v>
      </c>
      <c r="V770" s="40">
        <f t="shared" si="360"/>
        <v>0.375</v>
      </c>
      <c r="W770" s="40">
        <f t="shared" si="361"/>
        <v>0</v>
      </c>
      <c r="X770" t="str">
        <f t="shared" si="362"/>
        <v>Não</v>
      </c>
      <c r="Y770" s="40">
        <f t="shared" si="363"/>
        <v>0</v>
      </c>
      <c r="Z770" s="40">
        <f t="shared" si="364"/>
        <v>0</v>
      </c>
      <c r="AA770" s="40">
        <f t="shared" si="365"/>
        <v>0</v>
      </c>
      <c r="AB770" s="40">
        <f t="shared" si="366"/>
        <v>0</v>
      </c>
      <c r="AC770" s="40">
        <f t="shared" si="367"/>
        <v>0</v>
      </c>
      <c r="AD770" s="39">
        <f t="shared" si="368"/>
        <v>0</v>
      </c>
      <c r="AE770" s="39">
        <f t="shared" si="369"/>
        <v>0</v>
      </c>
      <c r="AF770" t="str">
        <f t="shared" si="370"/>
        <v>Trabalhado</v>
      </c>
      <c r="AG770" t="str">
        <f t="shared" si="371"/>
        <v/>
      </c>
      <c r="AH770" t="str">
        <f t="shared" si="372"/>
        <v/>
      </c>
      <c r="AJ770" s="41">
        <f t="shared" si="373"/>
        <v>7</v>
      </c>
      <c r="AK770" s="42" t="str">
        <f t="shared" si="374"/>
        <v/>
      </c>
      <c r="AL770" s="41" t="str">
        <f t="shared" si="375"/>
        <v>Leve atraso</v>
      </c>
      <c r="AM770" s="41" t="str">
        <f t="shared" si="376"/>
        <v>Não</v>
      </c>
      <c r="AN770" s="41" t="str">
        <f t="shared" si="377"/>
        <v>Sim</v>
      </c>
      <c r="AO770" s="42" t="str">
        <f t="shared" si="378"/>
        <v/>
      </c>
      <c r="AP770" s="41" t="str">
        <f t="shared" si="379"/>
        <v>Ezequiel Antonio Peres|46211</v>
      </c>
      <c r="AQ770" s="41" t="str">
        <f t="shared" si="380"/>
        <v/>
      </c>
      <c r="AR770" s="41" t="str">
        <f>IF($AQ770="","",COUNTIFS(L_ChaveCob,$AQ770,L_Ausencia,"&gt;"&amp;$W770)+COUNTIFS($AQ$4:$AQ770,$AQ770,$W$4:$W770,$W770))</f>
        <v/>
      </c>
      <c r="AS770" s="42">
        <f t="shared" si="381"/>
        <v>0</v>
      </c>
      <c r="AT770" s="42">
        <f t="shared" si="382"/>
        <v>0</v>
      </c>
      <c r="AU770" s="42">
        <f t="shared" si="383"/>
        <v>0</v>
      </c>
    </row>
    <row r="771" spans="1:47" x14ac:dyDescent="0.2">
      <c r="A771" s="35">
        <v>46211</v>
      </c>
      <c r="B771" s="36" t="s">
        <v>239</v>
      </c>
      <c r="C771" s="36" t="s">
        <v>228</v>
      </c>
      <c r="D771" s="36"/>
      <c r="E771" s="37"/>
      <c r="F771" s="37"/>
      <c r="G771" s="36"/>
      <c r="H771" s="36"/>
      <c r="I771" s="36"/>
      <c r="J771" s="36"/>
      <c r="K771" s="37"/>
      <c r="L771" s="37"/>
      <c r="M771" s="37"/>
      <c r="N771" s="38">
        <f t="shared" si="352"/>
        <v>46204</v>
      </c>
      <c r="O771">
        <f t="shared" si="353"/>
        <v>173078</v>
      </c>
      <c r="P771" t="str">
        <f t="shared" si="354"/>
        <v>Serralheria</v>
      </c>
      <c r="Q771" t="str">
        <f t="shared" si="355"/>
        <v>Normal / Fixo</v>
      </c>
      <c r="R771" t="str">
        <f t="shared" si="356"/>
        <v>SERRALHEIRO II</v>
      </c>
      <c r="S771" t="str">
        <f t="shared" si="357"/>
        <v>ADM</v>
      </c>
      <c r="T771" s="39">
        <f t="shared" si="358"/>
        <v>57.825734836004102</v>
      </c>
      <c r="U771" s="40">
        <f t="shared" si="359"/>
        <v>0.375</v>
      </c>
      <c r="V771" s="40">
        <f t="shared" si="360"/>
        <v>0</v>
      </c>
      <c r="W771" s="40">
        <f t="shared" si="361"/>
        <v>0.375</v>
      </c>
      <c r="X771" t="str">
        <f t="shared" si="362"/>
        <v>Sim</v>
      </c>
      <c r="Y771" s="40">
        <f t="shared" si="363"/>
        <v>0.375</v>
      </c>
      <c r="Z771" s="40">
        <f t="shared" si="364"/>
        <v>0</v>
      </c>
      <c r="AA771" s="40">
        <f t="shared" si="365"/>
        <v>0</v>
      </c>
      <c r="AB771" s="40">
        <f t="shared" si="366"/>
        <v>0</v>
      </c>
      <c r="AC771" s="40">
        <f t="shared" si="367"/>
        <v>0.375</v>
      </c>
      <c r="AD771" s="39">
        <f t="shared" si="368"/>
        <v>520.43161352403695</v>
      </c>
      <c r="AE771" s="39">
        <f t="shared" si="369"/>
        <v>0</v>
      </c>
      <c r="AF771" t="str">
        <f t="shared" si="370"/>
        <v>Férias</v>
      </c>
      <c r="AG771" t="str">
        <f t="shared" si="371"/>
        <v>DESCONTA 9:00h (Férias).</v>
      </c>
      <c r="AH771" t="str">
        <f t="shared" si="372"/>
        <v/>
      </c>
      <c r="AJ771" s="41">
        <f t="shared" si="373"/>
        <v>2</v>
      </c>
      <c r="AK771" s="42" t="str">
        <f t="shared" si="374"/>
        <v/>
      </c>
      <c r="AL771" s="41" t="str">
        <f t="shared" si="375"/>
        <v>Dia inteiro</v>
      </c>
      <c r="AM771" s="41" t="str">
        <f t="shared" si="376"/>
        <v>Sim</v>
      </c>
      <c r="AN771" s="41" t="str">
        <f t="shared" si="377"/>
        <v>Não</v>
      </c>
      <c r="AO771" s="42" t="str">
        <f t="shared" si="378"/>
        <v/>
      </c>
      <c r="AP771" s="41" t="str">
        <f t="shared" si="379"/>
        <v>Giovani Joao da Silva|46211</v>
      </c>
      <c r="AQ771" s="41" t="str">
        <f t="shared" si="380"/>
        <v>46211|Serralheria</v>
      </c>
      <c r="AR771" s="41">
        <f>IF($AQ771="","",COUNTIFS(L_ChaveCob,$AQ771,L_Ausencia,"&gt;"&amp;$W771)+COUNTIFS($AQ$4:$AQ771,$AQ771,$W$4:$W771,$W771))</f>
        <v>1</v>
      </c>
      <c r="AS771" s="42">
        <f t="shared" si="381"/>
        <v>0</v>
      </c>
      <c r="AT771" s="42">
        <f t="shared" si="382"/>
        <v>0</v>
      </c>
      <c r="AU771" s="42">
        <f t="shared" si="383"/>
        <v>0</v>
      </c>
    </row>
    <row r="772" spans="1:47" x14ac:dyDescent="0.2">
      <c r="A772" s="35">
        <v>46211</v>
      </c>
      <c r="B772" s="36" t="s">
        <v>241</v>
      </c>
      <c r="C772" s="36" t="s">
        <v>232</v>
      </c>
      <c r="D772" s="36"/>
      <c r="E772" s="37"/>
      <c r="F772" s="37"/>
      <c r="G772" s="36"/>
      <c r="H772" s="36"/>
      <c r="I772" s="36"/>
      <c r="J772" s="36"/>
      <c r="K772" s="37"/>
      <c r="L772" s="37"/>
      <c r="M772" s="37"/>
      <c r="N772" s="38">
        <f t="shared" ref="N772:N835" si="384">IF($A772="","",DATE(YEAR($A772),MONTH($A772),1))</f>
        <v>46204</v>
      </c>
      <c r="O772">
        <f t="shared" ref="O772:O835" si="385">IF(TRIM($B772)="","",IFERROR(INDEX(C_RG,MATCH(TRIM($B772),C_Nome,0)),"?"))</f>
        <v>24800</v>
      </c>
      <c r="P772" t="str">
        <f t="shared" ref="P772:P835" si="386">IF($A772="","",IF(TRIM($B772)="",P_EquipePostoVago,IF($AJ772="","",INDEX(V_Equipe,$AJ772))))</f>
        <v>Serralheria</v>
      </c>
      <c r="Q772" t="str">
        <f t="shared" ref="Q772:Q835" si="387">IF($A772="","",IF(TRIM($B772)="","Posto Vago",IF($AJ772="","",INDEX(V_Contrato,$AJ772))))</f>
        <v>Normal / Fixo</v>
      </c>
      <c r="R772" t="str">
        <f t="shared" ref="R772:R835" si="388">IF($A772="","",IF(TRIM($B772)="",$H772,IF($AJ772="","",INDEX(V_Funcao,$AJ772))))</f>
        <v>SERRALHEIRO II</v>
      </c>
      <c r="S772" t="str">
        <f t="shared" ref="S772:S835" si="389">IF($A772="","",IF($I772&lt;&gt;"",$I772,IF(TRIM($B772)="","ADM",IF($AJ772="","",INDEX(V_Turno,$AJ772)))))</f>
        <v>ADM</v>
      </c>
      <c r="T772" s="39">
        <f t="shared" ref="T772:T835" si="390">IF(OR($A772="",$R772=""),"",IFERROR(INDEX(F_Valor,MATCH($R772&amp;"|"&amp;SUMPRODUCT(MAX((F_Funcao=$R772)*(F_Ini&lt;=$A772)*F_Ini)),F_Chave,0)),""))</f>
        <v>57.825734836004102</v>
      </c>
      <c r="U772" s="40">
        <f t="shared" ref="U772:U835" si="391">IF(OR($A772="",$S772=""),0,IFERROR(INDEX(T_Horas,MATCH($S772,T_Turno,0),WEEKDAY($A772,2)),0))</f>
        <v>0.375</v>
      </c>
      <c r="V772" s="40">
        <f t="shared" ref="V772:V835" si="392">IF($A772="",0,MAX(IF($F772&lt;&gt;"",N($F772),IF($AN772="Sim",IF($AK772&lt;&gt;"",$AK772,$U772),$U772-$W772))-IF($J772="Situação Atípica - Presente",N($K772),0),0))</f>
        <v>0.375</v>
      </c>
      <c r="W772" s="40">
        <f t="shared" ref="W772:W835" si="393">IF($A772="",0,IF($E772&lt;&gt;"",N($E772),IF($AL772="Dia inteiro",$U772,IF($AL772="Pelo ponto",IF($AK772="",$U772,MAX($U772-$AK772,0)),IF(AND($AL772="Leve atraso",$AO772&lt;&gt;""),IF(AND($AO772&gt;P_LeveMin,$AO772&lt;=P_LeveMax),$AO772,0),0)))))</f>
        <v>0</v>
      </c>
      <c r="X772" t="str">
        <f t="shared" ref="X772:X835" si="394">IF($A772="","",IF(OR($Q772="Ferista",$Q772=""),"Não",IF(AND($AL772="Leve atraso",$W772&gt;0,$A772&gt;=P_InicioRegras),"Sim",IF(OR($J772&lt;&gt;"",$K772&lt;&gt;"",$L772&lt;&gt;""),"Não",$AM772))))</f>
        <v>Não</v>
      </c>
      <c r="Y772" s="40">
        <f t="shared" ref="Y772:Y835" si="395">IF($A772="",0,IF($Q772="Ferista",0,IF($X772="Sim",$W772,0)+N($K772)))</f>
        <v>0</v>
      </c>
      <c r="Z772" s="40">
        <f t="shared" ref="Z772:Z835" si="396">IF($X772="Sim",$AT772,0)</f>
        <v>0</v>
      </c>
      <c r="AA772" s="40">
        <f t="shared" ref="AA772:AA835" si="397">IF($AP772="",0,MIN(MAX($Y772-$Z772,0),SUMIFS(CP_Horas,CP_ChaveFalta,$AP772,CP_Aprov,"Sim")))</f>
        <v>0</v>
      </c>
      <c r="AB772" s="40">
        <f t="shared" ref="AB772:AB835" si="398">IF($A772="",0,MIN(MAX($Y772-$Z772-$AA772,0),N($M772)))</f>
        <v>0</v>
      </c>
      <c r="AC772" s="40">
        <f t="shared" ref="AC772:AC835" si="399">IF($A772="",0,MAX($Y772-$Z772-$AA772-$AB772,0))</f>
        <v>0</v>
      </c>
      <c r="AD772" s="39">
        <f t="shared" ref="AD772:AD835" si="400">IF(OR($AC772=0,$T772=""),0,$AC772*24*$T772)</f>
        <v>0</v>
      </c>
      <c r="AE772" s="39">
        <f t="shared" ref="AE772:AE835" si="401">IF(OR($A772="",$T772=""),0,(IF($AF772="Justificada",$W772,0)+N($L772))*24*$T772)</f>
        <v>0</v>
      </c>
      <c r="AF772" t="str">
        <f t="shared" ref="AF772:AF835" si="402">IF($A772="","",IF($J772&lt;&gt;"","Situação atípica",IF(AND($AL772="Leve atraso",$W772&gt;0),"Leve atraso",IFERROR(INDEX(S_Cat,MATCH($C772,S_Status,0)),"Outros"))))</f>
        <v>Trabalhado</v>
      </c>
      <c r="AG772" t="str">
        <f t="shared" ref="AG772:AG835" si="403">IF($A772="","",TRIM(IF($Z772&gt;0,"Ferista cobriu "&amp;TEXT($Z772,"[h]:mm")&amp;"h. ","")&amp;IF($AA772&gt;0,"Compensado "&amp;TEXT($AA772,"[h]:mm")&amp;"h por "&amp;IFERROR(INDEX(CP_Quem,MATCH($AP772,CP_ChaveFalta,0)),"?")&amp;". ","")&amp;IF($AU772&gt;0,"Compensação aguardando aprovação ("&amp;TEXT($AU772,"[h]:mm")&amp;"h). ","")&amp;IF($AB772&gt;0,"Perdoado por acordo "&amp;TEXT($AB772,"[h]:mm")&amp;"h. ","")&amp;IF(AND($AP772&lt;&gt;"",COUNTIF(CP_ChaveQuem,$AP772)&gt;0),"Horas usadas p/ compensar falta de "&amp;INDEX(CP_Falta,MATCH($AP772,CP_ChaveQuem,0))&amp;" de "&amp;TEXT(INDEX(CP_DataFalta,MATCH($AP772,CP_ChaveQuem,0)),"dd/mm")&amp;". ","")&amp;IF(AND($Q772="Ferista",SUMIFS(L_Ferista,L_Data,$A772,L_Equipe,$P772)&gt;0),"Como ferista, cobriu "&amp;TEXT(SUMIFS(L_Ferista,L_Data,$A772,L_Equipe,$P772),"[h]:mm")&amp;"h de faltas da equipe. ","")&amp;IF($AC772&gt;0,"DESCONTA "&amp;TEXT($AC772,"[h]:mm")&amp;"h ("&amp;$AF772&amp;").","")))</f>
        <v/>
      </c>
      <c r="AH772" t="str">
        <f t="shared" ref="AH772:AH835" si="404">IF($A772="","",IF($O772="?","CADASTRO: funcionário não está no Cadastro",IF(AND($O772&lt;&gt;"",$AJ772=""),"CADASTRO: sem vigência (função/turno) nesta data",IF(AND($AP772&lt;&gt;"",COUNTIF(L_ChavePD,$AP772)&gt;1),"DUPLICADO: mesma pessoa 2x no dia",IF($A772&lt;P_InicioRegras,"",IF(AND($C772="Horas Compensadas",COUNTIF(CP_ChaveQuem,$AP772)=0),"VINCULAR: registrar na aba Compensações de quem é a falta",IF($AU772&gt;0,"APROVAR: compensação pendente na aba Compensações",IF(AND($AQ772&lt;&gt;"",$AS772&gt;0,$AT772&lt;$W772,$AC772&gt;0),"FERISTA: horas do ferista não cobriram toda a falta",IF(AND($AL772="Pelo ponto",$AK772="",$E772="",$X772="Sim"),"PONTO: sem ponto nem horas manuais — descontando jornada cheia",IF(AND($AL772="Leve atraso",$E772="",N($AO772)&gt;P_LeveMax),"CLASSIFICAR: ponto mostra atraso &gt; 30 min — trocar o Status",IF($AF772="Leve atraso","AJUSTAR STATUS: atraso lançado como Horas Trabalhadas",IF(AND(N($K772)&gt;0,$G772=""),"OBSERVAÇÃO: desconto extra sem observação",IF(AND($J772&lt;&gt;"",N($K772)+N($L772)&gt;$U772),"CONFERIR: horas manuais maiores que a jornada","")))))))))))))</f>
        <v/>
      </c>
      <c r="AJ772" s="41">
        <f t="shared" ref="AJ772:AJ835" si="405">IF(OR($A772="",$O772="",$O772="?"),"",IFERROR(MATCH($O772&amp;"|"&amp;SUMPRODUCT(MAX((V_RG=$O772)*(V_Ini&lt;=$A772)*V_Ini)),V_Chave,0),""))</f>
        <v>3</v>
      </c>
      <c r="AK772" s="42" t="str">
        <f t="shared" ref="AK772:AK835" si="406">IF(ISNUMBER(SEARCH(" = ",$D772)),IFERROR(TIMEVALUE(TRIM(RIGHT($D772,5))),""),"")</f>
        <v/>
      </c>
      <c r="AL772" s="41" t="str">
        <f t="shared" ref="AL772:AL835" si="407">IF($C772="","",IFERROR(INDEX(S_Modo,MATCH($C772,S_Status,0)),"Não"))</f>
        <v>Leve atraso</v>
      </c>
      <c r="AM772" s="41" t="str">
        <f t="shared" ref="AM772:AM835" si="408">IF($C772="","",IFERROR(INDEX(S_Conta,MATCH($C772,S_Status,0)),"Não"))</f>
        <v>Não</v>
      </c>
      <c r="AN772" s="41" t="str">
        <f t="shared" ref="AN772:AN835" si="409">IF($C772="","",IFERROR(INDEX(S_Trab,MATCH($C772,S_Status,0)),"Não"))</f>
        <v>Sim</v>
      </c>
      <c r="AO772" s="42" t="str">
        <f t="shared" ref="AO772:AO835" si="410">IF(OR($A772="",$AK772=""),"",$U772-$AK772-IF($J772&lt;&gt;"Situação Atípica - Presente",N($K772)+N($L772),0))</f>
        <v/>
      </c>
      <c r="AP772" s="41" t="str">
        <f t="shared" ref="AP772:AP835" si="411">IF(OR($A772="",TRIM($B772)=""),"",TRIM($B772)&amp;"|"&amp;$A772)</f>
        <v>Ivanildo Lopes Pires de Carvalho|46211</v>
      </c>
      <c r="AQ772" s="41" t="str">
        <f t="shared" ref="AQ772:AQ835" si="412">IF(AND(P_CoberturaAuto="Sim",$A772&lt;&gt;"",$A772&gt;=P_InicioRegras,$Q772="Normal / Fixo",$R772&lt;&gt;"",ISERROR(SEARCH("ENCARREGADO",$R772)),$AM772="Sim",$W772&gt;0),$A772&amp;"|"&amp;$P772,"")</f>
        <v/>
      </c>
      <c r="AR772" s="41" t="str">
        <f>IF($AQ772="","",COUNTIFS(L_ChaveCob,$AQ772,L_Ausencia,"&gt;"&amp;$W772)+COUNTIFS($AQ$4:$AQ772,$AQ772,$W$4:$W772,$W772))</f>
        <v/>
      </c>
      <c r="AS772" s="42">
        <f t="shared" ref="AS772:AS835" si="413">IF($AQ772="",0,SUMIFS(L_Trab,L_Data,$A772,L_Equipe,$P772,L_Contrato,"Ferista",L_Status,"&lt;&gt;Remanejamento"))</f>
        <v>0</v>
      </c>
      <c r="AT772" s="42">
        <f t="shared" ref="AT772:AT835" si="414">IF(OR($AQ772="",$AS772=0),0,MAX(MIN($W772,$AS772-SUMIFS(L_Ausencia,L_ChaveCob,$AQ772,L_OrdemCob,"&lt;"&amp;$AR772)),0))</f>
        <v>0</v>
      </c>
      <c r="AU772" s="42">
        <f t="shared" ref="AU772:AU835" si="415">IF($AP772="",0,SUMIFS(CP_Horas,CP_ChaveFalta,$AP772,CP_Aprov,"&lt;&gt;Sim"))</f>
        <v>0</v>
      </c>
    </row>
    <row r="773" spans="1:47" x14ac:dyDescent="0.2">
      <c r="A773" s="35">
        <v>46211</v>
      </c>
      <c r="B773" s="36" t="s">
        <v>243</v>
      </c>
      <c r="C773" s="36" t="s">
        <v>232</v>
      </c>
      <c r="D773" s="36"/>
      <c r="E773" s="37"/>
      <c r="F773" s="37"/>
      <c r="G773" s="36"/>
      <c r="H773" s="36"/>
      <c r="I773" s="36"/>
      <c r="J773" s="36"/>
      <c r="K773" s="37"/>
      <c r="L773" s="37"/>
      <c r="M773" s="37"/>
      <c r="N773" s="38">
        <f t="shared" si="384"/>
        <v>46204</v>
      </c>
      <c r="O773">
        <f t="shared" si="385"/>
        <v>900003</v>
      </c>
      <c r="P773" t="str">
        <f t="shared" si="386"/>
        <v>Serralheria</v>
      </c>
      <c r="Q773" t="str">
        <f t="shared" si="387"/>
        <v>Normal / Fixo</v>
      </c>
      <c r="R773" t="str">
        <f t="shared" si="388"/>
        <v>ENCARREGADO</v>
      </c>
      <c r="S773" t="str">
        <f t="shared" si="389"/>
        <v>ADM</v>
      </c>
      <c r="T773" s="39">
        <f t="shared" si="390"/>
        <v>66.410146806958295</v>
      </c>
      <c r="U773" s="40">
        <f t="shared" si="391"/>
        <v>0.375</v>
      </c>
      <c r="V773" s="40">
        <f t="shared" si="392"/>
        <v>0.375</v>
      </c>
      <c r="W773" s="40">
        <f t="shared" si="393"/>
        <v>0</v>
      </c>
      <c r="X773" t="str">
        <f t="shared" si="394"/>
        <v>Não</v>
      </c>
      <c r="Y773" s="40">
        <f t="shared" si="395"/>
        <v>0</v>
      </c>
      <c r="Z773" s="40">
        <f t="shared" si="396"/>
        <v>0</v>
      </c>
      <c r="AA773" s="40">
        <f t="shared" si="397"/>
        <v>0</v>
      </c>
      <c r="AB773" s="40">
        <f t="shared" si="398"/>
        <v>0</v>
      </c>
      <c r="AC773" s="40">
        <f t="shared" si="399"/>
        <v>0</v>
      </c>
      <c r="AD773" s="39">
        <f t="shared" si="400"/>
        <v>0</v>
      </c>
      <c r="AE773" s="39">
        <f t="shared" si="401"/>
        <v>0</v>
      </c>
      <c r="AF773" t="str">
        <f t="shared" si="402"/>
        <v>Trabalhado</v>
      </c>
      <c r="AG773" t="str">
        <f t="shared" si="403"/>
        <v/>
      </c>
      <c r="AH773" t="str">
        <f t="shared" si="404"/>
        <v/>
      </c>
      <c r="AJ773" s="41">
        <f t="shared" si="405"/>
        <v>10</v>
      </c>
      <c r="AK773" s="42" t="str">
        <f t="shared" si="406"/>
        <v/>
      </c>
      <c r="AL773" s="41" t="str">
        <f t="shared" si="407"/>
        <v>Leve atraso</v>
      </c>
      <c r="AM773" s="41" t="str">
        <f t="shared" si="408"/>
        <v>Não</v>
      </c>
      <c r="AN773" s="41" t="str">
        <f t="shared" si="409"/>
        <v>Sim</v>
      </c>
      <c r="AO773" s="42" t="str">
        <f t="shared" si="410"/>
        <v/>
      </c>
      <c r="AP773" s="41" t="str">
        <f t="shared" si="411"/>
        <v>Marcelo Antônio Silvestre de Moraes|46211</v>
      </c>
      <c r="AQ773" s="41" t="str">
        <f t="shared" si="412"/>
        <v/>
      </c>
      <c r="AR773" s="41" t="str">
        <f>IF($AQ773="","",COUNTIFS(L_ChaveCob,$AQ773,L_Ausencia,"&gt;"&amp;$W773)+COUNTIFS($AQ$4:$AQ773,$AQ773,$W$4:$W773,$W773))</f>
        <v/>
      </c>
      <c r="AS773" s="42">
        <f t="shared" si="413"/>
        <v>0</v>
      </c>
      <c r="AT773" s="42">
        <f t="shared" si="414"/>
        <v>0</v>
      </c>
      <c r="AU773" s="42">
        <f t="shared" si="415"/>
        <v>0</v>
      </c>
    </row>
    <row r="774" spans="1:47" x14ac:dyDescent="0.2">
      <c r="A774" s="35">
        <v>46211</v>
      </c>
      <c r="B774" s="36" t="s">
        <v>229</v>
      </c>
      <c r="C774" s="36" t="s">
        <v>232</v>
      </c>
      <c r="D774" s="36"/>
      <c r="E774" s="37"/>
      <c r="F774" s="37"/>
      <c r="G774" s="36"/>
      <c r="H774" s="36"/>
      <c r="I774" s="36"/>
      <c r="J774" s="36"/>
      <c r="K774" s="37"/>
      <c r="L774" s="37"/>
      <c r="M774" s="37"/>
      <c r="N774" s="38">
        <f t="shared" si="384"/>
        <v>46204</v>
      </c>
      <c r="O774">
        <f t="shared" si="385"/>
        <v>105410</v>
      </c>
      <c r="P774" t="str">
        <f t="shared" si="386"/>
        <v>Serralheria</v>
      </c>
      <c r="Q774" t="str">
        <f t="shared" si="387"/>
        <v>Normal / Fixo</v>
      </c>
      <c r="R774" t="str">
        <f t="shared" si="388"/>
        <v>SERRALHEIRO I</v>
      </c>
      <c r="S774" t="str">
        <f t="shared" si="389"/>
        <v>TURNO 3</v>
      </c>
      <c r="T774" s="39">
        <f t="shared" si="390"/>
        <v>53.488333185221997</v>
      </c>
      <c r="U774" s="40">
        <f t="shared" si="391"/>
        <v>0.33333333333333298</v>
      </c>
      <c r="V774" s="40">
        <f t="shared" si="392"/>
        <v>0.33333333333333298</v>
      </c>
      <c r="W774" s="40">
        <f t="shared" si="393"/>
        <v>0</v>
      </c>
      <c r="X774" t="str">
        <f t="shared" si="394"/>
        <v>Não</v>
      </c>
      <c r="Y774" s="40">
        <f t="shared" si="395"/>
        <v>0</v>
      </c>
      <c r="Z774" s="40">
        <f t="shared" si="396"/>
        <v>0</v>
      </c>
      <c r="AA774" s="40">
        <f t="shared" si="397"/>
        <v>0</v>
      </c>
      <c r="AB774" s="40">
        <f t="shared" si="398"/>
        <v>0</v>
      </c>
      <c r="AC774" s="40">
        <f t="shared" si="399"/>
        <v>0</v>
      </c>
      <c r="AD774" s="39">
        <f t="shared" si="400"/>
        <v>0</v>
      </c>
      <c r="AE774" s="39">
        <f t="shared" si="401"/>
        <v>0</v>
      </c>
      <c r="AF774" t="str">
        <f t="shared" si="402"/>
        <v>Trabalhado</v>
      </c>
      <c r="AG774" t="str">
        <f t="shared" si="403"/>
        <v/>
      </c>
      <c r="AH774" t="str">
        <f t="shared" si="404"/>
        <v/>
      </c>
      <c r="AJ774" s="41">
        <f t="shared" si="405"/>
        <v>6</v>
      </c>
      <c r="AK774" s="42" t="str">
        <f t="shared" si="406"/>
        <v/>
      </c>
      <c r="AL774" s="41" t="str">
        <f t="shared" si="407"/>
        <v>Leve atraso</v>
      </c>
      <c r="AM774" s="41" t="str">
        <f t="shared" si="408"/>
        <v>Não</v>
      </c>
      <c r="AN774" s="41" t="str">
        <f t="shared" si="409"/>
        <v>Sim</v>
      </c>
      <c r="AO774" s="42" t="str">
        <f t="shared" si="410"/>
        <v/>
      </c>
      <c r="AP774" s="41" t="str">
        <f t="shared" si="411"/>
        <v>Marcelo Douglas Vieira Santana|46211</v>
      </c>
      <c r="AQ774" s="41" t="str">
        <f t="shared" si="412"/>
        <v/>
      </c>
      <c r="AR774" s="41" t="str">
        <f>IF($AQ774="","",COUNTIFS(L_ChaveCob,$AQ774,L_Ausencia,"&gt;"&amp;$W774)+COUNTIFS($AQ$4:$AQ774,$AQ774,$W$4:$W774,$W774))</f>
        <v/>
      </c>
      <c r="AS774" s="42">
        <f t="shared" si="413"/>
        <v>0</v>
      </c>
      <c r="AT774" s="42">
        <f t="shared" si="414"/>
        <v>0</v>
      </c>
      <c r="AU774" s="42">
        <f t="shared" si="415"/>
        <v>0</v>
      </c>
    </row>
    <row r="775" spans="1:47" x14ac:dyDescent="0.2">
      <c r="A775" s="35">
        <v>46211</v>
      </c>
      <c r="B775" s="36" t="s">
        <v>483</v>
      </c>
      <c r="C775" s="36" t="s">
        <v>232</v>
      </c>
      <c r="D775" s="36"/>
      <c r="E775" s="37"/>
      <c r="F775" s="37"/>
      <c r="G775" s="36"/>
      <c r="H775" s="36"/>
      <c r="I775" s="36"/>
      <c r="J775" s="36"/>
      <c r="K775" s="37"/>
      <c r="L775" s="37"/>
      <c r="M775" s="37"/>
      <c r="N775" s="38">
        <f t="shared" si="384"/>
        <v>46204</v>
      </c>
      <c r="O775">
        <f t="shared" si="385"/>
        <v>900011</v>
      </c>
      <c r="P775" t="str">
        <f t="shared" si="386"/>
        <v>Serralheria</v>
      </c>
      <c r="Q775" t="str">
        <f t="shared" si="387"/>
        <v>Normal / Fixo</v>
      </c>
      <c r="R775" t="str">
        <f t="shared" si="388"/>
        <v>SERRALHEIRO I</v>
      </c>
      <c r="S775" t="str">
        <f t="shared" si="389"/>
        <v>ADM</v>
      </c>
      <c r="T775" s="39">
        <f t="shared" si="390"/>
        <v>53.488333185221997</v>
      </c>
      <c r="U775" s="40">
        <f t="shared" si="391"/>
        <v>0.375</v>
      </c>
      <c r="V775" s="40">
        <f t="shared" si="392"/>
        <v>0.375</v>
      </c>
      <c r="W775" s="40">
        <f t="shared" si="393"/>
        <v>0</v>
      </c>
      <c r="X775" t="str">
        <f t="shared" si="394"/>
        <v>Não</v>
      </c>
      <c r="Y775" s="40">
        <f t="shared" si="395"/>
        <v>0</v>
      </c>
      <c r="Z775" s="40">
        <f t="shared" si="396"/>
        <v>0</v>
      </c>
      <c r="AA775" s="40">
        <f t="shared" si="397"/>
        <v>0</v>
      </c>
      <c r="AB775" s="40">
        <f t="shared" si="398"/>
        <v>0</v>
      </c>
      <c r="AC775" s="40">
        <f t="shared" si="399"/>
        <v>0</v>
      </c>
      <c r="AD775" s="39">
        <f t="shared" si="400"/>
        <v>0</v>
      </c>
      <c r="AE775" s="39">
        <f t="shared" si="401"/>
        <v>0</v>
      </c>
      <c r="AF775" t="str">
        <f t="shared" si="402"/>
        <v>Trabalhado</v>
      </c>
      <c r="AG775" t="str">
        <f t="shared" si="403"/>
        <v/>
      </c>
      <c r="AH775" t="str">
        <f t="shared" si="404"/>
        <v/>
      </c>
      <c r="AJ775" s="41">
        <f t="shared" si="405"/>
        <v>20</v>
      </c>
      <c r="AK775" s="42" t="str">
        <f t="shared" si="406"/>
        <v/>
      </c>
      <c r="AL775" s="41" t="str">
        <f t="shared" si="407"/>
        <v>Leve atraso</v>
      </c>
      <c r="AM775" s="41" t="str">
        <f t="shared" si="408"/>
        <v>Não</v>
      </c>
      <c r="AN775" s="41" t="str">
        <f t="shared" si="409"/>
        <v>Sim</v>
      </c>
      <c r="AO775" s="42" t="str">
        <f t="shared" si="410"/>
        <v/>
      </c>
      <c r="AP775" s="41" t="str">
        <f t="shared" si="411"/>
        <v>Maxwell Torres da Silva|46211</v>
      </c>
      <c r="AQ775" s="41" t="str">
        <f t="shared" si="412"/>
        <v/>
      </c>
      <c r="AR775" s="41" t="str">
        <f>IF($AQ775="","",COUNTIFS(L_ChaveCob,$AQ775,L_Ausencia,"&gt;"&amp;$W775)+COUNTIFS($AQ$4:$AQ775,$AQ775,$W$4:$W775,$W775))</f>
        <v/>
      </c>
      <c r="AS775" s="42">
        <f t="shared" si="413"/>
        <v>0</v>
      </c>
      <c r="AT775" s="42">
        <f t="shared" si="414"/>
        <v>0</v>
      </c>
      <c r="AU775" s="42">
        <f t="shared" si="415"/>
        <v>0</v>
      </c>
    </row>
    <row r="776" spans="1:47" hidden="1" x14ac:dyDescent="0.2">
      <c r="A776" s="35">
        <v>46211</v>
      </c>
      <c r="B776" s="36" t="s">
        <v>230</v>
      </c>
      <c r="C776" s="36" t="s">
        <v>232</v>
      </c>
      <c r="D776" s="36"/>
      <c r="E776" s="37"/>
      <c r="F776" s="37"/>
      <c r="G776" s="36"/>
      <c r="H776" s="36"/>
      <c r="I776" s="36"/>
      <c r="J776" s="36"/>
      <c r="K776" s="37"/>
      <c r="L776" s="37"/>
      <c r="M776" s="37"/>
      <c r="N776" s="38">
        <f t="shared" si="384"/>
        <v>46204</v>
      </c>
      <c r="O776">
        <f t="shared" si="385"/>
        <v>900009</v>
      </c>
      <c r="P776" t="str">
        <f t="shared" si="386"/>
        <v>Serralheria</v>
      </c>
      <c r="Q776" t="str">
        <f t="shared" si="387"/>
        <v>Normal / Fixo</v>
      </c>
      <c r="R776" t="str">
        <f t="shared" si="388"/>
        <v>SERRALHEIRO I</v>
      </c>
      <c r="S776" t="str">
        <f t="shared" si="389"/>
        <v>TURNO 2</v>
      </c>
      <c r="T776" s="39">
        <f t="shared" si="390"/>
        <v>53.488333185221997</v>
      </c>
      <c r="U776" s="40">
        <f t="shared" si="391"/>
        <v>0.33333333333333298</v>
      </c>
      <c r="V776" s="40">
        <f t="shared" si="392"/>
        <v>0.33333333333333298</v>
      </c>
      <c r="W776" s="40">
        <f t="shared" si="393"/>
        <v>0</v>
      </c>
      <c r="X776" t="str">
        <f t="shared" si="394"/>
        <v>Não</v>
      </c>
      <c r="Y776" s="40">
        <f t="shared" si="395"/>
        <v>0</v>
      </c>
      <c r="Z776" s="40">
        <f t="shared" si="396"/>
        <v>0</v>
      </c>
      <c r="AA776" s="40">
        <f t="shared" si="397"/>
        <v>0</v>
      </c>
      <c r="AB776" s="40">
        <f t="shared" si="398"/>
        <v>0</v>
      </c>
      <c r="AC776" s="40">
        <f t="shared" si="399"/>
        <v>0</v>
      </c>
      <c r="AD776" s="39">
        <f t="shared" si="400"/>
        <v>0</v>
      </c>
      <c r="AE776" s="39">
        <f t="shared" si="401"/>
        <v>0</v>
      </c>
      <c r="AF776" t="str">
        <f t="shared" si="402"/>
        <v>Trabalhado</v>
      </c>
      <c r="AG776" t="str">
        <f t="shared" si="403"/>
        <v/>
      </c>
      <c r="AH776" t="str">
        <f t="shared" si="404"/>
        <v/>
      </c>
      <c r="AJ776" s="41">
        <f t="shared" si="405"/>
        <v>17</v>
      </c>
      <c r="AK776" s="42" t="str">
        <f t="shared" si="406"/>
        <v/>
      </c>
      <c r="AL776" s="41" t="str">
        <f t="shared" si="407"/>
        <v>Leve atraso</v>
      </c>
      <c r="AM776" s="41" t="str">
        <f t="shared" si="408"/>
        <v>Não</v>
      </c>
      <c r="AN776" s="41" t="str">
        <f t="shared" si="409"/>
        <v>Sim</v>
      </c>
      <c r="AO776" s="42" t="str">
        <f t="shared" si="410"/>
        <v/>
      </c>
      <c r="AP776" s="41" t="str">
        <f t="shared" si="411"/>
        <v>Murilo de Souza Modesto|46211</v>
      </c>
      <c r="AQ776" s="41" t="str">
        <f t="shared" si="412"/>
        <v/>
      </c>
      <c r="AR776" s="41" t="str">
        <f>IF($AQ776="","",COUNTIFS(L_ChaveCob,$AQ776,L_Ausencia,"&gt;"&amp;$W776)+COUNTIFS($AQ$4:$AQ776,$AQ776,$W$4:$W776,$W776))</f>
        <v/>
      </c>
      <c r="AS776" s="42">
        <f t="shared" si="413"/>
        <v>0</v>
      </c>
      <c r="AT776" s="42">
        <f t="shared" si="414"/>
        <v>0</v>
      </c>
      <c r="AU776" s="42">
        <f t="shared" si="415"/>
        <v>0</v>
      </c>
    </row>
    <row r="777" spans="1:47" x14ac:dyDescent="0.2">
      <c r="A777" s="35">
        <v>46211</v>
      </c>
      <c r="B777" s="36" t="s">
        <v>247</v>
      </c>
      <c r="C777" s="36" t="s">
        <v>232</v>
      </c>
      <c r="D777" s="36"/>
      <c r="E777" s="37"/>
      <c r="F777" s="37"/>
      <c r="G777" s="36"/>
      <c r="H777" s="36"/>
      <c r="I777" s="36"/>
      <c r="J777" s="36"/>
      <c r="K777" s="37"/>
      <c r="L777" s="37"/>
      <c r="M777" s="37"/>
      <c r="N777" s="38">
        <f t="shared" si="384"/>
        <v>46204</v>
      </c>
      <c r="O777">
        <f t="shared" si="385"/>
        <v>900005</v>
      </c>
      <c r="P777" t="str">
        <f t="shared" si="386"/>
        <v>Serralheria</v>
      </c>
      <c r="Q777" t="str">
        <f t="shared" si="387"/>
        <v>Normal / Fixo</v>
      </c>
      <c r="R777" t="str">
        <f t="shared" si="388"/>
        <v>SERRALHEIRO II</v>
      </c>
      <c r="S777" t="str">
        <f t="shared" si="389"/>
        <v>ADM</v>
      </c>
      <c r="T777" s="39">
        <f t="shared" si="390"/>
        <v>57.825734836004102</v>
      </c>
      <c r="U777" s="40">
        <f t="shared" si="391"/>
        <v>0.375</v>
      </c>
      <c r="V777" s="40">
        <f t="shared" si="392"/>
        <v>0.375</v>
      </c>
      <c r="W777" s="40">
        <f t="shared" si="393"/>
        <v>0</v>
      </c>
      <c r="X777" t="str">
        <f t="shared" si="394"/>
        <v>Não</v>
      </c>
      <c r="Y777" s="40">
        <f t="shared" si="395"/>
        <v>0</v>
      </c>
      <c r="Z777" s="40">
        <f t="shared" si="396"/>
        <v>0</v>
      </c>
      <c r="AA777" s="40">
        <f t="shared" si="397"/>
        <v>0</v>
      </c>
      <c r="AB777" s="40">
        <f t="shared" si="398"/>
        <v>0</v>
      </c>
      <c r="AC777" s="40">
        <f t="shared" si="399"/>
        <v>0</v>
      </c>
      <c r="AD777" s="39">
        <f t="shared" si="400"/>
        <v>0</v>
      </c>
      <c r="AE777" s="39">
        <f t="shared" si="401"/>
        <v>0</v>
      </c>
      <c r="AF777" t="str">
        <f t="shared" si="402"/>
        <v>Trabalhado</v>
      </c>
      <c r="AG777" t="str">
        <f t="shared" si="403"/>
        <v/>
      </c>
      <c r="AH777" t="str">
        <f t="shared" si="404"/>
        <v/>
      </c>
      <c r="AJ777" s="41">
        <f t="shared" si="405"/>
        <v>13</v>
      </c>
      <c r="AK777" s="42" t="str">
        <f t="shared" si="406"/>
        <v/>
      </c>
      <c r="AL777" s="41" t="str">
        <f t="shared" si="407"/>
        <v>Leve atraso</v>
      </c>
      <c r="AM777" s="41" t="str">
        <f t="shared" si="408"/>
        <v>Não</v>
      </c>
      <c r="AN777" s="41" t="str">
        <f t="shared" si="409"/>
        <v>Sim</v>
      </c>
      <c r="AO777" s="42" t="str">
        <f t="shared" si="410"/>
        <v/>
      </c>
      <c r="AP777" s="41" t="str">
        <f t="shared" si="411"/>
        <v>Rafael Fracaroli da Rocha|46211</v>
      </c>
      <c r="AQ777" s="41" t="str">
        <f t="shared" si="412"/>
        <v/>
      </c>
      <c r="AR777" s="41" t="str">
        <f>IF($AQ777="","",COUNTIFS(L_ChaveCob,$AQ777,L_Ausencia,"&gt;"&amp;$W777)+COUNTIFS($AQ$4:$AQ777,$AQ777,$W$4:$W777,$W777))</f>
        <v/>
      </c>
      <c r="AS777" s="42">
        <f t="shared" si="413"/>
        <v>0</v>
      </c>
      <c r="AT777" s="42">
        <f t="shared" si="414"/>
        <v>0</v>
      </c>
      <c r="AU777" s="42">
        <f t="shared" si="415"/>
        <v>0</v>
      </c>
    </row>
    <row r="778" spans="1:47" x14ac:dyDescent="0.2">
      <c r="A778" s="35">
        <v>46211</v>
      </c>
      <c r="B778" s="36" t="s">
        <v>249</v>
      </c>
      <c r="C778" s="36" t="s">
        <v>213</v>
      </c>
      <c r="D778" s="36"/>
      <c r="E778" s="37"/>
      <c r="F778" s="37"/>
      <c r="G778" s="36"/>
      <c r="H778" s="36"/>
      <c r="I778" s="36"/>
      <c r="J778" s="36"/>
      <c r="K778" s="37"/>
      <c r="L778" s="37"/>
      <c r="M778" s="37"/>
      <c r="N778" s="38">
        <f t="shared" si="384"/>
        <v>46204</v>
      </c>
      <c r="O778">
        <f t="shared" si="385"/>
        <v>331335</v>
      </c>
      <c r="P778" t="str">
        <f t="shared" si="386"/>
        <v>Serralheria</v>
      </c>
      <c r="Q778" t="str">
        <f t="shared" si="387"/>
        <v>Normal / Fixo</v>
      </c>
      <c r="R778" t="str">
        <f t="shared" si="388"/>
        <v>SERRALHEIRO II</v>
      </c>
      <c r="S778" t="str">
        <f t="shared" si="389"/>
        <v>ADM</v>
      </c>
      <c r="T778" s="39">
        <f t="shared" si="390"/>
        <v>57.825734836004102</v>
      </c>
      <c r="U778" s="40">
        <f t="shared" si="391"/>
        <v>0.375</v>
      </c>
      <c r="V778" s="40">
        <f t="shared" si="392"/>
        <v>0</v>
      </c>
      <c r="W778" s="40">
        <f t="shared" si="393"/>
        <v>0.375</v>
      </c>
      <c r="X778" t="str">
        <f t="shared" si="394"/>
        <v>Sim</v>
      </c>
      <c r="Y778" s="40">
        <f t="shared" si="395"/>
        <v>0.375</v>
      </c>
      <c r="Z778" s="40">
        <f t="shared" si="396"/>
        <v>0</v>
      </c>
      <c r="AA778" s="40">
        <f t="shared" si="397"/>
        <v>0</v>
      </c>
      <c r="AB778" s="40">
        <f t="shared" si="398"/>
        <v>0</v>
      </c>
      <c r="AC778" s="40">
        <f t="shared" si="399"/>
        <v>0.375</v>
      </c>
      <c r="AD778" s="39">
        <f t="shared" si="400"/>
        <v>520.43161352403695</v>
      </c>
      <c r="AE778" s="39">
        <f t="shared" si="401"/>
        <v>0</v>
      </c>
      <c r="AF778" t="str">
        <f t="shared" si="402"/>
        <v>Injustificada</v>
      </c>
      <c r="AG778" t="str">
        <f t="shared" si="403"/>
        <v>DESCONTA 9:00h (Injustificada).</v>
      </c>
      <c r="AH778" t="str">
        <f t="shared" si="404"/>
        <v/>
      </c>
      <c r="AJ778" s="41">
        <f t="shared" si="405"/>
        <v>5</v>
      </c>
      <c r="AK778" s="42" t="str">
        <f t="shared" si="406"/>
        <v/>
      </c>
      <c r="AL778" s="41" t="str">
        <f t="shared" si="407"/>
        <v>Dia inteiro</v>
      </c>
      <c r="AM778" s="41" t="str">
        <f t="shared" si="408"/>
        <v>Sim</v>
      </c>
      <c r="AN778" s="41" t="str">
        <f t="shared" si="409"/>
        <v>Não</v>
      </c>
      <c r="AO778" s="42" t="str">
        <f t="shared" si="410"/>
        <v/>
      </c>
      <c r="AP778" s="41" t="str">
        <f t="shared" si="411"/>
        <v>Robson Alberto Alves Galvão|46211</v>
      </c>
      <c r="AQ778" s="41" t="str">
        <f t="shared" si="412"/>
        <v>46211|Serralheria</v>
      </c>
      <c r="AR778" s="41">
        <f>IF($AQ778="","",COUNTIFS(L_ChaveCob,$AQ778,L_Ausencia,"&gt;"&amp;$W778)+COUNTIFS($AQ$4:$AQ778,$AQ778,$W$4:$W778,$W778))</f>
        <v>2</v>
      </c>
      <c r="AS778" s="42">
        <f t="shared" si="413"/>
        <v>0</v>
      </c>
      <c r="AT778" s="42">
        <f t="shared" si="414"/>
        <v>0</v>
      </c>
      <c r="AU778" s="42">
        <f t="shared" si="415"/>
        <v>0</v>
      </c>
    </row>
    <row r="779" spans="1:47" x14ac:dyDescent="0.2">
      <c r="A779" s="35">
        <v>46211</v>
      </c>
      <c r="B779" s="36" t="s">
        <v>231</v>
      </c>
      <c r="C779" s="36" t="s">
        <v>232</v>
      </c>
      <c r="D779" s="36"/>
      <c r="E779" s="37"/>
      <c r="F779" s="37"/>
      <c r="G779" s="36"/>
      <c r="H779" s="36"/>
      <c r="I779" s="36"/>
      <c r="J779" s="36"/>
      <c r="K779" s="37"/>
      <c r="L779" s="37"/>
      <c r="M779" s="37"/>
      <c r="N779" s="38">
        <f t="shared" si="384"/>
        <v>46204</v>
      </c>
      <c r="O779">
        <f t="shared" si="385"/>
        <v>900004</v>
      </c>
      <c r="P779" t="str">
        <f t="shared" si="386"/>
        <v>Serralheria</v>
      </c>
      <c r="Q779" t="str">
        <f t="shared" si="387"/>
        <v>Normal / Fixo</v>
      </c>
      <c r="R779" t="str">
        <f t="shared" si="388"/>
        <v>SERRALHEIRO I</v>
      </c>
      <c r="S779" t="str">
        <f t="shared" si="389"/>
        <v>TURNO 2</v>
      </c>
      <c r="T779" s="39">
        <f t="shared" si="390"/>
        <v>53.488333185221997</v>
      </c>
      <c r="U779" s="40">
        <f t="shared" si="391"/>
        <v>0.33333333333333298</v>
      </c>
      <c r="V779" s="40">
        <f t="shared" si="392"/>
        <v>0.33333333333333298</v>
      </c>
      <c r="W779" s="40">
        <f t="shared" si="393"/>
        <v>0</v>
      </c>
      <c r="X779" t="str">
        <f t="shared" si="394"/>
        <v>Não</v>
      </c>
      <c r="Y779" s="40">
        <f t="shared" si="395"/>
        <v>0</v>
      </c>
      <c r="Z779" s="40">
        <f t="shared" si="396"/>
        <v>0</v>
      </c>
      <c r="AA779" s="40">
        <f t="shared" si="397"/>
        <v>0</v>
      </c>
      <c r="AB779" s="40">
        <f t="shared" si="398"/>
        <v>0</v>
      </c>
      <c r="AC779" s="40">
        <f t="shared" si="399"/>
        <v>0</v>
      </c>
      <c r="AD779" s="39">
        <f t="shared" si="400"/>
        <v>0</v>
      </c>
      <c r="AE779" s="39">
        <f t="shared" si="401"/>
        <v>0</v>
      </c>
      <c r="AF779" t="str">
        <f t="shared" si="402"/>
        <v>Trabalhado</v>
      </c>
      <c r="AG779" t="str">
        <f t="shared" si="403"/>
        <v/>
      </c>
      <c r="AH779" t="str">
        <f t="shared" si="404"/>
        <v/>
      </c>
      <c r="AJ779" s="41">
        <f t="shared" si="405"/>
        <v>11</v>
      </c>
      <c r="AK779" s="42" t="str">
        <f t="shared" si="406"/>
        <v/>
      </c>
      <c r="AL779" s="41" t="str">
        <f t="shared" si="407"/>
        <v>Leve atraso</v>
      </c>
      <c r="AM779" s="41" t="str">
        <f t="shared" si="408"/>
        <v>Não</v>
      </c>
      <c r="AN779" s="41" t="str">
        <f t="shared" si="409"/>
        <v>Sim</v>
      </c>
      <c r="AO779" s="42" t="str">
        <f t="shared" si="410"/>
        <v/>
      </c>
      <c r="AP779" s="41" t="str">
        <f t="shared" si="411"/>
        <v>Rogério Marques da Silva|46211</v>
      </c>
      <c r="AQ779" s="41" t="str">
        <f t="shared" si="412"/>
        <v/>
      </c>
      <c r="AR779" s="41" t="str">
        <f>IF($AQ779="","",COUNTIFS(L_ChaveCob,$AQ779,L_Ausencia,"&gt;"&amp;$W779)+COUNTIFS($AQ$4:$AQ779,$AQ779,$W$4:$W779,$W779))</f>
        <v/>
      </c>
      <c r="AS779" s="42">
        <f t="shared" si="413"/>
        <v>0</v>
      </c>
      <c r="AT779" s="42">
        <f t="shared" si="414"/>
        <v>0</v>
      </c>
      <c r="AU779" s="42">
        <f t="shared" si="415"/>
        <v>0</v>
      </c>
    </row>
    <row r="780" spans="1:47" x14ac:dyDescent="0.2">
      <c r="A780" s="35">
        <v>46211</v>
      </c>
      <c r="B780" s="36" t="s">
        <v>252</v>
      </c>
      <c r="C780" s="36" t="s">
        <v>232</v>
      </c>
      <c r="D780" s="36"/>
      <c r="E780" s="37"/>
      <c r="F780" s="37"/>
      <c r="G780" s="36"/>
      <c r="H780" s="36"/>
      <c r="I780" s="36"/>
      <c r="J780" s="36"/>
      <c r="K780" s="37"/>
      <c r="L780" s="37"/>
      <c r="M780" s="37"/>
      <c r="N780" s="38">
        <f t="shared" si="384"/>
        <v>46204</v>
      </c>
      <c r="O780">
        <f t="shared" si="385"/>
        <v>266937</v>
      </c>
      <c r="P780" t="str">
        <f t="shared" si="386"/>
        <v>Serralheria</v>
      </c>
      <c r="Q780" t="str">
        <f t="shared" si="387"/>
        <v>Normal / Fixo</v>
      </c>
      <c r="R780" t="str">
        <f t="shared" si="388"/>
        <v>ENCARREGADO</v>
      </c>
      <c r="S780" t="str">
        <f t="shared" si="389"/>
        <v>ADM</v>
      </c>
      <c r="T780" s="39">
        <f t="shared" si="390"/>
        <v>66.410146806958295</v>
      </c>
      <c r="U780" s="40">
        <f t="shared" si="391"/>
        <v>0.375</v>
      </c>
      <c r="V780" s="40">
        <f t="shared" si="392"/>
        <v>0.375</v>
      </c>
      <c r="W780" s="40">
        <f t="shared" si="393"/>
        <v>0</v>
      </c>
      <c r="X780" t="str">
        <f t="shared" si="394"/>
        <v>Não</v>
      </c>
      <c r="Y780" s="40">
        <f t="shared" si="395"/>
        <v>0</v>
      </c>
      <c r="Z780" s="40">
        <f t="shared" si="396"/>
        <v>0</v>
      </c>
      <c r="AA780" s="40">
        <f t="shared" si="397"/>
        <v>0</v>
      </c>
      <c r="AB780" s="40">
        <f t="shared" si="398"/>
        <v>0</v>
      </c>
      <c r="AC780" s="40">
        <f t="shared" si="399"/>
        <v>0</v>
      </c>
      <c r="AD780" s="39">
        <f t="shared" si="400"/>
        <v>0</v>
      </c>
      <c r="AE780" s="39">
        <f t="shared" si="401"/>
        <v>0</v>
      </c>
      <c r="AF780" t="str">
        <f t="shared" si="402"/>
        <v>Trabalhado</v>
      </c>
      <c r="AG780" t="str">
        <f t="shared" si="403"/>
        <v/>
      </c>
      <c r="AH780" t="str">
        <f t="shared" si="404"/>
        <v/>
      </c>
      <c r="AJ780" s="41">
        <f t="shared" si="405"/>
        <v>1</v>
      </c>
      <c r="AK780" s="42" t="str">
        <f t="shared" si="406"/>
        <v/>
      </c>
      <c r="AL780" s="41" t="str">
        <f t="shared" si="407"/>
        <v>Leve atraso</v>
      </c>
      <c r="AM780" s="41" t="str">
        <f t="shared" si="408"/>
        <v>Não</v>
      </c>
      <c r="AN780" s="41" t="str">
        <f t="shared" si="409"/>
        <v>Sim</v>
      </c>
      <c r="AO780" s="42" t="str">
        <f t="shared" si="410"/>
        <v/>
      </c>
      <c r="AP780" s="41" t="str">
        <f t="shared" si="411"/>
        <v>Ronaldo Rosendo da Silva|46211</v>
      </c>
      <c r="AQ780" s="41" t="str">
        <f t="shared" si="412"/>
        <v/>
      </c>
      <c r="AR780" s="41" t="str">
        <f>IF($AQ780="","",COUNTIFS(L_ChaveCob,$AQ780,L_Ausencia,"&gt;"&amp;$W780)+COUNTIFS($AQ$4:$AQ780,$AQ780,$W$4:$W780,$W780))</f>
        <v/>
      </c>
      <c r="AS780" s="42">
        <f t="shared" si="413"/>
        <v>0</v>
      </c>
      <c r="AT780" s="42">
        <f t="shared" si="414"/>
        <v>0</v>
      </c>
      <c r="AU780" s="42">
        <f t="shared" si="415"/>
        <v>0</v>
      </c>
    </row>
    <row r="781" spans="1:47" x14ac:dyDescent="0.2">
      <c r="A781" s="35">
        <v>46211</v>
      </c>
      <c r="B781" s="36" t="s">
        <v>254</v>
      </c>
      <c r="C781" s="36" t="s">
        <v>232</v>
      </c>
      <c r="D781" s="36"/>
      <c r="E781" s="37"/>
      <c r="F781" s="37"/>
      <c r="G781" s="36"/>
      <c r="H781" s="36"/>
      <c r="I781" s="36"/>
      <c r="J781" s="36"/>
      <c r="K781" s="37"/>
      <c r="L781" s="37"/>
      <c r="M781" s="37"/>
      <c r="N781" s="38">
        <f t="shared" si="384"/>
        <v>46204</v>
      </c>
      <c r="O781">
        <f t="shared" si="385"/>
        <v>900001</v>
      </c>
      <c r="P781" t="str">
        <f t="shared" si="386"/>
        <v>Serralheria</v>
      </c>
      <c r="Q781" t="str">
        <f t="shared" si="387"/>
        <v>Normal / Fixo</v>
      </c>
      <c r="R781" t="str">
        <f t="shared" si="388"/>
        <v>SERRALHEIRO II</v>
      </c>
      <c r="S781" t="str">
        <f t="shared" si="389"/>
        <v>ADM</v>
      </c>
      <c r="T781" s="39">
        <f t="shared" si="390"/>
        <v>57.825734836004102</v>
      </c>
      <c r="U781" s="40">
        <f t="shared" si="391"/>
        <v>0.375</v>
      </c>
      <c r="V781" s="40">
        <f t="shared" si="392"/>
        <v>0.375</v>
      </c>
      <c r="W781" s="40">
        <f t="shared" si="393"/>
        <v>0</v>
      </c>
      <c r="X781" t="str">
        <f t="shared" si="394"/>
        <v>Não</v>
      </c>
      <c r="Y781" s="40">
        <f t="shared" si="395"/>
        <v>0</v>
      </c>
      <c r="Z781" s="40">
        <f t="shared" si="396"/>
        <v>0</v>
      </c>
      <c r="AA781" s="40">
        <f t="shared" si="397"/>
        <v>0</v>
      </c>
      <c r="AB781" s="40">
        <f t="shared" si="398"/>
        <v>0</v>
      </c>
      <c r="AC781" s="40">
        <f t="shared" si="399"/>
        <v>0</v>
      </c>
      <c r="AD781" s="39">
        <f t="shared" si="400"/>
        <v>0</v>
      </c>
      <c r="AE781" s="39">
        <f t="shared" si="401"/>
        <v>0</v>
      </c>
      <c r="AF781" t="str">
        <f t="shared" si="402"/>
        <v>Trabalhado</v>
      </c>
      <c r="AG781" t="str">
        <f t="shared" si="403"/>
        <v/>
      </c>
      <c r="AH781" t="str">
        <f t="shared" si="404"/>
        <v/>
      </c>
      <c r="AJ781" s="41">
        <f t="shared" si="405"/>
        <v>8</v>
      </c>
      <c r="AK781" s="42" t="str">
        <f t="shared" si="406"/>
        <v/>
      </c>
      <c r="AL781" s="41" t="str">
        <f t="shared" si="407"/>
        <v>Leve atraso</v>
      </c>
      <c r="AM781" s="41" t="str">
        <f t="shared" si="408"/>
        <v>Não</v>
      </c>
      <c r="AN781" s="41" t="str">
        <f t="shared" si="409"/>
        <v>Sim</v>
      </c>
      <c r="AO781" s="42" t="str">
        <f t="shared" si="410"/>
        <v/>
      </c>
      <c r="AP781" s="41" t="str">
        <f t="shared" si="411"/>
        <v>Ronaldo Santos Dias|46211</v>
      </c>
      <c r="AQ781" s="41" t="str">
        <f t="shared" si="412"/>
        <v/>
      </c>
      <c r="AR781" s="41" t="str">
        <f>IF($AQ781="","",COUNTIFS(L_ChaveCob,$AQ781,L_Ausencia,"&gt;"&amp;$W781)+COUNTIFS($AQ$4:$AQ781,$AQ781,$W$4:$W781,$W781))</f>
        <v/>
      </c>
      <c r="AS781" s="42">
        <f t="shared" si="413"/>
        <v>0</v>
      </c>
      <c r="AT781" s="42">
        <f t="shared" si="414"/>
        <v>0</v>
      </c>
      <c r="AU781" s="42">
        <f t="shared" si="415"/>
        <v>0</v>
      </c>
    </row>
    <row r="782" spans="1:47" x14ac:dyDescent="0.2">
      <c r="A782" s="35">
        <v>46211</v>
      </c>
      <c r="B782" s="36" t="s">
        <v>281</v>
      </c>
      <c r="C782" s="36" t="s">
        <v>524</v>
      </c>
      <c r="D782" s="36"/>
      <c r="E782" s="37"/>
      <c r="F782" s="37"/>
      <c r="G782" s="36" t="s">
        <v>53</v>
      </c>
      <c r="H782" s="36"/>
      <c r="I782" s="36"/>
      <c r="J782" s="36"/>
      <c r="K782" s="37"/>
      <c r="L782" s="37"/>
      <c r="M782" s="37"/>
      <c r="N782" s="38">
        <f t="shared" si="384"/>
        <v>46204</v>
      </c>
      <c r="O782">
        <f t="shared" si="385"/>
        <v>900010</v>
      </c>
      <c r="P782" t="str">
        <f t="shared" si="386"/>
        <v>Serralheria</v>
      </c>
      <c r="Q782" t="str">
        <f t="shared" si="387"/>
        <v>Normal / Fixo</v>
      </c>
      <c r="R782" t="str">
        <f t="shared" si="388"/>
        <v>SERRALHEIRO I</v>
      </c>
      <c r="S782" t="str">
        <f t="shared" si="389"/>
        <v>ADM</v>
      </c>
      <c r="T782" s="39">
        <f t="shared" si="390"/>
        <v>53.488333185221997</v>
      </c>
      <c r="U782" s="40">
        <f t="shared" si="391"/>
        <v>0.375</v>
      </c>
      <c r="V782" s="40">
        <f t="shared" si="392"/>
        <v>0.375</v>
      </c>
      <c r="W782" s="40">
        <f t="shared" si="393"/>
        <v>0</v>
      </c>
      <c r="X782" t="str">
        <f t="shared" si="394"/>
        <v>Não</v>
      </c>
      <c r="Y782" s="40">
        <f t="shared" si="395"/>
        <v>0</v>
      </c>
      <c r="Z782" s="40">
        <f t="shared" si="396"/>
        <v>0</v>
      </c>
      <c r="AA782" s="40">
        <f t="shared" si="397"/>
        <v>0</v>
      </c>
      <c r="AB782" s="40">
        <f t="shared" si="398"/>
        <v>0</v>
      </c>
      <c r="AC782" s="40">
        <f t="shared" si="399"/>
        <v>0</v>
      </c>
      <c r="AD782" s="39">
        <f t="shared" si="400"/>
        <v>0</v>
      </c>
      <c r="AE782" s="39">
        <f t="shared" si="401"/>
        <v>0</v>
      </c>
      <c r="AF782" t="str">
        <f t="shared" si="402"/>
        <v>Trabalhado</v>
      </c>
      <c r="AG782" t="str">
        <f t="shared" si="403"/>
        <v/>
      </c>
      <c r="AH782" t="str">
        <f t="shared" si="404"/>
        <v/>
      </c>
      <c r="AJ782" s="41">
        <f t="shared" si="405"/>
        <v>19</v>
      </c>
      <c r="AK782" s="42" t="str">
        <f t="shared" si="406"/>
        <v/>
      </c>
      <c r="AL782" s="41" t="str">
        <f t="shared" si="407"/>
        <v>Não</v>
      </c>
      <c r="AM782" s="41" t="str">
        <f t="shared" si="408"/>
        <v>Não</v>
      </c>
      <c r="AN782" s="41" t="str">
        <f t="shared" si="409"/>
        <v>Sim</v>
      </c>
      <c r="AO782" s="42" t="str">
        <f t="shared" si="410"/>
        <v/>
      </c>
      <c r="AP782" s="41" t="str">
        <f t="shared" si="411"/>
        <v>Roniel de Souza Rocha|46211</v>
      </c>
      <c r="AQ782" s="41" t="str">
        <f t="shared" si="412"/>
        <v/>
      </c>
      <c r="AR782" s="41" t="str">
        <f>IF($AQ782="","",COUNTIFS(L_ChaveCob,$AQ782,L_Ausencia,"&gt;"&amp;$W782)+COUNTIFS($AQ$4:$AQ782,$AQ782,$W$4:$W782,$W782))</f>
        <v/>
      </c>
      <c r="AS782" s="42">
        <f t="shared" si="413"/>
        <v>0</v>
      </c>
      <c r="AT782" s="42">
        <f t="shared" si="414"/>
        <v>0</v>
      </c>
      <c r="AU782" s="42">
        <f t="shared" si="415"/>
        <v>0</v>
      </c>
    </row>
    <row r="783" spans="1:47" x14ac:dyDescent="0.2">
      <c r="A783" s="35">
        <v>46212</v>
      </c>
      <c r="B783" s="36" t="s">
        <v>235</v>
      </c>
      <c r="C783" s="36" t="s">
        <v>232</v>
      </c>
      <c r="D783" s="36"/>
      <c r="E783" s="37"/>
      <c r="F783" s="37"/>
      <c r="G783" s="36"/>
      <c r="H783" s="36"/>
      <c r="I783" s="36"/>
      <c r="J783" s="36"/>
      <c r="K783" s="37"/>
      <c r="L783" s="37"/>
      <c r="M783" s="37"/>
      <c r="N783" s="38">
        <f t="shared" si="384"/>
        <v>46204</v>
      </c>
      <c r="O783">
        <f t="shared" si="385"/>
        <v>900008</v>
      </c>
      <c r="P783" t="str">
        <f t="shared" si="386"/>
        <v>Serralheria</v>
      </c>
      <c r="Q783" t="str">
        <f t="shared" si="387"/>
        <v>Normal / Fixo</v>
      </c>
      <c r="R783" t="str">
        <f t="shared" si="388"/>
        <v>SERRALHEIRO II</v>
      </c>
      <c r="S783" t="str">
        <f t="shared" si="389"/>
        <v>TURNO 2</v>
      </c>
      <c r="T783" s="39">
        <f t="shared" si="390"/>
        <v>57.825734836004102</v>
      </c>
      <c r="U783" s="40">
        <f t="shared" si="391"/>
        <v>0.33333333333333298</v>
      </c>
      <c r="V783" s="40">
        <f t="shared" si="392"/>
        <v>0.33333333333333298</v>
      </c>
      <c r="W783" s="40">
        <f t="shared" si="393"/>
        <v>0</v>
      </c>
      <c r="X783" t="str">
        <f t="shared" si="394"/>
        <v>Não</v>
      </c>
      <c r="Y783" s="40">
        <f t="shared" si="395"/>
        <v>0</v>
      </c>
      <c r="Z783" s="40">
        <f t="shared" si="396"/>
        <v>0</v>
      </c>
      <c r="AA783" s="40">
        <f t="shared" si="397"/>
        <v>0</v>
      </c>
      <c r="AB783" s="40">
        <f t="shared" si="398"/>
        <v>0</v>
      </c>
      <c r="AC783" s="40">
        <f t="shared" si="399"/>
        <v>0</v>
      </c>
      <c r="AD783" s="39">
        <f t="shared" si="400"/>
        <v>0</v>
      </c>
      <c r="AE783" s="39">
        <f t="shared" si="401"/>
        <v>0</v>
      </c>
      <c r="AF783" t="str">
        <f t="shared" si="402"/>
        <v>Trabalhado</v>
      </c>
      <c r="AG783" t="str">
        <f t="shared" si="403"/>
        <v/>
      </c>
      <c r="AH783" t="str">
        <f t="shared" si="404"/>
        <v/>
      </c>
      <c r="AJ783" s="41">
        <f t="shared" si="405"/>
        <v>16</v>
      </c>
      <c r="AK783" s="42" t="str">
        <f t="shared" si="406"/>
        <v/>
      </c>
      <c r="AL783" s="41" t="str">
        <f t="shared" si="407"/>
        <v>Leve atraso</v>
      </c>
      <c r="AM783" s="41" t="str">
        <f t="shared" si="408"/>
        <v>Não</v>
      </c>
      <c r="AN783" s="41" t="str">
        <f t="shared" si="409"/>
        <v>Sim</v>
      </c>
      <c r="AO783" s="42" t="str">
        <f t="shared" si="410"/>
        <v/>
      </c>
      <c r="AP783" s="41" t="str">
        <f t="shared" si="411"/>
        <v>Alisson Paulo Costa Martins|46212</v>
      </c>
      <c r="AQ783" s="41" t="str">
        <f t="shared" si="412"/>
        <v/>
      </c>
      <c r="AR783" s="41" t="str">
        <f>IF($AQ783="","",COUNTIFS(L_ChaveCob,$AQ783,L_Ausencia,"&gt;"&amp;$W783)+COUNTIFS($AQ$4:$AQ783,$AQ783,$W$4:$W783,$W783))</f>
        <v/>
      </c>
      <c r="AS783" s="42">
        <f t="shared" si="413"/>
        <v>0</v>
      </c>
      <c r="AT783" s="42">
        <f t="shared" si="414"/>
        <v>0</v>
      </c>
      <c r="AU783" s="42">
        <f t="shared" si="415"/>
        <v>0</v>
      </c>
    </row>
    <row r="784" spans="1:47" x14ac:dyDescent="0.2">
      <c r="A784" s="35">
        <v>46212</v>
      </c>
      <c r="B784" s="36" t="s">
        <v>479</v>
      </c>
      <c r="C784" s="36" t="s">
        <v>232</v>
      </c>
      <c r="D784" s="36"/>
      <c r="E784" s="37"/>
      <c r="F784" s="37"/>
      <c r="G784" s="36" t="s">
        <v>610</v>
      </c>
      <c r="H784" s="36"/>
      <c r="I784" s="36"/>
      <c r="J784" s="36"/>
      <c r="K784" s="37"/>
      <c r="L784" s="37"/>
      <c r="M784" s="37"/>
      <c r="N784" s="38">
        <f t="shared" si="384"/>
        <v>46204</v>
      </c>
      <c r="O784">
        <f t="shared" si="385"/>
        <v>900012</v>
      </c>
      <c r="P784" t="str">
        <f t="shared" si="386"/>
        <v>Serralheria</v>
      </c>
      <c r="Q784" t="str">
        <f t="shared" si="387"/>
        <v>Normal / Fixo</v>
      </c>
      <c r="R784" t="str">
        <f t="shared" si="388"/>
        <v>SERRALHEIRO I</v>
      </c>
      <c r="S784" t="str">
        <f t="shared" si="389"/>
        <v>ADM</v>
      </c>
      <c r="T784" s="39">
        <f t="shared" si="390"/>
        <v>53.488333185221997</v>
      </c>
      <c r="U784" s="40">
        <f t="shared" si="391"/>
        <v>0.375</v>
      </c>
      <c r="V784" s="40">
        <f t="shared" si="392"/>
        <v>0.375</v>
      </c>
      <c r="W784" s="40">
        <f t="shared" si="393"/>
        <v>0</v>
      </c>
      <c r="X784" t="str">
        <f t="shared" si="394"/>
        <v>Não</v>
      </c>
      <c r="Y784" s="40">
        <f t="shared" si="395"/>
        <v>0</v>
      </c>
      <c r="Z784" s="40">
        <f t="shared" si="396"/>
        <v>0</v>
      </c>
      <c r="AA784" s="40">
        <f t="shared" si="397"/>
        <v>0</v>
      </c>
      <c r="AB784" s="40">
        <f t="shared" si="398"/>
        <v>0</v>
      </c>
      <c r="AC784" s="40">
        <f t="shared" si="399"/>
        <v>0</v>
      </c>
      <c r="AD784" s="39">
        <f t="shared" si="400"/>
        <v>0</v>
      </c>
      <c r="AE784" s="39">
        <f t="shared" si="401"/>
        <v>0</v>
      </c>
      <c r="AF784" t="str">
        <f t="shared" si="402"/>
        <v>Trabalhado</v>
      </c>
      <c r="AG784" t="str">
        <f t="shared" si="403"/>
        <v/>
      </c>
      <c r="AH784" t="str">
        <f t="shared" si="404"/>
        <v/>
      </c>
      <c r="AJ784" s="41">
        <f t="shared" si="405"/>
        <v>21</v>
      </c>
      <c r="AK784" s="42" t="str">
        <f t="shared" si="406"/>
        <v/>
      </c>
      <c r="AL784" s="41" t="str">
        <f t="shared" si="407"/>
        <v>Leve atraso</v>
      </c>
      <c r="AM784" s="41" t="str">
        <f t="shared" si="408"/>
        <v>Não</v>
      </c>
      <c r="AN784" s="41" t="str">
        <f t="shared" si="409"/>
        <v>Sim</v>
      </c>
      <c r="AO784" s="42" t="str">
        <f t="shared" si="410"/>
        <v/>
      </c>
      <c r="AP784" s="41" t="str">
        <f t="shared" si="411"/>
        <v>Diego Ferreira Moura|46212</v>
      </c>
      <c r="AQ784" s="41" t="str">
        <f t="shared" si="412"/>
        <v/>
      </c>
      <c r="AR784" s="41" t="str">
        <f>IF($AQ784="","",COUNTIFS(L_ChaveCob,$AQ784,L_Ausencia,"&gt;"&amp;$W784)+COUNTIFS($AQ$4:$AQ784,$AQ784,$W$4:$W784,$W784))</f>
        <v/>
      </c>
      <c r="AS784" s="42">
        <f t="shared" si="413"/>
        <v>0</v>
      </c>
      <c r="AT784" s="42">
        <f t="shared" si="414"/>
        <v>0</v>
      </c>
      <c r="AU784" s="42">
        <f t="shared" si="415"/>
        <v>0</v>
      </c>
    </row>
    <row r="785" spans="1:47" x14ac:dyDescent="0.2">
      <c r="A785" s="35">
        <v>46212</v>
      </c>
      <c r="B785" s="36" t="s">
        <v>237</v>
      </c>
      <c r="C785" s="36" t="s">
        <v>232</v>
      </c>
      <c r="D785" s="36"/>
      <c r="E785" s="37"/>
      <c r="F785" s="37"/>
      <c r="G785" s="36"/>
      <c r="H785" s="36"/>
      <c r="I785" s="36"/>
      <c r="J785" s="36"/>
      <c r="K785" s="37"/>
      <c r="L785" s="37"/>
      <c r="M785" s="37"/>
      <c r="N785" s="38">
        <f t="shared" si="384"/>
        <v>46204</v>
      </c>
      <c r="O785">
        <f t="shared" si="385"/>
        <v>119353</v>
      </c>
      <c r="P785" t="str">
        <f t="shared" si="386"/>
        <v>Serralheria</v>
      </c>
      <c r="Q785" t="str">
        <f t="shared" si="387"/>
        <v>Normal / Fixo</v>
      </c>
      <c r="R785" t="str">
        <f t="shared" si="388"/>
        <v>SERRALHEIRO II</v>
      </c>
      <c r="S785" t="str">
        <f t="shared" si="389"/>
        <v>ADM</v>
      </c>
      <c r="T785" s="39">
        <f t="shared" si="390"/>
        <v>57.825734836004102</v>
      </c>
      <c r="U785" s="40">
        <f t="shared" si="391"/>
        <v>0.375</v>
      </c>
      <c r="V785" s="40">
        <f t="shared" si="392"/>
        <v>0.375</v>
      </c>
      <c r="W785" s="40">
        <f t="shared" si="393"/>
        <v>0</v>
      </c>
      <c r="X785" t="str">
        <f t="shared" si="394"/>
        <v>Não</v>
      </c>
      <c r="Y785" s="40">
        <f t="shared" si="395"/>
        <v>0</v>
      </c>
      <c r="Z785" s="40">
        <f t="shared" si="396"/>
        <v>0</v>
      </c>
      <c r="AA785" s="40">
        <f t="shared" si="397"/>
        <v>0</v>
      </c>
      <c r="AB785" s="40">
        <f t="shared" si="398"/>
        <v>0</v>
      </c>
      <c r="AC785" s="40">
        <f t="shared" si="399"/>
        <v>0</v>
      </c>
      <c r="AD785" s="39">
        <f t="shared" si="400"/>
        <v>0</v>
      </c>
      <c r="AE785" s="39">
        <f t="shared" si="401"/>
        <v>0</v>
      </c>
      <c r="AF785" t="str">
        <f t="shared" si="402"/>
        <v>Trabalhado</v>
      </c>
      <c r="AG785" t="str">
        <f t="shared" si="403"/>
        <v/>
      </c>
      <c r="AH785" t="str">
        <f t="shared" si="404"/>
        <v/>
      </c>
      <c r="AJ785" s="41">
        <f t="shared" si="405"/>
        <v>7</v>
      </c>
      <c r="AK785" s="42" t="str">
        <f t="shared" si="406"/>
        <v/>
      </c>
      <c r="AL785" s="41" t="str">
        <f t="shared" si="407"/>
        <v>Leve atraso</v>
      </c>
      <c r="AM785" s="41" t="str">
        <f t="shared" si="408"/>
        <v>Não</v>
      </c>
      <c r="AN785" s="41" t="str">
        <f t="shared" si="409"/>
        <v>Sim</v>
      </c>
      <c r="AO785" s="42" t="str">
        <f t="shared" si="410"/>
        <v/>
      </c>
      <c r="AP785" s="41" t="str">
        <f t="shared" si="411"/>
        <v>Ezequiel Antonio Peres|46212</v>
      </c>
      <c r="AQ785" s="41" t="str">
        <f t="shared" si="412"/>
        <v/>
      </c>
      <c r="AR785" s="41" t="str">
        <f>IF($AQ785="","",COUNTIFS(L_ChaveCob,$AQ785,L_Ausencia,"&gt;"&amp;$W785)+COUNTIFS($AQ$4:$AQ785,$AQ785,$W$4:$W785,$W785))</f>
        <v/>
      </c>
      <c r="AS785" s="42">
        <f t="shared" si="413"/>
        <v>0</v>
      </c>
      <c r="AT785" s="42">
        <f t="shared" si="414"/>
        <v>0</v>
      </c>
      <c r="AU785" s="42">
        <f t="shared" si="415"/>
        <v>0</v>
      </c>
    </row>
    <row r="786" spans="1:47" x14ac:dyDescent="0.2">
      <c r="A786" s="35">
        <v>46212</v>
      </c>
      <c r="B786" s="36" t="s">
        <v>239</v>
      </c>
      <c r="C786" s="36" t="s">
        <v>228</v>
      </c>
      <c r="D786" s="36"/>
      <c r="E786" s="37"/>
      <c r="F786" s="37"/>
      <c r="G786" s="36"/>
      <c r="H786" s="36"/>
      <c r="I786" s="36"/>
      <c r="J786" s="36"/>
      <c r="K786" s="37"/>
      <c r="L786" s="37"/>
      <c r="M786" s="37"/>
      <c r="N786" s="38">
        <f t="shared" si="384"/>
        <v>46204</v>
      </c>
      <c r="O786">
        <f t="shared" si="385"/>
        <v>173078</v>
      </c>
      <c r="P786" t="str">
        <f t="shared" si="386"/>
        <v>Serralheria</v>
      </c>
      <c r="Q786" t="str">
        <f t="shared" si="387"/>
        <v>Normal / Fixo</v>
      </c>
      <c r="R786" t="str">
        <f t="shared" si="388"/>
        <v>SERRALHEIRO II</v>
      </c>
      <c r="S786" t="str">
        <f t="shared" si="389"/>
        <v>ADM</v>
      </c>
      <c r="T786" s="39">
        <f t="shared" si="390"/>
        <v>57.825734836004102</v>
      </c>
      <c r="U786" s="40">
        <f t="shared" si="391"/>
        <v>0.375</v>
      </c>
      <c r="V786" s="40">
        <f t="shared" si="392"/>
        <v>0</v>
      </c>
      <c r="W786" s="40">
        <f t="shared" si="393"/>
        <v>0.375</v>
      </c>
      <c r="X786" t="str">
        <f t="shared" si="394"/>
        <v>Sim</v>
      </c>
      <c r="Y786" s="40">
        <f t="shared" si="395"/>
        <v>0.375</v>
      </c>
      <c r="Z786" s="40">
        <f t="shared" si="396"/>
        <v>0</v>
      </c>
      <c r="AA786" s="40">
        <f t="shared" si="397"/>
        <v>0</v>
      </c>
      <c r="AB786" s="40">
        <f t="shared" si="398"/>
        <v>0</v>
      </c>
      <c r="AC786" s="40">
        <f t="shared" si="399"/>
        <v>0.375</v>
      </c>
      <c r="AD786" s="39">
        <f t="shared" si="400"/>
        <v>520.43161352403695</v>
      </c>
      <c r="AE786" s="39">
        <f t="shared" si="401"/>
        <v>0</v>
      </c>
      <c r="AF786" t="str">
        <f t="shared" si="402"/>
        <v>Férias</v>
      </c>
      <c r="AG786" t="str">
        <f t="shared" si="403"/>
        <v>DESCONTA 9:00h (Férias).</v>
      </c>
      <c r="AH786" t="str">
        <f t="shared" si="404"/>
        <v/>
      </c>
      <c r="AJ786" s="41">
        <f t="shared" si="405"/>
        <v>2</v>
      </c>
      <c r="AK786" s="42" t="str">
        <f t="shared" si="406"/>
        <v/>
      </c>
      <c r="AL786" s="41" t="str">
        <f t="shared" si="407"/>
        <v>Dia inteiro</v>
      </c>
      <c r="AM786" s="41" t="str">
        <f t="shared" si="408"/>
        <v>Sim</v>
      </c>
      <c r="AN786" s="41" t="str">
        <f t="shared" si="409"/>
        <v>Não</v>
      </c>
      <c r="AO786" s="42" t="str">
        <f t="shared" si="410"/>
        <v/>
      </c>
      <c r="AP786" s="41" t="str">
        <f t="shared" si="411"/>
        <v>Giovani Joao da Silva|46212</v>
      </c>
      <c r="AQ786" s="41" t="str">
        <f t="shared" si="412"/>
        <v>46212|Serralheria</v>
      </c>
      <c r="AR786" s="41">
        <f>IF($AQ786="","",COUNTIFS(L_ChaveCob,$AQ786,L_Ausencia,"&gt;"&amp;$W786)+COUNTIFS($AQ$4:$AQ786,$AQ786,$W$4:$W786,$W786))</f>
        <v>1</v>
      </c>
      <c r="AS786" s="42">
        <f t="shared" si="413"/>
        <v>0</v>
      </c>
      <c r="AT786" s="42">
        <f t="shared" si="414"/>
        <v>0</v>
      </c>
      <c r="AU786" s="42">
        <f t="shared" si="415"/>
        <v>0</v>
      </c>
    </row>
    <row r="787" spans="1:47" x14ac:dyDescent="0.2">
      <c r="A787" s="35">
        <v>46212</v>
      </c>
      <c r="B787" s="36" t="s">
        <v>241</v>
      </c>
      <c r="C787" s="36" t="s">
        <v>232</v>
      </c>
      <c r="D787" s="36"/>
      <c r="E787" s="37"/>
      <c r="F787" s="37"/>
      <c r="G787" s="36"/>
      <c r="H787" s="36"/>
      <c r="I787" s="36"/>
      <c r="J787" s="36"/>
      <c r="K787" s="37"/>
      <c r="L787" s="37"/>
      <c r="M787" s="37"/>
      <c r="N787" s="38">
        <f t="shared" si="384"/>
        <v>46204</v>
      </c>
      <c r="O787">
        <f t="shared" si="385"/>
        <v>24800</v>
      </c>
      <c r="P787" t="str">
        <f t="shared" si="386"/>
        <v>Serralheria</v>
      </c>
      <c r="Q787" t="str">
        <f t="shared" si="387"/>
        <v>Normal / Fixo</v>
      </c>
      <c r="R787" t="str">
        <f t="shared" si="388"/>
        <v>SERRALHEIRO II</v>
      </c>
      <c r="S787" t="str">
        <f t="shared" si="389"/>
        <v>ADM</v>
      </c>
      <c r="T787" s="39">
        <f t="shared" si="390"/>
        <v>57.825734836004102</v>
      </c>
      <c r="U787" s="40">
        <f t="shared" si="391"/>
        <v>0.375</v>
      </c>
      <c r="V787" s="40">
        <f t="shared" si="392"/>
        <v>0.375</v>
      </c>
      <c r="W787" s="40">
        <f t="shared" si="393"/>
        <v>0</v>
      </c>
      <c r="X787" t="str">
        <f t="shared" si="394"/>
        <v>Não</v>
      </c>
      <c r="Y787" s="40">
        <f t="shared" si="395"/>
        <v>0</v>
      </c>
      <c r="Z787" s="40">
        <f t="shared" si="396"/>
        <v>0</v>
      </c>
      <c r="AA787" s="40">
        <f t="shared" si="397"/>
        <v>0</v>
      </c>
      <c r="AB787" s="40">
        <f t="shared" si="398"/>
        <v>0</v>
      </c>
      <c r="AC787" s="40">
        <f t="shared" si="399"/>
        <v>0</v>
      </c>
      <c r="AD787" s="39">
        <f t="shared" si="400"/>
        <v>0</v>
      </c>
      <c r="AE787" s="39">
        <f t="shared" si="401"/>
        <v>0</v>
      </c>
      <c r="AF787" t="str">
        <f t="shared" si="402"/>
        <v>Trabalhado</v>
      </c>
      <c r="AG787" t="str">
        <f t="shared" si="403"/>
        <v/>
      </c>
      <c r="AH787" t="str">
        <f t="shared" si="404"/>
        <v/>
      </c>
      <c r="AJ787" s="41">
        <f t="shared" si="405"/>
        <v>3</v>
      </c>
      <c r="AK787" s="42" t="str">
        <f t="shared" si="406"/>
        <v/>
      </c>
      <c r="AL787" s="41" t="str">
        <f t="shared" si="407"/>
        <v>Leve atraso</v>
      </c>
      <c r="AM787" s="41" t="str">
        <f t="shared" si="408"/>
        <v>Não</v>
      </c>
      <c r="AN787" s="41" t="str">
        <f t="shared" si="409"/>
        <v>Sim</v>
      </c>
      <c r="AO787" s="42" t="str">
        <f t="shared" si="410"/>
        <v/>
      </c>
      <c r="AP787" s="41" t="str">
        <f t="shared" si="411"/>
        <v>Ivanildo Lopes Pires de Carvalho|46212</v>
      </c>
      <c r="AQ787" s="41" t="str">
        <f t="shared" si="412"/>
        <v/>
      </c>
      <c r="AR787" s="41" t="str">
        <f>IF($AQ787="","",COUNTIFS(L_ChaveCob,$AQ787,L_Ausencia,"&gt;"&amp;$W787)+COUNTIFS($AQ$4:$AQ787,$AQ787,$W$4:$W787,$W787))</f>
        <v/>
      </c>
      <c r="AS787" s="42">
        <f t="shared" si="413"/>
        <v>0</v>
      </c>
      <c r="AT787" s="42">
        <f t="shared" si="414"/>
        <v>0</v>
      </c>
      <c r="AU787" s="42">
        <f t="shared" si="415"/>
        <v>0</v>
      </c>
    </row>
    <row r="788" spans="1:47" x14ac:dyDescent="0.2">
      <c r="A788" s="35">
        <v>46212</v>
      </c>
      <c r="B788" s="36" t="s">
        <v>243</v>
      </c>
      <c r="C788" s="36" t="s">
        <v>258</v>
      </c>
      <c r="D788" s="36"/>
      <c r="E788" s="37"/>
      <c r="F788" s="37"/>
      <c r="G788" s="36" t="s">
        <v>425</v>
      </c>
      <c r="H788" s="36"/>
      <c r="I788" s="36"/>
      <c r="J788" s="36"/>
      <c r="K788" s="37"/>
      <c r="L788" s="37"/>
      <c r="M788" s="37"/>
      <c r="N788" s="38">
        <f t="shared" si="384"/>
        <v>46204</v>
      </c>
      <c r="O788">
        <f t="shared" si="385"/>
        <v>900003</v>
      </c>
      <c r="P788" t="str">
        <f t="shared" si="386"/>
        <v>Serralheria</v>
      </c>
      <c r="Q788" t="str">
        <f t="shared" si="387"/>
        <v>Normal / Fixo</v>
      </c>
      <c r="R788" t="str">
        <f t="shared" si="388"/>
        <v>ENCARREGADO</v>
      </c>
      <c r="S788" t="str">
        <f t="shared" si="389"/>
        <v>ADM</v>
      </c>
      <c r="T788" s="39">
        <f t="shared" si="390"/>
        <v>66.410146806958295</v>
      </c>
      <c r="U788" s="40">
        <f t="shared" si="391"/>
        <v>0.375</v>
      </c>
      <c r="V788" s="40">
        <f t="shared" si="392"/>
        <v>0</v>
      </c>
      <c r="W788" s="40">
        <f t="shared" si="393"/>
        <v>0.375</v>
      </c>
      <c r="X788" t="str">
        <f t="shared" si="394"/>
        <v>Não</v>
      </c>
      <c r="Y788" s="40">
        <f t="shared" si="395"/>
        <v>0</v>
      </c>
      <c r="Z788" s="40">
        <f t="shared" si="396"/>
        <v>0</v>
      </c>
      <c r="AA788" s="40">
        <f t="shared" si="397"/>
        <v>0</v>
      </c>
      <c r="AB788" s="40">
        <f t="shared" si="398"/>
        <v>0</v>
      </c>
      <c r="AC788" s="40">
        <f t="shared" si="399"/>
        <v>0</v>
      </c>
      <c r="AD788" s="39">
        <f t="shared" si="400"/>
        <v>0</v>
      </c>
      <c r="AE788" s="39">
        <f t="shared" si="401"/>
        <v>597.69132126262468</v>
      </c>
      <c r="AF788" t="str">
        <f t="shared" si="402"/>
        <v>Justificada</v>
      </c>
      <c r="AG788" t="str">
        <f t="shared" si="403"/>
        <v/>
      </c>
      <c r="AH788" t="str">
        <f t="shared" si="404"/>
        <v/>
      </c>
      <c r="AJ788" s="41">
        <f t="shared" si="405"/>
        <v>10</v>
      </c>
      <c r="AK788" s="42" t="str">
        <f t="shared" si="406"/>
        <v/>
      </c>
      <c r="AL788" s="41" t="str">
        <f t="shared" si="407"/>
        <v>Dia inteiro</v>
      </c>
      <c r="AM788" s="41" t="str">
        <f t="shared" si="408"/>
        <v>Não</v>
      </c>
      <c r="AN788" s="41" t="str">
        <f t="shared" si="409"/>
        <v>Não</v>
      </c>
      <c r="AO788" s="42" t="str">
        <f t="shared" si="410"/>
        <v/>
      </c>
      <c r="AP788" s="41" t="str">
        <f t="shared" si="411"/>
        <v>Marcelo Antônio Silvestre de Moraes|46212</v>
      </c>
      <c r="AQ788" s="41" t="str">
        <f t="shared" si="412"/>
        <v/>
      </c>
      <c r="AR788" s="41" t="str">
        <f>IF($AQ788="","",COUNTIFS(L_ChaveCob,$AQ788,L_Ausencia,"&gt;"&amp;$W788)+COUNTIFS($AQ$4:$AQ788,$AQ788,$W$4:$W788,$W788))</f>
        <v/>
      </c>
      <c r="AS788" s="42">
        <f t="shared" si="413"/>
        <v>0</v>
      </c>
      <c r="AT788" s="42">
        <f t="shared" si="414"/>
        <v>0</v>
      </c>
      <c r="AU788" s="42">
        <f t="shared" si="415"/>
        <v>0</v>
      </c>
    </row>
    <row r="789" spans="1:47" x14ac:dyDescent="0.2">
      <c r="A789" s="35">
        <v>46212</v>
      </c>
      <c r="B789" s="36" t="s">
        <v>229</v>
      </c>
      <c r="C789" s="36" t="s">
        <v>232</v>
      </c>
      <c r="D789" s="36"/>
      <c r="E789" s="37"/>
      <c r="F789" s="37"/>
      <c r="G789" s="36"/>
      <c r="H789" s="36"/>
      <c r="I789" s="36"/>
      <c r="J789" s="36"/>
      <c r="K789" s="37"/>
      <c r="L789" s="37"/>
      <c r="M789" s="37"/>
      <c r="N789" s="38">
        <f t="shared" si="384"/>
        <v>46204</v>
      </c>
      <c r="O789">
        <f t="shared" si="385"/>
        <v>105410</v>
      </c>
      <c r="P789" t="str">
        <f t="shared" si="386"/>
        <v>Serralheria</v>
      </c>
      <c r="Q789" t="str">
        <f t="shared" si="387"/>
        <v>Normal / Fixo</v>
      </c>
      <c r="R789" t="str">
        <f t="shared" si="388"/>
        <v>SERRALHEIRO I</v>
      </c>
      <c r="S789" t="str">
        <f t="shared" si="389"/>
        <v>TURNO 3</v>
      </c>
      <c r="T789" s="39">
        <f t="shared" si="390"/>
        <v>53.488333185221997</v>
      </c>
      <c r="U789" s="40">
        <f t="shared" si="391"/>
        <v>0.33333333333333298</v>
      </c>
      <c r="V789" s="40">
        <f t="shared" si="392"/>
        <v>0.33333333333333298</v>
      </c>
      <c r="W789" s="40">
        <f t="shared" si="393"/>
        <v>0</v>
      </c>
      <c r="X789" t="str">
        <f t="shared" si="394"/>
        <v>Não</v>
      </c>
      <c r="Y789" s="40">
        <f t="shared" si="395"/>
        <v>0</v>
      </c>
      <c r="Z789" s="40">
        <f t="shared" si="396"/>
        <v>0</v>
      </c>
      <c r="AA789" s="40">
        <f t="shared" si="397"/>
        <v>0</v>
      </c>
      <c r="AB789" s="40">
        <f t="shared" si="398"/>
        <v>0</v>
      </c>
      <c r="AC789" s="40">
        <f t="shared" si="399"/>
        <v>0</v>
      </c>
      <c r="AD789" s="39">
        <f t="shared" si="400"/>
        <v>0</v>
      </c>
      <c r="AE789" s="39">
        <f t="shared" si="401"/>
        <v>0</v>
      </c>
      <c r="AF789" t="str">
        <f t="shared" si="402"/>
        <v>Trabalhado</v>
      </c>
      <c r="AG789" t="str">
        <f t="shared" si="403"/>
        <v/>
      </c>
      <c r="AH789" t="str">
        <f t="shared" si="404"/>
        <v/>
      </c>
      <c r="AJ789" s="41">
        <f t="shared" si="405"/>
        <v>6</v>
      </c>
      <c r="AK789" s="42" t="str">
        <f t="shared" si="406"/>
        <v/>
      </c>
      <c r="AL789" s="41" t="str">
        <f t="shared" si="407"/>
        <v>Leve atraso</v>
      </c>
      <c r="AM789" s="41" t="str">
        <f t="shared" si="408"/>
        <v>Não</v>
      </c>
      <c r="AN789" s="41" t="str">
        <f t="shared" si="409"/>
        <v>Sim</v>
      </c>
      <c r="AO789" s="42" t="str">
        <f t="shared" si="410"/>
        <v/>
      </c>
      <c r="AP789" s="41" t="str">
        <f t="shared" si="411"/>
        <v>Marcelo Douglas Vieira Santana|46212</v>
      </c>
      <c r="AQ789" s="41" t="str">
        <f t="shared" si="412"/>
        <v/>
      </c>
      <c r="AR789" s="41" t="str">
        <f>IF($AQ789="","",COUNTIFS(L_ChaveCob,$AQ789,L_Ausencia,"&gt;"&amp;$W789)+COUNTIFS($AQ$4:$AQ789,$AQ789,$W$4:$W789,$W789))</f>
        <v/>
      </c>
      <c r="AS789" s="42">
        <f t="shared" si="413"/>
        <v>0</v>
      </c>
      <c r="AT789" s="42">
        <f t="shared" si="414"/>
        <v>0</v>
      </c>
      <c r="AU789" s="42">
        <f t="shared" si="415"/>
        <v>0</v>
      </c>
    </row>
    <row r="790" spans="1:47" x14ac:dyDescent="0.2">
      <c r="A790" s="35">
        <v>46212</v>
      </c>
      <c r="B790" s="36" t="s">
        <v>483</v>
      </c>
      <c r="C790" s="36" t="s">
        <v>232</v>
      </c>
      <c r="D790" s="36"/>
      <c r="E790" s="37"/>
      <c r="F790" s="37"/>
      <c r="G790" s="36"/>
      <c r="H790" s="36"/>
      <c r="I790" s="36"/>
      <c r="J790" s="36"/>
      <c r="K790" s="37"/>
      <c r="L790" s="37"/>
      <c r="M790" s="37"/>
      <c r="N790" s="38">
        <f t="shared" si="384"/>
        <v>46204</v>
      </c>
      <c r="O790">
        <f t="shared" si="385"/>
        <v>900011</v>
      </c>
      <c r="P790" t="str">
        <f t="shared" si="386"/>
        <v>Serralheria</v>
      </c>
      <c r="Q790" t="str">
        <f t="shared" si="387"/>
        <v>Normal / Fixo</v>
      </c>
      <c r="R790" t="str">
        <f t="shared" si="388"/>
        <v>SERRALHEIRO I</v>
      </c>
      <c r="S790" t="str">
        <f t="shared" si="389"/>
        <v>ADM</v>
      </c>
      <c r="T790" s="39">
        <f t="shared" si="390"/>
        <v>53.488333185221997</v>
      </c>
      <c r="U790" s="40">
        <f t="shared" si="391"/>
        <v>0.375</v>
      </c>
      <c r="V790" s="40">
        <f t="shared" si="392"/>
        <v>0.375</v>
      </c>
      <c r="W790" s="40">
        <f t="shared" si="393"/>
        <v>0</v>
      </c>
      <c r="X790" t="str">
        <f t="shared" si="394"/>
        <v>Não</v>
      </c>
      <c r="Y790" s="40">
        <f t="shared" si="395"/>
        <v>0</v>
      </c>
      <c r="Z790" s="40">
        <f t="shared" si="396"/>
        <v>0</v>
      </c>
      <c r="AA790" s="40">
        <f t="shared" si="397"/>
        <v>0</v>
      </c>
      <c r="AB790" s="40">
        <f t="shared" si="398"/>
        <v>0</v>
      </c>
      <c r="AC790" s="40">
        <f t="shared" si="399"/>
        <v>0</v>
      </c>
      <c r="AD790" s="39">
        <f t="shared" si="400"/>
        <v>0</v>
      </c>
      <c r="AE790" s="39">
        <f t="shared" si="401"/>
        <v>0</v>
      </c>
      <c r="AF790" t="str">
        <f t="shared" si="402"/>
        <v>Trabalhado</v>
      </c>
      <c r="AG790" t="str">
        <f t="shared" si="403"/>
        <v/>
      </c>
      <c r="AH790" t="str">
        <f t="shared" si="404"/>
        <v/>
      </c>
      <c r="AJ790" s="41">
        <f t="shared" si="405"/>
        <v>20</v>
      </c>
      <c r="AK790" s="42" t="str">
        <f t="shared" si="406"/>
        <v/>
      </c>
      <c r="AL790" s="41" t="str">
        <f t="shared" si="407"/>
        <v>Leve atraso</v>
      </c>
      <c r="AM790" s="41" t="str">
        <f t="shared" si="408"/>
        <v>Não</v>
      </c>
      <c r="AN790" s="41" t="str">
        <f t="shared" si="409"/>
        <v>Sim</v>
      </c>
      <c r="AO790" s="42" t="str">
        <f t="shared" si="410"/>
        <v/>
      </c>
      <c r="AP790" s="41" t="str">
        <f t="shared" si="411"/>
        <v>Maxwell Torres da Silva|46212</v>
      </c>
      <c r="AQ790" s="41" t="str">
        <f t="shared" si="412"/>
        <v/>
      </c>
      <c r="AR790" s="41" t="str">
        <f>IF($AQ790="","",COUNTIFS(L_ChaveCob,$AQ790,L_Ausencia,"&gt;"&amp;$W790)+COUNTIFS($AQ$4:$AQ790,$AQ790,$W$4:$W790,$W790))</f>
        <v/>
      </c>
      <c r="AS790" s="42">
        <f t="shared" si="413"/>
        <v>0</v>
      </c>
      <c r="AT790" s="42">
        <f t="shared" si="414"/>
        <v>0</v>
      </c>
      <c r="AU790" s="42">
        <f t="shared" si="415"/>
        <v>0</v>
      </c>
    </row>
    <row r="791" spans="1:47" hidden="1" x14ac:dyDescent="0.2">
      <c r="A791" s="35">
        <v>46212</v>
      </c>
      <c r="B791" s="36" t="s">
        <v>611</v>
      </c>
      <c r="C791" s="36" t="s">
        <v>232</v>
      </c>
      <c r="D791" s="36"/>
      <c r="E791" s="37"/>
      <c r="F791" s="37"/>
      <c r="G791" s="36"/>
      <c r="H791" s="36"/>
      <c r="I791" s="36"/>
      <c r="J791" s="36"/>
      <c r="K791" s="37"/>
      <c r="L791" s="37"/>
      <c r="M791" s="37"/>
      <c r="N791" s="38">
        <f t="shared" si="384"/>
        <v>46204</v>
      </c>
      <c r="O791">
        <f t="shared" si="385"/>
        <v>900013</v>
      </c>
      <c r="P791" t="str">
        <f t="shared" si="386"/>
        <v>SPOT</v>
      </c>
      <c r="Q791" t="str">
        <f t="shared" si="387"/>
        <v>SPOT</v>
      </c>
      <c r="R791" t="str">
        <f t="shared" si="388"/>
        <v>SERRALHEIRO I</v>
      </c>
      <c r="S791" t="str">
        <f t="shared" si="389"/>
        <v>TURNO 2</v>
      </c>
      <c r="T791" s="39">
        <f t="shared" si="390"/>
        <v>53.488333185221997</v>
      </c>
      <c r="U791" s="40">
        <f t="shared" si="391"/>
        <v>0.33333333333333298</v>
      </c>
      <c r="V791" s="40">
        <f t="shared" si="392"/>
        <v>0.33333333333333298</v>
      </c>
      <c r="W791" s="40">
        <f t="shared" si="393"/>
        <v>0</v>
      </c>
      <c r="X791" t="str">
        <f t="shared" si="394"/>
        <v>Não</v>
      </c>
      <c r="Y791" s="40">
        <f t="shared" si="395"/>
        <v>0</v>
      </c>
      <c r="Z791" s="40">
        <f t="shared" si="396"/>
        <v>0</v>
      </c>
      <c r="AA791" s="40">
        <f t="shared" si="397"/>
        <v>0</v>
      </c>
      <c r="AB791" s="40">
        <f t="shared" si="398"/>
        <v>0</v>
      </c>
      <c r="AC791" s="40">
        <f t="shared" si="399"/>
        <v>0</v>
      </c>
      <c r="AD791" s="39">
        <f t="shared" si="400"/>
        <v>0</v>
      </c>
      <c r="AE791" s="39">
        <f t="shared" si="401"/>
        <v>0</v>
      </c>
      <c r="AF791" t="str">
        <f t="shared" si="402"/>
        <v>Trabalhado</v>
      </c>
      <c r="AG791" t="str">
        <f t="shared" si="403"/>
        <v/>
      </c>
      <c r="AH791" t="str">
        <f t="shared" si="404"/>
        <v/>
      </c>
      <c r="AJ791" s="41">
        <f t="shared" si="405"/>
        <v>22</v>
      </c>
      <c r="AK791" s="42" t="str">
        <f t="shared" si="406"/>
        <v/>
      </c>
      <c r="AL791" s="41" t="str">
        <f t="shared" si="407"/>
        <v>Leve atraso</v>
      </c>
      <c r="AM791" s="41" t="str">
        <f t="shared" si="408"/>
        <v>Não</v>
      </c>
      <c r="AN791" s="41" t="str">
        <f t="shared" si="409"/>
        <v>Sim</v>
      </c>
      <c r="AO791" s="42" t="str">
        <f t="shared" si="410"/>
        <v/>
      </c>
      <c r="AP791" s="41" t="str">
        <f t="shared" si="411"/>
        <v>Murilo de Souza Modesto- Spot|46212</v>
      </c>
      <c r="AQ791" s="41" t="str">
        <f t="shared" si="412"/>
        <v/>
      </c>
      <c r="AR791" s="41" t="str">
        <f>IF($AQ791="","",COUNTIFS(L_ChaveCob,$AQ791,L_Ausencia,"&gt;"&amp;$W791)+COUNTIFS($AQ$4:$AQ791,$AQ791,$W$4:$W791,$W791))</f>
        <v/>
      </c>
      <c r="AS791" s="42">
        <f t="shared" si="413"/>
        <v>0</v>
      </c>
      <c r="AT791" s="42">
        <f t="shared" si="414"/>
        <v>0</v>
      </c>
      <c r="AU791" s="42">
        <f t="shared" si="415"/>
        <v>0</v>
      </c>
    </row>
    <row r="792" spans="1:47" x14ac:dyDescent="0.2">
      <c r="A792" s="35">
        <v>46212</v>
      </c>
      <c r="B792" s="36" t="s">
        <v>247</v>
      </c>
      <c r="C792" s="36" t="s">
        <v>232</v>
      </c>
      <c r="D792" s="36"/>
      <c r="E792" s="37"/>
      <c r="F792" s="37"/>
      <c r="G792" s="36"/>
      <c r="H792" s="36"/>
      <c r="I792" s="36"/>
      <c r="J792" s="36"/>
      <c r="K792" s="37"/>
      <c r="L792" s="37"/>
      <c r="M792" s="37"/>
      <c r="N792" s="38">
        <f t="shared" si="384"/>
        <v>46204</v>
      </c>
      <c r="O792">
        <f t="shared" si="385"/>
        <v>900005</v>
      </c>
      <c r="P792" t="str">
        <f t="shared" si="386"/>
        <v>Serralheria</v>
      </c>
      <c r="Q792" t="str">
        <f t="shared" si="387"/>
        <v>Normal / Fixo</v>
      </c>
      <c r="R792" t="str">
        <f t="shared" si="388"/>
        <v>SERRALHEIRO II</v>
      </c>
      <c r="S792" t="str">
        <f t="shared" si="389"/>
        <v>ADM</v>
      </c>
      <c r="T792" s="39">
        <f t="shared" si="390"/>
        <v>57.825734836004102</v>
      </c>
      <c r="U792" s="40">
        <f t="shared" si="391"/>
        <v>0.375</v>
      </c>
      <c r="V792" s="40">
        <f t="shared" si="392"/>
        <v>0.375</v>
      </c>
      <c r="W792" s="40">
        <f t="shared" si="393"/>
        <v>0</v>
      </c>
      <c r="X792" t="str">
        <f t="shared" si="394"/>
        <v>Não</v>
      </c>
      <c r="Y792" s="40">
        <f t="shared" si="395"/>
        <v>0</v>
      </c>
      <c r="Z792" s="40">
        <f t="shared" si="396"/>
        <v>0</v>
      </c>
      <c r="AA792" s="40">
        <f t="shared" si="397"/>
        <v>0</v>
      </c>
      <c r="AB792" s="40">
        <f t="shared" si="398"/>
        <v>0</v>
      </c>
      <c r="AC792" s="40">
        <f t="shared" si="399"/>
        <v>0</v>
      </c>
      <c r="AD792" s="39">
        <f t="shared" si="400"/>
        <v>0</v>
      </c>
      <c r="AE792" s="39">
        <f t="shared" si="401"/>
        <v>0</v>
      </c>
      <c r="AF792" t="str">
        <f t="shared" si="402"/>
        <v>Trabalhado</v>
      </c>
      <c r="AG792" t="str">
        <f t="shared" si="403"/>
        <v/>
      </c>
      <c r="AH792" t="str">
        <f t="shared" si="404"/>
        <v/>
      </c>
      <c r="AJ792" s="41">
        <f t="shared" si="405"/>
        <v>13</v>
      </c>
      <c r="AK792" s="42" t="str">
        <f t="shared" si="406"/>
        <v/>
      </c>
      <c r="AL792" s="41" t="str">
        <f t="shared" si="407"/>
        <v>Leve atraso</v>
      </c>
      <c r="AM792" s="41" t="str">
        <f t="shared" si="408"/>
        <v>Não</v>
      </c>
      <c r="AN792" s="41" t="str">
        <f t="shared" si="409"/>
        <v>Sim</v>
      </c>
      <c r="AO792" s="42" t="str">
        <f t="shared" si="410"/>
        <v/>
      </c>
      <c r="AP792" s="41" t="str">
        <f t="shared" si="411"/>
        <v>Rafael Fracaroli da Rocha|46212</v>
      </c>
      <c r="AQ792" s="41" t="str">
        <f t="shared" si="412"/>
        <v/>
      </c>
      <c r="AR792" s="41" t="str">
        <f>IF($AQ792="","",COUNTIFS(L_ChaveCob,$AQ792,L_Ausencia,"&gt;"&amp;$W792)+COUNTIFS($AQ$4:$AQ792,$AQ792,$W$4:$W792,$W792))</f>
        <v/>
      </c>
      <c r="AS792" s="42">
        <f t="shared" si="413"/>
        <v>0</v>
      </c>
      <c r="AT792" s="42">
        <f t="shared" si="414"/>
        <v>0</v>
      </c>
      <c r="AU792" s="42">
        <f t="shared" si="415"/>
        <v>0</v>
      </c>
    </row>
    <row r="793" spans="1:47" x14ac:dyDescent="0.2">
      <c r="A793" s="35">
        <v>46212</v>
      </c>
      <c r="B793" s="36" t="s">
        <v>249</v>
      </c>
      <c r="C793" s="36" t="s">
        <v>232</v>
      </c>
      <c r="D793" s="36"/>
      <c r="E793" s="37"/>
      <c r="F793" s="37"/>
      <c r="G793" s="36"/>
      <c r="H793" s="36"/>
      <c r="I793" s="36"/>
      <c r="J793" s="36"/>
      <c r="K793" s="37"/>
      <c r="L793" s="37"/>
      <c r="M793" s="37"/>
      <c r="N793" s="38">
        <f t="shared" si="384"/>
        <v>46204</v>
      </c>
      <c r="O793">
        <f t="shared" si="385"/>
        <v>331335</v>
      </c>
      <c r="P793" t="str">
        <f t="shared" si="386"/>
        <v>Serralheria</v>
      </c>
      <c r="Q793" t="str">
        <f t="shared" si="387"/>
        <v>Normal / Fixo</v>
      </c>
      <c r="R793" t="str">
        <f t="shared" si="388"/>
        <v>SERRALHEIRO II</v>
      </c>
      <c r="S793" t="str">
        <f t="shared" si="389"/>
        <v>ADM</v>
      </c>
      <c r="T793" s="39">
        <f t="shared" si="390"/>
        <v>57.825734836004102</v>
      </c>
      <c r="U793" s="40">
        <f t="shared" si="391"/>
        <v>0.375</v>
      </c>
      <c r="V793" s="40">
        <f t="shared" si="392"/>
        <v>0.375</v>
      </c>
      <c r="W793" s="40">
        <f t="shared" si="393"/>
        <v>0</v>
      </c>
      <c r="X793" t="str">
        <f t="shared" si="394"/>
        <v>Não</v>
      </c>
      <c r="Y793" s="40">
        <f t="shared" si="395"/>
        <v>0</v>
      </c>
      <c r="Z793" s="40">
        <f t="shared" si="396"/>
        <v>0</v>
      </c>
      <c r="AA793" s="40">
        <f t="shared" si="397"/>
        <v>0</v>
      </c>
      <c r="AB793" s="40">
        <f t="shared" si="398"/>
        <v>0</v>
      </c>
      <c r="AC793" s="40">
        <f t="shared" si="399"/>
        <v>0</v>
      </c>
      <c r="AD793" s="39">
        <f t="shared" si="400"/>
        <v>0</v>
      </c>
      <c r="AE793" s="39">
        <f t="shared" si="401"/>
        <v>0</v>
      </c>
      <c r="AF793" t="str">
        <f t="shared" si="402"/>
        <v>Trabalhado</v>
      </c>
      <c r="AG793" t="str">
        <f t="shared" si="403"/>
        <v/>
      </c>
      <c r="AH793" t="str">
        <f t="shared" si="404"/>
        <v/>
      </c>
      <c r="AJ793" s="41">
        <f t="shared" si="405"/>
        <v>5</v>
      </c>
      <c r="AK793" s="42" t="str">
        <f t="shared" si="406"/>
        <v/>
      </c>
      <c r="AL793" s="41" t="str">
        <f t="shared" si="407"/>
        <v>Leve atraso</v>
      </c>
      <c r="AM793" s="41" t="str">
        <f t="shared" si="408"/>
        <v>Não</v>
      </c>
      <c r="AN793" s="41" t="str">
        <f t="shared" si="409"/>
        <v>Sim</v>
      </c>
      <c r="AO793" s="42" t="str">
        <f t="shared" si="410"/>
        <v/>
      </c>
      <c r="AP793" s="41" t="str">
        <f t="shared" si="411"/>
        <v>Robson Alberto Alves Galvão|46212</v>
      </c>
      <c r="AQ793" s="41" t="str">
        <f t="shared" si="412"/>
        <v/>
      </c>
      <c r="AR793" s="41" t="str">
        <f>IF($AQ793="","",COUNTIFS(L_ChaveCob,$AQ793,L_Ausencia,"&gt;"&amp;$W793)+COUNTIFS($AQ$4:$AQ793,$AQ793,$W$4:$W793,$W793))</f>
        <v/>
      </c>
      <c r="AS793" s="42">
        <f t="shared" si="413"/>
        <v>0</v>
      </c>
      <c r="AT793" s="42">
        <f t="shared" si="414"/>
        <v>0</v>
      </c>
      <c r="AU793" s="42">
        <f t="shared" si="415"/>
        <v>0</v>
      </c>
    </row>
    <row r="794" spans="1:47" x14ac:dyDescent="0.2">
      <c r="A794" s="35">
        <v>46212</v>
      </c>
      <c r="B794" s="36" t="s">
        <v>231</v>
      </c>
      <c r="C794" s="36" t="s">
        <v>213</v>
      </c>
      <c r="D794" s="36"/>
      <c r="E794" s="37"/>
      <c r="F794" s="37"/>
      <c r="G794" s="36"/>
      <c r="H794" s="36"/>
      <c r="I794" s="36"/>
      <c r="J794" s="36"/>
      <c r="K794" s="37"/>
      <c r="L794" s="37"/>
      <c r="M794" s="37"/>
      <c r="N794" s="38">
        <f t="shared" si="384"/>
        <v>46204</v>
      </c>
      <c r="O794">
        <f t="shared" si="385"/>
        <v>900004</v>
      </c>
      <c r="P794" t="str">
        <f t="shared" si="386"/>
        <v>Serralheria</v>
      </c>
      <c r="Q794" t="str">
        <f t="shared" si="387"/>
        <v>Normal / Fixo</v>
      </c>
      <c r="R794" t="str">
        <f t="shared" si="388"/>
        <v>SERRALHEIRO I</v>
      </c>
      <c r="S794" t="str">
        <f t="shared" si="389"/>
        <v>TURNO 2</v>
      </c>
      <c r="T794" s="39">
        <f t="shared" si="390"/>
        <v>53.488333185221997</v>
      </c>
      <c r="U794" s="40">
        <f t="shared" si="391"/>
        <v>0.33333333333333298</v>
      </c>
      <c r="V794" s="40">
        <f t="shared" si="392"/>
        <v>0</v>
      </c>
      <c r="W794" s="40">
        <f t="shared" si="393"/>
        <v>0.33333333333333298</v>
      </c>
      <c r="X794" t="str">
        <f t="shared" si="394"/>
        <v>Sim</v>
      </c>
      <c r="Y794" s="40">
        <f t="shared" si="395"/>
        <v>0.33333333333333298</v>
      </c>
      <c r="Z794" s="40">
        <f t="shared" si="396"/>
        <v>0</v>
      </c>
      <c r="AA794" s="40">
        <f t="shared" si="397"/>
        <v>0</v>
      </c>
      <c r="AB794" s="40">
        <f t="shared" si="398"/>
        <v>0</v>
      </c>
      <c r="AC794" s="40">
        <f t="shared" si="399"/>
        <v>0.33333333333333298</v>
      </c>
      <c r="AD794" s="39">
        <f t="shared" si="400"/>
        <v>427.90666548177552</v>
      </c>
      <c r="AE794" s="39">
        <f t="shared" si="401"/>
        <v>0</v>
      </c>
      <c r="AF794" t="str">
        <f t="shared" si="402"/>
        <v>Injustificada</v>
      </c>
      <c r="AG794" t="str">
        <f t="shared" si="403"/>
        <v>DESCONTA 8:00h (Injustificada).</v>
      </c>
      <c r="AH794" t="str">
        <f t="shared" si="404"/>
        <v/>
      </c>
      <c r="AJ794" s="41">
        <f t="shared" si="405"/>
        <v>11</v>
      </c>
      <c r="AK794" s="42" t="str">
        <f t="shared" si="406"/>
        <v/>
      </c>
      <c r="AL794" s="41" t="str">
        <f t="shared" si="407"/>
        <v>Dia inteiro</v>
      </c>
      <c r="AM794" s="41" t="str">
        <f t="shared" si="408"/>
        <v>Sim</v>
      </c>
      <c r="AN794" s="41" t="str">
        <f t="shared" si="409"/>
        <v>Não</v>
      </c>
      <c r="AO794" s="42" t="str">
        <f t="shared" si="410"/>
        <v/>
      </c>
      <c r="AP794" s="41" t="str">
        <f t="shared" si="411"/>
        <v>Rogério Marques da Silva|46212</v>
      </c>
      <c r="AQ794" s="41" t="str">
        <f t="shared" si="412"/>
        <v>46212|Serralheria</v>
      </c>
      <c r="AR794" s="41">
        <f>IF($AQ794="","",COUNTIFS(L_ChaveCob,$AQ794,L_Ausencia,"&gt;"&amp;$W794)+COUNTIFS($AQ$4:$AQ794,$AQ794,$W$4:$W794,$W794))</f>
        <v>3</v>
      </c>
      <c r="AS794" s="42">
        <f t="shared" si="413"/>
        <v>0</v>
      </c>
      <c r="AT794" s="42">
        <f t="shared" si="414"/>
        <v>0</v>
      </c>
      <c r="AU794" s="42">
        <f t="shared" si="415"/>
        <v>0</v>
      </c>
    </row>
    <row r="795" spans="1:47" x14ac:dyDescent="0.2">
      <c r="A795" s="35">
        <v>46212</v>
      </c>
      <c r="B795" s="36" t="s">
        <v>252</v>
      </c>
      <c r="C795" s="36" t="s">
        <v>232</v>
      </c>
      <c r="D795" s="36"/>
      <c r="E795" s="37"/>
      <c r="F795" s="37"/>
      <c r="G795" s="36"/>
      <c r="H795" s="36"/>
      <c r="I795" s="36"/>
      <c r="J795" s="36"/>
      <c r="K795" s="37"/>
      <c r="L795" s="37"/>
      <c r="M795" s="37"/>
      <c r="N795" s="38">
        <f t="shared" si="384"/>
        <v>46204</v>
      </c>
      <c r="O795">
        <f t="shared" si="385"/>
        <v>266937</v>
      </c>
      <c r="P795" t="str">
        <f t="shared" si="386"/>
        <v>Serralheria</v>
      </c>
      <c r="Q795" t="str">
        <f t="shared" si="387"/>
        <v>Normal / Fixo</v>
      </c>
      <c r="R795" t="str">
        <f t="shared" si="388"/>
        <v>ENCARREGADO</v>
      </c>
      <c r="S795" t="str">
        <f t="shared" si="389"/>
        <v>ADM</v>
      </c>
      <c r="T795" s="39">
        <f t="shared" si="390"/>
        <v>66.410146806958295</v>
      </c>
      <c r="U795" s="40">
        <f t="shared" si="391"/>
        <v>0.375</v>
      </c>
      <c r="V795" s="40">
        <f t="shared" si="392"/>
        <v>0.375</v>
      </c>
      <c r="W795" s="40">
        <f t="shared" si="393"/>
        <v>0</v>
      </c>
      <c r="X795" t="str">
        <f t="shared" si="394"/>
        <v>Não</v>
      </c>
      <c r="Y795" s="40">
        <f t="shared" si="395"/>
        <v>0</v>
      </c>
      <c r="Z795" s="40">
        <f t="shared" si="396"/>
        <v>0</v>
      </c>
      <c r="AA795" s="40">
        <f t="shared" si="397"/>
        <v>0</v>
      </c>
      <c r="AB795" s="40">
        <f t="shared" si="398"/>
        <v>0</v>
      </c>
      <c r="AC795" s="40">
        <f t="shared" si="399"/>
        <v>0</v>
      </c>
      <c r="AD795" s="39">
        <f t="shared" si="400"/>
        <v>0</v>
      </c>
      <c r="AE795" s="39">
        <f t="shared" si="401"/>
        <v>0</v>
      </c>
      <c r="AF795" t="str">
        <f t="shared" si="402"/>
        <v>Trabalhado</v>
      </c>
      <c r="AG795" t="str">
        <f t="shared" si="403"/>
        <v/>
      </c>
      <c r="AH795" t="str">
        <f t="shared" si="404"/>
        <v/>
      </c>
      <c r="AJ795" s="41">
        <f t="shared" si="405"/>
        <v>1</v>
      </c>
      <c r="AK795" s="42" t="str">
        <f t="shared" si="406"/>
        <v/>
      </c>
      <c r="AL795" s="41" t="str">
        <f t="shared" si="407"/>
        <v>Leve atraso</v>
      </c>
      <c r="AM795" s="41" t="str">
        <f t="shared" si="408"/>
        <v>Não</v>
      </c>
      <c r="AN795" s="41" t="str">
        <f t="shared" si="409"/>
        <v>Sim</v>
      </c>
      <c r="AO795" s="42" t="str">
        <f t="shared" si="410"/>
        <v/>
      </c>
      <c r="AP795" s="41" t="str">
        <f t="shared" si="411"/>
        <v>Ronaldo Rosendo da Silva|46212</v>
      </c>
      <c r="AQ795" s="41" t="str">
        <f t="shared" si="412"/>
        <v/>
      </c>
      <c r="AR795" s="41" t="str">
        <f>IF($AQ795="","",COUNTIFS(L_ChaveCob,$AQ795,L_Ausencia,"&gt;"&amp;$W795)+COUNTIFS($AQ$4:$AQ795,$AQ795,$W$4:$W795,$W795))</f>
        <v/>
      </c>
      <c r="AS795" s="42">
        <f t="shared" si="413"/>
        <v>0</v>
      </c>
      <c r="AT795" s="42">
        <f t="shared" si="414"/>
        <v>0</v>
      </c>
      <c r="AU795" s="42">
        <f t="shared" si="415"/>
        <v>0</v>
      </c>
    </row>
    <row r="796" spans="1:47" x14ac:dyDescent="0.2">
      <c r="A796" s="35">
        <v>46212</v>
      </c>
      <c r="B796" s="36" t="s">
        <v>254</v>
      </c>
      <c r="C796" s="36" t="s">
        <v>232</v>
      </c>
      <c r="D796" s="36"/>
      <c r="E796" s="37"/>
      <c r="F796" s="37"/>
      <c r="G796" s="36"/>
      <c r="H796" s="36"/>
      <c r="I796" s="36"/>
      <c r="J796" s="36"/>
      <c r="K796" s="37"/>
      <c r="L796" s="37"/>
      <c r="M796" s="37"/>
      <c r="N796" s="38">
        <f t="shared" si="384"/>
        <v>46204</v>
      </c>
      <c r="O796">
        <f t="shared" si="385"/>
        <v>900001</v>
      </c>
      <c r="P796" t="str">
        <f t="shared" si="386"/>
        <v>Serralheria</v>
      </c>
      <c r="Q796" t="str">
        <f t="shared" si="387"/>
        <v>Normal / Fixo</v>
      </c>
      <c r="R796" t="str">
        <f t="shared" si="388"/>
        <v>SERRALHEIRO II</v>
      </c>
      <c r="S796" t="str">
        <f t="shared" si="389"/>
        <v>ADM</v>
      </c>
      <c r="T796" s="39">
        <f t="shared" si="390"/>
        <v>57.825734836004102</v>
      </c>
      <c r="U796" s="40">
        <f t="shared" si="391"/>
        <v>0.375</v>
      </c>
      <c r="V796" s="40">
        <f t="shared" si="392"/>
        <v>0.375</v>
      </c>
      <c r="W796" s="40">
        <f t="shared" si="393"/>
        <v>0</v>
      </c>
      <c r="X796" t="str">
        <f t="shared" si="394"/>
        <v>Não</v>
      </c>
      <c r="Y796" s="40">
        <f t="shared" si="395"/>
        <v>0</v>
      </c>
      <c r="Z796" s="40">
        <f t="shared" si="396"/>
        <v>0</v>
      </c>
      <c r="AA796" s="40">
        <f t="shared" si="397"/>
        <v>0</v>
      </c>
      <c r="AB796" s="40">
        <f t="shared" si="398"/>
        <v>0</v>
      </c>
      <c r="AC796" s="40">
        <f t="shared" si="399"/>
        <v>0</v>
      </c>
      <c r="AD796" s="39">
        <f t="shared" si="400"/>
        <v>0</v>
      </c>
      <c r="AE796" s="39">
        <f t="shared" si="401"/>
        <v>0</v>
      </c>
      <c r="AF796" t="str">
        <f t="shared" si="402"/>
        <v>Trabalhado</v>
      </c>
      <c r="AG796" t="str">
        <f t="shared" si="403"/>
        <v/>
      </c>
      <c r="AH796" t="str">
        <f t="shared" si="404"/>
        <v/>
      </c>
      <c r="AJ796" s="41">
        <f t="shared" si="405"/>
        <v>8</v>
      </c>
      <c r="AK796" s="42" t="str">
        <f t="shared" si="406"/>
        <v/>
      </c>
      <c r="AL796" s="41" t="str">
        <f t="shared" si="407"/>
        <v>Leve atraso</v>
      </c>
      <c r="AM796" s="41" t="str">
        <f t="shared" si="408"/>
        <v>Não</v>
      </c>
      <c r="AN796" s="41" t="str">
        <f t="shared" si="409"/>
        <v>Sim</v>
      </c>
      <c r="AO796" s="42" t="str">
        <f t="shared" si="410"/>
        <v/>
      </c>
      <c r="AP796" s="41" t="str">
        <f t="shared" si="411"/>
        <v>Ronaldo Santos Dias|46212</v>
      </c>
      <c r="AQ796" s="41" t="str">
        <f t="shared" si="412"/>
        <v/>
      </c>
      <c r="AR796" s="41" t="str">
        <f>IF($AQ796="","",COUNTIFS(L_ChaveCob,$AQ796,L_Ausencia,"&gt;"&amp;$W796)+COUNTIFS($AQ$4:$AQ796,$AQ796,$W$4:$W796,$W796))</f>
        <v/>
      </c>
      <c r="AS796" s="42">
        <f t="shared" si="413"/>
        <v>0</v>
      </c>
      <c r="AT796" s="42">
        <f t="shared" si="414"/>
        <v>0</v>
      </c>
      <c r="AU796" s="42">
        <f t="shared" si="415"/>
        <v>0</v>
      </c>
    </row>
    <row r="797" spans="1:47" x14ac:dyDescent="0.2">
      <c r="A797" s="35">
        <v>46212</v>
      </c>
      <c r="B797" s="36" t="s">
        <v>281</v>
      </c>
      <c r="C797" s="36" t="s">
        <v>213</v>
      </c>
      <c r="D797" s="36"/>
      <c r="E797" s="37"/>
      <c r="F797" s="37"/>
      <c r="G797" s="36" t="s">
        <v>53</v>
      </c>
      <c r="H797" s="36"/>
      <c r="I797" s="36"/>
      <c r="J797" s="36"/>
      <c r="K797" s="37"/>
      <c r="L797" s="37"/>
      <c r="M797" s="37"/>
      <c r="N797" s="38">
        <f t="shared" si="384"/>
        <v>46204</v>
      </c>
      <c r="O797">
        <f t="shared" si="385"/>
        <v>900010</v>
      </c>
      <c r="P797" t="str">
        <f t="shared" si="386"/>
        <v>Serralheria</v>
      </c>
      <c r="Q797" t="str">
        <f t="shared" si="387"/>
        <v>Normal / Fixo</v>
      </c>
      <c r="R797" t="str">
        <f t="shared" si="388"/>
        <v>SERRALHEIRO I</v>
      </c>
      <c r="S797" t="str">
        <f t="shared" si="389"/>
        <v>ADM</v>
      </c>
      <c r="T797" s="39">
        <f t="shared" si="390"/>
        <v>53.488333185221997</v>
      </c>
      <c r="U797" s="40">
        <f t="shared" si="391"/>
        <v>0.375</v>
      </c>
      <c r="V797" s="40">
        <f t="shared" si="392"/>
        <v>0</v>
      </c>
      <c r="W797" s="40">
        <f t="shared" si="393"/>
        <v>0.375</v>
      </c>
      <c r="X797" t="str">
        <f t="shared" si="394"/>
        <v>Sim</v>
      </c>
      <c r="Y797" s="40">
        <f t="shared" si="395"/>
        <v>0.375</v>
      </c>
      <c r="Z797" s="40">
        <f t="shared" si="396"/>
        <v>0</v>
      </c>
      <c r="AA797" s="40">
        <f t="shared" si="397"/>
        <v>0</v>
      </c>
      <c r="AB797" s="40">
        <f t="shared" si="398"/>
        <v>0</v>
      </c>
      <c r="AC797" s="40">
        <f t="shared" si="399"/>
        <v>0.375</v>
      </c>
      <c r="AD797" s="39">
        <f t="shared" si="400"/>
        <v>481.39499866699799</v>
      </c>
      <c r="AE797" s="39">
        <f t="shared" si="401"/>
        <v>0</v>
      </c>
      <c r="AF797" t="str">
        <f t="shared" si="402"/>
        <v>Injustificada</v>
      </c>
      <c r="AG797" t="str">
        <f t="shared" si="403"/>
        <v>DESCONTA 9:00h (Injustificada).</v>
      </c>
      <c r="AH797" t="str">
        <f t="shared" si="404"/>
        <v/>
      </c>
      <c r="AJ797" s="41">
        <f t="shared" si="405"/>
        <v>19</v>
      </c>
      <c r="AK797" s="42" t="str">
        <f t="shared" si="406"/>
        <v/>
      </c>
      <c r="AL797" s="41" t="str">
        <f t="shared" si="407"/>
        <v>Dia inteiro</v>
      </c>
      <c r="AM797" s="41" t="str">
        <f t="shared" si="408"/>
        <v>Sim</v>
      </c>
      <c r="AN797" s="41" t="str">
        <f t="shared" si="409"/>
        <v>Não</v>
      </c>
      <c r="AO797" s="42" t="str">
        <f t="shared" si="410"/>
        <v/>
      </c>
      <c r="AP797" s="41" t="str">
        <f t="shared" si="411"/>
        <v>Roniel de Souza Rocha|46212</v>
      </c>
      <c r="AQ797" s="41" t="str">
        <f t="shared" si="412"/>
        <v>46212|Serralheria</v>
      </c>
      <c r="AR797" s="41">
        <f>IF($AQ797="","",COUNTIFS(L_ChaveCob,$AQ797,L_Ausencia,"&gt;"&amp;$W797)+COUNTIFS($AQ$4:$AQ797,$AQ797,$W$4:$W797,$W797))</f>
        <v>2</v>
      </c>
      <c r="AS797" s="42">
        <f t="shared" si="413"/>
        <v>0</v>
      </c>
      <c r="AT797" s="42">
        <f t="shared" si="414"/>
        <v>0</v>
      </c>
      <c r="AU797" s="42">
        <f t="shared" si="415"/>
        <v>0</v>
      </c>
    </row>
    <row r="798" spans="1:47" x14ac:dyDescent="0.2">
      <c r="A798" s="35">
        <v>46213</v>
      </c>
      <c r="B798" s="36" t="s">
        <v>235</v>
      </c>
      <c r="C798" s="36" t="s">
        <v>232</v>
      </c>
      <c r="D798" s="36"/>
      <c r="E798" s="37"/>
      <c r="F798" s="37"/>
      <c r="G798" s="36"/>
      <c r="H798" s="36"/>
      <c r="I798" s="36"/>
      <c r="J798" s="36"/>
      <c r="K798" s="37"/>
      <c r="L798" s="37"/>
      <c r="M798" s="37"/>
      <c r="N798" s="38">
        <f t="shared" si="384"/>
        <v>46204</v>
      </c>
      <c r="O798">
        <f t="shared" si="385"/>
        <v>900008</v>
      </c>
      <c r="P798" t="str">
        <f t="shared" si="386"/>
        <v>Serralheria</v>
      </c>
      <c r="Q798" t="str">
        <f t="shared" si="387"/>
        <v>Normal / Fixo</v>
      </c>
      <c r="R798" t="str">
        <f t="shared" si="388"/>
        <v>SERRALHEIRO II</v>
      </c>
      <c r="S798" t="str">
        <f t="shared" si="389"/>
        <v>TURNO 2</v>
      </c>
      <c r="T798" s="39">
        <f t="shared" si="390"/>
        <v>57.825734836004102</v>
      </c>
      <c r="U798" s="40">
        <f t="shared" si="391"/>
        <v>0.33333333333333298</v>
      </c>
      <c r="V798" s="40">
        <f t="shared" si="392"/>
        <v>0.33333333333333298</v>
      </c>
      <c r="W798" s="40">
        <f t="shared" si="393"/>
        <v>0</v>
      </c>
      <c r="X798" t="str">
        <f t="shared" si="394"/>
        <v>Não</v>
      </c>
      <c r="Y798" s="40">
        <f t="shared" si="395"/>
        <v>0</v>
      </c>
      <c r="Z798" s="40">
        <f t="shared" si="396"/>
        <v>0</v>
      </c>
      <c r="AA798" s="40">
        <f t="shared" si="397"/>
        <v>0</v>
      </c>
      <c r="AB798" s="40">
        <f t="shared" si="398"/>
        <v>0</v>
      </c>
      <c r="AC798" s="40">
        <f t="shared" si="399"/>
        <v>0</v>
      </c>
      <c r="AD798" s="39">
        <f t="shared" si="400"/>
        <v>0</v>
      </c>
      <c r="AE798" s="39">
        <f t="shared" si="401"/>
        <v>0</v>
      </c>
      <c r="AF798" t="str">
        <f t="shared" si="402"/>
        <v>Trabalhado</v>
      </c>
      <c r="AG798" t="str">
        <f t="shared" si="403"/>
        <v/>
      </c>
      <c r="AH798" t="str">
        <f t="shared" si="404"/>
        <v/>
      </c>
      <c r="AJ798" s="41">
        <f t="shared" si="405"/>
        <v>16</v>
      </c>
      <c r="AK798" s="42" t="str">
        <f t="shared" si="406"/>
        <v/>
      </c>
      <c r="AL798" s="41" t="str">
        <f t="shared" si="407"/>
        <v>Leve atraso</v>
      </c>
      <c r="AM798" s="41" t="str">
        <f t="shared" si="408"/>
        <v>Não</v>
      </c>
      <c r="AN798" s="41" t="str">
        <f t="shared" si="409"/>
        <v>Sim</v>
      </c>
      <c r="AO798" s="42" t="str">
        <f t="shared" si="410"/>
        <v/>
      </c>
      <c r="AP798" s="41" t="str">
        <f t="shared" si="411"/>
        <v>Alisson Paulo Costa Martins|46213</v>
      </c>
      <c r="AQ798" s="41" t="str">
        <f t="shared" si="412"/>
        <v/>
      </c>
      <c r="AR798" s="41" t="str">
        <f>IF($AQ798="","",COUNTIFS(L_ChaveCob,$AQ798,L_Ausencia,"&gt;"&amp;$W798)+COUNTIFS($AQ$4:$AQ798,$AQ798,$W$4:$W798,$W798))</f>
        <v/>
      </c>
      <c r="AS798" s="42">
        <f t="shared" si="413"/>
        <v>0</v>
      </c>
      <c r="AT798" s="42">
        <f t="shared" si="414"/>
        <v>0</v>
      </c>
      <c r="AU798" s="42">
        <f t="shared" si="415"/>
        <v>0</v>
      </c>
    </row>
    <row r="799" spans="1:47" x14ac:dyDescent="0.2">
      <c r="A799" s="35">
        <v>46213</v>
      </c>
      <c r="B799" s="36" t="s">
        <v>479</v>
      </c>
      <c r="C799" s="36" t="s">
        <v>232</v>
      </c>
      <c r="D799" s="36"/>
      <c r="E799" s="37"/>
      <c r="F799" s="37"/>
      <c r="G799" s="36"/>
      <c r="H799" s="36"/>
      <c r="I799" s="36"/>
      <c r="J799" s="36"/>
      <c r="K799" s="37"/>
      <c r="L799" s="37"/>
      <c r="M799" s="37"/>
      <c r="N799" s="38">
        <f t="shared" si="384"/>
        <v>46204</v>
      </c>
      <c r="O799">
        <f t="shared" si="385"/>
        <v>900012</v>
      </c>
      <c r="P799" t="str">
        <f t="shared" si="386"/>
        <v>Serralheria</v>
      </c>
      <c r="Q799" t="str">
        <f t="shared" si="387"/>
        <v>Normal / Fixo</v>
      </c>
      <c r="R799" t="str">
        <f t="shared" si="388"/>
        <v>SERRALHEIRO I</v>
      </c>
      <c r="S799" t="str">
        <f t="shared" si="389"/>
        <v>ADM</v>
      </c>
      <c r="T799" s="39">
        <f t="shared" si="390"/>
        <v>53.488333185221997</v>
      </c>
      <c r="U799" s="40">
        <f t="shared" si="391"/>
        <v>0.33333333333333298</v>
      </c>
      <c r="V799" s="40">
        <f t="shared" si="392"/>
        <v>0.33333333333333298</v>
      </c>
      <c r="W799" s="40">
        <f t="shared" si="393"/>
        <v>0</v>
      </c>
      <c r="X799" t="str">
        <f t="shared" si="394"/>
        <v>Não</v>
      </c>
      <c r="Y799" s="40">
        <f t="shared" si="395"/>
        <v>0</v>
      </c>
      <c r="Z799" s="40">
        <f t="shared" si="396"/>
        <v>0</v>
      </c>
      <c r="AA799" s="40">
        <f t="shared" si="397"/>
        <v>0</v>
      </c>
      <c r="AB799" s="40">
        <f t="shared" si="398"/>
        <v>0</v>
      </c>
      <c r="AC799" s="40">
        <f t="shared" si="399"/>
        <v>0</v>
      </c>
      <c r="AD799" s="39">
        <f t="shared" si="400"/>
        <v>0</v>
      </c>
      <c r="AE799" s="39">
        <f t="shared" si="401"/>
        <v>0</v>
      </c>
      <c r="AF799" t="str">
        <f t="shared" si="402"/>
        <v>Trabalhado</v>
      </c>
      <c r="AG799" t="str">
        <f t="shared" si="403"/>
        <v/>
      </c>
      <c r="AH799" t="str">
        <f t="shared" si="404"/>
        <v/>
      </c>
      <c r="AJ799" s="41">
        <f t="shared" si="405"/>
        <v>21</v>
      </c>
      <c r="AK799" s="42" t="str">
        <f t="shared" si="406"/>
        <v/>
      </c>
      <c r="AL799" s="41" t="str">
        <f t="shared" si="407"/>
        <v>Leve atraso</v>
      </c>
      <c r="AM799" s="41" t="str">
        <f t="shared" si="408"/>
        <v>Não</v>
      </c>
      <c r="AN799" s="41" t="str">
        <f t="shared" si="409"/>
        <v>Sim</v>
      </c>
      <c r="AO799" s="42" t="str">
        <f t="shared" si="410"/>
        <v/>
      </c>
      <c r="AP799" s="41" t="str">
        <f t="shared" si="411"/>
        <v>Diego Ferreira Moura|46213</v>
      </c>
      <c r="AQ799" s="41" t="str">
        <f t="shared" si="412"/>
        <v/>
      </c>
      <c r="AR799" s="41" t="str">
        <f>IF($AQ799="","",COUNTIFS(L_ChaveCob,$AQ799,L_Ausencia,"&gt;"&amp;$W799)+COUNTIFS($AQ$4:$AQ799,$AQ799,$W$4:$W799,$W799))</f>
        <v/>
      </c>
      <c r="AS799" s="42">
        <f t="shared" si="413"/>
        <v>0</v>
      </c>
      <c r="AT799" s="42">
        <f t="shared" si="414"/>
        <v>0</v>
      </c>
      <c r="AU799" s="42">
        <f t="shared" si="415"/>
        <v>0</v>
      </c>
    </row>
    <row r="800" spans="1:47" x14ac:dyDescent="0.2">
      <c r="A800" s="35">
        <v>46213</v>
      </c>
      <c r="B800" s="36" t="s">
        <v>237</v>
      </c>
      <c r="C800" s="36" t="s">
        <v>232</v>
      </c>
      <c r="D800" s="36"/>
      <c r="E800" s="37"/>
      <c r="F800" s="37"/>
      <c r="G800" s="36"/>
      <c r="H800" s="36"/>
      <c r="I800" s="36"/>
      <c r="J800" s="36"/>
      <c r="K800" s="37"/>
      <c r="L800" s="37"/>
      <c r="M800" s="37"/>
      <c r="N800" s="38">
        <f t="shared" si="384"/>
        <v>46204</v>
      </c>
      <c r="O800">
        <f t="shared" si="385"/>
        <v>119353</v>
      </c>
      <c r="P800" t="str">
        <f t="shared" si="386"/>
        <v>Serralheria</v>
      </c>
      <c r="Q800" t="str">
        <f t="shared" si="387"/>
        <v>Normal / Fixo</v>
      </c>
      <c r="R800" t="str">
        <f t="shared" si="388"/>
        <v>SERRALHEIRO II</v>
      </c>
      <c r="S800" t="str">
        <f t="shared" si="389"/>
        <v>ADM</v>
      </c>
      <c r="T800" s="39">
        <f t="shared" si="390"/>
        <v>57.825734836004102</v>
      </c>
      <c r="U800" s="40">
        <f t="shared" si="391"/>
        <v>0.33333333333333298</v>
      </c>
      <c r="V800" s="40">
        <f t="shared" si="392"/>
        <v>0.33333333333333298</v>
      </c>
      <c r="W800" s="40">
        <f t="shared" si="393"/>
        <v>0</v>
      </c>
      <c r="X800" t="str">
        <f t="shared" si="394"/>
        <v>Não</v>
      </c>
      <c r="Y800" s="40">
        <f t="shared" si="395"/>
        <v>0</v>
      </c>
      <c r="Z800" s="40">
        <f t="shared" si="396"/>
        <v>0</v>
      </c>
      <c r="AA800" s="40">
        <f t="shared" si="397"/>
        <v>0</v>
      </c>
      <c r="AB800" s="40">
        <f t="shared" si="398"/>
        <v>0</v>
      </c>
      <c r="AC800" s="40">
        <f t="shared" si="399"/>
        <v>0</v>
      </c>
      <c r="AD800" s="39">
        <f t="shared" si="400"/>
        <v>0</v>
      </c>
      <c r="AE800" s="39">
        <f t="shared" si="401"/>
        <v>0</v>
      </c>
      <c r="AF800" t="str">
        <f t="shared" si="402"/>
        <v>Trabalhado</v>
      </c>
      <c r="AG800" t="str">
        <f t="shared" si="403"/>
        <v/>
      </c>
      <c r="AH800" t="str">
        <f t="shared" si="404"/>
        <v/>
      </c>
      <c r="AJ800" s="41">
        <f t="shared" si="405"/>
        <v>7</v>
      </c>
      <c r="AK800" s="42" t="str">
        <f t="shared" si="406"/>
        <v/>
      </c>
      <c r="AL800" s="41" t="str">
        <f t="shared" si="407"/>
        <v>Leve atraso</v>
      </c>
      <c r="AM800" s="41" t="str">
        <f t="shared" si="408"/>
        <v>Não</v>
      </c>
      <c r="AN800" s="41" t="str">
        <f t="shared" si="409"/>
        <v>Sim</v>
      </c>
      <c r="AO800" s="42" t="str">
        <f t="shared" si="410"/>
        <v/>
      </c>
      <c r="AP800" s="41" t="str">
        <f t="shared" si="411"/>
        <v>Ezequiel Antonio Peres|46213</v>
      </c>
      <c r="AQ800" s="41" t="str">
        <f t="shared" si="412"/>
        <v/>
      </c>
      <c r="AR800" s="41" t="str">
        <f>IF($AQ800="","",COUNTIFS(L_ChaveCob,$AQ800,L_Ausencia,"&gt;"&amp;$W800)+COUNTIFS($AQ$4:$AQ800,$AQ800,$W$4:$W800,$W800))</f>
        <v/>
      </c>
      <c r="AS800" s="42">
        <f t="shared" si="413"/>
        <v>0</v>
      </c>
      <c r="AT800" s="42">
        <f t="shared" si="414"/>
        <v>0</v>
      </c>
      <c r="AU800" s="42">
        <f t="shared" si="415"/>
        <v>0</v>
      </c>
    </row>
    <row r="801" spans="1:47" x14ac:dyDescent="0.2">
      <c r="A801" s="35">
        <v>46213</v>
      </c>
      <c r="B801" s="36" t="s">
        <v>239</v>
      </c>
      <c r="C801" s="36" t="s">
        <v>228</v>
      </c>
      <c r="D801" s="36"/>
      <c r="E801" s="37"/>
      <c r="F801" s="37"/>
      <c r="G801" s="36"/>
      <c r="H801" s="36"/>
      <c r="I801" s="36"/>
      <c r="J801" s="36"/>
      <c r="K801" s="37"/>
      <c r="L801" s="37"/>
      <c r="M801" s="37"/>
      <c r="N801" s="38">
        <f t="shared" si="384"/>
        <v>46204</v>
      </c>
      <c r="O801">
        <f t="shared" si="385"/>
        <v>173078</v>
      </c>
      <c r="P801" t="str">
        <f t="shared" si="386"/>
        <v>Serralheria</v>
      </c>
      <c r="Q801" t="str">
        <f t="shared" si="387"/>
        <v>Normal / Fixo</v>
      </c>
      <c r="R801" t="str">
        <f t="shared" si="388"/>
        <v>SERRALHEIRO II</v>
      </c>
      <c r="S801" t="str">
        <f t="shared" si="389"/>
        <v>ADM</v>
      </c>
      <c r="T801" s="39">
        <f t="shared" si="390"/>
        <v>57.825734836004102</v>
      </c>
      <c r="U801" s="40">
        <f t="shared" si="391"/>
        <v>0.33333333333333298</v>
      </c>
      <c r="V801" s="40">
        <f t="shared" si="392"/>
        <v>0</v>
      </c>
      <c r="W801" s="40">
        <f t="shared" si="393"/>
        <v>0.33333333333333298</v>
      </c>
      <c r="X801" t="str">
        <f t="shared" si="394"/>
        <v>Sim</v>
      </c>
      <c r="Y801" s="40">
        <f t="shared" si="395"/>
        <v>0.33333333333333298</v>
      </c>
      <c r="Z801" s="40">
        <f t="shared" si="396"/>
        <v>0</v>
      </c>
      <c r="AA801" s="40">
        <f t="shared" si="397"/>
        <v>0</v>
      </c>
      <c r="AB801" s="40">
        <f t="shared" si="398"/>
        <v>0</v>
      </c>
      <c r="AC801" s="40">
        <f t="shared" si="399"/>
        <v>0.33333333333333298</v>
      </c>
      <c r="AD801" s="39">
        <f t="shared" si="400"/>
        <v>462.60587868803231</v>
      </c>
      <c r="AE801" s="39">
        <f t="shared" si="401"/>
        <v>0</v>
      </c>
      <c r="AF801" t="str">
        <f t="shared" si="402"/>
        <v>Férias</v>
      </c>
      <c r="AG801" t="str">
        <f t="shared" si="403"/>
        <v>DESCONTA 8:00h (Férias).</v>
      </c>
      <c r="AH801" t="str">
        <f t="shared" si="404"/>
        <v/>
      </c>
      <c r="AJ801" s="41">
        <f t="shared" si="405"/>
        <v>2</v>
      </c>
      <c r="AK801" s="42" t="str">
        <f t="shared" si="406"/>
        <v/>
      </c>
      <c r="AL801" s="41" t="str">
        <f t="shared" si="407"/>
        <v>Dia inteiro</v>
      </c>
      <c r="AM801" s="41" t="str">
        <f t="shared" si="408"/>
        <v>Sim</v>
      </c>
      <c r="AN801" s="41" t="str">
        <f t="shared" si="409"/>
        <v>Não</v>
      </c>
      <c r="AO801" s="42" t="str">
        <f t="shared" si="410"/>
        <v/>
      </c>
      <c r="AP801" s="41" t="str">
        <f t="shared" si="411"/>
        <v>Giovani Joao da Silva|46213</v>
      </c>
      <c r="AQ801" s="41" t="str">
        <f t="shared" si="412"/>
        <v>46213|Serralheria</v>
      </c>
      <c r="AR801" s="41">
        <f>IF($AQ801="","",COUNTIFS(L_ChaveCob,$AQ801,L_Ausencia,"&gt;"&amp;$W801)+COUNTIFS($AQ$4:$AQ801,$AQ801,$W$4:$W801,$W801))</f>
        <v>1</v>
      </c>
      <c r="AS801" s="42">
        <f t="shared" si="413"/>
        <v>0</v>
      </c>
      <c r="AT801" s="42">
        <f t="shared" si="414"/>
        <v>0</v>
      </c>
      <c r="AU801" s="42">
        <f t="shared" si="415"/>
        <v>0</v>
      </c>
    </row>
    <row r="802" spans="1:47" x14ac:dyDescent="0.2">
      <c r="A802" s="35">
        <v>46213</v>
      </c>
      <c r="B802" s="36" t="s">
        <v>241</v>
      </c>
      <c r="C802" s="36" t="s">
        <v>232</v>
      </c>
      <c r="D802" s="36"/>
      <c r="E802" s="37"/>
      <c r="F802" s="37"/>
      <c r="G802" s="36"/>
      <c r="H802" s="36"/>
      <c r="I802" s="36"/>
      <c r="J802" s="36"/>
      <c r="K802" s="37"/>
      <c r="L802" s="37"/>
      <c r="M802" s="37"/>
      <c r="N802" s="38">
        <f t="shared" si="384"/>
        <v>46204</v>
      </c>
      <c r="O802">
        <f t="shared" si="385"/>
        <v>24800</v>
      </c>
      <c r="P802" t="str">
        <f t="shared" si="386"/>
        <v>Serralheria</v>
      </c>
      <c r="Q802" t="str">
        <f t="shared" si="387"/>
        <v>Normal / Fixo</v>
      </c>
      <c r="R802" t="str">
        <f t="shared" si="388"/>
        <v>SERRALHEIRO II</v>
      </c>
      <c r="S802" t="str">
        <f t="shared" si="389"/>
        <v>ADM</v>
      </c>
      <c r="T802" s="39">
        <f t="shared" si="390"/>
        <v>57.825734836004102</v>
      </c>
      <c r="U802" s="40">
        <f t="shared" si="391"/>
        <v>0.33333333333333298</v>
      </c>
      <c r="V802" s="40">
        <f t="shared" si="392"/>
        <v>0.33333333333333298</v>
      </c>
      <c r="W802" s="40">
        <f t="shared" si="393"/>
        <v>0</v>
      </c>
      <c r="X802" t="str">
        <f t="shared" si="394"/>
        <v>Não</v>
      </c>
      <c r="Y802" s="40">
        <f t="shared" si="395"/>
        <v>0</v>
      </c>
      <c r="Z802" s="40">
        <f t="shared" si="396"/>
        <v>0</v>
      </c>
      <c r="AA802" s="40">
        <f t="shared" si="397"/>
        <v>0</v>
      </c>
      <c r="AB802" s="40">
        <f t="shared" si="398"/>
        <v>0</v>
      </c>
      <c r="AC802" s="40">
        <f t="shared" si="399"/>
        <v>0</v>
      </c>
      <c r="AD802" s="39">
        <f t="shared" si="400"/>
        <v>0</v>
      </c>
      <c r="AE802" s="39">
        <f t="shared" si="401"/>
        <v>0</v>
      </c>
      <c r="AF802" t="str">
        <f t="shared" si="402"/>
        <v>Trabalhado</v>
      </c>
      <c r="AG802" t="str">
        <f t="shared" si="403"/>
        <v/>
      </c>
      <c r="AH802" t="str">
        <f t="shared" si="404"/>
        <v/>
      </c>
      <c r="AJ802" s="41">
        <f t="shared" si="405"/>
        <v>3</v>
      </c>
      <c r="AK802" s="42" t="str">
        <f t="shared" si="406"/>
        <v/>
      </c>
      <c r="AL802" s="41" t="str">
        <f t="shared" si="407"/>
        <v>Leve atraso</v>
      </c>
      <c r="AM802" s="41" t="str">
        <f t="shared" si="408"/>
        <v>Não</v>
      </c>
      <c r="AN802" s="41" t="str">
        <f t="shared" si="409"/>
        <v>Sim</v>
      </c>
      <c r="AO802" s="42" t="str">
        <f t="shared" si="410"/>
        <v/>
      </c>
      <c r="AP802" s="41" t="str">
        <f t="shared" si="411"/>
        <v>Ivanildo Lopes Pires de Carvalho|46213</v>
      </c>
      <c r="AQ802" s="41" t="str">
        <f t="shared" si="412"/>
        <v/>
      </c>
      <c r="AR802" s="41" t="str">
        <f>IF($AQ802="","",COUNTIFS(L_ChaveCob,$AQ802,L_Ausencia,"&gt;"&amp;$W802)+COUNTIFS($AQ$4:$AQ802,$AQ802,$W$4:$W802,$W802))</f>
        <v/>
      </c>
      <c r="AS802" s="42">
        <f t="shared" si="413"/>
        <v>0</v>
      </c>
      <c r="AT802" s="42">
        <f t="shared" si="414"/>
        <v>0</v>
      </c>
      <c r="AU802" s="42">
        <f t="shared" si="415"/>
        <v>0</v>
      </c>
    </row>
    <row r="803" spans="1:47" x14ac:dyDescent="0.2">
      <c r="A803" s="35">
        <v>46213</v>
      </c>
      <c r="B803" s="36" t="s">
        <v>243</v>
      </c>
      <c r="C803" s="36" t="s">
        <v>258</v>
      </c>
      <c r="D803" s="36"/>
      <c r="E803" s="37"/>
      <c r="F803" s="37"/>
      <c r="G803" s="36" t="s">
        <v>425</v>
      </c>
      <c r="H803" s="36"/>
      <c r="I803" s="36"/>
      <c r="J803" s="36"/>
      <c r="K803" s="37"/>
      <c r="L803" s="37"/>
      <c r="M803" s="37"/>
      <c r="N803" s="38">
        <f t="shared" si="384"/>
        <v>46204</v>
      </c>
      <c r="O803">
        <f t="shared" si="385"/>
        <v>900003</v>
      </c>
      <c r="P803" t="str">
        <f t="shared" si="386"/>
        <v>Serralheria</v>
      </c>
      <c r="Q803" t="str">
        <f t="shared" si="387"/>
        <v>Normal / Fixo</v>
      </c>
      <c r="R803" t="str">
        <f t="shared" si="388"/>
        <v>ENCARREGADO</v>
      </c>
      <c r="S803" t="str">
        <f t="shared" si="389"/>
        <v>ADM</v>
      </c>
      <c r="T803" s="39">
        <f t="shared" si="390"/>
        <v>66.410146806958295</v>
      </c>
      <c r="U803" s="40">
        <f t="shared" si="391"/>
        <v>0.33333333333333298</v>
      </c>
      <c r="V803" s="40">
        <f t="shared" si="392"/>
        <v>0</v>
      </c>
      <c r="W803" s="40">
        <f t="shared" si="393"/>
        <v>0.33333333333333298</v>
      </c>
      <c r="X803" t="str">
        <f t="shared" si="394"/>
        <v>Não</v>
      </c>
      <c r="Y803" s="40">
        <f t="shared" si="395"/>
        <v>0</v>
      </c>
      <c r="Z803" s="40">
        <f t="shared" si="396"/>
        <v>0</v>
      </c>
      <c r="AA803" s="40">
        <f t="shared" si="397"/>
        <v>0</v>
      </c>
      <c r="AB803" s="40">
        <f t="shared" si="398"/>
        <v>0</v>
      </c>
      <c r="AC803" s="40">
        <f t="shared" si="399"/>
        <v>0</v>
      </c>
      <c r="AD803" s="39">
        <f t="shared" si="400"/>
        <v>0</v>
      </c>
      <c r="AE803" s="39">
        <f t="shared" si="401"/>
        <v>531.28117445566579</v>
      </c>
      <c r="AF803" t="str">
        <f t="shared" si="402"/>
        <v>Justificada</v>
      </c>
      <c r="AG803" t="str">
        <f t="shared" si="403"/>
        <v/>
      </c>
      <c r="AH803" t="str">
        <f t="shared" si="404"/>
        <v/>
      </c>
      <c r="AJ803" s="41">
        <f t="shared" si="405"/>
        <v>10</v>
      </c>
      <c r="AK803" s="42" t="str">
        <f t="shared" si="406"/>
        <v/>
      </c>
      <c r="AL803" s="41" t="str">
        <f t="shared" si="407"/>
        <v>Dia inteiro</v>
      </c>
      <c r="AM803" s="41" t="str">
        <f t="shared" si="408"/>
        <v>Não</v>
      </c>
      <c r="AN803" s="41" t="str">
        <f t="shared" si="409"/>
        <v>Não</v>
      </c>
      <c r="AO803" s="42" t="str">
        <f t="shared" si="410"/>
        <v/>
      </c>
      <c r="AP803" s="41" t="str">
        <f t="shared" si="411"/>
        <v>Marcelo Antônio Silvestre de Moraes|46213</v>
      </c>
      <c r="AQ803" s="41" t="str">
        <f t="shared" si="412"/>
        <v/>
      </c>
      <c r="AR803" s="41" t="str">
        <f>IF($AQ803="","",COUNTIFS(L_ChaveCob,$AQ803,L_Ausencia,"&gt;"&amp;$W803)+COUNTIFS($AQ$4:$AQ803,$AQ803,$W$4:$W803,$W803))</f>
        <v/>
      </c>
      <c r="AS803" s="42">
        <f t="shared" si="413"/>
        <v>0</v>
      </c>
      <c r="AT803" s="42">
        <f t="shared" si="414"/>
        <v>0</v>
      </c>
      <c r="AU803" s="42">
        <f t="shared" si="415"/>
        <v>0</v>
      </c>
    </row>
    <row r="804" spans="1:47" x14ac:dyDescent="0.2">
      <c r="A804" s="35">
        <v>46213</v>
      </c>
      <c r="B804" s="36" t="s">
        <v>229</v>
      </c>
      <c r="C804" s="36" t="s">
        <v>232</v>
      </c>
      <c r="D804" s="36"/>
      <c r="E804" s="37"/>
      <c r="F804" s="37"/>
      <c r="G804" s="36"/>
      <c r="H804" s="36"/>
      <c r="I804" s="36"/>
      <c r="J804" s="36"/>
      <c r="K804" s="37"/>
      <c r="L804" s="37"/>
      <c r="M804" s="37"/>
      <c r="N804" s="38">
        <f t="shared" si="384"/>
        <v>46204</v>
      </c>
      <c r="O804">
        <f t="shared" si="385"/>
        <v>105410</v>
      </c>
      <c r="P804" t="str">
        <f t="shared" si="386"/>
        <v>Serralheria</v>
      </c>
      <c r="Q804" t="str">
        <f t="shared" si="387"/>
        <v>Normal / Fixo</v>
      </c>
      <c r="R804" t="str">
        <f t="shared" si="388"/>
        <v>SERRALHEIRO I</v>
      </c>
      <c r="S804" t="str">
        <f t="shared" si="389"/>
        <v>TURNO 3</v>
      </c>
      <c r="T804" s="39">
        <f t="shared" si="390"/>
        <v>53.488333185221997</v>
      </c>
      <c r="U804" s="40">
        <f t="shared" si="391"/>
        <v>0.33333333333333298</v>
      </c>
      <c r="V804" s="40">
        <f t="shared" si="392"/>
        <v>0.33333333333333298</v>
      </c>
      <c r="W804" s="40">
        <f t="shared" si="393"/>
        <v>0</v>
      </c>
      <c r="X804" t="str">
        <f t="shared" si="394"/>
        <v>Não</v>
      </c>
      <c r="Y804" s="40">
        <f t="shared" si="395"/>
        <v>0</v>
      </c>
      <c r="Z804" s="40">
        <f t="shared" si="396"/>
        <v>0</v>
      </c>
      <c r="AA804" s="40">
        <f t="shared" si="397"/>
        <v>0</v>
      </c>
      <c r="AB804" s="40">
        <f t="shared" si="398"/>
        <v>0</v>
      </c>
      <c r="AC804" s="40">
        <f t="shared" si="399"/>
        <v>0</v>
      </c>
      <c r="AD804" s="39">
        <f t="shared" si="400"/>
        <v>0</v>
      </c>
      <c r="AE804" s="39">
        <f t="shared" si="401"/>
        <v>0</v>
      </c>
      <c r="AF804" t="str">
        <f t="shared" si="402"/>
        <v>Trabalhado</v>
      </c>
      <c r="AG804" t="str">
        <f t="shared" si="403"/>
        <v/>
      </c>
      <c r="AH804" t="str">
        <f t="shared" si="404"/>
        <v/>
      </c>
      <c r="AJ804" s="41">
        <f t="shared" si="405"/>
        <v>6</v>
      </c>
      <c r="AK804" s="42" t="str">
        <f t="shared" si="406"/>
        <v/>
      </c>
      <c r="AL804" s="41" t="str">
        <f t="shared" si="407"/>
        <v>Leve atraso</v>
      </c>
      <c r="AM804" s="41" t="str">
        <f t="shared" si="408"/>
        <v>Não</v>
      </c>
      <c r="AN804" s="41" t="str">
        <f t="shared" si="409"/>
        <v>Sim</v>
      </c>
      <c r="AO804" s="42" t="str">
        <f t="shared" si="410"/>
        <v/>
      </c>
      <c r="AP804" s="41" t="str">
        <f t="shared" si="411"/>
        <v>Marcelo Douglas Vieira Santana|46213</v>
      </c>
      <c r="AQ804" s="41" t="str">
        <f t="shared" si="412"/>
        <v/>
      </c>
      <c r="AR804" s="41" t="str">
        <f>IF($AQ804="","",COUNTIFS(L_ChaveCob,$AQ804,L_Ausencia,"&gt;"&amp;$W804)+COUNTIFS($AQ$4:$AQ804,$AQ804,$W$4:$W804,$W804))</f>
        <v/>
      </c>
      <c r="AS804" s="42">
        <f t="shared" si="413"/>
        <v>0</v>
      </c>
      <c r="AT804" s="42">
        <f t="shared" si="414"/>
        <v>0</v>
      </c>
      <c r="AU804" s="42">
        <f t="shared" si="415"/>
        <v>0</v>
      </c>
    </row>
    <row r="805" spans="1:47" x14ac:dyDescent="0.2">
      <c r="A805" s="35">
        <v>46213</v>
      </c>
      <c r="B805" s="36" t="s">
        <v>483</v>
      </c>
      <c r="C805" s="36" t="s">
        <v>232</v>
      </c>
      <c r="D805" s="36"/>
      <c r="E805" s="37"/>
      <c r="F805" s="37"/>
      <c r="G805" s="36"/>
      <c r="H805" s="36"/>
      <c r="I805" s="36"/>
      <c r="J805" s="36"/>
      <c r="K805" s="37"/>
      <c r="L805" s="37"/>
      <c r="M805" s="37"/>
      <c r="N805" s="38">
        <f t="shared" si="384"/>
        <v>46204</v>
      </c>
      <c r="O805">
        <f t="shared" si="385"/>
        <v>900011</v>
      </c>
      <c r="P805" t="str">
        <f t="shared" si="386"/>
        <v>Serralheria</v>
      </c>
      <c r="Q805" t="str">
        <f t="shared" si="387"/>
        <v>Normal / Fixo</v>
      </c>
      <c r="R805" t="str">
        <f t="shared" si="388"/>
        <v>SERRALHEIRO I</v>
      </c>
      <c r="S805" t="str">
        <f t="shared" si="389"/>
        <v>ADM</v>
      </c>
      <c r="T805" s="39">
        <f t="shared" si="390"/>
        <v>53.488333185221997</v>
      </c>
      <c r="U805" s="40">
        <f t="shared" si="391"/>
        <v>0.33333333333333298</v>
      </c>
      <c r="V805" s="40">
        <f t="shared" si="392"/>
        <v>0.33333333333333298</v>
      </c>
      <c r="W805" s="40">
        <f t="shared" si="393"/>
        <v>0</v>
      </c>
      <c r="X805" t="str">
        <f t="shared" si="394"/>
        <v>Não</v>
      </c>
      <c r="Y805" s="40">
        <f t="shared" si="395"/>
        <v>0</v>
      </c>
      <c r="Z805" s="40">
        <f t="shared" si="396"/>
        <v>0</v>
      </c>
      <c r="AA805" s="40">
        <f t="shared" si="397"/>
        <v>0</v>
      </c>
      <c r="AB805" s="40">
        <f t="shared" si="398"/>
        <v>0</v>
      </c>
      <c r="AC805" s="40">
        <f t="shared" si="399"/>
        <v>0</v>
      </c>
      <c r="AD805" s="39">
        <f t="shared" si="400"/>
        <v>0</v>
      </c>
      <c r="AE805" s="39">
        <f t="shared" si="401"/>
        <v>0</v>
      </c>
      <c r="AF805" t="str">
        <f t="shared" si="402"/>
        <v>Trabalhado</v>
      </c>
      <c r="AG805" t="str">
        <f t="shared" si="403"/>
        <v/>
      </c>
      <c r="AH805" t="str">
        <f t="shared" si="404"/>
        <v/>
      </c>
      <c r="AJ805" s="41">
        <f t="shared" si="405"/>
        <v>20</v>
      </c>
      <c r="AK805" s="42" t="str">
        <f t="shared" si="406"/>
        <v/>
      </c>
      <c r="AL805" s="41" t="str">
        <f t="shared" si="407"/>
        <v>Leve atraso</v>
      </c>
      <c r="AM805" s="41" t="str">
        <f t="shared" si="408"/>
        <v>Não</v>
      </c>
      <c r="AN805" s="41" t="str">
        <f t="shared" si="409"/>
        <v>Sim</v>
      </c>
      <c r="AO805" s="42" t="str">
        <f t="shared" si="410"/>
        <v/>
      </c>
      <c r="AP805" s="41" t="str">
        <f t="shared" si="411"/>
        <v>Maxwell Torres da Silva|46213</v>
      </c>
      <c r="AQ805" s="41" t="str">
        <f t="shared" si="412"/>
        <v/>
      </c>
      <c r="AR805" s="41" t="str">
        <f>IF($AQ805="","",COUNTIFS(L_ChaveCob,$AQ805,L_Ausencia,"&gt;"&amp;$W805)+COUNTIFS($AQ$4:$AQ805,$AQ805,$W$4:$W805,$W805))</f>
        <v/>
      </c>
      <c r="AS805" s="42">
        <f t="shared" si="413"/>
        <v>0</v>
      </c>
      <c r="AT805" s="42">
        <f t="shared" si="414"/>
        <v>0</v>
      </c>
      <c r="AU805" s="42">
        <f t="shared" si="415"/>
        <v>0</v>
      </c>
    </row>
    <row r="806" spans="1:47" hidden="1" x14ac:dyDescent="0.2">
      <c r="A806" s="35">
        <v>46213</v>
      </c>
      <c r="B806" s="36" t="s">
        <v>611</v>
      </c>
      <c r="C806" s="36" t="s">
        <v>232</v>
      </c>
      <c r="D806" s="36"/>
      <c r="E806" s="37"/>
      <c r="F806" s="37"/>
      <c r="G806" s="36"/>
      <c r="H806" s="36"/>
      <c r="I806" s="36"/>
      <c r="J806" s="36"/>
      <c r="K806" s="37"/>
      <c r="L806" s="37"/>
      <c r="M806" s="37"/>
      <c r="N806" s="38">
        <f t="shared" si="384"/>
        <v>46204</v>
      </c>
      <c r="O806">
        <f t="shared" si="385"/>
        <v>900013</v>
      </c>
      <c r="P806" t="str">
        <f t="shared" si="386"/>
        <v>SPOT</v>
      </c>
      <c r="Q806" t="str">
        <f t="shared" si="387"/>
        <v>SPOT</v>
      </c>
      <c r="R806" t="str">
        <f t="shared" si="388"/>
        <v>SERRALHEIRO I</v>
      </c>
      <c r="S806" t="str">
        <f t="shared" si="389"/>
        <v>TURNO 2</v>
      </c>
      <c r="T806" s="39">
        <f t="shared" si="390"/>
        <v>53.488333185221997</v>
      </c>
      <c r="U806" s="40">
        <f t="shared" si="391"/>
        <v>0.33333333333333298</v>
      </c>
      <c r="V806" s="40">
        <f t="shared" si="392"/>
        <v>0.33333333333333298</v>
      </c>
      <c r="W806" s="40">
        <f t="shared" si="393"/>
        <v>0</v>
      </c>
      <c r="X806" t="str">
        <f t="shared" si="394"/>
        <v>Não</v>
      </c>
      <c r="Y806" s="40">
        <f t="shared" si="395"/>
        <v>0</v>
      </c>
      <c r="Z806" s="40">
        <f t="shared" si="396"/>
        <v>0</v>
      </c>
      <c r="AA806" s="40">
        <f t="shared" si="397"/>
        <v>0</v>
      </c>
      <c r="AB806" s="40">
        <f t="shared" si="398"/>
        <v>0</v>
      </c>
      <c r="AC806" s="40">
        <f t="shared" si="399"/>
        <v>0</v>
      </c>
      <c r="AD806" s="39">
        <f t="shared" si="400"/>
        <v>0</v>
      </c>
      <c r="AE806" s="39">
        <f t="shared" si="401"/>
        <v>0</v>
      </c>
      <c r="AF806" t="str">
        <f t="shared" si="402"/>
        <v>Trabalhado</v>
      </c>
      <c r="AG806" t="str">
        <f t="shared" si="403"/>
        <v/>
      </c>
      <c r="AH806" t="str">
        <f t="shared" si="404"/>
        <v/>
      </c>
      <c r="AJ806" s="41">
        <f t="shared" si="405"/>
        <v>22</v>
      </c>
      <c r="AK806" s="42" t="str">
        <f t="shared" si="406"/>
        <v/>
      </c>
      <c r="AL806" s="41" t="str">
        <f t="shared" si="407"/>
        <v>Leve atraso</v>
      </c>
      <c r="AM806" s="41" t="str">
        <f t="shared" si="408"/>
        <v>Não</v>
      </c>
      <c r="AN806" s="41" t="str">
        <f t="shared" si="409"/>
        <v>Sim</v>
      </c>
      <c r="AO806" s="42" t="str">
        <f t="shared" si="410"/>
        <v/>
      </c>
      <c r="AP806" s="41" t="str">
        <f t="shared" si="411"/>
        <v>Murilo de Souza Modesto- Spot|46213</v>
      </c>
      <c r="AQ806" s="41" t="str">
        <f t="shared" si="412"/>
        <v/>
      </c>
      <c r="AR806" s="41" t="str">
        <f>IF($AQ806="","",COUNTIFS(L_ChaveCob,$AQ806,L_Ausencia,"&gt;"&amp;$W806)+COUNTIFS($AQ$4:$AQ806,$AQ806,$W$4:$W806,$W806))</f>
        <v/>
      </c>
      <c r="AS806" s="42">
        <f t="shared" si="413"/>
        <v>0</v>
      </c>
      <c r="AT806" s="42">
        <f t="shared" si="414"/>
        <v>0</v>
      </c>
      <c r="AU806" s="42">
        <f t="shared" si="415"/>
        <v>0</v>
      </c>
    </row>
    <row r="807" spans="1:47" x14ac:dyDescent="0.2">
      <c r="A807" s="35">
        <v>46213</v>
      </c>
      <c r="B807" s="36" t="s">
        <v>247</v>
      </c>
      <c r="C807" s="36" t="s">
        <v>232</v>
      </c>
      <c r="D807" s="36"/>
      <c r="E807" s="37"/>
      <c r="F807" s="37"/>
      <c r="G807" s="36"/>
      <c r="H807" s="36"/>
      <c r="I807" s="36"/>
      <c r="J807" s="36"/>
      <c r="K807" s="37"/>
      <c r="L807" s="37"/>
      <c r="M807" s="37"/>
      <c r="N807" s="38">
        <f t="shared" si="384"/>
        <v>46204</v>
      </c>
      <c r="O807">
        <f t="shared" si="385"/>
        <v>900005</v>
      </c>
      <c r="P807" t="str">
        <f t="shared" si="386"/>
        <v>Serralheria</v>
      </c>
      <c r="Q807" t="str">
        <f t="shared" si="387"/>
        <v>Normal / Fixo</v>
      </c>
      <c r="R807" t="str">
        <f t="shared" si="388"/>
        <v>SERRALHEIRO II</v>
      </c>
      <c r="S807" t="str">
        <f t="shared" si="389"/>
        <v>ADM</v>
      </c>
      <c r="T807" s="39">
        <f t="shared" si="390"/>
        <v>57.825734836004102</v>
      </c>
      <c r="U807" s="40">
        <f t="shared" si="391"/>
        <v>0.33333333333333298</v>
      </c>
      <c r="V807" s="40">
        <f t="shared" si="392"/>
        <v>0.33333333333333298</v>
      </c>
      <c r="W807" s="40">
        <f t="shared" si="393"/>
        <v>0</v>
      </c>
      <c r="X807" t="str">
        <f t="shared" si="394"/>
        <v>Não</v>
      </c>
      <c r="Y807" s="40">
        <f t="shared" si="395"/>
        <v>0</v>
      </c>
      <c r="Z807" s="40">
        <f t="shared" si="396"/>
        <v>0</v>
      </c>
      <c r="AA807" s="40">
        <f t="shared" si="397"/>
        <v>0</v>
      </c>
      <c r="AB807" s="40">
        <f t="shared" si="398"/>
        <v>0</v>
      </c>
      <c r="AC807" s="40">
        <f t="shared" si="399"/>
        <v>0</v>
      </c>
      <c r="AD807" s="39">
        <f t="shared" si="400"/>
        <v>0</v>
      </c>
      <c r="AE807" s="39">
        <f t="shared" si="401"/>
        <v>0</v>
      </c>
      <c r="AF807" t="str">
        <f t="shared" si="402"/>
        <v>Trabalhado</v>
      </c>
      <c r="AG807" t="str">
        <f t="shared" si="403"/>
        <v/>
      </c>
      <c r="AH807" t="str">
        <f t="shared" si="404"/>
        <v/>
      </c>
      <c r="AJ807" s="41">
        <f t="shared" si="405"/>
        <v>13</v>
      </c>
      <c r="AK807" s="42" t="str">
        <f t="shared" si="406"/>
        <v/>
      </c>
      <c r="AL807" s="41" t="str">
        <f t="shared" si="407"/>
        <v>Leve atraso</v>
      </c>
      <c r="AM807" s="41" t="str">
        <f t="shared" si="408"/>
        <v>Não</v>
      </c>
      <c r="AN807" s="41" t="str">
        <f t="shared" si="409"/>
        <v>Sim</v>
      </c>
      <c r="AO807" s="42" t="str">
        <f t="shared" si="410"/>
        <v/>
      </c>
      <c r="AP807" s="41" t="str">
        <f t="shared" si="411"/>
        <v>Rafael Fracaroli da Rocha|46213</v>
      </c>
      <c r="AQ807" s="41" t="str">
        <f t="shared" si="412"/>
        <v/>
      </c>
      <c r="AR807" s="41" t="str">
        <f>IF($AQ807="","",COUNTIFS(L_ChaveCob,$AQ807,L_Ausencia,"&gt;"&amp;$W807)+COUNTIFS($AQ$4:$AQ807,$AQ807,$W$4:$W807,$W807))</f>
        <v/>
      </c>
      <c r="AS807" s="42">
        <f t="shared" si="413"/>
        <v>0</v>
      </c>
      <c r="AT807" s="42">
        <f t="shared" si="414"/>
        <v>0</v>
      </c>
      <c r="AU807" s="42">
        <f t="shared" si="415"/>
        <v>0</v>
      </c>
    </row>
    <row r="808" spans="1:47" x14ac:dyDescent="0.2">
      <c r="A808" s="35">
        <v>46213</v>
      </c>
      <c r="B808" s="36" t="s">
        <v>249</v>
      </c>
      <c r="C808" s="36" t="s">
        <v>232</v>
      </c>
      <c r="D808" s="36"/>
      <c r="E808" s="37"/>
      <c r="F808" s="37"/>
      <c r="G808" s="36"/>
      <c r="H808" s="36"/>
      <c r="I808" s="36"/>
      <c r="J808" s="36"/>
      <c r="K808" s="37"/>
      <c r="L808" s="37"/>
      <c r="M808" s="37"/>
      <c r="N808" s="38">
        <f t="shared" si="384"/>
        <v>46204</v>
      </c>
      <c r="O808">
        <f t="shared" si="385"/>
        <v>331335</v>
      </c>
      <c r="P808" t="str">
        <f t="shared" si="386"/>
        <v>Serralheria</v>
      </c>
      <c r="Q808" t="str">
        <f t="shared" si="387"/>
        <v>Normal / Fixo</v>
      </c>
      <c r="R808" t="str">
        <f t="shared" si="388"/>
        <v>SERRALHEIRO II</v>
      </c>
      <c r="S808" t="str">
        <f t="shared" si="389"/>
        <v>ADM</v>
      </c>
      <c r="T808" s="39">
        <f t="shared" si="390"/>
        <v>57.825734836004102</v>
      </c>
      <c r="U808" s="40">
        <f t="shared" si="391"/>
        <v>0.33333333333333298</v>
      </c>
      <c r="V808" s="40">
        <f t="shared" si="392"/>
        <v>0.33333333333333298</v>
      </c>
      <c r="W808" s="40">
        <f t="shared" si="393"/>
        <v>0</v>
      </c>
      <c r="X808" t="str">
        <f t="shared" si="394"/>
        <v>Não</v>
      </c>
      <c r="Y808" s="40">
        <f t="shared" si="395"/>
        <v>0</v>
      </c>
      <c r="Z808" s="40">
        <f t="shared" si="396"/>
        <v>0</v>
      </c>
      <c r="AA808" s="40">
        <f t="shared" si="397"/>
        <v>0</v>
      </c>
      <c r="AB808" s="40">
        <f t="shared" si="398"/>
        <v>0</v>
      </c>
      <c r="AC808" s="40">
        <f t="shared" si="399"/>
        <v>0</v>
      </c>
      <c r="AD808" s="39">
        <f t="shared" si="400"/>
        <v>0</v>
      </c>
      <c r="AE808" s="39">
        <f t="shared" si="401"/>
        <v>0</v>
      </c>
      <c r="AF808" t="str">
        <f t="shared" si="402"/>
        <v>Trabalhado</v>
      </c>
      <c r="AG808" t="str">
        <f t="shared" si="403"/>
        <v/>
      </c>
      <c r="AH808" t="str">
        <f t="shared" si="404"/>
        <v/>
      </c>
      <c r="AJ808" s="41">
        <f t="shared" si="405"/>
        <v>5</v>
      </c>
      <c r="AK808" s="42" t="str">
        <f t="shared" si="406"/>
        <v/>
      </c>
      <c r="AL808" s="41" t="str">
        <f t="shared" si="407"/>
        <v>Leve atraso</v>
      </c>
      <c r="AM808" s="41" t="str">
        <f t="shared" si="408"/>
        <v>Não</v>
      </c>
      <c r="AN808" s="41" t="str">
        <f t="shared" si="409"/>
        <v>Sim</v>
      </c>
      <c r="AO808" s="42" t="str">
        <f t="shared" si="410"/>
        <v/>
      </c>
      <c r="AP808" s="41" t="str">
        <f t="shared" si="411"/>
        <v>Robson Alberto Alves Galvão|46213</v>
      </c>
      <c r="AQ808" s="41" t="str">
        <f t="shared" si="412"/>
        <v/>
      </c>
      <c r="AR808" s="41" t="str">
        <f>IF($AQ808="","",COUNTIFS(L_ChaveCob,$AQ808,L_Ausencia,"&gt;"&amp;$W808)+COUNTIFS($AQ$4:$AQ808,$AQ808,$W$4:$W808,$W808))</f>
        <v/>
      </c>
      <c r="AS808" s="42">
        <f t="shared" si="413"/>
        <v>0</v>
      </c>
      <c r="AT808" s="42">
        <f t="shared" si="414"/>
        <v>0</v>
      </c>
      <c r="AU808" s="42">
        <f t="shared" si="415"/>
        <v>0</v>
      </c>
    </row>
    <row r="809" spans="1:47" x14ac:dyDescent="0.2">
      <c r="A809" s="35">
        <v>46213</v>
      </c>
      <c r="B809" s="36" t="s">
        <v>231</v>
      </c>
      <c r="C809" s="36" t="s">
        <v>232</v>
      </c>
      <c r="D809" s="36"/>
      <c r="E809" s="37"/>
      <c r="F809" s="37"/>
      <c r="G809" s="36"/>
      <c r="H809" s="36"/>
      <c r="I809" s="36"/>
      <c r="J809" s="36"/>
      <c r="K809" s="37"/>
      <c r="L809" s="37"/>
      <c r="M809" s="37"/>
      <c r="N809" s="38">
        <f t="shared" si="384"/>
        <v>46204</v>
      </c>
      <c r="O809">
        <f t="shared" si="385"/>
        <v>900004</v>
      </c>
      <c r="P809" t="str">
        <f t="shared" si="386"/>
        <v>Serralheria</v>
      </c>
      <c r="Q809" t="str">
        <f t="shared" si="387"/>
        <v>Normal / Fixo</v>
      </c>
      <c r="R809" t="str">
        <f t="shared" si="388"/>
        <v>SERRALHEIRO I</v>
      </c>
      <c r="S809" t="str">
        <f t="shared" si="389"/>
        <v>TURNO 2</v>
      </c>
      <c r="T809" s="39">
        <f t="shared" si="390"/>
        <v>53.488333185221997</v>
      </c>
      <c r="U809" s="40">
        <f t="shared" si="391"/>
        <v>0.33333333333333298</v>
      </c>
      <c r="V809" s="40">
        <f t="shared" si="392"/>
        <v>0.33333333333333298</v>
      </c>
      <c r="W809" s="40">
        <f t="shared" si="393"/>
        <v>0</v>
      </c>
      <c r="X809" t="str">
        <f t="shared" si="394"/>
        <v>Não</v>
      </c>
      <c r="Y809" s="40">
        <f t="shared" si="395"/>
        <v>0</v>
      </c>
      <c r="Z809" s="40">
        <f t="shared" si="396"/>
        <v>0</v>
      </c>
      <c r="AA809" s="40">
        <f t="shared" si="397"/>
        <v>0</v>
      </c>
      <c r="AB809" s="40">
        <f t="shared" si="398"/>
        <v>0</v>
      </c>
      <c r="AC809" s="40">
        <f t="shared" si="399"/>
        <v>0</v>
      </c>
      <c r="AD809" s="39">
        <f t="shared" si="400"/>
        <v>0</v>
      </c>
      <c r="AE809" s="39">
        <f t="shared" si="401"/>
        <v>0</v>
      </c>
      <c r="AF809" t="str">
        <f t="shared" si="402"/>
        <v>Trabalhado</v>
      </c>
      <c r="AG809" t="str">
        <f t="shared" si="403"/>
        <v/>
      </c>
      <c r="AH809" t="str">
        <f t="shared" si="404"/>
        <v/>
      </c>
      <c r="AJ809" s="41">
        <f t="shared" si="405"/>
        <v>11</v>
      </c>
      <c r="AK809" s="42" t="str">
        <f t="shared" si="406"/>
        <v/>
      </c>
      <c r="AL809" s="41" t="str">
        <f t="shared" si="407"/>
        <v>Leve atraso</v>
      </c>
      <c r="AM809" s="41" t="str">
        <f t="shared" si="408"/>
        <v>Não</v>
      </c>
      <c r="AN809" s="41" t="str">
        <f t="shared" si="409"/>
        <v>Sim</v>
      </c>
      <c r="AO809" s="42" t="str">
        <f t="shared" si="410"/>
        <v/>
      </c>
      <c r="AP809" s="41" t="str">
        <f t="shared" si="411"/>
        <v>Rogério Marques da Silva|46213</v>
      </c>
      <c r="AQ809" s="41" t="str">
        <f t="shared" si="412"/>
        <v/>
      </c>
      <c r="AR809" s="41" t="str">
        <f>IF($AQ809="","",COUNTIFS(L_ChaveCob,$AQ809,L_Ausencia,"&gt;"&amp;$W809)+COUNTIFS($AQ$4:$AQ809,$AQ809,$W$4:$W809,$W809))</f>
        <v/>
      </c>
      <c r="AS809" s="42">
        <f t="shared" si="413"/>
        <v>0</v>
      </c>
      <c r="AT809" s="42">
        <f t="shared" si="414"/>
        <v>0</v>
      </c>
      <c r="AU809" s="42">
        <f t="shared" si="415"/>
        <v>0</v>
      </c>
    </row>
    <row r="810" spans="1:47" x14ac:dyDescent="0.2">
      <c r="A810" s="35">
        <v>46213</v>
      </c>
      <c r="B810" s="36" t="s">
        <v>252</v>
      </c>
      <c r="C810" s="36" t="s">
        <v>232</v>
      </c>
      <c r="D810" s="36"/>
      <c r="E810" s="37"/>
      <c r="F810" s="37"/>
      <c r="G810" s="36"/>
      <c r="H810" s="36"/>
      <c r="I810" s="36"/>
      <c r="J810" s="36"/>
      <c r="K810" s="37"/>
      <c r="L810" s="37"/>
      <c r="M810" s="37"/>
      <c r="N810" s="38">
        <f t="shared" si="384"/>
        <v>46204</v>
      </c>
      <c r="O810">
        <f t="shared" si="385"/>
        <v>266937</v>
      </c>
      <c r="P810" t="str">
        <f t="shared" si="386"/>
        <v>Serralheria</v>
      </c>
      <c r="Q810" t="str">
        <f t="shared" si="387"/>
        <v>Normal / Fixo</v>
      </c>
      <c r="R810" t="str">
        <f t="shared" si="388"/>
        <v>ENCARREGADO</v>
      </c>
      <c r="S810" t="str">
        <f t="shared" si="389"/>
        <v>ADM</v>
      </c>
      <c r="T810" s="39">
        <f t="shared" si="390"/>
        <v>66.410146806958295</v>
      </c>
      <c r="U810" s="40">
        <f t="shared" si="391"/>
        <v>0.33333333333333298</v>
      </c>
      <c r="V810" s="40">
        <f t="shared" si="392"/>
        <v>0.33333333333333298</v>
      </c>
      <c r="W810" s="40">
        <f t="shared" si="393"/>
        <v>0</v>
      </c>
      <c r="X810" t="str">
        <f t="shared" si="394"/>
        <v>Não</v>
      </c>
      <c r="Y810" s="40">
        <f t="shared" si="395"/>
        <v>0</v>
      </c>
      <c r="Z810" s="40">
        <f t="shared" si="396"/>
        <v>0</v>
      </c>
      <c r="AA810" s="40">
        <f t="shared" si="397"/>
        <v>0</v>
      </c>
      <c r="AB810" s="40">
        <f t="shared" si="398"/>
        <v>0</v>
      </c>
      <c r="AC810" s="40">
        <f t="shared" si="399"/>
        <v>0</v>
      </c>
      <c r="AD810" s="39">
        <f t="shared" si="400"/>
        <v>0</v>
      </c>
      <c r="AE810" s="39">
        <f t="shared" si="401"/>
        <v>0</v>
      </c>
      <c r="AF810" t="str">
        <f t="shared" si="402"/>
        <v>Trabalhado</v>
      </c>
      <c r="AG810" t="str">
        <f t="shared" si="403"/>
        <v/>
      </c>
      <c r="AH810" t="str">
        <f t="shared" si="404"/>
        <v/>
      </c>
      <c r="AJ810" s="41">
        <f t="shared" si="405"/>
        <v>1</v>
      </c>
      <c r="AK810" s="42" t="str">
        <f t="shared" si="406"/>
        <v/>
      </c>
      <c r="AL810" s="41" t="str">
        <f t="shared" si="407"/>
        <v>Leve atraso</v>
      </c>
      <c r="AM810" s="41" t="str">
        <f t="shared" si="408"/>
        <v>Não</v>
      </c>
      <c r="AN810" s="41" t="str">
        <f t="shared" si="409"/>
        <v>Sim</v>
      </c>
      <c r="AO810" s="42" t="str">
        <f t="shared" si="410"/>
        <v/>
      </c>
      <c r="AP810" s="41" t="str">
        <f t="shared" si="411"/>
        <v>Ronaldo Rosendo da Silva|46213</v>
      </c>
      <c r="AQ810" s="41" t="str">
        <f t="shared" si="412"/>
        <v/>
      </c>
      <c r="AR810" s="41" t="str">
        <f>IF($AQ810="","",COUNTIFS(L_ChaveCob,$AQ810,L_Ausencia,"&gt;"&amp;$W810)+COUNTIFS($AQ$4:$AQ810,$AQ810,$W$4:$W810,$W810))</f>
        <v/>
      </c>
      <c r="AS810" s="42">
        <f t="shared" si="413"/>
        <v>0</v>
      </c>
      <c r="AT810" s="42">
        <f t="shared" si="414"/>
        <v>0</v>
      </c>
      <c r="AU810" s="42">
        <f t="shared" si="415"/>
        <v>0</v>
      </c>
    </row>
    <row r="811" spans="1:47" x14ac:dyDescent="0.2">
      <c r="A811" s="35">
        <v>46213</v>
      </c>
      <c r="B811" s="36" t="s">
        <v>254</v>
      </c>
      <c r="C811" s="36" t="s">
        <v>232</v>
      </c>
      <c r="D811" s="36"/>
      <c r="E811" s="37"/>
      <c r="F811" s="37"/>
      <c r="G811" s="36"/>
      <c r="H811" s="36"/>
      <c r="I811" s="36"/>
      <c r="J811" s="36"/>
      <c r="K811" s="37"/>
      <c r="L811" s="37"/>
      <c r="M811" s="37"/>
      <c r="N811" s="38">
        <f t="shared" si="384"/>
        <v>46204</v>
      </c>
      <c r="O811">
        <f t="shared" si="385"/>
        <v>900001</v>
      </c>
      <c r="P811" t="str">
        <f t="shared" si="386"/>
        <v>Serralheria</v>
      </c>
      <c r="Q811" t="str">
        <f t="shared" si="387"/>
        <v>Normal / Fixo</v>
      </c>
      <c r="R811" t="str">
        <f t="shared" si="388"/>
        <v>SERRALHEIRO II</v>
      </c>
      <c r="S811" t="str">
        <f t="shared" si="389"/>
        <v>ADM</v>
      </c>
      <c r="T811" s="39">
        <f t="shared" si="390"/>
        <v>57.825734836004102</v>
      </c>
      <c r="U811" s="40">
        <f t="shared" si="391"/>
        <v>0.33333333333333298</v>
      </c>
      <c r="V811" s="40">
        <f t="shared" si="392"/>
        <v>0.33333333333333298</v>
      </c>
      <c r="W811" s="40">
        <f t="shared" si="393"/>
        <v>0</v>
      </c>
      <c r="X811" t="str">
        <f t="shared" si="394"/>
        <v>Não</v>
      </c>
      <c r="Y811" s="40">
        <f t="shared" si="395"/>
        <v>0</v>
      </c>
      <c r="Z811" s="40">
        <f t="shared" si="396"/>
        <v>0</v>
      </c>
      <c r="AA811" s="40">
        <f t="shared" si="397"/>
        <v>0</v>
      </c>
      <c r="AB811" s="40">
        <f t="shared" si="398"/>
        <v>0</v>
      </c>
      <c r="AC811" s="40">
        <f t="shared" si="399"/>
        <v>0</v>
      </c>
      <c r="AD811" s="39">
        <f t="shared" si="400"/>
        <v>0</v>
      </c>
      <c r="AE811" s="39">
        <f t="shared" si="401"/>
        <v>0</v>
      </c>
      <c r="AF811" t="str">
        <f t="shared" si="402"/>
        <v>Trabalhado</v>
      </c>
      <c r="AG811" t="str">
        <f t="shared" si="403"/>
        <v/>
      </c>
      <c r="AH811" t="str">
        <f t="shared" si="404"/>
        <v/>
      </c>
      <c r="AJ811" s="41">
        <f t="shared" si="405"/>
        <v>8</v>
      </c>
      <c r="AK811" s="42" t="str">
        <f t="shared" si="406"/>
        <v/>
      </c>
      <c r="AL811" s="41" t="str">
        <f t="shared" si="407"/>
        <v>Leve atraso</v>
      </c>
      <c r="AM811" s="41" t="str">
        <f t="shared" si="408"/>
        <v>Não</v>
      </c>
      <c r="AN811" s="41" t="str">
        <f t="shared" si="409"/>
        <v>Sim</v>
      </c>
      <c r="AO811" s="42" t="str">
        <f t="shared" si="410"/>
        <v/>
      </c>
      <c r="AP811" s="41" t="str">
        <f t="shared" si="411"/>
        <v>Ronaldo Santos Dias|46213</v>
      </c>
      <c r="AQ811" s="41" t="str">
        <f t="shared" si="412"/>
        <v/>
      </c>
      <c r="AR811" s="41" t="str">
        <f>IF($AQ811="","",COUNTIFS(L_ChaveCob,$AQ811,L_Ausencia,"&gt;"&amp;$W811)+COUNTIFS($AQ$4:$AQ811,$AQ811,$W$4:$W811,$W811))</f>
        <v/>
      </c>
      <c r="AS811" s="42">
        <f t="shared" si="413"/>
        <v>0</v>
      </c>
      <c r="AT811" s="42">
        <f t="shared" si="414"/>
        <v>0</v>
      </c>
      <c r="AU811" s="42">
        <f t="shared" si="415"/>
        <v>0</v>
      </c>
    </row>
    <row r="812" spans="1:47" x14ac:dyDescent="0.2">
      <c r="A812" s="35">
        <v>46213</v>
      </c>
      <c r="B812" s="36" t="s">
        <v>281</v>
      </c>
      <c r="C812" s="36" t="s">
        <v>213</v>
      </c>
      <c r="D812" s="36"/>
      <c r="E812" s="37"/>
      <c r="F812" s="37"/>
      <c r="G812" s="36" t="s">
        <v>53</v>
      </c>
      <c r="H812" s="36"/>
      <c r="I812" s="36"/>
      <c r="J812" s="36"/>
      <c r="K812" s="37"/>
      <c r="L812" s="37"/>
      <c r="M812" s="37"/>
      <c r="N812" s="38">
        <f t="shared" si="384"/>
        <v>46204</v>
      </c>
      <c r="O812">
        <f t="shared" si="385"/>
        <v>900010</v>
      </c>
      <c r="P812" t="str">
        <f t="shared" si="386"/>
        <v>Serralheria</v>
      </c>
      <c r="Q812" t="str">
        <f t="shared" si="387"/>
        <v>Normal / Fixo</v>
      </c>
      <c r="R812" t="str">
        <f t="shared" si="388"/>
        <v>SERRALHEIRO I</v>
      </c>
      <c r="S812" t="str">
        <f t="shared" si="389"/>
        <v>ADM</v>
      </c>
      <c r="T812" s="39">
        <f t="shared" si="390"/>
        <v>53.488333185221997</v>
      </c>
      <c r="U812" s="40">
        <f t="shared" si="391"/>
        <v>0.33333333333333298</v>
      </c>
      <c r="V812" s="40">
        <f t="shared" si="392"/>
        <v>0</v>
      </c>
      <c r="W812" s="40">
        <f t="shared" si="393"/>
        <v>0.33333333333333298</v>
      </c>
      <c r="X812" t="str">
        <f t="shared" si="394"/>
        <v>Sim</v>
      </c>
      <c r="Y812" s="40">
        <f t="shared" si="395"/>
        <v>0.33333333333333298</v>
      </c>
      <c r="Z812" s="40">
        <f t="shared" si="396"/>
        <v>0</v>
      </c>
      <c r="AA812" s="40">
        <f t="shared" si="397"/>
        <v>0</v>
      </c>
      <c r="AB812" s="40">
        <f t="shared" si="398"/>
        <v>0</v>
      </c>
      <c r="AC812" s="40">
        <f t="shared" si="399"/>
        <v>0.33333333333333298</v>
      </c>
      <c r="AD812" s="39">
        <f t="shared" si="400"/>
        <v>427.90666548177552</v>
      </c>
      <c r="AE812" s="39">
        <f t="shared" si="401"/>
        <v>0</v>
      </c>
      <c r="AF812" t="str">
        <f t="shared" si="402"/>
        <v>Injustificada</v>
      </c>
      <c r="AG812" t="str">
        <f t="shared" si="403"/>
        <v>DESCONTA 8:00h (Injustificada).</v>
      </c>
      <c r="AH812" t="str">
        <f t="shared" si="404"/>
        <v/>
      </c>
      <c r="AJ812" s="41">
        <f t="shared" si="405"/>
        <v>19</v>
      </c>
      <c r="AK812" s="42" t="str">
        <f t="shared" si="406"/>
        <v/>
      </c>
      <c r="AL812" s="41" t="str">
        <f t="shared" si="407"/>
        <v>Dia inteiro</v>
      </c>
      <c r="AM812" s="41" t="str">
        <f t="shared" si="408"/>
        <v>Sim</v>
      </c>
      <c r="AN812" s="41" t="str">
        <f t="shared" si="409"/>
        <v>Não</v>
      </c>
      <c r="AO812" s="42" t="str">
        <f t="shared" si="410"/>
        <v/>
      </c>
      <c r="AP812" s="41" t="str">
        <f t="shared" si="411"/>
        <v>Roniel de Souza Rocha|46213</v>
      </c>
      <c r="AQ812" s="41" t="str">
        <f t="shared" si="412"/>
        <v>46213|Serralheria</v>
      </c>
      <c r="AR812" s="41">
        <f>IF($AQ812="","",COUNTIFS(L_ChaveCob,$AQ812,L_Ausencia,"&gt;"&amp;$W812)+COUNTIFS($AQ$4:$AQ812,$AQ812,$W$4:$W812,$W812))</f>
        <v>2</v>
      </c>
      <c r="AS812" s="42">
        <f t="shared" si="413"/>
        <v>0</v>
      </c>
      <c r="AT812" s="42">
        <f t="shared" si="414"/>
        <v>0</v>
      </c>
      <c r="AU812" s="42">
        <f t="shared" si="415"/>
        <v>0</v>
      </c>
    </row>
    <row r="813" spans="1:47" x14ac:dyDescent="0.2">
      <c r="A813" s="35">
        <v>46214</v>
      </c>
      <c r="B813" s="36" t="s">
        <v>479</v>
      </c>
      <c r="C813" s="36" t="s">
        <v>232</v>
      </c>
      <c r="D813" s="36"/>
      <c r="E813" s="37"/>
      <c r="F813" s="37"/>
      <c r="G813" s="36"/>
      <c r="H813" s="36"/>
      <c r="I813" s="36"/>
      <c r="J813" s="36"/>
      <c r="K813" s="37"/>
      <c r="L813" s="37"/>
      <c r="M813" s="37"/>
      <c r="N813" s="38">
        <f t="shared" si="384"/>
        <v>46204</v>
      </c>
      <c r="O813">
        <f t="shared" si="385"/>
        <v>900012</v>
      </c>
      <c r="P813" t="str">
        <f t="shared" si="386"/>
        <v>Serralheria</v>
      </c>
      <c r="Q813" t="str">
        <f t="shared" si="387"/>
        <v>Normal / Fixo</v>
      </c>
      <c r="R813" t="str">
        <f t="shared" si="388"/>
        <v>SERRALHEIRO I</v>
      </c>
      <c r="S813" t="str">
        <f t="shared" si="389"/>
        <v>ADM</v>
      </c>
      <c r="T813" s="39">
        <f t="shared" si="390"/>
        <v>53.488333185221997</v>
      </c>
      <c r="U813" s="40">
        <f t="shared" si="391"/>
        <v>0</v>
      </c>
      <c r="V813" s="40">
        <f t="shared" si="392"/>
        <v>0</v>
      </c>
      <c r="W813" s="40">
        <f t="shared" si="393"/>
        <v>0</v>
      </c>
      <c r="X813" t="str">
        <f t="shared" si="394"/>
        <v>Não</v>
      </c>
      <c r="Y813" s="40">
        <f t="shared" si="395"/>
        <v>0</v>
      </c>
      <c r="Z813" s="40">
        <f t="shared" si="396"/>
        <v>0</v>
      </c>
      <c r="AA813" s="40">
        <f t="shared" si="397"/>
        <v>0</v>
      </c>
      <c r="AB813" s="40">
        <f t="shared" si="398"/>
        <v>0</v>
      </c>
      <c r="AC813" s="40">
        <f t="shared" si="399"/>
        <v>0</v>
      </c>
      <c r="AD813" s="39">
        <f t="shared" si="400"/>
        <v>0</v>
      </c>
      <c r="AE813" s="39">
        <f t="shared" si="401"/>
        <v>0</v>
      </c>
      <c r="AF813" t="str">
        <f t="shared" si="402"/>
        <v>Trabalhado</v>
      </c>
      <c r="AG813" t="str">
        <f t="shared" si="403"/>
        <v/>
      </c>
      <c r="AH813" t="str">
        <f t="shared" si="404"/>
        <v/>
      </c>
      <c r="AJ813" s="41">
        <f t="shared" si="405"/>
        <v>21</v>
      </c>
      <c r="AK813" s="42" t="str">
        <f t="shared" si="406"/>
        <v/>
      </c>
      <c r="AL813" s="41" t="str">
        <f t="shared" si="407"/>
        <v>Leve atraso</v>
      </c>
      <c r="AM813" s="41" t="str">
        <f t="shared" si="408"/>
        <v>Não</v>
      </c>
      <c r="AN813" s="41" t="str">
        <f t="shared" si="409"/>
        <v>Sim</v>
      </c>
      <c r="AO813" s="42" t="str">
        <f t="shared" si="410"/>
        <v/>
      </c>
      <c r="AP813" s="41" t="str">
        <f t="shared" si="411"/>
        <v>Diego Ferreira Moura|46214</v>
      </c>
      <c r="AQ813" s="41" t="str">
        <f t="shared" si="412"/>
        <v/>
      </c>
      <c r="AR813" s="41" t="str">
        <f>IF($AQ813="","",COUNTIFS(L_ChaveCob,$AQ813,L_Ausencia,"&gt;"&amp;$W813)+COUNTIFS($AQ$4:$AQ813,$AQ813,$W$4:$W813,$W813))</f>
        <v/>
      </c>
      <c r="AS813" s="42">
        <f t="shared" si="413"/>
        <v>0</v>
      </c>
      <c r="AT813" s="42">
        <f t="shared" si="414"/>
        <v>0</v>
      </c>
      <c r="AU813" s="42">
        <f t="shared" si="415"/>
        <v>0</v>
      </c>
    </row>
    <row r="814" spans="1:47" x14ac:dyDescent="0.2">
      <c r="A814" s="35">
        <v>46214</v>
      </c>
      <c r="B814" s="36" t="s">
        <v>229</v>
      </c>
      <c r="C814" s="36" t="s">
        <v>232</v>
      </c>
      <c r="D814" s="36"/>
      <c r="E814" s="37"/>
      <c r="F814" s="37"/>
      <c r="G814" s="36"/>
      <c r="H814" s="36"/>
      <c r="I814" s="36"/>
      <c r="J814" s="36"/>
      <c r="K814" s="37"/>
      <c r="L814" s="37"/>
      <c r="M814" s="37"/>
      <c r="N814" s="38">
        <f t="shared" si="384"/>
        <v>46204</v>
      </c>
      <c r="O814">
        <f t="shared" si="385"/>
        <v>105410</v>
      </c>
      <c r="P814" t="str">
        <f t="shared" si="386"/>
        <v>Serralheria</v>
      </c>
      <c r="Q814" t="str">
        <f t="shared" si="387"/>
        <v>Normal / Fixo</v>
      </c>
      <c r="R814" t="str">
        <f t="shared" si="388"/>
        <v>SERRALHEIRO I</v>
      </c>
      <c r="S814" t="str">
        <f t="shared" si="389"/>
        <v>TURNO 3</v>
      </c>
      <c r="T814" s="39">
        <f t="shared" si="390"/>
        <v>53.488333185221997</v>
      </c>
      <c r="U814" s="40">
        <f t="shared" si="391"/>
        <v>0.33333333333333298</v>
      </c>
      <c r="V814" s="40">
        <f t="shared" si="392"/>
        <v>0.33333333333333298</v>
      </c>
      <c r="W814" s="40">
        <f t="shared" si="393"/>
        <v>0</v>
      </c>
      <c r="X814" t="str">
        <f t="shared" si="394"/>
        <v>Não</v>
      </c>
      <c r="Y814" s="40">
        <f t="shared" si="395"/>
        <v>0</v>
      </c>
      <c r="Z814" s="40">
        <f t="shared" si="396"/>
        <v>0</v>
      </c>
      <c r="AA814" s="40">
        <f t="shared" si="397"/>
        <v>0</v>
      </c>
      <c r="AB814" s="40">
        <f t="shared" si="398"/>
        <v>0</v>
      </c>
      <c r="AC814" s="40">
        <f t="shared" si="399"/>
        <v>0</v>
      </c>
      <c r="AD814" s="39">
        <f t="shared" si="400"/>
        <v>0</v>
      </c>
      <c r="AE814" s="39">
        <f t="shared" si="401"/>
        <v>0</v>
      </c>
      <c r="AF814" t="str">
        <f t="shared" si="402"/>
        <v>Trabalhado</v>
      </c>
      <c r="AG814" t="str">
        <f t="shared" si="403"/>
        <v/>
      </c>
      <c r="AH814" t="str">
        <f t="shared" si="404"/>
        <v/>
      </c>
      <c r="AJ814" s="41">
        <f t="shared" si="405"/>
        <v>6</v>
      </c>
      <c r="AK814" s="42" t="str">
        <f t="shared" si="406"/>
        <v/>
      </c>
      <c r="AL814" s="41" t="str">
        <f t="shared" si="407"/>
        <v>Leve atraso</v>
      </c>
      <c r="AM814" s="41" t="str">
        <f t="shared" si="408"/>
        <v>Não</v>
      </c>
      <c r="AN814" s="41" t="str">
        <f t="shared" si="409"/>
        <v>Sim</v>
      </c>
      <c r="AO814" s="42" t="str">
        <f t="shared" si="410"/>
        <v/>
      </c>
      <c r="AP814" s="41" t="str">
        <f t="shared" si="411"/>
        <v>Marcelo Douglas Vieira Santana|46214</v>
      </c>
      <c r="AQ814" s="41" t="str">
        <f t="shared" si="412"/>
        <v/>
      </c>
      <c r="AR814" s="41" t="str">
        <f>IF($AQ814="","",COUNTIFS(L_ChaveCob,$AQ814,L_Ausencia,"&gt;"&amp;$W814)+COUNTIFS($AQ$4:$AQ814,$AQ814,$W$4:$W814,$W814))</f>
        <v/>
      </c>
      <c r="AS814" s="42">
        <f t="shared" si="413"/>
        <v>0</v>
      </c>
      <c r="AT814" s="42">
        <f t="shared" si="414"/>
        <v>0</v>
      </c>
      <c r="AU814" s="42">
        <f t="shared" si="415"/>
        <v>0</v>
      </c>
    </row>
    <row r="815" spans="1:47" x14ac:dyDescent="0.2">
      <c r="A815" s="35">
        <v>46214</v>
      </c>
      <c r="B815" s="36" t="s">
        <v>247</v>
      </c>
      <c r="C815" s="36" t="s">
        <v>213</v>
      </c>
      <c r="D815" s="36"/>
      <c r="E815" s="37"/>
      <c r="F815" s="37"/>
      <c r="G815" s="36"/>
      <c r="H815" s="36"/>
      <c r="I815" s="36"/>
      <c r="J815" s="36"/>
      <c r="K815" s="37"/>
      <c r="L815" s="37"/>
      <c r="M815" s="37"/>
      <c r="N815" s="38">
        <f t="shared" si="384"/>
        <v>46204</v>
      </c>
      <c r="O815">
        <f t="shared" si="385"/>
        <v>900005</v>
      </c>
      <c r="P815" t="str">
        <f t="shared" si="386"/>
        <v>Serralheria</v>
      </c>
      <c r="Q815" t="str">
        <f t="shared" si="387"/>
        <v>Normal / Fixo</v>
      </c>
      <c r="R815" t="str">
        <f t="shared" si="388"/>
        <v>SERRALHEIRO II</v>
      </c>
      <c r="S815" t="str">
        <f t="shared" si="389"/>
        <v>ADM</v>
      </c>
      <c r="T815" s="39">
        <f t="shared" si="390"/>
        <v>57.825734836004102</v>
      </c>
      <c r="U815" s="40">
        <f t="shared" si="391"/>
        <v>0</v>
      </c>
      <c r="V815" s="40">
        <f t="shared" si="392"/>
        <v>0</v>
      </c>
      <c r="W815" s="40">
        <f t="shared" si="393"/>
        <v>0</v>
      </c>
      <c r="X815" t="str">
        <f t="shared" si="394"/>
        <v>Sim</v>
      </c>
      <c r="Y815" s="40">
        <f t="shared" si="395"/>
        <v>0</v>
      </c>
      <c r="Z815" s="40">
        <f t="shared" si="396"/>
        <v>0</v>
      </c>
      <c r="AA815" s="40">
        <f t="shared" si="397"/>
        <v>0</v>
      </c>
      <c r="AB815" s="40">
        <f t="shared" si="398"/>
        <v>0</v>
      </c>
      <c r="AC815" s="40">
        <f t="shared" si="399"/>
        <v>0</v>
      </c>
      <c r="AD815" s="39">
        <f t="shared" si="400"/>
        <v>0</v>
      </c>
      <c r="AE815" s="39">
        <f t="shared" si="401"/>
        <v>0</v>
      </c>
      <c r="AF815" t="str">
        <f t="shared" si="402"/>
        <v>Injustificada</v>
      </c>
      <c r="AG815" t="str">
        <f t="shared" si="403"/>
        <v/>
      </c>
      <c r="AH815" t="str">
        <f t="shared" si="404"/>
        <v/>
      </c>
      <c r="AJ815" s="41">
        <f t="shared" si="405"/>
        <v>13</v>
      </c>
      <c r="AK815" s="42" t="str">
        <f t="shared" si="406"/>
        <v/>
      </c>
      <c r="AL815" s="41" t="str">
        <f t="shared" si="407"/>
        <v>Dia inteiro</v>
      </c>
      <c r="AM815" s="41" t="str">
        <f t="shared" si="408"/>
        <v>Sim</v>
      </c>
      <c r="AN815" s="41" t="str">
        <f t="shared" si="409"/>
        <v>Não</v>
      </c>
      <c r="AO815" s="42" t="str">
        <f t="shared" si="410"/>
        <v/>
      </c>
      <c r="AP815" s="41" t="str">
        <f t="shared" si="411"/>
        <v>Rafael Fracaroli da Rocha|46214</v>
      </c>
      <c r="AQ815" s="41" t="str">
        <f t="shared" si="412"/>
        <v/>
      </c>
      <c r="AR815" s="41" t="str">
        <f>IF($AQ815="","",COUNTIFS(L_ChaveCob,$AQ815,L_Ausencia,"&gt;"&amp;$W815)+COUNTIFS($AQ$4:$AQ815,$AQ815,$W$4:$W815,$W815))</f>
        <v/>
      </c>
      <c r="AS815" s="42">
        <f t="shared" si="413"/>
        <v>0</v>
      </c>
      <c r="AT815" s="42">
        <f t="shared" si="414"/>
        <v>0</v>
      </c>
      <c r="AU815" s="42">
        <f t="shared" si="415"/>
        <v>0</v>
      </c>
    </row>
    <row r="816" spans="1:47" x14ac:dyDescent="0.2">
      <c r="A816" s="35">
        <v>46214</v>
      </c>
      <c r="B816" s="36" t="s">
        <v>231</v>
      </c>
      <c r="C816" s="36" t="s">
        <v>232</v>
      </c>
      <c r="D816" s="36"/>
      <c r="E816" s="37"/>
      <c r="F816" s="37"/>
      <c r="G816" s="36"/>
      <c r="H816" s="36"/>
      <c r="I816" s="36"/>
      <c r="J816" s="36"/>
      <c r="K816" s="37"/>
      <c r="L816" s="37"/>
      <c r="M816" s="37"/>
      <c r="N816" s="38">
        <f t="shared" si="384"/>
        <v>46204</v>
      </c>
      <c r="O816">
        <f t="shared" si="385"/>
        <v>900004</v>
      </c>
      <c r="P816" t="str">
        <f t="shared" si="386"/>
        <v>Serralheria</v>
      </c>
      <c r="Q816" t="str">
        <f t="shared" si="387"/>
        <v>Normal / Fixo</v>
      </c>
      <c r="R816" t="str">
        <f t="shared" si="388"/>
        <v>SERRALHEIRO I</v>
      </c>
      <c r="S816" t="str">
        <f t="shared" si="389"/>
        <v>TURNO 2</v>
      </c>
      <c r="T816" s="39">
        <f t="shared" si="390"/>
        <v>53.488333185221997</v>
      </c>
      <c r="U816" s="40">
        <f t="shared" si="391"/>
        <v>0.33333333333333298</v>
      </c>
      <c r="V816" s="40">
        <f t="shared" si="392"/>
        <v>0.33333333333333298</v>
      </c>
      <c r="W816" s="40">
        <f t="shared" si="393"/>
        <v>0</v>
      </c>
      <c r="X816" t="str">
        <f t="shared" si="394"/>
        <v>Não</v>
      </c>
      <c r="Y816" s="40">
        <f t="shared" si="395"/>
        <v>0</v>
      </c>
      <c r="Z816" s="40">
        <f t="shared" si="396"/>
        <v>0</v>
      </c>
      <c r="AA816" s="40">
        <f t="shared" si="397"/>
        <v>0</v>
      </c>
      <c r="AB816" s="40">
        <f t="shared" si="398"/>
        <v>0</v>
      </c>
      <c r="AC816" s="40">
        <f t="shared" si="399"/>
        <v>0</v>
      </c>
      <c r="AD816" s="39">
        <f t="shared" si="400"/>
        <v>0</v>
      </c>
      <c r="AE816" s="39">
        <f t="shared" si="401"/>
        <v>0</v>
      </c>
      <c r="AF816" t="str">
        <f t="shared" si="402"/>
        <v>Trabalhado</v>
      </c>
      <c r="AG816" t="str">
        <f t="shared" si="403"/>
        <v/>
      </c>
      <c r="AH816" t="str">
        <f t="shared" si="404"/>
        <v/>
      </c>
      <c r="AJ816" s="41">
        <f t="shared" si="405"/>
        <v>11</v>
      </c>
      <c r="AK816" s="42" t="str">
        <f t="shared" si="406"/>
        <v/>
      </c>
      <c r="AL816" s="41" t="str">
        <f t="shared" si="407"/>
        <v>Leve atraso</v>
      </c>
      <c r="AM816" s="41" t="str">
        <f t="shared" si="408"/>
        <v>Não</v>
      </c>
      <c r="AN816" s="41" t="str">
        <f t="shared" si="409"/>
        <v>Sim</v>
      </c>
      <c r="AO816" s="42" t="str">
        <f t="shared" si="410"/>
        <v/>
      </c>
      <c r="AP816" s="41" t="str">
        <f t="shared" si="411"/>
        <v>Rogério Marques da Silva|46214</v>
      </c>
      <c r="AQ816" s="41" t="str">
        <f t="shared" si="412"/>
        <v/>
      </c>
      <c r="AR816" s="41" t="str">
        <f>IF($AQ816="","",COUNTIFS(L_ChaveCob,$AQ816,L_Ausencia,"&gt;"&amp;$W816)+COUNTIFS($AQ$4:$AQ816,$AQ816,$W$4:$W816,$W816))</f>
        <v/>
      </c>
      <c r="AS816" s="42">
        <f t="shared" si="413"/>
        <v>0</v>
      </c>
      <c r="AT816" s="42">
        <f t="shared" si="414"/>
        <v>0</v>
      </c>
      <c r="AU816" s="42">
        <f t="shared" si="415"/>
        <v>0</v>
      </c>
    </row>
    <row r="817" spans="1:47" x14ac:dyDescent="0.2">
      <c r="A817" s="35">
        <v>46216</v>
      </c>
      <c r="B817" s="36" t="s">
        <v>235</v>
      </c>
      <c r="C817" s="36" t="s">
        <v>220</v>
      </c>
      <c r="D817" s="36" t="s">
        <v>222</v>
      </c>
      <c r="E817" s="37"/>
      <c r="F817" s="37"/>
      <c r="G817" s="36"/>
      <c r="H817" s="36"/>
      <c r="I817" s="36"/>
      <c r="J817" s="36"/>
      <c r="K817" s="37"/>
      <c r="L817" s="37"/>
      <c r="M817" s="37"/>
      <c r="N817" s="38">
        <f t="shared" si="384"/>
        <v>46204</v>
      </c>
      <c r="O817">
        <f t="shared" si="385"/>
        <v>900008</v>
      </c>
      <c r="P817" t="str">
        <f t="shared" si="386"/>
        <v>Serralheria</v>
      </c>
      <c r="Q817" t="str">
        <f t="shared" si="387"/>
        <v>Normal / Fixo</v>
      </c>
      <c r="R817" t="str">
        <f t="shared" si="388"/>
        <v>SERRALHEIRO II</v>
      </c>
      <c r="S817" t="str">
        <f t="shared" si="389"/>
        <v>TURNO 2</v>
      </c>
      <c r="T817" s="39">
        <f t="shared" si="390"/>
        <v>57.825734836004102</v>
      </c>
      <c r="U817" s="40">
        <f t="shared" si="391"/>
        <v>0.33333333333333298</v>
      </c>
      <c r="V817" s="40">
        <f t="shared" si="392"/>
        <v>0.16666666666666666</v>
      </c>
      <c r="W817" s="40">
        <f t="shared" si="393"/>
        <v>0.16666666666666632</v>
      </c>
      <c r="X817" t="str">
        <f t="shared" si="394"/>
        <v>Sim</v>
      </c>
      <c r="Y817" s="40">
        <f t="shared" si="395"/>
        <v>0.16666666666666632</v>
      </c>
      <c r="Z817" s="40">
        <f t="shared" si="396"/>
        <v>0</v>
      </c>
      <c r="AA817" s="40">
        <f t="shared" si="397"/>
        <v>0</v>
      </c>
      <c r="AB817" s="40">
        <f t="shared" si="398"/>
        <v>0</v>
      </c>
      <c r="AC817" s="40">
        <f t="shared" si="399"/>
        <v>0.16666666666666632</v>
      </c>
      <c r="AD817" s="39">
        <f t="shared" si="400"/>
        <v>231.30293934401595</v>
      </c>
      <c r="AE817" s="39">
        <f t="shared" si="401"/>
        <v>0</v>
      </c>
      <c r="AF817" t="str">
        <f t="shared" si="402"/>
        <v>Injustificada</v>
      </c>
      <c r="AG817" t="str">
        <f t="shared" si="403"/>
        <v>DESCONTA 4:00h (Injustificada).</v>
      </c>
      <c r="AH817" t="str">
        <f t="shared" si="404"/>
        <v/>
      </c>
      <c r="AJ817" s="41">
        <f t="shared" si="405"/>
        <v>16</v>
      </c>
      <c r="AK817" s="42">
        <f t="shared" si="406"/>
        <v>0.16666666666666666</v>
      </c>
      <c r="AL817" s="41" t="str">
        <f t="shared" si="407"/>
        <v>Pelo ponto</v>
      </c>
      <c r="AM817" s="41" t="str">
        <f t="shared" si="408"/>
        <v>Sim</v>
      </c>
      <c r="AN817" s="41" t="str">
        <f t="shared" si="409"/>
        <v>Não</v>
      </c>
      <c r="AO817" s="42">
        <f t="shared" si="410"/>
        <v>0.16666666666666632</v>
      </c>
      <c r="AP817" s="41" t="str">
        <f t="shared" si="411"/>
        <v>Alisson Paulo Costa Martins|46216</v>
      </c>
      <c r="AQ817" s="41" t="str">
        <f t="shared" si="412"/>
        <v>46216|Serralheria</v>
      </c>
      <c r="AR817" s="41">
        <f>IF($AQ817="","",COUNTIFS(L_ChaveCob,$AQ817,L_Ausencia,"&gt;"&amp;$W817)+COUNTIFS($AQ$4:$AQ817,$AQ817,$W$4:$W817,$W817))</f>
        <v>2</v>
      </c>
      <c r="AS817" s="42">
        <f t="shared" si="413"/>
        <v>0</v>
      </c>
      <c r="AT817" s="42">
        <f t="shared" si="414"/>
        <v>0</v>
      </c>
      <c r="AU817" s="42">
        <f t="shared" si="415"/>
        <v>0</v>
      </c>
    </row>
    <row r="818" spans="1:47" x14ac:dyDescent="0.2">
      <c r="A818" s="35">
        <v>46216</v>
      </c>
      <c r="B818" s="36" t="s">
        <v>479</v>
      </c>
      <c r="C818" s="36" t="s">
        <v>232</v>
      </c>
      <c r="D818" s="36"/>
      <c r="E818" s="37"/>
      <c r="F818" s="37"/>
      <c r="G818" s="36"/>
      <c r="H818" s="36"/>
      <c r="I818" s="36"/>
      <c r="J818" s="36"/>
      <c r="K818" s="37"/>
      <c r="L818" s="37"/>
      <c r="M818" s="37"/>
      <c r="N818" s="38">
        <f t="shared" si="384"/>
        <v>46204</v>
      </c>
      <c r="O818">
        <f t="shared" si="385"/>
        <v>900012</v>
      </c>
      <c r="P818" t="str">
        <f t="shared" si="386"/>
        <v>Serralheria</v>
      </c>
      <c r="Q818" t="str">
        <f t="shared" si="387"/>
        <v>Normal / Fixo</v>
      </c>
      <c r="R818" t="str">
        <f t="shared" si="388"/>
        <v>SERRALHEIRO I</v>
      </c>
      <c r="S818" t="str">
        <f t="shared" si="389"/>
        <v>ADM</v>
      </c>
      <c r="T818" s="39">
        <f t="shared" si="390"/>
        <v>53.488333185221997</v>
      </c>
      <c r="U818" s="40">
        <f t="shared" si="391"/>
        <v>0.375</v>
      </c>
      <c r="V818" s="40">
        <f t="shared" si="392"/>
        <v>0.375</v>
      </c>
      <c r="W818" s="40">
        <f t="shared" si="393"/>
        <v>0</v>
      </c>
      <c r="X818" t="str">
        <f t="shared" si="394"/>
        <v>Não</v>
      </c>
      <c r="Y818" s="40">
        <f t="shared" si="395"/>
        <v>0</v>
      </c>
      <c r="Z818" s="40">
        <f t="shared" si="396"/>
        <v>0</v>
      </c>
      <c r="AA818" s="40">
        <f t="shared" si="397"/>
        <v>0</v>
      </c>
      <c r="AB818" s="40">
        <f t="shared" si="398"/>
        <v>0</v>
      </c>
      <c r="AC818" s="40">
        <f t="shared" si="399"/>
        <v>0</v>
      </c>
      <c r="AD818" s="39">
        <f t="shared" si="400"/>
        <v>0</v>
      </c>
      <c r="AE818" s="39">
        <f t="shared" si="401"/>
        <v>0</v>
      </c>
      <c r="AF818" t="str">
        <f t="shared" si="402"/>
        <v>Trabalhado</v>
      </c>
      <c r="AG818" t="str">
        <f t="shared" si="403"/>
        <v/>
      </c>
      <c r="AH818" t="str">
        <f t="shared" si="404"/>
        <v/>
      </c>
      <c r="AJ818" s="41">
        <f t="shared" si="405"/>
        <v>21</v>
      </c>
      <c r="AK818" s="42" t="str">
        <f t="shared" si="406"/>
        <v/>
      </c>
      <c r="AL818" s="41" t="str">
        <f t="shared" si="407"/>
        <v>Leve atraso</v>
      </c>
      <c r="AM818" s="41" t="str">
        <f t="shared" si="408"/>
        <v>Não</v>
      </c>
      <c r="AN818" s="41" t="str">
        <f t="shared" si="409"/>
        <v>Sim</v>
      </c>
      <c r="AO818" s="42" t="str">
        <f t="shared" si="410"/>
        <v/>
      </c>
      <c r="AP818" s="41" t="str">
        <f t="shared" si="411"/>
        <v>Diego Ferreira Moura|46216</v>
      </c>
      <c r="AQ818" s="41" t="str">
        <f t="shared" si="412"/>
        <v/>
      </c>
      <c r="AR818" s="41" t="str">
        <f>IF($AQ818="","",COUNTIFS(L_ChaveCob,$AQ818,L_Ausencia,"&gt;"&amp;$W818)+COUNTIFS($AQ$4:$AQ818,$AQ818,$W$4:$W818,$W818))</f>
        <v/>
      </c>
      <c r="AS818" s="42">
        <f t="shared" si="413"/>
        <v>0</v>
      </c>
      <c r="AT818" s="42">
        <f t="shared" si="414"/>
        <v>0</v>
      </c>
      <c r="AU818" s="42">
        <f t="shared" si="415"/>
        <v>0</v>
      </c>
    </row>
    <row r="819" spans="1:47" x14ac:dyDescent="0.2">
      <c r="A819" s="35">
        <v>46216</v>
      </c>
      <c r="B819" s="36" t="s">
        <v>237</v>
      </c>
      <c r="C819" s="36" t="s">
        <v>258</v>
      </c>
      <c r="D819" s="36"/>
      <c r="E819" s="37"/>
      <c r="F819" s="37"/>
      <c r="G819" s="36" t="s">
        <v>425</v>
      </c>
      <c r="H819" s="36"/>
      <c r="I819" s="36"/>
      <c r="J819" s="36"/>
      <c r="K819" s="37"/>
      <c r="L819" s="37"/>
      <c r="M819" s="37"/>
      <c r="N819" s="38">
        <f t="shared" si="384"/>
        <v>46204</v>
      </c>
      <c r="O819">
        <f t="shared" si="385"/>
        <v>119353</v>
      </c>
      <c r="P819" t="str">
        <f t="shared" si="386"/>
        <v>Serralheria</v>
      </c>
      <c r="Q819" t="str">
        <f t="shared" si="387"/>
        <v>Normal / Fixo</v>
      </c>
      <c r="R819" t="str">
        <f t="shared" si="388"/>
        <v>SERRALHEIRO II</v>
      </c>
      <c r="S819" t="str">
        <f t="shared" si="389"/>
        <v>ADM</v>
      </c>
      <c r="T819" s="39">
        <f t="shared" si="390"/>
        <v>57.825734836004102</v>
      </c>
      <c r="U819" s="40">
        <f t="shared" si="391"/>
        <v>0.375</v>
      </c>
      <c r="V819" s="40">
        <f t="shared" si="392"/>
        <v>0</v>
      </c>
      <c r="W819" s="40">
        <f t="shared" si="393"/>
        <v>0.375</v>
      </c>
      <c r="X819" t="str">
        <f t="shared" si="394"/>
        <v>Não</v>
      </c>
      <c r="Y819" s="40">
        <f t="shared" si="395"/>
        <v>0</v>
      </c>
      <c r="Z819" s="40">
        <f t="shared" si="396"/>
        <v>0</v>
      </c>
      <c r="AA819" s="40">
        <f t="shared" si="397"/>
        <v>0</v>
      </c>
      <c r="AB819" s="40">
        <f t="shared" si="398"/>
        <v>0</v>
      </c>
      <c r="AC819" s="40">
        <f t="shared" si="399"/>
        <v>0</v>
      </c>
      <c r="AD819" s="39">
        <f t="shared" si="400"/>
        <v>0</v>
      </c>
      <c r="AE819" s="39">
        <f t="shared" si="401"/>
        <v>520.43161352403695</v>
      </c>
      <c r="AF819" t="str">
        <f t="shared" si="402"/>
        <v>Justificada</v>
      </c>
      <c r="AG819" t="str">
        <f t="shared" si="403"/>
        <v/>
      </c>
      <c r="AH819" t="str">
        <f t="shared" si="404"/>
        <v/>
      </c>
      <c r="AJ819" s="41">
        <f t="shared" si="405"/>
        <v>7</v>
      </c>
      <c r="AK819" s="42" t="str">
        <f t="shared" si="406"/>
        <v/>
      </c>
      <c r="AL819" s="41" t="str">
        <f t="shared" si="407"/>
        <v>Dia inteiro</v>
      </c>
      <c r="AM819" s="41" t="str">
        <f t="shared" si="408"/>
        <v>Não</v>
      </c>
      <c r="AN819" s="41" t="str">
        <f t="shared" si="409"/>
        <v>Não</v>
      </c>
      <c r="AO819" s="42" t="str">
        <f t="shared" si="410"/>
        <v/>
      </c>
      <c r="AP819" s="41" t="str">
        <f t="shared" si="411"/>
        <v>Ezequiel Antonio Peres|46216</v>
      </c>
      <c r="AQ819" s="41" t="str">
        <f t="shared" si="412"/>
        <v/>
      </c>
      <c r="AR819" s="41" t="str">
        <f>IF($AQ819="","",COUNTIFS(L_ChaveCob,$AQ819,L_Ausencia,"&gt;"&amp;$W819)+COUNTIFS($AQ$4:$AQ819,$AQ819,$W$4:$W819,$W819))</f>
        <v/>
      </c>
      <c r="AS819" s="42">
        <f t="shared" si="413"/>
        <v>0</v>
      </c>
      <c r="AT819" s="42">
        <f t="shared" si="414"/>
        <v>0</v>
      </c>
      <c r="AU819" s="42">
        <f t="shared" si="415"/>
        <v>0</v>
      </c>
    </row>
    <row r="820" spans="1:47" x14ac:dyDescent="0.2">
      <c r="A820" s="35">
        <v>46216</v>
      </c>
      <c r="B820" s="36" t="s">
        <v>239</v>
      </c>
      <c r="C820" s="36" t="s">
        <v>228</v>
      </c>
      <c r="D820" s="36"/>
      <c r="E820" s="37"/>
      <c r="F820" s="37"/>
      <c r="G820" s="36"/>
      <c r="H820" s="36"/>
      <c r="I820" s="36"/>
      <c r="J820" s="36"/>
      <c r="K820" s="37"/>
      <c r="L820" s="37"/>
      <c r="M820" s="37"/>
      <c r="N820" s="38">
        <f t="shared" si="384"/>
        <v>46204</v>
      </c>
      <c r="O820">
        <f t="shared" si="385"/>
        <v>173078</v>
      </c>
      <c r="P820" t="str">
        <f t="shared" si="386"/>
        <v>Serralheria</v>
      </c>
      <c r="Q820" t="str">
        <f t="shared" si="387"/>
        <v>Normal / Fixo</v>
      </c>
      <c r="R820" t="str">
        <f t="shared" si="388"/>
        <v>SERRALHEIRO II</v>
      </c>
      <c r="S820" t="str">
        <f t="shared" si="389"/>
        <v>ADM</v>
      </c>
      <c r="T820" s="39">
        <f t="shared" si="390"/>
        <v>57.825734836004102</v>
      </c>
      <c r="U820" s="40">
        <f t="shared" si="391"/>
        <v>0.375</v>
      </c>
      <c r="V820" s="40">
        <f t="shared" si="392"/>
        <v>0</v>
      </c>
      <c r="W820" s="40">
        <f t="shared" si="393"/>
        <v>0.375</v>
      </c>
      <c r="X820" t="str">
        <f t="shared" si="394"/>
        <v>Sim</v>
      </c>
      <c r="Y820" s="40">
        <f t="shared" si="395"/>
        <v>0.375</v>
      </c>
      <c r="Z820" s="40">
        <f t="shared" si="396"/>
        <v>0</v>
      </c>
      <c r="AA820" s="40">
        <f t="shared" si="397"/>
        <v>0</v>
      </c>
      <c r="AB820" s="40">
        <f t="shared" si="398"/>
        <v>0</v>
      </c>
      <c r="AC820" s="40">
        <f t="shared" si="399"/>
        <v>0.375</v>
      </c>
      <c r="AD820" s="39">
        <f t="shared" si="400"/>
        <v>520.43161352403695</v>
      </c>
      <c r="AE820" s="39">
        <f t="shared" si="401"/>
        <v>0</v>
      </c>
      <c r="AF820" t="str">
        <f t="shared" si="402"/>
        <v>Férias</v>
      </c>
      <c r="AG820" t="str">
        <f t="shared" si="403"/>
        <v>DESCONTA 9:00h (Férias).</v>
      </c>
      <c r="AH820" t="str">
        <f t="shared" si="404"/>
        <v/>
      </c>
      <c r="AJ820" s="41">
        <f t="shared" si="405"/>
        <v>2</v>
      </c>
      <c r="AK820" s="42" t="str">
        <f t="shared" si="406"/>
        <v/>
      </c>
      <c r="AL820" s="41" t="str">
        <f t="shared" si="407"/>
        <v>Dia inteiro</v>
      </c>
      <c r="AM820" s="41" t="str">
        <f t="shared" si="408"/>
        <v>Sim</v>
      </c>
      <c r="AN820" s="41" t="str">
        <f t="shared" si="409"/>
        <v>Não</v>
      </c>
      <c r="AO820" s="42" t="str">
        <f t="shared" si="410"/>
        <v/>
      </c>
      <c r="AP820" s="41" t="str">
        <f t="shared" si="411"/>
        <v>Giovani Joao da Silva|46216</v>
      </c>
      <c r="AQ820" s="41" t="str">
        <f t="shared" si="412"/>
        <v>46216|Serralheria</v>
      </c>
      <c r="AR820" s="41">
        <f>IF($AQ820="","",COUNTIFS(L_ChaveCob,$AQ820,L_Ausencia,"&gt;"&amp;$W820)+COUNTIFS($AQ$4:$AQ820,$AQ820,$W$4:$W820,$W820))</f>
        <v>1</v>
      </c>
      <c r="AS820" s="42">
        <f t="shared" si="413"/>
        <v>0</v>
      </c>
      <c r="AT820" s="42">
        <f t="shared" si="414"/>
        <v>0</v>
      </c>
      <c r="AU820" s="42">
        <f t="shared" si="415"/>
        <v>0</v>
      </c>
    </row>
    <row r="821" spans="1:47" x14ac:dyDescent="0.2">
      <c r="A821" s="35">
        <v>46216</v>
      </c>
      <c r="B821" s="36" t="s">
        <v>241</v>
      </c>
      <c r="C821" s="36" t="s">
        <v>232</v>
      </c>
      <c r="D821" s="36"/>
      <c r="E821" s="37"/>
      <c r="F821" s="37"/>
      <c r="G821" s="36"/>
      <c r="H821" s="36"/>
      <c r="I821" s="36"/>
      <c r="J821" s="36"/>
      <c r="K821" s="37"/>
      <c r="L821" s="37"/>
      <c r="M821" s="37"/>
      <c r="N821" s="38">
        <f t="shared" si="384"/>
        <v>46204</v>
      </c>
      <c r="O821">
        <f t="shared" si="385"/>
        <v>24800</v>
      </c>
      <c r="P821" t="str">
        <f t="shared" si="386"/>
        <v>Serralheria</v>
      </c>
      <c r="Q821" t="str">
        <f t="shared" si="387"/>
        <v>Normal / Fixo</v>
      </c>
      <c r="R821" t="str">
        <f t="shared" si="388"/>
        <v>SERRALHEIRO II</v>
      </c>
      <c r="S821" t="str">
        <f t="shared" si="389"/>
        <v>ADM</v>
      </c>
      <c r="T821" s="39">
        <f t="shared" si="390"/>
        <v>57.825734836004102</v>
      </c>
      <c r="U821" s="40">
        <f t="shared" si="391"/>
        <v>0.375</v>
      </c>
      <c r="V821" s="40">
        <f t="shared" si="392"/>
        <v>0.375</v>
      </c>
      <c r="W821" s="40">
        <f t="shared" si="393"/>
        <v>0</v>
      </c>
      <c r="X821" t="str">
        <f t="shared" si="394"/>
        <v>Não</v>
      </c>
      <c r="Y821" s="40">
        <f t="shared" si="395"/>
        <v>0</v>
      </c>
      <c r="Z821" s="40">
        <f t="shared" si="396"/>
        <v>0</v>
      </c>
      <c r="AA821" s="40">
        <f t="shared" si="397"/>
        <v>0</v>
      </c>
      <c r="AB821" s="40">
        <f t="shared" si="398"/>
        <v>0</v>
      </c>
      <c r="AC821" s="40">
        <f t="shared" si="399"/>
        <v>0</v>
      </c>
      <c r="AD821" s="39">
        <f t="shared" si="400"/>
        <v>0</v>
      </c>
      <c r="AE821" s="39">
        <f t="shared" si="401"/>
        <v>0</v>
      </c>
      <c r="AF821" t="str">
        <f t="shared" si="402"/>
        <v>Trabalhado</v>
      </c>
      <c r="AG821" t="str">
        <f t="shared" si="403"/>
        <v/>
      </c>
      <c r="AH821" t="str">
        <f t="shared" si="404"/>
        <v/>
      </c>
      <c r="AJ821" s="41">
        <f t="shared" si="405"/>
        <v>3</v>
      </c>
      <c r="AK821" s="42" t="str">
        <f t="shared" si="406"/>
        <v/>
      </c>
      <c r="AL821" s="41" t="str">
        <f t="shared" si="407"/>
        <v>Leve atraso</v>
      </c>
      <c r="AM821" s="41" t="str">
        <f t="shared" si="408"/>
        <v>Não</v>
      </c>
      <c r="AN821" s="41" t="str">
        <f t="shared" si="409"/>
        <v>Sim</v>
      </c>
      <c r="AO821" s="42" t="str">
        <f t="shared" si="410"/>
        <v/>
      </c>
      <c r="AP821" s="41" t="str">
        <f t="shared" si="411"/>
        <v>Ivanildo Lopes Pires de Carvalho|46216</v>
      </c>
      <c r="AQ821" s="41" t="str">
        <f t="shared" si="412"/>
        <v/>
      </c>
      <c r="AR821" s="41" t="str">
        <f>IF($AQ821="","",COUNTIFS(L_ChaveCob,$AQ821,L_Ausencia,"&gt;"&amp;$W821)+COUNTIFS($AQ$4:$AQ821,$AQ821,$W$4:$W821,$W821))</f>
        <v/>
      </c>
      <c r="AS821" s="42">
        <f t="shared" si="413"/>
        <v>0</v>
      </c>
      <c r="AT821" s="42">
        <f t="shared" si="414"/>
        <v>0</v>
      </c>
      <c r="AU821" s="42">
        <f t="shared" si="415"/>
        <v>0</v>
      </c>
    </row>
    <row r="822" spans="1:47" x14ac:dyDescent="0.2">
      <c r="A822" s="35">
        <v>46216</v>
      </c>
      <c r="B822" s="36" t="s">
        <v>243</v>
      </c>
      <c r="C822" s="36" t="s">
        <v>232</v>
      </c>
      <c r="D822" s="36"/>
      <c r="E822" s="37"/>
      <c r="F822" s="37"/>
      <c r="G822" s="36"/>
      <c r="H822" s="36"/>
      <c r="I822" s="36"/>
      <c r="J822" s="36"/>
      <c r="K822" s="37"/>
      <c r="L822" s="37"/>
      <c r="M822" s="37"/>
      <c r="N822" s="38">
        <f t="shared" si="384"/>
        <v>46204</v>
      </c>
      <c r="O822">
        <f t="shared" si="385"/>
        <v>900003</v>
      </c>
      <c r="P822" t="str">
        <f t="shared" si="386"/>
        <v>Serralheria</v>
      </c>
      <c r="Q822" t="str">
        <f t="shared" si="387"/>
        <v>Normal / Fixo</v>
      </c>
      <c r="R822" t="str">
        <f t="shared" si="388"/>
        <v>ENCARREGADO</v>
      </c>
      <c r="S822" t="str">
        <f t="shared" si="389"/>
        <v>ADM</v>
      </c>
      <c r="T822" s="39">
        <f t="shared" si="390"/>
        <v>66.410146806958295</v>
      </c>
      <c r="U822" s="40">
        <f t="shared" si="391"/>
        <v>0.375</v>
      </c>
      <c r="V822" s="40">
        <f t="shared" si="392"/>
        <v>0.375</v>
      </c>
      <c r="W822" s="40">
        <f t="shared" si="393"/>
        <v>0</v>
      </c>
      <c r="X822" t="str">
        <f t="shared" si="394"/>
        <v>Não</v>
      </c>
      <c r="Y822" s="40">
        <f t="shared" si="395"/>
        <v>0</v>
      </c>
      <c r="Z822" s="40">
        <f t="shared" si="396"/>
        <v>0</v>
      </c>
      <c r="AA822" s="40">
        <f t="shared" si="397"/>
        <v>0</v>
      </c>
      <c r="AB822" s="40">
        <f t="shared" si="398"/>
        <v>0</v>
      </c>
      <c r="AC822" s="40">
        <f t="shared" si="399"/>
        <v>0</v>
      </c>
      <c r="AD822" s="39">
        <f t="shared" si="400"/>
        <v>0</v>
      </c>
      <c r="AE822" s="39">
        <f t="shared" si="401"/>
        <v>0</v>
      </c>
      <c r="AF822" t="str">
        <f t="shared" si="402"/>
        <v>Trabalhado</v>
      </c>
      <c r="AG822" t="str">
        <f t="shared" si="403"/>
        <v/>
      </c>
      <c r="AH822" t="str">
        <f t="shared" si="404"/>
        <v/>
      </c>
      <c r="AJ822" s="41">
        <f t="shared" si="405"/>
        <v>10</v>
      </c>
      <c r="AK822" s="42" t="str">
        <f t="shared" si="406"/>
        <v/>
      </c>
      <c r="AL822" s="41" t="str">
        <f t="shared" si="407"/>
        <v>Leve atraso</v>
      </c>
      <c r="AM822" s="41" t="str">
        <f t="shared" si="408"/>
        <v>Não</v>
      </c>
      <c r="AN822" s="41" t="str">
        <f t="shared" si="409"/>
        <v>Sim</v>
      </c>
      <c r="AO822" s="42" t="str">
        <f t="shared" si="410"/>
        <v/>
      </c>
      <c r="AP822" s="41" t="str">
        <f t="shared" si="411"/>
        <v>Marcelo Antônio Silvestre de Moraes|46216</v>
      </c>
      <c r="AQ822" s="41" t="str">
        <f t="shared" si="412"/>
        <v/>
      </c>
      <c r="AR822" s="41" t="str">
        <f>IF($AQ822="","",COUNTIFS(L_ChaveCob,$AQ822,L_Ausencia,"&gt;"&amp;$W822)+COUNTIFS($AQ$4:$AQ822,$AQ822,$W$4:$W822,$W822))</f>
        <v/>
      </c>
      <c r="AS822" s="42">
        <f t="shared" si="413"/>
        <v>0</v>
      </c>
      <c r="AT822" s="42">
        <f t="shared" si="414"/>
        <v>0</v>
      </c>
      <c r="AU822" s="42">
        <f t="shared" si="415"/>
        <v>0</v>
      </c>
    </row>
    <row r="823" spans="1:47" x14ac:dyDescent="0.2">
      <c r="A823" s="35">
        <v>46216</v>
      </c>
      <c r="B823" s="36" t="s">
        <v>229</v>
      </c>
      <c r="C823" s="36" t="s">
        <v>232</v>
      </c>
      <c r="D823" s="36"/>
      <c r="E823" s="37"/>
      <c r="F823" s="37"/>
      <c r="G823" s="36"/>
      <c r="H823" s="36"/>
      <c r="I823" s="36"/>
      <c r="J823" s="36"/>
      <c r="K823" s="37"/>
      <c r="L823" s="37"/>
      <c r="M823" s="37"/>
      <c r="N823" s="38">
        <f t="shared" si="384"/>
        <v>46204</v>
      </c>
      <c r="O823">
        <f t="shared" si="385"/>
        <v>105410</v>
      </c>
      <c r="P823" t="str">
        <f t="shared" si="386"/>
        <v>Serralheria</v>
      </c>
      <c r="Q823" t="str">
        <f t="shared" si="387"/>
        <v>Normal / Fixo</v>
      </c>
      <c r="R823" t="str">
        <f t="shared" si="388"/>
        <v>SERRALHEIRO I</v>
      </c>
      <c r="S823" t="str">
        <f t="shared" si="389"/>
        <v>TURNO 3</v>
      </c>
      <c r="T823" s="39">
        <f t="shared" si="390"/>
        <v>53.488333185221997</v>
      </c>
      <c r="U823" s="40">
        <f t="shared" si="391"/>
        <v>0.33333333333333298</v>
      </c>
      <c r="V823" s="40">
        <f t="shared" si="392"/>
        <v>0.33333333333333298</v>
      </c>
      <c r="W823" s="40">
        <f t="shared" si="393"/>
        <v>0</v>
      </c>
      <c r="X823" t="str">
        <f t="shared" si="394"/>
        <v>Não</v>
      </c>
      <c r="Y823" s="40">
        <f t="shared" si="395"/>
        <v>0</v>
      </c>
      <c r="Z823" s="40">
        <f t="shared" si="396"/>
        <v>0</v>
      </c>
      <c r="AA823" s="40">
        <f t="shared" si="397"/>
        <v>0</v>
      </c>
      <c r="AB823" s="40">
        <f t="shared" si="398"/>
        <v>0</v>
      </c>
      <c r="AC823" s="40">
        <f t="shared" si="399"/>
        <v>0</v>
      </c>
      <c r="AD823" s="39">
        <f t="shared" si="400"/>
        <v>0</v>
      </c>
      <c r="AE823" s="39">
        <f t="shared" si="401"/>
        <v>0</v>
      </c>
      <c r="AF823" t="str">
        <f t="shared" si="402"/>
        <v>Trabalhado</v>
      </c>
      <c r="AG823" t="str">
        <f t="shared" si="403"/>
        <v/>
      </c>
      <c r="AH823" t="str">
        <f t="shared" si="404"/>
        <v/>
      </c>
      <c r="AJ823" s="41">
        <f t="shared" si="405"/>
        <v>6</v>
      </c>
      <c r="AK823" s="42" t="str">
        <f t="shared" si="406"/>
        <v/>
      </c>
      <c r="AL823" s="41" t="str">
        <f t="shared" si="407"/>
        <v>Leve atraso</v>
      </c>
      <c r="AM823" s="41" t="str">
        <f t="shared" si="408"/>
        <v>Não</v>
      </c>
      <c r="AN823" s="41" t="str">
        <f t="shared" si="409"/>
        <v>Sim</v>
      </c>
      <c r="AO823" s="42" t="str">
        <f t="shared" si="410"/>
        <v/>
      </c>
      <c r="AP823" s="41" t="str">
        <f t="shared" si="411"/>
        <v>Marcelo Douglas Vieira Santana|46216</v>
      </c>
      <c r="AQ823" s="41" t="str">
        <f t="shared" si="412"/>
        <v/>
      </c>
      <c r="AR823" s="41" t="str">
        <f>IF($AQ823="","",COUNTIFS(L_ChaveCob,$AQ823,L_Ausencia,"&gt;"&amp;$W823)+COUNTIFS($AQ$4:$AQ823,$AQ823,$W$4:$W823,$W823))</f>
        <v/>
      </c>
      <c r="AS823" s="42">
        <f t="shared" si="413"/>
        <v>0</v>
      </c>
      <c r="AT823" s="42">
        <f t="shared" si="414"/>
        <v>0</v>
      </c>
      <c r="AU823" s="42">
        <f t="shared" si="415"/>
        <v>0</v>
      </c>
    </row>
    <row r="824" spans="1:47" x14ac:dyDescent="0.2">
      <c r="A824" s="35">
        <v>46216</v>
      </c>
      <c r="B824" s="36" t="s">
        <v>483</v>
      </c>
      <c r="C824" s="36" t="s">
        <v>232</v>
      </c>
      <c r="D824" s="36"/>
      <c r="E824" s="37"/>
      <c r="F824" s="37"/>
      <c r="G824" s="36"/>
      <c r="H824" s="36"/>
      <c r="I824" s="36"/>
      <c r="J824" s="36"/>
      <c r="K824" s="37"/>
      <c r="L824" s="37"/>
      <c r="M824" s="37"/>
      <c r="N824" s="38">
        <f t="shared" si="384"/>
        <v>46204</v>
      </c>
      <c r="O824">
        <f t="shared" si="385"/>
        <v>900011</v>
      </c>
      <c r="P824" t="str">
        <f t="shared" si="386"/>
        <v>Serralheria</v>
      </c>
      <c r="Q824" t="str">
        <f t="shared" si="387"/>
        <v>Normal / Fixo</v>
      </c>
      <c r="R824" t="str">
        <f t="shared" si="388"/>
        <v>SERRALHEIRO I</v>
      </c>
      <c r="S824" t="str">
        <f t="shared" si="389"/>
        <v>ADM</v>
      </c>
      <c r="T824" s="39">
        <f t="shared" si="390"/>
        <v>53.488333185221997</v>
      </c>
      <c r="U824" s="40">
        <f t="shared" si="391"/>
        <v>0.375</v>
      </c>
      <c r="V824" s="40">
        <f t="shared" si="392"/>
        <v>0.375</v>
      </c>
      <c r="W824" s="40">
        <f t="shared" si="393"/>
        <v>0</v>
      </c>
      <c r="X824" t="str">
        <f t="shared" si="394"/>
        <v>Não</v>
      </c>
      <c r="Y824" s="40">
        <f t="shared" si="395"/>
        <v>0</v>
      </c>
      <c r="Z824" s="40">
        <f t="shared" si="396"/>
        <v>0</v>
      </c>
      <c r="AA824" s="40">
        <f t="shared" si="397"/>
        <v>0</v>
      </c>
      <c r="AB824" s="40">
        <f t="shared" si="398"/>
        <v>0</v>
      </c>
      <c r="AC824" s="40">
        <f t="shared" si="399"/>
        <v>0</v>
      </c>
      <c r="AD824" s="39">
        <f t="shared" si="400"/>
        <v>0</v>
      </c>
      <c r="AE824" s="39">
        <f t="shared" si="401"/>
        <v>0</v>
      </c>
      <c r="AF824" t="str">
        <f t="shared" si="402"/>
        <v>Trabalhado</v>
      </c>
      <c r="AG824" t="str">
        <f t="shared" si="403"/>
        <v/>
      </c>
      <c r="AH824" t="str">
        <f t="shared" si="404"/>
        <v/>
      </c>
      <c r="AJ824" s="41">
        <f t="shared" si="405"/>
        <v>20</v>
      </c>
      <c r="AK824" s="42" t="str">
        <f t="shared" si="406"/>
        <v/>
      </c>
      <c r="AL824" s="41" t="str">
        <f t="shared" si="407"/>
        <v>Leve atraso</v>
      </c>
      <c r="AM824" s="41" t="str">
        <f t="shared" si="408"/>
        <v>Não</v>
      </c>
      <c r="AN824" s="41" t="str">
        <f t="shared" si="409"/>
        <v>Sim</v>
      </c>
      <c r="AO824" s="42" t="str">
        <f t="shared" si="410"/>
        <v/>
      </c>
      <c r="AP824" s="41" t="str">
        <f t="shared" si="411"/>
        <v>Maxwell Torres da Silva|46216</v>
      </c>
      <c r="AQ824" s="41" t="str">
        <f t="shared" si="412"/>
        <v/>
      </c>
      <c r="AR824" s="41" t="str">
        <f>IF($AQ824="","",COUNTIFS(L_ChaveCob,$AQ824,L_Ausencia,"&gt;"&amp;$W824)+COUNTIFS($AQ$4:$AQ824,$AQ824,$W$4:$W824,$W824))</f>
        <v/>
      </c>
      <c r="AS824" s="42">
        <f t="shared" si="413"/>
        <v>0</v>
      </c>
      <c r="AT824" s="42">
        <f t="shared" si="414"/>
        <v>0</v>
      </c>
      <c r="AU824" s="42">
        <f t="shared" si="415"/>
        <v>0</v>
      </c>
    </row>
    <row r="825" spans="1:47" hidden="1" x14ac:dyDescent="0.2">
      <c r="A825" s="35">
        <v>46216</v>
      </c>
      <c r="B825" s="36" t="s">
        <v>611</v>
      </c>
      <c r="C825" s="36" t="s">
        <v>232</v>
      </c>
      <c r="D825" s="36"/>
      <c r="E825" s="37"/>
      <c r="F825" s="37"/>
      <c r="G825" s="36"/>
      <c r="H825" s="36"/>
      <c r="I825" s="36"/>
      <c r="J825" s="36"/>
      <c r="K825" s="37"/>
      <c r="L825" s="37"/>
      <c r="M825" s="37"/>
      <c r="N825" s="38">
        <f t="shared" si="384"/>
        <v>46204</v>
      </c>
      <c r="O825">
        <f t="shared" si="385"/>
        <v>900013</v>
      </c>
      <c r="P825" t="str">
        <f t="shared" si="386"/>
        <v>SPOT</v>
      </c>
      <c r="Q825" t="str">
        <f t="shared" si="387"/>
        <v>SPOT</v>
      </c>
      <c r="R825" t="str">
        <f t="shared" si="388"/>
        <v>SERRALHEIRO I</v>
      </c>
      <c r="S825" t="str">
        <f t="shared" si="389"/>
        <v>TURNO 2</v>
      </c>
      <c r="T825" s="39">
        <f t="shared" si="390"/>
        <v>53.488333185221997</v>
      </c>
      <c r="U825" s="40">
        <f t="shared" si="391"/>
        <v>0.33333333333333298</v>
      </c>
      <c r="V825" s="40">
        <f t="shared" si="392"/>
        <v>0.33333333333333298</v>
      </c>
      <c r="W825" s="40">
        <f t="shared" si="393"/>
        <v>0</v>
      </c>
      <c r="X825" t="str">
        <f t="shared" si="394"/>
        <v>Não</v>
      </c>
      <c r="Y825" s="40">
        <f t="shared" si="395"/>
        <v>0</v>
      </c>
      <c r="Z825" s="40">
        <f t="shared" si="396"/>
        <v>0</v>
      </c>
      <c r="AA825" s="40">
        <f t="shared" si="397"/>
        <v>0</v>
      </c>
      <c r="AB825" s="40">
        <f t="shared" si="398"/>
        <v>0</v>
      </c>
      <c r="AC825" s="40">
        <f t="shared" si="399"/>
        <v>0</v>
      </c>
      <c r="AD825" s="39">
        <f t="shared" si="400"/>
        <v>0</v>
      </c>
      <c r="AE825" s="39">
        <f t="shared" si="401"/>
        <v>0</v>
      </c>
      <c r="AF825" t="str">
        <f t="shared" si="402"/>
        <v>Trabalhado</v>
      </c>
      <c r="AG825" t="str">
        <f t="shared" si="403"/>
        <v/>
      </c>
      <c r="AH825" t="str">
        <f t="shared" si="404"/>
        <v/>
      </c>
      <c r="AJ825" s="41">
        <f t="shared" si="405"/>
        <v>22</v>
      </c>
      <c r="AK825" s="42" t="str">
        <f t="shared" si="406"/>
        <v/>
      </c>
      <c r="AL825" s="41" t="str">
        <f t="shared" si="407"/>
        <v>Leve atraso</v>
      </c>
      <c r="AM825" s="41" t="str">
        <f t="shared" si="408"/>
        <v>Não</v>
      </c>
      <c r="AN825" s="41" t="str">
        <f t="shared" si="409"/>
        <v>Sim</v>
      </c>
      <c r="AO825" s="42" t="str">
        <f t="shared" si="410"/>
        <v/>
      </c>
      <c r="AP825" s="41" t="str">
        <f t="shared" si="411"/>
        <v>Murilo de Souza Modesto- Spot|46216</v>
      </c>
      <c r="AQ825" s="41" t="str">
        <f t="shared" si="412"/>
        <v/>
      </c>
      <c r="AR825" s="41" t="str">
        <f>IF($AQ825="","",COUNTIFS(L_ChaveCob,$AQ825,L_Ausencia,"&gt;"&amp;$W825)+COUNTIFS($AQ$4:$AQ825,$AQ825,$W$4:$W825,$W825))</f>
        <v/>
      </c>
      <c r="AS825" s="42">
        <f t="shared" si="413"/>
        <v>0</v>
      </c>
      <c r="AT825" s="42">
        <f t="shared" si="414"/>
        <v>0</v>
      </c>
      <c r="AU825" s="42">
        <f t="shared" si="415"/>
        <v>0</v>
      </c>
    </row>
    <row r="826" spans="1:47" x14ac:dyDescent="0.2">
      <c r="A826" s="35">
        <v>46216</v>
      </c>
      <c r="B826" s="36" t="s">
        <v>247</v>
      </c>
      <c r="C826" s="36" t="s">
        <v>258</v>
      </c>
      <c r="D826" s="36"/>
      <c r="E826" s="37"/>
      <c r="F826" s="37"/>
      <c r="G826" s="36"/>
      <c r="H826" s="36"/>
      <c r="I826" s="36"/>
      <c r="J826" s="36"/>
      <c r="K826" s="37"/>
      <c r="L826" s="37"/>
      <c r="M826" s="37"/>
      <c r="N826" s="38">
        <f t="shared" si="384"/>
        <v>46204</v>
      </c>
      <c r="O826">
        <f t="shared" si="385"/>
        <v>900005</v>
      </c>
      <c r="P826" t="str">
        <f t="shared" si="386"/>
        <v>Serralheria</v>
      </c>
      <c r="Q826" t="str">
        <f t="shared" si="387"/>
        <v>Normal / Fixo</v>
      </c>
      <c r="R826" t="str">
        <f t="shared" si="388"/>
        <v>SERRALHEIRO II</v>
      </c>
      <c r="S826" t="str">
        <f t="shared" si="389"/>
        <v>ADM</v>
      </c>
      <c r="T826" s="39">
        <f t="shared" si="390"/>
        <v>57.825734836004102</v>
      </c>
      <c r="U826" s="40">
        <f t="shared" si="391"/>
        <v>0.375</v>
      </c>
      <c r="V826" s="40">
        <f t="shared" si="392"/>
        <v>0</v>
      </c>
      <c r="W826" s="40">
        <f t="shared" si="393"/>
        <v>0.375</v>
      </c>
      <c r="X826" t="str">
        <f t="shared" si="394"/>
        <v>Não</v>
      </c>
      <c r="Y826" s="40">
        <f t="shared" si="395"/>
        <v>0</v>
      </c>
      <c r="Z826" s="40">
        <f t="shared" si="396"/>
        <v>0</v>
      </c>
      <c r="AA826" s="40">
        <f t="shared" si="397"/>
        <v>0</v>
      </c>
      <c r="AB826" s="40">
        <f t="shared" si="398"/>
        <v>0</v>
      </c>
      <c r="AC826" s="40">
        <f t="shared" si="399"/>
        <v>0</v>
      </c>
      <c r="AD826" s="39">
        <f t="shared" si="400"/>
        <v>0</v>
      </c>
      <c r="AE826" s="39">
        <f t="shared" si="401"/>
        <v>520.43161352403695</v>
      </c>
      <c r="AF826" t="str">
        <f t="shared" si="402"/>
        <v>Justificada</v>
      </c>
      <c r="AG826" t="str">
        <f t="shared" si="403"/>
        <v/>
      </c>
      <c r="AH826" t="str">
        <f t="shared" si="404"/>
        <v/>
      </c>
      <c r="AJ826" s="41">
        <f t="shared" si="405"/>
        <v>13</v>
      </c>
      <c r="AK826" s="42" t="str">
        <f t="shared" si="406"/>
        <v/>
      </c>
      <c r="AL826" s="41" t="str">
        <f t="shared" si="407"/>
        <v>Dia inteiro</v>
      </c>
      <c r="AM826" s="41" t="str">
        <f t="shared" si="408"/>
        <v>Não</v>
      </c>
      <c r="AN826" s="41" t="str">
        <f t="shared" si="409"/>
        <v>Não</v>
      </c>
      <c r="AO826" s="42" t="str">
        <f t="shared" si="410"/>
        <v/>
      </c>
      <c r="AP826" s="41" t="str">
        <f t="shared" si="411"/>
        <v>Rafael Fracaroli da Rocha|46216</v>
      </c>
      <c r="AQ826" s="41" t="str">
        <f t="shared" si="412"/>
        <v/>
      </c>
      <c r="AR826" s="41" t="str">
        <f>IF($AQ826="","",COUNTIFS(L_ChaveCob,$AQ826,L_Ausencia,"&gt;"&amp;$W826)+COUNTIFS($AQ$4:$AQ826,$AQ826,$W$4:$W826,$W826))</f>
        <v/>
      </c>
      <c r="AS826" s="42">
        <f t="shared" si="413"/>
        <v>0</v>
      </c>
      <c r="AT826" s="42">
        <f t="shared" si="414"/>
        <v>0</v>
      </c>
      <c r="AU826" s="42">
        <f t="shared" si="415"/>
        <v>0</v>
      </c>
    </row>
    <row r="827" spans="1:47" x14ac:dyDescent="0.2">
      <c r="A827" s="35">
        <v>46216</v>
      </c>
      <c r="B827" s="36" t="s">
        <v>249</v>
      </c>
      <c r="C827" s="36" t="s">
        <v>232</v>
      </c>
      <c r="D827" s="36"/>
      <c r="E827" s="37"/>
      <c r="F827" s="37"/>
      <c r="G827" s="36"/>
      <c r="H827" s="36"/>
      <c r="I827" s="36"/>
      <c r="J827" s="36"/>
      <c r="K827" s="37"/>
      <c r="L827" s="37"/>
      <c r="M827" s="37"/>
      <c r="N827" s="38">
        <f t="shared" si="384"/>
        <v>46204</v>
      </c>
      <c r="O827">
        <f t="shared" si="385"/>
        <v>331335</v>
      </c>
      <c r="P827" t="str">
        <f t="shared" si="386"/>
        <v>Serralheria</v>
      </c>
      <c r="Q827" t="str">
        <f t="shared" si="387"/>
        <v>Normal / Fixo</v>
      </c>
      <c r="R827" t="str">
        <f t="shared" si="388"/>
        <v>SERRALHEIRO II</v>
      </c>
      <c r="S827" t="str">
        <f t="shared" si="389"/>
        <v>ADM</v>
      </c>
      <c r="T827" s="39">
        <f t="shared" si="390"/>
        <v>57.825734836004102</v>
      </c>
      <c r="U827" s="40">
        <f t="shared" si="391"/>
        <v>0.375</v>
      </c>
      <c r="V827" s="40">
        <f t="shared" si="392"/>
        <v>0.375</v>
      </c>
      <c r="W827" s="40">
        <f t="shared" si="393"/>
        <v>0</v>
      </c>
      <c r="X827" t="str">
        <f t="shared" si="394"/>
        <v>Não</v>
      </c>
      <c r="Y827" s="40">
        <f t="shared" si="395"/>
        <v>0</v>
      </c>
      <c r="Z827" s="40">
        <f t="shared" si="396"/>
        <v>0</v>
      </c>
      <c r="AA827" s="40">
        <f t="shared" si="397"/>
        <v>0</v>
      </c>
      <c r="AB827" s="40">
        <f t="shared" si="398"/>
        <v>0</v>
      </c>
      <c r="AC827" s="40">
        <f t="shared" si="399"/>
        <v>0</v>
      </c>
      <c r="AD827" s="39">
        <f t="shared" si="400"/>
        <v>0</v>
      </c>
      <c r="AE827" s="39">
        <f t="shared" si="401"/>
        <v>0</v>
      </c>
      <c r="AF827" t="str">
        <f t="shared" si="402"/>
        <v>Trabalhado</v>
      </c>
      <c r="AG827" t="str">
        <f t="shared" si="403"/>
        <v/>
      </c>
      <c r="AH827" t="str">
        <f t="shared" si="404"/>
        <v/>
      </c>
      <c r="AJ827" s="41">
        <f t="shared" si="405"/>
        <v>5</v>
      </c>
      <c r="AK827" s="42" t="str">
        <f t="shared" si="406"/>
        <v/>
      </c>
      <c r="AL827" s="41" t="str">
        <f t="shared" si="407"/>
        <v>Leve atraso</v>
      </c>
      <c r="AM827" s="41" t="str">
        <f t="shared" si="408"/>
        <v>Não</v>
      </c>
      <c r="AN827" s="41" t="str">
        <f t="shared" si="409"/>
        <v>Sim</v>
      </c>
      <c r="AO827" s="42" t="str">
        <f t="shared" si="410"/>
        <v/>
      </c>
      <c r="AP827" s="41" t="str">
        <f t="shared" si="411"/>
        <v>Robson Alberto Alves Galvão|46216</v>
      </c>
      <c r="AQ827" s="41" t="str">
        <f t="shared" si="412"/>
        <v/>
      </c>
      <c r="AR827" s="41" t="str">
        <f>IF($AQ827="","",COUNTIFS(L_ChaveCob,$AQ827,L_Ausencia,"&gt;"&amp;$W827)+COUNTIFS($AQ$4:$AQ827,$AQ827,$W$4:$W827,$W827))</f>
        <v/>
      </c>
      <c r="AS827" s="42">
        <f t="shared" si="413"/>
        <v>0</v>
      </c>
      <c r="AT827" s="42">
        <f t="shared" si="414"/>
        <v>0</v>
      </c>
      <c r="AU827" s="42">
        <f t="shared" si="415"/>
        <v>0</v>
      </c>
    </row>
    <row r="828" spans="1:47" x14ac:dyDescent="0.2">
      <c r="A828" s="35">
        <v>46216</v>
      </c>
      <c r="B828" s="36" t="s">
        <v>231</v>
      </c>
      <c r="C828" s="36" t="s">
        <v>232</v>
      </c>
      <c r="D828" s="36"/>
      <c r="E828" s="37"/>
      <c r="F828" s="37"/>
      <c r="G828" s="36"/>
      <c r="H828" s="36"/>
      <c r="I828" s="36"/>
      <c r="J828" s="36"/>
      <c r="K828" s="37"/>
      <c r="L828" s="37"/>
      <c r="M828" s="37"/>
      <c r="N828" s="38">
        <f t="shared" si="384"/>
        <v>46204</v>
      </c>
      <c r="O828">
        <f t="shared" si="385"/>
        <v>900004</v>
      </c>
      <c r="P828" t="str">
        <f t="shared" si="386"/>
        <v>Serralheria</v>
      </c>
      <c r="Q828" t="str">
        <f t="shared" si="387"/>
        <v>Normal / Fixo</v>
      </c>
      <c r="R828" t="str">
        <f t="shared" si="388"/>
        <v>SERRALHEIRO I</v>
      </c>
      <c r="S828" t="str">
        <f t="shared" si="389"/>
        <v>TURNO 2</v>
      </c>
      <c r="T828" s="39">
        <f t="shared" si="390"/>
        <v>53.488333185221997</v>
      </c>
      <c r="U828" s="40">
        <f t="shared" si="391"/>
        <v>0.33333333333333298</v>
      </c>
      <c r="V828" s="40">
        <f t="shared" si="392"/>
        <v>0.33333333333333298</v>
      </c>
      <c r="W828" s="40">
        <f t="shared" si="393"/>
        <v>0</v>
      </c>
      <c r="X828" t="str">
        <f t="shared" si="394"/>
        <v>Não</v>
      </c>
      <c r="Y828" s="40">
        <f t="shared" si="395"/>
        <v>0</v>
      </c>
      <c r="Z828" s="40">
        <f t="shared" si="396"/>
        <v>0</v>
      </c>
      <c r="AA828" s="40">
        <f t="shared" si="397"/>
        <v>0</v>
      </c>
      <c r="AB828" s="40">
        <f t="shared" si="398"/>
        <v>0</v>
      </c>
      <c r="AC828" s="40">
        <f t="shared" si="399"/>
        <v>0</v>
      </c>
      <c r="AD828" s="39">
        <f t="shared" si="400"/>
        <v>0</v>
      </c>
      <c r="AE828" s="39">
        <f t="shared" si="401"/>
        <v>0</v>
      </c>
      <c r="AF828" t="str">
        <f t="shared" si="402"/>
        <v>Trabalhado</v>
      </c>
      <c r="AG828" t="str">
        <f t="shared" si="403"/>
        <v/>
      </c>
      <c r="AH828" t="str">
        <f t="shared" si="404"/>
        <v/>
      </c>
      <c r="AJ828" s="41">
        <f t="shared" si="405"/>
        <v>11</v>
      </c>
      <c r="AK828" s="42" t="str">
        <f t="shared" si="406"/>
        <v/>
      </c>
      <c r="AL828" s="41" t="str">
        <f t="shared" si="407"/>
        <v>Leve atraso</v>
      </c>
      <c r="AM828" s="41" t="str">
        <f t="shared" si="408"/>
        <v>Não</v>
      </c>
      <c r="AN828" s="41" t="str">
        <f t="shared" si="409"/>
        <v>Sim</v>
      </c>
      <c r="AO828" s="42" t="str">
        <f t="shared" si="410"/>
        <v/>
      </c>
      <c r="AP828" s="41" t="str">
        <f t="shared" si="411"/>
        <v>Rogério Marques da Silva|46216</v>
      </c>
      <c r="AQ828" s="41" t="str">
        <f t="shared" si="412"/>
        <v/>
      </c>
      <c r="AR828" s="41" t="str">
        <f>IF($AQ828="","",COUNTIFS(L_ChaveCob,$AQ828,L_Ausencia,"&gt;"&amp;$W828)+COUNTIFS($AQ$4:$AQ828,$AQ828,$W$4:$W828,$W828))</f>
        <v/>
      </c>
      <c r="AS828" s="42">
        <f t="shared" si="413"/>
        <v>0</v>
      </c>
      <c r="AT828" s="42">
        <f t="shared" si="414"/>
        <v>0</v>
      </c>
      <c r="AU828" s="42">
        <f t="shared" si="415"/>
        <v>0</v>
      </c>
    </row>
    <row r="829" spans="1:47" x14ac:dyDescent="0.2">
      <c r="A829" s="35">
        <v>46216</v>
      </c>
      <c r="B829" s="36" t="s">
        <v>252</v>
      </c>
      <c r="C829" s="36" t="s">
        <v>232</v>
      </c>
      <c r="D829" s="36"/>
      <c r="E829" s="37"/>
      <c r="F829" s="37"/>
      <c r="G829" s="36"/>
      <c r="H829" s="36"/>
      <c r="I829" s="36"/>
      <c r="J829" s="36"/>
      <c r="K829" s="37"/>
      <c r="L829" s="37"/>
      <c r="M829" s="37"/>
      <c r="N829" s="38">
        <f t="shared" si="384"/>
        <v>46204</v>
      </c>
      <c r="O829">
        <f t="shared" si="385"/>
        <v>266937</v>
      </c>
      <c r="P829" t="str">
        <f t="shared" si="386"/>
        <v>Serralheria</v>
      </c>
      <c r="Q829" t="str">
        <f t="shared" si="387"/>
        <v>Normal / Fixo</v>
      </c>
      <c r="R829" t="str">
        <f t="shared" si="388"/>
        <v>ENCARREGADO</v>
      </c>
      <c r="S829" t="str">
        <f t="shared" si="389"/>
        <v>ADM</v>
      </c>
      <c r="T829" s="39">
        <f t="shared" si="390"/>
        <v>66.410146806958295</v>
      </c>
      <c r="U829" s="40">
        <f t="shared" si="391"/>
        <v>0.375</v>
      </c>
      <c r="V829" s="40">
        <f t="shared" si="392"/>
        <v>0.375</v>
      </c>
      <c r="W829" s="40">
        <f t="shared" si="393"/>
        <v>0</v>
      </c>
      <c r="X829" t="str">
        <f t="shared" si="394"/>
        <v>Não</v>
      </c>
      <c r="Y829" s="40">
        <f t="shared" si="395"/>
        <v>0</v>
      </c>
      <c r="Z829" s="40">
        <f t="shared" si="396"/>
        <v>0</v>
      </c>
      <c r="AA829" s="40">
        <f t="shared" si="397"/>
        <v>0</v>
      </c>
      <c r="AB829" s="40">
        <f t="shared" si="398"/>
        <v>0</v>
      </c>
      <c r="AC829" s="40">
        <f t="shared" si="399"/>
        <v>0</v>
      </c>
      <c r="AD829" s="39">
        <f t="shared" si="400"/>
        <v>0</v>
      </c>
      <c r="AE829" s="39">
        <f t="shared" si="401"/>
        <v>0</v>
      </c>
      <c r="AF829" t="str">
        <f t="shared" si="402"/>
        <v>Trabalhado</v>
      </c>
      <c r="AG829" t="str">
        <f t="shared" si="403"/>
        <v/>
      </c>
      <c r="AH829" t="str">
        <f t="shared" si="404"/>
        <v/>
      </c>
      <c r="AJ829" s="41">
        <f t="shared" si="405"/>
        <v>1</v>
      </c>
      <c r="AK829" s="42" t="str">
        <f t="shared" si="406"/>
        <v/>
      </c>
      <c r="AL829" s="41" t="str">
        <f t="shared" si="407"/>
        <v>Leve atraso</v>
      </c>
      <c r="AM829" s="41" t="str">
        <f t="shared" si="408"/>
        <v>Não</v>
      </c>
      <c r="AN829" s="41" t="str">
        <f t="shared" si="409"/>
        <v>Sim</v>
      </c>
      <c r="AO829" s="42" t="str">
        <f t="shared" si="410"/>
        <v/>
      </c>
      <c r="AP829" s="41" t="str">
        <f t="shared" si="411"/>
        <v>Ronaldo Rosendo da Silva|46216</v>
      </c>
      <c r="AQ829" s="41" t="str">
        <f t="shared" si="412"/>
        <v/>
      </c>
      <c r="AR829" s="41" t="str">
        <f>IF($AQ829="","",COUNTIFS(L_ChaveCob,$AQ829,L_Ausencia,"&gt;"&amp;$W829)+COUNTIFS($AQ$4:$AQ829,$AQ829,$W$4:$W829,$W829))</f>
        <v/>
      </c>
      <c r="AS829" s="42">
        <f t="shared" si="413"/>
        <v>0</v>
      </c>
      <c r="AT829" s="42">
        <f t="shared" si="414"/>
        <v>0</v>
      </c>
      <c r="AU829" s="42">
        <f t="shared" si="415"/>
        <v>0</v>
      </c>
    </row>
    <row r="830" spans="1:47" x14ac:dyDescent="0.2">
      <c r="A830" s="35">
        <v>46216</v>
      </c>
      <c r="B830" s="36" t="s">
        <v>254</v>
      </c>
      <c r="C830" s="36" t="s">
        <v>232</v>
      </c>
      <c r="D830" s="36"/>
      <c r="E830" s="37"/>
      <c r="F830" s="37"/>
      <c r="G830" s="36"/>
      <c r="H830" s="36"/>
      <c r="I830" s="36"/>
      <c r="J830" s="36"/>
      <c r="K830" s="37"/>
      <c r="L830" s="37"/>
      <c r="M830" s="37"/>
      <c r="N830" s="38">
        <f t="shared" si="384"/>
        <v>46204</v>
      </c>
      <c r="O830">
        <f t="shared" si="385"/>
        <v>900001</v>
      </c>
      <c r="P830" t="str">
        <f t="shared" si="386"/>
        <v>Serralheria</v>
      </c>
      <c r="Q830" t="str">
        <f t="shared" si="387"/>
        <v>Normal / Fixo</v>
      </c>
      <c r="R830" t="str">
        <f t="shared" si="388"/>
        <v>SERRALHEIRO II</v>
      </c>
      <c r="S830" t="str">
        <f t="shared" si="389"/>
        <v>ADM</v>
      </c>
      <c r="T830" s="39">
        <f t="shared" si="390"/>
        <v>57.825734836004102</v>
      </c>
      <c r="U830" s="40">
        <f t="shared" si="391"/>
        <v>0.375</v>
      </c>
      <c r="V830" s="40">
        <f t="shared" si="392"/>
        <v>0.375</v>
      </c>
      <c r="W830" s="40">
        <f t="shared" si="393"/>
        <v>0</v>
      </c>
      <c r="X830" t="str">
        <f t="shared" si="394"/>
        <v>Não</v>
      </c>
      <c r="Y830" s="40">
        <f t="shared" si="395"/>
        <v>0</v>
      </c>
      <c r="Z830" s="40">
        <f t="shared" si="396"/>
        <v>0</v>
      </c>
      <c r="AA830" s="40">
        <f t="shared" si="397"/>
        <v>0</v>
      </c>
      <c r="AB830" s="40">
        <f t="shared" si="398"/>
        <v>0</v>
      </c>
      <c r="AC830" s="40">
        <f t="shared" si="399"/>
        <v>0</v>
      </c>
      <c r="AD830" s="39">
        <f t="shared" si="400"/>
        <v>0</v>
      </c>
      <c r="AE830" s="39">
        <f t="shared" si="401"/>
        <v>0</v>
      </c>
      <c r="AF830" t="str">
        <f t="shared" si="402"/>
        <v>Trabalhado</v>
      </c>
      <c r="AG830" t="str">
        <f t="shared" si="403"/>
        <v/>
      </c>
      <c r="AH830" t="str">
        <f t="shared" si="404"/>
        <v/>
      </c>
      <c r="AJ830" s="41">
        <f t="shared" si="405"/>
        <v>8</v>
      </c>
      <c r="AK830" s="42" t="str">
        <f t="shared" si="406"/>
        <v/>
      </c>
      <c r="AL830" s="41" t="str">
        <f t="shared" si="407"/>
        <v>Leve atraso</v>
      </c>
      <c r="AM830" s="41" t="str">
        <f t="shared" si="408"/>
        <v>Não</v>
      </c>
      <c r="AN830" s="41" t="str">
        <f t="shared" si="409"/>
        <v>Sim</v>
      </c>
      <c r="AO830" s="42" t="str">
        <f t="shared" si="410"/>
        <v/>
      </c>
      <c r="AP830" s="41" t="str">
        <f t="shared" si="411"/>
        <v>Ronaldo Santos Dias|46216</v>
      </c>
      <c r="AQ830" s="41" t="str">
        <f t="shared" si="412"/>
        <v/>
      </c>
      <c r="AR830" s="41" t="str">
        <f>IF($AQ830="","",COUNTIFS(L_ChaveCob,$AQ830,L_Ausencia,"&gt;"&amp;$W830)+COUNTIFS($AQ$4:$AQ830,$AQ830,$W$4:$W830,$W830))</f>
        <v/>
      </c>
      <c r="AS830" s="42">
        <f t="shared" si="413"/>
        <v>0</v>
      </c>
      <c r="AT830" s="42">
        <f t="shared" si="414"/>
        <v>0</v>
      </c>
      <c r="AU830" s="42">
        <f t="shared" si="415"/>
        <v>0</v>
      </c>
    </row>
    <row r="831" spans="1:47" x14ac:dyDescent="0.2">
      <c r="A831" s="35">
        <v>46216</v>
      </c>
      <c r="B831" s="36" t="s">
        <v>281</v>
      </c>
      <c r="C831" s="36" t="s">
        <v>232</v>
      </c>
      <c r="D831" s="36"/>
      <c r="E831" s="37"/>
      <c r="F831" s="37"/>
      <c r="G831" s="36" t="s">
        <v>53</v>
      </c>
      <c r="H831" s="36"/>
      <c r="I831" s="36"/>
      <c r="J831" s="36"/>
      <c r="K831" s="37"/>
      <c r="L831" s="37"/>
      <c r="M831" s="37"/>
      <c r="N831" s="38">
        <f t="shared" si="384"/>
        <v>46204</v>
      </c>
      <c r="O831">
        <f t="shared" si="385"/>
        <v>900010</v>
      </c>
      <c r="P831" t="str">
        <f t="shared" si="386"/>
        <v>Serralheria</v>
      </c>
      <c r="Q831" t="str">
        <f t="shared" si="387"/>
        <v>Normal / Fixo</v>
      </c>
      <c r="R831" t="str">
        <f t="shared" si="388"/>
        <v>SERRALHEIRO I</v>
      </c>
      <c r="S831" t="str">
        <f t="shared" si="389"/>
        <v>ADM</v>
      </c>
      <c r="T831" s="39">
        <f t="shared" si="390"/>
        <v>53.488333185221997</v>
      </c>
      <c r="U831" s="40">
        <f t="shared" si="391"/>
        <v>0.375</v>
      </c>
      <c r="V831" s="40">
        <f t="shared" si="392"/>
        <v>0.375</v>
      </c>
      <c r="W831" s="40">
        <f t="shared" si="393"/>
        <v>0</v>
      </c>
      <c r="X831" t="str">
        <f t="shared" si="394"/>
        <v>Não</v>
      </c>
      <c r="Y831" s="40">
        <f t="shared" si="395"/>
        <v>0</v>
      </c>
      <c r="Z831" s="40">
        <f t="shared" si="396"/>
        <v>0</v>
      </c>
      <c r="AA831" s="40">
        <f t="shared" si="397"/>
        <v>0</v>
      </c>
      <c r="AB831" s="40">
        <f t="shared" si="398"/>
        <v>0</v>
      </c>
      <c r="AC831" s="40">
        <f t="shared" si="399"/>
        <v>0</v>
      </c>
      <c r="AD831" s="39">
        <f t="shared" si="400"/>
        <v>0</v>
      </c>
      <c r="AE831" s="39">
        <f t="shared" si="401"/>
        <v>0</v>
      </c>
      <c r="AF831" t="str">
        <f t="shared" si="402"/>
        <v>Trabalhado</v>
      </c>
      <c r="AG831" t="str">
        <f t="shared" si="403"/>
        <v/>
      </c>
      <c r="AH831" t="str">
        <f t="shared" si="404"/>
        <v/>
      </c>
      <c r="AJ831" s="41">
        <f t="shared" si="405"/>
        <v>19</v>
      </c>
      <c r="AK831" s="42" t="str">
        <f t="shared" si="406"/>
        <v/>
      </c>
      <c r="AL831" s="41" t="str">
        <f t="shared" si="407"/>
        <v>Leve atraso</v>
      </c>
      <c r="AM831" s="41" t="str">
        <f t="shared" si="408"/>
        <v>Não</v>
      </c>
      <c r="AN831" s="41" t="str">
        <f t="shared" si="409"/>
        <v>Sim</v>
      </c>
      <c r="AO831" s="42" t="str">
        <f t="shared" si="410"/>
        <v/>
      </c>
      <c r="AP831" s="41" t="str">
        <f t="shared" si="411"/>
        <v>Roniel de Souza Rocha|46216</v>
      </c>
      <c r="AQ831" s="41" t="str">
        <f t="shared" si="412"/>
        <v/>
      </c>
      <c r="AR831" s="41" t="str">
        <f>IF($AQ831="","",COUNTIFS(L_ChaveCob,$AQ831,L_Ausencia,"&gt;"&amp;$W831)+COUNTIFS($AQ$4:$AQ831,$AQ831,$W$4:$W831,$W831))</f>
        <v/>
      </c>
      <c r="AS831" s="42">
        <f t="shared" si="413"/>
        <v>0</v>
      </c>
      <c r="AT831" s="42">
        <f t="shared" si="414"/>
        <v>0</v>
      </c>
      <c r="AU831" s="42">
        <f t="shared" si="415"/>
        <v>0</v>
      </c>
    </row>
    <row r="832" spans="1:47" x14ac:dyDescent="0.2">
      <c r="A832" s="35">
        <v>46217</v>
      </c>
      <c r="B832" s="36" t="s">
        <v>235</v>
      </c>
      <c r="C832" s="36" t="s">
        <v>258</v>
      </c>
      <c r="D832" s="36"/>
      <c r="E832" s="37"/>
      <c r="F832" s="37"/>
      <c r="G832" s="36" t="s">
        <v>612</v>
      </c>
      <c r="H832" s="36"/>
      <c r="I832" s="36"/>
      <c r="J832" s="36"/>
      <c r="K832" s="37"/>
      <c r="L832" s="37"/>
      <c r="M832" s="37"/>
      <c r="N832" s="38">
        <f t="shared" si="384"/>
        <v>46204</v>
      </c>
      <c r="O832">
        <f t="shared" si="385"/>
        <v>900008</v>
      </c>
      <c r="P832" t="str">
        <f t="shared" si="386"/>
        <v>Serralheria</v>
      </c>
      <c r="Q832" t="str">
        <f t="shared" si="387"/>
        <v>Normal / Fixo</v>
      </c>
      <c r="R832" t="str">
        <f t="shared" si="388"/>
        <v>SERRALHEIRO II</v>
      </c>
      <c r="S832" t="str">
        <f t="shared" si="389"/>
        <v>TURNO 2</v>
      </c>
      <c r="T832" s="39">
        <f t="shared" si="390"/>
        <v>57.825734836004102</v>
      </c>
      <c r="U832" s="40">
        <f t="shared" si="391"/>
        <v>0.33333333333333298</v>
      </c>
      <c r="V832" s="40">
        <f t="shared" si="392"/>
        <v>0</v>
      </c>
      <c r="W832" s="40">
        <f t="shared" si="393"/>
        <v>0.33333333333333298</v>
      </c>
      <c r="X832" t="str">
        <f t="shared" si="394"/>
        <v>Não</v>
      </c>
      <c r="Y832" s="40">
        <f t="shared" si="395"/>
        <v>0</v>
      </c>
      <c r="Z832" s="40">
        <f t="shared" si="396"/>
        <v>0</v>
      </c>
      <c r="AA832" s="40">
        <f t="shared" si="397"/>
        <v>0</v>
      </c>
      <c r="AB832" s="40">
        <f t="shared" si="398"/>
        <v>0</v>
      </c>
      <c r="AC832" s="40">
        <f t="shared" si="399"/>
        <v>0</v>
      </c>
      <c r="AD832" s="39">
        <f t="shared" si="400"/>
        <v>0</v>
      </c>
      <c r="AE832" s="39">
        <f t="shared" si="401"/>
        <v>462.60587868803231</v>
      </c>
      <c r="AF832" t="str">
        <f t="shared" si="402"/>
        <v>Justificada</v>
      </c>
      <c r="AG832" t="str">
        <f t="shared" si="403"/>
        <v/>
      </c>
      <c r="AH832" t="str">
        <f t="shared" si="404"/>
        <v/>
      </c>
      <c r="AJ832" s="41">
        <f t="shared" si="405"/>
        <v>16</v>
      </c>
      <c r="AK832" s="42" t="str">
        <f t="shared" si="406"/>
        <v/>
      </c>
      <c r="AL832" s="41" t="str">
        <f t="shared" si="407"/>
        <v>Dia inteiro</v>
      </c>
      <c r="AM832" s="41" t="str">
        <f t="shared" si="408"/>
        <v>Não</v>
      </c>
      <c r="AN832" s="41" t="str">
        <f t="shared" si="409"/>
        <v>Não</v>
      </c>
      <c r="AO832" s="42" t="str">
        <f t="shared" si="410"/>
        <v/>
      </c>
      <c r="AP832" s="41" t="str">
        <f t="shared" si="411"/>
        <v>Alisson Paulo Costa Martins|46217</v>
      </c>
      <c r="AQ832" s="41" t="str">
        <f t="shared" si="412"/>
        <v/>
      </c>
      <c r="AR832" s="41" t="str">
        <f>IF($AQ832="","",COUNTIFS(L_ChaveCob,$AQ832,L_Ausencia,"&gt;"&amp;$W832)+COUNTIFS($AQ$4:$AQ832,$AQ832,$W$4:$W832,$W832))</f>
        <v/>
      </c>
      <c r="AS832" s="42">
        <f t="shared" si="413"/>
        <v>0</v>
      </c>
      <c r="AT832" s="42">
        <f t="shared" si="414"/>
        <v>0</v>
      </c>
      <c r="AU832" s="42">
        <f t="shared" si="415"/>
        <v>0</v>
      </c>
    </row>
    <row r="833" spans="1:47" x14ac:dyDescent="0.2">
      <c r="A833" s="35">
        <v>46217</v>
      </c>
      <c r="B833" s="36" t="s">
        <v>479</v>
      </c>
      <c r="C833" s="36" t="s">
        <v>213</v>
      </c>
      <c r="D833" s="36"/>
      <c r="E833" s="37"/>
      <c r="F833" s="37"/>
      <c r="G833" s="36"/>
      <c r="H833" s="36"/>
      <c r="I833" s="36"/>
      <c r="J833" s="36"/>
      <c r="K833" s="37"/>
      <c r="L833" s="37"/>
      <c r="M833" s="37"/>
      <c r="N833" s="38">
        <f t="shared" si="384"/>
        <v>46204</v>
      </c>
      <c r="O833">
        <f t="shared" si="385"/>
        <v>900012</v>
      </c>
      <c r="P833" t="str">
        <f t="shared" si="386"/>
        <v>Serralheria</v>
      </c>
      <c r="Q833" t="str">
        <f t="shared" si="387"/>
        <v>Normal / Fixo</v>
      </c>
      <c r="R833" t="str">
        <f t="shared" si="388"/>
        <v>SERRALHEIRO I</v>
      </c>
      <c r="S833" t="str">
        <f t="shared" si="389"/>
        <v>ADM</v>
      </c>
      <c r="T833" s="39">
        <f t="shared" si="390"/>
        <v>53.488333185221997</v>
      </c>
      <c r="U833" s="40">
        <f t="shared" si="391"/>
        <v>0.375</v>
      </c>
      <c r="V833" s="40">
        <f t="shared" si="392"/>
        <v>0</v>
      </c>
      <c r="W833" s="40">
        <f t="shared" si="393"/>
        <v>0.375</v>
      </c>
      <c r="X833" t="str">
        <f t="shared" si="394"/>
        <v>Sim</v>
      </c>
      <c r="Y833" s="40">
        <f t="shared" si="395"/>
        <v>0.375</v>
      </c>
      <c r="Z833" s="40">
        <f t="shared" si="396"/>
        <v>0</v>
      </c>
      <c r="AA833" s="40">
        <f t="shared" si="397"/>
        <v>0</v>
      </c>
      <c r="AB833" s="40">
        <f t="shared" si="398"/>
        <v>0</v>
      </c>
      <c r="AC833" s="40">
        <f t="shared" si="399"/>
        <v>0.375</v>
      </c>
      <c r="AD833" s="39">
        <f t="shared" si="400"/>
        <v>481.39499866699799</v>
      </c>
      <c r="AE833" s="39">
        <f t="shared" si="401"/>
        <v>0</v>
      </c>
      <c r="AF833" t="str">
        <f t="shared" si="402"/>
        <v>Injustificada</v>
      </c>
      <c r="AG833" t="str">
        <f t="shared" si="403"/>
        <v>DESCONTA 9:00h (Injustificada).</v>
      </c>
      <c r="AH833" t="str">
        <f t="shared" si="404"/>
        <v/>
      </c>
      <c r="AJ833" s="41">
        <f t="shared" si="405"/>
        <v>21</v>
      </c>
      <c r="AK833" s="42" t="str">
        <f t="shared" si="406"/>
        <v/>
      </c>
      <c r="AL833" s="41" t="str">
        <f t="shared" si="407"/>
        <v>Dia inteiro</v>
      </c>
      <c r="AM833" s="41" t="str">
        <f t="shared" si="408"/>
        <v>Sim</v>
      </c>
      <c r="AN833" s="41" t="str">
        <f t="shared" si="409"/>
        <v>Não</v>
      </c>
      <c r="AO833" s="42" t="str">
        <f t="shared" si="410"/>
        <v/>
      </c>
      <c r="AP833" s="41" t="str">
        <f t="shared" si="411"/>
        <v>Diego Ferreira Moura|46217</v>
      </c>
      <c r="AQ833" s="41" t="str">
        <f t="shared" si="412"/>
        <v>46217|Serralheria</v>
      </c>
      <c r="AR833" s="41">
        <f>IF($AQ833="","",COUNTIFS(L_ChaveCob,$AQ833,L_Ausencia,"&gt;"&amp;$W833)+COUNTIFS($AQ$4:$AQ833,$AQ833,$W$4:$W833,$W833))</f>
        <v>1</v>
      </c>
      <c r="AS833" s="42">
        <f t="shared" si="413"/>
        <v>0</v>
      </c>
      <c r="AT833" s="42">
        <f t="shared" si="414"/>
        <v>0</v>
      </c>
      <c r="AU833" s="42">
        <f t="shared" si="415"/>
        <v>0</v>
      </c>
    </row>
    <row r="834" spans="1:47" x14ac:dyDescent="0.2">
      <c r="A834" s="35">
        <v>46217</v>
      </c>
      <c r="B834" s="36" t="s">
        <v>237</v>
      </c>
      <c r="C834" s="36" t="s">
        <v>258</v>
      </c>
      <c r="D834" s="36"/>
      <c r="E834" s="37"/>
      <c r="F834" s="37"/>
      <c r="G834" s="36" t="s">
        <v>425</v>
      </c>
      <c r="H834" s="36"/>
      <c r="I834" s="36"/>
      <c r="J834" s="36"/>
      <c r="K834" s="37"/>
      <c r="L834" s="37"/>
      <c r="M834" s="37"/>
      <c r="N834" s="38">
        <f t="shared" si="384"/>
        <v>46204</v>
      </c>
      <c r="O834">
        <f t="shared" si="385"/>
        <v>119353</v>
      </c>
      <c r="P834" t="str">
        <f t="shared" si="386"/>
        <v>Serralheria</v>
      </c>
      <c r="Q834" t="str">
        <f t="shared" si="387"/>
        <v>Normal / Fixo</v>
      </c>
      <c r="R834" t="str">
        <f t="shared" si="388"/>
        <v>SERRALHEIRO II</v>
      </c>
      <c r="S834" t="str">
        <f t="shared" si="389"/>
        <v>ADM</v>
      </c>
      <c r="T834" s="39">
        <f t="shared" si="390"/>
        <v>57.825734836004102</v>
      </c>
      <c r="U834" s="40">
        <f t="shared" si="391"/>
        <v>0.375</v>
      </c>
      <c r="V834" s="40">
        <f t="shared" si="392"/>
        <v>0</v>
      </c>
      <c r="W834" s="40">
        <f t="shared" si="393"/>
        <v>0.375</v>
      </c>
      <c r="X834" t="str">
        <f t="shared" si="394"/>
        <v>Não</v>
      </c>
      <c r="Y834" s="40">
        <f t="shared" si="395"/>
        <v>0</v>
      </c>
      <c r="Z834" s="40">
        <f t="shared" si="396"/>
        <v>0</v>
      </c>
      <c r="AA834" s="40">
        <f t="shared" si="397"/>
        <v>0</v>
      </c>
      <c r="AB834" s="40">
        <f t="shared" si="398"/>
        <v>0</v>
      </c>
      <c r="AC834" s="40">
        <f t="shared" si="399"/>
        <v>0</v>
      </c>
      <c r="AD834" s="39">
        <f t="shared" si="400"/>
        <v>0</v>
      </c>
      <c r="AE834" s="39">
        <f t="shared" si="401"/>
        <v>520.43161352403695</v>
      </c>
      <c r="AF834" t="str">
        <f t="shared" si="402"/>
        <v>Justificada</v>
      </c>
      <c r="AG834" t="str">
        <f t="shared" si="403"/>
        <v/>
      </c>
      <c r="AH834" t="str">
        <f t="shared" si="404"/>
        <v/>
      </c>
      <c r="AJ834" s="41">
        <f t="shared" si="405"/>
        <v>7</v>
      </c>
      <c r="AK834" s="42" t="str">
        <f t="shared" si="406"/>
        <v/>
      </c>
      <c r="AL834" s="41" t="str">
        <f t="shared" si="407"/>
        <v>Dia inteiro</v>
      </c>
      <c r="AM834" s="41" t="str">
        <f t="shared" si="408"/>
        <v>Não</v>
      </c>
      <c r="AN834" s="41" t="str">
        <f t="shared" si="409"/>
        <v>Não</v>
      </c>
      <c r="AO834" s="42" t="str">
        <f t="shared" si="410"/>
        <v/>
      </c>
      <c r="AP834" s="41" t="str">
        <f t="shared" si="411"/>
        <v>Ezequiel Antonio Peres|46217</v>
      </c>
      <c r="AQ834" s="41" t="str">
        <f t="shared" si="412"/>
        <v/>
      </c>
      <c r="AR834" s="41" t="str">
        <f>IF($AQ834="","",COUNTIFS(L_ChaveCob,$AQ834,L_Ausencia,"&gt;"&amp;$W834)+COUNTIFS($AQ$4:$AQ834,$AQ834,$W$4:$W834,$W834))</f>
        <v/>
      </c>
      <c r="AS834" s="42">
        <f t="shared" si="413"/>
        <v>0</v>
      </c>
      <c r="AT834" s="42">
        <f t="shared" si="414"/>
        <v>0</v>
      </c>
      <c r="AU834" s="42">
        <f t="shared" si="415"/>
        <v>0</v>
      </c>
    </row>
    <row r="835" spans="1:47" x14ac:dyDescent="0.2">
      <c r="A835" s="35">
        <v>46217</v>
      </c>
      <c r="B835" s="36" t="s">
        <v>239</v>
      </c>
      <c r="C835" s="36" t="s">
        <v>228</v>
      </c>
      <c r="D835" s="36"/>
      <c r="E835" s="37"/>
      <c r="F835" s="37"/>
      <c r="G835" s="36"/>
      <c r="H835" s="36"/>
      <c r="I835" s="36"/>
      <c r="J835" s="36"/>
      <c r="K835" s="37"/>
      <c r="L835" s="37"/>
      <c r="M835" s="37"/>
      <c r="N835" s="38">
        <f t="shared" si="384"/>
        <v>46204</v>
      </c>
      <c r="O835">
        <f t="shared" si="385"/>
        <v>173078</v>
      </c>
      <c r="P835" t="str">
        <f t="shared" si="386"/>
        <v>Serralheria</v>
      </c>
      <c r="Q835" t="str">
        <f t="shared" si="387"/>
        <v>Normal / Fixo</v>
      </c>
      <c r="R835" t="str">
        <f t="shared" si="388"/>
        <v>SERRALHEIRO II</v>
      </c>
      <c r="S835" t="str">
        <f t="shared" si="389"/>
        <v>ADM</v>
      </c>
      <c r="T835" s="39">
        <f t="shared" si="390"/>
        <v>57.825734836004102</v>
      </c>
      <c r="U835" s="40">
        <f t="shared" si="391"/>
        <v>0.375</v>
      </c>
      <c r="V835" s="40">
        <f t="shared" si="392"/>
        <v>0</v>
      </c>
      <c r="W835" s="40">
        <f t="shared" si="393"/>
        <v>0.375</v>
      </c>
      <c r="X835" t="str">
        <f t="shared" si="394"/>
        <v>Sim</v>
      </c>
      <c r="Y835" s="40">
        <f t="shared" si="395"/>
        <v>0.375</v>
      </c>
      <c r="Z835" s="40">
        <f t="shared" si="396"/>
        <v>0</v>
      </c>
      <c r="AA835" s="40">
        <f t="shared" si="397"/>
        <v>0</v>
      </c>
      <c r="AB835" s="40">
        <f t="shared" si="398"/>
        <v>0</v>
      </c>
      <c r="AC835" s="40">
        <f t="shared" si="399"/>
        <v>0.375</v>
      </c>
      <c r="AD835" s="39">
        <f t="shared" si="400"/>
        <v>520.43161352403695</v>
      </c>
      <c r="AE835" s="39">
        <f t="shared" si="401"/>
        <v>0</v>
      </c>
      <c r="AF835" t="str">
        <f t="shared" si="402"/>
        <v>Férias</v>
      </c>
      <c r="AG835" t="str">
        <f t="shared" si="403"/>
        <v>DESCONTA 9:00h (Férias).</v>
      </c>
      <c r="AH835" t="str">
        <f t="shared" si="404"/>
        <v/>
      </c>
      <c r="AJ835" s="41">
        <f t="shared" si="405"/>
        <v>2</v>
      </c>
      <c r="AK835" s="42" t="str">
        <f t="shared" si="406"/>
        <v/>
      </c>
      <c r="AL835" s="41" t="str">
        <f t="shared" si="407"/>
        <v>Dia inteiro</v>
      </c>
      <c r="AM835" s="41" t="str">
        <f t="shared" si="408"/>
        <v>Sim</v>
      </c>
      <c r="AN835" s="41" t="str">
        <f t="shared" si="409"/>
        <v>Não</v>
      </c>
      <c r="AO835" s="42" t="str">
        <f t="shared" si="410"/>
        <v/>
      </c>
      <c r="AP835" s="41" t="str">
        <f t="shared" si="411"/>
        <v>Giovani Joao da Silva|46217</v>
      </c>
      <c r="AQ835" s="41" t="str">
        <f t="shared" si="412"/>
        <v>46217|Serralheria</v>
      </c>
      <c r="AR835" s="41">
        <f>IF($AQ835="","",COUNTIFS(L_ChaveCob,$AQ835,L_Ausencia,"&gt;"&amp;$W835)+COUNTIFS($AQ$4:$AQ835,$AQ835,$W$4:$W835,$W835))</f>
        <v>2</v>
      </c>
      <c r="AS835" s="42">
        <f t="shared" si="413"/>
        <v>0</v>
      </c>
      <c r="AT835" s="42">
        <f t="shared" si="414"/>
        <v>0</v>
      </c>
      <c r="AU835" s="42">
        <f t="shared" si="415"/>
        <v>0</v>
      </c>
    </row>
    <row r="836" spans="1:47" x14ac:dyDescent="0.2">
      <c r="A836" s="35">
        <v>46217</v>
      </c>
      <c r="B836" s="36" t="s">
        <v>241</v>
      </c>
      <c r="C836" s="36" t="s">
        <v>232</v>
      </c>
      <c r="D836" s="36"/>
      <c r="E836" s="37"/>
      <c r="F836" s="37"/>
      <c r="G836" s="36"/>
      <c r="H836" s="36"/>
      <c r="I836" s="36"/>
      <c r="J836" s="36"/>
      <c r="K836" s="37"/>
      <c r="L836" s="37"/>
      <c r="M836" s="37"/>
      <c r="N836" s="38">
        <f t="shared" ref="N836:N899" si="416">IF($A836="","",DATE(YEAR($A836),MONTH($A836),1))</f>
        <v>46204</v>
      </c>
      <c r="O836">
        <f t="shared" ref="O836:O899" si="417">IF(TRIM($B836)="","",IFERROR(INDEX(C_RG,MATCH(TRIM($B836),C_Nome,0)),"?"))</f>
        <v>24800</v>
      </c>
      <c r="P836" t="str">
        <f t="shared" ref="P836:P899" si="418">IF($A836="","",IF(TRIM($B836)="",P_EquipePostoVago,IF($AJ836="","",INDEX(V_Equipe,$AJ836))))</f>
        <v>Serralheria</v>
      </c>
      <c r="Q836" t="str">
        <f t="shared" ref="Q836:Q899" si="419">IF($A836="","",IF(TRIM($B836)="","Posto Vago",IF($AJ836="","",INDEX(V_Contrato,$AJ836))))</f>
        <v>Normal / Fixo</v>
      </c>
      <c r="R836" t="str">
        <f t="shared" ref="R836:R899" si="420">IF($A836="","",IF(TRIM($B836)="",$H836,IF($AJ836="","",INDEX(V_Funcao,$AJ836))))</f>
        <v>SERRALHEIRO II</v>
      </c>
      <c r="S836" t="str">
        <f t="shared" ref="S836:S899" si="421">IF($A836="","",IF($I836&lt;&gt;"",$I836,IF(TRIM($B836)="","ADM",IF($AJ836="","",INDEX(V_Turno,$AJ836)))))</f>
        <v>ADM</v>
      </c>
      <c r="T836" s="39">
        <f t="shared" ref="T836:T899" si="422">IF(OR($A836="",$R836=""),"",IFERROR(INDEX(F_Valor,MATCH($R836&amp;"|"&amp;SUMPRODUCT(MAX((F_Funcao=$R836)*(F_Ini&lt;=$A836)*F_Ini)),F_Chave,0)),""))</f>
        <v>57.825734836004102</v>
      </c>
      <c r="U836" s="40">
        <f t="shared" ref="U836:U899" si="423">IF(OR($A836="",$S836=""),0,IFERROR(INDEX(T_Horas,MATCH($S836,T_Turno,0),WEEKDAY($A836,2)),0))</f>
        <v>0.375</v>
      </c>
      <c r="V836" s="40">
        <f t="shared" ref="V836:V899" si="424">IF($A836="",0,MAX(IF($F836&lt;&gt;"",N($F836),IF($AN836="Sim",IF($AK836&lt;&gt;"",$AK836,$U836),$U836-$W836))-IF($J836="Situação Atípica - Presente",N($K836),0),0))</f>
        <v>0.375</v>
      </c>
      <c r="W836" s="40">
        <f t="shared" ref="W836:W899" si="425">IF($A836="",0,IF($E836&lt;&gt;"",N($E836),IF($AL836="Dia inteiro",$U836,IF($AL836="Pelo ponto",IF($AK836="",$U836,MAX($U836-$AK836,0)),IF(AND($AL836="Leve atraso",$AO836&lt;&gt;""),IF(AND($AO836&gt;P_LeveMin,$AO836&lt;=P_LeveMax),$AO836,0),0)))))</f>
        <v>0</v>
      </c>
      <c r="X836" t="str">
        <f t="shared" ref="X836:X899" si="426">IF($A836="","",IF(OR($Q836="Ferista",$Q836=""),"Não",IF(AND($AL836="Leve atraso",$W836&gt;0,$A836&gt;=P_InicioRegras),"Sim",IF(OR($J836&lt;&gt;"",$K836&lt;&gt;"",$L836&lt;&gt;""),"Não",$AM836))))</f>
        <v>Não</v>
      </c>
      <c r="Y836" s="40">
        <f t="shared" ref="Y836:Y899" si="427">IF($A836="",0,IF($Q836="Ferista",0,IF($X836="Sim",$W836,0)+N($K836)))</f>
        <v>0</v>
      </c>
      <c r="Z836" s="40">
        <f t="shared" ref="Z836:Z899" si="428">IF($X836="Sim",$AT836,0)</f>
        <v>0</v>
      </c>
      <c r="AA836" s="40">
        <f t="shared" ref="AA836:AA899" si="429">IF($AP836="",0,MIN(MAX($Y836-$Z836,0),SUMIFS(CP_Horas,CP_ChaveFalta,$AP836,CP_Aprov,"Sim")))</f>
        <v>0</v>
      </c>
      <c r="AB836" s="40">
        <f t="shared" ref="AB836:AB899" si="430">IF($A836="",0,MIN(MAX($Y836-$Z836-$AA836,0),N($M836)))</f>
        <v>0</v>
      </c>
      <c r="AC836" s="40">
        <f t="shared" ref="AC836:AC899" si="431">IF($A836="",0,MAX($Y836-$Z836-$AA836-$AB836,0))</f>
        <v>0</v>
      </c>
      <c r="AD836" s="39">
        <f t="shared" ref="AD836:AD899" si="432">IF(OR($AC836=0,$T836=""),0,$AC836*24*$T836)</f>
        <v>0</v>
      </c>
      <c r="AE836" s="39">
        <f t="shared" ref="AE836:AE899" si="433">IF(OR($A836="",$T836=""),0,(IF($AF836="Justificada",$W836,0)+N($L836))*24*$T836)</f>
        <v>0</v>
      </c>
      <c r="AF836" t="str">
        <f t="shared" ref="AF836:AF899" si="434">IF($A836="","",IF($J836&lt;&gt;"","Situação atípica",IF(AND($AL836="Leve atraso",$W836&gt;0),"Leve atraso",IFERROR(INDEX(S_Cat,MATCH($C836,S_Status,0)),"Outros"))))</f>
        <v>Trabalhado</v>
      </c>
      <c r="AG836" t="str">
        <f t="shared" ref="AG836:AG899" si="435">IF($A836="","",TRIM(IF($Z836&gt;0,"Ferista cobriu "&amp;TEXT($Z836,"[h]:mm")&amp;"h. ","")&amp;IF($AA836&gt;0,"Compensado "&amp;TEXT($AA836,"[h]:mm")&amp;"h por "&amp;IFERROR(INDEX(CP_Quem,MATCH($AP836,CP_ChaveFalta,0)),"?")&amp;". ","")&amp;IF($AU836&gt;0,"Compensação aguardando aprovação ("&amp;TEXT($AU836,"[h]:mm")&amp;"h). ","")&amp;IF($AB836&gt;0,"Perdoado por acordo "&amp;TEXT($AB836,"[h]:mm")&amp;"h. ","")&amp;IF(AND($AP836&lt;&gt;"",COUNTIF(CP_ChaveQuem,$AP836)&gt;0),"Horas usadas p/ compensar falta de "&amp;INDEX(CP_Falta,MATCH($AP836,CP_ChaveQuem,0))&amp;" de "&amp;TEXT(INDEX(CP_DataFalta,MATCH($AP836,CP_ChaveQuem,0)),"dd/mm")&amp;". ","")&amp;IF(AND($Q836="Ferista",SUMIFS(L_Ferista,L_Data,$A836,L_Equipe,$P836)&gt;0),"Como ferista, cobriu "&amp;TEXT(SUMIFS(L_Ferista,L_Data,$A836,L_Equipe,$P836),"[h]:mm")&amp;"h de faltas da equipe. ","")&amp;IF($AC836&gt;0,"DESCONTA "&amp;TEXT($AC836,"[h]:mm")&amp;"h ("&amp;$AF836&amp;").","")))</f>
        <v/>
      </c>
      <c r="AH836" t="str">
        <f t="shared" ref="AH836:AH899" si="436">IF($A836="","",IF($O836="?","CADASTRO: funcionário não está no Cadastro",IF(AND($O836&lt;&gt;"",$AJ836=""),"CADASTRO: sem vigência (função/turno) nesta data",IF(AND($AP836&lt;&gt;"",COUNTIF(L_ChavePD,$AP836)&gt;1),"DUPLICADO: mesma pessoa 2x no dia",IF($A836&lt;P_InicioRegras,"",IF(AND($C836="Horas Compensadas",COUNTIF(CP_ChaveQuem,$AP836)=0),"VINCULAR: registrar na aba Compensações de quem é a falta",IF($AU836&gt;0,"APROVAR: compensação pendente na aba Compensações",IF(AND($AQ836&lt;&gt;"",$AS836&gt;0,$AT836&lt;$W836,$AC836&gt;0),"FERISTA: horas do ferista não cobriram toda a falta",IF(AND($AL836="Pelo ponto",$AK836="",$E836="",$X836="Sim"),"PONTO: sem ponto nem horas manuais — descontando jornada cheia",IF(AND($AL836="Leve atraso",$E836="",N($AO836)&gt;P_LeveMax),"CLASSIFICAR: ponto mostra atraso &gt; 30 min — trocar o Status",IF($AF836="Leve atraso","AJUSTAR STATUS: atraso lançado como Horas Trabalhadas",IF(AND(N($K836)&gt;0,$G836=""),"OBSERVAÇÃO: desconto extra sem observação",IF(AND($J836&lt;&gt;"",N($K836)+N($L836)&gt;$U836),"CONFERIR: horas manuais maiores que a jornada","")))))))))))))</f>
        <v/>
      </c>
      <c r="AJ836" s="41">
        <f t="shared" ref="AJ836:AJ899" si="437">IF(OR($A836="",$O836="",$O836="?"),"",IFERROR(MATCH($O836&amp;"|"&amp;SUMPRODUCT(MAX((V_RG=$O836)*(V_Ini&lt;=$A836)*V_Ini)),V_Chave,0),""))</f>
        <v>3</v>
      </c>
      <c r="AK836" s="42" t="str">
        <f t="shared" ref="AK836:AK899" si="438">IF(ISNUMBER(SEARCH(" = ",$D836)),IFERROR(TIMEVALUE(TRIM(RIGHT($D836,5))),""),"")</f>
        <v/>
      </c>
      <c r="AL836" s="41" t="str">
        <f t="shared" ref="AL836:AL899" si="439">IF($C836="","",IFERROR(INDEX(S_Modo,MATCH($C836,S_Status,0)),"Não"))</f>
        <v>Leve atraso</v>
      </c>
      <c r="AM836" s="41" t="str">
        <f t="shared" ref="AM836:AM899" si="440">IF($C836="","",IFERROR(INDEX(S_Conta,MATCH($C836,S_Status,0)),"Não"))</f>
        <v>Não</v>
      </c>
      <c r="AN836" s="41" t="str">
        <f t="shared" ref="AN836:AN899" si="441">IF($C836="","",IFERROR(INDEX(S_Trab,MATCH($C836,S_Status,0)),"Não"))</f>
        <v>Sim</v>
      </c>
      <c r="AO836" s="42" t="str">
        <f t="shared" ref="AO836:AO899" si="442">IF(OR($A836="",$AK836=""),"",$U836-$AK836-IF($J836&lt;&gt;"Situação Atípica - Presente",N($K836)+N($L836),0))</f>
        <v/>
      </c>
      <c r="AP836" s="41" t="str">
        <f t="shared" ref="AP836:AP899" si="443">IF(OR($A836="",TRIM($B836)=""),"",TRIM($B836)&amp;"|"&amp;$A836)</f>
        <v>Ivanildo Lopes Pires de Carvalho|46217</v>
      </c>
      <c r="AQ836" s="41" t="str">
        <f t="shared" ref="AQ836:AQ899" si="444">IF(AND(P_CoberturaAuto="Sim",$A836&lt;&gt;"",$A836&gt;=P_InicioRegras,$Q836="Normal / Fixo",$R836&lt;&gt;"",ISERROR(SEARCH("ENCARREGADO",$R836)),$AM836="Sim",$W836&gt;0),$A836&amp;"|"&amp;$P836,"")</f>
        <v/>
      </c>
      <c r="AR836" s="41" t="str">
        <f>IF($AQ836="","",COUNTIFS(L_ChaveCob,$AQ836,L_Ausencia,"&gt;"&amp;$W836)+COUNTIFS($AQ$4:$AQ836,$AQ836,$W$4:$W836,$W836))</f>
        <v/>
      </c>
      <c r="AS836" s="42">
        <f t="shared" ref="AS836:AS899" si="445">IF($AQ836="",0,SUMIFS(L_Trab,L_Data,$A836,L_Equipe,$P836,L_Contrato,"Ferista",L_Status,"&lt;&gt;Remanejamento"))</f>
        <v>0</v>
      </c>
      <c r="AT836" s="42">
        <f t="shared" ref="AT836:AT899" si="446">IF(OR($AQ836="",$AS836=0),0,MAX(MIN($W836,$AS836-SUMIFS(L_Ausencia,L_ChaveCob,$AQ836,L_OrdemCob,"&lt;"&amp;$AR836)),0))</f>
        <v>0</v>
      </c>
      <c r="AU836" s="42">
        <f t="shared" ref="AU836:AU899" si="447">IF($AP836="",0,SUMIFS(CP_Horas,CP_ChaveFalta,$AP836,CP_Aprov,"&lt;&gt;Sim"))</f>
        <v>0</v>
      </c>
    </row>
    <row r="837" spans="1:47" x14ac:dyDescent="0.2">
      <c r="A837" s="35">
        <v>46217</v>
      </c>
      <c r="B837" s="36" t="s">
        <v>243</v>
      </c>
      <c r="C837" s="36" t="s">
        <v>232</v>
      </c>
      <c r="D837" s="36"/>
      <c r="E837" s="37"/>
      <c r="F837" s="37"/>
      <c r="G837" s="36"/>
      <c r="H837" s="36"/>
      <c r="I837" s="36"/>
      <c r="J837" s="36"/>
      <c r="K837" s="37"/>
      <c r="L837" s="37"/>
      <c r="M837" s="37"/>
      <c r="N837" s="38">
        <f t="shared" si="416"/>
        <v>46204</v>
      </c>
      <c r="O837">
        <f t="shared" si="417"/>
        <v>900003</v>
      </c>
      <c r="P837" t="str">
        <f t="shared" si="418"/>
        <v>Serralheria</v>
      </c>
      <c r="Q837" t="str">
        <f t="shared" si="419"/>
        <v>Normal / Fixo</v>
      </c>
      <c r="R837" t="str">
        <f t="shared" si="420"/>
        <v>ENCARREGADO</v>
      </c>
      <c r="S837" t="str">
        <f t="shared" si="421"/>
        <v>ADM</v>
      </c>
      <c r="T837" s="39">
        <f t="shared" si="422"/>
        <v>66.410146806958295</v>
      </c>
      <c r="U837" s="40">
        <f t="shared" si="423"/>
        <v>0.375</v>
      </c>
      <c r="V837" s="40">
        <f t="shared" si="424"/>
        <v>0.375</v>
      </c>
      <c r="W837" s="40">
        <f t="shared" si="425"/>
        <v>0</v>
      </c>
      <c r="X837" t="str">
        <f t="shared" si="426"/>
        <v>Não</v>
      </c>
      <c r="Y837" s="40">
        <f t="shared" si="427"/>
        <v>0</v>
      </c>
      <c r="Z837" s="40">
        <f t="shared" si="428"/>
        <v>0</v>
      </c>
      <c r="AA837" s="40">
        <f t="shared" si="429"/>
        <v>0</v>
      </c>
      <c r="AB837" s="40">
        <f t="shared" si="430"/>
        <v>0</v>
      </c>
      <c r="AC837" s="40">
        <f t="shared" si="431"/>
        <v>0</v>
      </c>
      <c r="AD837" s="39">
        <f t="shared" si="432"/>
        <v>0</v>
      </c>
      <c r="AE837" s="39">
        <f t="shared" si="433"/>
        <v>0</v>
      </c>
      <c r="AF837" t="str">
        <f t="shared" si="434"/>
        <v>Trabalhado</v>
      </c>
      <c r="AG837" t="str">
        <f t="shared" si="435"/>
        <v/>
      </c>
      <c r="AH837" t="str">
        <f t="shared" si="436"/>
        <v/>
      </c>
      <c r="AJ837" s="41">
        <f t="shared" si="437"/>
        <v>10</v>
      </c>
      <c r="AK837" s="42" t="str">
        <f t="shared" si="438"/>
        <v/>
      </c>
      <c r="AL837" s="41" t="str">
        <f t="shared" si="439"/>
        <v>Leve atraso</v>
      </c>
      <c r="AM837" s="41" t="str">
        <f t="shared" si="440"/>
        <v>Não</v>
      </c>
      <c r="AN837" s="41" t="str">
        <f t="shared" si="441"/>
        <v>Sim</v>
      </c>
      <c r="AO837" s="42" t="str">
        <f t="shared" si="442"/>
        <v/>
      </c>
      <c r="AP837" s="41" t="str">
        <f t="shared" si="443"/>
        <v>Marcelo Antônio Silvestre de Moraes|46217</v>
      </c>
      <c r="AQ837" s="41" t="str">
        <f t="shared" si="444"/>
        <v/>
      </c>
      <c r="AR837" s="41" t="str">
        <f>IF($AQ837="","",COUNTIFS(L_ChaveCob,$AQ837,L_Ausencia,"&gt;"&amp;$W837)+COUNTIFS($AQ$4:$AQ837,$AQ837,$W$4:$W837,$W837))</f>
        <v/>
      </c>
      <c r="AS837" s="42">
        <f t="shared" si="445"/>
        <v>0</v>
      </c>
      <c r="AT837" s="42">
        <f t="shared" si="446"/>
        <v>0</v>
      </c>
      <c r="AU837" s="42">
        <f t="shared" si="447"/>
        <v>0</v>
      </c>
    </row>
    <row r="838" spans="1:47" x14ac:dyDescent="0.2">
      <c r="A838" s="35">
        <v>46217</v>
      </c>
      <c r="B838" s="36" t="s">
        <v>229</v>
      </c>
      <c r="C838" s="36" t="s">
        <v>232</v>
      </c>
      <c r="D838" s="36"/>
      <c r="E838" s="37"/>
      <c r="F838" s="37"/>
      <c r="G838" s="36"/>
      <c r="H838" s="36"/>
      <c r="I838" s="36"/>
      <c r="J838" s="36"/>
      <c r="K838" s="37"/>
      <c r="L838" s="37"/>
      <c r="M838" s="37"/>
      <c r="N838" s="38">
        <f t="shared" si="416"/>
        <v>46204</v>
      </c>
      <c r="O838">
        <f t="shared" si="417"/>
        <v>105410</v>
      </c>
      <c r="P838" t="str">
        <f t="shared" si="418"/>
        <v>Serralheria</v>
      </c>
      <c r="Q838" t="str">
        <f t="shared" si="419"/>
        <v>Normal / Fixo</v>
      </c>
      <c r="R838" t="str">
        <f t="shared" si="420"/>
        <v>SERRALHEIRO I</v>
      </c>
      <c r="S838" t="str">
        <f t="shared" si="421"/>
        <v>TURNO 3</v>
      </c>
      <c r="T838" s="39">
        <f t="shared" si="422"/>
        <v>53.488333185221997</v>
      </c>
      <c r="U838" s="40">
        <f t="shared" si="423"/>
        <v>0.33333333333333298</v>
      </c>
      <c r="V838" s="40">
        <f t="shared" si="424"/>
        <v>0.33333333333333298</v>
      </c>
      <c r="W838" s="40">
        <f t="shared" si="425"/>
        <v>0</v>
      </c>
      <c r="X838" t="str">
        <f t="shared" si="426"/>
        <v>Não</v>
      </c>
      <c r="Y838" s="40">
        <f t="shared" si="427"/>
        <v>0</v>
      </c>
      <c r="Z838" s="40">
        <f t="shared" si="428"/>
        <v>0</v>
      </c>
      <c r="AA838" s="40">
        <f t="shared" si="429"/>
        <v>0</v>
      </c>
      <c r="AB838" s="40">
        <f t="shared" si="430"/>
        <v>0</v>
      </c>
      <c r="AC838" s="40">
        <f t="shared" si="431"/>
        <v>0</v>
      </c>
      <c r="AD838" s="39">
        <f t="shared" si="432"/>
        <v>0</v>
      </c>
      <c r="AE838" s="39">
        <f t="shared" si="433"/>
        <v>0</v>
      </c>
      <c r="AF838" t="str">
        <f t="shared" si="434"/>
        <v>Trabalhado</v>
      </c>
      <c r="AG838" t="str">
        <f t="shared" si="435"/>
        <v/>
      </c>
      <c r="AH838" t="str">
        <f t="shared" si="436"/>
        <v/>
      </c>
      <c r="AJ838" s="41">
        <f t="shared" si="437"/>
        <v>6</v>
      </c>
      <c r="AK838" s="42" t="str">
        <f t="shared" si="438"/>
        <v/>
      </c>
      <c r="AL838" s="41" t="str">
        <f t="shared" si="439"/>
        <v>Leve atraso</v>
      </c>
      <c r="AM838" s="41" t="str">
        <f t="shared" si="440"/>
        <v>Não</v>
      </c>
      <c r="AN838" s="41" t="str">
        <f t="shared" si="441"/>
        <v>Sim</v>
      </c>
      <c r="AO838" s="42" t="str">
        <f t="shared" si="442"/>
        <v/>
      </c>
      <c r="AP838" s="41" t="str">
        <f t="shared" si="443"/>
        <v>Marcelo Douglas Vieira Santana|46217</v>
      </c>
      <c r="AQ838" s="41" t="str">
        <f t="shared" si="444"/>
        <v/>
      </c>
      <c r="AR838" s="41" t="str">
        <f>IF($AQ838="","",COUNTIFS(L_ChaveCob,$AQ838,L_Ausencia,"&gt;"&amp;$W838)+COUNTIFS($AQ$4:$AQ838,$AQ838,$W$4:$W838,$W838))</f>
        <v/>
      </c>
      <c r="AS838" s="42">
        <f t="shared" si="445"/>
        <v>0</v>
      </c>
      <c r="AT838" s="42">
        <f t="shared" si="446"/>
        <v>0</v>
      </c>
      <c r="AU838" s="42">
        <f t="shared" si="447"/>
        <v>0</v>
      </c>
    </row>
    <row r="839" spans="1:47" x14ac:dyDescent="0.2">
      <c r="A839" s="35">
        <v>46217</v>
      </c>
      <c r="B839" s="36" t="s">
        <v>483</v>
      </c>
      <c r="C839" s="36" t="s">
        <v>232</v>
      </c>
      <c r="D839" s="36"/>
      <c r="E839" s="37"/>
      <c r="F839" s="37"/>
      <c r="G839" s="36"/>
      <c r="H839" s="36"/>
      <c r="I839" s="36"/>
      <c r="J839" s="36"/>
      <c r="K839" s="37"/>
      <c r="L839" s="37"/>
      <c r="M839" s="37"/>
      <c r="N839" s="38">
        <f t="shared" si="416"/>
        <v>46204</v>
      </c>
      <c r="O839">
        <f t="shared" si="417"/>
        <v>900011</v>
      </c>
      <c r="P839" t="str">
        <f t="shared" si="418"/>
        <v>Serralheria</v>
      </c>
      <c r="Q839" t="str">
        <f t="shared" si="419"/>
        <v>Normal / Fixo</v>
      </c>
      <c r="R839" t="str">
        <f t="shared" si="420"/>
        <v>SERRALHEIRO I</v>
      </c>
      <c r="S839" t="str">
        <f t="shared" si="421"/>
        <v>ADM</v>
      </c>
      <c r="T839" s="39">
        <f t="shared" si="422"/>
        <v>53.488333185221997</v>
      </c>
      <c r="U839" s="40">
        <f t="shared" si="423"/>
        <v>0.375</v>
      </c>
      <c r="V839" s="40">
        <f t="shared" si="424"/>
        <v>0.375</v>
      </c>
      <c r="W839" s="40">
        <f t="shared" si="425"/>
        <v>0</v>
      </c>
      <c r="X839" t="str">
        <f t="shared" si="426"/>
        <v>Não</v>
      </c>
      <c r="Y839" s="40">
        <f t="shared" si="427"/>
        <v>0</v>
      </c>
      <c r="Z839" s="40">
        <f t="shared" si="428"/>
        <v>0</v>
      </c>
      <c r="AA839" s="40">
        <f t="shared" si="429"/>
        <v>0</v>
      </c>
      <c r="AB839" s="40">
        <f t="shared" si="430"/>
        <v>0</v>
      </c>
      <c r="AC839" s="40">
        <f t="shared" si="431"/>
        <v>0</v>
      </c>
      <c r="AD839" s="39">
        <f t="shared" si="432"/>
        <v>0</v>
      </c>
      <c r="AE839" s="39">
        <f t="shared" si="433"/>
        <v>0</v>
      </c>
      <c r="AF839" t="str">
        <f t="shared" si="434"/>
        <v>Trabalhado</v>
      </c>
      <c r="AG839" t="str">
        <f t="shared" si="435"/>
        <v/>
      </c>
      <c r="AH839" t="str">
        <f t="shared" si="436"/>
        <v/>
      </c>
      <c r="AJ839" s="41">
        <f t="shared" si="437"/>
        <v>20</v>
      </c>
      <c r="AK839" s="42" t="str">
        <f t="shared" si="438"/>
        <v/>
      </c>
      <c r="AL839" s="41" t="str">
        <f t="shared" si="439"/>
        <v>Leve atraso</v>
      </c>
      <c r="AM839" s="41" t="str">
        <f t="shared" si="440"/>
        <v>Não</v>
      </c>
      <c r="AN839" s="41" t="str">
        <f t="shared" si="441"/>
        <v>Sim</v>
      </c>
      <c r="AO839" s="42" t="str">
        <f t="shared" si="442"/>
        <v/>
      </c>
      <c r="AP839" s="41" t="str">
        <f t="shared" si="443"/>
        <v>Maxwell Torres da Silva|46217</v>
      </c>
      <c r="AQ839" s="41" t="str">
        <f t="shared" si="444"/>
        <v/>
      </c>
      <c r="AR839" s="41" t="str">
        <f>IF($AQ839="","",COUNTIFS(L_ChaveCob,$AQ839,L_Ausencia,"&gt;"&amp;$W839)+COUNTIFS($AQ$4:$AQ839,$AQ839,$W$4:$W839,$W839))</f>
        <v/>
      </c>
      <c r="AS839" s="42">
        <f t="shared" si="445"/>
        <v>0</v>
      </c>
      <c r="AT839" s="42">
        <f t="shared" si="446"/>
        <v>0</v>
      </c>
      <c r="AU839" s="42">
        <f t="shared" si="447"/>
        <v>0</v>
      </c>
    </row>
    <row r="840" spans="1:47" hidden="1" x14ac:dyDescent="0.2">
      <c r="A840" s="35">
        <v>46217</v>
      </c>
      <c r="B840" s="36" t="s">
        <v>611</v>
      </c>
      <c r="C840" s="36" t="s">
        <v>232</v>
      </c>
      <c r="D840" s="36"/>
      <c r="E840" s="37"/>
      <c r="F840" s="37"/>
      <c r="G840" s="36"/>
      <c r="H840" s="36"/>
      <c r="I840" s="36"/>
      <c r="J840" s="36"/>
      <c r="K840" s="37"/>
      <c r="L840" s="37"/>
      <c r="M840" s="37"/>
      <c r="N840" s="38">
        <f t="shared" si="416"/>
        <v>46204</v>
      </c>
      <c r="O840">
        <f t="shared" si="417"/>
        <v>900013</v>
      </c>
      <c r="P840" t="str">
        <f t="shared" si="418"/>
        <v>SPOT</v>
      </c>
      <c r="Q840" t="str">
        <f t="shared" si="419"/>
        <v>SPOT</v>
      </c>
      <c r="R840" t="str">
        <f t="shared" si="420"/>
        <v>SERRALHEIRO I</v>
      </c>
      <c r="S840" t="str">
        <f t="shared" si="421"/>
        <v>TURNO 2</v>
      </c>
      <c r="T840" s="39">
        <f t="shared" si="422"/>
        <v>53.488333185221997</v>
      </c>
      <c r="U840" s="40">
        <f t="shared" si="423"/>
        <v>0.33333333333333298</v>
      </c>
      <c r="V840" s="40">
        <f t="shared" si="424"/>
        <v>0.33333333333333298</v>
      </c>
      <c r="W840" s="40">
        <f t="shared" si="425"/>
        <v>0</v>
      </c>
      <c r="X840" t="str">
        <f t="shared" si="426"/>
        <v>Não</v>
      </c>
      <c r="Y840" s="40">
        <f t="shared" si="427"/>
        <v>0</v>
      </c>
      <c r="Z840" s="40">
        <f t="shared" si="428"/>
        <v>0</v>
      </c>
      <c r="AA840" s="40">
        <f t="shared" si="429"/>
        <v>0</v>
      </c>
      <c r="AB840" s="40">
        <f t="shared" si="430"/>
        <v>0</v>
      </c>
      <c r="AC840" s="40">
        <f t="shared" si="431"/>
        <v>0</v>
      </c>
      <c r="AD840" s="39">
        <f t="shared" si="432"/>
        <v>0</v>
      </c>
      <c r="AE840" s="39">
        <f t="shared" si="433"/>
        <v>0</v>
      </c>
      <c r="AF840" t="str">
        <f t="shared" si="434"/>
        <v>Trabalhado</v>
      </c>
      <c r="AG840" t="str">
        <f t="shared" si="435"/>
        <v/>
      </c>
      <c r="AH840" t="str">
        <f t="shared" si="436"/>
        <v/>
      </c>
      <c r="AJ840" s="41">
        <f t="shared" si="437"/>
        <v>22</v>
      </c>
      <c r="AK840" s="42" t="str">
        <f t="shared" si="438"/>
        <v/>
      </c>
      <c r="AL840" s="41" t="str">
        <f t="shared" si="439"/>
        <v>Leve atraso</v>
      </c>
      <c r="AM840" s="41" t="str">
        <f t="shared" si="440"/>
        <v>Não</v>
      </c>
      <c r="AN840" s="41" t="str">
        <f t="shared" si="441"/>
        <v>Sim</v>
      </c>
      <c r="AO840" s="42" t="str">
        <f t="shared" si="442"/>
        <v/>
      </c>
      <c r="AP840" s="41" t="str">
        <f t="shared" si="443"/>
        <v>Murilo de Souza Modesto- Spot|46217</v>
      </c>
      <c r="AQ840" s="41" t="str">
        <f t="shared" si="444"/>
        <v/>
      </c>
      <c r="AR840" s="41" t="str">
        <f>IF($AQ840="","",COUNTIFS(L_ChaveCob,$AQ840,L_Ausencia,"&gt;"&amp;$W840)+COUNTIFS($AQ$4:$AQ840,$AQ840,$W$4:$W840,$W840))</f>
        <v/>
      </c>
      <c r="AS840" s="42">
        <f t="shared" si="445"/>
        <v>0</v>
      </c>
      <c r="AT840" s="42">
        <f t="shared" si="446"/>
        <v>0</v>
      </c>
      <c r="AU840" s="42">
        <f t="shared" si="447"/>
        <v>0</v>
      </c>
    </row>
    <row r="841" spans="1:47" x14ac:dyDescent="0.2">
      <c r="A841" s="35">
        <v>46217</v>
      </c>
      <c r="B841" s="36" t="s">
        <v>247</v>
      </c>
      <c r="C841" s="36" t="s">
        <v>232</v>
      </c>
      <c r="D841" s="36"/>
      <c r="E841" s="37"/>
      <c r="F841" s="37"/>
      <c r="G841" s="36"/>
      <c r="H841" s="36"/>
      <c r="I841" s="36"/>
      <c r="J841" s="36"/>
      <c r="K841" s="37"/>
      <c r="L841" s="37"/>
      <c r="M841" s="37"/>
      <c r="N841" s="38">
        <f t="shared" si="416"/>
        <v>46204</v>
      </c>
      <c r="O841">
        <f t="shared" si="417"/>
        <v>900005</v>
      </c>
      <c r="P841" t="str">
        <f t="shared" si="418"/>
        <v>Serralheria</v>
      </c>
      <c r="Q841" t="str">
        <f t="shared" si="419"/>
        <v>Normal / Fixo</v>
      </c>
      <c r="R841" t="str">
        <f t="shared" si="420"/>
        <v>SERRALHEIRO II</v>
      </c>
      <c r="S841" t="str">
        <f t="shared" si="421"/>
        <v>ADM</v>
      </c>
      <c r="T841" s="39">
        <f t="shared" si="422"/>
        <v>57.825734836004102</v>
      </c>
      <c r="U841" s="40">
        <f t="shared" si="423"/>
        <v>0.375</v>
      </c>
      <c r="V841" s="40">
        <f t="shared" si="424"/>
        <v>0.375</v>
      </c>
      <c r="W841" s="40">
        <f t="shared" si="425"/>
        <v>0</v>
      </c>
      <c r="X841" t="str">
        <f t="shared" si="426"/>
        <v>Não</v>
      </c>
      <c r="Y841" s="40">
        <f t="shared" si="427"/>
        <v>0</v>
      </c>
      <c r="Z841" s="40">
        <f t="shared" si="428"/>
        <v>0</v>
      </c>
      <c r="AA841" s="40">
        <f t="shared" si="429"/>
        <v>0</v>
      </c>
      <c r="AB841" s="40">
        <f t="shared" si="430"/>
        <v>0</v>
      </c>
      <c r="AC841" s="40">
        <f t="shared" si="431"/>
        <v>0</v>
      </c>
      <c r="AD841" s="39">
        <f t="shared" si="432"/>
        <v>0</v>
      </c>
      <c r="AE841" s="39">
        <f t="shared" si="433"/>
        <v>0</v>
      </c>
      <c r="AF841" t="str">
        <f t="shared" si="434"/>
        <v>Trabalhado</v>
      </c>
      <c r="AG841" t="str">
        <f t="shared" si="435"/>
        <v/>
      </c>
      <c r="AH841" t="str">
        <f t="shared" si="436"/>
        <v/>
      </c>
      <c r="AJ841" s="41">
        <f t="shared" si="437"/>
        <v>13</v>
      </c>
      <c r="AK841" s="42" t="str">
        <f t="shared" si="438"/>
        <v/>
      </c>
      <c r="AL841" s="41" t="str">
        <f t="shared" si="439"/>
        <v>Leve atraso</v>
      </c>
      <c r="AM841" s="41" t="str">
        <f t="shared" si="440"/>
        <v>Não</v>
      </c>
      <c r="AN841" s="41" t="str">
        <f t="shared" si="441"/>
        <v>Sim</v>
      </c>
      <c r="AO841" s="42" t="str">
        <f t="shared" si="442"/>
        <v/>
      </c>
      <c r="AP841" s="41" t="str">
        <f t="shared" si="443"/>
        <v>Rafael Fracaroli da Rocha|46217</v>
      </c>
      <c r="AQ841" s="41" t="str">
        <f t="shared" si="444"/>
        <v/>
      </c>
      <c r="AR841" s="41" t="str">
        <f>IF($AQ841="","",COUNTIFS(L_ChaveCob,$AQ841,L_Ausencia,"&gt;"&amp;$W841)+COUNTIFS($AQ$4:$AQ841,$AQ841,$W$4:$W841,$W841))</f>
        <v/>
      </c>
      <c r="AS841" s="42">
        <f t="shared" si="445"/>
        <v>0</v>
      </c>
      <c r="AT841" s="42">
        <f t="shared" si="446"/>
        <v>0</v>
      </c>
      <c r="AU841" s="42">
        <f t="shared" si="447"/>
        <v>0</v>
      </c>
    </row>
    <row r="842" spans="1:47" x14ac:dyDescent="0.2">
      <c r="A842" s="35">
        <v>46217</v>
      </c>
      <c r="B842" s="36" t="s">
        <v>249</v>
      </c>
      <c r="C842" s="36" t="s">
        <v>232</v>
      </c>
      <c r="D842" s="36"/>
      <c r="E842" s="37"/>
      <c r="F842" s="37"/>
      <c r="G842" s="36"/>
      <c r="H842" s="36"/>
      <c r="I842" s="36"/>
      <c r="J842" s="36"/>
      <c r="K842" s="37"/>
      <c r="L842" s="37"/>
      <c r="M842" s="37"/>
      <c r="N842" s="38">
        <f t="shared" si="416"/>
        <v>46204</v>
      </c>
      <c r="O842">
        <f t="shared" si="417"/>
        <v>331335</v>
      </c>
      <c r="P842" t="str">
        <f t="shared" si="418"/>
        <v>Serralheria</v>
      </c>
      <c r="Q842" t="str">
        <f t="shared" si="419"/>
        <v>Normal / Fixo</v>
      </c>
      <c r="R842" t="str">
        <f t="shared" si="420"/>
        <v>SERRALHEIRO II</v>
      </c>
      <c r="S842" t="str">
        <f t="shared" si="421"/>
        <v>ADM</v>
      </c>
      <c r="T842" s="39">
        <f t="shared" si="422"/>
        <v>57.825734836004102</v>
      </c>
      <c r="U842" s="40">
        <f t="shared" si="423"/>
        <v>0.375</v>
      </c>
      <c r="V842" s="40">
        <f t="shared" si="424"/>
        <v>0.375</v>
      </c>
      <c r="W842" s="40">
        <f t="shared" si="425"/>
        <v>0</v>
      </c>
      <c r="X842" t="str">
        <f t="shared" si="426"/>
        <v>Não</v>
      </c>
      <c r="Y842" s="40">
        <f t="shared" si="427"/>
        <v>0</v>
      </c>
      <c r="Z842" s="40">
        <f t="shared" si="428"/>
        <v>0</v>
      </c>
      <c r="AA842" s="40">
        <f t="shared" si="429"/>
        <v>0</v>
      </c>
      <c r="AB842" s="40">
        <f t="shared" si="430"/>
        <v>0</v>
      </c>
      <c r="AC842" s="40">
        <f t="shared" si="431"/>
        <v>0</v>
      </c>
      <c r="AD842" s="39">
        <f t="shared" si="432"/>
        <v>0</v>
      </c>
      <c r="AE842" s="39">
        <f t="shared" si="433"/>
        <v>0</v>
      </c>
      <c r="AF842" t="str">
        <f t="shared" si="434"/>
        <v>Trabalhado</v>
      </c>
      <c r="AG842" t="str">
        <f t="shared" si="435"/>
        <v/>
      </c>
      <c r="AH842" t="str">
        <f t="shared" si="436"/>
        <v/>
      </c>
      <c r="AJ842" s="41">
        <f t="shared" si="437"/>
        <v>5</v>
      </c>
      <c r="AK842" s="42" t="str">
        <f t="shared" si="438"/>
        <v/>
      </c>
      <c r="AL842" s="41" t="str">
        <f t="shared" si="439"/>
        <v>Leve atraso</v>
      </c>
      <c r="AM842" s="41" t="str">
        <f t="shared" si="440"/>
        <v>Não</v>
      </c>
      <c r="AN842" s="41" t="str">
        <f t="shared" si="441"/>
        <v>Sim</v>
      </c>
      <c r="AO842" s="42" t="str">
        <f t="shared" si="442"/>
        <v/>
      </c>
      <c r="AP842" s="41" t="str">
        <f t="shared" si="443"/>
        <v>Robson Alberto Alves Galvão|46217</v>
      </c>
      <c r="AQ842" s="41" t="str">
        <f t="shared" si="444"/>
        <v/>
      </c>
      <c r="AR842" s="41" t="str">
        <f>IF($AQ842="","",COUNTIFS(L_ChaveCob,$AQ842,L_Ausencia,"&gt;"&amp;$W842)+COUNTIFS($AQ$4:$AQ842,$AQ842,$W$4:$W842,$W842))</f>
        <v/>
      </c>
      <c r="AS842" s="42">
        <f t="shared" si="445"/>
        <v>0</v>
      </c>
      <c r="AT842" s="42">
        <f t="shared" si="446"/>
        <v>0</v>
      </c>
      <c r="AU842" s="42">
        <f t="shared" si="447"/>
        <v>0</v>
      </c>
    </row>
    <row r="843" spans="1:47" x14ac:dyDescent="0.2">
      <c r="A843" s="35">
        <v>46217</v>
      </c>
      <c r="B843" s="36" t="s">
        <v>231</v>
      </c>
      <c r="C843" s="36" t="s">
        <v>232</v>
      </c>
      <c r="D843" s="36"/>
      <c r="E843" s="37"/>
      <c r="F843" s="37"/>
      <c r="G843" s="36"/>
      <c r="H843" s="36"/>
      <c r="I843" s="36"/>
      <c r="J843" s="36"/>
      <c r="K843" s="37"/>
      <c r="L843" s="37"/>
      <c r="M843" s="37"/>
      <c r="N843" s="38">
        <f t="shared" si="416"/>
        <v>46204</v>
      </c>
      <c r="O843">
        <f t="shared" si="417"/>
        <v>900004</v>
      </c>
      <c r="P843" t="str">
        <f t="shared" si="418"/>
        <v>Serralheria</v>
      </c>
      <c r="Q843" t="str">
        <f t="shared" si="419"/>
        <v>Normal / Fixo</v>
      </c>
      <c r="R843" t="str">
        <f t="shared" si="420"/>
        <v>SERRALHEIRO I</v>
      </c>
      <c r="S843" t="str">
        <f t="shared" si="421"/>
        <v>TURNO 2</v>
      </c>
      <c r="T843" s="39">
        <f t="shared" si="422"/>
        <v>53.488333185221997</v>
      </c>
      <c r="U843" s="40">
        <f t="shared" si="423"/>
        <v>0.33333333333333298</v>
      </c>
      <c r="V843" s="40">
        <f t="shared" si="424"/>
        <v>0.33333333333333298</v>
      </c>
      <c r="W843" s="40">
        <f t="shared" si="425"/>
        <v>0</v>
      </c>
      <c r="X843" t="str">
        <f t="shared" si="426"/>
        <v>Não</v>
      </c>
      <c r="Y843" s="40">
        <f t="shared" si="427"/>
        <v>0</v>
      </c>
      <c r="Z843" s="40">
        <f t="shared" si="428"/>
        <v>0</v>
      </c>
      <c r="AA843" s="40">
        <f t="shared" si="429"/>
        <v>0</v>
      </c>
      <c r="AB843" s="40">
        <f t="shared" si="430"/>
        <v>0</v>
      </c>
      <c r="AC843" s="40">
        <f t="shared" si="431"/>
        <v>0</v>
      </c>
      <c r="AD843" s="39">
        <f t="shared" si="432"/>
        <v>0</v>
      </c>
      <c r="AE843" s="39">
        <f t="shared" si="433"/>
        <v>0</v>
      </c>
      <c r="AF843" t="str">
        <f t="shared" si="434"/>
        <v>Trabalhado</v>
      </c>
      <c r="AG843" t="str">
        <f t="shared" si="435"/>
        <v/>
      </c>
      <c r="AH843" t="str">
        <f t="shared" si="436"/>
        <v/>
      </c>
      <c r="AJ843" s="41">
        <f t="shared" si="437"/>
        <v>11</v>
      </c>
      <c r="AK843" s="42" t="str">
        <f t="shared" si="438"/>
        <v/>
      </c>
      <c r="AL843" s="41" t="str">
        <f t="shared" si="439"/>
        <v>Leve atraso</v>
      </c>
      <c r="AM843" s="41" t="str">
        <f t="shared" si="440"/>
        <v>Não</v>
      </c>
      <c r="AN843" s="41" t="str">
        <f t="shared" si="441"/>
        <v>Sim</v>
      </c>
      <c r="AO843" s="42" t="str">
        <f t="shared" si="442"/>
        <v/>
      </c>
      <c r="AP843" s="41" t="str">
        <f t="shared" si="443"/>
        <v>Rogério Marques da Silva|46217</v>
      </c>
      <c r="AQ843" s="41" t="str">
        <f t="shared" si="444"/>
        <v/>
      </c>
      <c r="AR843" s="41" t="str">
        <f>IF($AQ843="","",COUNTIFS(L_ChaveCob,$AQ843,L_Ausencia,"&gt;"&amp;$W843)+COUNTIFS($AQ$4:$AQ843,$AQ843,$W$4:$W843,$W843))</f>
        <v/>
      </c>
      <c r="AS843" s="42">
        <f t="shared" si="445"/>
        <v>0</v>
      </c>
      <c r="AT843" s="42">
        <f t="shared" si="446"/>
        <v>0</v>
      </c>
      <c r="AU843" s="42">
        <f t="shared" si="447"/>
        <v>0</v>
      </c>
    </row>
    <row r="844" spans="1:47" x14ac:dyDescent="0.2">
      <c r="A844" s="35">
        <v>46217</v>
      </c>
      <c r="B844" s="36" t="s">
        <v>252</v>
      </c>
      <c r="C844" s="36" t="s">
        <v>232</v>
      </c>
      <c r="D844" s="36"/>
      <c r="E844" s="37"/>
      <c r="F844" s="37"/>
      <c r="G844" s="36"/>
      <c r="H844" s="36"/>
      <c r="I844" s="36"/>
      <c r="J844" s="36"/>
      <c r="K844" s="37"/>
      <c r="L844" s="37"/>
      <c r="M844" s="37"/>
      <c r="N844" s="38">
        <f t="shared" si="416"/>
        <v>46204</v>
      </c>
      <c r="O844">
        <f t="shared" si="417"/>
        <v>266937</v>
      </c>
      <c r="P844" t="str">
        <f t="shared" si="418"/>
        <v>Serralheria</v>
      </c>
      <c r="Q844" t="str">
        <f t="shared" si="419"/>
        <v>Normal / Fixo</v>
      </c>
      <c r="R844" t="str">
        <f t="shared" si="420"/>
        <v>ENCARREGADO</v>
      </c>
      <c r="S844" t="str">
        <f t="shared" si="421"/>
        <v>ADM</v>
      </c>
      <c r="T844" s="39">
        <f t="shared" si="422"/>
        <v>66.410146806958295</v>
      </c>
      <c r="U844" s="40">
        <f t="shared" si="423"/>
        <v>0.375</v>
      </c>
      <c r="V844" s="40">
        <f t="shared" si="424"/>
        <v>0.375</v>
      </c>
      <c r="W844" s="40">
        <f t="shared" si="425"/>
        <v>0</v>
      </c>
      <c r="X844" t="str">
        <f t="shared" si="426"/>
        <v>Não</v>
      </c>
      <c r="Y844" s="40">
        <f t="shared" si="427"/>
        <v>0</v>
      </c>
      <c r="Z844" s="40">
        <f t="shared" si="428"/>
        <v>0</v>
      </c>
      <c r="AA844" s="40">
        <f t="shared" si="429"/>
        <v>0</v>
      </c>
      <c r="AB844" s="40">
        <f t="shared" si="430"/>
        <v>0</v>
      </c>
      <c r="AC844" s="40">
        <f t="shared" si="431"/>
        <v>0</v>
      </c>
      <c r="AD844" s="39">
        <f t="shared" si="432"/>
        <v>0</v>
      </c>
      <c r="AE844" s="39">
        <f t="shared" si="433"/>
        <v>0</v>
      </c>
      <c r="AF844" t="str">
        <f t="shared" si="434"/>
        <v>Trabalhado</v>
      </c>
      <c r="AG844" t="str">
        <f t="shared" si="435"/>
        <v/>
      </c>
      <c r="AH844" t="str">
        <f t="shared" si="436"/>
        <v/>
      </c>
      <c r="AJ844" s="41">
        <f t="shared" si="437"/>
        <v>1</v>
      </c>
      <c r="AK844" s="42" t="str">
        <f t="shared" si="438"/>
        <v/>
      </c>
      <c r="AL844" s="41" t="str">
        <f t="shared" si="439"/>
        <v>Leve atraso</v>
      </c>
      <c r="AM844" s="41" t="str">
        <f t="shared" si="440"/>
        <v>Não</v>
      </c>
      <c r="AN844" s="41" t="str">
        <f t="shared" si="441"/>
        <v>Sim</v>
      </c>
      <c r="AO844" s="42" t="str">
        <f t="shared" si="442"/>
        <v/>
      </c>
      <c r="AP844" s="41" t="str">
        <f t="shared" si="443"/>
        <v>Ronaldo Rosendo da Silva|46217</v>
      </c>
      <c r="AQ844" s="41" t="str">
        <f t="shared" si="444"/>
        <v/>
      </c>
      <c r="AR844" s="41" t="str">
        <f>IF($AQ844="","",COUNTIFS(L_ChaveCob,$AQ844,L_Ausencia,"&gt;"&amp;$W844)+COUNTIFS($AQ$4:$AQ844,$AQ844,$W$4:$W844,$W844))</f>
        <v/>
      </c>
      <c r="AS844" s="42">
        <f t="shared" si="445"/>
        <v>0</v>
      </c>
      <c r="AT844" s="42">
        <f t="shared" si="446"/>
        <v>0</v>
      </c>
      <c r="AU844" s="42">
        <f t="shared" si="447"/>
        <v>0</v>
      </c>
    </row>
    <row r="845" spans="1:47" x14ac:dyDescent="0.2">
      <c r="A845" s="35">
        <v>46217</v>
      </c>
      <c r="B845" s="36" t="s">
        <v>254</v>
      </c>
      <c r="C845" s="36" t="s">
        <v>232</v>
      </c>
      <c r="D845" s="36"/>
      <c r="E845" s="37"/>
      <c r="F845" s="37"/>
      <c r="G845" s="36"/>
      <c r="H845" s="36"/>
      <c r="I845" s="36"/>
      <c r="J845" s="36"/>
      <c r="K845" s="37"/>
      <c r="L845" s="37"/>
      <c r="M845" s="37"/>
      <c r="N845" s="38">
        <f t="shared" si="416"/>
        <v>46204</v>
      </c>
      <c r="O845">
        <f t="shared" si="417"/>
        <v>900001</v>
      </c>
      <c r="P845" t="str">
        <f t="shared" si="418"/>
        <v>Serralheria</v>
      </c>
      <c r="Q845" t="str">
        <f t="shared" si="419"/>
        <v>Normal / Fixo</v>
      </c>
      <c r="R845" t="str">
        <f t="shared" si="420"/>
        <v>SERRALHEIRO II</v>
      </c>
      <c r="S845" t="str">
        <f t="shared" si="421"/>
        <v>ADM</v>
      </c>
      <c r="T845" s="39">
        <f t="shared" si="422"/>
        <v>57.825734836004102</v>
      </c>
      <c r="U845" s="40">
        <f t="shared" si="423"/>
        <v>0.375</v>
      </c>
      <c r="V845" s="40">
        <f t="shared" si="424"/>
        <v>0.375</v>
      </c>
      <c r="W845" s="40">
        <f t="shared" si="425"/>
        <v>0</v>
      </c>
      <c r="X845" t="str">
        <f t="shared" si="426"/>
        <v>Não</v>
      </c>
      <c r="Y845" s="40">
        <f t="shared" si="427"/>
        <v>0</v>
      </c>
      <c r="Z845" s="40">
        <f t="shared" si="428"/>
        <v>0</v>
      </c>
      <c r="AA845" s="40">
        <f t="shared" si="429"/>
        <v>0</v>
      </c>
      <c r="AB845" s="40">
        <f t="shared" si="430"/>
        <v>0</v>
      </c>
      <c r="AC845" s="40">
        <f t="shared" si="431"/>
        <v>0</v>
      </c>
      <c r="AD845" s="39">
        <f t="shared" si="432"/>
        <v>0</v>
      </c>
      <c r="AE845" s="39">
        <f t="shared" si="433"/>
        <v>0</v>
      </c>
      <c r="AF845" t="str">
        <f t="shared" si="434"/>
        <v>Trabalhado</v>
      </c>
      <c r="AG845" t="str">
        <f t="shared" si="435"/>
        <v/>
      </c>
      <c r="AH845" t="str">
        <f t="shared" si="436"/>
        <v/>
      </c>
      <c r="AJ845" s="41">
        <f t="shared" si="437"/>
        <v>8</v>
      </c>
      <c r="AK845" s="42" t="str">
        <f t="shared" si="438"/>
        <v/>
      </c>
      <c r="AL845" s="41" t="str">
        <f t="shared" si="439"/>
        <v>Leve atraso</v>
      </c>
      <c r="AM845" s="41" t="str">
        <f t="shared" si="440"/>
        <v>Não</v>
      </c>
      <c r="AN845" s="41" t="str">
        <f t="shared" si="441"/>
        <v>Sim</v>
      </c>
      <c r="AO845" s="42" t="str">
        <f t="shared" si="442"/>
        <v/>
      </c>
      <c r="AP845" s="41" t="str">
        <f t="shared" si="443"/>
        <v>Ronaldo Santos Dias|46217</v>
      </c>
      <c r="AQ845" s="41" t="str">
        <f t="shared" si="444"/>
        <v/>
      </c>
      <c r="AR845" s="41" t="str">
        <f>IF($AQ845="","",COUNTIFS(L_ChaveCob,$AQ845,L_Ausencia,"&gt;"&amp;$W845)+COUNTIFS($AQ$4:$AQ845,$AQ845,$W$4:$W845,$W845))</f>
        <v/>
      </c>
      <c r="AS845" s="42">
        <f t="shared" si="445"/>
        <v>0</v>
      </c>
      <c r="AT845" s="42">
        <f t="shared" si="446"/>
        <v>0</v>
      </c>
      <c r="AU845" s="42">
        <f t="shared" si="447"/>
        <v>0</v>
      </c>
    </row>
    <row r="846" spans="1:47" x14ac:dyDescent="0.2">
      <c r="A846" s="35">
        <v>46217</v>
      </c>
      <c r="B846" s="36" t="s">
        <v>281</v>
      </c>
      <c r="C846" s="36" t="s">
        <v>232</v>
      </c>
      <c r="D846" s="36"/>
      <c r="E846" s="37"/>
      <c r="F846" s="37"/>
      <c r="G846" s="36" t="s">
        <v>53</v>
      </c>
      <c r="H846" s="36"/>
      <c r="I846" s="36"/>
      <c r="J846" s="36"/>
      <c r="K846" s="37"/>
      <c r="L846" s="37"/>
      <c r="M846" s="37"/>
      <c r="N846" s="38">
        <f t="shared" si="416"/>
        <v>46204</v>
      </c>
      <c r="O846">
        <f t="shared" si="417"/>
        <v>900010</v>
      </c>
      <c r="P846" t="str">
        <f t="shared" si="418"/>
        <v>Serralheria</v>
      </c>
      <c r="Q846" t="str">
        <f t="shared" si="419"/>
        <v>Normal / Fixo</v>
      </c>
      <c r="R846" t="str">
        <f t="shared" si="420"/>
        <v>SERRALHEIRO I</v>
      </c>
      <c r="S846" t="str">
        <f t="shared" si="421"/>
        <v>ADM</v>
      </c>
      <c r="T846" s="39">
        <f t="shared" si="422"/>
        <v>53.488333185221997</v>
      </c>
      <c r="U846" s="40">
        <f t="shared" si="423"/>
        <v>0.375</v>
      </c>
      <c r="V846" s="40">
        <f t="shared" si="424"/>
        <v>0.375</v>
      </c>
      <c r="W846" s="40">
        <f t="shared" si="425"/>
        <v>0</v>
      </c>
      <c r="X846" t="str">
        <f t="shared" si="426"/>
        <v>Não</v>
      </c>
      <c r="Y846" s="40">
        <f t="shared" si="427"/>
        <v>0</v>
      </c>
      <c r="Z846" s="40">
        <f t="shared" si="428"/>
        <v>0</v>
      </c>
      <c r="AA846" s="40">
        <f t="shared" si="429"/>
        <v>0</v>
      </c>
      <c r="AB846" s="40">
        <f t="shared" si="430"/>
        <v>0</v>
      </c>
      <c r="AC846" s="40">
        <f t="shared" si="431"/>
        <v>0</v>
      </c>
      <c r="AD846" s="39">
        <f t="shared" si="432"/>
        <v>0</v>
      </c>
      <c r="AE846" s="39">
        <f t="shared" si="433"/>
        <v>0</v>
      </c>
      <c r="AF846" t="str">
        <f t="shared" si="434"/>
        <v>Trabalhado</v>
      </c>
      <c r="AG846" t="str">
        <f t="shared" si="435"/>
        <v/>
      </c>
      <c r="AH846" t="str">
        <f t="shared" si="436"/>
        <v/>
      </c>
      <c r="AJ846" s="41">
        <f t="shared" si="437"/>
        <v>19</v>
      </c>
      <c r="AK846" s="42" t="str">
        <f t="shared" si="438"/>
        <v/>
      </c>
      <c r="AL846" s="41" t="str">
        <f t="shared" si="439"/>
        <v>Leve atraso</v>
      </c>
      <c r="AM846" s="41" t="str">
        <f t="shared" si="440"/>
        <v>Não</v>
      </c>
      <c r="AN846" s="41" t="str">
        <f t="shared" si="441"/>
        <v>Sim</v>
      </c>
      <c r="AO846" s="42" t="str">
        <f t="shared" si="442"/>
        <v/>
      </c>
      <c r="AP846" s="41" t="str">
        <f t="shared" si="443"/>
        <v>Roniel de Souza Rocha|46217</v>
      </c>
      <c r="AQ846" s="41" t="str">
        <f t="shared" si="444"/>
        <v/>
      </c>
      <c r="AR846" s="41" t="str">
        <f>IF($AQ846="","",COUNTIFS(L_ChaveCob,$AQ846,L_Ausencia,"&gt;"&amp;$W846)+COUNTIFS($AQ$4:$AQ846,$AQ846,$W$4:$W846,$W846))</f>
        <v/>
      </c>
      <c r="AS846" s="42">
        <f t="shared" si="445"/>
        <v>0</v>
      </c>
      <c r="AT846" s="42">
        <f t="shared" si="446"/>
        <v>0</v>
      </c>
      <c r="AU846" s="42">
        <f t="shared" si="447"/>
        <v>0</v>
      </c>
    </row>
    <row r="847" spans="1:47" x14ac:dyDescent="0.2">
      <c r="A847" s="35">
        <v>46218</v>
      </c>
      <c r="B847" s="36" t="s">
        <v>235</v>
      </c>
      <c r="C847" s="36" t="s">
        <v>258</v>
      </c>
      <c r="D847" s="36"/>
      <c r="E847" s="37"/>
      <c r="F847" s="37"/>
      <c r="G847" s="36" t="s">
        <v>612</v>
      </c>
      <c r="H847" s="36"/>
      <c r="I847" s="36"/>
      <c r="J847" s="36"/>
      <c r="K847" s="37"/>
      <c r="L847" s="37"/>
      <c r="M847" s="37"/>
      <c r="N847" s="38">
        <f t="shared" si="416"/>
        <v>46204</v>
      </c>
      <c r="O847">
        <f t="shared" si="417"/>
        <v>900008</v>
      </c>
      <c r="P847" t="str">
        <f t="shared" si="418"/>
        <v>Serralheria</v>
      </c>
      <c r="Q847" t="str">
        <f t="shared" si="419"/>
        <v>Normal / Fixo</v>
      </c>
      <c r="R847" t="str">
        <f t="shared" si="420"/>
        <v>SERRALHEIRO II</v>
      </c>
      <c r="S847" t="str">
        <f t="shared" si="421"/>
        <v>TURNO 2</v>
      </c>
      <c r="T847" s="39">
        <f t="shared" si="422"/>
        <v>57.825734836004102</v>
      </c>
      <c r="U847" s="40">
        <f t="shared" si="423"/>
        <v>0.33333333333333298</v>
      </c>
      <c r="V847" s="40">
        <f t="shared" si="424"/>
        <v>0</v>
      </c>
      <c r="W847" s="40">
        <f t="shared" si="425"/>
        <v>0.33333333333333298</v>
      </c>
      <c r="X847" t="str">
        <f t="shared" si="426"/>
        <v>Não</v>
      </c>
      <c r="Y847" s="40">
        <f t="shared" si="427"/>
        <v>0</v>
      </c>
      <c r="Z847" s="40">
        <f t="shared" si="428"/>
        <v>0</v>
      </c>
      <c r="AA847" s="40">
        <f t="shared" si="429"/>
        <v>0</v>
      </c>
      <c r="AB847" s="40">
        <f t="shared" si="430"/>
        <v>0</v>
      </c>
      <c r="AC847" s="40">
        <f t="shared" si="431"/>
        <v>0</v>
      </c>
      <c r="AD847" s="39">
        <f t="shared" si="432"/>
        <v>0</v>
      </c>
      <c r="AE847" s="39">
        <f t="shared" si="433"/>
        <v>462.60587868803231</v>
      </c>
      <c r="AF847" t="str">
        <f t="shared" si="434"/>
        <v>Justificada</v>
      </c>
      <c r="AG847" t="str">
        <f t="shared" si="435"/>
        <v/>
      </c>
      <c r="AH847" t="str">
        <f t="shared" si="436"/>
        <v/>
      </c>
      <c r="AJ847" s="41">
        <f t="shared" si="437"/>
        <v>16</v>
      </c>
      <c r="AK847" s="42" t="str">
        <f t="shared" si="438"/>
        <v/>
      </c>
      <c r="AL847" s="41" t="str">
        <f t="shared" si="439"/>
        <v>Dia inteiro</v>
      </c>
      <c r="AM847" s="41" t="str">
        <f t="shared" si="440"/>
        <v>Não</v>
      </c>
      <c r="AN847" s="41" t="str">
        <f t="shared" si="441"/>
        <v>Não</v>
      </c>
      <c r="AO847" s="42" t="str">
        <f t="shared" si="442"/>
        <v/>
      </c>
      <c r="AP847" s="41" t="str">
        <f t="shared" si="443"/>
        <v>Alisson Paulo Costa Martins|46218</v>
      </c>
      <c r="AQ847" s="41" t="str">
        <f t="shared" si="444"/>
        <v/>
      </c>
      <c r="AR847" s="41" t="str">
        <f>IF($AQ847="","",COUNTIFS(L_ChaveCob,$AQ847,L_Ausencia,"&gt;"&amp;$W847)+COUNTIFS($AQ$4:$AQ847,$AQ847,$W$4:$W847,$W847))</f>
        <v/>
      </c>
      <c r="AS847" s="42">
        <f t="shared" si="445"/>
        <v>0</v>
      </c>
      <c r="AT847" s="42">
        <f t="shared" si="446"/>
        <v>0</v>
      </c>
      <c r="AU847" s="42">
        <f t="shared" si="447"/>
        <v>0</v>
      </c>
    </row>
    <row r="848" spans="1:47" x14ac:dyDescent="0.2">
      <c r="A848" s="35">
        <v>46218</v>
      </c>
      <c r="B848" s="36" t="s">
        <v>479</v>
      </c>
      <c r="C848" s="36" t="s">
        <v>232</v>
      </c>
      <c r="D848" s="36"/>
      <c r="E848" s="37"/>
      <c r="F848" s="37"/>
      <c r="G848" s="36"/>
      <c r="H848" s="36"/>
      <c r="I848" s="36"/>
      <c r="J848" s="36"/>
      <c r="K848" s="37"/>
      <c r="L848" s="37"/>
      <c r="M848" s="37"/>
      <c r="N848" s="38">
        <f t="shared" si="416"/>
        <v>46204</v>
      </c>
      <c r="O848">
        <f t="shared" si="417"/>
        <v>900012</v>
      </c>
      <c r="P848" t="str">
        <f t="shared" si="418"/>
        <v>Serralheria</v>
      </c>
      <c r="Q848" t="str">
        <f t="shared" si="419"/>
        <v>Normal / Fixo</v>
      </c>
      <c r="R848" t="str">
        <f t="shared" si="420"/>
        <v>SERRALHEIRO I</v>
      </c>
      <c r="S848" t="str">
        <f t="shared" si="421"/>
        <v>ADM</v>
      </c>
      <c r="T848" s="39">
        <f t="shared" si="422"/>
        <v>53.488333185221997</v>
      </c>
      <c r="U848" s="40">
        <f t="shared" si="423"/>
        <v>0.375</v>
      </c>
      <c r="V848" s="40">
        <f t="shared" si="424"/>
        <v>0.375</v>
      </c>
      <c r="W848" s="40">
        <f t="shared" si="425"/>
        <v>0</v>
      </c>
      <c r="X848" t="str">
        <f t="shared" si="426"/>
        <v>Não</v>
      </c>
      <c r="Y848" s="40">
        <f t="shared" si="427"/>
        <v>0</v>
      </c>
      <c r="Z848" s="40">
        <f t="shared" si="428"/>
        <v>0</v>
      </c>
      <c r="AA848" s="40">
        <f t="shared" si="429"/>
        <v>0</v>
      </c>
      <c r="AB848" s="40">
        <f t="shared" si="430"/>
        <v>0</v>
      </c>
      <c r="AC848" s="40">
        <f t="shared" si="431"/>
        <v>0</v>
      </c>
      <c r="AD848" s="39">
        <f t="shared" si="432"/>
        <v>0</v>
      </c>
      <c r="AE848" s="39">
        <f t="shared" si="433"/>
        <v>0</v>
      </c>
      <c r="AF848" t="str">
        <f t="shared" si="434"/>
        <v>Trabalhado</v>
      </c>
      <c r="AG848" t="str">
        <f t="shared" si="435"/>
        <v/>
      </c>
      <c r="AH848" t="str">
        <f t="shared" si="436"/>
        <v/>
      </c>
      <c r="AJ848" s="41">
        <f t="shared" si="437"/>
        <v>21</v>
      </c>
      <c r="AK848" s="42" t="str">
        <f t="shared" si="438"/>
        <v/>
      </c>
      <c r="AL848" s="41" t="str">
        <f t="shared" si="439"/>
        <v>Leve atraso</v>
      </c>
      <c r="AM848" s="41" t="str">
        <f t="shared" si="440"/>
        <v>Não</v>
      </c>
      <c r="AN848" s="41" t="str">
        <f t="shared" si="441"/>
        <v>Sim</v>
      </c>
      <c r="AO848" s="42" t="str">
        <f t="shared" si="442"/>
        <v/>
      </c>
      <c r="AP848" s="41" t="str">
        <f t="shared" si="443"/>
        <v>Diego Ferreira Moura|46218</v>
      </c>
      <c r="AQ848" s="41" t="str">
        <f t="shared" si="444"/>
        <v/>
      </c>
      <c r="AR848" s="41" t="str">
        <f>IF($AQ848="","",COUNTIFS(L_ChaveCob,$AQ848,L_Ausencia,"&gt;"&amp;$W848)+COUNTIFS($AQ$4:$AQ848,$AQ848,$W$4:$W848,$W848))</f>
        <v/>
      </c>
      <c r="AS848" s="42">
        <f t="shared" si="445"/>
        <v>0</v>
      </c>
      <c r="AT848" s="42">
        <f t="shared" si="446"/>
        <v>0</v>
      </c>
      <c r="AU848" s="42">
        <f t="shared" si="447"/>
        <v>0</v>
      </c>
    </row>
    <row r="849" spans="1:47" x14ac:dyDescent="0.2">
      <c r="A849" s="35">
        <v>46218</v>
      </c>
      <c r="B849" s="36" t="s">
        <v>237</v>
      </c>
      <c r="C849" s="36" t="s">
        <v>258</v>
      </c>
      <c r="D849" s="36"/>
      <c r="E849" s="37"/>
      <c r="F849" s="37"/>
      <c r="G849" s="36" t="s">
        <v>425</v>
      </c>
      <c r="H849" s="36"/>
      <c r="I849" s="36"/>
      <c r="J849" s="36"/>
      <c r="K849" s="37"/>
      <c r="L849" s="37"/>
      <c r="M849" s="37"/>
      <c r="N849" s="38">
        <f t="shared" si="416"/>
        <v>46204</v>
      </c>
      <c r="O849">
        <f t="shared" si="417"/>
        <v>119353</v>
      </c>
      <c r="P849" t="str">
        <f t="shared" si="418"/>
        <v>Serralheria</v>
      </c>
      <c r="Q849" t="str">
        <f t="shared" si="419"/>
        <v>Normal / Fixo</v>
      </c>
      <c r="R849" t="str">
        <f t="shared" si="420"/>
        <v>SERRALHEIRO II</v>
      </c>
      <c r="S849" t="str">
        <f t="shared" si="421"/>
        <v>ADM</v>
      </c>
      <c r="T849" s="39">
        <f t="shared" si="422"/>
        <v>57.825734836004102</v>
      </c>
      <c r="U849" s="40">
        <f t="shared" si="423"/>
        <v>0.375</v>
      </c>
      <c r="V849" s="40">
        <f t="shared" si="424"/>
        <v>0</v>
      </c>
      <c r="W849" s="40">
        <f t="shared" si="425"/>
        <v>0.375</v>
      </c>
      <c r="X849" t="str">
        <f t="shared" si="426"/>
        <v>Não</v>
      </c>
      <c r="Y849" s="40">
        <f t="shared" si="427"/>
        <v>0</v>
      </c>
      <c r="Z849" s="40">
        <f t="shared" si="428"/>
        <v>0</v>
      </c>
      <c r="AA849" s="40">
        <f t="shared" si="429"/>
        <v>0</v>
      </c>
      <c r="AB849" s="40">
        <f t="shared" si="430"/>
        <v>0</v>
      </c>
      <c r="AC849" s="40">
        <f t="shared" si="431"/>
        <v>0</v>
      </c>
      <c r="AD849" s="39">
        <f t="shared" si="432"/>
        <v>0</v>
      </c>
      <c r="AE849" s="39">
        <f t="shared" si="433"/>
        <v>520.43161352403695</v>
      </c>
      <c r="AF849" t="str">
        <f t="shared" si="434"/>
        <v>Justificada</v>
      </c>
      <c r="AG849" t="str">
        <f t="shared" si="435"/>
        <v/>
      </c>
      <c r="AH849" t="str">
        <f t="shared" si="436"/>
        <v/>
      </c>
      <c r="AJ849" s="41">
        <f t="shared" si="437"/>
        <v>7</v>
      </c>
      <c r="AK849" s="42" t="str">
        <f t="shared" si="438"/>
        <v/>
      </c>
      <c r="AL849" s="41" t="str">
        <f t="shared" si="439"/>
        <v>Dia inteiro</v>
      </c>
      <c r="AM849" s="41" t="str">
        <f t="shared" si="440"/>
        <v>Não</v>
      </c>
      <c r="AN849" s="41" t="str">
        <f t="shared" si="441"/>
        <v>Não</v>
      </c>
      <c r="AO849" s="42" t="str">
        <f t="shared" si="442"/>
        <v/>
      </c>
      <c r="AP849" s="41" t="str">
        <f t="shared" si="443"/>
        <v>Ezequiel Antonio Peres|46218</v>
      </c>
      <c r="AQ849" s="41" t="str">
        <f t="shared" si="444"/>
        <v/>
      </c>
      <c r="AR849" s="41" t="str">
        <f>IF($AQ849="","",COUNTIFS(L_ChaveCob,$AQ849,L_Ausencia,"&gt;"&amp;$W849)+COUNTIFS($AQ$4:$AQ849,$AQ849,$W$4:$W849,$W849))</f>
        <v/>
      </c>
      <c r="AS849" s="42">
        <f t="shared" si="445"/>
        <v>0</v>
      </c>
      <c r="AT849" s="42">
        <f t="shared" si="446"/>
        <v>0</v>
      </c>
      <c r="AU849" s="42">
        <f t="shared" si="447"/>
        <v>0</v>
      </c>
    </row>
    <row r="850" spans="1:47" x14ac:dyDescent="0.2">
      <c r="A850" s="35">
        <v>46218</v>
      </c>
      <c r="B850" s="36" t="s">
        <v>239</v>
      </c>
      <c r="C850" s="36" t="s">
        <v>228</v>
      </c>
      <c r="D850" s="36"/>
      <c r="E850" s="37"/>
      <c r="F850" s="37"/>
      <c r="G850" s="36"/>
      <c r="H850" s="36"/>
      <c r="I850" s="36"/>
      <c r="J850" s="36"/>
      <c r="K850" s="37"/>
      <c r="L850" s="37"/>
      <c r="M850" s="37"/>
      <c r="N850" s="38">
        <f t="shared" si="416"/>
        <v>46204</v>
      </c>
      <c r="O850">
        <f t="shared" si="417"/>
        <v>173078</v>
      </c>
      <c r="P850" t="str">
        <f t="shared" si="418"/>
        <v>Serralheria</v>
      </c>
      <c r="Q850" t="str">
        <f t="shared" si="419"/>
        <v>Normal / Fixo</v>
      </c>
      <c r="R850" t="str">
        <f t="shared" si="420"/>
        <v>SERRALHEIRO II</v>
      </c>
      <c r="S850" t="str">
        <f t="shared" si="421"/>
        <v>ADM</v>
      </c>
      <c r="T850" s="39">
        <f t="shared" si="422"/>
        <v>57.825734836004102</v>
      </c>
      <c r="U850" s="40">
        <f t="shared" si="423"/>
        <v>0.375</v>
      </c>
      <c r="V850" s="40">
        <f t="shared" si="424"/>
        <v>0</v>
      </c>
      <c r="W850" s="40">
        <f t="shared" si="425"/>
        <v>0.375</v>
      </c>
      <c r="X850" t="str">
        <f t="shared" si="426"/>
        <v>Sim</v>
      </c>
      <c r="Y850" s="40">
        <f t="shared" si="427"/>
        <v>0.375</v>
      </c>
      <c r="Z850" s="40">
        <f t="shared" si="428"/>
        <v>0</v>
      </c>
      <c r="AA850" s="40">
        <f t="shared" si="429"/>
        <v>0</v>
      </c>
      <c r="AB850" s="40">
        <f t="shared" si="430"/>
        <v>0</v>
      </c>
      <c r="AC850" s="40">
        <f t="shared" si="431"/>
        <v>0.375</v>
      </c>
      <c r="AD850" s="39">
        <f t="shared" si="432"/>
        <v>520.43161352403695</v>
      </c>
      <c r="AE850" s="39">
        <f t="shared" si="433"/>
        <v>0</v>
      </c>
      <c r="AF850" t="str">
        <f t="shared" si="434"/>
        <v>Férias</v>
      </c>
      <c r="AG850" t="str">
        <f t="shared" si="435"/>
        <v>DESCONTA 9:00h (Férias).</v>
      </c>
      <c r="AH850" t="str">
        <f t="shared" si="436"/>
        <v/>
      </c>
      <c r="AJ850" s="41">
        <f t="shared" si="437"/>
        <v>2</v>
      </c>
      <c r="AK850" s="42" t="str">
        <f t="shared" si="438"/>
        <v/>
      </c>
      <c r="AL850" s="41" t="str">
        <f t="shared" si="439"/>
        <v>Dia inteiro</v>
      </c>
      <c r="AM850" s="41" t="str">
        <f t="shared" si="440"/>
        <v>Sim</v>
      </c>
      <c r="AN850" s="41" t="str">
        <f t="shared" si="441"/>
        <v>Não</v>
      </c>
      <c r="AO850" s="42" t="str">
        <f t="shared" si="442"/>
        <v/>
      </c>
      <c r="AP850" s="41" t="str">
        <f t="shared" si="443"/>
        <v>Giovani Joao da Silva|46218</v>
      </c>
      <c r="AQ850" s="41" t="str">
        <f t="shared" si="444"/>
        <v>46218|Serralheria</v>
      </c>
      <c r="AR850" s="41">
        <f>IF($AQ850="","",COUNTIFS(L_ChaveCob,$AQ850,L_Ausencia,"&gt;"&amp;$W850)+COUNTIFS($AQ$4:$AQ850,$AQ850,$W$4:$W850,$W850))</f>
        <v>1</v>
      </c>
      <c r="AS850" s="42">
        <f t="shared" si="445"/>
        <v>0</v>
      </c>
      <c r="AT850" s="42">
        <f t="shared" si="446"/>
        <v>0</v>
      </c>
      <c r="AU850" s="42">
        <f t="shared" si="447"/>
        <v>0</v>
      </c>
    </row>
    <row r="851" spans="1:47" x14ac:dyDescent="0.2">
      <c r="A851" s="35">
        <v>46218</v>
      </c>
      <c r="B851" s="36" t="s">
        <v>241</v>
      </c>
      <c r="C851" s="36" t="s">
        <v>232</v>
      </c>
      <c r="D851" s="36"/>
      <c r="E851" s="37"/>
      <c r="F851" s="37"/>
      <c r="G851" s="36"/>
      <c r="H851" s="36"/>
      <c r="I851" s="36"/>
      <c r="J851" s="36"/>
      <c r="K851" s="37"/>
      <c r="L851" s="37"/>
      <c r="M851" s="37"/>
      <c r="N851" s="38">
        <f t="shared" si="416"/>
        <v>46204</v>
      </c>
      <c r="O851">
        <f t="shared" si="417"/>
        <v>24800</v>
      </c>
      <c r="P851" t="str">
        <f t="shared" si="418"/>
        <v>Serralheria</v>
      </c>
      <c r="Q851" t="str">
        <f t="shared" si="419"/>
        <v>Normal / Fixo</v>
      </c>
      <c r="R851" t="str">
        <f t="shared" si="420"/>
        <v>SERRALHEIRO II</v>
      </c>
      <c r="S851" t="str">
        <f t="shared" si="421"/>
        <v>ADM</v>
      </c>
      <c r="T851" s="39">
        <f t="shared" si="422"/>
        <v>57.825734836004102</v>
      </c>
      <c r="U851" s="40">
        <f t="shared" si="423"/>
        <v>0.375</v>
      </c>
      <c r="V851" s="40">
        <f t="shared" si="424"/>
        <v>0.375</v>
      </c>
      <c r="W851" s="40">
        <f t="shared" si="425"/>
        <v>0</v>
      </c>
      <c r="X851" t="str">
        <f t="shared" si="426"/>
        <v>Não</v>
      </c>
      <c r="Y851" s="40">
        <f t="shared" si="427"/>
        <v>0</v>
      </c>
      <c r="Z851" s="40">
        <f t="shared" si="428"/>
        <v>0</v>
      </c>
      <c r="AA851" s="40">
        <f t="shared" si="429"/>
        <v>0</v>
      </c>
      <c r="AB851" s="40">
        <f t="shared" si="430"/>
        <v>0</v>
      </c>
      <c r="AC851" s="40">
        <f t="shared" si="431"/>
        <v>0</v>
      </c>
      <c r="AD851" s="39">
        <f t="shared" si="432"/>
        <v>0</v>
      </c>
      <c r="AE851" s="39">
        <f t="shared" si="433"/>
        <v>0</v>
      </c>
      <c r="AF851" t="str">
        <f t="shared" si="434"/>
        <v>Trabalhado</v>
      </c>
      <c r="AG851" t="str">
        <f t="shared" si="435"/>
        <v/>
      </c>
      <c r="AH851" t="str">
        <f t="shared" si="436"/>
        <v/>
      </c>
      <c r="AJ851" s="41">
        <f t="shared" si="437"/>
        <v>3</v>
      </c>
      <c r="AK851" s="42" t="str">
        <f t="shared" si="438"/>
        <v/>
      </c>
      <c r="AL851" s="41" t="str">
        <f t="shared" si="439"/>
        <v>Leve atraso</v>
      </c>
      <c r="AM851" s="41" t="str">
        <f t="shared" si="440"/>
        <v>Não</v>
      </c>
      <c r="AN851" s="41" t="str">
        <f t="shared" si="441"/>
        <v>Sim</v>
      </c>
      <c r="AO851" s="42" t="str">
        <f t="shared" si="442"/>
        <v/>
      </c>
      <c r="AP851" s="41" t="str">
        <f t="shared" si="443"/>
        <v>Ivanildo Lopes Pires de Carvalho|46218</v>
      </c>
      <c r="AQ851" s="41" t="str">
        <f t="shared" si="444"/>
        <v/>
      </c>
      <c r="AR851" s="41" t="str">
        <f>IF($AQ851="","",COUNTIFS(L_ChaveCob,$AQ851,L_Ausencia,"&gt;"&amp;$W851)+COUNTIFS($AQ$4:$AQ851,$AQ851,$W$4:$W851,$W851))</f>
        <v/>
      </c>
      <c r="AS851" s="42">
        <f t="shared" si="445"/>
        <v>0</v>
      </c>
      <c r="AT851" s="42">
        <f t="shared" si="446"/>
        <v>0</v>
      </c>
      <c r="AU851" s="42">
        <f t="shared" si="447"/>
        <v>0</v>
      </c>
    </row>
    <row r="852" spans="1:47" x14ac:dyDescent="0.2">
      <c r="A852" s="35">
        <v>46218</v>
      </c>
      <c r="B852" s="36" t="s">
        <v>243</v>
      </c>
      <c r="C852" s="36" t="s">
        <v>404</v>
      </c>
      <c r="D852" s="36" t="s">
        <v>225</v>
      </c>
      <c r="E852" s="37"/>
      <c r="F852" s="37"/>
      <c r="G852" s="36" t="s">
        <v>425</v>
      </c>
      <c r="H852" s="36"/>
      <c r="I852" s="36"/>
      <c r="J852" s="36"/>
      <c r="K852" s="37"/>
      <c r="L852" s="37"/>
      <c r="M852" s="37"/>
      <c r="N852" s="38">
        <f t="shared" si="416"/>
        <v>46204</v>
      </c>
      <c r="O852">
        <f t="shared" si="417"/>
        <v>900003</v>
      </c>
      <c r="P852" t="str">
        <f t="shared" si="418"/>
        <v>Serralheria</v>
      </c>
      <c r="Q852" t="str">
        <f t="shared" si="419"/>
        <v>Normal / Fixo</v>
      </c>
      <c r="R852" t="str">
        <f t="shared" si="420"/>
        <v>ENCARREGADO</v>
      </c>
      <c r="S852" t="str">
        <f t="shared" si="421"/>
        <v>ADM</v>
      </c>
      <c r="T852" s="39">
        <f t="shared" si="422"/>
        <v>66.410146806958295</v>
      </c>
      <c r="U852" s="40">
        <f t="shared" si="423"/>
        <v>0.375</v>
      </c>
      <c r="V852" s="40">
        <f t="shared" si="424"/>
        <v>0.25</v>
      </c>
      <c r="W852" s="40">
        <f t="shared" si="425"/>
        <v>0.125</v>
      </c>
      <c r="X852" t="str">
        <f t="shared" si="426"/>
        <v>Não</v>
      </c>
      <c r="Y852" s="40">
        <f t="shared" si="427"/>
        <v>0</v>
      </c>
      <c r="Z852" s="40">
        <f t="shared" si="428"/>
        <v>0</v>
      </c>
      <c r="AA852" s="40">
        <f t="shared" si="429"/>
        <v>0</v>
      </c>
      <c r="AB852" s="40">
        <f t="shared" si="430"/>
        <v>0</v>
      </c>
      <c r="AC852" s="40">
        <f t="shared" si="431"/>
        <v>0</v>
      </c>
      <c r="AD852" s="39">
        <f t="shared" si="432"/>
        <v>0</v>
      </c>
      <c r="AE852" s="39">
        <f t="shared" si="433"/>
        <v>199.23044042087488</v>
      </c>
      <c r="AF852" t="str">
        <f t="shared" si="434"/>
        <v>Justificada</v>
      </c>
      <c r="AG852" t="str">
        <f t="shared" si="435"/>
        <v/>
      </c>
      <c r="AH852" t="str">
        <f t="shared" si="436"/>
        <v/>
      </c>
      <c r="AJ852" s="41">
        <f t="shared" si="437"/>
        <v>10</v>
      </c>
      <c r="AK852" s="42">
        <f t="shared" si="438"/>
        <v>0.25</v>
      </c>
      <c r="AL852" s="41" t="str">
        <f t="shared" si="439"/>
        <v>Pelo ponto</v>
      </c>
      <c r="AM852" s="41" t="str">
        <f t="shared" si="440"/>
        <v>Não</v>
      </c>
      <c r="AN852" s="41" t="str">
        <f t="shared" si="441"/>
        <v>Não</v>
      </c>
      <c r="AO852" s="42">
        <f t="shared" si="442"/>
        <v>0.125</v>
      </c>
      <c r="AP852" s="41" t="str">
        <f t="shared" si="443"/>
        <v>Marcelo Antônio Silvestre de Moraes|46218</v>
      </c>
      <c r="AQ852" s="41" t="str">
        <f t="shared" si="444"/>
        <v/>
      </c>
      <c r="AR852" s="41" t="str">
        <f>IF($AQ852="","",COUNTIFS(L_ChaveCob,$AQ852,L_Ausencia,"&gt;"&amp;$W852)+COUNTIFS($AQ$4:$AQ852,$AQ852,$W$4:$W852,$W852))</f>
        <v/>
      </c>
      <c r="AS852" s="42">
        <f t="shared" si="445"/>
        <v>0</v>
      </c>
      <c r="AT852" s="42">
        <f t="shared" si="446"/>
        <v>0</v>
      </c>
      <c r="AU852" s="42">
        <f t="shared" si="447"/>
        <v>0</v>
      </c>
    </row>
    <row r="853" spans="1:47" x14ac:dyDescent="0.2">
      <c r="A853" s="35">
        <v>46218</v>
      </c>
      <c r="B853" s="36" t="s">
        <v>229</v>
      </c>
      <c r="C853" s="36" t="s">
        <v>232</v>
      </c>
      <c r="D853" s="36"/>
      <c r="E853" s="37"/>
      <c r="F853" s="37"/>
      <c r="G853" s="36"/>
      <c r="H853" s="36"/>
      <c r="I853" s="36"/>
      <c r="J853" s="36"/>
      <c r="K853" s="37"/>
      <c r="L853" s="37"/>
      <c r="M853" s="37"/>
      <c r="N853" s="38">
        <f t="shared" si="416"/>
        <v>46204</v>
      </c>
      <c r="O853">
        <f t="shared" si="417"/>
        <v>105410</v>
      </c>
      <c r="P853" t="str">
        <f t="shared" si="418"/>
        <v>Serralheria</v>
      </c>
      <c r="Q853" t="str">
        <f t="shared" si="419"/>
        <v>Normal / Fixo</v>
      </c>
      <c r="R853" t="str">
        <f t="shared" si="420"/>
        <v>SERRALHEIRO I</v>
      </c>
      <c r="S853" t="str">
        <f t="shared" si="421"/>
        <v>TURNO 3</v>
      </c>
      <c r="T853" s="39">
        <f t="shared" si="422"/>
        <v>53.488333185221997</v>
      </c>
      <c r="U853" s="40">
        <f t="shared" si="423"/>
        <v>0.33333333333333298</v>
      </c>
      <c r="V853" s="40">
        <f t="shared" si="424"/>
        <v>0.33333333333333298</v>
      </c>
      <c r="W853" s="40">
        <f t="shared" si="425"/>
        <v>0</v>
      </c>
      <c r="X853" t="str">
        <f t="shared" si="426"/>
        <v>Não</v>
      </c>
      <c r="Y853" s="40">
        <f t="shared" si="427"/>
        <v>0</v>
      </c>
      <c r="Z853" s="40">
        <f t="shared" si="428"/>
        <v>0</v>
      </c>
      <c r="AA853" s="40">
        <f t="shared" si="429"/>
        <v>0</v>
      </c>
      <c r="AB853" s="40">
        <f t="shared" si="430"/>
        <v>0</v>
      </c>
      <c r="AC853" s="40">
        <f t="shared" si="431"/>
        <v>0</v>
      </c>
      <c r="AD853" s="39">
        <f t="shared" si="432"/>
        <v>0</v>
      </c>
      <c r="AE853" s="39">
        <f t="shared" si="433"/>
        <v>0</v>
      </c>
      <c r="AF853" t="str">
        <f t="shared" si="434"/>
        <v>Trabalhado</v>
      </c>
      <c r="AG853" t="str">
        <f t="shared" si="435"/>
        <v/>
      </c>
      <c r="AH853" t="str">
        <f t="shared" si="436"/>
        <v/>
      </c>
      <c r="AJ853" s="41">
        <f t="shared" si="437"/>
        <v>6</v>
      </c>
      <c r="AK853" s="42" t="str">
        <f t="shared" si="438"/>
        <v/>
      </c>
      <c r="AL853" s="41" t="str">
        <f t="shared" si="439"/>
        <v>Leve atraso</v>
      </c>
      <c r="AM853" s="41" t="str">
        <f t="shared" si="440"/>
        <v>Não</v>
      </c>
      <c r="AN853" s="41" t="str">
        <f t="shared" si="441"/>
        <v>Sim</v>
      </c>
      <c r="AO853" s="42" t="str">
        <f t="shared" si="442"/>
        <v/>
      </c>
      <c r="AP853" s="41" t="str">
        <f t="shared" si="443"/>
        <v>Marcelo Douglas Vieira Santana|46218</v>
      </c>
      <c r="AQ853" s="41" t="str">
        <f t="shared" si="444"/>
        <v/>
      </c>
      <c r="AR853" s="41" t="str">
        <f>IF($AQ853="","",COUNTIFS(L_ChaveCob,$AQ853,L_Ausencia,"&gt;"&amp;$W853)+COUNTIFS($AQ$4:$AQ853,$AQ853,$W$4:$W853,$W853))</f>
        <v/>
      </c>
      <c r="AS853" s="42">
        <f t="shared" si="445"/>
        <v>0</v>
      </c>
      <c r="AT853" s="42">
        <f t="shared" si="446"/>
        <v>0</v>
      </c>
      <c r="AU853" s="42">
        <f t="shared" si="447"/>
        <v>0</v>
      </c>
    </row>
    <row r="854" spans="1:47" x14ac:dyDescent="0.2">
      <c r="A854" s="35">
        <v>46218</v>
      </c>
      <c r="B854" s="36" t="s">
        <v>483</v>
      </c>
      <c r="C854" s="36" t="s">
        <v>232</v>
      </c>
      <c r="D854" s="36"/>
      <c r="E854" s="37"/>
      <c r="F854" s="37"/>
      <c r="G854" s="36"/>
      <c r="H854" s="36"/>
      <c r="I854" s="36"/>
      <c r="J854" s="36"/>
      <c r="K854" s="37"/>
      <c r="L854" s="37"/>
      <c r="M854" s="37"/>
      <c r="N854" s="38">
        <f t="shared" si="416"/>
        <v>46204</v>
      </c>
      <c r="O854">
        <f t="shared" si="417"/>
        <v>900011</v>
      </c>
      <c r="P854" t="str">
        <f t="shared" si="418"/>
        <v>Serralheria</v>
      </c>
      <c r="Q854" t="str">
        <f t="shared" si="419"/>
        <v>Normal / Fixo</v>
      </c>
      <c r="R854" t="str">
        <f t="shared" si="420"/>
        <v>SERRALHEIRO I</v>
      </c>
      <c r="S854" t="str">
        <f t="shared" si="421"/>
        <v>ADM</v>
      </c>
      <c r="T854" s="39">
        <f t="shared" si="422"/>
        <v>53.488333185221997</v>
      </c>
      <c r="U854" s="40">
        <f t="shared" si="423"/>
        <v>0.375</v>
      </c>
      <c r="V854" s="40">
        <f t="shared" si="424"/>
        <v>0.375</v>
      </c>
      <c r="W854" s="40">
        <f t="shared" si="425"/>
        <v>0</v>
      </c>
      <c r="X854" t="str">
        <f t="shared" si="426"/>
        <v>Não</v>
      </c>
      <c r="Y854" s="40">
        <f t="shared" si="427"/>
        <v>0</v>
      </c>
      <c r="Z854" s="40">
        <f t="shared" si="428"/>
        <v>0</v>
      </c>
      <c r="AA854" s="40">
        <f t="shared" si="429"/>
        <v>0</v>
      </c>
      <c r="AB854" s="40">
        <f t="shared" si="430"/>
        <v>0</v>
      </c>
      <c r="AC854" s="40">
        <f t="shared" si="431"/>
        <v>0</v>
      </c>
      <c r="AD854" s="39">
        <f t="shared" si="432"/>
        <v>0</v>
      </c>
      <c r="AE854" s="39">
        <f t="shared" si="433"/>
        <v>0</v>
      </c>
      <c r="AF854" t="str">
        <f t="shared" si="434"/>
        <v>Trabalhado</v>
      </c>
      <c r="AG854" t="str">
        <f t="shared" si="435"/>
        <v/>
      </c>
      <c r="AH854" t="str">
        <f t="shared" si="436"/>
        <v/>
      </c>
      <c r="AJ854" s="41">
        <f t="shared" si="437"/>
        <v>20</v>
      </c>
      <c r="AK854" s="42" t="str">
        <f t="shared" si="438"/>
        <v/>
      </c>
      <c r="AL854" s="41" t="str">
        <f t="shared" si="439"/>
        <v>Leve atraso</v>
      </c>
      <c r="AM854" s="41" t="str">
        <f t="shared" si="440"/>
        <v>Não</v>
      </c>
      <c r="AN854" s="41" t="str">
        <f t="shared" si="441"/>
        <v>Sim</v>
      </c>
      <c r="AO854" s="42" t="str">
        <f t="shared" si="442"/>
        <v/>
      </c>
      <c r="AP854" s="41" t="str">
        <f t="shared" si="443"/>
        <v>Maxwell Torres da Silva|46218</v>
      </c>
      <c r="AQ854" s="41" t="str">
        <f t="shared" si="444"/>
        <v/>
      </c>
      <c r="AR854" s="41" t="str">
        <f>IF($AQ854="","",COUNTIFS(L_ChaveCob,$AQ854,L_Ausencia,"&gt;"&amp;$W854)+COUNTIFS($AQ$4:$AQ854,$AQ854,$W$4:$W854,$W854))</f>
        <v/>
      </c>
      <c r="AS854" s="42">
        <f t="shared" si="445"/>
        <v>0</v>
      </c>
      <c r="AT854" s="42">
        <f t="shared" si="446"/>
        <v>0</v>
      </c>
      <c r="AU854" s="42">
        <f t="shared" si="447"/>
        <v>0</v>
      </c>
    </row>
    <row r="855" spans="1:47" hidden="1" x14ac:dyDescent="0.2">
      <c r="A855" s="35">
        <v>46218</v>
      </c>
      <c r="B855" s="36" t="s">
        <v>611</v>
      </c>
      <c r="C855" s="36" t="s">
        <v>258</v>
      </c>
      <c r="D855" s="36"/>
      <c r="E855" s="37"/>
      <c r="F855" s="37"/>
      <c r="G855" s="36"/>
      <c r="H855" s="36"/>
      <c r="I855" s="36"/>
      <c r="J855" s="36"/>
      <c r="K855" s="37"/>
      <c r="L855" s="37"/>
      <c r="M855" s="37"/>
      <c r="N855" s="38">
        <f t="shared" si="416"/>
        <v>46204</v>
      </c>
      <c r="O855">
        <f t="shared" si="417"/>
        <v>900013</v>
      </c>
      <c r="P855" t="str">
        <f t="shared" si="418"/>
        <v>SPOT</v>
      </c>
      <c r="Q855" t="str">
        <f t="shared" si="419"/>
        <v>SPOT</v>
      </c>
      <c r="R855" t="str">
        <f t="shared" si="420"/>
        <v>SERRALHEIRO I</v>
      </c>
      <c r="S855" t="str">
        <f t="shared" si="421"/>
        <v>TURNO 2</v>
      </c>
      <c r="T855" s="39">
        <f t="shared" si="422"/>
        <v>53.488333185221997</v>
      </c>
      <c r="U855" s="40">
        <f t="shared" si="423"/>
        <v>0.33333333333333298</v>
      </c>
      <c r="V855" s="40">
        <f t="shared" si="424"/>
        <v>0</v>
      </c>
      <c r="W855" s="40">
        <f t="shared" si="425"/>
        <v>0.33333333333333298</v>
      </c>
      <c r="X855" t="str">
        <f t="shared" si="426"/>
        <v>Não</v>
      </c>
      <c r="Y855" s="40">
        <f t="shared" si="427"/>
        <v>0</v>
      </c>
      <c r="Z855" s="40">
        <f t="shared" si="428"/>
        <v>0</v>
      </c>
      <c r="AA855" s="40">
        <f t="shared" si="429"/>
        <v>0</v>
      </c>
      <c r="AB855" s="40">
        <f t="shared" si="430"/>
        <v>0</v>
      </c>
      <c r="AC855" s="40">
        <f t="shared" si="431"/>
        <v>0</v>
      </c>
      <c r="AD855" s="39">
        <f t="shared" si="432"/>
        <v>0</v>
      </c>
      <c r="AE855" s="39">
        <f t="shared" si="433"/>
        <v>427.90666548177552</v>
      </c>
      <c r="AF855" t="str">
        <f t="shared" si="434"/>
        <v>Justificada</v>
      </c>
      <c r="AG855" t="str">
        <f t="shared" si="435"/>
        <v/>
      </c>
      <c r="AH855" t="str">
        <f t="shared" si="436"/>
        <v/>
      </c>
      <c r="AJ855" s="41">
        <f t="shared" si="437"/>
        <v>22</v>
      </c>
      <c r="AK855" s="42" t="str">
        <f t="shared" si="438"/>
        <v/>
      </c>
      <c r="AL855" s="41" t="str">
        <f t="shared" si="439"/>
        <v>Dia inteiro</v>
      </c>
      <c r="AM855" s="41" t="str">
        <f t="shared" si="440"/>
        <v>Não</v>
      </c>
      <c r="AN855" s="41" t="str">
        <f t="shared" si="441"/>
        <v>Não</v>
      </c>
      <c r="AO855" s="42" t="str">
        <f t="shared" si="442"/>
        <v/>
      </c>
      <c r="AP855" s="41" t="str">
        <f t="shared" si="443"/>
        <v>Murilo de Souza Modesto- Spot|46218</v>
      </c>
      <c r="AQ855" s="41" t="str">
        <f t="shared" si="444"/>
        <v/>
      </c>
      <c r="AR855" s="41" t="str">
        <f>IF($AQ855="","",COUNTIFS(L_ChaveCob,$AQ855,L_Ausencia,"&gt;"&amp;$W855)+COUNTIFS($AQ$4:$AQ855,$AQ855,$W$4:$W855,$W855))</f>
        <v/>
      </c>
      <c r="AS855" s="42">
        <f t="shared" si="445"/>
        <v>0</v>
      </c>
      <c r="AT855" s="42">
        <f t="shared" si="446"/>
        <v>0</v>
      </c>
      <c r="AU855" s="42">
        <f t="shared" si="447"/>
        <v>0</v>
      </c>
    </row>
    <row r="856" spans="1:47" x14ac:dyDescent="0.2">
      <c r="A856" s="35">
        <v>46218</v>
      </c>
      <c r="B856" s="36" t="s">
        <v>247</v>
      </c>
      <c r="C856" s="36" t="s">
        <v>232</v>
      </c>
      <c r="D856" s="36"/>
      <c r="E856" s="37"/>
      <c r="F856" s="37"/>
      <c r="G856" s="36"/>
      <c r="H856" s="36"/>
      <c r="I856" s="36"/>
      <c r="J856" s="36"/>
      <c r="K856" s="37"/>
      <c r="L856" s="37"/>
      <c r="M856" s="37"/>
      <c r="N856" s="38">
        <f t="shared" si="416"/>
        <v>46204</v>
      </c>
      <c r="O856">
        <f t="shared" si="417"/>
        <v>900005</v>
      </c>
      <c r="P856" t="str">
        <f t="shared" si="418"/>
        <v>Serralheria</v>
      </c>
      <c r="Q856" t="str">
        <f t="shared" si="419"/>
        <v>Normal / Fixo</v>
      </c>
      <c r="R856" t="str">
        <f t="shared" si="420"/>
        <v>SERRALHEIRO II</v>
      </c>
      <c r="S856" t="str">
        <f t="shared" si="421"/>
        <v>ADM</v>
      </c>
      <c r="T856" s="39">
        <f t="shared" si="422"/>
        <v>57.825734836004102</v>
      </c>
      <c r="U856" s="40">
        <f t="shared" si="423"/>
        <v>0.375</v>
      </c>
      <c r="V856" s="40">
        <f t="shared" si="424"/>
        <v>0.375</v>
      </c>
      <c r="W856" s="40">
        <f t="shared" si="425"/>
        <v>0</v>
      </c>
      <c r="X856" t="str">
        <f t="shared" si="426"/>
        <v>Não</v>
      </c>
      <c r="Y856" s="40">
        <f t="shared" si="427"/>
        <v>0</v>
      </c>
      <c r="Z856" s="40">
        <f t="shared" si="428"/>
        <v>0</v>
      </c>
      <c r="AA856" s="40">
        <f t="shared" si="429"/>
        <v>0</v>
      </c>
      <c r="AB856" s="40">
        <f t="shared" si="430"/>
        <v>0</v>
      </c>
      <c r="AC856" s="40">
        <f t="shared" si="431"/>
        <v>0</v>
      </c>
      <c r="AD856" s="39">
        <f t="shared" si="432"/>
        <v>0</v>
      </c>
      <c r="AE856" s="39">
        <f t="shared" si="433"/>
        <v>0</v>
      </c>
      <c r="AF856" t="str">
        <f t="shared" si="434"/>
        <v>Trabalhado</v>
      </c>
      <c r="AG856" t="str">
        <f t="shared" si="435"/>
        <v/>
      </c>
      <c r="AH856" t="str">
        <f t="shared" si="436"/>
        <v/>
      </c>
      <c r="AJ856" s="41">
        <f t="shared" si="437"/>
        <v>13</v>
      </c>
      <c r="AK856" s="42" t="str">
        <f t="shared" si="438"/>
        <v/>
      </c>
      <c r="AL856" s="41" t="str">
        <f t="shared" si="439"/>
        <v>Leve atraso</v>
      </c>
      <c r="AM856" s="41" t="str">
        <f t="shared" si="440"/>
        <v>Não</v>
      </c>
      <c r="AN856" s="41" t="str">
        <f t="shared" si="441"/>
        <v>Sim</v>
      </c>
      <c r="AO856" s="42" t="str">
        <f t="shared" si="442"/>
        <v/>
      </c>
      <c r="AP856" s="41" t="str">
        <f t="shared" si="443"/>
        <v>Rafael Fracaroli da Rocha|46218</v>
      </c>
      <c r="AQ856" s="41" t="str">
        <f t="shared" si="444"/>
        <v/>
      </c>
      <c r="AR856" s="41" t="str">
        <f>IF($AQ856="","",COUNTIFS(L_ChaveCob,$AQ856,L_Ausencia,"&gt;"&amp;$W856)+COUNTIFS($AQ$4:$AQ856,$AQ856,$W$4:$W856,$W856))</f>
        <v/>
      </c>
      <c r="AS856" s="42">
        <f t="shared" si="445"/>
        <v>0</v>
      </c>
      <c r="AT856" s="42">
        <f t="shared" si="446"/>
        <v>0</v>
      </c>
      <c r="AU856" s="42">
        <f t="shared" si="447"/>
        <v>0</v>
      </c>
    </row>
    <row r="857" spans="1:47" x14ac:dyDescent="0.2">
      <c r="A857" s="35">
        <v>46218</v>
      </c>
      <c r="B857" s="36" t="s">
        <v>249</v>
      </c>
      <c r="C857" s="36" t="s">
        <v>232</v>
      </c>
      <c r="D857" s="36"/>
      <c r="E857" s="37"/>
      <c r="F857" s="37"/>
      <c r="G857" s="36"/>
      <c r="H857" s="36"/>
      <c r="I857" s="36"/>
      <c r="J857" s="36"/>
      <c r="K857" s="37"/>
      <c r="L857" s="37"/>
      <c r="M857" s="37"/>
      <c r="N857" s="38">
        <f t="shared" si="416"/>
        <v>46204</v>
      </c>
      <c r="O857">
        <f t="shared" si="417"/>
        <v>331335</v>
      </c>
      <c r="P857" t="str">
        <f t="shared" si="418"/>
        <v>Serralheria</v>
      </c>
      <c r="Q857" t="str">
        <f t="shared" si="419"/>
        <v>Normal / Fixo</v>
      </c>
      <c r="R857" t="str">
        <f t="shared" si="420"/>
        <v>SERRALHEIRO II</v>
      </c>
      <c r="S857" t="str">
        <f t="shared" si="421"/>
        <v>ADM</v>
      </c>
      <c r="T857" s="39">
        <f t="shared" si="422"/>
        <v>57.825734836004102</v>
      </c>
      <c r="U857" s="40">
        <f t="shared" si="423"/>
        <v>0.375</v>
      </c>
      <c r="V857" s="40">
        <f t="shared" si="424"/>
        <v>0.375</v>
      </c>
      <c r="W857" s="40">
        <f t="shared" si="425"/>
        <v>0</v>
      </c>
      <c r="X857" t="str">
        <f t="shared" si="426"/>
        <v>Não</v>
      </c>
      <c r="Y857" s="40">
        <f t="shared" si="427"/>
        <v>0</v>
      </c>
      <c r="Z857" s="40">
        <f t="shared" si="428"/>
        <v>0</v>
      </c>
      <c r="AA857" s="40">
        <f t="shared" si="429"/>
        <v>0</v>
      </c>
      <c r="AB857" s="40">
        <f t="shared" si="430"/>
        <v>0</v>
      </c>
      <c r="AC857" s="40">
        <f t="shared" si="431"/>
        <v>0</v>
      </c>
      <c r="AD857" s="39">
        <f t="shared" si="432"/>
        <v>0</v>
      </c>
      <c r="AE857" s="39">
        <f t="shared" si="433"/>
        <v>0</v>
      </c>
      <c r="AF857" t="str">
        <f t="shared" si="434"/>
        <v>Trabalhado</v>
      </c>
      <c r="AG857" t="str">
        <f t="shared" si="435"/>
        <v/>
      </c>
      <c r="AH857" t="str">
        <f t="shared" si="436"/>
        <v/>
      </c>
      <c r="AJ857" s="41">
        <f t="shared" si="437"/>
        <v>5</v>
      </c>
      <c r="AK857" s="42" t="str">
        <f t="shared" si="438"/>
        <v/>
      </c>
      <c r="AL857" s="41" t="str">
        <f t="shared" si="439"/>
        <v>Leve atraso</v>
      </c>
      <c r="AM857" s="41" t="str">
        <f t="shared" si="440"/>
        <v>Não</v>
      </c>
      <c r="AN857" s="41" t="str">
        <f t="shared" si="441"/>
        <v>Sim</v>
      </c>
      <c r="AO857" s="42" t="str">
        <f t="shared" si="442"/>
        <v/>
      </c>
      <c r="AP857" s="41" t="str">
        <f t="shared" si="443"/>
        <v>Robson Alberto Alves Galvão|46218</v>
      </c>
      <c r="AQ857" s="41" t="str">
        <f t="shared" si="444"/>
        <v/>
      </c>
      <c r="AR857" s="41" t="str">
        <f>IF($AQ857="","",COUNTIFS(L_ChaveCob,$AQ857,L_Ausencia,"&gt;"&amp;$W857)+COUNTIFS($AQ$4:$AQ857,$AQ857,$W$4:$W857,$W857))</f>
        <v/>
      </c>
      <c r="AS857" s="42">
        <f t="shared" si="445"/>
        <v>0</v>
      </c>
      <c r="AT857" s="42">
        <f t="shared" si="446"/>
        <v>0</v>
      </c>
      <c r="AU857" s="42">
        <f t="shared" si="447"/>
        <v>0</v>
      </c>
    </row>
    <row r="858" spans="1:47" x14ac:dyDescent="0.2">
      <c r="A858" s="35">
        <v>46218</v>
      </c>
      <c r="B858" s="36" t="s">
        <v>231</v>
      </c>
      <c r="C858" s="36" t="s">
        <v>232</v>
      </c>
      <c r="D858" s="36"/>
      <c r="E858" s="37"/>
      <c r="F858" s="37"/>
      <c r="G858" s="36"/>
      <c r="H858" s="36"/>
      <c r="I858" s="36"/>
      <c r="J858" s="36"/>
      <c r="K858" s="37"/>
      <c r="L858" s="37"/>
      <c r="M858" s="37"/>
      <c r="N858" s="38">
        <f t="shared" si="416"/>
        <v>46204</v>
      </c>
      <c r="O858">
        <f t="shared" si="417"/>
        <v>900004</v>
      </c>
      <c r="P858" t="str">
        <f t="shared" si="418"/>
        <v>Serralheria</v>
      </c>
      <c r="Q858" t="str">
        <f t="shared" si="419"/>
        <v>Normal / Fixo</v>
      </c>
      <c r="R858" t="str">
        <f t="shared" si="420"/>
        <v>SERRALHEIRO I</v>
      </c>
      <c r="S858" t="str">
        <f t="shared" si="421"/>
        <v>TURNO 2</v>
      </c>
      <c r="T858" s="39">
        <f t="shared" si="422"/>
        <v>53.488333185221997</v>
      </c>
      <c r="U858" s="40">
        <f t="shared" si="423"/>
        <v>0.33333333333333298</v>
      </c>
      <c r="V858" s="40">
        <f t="shared" si="424"/>
        <v>0.33333333333333298</v>
      </c>
      <c r="W858" s="40">
        <f t="shared" si="425"/>
        <v>0</v>
      </c>
      <c r="X858" t="str">
        <f t="shared" si="426"/>
        <v>Não</v>
      </c>
      <c r="Y858" s="40">
        <f t="shared" si="427"/>
        <v>0</v>
      </c>
      <c r="Z858" s="40">
        <f t="shared" si="428"/>
        <v>0</v>
      </c>
      <c r="AA858" s="40">
        <f t="shared" si="429"/>
        <v>0</v>
      </c>
      <c r="AB858" s="40">
        <f t="shared" si="430"/>
        <v>0</v>
      </c>
      <c r="AC858" s="40">
        <f t="shared" si="431"/>
        <v>0</v>
      </c>
      <c r="AD858" s="39">
        <f t="shared" si="432"/>
        <v>0</v>
      </c>
      <c r="AE858" s="39">
        <f t="shared" si="433"/>
        <v>0</v>
      </c>
      <c r="AF858" t="str">
        <f t="shared" si="434"/>
        <v>Trabalhado</v>
      </c>
      <c r="AG858" t="str">
        <f t="shared" si="435"/>
        <v/>
      </c>
      <c r="AH858" t="str">
        <f t="shared" si="436"/>
        <v/>
      </c>
      <c r="AJ858" s="41">
        <f t="shared" si="437"/>
        <v>11</v>
      </c>
      <c r="AK858" s="42" t="str">
        <f t="shared" si="438"/>
        <v/>
      </c>
      <c r="AL858" s="41" t="str">
        <f t="shared" si="439"/>
        <v>Leve atraso</v>
      </c>
      <c r="AM858" s="41" t="str">
        <f t="shared" si="440"/>
        <v>Não</v>
      </c>
      <c r="AN858" s="41" t="str">
        <f t="shared" si="441"/>
        <v>Sim</v>
      </c>
      <c r="AO858" s="42" t="str">
        <f t="shared" si="442"/>
        <v/>
      </c>
      <c r="AP858" s="41" t="str">
        <f t="shared" si="443"/>
        <v>Rogério Marques da Silva|46218</v>
      </c>
      <c r="AQ858" s="41" t="str">
        <f t="shared" si="444"/>
        <v/>
      </c>
      <c r="AR858" s="41" t="str">
        <f>IF($AQ858="","",COUNTIFS(L_ChaveCob,$AQ858,L_Ausencia,"&gt;"&amp;$W858)+COUNTIFS($AQ$4:$AQ858,$AQ858,$W$4:$W858,$W858))</f>
        <v/>
      </c>
      <c r="AS858" s="42">
        <f t="shared" si="445"/>
        <v>0</v>
      </c>
      <c r="AT858" s="42">
        <f t="shared" si="446"/>
        <v>0</v>
      </c>
      <c r="AU858" s="42">
        <f t="shared" si="447"/>
        <v>0</v>
      </c>
    </row>
    <row r="859" spans="1:47" x14ac:dyDescent="0.2">
      <c r="A859" s="35">
        <v>46218</v>
      </c>
      <c r="B859" s="36" t="s">
        <v>252</v>
      </c>
      <c r="C859" s="36" t="s">
        <v>232</v>
      </c>
      <c r="D859" s="36"/>
      <c r="E859" s="37"/>
      <c r="F859" s="37"/>
      <c r="G859" s="36"/>
      <c r="H859" s="36"/>
      <c r="I859" s="36"/>
      <c r="J859" s="36"/>
      <c r="K859" s="37"/>
      <c r="L859" s="37"/>
      <c r="M859" s="37"/>
      <c r="N859" s="38">
        <f t="shared" si="416"/>
        <v>46204</v>
      </c>
      <c r="O859">
        <f t="shared" si="417"/>
        <v>266937</v>
      </c>
      <c r="P859" t="str">
        <f t="shared" si="418"/>
        <v>Serralheria</v>
      </c>
      <c r="Q859" t="str">
        <f t="shared" si="419"/>
        <v>Normal / Fixo</v>
      </c>
      <c r="R859" t="str">
        <f t="shared" si="420"/>
        <v>ENCARREGADO</v>
      </c>
      <c r="S859" t="str">
        <f t="shared" si="421"/>
        <v>ADM</v>
      </c>
      <c r="T859" s="39">
        <f t="shared" si="422"/>
        <v>66.410146806958295</v>
      </c>
      <c r="U859" s="40">
        <f t="shared" si="423"/>
        <v>0.375</v>
      </c>
      <c r="V859" s="40">
        <f t="shared" si="424"/>
        <v>0.375</v>
      </c>
      <c r="W859" s="40">
        <f t="shared" si="425"/>
        <v>0</v>
      </c>
      <c r="X859" t="str">
        <f t="shared" si="426"/>
        <v>Não</v>
      </c>
      <c r="Y859" s="40">
        <f t="shared" si="427"/>
        <v>0</v>
      </c>
      <c r="Z859" s="40">
        <f t="shared" si="428"/>
        <v>0</v>
      </c>
      <c r="AA859" s="40">
        <f t="shared" si="429"/>
        <v>0</v>
      </c>
      <c r="AB859" s="40">
        <f t="shared" si="430"/>
        <v>0</v>
      </c>
      <c r="AC859" s="40">
        <f t="shared" si="431"/>
        <v>0</v>
      </c>
      <c r="AD859" s="39">
        <f t="shared" si="432"/>
        <v>0</v>
      </c>
      <c r="AE859" s="39">
        <f t="shared" si="433"/>
        <v>0</v>
      </c>
      <c r="AF859" t="str">
        <f t="shared" si="434"/>
        <v>Trabalhado</v>
      </c>
      <c r="AG859" t="str">
        <f t="shared" si="435"/>
        <v/>
      </c>
      <c r="AH859" t="str">
        <f t="shared" si="436"/>
        <v/>
      </c>
      <c r="AJ859" s="41">
        <f t="shared" si="437"/>
        <v>1</v>
      </c>
      <c r="AK859" s="42" t="str">
        <f t="shared" si="438"/>
        <v/>
      </c>
      <c r="AL859" s="41" t="str">
        <f t="shared" si="439"/>
        <v>Leve atraso</v>
      </c>
      <c r="AM859" s="41" t="str">
        <f t="shared" si="440"/>
        <v>Não</v>
      </c>
      <c r="AN859" s="41" t="str">
        <f t="shared" si="441"/>
        <v>Sim</v>
      </c>
      <c r="AO859" s="42" t="str">
        <f t="shared" si="442"/>
        <v/>
      </c>
      <c r="AP859" s="41" t="str">
        <f t="shared" si="443"/>
        <v>Ronaldo Rosendo da Silva|46218</v>
      </c>
      <c r="AQ859" s="41" t="str">
        <f t="shared" si="444"/>
        <v/>
      </c>
      <c r="AR859" s="41" t="str">
        <f>IF($AQ859="","",COUNTIFS(L_ChaveCob,$AQ859,L_Ausencia,"&gt;"&amp;$W859)+COUNTIFS($AQ$4:$AQ859,$AQ859,$W$4:$W859,$W859))</f>
        <v/>
      </c>
      <c r="AS859" s="42">
        <f t="shared" si="445"/>
        <v>0</v>
      </c>
      <c r="AT859" s="42">
        <f t="shared" si="446"/>
        <v>0</v>
      </c>
      <c r="AU859" s="42">
        <f t="shared" si="447"/>
        <v>0</v>
      </c>
    </row>
    <row r="860" spans="1:47" x14ac:dyDescent="0.2">
      <c r="A860" s="35">
        <v>46218</v>
      </c>
      <c r="B860" s="36" t="s">
        <v>254</v>
      </c>
      <c r="C860" s="36" t="s">
        <v>232</v>
      </c>
      <c r="D860" s="36"/>
      <c r="E860" s="37"/>
      <c r="F860" s="37"/>
      <c r="G860" s="36"/>
      <c r="H860" s="36"/>
      <c r="I860" s="36"/>
      <c r="J860" s="36"/>
      <c r="K860" s="37"/>
      <c r="L860" s="37"/>
      <c r="M860" s="37"/>
      <c r="N860" s="38">
        <f t="shared" si="416"/>
        <v>46204</v>
      </c>
      <c r="O860">
        <f t="shared" si="417"/>
        <v>900001</v>
      </c>
      <c r="P860" t="str">
        <f t="shared" si="418"/>
        <v>Serralheria</v>
      </c>
      <c r="Q860" t="str">
        <f t="shared" si="419"/>
        <v>Normal / Fixo</v>
      </c>
      <c r="R860" t="str">
        <f t="shared" si="420"/>
        <v>SERRALHEIRO II</v>
      </c>
      <c r="S860" t="str">
        <f t="shared" si="421"/>
        <v>ADM</v>
      </c>
      <c r="T860" s="39">
        <f t="shared" si="422"/>
        <v>57.825734836004102</v>
      </c>
      <c r="U860" s="40">
        <f t="shared" si="423"/>
        <v>0.375</v>
      </c>
      <c r="V860" s="40">
        <f t="shared" si="424"/>
        <v>0.375</v>
      </c>
      <c r="W860" s="40">
        <f t="shared" si="425"/>
        <v>0</v>
      </c>
      <c r="X860" t="str">
        <f t="shared" si="426"/>
        <v>Não</v>
      </c>
      <c r="Y860" s="40">
        <f t="shared" si="427"/>
        <v>0</v>
      </c>
      <c r="Z860" s="40">
        <f t="shared" si="428"/>
        <v>0</v>
      </c>
      <c r="AA860" s="40">
        <f t="shared" si="429"/>
        <v>0</v>
      </c>
      <c r="AB860" s="40">
        <f t="shared" si="430"/>
        <v>0</v>
      </c>
      <c r="AC860" s="40">
        <f t="shared" si="431"/>
        <v>0</v>
      </c>
      <c r="AD860" s="39">
        <f t="shared" si="432"/>
        <v>0</v>
      </c>
      <c r="AE860" s="39">
        <f t="shared" si="433"/>
        <v>0</v>
      </c>
      <c r="AF860" t="str">
        <f t="shared" si="434"/>
        <v>Trabalhado</v>
      </c>
      <c r="AG860" t="str">
        <f t="shared" si="435"/>
        <v/>
      </c>
      <c r="AH860" t="str">
        <f t="shared" si="436"/>
        <v/>
      </c>
      <c r="AJ860" s="41">
        <f t="shared" si="437"/>
        <v>8</v>
      </c>
      <c r="AK860" s="42" t="str">
        <f t="shared" si="438"/>
        <v/>
      </c>
      <c r="AL860" s="41" t="str">
        <f t="shared" si="439"/>
        <v>Leve atraso</v>
      </c>
      <c r="AM860" s="41" t="str">
        <f t="shared" si="440"/>
        <v>Não</v>
      </c>
      <c r="AN860" s="41" t="str">
        <f t="shared" si="441"/>
        <v>Sim</v>
      </c>
      <c r="AO860" s="42" t="str">
        <f t="shared" si="442"/>
        <v/>
      </c>
      <c r="AP860" s="41" t="str">
        <f t="shared" si="443"/>
        <v>Ronaldo Santos Dias|46218</v>
      </c>
      <c r="AQ860" s="41" t="str">
        <f t="shared" si="444"/>
        <v/>
      </c>
      <c r="AR860" s="41" t="str">
        <f>IF($AQ860="","",COUNTIFS(L_ChaveCob,$AQ860,L_Ausencia,"&gt;"&amp;$W860)+COUNTIFS($AQ$4:$AQ860,$AQ860,$W$4:$W860,$W860))</f>
        <v/>
      </c>
      <c r="AS860" s="42">
        <f t="shared" si="445"/>
        <v>0</v>
      </c>
      <c r="AT860" s="42">
        <f t="shared" si="446"/>
        <v>0</v>
      </c>
      <c r="AU860" s="42">
        <f t="shared" si="447"/>
        <v>0</v>
      </c>
    </row>
    <row r="861" spans="1:47" x14ac:dyDescent="0.2">
      <c r="A861" s="35">
        <v>46218</v>
      </c>
      <c r="B861" s="36" t="s">
        <v>281</v>
      </c>
      <c r="C861" s="36" t="s">
        <v>232</v>
      </c>
      <c r="D861" s="36"/>
      <c r="E861" s="37"/>
      <c r="F861" s="37"/>
      <c r="G861" s="36" t="s">
        <v>53</v>
      </c>
      <c r="H861" s="36"/>
      <c r="I861" s="36"/>
      <c r="J861" s="36"/>
      <c r="K861" s="37"/>
      <c r="L861" s="37"/>
      <c r="M861" s="37"/>
      <c r="N861" s="38">
        <f t="shared" si="416"/>
        <v>46204</v>
      </c>
      <c r="O861">
        <f t="shared" si="417"/>
        <v>900010</v>
      </c>
      <c r="P861" t="str">
        <f t="shared" si="418"/>
        <v>Serralheria</v>
      </c>
      <c r="Q861" t="str">
        <f t="shared" si="419"/>
        <v>Normal / Fixo</v>
      </c>
      <c r="R861" t="str">
        <f t="shared" si="420"/>
        <v>SERRALHEIRO I</v>
      </c>
      <c r="S861" t="str">
        <f t="shared" si="421"/>
        <v>ADM</v>
      </c>
      <c r="T861" s="39">
        <f t="shared" si="422"/>
        <v>53.488333185221997</v>
      </c>
      <c r="U861" s="40">
        <f t="shared" si="423"/>
        <v>0.375</v>
      </c>
      <c r="V861" s="40">
        <f t="shared" si="424"/>
        <v>0.375</v>
      </c>
      <c r="W861" s="40">
        <f t="shared" si="425"/>
        <v>0</v>
      </c>
      <c r="X861" t="str">
        <f t="shared" si="426"/>
        <v>Não</v>
      </c>
      <c r="Y861" s="40">
        <f t="shared" si="427"/>
        <v>0</v>
      </c>
      <c r="Z861" s="40">
        <f t="shared" si="428"/>
        <v>0</v>
      </c>
      <c r="AA861" s="40">
        <f t="shared" si="429"/>
        <v>0</v>
      </c>
      <c r="AB861" s="40">
        <f t="shared" si="430"/>
        <v>0</v>
      </c>
      <c r="AC861" s="40">
        <f t="shared" si="431"/>
        <v>0</v>
      </c>
      <c r="AD861" s="39">
        <f t="shared" si="432"/>
        <v>0</v>
      </c>
      <c r="AE861" s="39">
        <f t="shared" si="433"/>
        <v>0</v>
      </c>
      <c r="AF861" t="str">
        <f t="shared" si="434"/>
        <v>Trabalhado</v>
      </c>
      <c r="AG861" t="str">
        <f t="shared" si="435"/>
        <v/>
      </c>
      <c r="AH861" t="str">
        <f t="shared" si="436"/>
        <v/>
      </c>
      <c r="AJ861" s="41">
        <f t="shared" si="437"/>
        <v>19</v>
      </c>
      <c r="AK861" s="42" t="str">
        <f t="shared" si="438"/>
        <v/>
      </c>
      <c r="AL861" s="41" t="str">
        <f t="shared" si="439"/>
        <v>Leve atraso</v>
      </c>
      <c r="AM861" s="41" t="str">
        <f t="shared" si="440"/>
        <v>Não</v>
      </c>
      <c r="AN861" s="41" t="str">
        <f t="shared" si="441"/>
        <v>Sim</v>
      </c>
      <c r="AO861" s="42" t="str">
        <f t="shared" si="442"/>
        <v/>
      </c>
      <c r="AP861" s="41" t="str">
        <f t="shared" si="443"/>
        <v>Roniel de Souza Rocha|46218</v>
      </c>
      <c r="AQ861" s="41" t="str">
        <f t="shared" si="444"/>
        <v/>
      </c>
      <c r="AR861" s="41" t="str">
        <f>IF($AQ861="","",COUNTIFS(L_ChaveCob,$AQ861,L_Ausencia,"&gt;"&amp;$W861)+COUNTIFS($AQ$4:$AQ861,$AQ861,$W$4:$W861,$W861))</f>
        <v/>
      </c>
      <c r="AS861" s="42">
        <f t="shared" si="445"/>
        <v>0</v>
      </c>
      <c r="AT861" s="42">
        <f t="shared" si="446"/>
        <v>0</v>
      </c>
      <c r="AU861" s="42">
        <f t="shared" si="447"/>
        <v>0</v>
      </c>
    </row>
    <row r="862" spans="1:47" x14ac:dyDescent="0.2">
      <c r="A862" s="35">
        <v>46219</v>
      </c>
      <c r="B862" s="36" t="s">
        <v>235</v>
      </c>
      <c r="C862" s="36" t="s">
        <v>258</v>
      </c>
      <c r="D862" s="36"/>
      <c r="E862" s="37"/>
      <c r="F862" s="37"/>
      <c r="G862" s="36" t="s">
        <v>612</v>
      </c>
      <c r="H862" s="36"/>
      <c r="I862" s="36"/>
      <c r="J862" s="36"/>
      <c r="K862" s="37"/>
      <c r="L862" s="37"/>
      <c r="M862" s="37"/>
      <c r="N862" s="38">
        <f t="shared" si="416"/>
        <v>46204</v>
      </c>
      <c r="O862">
        <f t="shared" si="417"/>
        <v>900008</v>
      </c>
      <c r="P862" t="str">
        <f t="shared" si="418"/>
        <v>Serralheria</v>
      </c>
      <c r="Q862" t="str">
        <f t="shared" si="419"/>
        <v>Normal / Fixo</v>
      </c>
      <c r="R862" t="str">
        <f t="shared" si="420"/>
        <v>SERRALHEIRO II</v>
      </c>
      <c r="S862" t="str">
        <f t="shared" si="421"/>
        <v>TURNO 2</v>
      </c>
      <c r="T862" s="39">
        <f t="shared" si="422"/>
        <v>57.825734836004102</v>
      </c>
      <c r="U862" s="40">
        <f t="shared" si="423"/>
        <v>0.33333333333333298</v>
      </c>
      <c r="V862" s="40">
        <f t="shared" si="424"/>
        <v>0</v>
      </c>
      <c r="W862" s="40">
        <f t="shared" si="425"/>
        <v>0.33333333333333298</v>
      </c>
      <c r="X862" t="str">
        <f t="shared" si="426"/>
        <v>Não</v>
      </c>
      <c r="Y862" s="40">
        <f t="shared" si="427"/>
        <v>0</v>
      </c>
      <c r="Z862" s="40">
        <f t="shared" si="428"/>
        <v>0</v>
      </c>
      <c r="AA862" s="40">
        <f t="shared" si="429"/>
        <v>0</v>
      </c>
      <c r="AB862" s="40">
        <f t="shared" si="430"/>
        <v>0</v>
      </c>
      <c r="AC862" s="40">
        <f t="shared" si="431"/>
        <v>0</v>
      </c>
      <c r="AD862" s="39">
        <f t="shared" si="432"/>
        <v>0</v>
      </c>
      <c r="AE862" s="39">
        <f t="shared" si="433"/>
        <v>462.60587868803231</v>
      </c>
      <c r="AF862" t="str">
        <f t="shared" si="434"/>
        <v>Justificada</v>
      </c>
      <c r="AG862" t="str">
        <f t="shared" si="435"/>
        <v/>
      </c>
      <c r="AH862" t="str">
        <f t="shared" si="436"/>
        <v/>
      </c>
      <c r="AJ862" s="41">
        <f t="shared" si="437"/>
        <v>16</v>
      </c>
      <c r="AK862" s="42" t="str">
        <f t="shared" si="438"/>
        <v/>
      </c>
      <c r="AL862" s="41" t="str">
        <f t="shared" si="439"/>
        <v>Dia inteiro</v>
      </c>
      <c r="AM862" s="41" t="str">
        <f t="shared" si="440"/>
        <v>Não</v>
      </c>
      <c r="AN862" s="41" t="str">
        <f t="shared" si="441"/>
        <v>Não</v>
      </c>
      <c r="AO862" s="42" t="str">
        <f t="shared" si="442"/>
        <v/>
      </c>
      <c r="AP862" s="41" t="str">
        <f t="shared" si="443"/>
        <v>Alisson Paulo Costa Martins|46219</v>
      </c>
      <c r="AQ862" s="41" t="str">
        <f t="shared" si="444"/>
        <v/>
      </c>
      <c r="AR862" s="41" t="str">
        <f>IF($AQ862="","",COUNTIFS(L_ChaveCob,$AQ862,L_Ausencia,"&gt;"&amp;$W862)+COUNTIFS($AQ$4:$AQ862,$AQ862,$W$4:$W862,$W862))</f>
        <v/>
      </c>
      <c r="AS862" s="42">
        <f t="shared" si="445"/>
        <v>0</v>
      </c>
      <c r="AT862" s="42">
        <f t="shared" si="446"/>
        <v>0</v>
      </c>
      <c r="AU862" s="42">
        <f t="shared" si="447"/>
        <v>0</v>
      </c>
    </row>
    <row r="863" spans="1:47" x14ac:dyDescent="0.2">
      <c r="A863" s="35">
        <v>46219</v>
      </c>
      <c r="B863" s="36" t="s">
        <v>479</v>
      </c>
      <c r="C863" s="36" t="s">
        <v>232</v>
      </c>
      <c r="D863" s="36"/>
      <c r="E863" s="37"/>
      <c r="F863" s="37"/>
      <c r="G863" s="36"/>
      <c r="H863" s="36"/>
      <c r="I863" s="36"/>
      <c r="J863" s="36"/>
      <c r="K863" s="37"/>
      <c r="L863" s="37"/>
      <c r="M863" s="37"/>
      <c r="N863" s="38">
        <f t="shared" si="416"/>
        <v>46204</v>
      </c>
      <c r="O863">
        <f t="shared" si="417"/>
        <v>900012</v>
      </c>
      <c r="P863" t="str">
        <f t="shared" si="418"/>
        <v>Serralheria</v>
      </c>
      <c r="Q863" t="str">
        <f t="shared" si="419"/>
        <v>Normal / Fixo</v>
      </c>
      <c r="R863" t="str">
        <f t="shared" si="420"/>
        <v>SERRALHEIRO I</v>
      </c>
      <c r="S863" t="str">
        <f t="shared" si="421"/>
        <v>ADM</v>
      </c>
      <c r="T863" s="39">
        <f t="shared" si="422"/>
        <v>53.488333185221997</v>
      </c>
      <c r="U863" s="40">
        <f t="shared" si="423"/>
        <v>0.375</v>
      </c>
      <c r="V863" s="40">
        <f t="shared" si="424"/>
        <v>0.375</v>
      </c>
      <c r="W863" s="40">
        <f t="shared" si="425"/>
        <v>0</v>
      </c>
      <c r="X863" t="str">
        <f t="shared" si="426"/>
        <v>Não</v>
      </c>
      <c r="Y863" s="40">
        <f t="shared" si="427"/>
        <v>0</v>
      </c>
      <c r="Z863" s="40">
        <f t="shared" si="428"/>
        <v>0</v>
      </c>
      <c r="AA863" s="40">
        <f t="shared" si="429"/>
        <v>0</v>
      </c>
      <c r="AB863" s="40">
        <f t="shared" si="430"/>
        <v>0</v>
      </c>
      <c r="AC863" s="40">
        <f t="shared" si="431"/>
        <v>0</v>
      </c>
      <c r="AD863" s="39">
        <f t="shared" si="432"/>
        <v>0</v>
      </c>
      <c r="AE863" s="39">
        <f t="shared" si="433"/>
        <v>0</v>
      </c>
      <c r="AF863" t="str">
        <f t="shared" si="434"/>
        <v>Trabalhado</v>
      </c>
      <c r="AG863" t="str">
        <f t="shared" si="435"/>
        <v/>
      </c>
      <c r="AH863" t="str">
        <f t="shared" si="436"/>
        <v/>
      </c>
      <c r="AJ863" s="41">
        <f t="shared" si="437"/>
        <v>21</v>
      </c>
      <c r="AK863" s="42" t="str">
        <f t="shared" si="438"/>
        <v/>
      </c>
      <c r="AL863" s="41" t="str">
        <f t="shared" si="439"/>
        <v>Leve atraso</v>
      </c>
      <c r="AM863" s="41" t="str">
        <f t="shared" si="440"/>
        <v>Não</v>
      </c>
      <c r="AN863" s="41" t="str">
        <f t="shared" si="441"/>
        <v>Sim</v>
      </c>
      <c r="AO863" s="42" t="str">
        <f t="shared" si="442"/>
        <v/>
      </c>
      <c r="AP863" s="41" t="str">
        <f t="shared" si="443"/>
        <v>Diego Ferreira Moura|46219</v>
      </c>
      <c r="AQ863" s="41" t="str">
        <f t="shared" si="444"/>
        <v/>
      </c>
      <c r="AR863" s="41" t="str">
        <f>IF($AQ863="","",COUNTIFS(L_ChaveCob,$AQ863,L_Ausencia,"&gt;"&amp;$W863)+COUNTIFS($AQ$4:$AQ863,$AQ863,$W$4:$W863,$W863))</f>
        <v/>
      </c>
      <c r="AS863" s="42">
        <f t="shared" si="445"/>
        <v>0</v>
      </c>
      <c r="AT863" s="42">
        <f t="shared" si="446"/>
        <v>0</v>
      </c>
      <c r="AU863" s="42">
        <f t="shared" si="447"/>
        <v>0</v>
      </c>
    </row>
    <row r="864" spans="1:47" x14ac:dyDescent="0.2">
      <c r="A864" s="35">
        <v>46219</v>
      </c>
      <c r="B864" s="36" t="s">
        <v>237</v>
      </c>
      <c r="C864" s="36" t="s">
        <v>213</v>
      </c>
      <c r="D864" s="36"/>
      <c r="E864" s="37"/>
      <c r="F864" s="37"/>
      <c r="G864" s="36"/>
      <c r="H864" s="36"/>
      <c r="I864" s="36"/>
      <c r="J864" s="36"/>
      <c r="K864" s="37"/>
      <c r="L864" s="37"/>
      <c r="M864" s="37"/>
      <c r="N864" s="38">
        <f t="shared" si="416"/>
        <v>46204</v>
      </c>
      <c r="O864">
        <f t="shared" si="417"/>
        <v>119353</v>
      </c>
      <c r="P864" t="str">
        <f t="shared" si="418"/>
        <v>Serralheria</v>
      </c>
      <c r="Q864" t="str">
        <f t="shared" si="419"/>
        <v>Normal / Fixo</v>
      </c>
      <c r="R864" t="str">
        <f t="shared" si="420"/>
        <v>SERRALHEIRO II</v>
      </c>
      <c r="S864" t="str">
        <f t="shared" si="421"/>
        <v>ADM</v>
      </c>
      <c r="T864" s="39">
        <f t="shared" si="422"/>
        <v>57.825734836004102</v>
      </c>
      <c r="U864" s="40">
        <f t="shared" si="423"/>
        <v>0.375</v>
      </c>
      <c r="V864" s="40">
        <f t="shared" si="424"/>
        <v>0</v>
      </c>
      <c r="W864" s="40">
        <f t="shared" si="425"/>
        <v>0.375</v>
      </c>
      <c r="X864" t="str">
        <f t="shared" si="426"/>
        <v>Sim</v>
      </c>
      <c r="Y864" s="40">
        <f t="shared" si="427"/>
        <v>0.375</v>
      </c>
      <c r="Z864" s="40">
        <f t="shared" si="428"/>
        <v>0</v>
      </c>
      <c r="AA864" s="40">
        <f t="shared" si="429"/>
        <v>0</v>
      </c>
      <c r="AB864" s="40">
        <f t="shared" si="430"/>
        <v>0</v>
      </c>
      <c r="AC864" s="40">
        <f t="shared" si="431"/>
        <v>0.375</v>
      </c>
      <c r="AD864" s="39">
        <f t="shared" si="432"/>
        <v>520.43161352403695</v>
      </c>
      <c r="AE864" s="39">
        <f t="shared" si="433"/>
        <v>0</v>
      </c>
      <c r="AF864" t="str">
        <f t="shared" si="434"/>
        <v>Injustificada</v>
      </c>
      <c r="AG864" t="str">
        <f t="shared" si="435"/>
        <v>DESCONTA 9:00h (Injustificada).</v>
      </c>
      <c r="AH864" t="str">
        <f t="shared" si="436"/>
        <v/>
      </c>
      <c r="AJ864" s="41">
        <f t="shared" si="437"/>
        <v>7</v>
      </c>
      <c r="AK864" s="42" t="str">
        <f t="shared" si="438"/>
        <v/>
      </c>
      <c r="AL864" s="41" t="str">
        <f t="shared" si="439"/>
        <v>Dia inteiro</v>
      </c>
      <c r="AM864" s="41" t="str">
        <f t="shared" si="440"/>
        <v>Sim</v>
      </c>
      <c r="AN864" s="41" t="str">
        <f t="shared" si="441"/>
        <v>Não</v>
      </c>
      <c r="AO864" s="42" t="str">
        <f t="shared" si="442"/>
        <v/>
      </c>
      <c r="AP864" s="41" t="str">
        <f t="shared" si="443"/>
        <v>Ezequiel Antonio Peres|46219</v>
      </c>
      <c r="AQ864" s="41" t="str">
        <f t="shared" si="444"/>
        <v>46219|Serralheria</v>
      </c>
      <c r="AR864" s="41">
        <f>IF($AQ864="","",COUNTIFS(L_ChaveCob,$AQ864,L_Ausencia,"&gt;"&amp;$W864)+COUNTIFS($AQ$4:$AQ864,$AQ864,$W$4:$W864,$W864))</f>
        <v>1</v>
      </c>
      <c r="AS864" s="42">
        <f t="shared" si="445"/>
        <v>0</v>
      </c>
      <c r="AT864" s="42">
        <f t="shared" si="446"/>
        <v>0</v>
      </c>
      <c r="AU864" s="42">
        <f t="shared" si="447"/>
        <v>0</v>
      </c>
    </row>
    <row r="865" spans="1:47" x14ac:dyDescent="0.2">
      <c r="A865" s="35">
        <v>46219</v>
      </c>
      <c r="B865" s="36" t="s">
        <v>239</v>
      </c>
      <c r="C865" s="36" t="s">
        <v>228</v>
      </c>
      <c r="D865" s="36"/>
      <c r="E865" s="37"/>
      <c r="F865" s="37"/>
      <c r="G865" s="36"/>
      <c r="H865" s="36"/>
      <c r="I865" s="36"/>
      <c r="J865" s="36"/>
      <c r="K865" s="37"/>
      <c r="L865" s="37"/>
      <c r="M865" s="37"/>
      <c r="N865" s="38">
        <f t="shared" si="416"/>
        <v>46204</v>
      </c>
      <c r="O865">
        <f t="shared" si="417"/>
        <v>173078</v>
      </c>
      <c r="P865" t="str">
        <f t="shared" si="418"/>
        <v>Serralheria</v>
      </c>
      <c r="Q865" t="str">
        <f t="shared" si="419"/>
        <v>Normal / Fixo</v>
      </c>
      <c r="R865" t="str">
        <f t="shared" si="420"/>
        <v>SERRALHEIRO II</v>
      </c>
      <c r="S865" t="str">
        <f t="shared" si="421"/>
        <v>ADM</v>
      </c>
      <c r="T865" s="39">
        <f t="shared" si="422"/>
        <v>57.825734836004102</v>
      </c>
      <c r="U865" s="40">
        <f t="shared" si="423"/>
        <v>0.375</v>
      </c>
      <c r="V865" s="40">
        <f t="shared" si="424"/>
        <v>0</v>
      </c>
      <c r="W865" s="40">
        <f t="shared" si="425"/>
        <v>0.375</v>
      </c>
      <c r="X865" t="str">
        <f t="shared" si="426"/>
        <v>Sim</v>
      </c>
      <c r="Y865" s="40">
        <f t="shared" si="427"/>
        <v>0.375</v>
      </c>
      <c r="Z865" s="40">
        <f t="shared" si="428"/>
        <v>0</v>
      </c>
      <c r="AA865" s="40">
        <f t="shared" si="429"/>
        <v>0</v>
      </c>
      <c r="AB865" s="40">
        <f t="shared" si="430"/>
        <v>0</v>
      </c>
      <c r="AC865" s="40">
        <f t="shared" si="431"/>
        <v>0.375</v>
      </c>
      <c r="AD865" s="39">
        <f t="shared" si="432"/>
        <v>520.43161352403695</v>
      </c>
      <c r="AE865" s="39">
        <f t="shared" si="433"/>
        <v>0</v>
      </c>
      <c r="AF865" t="str">
        <f t="shared" si="434"/>
        <v>Férias</v>
      </c>
      <c r="AG865" t="str">
        <f t="shared" si="435"/>
        <v>DESCONTA 9:00h (Férias).</v>
      </c>
      <c r="AH865" t="str">
        <f t="shared" si="436"/>
        <v/>
      </c>
      <c r="AJ865" s="41">
        <f t="shared" si="437"/>
        <v>2</v>
      </c>
      <c r="AK865" s="42" t="str">
        <f t="shared" si="438"/>
        <v/>
      </c>
      <c r="AL865" s="41" t="str">
        <f t="shared" si="439"/>
        <v>Dia inteiro</v>
      </c>
      <c r="AM865" s="41" t="str">
        <f t="shared" si="440"/>
        <v>Sim</v>
      </c>
      <c r="AN865" s="41" t="str">
        <f t="shared" si="441"/>
        <v>Não</v>
      </c>
      <c r="AO865" s="42" t="str">
        <f t="shared" si="442"/>
        <v/>
      </c>
      <c r="AP865" s="41" t="str">
        <f t="shared" si="443"/>
        <v>Giovani Joao da Silva|46219</v>
      </c>
      <c r="AQ865" s="41" t="str">
        <f t="shared" si="444"/>
        <v>46219|Serralheria</v>
      </c>
      <c r="AR865" s="41">
        <f>IF($AQ865="","",COUNTIFS(L_ChaveCob,$AQ865,L_Ausencia,"&gt;"&amp;$W865)+COUNTIFS($AQ$4:$AQ865,$AQ865,$W$4:$W865,$W865))</f>
        <v>2</v>
      </c>
      <c r="AS865" s="42">
        <f t="shared" si="445"/>
        <v>0</v>
      </c>
      <c r="AT865" s="42">
        <f t="shared" si="446"/>
        <v>0</v>
      </c>
      <c r="AU865" s="42">
        <f t="shared" si="447"/>
        <v>0</v>
      </c>
    </row>
    <row r="866" spans="1:47" x14ac:dyDescent="0.2">
      <c r="A866" s="35">
        <v>46219</v>
      </c>
      <c r="B866" s="36" t="s">
        <v>241</v>
      </c>
      <c r="C866" s="36" t="s">
        <v>232</v>
      </c>
      <c r="D866" s="36"/>
      <c r="E866" s="37"/>
      <c r="F866" s="37"/>
      <c r="G866" s="36"/>
      <c r="H866" s="36"/>
      <c r="I866" s="36"/>
      <c r="J866" s="36"/>
      <c r="K866" s="37"/>
      <c r="L866" s="37"/>
      <c r="M866" s="37"/>
      <c r="N866" s="38">
        <f t="shared" si="416"/>
        <v>46204</v>
      </c>
      <c r="O866">
        <f t="shared" si="417"/>
        <v>24800</v>
      </c>
      <c r="P866" t="str">
        <f t="shared" si="418"/>
        <v>Serralheria</v>
      </c>
      <c r="Q866" t="str">
        <f t="shared" si="419"/>
        <v>Normal / Fixo</v>
      </c>
      <c r="R866" t="str">
        <f t="shared" si="420"/>
        <v>SERRALHEIRO II</v>
      </c>
      <c r="S866" t="str">
        <f t="shared" si="421"/>
        <v>ADM</v>
      </c>
      <c r="T866" s="39">
        <f t="shared" si="422"/>
        <v>57.825734836004102</v>
      </c>
      <c r="U866" s="40">
        <f t="shared" si="423"/>
        <v>0.375</v>
      </c>
      <c r="V866" s="40">
        <f t="shared" si="424"/>
        <v>0.375</v>
      </c>
      <c r="W866" s="40">
        <f t="shared" si="425"/>
        <v>0</v>
      </c>
      <c r="X866" t="str">
        <f t="shared" si="426"/>
        <v>Não</v>
      </c>
      <c r="Y866" s="40">
        <f t="shared" si="427"/>
        <v>0</v>
      </c>
      <c r="Z866" s="40">
        <f t="shared" si="428"/>
        <v>0</v>
      </c>
      <c r="AA866" s="40">
        <f t="shared" si="429"/>
        <v>0</v>
      </c>
      <c r="AB866" s="40">
        <f t="shared" si="430"/>
        <v>0</v>
      </c>
      <c r="AC866" s="40">
        <f t="shared" si="431"/>
        <v>0</v>
      </c>
      <c r="AD866" s="39">
        <f t="shared" si="432"/>
        <v>0</v>
      </c>
      <c r="AE866" s="39">
        <f t="shared" si="433"/>
        <v>0</v>
      </c>
      <c r="AF866" t="str">
        <f t="shared" si="434"/>
        <v>Trabalhado</v>
      </c>
      <c r="AG866" t="str">
        <f t="shared" si="435"/>
        <v/>
      </c>
      <c r="AH866" t="str">
        <f t="shared" si="436"/>
        <v/>
      </c>
      <c r="AJ866" s="41">
        <f t="shared" si="437"/>
        <v>3</v>
      </c>
      <c r="AK866" s="42" t="str">
        <f t="shared" si="438"/>
        <v/>
      </c>
      <c r="AL866" s="41" t="str">
        <f t="shared" si="439"/>
        <v>Leve atraso</v>
      </c>
      <c r="AM866" s="41" t="str">
        <f t="shared" si="440"/>
        <v>Não</v>
      </c>
      <c r="AN866" s="41" t="str">
        <f t="shared" si="441"/>
        <v>Sim</v>
      </c>
      <c r="AO866" s="42" t="str">
        <f t="shared" si="442"/>
        <v/>
      </c>
      <c r="AP866" s="41" t="str">
        <f t="shared" si="443"/>
        <v>Ivanildo Lopes Pires de Carvalho|46219</v>
      </c>
      <c r="AQ866" s="41" t="str">
        <f t="shared" si="444"/>
        <v/>
      </c>
      <c r="AR866" s="41" t="str">
        <f>IF($AQ866="","",COUNTIFS(L_ChaveCob,$AQ866,L_Ausencia,"&gt;"&amp;$W866)+COUNTIFS($AQ$4:$AQ866,$AQ866,$W$4:$W866,$W866))</f>
        <v/>
      </c>
      <c r="AS866" s="42">
        <f t="shared" si="445"/>
        <v>0</v>
      </c>
      <c r="AT866" s="42">
        <f t="shared" si="446"/>
        <v>0</v>
      </c>
      <c r="AU866" s="42">
        <f t="shared" si="447"/>
        <v>0</v>
      </c>
    </row>
    <row r="867" spans="1:47" x14ac:dyDescent="0.2">
      <c r="A867" s="35">
        <v>46219</v>
      </c>
      <c r="B867" s="36" t="s">
        <v>243</v>
      </c>
      <c r="C867" s="36" t="s">
        <v>258</v>
      </c>
      <c r="D867" s="36"/>
      <c r="E867" s="37"/>
      <c r="F867" s="37"/>
      <c r="G867" s="36" t="s">
        <v>425</v>
      </c>
      <c r="H867" s="36"/>
      <c r="I867" s="36"/>
      <c r="J867" s="36"/>
      <c r="K867" s="37"/>
      <c r="L867" s="37"/>
      <c r="M867" s="37"/>
      <c r="N867" s="38">
        <f t="shared" si="416"/>
        <v>46204</v>
      </c>
      <c r="O867">
        <f t="shared" si="417"/>
        <v>900003</v>
      </c>
      <c r="P867" t="str">
        <f t="shared" si="418"/>
        <v>Serralheria</v>
      </c>
      <c r="Q867" t="str">
        <f t="shared" si="419"/>
        <v>Normal / Fixo</v>
      </c>
      <c r="R867" t="str">
        <f t="shared" si="420"/>
        <v>ENCARREGADO</v>
      </c>
      <c r="S867" t="str">
        <f t="shared" si="421"/>
        <v>ADM</v>
      </c>
      <c r="T867" s="39">
        <f t="shared" si="422"/>
        <v>66.410146806958295</v>
      </c>
      <c r="U867" s="40">
        <f t="shared" si="423"/>
        <v>0.375</v>
      </c>
      <c r="V867" s="40">
        <f t="shared" si="424"/>
        <v>0</v>
      </c>
      <c r="W867" s="40">
        <f t="shared" si="425"/>
        <v>0.375</v>
      </c>
      <c r="X867" t="str">
        <f t="shared" si="426"/>
        <v>Não</v>
      </c>
      <c r="Y867" s="40">
        <f t="shared" si="427"/>
        <v>0</v>
      </c>
      <c r="Z867" s="40">
        <f t="shared" si="428"/>
        <v>0</v>
      </c>
      <c r="AA867" s="40">
        <f t="shared" si="429"/>
        <v>0</v>
      </c>
      <c r="AB867" s="40">
        <f t="shared" si="430"/>
        <v>0</v>
      </c>
      <c r="AC867" s="40">
        <f t="shared" si="431"/>
        <v>0</v>
      </c>
      <c r="AD867" s="39">
        <f t="shared" si="432"/>
        <v>0</v>
      </c>
      <c r="AE867" s="39">
        <f t="shared" si="433"/>
        <v>597.69132126262468</v>
      </c>
      <c r="AF867" t="str">
        <f t="shared" si="434"/>
        <v>Justificada</v>
      </c>
      <c r="AG867" t="str">
        <f t="shared" si="435"/>
        <v/>
      </c>
      <c r="AH867" t="str">
        <f t="shared" si="436"/>
        <v/>
      </c>
      <c r="AJ867" s="41">
        <f t="shared" si="437"/>
        <v>10</v>
      </c>
      <c r="AK867" s="42" t="str">
        <f t="shared" si="438"/>
        <v/>
      </c>
      <c r="AL867" s="41" t="str">
        <f t="shared" si="439"/>
        <v>Dia inteiro</v>
      </c>
      <c r="AM867" s="41" t="str">
        <f t="shared" si="440"/>
        <v>Não</v>
      </c>
      <c r="AN867" s="41" t="str">
        <f t="shared" si="441"/>
        <v>Não</v>
      </c>
      <c r="AO867" s="42" t="str">
        <f t="shared" si="442"/>
        <v/>
      </c>
      <c r="AP867" s="41" t="str">
        <f t="shared" si="443"/>
        <v>Marcelo Antônio Silvestre de Moraes|46219</v>
      </c>
      <c r="AQ867" s="41" t="str">
        <f t="shared" si="444"/>
        <v/>
      </c>
      <c r="AR867" s="41" t="str">
        <f>IF($AQ867="","",COUNTIFS(L_ChaveCob,$AQ867,L_Ausencia,"&gt;"&amp;$W867)+COUNTIFS($AQ$4:$AQ867,$AQ867,$W$4:$W867,$W867))</f>
        <v/>
      </c>
      <c r="AS867" s="42">
        <f t="shared" si="445"/>
        <v>0</v>
      </c>
      <c r="AT867" s="42">
        <f t="shared" si="446"/>
        <v>0</v>
      </c>
      <c r="AU867" s="42">
        <f t="shared" si="447"/>
        <v>0</v>
      </c>
    </row>
    <row r="868" spans="1:47" x14ac:dyDescent="0.2">
      <c r="A868" s="35">
        <v>46219</v>
      </c>
      <c r="B868" s="36" t="s">
        <v>229</v>
      </c>
      <c r="C868" s="36" t="s">
        <v>232</v>
      </c>
      <c r="D868" s="36"/>
      <c r="E868" s="37"/>
      <c r="F868" s="37"/>
      <c r="G868" s="36"/>
      <c r="H868" s="36"/>
      <c r="I868" s="36"/>
      <c r="J868" s="36"/>
      <c r="K868" s="37"/>
      <c r="L868" s="37"/>
      <c r="M868" s="37"/>
      <c r="N868" s="38">
        <f t="shared" si="416"/>
        <v>46204</v>
      </c>
      <c r="O868">
        <f t="shared" si="417"/>
        <v>105410</v>
      </c>
      <c r="P868" t="str">
        <f t="shared" si="418"/>
        <v>Serralheria</v>
      </c>
      <c r="Q868" t="str">
        <f t="shared" si="419"/>
        <v>Normal / Fixo</v>
      </c>
      <c r="R868" t="str">
        <f t="shared" si="420"/>
        <v>SERRALHEIRO I</v>
      </c>
      <c r="S868" t="str">
        <f t="shared" si="421"/>
        <v>TURNO 3</v>
      </c>
      <c r="T868" s="39">
        <f t="shared" si="422"/>
        <v>53.488333185221997</v>
      </c>
      <c r="U868" s="40">
        <f t="shared" si="423"/>
        <v>0.33333333333333298</v>
      </c>
      <c r="V868" s="40">
        <f t="shared" si="424"/>
        <v>0.33333333333333298</v>
      </c>
      <c r="W868" s="40">
        <f t="shared" si="425"/>
        <v>0</v>
      </c>
      <c r="X868" t="str">
        <f t="shared" si="426"/>
        <v>Não</v>
      </c>
      <c r="Y868" s="40">
        <f t="shared" si="427"/>
        <v>0</v>
      </c>
      <c r="Z868" s="40">
        <f t="shared" si="428"/>
        <v>0</v>
      </c>
      <c r="AA868" s="40">
        <f t="shared" si="429"/>
        <v>0</v>
      </c>
      <c r="AB868" s="40">
        <f t="shared" si="430"/>
        <v>0</v>
      </c>
      <c r="AC868" s="40">
        <f t="shared" si="431"/>
        <v>0</v>
      </c>
      <c r="AD868" s="39">
        <f t="shared" si="432"/>
        <v>0</v>
      </c>
      <c r="AE868" s="39">
        <f t="shared" si="433"/>
        <v>0</v>
      </c>
      <c r="AF868" t="str">
        <f t="shared" si="434"/>
        <v>Trabalhado</v>
      </c>
      <c r="AG868" t="str">
        <f t="shared" si="435"/>
        <v/>
      </c>
      <c r="AH868" t="str">
        <f t="shared" si="436"/>
        <v/>
      </c>
      <c r="AJ868" s="41">
        <f t="shared" si="437"/>
        <v>6</v>
      </c>
      <c r="AK868" s="42" t="str">
        <f t="shared" si="438"/>
        <v/>
      </c>
      <c r="AL868" s="41" t="str">
        <f t="shared" si="439"/>
        <v>Leve atraso</v>
      </c>
      <c r="AM868" s="41" t="str">
        <f t="shared" si="440"/>
        <v>Não</v>
      </c>
      <c r="AN868" s="41" t="str">
        <f t="shared" si="441"/>
        <v>Sim</v>
      </c>
      <c r="AO868" s="42" t="str">
        <f t="shared" si="442"/>
        <v/>
      </c>
      <c r="AP868" s="41" t="str">
        <f t="shared" si="443"/>
        <v>Marcelo Douglas Vieira Santana|46219</v>
      </c>
      <c r="AQ868" s="41" t="str">
        <f t="shared" si="444"/>
        <v/>
      </c>
      <c r="AR868" s="41" t="str">
        <f>IF($AQ868="","",COUNTIFS(L_ChaveCob,$AQ868,L_Ausencia,"&gt;"&amp;$W868)+COUNTIFS($AQ$4:$AQ868,$AQ868,$W$4:$W868,$W868))</f>
        <v/>
      </c>
      <c r="AS868" s="42">
        <f t="shared" si="445"/>
        <v>0</v>
      </c>
      <c r="AT868" s="42">
        <f t="shared" si="446"/>
        <v>0</v>
      </c>
      <c r="AU868" s="42">
        <f t="shared" si="447"/>
        <v>0</v>
      </c>
    </row>
    <row r="869" spans="1:47" x14ac:dyDescent="0.2">
      <c r="A869" s="35">
        <v>46219</v>
      </c>
      <c r="B869" s="36" t="s">
        <v>483</v>
      </c>
      <c r="C869" s="36" t="s">
        <v>232</v>
      </c>
      <c r="D869" s="36"/>
      <c r="E869" s="37"/>
      <c r="F869" s="37"/>
      <c r="G869" s="36"/>
      <c r="H869" s="36"/>
      <c r="I869" s="36"/>
      <c r="J869" s="36"/>
      <c r="K869" s="37"/>
      <c r="L869" s="37"/>
      <c r="M869" s="37"/>
      <c r="N869" s="38">
        <f t="shared" si="416"/>
        <v>46204</v>
      </c>
      <c r="O869">
        <f t="shared" si="417"/>
        <v>900011</v>
      </c>
      <c r="P869" t="str">
        <f t="shared" si="418"/>
        <v>Serralheria</v>
      </c>
      <c r="Q869" t="str">
        <f t="shared" si="419"/>
        <v>Normal / Fixo</v>
      </c>
      <c r="R869" t="str">
        <f t="shared" si="420"/>
        <v>SERRALHEIRO I</v>
      </c>
      <c r="S869" t="str">
        <f t="shared" si="421"/>
        <v>ADM</v>
      </c>
      <c r="T869" s="39">
        <f t="shared" si="422"/>
        <v>53.488333185221997</v>
      </c>
      <c r="U869" s="40">
        <f t="shared" si="423"/>
        <v>0.375</v>
      </c>
      <c r="V869" s="40">
        <f t="shared" si="424"/>
        <v>0.375</v>
      </c>
      <c r="W869" s="40">
        <f t="shared" si="425"/>
        <v>0</v>
      </c>
      <c r="X869" t="str">
        <f t="shared" si="426"/>
        <v>Não</v>
      </c>
      <c r="Y869" s="40">
        <f t="shared" si="427"/>
        <v>0</v>
      </c>
      <c r="Z869" s="40">
        <f t="shared" si="428"/>
        <v>0</v>
      </c>
      <c r="AA869" s="40">
        <f t="shared" si="429"/>
        <v>0</v>
      </c>
      <c r="AB869" s="40">
        <f t="shared" si="430"/>
        <v>0</v>
      </c>
      <c r="AC869" s="40">
        <f t="shared" si="431"/>
        <v>0</v>
      </c>
      <c r="AD869" s="39">
        <f t="shared" si="432"/>
        <v>0</v>
      </c>
      <c r="AE869" s="39">
        <f t="shared" si="433"/>
        <v>0</v>
      </c>
      <c r="AF869" t="str">
        <f t="shared" si="434"/>
        <v>Trabalhado</v>
      </c>
      <c r="AG869" t="str">
        <f t="shared" si="435"/>
        <v/>
      </c>
      <c r="AH869" t="str">
        <f t="shared" si="436"/>
        <v/>
      </c>
      <c r="AJ869" s="41">
        <f t="shared" si="437"/>
        <v>20</v>
      </c>
      <c r="AK869" s="42" t="str">
        <f t="shared" si="438"/>
        <v/>
      </c>
      <c r="AL869" s="41" t="str">
        <f t="shared" si="439"/>
        <v>Leve atraso</v>
      </c>
      <c r="AM869" s="41" t="str">
        <f t="shared" si="440"/>
        <v>Não</v>
      </c>
      <c r="AN869" s="41" t="str">
        <f t="shared" si="441"/>
        <v>Sim</v>
      </c>
      <c r="AO869" s="42" t="str">
        <f t="shared" si="442"/>
        <v/>
      </c>
      <c r="AP869" s="41" t="str">
        <f t="shared" si="443"/>
        <v>Maxwell Torres da Silva|46219</v>
      </c>
      <c r="AQ869" s="41" t="str">
        <f t="shared" si="444"/>
        <v/>
      </c>
      <c r="AR869" s="41" t="str">
        <f>IF($AQ869="","",COUNTIFS(L_ChaveCob,$AQ869,L_Ausencia,"&gt;"&amp;$W869)+COUNTIFS($AQ$4:$AQ869,$AQ869,$W$4:$W869,$W869))</f>
        <v/>
      </c>
      <c r="AS869" s="42">
        <f t="shared" si="445"/>
        <v>0</v>
      </c>
      <c r="AT869" s="42">
        <f t="shared" si="446"/>
        <v>0</v>
      </c>
      <c r="AU869" s="42">
        <f t="shared" si="447"/>
        <v>0</v>
      </c>
    </row>
    <row r="870" spans="1:47" hidden="1" x14ac:dyDescent="0.2">
      <c r="A870" s="35">
        <v>46219</v>
      </c>
      <c r="B870" s="36" t="s">
        <v>611</v>
      </c>
      <c r="C870" s="36" t="s">
        <v>258</v>
      </c>
      <c r="D870" s="36"/>
      <c r="E870" s="37"/>
      <c r="F870" s="37"/>
      <c r="G870" s="36"/>
      <c r="H870" s="36"/>
      <c r="I870" s="36"/>
      <c r="J870" s="36"/>
      <c r="K870" s="37"/>
      <c r="L870" s="37"/>
      <c r="M870" s="37"/>
      <c r="N870" s="38">
        <f t="shared" si="416"/>
        <v>46204</v>
      </c>
      <c r="O870">
        <f t="shared" si="417"/>
        <v>900013</v>
      </c>
      <c r="P870" t="str">
        <f t="shared" si="418"/>
        <v>SPOT</v>
      </c>
      <c r="Q870" t="str">
        <f t="shared" si="419"/>
        <v>SPOT</v>
      </c>
      <c r="R870" t="str">
        <f t="shared" si="420"/>
        <v>SERRALHEIRO I</v>
      </c>
      <c r="S870" t="str">
        <f t="shared" si="421"/>
        <v>TURNO 2</v>
      </c>
      <c r="T870" s="39">
        <f t="shared" si="422"/>
        <v>53.488333185221997</v>
      </c>
      <c r="U870" s="40">
        <f t="shared" si="423"/>
        <v>0.33333333333333298</v>
      </c>
      <c r="V870" s="40">
        <f t="shared" si="424"/>
        <v>0</v>
      </c>
      <c r="W870" s="40">
        <f t="shared" si="425"/>
        <v>0.33333333333333298</v>
      </c>
      <c r="X870" t="str">
        <f t="shared" si="426"/>
        <v>Não</v>
      </c>
      <c r="Y870" s="40">
        <f t="shared" si="427"/>
        <v>0</v>
      </c>
      <c r="Z870" s="40">
        <f t="shared" si="428"/>
        <v>0</v>
      </c>
      <c r="AA870" s="40">
        <f t="shared" si="429"/>
        <v>0</v>
      </c>
      <c r="AB870" s="40">
        <f t="shared" si="430"/>
        <v>0</v>
      </c>
      <c r="AC870" s="40">
        <f t="shared" si="431"/>
        <v>0</v>
      </c>
      <c r="AD870" s="39">
        <f t="shared" si="432"/>
        <v>0</v>
      </c>
      <c r="AE870" s="39">
        <f t="shared" si="433"/>
        <v>427.90666548177552</v>
      </c>
      <c r="AF870" t="str">
        <f t="shared" si="434"/>
        <v>Justificada</v>
      </c>
      <c r="AG870" t="str">
        <f t="shared" si="435"/>
        <v/>
      </c>
      <c r="AH870" t="str">
        <f t="shared" si="436"/>
        <v/>
      </c>
      <c r="AJ870" s="41">
        <f t="shared" si="437"/>
        <v>22</v>
      </c>
      <c r="AK870" s="42" t="str">
        <f t="shared" si="438"/>
        <v/>
      </c>
      <c r="AL870" s="41" t="str">
        <f t="shared" si="439"/>
        <v>Dia inteiro</v>
      </c>
      <c r="AM870" s="41" t="str">
        <f t="shared" si="440"/>
        <v>Não</v>
      </c>
      <c r="AN870" s="41" t="str">
        <f t="shared" si="441"/>
        <v>Não</v>
      </c>
      <c r="AO870" s="42" t="str">
        <f t="shared" si="442"/>
        <v/>
      </c>
      <c r="AP870" s="41" t="str">
        <f t="shared" si="443"/>
        <v>Murilo de Souza Modesto- Spot|46219</v>
      </c>
      <c r="AQ870" s="41" t="str">
        <f t="shared" si="444"/>
        <v/>
      </c>
      <c r="AR870" s="41" t="str">
        <f>IF($AQ870="","",COUNTIFS(L_ChaveCob,$AQ870,L_Ausencia,"&gt;"&amp;$W870)+COUNTIFS($AQ$4:$AQ870,$AQ870,$W$4:$W870,$W870))</f>
        <v/>
      </c>
      <c r="AS870" s="42">
        <f t="shared" si="445"/>
        <v>0</v>
      </c>
      <c r="AT870" s="42">
        <f t="shared" si="446"/>
        <v>0</v>
      </c>
      <c r="AU870" s="42">
        <f t="shared" si="447"/>
        <v>0</v>
      </c>
    </row>
    <row r="871" spans="1:47" x14ac:dyDescent="0.2">
      <c r="A871" s="35">
        <v>46219</v>
      </c>
      <c r="B871" s="36" t="s">
        <v>247</v>
      </c>
      <c r="C871" s="36" t="s">
        <v>232</v>
      </c>
      <c r="D871" s="36"/>
      <c r="E871" s="37"/>
      <c r="F871" s="37"/>
      <c r="G871" s="36"/>
      <c r="H871" s="36"/>
      <c r="I871" s="36"/>
      <c r="J871" s="36"/>
      <c r="K871" s="37"/>
      <c r="L871" s="37"/>
      <c r="M871" s="37"/>
      <c r="N871" s="38">
        <f t="shared" si="416"/>
        <v>46204</v>
      </c>
      <c r="O871">
        <f t="shared" si="417"/>
        <v>900005</v>
      </c>
      <c r="P871" t="str">
        <f t="shared" si="418"/>
        <v>Serralheria</v>
      </c>
      <c r="Q871" t="str">
        <f t="shared" si="419"/>
        <v>Normal / Fixo</v>
      </c>
      <c r="R871" t="str">
        <f t="shared" si="420"/>
        <v>SERRALHEIRO II</v>
      </c>
      <c r="S871" t="str">
        <f t="shared" si="421"/>
        <v>ADM</v>
      </c>
      <c r="T871" s="39">
        <f t="shared" si="422"/>
        <v>57.825734836004102</v>
      </c>
      <c r="U871" s="40">
        <f t="shared" si="423"/>
        <v>0.375</v>
      </c>
      <c r="V871" s="40">
        <f t="shared" si="424"/>
        <v>0.375</v>
      </c>
      <c r="W871" s="40">
        <f t="shared" si="425"/>
        <v>0</v>
      </c>
      <c r="X871" t="str">
        <f t="shared" si="426"/>
        <v>Não</v>
      </c>
      <c r="Y871" s="40">
        <f t="shared" si="427"/>
        <v>0</v>
      </c>
      <c r="Z871" s="40">
        <f t="shared" si="428"/>
        <v>0</v>
      </c>
      <c r="AA871" s="40">
        <f t="shared" si="429"/>
        <v>0</v>
      </c>
      <c r="AB871" s="40">
        <f t="shared" si="430"/>
        <v>0</v>
      </c>
      <c r="AC871" s="40">
        <f t="shared" si="431"/>
        <v>0</v>
      </c>
      <c r="AD871" s="39">
        <f t="shared" si="432"/>
        <v>0</v>
      </c>
      <c r="AE871" s="39">
        <f t="shared" si="433"/>
        <v>0</v>
      </c>
      <c r="AF871" t="str">
        <f t="shared" si="434"/>
        <v>Trabalhado</v>
      </c>
      <c r="AG871" t="str">
        <f t="shared" si="435"/>
        <v/>
      </c>
      <c r="AH871" t="str">
        <f t="shared" si="436"/>
        <v/>
      </c>
      <c r="AJ871" s="41">
        <f t="shared" si="437"/>
        <v>13</v>
      </c>
      <c r="AK871" s="42" t="str">
        <f t="shared" si="438"/>
        <v/>
      </c>
      <c r="AL871" s="41" t="str">
        <f t="shared" si="439"/>
        <v>Leve atraso</v>
      </c>
      <c r="AM871" s="41" t="str">
        <f t="shared" si="440"/>
        <v>Não</v>
      </c>
      <c r="AN871" s="41" t="str">
        <f t="shared" si="441"/>
        <v>Sim</v>
      </c>
      <c r="AO871" s="42" t="str">
        <f t="shared" si="442"/>
        <v/>
      </c>
      <c r="AP871" s="41" t="str">
        <f t="shared" si="443"/>
        <v>Rafael Fracaroli da Rocha|46219</v>
      </c>
      <c r="AQ871" s="41" t="str">
        <f t="shared" si="444"/>
        <v/>
      </c>
      <c r="AR871" s="41" t="str">
        <f>IF($AQ871="","",COUNTIFS(L_ChaveCob,$AQ871,L_Ausencia,"&gt;"&amp;$W871)+COUNTIFS($AQ$4:$AQ871,$AQ871,$W$4:$W871,$W871))</f>
        <v/>
      </c>
      <c r="AS871" s="42">
        <f t="shared" si="445"/>
        <v>0</v>
      </c>
      <c r="AT871" s="42">
        <f t="shared" si="446"/>
        <v>0</v>
      </c>
      <c r="AU871" s="42">
        <f t="shared" si="447"/>
        <v>0</v>
      </c>
    </row>
    <row r="872" spans="1:47" x14ac:dyDescent="0.2">
      <c r="A872" s="35">
        <v>46219</v>
      </c>
      <c r="B872" s="36" t="s">
        <v>249</v>
      </c>
      <c r="C872" s="36" t="s">
        <v>232</v>
      </c>
      <c r="D872" s="36"/>
      <c r="E872" s="37"/>
      <c r="F872" s="37"/>
      <c r="G872" s="36"/>
      <c r="H872" s="36"/>
      <c r="I872" s="36"/>
      <c r="J872" s="36"/>
      <c r="K872" s="37"/>
      <c r="L872" s="37"/>
      <c r="M872" s="37"/>
      <c r="N872" s="38">
        <f t="shared" si="416"/>
        <v>46204</v>
      </c>
      <c r="O872">
        <f t="shared" si="417"/>
        <v>331335</v>
      </c>
      <c r="P872" t="str">
        <f t="shared" si="418"/>
        <v>Serralheria</v>
      </c>
      <c r="Q872" t="str">
        <f t="shared" si="419"/>
        <v>Normal / Fixo</v>
      </c>
      <c r="R872" t="str">
        <f t="shared" si="420"/>
        <v>SERRALHEIRO II</v>
      </c>
      <c r="S872" t="str">
        <f t="shared" si="421"/>
        <v>ADM</v>
      </c>
      <c r="T872" s="39">
        <f t="shared" si="422"/>
        <v>57.825734836004102</v>
      </c>
      <c r="U872" s="40">
        <f t="shared" si="423"/>
        <v>0.375</v>
      </c>
      <c r="V872" s="40">
        <f t="shared" si="424"/>
        <v>0.375</v>
      </c>
      <c r="W872" s="40">
        <f t="shared" si="425"/>
        <v>0</v>
      </c>
      <c r="X872" t="str">
        <f t="shared" si="426"/>
        <v>Não</v>
      </c>
      <c r="Y872" s="40">
        <f t="shared" si="427"/>
        <v>0</v>
      </c>
      <c r="Z872" s="40">
        <f t="shared" si="428"/>
        <v>0</v>
      </c>
      <c r="AA872" s="40">
        <f t="shared" si="429"/>
        <v>0</v>
      </c>
      <c r="AB872" s="40">
        <f t="shared" si="430"/>
        <v>0</v>
      </c>
      <c r="AC872" s="40">
        <f t="shared" si="431"/>
        <v>0</v>
      </c>
      <c r="AD872" s="39">
        <f t="shared" si="432"/>
        <v>0</v>
      </c>
      <c r="AE872" s="39">
        <f t="shared" si="433"/>
        <v>0</v>
      </c>
      <c r="AF872" t="str">
        <f t="shared" si="434"/>
        <v>Trabalhado</v>
      </c>
      <c r="AG872" t="str">
        <f t="shared" si="435"/>
        <v/>
      </c>
      <c r="AH872" t="str">
        <f t="shared" si="436"/>
        <v/>
      </c>
      <c r="AJ872" s="41">
        <f t="shared" si="437"/>
        <v>5</v>
      </c>
      <c r="AK872" s="42" t="str">
        <f t="shared" si="438"/>
        <v/>
      </c>
      <c r="AL872" s="41" t="str">
        <f t="shared" si="439"/>
        <v>Leve atraso</v>
      </c>
      <c r="AM872" s="41" t="str">
        <f t="shared" si="440"/>
        <v>Não</v>
      </c>
      <c r="AN872" s="41" t="str">
        <f t="shared" si="441"/>
        <v>Sim</v>
      </c>
      <c r="AO872" s="42" t="str">
        <f t="shared" si="442"/>
        <v/>
      </c>
      <c r="AP872" s="41" t="str">
        <f t="shared" si="443"/>
        <v>Robson Alberto Alves Galvão|46219</v>
      </c>
      <c r="AQ872" s="41" t="str">
        <f t="shared" si="444"/>
        <v/>
      </c>
      <c r="AR872" s="41" t="str">
        <f>IF($AQ872="","",COUNTIFS(L_ChaveCob,$AQ872,L_Ausencia,"&gt;"&amp;$W872)+COUNTIFS($AQ$4:$AQ872,$AQ872,$W$4:$W872,$W872))</f>
        <v/>
      </c>
      <c r="AS872" s="42">
        <f t="shared" si="445"/>
        <v>0</v>
      </c>
      <c r="AT872" s="42">
        <f t="shared" si="446"/>
        <v>0</v>
      </c>
      <c r="AU872" s="42">
        <f t="shared" si="447"/>
        <v>0</v>
      </c>
    </row>
    <row r="873" spans="1:47" x14ac:dyDescent="0.2">
      <c r="A873" s="35">
        <v>46219</v>
      </c>
      <c r="B873" s="36" t="s">
        <v>231</v>
      </c>
      <c r="C873" s="36" t="s">
        <v>232</v>
      </c>
      <c r="D873" s="36"/>
      <c r="E873" s="37"/>
      <c r="F873" s="37"/>
      <c r="G873" s="36"/>
      <c r="H873" s="36"/>
      <c r="I873" s="36"/>
      <c r="J873" s="36"/>
      <c r="K873" s="37"/>
      <c r="L873" s="37"/>
      <c r="M873" s="37"/>
      <c r="N873" s="38">
        <f t="shared" si="416"/>
        <v>46204</v>
      </c>
      <c r="O873">
        <f t="shared" si="417"/>
        <v>900004</v>
      </c>
      <c r="P873" t="str">
        <f t="shared" si="418"/>
        <v>Serralheria</v>
      </c>
      <c r="Q873" t="str">
        <f t="shared" si="419"/>
        <v>Normal / Fixo</v>
      </c>
      <c r="R873" t="str">
        <f t="shared" si="420"/>
        <v>SERRALHEIRO I</v>
      </c>
      <c r="S873" t="str">
        <f t="shared" si="421"/>
        <v>TURNO 2</v>
      </c>
      <c r="T873" s="39">
        <f t="shared" si="422"/>
        <v>53.488333185221997</v>
      </c>
      <c r="U873" s="40">
        <f t="shared" si="423"/>
        <v>0.33333333333333298</v>
      </c>
      <c r="V873" s="40">
        <f t="shared" si="424"/>
        <v>0.33333333333333298</v>
      </c>
      <c r="W873" s="40">
        <f t="shared" si="425"/>
        <v>0</v>
      </c>
      <c r="X873" t="str">
        <f t="shared" si="426"/>
        <v>Não</v>
      </c>
      <c r="Y873" s="40">
        <f t="shared" si="427"/>
        <v>0</v>
      </c>
      <c r="Z873" s="40">
        <f t="shared" si="428"/>
        <v>0</v>
      </c>
      <c r="AA873" s="40">
        <f t="shared" si="429"/>
        <v>0</v>
      </c>
      <c r="AB873" s="40">
        <f t="shared" si="430"/>
        <v>0</v>
      </c>
      <c r="AC873" s="40">
        <f t="shared" si="431"/>
        <v>0</v>
      </c>
      <c r="AD873" s="39">
        <f t="shared" si="432"/>
        <v>0</v>
      </c>
      <c r="AE873" s="39">
        <f t="shared" si="433"/>
        <v>0</v>
      </c>
      <c r="AF873" t="str">
        <f t="shared" si="434"/>
        <v>Trabalhado</v>
      </c>
      <c r="AG873" t="str">
        <f t="shared" si="435"/>
        <v/>
      </c>
      <c r="AH873" t="str">
        <f t="shared" si="436"/>
        <v/>
      </c>
      <c r="AJ873" s="41">
        <f t="shared" si="437"/>
        <v>11</v>
      </c>
      <c r="AK873" s="42" t="str">
        <f t="shared" si="438"/>
        <v/>
      </c>
      <c r="AL873" s="41" t="str">
        <f t="shared" si="439"/>
        <v>Leve atraso</v>
      </c>
      <c r="AM873" s="41" t="str">
        <f t="shared" si="440"/>
        <v>Não</v>
      </c>
      <c r="AN873" s="41" t="str">
        <f t="shared" si="441"/>
        <v>Sim</v>
      </c>
      <c r="AO873" s="42" t="str">
        <f t="shared" si="442"/>
        <v/>
      </c>
      <c r="AP873" s="41" t="str">
        <f t="shared" si="443"/>
        <v>Rogério Marques da Silva|46219</v>
      </c>
      <c r="AQ873" s="41" t="str">
        <f t="shared" si="444"/>
        <v/>
      </c>
      <c r="AR873" s="41" t="str">
        <f>IF($AQ873="","",COUNTIFS(L_ChaveCob,$AQ873,L_Ausencia,"&gt;"&amp;$W873)+COUNTIFS($AQ$4:$AQ873,$AQ873,$W$4:$W873,$W873))</f>
        <v/>
      </c>
      <c r="AS873" s="42">
        <f t="shared" si="445"/>
        <v>0</v>
      </c>
      <c r="AT873" s="42">
        <f t="shared" si="446"/>
        <v>0</v>
      </c>
      <c r="AU873" s="42">
        <f t="shared" si="447"/>
        <v>0</v>
      </c>
    </row>
    <row r="874" spans="1:47" x14ac:dyDescent="0.2">
      <c r="A874" s="35">
        <v>46219</v>
      </c>
      <c r="B874" s="36" t="s">
        <v>252</v>
      </c>
      <c r="C874" s="36" t="s">
        <v>232</v>
      </c>
      <c r="D874" s="36"/>
      <c r="E874" s="37"/>
      <c r="F874" s="37"/>
      <c r="G874" s="36"/>
      <c r="H874" s="36"/>
      <c r="I874" s="36"/>
      <c r="J874" s="36"/>
      <c r="K874" s="37"/>
      <c r="L874" s="37"/>
      <c r="M874" s="37"/>
      <c r="N874" s="38">
        <f t="shared" si="416"/>
        <v>46204</v>
      </c>
      <c r="O874">
        <f t="shared" si="417"/>
        <v>266937</v>
      </c>
      <c r="P874" t="str">
        <f t="shared" si="418"/>
        <v>Serralheria</v>
      </c>
      <c r="Q874" t="str">
        <f t="shared" si="419"/>
        <v>Normal / Fixo</v>
      </c>
      <c r="R874" t="str">
        <f t="shared" si="420"/>
        <v>ENCARREGADO</v>
      </c>
      <c r="S874" t="str">
        <f t="shared" si="421"/>
        <v>ADM</v>
      </c>
      <c r="T874" s="39">
        <f t="shared" si="422"/>
        <v>66.410146806958295</v>
      </c>
      <c r="U874" s="40">
        <f t="shared" si="423"/>
        <v>0.375</v>
      </c>
      <c r="V874" s="40">
        <f t="shared" si="424"/>
        <v>0.375</v>
      </c>
      <c r="W874" s="40">
        <f t="shared" si="425"/>
        <v>0</v>
      </c>
      <c r="X874" t="str">
        <f t="shared" si="426"/>
        <v>Não</v>
      </c>
      <c r="Y874" s="40">
        <f t="shared" si="427"/>
        <v>0</v>
      </c>
      <c r="Z874" s="40">
        <f t="shared" si="428"/>
        <v>0</v>
      </c>
      <c r="AA874" s="40">
        <f t="shared" si="429"/>
        <v>0</v>
      </c>
      <c r="AB874" s="40">
        <f t="shared" si="430"/>
        <v>0</v>
      </c>
      <c r="AC874" s="40">
        <f t="shared" si="431"/>
        <v>0</v>
      </c>
      <c r="AD874" s="39">
        <f t="shared" si="432"/>
        <v>0</v>
      </c>
      <c r="AE874" s="39">
        <f t="shared" si="433"/>
        <v>0</v>
      </c>
      <c r="AF874" t="str">
        <f t="shared" si="434"/>
        <v>Trabalhado</v>
      </c>
      <c r="AG874" t="str">
        <f t="shared" si="435"/>
        <v/>
      </c>
      <c r="AH874" t="str">
        <f t="shared" si="436"/>
        <v/>
      </c>
      <c r="AJ874" s="41">
        <f t="shared" si="437"/>
        <v>1</v>
      </c>
      <c r="AK874" s="42" t="str">
        <f t="shared" si="438"/>
        <v/>
      </c>
      <c r="AL874" s="41" t="str">
        <f t="shared" si="439"/>
        <v>Leve atraso</v>
      </c>
      <c r="AM874" s="41" t="str">
        <f t="shared" si="440"/>
        <v>Não</v>
      </c>
      <c r="AN874" s="41" t="str">
        <f t="shared" si="441"/>
        <v>Sim</v>
      </c>
      <c r="AO874" s="42" t="str">
        <f t="shared" si="442"/>
        <v/>
      </c>
      <c r="AP874" s="41" t="str">
        <f t="shared" si="443"/>
        <v>Ronaldo Rosendo da Silva|46219</v>
      </c>
      <c r="AQ874" s="41" t="str">
        <f t="shared" si="444"/>
        <v/>
      </c>
      <c r="AR874" s="41" t="str">
        <f>IF($AQ874="","",COUNTIFS(L_ChaveCob,$AQ874,L_Ausencia,"&gt;"&amp;$W874)+COUNTIFS($AQ$4:$AQ874,$AQ874,$W$4:$W874,$W874))</f>
        <v/>
      </c>
      <c r="AS874" s="42">
        <f t="shared" si="445"/>
        <v>0</v>
      </c>
      <c r="AT874" s="42">
        <f t="shared" si="446"/>
        <v>0</v>
      </c>
      <c r="AU874" s="42">
        <f t="shared" si="447"/>
        <v>0</v>
      </c>
    </row>
    <row r="875" spans="1:47" x14ac:dyDescent="0.2">
      <c r="A875" s="35">
        <v>46219</v>
      </c>
      <c r="B875" s="36" t="s">
        <v>254</v>
      </c>
      <c r="C875" s="36" t="s">
        <v>232</v>
      </c>
      <c r="D875" s="36"/>
      <c r="E875" s="37"/>
      <c r="F875" s="37"/>
      <c r="G875" s="36"/>
      <c r="H875" s="36"/>
      <c r="I875" s="36"/>
      <c r="J875" s="36"/>
      <c r="K875" s="37"/>
      <c r="L875" s="37"/>
      <c r="M875" s="37"/>
      <c r="N875" s="38">
        <f t="shared" si="416"/>
        <v>46204</v>
      </c>
      <c r="O875">
        <f t="shared" si="417"/>
        <v>900001</v>
      </c>
      <c r="P875" t="str">
        <f t="shared" si="418"/>
        <v>Serralheria</v>
      </c>
      <c r="Q875" t="str">
        <f t="shared" si="419"/>
        <v>Normal / Fixo</v>
      </c>
      <c r="R875" t="str">
        <f t="shared" si="420"/>
        <v>SERRALHEIRO II</v>
      </c>
      <c r="S875" t="str">
        <f t="shared" si="421"/>
        <v>ADM</v>
      </c>
      <c r="T875" s="39">
        <f t="shared" si="422"/>
        <v>57.825734836004102</v>
      </c>
      <c r="U875" s="40">
        <f t="shared" si="423"/>
        <v>0.375</v>
      </c>
      <c r="V875" s="40">
        <f t="shared" si="424"/>
        <v>0.375</v>
      </c>
      <c r="W875" s="40">
        <f t="shared" si="425"/>
        <v>0</v>
      </c>
      <c r="X875" t="str">
        <f t="shared" si="426"/>
        <v>Não</v>
      </c>
      <c r="Y875" s="40">
        <f t="shared" si="427"/>
        <v>0</v>
      </c>
      <c r="Z875" s="40">
        <f t="shared" si="428"/>
        <v>0</v>
      </c>
      <c r="AA875" s="40">
        <f t="shared" si="429"/>
        <v>0</v>
      </c>
      <c r="AB875" s="40">
        <f t="shared" si="430"/>
        <v>0</v>
      </c>
      <c r="AC875" s="40">
        <f t="shared" si="431"/>
        <v>0</v>
      </c>
      <c r="AD875" s="39">
        <f t="shared" si="432"/>
        <v>0</v>
      </c>
      <c r="AE875" s="39">
        <f t="shared" si="433"/>
        <v>0</v>
      </c>
      <c r="AF875" t="str">
        <f t="shared" si="434"/>
        <v>Trabalhado</v>
      </c>
      <c r="AG875" t="str">
        <f t="shared" si="435"/>
        <v/>
      </c>
      <c r="AH875" t="str">
        <f t="shared" si="436"/>
        <v/>
      </c>
      <c r="AJ875" s="41">
        <f t="shared" si="437"/>
        <v>8</v>
      </c>
      <c r="AK875" s="42" t="str">
        <f t="shared" si="438"/>
        <v/>
      </c>
      <c r="AL875" s="41" t="str">
        <f t="shared" si="439"/>
        <v>Leve atraso</v>
      </c>
      <c r="AM875" s="41" t="str">
        <f t="shared" si="440"/>
        <v>Não</v>
      </c>
      <c r="AN875" s="41" t="str">
        <f t="shared" si="441"/>
        <v>Sim</v>
      </c>
      <c r="AO875" s="42" t="str">
        <f t="shared" si="442"/>
        <v/>
      </c>
      <c r="AP875" s="41" t="str">
        <f t="shared" si="443"/>
        <v>Ronaldo Santos Dias|46219</v>
      </c>
      <c r="AQ875" s="41" t="str">
        <f t="shared" si="444"/>
        <v/>
      </c>
      <c r="AR875" s="41" t="str">
        <f>IF($AQ875="","",COUNTIFS(L_ChaveCob,$AQ875,L_Ausencia,"&gt;"&amp;$W875)+COUNTIFS($AQ$4:$AQ875,$AQ875,$W$4:$W875,$W875))</f>
        <v/>
      </c>
      <c r="AS875" s="42">
        <f t="shared" si="445"/>
        <v>0</v>
      </c>
      <c r="AT875" s="42">
        <f t="shared" si="446"/>
        <v>0</v>
      </c>
      <c r="AU875" s="42">
        <f t="shared" si="447"/>
        <v>0</v>
      </c>
    </row>
    <row r="876" spans="1:47" x14ac:dyDescent="0.2">
      <c r="A876" s="35">
        <v>46219</v>
      </c>
      <c r="B876" s="36" t="s">
        <v>281</v>
      </c>
      <c r="C876" s="36" t="s">
        <v>213</v>
      </c>
      <c r="D876" s="36"/>
      <c r="E876" s="37"/>
      <c r="F876" s="37"/>
      <c r="G876" s="36" t="s">
        <v>53</v>
      </c>
      <c r="H876" s="36"/>
      <c r="I876" s="36"/>
      <c r="J876" s="36"/>
      <c r="K876" s="37"/>
      <c r="L876" s="37"/>
      <c r="M876" s="37"/>
      <c r="N876" s="38">
        <f t="shared" si="416"/>
        <v>46204</v>
      </c>
      <c r="O876">
        <f t="shared" si="417"/>
        <v>900010</v>
      </c>
      <c r="P876" t="str">
        <f t="shared" si="418"/>
        <v>Serralheria</v>
      </c>
      <c r="Q876" t="str">
        <f t="shared" si="419"/>
        <v>Normal / Fixo</v>
      </c>
      <c r="R876" t="str">
        <f t="shared" si="420"/>
        <v>SERRALHEIRO I</v>
      </c>
      <c r="S876" t="str">
        <f t="shared" si="421"/>
        <v>ADM</v>
      </c>
      <c r="T876" s="39">
        <f t="shared" si="422"/>
        <v>53.488333185221997</v>
      </c>
      <c r="U876" s="40">
        <f t="shared" si="423"/>
        <v>0.375</v>
      </c>
      <c r="V876" s="40">
        <f t="shared" si="424"/>
        <v>0</v>
      </c>
      <c r="W876" s="40">
        <f t="shared" si="425"/>
        <v>0.375</v>
      </c>
      <c r="X876" t="str">
        <f t="shared" si="426"/>
        <v>Sim</v>
      </c>
      <c r="Y876" s="40">
        <f t="shared" si="427"/>
        <v>0.375</v>
      </c>
      <c r="Z876" s="40">
        <f t="shared" si="428"/>
        <v>0</v>
      </c>
      <c r="AA876" s="40">
        <f t="shared" si="429"/>
        <v>0</v>
      </c>
      <c r="AB876" s="40">
        <f t="shared" si="430"/>
        <v>0</v>
      </c>
      <c r="AC876" s="40">
        <f t="shared" si="431"/>
        <v>0.375</v>
      </c>
      <c r="AD876" s="39">
        <f t="shared" si="432"/>
        <v>481.39499866699799</v>
      </c>
      <c r="AE876" s="39">
        <f t="shared" si="433"/>
        <v>0</v>
      </c>
      <c r="AF876" t="str">
        <f t="shared" si="434"/>
        <v>Injustificada</v>
      </c>
      <c r="AG876" t="str">
        <f t="shared" si="435"/>
        <v>DESCONTA 9:00h (Injustificada).</v>
      </c>
      <c r="AH876" t="str">
        <f t="shared" si="436"/>
        <v/>
      </c>
      <c r="AJ876" s="41">
        <f t="shared" si="437"/>
        <v>19</v>
      </c>
      <c r="AK876" s="42" t="str">
        <f t="shared" si="438"/>
        <v/>
      </c>
      <c r="AL876" s="41" t="str">
        <f t="shared" si="439"/>
        <v>Dia inteiro</v>
      </c>
      <c r="AM876" s="41" t="str">
        <f t="shared" si="440"/>
        <v>Sim</v>
      </c>
      <c r="AN876" s="41" t="str">
        <f t="shared" si="441"/>
        <v>Não</v>
      </c>
      <c r="AO876" s="42" t="str">
        <f t="shared" si="442"/>
        <v/>
      </c>
      <c r="AP876" s="41" t="str">
        <f t="shared" si="443"/>
        <v>Roniel de Souza Rocha|46219</v>
      </c>
      <c r="AQ876" s="41" t="str">
        <f t="shared" si="444"/>
        <v>46219|Serralheria</v>
      </c>
      <c r="AR876" s="41">
        <f>IF($AQ876="","",COUNTIFS(L_ChaveCob,$AQ876,L_Ausencia,"&gt;"&amp;$W876)+COUNTIFS($AQ$4:$AQ876,$AQ876,$W$4:$W876,$W876))</f>
        <v>3</v>
      </c>
      <c r="AS876" s="42">
        <f t="shared" si="445"/>
        <v>0</v>
      </c>
      <c r="AT876" s="42">
        <f t="shared" si="446"/>
        <v>0</v>
      </c>
      <c r="AU876" s="42">
        <f t="shared" si="447"/>
        <v>0</v>
      </c>
    </row>
    <row r="877" spans="1:47" x14ac:dyDescent="0.2">
      <c r="A877" s="35">
        <v>46220</v>
      </c>
      <c r="B877" s="36" t="s">
        <v>235</v>
      </c>
      <c r="C877" s="36" t="s">
        <v>258</v>
      </c>
      <c r="D877" s="36"/>
      <c r="E877" s="37"/>
      <c r="F877" s="37"/>
      <c r="G877" s="36" t="s">
        <v>612</v>
      </c>
      <c r="H877" s="36"/>
      <c r="I877" s="36"/>
      <c r="J877" s="36"/>
      <c r="K877" s="37"/>
      <c r="L877" s="37"/>
      <c r="M877" s="37"/>
      <c r="N877" s="38">
        <f t="shared" si="416"/>
        <v>46204</v>
      </c>
      <c r="O877">
        <f t="shared" si="417"/>
        <v>900008</v>
      </c>
      <c r="P877" t="str">
        <f t="shared" si="418"/>
        <v>Serralheria</v>
      </c>
      <c r="Q877" t="str">
        <f t="shared" si="419"/>
        <v>Normal / Fixo</v>
      </c>
      <c r="R877" t="str">
        <f t="shared" si="420"/>
        <v>SERRALHEIRO II</v>
      </c>
      <c r="S877" t="str">
        <f t="shared" si="421"/>
        <v>TURNO 2</v>
      </c>
      <c r="T877" s="39">
        <f t="shared" si="422"/>
        <v>57.825734836004102</v>
      </c>
      <c r="U877" s="40">
        <f t="shared" si="423"/>
        <v>0.33333333333333298</v>
      </c>
      <c r="V877" s="40">
        <f t="shared" si="424"/>
        <v>0</v>
      </c>
      <c r="W877" s="40">
        <f t="shared" si="425"/>
        <v>0.33333333333333298</v>
      </c>
      <c r="X877" t="str">
        <f t="shared" si="426"/>
        <v>Não</v>
      </c>
      <c r="Y877" s="40">
        <f t="shared" si="427"/>
        <v>0</v>
      </c>
      <c r="Z877" s="40">
        <f t="shared" si="428"/>
        <v>0</v>
      </c>
      <c r="AA877" s="40">
        <f t="shared" si="429"/>
        <v>0</v>
      </c>
      <c r="AB877" s="40">
        <f t="shared" si="430"/>
        <v>0</v>
      </c>
      <c r="AC877" s="40">
        <f t="shared" si="431"/>
        <v>0</v>
      </c>
      <c r="AD877" s="39">
        <f t="shared" si="432"/>
        <v>0</v>
      </c>
      <c r="AE877" s="39">
        <f t="shared" si="433"/>
        <v>462.60587868803231</v>
      </c>
      <c r="AF877" t="str">
        <f t="shared" si="434"/>
        <v>Justificada</v>
      </c>
      <c r="AG877" t="str">
        <f t="shared" si="435"/>
        <v/>
      </c>
      <c r="AH877" t="str">
        <f t="shared" si="436"/>
        <v/>
      </c>
      <c r="AJ877" s="41">
        <f t="shared" si="437"/>
        <v>16</v>
      </c>
      <c r="AK877" s="42" t="str">
        <f t="shared" si="438"/>
        <v/>
      </c>
      <c r="AL877" s="41" t="str">
        <f t="shared" si="439"/>
        <v>Dia inteiro</v>
      </c>
      <c r="AM877" s="41" t="str">
        <f t="shared" si="440"/>
        <v>Não</v>
      </c>
      <c r="AN877" s="41" t="str">
        <f t="shared" si="441"/>
        <v>Não</v>
      </c>
      <c r="AO877" s="42" t="str">
        <f t="shared" si="442"/>
        <v/>
      </c>
      <c r="AP877" s="41" t="str">
        <f t="shared" si="443"/>
        <v>Alisson Paulo Costa Martins|46220</v>
      </c>
      <c r="AQ877" s="41" t="str">
        <f t="shared" si="444"/>
        <v/>
      </c>
      <c r="AR877" s="41" t="str">
        <f>IF($AQ877="","",COUNTIFS(L_ChaveCob,$AQ877,L_Ausencia,"&gt;"&amp;$W877)+COUNTIFS($AQ$4:$AQ877,$AQ877,$W$4:$W877,$W877))</f>
        <v/>
      </c>
      <c r="AS877" s="42">
        <f t="shared" si="445"/>
        <v>0</v>
      </c>
      <c r="AT877" s="42">
        <f t="shared" si="446"/>
        <v>0</v>
      </c>
      <c r="AU877" s="42">
        <f t="shared" si="447"/>
        <v>0</v>
      </c>
    </row>
    <row r="878" spans="1:47" x14ac:dyDescent="0.2">
      <c r="A878" s="35">
        <v>46220</v>
      </c>
      <c r="B878" s="36" t="s">
        <v>479</v>
      </c>
      <c r="C878" s="36" t="s">
        <v>232</v>
      </c>
      <c r="D878" s="36"/>
      <c r="E878" s="37"/>
      <c r="F878" s="37"/>
      <c r="G878" s="36"/>
      <c r="H878" s="36"/>
      <c r="I878" s="36"/>
      <c r="J878" s="36"/>
      <c r="K878" s="37"/>
      <c r="L878" s="37"/>
      <c r="M878" s="37"/>
      <c r="N878" s="38">
        <f t="shared" si="416"/>
        <v>46204</v>
      </c>
      <c r="O878">
        <f t="shared" si="417"/>
        <v>900012</v>
      </c>
      <c r="P878" t="str">
        <f t="shared" si="418"/>
        <v>Serralheria</v>
      </c>
      <c r="Q878" t="str">
        <f t="shared" si="419"/>
        <v>Normal / Fixo</v>
      </c>
      <c r="R878" t="str">
        <f t="shared" si="420"/>
        <v>SERRALHEIRO I</v>
      </c>
      <c r="S878" t="str">
        <f t="shared" si="421"/>
        <v>ADM</v>
      </c>
      <c r="T878" s="39">
        <f t="shared" si="422"/>
        <v>53.488333185221997</v>
      </c>
      <c r="U878" s="40">
        <f t="shared" si="423"/>
        <v>0.33333333333333298</v>
      </c>
      <c r="V878" s="40">
        <f t="shared" si="424"/>
        <v>0.33333333333333298</v>
      </c>
      <c r="W878" s="40">
        <f t="shared" si="425"/>
        <v>0</v>
      </c>
      <c r="X878" t="str">
        <f t="shared" si="426"/>
        <v>Não</v>
      </c>
      <c r="Y878" s="40">
        <f t="shared" si="427"/>
        <v>0</v>
      </c>
      <c r="Z878" s="40">
        <f t="shared" si="428"/>
        <v>0</v>
      </c>
      <c r="AA878" s="40">
        <f t="shared" si="429"/>
        <v>0</v>
      </c>
      <c r="AB878" s="40">
        <f t="shared" si="430"/>
        <v>0</v>
      </c>
      <c r="AC878" s="40">
        <f t="shared" si="431"/>
        <v>0</v>
      </c>
      <c r="AD878" s="39">
        <f t="shared" si="432"/>
        <v>0</v>
      </c>
      <c r="AE878" s="39">
        <f t="shared" si="433"/>
        <v>0</v>
      </c>
      <c r="AF878" t="str">
        <f t="shared" si="434"/>
        <v>Trabalhado</v>
      </c>
      <c r="AG878" t="str">
        <f t="shared" si="435"/>
        <v/>
      </c>
      <c r="AH878" t="str">
        <f t="shared" si="436"/>
        <v/>
      </c>
      <c r="AJ878" s="41">
        <f t="shared" si="437"/>
        <v>21</v>
      </c>
      <c r="AK878" s="42" t="str">
        <f t="shared" si="438"/>
        <v/>
      </c>
      <c r="AL878" s="41" t="str">
        <f t="shared" si="439"/>
        <v>Leve atraso</v>
      </c>
      <c r="AM878" s="41" t="str">
        <f t="shared" si="440"/>
        <v>Não</v>
      </c>
      <c r="AN878" s="41" t="str">
        <f t="shared" si="441"/>
        <v>Sim</v>
      </c>
      <c r="AO878" s="42" t="str">
        <f t="shared" si="442"/>
        <v/>
      </c>
      <c r="AP878" s="41" t="str">
        <f t="shared" si="443"/>
        <v>Diego Ferreira Moura|46220</v>
      </c>
      <c r="AQ878" s="41" t="str">
        <f t="shared" si="444"/>
        <v/>
      </c>
      <c r="AR878" s="41" t="str">
        <f>IF($AQ878="","",COUNTIFS(L_ChaveCob,$AQ878,L_Ausencia,"&gt;"&amp;$W878)+COUNTIFS($AQ$4:$AQ878,$AQ878,$W$4:$W878,$W878))</f>
        <v/>
      </c>
      <c r="AS878" s="42">
        <f t="shared" si="445"/>
        <v>0</v>
      </c>
      <c r="AT878" s="42">
        <f t="shared" si="446"/>
        <v>0</v>
      </c>
      <c r="AU878" s="42">
        <f t="shared" si="447"/>
        <v>0</v>
      </c>
    </row>
    <row r="879" spans="1:47" x14ac:dyDescent="0.2">
      <c r="A879" s="35">
        <v>46220</v>
      </c>
      <c r="B879" s="36" t="s">
        <v>237</v>
      </c>
      <c r="C879" s="36" t="s">
        <v>213</v>
      </c>
      <c r="D879" s="36"/>
      <c r="E879" s="37"/>
      <c r="F879" s="37"/>
      <c r="G879" s="36"/>
      <c r="H879" s="36"/>
      <c r="I879" s="36"/>
      <c r="J879" s="36"/>
      <c r="K879" s="37"/>
      <c r="L879" s="37"/>
      <c r="M879" s="37"/>
      <c r="N879" s="38">
        <f t="shared" si="416"/>
        <v>46204</v>
      </c>
      <c r="O879">
        <f t="shared" si="417"/>
        <v>119353</v>
      </c>
      <c r="P879" t="str">
        <f t="shared" si="418"/>
        <v>Serralheria</v>
      </c>
      <c r="Q879" t="str">
        <f t="shared" si="419"/>
        <v>Normal / Fixo</v>
      </c>
      <c r="R879" t="str">
        <f t="shared" si="420"/>
        <v>SERRALHEIRO II</v>
      </c>
      <c r="S879" t="str">
        <f t="shared" si="421"/>
        <v>ADM</v>
      </c>
      <c r="T879" s="39">
        <f t="shared" si="422"/>
        <v>57.825734836004102</v>
      </c>
      <c r="U879" s="40">
        <f t="shared" si="423"/>
        <v>0.33333333333333298</v>
      </c>
      <c r="V879" s="40">
        <f t="shared" si="424"/>
        <v>0</v>
      </c>
      <c r="W879" s="40">
        <f t="shared" si="425"/>
        <v>0.33333333333333298</v>
      </c>
      <c r="X879" t="str">
        <f t="shared" si="426"/>
        <v>Sim</v>
      </c>
      <c r="Y879" s="40">
        <f t="shared" si="427"/>
        <v>0.33333333333333298</v>
      </c>
      <c r="Z879" s="40">
        <f t="shared" si="428"/>
        <v>0</v>
      </c>
      <c r="AA879" s="40">
        <f t="shared" si="429"/>
        <v>0</v>
      </c>
      <c r="AB879" s="40">
        <f t="shared" si="430"/>
        <v>0</v>
      </c>
      <c r="AC879" s="40">
        <f t="shared" si="431"/>
        <v>0.33333333333333298</v>
      </c>
      <c r="AD879" s="39">
        <f t="shared" si="432"/>
        <v>462.60587868803231</v>
      </c>
      <c r="AE879" s="39">
        <f t="shared" si="433"/>
        <v>0</v>
      </c>
      <c r="AF879" t="str">
        <f t="shared" si="434"/>
        <v>Injustificada</v>
      </c>
      <c r="AG879" t="str">
        <f t="shared" si="435"/>
        <v>DESCONTA 8:00h (Injustificada).</v>
      </c>
      <c r="AH879" t="str">
        <f t="shared" si="436"/>
        <v/>
      </c>
      <c r="AJ879" s="41">
        <f t="shared" si="437"/>
        <v>7</v>
      </c>
      <c r="AK879" s="42" t="str">
        <f t="shared" si="438"/>
        <v/>
      </c>
      <c r="AL879" s="41" t="str">
        <f t="shared" si="439"/>
        <v>Dia inteiro</v>
      </c>
      <c r="AM879" s="41" t="str">
        <f t="shared" si="440"/>
        <v>Sim</v>
      </c>
      <c r="AN879" s="41" t="str">
        <f t="shared" si="441"/>
        <v>Não</v>
      </c>
      <c r="AO879" s="42" t="str">
        <f t="shared" si="442"/>
        <v/>
      </c>
      <c r="AP879" s="41" t="str">
        <f t="shared" si="443"/>
        <v>Ezequiel Antonio Peres|46220</v>
      </c>
      <c r="AQ879" s="41" t="str">
        <f t="shared" si="444"/>
        <v>46220|Serralheria</v>
      </c>
      <c r="AR879" s="41">
        <f>IF($AQ879="","",COUNTIFS(L_ChaveCob,$AQ879,L_Ausencia,"&gt;"&amp;$W879)+COUNTIFS($AQ$4:$AQ879,$AQ879,$W$4:$W879,$W879))</f>
        <v>1</v>
      </c>
      <c r="AS879" s="42">
        <f t="shared" si="445"/>
        <v>0</v>
      </c>
      <c r="AT879" s="42">
        <f t="shared" si="446"/>
        <v>0</v>
      </c>
      <c r="AU879" s="42">
        <f t="shared" si="447"/>
        <v>0</v>
      </c>
    </row>
    <row r="880" spans="1:47" x14ac:dyDescent="0.2">
      <c r="A880" s="35">
        <v>46220</v>
      </c>
      <c r="B880" s="36" t="s">
        <v>239</v>
      </c>
      <c r="C880" s="36" t="s">
        <v>228</v>
      </c>
      <c r="D880" s="36"/>
      <c r="E880" s="37"/>
      <c r="F880" s="37"/>
      <c r="G880" s="36"/>
      <c r="H880" s="36"/>
      <c r="I880" s="36"/>
      <c r="J880" s="36"/>
      <c r="K880" s="37"/>
      <c r="L880" s="37"/>
      <c r="M880" s="37"/>
      <c r="N880" s="38">
        <f t="shared" si="416"/>
        <v>46204</v>
      </c>
      <c r="O880">
        <f t="shared" si="417"/>
        <v>173078</v>
      </c>
      <c r="P880" t="str">
        <f t="shared" si="418"/>
        <v>Serralheria</v>
      </c>
      <c r="Q880" t="str">
        <f t="shared" si="419"/>
        <v>Normal / Fixo</v>
      </c>
      <c r="R880" t="str">
        <f t="shared" si="420"/>
        <v>SERRALHEIRO II</v>
      </c>
      <c r="S880" t="str">
        <f t="shared" si="421"/>
        <v>ADM</v>
      </c>
      <c r="T880" s="39">
        <f t="shared" si="422"/>
        <v>57.825734836004102</v>
      </c>
      <c r="U880" s="40">
        <f t="shared" si="423"/>
        <v>0.33333333333333298</v>
      </c>
      <c r="V880" s="40">
        <f t="shared" si="424"/>
        <v>0</v>
      </c>
      <c r="W880" s="40">
        <f t="shared" si="425"/>
        <v>0.33333333333333298</v>
      </c>
      <c r="X880" t="str">
        <f t="shared" si="426"/>
        <v>Sim</v>
      </c>
      <c r="Y880" s="40">
        <f t="shared" si="427"/>
        <v>0.33333333333333298</v>
      </c>
      <c r="Z880" s="40">
        <f t="shared" si="428"/>
        <v>0</v>
      </c>
      <c r="AA880" s="40">
        <f t="shared" si="429"/>
        <v>0</v>
      </c>
      <c r="AB880" s="40">
        <f t="shared" si="430"/>
        <v>0</v>
      </c>
      <c r="AC880" s="40">
        <f t="shared" si="431"/>
        <v>0.33333333333333298</v>
      </c>
      <c r="AD880" s="39">
        <f t="shared" si="432"/>
        <v>462.60587868803231</v>
      </c>
      <c r="AE880" s="39">
        <f t="shared" si="433"/>
        <v>0</v>
      </c>
      <c r="AF880" t="str">
        <f t="shared" si="434"/>
        <v>Férias</v>
      </c>
      <c r="AG880" t="str">
        <f t="shared" si="435"/>
        <v>DESCONTA 8:00h (Férias).</v>
      </c>
      <c r="AH880" t="str">
        <f t="shared" si="436"/>
        <v/>
      </c>
      <c r="AJ880" s="41">
        <f t="shared" si="437"/>
        <v>2</v>
      </c>
      <c r="AK880" s="42" t="str">
        <f t="shared" si="438"/>
        <v/>
      </c>
      <c r="AL880" s="41" t="str">
        <f t="shared" si="439"/>
        <v>Dia inteiro</v>
      </c>
      <c r="AM880" s="41" t="str">
        <f t="shared" si="440"/>
        <v>Sim</v>
      </c>
      <c r="AN880" s="41" t="str">
        <f t="shared" si="441"/>
        <v>Não</v>
      </c>
      <c r="AO880" s="42" t="str">
        <f t="shared" si="442"/>
        <v/>
      </c>
      <c r="AP880" s="41" t="str">
        <f t="shared" si="443"/>
        <v>Giovani Joao da Silva|46220</v>
      </c>
      <c r="AQ880" s="41" t="str">
        <f t="shared" si="444"/>
        <v>46220|Serralheria</v>
      </c>
      <c r="AR880" s="41">
        <f>IF($AQ880="","",COUNTIFS(L_ChaveCob,$AQ880,L_Ausencia,"&gt;"&amp;$W880)+COUNTIFS($AQ$4:$AQ880,$AQ880,$W$4:$W880,$W880))</f>
        <v>2</v>
      </c>
      <c r="AS880" s="42">
        <f t="shared" si="445"/>
        <v>0</v>
      </c>
      <c r="AT880" s="42">
        <f t="shared" si="446"/>
        <v>0</v>
      </c>
      <c r="AU880" s="42">
        <f t="shared" si="447"/>
        <v>0</v>
      </c>
    </row>
    <row r="881" spans="1:47" x14ac:dyDescent="0.2">
      <c r="A881" s="35">
        <v>46220</v>
      </c>
      <c r="B881" s="36" t="s">
        <v>241</v>
      </c>
      <c r="C881" s="36" t="s">
        <v>232</v>
      </c>
      <c r="D881" s="36"/>
      <c r="E881" s="37"/>
      <c r="F881" s="37"/>
      <c r="G881" s="36"/>
      <c r="H881" s="36"/>
      <c r="I881" s="36"/>
      <c r="J881" s="36"/>
      <c r="K881" s="37"/>
      <c r="L881" s="37"/>
      <c r="M881" s="37"/>
      <c r="N881" s="38">
        <f t="shared" si="416"/>
        <v>46204</v>
      </c>
      <c r="O881">
        <f t="shared" si="417"/>
        <v>24800</v>
      </c>
      <c r="P881" t="str">
        <f t="shared" si="418"/>
        <v>Serralheria</v>
      </c>
      <c r="Q881" t="str">
        <f t="shared" si="419"/>
        <v>Normal / Fixo</v>
      </c>
      <c r="R881" t="str">
        <f t="shared" si="420"/>
        <v>SERRALHEIRO II</v>
      </c>
      <c r="S881" t="str">
        <f t="shared" si="421"/>
        <v>ADM</v>
      </c>
      <c r="T881" s="39">
        <f t="shared" si="422"/>
        <v>57.825734836004102</v>
      </c>
      <c r="U881" s="40">
        <f t="shared" si="423"/>
        <v>0.33333333333333298</v>
      </c>
      <c r="V881" s="40">
        <f t="shared" si="424"/>
        <v>0.33333333333333298</v>
      </c>
      <c r="W881" s="40">
        <f t="shared" si="425"/>
        <v>0</v>
      </c>
      <c r="X881" t="str">
        <f t="shared" si="426"/>
        <v>Não</v>
      </c>
      <c r="Y881" s="40">
        <f t="shared" si="427"/>
        <v>0</v>
      </c>
      <c r="Z881" s="40">
        <f t="shared" si="428"/>
        <v>0</v>
      </c>
      <c r="AA881" s="40">
        <f t="shared" si="429"/>
        <v>0</v>
      </c>
      <c r="AB881" s="40">
        <f t="shared" si="430"/>
        <v>0</v>
      </c>
      <c r="AC881" s="40">
        <f t="shared" si="431"/>
        <v>0</v>
      </c>
      <c r="AD881" s="39">
        <f t="shared" si="432"/>
        <v>0</v>
      </c>
      <c r="AE881" s="39">
        <f t="shared" si="433"/>
        <v>0</v>
      </c>
      <c r="AF881" t="str">
        <f t="shared" si="434"/>
        <v>Trabalhado</v>
      </c>
      <c r="AG881" t="str">
        <f t="shared" si="435"/>
        <v/>
      </c>
      <c r="AH881" t="str">
        <f t="shared" si="436"/>
        <v/>
      </c>
      <c r="AJ881" s="41">
        <f t="shared" si="437"/>
        <v>3</v>
      </c>
      <c r="AK881" s="42" t="str">
        <f t="shared" si="438"/>
        <v/>
      </c>
      <c r="AL881" s="41" t="str">
        <f t="shared" si="439"/>
        <v>Leve atraso</v>
      </c>
      <c r="AM881" s="41" t="str">
        <f t="shared" si="440"/>
        <v>Não</v>
      </c>
      <c r="AN881" s="41" t="str">
        <f t="shared" si="441"/>
        <v>Sim</v>
      </c>
      <c r="AO881" s="42" t="str">
        <f t="shared" si="442"/>
        <v/>
      </c>
      <c r="AP881" s="41" t="str">
        <f t="shared" si="443"/>
        <v>Ivanildo Lopes Pires de Carvalho|46220</v>
      </c>
      <c r="AQ881" s="41" t="str">
        <f t="shared" si="444"/>
        <v/>
      </c>
      <c r="AR881" s="41" t="str">
        <f>IF($AQ881="","",COUNTIFS(L_ChaveCob,$AQ881,L_Ausencia,"&gt;"&amp;$W881)+COUNTIFS($AQ$4:$AQ881,$AQ881,$W$4:$W881,$W881))</f>
        <v/>
      </c>
      <c r="AS881" s="42">
        <f t="shared" si="445"/>
        <v>0</v>
      </c>
      <c r="AT881" s="42">
        <f t="shared" si="446"/>
        <v>0</v>
      </c>
      <c r="AU881" s="42">
        <f t="shared" si="447"/>
        <v>0</v>
      </c>
    </row>
    <row r="882" spans="1:47" x14ac:dyDescent="0.2">
      <c r="A882" s="35">
        <v>46220</v>
      </c>
      <c r="B882" s="36" t="s">
        <v>243</v>
      </c>
      <c r="C882" s="36" t="s">
        <v>232</v>
      </c>
      <c r="D882" s="36"/>
      <c r="E882" s="37"/>
      <c r="F882" s="37"/>
      <c r="G882" s="36"/>
      <c r="H882" s="36"/>
      <c r="I882" s="36"/>
      <c r="J882" s="36"/>
      <c r="K882" s="37"/>
      <c r="L882" s="37"/>
      <c r="M882" s="37"/>
      <c r="N882" s="38">
        <f t="shared" si="416"/>
        <v>46204</v>
      </c>
      <c r="O882">
        <f t="shared" si="417"/>
        <v>900003</v>
      </c>
      <c r="P882" t="str">
        <f t="shared" si="418"/>
        <v>Serralheria</v>
      </c>
      <c r="Q882" t="str">
        <f t="shared" si="419"/>
        <v>Normal / Fixo</v>
      </c>
      <c r="R882" t="str">
        <f t="shared" si="420"/>
        <v>ENCARREGADO</v>
      </c>
      <c r="S882" t="str">
        <f t="shared" si="421"/>
        <v>ADM</v>
      </c>
      <c r="T882" s="39">
        <f t="shared" si="422"/>
        <v>66.410146806958295</v>
      </c>
      <c r="U882" s="40">
        <f t="shared" si="423"/>
        <v>0.33333333333333298</v>
      </c>
      <c r="V882" s="40">
        <f t="shared" si="424"/>
        <v>0.33333333333333298</v>
      </c>
      <c r="W882" s="40">
        <f t="shared" si="425"/>
        <v>0</v>
      </c>
      <c r="X882" t="str">
        <f t="shared" si="426"/>
        <v>Não</v>
      </c>
      <c r="Y882" s="40">
        <f t="shared" si="427"/>
        <v>0</v>
      </c>
      <c r="Z882" s="40">
        <f t="shared" si="428"/>
        <v>0</v>
      </c>
      <c r="AA882" s="40">
        <f t="shared" si="429"/>
        <v>0</v>
      </c>
      <c r="AB882" s="40">
        <f t="shared" si="430"/>
        <v>0</v>
      </c>
      <c r="AC882" s="40">
        <f t="shared" si="431"/>
        <v>0</v>
      </c>
      <c r="AD882" s="39">
        <f t="shared" si="432"/>
        <v>0</v>
      </c>
      <c r="AE882" s="39">
        <f t="shared" si="433"/>
        <v>0</v>
      </c>
      <c r="AF882" t="str">
        <f t="shared" si="434"/>
        <v>Trabalhado</v>
      </c>
      <c r="AG882" t="str">
        <f t="shared" si="435"/>
        <v/>
      </c>
      <c r="AH882" t="str">
        <f t="shared" si="436"/>
        <v/>
      </c>
      <c r="AJ882" s="41">
        <f t="shared" si="437"/>
        <v>10</v>
      </c>
      <c r="AK882" s="42" t="str">
        <f t="shared" si="438"/>
        <v/>
      </c>
      <c r="AL882" s="41" t="str">
        <f t="shared" si="439"/>
        <v>Leve atraso</v>
      </c>
      <c r="AM882" s="41" t="str">
        <f t="shared" si="440"/>
        <v>Não</v>
      </c>
      <c r="AN882" s="41" t="str">
        <f t="shared" si="441"/>
        <v>Sim</v>
      </c>
      <c r="AO882" s="42" t="str">
        <f t="shared" si="442"/>
        <v/>
      </c>
      <c r="AP882" s="41" t="str">
        <f t="shared" si="443"/>
        <v>Marcelo Antônio Silvestre de Moraes|46220</v>
      </c>
      <c r="AQ882" s="41" t="str">
        <f t="shared" si="444"/>
        <v/>
      </c>
      <c r="AR882" s="41" t="str">
        <f>IF($AQ882="","",COUNTIFS(L_ChaveCob,$AQ882,L_Ausencia,"&gt;"&amp;$W882)+COUNTIFS($AQ$4:$AQ882,$AQ882,$W$4:$W882,$W882))</f>
        <v/>
      </c>
      <c r="AS882" s="42">
        <f t="shared" si="445"/>
        <v>0</v>
      </c>
      <c r="AT882" s="42">
        <f t="shared" si="446"/>
        <v>0</v>
      </c>
      <c r="AU882" s="42">
        <f t="shared" si="447"/>
        <v>0</v>
      </c>
    </row>
    <row r="883" spans="1:47" x14ac:dyDescent="0.2">
      <c r="A883" s="35">
        <v>46220</v>
      </c>
      <c r="B883" s="36" t="s">
        <v>229</v>
      </c>
      <c r="C883" s="36" t="s">
        <v>232</v>
      </c>
      <c r="D883" s="36"/>
      <c r="E883" s="37"/>
      <c r="F883" s="37"/>
      <c r="G883" s="36"/>
      <c r="H883" s="36"/>
      <c r="I883" s="36"/>
      <c r="J883" s="36"/>
      <c r="K883" s="37"/>
      <c r="L883" s="37"/>
      <c r="M883" s="37"/>
      <c r="N883" s="38">
        <f t="shared" si="416"/>
        <v>46204</v>
      </c>
      <c r="O883">
        <f t="shared" si="417"/>
        <v>105410</v>
      </c>
      <c r="P883" t="str">
        <f t="shared" si="418"/>
        <v>Serralheria</v>
      </c>
      <c r="Q883" t="str">
        <f t="shared" si="419"/>
        <v>Normal / Fixo</v>
      </c>
      <c r="R883" t="str">
        <f t="shared" si="420"/>
        <v>SERRALHEIRO I</v>
      </c>
      <c r="S883" t="str">
        <f t="shared" si="421"/>
        <v>TURNO 3</v>
      </c>
      <c r="T883" s="39">
        <f t="shared" si="422"/>
        <v>53.488333185221997</v>
      </c>
      <c r="U883" s="40">
        <f t="shared" si="423"/>
        <v>0.33333333333333298</v>
      </c>
      <c r="V883" s="40">
        <f t="shared" si="424"/>
        <v>0.33333333333333298</v>
      </c>
      <c r="W883" s="40">
        <f t="shared" si="425"/>
        <v>0</v>
      </c>
      <c r="X883" t="str">
        <f t="shared" si="426"/>
        <v>Não</v>
      </c>
      <c r="Y883" s="40">
        <f t="shared" si="427"/>
        <v>0</v>
      </c>
      <c r="Z883" s="40">
        <f t="shared" si="428"/>
        <v>0</v>
      </c>
      <c r="AA883" s="40">
        <f t="shared" si="429"/>
        <v>0</v>
      </c>
      <c r="AB883" s="40">
        <f t="shared" si="430"/>
        <v>0</v>
      </c>
      <c r="AC883" s="40">
        <f t="shared" si="431"/>
        <v>0</v>
      </c>
      <c r="AD883" s="39">
        <f t="shared" si="432"/>
        <v>0</v>
      </c>
      <c r="AE883" s="39">
        <f t="shared" si="433"/>
        <v>0</v>
      </c>
      <c r="AF883" t="str">
        <f t="shared" si="434"/>
        <v>Trabalhado</v>
      </c>
      <c r="AG883" t="str">
        <f t="shared" si="435"/>
        <v/>
      </c>
      <c r="AH883" t="str">
        <f t="shared" si="436"/>
        <v/>
      </c>
      <c r="AJ883" s="41">
        <f t="shared" si="437"/>
        <v>6</v>
      </c>
      <c r="AK883" s="42" t="str">
        <f t="shared" si="438"/>
        <v/>
      </c>
      <c r="AL883" s="41" t="str">
        <f t="shared" si="439"/>
        <v>Leve atraso</v>
      </c>
      <c r="AM883" s="41" t="str">
        <f t="shared" si="440"/>
        <v>Não</v>
      </c>
      <c r="AN883" s="41" t="str">
        <f t="shared" si="441"/>
        <v>Sim</v>
      </c>
      <c r="AO883" s="42" t="str">
        <f t="shared" si="442"/>
        <v/>
      </c>
      <c r="AP883" s="41" t="str">
        <f t="shared" si="443"/>
        <v>Marcelo Douglas Vieira Santana|46220</v>
      </c>
      <c r="AQ883" s="41" t="str">
        <f t="shared" si="444"/>
        <v/>
      </c>
      <c r="AR883" s="41" t="str">
        <f>IF($AQ883="","",COUNTIFS(L_ChaveCob,$AQ883,L_Ausencia,"&gt;"&amp;$W883)+COUNTIFS($AQ$4:$AQ883,$AQ883,$W$4:$W883,$W883))</f>
        <v/>
      </c>
      <c r="AS883" s="42">
        <f t="shared" si="445"/>
        <v>0</v>
      </c>
      <c r="AT883" s="42">
        <f t="shared" si="446"/>
        <v>0</v>
      </c>
      <c r="AU883" s="42">
        <f t="shared" si="447"/>
        <v>0</v>
      </c>
    </row>
    <row r="884" spans="1:47" x14ac:dyDescent="0.2">
      <c r="A884" s="35">
        <v>46220</v>
      </c>
      <c r="B884" s="36" t="s">
        <v>483</v>
      </c>
      <c r="C884" s="36" t="s">
        <v>232</v>
      </c>
      <c r="D884" s="36"/>
      <c r="E884" s="37"/>
      <c r="F884" s="37"/>
      <c r="G884" s="36"/>
      <c r="H884" s="36"/>
      <c r="I884" s="36"/>
      <c r="J884" s="36"/>
      <c r="K884" s="37"/>
      <c r="L884" s="37"/>
      <c r="M884" s="37"/>
      <c r="N884" s="38">
        <f t="shared" si="416"/>
        <v>46204</v>
      </c>
      <c r="O884">
        <f t="shared" si="417"/>
        <v>900011</v>
      </c>
      <c r="P884" t="str">
        <f t="shared" si="418"/>
        <v>Serralheria</v>
      </c>
      <c r="Q884" t="str">
        <f t="shared" si="419"/>
        <v>Normal / Fixo</v>
      </c>
      <c r="R884" t="str">
        <f t="shared" si="420"/>
        <v>SERRALHEIRO I</v>
      </c>
      <c r="S884" t="str">
        <f t="shared" si="421"/>
        <v>ADM</v>
      </c>
      <c r="T884" s="39">
        <f t="shared" si="422"/>
        <v>53.488333185221997</v>
      </c>
      <c r="U884" s="40">
        <f t="shared" si="423"/>
        <v>0.33333333333333298</v>
      </c>
      <c r="V884" s="40">
        <f t="shared" si="424"/>
        <v>0.33333333333333298</v>
      </c>
      <c r="W884" s="40">
        <f t="shared" si="425"/>
        <v>0</v>
      </c>
      <c r="X884" t="str">
        <f t="shared" si="426"/>
        <v>Não</v>
      </c>
      <c r="Y884" s="40">
        <f t="shared" si="427"/>
        <v>0</v>
      </c>
      <c r="Z884" s="40">
        <f t="shared" si="428"/>
        <v>0</v>
      </c>
      <c r="AA884" s="40">
        <f t="shared" si="429"/>
        <v>0</v>
      </c>
      <c r="AB884" s="40">
        <f t="shared" si="430"/>
        <v>0</v>
      </c>
      <c r="AC884" s="40">
        <f t="shared" si="431"/>
        <v>0</v>
      </c>
      <c r="AD884" s="39">
        <f t="shared" si="432"/>
        <v>0</v>
      </c>
      <c r="AE884" s="39">
        <f t="shared" si="433"/>
        <v>0</v>
      </c>
      <c r="AF884" t="str">
        <f t="shared" si="434"/>
        <v>Trabalhado</v>
      </c>
      <c r="AG884" t="str">
        <f t="shared" si="435"/>
        <v/>
      </c>
      <c r="AH884" t="str">
        <f t="shared" si="436"/>
        <v/>
      </c>
      <c r="AJ884" s="41">
        <f t="shared" si="437"/>
        <v>20</v>
      </c>
      <c r="AK884" s="42" t="str">
        <f t="shared" si="438"/>
        <v/>
      </c>
      <c r="AL884" s="41" t="str">
        <f t="shared" si="439"/>
        <v>Leve atraso</v>
      </c>
      <c r="AM884" s="41" t="str">
        <f t="shared" si="440"/>
        <v>Não</v>
      </c>
      <c r="AN884" s="41" t="str">
        <f t="shared" si="441"/>
        <v>Sim</v>
      </c>
      <c r="AO884" s="42" t="str">
        <f t="shared" si="442"/>
        <v/>
      </c>
      <c r="AP884" s="41" t="str">
        <f t="shared" si="443"/>
        <v>Maxwell Torres da Silva|46220</v>
      </c>
      <c r="AQ884" s="41" t="str">
        <f t="shared" si="444"/>
        <v/>
      </c>
      <c r="AR884" s="41" t="str">
        <f>IF($AQ884="","",COUNTIFS(L_ChaveCob,$AQ884,L_Ausencia,"&gt;"&amp;$W884)+COUNTIFS($AQ$4:$AQ884,$AQ884,$W$4:$W884,$W884))</f>
        <v/>
      </c>
      <c r="AS884" s="42">
        <f t="shared" si="445"/>
        <v>0</v>
      </c>
      <c r="AT884" s="42">
        <f t="shared" si="446"/>
        <v>0</v>
      </c>
      <c r="AU884" s="42">
        <f t="shared" si="447"/>
        <v>0</v>
      </c>
    </row>
    <row r="885" spans="1:47" hidden="1" x14ac:dyDescent="0.2">
      <c r="A885" s="35">
        <v>46220</v>
      </c>
      <c r="B885" s="36" t="s">
        <v>611</v>
      </c>
      <c r="C885" s="36" t="s">
        <v>258</v>
      </c>
      <c r="D885" s="36"/>
      <c r="E885" s="37"/>
      <c r="F885" s="37"/>
      <c r="G885" s="36"/>
      <c r="H885" s="36"/>
      <c r="I885" s="36"/>
      <c r="J885" s="36"/>
      <c r="K885" s="37"/>
      <c r="L885" s="37"/>
      <c r="M885" s="37"/>
      <c r="N885" s="38">
        <f t="shared" si="416"/>
        <v>46204</v>
      </c>
      <c r="O885">
        <f t="shared" si="417"/>
        <v>900013</v>
      </c>
      <c r="P885" t="str">
        <f t="shared" si="418"/>
        <v>SPOT</v>
      </c>
      <c r="Q885" t="str">
        <f t="shared" si="419"/>
        <v>SPOT</v>
      </c>
      <c r="R885" t="str">
        <f t="shared" si="420"/>
        <v>SERRALHEIRO I</v>
      </c>
      <c r="S885" t="str">
        <f t="shared" si="421"/>
        <v>TURNO 2</v>
      </c>
      <c r="T885" s="39">
        <f t="shared" si="422"/>
        <v>53.488333185221997</v>
      </c>
      <c r="U885" s="40">
        <f t="shared" si="423"/>
        <v>0.33333333333333298</v>
      </c>
      <c r="V885" s="40">
        <f t="shared" si="424"/>
        <v>0</v>
      </c>
      <c r="W885" s="40">
        <f t="shared" si="425"/>
        <v>0.33333333333333298</v>
      </c>
      <c r="X885" t="str">
        <f t="shared" si="426"/>
        <v>Não</v>
      </c>
      <c r="Y885" s="40">
        <f t="shared" si="427"/>
        <v>0</v>
      </c>
      <c r="Z885" s="40">
        <f t="shared" si="428"/>
        <v>0</v>
      </c>
      <c r="AA885" s="40">
        <f t="shared" si="429"/>
        <v>0</v>
      </c>
      <c r="AB885" s="40">
        <f t="shared" si="430"/>
        <v>0</v>
      </c>
      <c r="AC885" s="40">
        <f t="shared" si="431"/>
        <v>0</v>
      </c>
      <c r="AD885" s="39">
        <f t="shared" si="432"/>
        <v>0</v>
      </c>
      <c r="AE885" s="39">
        <f t="shared" si="433"/>
        <v>427.90666548177552</v>
      </c>
      <c r="AF885" t="str">
        <f t="shared" si="434"/>
        <v>Justificada</v>
      </c>
      <c r="AG885" t="str">
        <f t="shared" si="435"/>
        <v/>
      </c>
      <c r="AH885" t="str">
        <f t="shared" si="436"/>
        <v/>
      </c>
      <c r="AJ885" s="41">
        <f t="shared" si="437"/>
        <v>22</v>
      </c>
      <c r="AK885" s="42" t="str">
        <f t="shared" si="438"/>
        <v/>
      </c>
      <c r="AL885" s="41" t="str">
        <f t="shared" si="439"/>
        <v>Dia inteiro</v>
      </c>
      <c r="AM885" s="41" t="str">
        <f t="shared" si="440"/>
        <v>Não</v>
      </c>
      <c r="AN885" s="41" t="str">
        <f t="shared" si="441"/>
        <v>Não</v>
      </c>
      <c r="AO885" s="42" t="str">
        <f t="shared" si="442"/>
        <v/>
      </c>
      <c r="AP885" s="41" t="str">
        <f t="shared" si="443"/>
        <v>Murilo de Souza Modesto- Spot|46220</v>
      </c>
      <c r="AQ885" s="41" t="str">
        <f t="shared" si="444"/>
        <v/>
      </c>
      <c r="AR885" s="41" t="str">
        <f>IF($AQ885="","",COUNTIFS(L_ChaveCob,$AQ885,L_Ausencia,"&gt;"&amp;$W885)+COUNTIFS($AQ$4:$AQ885,$AQ885,$W$4:$W885,$W885))</f>
        <v/>
      </c>
      <c r="AS885" s="42">
        <f t="shared" si="445"/>
        <v>0</v>
      </c>
      <c r="AT885" s="42">
        <f t="shared" si="446"/>
        <v>0</v>
      </c>
      <c r="AU885" s="42">
        <f t="shared" si="447"/>
        <v>0</v>
      </c>
    </row>
    <row r="886" spans="1:47" x14ac:dyDescent="0.2">
      <c r="A886" s="35">
        <v>46220</v>
      </c>
      <c r="B886" s="36" t="s">
        <v>247</v>
      </c>
      <c r="C886" s="36" t="s">
        <v>232</v>
      </c>
      <c r="D886" s="36"/>
      <c r="E886" s="37"/>
      <c r="F886" s="37"/>
      <c r="G886" s="36"/>
      <c r="H886" s="36"/>
      <c r="I886" s="36"/>
      <c r="J886" s="36"/>
      <c r="K886" s="37"/>
      <c r="L886" s="37"/>
      <c r="M886" s="37"/>
      <c r="N886" s="38">
        <f t="shared" si="416"/>
        <v>46204</v>
      </c>
      <c r="O886">
        <f t="shared" si="417"/>
        <v>900005</v>
      </c>
      <c r="P886" t="str">
        <f t="shared" si="418"/>
        <v>Serralheria</v>
      </c>
      <c r="Q886" t="str">
        <f t="shared" si="419"/>
        <v>Normal / Fixo</v>
      </c>
      <c r="R886" t="str">
        <f t="shared" si="420"/>
        <v>SERRALHEIRO II</v>
      </c>
      <c r="S886" t="str">
        <f t="shared" si="421"/>
        <v>ADM</v>
      </c>
      <c r="T886" s="39">
        <f t="shared" si="422"/>
        <v>57.825734836004102</v>
      </c>
      <c r="U886" s="40">
        <f t="shared" si="423"/>
        <v>0.33333333333333298</v>
      </c>
      <c r="V886" s="40">
        <f t="shared" si="424"/>
        <v>0.33333333333333298</v>
      </c>
      <c r="W886" s="40">
        <f t="shared" si="425"/>
        <v>0</v>
      </c>
      <c r="X886" t="str">
        <f t="shared" si="426"/>
        <v>Não</v>
      </c>
      <c r="Y886" s="40">
        <f t="shared" si="427"/>
        <v>0</v>
      </c>
      <c r="Z886" s="40">
        <f t="shared" si="428"/>
        <v>0</v>
      </c>
      <c r="AA886" s="40">
        <f t="shared" si="429"/>
        <v>0</v>
      </c>
      <c r="AB886" s="40">
        <f t="shared" si="430"/>
        <v>0</v>
      </c>
      <c r="AC886" s="40">
        <f t="shared" si="431"/>
        <v>0</v>
      </c>
      <c r="AD886" s="39">
        <f t="shared" si="432"/>
        <v>0</v>
      </c>
      <c r="AE886" s="39">
        <f t="shared" si="433"/>
        <v>0</v>
      </c>
      <c r="AF886" t="str">
        <f t="shared" si="434"/>
        <v>Trabalhado</v>
      </c>
      <c r="AG886" t="str">
        <f t="shared" si="435"/>
        <v/>
      </c>
      <c r="AH886" t="str">
        <f t="shared" si="436"/>
        <v/>
      </c>
      <c r="AJ886" s="41">
        <f t="shared" si="437"/>
        <v>13</v>
      </c>
      <c r="AK886" s="42" t="str">
        <f t="shared" si="438"/>
        <v/>
      </c>
      <c r="AL886" s="41" t="str">
        <f t="shared" si="439"/>
        <v>Leve atraso</v>
      </c>
      <c r="AM886" s="41" t="str">
        <f t="shared" si="440"/>
        <v>Não</v>
      </c>
      <c r="AN886" s="41" t="str">
        <f t="shared" si="441"/>
        <v>Sim</v>
      </c>
      <c r="AO886" s="42" t="str">
        <f t="shared" si="442"/>
        <v/>
      </c>
      <c r="AP886" s="41" t="str">
        <f t="shared" si="443"/>
        <v>Rafael Fracaroli da Rocha|46220</v>
      </c>
      <c r="AQ886" s="41" t="str">
        <f t="shared" si="444"/>
        <v/>
      </c>
      <c r="AR886" s="41" t="str">
        <f>IF($AQ886="","",COUNTIFS(L_ChaveCob,$AQ886,L_Ausencia,"&gt;"&amp;$W886)+COUNTIFS($AQ$4:$AQ886,$AQ886,$W$4:$W886,$W886))</f>
        <v/>
      </c>
      <c r="AS886" s="42">
        <f t="shared" si="445"/>
        <v>0</v>
      </c>
      <c r="AT886" s="42">
        <f t="shared" si="446"/>
        <v>0</v>
      </c>
      <c r="AU886" s="42">
        <f t="shared" si="447"/>
        <v>0</v>
      </c>
    </row>
    <row r="887" spans="1:47" x14ac:dyDescent="0.2">
      <c r="A887" s="35">
        <v>46220</v>
      </c>
      <c r="B887" s="36" t="s">
        <v>249</v>
      </c>
      <c r="C887" s="36" t="s">
        <v>232</v>
      </c>
      <c r="D887" s="36"/>
      <c r="E887" s="37"/>
      <c r="F887" s="37"/>
      <c r="G887" s="36"/>
      <c r="H887" s="36"/>
      <c r="I887" s="36"/>
      <c r="J887" s="36"/>
      <c r="K887" s="37"/>
      <c r="L887" s="37"/>
      <c r="M887" s="37"/>
      <c r="N887" s="38">
        <f t="shared" si="416"/>
        <v>46204</v>
      </c>
      <c r="O887">
        <f t="shared" si="417"/>
        <v>331335</v>
      </c>
      <c r="P887" t="str">
        <f t="shared" si="418"/>
        <v>Serralheria</v>
      </c>
      <c r="Q887" t="str">
        <f t="shared" si="419"/>
        <v>Normal / Fixo</v>
      </c>
      <c r="R887" t="str">
        <f t="shared" si="420"/>
        <v>SERRALHEIRO II</v>
      </c>
      <c r="S887" t="str">
        <f t="shared" si="421"/>
        <v>ADM</v>
      </c>
      <c r="T887" s="39">
        <f t="shared" si="422"/>
        <v>57.825734836004102</v>
      </c>
      <c r="U887" s="40">
        <f t="shared" si="423"/>
        <v>0.33333333333333298</v>
      </c>
      <c r="V887" s="40">
        <f t="shared" si="424"/>
        <v>0.33333333333333298</v>
      </c>
      <c r="W887" s="40">
        <f t="shared" si="425"/>
        <v>0</v>
      </c>
      <c r="X887" t="str">
        <f t="shared" si="426"/>
        <v>Não</v>
      </c>
      <c r="Y887" s="40">
        <f t="shared" si="427"/>
        <v>0</v>
      </c>
      <c r="Z887" s="40">
        <f t="shared" si="428"/>
        <v>0</v>
      </c>
      <c r="AA887" s="40">
        <f t="shared" si="429"/>
        <v>0</v>
      </c>
      <c r="AB887" s="40">
        <f t="shared" si="430"/>
        <v>0</v>
      </c>
      <c r="AC887" s="40">
        <f t="shared" si="431"/>
        <v>0</v>
      </c>
      <c r="AD887" s="39">
        <f t="shared" si="432"/>
        <v>0</v>
      </c>
      <c r="AE887" s="39">
        <f t="shared" si="433"/>
        <v>0</v>
      </c>
      <c r="AF887" t="str">
        <f t="shared" si="434"/>
        <v>Trabalhado</v>
      </c>
      <c r="AG887" t="str">
        <f t="shared" si="435"/>
        <v/>
      </c>
      <c r="AH887" t="str">
        <f t="shared" si="436"/>
        <v/>
      </c>
      <c r="AJ887" s="41">
        <f t="shared" si="437"/>
        <v>5</v>
      </c>
      <c r="AK887" s="42" t="str">
        <f t="shared" si="438"/>
        <v/>
      </c>
      <c r="AL887" s="41" t="str">
        <f t="shared" si="439"/>
        <v>Leve atraso</v>
      </c>
      <c r="AM887" s="41" t="str">
        <f t="shared" si="440"/>
        <v>Não</v>
      </c>
      <c r="AN887" s="41" t="str">
        <f t="shared" si="441"/>
        <v>Sim</v>
      </c>
      <c r="AO887" s="42" t="str">
        <f t="shared" si="442"/>
        <v/>
      </c>
      <c r="AP887" s="41" t="str">
        <f t="shared" si="443"/>
        <v>Robson Alberto Alves Galvão|46220</v>
      </c>
      <c r="AQ887" s="41" t="str">
        <f t="shared" si="444"/>
        <v/>
      </c>
      <c r="AR887" s="41" t="str">
        <f>IF($AQ887="","",COUNTIFS(L_ChaveCob,$AQ887,L_Ausencia,"&gt;"&amp;$W887)+COUNTIFS($AQ$4:$AQ887,$AQ887,$W$4:$W887,$W887))</f>
        <v/>
      </c>
      <c r="AS887" s="42">
        <f t="shared" si="445"/>
        <v>0</v>
      </c>
      <c r="AT887" s="42">
        <f t="shared" si="446"/>
        <v>0</v>
      </c>
      <c r="AU887" s="42">
        <f t="shared" si="447"/>
        <v>0</v>
      </c>
    </row>
    <row r="888" spans="1:47" x14ac:dyDescent="0.2">
      <c r="A888" s="35">
        <v>46220</v>
      </c>
      <c r="B888" s="36" t="s">
        <v>231</v>
      </c>
      <c r="C888" s="36" t="s">
        <v>232</v>
      </c>
      <c r="D888" s="36"/>
      <c r="E888" s="37"/>
      <c r="F888" s="37"/>
      <c r="G888" s="36"/>
      <c r="H888" s="36"/>
      <c r="I888" s="36"/>
      <c r="J888" s="36"/>
      <c r="K888" s="37"/>
      <c r="L888" s="37"/>
      <c r="M888" s="37"/>
      <c r="N888" s="38">
        <f t="shared" si="416"/>
        <v>46204</v>
      </c>
      <c r="O888">
        <f t="shared" si="417"/>
        <v>900004</v>
      </c>
      <c r="P888" t="str">
        <f t="shared" si="418"/>
        <v>Serralheria</v>
      </c>
      <c r="Q888" t="str">
        <f t="shared" si="419"/>
        <v>Normal / Fixo</v>
      </c>
      <c r="R888" t="str">
        <f t="shared" si="420"/>
        <v>SERRALHEIRO I</v>
      </c>
      <c r="S888" t="str">
        <f t="shared" si="421"/>
        <v>TURNO 2</v>
      </c>
      <c r="T888" s="39">
        <f t="shared" si="422"/>
        <v>53.488333185221997</v>
      </c>
      <c r="U888" s="40">
        <f t="shared" si="423"/>
        <v>0.33333333333333298</v>
      </c>
      <c r="V888" s="40">
        <f t="shared" si="424"/>
        <v>0.33333333333333298</v>
      </c>
      <c r="W888" s="40">
        <f t="shared" si="425"/>
        <v>0</v>
      </c>
      <c r="X888" t="str">
        <f t="shared" si="426"/>
        <v>Não</v>
      </c>
      <c r="Y888" s="40">
        <f t="shared" si="427"/>
        <v>0</v>
      </c>
      <c r="Z888" s="40">
        <f t="shared" si="428"/>
        <v>0</v>
      </c>
      <c r="AA888" s="40">
        <f t="shared" si="429"/>
        <v>0</v>
      </c>
      <c r="AB888" s="40">
        <f t="shared" si="430"/>
        <v>0</v>
      </c>
      <c r="AC888" s="40">
        <f t="shared" si="431"/>
        <v>0</v>
      </c>
      <c r="AD888" s="39">
        <f t="shared" si="432"/>
        <v>0</v>
      </c>
      <c r="AE888" s="39">
        <f t="shared" si="433"/>
        <v>0</v>
      </c>
      <c r="AF888" t="str">
        <f t="shared" si="434"/>
        <v>Trabalhado</v>
      </c>
      <c r="AG888" t="str">
        <f t="shared" si="435"/>
        <v/>
      </c>
      <c r="AH888" t="str">
        <f t="shared" si="436"/>
        <v/>
      </c>
      <c r="AJ888" s="41">
        <f t="shared" si="437"/>
        <v>11</v>
      </c>
      <c r="AK888" s="42" t="str">
        <f t="shared" si="438"/>
        <v/>
      </c>
      <c r="AL888" s="41" t="str">
        <f t="shared" si="439"/>
        <v>Leve atraso</v>
      </c>
      <c r="AM888" s="41" t="str">
        <f t="shared" si="440"/>
        <v>Não</v>
      </c>
      <c r="AN888" s="41" t="str">
        <f t="shared" si="441"/>
        <v>Sim</v>
      </c>
      <c r="AO888" s="42" t="str">
        <f t="shared" si="442"/>
        <v/>
      </c>
      <c r="AP888" s="41" t="str">
        <f t="shared" si="443"/>
        <v>Rogério Marques da Silva|46220</v>
      </c>
      <c r="AQ888" s="41" t="str">
        <f t="shared" si="444"/>
        <v/>
      </c>
      <c r="AR888" s="41" t="str">
        <f>IF($AQ888="","",COUNTIFS(L_ChaveCob,$AQ888,L_Ausencia,"&gt;"&amp;$W888)+COUNTIFS($AQ$4:$AQ888,$AQ888,$W$4:$W888,$W888))</f>
        <v/>
      </c>
      <c r="AS888" s="42">
        <f t="shared" si="445"/>
        <v>0</v>
      </c>
      <c r="AT888" s="42">
        <f t="shared" si="446"/>
        <v>0</v>
      </c>
      <c r="AU888" s="42">
        <f t="shared" si="447"/>
        <v>0</v>
      </c>
    </row>
    <row r="889" spans="1:47" x14ac:dyDescent="0.2">
      <c r="A889" s="35">
        <v>46220</v>
      </c>
      <c r="B889" s="36" t="s">
        <v>252</v>
      </c>
      <c r="C889" s="36" t="s">
        <v>232</v>
      </c>
      <c r="D889" s="36"/>
      <c r="E889" s="37"/>
      <c r="F889" s="37"/>
      <c r="G889" s="36"/>
      <c r="H889" s="36"/>
      <c r="I889" s="36"/>
      <c r="J889" s="36"/>
      <c r="K889" s="37"/>
      <c r="L889" s="37"/>
      <c r="M889" s="37"/>
      <c r="N889" s="38">
        <f t="shared" si="416"/>
        <v>46204</v>
      </c>
      <c r="O889">
        <f t="shared" si="417"/>
        <v>266937</v>
      </c>
      <c r="P889" t="str">
        <f t="shared" si="418"/>
        <v>Serralheria</v>
      </c>
      <c r="Q889" t="str">
        <f t="shared" si="419"/>
        <v>Normal / Fixo</v>
      </c>
      <c r="R889" t="str">
        <f t="shared" si="420"/>
        <v>ENCARREGADO</v>
      </c>
      <c r="S889" t="str">
        <f t="shared" si="421"/>
        <v>ADM</v>
      </c>
      <c r="T889" s="39">
        <f t="shared" si="422"/>
        <v>66.410146806958295</v>
      </c>
      <c r="U889" s="40">
        <f t="shared" si="423"/>
        <v>0.33333333333333298</v>
      </c>
      <c r="V889" s="40">
        <f t="shared" si="424"/>
        <v>0.33333333333333298</v>
      </c>
      <c r="W889" s="40">
        <f t="shared" si="425"/>
        <v>0</v>
      </c>
      <c r="X889" t="str">
        <f t="shared" si="426"/>
        <v>Não</v>
      </c>
      <c r="Y889" s="40">
        <f t="shared" si="427"/>
        <v>0</v>
      </c>
      <c r="Z889" s="40">
        <f t="shared" si="428"/>
        <v>0</v>
      </c>
      <c r="AA889" s="40">
        <f t="shared" si="429"/>
        <v>0</v>
      </c>
      <c r="AB889" s="40">
        <f t="shared" si="430"/>
        <v>0</v>
      </c>
      <c r="AC889" s="40">
        <f t="shared" si="431"/>
        <v>0</v>
      </c>
      <c r="AD889" s="39">
        <f t="shared" si="432"/>
        <v>0</v>
      </c>
      <c r="AE889" s="39">
        <f t="shared" si="433"/>
        <v>0</v>
      </c>
      <c r="AF889" t="str">
        <f t="shared" si="434"/>
        <v>Trabalhado</v>
      </c>
      <c r="AG889" t="str">
        <f t="shared" si="435"/>
        <v/>
      </c>
      <c r="AH889" t="str">
        <f t="shared" si="436"/>
        <v/>
      </c>
      <c r="AJ889" s="41">
        <f t="shared" si="437"/>
        <v>1</v>
      </c>
      <c r="AK889" s="42" t="str">
        <f t="shared" si="438"/>
        <v/>
      </c>
      <c r="AL889" s="41" t="str">
        <f t="shared" si="439"/>
        <v>Leve atraso</v>
      </c>
      <c r="AM889" s="41" t="str">
        <f t="shared" si="440"/>
        <v>Não</v>
      </c>
      <c r="AN889" s="41" t="str">
        <f t="shared" si="441"/>
        <v>Sim</v>
      </c>
      <c r="AO889" s="42" t="str">
        <f t="shared" si="442"/>
        <v/>
      </c>
      <c r="AP889" s="41" t="str">
        <f t="shared" si="443"/>
        <v>Ronaldo Rosendo da Silva|46220</v>
      </c>
      <c r="AQ889" s="41" t="str">
        <f t="shared" si="444"/>
        <v/>
      </c>
      <c r="AR889" s="41" t="str">
        <f>IF($AQ889="","",COUNTIFS(L_ChaveCob,$AQ889,L_Ausencia,"&gt;"&amp;$W889)+COUNTIFS($AQ$4:$AQ889,$AQ889,$W$4:$W889,$W889))</f>
        <v/>
      </c>
      <c r="AS889" s="42">
        <f t="shared" si="445"/>
        <v>0</v>
      </c>
      <c r="AT889" s="42">
        <f t="shared" si="446"/>
        <v>0</v>
      </c>
      <c r="AU889" s="42">
        <f t="shared" si="447"/>
        <v>0</v>
      </c>
    </row>
    <row r="890" spans="1:47" x14ac:dyDescent="0.2">
      <c r="A890" s="35">
        <v>46220</v>
      </c>
      <c r="B890" s="36" t="s">
        <v>254</v>
      </c>
      <c r="C890" s="36" t="s">
        <v>232</v>
      </c>
      <c r="D890" s="36"/>
      <c r="E890" s="37"/>
      <c r="F890" s="37"/>
      <c r="G890" s="36"/>
      <c r="H890" s="36"/>
      <c r="I890" s="36"/>
      <c r="J890" s="36"/>
      <c r="K890" s="37"/>
      <c r="L890" s="37"/>
      <c r="M890" s="37"/>
      <c r="N890" s="38">
        <f t="shared" si="416"/>
        <v>46204</v>
      </c>
      <c r="O890">
        <f t="shared" si="417"/>
        <v>900001</v>
      </c>
      <c r="P890" t="str">
        <f t="shared" si="418"/>
        <v>Serralheria</v>
      </c>
      <c r="Q890" t="str">
        <f t="shared" si="419"/>
        <v>Normal / Fixo</v>
      </c>
      <c r="R890" t="str">
        <f t="shared" si="420"/>
        <v>SERRALHEIRO II</v>
      </c>
      <c r="S890" t="str">
        <f t="shared" si="421"/>
        <v>ADM</v>
      </c>
      <c r="T890" s="39">
        <f t="shared" si="422"/>
        <v>57.825734836004102</v>
      </c>
      <c r="U890" s="40">
        <f t="shared" si="423"/>
        <v>0.33333333333333298</v>
      </c>
      <c r="V890" s="40">
        <f t="shared" si="424"/>
        <v>0.33333333333333298</v>
      </c>
      <c r="W890" s="40">
        <f t="shared" si="425"/>
        <v>0</v>
      </c>
      <c r="X890" t="str">
        <f t="shared" si="426"/>
        <v>Não</v>
      </c>
      <c r="Y890" s="40">
        <f t="shared" si="427"/>
        <v>0</v>
      </c>
      <c r="Z890" s="40">
        <f t="shared" si="428"/>
        <v>0</v>
      </c>
      <c r="AA890" s="40">
        <f t="shared" si="429"/>
        <v>0</v>
      </c>
      <c r="AB890" s="40">
        <f t="shared" si="430"/>
        <v>0</v>
      </c>
      <c r="AC890" s="40">
        <f t="shared" si="431"/>
        <v>0</v>
      </c>
      <c r="AD890" s="39">
        <f t="shared" si="432"/>
        <v>0</v>
      </c>
      <c r="AE890" s="39">
        <f t="shared" si="433"/>
        <v>0</v>
      </c>
      <c r="AF890" t="str">
        <f t="shared" si="434"/>
        <v>Trabalhado</v>
      </c>
      <c r="AG890" t="str">
        <f t="shared" si="435"/>
        <v/>
      </c>
      <c r="AH890" t="str">
        <f t="shared" si="436"/>
        <v/>
      </c>
      <c r="AJ890" s="41">
        <f t="shared" si="437"/>
        <v>8</v>
      </c>
      <c r="AK890" s="42" t="str">
        <f t="shared" si="438"/>
        <v/>
      </c>
      <c r="AL890" s="41" t="str">
        <f t="shared" si="439"/>
        <v>Leve atraso</v>
      </c>
      <c r="AM890" s="41" t="str">
        <f t="shared" si="440"/>
        <v>Não</v>
      </c>
      <c r="AN890" s="41" t="str">
        <f t="shared" si="441"/>
        <v>Sim</v>
      </c>
      <c r="AO890" s="42" t="str">
        <f t="shared" si="442"/>
        <v/>
      </c>
      <c r="AP890" s="41" t="str">
        <f t="shared" si="443"/>
        <v>Ronaldo Santos Dias|46220</v>
      </c>
      <c r="AQ890" s="41" t="str">
        <f t="shared" si="444"/>
        <v/>
      </c>
      <c r="AR890" s="41" t="str">
        <f>IF($AQ890="","",COUNTIFS(L_ChaveCob,$AQ890,L_Ausencia,"&gt;"&amp;$W890)+COUNTIFS($AQ$4:$AQ890,$AQ890,$W$4:$W890,$W890))</f>
        <v/>
      </c>
      <c r="AS890" s="42">
        <f t="shared" si="445"/>
        <v>0</v>
      </c>
      <c r="AT890" s="42">
        <f t="shared" si="446"/>
        <v>0</v>
      </c>
      <c r="AU890" s="42">
        <f t="shared" si="447"/>
        <v>0</v>
      </c>
    </row>
    <row r="891" spans="1:47" x14ac:dyDescent="0.2">
      <c r="A891" s="35">
        <v>46220</v>
      </c>
      <c r="B891" s="36" t="s">
        <v>281</v>
      </c>
      <c r="C891" s="36" t="s">
        <v>213</v>
      </c>
      <c r="D891" s="36"/>
      <c r="E891" s="37"/>
      <c r="F891" s="37"/>
      <c r="G891" s="36" t="s">
        <v>53</v>
      </c>
      <c r="H891" s="36"/>
      <c r="I891" s="36"/>
      <c r="J891" s="36"/>
      <c r="K891" s="37"/>
      <c r="L891" s="37"/>
      <c r="M891" s="37"/>
      <c r="N891" s="38">
        <f t="shared" si="416"/>
        <v>46204</v>
      </c>
      <c r="O891">
        <f t="shared" si="417"/>
        <v>900010</v>
      </c>
      <c r="P891" t="str">
        <f t="shared" si="418"/>
        <v>Serralheria</v>
      </c>
      <c r="Q891" t="str">
        <f t="shared" si="419"/>
        <v>Normal / Fixo</v>
      </c>
      <c r="R891" t="str">
        <f t="shared" si="420"/>
        <v>SERRALHEIRO I</v>
      </c>
      <c r="S891" t="str">
        <f t="shared" si="421"/>
        <v>ADM</v>
      </c>
      <c r="T891" s="39">
        <f t="shared" si="422"/>
        <v>53.488333185221997</v>
      </c>
      <c r="U891" s="40">
        <f t="shared" si="423"/>
        <v>0.33333333333333298</v>
      </c>
      <c r="V891" s="40">
        <f t="shared" si="424"/>
        <v>0</v>
      </c>
      <c r="W891" s="40">
        <f t="shared" si="425"/>
        <v>0.33333333333333298</v>
      </c>
      <c r="X891" t="str">
        <f t="shared" si="426"/>
        <v>Sim</v>
      </c>
      <c r="Y891" s="40">
        <f t="shared" si="427"/>
        <v>0.33333333333333298</v>
      </c>
      <c r="Z891" s="40">
        <f t="shared" si="428"/>
        <v>0</v>
      </c>
      <c r="AA891" s="40">
        <f t="shared" si="429"/>
        <v>0</v>
      </c>
      <c r="AB891" s="40">
        <f t="shared" si="430"/>
        <v>0</v>
      </c>
      <c r="AC891" s="40">
        <f t="shared" si="431"/>
        <v>0.33333333333333298</v>
      </c>
      <c r="AD891" s="39">
        <f t="shared" si="432"/>
        <v>427.90666548177552</v>
      </c>
      <c r="AE891" s="39">
        <f t="shared" si="433"/>
        <v>0</v>
      </c>
      <c r="AF891" t="str">
        <f t="shared" si="434"/>
        <v>Injustificada</v>
      </c>
      <c r="AG891" t="str">
        <f t="shared" si="435"/>
        <v>DESCONTA 8:00h (Injustificada).</v>
      </c>
      <c r="AH891" t="str">
        <f t="shared" si="436"/>
        <v/>
      </c>
      <c r="AJ891" s="41">
        <f t="shared" si="437"/>
        <v>19</v>
      </c>
      <c r="AK891" s="42" t="str">
        <f t="shared" si="438"/>
        <v/>
      </c>
      <c r="AL891" s="41" t="str">
        <f t="shared" si="439"/>
        <v>Dia inteiro</v>
      </c>
      <c r="AM891" s="41" t="str">
        <f t="shared" si="440"/>
        <v>Sim</v>
      </c>
      <c r="AN891" s="41" t="str">
        <f t="shared" si="441"/>
        <v>Não</v>
      </c>
      <c r="AO891" s="42" t="str">
        <f t="shared" si="442"/>
        <v/>
      </c>
      <c r="AP891" s="41" t="str">
        <f t="shared" si="443"/>
        <v>Roniel de Souza Rocha|46220</v>
      </c>
      <c r="AQ891" s="41" t="str">
        <f t="shared" si="444"/>
        <v>46220|Serralheria</v>
      </c>
      <c r="AR891" s="41">
        <f>IF($AQ891="","",COUNTIFS(L_ChaveCob,$AQ891,L_Ausencia,"&gt;"&amp;$W891)+COUNTIFS($AQ$4:$AQ891,$AQ891,$W$4:$W891,$W891))</f>
        <v>3</v>
      </c>
      <c r="AS891" s="42">
        <f t="shared" si="445"/>
        <v>0</v>
      </c>
      <c r="AT891" s="42">
        <f t="shared" si="446"/>
        <v>0</v>
      </c>
      <c r="AU891" s="42">
        <f t="shared" si="447"/>
        <v>0</v>
      </c>
    </row>
    <row r="892" spans="1:47" x14ac:dyDescent="0.2">
      <c r="A892" s="35">
        <v>46223</v>
      </c>
      <c r="B892" s="36" t="s">
        <v>235</v>
      </c>
      <c r="C892" s="36" t="s">
        <v>258</v>
      </c>
      <c r="D892" s="36"/>
      <c r="E892" s="37"/>
      <c r="F892" s="37"/>
      <c r="G892" s="36"/>
      <c r="H892" s="36"/>
      <c r="I892" s="36"/>
      <c r="J892" s="36"/>
      <c r="K892" s="37"/>
      <c r="L892" s="37"/>
      <c r="M892" s="37"/>
      <c r="N892" s="38">
        <f t="shared" si="416"/>
        <v>46204</v>
      </c>
      <c r="O892">
        <f t="shared" si="417"/>
        <v>900008</v>
      </c>
      <c r="P892" t="str">
        <f t="shared" si="418"/>
        <v>Serralheria</v>
      </c>
      <c r="Q892" t="str">
        <f t="shared" si="419"/>
        <v>Normal / Fixo</v>
      </c>
      <c r="R892" t="str">
        <f t="shared" si="420"/>
        <v>SERRALHEIRO II</v>
      </c>
      <c r="S892" t="str">
        <f t="shared" si="421"/>
        <v>TURNO 2</v>
      </c>
      <c r="T892" s="39">
        <f t="shared" si="422"/>
        <v>57.825734836004102</v>
      </c>
      <c r="U892" s="40">
        <f t="shared" si="423"/>
        <v>0.33333333333333298</v>
      </c>
      <c r="V892" s="40">
        <f t="shared" si="424"/>
        <v>0</v>
      </c>
      <c r="W892" s="40">
        <f t="shared" si="425"/>
        <v>0.33333333333333298</v>
      </c>
      <c r="X892" t="str">
        <f t="shared" si="426"/>
        <v>Não</v>
      </c>
      <c r="Y892" s="40">
        <f t="shared" si="427"/>
        <v>0</v>
      </c>
      <c r="Z892" s="40">
        <f t="shared" si="428"/>
        <v>0</v>
      </c>
      <c r="AA892" s="40">
        <f t="shared" si="429"/>
        <v>0</v>
      </c>
      <c r="AB892" s="40">
        <f t="shared" si="430"/>
        <v>0</v>
      </c>
      <c r="AC892" s="40">
        <f t="shared" si="431"/>
        <v>0</v>
      </c>
      <c r="AD892" s="39">
        <f t="shared" si="432"/>
        <v>0</v>
      </c>
      <c r="AE892" s="39">
        <f t="shared" si="433"/>
        <v>462.60587868803231</v>
      </c>
      <c r="AF892" t="str">
        <f t="shared" si="434"/>
        <v>Justificada</v>
      </c>
      <c r="AG892" t="str">
        <f t="shared" si="435"/>
        <v/>
      </c>
      <c r="AH892" t="str">
        <f t="shared" si="436"/>
        <v/>
      </c>
      <c r="AJ892" s="41">
        <f t="shared" si="437"/>
        <v>16</v>
      </c>
      <c r="AK892" s="42" t="str">
        <f t="shared" si="438"/>
        <v/>
      </c>
      <c r="AL892" s="41" t="str">
        <f t="shared" si="439"/>
        <v>Dia inteiro</v>
      </c>
      <c r="AM892" s="41" t="str">
        <f t="shared" si="440"/>
        <v>Não</v>
      </c>
      <c r="AN892" s="41" t="str">
        <f t="shared" si="441"/>
        <v>Não</v>
      </c>
      <c r="AO892" s="42" t="str">
        <f t="shared" si="442"/>
        <v/>
      </c>
      <c r="AP892" s="41" t="str">
        <f t="shared" si="443"/>
        <v>Alisson Paulo Costa Martins|46223</v>
      </c>
      <c r="AQ892" s="41" t="str">
        <f t="shared" si="444"/>
        <v/>
      </c>
      <c r="AR892" s="41" t="str">
        <f>IF($AQ892="","",COUNTIFS(L_ChaveCob,$AQ892,L_Ausencia,"&gt;"&amp;$W892)+COUNTIFS($AQ$4:$AQ892,$AQ892,$W$4:$W892,$W892))</f>
        <v/>
      </c>
      <c r="AS892" s="42">
        <f t="shared" si="445"/>
        <v>0</v>
      </c>
      <c r="AT892" s="42">
        <f t="shared" si="446"/>
        <v>0</v>
      </c>
      <c r="AU892" s="42">
        <f t="shared" si="447"/>
        <v>0</v>
      </c>
    </row>
    <row r="893" spans="1:47" x14ac:dyDescent="0.2">
      <c r="A893" s="35">
        <v>46223</v>
      </c>
      <c r="B893" s="36" t="s">
        <v>479</v>
      </c>
      <c r="C893" s="36" t="s">
        <v>232</v>
      </c>
      <c r="D893" s="36"/>
      <c r="E893" s="37"/>
      <c r="F893" s="37"/>
      <c r="G893" s="36"/>
      <c r="H893" s="36"/>
      <c r="I893" s="36"/>
      <c r="J893" s="36"/>
      <c r="K893" s="37"/>
      <c r="L893" s="37"/>
      <c r="M893" s="37"/>
      <c r="N893" s="38">
        <f t="shared" si="416"/>
        <v>46204</v>
      </c>
      <c r="O893">
        <f t="shared" si="417"/>
        <v>900012</v>
      </c>
      <c r="P893" t="str">
        <f t="shared" si="418"/>
        <v>Serralheria</v>
      </c>
      <c r="Q893" t="str">
        <f t="shared" si="419"/>
        <v>Normal / Fixo</v>
      </c>
      <c r="R893" t="str">
        <f t="shared" si="420"/>
        <v>SERRALHEIRO I</v>
      </c>
      <c r="S893" t="str">
        <f t="shared" si="421"/>
        <v>ADM</v>
      </c>
      <c r="T893" s="39">
        <f t="shared" si="422"/>
        <v>53.488333185221997</v>
      </c>
      <c r="U893" s="40">
        <f t="shared" si="423"/>
        <v>0.375</v>
      </c>
      <c r="V893" s="40">
        <f t="shared" si="424"/>
        <v>0.375</v>
      </c>
      <c r="W893" s="40">
        <f t="shared" si="425"/>
        <v>0</v>
      </c>
      <c r="X893" t="str">
        <f t="shared" si="426"/>
        <v>Não</v>
      </c>
      <c r="Y893" s="40">
        <f t="shared" si="427"/>
        <v>0</v>
      </c>
      <c r="Z893" s="40">
        <f t="shared" si="428"/>
        <v>0</v>
      </c>
      <c r="AA893" s="40">
        <f t="shared" si="429"/>
        <v>0</v>
      </c>
      <c r="AB893" s="40">
        <f t="shared" si="430"/>
        <v>0</v>
      </c>
      <c r="AC893" s="40">
        <f t="shared" si="431"/>
        <v>0</v>
      </c>
      <c r="AD893" s="39">
        <f t="shared" si="432"/>
        <v>0</v>
      </c>
      <c r="AE893" s="39">
        <f t="shared" si="433"/>
        <v>0</v>
      </c>
      <c r="AF893" t="str">
        <f t="shared" si="434"/>
        <v>Trabalhado</v>
      </c>
      <c r="AG893" t="str">
        <f t="shared" si="435"/>
        <v/>
      </c>
      <c r="AH893" t="str">
        <f t="shared" si="436"/>
        <v/>
      </c>
      <c r="AJ893" s="41">
        <f t="shared" si="437"/>
        <v>21</v>
      </c>
      <c r="AK893" s="42" t="str">
        <f t="shared" si="438"/>
        <v/>
      </c>
      <c r="AL893" s="41" t="str">
        <f t="shared" si="439"/>
        <v>Leve atraso</v>
      </c>
      <c r="AM893" s="41" t="str">
        <f t="shared" si="440"/>
        <v>Não</v>
      </c>
      <c r="AN893" s="41" t="str">
        <f t="shared" si="441"/>
        <v>Sim</v>
      </c>
      <c r="AO893" s="42" t="str">
        <f t="shared" si="442"/>
        <v/>
      </c>
      <c r="AP893" s="41" t="str">
        <f t="shared" si="443"/>
        <v>Diego Ferreira Moura|46223</v>
      </c>
      <c r="AQ893" s="41" t="str">
        <f t="shared" si="444"/>
        <v/>
      </c>
      <c r="AR893" s="41" t="str">
        <f>IF($AQ893="","",COUNTIFS(L_ChaveCob,$AQ893,L_Ausencia,"&gt;"&amp;$W893)+COUNTIFS($AQ$4:$AQ893,$AQ893,$W$4:$W893,$W893))</f>
        <v/>
      </c>
      <c r="AS893" s="42">
        <f t="shared" si="445"/>
        <v>0</v>
      </c>
      <c r="AT893" s="42">
        <f t="shared" si="446"/>
        <v>0</v>
      </c>
      <c r="AU893" s="42">
        <f t="shared" si="447"/>
        <v>0</v>
      </c>
    </row>
    <row r="894" spans="1:47" x14ac:dyDescent="0.2">
      <c r="A894" s="35">
        <v>46223</v>
      </c>
      <c r="B894" s="36" t="s">
        <v>237</v>
      </c>
      <c r="C894" s="36" t="s">
        <v>213</v>
      </c>
      <c r="D894" s="36"/>
      <c r="E894" s="37"/>
      <c r="F894" s="37"/>
      <c r="G894" s="36"/>
      <c r="H894" s="36"/>
      <c r="I894" s="36"/>
      <c r="J894" s="36"/>
      <c r="K894" s="37"/>
      <c r="L894" s="37"/>
      <c r="M894" s="37"/>
      <c r="N894" s="38">
        <f t="shared" si="416"/>
        <v>46204</v>
      </c>
      <c r="O894">
        <f t="shared" si="417"/>
        <v>119353</v>
      </c>
      <c r="P894" t="str">
        <f t="shared" si="418"/>
        <v>Serralheria</v>
      </c>
      <c r="Q894" t="str">
        <f t="shared" si="419"/>
        <v>Normal / Fixo</v>
      </c>
      <c r="R894" t="str">
        <f t="shared" si="420"/>
        <v>SERRALHEIRO II</v>
      </c>
      <c r="S894" t="str">
        <f t="shared" si="421"/>
        <v>ADM</v>
      </c>
      <c r="T894" s="39">
        <f t="shared" si="422"/>
        <v>57.825734836004102</v>
      </c>
      <c r="U894" s="40">
        <f t="shared" si="423"/>
        <v>0.375</v>
      </c>
      <c r="V894" s="40">
        <f t="shared" si="424"/>
        <v>0</v>
      </c>
      <c r="W894" s="40">
        <f t="shared" si="425"/>
        <v>0.375</v>
      </c>
      <c r="X894" t="str">
        <f t="shared" si="426"/>
        <v>Sim</v>
      </c>
      <c r="Y894" s="40">
        <f t="shared" si="427"/>
        <v>0.375</v>
      </c>
      <c r="Z894" s="40">
        <f t="shared" si="428"/>
        <v>0</v>
      </c>
      <c r="AA894" s="40">
        <f t="shared" si="429"/>
        <v>0</v>
      </c>
      <c r="AB894" s="40">
        <f t="shared" si="430"/>
        <v>0</v>
      </c>
      <c r="AC894" s="40">
        <f t="shared" si="431"/>
        <v>0.375</v>
      </c>
      <c r="AD894" s="39">
        <f t="shared" si="432"/>
        <v>520.43161352403695</v>
      </c>
      <c r="AE894" s="39">
        <f t="shared" si="433"/>
        <v>0</v>
      </c>
      <c r="AF894" t="str">
        <f t="shared" si="434"/>
        <v>Injustificada</v>
      </c>
      <c r="AG894" t="str">
        <f t="shared" si="435"/>
        <v>DESCONTA 9:00h (Injustificada).</v>
      </c>
      <c r="AH894" t="str">
        <f t="shared" si="436"/>
        <v/>
      </c>
      <c r="AJ894" s="41">
        <f t="shared" si="437"/>
        <v>7</v>
      </c>
      <c r="AK894" s="42" t="str">
        <f t="shared" si="438"/>
        <v/>
      </c>
      <c r="AL894" s="41" t="str">
        <f t="shared" si="439"/>
        <v>Dia inteiro</v>
      </c>
      <c r="AM894" s="41" t="str">
        <f t="shared" si="440"/>
        <v>Sim</v>
      </c>
      <c r="AN894" s="41" t="str">
        <f t="shared" si="441"/>
        <v>Não</v>
      </c>
      <c r="AO894" s="42" t="str">
        <f t="shared" si="442"/>
        <v/>
      </c>
      <c r="AP894" s="41" t="str">
        <f t="shared" si="443"/>
        <v>Ezequiel Antonio Peres|46223</v>
      </c>
      <c r="AQ894" s="41" t="str">
        <f t="shared" si="444"/>
        <v>46223|Serralheria</v>
      </c>
      <c r="AR894" s="41">
        <f>IF($AQ894="","",COUNTIFS(L_ChaveCob,$AQ894,L_Ausencia,"&gt;"&amp;$W894)+COUNTIFS($AQ$4:$AQ894,$AQ894,$W$4:$W894,$W894))</f>
        <v>1</v>
      </c>
      <c r="AS894" s="42">
        <f t="shared" si="445"/>
        <v>0</v>
      </c>
      <c r="AT894" s="42">
        <f t="shared" si="446"/>
        <v>0</v>
      </c>
      <c r="AU894" s="42">
        <f t="shared" si="447"/>
        <v>0</v>
      </c>
    </row>
    <row r="895" spans="1:47" x14ac:dyDescent="0.2">
      <c r="A895" s="35">
        <v>46223</v>
      </c>
      <c r="B895" s="36" t="s">
        <v>239</v>
      </c>
      <c r="C895" s="36" t="s">
        <v>228</v>
      </c>
      <c r="D895" s="36"/>
      <c r="E895" s="37"/>
      <c r="F895" s="37"/>
      <c r="G895" s="36"/>
      <c r="H895" s="36"/>
      <c r="I895" s="36"/>
      <c r="J895" s="36"/>
      <c r="K895" s="37"/>
      <c r="L895" s="37"/>
      <c r="M895" s="37"/>
      <c r="N895" s="38">
        <f t="shared" si="416"/>
        <v>46204</v>
      </c>
      <c r="O895">
        <f t="shared" si="417"/>
        <v>173078</v>
      </c>
      <c r="P895" t="str">
        <f t="shared" si="418"/>
        <v>Serralheria</v>
      </c>
      <c r="Q895" t="str">
        <f t="shared" si="419"/>
        <v>Normal / Fixo</v>
      </c>
      <c r="R895" t="str">
        <f t="shared" si="420"/>
        <v>SERRALHEIRO II</v>
      </c>
      <c r="S895" t="str">
        <f t="shared" si="421"/>
        <v>ADM</v>
      </c>
      <c r="T895" s="39">
        <f t="shared" si="422"/>
        <v>57.825734836004102</v>
      </c>
      <c r="U895" s="40">
        <f t="shared" si="423"/>
        <v>0.375</v>
      </c>
      <c r="V895" s="40">
        <f t="shared" si="424"/>
        <v>0</v>
      </c>
      <c r="W895" s="40">
        <f t="shared" si="425"/>
        <v>0.375</v>
      </c>
      <c r="X895" t="str">
        <f t="shared" si="426"/>
        <v>Sim</v>
      </c>
      <c r="Y895" s="40">
        <f t="shared" si="427"/>
        <v>0.375</v>
      </c>
      <c r="Z895" s="40">
        <f t="shared" si="428"/>
        <v>0</v>
      </c>
      <c r="AA895" s="40">
        <f t="shared" si="429"/>
        <v>0</v>
      </c>
      <c r="AB895" s="40">
        <f t="shared" si="430"/>
        <v>0</v>
      </c>
      <c r="AC895" s="40">
        <f t="shared" si="431"/>
        <v>0.375</v>
      </c>
      <c r="AD895" s="39">
        <f t="shared" si="432"/>
        <v>520.43161352403695</v>
      </c>
      <c r="AE895" s="39">
        <f t="shared" si="433"/>
        <v>0</v>
      </c>
      <c r="AF895" t="str">
        <f t="shared" si="434"/>
        <v>Férias</v>
      </c>
      <c r="AG895" t="str">
        <f t="shared" si="435"/>
        <v>DESCONTA 9:00h (Férias).</v>
      </c>
      <c r="AH895" t="str">
        <f t="shared" si="436"/>
        <v/>
      </c>
      <c r="AJ895" s="41">
        <f t="shared" si="437"/>
        <v>2</v>
      </c>
      <c r="AK895" s="42" t="str">
        <f t="shared" si="438"/>
        <v/>
      </c>
      <c r="AL895" s="41" t="str">
        <f t="shared" si="439"/>
        <v>Dia inteiro</v>
      </c>
      <c r="AM895" s="41" t="str">
        <f t="shared" si="440"/>
        <v>Sim</v>
      </c>
      <c r="AN895" s="41" t="str">
        <f t="shared" si="441"/>
        <v>Não</v>
      </c>
      <c r="AO895" s="42" t="str">
        <f t="shared" si="442"/>
        <v/>
      </c>
      <c r="AP895" s="41" t="str">
        <f t="shared" si="443"/>
        <v>Giovani Joao da Silva|46223</v>
      </c>
      <c r="AQ895" s="41" t="str">
        <f t="shared" si="444"/>
        <v>46223|Serralheria</v>
      </c>
      <c r="AR895" s="41">
        <f>IF($AQ895="","",COUNTIFS(L_ChaveCob,$AQ895,L_Ausencia,"&gt;"&amp;$W895)+COUNTIFS($AQ$4:$AQ895,$AQ895,$W$4:$W895,$W895))</f>
        <v>2</v>
      </c>
      <c r="AS895" s="42">
        <f t="shared" si="445"/>
        <v>0</v>
      </c>
      <c r="AT895" s="42">
        <f t="shared" si="446"/>
        <v>0</v>
      </c>
      <c r="AU895" s="42">
        <f t="shared" si="447"/>
        <v>0</v>
      </c>
    </row>
    <row r="896" spans="1:47" x14ac:dyDescent="0.2">
      <c r="A896" s="35">
        <v>46223</v>
      </c>
      <c r="B896" s="36" t="s">
        <v>241</v>
      </c>
      <c r="C896" s="36" t="s">
        <v>232</v>
      </c>
      <c r="D896" s="36"/>
      <c r="E896" s="37"/>
      <c r="F896" s="37"/>
      <c r="G896" s="36"/>
      <c r="H896" s="36"/>
      <c r="I896" s="36"/>
      <c r="J896" s="36"/>
      <c r="K896" s="37"/>
      <c r="L896" s="37"/>
      <c r="M896" s="37"/>
      <c r="N896" s="38">
        <f t="shared" si="416"/>
        <v>46204</v>
      </c>
      <c r="O896">
        <f t="shared" si="417"/>
        <v>24800</v>
      </c>
      <c r="P896" t="str">
        <f t="shared" si="418"/>
        <v>Serralheria</v>
      </c>
      <c r="Q896" t="str">
        <f t="shared" si="419"/>
        <v>Normal / Fixo</v>
      </c>
      <c r="R896" t="str">
        <f t="shared" si="420"/>
        <v>SERRALHEIRO II</v>
      </c>
      <c r="S896" t="str">
        <f t="shared" si="421"/>
        <v>ADM</v>
      </c>
      <c r="T896" s="39">
        <f t="shared" si="422"/>
        <v>57.825734836004102</v>
      </c>
      <c r="U896" s="40">
        <f t="shared" si="423"/>
        <v>0.375</v>
      </c>
      <c r="V896" s="40">
        <f t="shared" si="424"/>
        <v>0.375</v>
      </c>
      <c r="W896" s="40">
        <f t="shared" si="425"/>
        <v>0</v>
      </c>
      <c r="X896" t="str">
        <f t="shared" si="426"/>
        <v>Não</v>
      </c>
      <c r="Y896" s="40">
        <f t="shared" si="427"/>
        <v>0</v>
      </c>
      <c r="Z896" s="40">
        <f t="shared" si="428"/>
        <v>0</v>
      </c>
      <c r="AA896" s="40">
        <f t="shared" si="429"/>
        <v>0</v>
      </c>
      <c r="AB896" s="40">
        <f t="shared" si="430"/>
        <v>0</v>
      </c>
      <c r="AC896" s="40">
        <f t="shared" si="431"/>
        <v>0</v>
      </c>
      <c r="AD896" s="39">
        <f t="shared" si="432"/>
        <v>0</v>
      </c>
      <c r="AE896" s="39">
        <f t="shared" si="433"/>
        <v>0</v>
      </c>
      <c r="AF896" t="str">
        <f t="shared" si="434"/>
        <v>Trabalhado</v>
      </c>
      <c r="AG896" t="str">
        <f t="shared" si="435"/>
        <v/>
      </c>
      <c r="AH896" t="str">
        <f t="shared" si="436"/>
        <v/>
      </c>
      <c r="AJ896" s="41">
        <f t="shared" si="437"/>
        <v>3</v>
      </c>
      <c r="AK896" s="42" t="str">
        <f t="shared" si="438"/>
        <v/>
      </c>
      <c r="AL896" s="41" t="str">
        <f t="shared" si="439"/>
        <v>Leve atraso</v>
      </c>
      <c r="AM896" s="41" t="str">
        <f t="shared" si="440"/>
        <v>Não</v>
      </c>
      <c r="AN896" s="41" t="str">
        <f t="shared" si="441"/>
        <v>Sim</v>
      </c>
      <c r="AO896" s="42" t="str">
        <f t="shared" si="442"/>
        <v/>
      </c>
      <c r="AP896" s="41" t="str">
        <f t="shared" si="443"/>
        <v>Ivanildo Lopes Pires de Carvalho|46223</v>
      </c>
      <c r="AQ896" s="41" t="str">
        <f t="shared" si="444"/>
        <v/>
      </c>
      <c r="AR896" s="41" t="str">
        <f>IF($AQ896="","",COUNTIFS(L_ChaveCob,$AQ896,L_Ausencia,"&gt;"&amp;$W896)+COUNTIFS($AQ$4:$AQ896,$AQ896,$W$4:$W896,$W896))</f>
        <v/>
      </c>
      <c r="AS896" s="42">
        <f t="shared" si="445"/>
        <v>0</v>
      </c>
      <c r="AT896" s="42">
        <f t="shared" si="446"/>
        <v>0</v>
      </c>
      <c r="AU896" s="42">
        <f t="shared" si="447"/>
        <v>0</v>
      </c>
    </row>
    <row r="897" spans="1:47" x14ac:dyDescent="0.2">
      <c r="A897" s="35">
        <v>46223</v>
      </c>
      <c r="B897" s="36" t="s">
        <v>243</v>
      </c>
      <c r="C897" s="36" t="s">
        <v>232</v>
      </c>
      <c r="D897" s="36"/>
      <c r="E897" s="37"/>
      <c r="F897" s="37"/>
      <c r="G897" s="36"/>
      <c r="H897" s="36"/>
      <c r="I897" s="36"/>
      <c r="J897" s="36"/>
      <c r="K897" s="37"/>
      <c r="L897" s="37"/>
      <c r="M897" s="37"/>
      <c r="N897" s="38">
        <f t="shared" si="416"/>
        <v>46204</v>
      </c>
      <c r="O897">
        <f t="shared" si="417"/>
        <v>900003</v>
      </c>
      <c r="P897" t="str">
        <f t="shared" si="418"/>
        <v>Serralheria</v>
      </c>
      <c r="Q897" t="str">
        <f t="shared" si="419"/>
        <v>Normal / Fixo</v>
      </c>
      <c r="R897" t="str">
        <f t="shared" si="420"/>
        <v>ENCARREGADO</v>
      </c>
      <c r="S897" t="str">
        <f t="shared" si="421"/>
        <v>ADM</v>
      </c>
      <c r="T897" s="39">
        <f t="shared" si="422"/>
        <v>66.410146806958295</v>
      </c>
      <c r="U897" s="40">
        <f t="shared" si="423"/>
        <v>0.375</v>
      </c>
      <c r="V897" s="40">
        <f t="shared" si="424"/>
        <v>0.375</v>
      </c>
      <c r="W897" s="40">
        <f t="shared" si="425"/>
        <v>0</v>
      </c>
      <c r="X897" t="str">
        <f t="shared" si="426"/>
        <v>Não</v>
      </c>
      <c r="Y897" s="40">
        <f t="shared" si="427"/>
        <v>0</v>
      </c>
      <c r="Z897" s="40">
        <f t="shared" si="428"/>
        <v>0</v>
      </c>
      <c r="AA897" s="40">
        <f t="shared" si="429"/>
        <v>0</v>
      </c>
      <c r="AB897" s="40">
        <f t="shared" si="430"/>
        <v>0</v>
      </c>
      <c r="AC897" s="40">
        <f t="shared" si="431"/>
        <v>0</v>
      </c>
      <c r="AD897" s="39">
        <f t="shared" si="432"/>
        <v>0</v>
      </c>
      <c r="AE897" s="39">
        <f t="shared" si="433"/>
        <v>0</v>
      </c>
      <c r="AF897" t="str">
        <f t="shared" si="434"/>
        <v>Trabalhado</v>
      </c>
      <c r="AG897" t="str">
        <f t="shared" si="435"/>
        <v/>
      </c>
      <c r="AH897" t="str">
        <f t="shared" si="436"/>
        <v/>
      </c>
      <c r="AJ897" s="41">
        <f t="shared" si="437"/>
        <v>10</v>
      </c>
      <c r="AK897" s="42" t="str">
        <f t="shared" si="438"/>
        <v/>
      </c>
      <c r="AL897" s="41" t="str">
        <f t="shared" si="439"/>
        <v>Leve atraso</v>
      </c>
      <c r="AM897" s="41" t="str">
        <f t="shared" si="440"/>
        <v>Não</v>
      </c>
      <c r="AN897" s="41" t="str">
        <f t="shared" si="441"/>
        <v>Sim</v>
      </c>
      <c r="AO897" s="42" t="str">
        <f t="shared" si="442"/>
        <v/>
      </c>
      <c r="AP897" s="41" t="str">
        <f t="shared" si="443"/>
        <v>Marcelo Antônio Silvestre de Moraes|46223</v>
      </c>
      <c r="AQ897" s="41" t="str">
        <f t="shared" si="444"/>
        <v/>
      </c>
      <c r="AR897" s="41" t="str">
        <f>IF($AQ897="","",COUNTIFS(L_ChaveCob,$AQ897,L_Ausencia,"&gt;"&amp;$W897)+COUNTIFS($AQ$4:$AQ897,$AQ897,$W$4:$W897,$W897))</f>
        <v/>
      </c>
      <c r="AS897" s="42">
        <f t="shared" si="445"/>
        <v>0</v>
      </c>
      <c r="AT897" s="42">
        <f t="shared" si="446"/>
        <v>0</v>
      </c>
      <c r="AU897" s="42">
        <f t="shared" si="447"/>
        <v>0</v>
      </c>
    </row>
    <row r="898" spans="1:47" x14ac:dyDescent="0.2">
      <c r="A898" s="35">
        <v>46223</v>
      </c>
      <c r="B898" s="36" t="s">
        <v>229</v>
      </c>
      <c r="C898" s="36" t="s">
        <v>232</v>
      </c>
      <c r="D898" s="36"/>
      <c r="E898" s="37"/>
      <c r="F898" s="37"/>
      <c r="G898" s="36"/>
      <c r="H898" s="36"/>
      <c r="I898" s="36"/>
      <c r="J898" s="36"/>
      <c r="K898" s="37"/>
      <c r="L898" s="37"/>
      <c r="M898" s="37"/>
      <c r="N898" s="38">
        <f t="shared" si="416"/>
        <v>46204</v>
      </c>
      <c r="O898">
        <f t="shared" si="417"/>
        <v>105410</v>
      </c>
      <c r="P898" t="str">
        <f t="shared" si="418"/>
        <v>Serralheria</v>
      </c>
      <c r="Q898" t="str">
        <f t="shared" si="419"/>
        <v>Normal / Fixo</v>
      </c>
      <c r="R898" t="str">
        <f t="shared" si="420"/>
        <v>SERRALHEIRO I</v>
      </c>
      <c r="S898" t="str">
        <f t="shared" si="421"/>
        <v>TURNO 3</v>
      </c>
      <c r="T898" s="39">
        <f t="shared" si="422"/>
        <v>53.488333185221997</v>
      </c>
      <c r="U898" s="40">
        <f t="shared" si="423"/>
        <v>0.33333333333333298</v>
      </c>
      <c r="V898" s="40">
        <f t="shared" si="424"/>
        <v>0.33333333333333298</v>
      </c>
      <c r="W898" s="40">
        <f t="shared" si="425"/>
        <v>0</v>
      </c>
      <c r="X898" t="str">
        <f t="shared" si="426"/>
        <v>Não</v>
      </c>
      <c r="Y898" s="40">
        <f t="shared" si="427"/>
        <v>0</v>
      </c>
      <c r="Z898" s="40">
        <f t="shared" si="428"/>
        <v>0</v>
      </c>
      <c r="AA898" s="40">
        <f t="shared" si="429"/>
        <v>0</v>
      </c>
      <c r="AB898" s="40">
        <f t="shared" si="430"/>
        <v>0</v>
      </c>
      <c r="AC898" s="40">
        <f t="shared" si="431"/>
        <v>0</v>
      </c>
      <c r="AD898" s="39">
        <f t="shared" si="432"/>
        <v>0</v>
      </c>
      <c r="AE898" s="39">
        <f t="shared" si="433"/>
        <v>0</v>
      </c>
      <c r="AF898" t="str">
        <f t="shared" si="434"/>
        <v>Trabalhado</v>
      </c>
      <c r="AG898" t="str">
        <f t="shared" si="435"/>
        <v/>
      </c>
      <c r="AH898" t="str">
        <f t="shared" si="436"/>
        <v/>
      </c>
      <c r="AJ898" s="41">
        <f t="shared" si="437"/>
        <v>6</v>
      </c>
      <c r="AK898" s="42" t="str">
        <f t="shared" si="438"/>
        <v/>
      </c>
      <c r="AL898" s="41" t="str">
        <f t="shared" si="439"/>
        <v>Leve atraso</v>
      </c>
      <c r="AM898" s="41" t="str">
        <f t="shared" si="440"/>
        <v>Não</v>
      </c>
      <c r="AN898" s="41" t="str">
        <f t="shared" si="441"/>
        <v>Sim</v>
      </c>
      <c r="AO898" s="42" t="str">
        <f t="shared" si="442"/>
        <v/>
      </c>
      <c r="AP898" s="41" t="str">
        <f t="shared" si="443"/>
        <v>Marcelo Douglas Vieira Santana|46223</v>
      </c>
      <c r="AQ898" s="41" t="str">
        <f t="shared" si="444"/>
        <v/>
      </c>
      <c r="AR898" s="41" t="str">
        <f>IF($AQ898="","",COUNTIFS(L_ChaveCob,$AQ898,L_Ausencia,"&gt;"&amp;$W898)+COUNTIFS($AQ$4:$AQ898,$AQ898,$W$4:$W898,$W898))</f>
        <v/>
      </c>
      <c r="AS898" s="42">
        <f t="shared" si="445"/>
        <v>0</v>
      </c>
      <c r="AT898" s="42">
        <f t="shared" si="446"/>
        <v>0</v>
      </c>
      <c r="AU898" s="42">
        <f t="shared" si="447"/>
        <v>0</v>
      </c>
    </row>
    <row r="899" spans="1:47" x14ac:dyDescent="0.2">
      <c r="A899" s="35">
        <v>46223</v>
      </c>
      <c r="B899" s="36" t="s">
        <v>483</v>
      </c>
      <c r="C899" s="36" t="s">
        <v>232</v>
      </c>
      <c r="D899" s="36"/>
      <c r="E899" s="37"/>
      <c r="F899" s="37"/>
      <c r="G899" s="36"/>
      <c r="H899" s="36"/>
      <c r="I899" s="36"/>
      <c r="J899" s="36"/>
      <c r="K899" s="37"/>
      <c r="L899" s="37"/>
      <c r="M899" s="37"/>
      <c r="N899" s="38">
        <f t="shared" si="416"/>
        <v>46204</v>
      </c>
      <c r="O899">
        <f t="shared" si="417"/>
        <v>900011</v>
      </c>
      <c r="P899" t="str">
        <f t="shared" si="418"/>
        <v>Serralheria</v>
      </c>
      <c r="Q899" t="str">
        <f t="shared" si="419"/>
        <v>Normal / Fixo</v>
      </c>
      <c r="R899" t="str">
        <f t="shared" si="420"/>
        <v>SERRALHEIRO I</v>
      </c>
      <c r="S899" t="str">
        <f t="shared" si="421"/>
        <v>ADM</v>
      </c>
      <c r="T899" s="39">
        <f t="shared" si="422"/>
        <v>53.488333185221997</v>
      </c>
      <c r="U899" s="40">
        <f t="shared" si="423"/>
        <v>0.375</v>
      </c>
      <c r="V899" s="40">
        <f t="shared" si="424"/>
        <v>0.375</v>
      </c>
      <c r="W899" s="40">
        <f t="shared" si="425"/>
        <v>0</v>
      </c>
      <c r="X899" t="str">
        <f t="shared" si="426"/>
        <v>Não</v>
      </c>
      <c r="Y899" s="40">
        <f t="shared" si="427"/>
        <v>0</v>
      </c>
      <c r="Z899" s="40">
        <f t="shared" si="428"/>
        <v>0</v>
      </c>
      <c r="AA899" s="40">
        <f t="shared" si="429"/>
        <v>0</v>
      </c>
      <c r="AB899" s="40">
        <f t="shared" si="430"/>
        <v>0</v>
      </c>
      <c r="AC899" s="40">
        <f t="shared" si="431"/>
        <v>0</v>
      </c>
      <c r="AD899" s="39">
        <f t="shared" si="432"/>
        <v>0</v>
      </c>
      <c r="AE899" s="39">
        <f t="shared" si="433"/>
        <v>0</v>
      </c>
      <c r="AF899" t="str">
        <f t="shared" si="434"/>
        <v>Trabalhado</v>
      </c>
      <c r="AG899" t="str">
        <f t="shared" si="435"/>
        <v/>
      </c>
      <c r="AH899" t="str">
        <f t="shared" si="436"/>
        <v/>
      </c>
      <c r="AJ899" s="41">
        <f t="shared" si="437"/>
        <v>20</v>
      </c>
      <c r="AK899" s="42" t="str">
        <f t="shared" si="438"/>
        <v/>
      </c>
      <c r="AL899" s="41" t="str">
        <f t="shared" si="439"/>
        <v>Leve atraso</v>
      </c>
      <c r="AM899" s="41" t="str">
        <f t="shared" si="440"/>
        <v>Não</v>
      </c>
      <c r="AN899" s="41" t="str">
        <f t="shared" si="441"/>
        <v>Sim</v>
      </c>
      <c r="AO899" s="42" t="str">
        <f t="shared" si="442"/>
        <v/>
      </c>
      <c r="AP899" s="41" t="str">
        <f t="shared" si="443"/>
        <v>Maxwell Torres da Silva|46223</v>
      </c>
      <c r="AQ899" s="41" t="str">
        <f t="shared" si="444"/>
        <v/>
      </c>
      <c r="AR899" s="41" t="str">
        <f>IF($AQ899="","",COUNTIFS(L_ChaveCob,$AQ899,L_Ausencia,"&gt;"&amp;$W899)+COUNTIFS($AQ$4:$AQ899,$AQ899,$W$4:$W899,$W899))</f>
        <v/>
      </c>
      <c r="AS899" s="42">
        <f t="shared" si="445"/>
        <v>0</v>
      </c>
      <c r="AT899" s="42">
        <f t="shared" si="446"/>
        <v>0</v>
      </c>
      <c r="AU899" s="42">
        <f t="shared" si="447"/>
        <v>0</v>
      </c>
    </row>
    <row r="900" spans="1:47" hidden="1" x14ac:dyDescent="0.2">
      <c r="A900" s="35">
        <v>46223</v>
      </c>
      <c r="B900" s="36" t="s">
        <v>611</v>
      </c>
      <c r="C900" s="36" t="s">
        <v>232</v>
      </c>
      <c r="D900" s="36"/>
      <c r="E900" s="37"/>
      <c r="F900" s="37"/>
      <c r="G900" s="36"/>
      <c r="H900" s="36"/>
      <c r="I900" s="36"/>
      <c r="J900" s="36"/>
      <c r="K900" s="37"/>
      <c r="L900" s="37"/>
      <c r="M900" s="37"/>
      <c r="N900" s="38">
        <f t="shared" ref="N900:N963" si="448">IF($A900="","",DATE(YEAR($A900),MONTH($A900),1))</f>
        <v>46204</v>
      </c>
      <c r="O900">
        <f t="shared" ref="O900:O963" si="449">IF(TRIM($B900)="","",IFERROR(INDEX(C_RG,MATCH(TRIM($B900),C_Nome,0)),"?"))</f>
        <v>900013</v>
      </c>
      <c r="P900" t="str">
        <f t="shared" ref="P900:P963" si="450">IF($A900="","",IF(TRIM($B900)="",P_EquipePostoVago,IF($AJ900="","",INDEX(V_Equipe,$AJ900))))</f>
        <v>SPOT</v>
      </c>
      <c r="Q900" t="str">
        <f t="shared" ref="Q900:Q963" si="451">IF($A900="","",IF(TRIM($B900)="","Posto Vago",IF($AJ900="","",INDEX(V_Contrato,$AJ900))))</f>
        <v>SPOT</v>
      </c>
      <c r="R900" t="str">
        <f t="shared" ref="R900:R963" si="452">IF($A900="","",IF(TRIM($B900)="",$H900,IF($AJ900="","",INDEX(V_Funcao,$AJ900))))</f>
        <v>SERRALHEIRO I</v>
      </c>
      <c r="S900" t="str">
        <f t="shared" ref="S900:S963" si="453">IF($A900="","",IF($I900&lt;&gt;"",$I900,IF(TRIM($B900)="","ADM",IF($AJ900="","",INDEX(V_Turno,$AJ900)))))</f>
        <v>TURNO 2</v>
      </c>
      <c r="T900" s="39">
        <f t="shared" ref="T900:T963" si="454">IF(OR($A900="",$R900=""),"",IFERROR(INDEX(F_Valor,MATCH($R900&amp;"|"&amp;SUMPRODUCT(MAX((F_Funcao=$R900)*(F_Ini&lt;=$A900)*F_Ini)),F_Chave,0)),""))</f>
        <v>53.488333185221997</v>
      </c>
      <c r="U900" s="40">
        <f t="shared" ref="U900:U963" si="455">IF(OR($A900="",$S900=""),0,IFERROR(INDEX(T_Horas,MATCH($S900,T_Turno,0),WEEKDAY($A900,2)),0))</f>
        <v>0.33333333333333298</v>
      </c>
      <c r="V900" s="40">
        <f t="shared" ref="V900:V963" si="456">IF($A900="",0,MAX(IF($F900&lt;&gt;"",N($F900),IF($AN900="Sim",IF($AK900&lt;&gt;"",$AK900,$U900),$U900-$W900))-IF($J900="Situação Atípica - Presente",N($K900),0),0))</f>
        <v>0.33333333333333298</v>
      </c>
      <c r="W900" s="40">
        <f t="shared" ref="W900:W963" si="457">IF($A900="",0,IF($E900&lt;&gt;"",N($E900),IF($AL900="Dia inteiro",$U900,IF($AL900="Pelo ponto",IF($AK900="",$U900,MAX($U900-$AK900,0)),IF(AND($AL900="Leve atraso",$AO900&lt;&gt;""),IF(AND($AO900&gt;P_LeveMin,$AO900&lt;=P_LeveMax),$AO900,0),0)))))</f>
        <v>0</v>
      </c>
      <c r="X900" t="str">
        <f t="shared" ref="X900:X963" si="458">IF($A900="","",IF(OR($Q900="Ferista",$Q900=""),"Não",IF(AND($AL900="Leve atraso",$W900&gt;0,$A900&gt;=P_InicioRegras),"Sim",IF(OR($J900&lt;&gt;"",$K900&lt;&gt;"",$L900&lt;&gt;""),"Não",$AM900))))</f>
        <v>Não</v>
      </c>
      <c r="Y900" s="40">
        <f t="shared" ref="Y900:Y963" si="459">IF($A900="",0,IF($Q900="Ferista",0,IF($X900="Sim",$W900,0)+N($K900)))</f>
        <v>0</v>
      </c>
      <c r="Z900" s="40">
        <f t="shared" ref="Z900:Z963" si="460">IF($X900="Sim",$AT900,0)</f>
        <v>0</v>
      </c>
      <c r="AA900" s="40">
        <f t="shared" ref="AA900:AA963" si="461">IF($AP900="",0,MIN(MAX($Y900-$Z900,0),SUMIFS(CP_Horas,CP_ChaveFalta,$AP900,CP_Aprov,"Sim")))</f>
        <v>0</v>
      </c>
      <c r="AB900" s="40">
        <f t="shared" ref="AB900:AB963" si="462">IF($A900="",0,MIN(MAX($Y900-$Z900-$AA900,0),N($M900)))</f>
        <v>0</v>
      </c>
      <c r="AC900" s="40">
        <f t="shared" ref="AC900:AC963" si="463">IF($A900="",0,MAX($Y900-$Z900-$AA900-$AB900,0))</f>
        <v>0</v>
      </c>
      <c r="AD900" s="39">
        <f t="shared" ref="AD900:AD963" si="464">IF(OR($AC900=0,$T900=""),0,$AC900*24*$T900)</f>
        <v>0</v>
      </c>
      <c r="AE900" s="39">
        <f t="shared" ref="AE900:AE963" si="465">IF(OR($A900="",$T900=""),0,(IF($AF900="Justificada",$W900,0)+N($L900))*24*$T900)</f>
        <v>0</v>
      </c>
      <c r="AF900" t="str">
        <f t="shared" ref="AF900:AF963" si="466">IF($A900="","",IF($J900&lt;&gt;"","Situação atípica",IF(AND($AL900="Leve atraso",$W900&gt;0),"Leve atraso",IFERROR(INDEX(S_Cat,MATCH($C900,S_Status,0)),"Outros"))))</f>
        <v>Trabalhado</v>
      </c>
      <c r="AG900" t="str">
        <f t="shared" ref="AG900:AG963" si="467">IF($A900="","",TRIM(IF($Z900&gt;0,"Ferista cobriu "&amp;TEXT($Z900,"[h]:mm")&amp;"h. ","")&amp;IF($AA900&gt;0,"Compensado "&amp;TEXT($AA900,"[h]:mm")&amp;"h por "&amp;IFERROR(INDEX(CP_Quem,MATCH($AP900,CP_ChaveFalta,0)),"?")&amp;". ","")&amp;IF($AU900&gt;0,"Compensação aguardando aprovação ("&amp;TEXT($AU900,"[h]:mm")&amp;"h). ","")&amp;IF($AB900&gt;0,"Perdoado por acordo "&amp;TEXT($AB900,"[h]:mm")&amp;"h. ","")&amp;IF(AND($AP900&lt;&gt;"",COUNTIF(CP_ChaveQuem,$AP900)&gt;0),"Horas usadas p/ compensar falta de "&amp;INDEX(CP_Falta,MATCH($AP900,CP_ChaveQuem,0))&amp;" de "&amp;TEXT(INDEX(CP_DataFalta,MATCH($AP900,CP_ChaveQuem,0)),"dd/mm")&amp;". ","")&amp;IF(AND($Q900="Ferista",SUMIFS(L_Ferista,L_Data,$A900,L_Equipe,$P900)&gt;0),"Como ferista, cobriu "&amp;TEXT(SUMIFS(L_Ferista,L_Data,$A900,L_Equipe,$P900),"[h]:mm")&amp;"h de faltas da equipe. ","")&amp;IF($AC900&gt;0,"DESCONTA "&amp;TEXT($AC900,"[h]:mm")&amp;"h ("&amp;$AF900&amp;").","")))</f>
        <v/>
      </c>
      <c r="AH900" t="str">
        <f t="shared" ref="AH900:AH963" si="468">IF($A900="","",IF($O900="?","CADASTRO: funcionário não está no Cadastro",IF(AND($O900&lt;&gt;"",$AJ900=""),"CADASTRO: sem vigência (função/turno) nesta data",IF(AND($AP900&lt;&gt;"",COUNTIF(L_ChavePD,$AP900)&gt;1),"DUPLICADO: mesma pessoa 2x no dia",IF($A900&lt;P_InicioRegras,"",IF(AND($C900="Horas Compensadas",COUNTIF(CP_ChaveQuem,$AP900)=0),"VINCULAR: registrar na aba Compensações de quem é a falta",IF($AU900&gt;0,"APROVAR: compensação pendente na aba Compensações",IF(AND($AQ900&lt;&gt;"",$AS900&gt;0,$AT900&lt;$W900,$AC900&gt;0),"FERISTA: horas do ferista não cobriram toda a falta",IF(AND($AL900="Pelo ponto",$AK900="",$E900="",$X900="Sim"),"PONTO: sem ponto nem horas manuais — descontando jornada cheia",IF(AND($AL900="Leve atraso",$E900="",N($AO900)&gt;P_LeveMax),"CLASSIFICAR: ponto mostra atraso &gt; 30 min — trocar o Status",IF($AF900="Leve atraso","AJUSTAR STATUS: atraso lançado como Horas Trabalhadas",IF(AND(N($K900)&gt;0,$G900=""),"OBSERVAÇÃO: desconto extra sem observação",IF(AND($J900&lt;&gt;"",N($K900)+N($L900)&gt;$U900),"CONFERIR: horas manuais maiores que a jornada","")))))))))))))</f>
        <v/>
      </c>
      <c r="AJ900" s="41">
        <f t="shared" ref="AJ900:AJ963" si="469">IF(OR($A900="",$O900="",$O900="?"),"",IFERROR(MATCH($O900&amp;"|"&amp;SUMPRODUCT(MAX((V_RG=$O900)*(V_Ini&lt;=$A900)*V_Ini)),V_Chave,0),""))</f>
        <v>22</v>
      </c>
      <c r="AK900" s="42" t="str">
        <f t="shared" ref="AK900:AK963" si="470">IF(ISNUMBER(SEARCH(" = ",$D900)),IFERROR(TIMEVALUE(TRIM(RIGHT($D900,5))),""),"")</f>
        <v/>
      </c>
      <c r="AL900" s="41" t="str">
        <f t="shared" ref="AL900:AL963" si="471">IF($C900="","",IFERROR(INDEX(S_Modo,MATCH($C900,S_Status,0)),"Não"))</f>
        <v>Leve atraso</v>
      </c>
      <c r="AM900" s="41" t="str">
        <f t="shared" ref="AM900:AM963" si="472">IF($C900="","",IFERROR(INDEX(S_Conta,MATCH($C900,S_Status,0)),"Não"))</f>
        <v>Não</v>
      </c>
      <c r="AN900" s="41" t="str">
        <f t="shared" ref="AN900:AN963" si="473">IF($C900="","",IFERROR(INDEX(S_Trab,MATCH($C900,S_Status,0)),"Não"))</f>
        <v>Sim</v>
      </c>
      <c r="AO900" s="42" t="str">
        <f t="shared" ref="AO900:AO963" si="474">IF(OR($A900="",$AK900=""),"",$U900-$AK900-IF($J900&lt;&gt;"Situação Atípica - Presente",N($K900)+N($L900),0))</f>
        <v/>
      </c>
      <c r="AP900" s="41" t="str">
        <f t="shared" ref="AP900:AP963" si="475">IF(OR($A900="",TRIM($B900)=""),"",TRIM($B900)&amp;"|"&amp;$A900)</f>
        <v>Murilo de Souza Modesto- Spot|46223</v>
      </c>
      <c r="AQ900" s="41" t="str">
        <f t="shared" ref="AQ900:AQ963" si="476">IF(AND(P_CoberturaAuto="Sim",$A900&lt;&gt;"",$A900&gt;=P_InicioRegras,$Q900="Normal / Fixo",$R900&lt;&gt;"",ISERROR(SEARCH("ENCARREGADO",$R900)),$AM900="Sim",$W900&gt;0),$A900&amp;"|"&amp;$P900,"")</f>
        <v/>
      </c>
      <c r="AR900" s="41" t="str">
        <f>IF($AQ900="","",COUNTIFS(L_ChaveCob,$AQ900,L_Ausencia,"&gt;"&amp;$W900)+COUNTIFS($AQ$4:$AQ900,$AQ900,$W$4:$W900,$W900))</f>
        <v/>
      </c>
      <c r="AS900" s="42">
        <f t="shared" ref="AS900:AS963" si="477">IF($AQ900="",0,SUMIFS(L_Trab,L_Data,$A900,L_Equipe,$P900,L_Contrato,"Ferista",L_Status,"&lt;&gt;Remanejamento"))</f>
        <v>0</v>
      </c>
      <c r="AT900" s="42">
        <f t="shared" ref="AT900:AT963" si="478">IF(OR($AQ900="",$AS900=0),0,MAX(MIN($W900,$AS900-SUMIFS(L_Ausencia,L_ChaveCob,$AQ900,L_OrdemCob,"&lt;"&amp;$AR900)),0))</f>
        <v>0</v>
      </c>
      <c r="AU900" s="42">
        <f t="shared" ref="AU900:AU963" si="479">IF($AP900="",0,SUMIFS(CP_Horas,CP_ChaveFalta,$AP900,CP_Aprov,"&lt;&gt;Sim"))</f>
        <v>0</v>
      </c>
    </row>
    <row r="901" spans="1:47" x14ac:dyDescent="0.2">
      <c r="A901" s="35">
        <v>46223</v>
      </c>
      <c r="B901" s="36" t="s">
        <v>247</v>
      </c>
      <c r="C901" s="36" t="s">
        <v>232</v>
      </c>
      <c r="D901" s="36"/>
      <c r="E901" s="37"/>
      <c r="F901" s="37"/>
      <c r="G901" s="36"/>
      <c r="H901" s="36"/>
      <c r="I901" s="36"/>
      <c r="J901" s="36"/>
      <c r="K901" s="37"/>
      <c r="L901" s="37"/>
      <c r="M901" s="37"/>
      <c r="N901" s="38">
        <f t="shared" si="448"/>
        <v>46204</v>
      </c>
      <c r="O901">
        <f t="shared" si="449"/>
        <v>900005</v>
      </c>
      <c r="P901" t="str">
        <f t="shared" si="450"/>
        <v>Serralheria</v>
      </c>
      <c r="Q901" t="str">
        <f t="shared" si="451"/>
        <v>Normal / Fixo</v>
      </c>
      <c r="R901" t="str">
        <f t="shared" si="452"/>
        <v>SERRALHEIRO II</v>
      </c>
      <c r="S901" t="str">
        <f t="shared" si="453"/>
        <v>ADM</v>
      </c>
      <c r="T901" s="39">
        <f t="shared" si="454"/>
        <v>57.825734836004102</v>
      </c>
      <c r="U901" s="40">
        <f t="shared" si="455"/>
        <v>0.375</v>
      </c>
      <c r="V901" s="40">
        <f t="shared" si="456"/>
        <v>0.375</v>
      </c>
      <c r="W901" s="40">
        <f t="shared" si="457"/>
        <v>0</v>
      </c>
      <c r="X901" t="str">
        <f t="shared" si="458"/>
        <v>Não</v>
      </c>
      <c r="Y901" s="40">
        <f t="shared" si="459"/>
        <v>0</v>
      </c>
      <c r="Z901" s="40">
        <f t="shared" si="460"/>
        <v>0</v>
      </c>
      <c r="AA901" s="40">
        <f t="shared" si="461"/>
        <v>0</v>
      </c>
      <c r="AB901" s="40">
        <f t="shared" si="462"/>
        <v>0</v>
      </c>
      <c r="AC901" s="40">
        <f t="shared" si="463"/>
        <v>0</v>
      </c>
      <c r="AD901" s="39">
        <f t="shared" si="464"/>
        <v>0</v>
      </c>
      <c r="AE901" s="39">
        <f t="shared" si="465"/>
        <v>0</v>
      </c>
      <c r="AF901" t="str">
        <f t="shared" si="466"/>
        <v>Trabalhado</v>
      </c>
      <c r="AG901" t="str">
        <f t="shared" si="467"/>
        <v/>
      </c>
      <c r="AH901" t="str">
        <f t="shared" si="468"/>
        <v/>
      </c>
      <c r="AJ901" s="41">
        <f t="shared" si="469"/>
        <v>13</v>
      </c>
      <c r="AK901" s="42" t="str">
        <f t="shared" si="470"/>
        <v/>
      </c>
      <c r="AL901" s="41" t="str">
        <f t="shared" si="471"/>
        <v>Leve atraso</v>
      </c>
      <c r="AM901" s="41" t="str">
        <f t="shared" si="472"/>
        <v>Não</v>
      </c>
      <c r="AN901" s="41" t="str">
        <f t="shared" si="473"/>
        <v>Sim</v>
      </c>
      <c r="AO901" s="42" t="str">
        <f t="shared" si="474"/>
        <v/>
      </c>
      <c r="AP901" s="41" t="str">
        <f t="shared" si="475"/>
        <v>Rafael Fracaroli da Rocha|46223</v>
      </c>
      <c r="AQ901" s="41" t="str">
        <f t="shared" si="476"/>
        <v/>
      </c>
      <c r="AR901" s="41" t="str">
        <f>IF($AQ901="","",COUNTIFS(L_ChaveCob,$AQ901,L_Ausencia,"&gt;"&amp;$W901)+COUNTIFS($AQ$4:$AQ901,$AQ901,$W$4:$W901,$W901))</f>
        <v/>
      </c>
      <c r="AS901" s="42">
        <f t="shared" si="477"/>
        <v>0</v>
      </c>
      <c r="AT901" s="42">
        <f t="shared" si="478"/>
        <v>0</v>
      </c>
      <c r="AU901" s="42">
        <f t="shared" si="479"/>
        <v>0</v>
      </c>
    </row>
    <row r="902" spans="1:47" x14ac:dyDescent="0.2">
      <c r="A902" s="35">
        <v>46223</v>
      </c>
      <c r="B902" s="36" t="s">
        <v>249</v>
      </c>
      <c r="C902" s="36" t="s">
        <v>232</v>
      </c>
      <c r="D902" s="36"/>
      <c r="E902" s="37"/>
      <c r="F902" s="37"/>
      <c r="G902" s="36"/>
      <c r="H902" s="36"/>
      <c r="I902" s="36"/>
      <c r="J902" s="36"/>
      <c r="K902" s="37"/>
      <c r="L902" s="37"/>
      <c r="M902" s="37"/>
      <c r="N902" s="38">
        <f t="shared" si="448"/>
        <v>46204</v>
      </c>
      <c r="O902">
        <f t="shared" si="449"/>
        <v>331335</v>
      </c>
      <c r="P902" t="str">
        <f t="shared" si="450"/>
        <v>Serralheria</v>
      </c>
      <c r="Q902" t="str">
        <f t="shared" si="451"/>
        <v>Normal / Fixo</v>
      </c>
      <c r="R902" t="str">
        <f t="shared" si="452"/>
        <v>SERRALHEIRO II</v>
      </c>
      <c r="S902" t="str">
        <f t="shared" si="453"/>
        <v>ADM</v>
      </c>
      <c r="T902" s="39">
        <f t="shared" si="454"/>
        <v>57.825734836004102</v>
      </c>
      <c r="U902" s="40">
        <f t="shared" si="455"/>
        <v>0.375</v>
      </c>
      <c r="V902" s="40">
        <f t="shared" si="456"/>
        <v>0.375</v>
      </c>
      <c r="W902" s="40">
        <f t="shared" si="457"/>
        <v>0</v>
      </c>
      <c r="X902" t="str">
        <f t="shared" si="458"/>
        <v>Não</v>
      </c>
      <c r="Y902" s="40">
        <f t="shared" si="459"/>
        <v>0</v>
      </c>
      <c r="Z902" s="40">
        <f t="shared" si="460"/>
        <v>0</v>
      </c>
      <c r="AA902" s="40">
        <f t="shared" si="461"/>
        <v>0</v>
      </c>
      <c r="AB902" s="40">
        <f t="shared" si="462"/>
        <v>0</v>
      </c>
      <c r="AC902" s="40">
        <f t="shared" si="463"/>
        <v>0</v>
      </c>
      <c r="AD902" s="39">
        <f t="shared" si="464"/>
        <v>0</v>
      </c>
      <c r="AE902" s="39">
        <f t="shared" si="465"/>
        <v>0</v>
      </c>
      <c r="AF902" t="str">
        <f t="shared" si="466"/>
        <v>Trabalhado</v>
      </c>
      <c r="AG902" t="str">
        <f t="shared" si="467"/>
        <v/>
      </c>
      <c r="AH902" t="str">
        <f t="shared" si="468"/>
        <v/>
      </c>
      <c r="AJ902" s="41">
        <f t="shared" si="469"/>
        <v>5</v>
      </c>
      <c r="AK902" s="42" t="str">
        <f t="shared" si="470"/>
        <v/>
      </c>
      <c r="AL902" s="41" t="str">
        <f t="shared" si="471"/>
        <v>Leve atraso</v>
      </c>
      <c r="AM902" s="41" t="str">
        <f t="shared" si="472"/>
        <v>Não</v>
      </c>
      <c r="AN902" s="41" t="str">
        <f t="shared" si="473"/>
        <v>Sim</v>
      </c>
      <c r="AO902" s="42" t="str">
        <f t="shared" si="474"/>
        <v/>
      </c>
      <c r="AP902" s="41" t="str">
        <f t="shared" si="475"/>
        <v>Robson Alberto Alves Galvão|46223</v>
      </c>
      <c r="AQ902" s="41" t="str">
        <f t="shared" si="476"/>
        <v/>
      </c>
      <c r="AR902" s="41" t="str">
        <f>IF($AQ902="","",COUNTIFS(L_ChaveCob,$AQ902,L_Ausencia,"&gt;"&amp;$W902)+COUNTIFS($AQ$4:$AQ902,$AQ902,$W$4:$W902,$W902))</f>
        <v/>
      </c>
      <c r="AS902" s="42">
        <f t="shared" si="477"/>
        <v>0</v>
      </c>
      <c r="AT902" s="42">
        <f t="shared" si="478"/>
        <v>0</v>
      </c>
      <c r="AU902" s="42">
        <f t="shared" si="479"/>
        <v>0</v>
      </c>
    </row>
    <row r="903" spans="1:47" x14ac:dyDescent="0.2">
      <c r="A903" s="35">
        <v>46223</v>
      </c>
      <c r="B903" s="36" t="s">
        <v>231</v>
      </c>
      <c r="C903" s="36" t="s">
        <v>232</v>
      </c>
      <c r="D903" s="36"/>
      <c r="E903" s="37"/>
      <c r="F903" s="37"/>
      <c r="G903" s="36"/>
      <c r="H903" s="36"/>
      <c r="I903" s="36"/>
      <c r="J903" s="36"/>
      <c r="K903" s="37"/>
      <c r="L903" s="37"/>
      <c r="M903" s="37"/>
      <c r="N903" s="38">
        <f t="shared" si="448"/>
        <v>46204</v>
      </c>
      <c r="O903">
        <f t="shared" si="449"/>
        <v>900004</v>
      </c>
      <c r="P903" t="str">
        <f t="shared" si="450"/>
        <v>Serralheria</v>
      </c>
      <c r="Q903" t="str">
        <f t="shared" si="451"/>
        <v>Normal / Fixo</v>
      </c>
      <c r="R903" t="str">
        <f t="shared" si="452"/>
        <v>SERRALHEIRO I</v>
      </c>
      <c r="S903" t="str">
        <f t="shared" si="453"/>
        <v>TURNO 2</v>
      </c>
      <c r="T903" s="39">
        <f t="shared" si="454"/>
        <v>53.488333185221997</v>
      </c>
      <c r="U903" s="40">
        <f t="shared" si="455"/>
        <v>0.33333333333333298</v>
      </c>
      <c r="V903" s="40">
        <f t="shared" si="456"/>
        <v>0.33333333333333298</v>
      </c>
      <c r="W903" s="40">
        <f t="shared" si="457"/>
        <v>0</v>
      </c>
      <c r="X903" t="str">
        <f t="shared" si="458"/>
        <v>Não</v>
      </c>
      <c r="Y903" s="40">
        <f t="shared" si="459"/>
        <v>0</v>
      </c>
      <c r="Z903" s="40">
        <f t="shared" si="460"/>
        <v>0</v>
      </c>
      <c r="AA903" s="40">
        <f t="shared" si="461"/>
        <v>0</v>
      </c>
      <c r="AB903" s="40">
        <f t="shared" si="462"/>
        <v>0</v>
      </c>
      <c r="AC903" s="40">
        <f t="shared" si="463"/>
        <v>0</v>
      </c>
      <c r="AD903" s="39">
        <f t="shared" si="464"/>
        <v>0</v>
      </c>
      <c r="AE903" s="39">
        <f t="shared" si="465"/>
        <v>0</v>
      </c>
      <c r="AF903" t="str">
        <f t="shared" si="466"/>
        <v>Trabalhado</v>
      </c>
      <c r="AG903" t="str">
        <f t="shared" si="467"/>
        <v/>
      </c>
      <c r="AH903" t="str">
        <f t="shared" si="468"/>
        <v/>
      </c>
      <c r="AJ903" s="41">
        <f t="shared" si="469"/>
        <v>11</v>
      </c>
      <c r="AK903" s="42" t="str">
        <f t="shared" si="470"/>
        <v/>
      </c>
      <c r="AL903" s="41" t="str">
        <f t="shared" si="471"/>
        <v>Leve atraso</v>
      </c>
      <c r="AM903" s="41" t="str">
        <f t="shared" si="472"/>
        <v>Não</v>
      </c>
      <c r="AN903" s="41" t="str">
        <f t="shared" si="473"/>
        <v>Sim</v>
      </c>
      <c r="AO903" s="42" t="str">
        <f t="shared" si="474"/>
        <v/>
      </c>
      <c r="AP903" s="41" t="str">
        <f t="shared" si="475"/>
        <v>Rogério Marques da Silva|46223</v>
      </c>
      <c r="AQ903" s="41" t="str">
        <f t="shared" si="476"/>
        <v/>
      </c>
      <c r="AR903" s="41" t="str">
        <f>IF($AQ903="","",COUNTIFS(L_ChaveCob,$AQ903,L_Ausencia,"&gt;"&amp;$W903)+COUNTIFS($AQ$4:$AQ903,$AQ903,$W$4:$W903,$W903))</f>
        <v/>
      </c>
      <c r="AS903" s="42">
        <f t="shared" si="477"/>
        <v>0</v>
      </c>
      <c r="AT903" s="42">
        <f t="shared" si="478"/>
        <v>0</v>
      </c>
      <c r="AU903" s="42">
        <f t="shared" si="479"/>
        <v>0</v>
      </c>
    </row>
    <row r="904" spans="1:47" x14ac:dyDescent="0.2">
      <c r="A904" s="35">
        <v>46223</v>
      </c>
      <c r="B904" s="36" t="s">
        <v>252</v>
      </c>
      <c r="C904" s="36" t="s">
        <v>232</v>
      </c>
      <c r="D904" s="36"/>
      <c r="E904" s="37"/>
      <c r="F904" s="37"/>
      <c r="G904" s="36"/>
      <c r="H904" s="36"/>
      <c r="I904" s="36"/>
      <c r="J904" s="36"/>
      <c r="K904" s="37"/>
      <c r="L904" s="37"/>
      <c r="M904" s="37"/>
      <c r="N904" s="38">
        <f t="shared" si="448"/>
        <v>46204</v>
      </c>
      <c r="O904">
        <f t="shared" si="449"/>
        <v>266937</v>
      </c>
      <c r="P904" t="str">
        <f t="shared" si="450"/>
        <v>Serralheria</v>
      </c>
      <c r="Q904" t="str">
        <f t="shared" si="451"/>
        <v>Normal / Fixo</v>
      </c>
      <c r="R904" t="str">
        <f t="shared" si="452"/>
        <v>ENCARREGADO</v>
      </c>
      <c r="S904" t="str">
        <f t="shared" si="453"/>
        <v>ADM</v>
      </c>
      <c r="T904" s="39">
        <f t="shared" si="454"/>
        <v>66.410146806958295</v>
      </c>
      <c r="U904" s="40">
        <f t="shared" si="455"/>
        <v>0.375</v>
      </c>
      <c r="V904" s="40">
        <f t="shared" si="456"/>
        <v>0.375</v>
      </c>
      <c r="W904" s="40">
        <f t="shared" si="457"/>
        <v>0</v>
      </c>
      <c r="X904" t="str">
        <f t="shared" si="458"/>
        <v>Não</v>
      </c>
      <c r="Y904" s="40">
        <f t="shared" si="459"/>
        <v>0</v>
      </c>
      <c r="Z904" s="40">
        <f t="shared" si="460"/>
        <v>0</v>
      </c>
      <c r="AA904" s="40">
        <f t="shared" si="461"/>
        <v>0</v>
      </c>
      <c r="AB904" s="40">
        <f t="shared" si="462"/>
        <v>0</v>
      </c>
      <c r="AC904" s="40">
        <f t="shared" si="463"/>
        <v>0</v>
      </c>
      <c r="AD904" s="39">
        <f t="shared" si="464"/>
        <v>0</v>
      </c>
      <c r="AE904" s="39">
        <f t="shared" si="465"/>
        <v>0</v>
      </c>
      <c r="AF904" t="str">
        <f t="shared" si="466"/>
        <v>Trabalhado</v>
      </c>
      <c r="AG904" t="str">
        <f t="shared" si="467"/>
        <v/>
      </c>
      <c r="AH904" t="str">
        <f t="shared" si="468"/>
        <v/>
      </c>
      <c r="AJ904" s="41">
        <f t="shared" si="469"/>
        <v>1</v>
      </c>
      <c r="AK904" s="42" t="str">
        <f t="shared" si="470"/>
        <v/>
      </c>
      <c r="AL904" s="41" t="str">
        <f t="shared" si="471"/>
        <v>Leve atraso</v>
      </c>
      <c r="AM904" s="41" t="str">
        <f t="shared" si="472"/>
        <v>Não</v>
      </c>
      <c r="AN904" s="41" t="str">
        <f t="shared" si="473"/>
        <v>Sim</v>
      </c>
      <c r="AO904" s="42" t="str">
        <f t="shared" si="474"/>
        <v/>
      </c>
      <c r="AP904" s="41" t="str">
        <f t="shared" si="475"/>
        <v>Ronaldo Rosendo da Silva|46223</v>
      </c>
      <c r="AQ904" s="41" t="str">
        <f t="shared" si="476"/>
        <v/>
      </c>
      <c r="AR904" s="41" t="str">
        <f>IF($AQ904="","",COUNTIFS(L_ChaveCob,$AQ904,L_Ausencia,"&gt;"&amp;$W904)+COUNTIFS($AQ$4:$AQ904,$AQ904,$W$4:$W904,$W904))</f>
        <v/>
      </c>
      <c r="AS904" s="42">
        <f t="shared" si="477"/>
        <v>0</v>
      </c>
      <c r="AT904" s="42">
        <f t="shared" si="478"/>
        <v>0</v>
      </c>
      <c r="AU904" s="42">
        <f t="shared" si="479"/>
        <v>0</v>
      </c>
    </row>
    <row r="905" spans="1:47" x14ac:dyDescent="0.2">
      <c r="A905" s="35">
        <v>46223</v>
      </c>
      <c r="B905" s="36" t="s">
        <v>254</v>
      </c>
      <c r="C905" s="36" t="s">
        <v>404</v>
      </c>
      <c r="D905" s="36"/>
      <c r="E905" s="37"/>
      <c r="F905" s="37"/>
      <c r="G905" s="36" t="s">
        <v>613</v>
      </c>
      <c r="H905" s="36"/>
      <c r="I905" s="36"/>
      <c r="J905" s="36"/>
      <c r="K905" s="37"/>
      <c r="L905" s="37"/>
      <c r="M905" s="37"/>
      <c r="N905" s="38">
        <f t="shared" si="448"/>
        <v>46204</v>
      </c>
      <c r="O905">
        <f t="shared" si="449"/>
        <v>900001</v>
      </c>
      <c r="P905" t="str">
        <f t="shared" si="450"/>
        <v>Serralheria</v>
      </c>
      <c r="Q905" t="str">
        <f t="shared" si="451"/>
        <v>Normal / Fixo</v>
      </c>
      <c r="R905" t="str">
        <f t="shared" si="452"/>
        <v>SERRALHEIRO II</v>
      </c>
      <c r="S905" t="str">
        <f t="shared" si="453"/>
        <v>ADM</v>
      </c>
      <c r="T905" s="39">
        <f t="shared" si="454"/>
        <v>57.825734836004102</v>
      </c>
      <c r="U905" s="40">
        <f t="shared" si="455"/>
        <v>0.375</v>
      </c>
      <c r="V905" s="40">
        <f t="shared" si="456"/>
        <v>0</v>
      </c>
      <c r="W905" s="40">
        <f t="shared" si="457"/>
        <v>0.375</v>
      </c>
      <c r="X905" t="str">
        <f t="shared" si="458"/>
        <v>Não</v>
      </c>
      <c r="Y905" s="40">
        <f t="shared" si="459"/>
        <v>0</v>
      </c>
      <c r="Z905" s="40">
        <f t="shared" si="460"/>
        <v>0</v>
      </c>
      <c r="AA905" s="40">
        <f t="shared" si="461"/>
        <v>0</v>
      </c>
      <c r="AB905" s="40">
        <f t="shared" si="462"/>
        <v>0</v>
      </c>
      <c r="AC905" s="40">
        <f t="shared" si="463"/>
        <v>0</v>
      </c>
      <c r="AD905" s="39">
        <f t="shared" si="464"/>
        <v>0</v>
      </c>
      <c r="AE905" s="39">
        <f t="shared" si="465"/>
        <v>520.43161352403695</v>
      </c>
      <c r="AF905" t="str">
        <f t="shared" si="466"/>
        <v>Justificada</v>
      </c>
      <c r="AG905" t="str">
        <f t="shared" si="467"/>
        <v/>
      </c>
      <c r="AH905" t="str">
        <f t="shared" si="468"/>
        <v/>
      </c>
      <c r="AJ905" s="41">
        <f t="shared" si="469"/>
        <v>8</v>
      </c>
      <c r="AK905" s="42" t="str">
        <f t="shared" si="470"/>
        <v/>
      </c>
      <c r="AL905" s="41" t="str">
        <f t="shared" si="471"/>
        <v>Pelo ponto</v>
      </c>
      <c r="AM905" s="41" t="str">
        <f t="shared" si="472"/>
        <v>Não</v>
      </c>
      <c r="AN905" s="41" t="str">
        <f t="shared" si="473"/>
        <v>Não</v>
      </c>
      <c r="AO905" s="42" t="str">
        <f t="shared" si="474"/>
        <v/>
      </c>
      <c r="AP905" s="41" t="str">
        <f t="shared" si="475"/>
        <v>Ronaldo Santos Dias|46223</v>
      </c>
      <c r="AQ905" s="41" t="str">
        <f t="shared" si="476"/>
        <v/>
      </c>
      <c r="AR905" s="41" t="str">
        <f>IF($AQ905="","",COUNTIFS(L_ChaveCob,$AQ905,L_Ausencia,"&gt;"&amp;$W905)+COUNTIFS($AQ$4:$AQ905,$AQ905,$W$4:$W905,$W905))</f>
        <v/>
      </c>
      <c r="AS905" s="42">
        <f t="shared" si="477"/>
        <v>0</v>
      </c>
      <c r="AT905" s="42">
        <f t="shared" si="478"/>
        <v>0</v>
      </c>
      <c r="AU905" s="42">
        <f t="shared" si="479"/>
        <v>0</v>
      </c>
    </row>
    <row r="906" spans="1:47" x14ac:dyDescent="0.2">
      <c r="A906" s="35">
        <v>46223</v>
      </c>
      <c r="B906" s="36" t="s">
        <v>281</v>
      </c>
      <c r="C906" s="36" t="s">
        <v>213</v>
      </c>
      <c r="D906" s="36"/>
      <c r="E906" s="37"/>
      <c r="F906" s="37"/>
      <c r="G906" s="36"/>
      <c r="H906" s="36"/>
      <c r="I906" s="36"/>
      <c r="J906" s="36"/>
      <c r="K906" s="37"/>
      <c r="L906" s="37"/>
      <c r="M906" s="37"/>
      <c r="N906" s="38">
        <f t="shared" si="448"/>
        <v>46204</v>
      </c>
      <c r="O906">
        <f t="shared" si="449"/>
        <v>900010</v>
      </c>
      <c r="P906" t="str">
        <f t="shared" si="450"/>
        <v>Serralheria</v>
      </c>
      <c r="Q906" t="str">
        <f t="shared" si="451"/>
        <v>Normal / Fixo</v>
      </c>
      <c r="R906" t="str">
        <f t="shared" si="452"/>
        <v>SERRALHEIRO I</v>
      </c>
      <c r="S906" t="str">
        <f t="shared" si="453"/>
        <v>ADM</v>
      </c>
      <c r="T906" s="39">
        <f t="shared" si="454"/>
        <v>53.488333185221997</v>
      </c>
      <c r="U906" s="40">
        <f t="shared" si="455"/>
        <v>0.375</v>
      </c>
      <c r="V906" s="40">
        <f t="shared" si="456"/>
        <v>0</v>
      </c>
      <c r="W906" s="40">
        <f t="shared" si="457"/>
        <v>0.375</v>
      </c>
      <c r="X906" t="str">
        <f t="shared" si="458"/>
        <v>Sim</v>
      </c>
      <c r="Y906" s="40">
        <f t="shared" si="459"/>
        <v>0.375</v>
      </c>
      <c r="Z906" s="40">
        <f t="shared" si="460"/>
        <v>0</v>
      </c>
      <c r="AA906" s="40">
        <f t="shared" si="461"/>
        <v>0</v>
      </c>
      <c r="AB906" s="40">
        <f t="shared" si="462"/>
        <v>0</v>
      </c>
      <c r="AC906" s="40">
        <f t="shared" si="463"/>
        <v>0.375</v>
      </c>
      <c r="AD906" s="39">
        <f t="shared" si="464"/>
        <v>481.39499866699799</v>
      </c>
      <c r="AE906" s="39">
        <f t="shared" si="465"/>
        <v>0</v>
      </c>
      <c r="AF906" t="str">
        <f t="shared" si="466"/>
        <v>Injustificada</v>
      </c>
      <c r="AG906" t="str">
        <f t="shared" si="467"/>
        <v>DESCONTA 9:00h (Injustificada).</v>
      </c>
      <c r="AH906" t="str">
        <f t="shared" si="468"/>
        <v/>
      </c>
      <c r="AJ906" s="41">
        <f t="shared" si="469"/>
        <v>19</v>
      </c>
      <c r="AK906" s="42" t="str">
        <f t="shared" si="470"/>
        <v/>
      </c>
      <c r="AL906" s="41" t="str">
        <f t="shared" si="471"/>
        <v>Dia inteiro</v>
      </c>
      <c r="AM906" s="41" t="str">
        <f t="shared" si="472"/>
        <v>Sim</v>
      </c>
      <c r="AN906" s="41" t="str">
        <f t="shared" si="473"/>
        <v>Não</v>
      </c>
      <c r="AO906" s="42" t="str">
        <f t="shared" si="474"/>
        <v/>
      </c>
      <c r="AP906" s="41" t="str">
        <f t="shared" si="475"/>
        <v>Roniel de Souza Rocha|46223</v>
      </c>
      <c r="AQ906" s="41" t="str">
        <f t="shared" si="476"/>
        <v>46223|Serralheria</v>
      </c>
      <c r="AR906" s="41">
        <f>IF($AQ906="","",COUNTIFS(L_ChaveCob,$AQ906,L_Ausencia,"&gt;"&amp;$W906)+COUNTIFS($AQ$4:$AQ906,$AQ906,$W$4:$W906,$W906))</f>
        <v>3</v>
      </c>
      <c r="AS906" s="42">
        <f t="shared" si="477"/>
        <v>0</v>
      </c>
      <c r="AT906" s="42">
        <f t="shared" si="478"/>
        <v>0</v>
      </c>
      <c r="AU906" s="42">
        <f t="shared" si="479"/>
        <v>0</v>
      </c>
    </row>
    <row r="907" spans="1:47" x14ac:dyDescent="0.2">
      <c r="A907" s="35">
        <v>46224</v>
      </c>
      <c r="B907" s="36" t="s">
        <v>252</v>
      </c>
      <c r="C907" s="36" t="s">
        <v>232</v>
      </c>
      <c r="D907" s="36"/>
      <c r="E907" s="37"/>
      <c r="F907" s="37"/>
      <c r="G907" s="36"/>
      <c r="H907" s="36"/>
      <c r="I907" s="36"/>
      <c r="J907" s="36"/>
      <c r="K907" s="37"/>
      <c r="L907" s="37"/>
      <c r="M907" s="37"/>
      <c r="N907" s="38">
        <f t="shared" si="448"/>
        <v>46204</v>
      </c>
      <c r="O907">
        <f t="shared" si="449"/>
        <v>266937</v>
      </c>
      <c r="P907" t="str">
        <f t="shared" si="450"/>
        <v>Serralheria</v>
      </c>
      <c r="Q907" t="str">
        <f t="shared" si="451"/>
        <v>Normal / Fixo</v>
      </c>
      <c r="R907" t="str">
        <f t="shared" si="452"/>
        <v>ENCARREGADO</v>
      </c>
      <c r="S907" t="str">
        <f t="shared" si="453"/>
        <v>ADM</v>
      </c>
      <c r="T907" s="39">
        <f t="shared" si="454"/>
        <v>66.410146806958295</v>
      </c>
      <c r="U907" s="40">
        <f t="shared" si="455"/>
        <v>0.375</v>
      </c>
      <c r="V907" s="40">
        <f t="shared" si="456"/>
        <v>0.375</v>
      </c>
      <c r="W907" s="40">
        <f t="shared" si="457"/>
        <v>0</v>
      </c>
      <c r="X907" t="str">
        <f t="shared" si="458"/>
        <v>Não</v>
      </c>
      <c r="Y907" s="40">
        <f t="shared" si="459"/>
        <v>0</v>
      </c>
      <c r="Z907" s="40">
        <f t="shared" si="460"/>
        <v>0</v>
      </c>
      <c r="AA907" s="40">
        <f t="shared" si="461"/>
        <v>0</v>
      </c>
      <c r="AB907" s="40">
        <f t="shared" si="462"/>
        <v>0</v>
      </c>
      <c r="AC907" s="40">
        <f t="shared" si="463"/>
        <v>0</v>
      </c>
      <c r="AD907" s="39">
        <f t="shared" si="464"/>
        <v>0</v>
      </c>
      <c r="AE907" s="39">
        <f t="shared" si="465"/>
        <v>0</v>
      </c>
      <c r="AF907" t="str">
        <f t="shared" si="466"/>
        <v>Trabalhado</v>
      </c>
      <c r="AG907" t="str">
        <f t="shared" si="467"/>
        <v/>
      </c>
      <c r="AH907" t="str">
        <f t="shared" si="468"/>
        <v/>
      </c>
      <c r="AJ907" s="41">
        <f t="shared" si="469"/>
        <v>1</v>
      </c>
      <c r="AK907" s="42" t="str">
        <f t="shared" si="470"/>
        <v/>
      </c>
      <c r="AL907" s="41" t="str">
        <f t="shared" si="471"/>
        <v>Leve atraso</v>
      </c>
      <c r="AM907" s="41" t="str">
        <f t="shared" si="472"/>
        <v>Não</v>
      </c>
      <c r="AN907" s="41" t="str">
        <f t="shared" si="473"/>
        <v>Sim</v>
      </c>
      <c r="AO907" s="42" t="str">
        <f t="shared" si="474"/>
        <v/>
      </c>
      <c r="AP907" s="41" t="str">
        <f t="shared" si="475"/>
        <v>Ronaldo Rosendo da Silva|46224</v>
      </c>
      <c r="AQ907" s="41" t="str">
        <f t="shared" si="476"/>
        <v/>
      </c>
      <c r="AR907" s="41" t="str">
        <f>IF($AQ907="","",COUNTIFS(L_ChaveCob,$AQ907,L_Ausencia,"&gt;"&amp;$W907)+COUNTIFS($AQ$4:$AQ907,$AQ907,$W$4:$W907,$W907))</f>
        <v/>
      </c>
      <c r="AS907" s="42">
        <f t="shared" si="477"/>
        <v>0</v>
      </c>
      <c r="AT907" s="42">
        <f t="shared" si="478"/>
        <v>0</v>
      </c>
      <c r="AU907" s="42">
        <f t="shared" si="479"/>
        <v>0</v>
      </c>
    </row>
    <row r="908" spans="1:47" x14ac:dyDescent="0.2">
      <c r="A908" s="35">
        <v>46224</v>
      </c>
      <c r="B908" s="36" t="s">
        <v>243</v>
      </c>
      <c r="C908" s="36" t="s">
        <v>232</v>
      </c>
      <c r="D908" s="36"/>
      <c r="E908" s="37"/>
      <c r="F908" s="37"/>
      <c r="G908" s="36"/>
      <c r="H908" s="36"/>
      <c r="I908" s="36"/>
      <c r="J908" s="36"/>
      <c r="K908" s="37"/>
      <c r="L908" s="37"/>
      <c r="M908" s="37"/>
      <c r="N908" s="38">
        <f t="shared" si="448"/>
        <v>46204</v>
      </c>
      <c r="O908">
        <f t="shared" si="449"/>
        <v>900003</v>
      </c>
      <c r="P908" t="str">
        <f t="shared" si="450"/>
        <v>Serralheria</v>
      </c>
      <c r="Q908" t="str">
        <f t="shared" si="451"/>
        <v>Normal / Fixo</v>
      </c>
      <c r="R908" t="str">
        <f t="shared" si="452"/>
        <v>ENCARREGADO</v>
      </c>
      <c r="S908" t="str">
        <f t="shared" si="453"/>
        <v>ADM</v>
      </c>
      <c r="T908" s="39">
        <f t="shared" si="454"/>
        <v>66.410146806958295</v>
      </c>
      <c r="U908" s="40">
        <f t="shared" si="455"/>
        <v>0.375</v>
      </c>
      <c r="V908" s="40">
        <f t="shared" si="456"/>
        <v>0.375</v>
      </c>
      <c r="W908" s="40">
        <f t="shared" si="457"/>
        <v>0</v>
      </c>
      <c r="X908" t="str">
        <f t="shared" si="458"/>
        <v>Não</v>
      </c>
      <c r="Y908" s="40">
        <f t="shared" si="459"/>
        <v>0</v>
      </c>
      <c r="Z908" s="40">
        <f t="shared" si="460"/>
        <v>0</v>
      </c>
      <c r="AA908" s="40">
        <f t="shared" si="461"/>
        <v>0</v>
      </c>
      <c r="AB908" s="40">
        <f t="shared" si="462"/>
        <v>0</v>
      </c>
      <c r="AC908" s="40">
        <f t="shared" si="463"/>
        <v>0</v>
      </c>
      <c r="AD908" s="39">
        <f t="shared" si="464"/>
        <v>0</v>
      </c>
      <c r="AE908" s="39">
        <f t="shared" si="465"/>
        <v>0</v>
      </c>
      <c r="AF908" t="str">
        <f t="shared" si="466"/>
        <v>Trabalhado</v>
      </c>
      <c r="AG908" t="str">
        <f t="shared" si="467"/>
        <v/>
      </c>
      <c r="AH908" t="str">
        <f t="shared" si="468"/>
        <v/>
      </c>
      <c r="AJ908" s="41">
        <f t="shared" si="469"/>
        <v>10</v>
      </c>
      <c r="AK908" s="42" t="str">
        <f t="shared" si="470"/>
        <v/>
      </c>
      <c r="AL908" s="41" t="str">
        <f t="shared" si="471"/>
        <v>Leve atraso</v>
      </c>
      <c r="AM908" s="41" t="str">
        <f t="shared" si="472"/>
        <v>Não</v>
      </c>
      <c r="AN908" s="41" t="str">
        <f t="shared" si="473"/>
        <v>Sim</v>
      </c>
      <c r="AO908" s="42" t="str">
        <f t="shared" si="474"/>
        <v/>
      </c>
      <c r="AP908" s="41" t="str">
        <f t="shared" si="475"/>
        <v>Marcelo Antônio Silvestre de Moraes|46224</v>
      </c>
      <c r="AQ908" s="41" t="str">
        <f t="shared" si="476"/>
        <v/>
      </c>
      <c r="AR908" s="41" t="str">
        <f>IF($AQ908="","",COUNTIFS(L_ChaveCob,$AQ908,L_Ausencia,"&gt;"&amp;$W908)+COUNTIFS($AQ$4:$AQ908,$AQ908,$W$4:$W908,$W908))</f>
        <v/>
      </c>
      <c r="AS908" s="42">
        <f t="shared" si="477"/>
        <v>0</v>
      </c>
      <c r="AT908" s="42">
        <f t="shared" si="478"/>
        <v>0</v>
      </c>
      <c r="AU908" s="42">
        <f t="shared" si="479"/>
        <v>0</v>
      </c>
    </row>
    <row r="909" spans="1:47" x14ac:dyDescent="0.2">
      <c r="A909" s="35">
        <v>46224</v>
      </c>
      <c r="B909" s="36" t="s">
        <v>239</v>
      </c>
      <c r="C909" s="36" t="s">
        <v>228</v>
      </c>
      <c r="D909" s="36"/>
      <c r="E909" s="37"/>
      <c r="F909" s="37"/>
      <c r="G909" s="36"/>
      <c r="H909" s="36"/>
      <c r="I909" s="36"/>
      <c r="J909" s="36"/>
      <c r="K909" s="37"/>
      <c r="L909" s="37"/>
      <c r="M909" s="37"/>
      <c r="N909" s="38">
        <f t="shared" si="448"/>
        <v>46204</v>
      </c>
      <c r="O909">
        <f t="shared" si="449"/>
        <v>173078</v>
      </c>
      <c r="P909" t="str">
        <f t="shared" si="450"/>
        <v>Serralheria</v>
      </c>
      <c r="Q909" t="str">
        <f t="shared" si="451"/>
        <v>Normal / Fixo</v>
      </c>
      <c r="R909" t="str">
        <f t="shared" si="452"/>
        <v>SERRALHEIRO II</v>
      </c>
      <c r="S909" t="str">
        <f t="shared" si="453"/>
        <v>ADM</v>
      </c>
      <c r="T909" s="39">
        <f t="shared" si="454"/>
        <v>57.825734836004102</v>
      </c>
      <c r="U909" s="40">
        <f t="shared" si="455"/>
        <v>0.375</v>
      </c>
      <c r="V909" s="40">
        <f t="shared" si="456"/>
        <v>0</v>
      </c>
      <c r="W909" s="40">
        <f t="shared" si="457"/>
        <v>0.375</v>
      </c>
      <c r="X909" t="str">
        <f t="shared" si="458"/>
        <v>Sim</v>
      </c>
      <c r="Y909" s="40">
        <f t="shared" si="459"/>
        <v>0.375</v>
      </c>
      <c r="Z909" s="40">
        <f t="shared" si="460"/>
        <v>0</v>
      </c>
      <c r="AA909" s="40">
        <f t="shared" si="461"/>
        <v>0</v>
      </c>
      <c r="AB909" s="40">
        <f t="shared" si="462"/>
        <v>0</v>
      </c>
      <c r="AC909" s="40">
        <f t="shared" si="463"/>
        <v>0.375</v>
      </c>
      <c r="AD909" s="39">
        <f t="shared" si="464"/>
        <v>520.43161352403695</v>
      </c>
      <c r="AE909" s="39">
        <f t="shared" si="465"/>
        <v>0</v>
      </c>
      <c r="AF909" t="str">
        <f t="shared" si="466"/>
        <v>Férias</v>
      </c>
      <c r="AG909" t="str">
        <f t="shared" si="467"/>
        <v>DESCONTA 9:00h (Férias).</v>
      </c>
      <c r="AH909" t="str">
        <f t="shared" si="468"/>
        <v/>
      </c>
      <c r="AJ909" s="41">
        <f t="shared" si="469"/>
        <v>2</v>
      </c>
      <c r="AK909" s="42" t="str">
        <f t="shared" si="470"/>
        <v/>
      </c>
      <c r="AL909" s="41" t="str">
        <f t="shared" si="471"/>
        <v>Dia inteiro</v>
      </c>
      <c r="AM909" s="41" t="str">
        <f t="shared" si="472"/>
        <v>Sim</v>
      </c>
      <c r="AN909" s="41" t="str">
        <f t="shared" si="473"/>
        <v>Não</v>
      </c>
      <c r="AO909" s="42" t="str">
        <f t="shared" si="474"/>
        <v/>
      </c>
      <c r="AP909" s="41" t="str">
        <f t="shared" si="475"/>
        <v>Giovani Joao da Silva|46224</v>
      </c>
      <c r="AQ909" s="41" t="str">
        <f t="shared" si="476"/>
        <v>46224|Serralheria</v>
      </c>
      <c r="AR909" s="41">
        <f>IF($AQ909="","",COUNTIFS(L_ChaveCob,$AQ909,L_Ausencia,"&gt;"&amp;$W909)+COUNTIFS($AQ$4:$AQ909,$AQ909,$W$4:$W909,$W909))</f>
        <v>1</v>
      </c>
      <c r="AS909" s="42">
        <f t="shared" si="477"/>
        <v>0</v>
      </c>
      <c r="AT909" s="42">
        <f t="shared" si="478"/>
        <v>0</v>
      </c>
      <c r="AU909" s="42">
        <f t="shared" si="479"/>
        <v>0</v>
      </c>
    </row>
    <row r="910" spans="1:47" x14ac:dyDescent="0.2">
      <c r="A910" s="35">
        <v>46224</v>
      </c>
      <c r="B910" s="36" t="s">
        <v>241</v>
      </c>
      <c r="C910" s="36" t="s">
        <v>232</v>
      </c>
      <c r="D910" s="36"/>
      <c r="E910" s="37"/>
      <c r="F910" s="37"/>
      <c r="G910" s="36"/>
      <c r="H910" s="36"/>
      <c r="I910" s="36"/>
      <c r="J910" s="36"/>
      <c r="K910" s="37"/>
      <c r="L910" s="37"/>
      <c r="M910" s="37"/>
      <c r="N910" s="38">
        <f t="shared" si="448"/>
        <v>46204</v>
      </c>
      <c r="O910">
        <f t="shared" si="449"/>
        <v>24800</v>
      </c>
      <c r="P910" t="str">
        <f t="shared" si="450"/>
        <v>Serralheria</v>
      </c>
      <c r="Q910" t="str">
        <f t="shared" si="451"/>
        <v>Normal / Fixo</v>
      </c>
      <c r="R910" t="str">
        <f t="shared" si="452"/>
        <v>SERRALHEIRO II</v>
      </c>
      <c r="S910" t="str">
        <f t="shared" si="453"/>
        <v>ADM</v>
      </c>
      <c r="T910" s="39">
        <f t="shared" si="454"/>
        <v>57.825734836004102</v>
      </c>
      <c r="U910" s="40">
        <f t="shared" si="455"/>
        <v>0.375</v>
      </c>
      <c r="V910" s="40">
        <f t="shared" si="456"/>
        <v>0.375</v>
      </c>
      <c r="W910" s="40">
        <f t="shared" si="457"/>
        <v>0</v>
      </c>
      <c r="X910" t="str">
        <f t="shared" si="458"/>
        <v>Não</v>
      </c>
      <c r="Y910" s="40">
        <f t="shared" si="459"/>
        <v>0</v>
      </c>
      <c r="Z910" s="40">
        <f t="shared" si="460"/>
        <v>0</v>
      </c>
      <c r="AA910" s="40">
        <f t="shared" si="461"/>
        <v>0</v>
      </c>
      <c r="AB910" s="40">
        <f t="shared" si="462"/>
        <v>0</v>
      </c>
      <c r="AC910" s="40">
        <f t="shared" si="463"/>
        <v>0</v>
      </c>
      <c r="AD910" s="39">
        <f t="shared" si="464"/>
        <v>0</v>
      </c>
      <c r="AE910" s="39">
        <f t="shared" si="465"/>
        <v>0</v>
      </c>
      <c r="AF910" t="str">
        <f t="shared" si="466"/>
        <v>Trabalhado</v>
      </c>
      <c r="AG910" t="str">
        <f t="shared" si="467"/>
        <v/>
      </c>
      <c r="AH910" t="str">
        <f t="shared" si="468"/>
        <v/>
      </c>
      <c r="AJ910" s="41">
        <f t="shared" si="469"/>
        <v>3</v>
      </c>
      <c r="AK910" s="42" t="str">
        <f t="shared" si="470"/>
        <v/>
      </c>
      <c r="AL910" s="41" t="str">
        <f t="shared" si="471"/>
        <v>Leve atraso</v>
      </c>
      <c r="AM910" s="41" t="str">
        <f t="shared" si="472"/>
        <v>Não</v>
      </c>
      <c r="AN910" s="41" t="str">
        <f t="shared" si="473"/>
        <v>Sim</v>
      </c>
      <c r="AO910" s="42" t="str">
        <f t="shared" si="474"/>
        <v/>
      </c>
      <c r="AP910" s="41" t="str">
        <f t="shared" si="475"/>
        <v>Ivanildo Lopes Pires de Carvalho|46224</v>
      </c>
      <c r="AQ910" s="41" t="str">
        <f t="shared" si="476"/>
        <v/>
      </c>
      <c r="AR910" s="41" t="str">
        <f>IF($AQ910="","",COUNTIFS(L_ChaveCob,$AQ910,L_Ausencia,"&gt;"&amp;$W910)+COUNTIFS($AQ$4:$AQ910,$AQ910,$W$4:$W910,$W910))</f>
        <v/>
      </c>
      <c r="AS910" s="42">
        <f t="shared" si="477"/>
        <v>0</v>
      </c>
      <c r="AT910" s="42">
        <f t="shared" si="478"/>
        <v>0</v>
      </c>
      <c r="AU910" s="42">
        <f t="shared" si="479"/>
        <v>0</v>
      </c>
    </row>
    <row r="911" spans="1:47" x14ac:dyDescent="0.2">
      <c r="A911" s="35">
        <v>46224</v>
      </c>
      <c r="B911" s="36" t="s">
        <v>254</v>
      </c>
      <c r="C911" s="36" t="s">
        <v>232</v>
      </c>
      <c r="D911" s="36"/>
      <c r="E911" s="37"/>
      <c r="F911" s="37"/>
      <c r="G911" s="36"/>
      <c r="H911" s="36"/>
      <c r="I911" s="36"/>
      <c r="J911" s="36"/>
      <c r="K911" s="37"/>
      <c r="L911" s="37"/>
      <c r="M911" s="37"/>
      <c r="N911" s="38">
        <f t="shared" si="448"/>
        <v>46204</v>
      </c>
      <c r="O911">
        <f t="shared" si="449"/>
        <v>900001</v>
      </c>
      <c r="P911" t="str">
        <f t="shared" si="450"/>
        <v>Serralheria</v>
      </c>
      <c r="Q911" t="str">
        <f t="shared" si="451"/>
        <v>Normal / Fixo</v>
      </c>
      <c r="R911" t="str">
        <f t="shared" si="452"/>
        <v>SERRALHEIRO II</v>
      </c>
      <c r="S911" t="str">
        <f t="shared" si="453"/>
        <v>ADM</v>
      </c>
      <c r="T911" s="39">
        <f t="shared" si="454"/>
        <v>57.825734836004102</v>
      </c>
      <c r="U911" s="40">
        <f t="shared" si="455"/>
        <v>0.375</v>
      </c>
      <c r="V911" s="40">
        <f t="shared" si="456"/>
        <v>0.375</v>
      </c>
      <c r="W911" s="40">
        <f t="shared" si="457"/>
        <v>0</v>
      </c>
      <c r="X911" t="str">
        <f t="shared" si="458"/>
        <v>Não</v>
      </c>
      <c r="Y911" s="40">
        <f t="shared" si="459"/>
        <v>0</v>
      </c>
      <c r="Z911" s="40">
        <f t="shared" si="460"/>
        <v>0</v>
      </c>
      <c r="AA911" s="40">
        <f t="shared" si="461"/>
        <v>0</v>
      </c>
      <c r="AB911" s="40">
        <f t="shared" si="462"/>
        <v>0</v>
      </c>
      <c r="AC911" s="40">
        <f t="shared" si="463"/>
        <v>0</v>
      </c>
      <c r="AD911" s="39">
        <f t="shared" si="464"/>
        <v>0</v>
      </c>
      <c r="AE911" s="39">
        <f t="shared" si="465"/>
        <v>0</v>
      </c>
      <c r="AF911" t="str">
        <f t="shared" si="466"/>
        <v>Trabalhado</v>
      </c>
      <c r="AG911" t="str">
        <f t="shared" si="467"/>
        <v/>
      </c>
      <c r="AH911" t="str">
        <f t="shared" si="468"/>
        <v/>
      </c>
      <c r="AJ911" s="41">
        <f t="shared" si="469"/>
        <v>8</v>
      </c>
      <c r="AK911" s="42" t="str">
        <f t="shared" si="470"/>
        <v/>
      </c>
      <c r="AL911" s="41" t="str">
        <f t="shared" si="471"/>
        <v>Leve atraso</v>
      </c>
      <c r="AM911" s="41" t="str">
        <f t="shared" si="472"/>
        <v>Não</v>
      </c>
      <c r="AN911" s="41" t="str">
        <f t="shared" si="473"/>
        <v>Sim</v>
      </c>
      <c r="AO911" s="42" t="str">
        <f t="shared" si="474"/>
        <v/>
      </c>
      <c r="AP911" s="41" t="str">
        <f t="shared" si="475"/>
        <v>Ronaldo Santos Dias|46224</v>
      </c>
      <c r="AQ911" s="41" t="str">
        <f t="shared" si="476"/>
        <v/>
      </c>
      <c r="AR911" s="41" t="str">
        <f>IF($AQ911="","",COUNTIFS(L_ChaveCob,$AQ911,L_Ausencia,"&gt;"&amp;$W911)+COUNTIFS($AQ$4:$AQ911,$AQ911,$W$4:$W911,$W911))</f>
        <v/>
      </c>
      <c r="AS911" s="42">
        <f t="shared" si="477"/>
        <v>0</v>
      </c>
      <c r="AT911" s="42">
        <f t="shared" si="478"/>
        <v>0</v>
      </c>
      <c r="AU911" s="42">
        <f t="shared" si="479"/>
        <v>0</v>
      </c>
    </row>
    <row r="912" spans="1:47" x14ac:dyDescent="0.2">
      <c r="A912" s="35">
        <v>46224</v>
      </c>
      <c r="B912" s="36" t="s">
        <v>247</v>
      </c>
      <c r="C912" s="36" t="s">
        <v>232</v>
      </c>
      <c r="D912" s="36"/>
      <c r="E912" s="37"/>
      <c r="F912" s="37"/>
      <c r="G912" s="36"/>
      <c r="H912" s="36"/>
      <c r="I912" s="36"/>
      <c r="J912" s="36"/>
      <c r="K912" s="37"/>
      <c r="L912" s="37"/>
      <c r="M912" s="37"/>
      <c r="N912" s="38">
        <f t="shared" si="448"/>
        <v>46204</v>
      </c>
      <c r="O912">
        <f t="shared" si="449"/>
        <v>900005</v>
      </c>
      <c r="P912" t="str">
        <f t="shared" si="450"/>
        <v>Serralheria</v>
      </c>
      <c r="Q912" t="str">
        <f t="shared" si="451"/>
        <v>Normal / Fixo</v>
      </c>
      <c r="R912" t="str">
        <f t="shared" si="452"/>
        <v>SERRALHEIRO II</v>
      </c>
      <c r="S912" t="str">
        <f t="shared" si="453"/>
        <v>ADM</v>
      </c>
      <c r="T912" s="39">
        <f t="shared" si="454"/>
        <v>57.825734836004102</v>
      </c>
      <c r="U912" s="40">
        <f t="shared" si="455"/>
        <v>0.375</v>
      </c>
      <c r="V912" s="40">
        <f t="shared" si="456"/>
        <v>0.375</v>
      </c>
      <c r="W912" s="40">
        <f t="shared" si="457"/>
        <v>0</v>
      </c>
      <c r="X912" t="str">
        <f t="shared" si="458"/>
        <v>Não</v>
      </c>
      <c r="Y912" s="40">
        <f t="shared" si="459"/>
        <v>0</v>
      </c>
      <c r="Z912" s="40">
        <f t="shared" si="460"/>
        <v>0</v>
      </c>
      <c r="AA912" s="40">
        <f t="shared" si="461"/>
        <v>0</v>
      </c>
      <c r="AB912" s="40">
        <f t="shared" si="462"/>
        <v>0</v>
      </c>
      <c r="AC912" s="40">
        <f t="shared" si="463"/>
        <v>0</v>
      </c>
      <c r="AD912" s="39">
        <f t="shared" si="464"/>
        <v>0</v>
      </c>
      <c r="AE912" s="39">
        <f t="shared" si="465"/>
        <v>0</v>
      </c>
      <c r="AF912" t="str">
        <f t="shared" si="466"/>
        <v>Trabalhado</v>
      </c>
      <c r="AG912" t="str">
        <f t="shared" si="467"/>
        <v/>
      </c>
      <c r="AH912" t="str">
        <f t="shared" si="468"/>
        <v/>
      </c>
      <c r="AJ912" s="41">
        <f t="shared" si="469"/>
        <v>13</v>
      </c>
      <c r="AK912" s="42" t="str">
        <f t="shared" si="470"/>
        <v/>
      </c>
      <c r="AL912" s="41" t="str">
        <f t="shared" si="471"/>
        <v>Leve atraso</v>
      </c>
      <c r="AM912" s="41" t="str">
        <f t="shared" si="472"/>
        <v>Não</v>
      </c>
      <c r="AN912" s="41" t="str">
        <f t="shared" si="473"/>
        <v>Sim</v>
      </c>
      <c r="AO912" s="42" t="str">
        <f t="shared" si="474"/>
        <v/>
      </c>
      <c r="AP912" s="41" t="str">
        <f t="shared" si="475"/>
        <v>Rafael Fracaroli da Rocha|46224</v>
      </c>
      <c r="AQ912" s="41" t="str">
        <f t="shared" si="476"/>
        <v/>
      </c>
      <c r="AR912" s="41" t="str">
        <f>IF($AQ912="","",COUNTIFS(L_ChaveCob,$AQ912,L_Ausencia,"&gt;"&amp;$W912)+COUNTIFS($AQ$4:$AQ912,$AQ912,$W$4:$W912,$W912))</f>
        <v/>
      </c>
      <c r="AS912" s="42">
        <f t="shared" si="477"/>
        <v>0</v>
      </c>
      <c r="AT912" s="42">
        <f t="shared" si="478"/>
        <v>0</v>
      </c>
      <c r="AU912" s="42">
        <f t="shared" si="479"/>
        <v>0</v>
      </c>
    </row>
    <row r="913" spans="1:47" x14ac:dyDescent="0.2">
      <c r="A913" s="35">
        <v>46224</v>
      </c>
      <c r="B913" s="36" t="s">
        <v>237</v>
      </c>
      <c r="C913" s="36" t="s">
        <v>258</v>
      </c>
      <c r="D913" s="36"/>
      <c r="E913" s="37"/>
      <c r="F913" s="37"/>
      <c r="G913" s="36"/>
      <c r="H913" s="36"/>
      <c r="I913" s="36"/>
      <c r="J913" s="36"/>
      <c r="K913" s="37"/>
      <c r="L913" s="37"/>
      <c r="M913" s="37"/>
      <c r="N913" s="38">
        <f t="shared" si="448"/>
        <v>46204</v>
      </c>
      <c r="O913">
        <f t="shared" si="449"/>
        <v>119353</v>
      </c>
      <c r="P913" t="str">
        <f t="shared" si="450"/>
        <v>Serralheria</v>
      </c>
      <c r="Q913" t="str">
        <f t="shared" si="451"/>
        <v>Normal / Fixo</v>
      </c>
      <c r="R913" t="str">
        <f t="shared" si="452"/>
        <v>SERRALHEIRO II</v>
      </c>
      <c r="S913" t="str">
        <f t="shared" si="453"/>
        <v>ADM</v>
      </c>
      <c r="T913" s="39">
        <f t="shared" si="454"/>
        <v>57.825734836004102</v>
      </c>
      <c r="U913" s="40">
        <f t="shared" si="455"/>
        <v>0.375</v>
      </c>
      <c r="V913" s="40">
        <f t="shared" si="456"/>
        <v>0</v>
      </c>
      <c r="W913" s="40">
        <f t="shared" si="457"/>
        <v>0.375</v>
      </c>
      <c r="X913" t="str">
        <f t="shared" si="458"/>
        <v>Não</v>
      </c>
      <c r="Y913" s="40">
        <f t="shared" si="459"/>
        <v>0</v>
      </c>
      <c r="Z913" s="40">
        <f t="shared" si="460"/>
        <v>0</v>
      </c>
      <c r="AA913" s="40">
        <f t="shared" si="461"/>
        <v>0</v>
      </c>
      <c r="AB913" s="40">
        <f t="shared" si="462"/>
        <v>0</v>
      </c>
      <c r="AC913" s="40">
        <f t="shared" si="463"/>
        <v>0</v>
      </c>
      <c r="AD913" s="39">
        <f t="shared" si="464"/>
        <v>0</v>
      </c>
      <c r="AE913" s="39">
        <f t="shared" si="465"/>
        <v>520.43161352403695</v>
      </c>
      <c r="AF913" t="str">
        <f t="shared" si="466"/>
        <v>Justificada</v>
      </c>
      <c r="AG913" t="str">
        <f t="shared" si="467"/>
        <v/>
      </c>
      <c r="AH913" t="str">
        <f t="shared" si="468"/>
        <v/>
      </c>
      <c r="AJ913" s="41">
        <f t="shared" si="469"/>
        <v>7</v>
      </c>
      <c r="AK913" s="42" t="str">
        <f t="shared" si="470"/>
        <v/>
      </c>
      <c r="AL913" s="41" t="str">
        <f t="shared" si="471"/>
        <v>Dia inteiro</v>
      </c>
      <c r="AM913" s="41" t="str">
        <f t="shared" si="472"/>
        <v>Não</v>
      </c>
      <c r="AN913" s="41" t="str">
        <f t="shared" si="473"/>
        <v>Não</v>
      </c>
      <c r="AO913" s="42" t="str">
        <f t="shared" si="474"/>
        <v/>
      </c>
      <c r="AP913" s="41" t="str">
        <f t="shared" si="475"/>
        <v>Ezequiel Antonio Peres|46224</v>
      </c>
      <c r="AQ913" s="41" t="str">
        <f t="shared" si="476"/>
        <v/>
      </c>
      <c r="AR913" s="41" t="str">
        <f>IF($AQ913="","",COUNTIFS(L_ChaveCob,$AQ913,L_Ausencia,"&gt;"&amp;$W913)+COUNTIFS($AQ$4:$AQ913,$AQ913,$W$4:$W913,$W913))</f>
        <v/>
      </c>
      <c r="AS913" s="42">
        <f t="shared" si="477"/>
        <v>0</v>
      </c>
      <c r="AT913" s="42">
        <f t="shared" si="478"/>
        <v>0</v>
      </c>
      <c r="AU913" s="42">
        <f t="shared" si="479"/>
        <v>0</v>
      </c>
    </row>
    <row r="914" spans="1:47" x14ac:dyDescent="0.2">
      <c r="A914" s="35">
        <v>46224</v>
      </c>
      <c r="B914" s="36" t="s">
        <v>235</v>
      </c>
      <c r="C914" s="36" t="s">
        <v>258</v>
      </c>
      <c r="D914" s="36"/>
      <c r="E914" s="37"/>
      <c r="F914" s="37"/>
      <c r="G914" s="36" t="s">
        <v>614</v>
      </c>
      <c r="H914" s="36"/>
      <c r="I914" s="36"/>
      <c r="J914" s="36"/>
      <c r="K914" s="37"/>
      <c r="L914" s="37"/>
      <c r="M914" s="37"/>
      <c r="N914" s="38">
        <f t="shared" si="448"/>
        <v>46204</v>
      </c>
      <c r="O914">
        <f t="shared" si="449"/>
        <v>900008</v>
      </c>
      <c r="P914" t="str">
        <f t="shared" si="450"/>
        <v>Serralheria</v>
      </c>
      <c r="Q914" t="str">
        <f t="shared" si="451"/>
        <v>Normal / Fixo</v>
      </c>
      <c r="R914" t="str">
        <f t="shared" si="452"/>
        <v>SERRALHEIRO II</v>
      </c>
      <c r="S914" t="str">
        <f t="shared" si="453"/>
        <v>TURNO 2</v>
      </c>
      <c r="T914" s="39">
        <f t="shared" si="454"/>
        <v>57.825734836004102</v>
      </c>
      <c r="U914" s="40">
        <f t="shared" si="455"/>
        <v>0.33333333333333298</v>
      </c>
      <c r="V914" s="40">
        <f t="shared" si="456"/>
        <v>0</v>
      </c>
      <c r="W914" s="40">
        <f t="shared" si="457"/>
        <v>0.33333333333333298</v>
      </c>
      <c r="X914" t="str">
        <f t="shared" si="458"/>
        <v>Não</v>
      </c>
      <c r="Y914" s="40">
        <f t="shared" si="459"/>
        <v>0</v>
      </c>
      <c r="Z914" s="40">
        <f t="shared" si="460"/>
        <v>0</v>
      </c>
      <c r="AA914" s="40">
        <f t="shared" si="461"/>
        <v>0</v>
      </c>
      <c r="AB914" s="40">
        <f t="shared" si="462"/>
        <v>0</v>
      </c>
      <c r="AC914" s="40">
        <f t="shared" si="463"/>
        <v>0</v>
      </c>
      <c r="AD914" s="39">
        <f t="shared" si="464"/>
        <v>0</v>
      </c>
      <c r="AE914" s="39">
        <f t="shared" si="465"/>
        <v>462.60587868803231</v>
      </c>
      <c r="AF914" t="str">
        <f t="shared" si="466"/>
        <v>Justificada</v>
      </c>
      <c r="AG914" t="str">
        <f t="shared" si="467"/>
        <v/>
      </c>
      <c r="AH914" t="str">
        <f t="shared" si="468"/>
        <v/>
      </c>
      <c r="AJ914" s="41">
        <f t="shared" si="469"/>
        <v>16</v>
      </c>
      <c r="AK914" s="42" t="str">
        <f t="shared" si="470"/>
        <v/>
      </c>
      <c r="AL914" s="41" t="str">
        <f t="shared" si="471"/>
        <v>Dia inteiro</v>
      </c>
      <c r="AM914" s="41" t="str">
        <f t="shared" si="472"/>
        <v>Não</v>
      </c>
      <c r="AN914" s="41" t="str">
        <f t="shared" si="473"/>
        <v>Não</v>
      </c>
      <c r="AO914" s="42" t="str">
        <f t="shared" si="474"/>
        <v/>
      </c>
      <c r="AP914" s="41" t="str">
        <f t="shared" si="475"/>
        <v>Alisson Paulo Costa Martins|46224</v>
      </c>
      <c r="AQ914" s="41" t="str">
        <f t="shared" si="476"/>
        <v/>
      </c>
      <c r="AR914" s="41" t="str">
        <f>IF($AQ914="","",COUNTIFS(L_ChaveCob,$AQ914,L_Ausencia,"&gt;"&amp;$W914)+COUNTIFS($AQ$4:$AQ914,$AQ914,$W$4:$W914,$W914))</f>
        <v/>
      </c>
      <c r="AS914" s="42">
        <f t="shared" si="477"/>
        <v>0</v>
      </c>
      <c r="AT914" s="42">
        <f t="shared" si="478"/>
        <v>0</v>
      </c>
      <c r="AU914" s="42">
        <f t="shared" si="479"/>
        <v>0</v>
      </c>
    </row>
    <row r="915" spans="1:47" x14ac:dyDescent="0.2">
      <c r="A915" s="35">
        <v>46224</v>
      </c>
      <c r="B915" s="36" t="s">
        <v>249</v>
      </c>
      <c r="C915" s="36" t="s">
        <v>232</v>
      </c>
      <c r="D915" s="36"/>
      <c r="E915" s="37"/>
      <c r="F915" s="37"/>
      <c r="G915" s="36"/>
      <c r="H915" s="36"/>
      <c r="I915" s="36"/>
      <c r="J915" s="36"/>
      <c r="K915" s="37"/>
      <c r="L915" s="37"/>
      <c r="M915" s="37"/>
      <c r="N915" s="38">
        <f t="shared" si="448"/>
        <v>46204</v>
      </c>
      <c r="O915">
        <f t="shared" si="449"/>
        <v>331335</v>
      </c>
      <c r="P915" t="str">
        <f t="shared" si="450"/>
        <v>Serralheria</v>
      </c>
      <c r="Q915" t="str">
        <f t="shared" si="451"/>
        <v>Normal / Fixo</v>
      </c>
      <c r="R915" t="str">
        <f t="shared" si="452"/>
        <v>SERRALHEIRO II</v>
      </c>
      <c r="S915" t="str">
        <f t="shared" si="453"/>
        <v>ADM</v>
      </c>
      <c r="T915" s="39">
        <f t="shared" si="454"/>
        <v>57.825734836004102</v>
      </c>
      <c r="U915" s="40">
        <f t="shared" si="455"/>
        <v>0.375</v>
      </c>
      <c r="V915" s="40">
        <f t="shared" si="456"/>
        <v>0.375</v>
      </c>
      <c r="W915" s="40">
        <f t="shared" si="457"/>
        <v>0</v>
      </c>
      <c r="X915" t="str">
        <f t="shared" si="458"/>
        <v>Não</v>
      </c>
      <c r="Y915" s="40">
        <f t="shared" si="459"/>
        <v>0</v>
      </c>
      <c r="Z915" s="40">
        <f t="shared" si="460"/>
        <v>0</v>
      </c>
      <c r="AA915" s="40">
        <f t="shared" si="461"/>
        <v>0</v>
      </c>
      <c r="AB915" s="40">
        <f t="shared" si="462"/>
        <v>0</v>
      </c>
      <c r="AC915" s="40">
        <f t="shared" si="463"/>
        <v>0</v>
      </c>
      <c r="AD915" s="39">
        <f t="shared" si="464"/>
        <v>0</v>
      </c>
      <c r="AE915" s="39">
        <f t="shared" si="465"/>
        <v>0</v>
      </c>
      <c r="AF915" t="str">
        <f t="shared" si="466"/>
        <v>Trabalhado</v>
      </c>
      <c r="AG915" t="str">
        <f t="shared" si="467"/>
        <v/>
      </c>
      <c r="AH915" t="str">
        <f t="shared" si="468"/>
        <v/>
      </c>
      <c r="AJ915" s="41">
        <f t="shared" si="469"/>
        <v>5</v>
      </c>
      <c r="AK915" s="42" t="str">
        <f t="shared" si="470"/>
        <v/>
      </c>
      <c r="AL915" s="41" t="str">
        <f t="shared" si="471"/>
        <v>Leve atraso</v>
      </c>
      <c r="AM915" s="41" t="str">
        <f t="shared" si="472"/>
        <v>Não</v>
      </c>
      <c r="AN915" s="41" t="str">
        <f t="shared" si="473"/>
        <v>Sim</v>
      </c>
      <c r="AO915" s="42" t="str">
        <f t="shared" si="474"/>
        <v/>
      </c>
      <c r="AP915" s="41" t="str">
        <f t="shared" si="475"/>
        <v>Robson Alberto Alves Galvão|46224</v>
      </c>
      <c r="AQ915" s="41" t="str">
        <f t="shared" si="476"/>
        <v/>
      </c>
      <c r="AR915" s="41" t="str">
        <f>IF($AQ915="","",COUNTIFS(L_ChaveCob,$AQ915,L_Ausencia,"&gt;"&amp;$W915)+COUNTIFS($AQ$4:$AQ915,$AQ915,$W$4:$W915,$W915))</f>
        <v/>
      </c>
      <c r="AS915" s="42">
        <f t="shared" si="477"/>
        <v>0</v>
      </c>
      <c r="AT915" s="42">
        <f t="shared" si="478"/>
        <v>0</v>
      </c>
      <c r="AU915" s="42">
        <f t="shared" si="479"/>
        <v>0</v>
      </c>
    </row>
    <row r="916" spans="1:47" x14ac:dyDescent="0.2">
      <c r="A916" s="35">
        <v>46224</v>
      </c>
      <c r="B916" s="36" t="s">
        <v>229</v>
      </c>
      <c r="C916" s="36" t="s">
        <v>232</v>
      </c>
      <c r="D916" s="36"/>
      <c r="E916" s="37"/>
      <c r="F916" s="37"/>
      <c r="G916" s="36"/>
      <c r="H916" s="36"/>
      <c r="I916" s="36"/>
      <c r="J916" s="36"/>
      <c r="K916" s="37"/>
      <c r="L916" s="37"/>
      <c r="M916" s="37"/>
      <c r="N916" s="38">
        <f t="shared" si="448"/>
        <v>46204</v>
      </c>
      <c r="O916">
        <f t="shared" si="449"/>
        <v>105410</v>
      </c>
      <c r="P916" t="str">
        <f t="shared" si="450"/>
        <v>Serralheria</v>
      </c>
      <c r="Q916" t="str">
        <f t="shared" si="451"/>
        <v>Normal / Fixo</v>
      </c>
      <c r="R916" t="str">
        <f t="shared" si="452"/>
        <v>SERRALHEIRO I</v>
      </c>
      <c r="S916" t="str">
        <f t="shared" si="453"/>
        <v>TURNO 3</v>
      </c>
      <c r="T916" s="39">
        <f t="shared" si="454"/>
        <v>53.488333185221997</v>
      </c>
      <c r="U916" s="40">
        <f t="shared" si="455"/>
        <v>0.33333333333333298</v>
      </c>
      <c r="V916" s="40">
        <f t="shared" si="456"/>
        <v>0.33333333333333298</v>
      </c>
      <c r="W916" s="40">
        <f t="shared" si="457"/>
        <v>0</v>
      </c>
      <c r="X916" t="str">
        <f t="shared" si="458"/>
        <v>Não</v>
      </c>
      <c r="Y916" s="40">
        <f t="shared" si="459"/>
        <v>0</v>
      </c>
      <c r="Z916" s="40">
        <f t="shared" si="460"/>
        <v>0</v>
      </c>
      <c r="AA916" s="40">
        <f t="shared" si="461"/>
        <v>0</v>
      </c>
      <c r="AB916" s="40">
        <f t="shared" si="462"/>
        <v>0</v>
      </c>
      <c r="AC916" s="40">
        <f t="shared" si="463"/>
        <v>0</v>
      </c>
      <c r="AD916" s="39">
        <f t="shared" si="464"/>
        <v>0</v>
      </c>
      <c r="AE916" s="39">
        <f t="shared" si="465"/>
        <v>0</v>
      </c>
      <c r="AF916" t="str">
        <f t="shared" si="466"/>
        <v>Trabalhado</v>
      </c>
      <c r="AG916" t="str">
        <f t="shared" si="467"/>
        <v/>
      </c>
      <c r="AH916" t="str">
        <f t="shared" si="468"/>
        <v/>
      </c>
      <c r="AJ916" s="41">
        <f t="shared" si="469"/>
        <v>6</v>
      </c>
      <c r="AK916" s="42" t="str">
        <f t="shared" si="470"/>
        <v/>
      </c>
      <c r="AL916" s="41" t="str">
        <f t="shared" si="471"/>
        <v>Leve atraso</v>
      </c>
      <c r="AM916" s="41" t="str">
        <f t="shared" si="472"/>
        <v>Não</v>
      </c>
      <c r="AN916" s="41" t="str">
        <f t="shared" si="473"/>
        <v>Sim</v>
      </c>
      <c r="AO916" s="42" t="str">
        <f t="shared" si="474"/>
        <v/>
      </c>
      <c r="AP916" s="41" t="str">
        <f t="shared" si="475"/>
        <v>Marcelo Douglas Vieira Santana|46224</v>
      </c>
      <c r="AQ916" s="41" t="str">
        <f t="shared" si="476"/>
        <v/>
      </c>
      <c r="AR916" s="41" t="str">
        <f>IF($AQ916="","",COUNTIFS(L_ChaveCob,$AQ916,L_Ausencia,"&gt;"&amp;$W916)+COUNTIFS($AQ$4:$AQ916,$AQ916,$W$4:$W916,$W916))</f>
        <v/>
      </c>
      <c r="AS916" s="42">
        <f t="shared" si="477"/>
        <v>0</v>
      </c>
      <c r="AT916" s="42">
        <f t="shared" si="478"/>
        <v>0</v>
      </c>
      <c r="AU916" s="42">
        <f t="shared" si="479"/>
        <v>0</v>
      </c>
    </row>
    <row r="917" spans="1:47" x14ac:dyDescent="0.2">
      <c r="A917" s="35">
        <v>46224</v>
      </c>
      <c r="B917" s="36" t="s">
        <v>231</v>
      </c>
      <c r="C917" s="36" t="s">
        <v>232</v>
      </c>
      <c r="D917" s="36"/>
      <c r="E917" s="37"/>
      <c r="F917" s="37"/>
      <c r="G917" s="36"/>
      <c r="H917" s="36"/>
      <c r="I917" s="36"/>
      <c r="J917" s="36"/>
      <c r="K917" s="37"/>
      <c r="L917" s="37"/>
      <c r="M917" s="37"/>
      <c r="N917" s="38">
        <f t="shared" si="448"/>
        <v>46204</v>
      </c>
      <c r="O917">
        <f t="shared" si="449"/>
        <v>900004</v>
      </c>
      <c r="P917" t="str">
        <f t="shared" si="450"/>
        <v>Serralheria</v>
      </c>
      <c r="Q917" t="str">
        <f t="shared" si="451"/>
        <v>Normal / Fixo</v>
      </c>
      <c r="R917" t="str">
        <f t="shared" si="452"/>
        <v>SERRALHEIRO I</v>
      </c>
      <c r="S917" t="str">
        <f t="shared" si="453"/>
        <v>TURNO 2</v>
      </c>
      <c r="T917" s="39">
        <f t="shared" si="454"/>
        <v>53.488333185221997</v>
      </c>
      <c r="U917" s="40">
        <f t="shared" si="455"/>
        <v>0.33333333333333298</v>
      </c>
      <c r="V917" s="40">
        <f t="shared" si="456"/>
        <v>0.33333333333333298</v>
      </c>
      <c r="W917" s="40">
        <f t="shared" si="457"/>
        <v>0</v>
      </c>
      <c r="X917" t="str">
        <f t="shared" si="458"/>
        <v>Não</v>
      </c>
      <c r="Y917" s="40">
        <f t="shared" si="459"/>
        <v>0</v>
      </c>
      <c r="Z917" s="40">
        <f t="shared" si="460"/>
        <v>0</v>
      </c>
      <c r="AA917" s="40">
        <f t="shared" si="461"/>
        <v>0</v>
      </c>
      <c r="AB917" s="40">
        <f t="shared" si="462"/>
        <v>0</v>
      </c>
      <c r="AC917" s="40">
        <f t="shared" si="463"/>
        <v>0</v>
      </c>
      <c r="AD917" s="39">
        <f t="shared" si="464"/>
        <v>0</v>
      </c>
      <c r="AE917" s="39">
        <f t="shared" si="465"/>
        <v>0</v>
      </c>
      <c r="AF917" t="str">
        <f t="shared" si="466"/>
        <v>Trabalhado</v>
      </c>
      <c r="AG917" t="str">
        <f t="shared" si="467"/>
        <v/>
      </c>
      <c r="AH917" t="str">
        <f t="shared" si="468"/>
        <v/>
      </c>
      <c r="AJ917" s="41">
        <f t="shared" si="469"/>
        <v>11</v>
      </c>
      <c r="AK917" s="42" t="str">
        <f t="shared" si="470"/>
        <v/>
      </c>
      <c r="AL917" s="41" t="str">
        <f t="shared" si="471"/>
        <v>Leve atraso</v>
      </c>
      <c r="AM917" s="41" t="str">
        <f t="shared" si="472"/>
        <v>Não</v>
      </c>
      <c r="AN917" s="41" t="str">
        <f t="shared" si="473"/>
        <v>Sim</v>
      </c>
      <c r="AO917" s="42" t="str">
        <f t="shared" si="474"/>
        <v/>
      </c>
      <c r="AP917" s="41" t="str">
        <f t="shared" si="475"/>
        <v>Rogério Marques da Silva|46224</v>
      </c>
      <c r="AQ917" s="41" t="str">
        <f t="shared" si="476"/>
        <v/>
      </c>
      <c r="AR917" s="41" t="str">
        <f>IF($AQ917="","",COUNTIFS(L_ChaveCob,$AQ917,L_Ausencia,"&gt;"&amp;$W917)+COUNTIFS($AQ$4:$AQ917,$AQ917,$W$4:$W917,$W917))</f>
        <v/>
      </c>
      <c r="AS917" s="42">
        <f t="shared" si="477"/>
        <v>0</v>
      </c>
      <c r="AT917" s="42">
        <f t="shared" si="478"/>
        <v>0</v>
      </c>
      <c r="AU917" s="42">
        <f t="shared" si="479"/>
        <v>0</v>
      </c>
    </row>
    <row r="918" spans="1:47" x14ac:dyDescent="0.2">
      <c r="A918" s="35">
        <v>46224</v>
      </c>
      <c r="B918" s="36" t="s">
        <v>479</v>
      </c>
      <c r="C918" s="36" t="s">
        <v>232</v>
      </c>
      <c r="D918" s="36"/>
      <c r="E918" s="37"/>
      <c r="F918" s="37"/>
      <c r="G918" s="36"/>
      <c r="H918" s="36"/>
      <c r="I918" s="36"/>
      <c r="J918" s="36"/>
      <c r="K918" s="37"/>
      <c r="L918" s="37"/>
      <c r="M918" s="37"/>
      <c r="N918" s="38">
        <f t="shared" si="448"/>
        <v>46204</v>
      </c>
      <c r="O918">
        <f t="shared" si="449"/>
        <v>900012</v>
      </c>
      <c r="P918" t="str">
        <f t="shared" si="450"/>
        <v>Serralheria</v>
      </c>
      <c r="Q918" t="str">
        <f t="shared" si="451"/>
        <v>Normal / Fixo</v>
      </c>
      <c r="R918" t="str">
        <f t="shared" si="452"/>
        <v>SERRALHEIRO I</v>
      </c>
      <c r="S918" t="str">
        <f t="shared" si="453"/>
        <v>ADM</v>
      </c>
      <c r="T918" s="39">
        <f t="shared" si="454"/>
        <v>53.488333185221997</v>
      </c>
      <c r="U918" s="40">
        <f t="shared" si="455"/>
        <v>0.375</v>
      </c>
      <c r="V918" s="40">
        <f t="shared" si="456"/>
        <v>0.375</v>
      </c>
      <c r="W918" s="40">
        <f t="shared" si="457"/>
        <v>0</v>
      </c>
      <c r="X918" t="str">
        <f t="shared" si="458"/>
        <v>Não</v>
      </c>
      <c r="Y918" s="40">
        <f t="shared" si="459"/>
        <v>0</v>
      </c>
      <c r="Z918" s="40">
        <f t="shared" si="460"/>
        <v>0</v>
      </c>
      <c r="AA918" s="40">
        <f t="shared" si="461"/>
        <v>0</v>
      </c>
      <c r="AB918" s="40">
        <f t="shared" si="462"/>
        <v>0</v>
      </c>
      <c r="AC918" s="40">
        <f t="shared" si="463"/>
        <v>0</v>
      </c>
      <c r="AD918" s="39">
        <f t="shared" si="464"/>
        <v>0</v>
      </c>
      <c r="AE918" s="39">
        <f t="shared" si="465"/>
        <v>0</v>
      </c>
      <c r="AF918" t="str">
        <f t="shared" si="466"/>
        <v>Trabalhado</v>
      </c>
      <c r="AG918" t="str">
        <f t="shared" si="467"/>
        <v/>
      </c>
      <c r="AH918" t="str">
        <f t="shared" si="468"/>
        <v/>
      </c>
      <c r="AJ918" s="41">
        <f t="shared" si="469"/>
        <v>21</v>
      </c>
      <c r="AK918" s="42" t="str">
        <f t="shared" si="470"/>
        <v/>
      </c>
      <c r="AL918" s="41" t="str">
        <f t="shared" si="471"/>
        <v>Leve atraso</v>
      </c>
      <c r="AM918" s="41" t="str">
        <f t="shared" si="472"/>
        <v>Não</v>
      </c>
      <c r="AN918" s="41" t="str">
        <f t="shared" si="473"/>
        <v>Sim</v>
      </c>
      <c r="AO918" s="42" t="str">
        <f t="shared" si="474"/>
        <v/>
      </c>
      <c r="AP918" s="41" t="str">
        <f t="shared" si="475"/>
        <v>Diego Ferreira Moura|46224</v>
      </c>
      <c r="AQ918" s="41" t="str">
        <f t="shared" si="476"/>
        <v/>
      </c>
      <c r="AR918" s="41" t="str">
        <f>IF($AQ918="","",COUNTIFS(L_ChaveCob,$AQ918,L_Ausencia,"&gt;"&amp;$W918)+COUNTIFS($AQ$4:$AQ918,$AQ918,$W$4:$W918,$W918))</f>
        <v/>
      </c>
      <c r="AS918" s="42">
        <f t="shared" si="477"/>
        <v>0</v>
      </c>
      <c r="AT918" s="42">
        <f t="shared" si="478"/>
        <v>0</v>
      </c>
      <c r="AU918" s="42">
        <f t="shared" si="479"/>
        <v>0</v>
      </c>
    </row>
    <row r="919" spans="1:47" x14ac:dyDescent="0.2">
      <c r="A919" s="35">
        <v>46224</v>
      </c>
      <c r="B919" s="36" t="s">
        <v>483</v>
      </c>
      <c r="C919" s="36" t="s">
        <v>232</v>
      </c>
      <c r="D919" s="36"/>
      <c r="E919" s="37"/>
      <c r="F919" s="37"/>
      <c r="G919" s="36"/>
      <c r="H919" s="36"/>
      <c r="I919" s="36"/>
      <c r="J919" s="36"/>
      <c r="K919" s="37"/>
      <c r="L919" s="37"/>
      <c r="M919" s="37"/>
      <c r="N919" s="38">
        <f t="shared" si="448"/>
        <v>46204</v>
      </c>
      <c r="O919">
        <f t="shared" si="449"/>
        <v>900011</v>
      </c>
      <c r="P919" t="str">
        <f t="shared" si="450"/>
        <v>Serralheria</v>
      </c>
      <c r="Q919" t="str">
        <f t="shared" si="451"/>
        <v>Normal / Fixo</v>
      </c>
      <c r="R919" t="str">
        <f t="shared" si="452"/>
        <v>SERRALHEIRO I</v>
      </c>
      <c r="S919" t="str">
        <f t="shared" si="453"/>
        <v>ADM</v>
      </c>
      <c r="T919" s="39">
        <f t="shared" si="454"/>
        <v>53.488333185221997</v>
      </c>
      <c r="U919" s="40">
        <f t="shared" si="455"/>
        <v>0.375</v>
      </c>
      <c r="V919" s="40">
        <f t="shared" si="456"/>
        <v>0.375</v>
      </c>
      <c r="W919" s="40">
        <f t="shared" si="457"/>
        <v>0</v>
      </c>
      <c r="X919" t="str">
        <f t="shared" si="458"/>
        <v>Não</v>
      </c>
      <c r="Y919" s="40">
        <f t="shared" si="459"/>
        <v>0</v>
      </c>
      <c r="Z919" s="40">
        <f t="shared" si="460"/>
        <v>0</v>
      </c>
      <c r="AA919" s="40">
        <f t="shared" si="461"/>
        <v>0</v>
      </c>
      <c r="AB919" s="40">
        <f t="shared" si="462"/>
        <v>0</v>
      </c>
      <c r="AC919" s="40">
        <f t="shared" si="463"/>
        <v>0</v>
      </c>
      <c r="AD919" s="39">
        <f t="shared" si="464"/>
        <v>0</v>
      </c>
      <c r="AE919" s="39">
        <f t="shared" si="465"/>
        <v>0</v>
      </c>
      <c r="AF919" t="str">
        <f t="shared" si="466"/>
        <v>Trabalhado</v>
      </c>
      <c r="AG919" t="str">
        <f t="shared" si="467"/>
        <v/>
      </c>
      <c r="AH919" t="str">
        <f t="shared" si="468"/>
        <v/>
      </c>
      <c r="AJ919" s="41">
        <f t="shared" si="469"/>
        <v>20</v>
      </c>
      <c r="AK919" s="42" t="str">
        <f t="shared" si="470"/>
        <v/>
      </c>
      <c r="AL919" s="41" t="str">
        <f t="shared" si="471"/>
        <v>Leve atraso</v>
      </c>
      <c r="AM919" s="41" t="str">
        <f t="shared" si="472"/>
        <v>Não</v>
      </c>
      <c r="AN919" s="41" t="str">
        <f t="shared" si="473"/>
        <v>Sim</v>
      </c>
      <c r="AO919" s="42" t="str">
        <f t="shared" si="474"/>
        <v/>
      </c>
      <c r="AP919" s="41" t="str">
        <f t="shared" si="475"/>
        <v>Maxwell Torres da Silva|46224</v>
      </c>
      <c r="AQ919" s="41" t="str">
        <f t="shared" si="476"/>
        <v/>
      </c>
      <c r="AR919" s="41" t="str">
        <f>IF($AQ919="","",COUNTIFS(L_ChaveCob,$AQ919,L_Ausencia,"&gt;"&amp;$W919)+COUNTIFS($AQ$4:$AQ919,$AQ919,$W$4:$W919,$W919))</f>
        <v/>
      </c>
      <c r="AS919" s="42">
        <f t="shared" si="477"/>
        <v>0</v>
      </c>
      <c r="AT919" s="42">
        <f t="shared" si="478"/>
        <v>0</v>
      </c>
      <c r="AU919" s="42">
        <f t="shared" si="479"/>
        <v>0</v>
      </c>
    </row>
    <row r="920" spans="1:47" x14ac:dyDescent="0.2">
      <c r="A920" s="35">
        <v>46224</v>
      </c>
      <c r="B920" s="36" t="s">
        <v>281</v>
      </c>
      <c r="C920" s="36" t="s">
        <v>232</v>
      </c>
      <c r="D920" s="36"/>
      <c r="E920" s="37"/>
      <c r="F920" s="37"/>
      <c r="G920" s="36"/>
      <c r="H920" s="36"/>
      <c r="I920" s="36"/>
      <c r="J920" s="36"/>
      <c r="K920" s="37"/>
      <c r="L920" s="37"/>
      <c r="M920" s="37"/>
      <c r="N920" s="38">
        <f t="shared" si="448"/>
        <v>46204</v>
      </c>
      <c r="O920">
        <f t="shared" si="449"/>
        <v>900010</v>
      </c>
      <c r="P920" t="str">
        <f t="shared" si="450"/>
        <v>Serralheria</v>
      </c>
      <c r="Q920" t="str">
        <f t="shared" si="451"/>
        <v>Normal / Fixo</v>
      </c>
      <c r="R920" t="str">
        <f t="shared" si="452"/>
        <v>SERRALHEIRO I</v>
      </c>
      <c r="S920" t="str">
        <f t="shared" si="453"/>
        <v>ADM</v>
      </c>
      <c r="T920" s="39">
        <f t="shared" si="454"/>
        <v>53.488333185221997</v>
      </c>
      <c r="U920" s="40">
        <f t="shared" si="455"/>
        <v>0.375</v>
      </c>
      <c r="V920" s="40">
        <f t="shared" si="456"/>
        <v>0.375</v>
      </c>
      <c r="W920" s="40">
        <f t="shared" si="457"/>
        <v>0</v>
      </c>
      <c r="X920" t="str">
        <f t="shared" si="458"/>
        <v>Não</v>
      </c>
      <c r="Y920" s="40">
        <f t="shared" si="459"/>
        <v>0</v>
      </c>
      <c r="Z920" s="40">
        <f t="shared" si="460"/>
        <v>0</v>
      </c>
      <c r="AA920" s="40">
        <f t="shared" si="461"/>
        <v>0</v>
      </c>
      <c r="AB920" s="40">
        <f t="shared" si="462"/>
        <v>0</v>
      </c>
      <c r="AC920" s="40">
        <f t="shared" si="463"/>
        <v>0</v>
      </c>
      <c r="AD920" s="39">
        <f t="shared" si="464"/>
        <v>0</v>
      </c>
      <c r="AE920" s="39">
        <f t="shared" si="465"/>
        <v>0</v>
      </c>
      <c r="AF920" t="str">
        <f t="shared" si="466"/>
        <v>Trabalhado</v>
      </c>
      <c r="AG920" t="str">
        <f t="shared" si="467"/>
        <v/>
      </c>
      <c r="AH920" t="str">
        <f t="shared" si="468"/>
        <v/>
      </c>
      <c r="AJ920" s="41">
        <f t="shared" si="469"/>
        <v>19</v>
      </c>
      <c r="AK920" s="42" t="str">
        <f t="shared" si="470"/>
        <v/>
      </c>
      <c r="AL920" s="41" t="str">
        <f t="shared" si="471"/>
        <v>Leve atraso</v>
      </c>
      <c r="AM920" s="41" t="str">
        <f t="shared" si="472"/>
        <v>Não</v>
      </c>
      <c r="AN920" s="41" t="str">
        <f t="shared" si="473"/>
        <v>Sim</v>
      </c>
      <c r="AO920" s="42" t="str">
        <f t="shared" si="474"/>
        <v/>
      </c>
      <c r="AP920" s="41" t="str">
        <f t="shared" si="475"/>
        <v>Roniel de Souza Rocha|46224</v>
      </c>
      <c r="AQ920" s="41" t="str">
        <f t="shared" si="476"/>
        <v/>
      </c>
      <c r="AR920" s="41" t="str">
        <f>IF($AQ920="","",COUNTIFS(L_ChaveCob,$AQ920,L_Ausencia,"&gt;"&amp;$W920)+COUNTIFS($AQ$4:$AQ920,$AQ920,$W$4:$W920,$W920))</f>
        <v/>
      </c>
      <c r="AS920" s="42">
        <f t="shared" si="477"/>
        <v>0</v>
      </c>
      <c r="AT920" s="42">
        <f t="shared" si="478"/>
        <v>0</v>
      </c>
      <c r="AU920" s="42">
        <f t="shared" si="479"/>
        <v>0</v>
      </c>
    </row>
    <row r="921" spans="1:47" hidden="1" x14ac:dyDescent="0.2">
      <c r="A921" s="35">
        <v>46224</v>
      </c>
      <c r="B921" s="36" t="s">
        <v>611</v>
      </c>
      <c r="C921" s="36" t="s">
        <v>232</v>
      </c>
      <c r="D921" s="36"/>
      <c r="E921" s="37"/>
      <c r="F921" s="37"/>
      <c r="G921" s="36"/>
      <c r="H921" s="36"/>
      <c r="I921" s="36"/>
      <c r="J921" s="36"/>
      <c r="K921" s="37"/>
      <c r="L921" s="37"/>
      <c r="M921" s="37"/>
      <c r="N921" s="38">
        <f t="shared" si="448"/>
        <v>46204</v>
      </c>
      <c r="O921">
        <f t="shared" si="449"/>
        <v>900013</v>
      </c>
      <c r="P921" t="str">
        <f t="shared" si="450"/>
        <v>SPOT</v>
      </c>
      <c r="Q921" t="str">
        <f t="shared" si="451"/>
        <v>SPOT</v>
      </c>
      <c r="R921" t="str">
        <f t="shared" si="452"/>
        <v>SERRALHEIRO I</v>
      </c>
      <c r="S921" t="str">
        <f t="shared" si="453"/>
        <v>TURNO 2</v>
      </c>
      <c r="T921" s="39">
        <f t="shared" si="454"/>
        <v>53.488333185221997</v>
      </c>
      <c r="U921" s="40">
        <f t="shared" si="455"/>
        <v>0.33333333333333298</v>
      </c>
      <c r="V921" s="40">
        <f t="shared" si="456"/>
        <v>0.33333333333333298</v>
      </c>
      <c r="W921" s="40">
        <f t="shared" si="457"/>
        <v>0</v>
      </c>
      <c r="X921" t="str">
        <f t="shared" si="458"/>
        <v>Não</v>
      </c>
      <c r="Y921" s="40">
        <f t="shared" si="459"/>
        <v>0</v>
      </c>
      <c r="Z921" s="40">
        <f t="shared" si="460"/>
        <v>0</v>
      </c>
      <c r="AA921" s="40">
        <f t="shared" si="461"/>
        <v>0</v>
      </c>
      <c r="AB921" s="40">
        <f t="shared" si="462"/>
        <v>0</v>
      </c>
      <c r="AC921" s="40">
        <f t="shared" si="463"/>
        <v>0</v>
      </c>
      <c r="AD921" s="39">
        <f t="shared" si="464"/>
        <v>0</v>
      </c>
      <c r="AE921" s="39">
        <f t="shared" si="465"/>
        <v>0</v>
      </c>
      <c r="AF921" t="str">
        <f t="shared" si="466"/>
        <v>Trabalhado</v>
      </c>
      <c r="AG921" t="str">
        <f t="shared" si="467"/>
        <v/>
      </c>
      <c r="AH921" t="str">
        <f t="shared" si="468"/>
        <v/>
      </c>
      <c r="AJ921" s="41">
        <f t="shared" si="469"/>
        <v>22</v>
      </c>
      <c r="AK921" s="42" t="str">
        <f t="shared" si="470"/>
        <v/>
      </c>
      <c r="AL921" s="41" t="str">
        <f t="shared" si="471"/>
        <v>Leve atraso</v>
      </c>
      <c r="AM921" s="41" t="str">
        <f t="shared" si="472"/>
        <v>Não</v>
      </c>
      <c r="AN921" s="41" t="str">
        <f t="shared" si="473"/>
        <v>Sim</v>
      </c>
      <c r="AO921" s="42" t="str">
        <f t="shared" si="474"/>
        <v/>
      </c>
      <c r="AP921" s="41" t="str">
        <f t="shared" si="475"/>
        <v>Murilo de Souza Modesto- Spot|46224</v>
      </c>
      <c r="AQ921" s="41" t="str">
        <f t="shared" si="476"/>
        <v/>
      </c>
      <c r="AR921" s="41" t="str">
        <f>IF($AQ921="","",COUNTIFS(L_ChaveCob,$AQ921,L_Ausencia,"&gt;"&amp;$W921)+COUNTIFS($AQ$4:$AQ921,$AQ921,$W$4:$W921,$W921))</f>
        <v/>
      </c>
      <c r="AS921" s="42">
        <f t="shared" si="477"/>
        <v>0</v>
      </c>
      <c r="AT921" s="42">
        <f t="shared" si="478"/>
        <v>0</v>
      </c>
      <c r="AU921" s="42">
        <f t="shared" si="479"/>
        <v>0</v>
      </c>
    </row>
    <row r="922" spans="1:47" x14ac:dyDescent="0.2">
      <c r="A922" s="35">
        <v>46225</v>
      </c>
      <c r="B922" s="36" t="s">
        <v>252</v>
      </c>
      <c r="C922" s="36" t="s">
        <v>232</v>
      </c>
      <c r="D922" s="36"/>
      <c r="E922" s="37"/>
      <c r="F922" s="37"/>
      <c r="G922" s="36"/>
      <c r="H922" s="36"/>
      <c r="I922" s="36"/>
      <c r="J922" s="36"/>
      <c r="K922" s="37"/>
      <c r="L922" s="37"/>
      <c r="M922" s="37"/>
      <c r="N922" s="38">
        <f t="shared" si="448"/>
        <v>46204</v>
      </c>
      <c r="O922">
        <f t="shared" si="449"/>
        <v>266937</v>
      </c>
      <c r="P922" t="str">
        <f t="shared" si="450"/>
        <v>Serralheria</v>
      </c>
      <c r="Q922" t="str">
        <f t="shared" si="451"/>
        <v>Normal / Fixo</v>
      </c>
      <c r="R922" t="str">
        <f t="shared" si="452"/>
        <v>ENCARREGADO</v>
      </c>
      <c r="S922" t="str">
        <f t="shared" si="453"/>
        <v>ADM</v>
      </c>
      <c r="T922" s="39">
        <f t="shared" si="454"/>
        <v>66.410146806958295</v>
      </c>
      <c r="U922" s="40">
        <f t="shared" si="455"/>
        <v>0.375</v>
      </c>
      <c r="V922" s="40">
        <f t="shared" si="456"/>
        <v>0.375</v>
      </c>
      <c r="W922" s="40">
        <f t="shared" si="457"/>
        <v>0</v>
      </c>
      <c r="X922" t="str">
        <f t="shared" si="458"/>
        <v>Não</v>
      </c>
      <c r="Y922" s="40">
        <f t="shared" si="459"/>
        <v>0</v>
      </c>
      <c r="Z922" s="40">
        <f t="shared" si="460"/>
        <v>0</v>
      </c>
      <c r="AA922" s="40">
        <f t="shared" si="461"/>
        <v>0</v>
      </c>
      <c r="AB922" s="40">
        <f t="shared" si="462"/>
        <v>0</v>
      </c>
      <c r="AC922" s="40">
        <f t="shared" si="463"/>
        <v>0</v>
      </c>
      <c r="AD922" s="39">
        <f t="shared" si="464"/>
        <v>0</v>
      </c>
      <c r="AE922" s="39">
        <f t="shared" si="465"/>
        <v>0</v>
      </c>
      <c r="AF922" t="str">
        <f t="shared" si="466"/>
        <v>Trabalhado</v>
      </c>
      <c r="AG922" t="str">
        <f t="shared" si="467"/>
        <v/>
      </c>
      <c r="AH922" t="str">
        <f t="shared" si="468"/>
        <v/>
      </c>
      <c r="AJ922" s="41">
        <f t="shared" si="469"/>
        <v>1</v>
      </c>
      <c r="AK922" s="42" t="str">
        <f t="shared" si="470"/>
        <v/>
      </c>
      <c r="AL922" s="41" t="str">
        <f t="shared" si="471"/>
        <v>Leve atraso</v>
      </c>
      <c r="AM922" s="41" t="str">
        <f t="shared" si="472"/>
        <v>Não</v>
      </c>
      <c r="AN922" s="41" t="str">
        <f t="shared" si="473"/>
        <v>Sim</v>
      </c>
      <c r="AO922" s="42" t="str">
        <f t="shared" si="474"/>
        <v/>
      </c>
      <c r="AP922" s="41" t="str">
        <f t="shared" si="475"/>
        <v>Ronaldo Rosendo da Silva|46225</v>
      </c>
      <c r="AQ922" s="41" t="str">
        <f t="shared" si="476"/>
        <v/>
      </c>
      <c r="AR922" s="41" t="str">
        <f>IF($AQ922="","",COUNTIFS(L_ChaveCob,$AQ922,L_Ausencia,"&gt;"&amp;$W922)+COUNTIFS($AQ$4:$AQ922,$AQ922,$W$4:$W922,$W922))</f>
        <v/>
      </c>
      <c r="AS922" s="42">
        <f t="shared" si="477"/>
        <v>0</v>
      </c>
      <c r="AT922" s="42">
        <f t="shared" si="478"/>
        <v>0</v>
      </c>
      <c r="AU922" s="42">
        <f t="shared" si="479"/>
        <v>0</v>
      </c>
    </row>
    <row r="923" spans="1:47" x14ac:dyDescent="0.2">
      <c r="A923" s="35">
        <v>46225</v>
      </c>
      <c r="B923" s="36" t="s">
        <v>243</v>
      </c>
      <c r="C923" s="36" t="s">
        <v>232</v>
      </c>
      <c r="D923" s="36"/>
      <c r="E923" s="37"/>
      <c r="F923" s="37"/>
      <c r="G923" s="36"/>
      <c r="H923" s="36"/>
      <c r="I923" s="36"/>
      <c r="J923" s="36"/>
      <c r="K923" s="37"/>
      <c r="L923" s="37"/>
      <c r="M923" s="37"/>
      <c r="N923" s="38">
        <f t="shared" si="448"/>
        <v>46204</v>
      </c>
      <c r="O923">
        <f t="shared" si="449"/>
        <v>900003</v>
      </c>
      <c r="P923" t="str">
        <f t="shared" si="450"/>
        <v>Serralheria</v>
      </c>
      <c r="Q923" t="str">
        <f t="shared" si="451"/>
        <v>Normal / Fixo</v>
      </c>
      <c r="R923" t="str">
        <f t="shared" si="452"/>
        <v>ENCARREGADO</v>
      </c>
      <c r="S923" t="str">
        <f t="shared" si="453"/>
        <v>ADM</v>
      </c>
      <c r="T923" s="39">
        <f t="shared" si="454"/>
        <v>66.410146806958295</v>
      </c>
      <c r="U923" s="40">
        <f t="shared" si="455"/>
        <v>0.375</v>
      </c>
      <c r="V923" s="40">
        <f t="shared" si="456"/>
        <v>0.375</v>
      </c>
      <c r="W923" s="40">
        <f t="shared" si="457"/>
        <v>0</v>
      </c>
      <c r="X923" t="str">
        <f t="shared" si="458"/>
        <v>Não</v>
      </c>
      <c r="Y923" s="40">
        <f t="shared" si="459"/>
        <v>0</v>
      </c>
      <c r="Z923" s="40">
        <f t="shared" si="460"/>
        <v>0</v>
      </c>
      <c r="AA923" s="40">
        <f t="shared" si="461"/>
        <v>0</v>
      </c>
      <c r="AB923" s="40">
        <f t="shared" si="462"/>
        <v>0</v>
      </c>
      <c r="AC923" s="40">
        <f t="shared" si="463"/>
        <v>0</v>
      </c>
      <c r="AD923" s="39">
        <f t="shared" si="464"/>
        <v>0</v>
      </c>
      <c r="AE923" s="39">
        <f t="shared" si="465"/>
        <v>0</v>
      </c>
      <c r="AF923" t="str">
        <f t="shared" si="466"/>
        <v>Trabalhado</v>
      </c>
      <c r="AG923" t="str">
        <f t="shared" si="467"/>
        <v/>
      </c>
      <c r="AH923" t="str">
        <f t="shared" si="468"/>
        <v/>
      </c>
      <c r="AJ923" s="41">
        <f t="shared" si="469"/>
        <v>10</v>
      </c>
      <c r="AK923" s="42" t="str">
        <f t="shared" si="470"/>
        <v/>
      </c>
      <c r="AL923" s="41" t="str">
        <f t="shared" si="471"/>
        <v>Leve atraso</v>
      </c>
      <c r="AM923" s="41" t="str">
        <f t="shared" si="472"/>
        <v>Não</v>
      </c>
      <c r="AN923" s="41" t="str">
        <f t="shared" si="473"/>
        <v>Sim</v>
      </c>
      <c r="AO923" s="42" t="str">
        <f t="shared" si="474"/>
        <v/>
      </c>
      <c r="AP923" s="41" t="str">
        <f t="shared" si="475"/>
        <v>Marcelo Antônio Silvestre de Moraes|46225</v>
      </c>
      <c r="AQ923" s="41" t="str">
        <f t="shared" si="476"/>
        <v/>
      </c>
      <c r="AR923" s="41" t="str">
        <f>IF($AQ923="","",COUNTIFS(L_ChaveCob,$AQ923,L_Ausencia,"&gt;"&amp;$W923)+COUNTIFS($AQ$4:$AQ923,$AQ923,$W$4:$W923,$W923))</f>
        <v/>
      </c>
      <c r="AS923" s="42">
        <f t="shared" si="477"/>
        <v>0</v>
      </c>
      <c r="AT923" s="42">
        <f t="shared" si="478"/>
        <v>0</v>
      </c>
      <c r="AU923" s="42">
        <f t="shared" si="479"/>
        <v>0</v>
      </c>
    </row>
    <row r="924" spans="1:47" x14ac:dyDescent="0.2">
      <c r="A924" s="35">
        <v>46225</v>
      </c>
      <c r="B924" s="36" t="s">
        <v>239</v>
      </c>
      <c r="C924" s="36" t="s">
        <v>228</v>
      </c>
      <c r="D924" s="36"/>
      <c r="E924" s="37"/>
      <c r="F924" s="37"/>
      <c r="G924" s="36"/>
      <c r="H924" s="36"/>
      <c r="I924" s="36"/>
      <c r="J924" s="36"/>
      <c r="K924" s="37"/>
      <c r="L924" s="37"/>
      <c r="M924" s="37"/>
      <c r="N924" s="38">
        <f t="shared" si="448"/>
        <v>46204</v>
      </c>
      <c r="O924">
        <f t="shared" si="449"/>
        <v>173078</v>
      </c>
      <c r="P924" t="str">
        <f t="shared" si="450"/>
        <v>Serralheria</v>
      </c>
      <c r="Q924" t="str">
        <f t="shared" si="451"/>
        <v>Normal / Fixo</v>
      </c>
      <c r="R924" t="str">
        <f t="shared" si="452"/>
        <v>SERRALHEIRO II</v>
      </c>
      <c r="S924" t="str">
        <f t="shared" si="453"/>
        <v>ADM</v>
      </c>
      <c r="T924" s="39">
        <f t="shared" si="454"/>
        <v>57.825734836004102</v>
      </c>
      <c r="U924" s="40">
        <f t="shared" si="455"/>
        <v>0.375</v>
      </c>
      <c r="V924" s="40">
        <f t="shared" si="456"/>
        <v>0</v>
      </c>
      <c r="W924" s="40">
        <f t="shared" si="457"/>
        <v>0.375</v>
      </c>
      <c r="X924" t="str">
        <f t="shared" si="458"/>
        <v>Sim</v>
      </c>
      <c r="Y924" s="40">
        <f t="shared" si="459"/>
        <v>0.375</v>
      </c>
      <c r="Z924" s="40">
        <f t="shared" si="460"/>
        <v>0</v>
      </c>
      <c r="AA924" s="40">
        <f t="shared" si="461"/>
        <v>0</v>
      </c>
      <c r="AB924" s="40">
        <f t="shared" si="462"/>
        <v>0</v>
      </c>
      <c r="AC924" s="40">
        <f t="shared" si="463"/>
        <v>0.375</v>
      </c>
      <c r="AD924" s="39">
        <f t="shared" si="464"/>
        <v>520.43161352403695</v>
      </c>
      <c r="AE924" s="39">
        <f t="shared" si="465"/>
        <v>0</v>
      </c>
      <c r="AF924" t="str">
        <f t="shared" si="466"/>
        <v>Férias</v>
      </c>
      <c r="AG924" t="str">
        <f t="shared" si="467"/>
        <v>DESCONTA 9:00h (Férias).</v>
      </c>
      <c r="AH924" t="str">
        <f t="shared" si="468"/>
        <v/>
      </c>
      <c r="AJ924" s="41">
        <f t="shared" si="469"/>
        <v>2</v>
      </c>
      <c r="AK924" s="42" t="str">
        <f t="shared" si="470"/>
        <v/>
      </c>
      <c r="AL924" s="41" t="str">
        <f t="shared" si="471"/>
        <v>Dia inteiro</v>
      </c>
      <c r="AM924" s="41" t="str">
        <f t="shared" si="472"/>
        <v>Sim</v>
      </c>
      <c r="AN924" s="41" t="str">
        <f t="shared" si="473"/>
        <v>Não</v>
      </c>
      <c r="AO924" s="42" t="str">
        <f t="shared" si="474"/>
        <v/>
      </c>
      <c r="AP924" s="41" t="str">
        <f t="shared" si="475"/>
        <v>Giovani Joao da Silva|46225</v>
      </c>
      <c r="AQ924" s="41" t="str">
        <f t="shared" si="476"/>
        <v>46225|Serralheria</v>
      </c>
      <c r="AR924" s="41">
        <f>IF($AQ924="","",COUNTIFS(L_ChaveCob,$AQ924,L_Ausencia,"&gt;"&amp;$W924)+COUNTIFS($AQ$4:$AQ924,$AQ924,$W$4:$W924,$W924))</f>
        <v>1</v>
      </c>
      <c r="AS924" s="42">
        <f t="shared" si="477"/>
        <v>0</v>
      </c>
      <c r="AT924" s="42">
        <f t="shared" si="478"/>
        <v>0</v>
      </c>
      <c r="AU924" s="42">
        <f t="shared" si="479"/>
        <v>0</v>
      </c>
    </row>
    <row r="925" spans="1:47" x14ac:dyDescent="0.2">
      <c r="A925" s="35">
        <v>46225</v>
      </c>
      <c r="B925" s="36" t="s">
        <v>241</v>
      </c>
      <c r="C925" s="36" t="s">
        <v>232</v>
      </c>
      <c r="D925" s="36"/>
      <c r="E925" s="37"/>
      <c r="F925" s="37"/>
      <c r="G925" s="36"/>
      <c r="H925" s="36"/>
      <c r="I925" s="36"/>
      <c r="J925" s="36"/>
      <c r="K925" s="37"/>
      <c r="L925" s="37"/>
      <c r="M925" s="37"/>
      <c r="N925" s="38">
        <f t="shared" si="448"/>
        <v>46204</v>
      </c>
      <c r="O925">
        <f t="shared" si="449"/>
        <v>24800</v>
      </c>
      <c r="P925" t="str">
        <f t="shared" si="450"/>
        <v>Serralheria</v>
      </c>
      <c r="Q925" t="str">
        <f t="shared" si="451"/>
        <v>Normal / Fixo</v>
      </c>
      <c r="R925" t="str">
        <f t="shared" si="452"/>
        <v>SERRALHEIRO II</v>
      </c>
      <c r="S925" t="str">
        <f t="shared" si="453"/>
        <v>ADM</v>
      </c>
      <c r="T925" s="39">
        <f t="shared" si="454"/>
        <v>57.825734836004102</v>
      </c>
      <c r="U925" s="40">
        <f t="shared" si="455"/>
        <v>0.375</v>
      </c>
      <c r="V925" s="40">
        <f t="shared" si="456"/>
        <v>0.375</v>
      </c>
      <c r="W925" s="40">
        <f t="shared" si="457"/>
        <v>0</v>
      </c>
      <c r="X925" t="str">
        <f t="shared" si="458"/>
        <v>Não</v>
      </c>
      <c r="Y925" s="40">
        <f t="shared" si="459"/>
        <v>0</v>
      </c>
      <c r="Z925" s="40">
        <f t="shared" si="460"/>
        <v>0</v>
      </c>
      <c r="AA925" s="40">
        <f t="shared" si="461"/>
        <v>0</v>
      </c>
      <c r="AB925" s="40">
        <f t="shared" si="462"/>
        <v>0</v>
      </c>
      <c r="AC925" s="40">
        <f t="shared" si="463"/>
        <v>0</v>
      </c>
      <c r="AD925" s="39">
        <f t="shared" si="464"/>
        <v>0</v>
      </c>
      <c r="AE925" s="39">
        <f t="shared" si="465"/>
        <v>0</v>
      </c>
      <c r="AF925" t="str">
        <f t="shared" si="466"/>
        <v>Trabalhado</v>
      </c>
      <c r="AG925" t="str">
        <f t="shared" si="467"/>
        <v/>
      </c>
      <c r="AH925" t="str">
        <f t="shared" si="468"/>
        <v/>
      </c>
      <c r="AJ925" s="41">
        <f t="shared" si="469"/>
        <v>3</v>
      </c>
      <c r="AK925" s="42" t="str">
        <f t="shared" si="470"/>
        <v/>
      </c>
      <c r="AL925" s="41" t="str">
        <f t="shared" si="471"/>
        <v>Leve atraso</v>
      </c>
      <c r="AM925" s="41" t="str">
        <f t="shared" si="472"/>
        <v>Não</v>
      </c>
      <c r="AN925" s="41" t="str">
        <f t="shared" si="473"/>
        <v>Sim</v>
      </c>
      <c r="AO925" s="42" t="str">
        <f t="shared" si="474"/>
        <v/>
      </c>
      <c r="AP925" s="41" t="str">
        <f t="shared" si="475"/>
        <v>Ivanildo Lopes Pires de Carvalho|46225</v>
      </c>
      <c r="AQ925" s="41" t="str">
        <f t="shared" si="476"/>
        <v/>
      </c>
      <c r="AR925" s="41" t="str">
        <f>IF($AQ925="","",COUNTIFS(L_ChaveCob,$AQ925,L_Ausencia,"&gt;"&amp;$W925)+COUNTIFS($AQ$4:$AQ925,$AQ925,$W$4:$W925,$W925))</f>
        <v/>
      </c>
      <c r="AS925" s="42">
        <f t="shared" si="477"/>
        <v>0</v>
      </c>
      <c r="AT925" s="42">
        <f t="shared" si="478"/>
        <v>0</v>
      </c>
      <c r="AU925" s="42">
        <f t="shared" si="479"/>
        <v>0</v>
      </c>
    </row>
    <row r="926" spans="1:47" x14ac:dyDescent="0.2">
      <c r="A926" s="35">
        <v>46225</v>
      </c>
      <c r="B926" s="36" t="s">
        <v>254</v>
      </c>
      <c r="C926" s="36" t="s">
        <v>232</v>
      </c>
      <c r="D926" s="36"/>
      <c r="E926" s="37"/>
      <c r="F926" s="37"/>
      <c r="G926" s="36"/>
      <c r="H926" s="36"/>
      <c r="I926" s="36"/>
      <c r="J926" s="36"/>
      <c r="K926" s="37"/>
      <c r="L926" s="37"/>
      <c r="M926" s="37"/>
      <c r="N926" s="38">
        <f t="shared" si="448"/>
        <v>46204</v>
      </c>
      <c r="O926">
        <f t="shared" si="449"/>
        <v>900001</v>
      </c>
      <c r="P926" t="str">
        <f t="shared" si="450"/>
        <v>Serralheria</v>
      </c>
      <c r="Q926" t="str">
        <f t="shared" si="451"/>
        <v>Normal / Fixo</v>
      </c>
      <c r="R926" t="str">
        <f t="shared" si="452"/>
        <v>SERRALHEIRO II</v>
      </c>
      <c r="S926" t="str">
        <f t="shared" si="453"/>
        <v>ADM</v>
      </c>
      <c r="T926" s="39">
        <f t="shared" si="454"/>
        <v>57.825734836004102</v>
      </c>
      <c r="U926" s="40">
        <f t="shared" si="455"/>
        <v>0.375</v>
      </c>
      <c r="V926" s="40">
        <f t="shared" si="456"/>
        <v>0.375</v>
      </c>
      <c r="W926" s="40">
        <f t="shared" si="457"/>
        <v>0</v>
      </c>
      <c r="X926" t="str">
        <f t="shared" si="458"/>
        <v>Não</v>
      </c>
      <c r="Y926" s="40">
        <f t="shared" si="459"/>
        <v>0</v>
      </c>
      <c r="Z926" s="40">
        <f t="shared" si="460"/>
        <v>0</v>
      </c>
      <c r="AA926" s="40">
        <f t="shared" si="461"/>
        <v>0</v>
      </c>
      <c r="AB926" s="40">
        <f t="shared" si="462"/>
        <v>0</v>
      </c>
      <c r="AC926" s="40">
        <f t="shared" si="463"/>
        <v>0</v>
      </c>
      <c r="AD926" s="39">
        <f t="shared" si="464"/>
        <v>0</v>
      </c>
      <c r="AE926" s="39">
        <f t="shared" si="465"/>
        <v>0</v>
      </c>
      <c r="AF926" t="str">
        <f t="shared" si="466"/>
        <v>Trabalhado</v>
      </c>
      <c r="AG926" t="str">
        <f t="shared" si="467"/>
        <v/>
      </c>
      <c r="AH926" t="str">
        <f t="shared" si="468"/>
        <v/>
      </c>
      <c r="AJ926" s="41">
        <f t="shared" si="469"/>
        <v>8</v>
      </c>
      <c r="AK926" s="42" t="str">
        <f t="shared" si="470"/>
        <v/>
      </c>
      <c r="AL926" s="41" t="str">
        <f t="shared" si="471"/>
        <v>Leve atraso</v>
      </c>
      <c r="AM926" s="41" t="str">
        <f t="shared" si="472"/>
        <v>Não</v>
      </c>
      <c r="AN926" s="41" t="str">
        <f t="shared" si="473"/>
        <v>Sim</v>
      </c>
      <c r="AO926" s="42" t="str">
        <f t="shared" si="474"/>
        <v/>
      </c>
      <c r="AP926" s="41" t="str">
        <f t="shared" si="475"/>
        <v>Ronaldo Santos Dias|46225</v>
      </c>
      <c r="AQ926" s="41" t="str">
        <f t="shared" si="476"/>
        <v/>
      </c>
      <c r="AR926" s="41" t="str">
        <f>IF($AQ926="","",COUNTIFS(L_ChaveCob,$AQ926,L_Ausencia,"&gt;"&amp;$W926)+COUNTIFS($AQ$4:$AQ926,$AQ926,$W$4:$W926,$W926))</f>
        <v/>
      </c>
      <c r="AS926" s="42">
        <f t="shared" si="477"/>
        <v>0</v>
      </c>
      <c r="AT926" s="42">
        <f t="shared" si="478"/>
        <v>0</v>
      </c>
      <c r="AU926" s="42">
        <f t="shared" si="479"/>
        <v>0</v>
      </c>
    </row>
    <row r="927" spans="1:47" x14ac:dyDescent="0.2">
      <c r="A927" s="35">
        <v>46225</v>
      </c>
      <c r="B927" s="36" t="s">
        <v>247</v>
      </c>
      <c r="C927" s="36" t="s">
        <v>232</v>
      </c>
      <c r="D927" s="36"/>
      <c r="E927" s="37"/>
      <c r="F927" s="37"/>
      <c r="G927" s="36"/>
      <c r="H927" s="36"/>
      <c r="I927" s="36"/>
      <c r="J927" s="36"/>
      <c r="K927" s="37"/>
      <c r="L927" s="37"/>
      <c r="M927" s="37"/>
      <c r="N927" s="38">
        <f t="shared" si="448"/>
        <v>46204</v>
      </c>
      <c r="O927">
        <f t="shared" si="449"/>
        <v>900005</v>
      </c>
      <c r="P927" t="str">
        <f t="shared" si="450"/>
        <v>Serralheria</v>
      </c>
      <c r="Q927" t="str">
        <f t="shared" si="451"/>
        <v>Normal / Fixo</v>
      </c>
      <c r="R927" t="str">
        <f t="shared" si="452"/>
        <v>SERRALHEIRO II</v>
      </c>
      <c r="S927" t="str">
        <f t="shared" si="453"/>
        <v>ADM</v>
      </c>
      <c r="T927" s="39">
        <f t="shared" si="454"/>
        <v>57.825734836004102</v>
      </c>
      <c r="U927" s="40">
        <f t="shared" si="455"/>
        <v>0.375</v>
      </c>
      <c r="V927" s="40">
        <f t="shared" si="456"/>
        <v>0.375</v>
      </c>
      <c r="W927" s="40">
        <f t="shared" si="457"/>
        <v>0</v>
      </c>
      <c r="X927" t="str">
        <f t="shared" si="458"/>
        <v>Não</v>
      </c>
      <c r="Y927" s="40">
        <f t="shared" si="459"/>
        <v>0</v>
      </c>
      <c r="Z927" s="40">
        <f t="shared" si="460"/>
        <v>0</v>
      </c>
      <c r="AA927" s="40">
        <f t="shared" si="461"/>
        <v>0</v>
      </c>
      <c r="AB927" s="40">
        <f t="shared" si="462"/>
        <v>0</v>
      </c>
      <c r="AC927" s="40">
        <f t="shared" si="463"/>
        <v>0</v>
      </c>
      <c r="AD927" s="39">
        <f t="shared" si="464"/>
        <v>0</v>
      </c>
      <c r="AE927" s="39">
        <f t="shared" si="465"/>
        <v>0</v>
      </c>
      <c r="AF927" t="str">
        <f t="shared" si="466"/>
        <v>Trabalhado</v>
      </c>
      <c r="AG927" t="str">
        <f t="shared" si="467"/>
        <v/>
      </c>
      <c r="AH927" t="str">
        <f t="shared" si="468"/>
        <v/>
      </c>
      <c r="AJ927" s="41">
        <f t="shared" si="469"/>
        <v>13</v>
      </c>
      <c r="AK927" s="42" t="str">
        <f t="shared" si="470"/>
        <v/>
      </c>
      <c r="AL927" s="41" t="str">
        <f t="shared" si="471"/>
        <v>Leve atraso</v>
      </c>
      <c r="AM927" s="41" t="str">
        <f t="shared" si="472"/>
        <v>Não</v>
      </c>
      <c r="AN927" s="41" t="str">
        <f t="shared" si="473"/>
        <v>Sim</v>
      </c>
      <c r="AO927" s="42" t="str">
        <f t="shared" si="474"/>
        <v/>
      </c>
      <c r="AP927" s="41" t="str">
        <f t="shared" si="475"/>
        <v>Rafael Fracaroli da Rocha|46225</v>
      </c>
      <c r="AQ927" s="41" t="str">
        <f t="shared" si="476"/>
        <v/>
      </c>
      <c r="AR927" s="41" t="str">
        <f>IF($AQ927="","",COUNTIFS(L_ChaveCob,$AQ927,L_Ausencia,"&gt;"&amp;$W927)+COUNTIFS($AQ$4:$AQ927,$AQ927,$W$4:$W927,$W927))</f>
        <v/>
      </c>
      <c r="AS927" s="42">
        <f t="shared" si="477"/>
        <v>0</v>
      </c>
      <c r="AT927" s="42">
        <f t="shared" si="478"/>
        <v>0</v>
      </c>
      <c r="AU927" s="42">
        <f t="shared" si="479"/>
        <v>0</v>
      </c>
    </row>
    <row r="928" spans="1:47" x14ac:dyDescent="0.2">
      <c r="A928" s="35">
        <v>46225</v>
      </c>
      <c r="B928" s="36" t="s">
        <v>237</v>
      </c>
      <c r="C928" s="36" t="s">
        <v>213</v>
      </c>
      <c r="D928" s="36"/>
      <c r="E928" s="37"/>
      <c r="F928" s="37"/>
      <c r="G928" s="36"/>
      <c r="H928" s="36"/>
      <c r="I928" s="36"/>
      <c r="J928" s="36"/>
      <c r="K928" s="37"/>
      <c r="L928" s="37"/>
      <c r="M928" s="37"/>
      <c r="N928" s="38">
        <f t="shared" si="448"/>
        <v>46204</v>
      </c>
      <c r="O928">
        <f t="shared" si="449"/>
        <v>119353</v>
      </c>
      <c r="P928" t="str">
        <f t="shared" si="450"/>
        <v>Serralheria</v>
      </c>
      <c r="Q928" t="str">
        <f t="shared" si="451"/>
        <v>Normal / Fixo</v>
      </c>
      <c r="R928" t="str">
        <f t="shared" si="452"/>
        <v>SERRALHEIRO II</v>
      </c>
      <c r="S928" t="str">
        <f t="shared" si="453"/>
        <v>ADM</v>
      </c>
      <c r="T928" s="39">
        <f t="shared" si="454"/>
        <v>57.825734836004102</v>
      </c>
      <c r="U928" s="40">
        <f t="shared" si="455"/>
        <v>0.375</v>
      </c>
      <c r="V928" s="40">
        <f t="shared" si="456"/>
        <v>0</v>
      </c>
      <c r="W928" s="40">
        <f t="shared" si="457"/>
        <v>0.375</v>
      </c>
      <c r="X928" t="str">
        <f t="shared" si="458"/>
        <v>Sim</v>
      </c>
      <c r="Y928" s="40">
        <f t="shared" si="459"/>
        <v>0.375</v>
      </c>
      <c r="Z928" s="40">
        <f t="shared" si="460"/>
        <v>0</v>
      </c>
      <c r="AA928" s="40">
        <f t="shared" si="461"/>
        <v>0</v>
      </c>
      <c r="AB928" s="40">
        <f t="shared" si="462"/>
        <v>0</v>
      </c>
      <c r="AC928" s="40">
        <f t="shared" si="463"/>
        <v>0.375</v>
      </c>
      <c r="AD928" s="39">
        <f t="shared" si="464"/>
        <v>520.43161352403695</v>
      </c>
      <c r="AE928" s="39">
        <f t="shared" si="465"/>
        <v>0</v>
      </c>
      <c r="AF928" t="str">
        <f t="shared" si="466"/>
        <v>Injustificada</v>
      </c>
      <c r="AG928" t="str">
        <f t="shared" si="467"/>
        <v>DESCONTA 9:00h (Injustificada).</v>
      </c>
      <c r="AH928" t="str">
        <f t="shared" si="468"/>
        <v/>
      </c>
      <c r="AJ928" s="41">
        <f t="shared" si="469"/>
        <v>7</v>
      </c>
      <c r="AK928" s="42" t="str">
        <f t="shared" si="470"/>
        <v/>
      </c>
      <c r="AL928" s="41" t="str">
        <f t="shared" si="471"/>
        <v>Dia inteiro</v>
      </c>
      <c r="AM928" s="41" t="str">
        <f t="shared" si="472"/>
        <v>Sim</v>
      </c>
      <c r="AN928" s="41" t="str">
        <f t="shared" si="473"/>
        <v>Não</v>
      </c>
      <c r="AO928" s="42" t="str">
        <f t="shared" si="474"/>
        <v/>
      </c>
      <c r="AP928" s="41" t="str">
        <f t="shared" si="475"/>
        <v>Ezequiel Antonio Peres|46225</v>
      </c>
      <c r="AQ928" s="41" t="str">
        <f t="shared" si="476"/>
        <v>46225|Serralheria</v>
      </c>
      <c r="AR928" s="41">
        <f>IF($AQ928="","",COUNTIFS(L_ChaveCob,$AQ928,L_Ausencia,"&gt;"&amp;$W928)+COUNTIFS($AQ$4:$AQ928,$AQ928,$W$4:$W928,$W928))</f>
        <v>2</v>
      </c>
      <c r="AS928" s="42">
        <f t="shared" si="477"/>
        <v>0</v>
      </c>
      <c r="AT928" s="42">
        <f t="shared" si="478"/>
        <v>0</v>
      </c>
      <c r="AU928" s="42">
        <f t="shared" si="479"/>
        <v>0</v>
      </c>
    </row>
    <row r="929" spans="1:47" x14ac:dyDescent="0.2">
      <c r="A929" s="35">
        <v>46225</v>
      </c>
      <c r="B929" s="36" t="s">
        <v>249</v>
      </c>
      <c r="C929" s="36" t="s">
        <v>232</v>
      </c>
      <c r="D929" s="36"/>
      <c r="E929" s="37"/>
      <c r="F929" s="37"/>
      <c r="G929" s="36"/>
      <c r="H929" s="36"/>
      <c r="I929" s="36"/>
      <c r="J929" s="36"/>
      <c r="K929" s="37"/>
      <c r="L929" s="37"/>
      <c r="M929" s="37"/>
      <c r="N929" s="38">
        <f t="shared" si="448"/>
        <v>46204</v>
      </c>
      <c r="O929">
        <f t="shared" si="449"/>
        <v>331335</v>
      </c>
      <c r="P929" t="str">
        <f t="shared" si="450"/>
        <v>Serralheria</v>
      </c>
      <c r="Q929" t="str">
        <f t="shared" si="451"/>
        <v>Normal / Fixo</v>
      </c>
      <c r="R929" t="str">
        <f t="shared" si="452"/>
        <v>SERRALHEIRO II</v>
      </c>
      <c r="S929" t="str">
        <f t="shared" si="453"/>
        <v>ADM</v>
      </c>
      <c r="T929" s="39">
        <f t="shared" si="454"/>
        <v>57.825734836004102</v>
      </c>
      <c r="U929" s="40">
        <f t="shared" si="455"/>
        <v>0.375</v>
      </c>
      <c r="V929" s="40">
        <f t="shared" si="456"/>
        <v>0.375</v>
      </c>
      <c r="W929" s="40">
        <f t="shared" si="457"/>
        <v>0</v>
      </c>
      <c r="X929" t="str">
        <f t="shared" si="458"/>
        <v>Não</v>
      </c>
      <c r="Y929" s="40">
        <f t="shared" si="459"/>
        <v>0</v>
      </c>
      <c r="Z929" s="40">
        <f t="shared" si="460"/>
        <v>0</v>
      </c>
      <c r="AA929" s="40">
        <f t="shared" si="461"/>
        <v>0</v>
      </c>
      <c r="AB929" s="40">
        <f t="shared" si="462"/>
        <v>0</v>
      </c>
      <c r="AC929" s="40">
        <f t="shared" si="463"/>
        <v>0</v>
      </c>
      <c r="AD929" s="39">
        <f t="shared" si="464"/>
        <v>0</v>
      </c>
      <c r="AE929" s="39">
        <f t="shared" si="465"/>
        <v>0</v>
      </c>
      <c r="AF929" t="str">
        <f t="shared" si="466"/>
        <v>Trabalhado</v>
      </c>
      <c r="AG929" t="str">
        <f t="shared" si="467"/>
        <v/>
      </c>
      <c r="AH929" t="str">
        <f t="shared" si="468"/>
        <v/>
      </c>
      <c r="AJ929" s="41">
        <f t="shared" si="469"/>
        <v>5</v>
      </c>
      <c r="AK929" s="42" t="str">
        <f t="shared" si="470"/>
        <v/>
      </c>
      <c r="AL929" s="41" t="str">
        <f t="shared" si="471"/>
        <v>Leve atraso</v>
      </c>
      <c r="AM929" s="41" t="str">
        <f t="shared" si="472"/>
        <v>Não</v>
      </c>
      <c r="AN929" s="41" t="str">
        <f t="shared" si="473"/>
        <v>Sim</v>
      </c>
      <c r="AO929" s="42" t="str">
        <f t="shared" si="474"/>
        <v/>
      </c>
      <c r="AP929" s="41" t="str">
        <f t="shared" si="475"/>
        <v>Robson Alberto Alves Galvão|46225</v>
      </c>
      <c r="AQ929" s="41" t="str">
        <f t="shared" si="476"/>
        <v/>
      </c>
      <c r="AR929" s="41" t="str">
        <f>IF($AQ929="","",COUNTIFS(L_ChaveCob,$AQ929,L_Ausencia,"&gt;"&amp;$W929)+COUNTIFS($AQ$4:$AQ929,$AQ929,$W$4:$W929,$W929))</f>
        <v/>
      </c>
      <c r="AS929" s="42">
        <f t="shared" si="477"/>
        <v>0</v>
      </c>
      <c r="AT929" s="42">
        <f t="shared" si="478"/>
        <v>0</v>
      </c>
      <c r="AU929" s="42">
        <f t="shared" si="479"/>
        <v>0</v>
      </c>
    </row>
    <row r="930" spans="1:47" x14ac:dyDescent="0.2">
      <c r="A930" s="35">
        <v>46225</v>
      </c>
      <c r="B930" s="36" t="s">
        <v>229</v>
      </c>
      <c r="C930" s="36" t="s">
        <v>232</v>
      </c>
      <c r="D930" s="36"/>
      <c r="E930" s="37"/>
      <c r="F930" s="37"/>
      <c r="G930" s="36"/>
      <c r="H930" s="36"/>
      <c r="I930" s="36"/>
      <c r="J930" s="36"/>
      <c r="K930" s="37"/>
      <c r="L930" s="37"/>
      <c r="M930" s="37"/>
      <c r="N930" s="38">
        <f t="shared" si="448"/>
        <v>46204</v>
      </c>
      <c r="O930">
        <f t="shared" si="449"/>
        <v>105410</v>
      </c>
      <c r="P930" t="str">
        <f t="shared" si="450"/>
        <v>Serralheria</v>
      </c>
      <c r="Q930" t="str">
        <f t="shared" si="451"/>
        <v>Normal / Fixo</v>
      </c>
      <c r="R930" t="str">
        <f t="shared" si="452"/>
        <v>SERRALHEIRO I</v>
      </c>
      <c r="S930" t="str">
        <f t="shared" si="453"/>
        <v>TURNO 3</v>
      </c>
      <c r="T930" s="39">
        <f t="shared" si="454"/>
        <v>53.488333185221997</v>
      </c>
      <c r="U930" s="40">
        <f t="shared" si="455"/>
        <v>0.33333333333333298</v>
      </c>
      <c r="V930" s="40">
        <f t="shared" si="456"/>
        <v>0.33333333333333298</v>
      </c>
      <c r="W930" s="40">
        <f t="shared" si="457"/>
        <v>0</v>
      </c>
      <c r="X930" t="str">
        <f t="shared" si="458"/>
        <v>Não</v>
      </c>
      <c r="Y930" s="40">
        <f t="shared" si="459"/>
        <v>0</v>
      </c>
      <c r="Z930" s="40">
        <f t="shared" si="460"/>
        <v>0</v>
      </c>
      <c r="AA930" s="40">
        <f t="shared" si="461"/>
        <v>0</v>
      </c>
      <c r="AB930" s="40">
        <f t="shared" si="462"/>
        <v>0</v>
      </c>
      <c r="AC930" s="40">
        <f t="shared" si="463"/>
        <v>0</v>
      </c>
      <c r="AD930" s="39">
        <f t="shared" si="464"/>
        <v>0</v>
      </c>
      <c r="AE930" s="39">
        <f t="shared" si="465"/>
        <v>0</v>
      </c>
      <c r="AF930" t="str">
        <f t="shared" si="466"/>
        <v>Trabalhado</v>
      </c>
      <c r="AG930" t="str">
        <f t="shared" si="467"/>
        <v/>
      </c>
      <c r="AH930" t="str">
        <f t="shared" si="468"/>
        <v/>
      </c>
      <c r="AJ930" s="41">
        <f t="shared" si="469"/>
        <v>6</v>
      </c>
      <c r="AK930" s="42" t="str">
        <f t="shared" si="470"/>
        <v/>
      </c>
      <c r="AL930" s="41" t="str">
        <f t="shared" si="471"/>
        <v>Leve atraso</v>
      </c>
      <c r="AM930" s="41" t="str">
        <f t="shared" si="472"/>
        <v>Não</v>
      </c>
      <c r="AN930" s="41" t="str">
        <f t="shared" si="473"/>
        <v>Sim</v>
      </c>
      <c r="AO930" s="42" t="str">
        <f t="shared" si="474"/>
        <v/>
      </c>
      <c r="AP930" s="41" t="str">
        <f t="shared" si="475"/>
        <v>Marcelo Douglas Vieira Santana|46225</v>
      </c>
      <c r="AQ930" s="41" t="str">
        <f t="shared" si="476"/>
        <v/>
      </c>
      <c r="AR930" s="41" t="str">
        <f>IF($AQ930="","",COUNTIFS(L_ChaveCob,$AQ930,L_Ausencia,"&gt;"&amp;$W930)+COUNTIFS($AQ$4:$AQ930,$AQ930,$W$4:$W930,$W930))</f>
        <v/>
      </c>
      <c r="AS930" s="42">
        <f t="shared" si="477"/>
        <v>0</v>
      </c>
      <c r="AT930" s="42">
        <f t="shared" si="478"/>
        <v>0</v>
      </c>
      <c r="AU930" s="42">
        <f t="shared" si="479"/>
        <v>0</v>
      </c>
    </row>
    <row r="931" spans="1:47" x14ac:dyDescent="0.2">
      <c r="A931" s="35">
        <v>46225</v>
      </c>
      <c r="B931" s="36" t="s">
        <v>231</v>
      </c>
      <c r="C931" s="36" t="s">
        <v>232</v>
      </c>
      <c r="D931" s="36"/>
      <c r="E931" s="37"/>
      <c r="F931" s="37"/>
      <c r="G931" s="36"/>
      <c r="H931" s="36"/>
      <c r="I931" s="36"/>
      <c r="J931" s="36"/>
      <c r="K931" s="37"/>
      <c r="L931" s="37"/>
      <c r="M931" s="37"/>
      <c r="N931" s="38">
        <f t="shared" si="448"/>
        <v>46204</v>
      </c>
      <c r="O931">
        <f t="shared" si="449"/>
        <v>900004</v>
      </c>
      <c r="P931" t="str">
        <f t="shared" si="450"/>
        <v>Serralheria</v>
      </c>
      <c r="Q931" t="str">
        <f t="shared" si="451"/>
        <v>Normal / Fixo</v>
      </c>
      <c r="R931" t="str">
        <f t="shared" si="452"/>
        <v>SERRALHEIRO I</v>
      </c>
      <c r="S931" t="str">
        <f t="shared" si="453"/>
        <v>TURNO 2</v>
      </c>
      <c r="T931" s="39">
        <f t="shared" si="454"/>
        <v>53.488333185221997</v>
      </c>
      <c r="U931" s="40">
        <f t="shared" si="455"/>
        <v>0.33333333333333298</v>
      </c>
      <c r="V931" s="40">
        <f t="shared" si="456"/>
        <v>0.33333333333333298</v>
      </c>
      <c r="W931" s="40">
        <f t="shared" si="457"/>
        <v>0</v>
      </c>
      <c r="X931" t="str">
        <f t="shared" si="458"/>
        <v>Não</v>
      </c>
      <c r="Y931" s="40">
        <f t="shared" si="459"/>
        <v>0</v>
      </c>
      <c r="Z931" s="40">
        <f t="shared" si="460"/>
        <v>0</v>
      </c>
      <c r="AA931" s="40">
        <f t="shared" si="461"/>
        <v>0</v>
      </c>
      <c r="AB931" s="40">
        <f t="shared" si="462"/>
        <v>0</v>
      </c>
      <c r="AC931" s="40">
        <f t="shared" si="463"/>
        <v>0</v>
      </c>
      <c r="AD931" s="39">
        <f t="shared" si="464"/>
        <v>0</v>
      </c>
      <c r="AE931" s="39">
        <f t="shared" si="465"/>
        <v>0</v>
      </c>
      <c r="AF931" t="str">
        <f t="shared" si="466"/>
        <v>Trabalhado</v>
      </c>
      <c r="AG931" t="str">
        <f t="shared" si="467"/>
        <v/>
      </c>
      <c r="AH931" t="str">
        <f t="shared" si="468"/>
        <v/>
      </c>
      <c r="AJ931" s="41">
        <f t="shared" si="469"/>
        <v>11</v>
      </c>
      <c r="AK931" s="42" t="str">
        <f t="shared" si="470"/>
        <v/>
      </c>
      <c r="AL931" s="41" t="str">
        <f t="shared" si="471"/>
        <v>Leve atraso</v>
      </c>
      <c r="AM931" s="41" t="str">
        <f t="shared" si="472"/>
        <v>Não</v>
      </c>
      <c r="AN931" s="41" t="str">
        <f t="shared" si="473"/>
        <v>Sim</v>
      </c>
      <c r="AO931" s="42" t="str">
        <f t="shared" si="474"/>
        <v/>
      </c>
      <c r="AP931" s="41" t="str">
        <f t="shared" si="475"/>
        <v>Rogério Marques da Silva|46225</v>
      </c>
      <c r="AQ931" s="41" t="str">
        <f t="shared" si="476"/>
        <v/>
      </c>
      <c r="AR931" s="41" t="str">
        <f>IF($AQ931="","",COUNTIFS(L_ChaveCob,$AQ931,L_Ausencia,"&gt;"&amp;$W931)+COUNTIFS($AQ$4:$AQ931,$AQ931,$W$4:$W931,$W931))</f>
        <v/>
      </c>
      <c r="AS931" s="42">
        <f t="shared" si="477"/>
        <v>0</v>
      </c>
      <c r="AT931" s="42">
        <f t="shared" si="478"/>
        <v>0</v>
      </c>
      <c r="AU931" s="42">
        <f t="shared" si="479"/>
        <v>0</v>
      </c>
    </row>
    <row r="932" spans="1:47" x14ac:dyDescent="0.2">
      <c r="A932" s="35">
        <v>46225</v>
      </c>
      <c r="B932" s="36" t="s">
        <v>479</v>
      </c>
      <c r="C932" s="36" t="s">
        <v>232</v>
      </c>
      <c r="D932" s="36"/>
      <c r="E932" s="37"/>
      <c r="F932" s="37"/>
      <c r="G932" s="36"/>
      <c r="H932" s="36"/>
      <c r="I932" s="36"/>
      <c r="J932" s="36"/>
      <c r="K932" s="37"/>
      <c r="L932" s="37"/>
      <c r="M932" s="37"/>
      <c r="N932" s="38">
        <f t="shared" si="448"/>
        <v>46204</v>
      </c>
      <c r="O932">
        <f t="shared" si="449"/>
        <v>900012</v>
      </c>
      <c r="P932" t="str">
        <f t="shared" si="450"/>
        <v>Serralheria</v>
      </c>
      <c r="Q932" t="str">
        <f t="shared" si="451"/>
        <v>Normal / Fixo</v>
      </c>
      <c r="R932" t="str">
        <f t="shared" si="452"/>
        <v>SERRALHEIRO I</v>
      </c>
      <c r="S932" t="str">
        <f t="shared" si="453"/>
        <v>ADM</v>
      </c>
      <c r="T932" s="39">
        <f t="shared" si="454"/>
        <v>53.488333185221997</v>
      </c>
      <c r="U932" s="40">
        <f t="shared" si="455"/>
        <v>0.375</v>
      </c>
      <c r="V932" s="40">
        <f t="shared" si="456"/>
        <v>0.375</v>
      </c>
      <c r="W932" s="40">
        <f t="shared" si="457"/>
        <v>0</v>
      </c>
      <c r="X932" t="str">
        <f t="shared" si="458"/>
        <v>Não</v>
      </c>
      <c r="Y932" s="40">
        <f t="shared" si="459"/>
        <v>0</v>
      </c>
      <c r="Z932" s="40">
        <f t="shared" si="460"/>
        <v>0</v>
      </c>
      <c r="AA932" s="40">
        <f t="shared" si="461"/>
        <v>0</v>
      </c>
      <c r="AB932" s="40">
        <f t="shared" si="462"/>
        <v>0</v>
      </c>
      <c r="AC932" s="40">
        <f t="shared" si="463"/>
        <v>0</v>
      </c>
      <c r="AD932" s="39">
        <f t="shared" si="464"/>
        <v>0</v>
      </c>
      <c r="AE932" s="39">
        <f t="shared" si="465"/>
        <v>0</v>
      </c>
      <c r="AF932" t="str">
        <f t="shared" si="466"/>
        <v>Trabalhado</v>
      </c>
      <c r="AG932" t="str">
        <f t="shared" si="467"/>
        <v/>
      </c>
      <c r="AH932" t="str">
        <f t="shared" si="468"/>
        <v/>
      </c>
      <c r="AJ932" s="41">
        <f t="shared" si="469"/>
        <v>21</v>
      </c>
      <c r="AK932" s="42" t="str">
        <f t="shared" si="470"/>
        <v/>
      </c>
      <c r="AL932" s="41" t="str">
        <f t="shared" si="471"/>
        <v>Leve atraso</v>
      </c>
      <c r="AM932" s="41" t="str">
        <f t="shared" si="472"/>
        <v>Não</v>
      </c>
      <c r="AN932" s="41" t="str">
        <f t="shared" si="473"/>
        <v>Sim</v>
      </c>
      <c r="AO932" s="42" t="str">
        <f t="shared" si="474"/>
        <v/>
      </c>
      <c r="AP932" s="41" t="str">
        <f t="shared" si="475"/>
        <v>Diego Ferreira Moura|46225</v>
      </c>
      <c r="AQ932" s="41" t="str">
        <f t="shared" si="476"/>
        <v/>
      </c>
      <c r="AR932" s="41" t="str">
        <f>IF($AQ932="","",COUNTIFS(L_ChaveCob,$AQ932,L_Ausencia,"&gt;"&amp;$W932)+COUNTIFS($AQ$4:$AQ932,$AQ932,$W$4:$W932,$W932))</f>
        <v/>
      </c>
      <c r="AS932" s="42">
        <f t="shared" si="477"/>
        <v>0</v>
      </c>
      <c r="AT932" s="42">
        <f t="shared" si="478"/>
        <v>0</v>
      </c>
      <c r="AU932" s="42">
        <f t="shared" si="479"/>
        <v>0</v>
      </c>
    </row>
    <row r="933" spans="1:47" x14ac:dyDescent="0.2">
      <c r="A933" s="35">
        <v>46225</v>
      </c>
      <c r="B933" s="36" t="s">
        <v>483</v>
      </c>
      <c r="C933" s="36" t="s">
        <v>232</v>
      </c>
      <c r="D933" s="36"/>
      <c r="E933" s="37"/>
      <c r="F933" s="37"/>
      <c r="G933" s="36"/>
      <c r="H933" s="36"/>
      <c r="I933" s="36"/>
      <c r="J933" s="36"/>
      <c r="K933" s="37"/>
      <c r="L933" s="37"/>
      <c r="M933" s="37"/>
      <c r="N933" s="38">
        <f t="shared" si="448"/>
        <v>46204</v>
      </c>
      <c r="O933">
        <f t="shared" si="449"/>
        <v>900011</v>
      </c>
      <c r="P933" t="str">
        <f t="shared" si="450"/>
        <v>Serralheria</v>
      </c>
      <c r="Q933" t="str">
        <f t="shared" si="451"/>
        <v>Normal / Fixo</v>
      </c>
      <c r="R933" t="str">
        <f t="shared" si="452"/>
        <v>SERRALHEIRO I</v>
      </c>
      <c r="S933" t="str">
        <f t="shared" si="453"/>
        <v>ADM</v>
      </c>
      <c r="T933" s="39">
        <f t="shared" si="454"/>
        <v>53.488333185221997</v>
      </c>
      <c r="U933" s="40">
        <f t="shared" si="455"/>
        <v>0.375</v>
      </c>
      <c r="V933" s="40">
        <f t="shared" si="456"/>
        <v>0.375</v>
      </c>
      <c r="W933" s="40">
        <f t="shared" si="457"/>
        <v>0</v>
      </c>
      <c r="X933" t="str">
        <f t="shared" si="458"/>
        <v>Não</v>
      </c>
      <c r="Y933" s="40">
        <f t="shared" si="459"/>
        <v>0</v>
      </c>
      <c r="Z933" s="40">
        <f t="shared" si="460"/>
        <v>0</v>
      </c>
      <c r="AA933" s="40">
        <f t="shared" si="461"/>
        <v>0</v>
      </c>
      <c r="AB933" s="40">
        <f t="shared" si="462"/>
        <v>0</v>
      </c>
      <c r="AC933" s="40">
        <f t="shared" si="463"/>
        <v>0</v>
      </c>
      <c r="AD933" s="39">
        <f t="shared" si="464"/>
        <v>0</v>
      </c>
      <c r="AE933" s="39">
        <f t="shared" si="465"/>
        <v>0</v>
      </c>
      <c r="AF933" t="str">
        <f t="shared" si="466"/>
        <v>Trabalhado</v>
      </c>
      <c r="AG933" t="str">
        <f t="shared" si="467"/>
        <v/>
      </c>
      <c r="AH933" t="str">
        <f t="shared" si="468"/>
        <v/>
      </c>
      <c r="AJ933" s="41">
        <f t="shared" si="469"/>
        <v>20</v>
      </c>
      <c r="AK933" s="42" t="str">
        <f t="shared" si="470"/>
        <v/>
      </c>
      <c r="AL933" s="41" t="str">
        <f t="shared" si="471"/>
        <v>Leve atraso</v>
      </c>
      <c r="AM933" s="41" t="str">
        <f t="shared" si="472"/>
        <v>Não</v>
      </c>
      <c r="AN933" s="41" t="str">
        <f t="shared" si="473"/>
        <v>Sim</v>
      </c>
      <c r="AO933" s="42" t="str">
        <f t="shared" si="474"/>
        <v/>
      </c>
      <c r="AP933" s="41" t="str">
        <f t="shared" si="475"/>
        <v>Maxwell Torres da Silva|46225</v>
      </c>
      <c r="AQ933" s="41" t="str">
        <f t="shared" si="476"/>
        <v/>
      </c>
      <c r="AR933" s="41" t="str">
        <f>IF($AQ933="","",COUNTIFS(L_ChaveCob,$AQ933,L_Ausencia,"&gt;"&amp;$W933)+COUNTIFS($AQ$4:$AQ933,$AQ933,$W$4:$W933,$W933))</f>
        <v/>
      </c>
      <c r="AS933" s="42">
        <f t="shared" si="477"/>
        <v>0</v>
      </c>
      <c r="AT933" s="42">
        <f t="shared" si="478"/>
        <v>0</v>
      </c>
      <c r="AU933" s="42">
        <f t="shared" si="479"/>
        <v>0</v>
      </c>
    </row>
    <row r="934" spans="1:47" x14ac:dyDescent="0.2">
      <c r="A934" s="35">
        <v>46225</v>
      </c>
      <c r="B934" s="36" t="s">
        <v>281</v>
      </c>
      <c r="C934" s="36" t="s">
        <v>232</v>
      </c>
      <c r="D934" s="36"/>
      <c r="E934" s="37"/>
      <c r="F934" s="37"/>
      <c r="G934" s="36"/>
      <c r="H934" s="36"/>
      <c r="I934" s="36"/>
      <c r="J934" s="36"/>
      <c r="K934" s="37"/>
      <c r="L934" s="37"/>
      <c r="M934" s="37"/>
      <c r="N934" s="38">
        <f t="shared" si="448"/>
        <v>46204</v>
      </c>
      <c r="O934">
        <f t="shared" si="449"/>
        <v>900010</v>
      </c>
      <c r="P934" t="str">
        <f t="shared" si="450"/>
        <v>Serralheria</v>
      </c>
      <c r="Q934" t="str">
        <f t="shared" si="451"/>
        <v>Normal / Fixo</v>
      </c>
      <c r="R934" t="str">
        <f t="shared" si="452"/>
        <v>SERRALHEIRO I</v>
      </c>
      <c r="S934" t="str">
        <f t="shared" si="453"/>
        <v>ADM</v>
      </c>
      <c r="T934" s="39">
        <f t="shared" si="454"/>
        <v>53.488333185221997</v>
      </c>
      <c r="U934" s="40">
        <f t="shared" si="455"/>
        <v>0.375</v>
      </c>
      <c r="V934" s="40">
        <f t="shared" si="456"/>
        <v>0.375</v>
      </c>
      <c r="W934" s="40">
        <f t="shared" si="457"/>
        <v>0</v>
      </c>
      <c r="X934" t="str">
        <f t="shared" si="458"/>
        <v>Não</v>
      </c>
      <c r="Y934" s="40">
        <f t="shared" si="459"/>
        <v>0</v>
      </c>
      <c r="Z934" s="40">
        <f t="shared" si="460"/>
        <v>0</v>
      </c>
      <c r="AA934" s="40">
        <f t="shared" si="461"/>
        <v>0</v>
      </c>
      <c r="AB934" s="40">
        <f t="shared" si="462"/>
        <v>0</v>
      </c>
      <c r="AC934" s="40">
        <f t="shared" si="463"/>
        <v>0</v>
      </c>
      <c r="AD934" s="39">
        <f t="shared" si="464"/>
        <v>0</v>
      </c>
      <c r="AE934" s="39">
        <f t="shared" si="465"/>
        <v>0</v>
      </c>
      <c r="AF934" t="str">
        <f t="shared" si="466"/>
        <v>Trabalhado</v>
      </c>
      <c r="AG934" t="str">
        <f t="shared" si="467"/>
        <v/>
      </c>
      <c r="AH934" t="str">
        <f t="shared" si="468"/>
        <v/>
      </c>
      <c r="AJ934" s="41">
        <f t="shared" si="469"/>
        <v>19</v>
      </c>
      <c r="AK934" s="42" t="str">
        <f t="shared" si="470"/>
        <v/>
      </c>
      <c r="AL934" s="41" t="str">
        <f t="shared" si="471"/>
        <v>Leve atraso</v>
      </c>
      <c r="AM934" s="41" t="str">
        <f t="shared" si="472"/>
        <v>Não</v>
      </c>
      <c r="AN934" s="41" t="str">
        <f t="shared" si="473"/>
        <v>Sim</v>
      </c>
      <c r="AO934" s="42" t="str">
        <f t="shared" si="474"/>
        <v/>
      </c>
      <c r="AP934" s="41" t="str">
        <f t="shared" si="475"/>
        <v>Roniel de Souza Rocha|46225</v>
      </c>
      <c r="AQ934" s="41" t="str">
        <f t="shared" si="476"/>
        <v/>
      </c>
      <c r="AR934" s="41" t="str">
        <f>IF($AQ934="","",COUNTIFS(L_ChaveCob,$AQ934,L_Ausencia,"&gt;"&amp;$W934)+COUNTIFS($AQ$4:$AQ934,$AQ934,$W$4:$W934,$W934))</f>
        <v/>
      </c>
      <c r="AS934" s="42">
        <f t="shared" si="477"/>
        <v>0</v>
      </c>
      <c r="AT934" s="42">
        <f t="shared" si="478"/>
        <v>0</v>
      </c>
      <c r="AU934" s="42">
        <f t="shared" si="479"/>
        <v>0</v>
      </c>
    </row>
    <row r="935" spans="1:47" hidden="1" x14ac:dyDescent="0.2">
      <c r="A935" s="35">
        <v>46225</v>
      </c>
      <c r="B935" s="36" t="s">
        <v>611</v>
      </c>
      <c r="C935" s="36" t="s">
        <v>232</v>
      </c>
      <c r="D935" s="36"/>
      <c r="E935" s="37"/>
      <c r="F935" s="37"/>
      <c r="G935" s="36"/>
      <c r="H935" s="36"/>
      <c r="I935" s="36"/>
      <c r="J935" s="36"/>
      <c r="K935" s="37"/>
      <c r="L935" s="37"/>
      <c r="M935" s="37"/>
      <c r="N935" s="38">
        <f t="shared" si="448"/>
        <v>46204</v>
      </c>
      <c r="O935">
        <f t="shared" si="449"/>
        <v>900013</v>
      </c>
      <c r="P935" t="str">
        <f t="shared" si="450"/>
        <v>SPOT</v>
      </c>
      <c r="Q935" t="str">
        <f t="shared" si="451"/>
        <v>SPOT</v>
      </c>
      <c r="R935" t="str">
        <f t="shared" si="452"/>
        <v>SERRALHEIRO I</v>
      </c>
      <c r="S935" t="str">
        <f t="shared" si="453"/>
        <v>TURNO 2</v>
      </c>
      <c r="T935" s="39">
        <f t="shared" si="454"/>
        <v>53.488333185221997</v>
      </c>
      <c r="U935" s="40">
        <f t="shared" si="455"/>
        <v>0.33333333333333298</v>
      </c>
      <c r="V935" s="40">
        <f t="shared" si="456"/>
        <v>0.33333333333333298</v>
      </c>
      <c r="W935" s="40">
        <f t="shared" si="457"/>
        <v>0</v>
      </c>
      <c r="X935" t="str">
        <f t="shared" si="458"/>
        <v>Não</v>
      </c>
      <c r="Y935" s="40">
        <f t="shared" si="459"/>
        <v>0</v>
      </c>
      <c r="Z935" s="40">
        <f t="shared" si="460"/>
        <v>0</v>
      </c>
      <c r="AA935" s="40">
        <f t="shared" si="461"/>
        <v>0</v>
      </c>
      <c r="AB935" s="40">
        <f t="shared" si="462"/>
        <v>0</v>
      </c>
      <c r="AC935" s="40">
        <f t="shared" si="463"/>
        <v>0</v>
      </c>
      <c r="AD935" s="39">
        <f t="shared" si="464"/>
        <v>0</v>
      </c>
      <c r="AE935" s="39">
        <f t="shared" si="465"/>
        <v>0</v>
      </c>
      <c r="AF935" t="str">
        <f t="shared" si="466"/>
        <v>Trabalhado</v>
      </c>
      <c r="AG935" t="str">
        <f t="shared" si="467"/>
        <v/>
      </c>
      <c r="AH935" t="str">
        <f t="shared" si="468"/>
        <v/>
      </c>
      <c r="AJ935" s="41">
        <f t="shared" si="469"/>
        <v>22</v>
      </c>
      <c r="AK935" s="42" t="str">
        <f t="shared" si="470"/>
        <v/>
      </c>
      <c r="AL935" s="41" t="str">
        <f t="shared" si="471"/>
        <v>Leve atraso</v>
      </c>
      <c r="AM935" s="41" t="str">
        <f t="shared" si="472"/>
        <v>Não</v>
      </c>
      <c r="AN935" s="41" t="str">
        <f t="shared" si="473"/>
        <v>Sim</v>
      </c>
      <c r="AO935" s="42" t="str">
        <f t="shared" si="474"/>
        <v/>
      </c>
      <c r="AP935" s="41" t="str">
        <f t="shared" si="475"/>
        <v>Murilo de Souza Modesto- Spot|46225</v>
      </c>
      <c r="AQ935" s="41" t="str">
        <f t="shared" si="476"/>
        <v/>
      </c>
      <c r="AR935" s="41" t="str">
        <f>IF($AQ935="","",COUNTIFS(L_ChaveCob,$AQ935,L_Ausencia,"&gt;"&amp;$W935)+COUNTIFS($AQ$4:$AQ935,$AQ935,$W$4:$W935,$W935))</f>
        <v/>
      </c>
      <c r="AS935" s="42">
        <f t="shared" si="477"/>
        <v>0</v>
      </c>
      <c r="AT935" s="42">
        <f t="shared" si="478"/>
        <v>0</v>
      </c>
      <c r="AU935" s="42">
        <f t="shared" si="479"/>
        <v>0</v>
      </c>
    </row>
    <row r="936" spans="1:47" x14ac:dyDescent="0.2">
      <c r="A936" s="35">
        <v>46226</v>
      </c>
      <c r="B936" s="36" t="s">
        <v>252</v>
      </c>
      <c r="C936" s="36" t="s">
        <v>232</v>
      </c>
      <c r="D936" s="36"/>
      <c r="E936" s="37"/>
      <c r="F936" s="37"/>
      <c r="G936" s="36"/>
      <c r="H936" s="36"/>
      <c r="I936" s="36"/>
      <c r="J936" s="36"/>
      <c r="K936" s="37"/>
      <c r="L936" s="37"/>
      <c r="M936" s="37"/>
      <c r="N936" s="38">
        <f t="shared" si="448"/>
        <v>46204</v>
      </c>
      <c r="O936">
        <f t="shared" si="449"/>
        <v>266937</v>
      </c>
      <c r="P936" t="str">
        <f t="shared" si="450"/>
        <v>Serralheria</v>
      </c>
      <c r="Q936" t="str">
        <f t="shared" si="451"/>
        <v>Normal / Fixo</v>
      </c>
      <c r="R936" t="str">
        <f t="shared" si="452"/>
        <v>ENCARREGADO</v>
      </c>
      <c r="S936" t="str">
        <f t="shared" si="453"/>
        <v>ADM</v>
      </c>
      <c r="T936" s="39">
        <f t="shared" si="454"/>
        <v>66.410146806958295</v>
      </c>
      <c r="U936" s="40">
        <f t="shared" si="455"/>
        <v>0.375</v>
      </c>
      <c r="V936" s="40">
        <f t="shared" si="456"/>
        <v>0.375</v>
      </c>
      <c r="W936" s="40">
        <f t="shared" si="457"/>
        <v>0</v>
      </c>
      <c r="X936" t="str">
        <f t="shared" si="458"/>
        <v>Não</v>
      </c>
      <c r="Y936" s="40">
        <f t="shared" si="459"/>
        <v>0</v>
      </c>
      <c r="Z936" s="40">
        <f t="shared" si="460"/>
        <v>0</v>
      </c>
      <c r="AA936" s="40">
        <f t="shared" si="461"/>
        <v>0</v>
      </c>
      <c r="AB936" s="40">
        <f t="shared" si="462"/>
        <v>0</v>
      </c>
      <c r="AC936" s="40">
        <f t="shared" si="463"/>
        <v>0</v>
      </c>
      <c r="AD936" s="39">
        <f t="shared" si="464"/>
        <v>0</v>
      </c>
      <c r="AE936" s="39">
        <f t="shared" si="465"/>
        <v>0</v>
      </c>
      <c r="AF936" t="str">
        <f t="shared" si="466"/>
        <v>Trabalhado</v>
      </c>
      <c r="AG936" t="str">
        <f t="shared" si="467"/>
        <v/>
      </c>
      <c r="AH936" t="str">
        <f t="shared" si="468"/>
        <v/>
      </c>
      <c r="AJ936" s="41">
        <f t="shared" si="469"/>
        <v>1</v>
      </c>
      <c r="AK936" s="42" t="str">
        <f t="shared" si="470"/>
        <v/>
      </c>
      <c r="AL936" s="41" t="str">
        <f t="shared" si="471"/>
        <v>Leve atraso</v>
      </c>
      <c r="AM936" s="41" t="str">
        <f t="shared" si="472"/>
        <v>Não</v>
      </c>
      <c r="AN936" s="41" t="str">
        <f t="shared" si="473"/>
        <v>Sim</v>
      </c>
      <c r="AO936" s="42" t="str">
        <f t="shared" si="474"/>
        <v/>
      </c>
      <c r="AP936" s="41" t="str">
        <f t="shared" si="475"/>
        <v>Ronaldo Rosendo da Silva|46226</v>
      </c>
      <c r="AQ936" s="41" t="str">
        <f t="shared" si="476"/>
        <v/>
      </c>
      <c r="AR936" s="41" t="str">
        <f>IF($AQ936="","",COUNTIFS(L_ChaveCob,$AQ936,L_Ausencia,"&gt;"&amp;$W936)+COUNTIFS($AQ$4:$AQ936,$AQ936,$W$4:$W936,$W936))</f>
        <v/>
      </c>
      <c r="AS936" s="42">
        <f t="shared" si="477"/>
        <v>0</v>
      </c>
      <c r="AT936" s="42">
        <f t="shared" si="478"/>
        <v>0</v>
      </c>
      <c r="AU936" s="42">
        <f t="shared" si="479"/>
        <v>0</v>
      </c>
    </row>
    <row r="937" spans="1:47" x14ac:dyDescent="0.2">
      <c r="A937" s="35">
        <v>46226</v>
      </c>
      <c r="B937" s="36" t="s">
        <v>243</v>
      </c>
      <c r="C937" s="36" t="s">
        <v>404</v>
      </c>
      <c r="D937" s="36"/>
      <c r="E937" s="37"/>
      <c r="F937" s="37"/>
      <c r="G937" s="36" t="s">
        <v>425</v>
      </c>
      <c r="H937" s="36"/>
      <c r="I937" s="36"/>
      <c r="J937" s="36"/>
      <c r="K937" s="37"/>
      <c r="L937" s="37"/>
      <c r="M937" s="37"/>
      <c r="N937" s="38">
        <f t="shared" si="448"/>
        <v>46204</v>
      </c>
      <c r="O937">
        <f t="shared" si="449"/>
        <v>900003</v>
      </c>
      <c r="P937" t="str">
        <f t="shared" si="450"/>
        <v>Serralheria</v>
      </c>
      <c r="Q937" t="str">
        <f t="shared" si="451"/>
        <v>Normal / Fixo</v>
      </c>
      <c r="R937" t="str">
        <f t="shared" si="452"/>
        <v>ENCARREGADO</v>
      </c>
      <c r="S937" t="str">
        <f t="shared" si="453"/>
        <v>ADM</v>
      </c>
      <c r="T937" s="39">
        <f t="shared" si="454"/>
        <v>66.410146806958295</v>
      </c>
      <c r="U937" s="40">
        <f t="shared" si="455"/>
        <v>0.375</v>
      </c>
      <c r="V937" s="40">
        <f t="shared" si="456"/>
        <v>0</v>
      </c>
      <c r="W937" s="40">
        <f t="shared" si="457"/>
        <v>0.375</v>
      </c>
      <c r="X937" t="str">
        <f t="shared" si="458"/>
        <v>Não</v>
      </c>
      <c r="Y937" s="40">
        <f t="shared" si="459"/>
        <v>0</v>
      </c>
      <c r="Z937" s="40">
        <f t="shared" si="460"/>
        <v>0</v>
      </c>
      <c r="AA937" s="40">
        <f t="shared" si="461"/>
        <v>0</v>
      </c>
      <c r="AB937" s="40">
        <f t="shared" si="462"/>
        <v>0</v>
      </c>
      <c r="AC937" s="40">
        <f t="shared" si="463"/>
        <v>0</v>
      </c>
      <c r="AD937" s="39">
        <f t="shared" si="464"/>
        <v>0</v>
      </c>
      <c r="AE937" s="39">
        <f t="shared" si="465"/>
        <v>597.69132126262468</v>
      </c>
      <c r="AF937" t="str">
        <f t="shared" si="466"/>
        <v>Justificada</v>
      </c>
      <c r="AG937" t="str">
        <f t="shared" si="467"/>
        <v/>
      </c>
      <c r="AH937" t="str">
        <f t="shared" si="468"/>
        <v/>
      </c>
      <c r="AJ937" s="41">
        <f t="shared" si="469"/>
        <v>10</v>
      </c>
      <c r="AK937" s="42" t="str">
        <f t="shared" si="470"/>
        <v/>
      </c>
      <c r="AL937" s="41" t="str">
        <f t="shared" si="471"/>
        <v>Pelo ponto</v>
      </c>
      <c r="AM937" s="41" t="str">
        <f t="shared" si="472"/>
        <v>Não</v>
      </c>
      <c r="AN937" s="41" t="str">
        <f t="shared" si="473"/>
        <v>Não</v>
      </c>
      <c r="AO937" s="42" t="str">
        <f t="shared" si="474"/>
        <v/>
      </c>
      <c r="AP937" s="41" t="str">
        <f t="shared" si="475"/>
        <v>Marcelo Antônio Silvestre de Moraes|46226</v>
      </c>
      <c r="AQ937" s="41" t="str">
        <f t="shared" si="476"/>
        <v/>
      </c>
      <c r="AR937" s="41" t="str">
        <f>IF($AQ937="","",COUNTIFS(L_ChaveCob,$AQ937,L_Ausencia,"&gt;"&amp;$W937)+COUNTIFS($AQ$4:$AQ937,$AQ937,$W$4:$W937,$W937))</f>
        <v/>
      </c>
      <c r="AS937" s="42">
        <f t="shared" si="477"/>
        <v>0</v>
      </c>
      <c r="AT937" s="42">
        <f t="shared" si="478"/>
        <v>0</v>
      </c>
      <c r="AU937" s="42">
        <f t="shared" si="479"/>
        <v>0</v>
      </c>
    </row>
    <row r="938" spans="1:47" x14ac:dyDescent="0.2">
      <c r="A938" s="35">
        <v>46226</v>
      </c>
      <c r="B938" s="36" t="s">
        <v>239</v>
      </c>
      <c r="C938" s="36" t="s">
        <v>228</v>
      </c>
      <c r="D938" s="36"/>
      <c r="E938" s="37"/>
      <c r="F938" s="37"/>
      <c r="G938" s="36"/>
      <c r="H938" s="36"/>
      <c r="I938" s="36"/>
      <c r="J938" s="36"/>
      <c r="K938" s="37"/>
      <c r="L938" s="37"/>
      <c r="M938" s="37"/>
      <c r="N938" s="38">
        <f t="shared" si="448"/>
        <v>46204</v>
      </c>
      <c r="O938">
        <f t="shared" si="449"/>
        <v>173078</v>
      </c>
      <c r="P938" t="str">
        <f t="shared" si="450"/>
        <v>Serralheria</v>
      </c>
      <c r="Q938" t="str">
        <f t="shared" si="451"/>
        <v>Normal / Fixo</v>
      </c>
      <c r="R938" t="str">
        <f t="shared" si="452"/>
        <v>SERRALHEIRO II</v>
      </c>
      <c r="S938" t="str">
        <f t="shared" si="453"/>
        <v>ADM</v>
      </c>
      <c r="T938" s="39">
        <f t="shared" si="454"/>
        <v>57.825734836004102</v>
      </c>
      <c r="U938" s="40">
        <f t="shared" si="455"/>
        <v>0.375</v>
      </c>
      <c r="V938" s="40">
        <f t="shared" si="456"/>
        <v>0</v>
      </c>
      <c r="W938" s="40">
        <f t="shared" si="457"/>
        <v>0.375</v>
      </c>
      <c r="X938" t="str">
        <f t="shared" si="458"/>
        <v>Sim</v>
      </c>
      <c r="Y938" s="40">
        <f t="shared" si="459"/>
        <v>0.375</v>
      </c>
      <c r="Z938" s="40">
        <f t="shared" si="460"/>
        <v>0</v>
      </c>
      <c r="AA938" s="40">
        <f t="shared" si="461"/>
        <v>0</v>
      </c>
      <c r="AB938" s="40">
        <f t="shared" si="462"/>
        <v>0</v>
      </c>
      <c r="AC938" s="40">
        <f t="shared" si="463"/>
        <v>0.375</v>
      </c>
      <c r="AD938" s="39">
        <f t="shared" si="464"/>
        <v>520.43161352403695</v>
      </c>
      <c r="AE938" s="39">
        <f t="shared" si="465"/>
        <v>0</v>
      </c>
      <c r="AF938" t="str">
        <f t="shared" si="466"/>
        <v>Férias</v>
      </c>
      <c r="AG938" t="str">
        <f t="shared" si="467"/>
        <v>DESCONTA 9:00h (Férias).</v>
      </c>
      <c r="AH938" t="str">
        <f t="shared" si="468"/>
        <v/>
      </c>
      <c r="AJ938" s="41">
        <f t="shared" si="469"/>
        <v>2</v>
      </c>
      <c r="AK938" s="42" t="str">
        <f t="shared" si="470"/>
        <v/>
      </c>
      <c r="AL938" s="41" t="str">
        <f t="shared" si="471"/>
        <v>Dia inteiro</v>
      </c>
      <c r="AM938" s="41" t="str">
        <f t="shared" si="472"/>
        <v>Sim</v>
      </c>
      <c r="AN938" s="41" t="str">
        <f t="shared" si="473"/>
        <v>Não</v>
      </c>
      <c r="AO938" s="42" t="str">
        <f t="shared" si="474"/>
        <v/>
      </c>
      <c r="AP938" s="41" t="str">
        <f t="shared" si="475"/>
        <v>Giovani Joao da Silva|46226</v>
      </c>
      <c r="AQ938" s="41" t="str">
        <f t="shared" si="476"/>
        <v>46226|Serralheria</v>
      </c>
      <c r="AR938" s="41">
        <f>IF($AQ938="","",COUNTIFS(L_ChaveCob,$AQ938,L_Ausencia,"&gt;"&amp;$W938)+COUNTIFS($AQ$4:$AQ938,$AQ938,$W$4:$W938,$W938))</f>
        <v>1</v>
      </c>
      <c r="AS938" s="42">
        <f t="shared" si="477"/>
        <v>0</v>
      </c>
      <c r="AT938" s="42">
        <f t="shared" si="478"/>
        <v>0</v>
      </c>
      <c r="AU938" s="42">
        <f t="shared" si="479"/>
        <v>0</v>
      </c>
    </row>
    <row r="939" spans="1:47" x14ac:dyDescent="0.2">
      <c r="A939" s="35">
        <v>46226</v>
      </c>
      <c r="B939" s="36" t="s">
        <v>241</v>
      </c>
      <c r="C939" s="36" t="s">
        <v>232</v>
      </c>
      <c r="D939" s="36"/>
      <c r="E939" s="37"/>
      <c r="F939" s="37"/>
      <c r="G939" s="36"/>
      <c r="H939" s="36"/>
      <c r="I939" s="36"/>
      <c r="J939" s="36"/>
      <c r="K939" s="37"/>
      <c r="L939" s="37"/>
      <c r="M939" s="37"/>
      <c r="N939" s="38">
        <f t="shared" si="448"/>
        <v>46204</v>
      </c>
      <c r="O939">
        <f t="shared" si="449"/>
        <v>24800</v>
      </c>
      <c r="P939" t="str">
        <f t="shared" si="450"/>
        <v>Serralheria</v>
      </c>
      <c r="Q939" t="str">
        <f t="shared" si="451"/>
        <v>Normal / Fixo</v>
      </c>
      <c r="R939" t="str">
        <f t="shared" si="452"/>
        <v>SERRALHEIRO II</v>
      </c>
      <c r="S939" t="str">
        <f t="shared" si="453"/>
        <v>ADM</v>
      </c>
      <c r="T939" s="39">
        <f t="shared" si="454"/>
        <v>57.825734836004102</v>
      </c>
      <c r="U939" s="40">
        <f t="shared" si="455"/>
        <v>0.375</v>
      </c>
      <c r="V939" s="40">
        <f t="shared" si="456"/>
        <v>0.375</v>
      </c>
      <c r="W939" s="40">
        <f t="shared" si="457"/>
        <v>0</v>
      </c>
      <c r="X939" t="str">
        <f t="shared" si="458"/>
        <v>Não</v>
      </c>
      <c r="Y939" s="40">
        <f t="shared" si="459"/>
        <v>0</v>
      </c>
      <c r="Z939" s="40">
        <f t="shared" si="460"/>
        <v>0</v>
      </c>
      <c r="AA939" s="40">
        <f t="shared" si="461"/>
        <v>0</v>
      </c>
      <c r="AB939" s="40">
        <f t="shared" si="462"/>
        <v>0</v>
      </c>
      <c r="AC939" s="40">
        <f t="shared" si="463"/>
        <v>0</v>
      </c>
      <c r="AD939" s="39">
        <f t="shared" si="464"/>
        <v>0</v>
      </c>
      <c r="AE939" s="39">
        <f t="shared" si="465"/>
        <v>0</v>
      </c>
      <c r="AF939" t="str">
        <f t="shared" si="466"/>
        <v>Trabalhado</v>
      </c>
      <c r="AG939" t="str">
        <f t="shared" si="467"/>
        <v/>
      </c>
      <c r="AH939" t="str">
        <f t="shared" si="468"/>
        <v/>
      </c>
      <c r="AJ939" s="41">
        <f t="shared" si="469"/>
        <v>3</v>
      </c>
      <c r="AK939" s="42" t="str">
        <f t="shared" si="470"/>
        <v/>
      </c>
      <c r="AL939" s="41" t="str">
        <f t="shared" si="471"/>
        <v>Leve atraso</v>
      </c>
      <c r="AM939" s="41" t="str">
        <f t="shared" si="472"/>
        <v>Não</v>
      </c>
      <c r="AN939" s="41" t="str">
        <f t="shared" si="473"/>
        <v>Sim</v>
      </c>
      <c r="AO939" s="42" t="str">
        <f t="shared" si="474"/>
        <v/>
      </c>
      <c r="AP939" s="41" t="str">
        <f t="shared" si="475"/>
        <v>Ivanildo Lopes Pires de Carvalho|46226</v>
      </c>
      <c r="AQ939" s="41" t="str">
        <f t="shared" si="476"/>
        <v/>
      </c>
      <c r="AR939" s="41" t="str">
        <f>IF($AQ939="","",COUNTIFS(L_ChaveCob,$AQ939,L_Ausencia,"&gt;"&amp;$W939)+COUNTIFS($AQ$4:$AQ939,$AQ939,$W$4:$W939,$W939))</f>
        <v/>
      </c>
      <c r="AS939" s="42">
        <f t="shared" si="477"/>
        <v>0</v>
      </c>
      <c r="AT939" s="42">
        <f t="shared" si="478"/>
        <v>0</v>
      </c>
      <c r="AU939" s="42">
        <f t="shared" si="479"/>
        <v>0</v>
      </c>
    </row>
    <row r="940" spans="1:47" x14ac:dyDescent="0.2">
      <c r="A940" s="35">
        <v>46226</v>
      </c>
      <c r="B940" s="36" t="s">
        <v>254</v>
      </c>
      <c r="C940" s="36" t="s">
        <v>232</v>
      </c>
      <c r="D940" s="36"/>
      <c r="E940" s="37"/>
      <c r="F940" s="37"/>
      <c r="G940" s="36"/>
      <c r="H940" s="36"/>
      <c r="I940" s="36"/>
      <c r="J940" s="36"/>
      <c r="K940" s="37"/>
      <c r="L940" s="37"/>
      <c r="M940" s="37"/>
      <c r="N940" s="38">
        <f t="shared" si="448"/>
        <v>46204</v>
      </c>
      <c r="O940">
        <f t="shared" si="449"/>
        <v>900001</v>
      </c>
      <c r="P940" t="str">
        <f t="shared" si="450"/>
        <v>Serralheria</v>
      </c>
      <c r="Q940" t="str">
        <f t="shared" si="451"/>
        <v>Normal / Fixo</v>
      </c>
      <c r="R940" t="str">
        <f t="shared" si="452"/>
        <v>SERRALHEIRO II</v>
      </c>
      <c r="S940" t="str">
        <f t="shared" si="453"/>
        <v>ADM</v>
      </c>
      <c r="T940" s="39">
        <f t="shared" si="454"/>
        <v>57.825734836004102</v>
      </c>
      <c r="U940" s="40">
        <f t="shared" si="455"/>
        <v>0.375</v>
      </c>
      <c r="V940" s="40">
        <f t="shared" si="456"/>
        <v>0.375</v>
      </c>
      <c r="W940" s="40">
        <f t="shared" si="457"/>
        <v>0</v>
      </c>
      <c r="X940" t="str">
        <f t="shared" si="458"/>
        <v>Não</v>
      </c>
      <c r="Y940" s="40">
        <f t="shared" si="459"/>
        <v>0</v>
      </c>
      <c r="Z940" s="40">
        <f t="shared" si="460"/>
        <v>0</v>
      </c>
      <c r="AA940" s="40">
        <f t="shared" si="461"/>
        <v>0</v>
      </c>
      <c r="AB940" s="40">
        <f t="shared" si="462"/>
        <v>0</v>
      </c>
      <c r="AC940" s="40">
        <f t="shared" si="463"/>
        <v>0</v>
      </c>
      <c r="AD940" s="39">
        <f t="shared" si="464"/>
        <v>0</v>
      </c>
      <c r="AE940" s="39">
        <f t="shared" si="465"/>
        <v>0</v>
      </c>
      <c r="AF940" t="str">
        <f t="shared" si="466"/>
        <v>Trabalhado</v>
      </c>
      <c r="AG940" t="str">
        <f t="shared" si="467"/>
        <v/>
      </c>
      <c r="AH940" t="str">
        <f t="shared" si="468"/>
        <v/>
      </c>
      <c r="AJ940" s="41">
        <f t="shared" si="469"/>
        <v>8</v>
      </c>
      <c r="AK940" s="42" t="str">
        <f t="shared" si="470"/>
        <v/>
      </c>
      <c r="AL940" s="41" t="str">
        <f t="shared" si="471"/>
        <v>Leve atraso</v>
      </c>
      <c r="AM940" s="41" t="str">
        <f t="shared" si="472"/>
        <v>Não</v>
      </c>
      <c r="AN940" s="41" t="str">
        <f t="shared" si="473"/>
        <v>Sim</v>
      </c>
      <c r="AO940" s="42" t="str">
        <f t="shared" si="474"/>
        <v/>
      </c>
      <c r="AP940" s="41" t="str">
        <f t="shared" si="475"/>
        <v>Ronaldo Santos Dias|46226</v>
      </c>
      <c r="AQ940" s="41" t="str">
        <f t="shared" si="476"/>
        <v/>
      </c>
      <c r="AR940" s="41" t="str">
        <f>IF($AQ940="","",COUNTIFS(L_ChaveCob,$AQ940,L_Ausencia,"&gt;"&amp;$W940)+COUNTIFS($AQ$4:$AQ940,$AQ940,$W$4:$W940,$W940))</f>
        <v/>
      </c>
      <c r="AS940" s="42">
        <f t="shared" si="477"/>
        <v>0</v>
      </c>
      <c r="AT940" s="42">
        <f t="shared" si="478"/>
        <v>0</v>
      </c>
      <c r="AU940" s="42">
        <f t="shared" si="479"/>
        <v>0</v>
      </c>
    </row>
    <row r="941" spans="1:47" x14ac:dyDescent="0.2">
      <c r="A941" s="35">
        <v>46226</v>
      </c>
      <c r="B941" s="36" t="s">
        <v>247</v>
      </c>
      <c r="C941" s="36" t="s">
        <v>232</v>
      </c>
      <c r="D941" s="36"/>
      <c r="E941" s="37"/>
      <c r="F941" s="37"/>
      <c r="G941" s="36"/>
      <c r="H941" s="36"/>
      <c r="I941" s="36"/>
      <c r="J941" s="36"/>
      <c r="K941" s="37"/>
      <c r="L941" s="37"/>
      <c r="M941" s="37"/>
      <c r="N941" s="38">
        <f t="shared" si="448"/>
        <v>46204</v>
      </c>
      <c r="O941">
        <f t="shared" si="449"/>
        <v>900005</v>
      </c>
      <c r="P941" t="str">
        <f t="shared" si="450"/>
        <v>Serralheria</v>
      </c>
      <c r="Q941" t="str">
        <f t="shared" si="451"/>
        <v>Normal / Fixo</v>
      </c>
      <c r="R941" t="str">
        <f t="shared" si="452"/>
        <v>SERRALHEIRO II</v>
      </c>
      <c r="S941" t="str">
        <f t="shared" si="453"/>
        <v>ADM</v>
      </c>
      <c r="T941" s="39">
        <f t="shared" si="454"/>
        <v>57.825734836004102</v>
      </c>
      <c r="U941" s="40">
        <f t="shared" si="455"/>
        <v>0.375</v>
      </c>
      <c r="V941" s="40">
        <f t="shared" si="456"/>
        <v>0.375</v>
      </c>
      <c r="W941" s="40">
        <f t="shared" si="457"/>
        <v>0</v>
      </c>
      <c r="X941" t="str">
        <f t="shared" si="458"/>
        <v>Não</v>
      </c>
      <c r="Y941" s="40">
        <f t="shared" si="459"/>
        <v>0</v>
      </c>
      <c r="Z941" s="40">
        <f t="shared" si="460"/>
        <v>0</v>
      </c>
      <c r="AA941" s="40">
        <f t="shared" si="461"/>
        <v>0</v>
      </c>
      <c r="AB941" s="40">
        <f t="shared" si="462"/>
        <v>0</v>
      </c>
      <c r="AC941" s="40">
        <f t="shared" si="463"/>
        <v>0</v>
      </c>
      <c r="AD941" s="39">
        <f t="shared" si="464"/>
        <v>0</v>
      </c>
      <c r="AE941" s="39">
        <f t="shared" si="465"/>
        <v>0</v>
      </c>
      <c r="AF941" t="str">
        <f t="shared" si="466"/>
        <v>Trabalhado</v>
      </c>
      <c r="AG941" t="str">
        <f t="shared" si="467"/>
        <v/>
      </c>
      <c r="AH941" t="str">
        <f t="shared" si="468"/>
        <v/>
      </c>
      <c r="AJ941" s="41">
        <f t="shared" si="469"/>
        <v>13</v>
      </c>
      <c r="AK941" s="42" t="str">
        <f t="shared" si="470"/>
        <v/>
      </c>
      <c r="AL941" s="41" t="str">
        <f t="shared" si="471"/>
        <v>Leve atraso</v>
      </c>
      <c r="AM941" s="41" t="str">
        <f t="shared" si="472"/>
        <v>Não</v>
      </c>
      <c r="AN941" s="41" t="str">
        <f t="shared" si="473"/>
        <v>Sim</v>
      </c>
      <c r="AO941" s="42" t="str">
        <f t="shared" si="474"/>
        <v/>
      </c>
      <c r="AP941" s="41" t="str">
        <f t="shared" si="475"/>
        <v>Rafael Fracaroli da Rocha|46226</v>
      </c>
      <c r="AQ941" s="41" t="str">
        <f t="shared" si="476"/>
        <v/>
      </c>
      <c r="AR941" s="41" t="str">
        <f>IF($AQ941="","",COUNTIFS(L_ChaveCob,$AQ941,L_Ausencia,"&gt;"&amp;$W941)+COUNTIFS($AQ$4:$AQ941,$AQ941,$W$4:$W941,$W941))</f>
        <v/>
      </c>
      <c r="AS941" s="42">
        <f t="shared" si="477"/>
        <v>0</v>
      </c>
      <c r="AT941" s="42">
        <f t="shared" si="478"/>
        <v>0</v>
      </c>
      <c r="AU941" s="42">
        <f t="shared" si="479"/>
        <v>0</v>
      </c>
    </row>
    <row r="942" spans="1:47" x14ac:dyDescent="0.2">
      <c r="A942" s="35">
        <v>46226</v>
      </c>
      <c r="B942" s="36" t="s">
        <v>237</v>
      </c>
      <c r="C942" s="36" t="s">
        <v>258</v>
      </c>
      <c r="D942" s="36"/>
      <c r="E942" s="37"/>
      <c r="F942" s="37"/>
      <c r="G942" s="36"/>
      <c r="H942" s="36"/>
      <c r="I942" s="36"/>
      <c r="J942" s="36"/>
      <c r="K942" s="37"/>
      <c r="L942" s="37"/>
      <c r="M942" s="37"/>
      <c r="N942" s="38">
        <f t="shared" si="448"/>
        <v>46204</v>
      </c>
      <c r="O942">
        <f t="shared" si="449"/>
        <v>119353</v>
      </c>
      <c r="P942" t="str">
        <f t="shared" si="450"/>
        <v>Serralheria</v>
      </c>
      <c r="Q942" t="str">
        <f t="shared" si="451"/>
        <v>Normal / Fixo</v>
      </c>
      <c r="R942" t="str">
        <f t="shared" si="452"/>
        <v>SERRALHEIRO II</v>
      </c>
      <c r="S942" t="str">
        <f t="shared" si="453"/>
        <v>ADM</v>
      </c>
      <c r="T942" s="39">
        <f t="shared" si="454"/>
        <v>57.825734836004102</v>
      </c>
      <c r="U942" s="40">
        <f t="shared" si="455"/>
        <v>0.375</v>
      </c>
      <c r="V942" s="40">
        <f t="shared" si="456"/>
        <v>0</v>
      </c>
      <c r="W942" s="40">
        <f t="shared" si="457"/>
        <v>0.375</v>
      </c>
      <c r="X942" t="str">
        <f t="shared" si="458"/>
        <v>Não</v>
      </c>
      <c r="Y942" s="40">
        <f t="shared" si="459"/>
        <v>0</v>
      </c>
      <c r="Z942" s="40">
        <f t="shared" si="460"/>
        <v>0</v>
      </c>
      <c r="AA942" s="40">
        <f t="shared" si="461"/>
        <v>0</v>
      </c>
      <c r="AB942" s="40">
        <f t="shared" si="462"/>
        <v>0</v>
      </c>
      <c r="AC942" s="40">
        <f t="shared" si="463"/>
        <v>0</v>
      </c>
      <c r="AD942" s="39">
        <f t="shared" si="464"/>
        <v>0</v>
      </c>
      <c r="AE942" s="39">
        <f t="shared" si="465"/>
        <v>520.43161352403695</v>
      </c>
      <c r="AF942" t="str">
        <f t="shared" si="466"/>
        <v>Justificada</v>
      </c>
      <c r="AG942" t="str">
        <f t="shared" si="467"/>
        <v/>
      </c>
      <c r="AH942" t="str">
        <f t="shared" si="468"/>
        <v/>
      </c>
      <c r="AJ942" s="41">
        <f t="shared" si="469"/>
        <v>7</v>
      </c>
      <c r="AK942" s="42" t="str">
        <f t="shared" si="470"/>
        <v/>
      </c>
      <c r="AL942" s="41" t="str">
        <f t="shared" si="471"/>
        <v>Dia inteiro</v>
      </c>
      <c r="AM942" s="41" t="str">
        <f t="shared" si="472"/>
        <v>Não</v>
      </c>
      <c r="AN942" s="41" t="str">
        <f t="shared" si="473"/>
        <v>Não</v>
      </c>
      <c r="AO942" s="42" t="str">
        <f t="shared" si="474"/>
        <v/>
      </c>
      <c r="AP942" s="41" t="str">
        <f t="shared" si="475"/>
        <v>Ezequiel Antonio Peres|46226</v>
      </c>
      <c r="AQ942" s="41" t="str">
        <f t="shared" si="476"/>
        <v/>
      </c>
      <c r="AR942" s="41" t="str">
        <f>IF($AQ942="","",COUNTIFS(L_ChaveCob,$AQ942,L_Ausencia,"&gt;"&amp;$W942)+COUNTIFS($AQ$4:$AQ942,$AQ942,$W$4:$W942,$W942))</f>
        <v/>
      </c>
      <c r="AS942" s="42">
        <f t="shared" si="477"/>
        <v>0</v>
      </c>
      <c r="AT942" s="42">
        <f t="shared" si="478"/>
        <v>0</v>
      </c>
      <c r="AU942" s="42">
        <f t="shared" si="479"/>
        <v>0</v>
      </c>
    </row>
    <row r="943" spans="1:47" x14ac:dyDescent="0.2">
      <c r="A943" s="35">
        <v>46226</v>
      </c>
      <c r="B943" s="36" t="s">
        <v>249</v>
      </c>
      <c r="C943" s="36" t="s">
        <v>232</v>
      </c>
      <c r="D943" s="36"/>
      <c r="E943" s="37"/>
      <c r="F943" s="37"/>
      <c r="G943" s="36"/>
      <c r="H943" s="36"/>
      <c r="I943" s="36"/>
      <c r="J943" s="36"/>
      <c r="K943" s="37"/>
      <c r="L943" s="37"/>
      <c r="M943" s="37"/>
      <c r="N943" s="38">
        <f t="shared" si="448"/>
        <v>46204</v>
      </c>
      <c r="O943">
        <f t="shared" si="449"/>
        <v>331335</v>
      </c>
      <c r="P943" t="str">
        <f t="shared" si="450"/>
        <v>Serralheria</v>
      </c>
      <c r="Q943" t="str">
        <f t="shared" si="451"/>
        <v>Normal / Fixo</v>
      </c>
      <c r="R943" t="str">
        <f t="shared" si="452"/>
        <v>SERRALHEIRO II</v>
      </c>
      <c r="S943" t="str">
        <f t="shared" si="453"/>
        <v>ADM</v>
      </c>
      <c r="T943" s="39">
        <f t="shared" si="454"/>
        <v>57.825734836004102</v>
      </c>
      <c r="U943" s="40">
        <f t="shared" si="455"/>
        <v>0.375</v>
      </c>
      <c r="V943" s="40">
        <f t="shared" si="456"/>
        <v>0.375</v>
      </c>
      <c r="W943" s="40">
        <f t="shared" si="457"/>
        <v>0</v>
      </c>
      <c r="X943" t="str">
        <f t="shared" si="458"/>
        <v>Não</v>
      </c>
      <c r="Y943" s="40">
        <f t="shared" si="459"/>
        <v>0</v>
      </c>
      <c r="Z943" s="40">
        <f t="shared" si="460"/>
        <v>0</v>
      </c>
      <c r="AA943" s="40">
        <f t="shared" si="461"/>
        <v>0</v>
      </c>
      <c r="AB943" s="40">
        <f t="shared" si="462"/>
        <v>0</v>
      </c>
      <c r="AC943" s="40">
        <f t="shared" si="463"/>
        <v>0</v>
      </c>
      <c r="AD943" s="39">
        <f t="shared" si="464"/>
        <v>0</v>
      </c>
      <c r="AE943" s="39">
        <f t="shared" si="465"/>
        <v>0</v>
      </c>
      <c r="AF943" t="str">
        <f t="shared" si="466"/>
        <v>Trabalhado</v>
      </c>
      <c r="AG943" t="str">
        <f t="shared" si="467"/>
        <v/>
      </c>
      <c r="AH943" t="str">
        <f t="shared" si="468"/>
        <v/>
      </c>
      <c r="AJ943" s="41">
        <f t="shared" si="469"/>
        <v>5</v>
      </c>
      <c r="AK943" s="42" t="str">
        <f t="shared" si="470"/>
        <v/>
      </c>
      <c r="AL943" s="41" t="str">
        <f t="shared" si="471"/>
        <v>Leve atraso</v>
      </c>
      <c r="AM943" s="41" t="str">
        <f t="shared" si="472"/>
        <v>Não</v>
      </c>
      <c r="AN943" s="41" t="str">
        <f t="shared" si="473"/>
        <v>Sim</v>
      </c>
      <c r="AO943" s="42" t="str">
        <f t="shared" si="474"/>
        <v/>
      </c>
      <c r="AP943" s="41" t="str">
        <f t="shared" si="475"/>
        <v>Robson Alberto Alves Galvão|46226</v>
      </c>
      <c r="AQ943" s="41" t="str">
        <f t="shared" si="476"/>
        <v/>
      </c>
      <c r="AR943" s="41" t="str">
        <f>IF($AQ943="","",COUNTIFS(L_ChaveCob,$AQ943,L_Ausencia,"&gt;"&amp;$W943)+COUNTIFS($AQ$4:$AQ943,$AQ943,$W$4:$W943,$W943))</f>
        <v/>
      </c>
      <c r="AS943" s="42">
        <f t="shared" si="477"/>
        <v>0</v>
      </c>
      <c r="AT943" s="42">
        <f t="shared" si="478"/>
        <v>0</v>
      </c>
      <c r="AU943" s="42">
        <f t="shared" si="479"/>
        <v>0</v>
      </c>
    </row>
    <row r="944" spans="1:47" x14ac:dyDescent="0.2">
      <c r="A944" s="35">
        <v>46226</v>
      </c>
      <c r="B944" s="36" t="s">
        <v>229</v>
      </c>
      <c r="C944" s="36" t="s">
        <v>232</v>
      </c>
      <c r="D944" s="36"/>
      <c r="E944" s="37"/>
      <c r="F944" s="37"/>
      <c r="G944" s="36"/>
      <c r="H944" s="36"/>
      <c r="I944" s="36"/>
      <c r="J944" s="36"/>
      <c r="K944" s="37"/>
      <c r="L944" s="37"/>
      <c r="M944" s="37"/>
      <c r="N944" s="38">
        <f t="shared" si="448"/>
        <v>46204</v>
      </c>
      <c r="O944">
        <f t="shared" si="449"/>
        <v>105410</v>
      </c>
      <c r="P944" t="str">
        <f t="shared" si="450"/>
        <v>Serralheria</v>
      </c>
      <c r="Q944" t="str">
        <f t="shared" si="451"/>
        <v>Normal / Fixo</v>
      </c>
      <c r="R944" t="str">
        <f t="shared" si="452"/>
        <v>SERRALHEIRO I</v>
      </c>
      <c r="S944" t="str">
        <f t="shared" si="453"/>
        <v>TURNO 3</v>
      </c>
      <c r="T944" s="39">
        <f t="shared" si="454"/>
        <v>53.488333185221997</v>
      </c>
      <c r="U944" s="40">
        <f t="shared" si="455"/>
        <v>0.33333333333333298</v>
      </c>
      <c r="V944" s="40">
        <f t="shared" si="456"/>
        <v>0.33333333333333298</v>
      </c>
      <c r="W944" s="40">
        <f t="shared" si="457"/>
        <v>0</v>
      </c>
      <c r="X944" t="str">
        <f t="shared" si="458"/>
        <v>Não</v>
      </c>
      <c r="Y944" s="40">
        <f t="shared" si="459"/>
        <v>0</v>
      </c>
      <c r="Z944" s="40">
        <f t="shared" si="460"/>
        <v>0</v>
      </c>
      <c r="AA944" s="40">
        <f t="shared" si="461"/>
        <v>0</v>
      </c>
      <c r="AB944" s="40">
        <f t="shared" si="462"/>
        <v>0</v>
      </c>
      <c r="AC944" s="40">
        <f t="shared" si="463"/>
        <v>0</v>
      </c>
      <c r="AD944" s="39">
        <f t="shared" si="464"/>
        <v>0</v>
      </c>
      <c r="AE944" s="39">
        <f t="shared" si="465"/>
        <v>0</v>
      </c>
      <c r="AF944" t="str">
        <f t="shared" si="466"/>
        <v>Trabalhado</v>
      </c>
      <c r="AG944" t="str">
        <f t="shared" si="467"/>
        <v/>
      </c>
      <c r="AH944" t="str">
        <f t="shared" si="468"/>
        <v/>
      </c>
      <c r="AJ944" s="41">
        <f t="shared" si="469"/>
        <v>6</v>
      </c>
      <c r="AK944" s="42" t="str">
        <f t="shared" si="470"/>
        <v/>
      </c>
      <c r="AL944" s="41" t="str">
        <f t="shared" si="471"/>
        <v>Leve atraso</v>
      </c>
      <c r="AM944" s="41" t="str">
        <f t="shared" si="472"/>
        <v>Não</v>
      </c>
      <c r="AN944" s="41" t="str">
        <f t="shared" si="473"/>
        <v>Sim</v>
      </c>
      <c r="AO944" s="42" t="str">
        <f t="shared" si="474"/>
        <v/>
      </c>
      <c r="AP944" s="41" t="str">
        <f t="shared" si="475"/>
        <v>Marcelo Douglas Vieira Santana|46226</v>
      </c>
      <c r="AQ944" s="41" t="str">
        <f t="shared" si="476"/>
        <v/>
      </c>
      <c r="AR944" s="41" t="str">
        <f>IF($AQ944="","",COUNTIFS(L_ChaveCob,$AQ944,L_Ausencia,"&gt;"&amp;$W944)+COUNTIFS($AQ$4:$AQ944,$AQ944,$W$4:$W944,$W944))</f>
        <v/>
      </c>
      <c r="AS944" s="42">
        <f t="shared" si="477"/>
        <v>0</v>
      </c>
      <c r="AT944" s="42">
        <f t="shared" si="478"/>
        <v>0</v>
      </c>
      <c r="AU944" s="42">
        <f t="shared" si="479"/>
        <v>0</v>
      </c>
    </row>
    <row r="945" spans="1:47" x14ac:dyDescent="0.2">
      <c r="A945" s="35">
        <v>46226</v>
      </c>
      <c r="B945" s="36" t="s">
        <v>231</v>
      </c>
      <c r="C945" s="36" t="s">
        <v>232</v>
      </c>
      <c r="D945" s="36"/>
      <c r="E945" s="37"/>
      <c r="F945" s="37"/>
      <c r="G945" s="36"/>
      <c r="H945" s="36"/>
      <c r="I945" s="36"/>
      <c r="J945" s="36"/>
      <c r="K945" s="37"/>
      <c r="L945" s="37"/>
      <c r="M945" s="37"/>
      <c r="N945" s="38">
        <f t="shared" si="448"/>
        <v>46204</v>
      </c>
      <c r="O945">
        <f t="shared" si="449"/>
        <v>900004</v>
      </c>
      <c r="P945" t="str">
        <f t="shared" si="450"/>
        <v>Serralheria</v>
      </c>
      <c r="Q945" t="str">
        <f t="shared" si="451"/>
        <v>Normal / Fixo</v>
      </c>
      <c r="R945" t="str">
        <f t="shared" si="452"/>
        <v>SERRALHEIRO I</v>
      </c>
      <c r="S945" t="str">
        <f t="shared" si="453"/>
        <v>TURNO 2</v>
      </c>
      <c r="T945" s="39">
        <f t="shared" si="454"/>
        <v>53.488333185221997</v>
      </c>
      <c r="U945" s="40">
        <f t="shared" si="455"/>
        <v>0.33333333333333298</v>
      </c>
      <c r="V945" s="40">
        <f t="shared" si="456"/>
        <v>0.33333333333333298</v>
      </c>
      <c r="W945" s="40">
        <f t="shared" si="457"/>
        <v>0</v>
      </c>
      <c r="X945" t="str">
        <f t="shared" si="458"/>
        <v>Não</v>
      </c>
      <c r="Y945" s="40">
        <f t="shared" si="459"/>
        <v>0</v>
      </c>
      <c r="Z945" s="40">
        <f t="shared" si="460"/>
        <v>0</v>
      </c>
      <c r="AA945" s="40">
        <f t="shared" si="461"/>
        <v>0</v>
      </c>
      <c r="AB945" s="40">
        <f t="shared" si="462"/>
        <v>0</v>
      </c>
      <c r="AC945" s="40">
        <f t="shared" si="463"/>
        <v>0</v>
      </c>
      <c r="AD945" s="39">
        <f t="shared" si="464"/>
        <v>0</v>
      </c>
      <c r="AE945" s="39">
        <f t="shared" si="465"/>
        <v>0</v>
      </c>
      <c r="AF945" t="str">
        <f t="shared" si="466"/>
        <v>Trabalhado</v>
      </c>
      <c r="AG945" t="str">
        <f t="shared" si="467"/>
        <v/>
      </c>
      <c r="AH945" t="str">
        <f t="shared" si="468"/>
        <v/>
      </c>
      <c r="AJ945" s="41">
        <f t="shared" si="469"/>
        <v>11</v>
      </c>
      <c r="AK945" s="42" t="str">
        <f t="shared" si="470"/>
        <v/>
      </c>
      <c r="AL945" s="41" t="str">
        <f t="shared" si="471"/>
        <v>Leve atraso</v>
      </c>
      <c r="AM945" s="41" t="str">
        <f t="shared" si="472"/>
        <v>Não</v>
      </c>
      <c r="AN945" s="41" t="str">
        <f t="shared" si="473"/>
        <v>Sim</v>
      </c>
      <c r="AO945" s="42" t="str">
        <f t="shared" si="474"/>
        <v/>
      </c>
      <c r="AP945" s="41" t="str">
        <f t="shared" si="475"/>
        <v>Rogério Marques da Silva|46226</v>
      </c>
      <c r="AQ945" s="41" t="str">
        <f t="shared" si="476"/>
        <v/>
      </c>
      <c r="AR945" s="41" t="str">
        <f>IF($AQ945="","",COUNTIFS(L_ChaveCob,$AQ945,L_Ausencia,"&gt;"&amp;$W945)+COUNTIFS($AQ$4:$AQ945,$AQ945,$W$4:$W945,$W945))</f>
        <v/>
      </c>
      <c r="AS945" s="42">
        <f t="shared" si="477"/>
        <v>0</v>
      </c>
      <c r="AT945" s="42">
        <f t="shared" si="478"/>
        <v>0</v>
      </c>
      <c r="AU945" s="42">
        <f t="shared" si="479"/>
        <v>0</v>
      </c>
    </row>
    <row r="946" spans="1:47" x14ac:dyDescent="0.2">
      <c r="A946" s="35">
        <v>46226</v>
      </c>
      <c r="B946" s="36" t="s">
        <v>479</v>
      </c>
      <c r="C946" s="36" t="s">
        <v>232</v>
      </c>
      <c r="D946" s="36"/>
      <c r="E946" s="37"/>
      <c r="F946" s="37"/>
      <c r="G946" s="36"/>
      <c r="H946" s="36"/>
      <c r="I946" s="36"/>
      <c r="J946" s="36"/>
      <c r="K946" s="37"/>
      <c r="L946" s="37"/>
      <c r="M946" s="37"/>
      <c r="N946" s="38">
        <f t="shared" si="448"/>
        <v>46204</v>
      </c>
      <c r="O946">
        <f t="shared" si="449"/>
        <v>900012</v>
      </c>
      <c r="P946" t="str">
        <f t="shared" si="450"/>
        <v>Serralheria</v>
      </c>
      <c r="Q946" t="str">
        <f t="shared" si="451"/>
        <v>Normal / Fixo</v>
      </c>
      <c r="R946" t="str">
        <f t="shared" si="452"/>
        <v>SERRALHEIRO I</v>
      </c>
      <c r="S946" t="str">
        <f t="shared" si="453"/>
        <v>ADM</v>
      </c>
      <c r="T946" s="39">
        <f t="shared" si="454"/>
        <v>53.488333185221997</v>
      </c>
      <c r="U946" s="40">
        <f t="shared" si="455"/>
        <v>0.375</v>
      </c>
      <c r="V946" s="40">
        <f t="shared" si="456"/>
        <v>0.375</v>
      </c>
      <c r="W946" s="40">
        <f t="shared" si="457"/>
        <v>0</v>
      </c>
      <c r="X946" t="str">
        <f t="shared" si="458"/>
        <v>Não</v>
      </c>
      <c r="Y946" s="40">
        <f t="shared" si="459"/>
        <v>0</v>
      </c>
      <c r="Z946" s="40">
        <f t="shared" si="460"/>
        <v>0</v>
      </c>
      <c r="AA946" s="40">
        <f t="shared" si="461"/>
        <v>0</v>
      </c>
      <c r="AB946" s="40">
        <f t="shared" si="462"/>
        <v>0</v>
      </c>
      <c r="AC946" s="40">
        <f t="shared" si="463"/>
        <v>0</v>
      </c>
      <c r="AD946" s="39">
        <f t="shared" si="464"/>
        <v>0</v>
      </c>
      <c r="AE946" s="39">
        <f t="shared" si="465"/>
        <v>0</v>
      </c>
      <c r="AF946" t="str">
        <f t="shared" si="466"/>
        <v>Trabalhado</v>
      </c>
      <c r="AG946" t="str">
        <f t="shared" si="467"/>
        <v/>
      </c>
      <c r="AH946" t="str">
        <f t="shared" si="468"/>
        <v/>
      </c>
      <c r="AJ946" s="41">
        <f t="shared" si="469"/>
        <v>21</v>
      </c>
      <c r="AK946" s="42" t="str">
        <f t="shared" si="470"/>
        <v/>
      </c>
      <c r="AL946" s="41" t="str">
        <f t="shared" si="471"/>
        <v>Leve atraso</v>
      </c>
      <c r="AM946" s="41" t="str">
        <f t="shared" si="472"/>
        <v>Não</v>
      </c>
      <c r="AN946" s="41" t="str">
        <f t="shared" si="473"/>
        <v>Sim</v>
      </c>
      <c r="AO946" s="42" t="str">
        <f t="shared" si="474"/>
        <v/>
      </c>
      <c r="AP946" s="41" t="str">
        <f t="shared" si="475"/>
        <v>Diego Ferreira Moura|46226</v>
      </c>
      <c r="AQ946" s="41" t="str">
        <f t="shared" si="476"/>
        <v/>
      </c>
      <c r="AR946" s="41" t="str">
        <f>IF($AQ946="","",COUNTIFS(L_ChaveCob,$AQ946,L_Ausencia,"&gt;"&amp;$W946)+COUNTIFS($AQ$4:$AQ946,$AQ946,$W$4:$W946,$W946))</f>
        <v/>
      </c>
      <c r="AS946" s="42">
        <f t="shared" si="477"/>
        <v>0</v>
      </c>
      <c r="AT946" s="42">
        <f t="shared" si="478"/>
        <v>0</v>
      </c>
      <c r="AU946" s="42">
        <f t="shared" si="479"/>
        <v>0</v>
      </c>
    </row>
    <row r="947" spans="1:47" x14ac:dyDescent="0.2">
      <c r="A947" s="35">
        <v>46226</v>
      </c>
      <c r="B947" s="36" t="s">
        <v>483</v>
      </c>
      <c r="C947" s="36" t="s">
        <v>232</v>
      </c>
      <c r="D947" s="36"/>
      <c r="E947" s="37"/>
      <c r="F947" s="37"/>
      <c r="G947" s="36"/>
      <c r="H947" s="36"/>
      <c r="I947" s="36"/>
      <c r="J947" s="36"/>
      <c r="K947" s="37"/>
      <c r="L947" s="37"/>
      <c r="M947" s="37"/>
      <c r="N947" s="38">
        <f t="shared" si="448"/>
        <v>46204</v>
      </c>
      <c r="O947">
        <f t="shared" si="449"/>
        <v>900011</v>
      </c>
      <c r="P947" t="str">
        <f t="shared" si="450"/>
        <v>Serralheria</v>
      </c>
      <c r="Q947" t="str">
        <f t="shared" si="451"/>
        <v>Normal / Fixo</v>
      </c>
      <c r="R947" t="str">
        <f t="shared" si="452"/>
        <v>SERRALHEIRO I</v>
      </c>
      <c r="S947" t="str">
        <f t="shared" si="453"/>
        <v>ADM</v>
      </c>
      <c r="T947" s="39">
        <f t="shared" si="454"/>
        <v>53.488333185221997</v>
      </c>
      <c r="U947" s="40">
        <f t="shared" si="455"/>
        <v>0.375</v>
      </c>
      <c r="V947" s="40">
        <f t="shared" si="456"/>
        <v>0.375</v>
      </c>
      <c r="W947" s="40">
        <f t="shared" si="457"/>
        <v>0</v>
      </c>
      <c r="X947" t="str">
        <f t="shared" si="458"/>
        <v>Não</v>
      </c>
      <c r="Y947" s="40">
        <f t="shared" si="459"/>
        <v>0</v>
      </c>
      <c r="Z947" s="40">
        <f t="shared" si="460"/>
        <v>0</v>
      </c>
      <c r="AA947" s="40">
        <f t="shared" si="461"/>
        <v>0</v>
      </c>
      <c r="AB947" s="40">
        <f t="shared" si="462"/>
        <v>0</v>
      </c>
      <c r="AC947" s="40">
        <f t="shared" si="463"/>
        <v>0</v>
      </c>
      <c r="AD947" s="39">
        <f t="shared" si="464"/>
        <v>0</v>
      </c>
      <c r="AE947" s="39">
        <f t="shared" si="465"/>
        <v>0</v>
      </c>
      <c r="AF947" t="str">
        <f t="shared" si="466"/>
        <v>Trabalhado</v>
      </c>
      <c r="AG947" t="str">
        <f t="shared" si="467"/>
        <v/>
      </c>
      <c r="AH947" t="str">
        <f t="shared" si="468"/>
        <v/>
      </c>
      <c r="AJ947" s="41">
        <f t="shared" si="469"/>
        <v>20</v>
      </c>
      <c r="AK947" s="42" t="str">
        <f t="shared" si="470"/>
        <v/>
      </c>
      <c r="AL947" s="41" t="str">
        <f t="shared" si="471"/>
        <v>Leve atraso</v>
      </c>
      <c r="AM947" s="41" t="str">
        <f t="shared" si="472"/>
        <v>Não</v>
      </c>
      <c r="AN947" s="41" t="str">
        <f t="shared" si="473"/>
        <v>Sim</v>
      </c>
      <c r="AO947" s="42" t="str">
        <f t="shared" si="474"/>
        <v/>
      </c>
      <c r="AP947" s="41" t="str">
        <f t="shared" si="475"/>
        <v>Maxwell Torres da Silva|46226</v>
      </c>
      <c r="AQ947" s="41" t="str">
        <f t="shared" si="476"/>
        <v/>
      </c>
      <c r="AR947" s="41" t="str">
        <f>IF($AQ947="","",COUNTIFS(L_ChaveCob,$AQ947,L_Ausencia,"&gt;"&amp;$W947)+COUNTIFS($AQ$4:$AQ947,$AQ947,$W$4:$W947,$W947))</f>
        <v/>
      </c>
      <c r="AS947" s="42">
        <f t="shared" si="477"/>
        <v>0</v>
      </c>
      <c r="AT947" s="42">
        <f t="shared" si="478"/>
        <v>0</v>
      </c>
      <c r="AU947" s="42">
        <f t="shared" si="479"/>
        <v>0</v>
      </c>
    </row>
    <row r="948" spans="1:47" x14ac:dyDescent="0.2">
      <c r="A948" s="35">
        <v>46226</v>
      </c>
      <c r="B948" s="36" t="s">
        <v>281</v>
      </c>
      <c r="C948" s="36" t="s">
        <v>232</v>
      </c>
      <c r="D948" s="36"/>
      <c r="E948" s="37"/>
      <c r="F948" s="37"/>
      <c r="G948" s="36"/>
      <c r="H948" s="36"/>
      <c r="I948" s="36"/>
      <c r="J948" s="36"/>
      <c r="K948" s="37"/>
      <c r="L948" s="37"/>
      <c r="M948" s="37"/>
      <c r="N948" s="38">
        <f t="shared" si="448"/>
        <v>46204</v>
      </c>
      <c r="O948">
        <f t="shared" si="449"/>
        <v>900010</v>
      </c>
      <c r="P948" t="str">
        <f t="shared" si="450"/>
        <v>Serralheria</v>
      </c>
      <c r="Q948" t="str">
        <f t="shared" si="451"/>
        <v>Normal / Fixo</v>
      </c>
      <c r="R948" t="str">
        <f t="shared" si="452"/>
        <v>SERRALHEIRO I</v>
      </c>
      <c r="S948" t="str">
        <f t="shared" si="453"/>
        <v>ADM</v>
      </c>
      <c r="T948" s="39">
        <f t="shared" si="454"/>
        <v>53.488333185221997</v>
      </c>
      <c r="U948" s="40">
        <f t="shared" si="455"/>
        <v>0.375</v>
      </c>
      <c r="V948" s="40">
        <f t="shared" si="456"/>
        <v>0.375</v>
      </c>
      <c r="W948" s="40">
        <f t="shared" si="457"/>
        <v>0</v>
      </c>
      <c r="X948" t="str">
        <f t="shared" si="458"/>
        <v>Não</v>
      </c>
      <c r="Y948" s="40">
        <f t="shared" si="459"/>
        <v>0</v>
      </c>
      <c r="Z948" s="40">
        <f t="shared" si="460"/>
        <v>0</v>
      </c>
      <c r="AA948" s="40">
        <f t="shared" si="461"/>
        <v>0</v>
      </c>
      <c r="AB948" s="40">
        <f t="shared" si="462"/>
        <v>0</v>
      </c>
      <c r="AC948" s="40">
        <f t="shared" si="463"/>
        <v>0</v>
      </c>
      <c r="AD948" s="39">
        <f t="shared" si="464"/>
        <v>0</v>
      </c>
      <c r="AE948" s="39">
        <f t="shared" si="465"/>
        <v>0</v>
      </c>
      <c r="AF948" t="str">
        <f t="shared" si="466"/>
        <v>Trabalhado</v>
      </c>
      <c r="AG948" t="str">
        <f t="shared" si="467"/>
        <v/>
      </c>
      <c r="AH948" t="str">
        <f t="shared" si="468"/>
        <v/>
      </c>
      <c r="AJ948" s="41">
        <f t="shared" si="469"/>
        <v>19</v>
      </c>
      <c r="AK948" s="42" t="str">
        <f t="shared" si="470"/>
        <v/>
      </c>
      <c r="AL948" s="41" t="str">
        <f t="shared" si="471"/>
        <v>Leve atraso</v>
      </c>
      <c r="AM948" s="41" t="str">
        <f t="shared" si="472"/>
        <v>Não</v>
      </c>
      <c r="AN948" s="41" t="str">
        <f t="shared" si="473"/>
        <v>Sim</v>
      </c>
      <c r="AO948" s="42" t="str">
        <f t="shared" si="474"/>
        <v/>
      </c>
      <c r="AP948" s="41" t="str">
        <f t="shared" si="475"/>
        <v>Roniel de Souza Rocha|46226</v>
      </c>
      <c r="AQ948" s="41" t="str">
        <f t="shared" si="476"/>
        <v/>
      </c>
      <c r="AR948" s="41" t="str">
        <f>IF($AQ948="","",COUNTIFS(L_ChaveCob,$AQ948,L_Ausencia,"&gt;"&amp;$W948)+COUNTIFS($AQ$4:$AQ948,$AQ948,$W$4:$W948,$W948))</f>
        <v/>
      </c>
      <c r="AS948" s="42">
        <f t="shared" si="477"/>
        <v>0</v>
      </c>
      <c r="AT948" s="42">
        <f t="shared" si="478"/>
        <v>0</v>
      </c>
      <c r="AU948" s="42">
        <f t="shared" si="479"/>
        <v>0</v>
      </c>
    </row>
    <row r="949" spans="1:47" hidden="1" x14ac:dyDescent="0.2">
      <c r="A949" s="35">
        <v>46226</v>
      </c>
      <c r="B949" s="36" t="s">
        <v>611</v>
      </c>
      <c r="C949" s="36" t="s">
        <v>232</v>
      </c>
      <c r="D949" s="36"/>
      <c r="E949" s="37"/>
      <c r="F949" s="37"/>
      <c r="G949" s="36"/>
      <c r="H949" s="36"/>
      <c r="I949" s="36"/>
      <c r="J949" s="36"/>
      <c r="K949" s="37"/>
      <c r="L949" s="37"/>
      <c r="M949" s="37"/>
      <c r="N949" s="38">
        <f t="shared" si="448"/>
        <v>46204</v>
      </c>
      <c r="O949">
        <f t="shared" si="449"/>
        <v>900013</v>
      </c>
      <c r="P949" t="str">
        <f t="shared" si="450"/>
        <v>SPOT</v>
      </c>
      <c r="Q949" t="str">
        <f t="shared" si="451"/>
        <v>SPOT</v>
      </c>
      <c r="R949" t="str">
        <f t="shared" si="452"/>
        <v>SERRALHEIRO I</v>
      </c>
      <c r="S949" t="str">
        <f t="shared" si="453"/>
        <v>TURNO 2</v>
      </c>
      <c r="T949" s="39">
        <f t="shared" si="454"/>
        <v>53.488333185221997</v>
      </c>
      <c r="U949" s="40">
        <f t="shared" si="455"/>
        <v>0.33333333333333298</v>
      </c>
      <c r="V949" s="40">
        <f t="shared" si="456"/>
        <v>0.33333333333333298</v>
      </c>
      <c r="W949" s="40">
        <f t="shared" si="457"/>
        <v>0</v>
      </c>
      <c r="X949" t="str">
        <f t="shared" si="458"/>
        <v>Não</v>
      </c>
      <c r="Y949" s="40">
        <f t="shared" si="459"/>
        <v>0</v>
      </c>
      <c r="Z949" s="40">
        <f t="shared" si="460"/>
        <v>0</v>
      </c>
      <c r="AA949" s="40">
        <f t="shared" si="461"/>
        <v>0</v>
      </c>
      <c r="AB949" s="40">
        <f t="shared" si="462"/>
        <v>0</v>
      </c>
      <c r="AC949" s="40">
        <f t="shared" si="463"/>
        <v>0</v>
      </c>
      <c r="AD949" s="39">
        <f t="shared" si="464"/>
        <v>0</v>
      </c>
      <c r="AE949" s="39">
        <f t="shared" si="465"/>
        <v>0</v>
      </c>
      <c r="AF949" t="str">
        <f t="shared" si="466"/>
        <v>Trabalhado</v>
      </c>
      <c r="AG949" t="str">
        <f t="shared" si="467"/>
        <v/>
      </c>
      <c r="AH949" t="str">
        <f t="shared" si="468"/>
        <v/>
      </c>
      <c r="AJ949" s="41">
        <f t="shared" si="469"/>
        <v>22</v>
      </c>
      <c r="AK949" s="42" t="str">
        <f t="shared" si="470"/>
        <v/>
      </c>
      <c r="AL949" s="41" t="str">
        <f t="shared" si="471"/>
        <v>Leve atraso</v>
      </c>
      <c r="AM949" s="41" t="str">
        <f t="shared" si="472"/>
        <v>Não</v>
      </c>
      <c r="AN949" s="41" t="str">
        <f t="shared" si="473"/>
        <v>Sim</v>
      </c>
      <c r="AO949" s="42" t="str">
        <f t="shared" si="474"/>
        <v/>
      </c>
      <c r="AP949" s="41" t="str">
        <f t="shared" si="475"/>
        <v>Murilo de Souza Modesto- Spot|46226</v>
      </c>
      <c r="AQ949" s="41" t="str">
        <f t="shared" si="476"/>
        <v/>
      </c>
      <c r="AR949" s="41" t="str">
        <f>IF($AQ949="","",COUNTIFS(L_ChaveCob,$AQ949,L_Ausencia,"&gt;"&amp;$W949)+COUNTIFS($AQ$4:$AQ949,$AQ949,$W$4:$W949,$W949))</f>
        <v/>
      </c>
      <c r="AS949" s="42">
        <f t="shared" si="477"/>
        <v>0</v>
      </c>
      <c r="AT949" s="42">
        <f t="shared" si="478"/>
        <v>0</v>
      </c>
      <c r="AU949" s="42">
        <f t="shared" si="479"/>
        <v>0</v>
      </c>
    </row>
    <row r="950" spans="1:47" x14ac:dyDescent="0.2">
      <c r="A950" s="35">
        <v>46227</v>
      </c>
      <c r="B950" s="36" t="s">
        <v>252</v>
      </c>
      <c r="C950" s="36" t="s">
        <v>232</v>
      </c>
      <c r="D950" s="36"/>
      <c r="E950" s="37"/>
      <c r="F950" s="37"/>
      <c r="G950" s="36"/>
      <c r="H950" s="36"/>
      <c r="I950" s="36"/>
      <c r="J950" s="36"/>
      <c r="K950" s="37"/>
      <c r="L950" s="37"/>
      <c r="M950" s="37"/>
      <c r="N950" s="38">
        <f t="shared" si="448"/>
        <v>46204</v>
      </c>
      <c r="O950">
        <f t="shared" si="449"/>
        <v>266937</v>
      </c>
      <c r="P950" t="str">
        <f t="shared" si="450"/>
        <v>Serralheria</v>
      </c>
      <c r="Q950" t="str">
        <f t="shared" si="451"/>
        <v>Normal / Fixo</v>
      </c>
      <c r="R950" t="str">
        <f t="shared" si="452"/>
        <v>ENCARREGADO</v>
      </c>
      <c r="S950" t="str">
        <f t="shared" si="453"/>
        <v>ADM</v>
      </c>
      <c r="T950" s="39">
        <f t="shared" si="454"/>
        <v>66.410146806958295</v>
      </c>
      <c r="U950" s="40">
        <f t="shared" si="455"/>
        <v>0.33333333333333298</v>
      </c>
      <c r="V950" s="40">
        <f t="shared" si="456"/>
        <v>0.33333333333333298</v>
      </c>
      <c r="W950" s="40">
        <f t="shared" si="457"/>
        <v>0</v>
      </c>
      <c r="X950" t="str">
        <f t="shared" si="458"/>
        <v>Não</v>
      </c>
      <c r="Y950" s="40">
        <f t="shared" si="459"/>
        <v>0</v>
      </c>
      <c r="Z950" s="40">
        <f t="shared" si="460"/>
        <v>0</v>
      </c>
      <c r="AA950" s="40">
        <f t="shared" si="461"/>
        <v>0</v>
      </c>
      <c r="AB950" s="40">
        <f t="shared" si="462"/>
        <v>0</v>
      </c>
      <c r="AC950" s="40">
        <f t="shared" si="463"/>
        <v>0</v>
      </c>
      <c r="AD950" s="39">
        <f t="shared" si="464"/>
        <v>0</v>
      </c>
      <c r="AE950" s="39">
        <f t="shared" si="465"/>
        <v>0</v>
      </c>
      <c r="AF950" t="str">
        <f t="shared" si="466"/>
        <v>Trabalhado</v>
      </c>
      <c r="AG950" t="str">
        <f t="shared" si="467"/>
        <v/>
      </c>
      <c r="AH950" t="str">
        <f t="shared" si="468"/>
        <v/>
      </c>
      <c r="AJ950" s="41">
        <f t="shared" si="469"/>
        <v>1</v>
      </c>
      <c r="AK950" s="42" t="str">
        <f t="shared" si="470"/>
        <v/>
      </c>
      <c r="AL950" s="41" t="str">
        <f t="shared" si="471"/>
        <v>Leve atraso</v>
      </c>
      <c r="AM950" s="41" t="str">
        <f t="shared" si="472"/>
        <v>Não</v>
      </c>
      <c r="AN950" s="41" t="str">
        <f t="shared" si="473"/>
        <v>Sim</v>
      </c>
      <c r="AO950" s="42" t="str">
        <f t="shared" si="474"/>
        <v/>
      </c>
      <c r="AP950" s="41" t="str">
        <f t="shared" si="475"/>
        <v>Ronaldo Rosendo da Silva|46227</v>
      </c>
      <c r="AQ950" s="41" t="str">
        <f t="shared" si="476"/>
        <v/>
      </c>
      <c r="AR950" s="41" t="str">
        <f>IF($AQ950="","",COUNTIFS(L_ChaveCob,$AQ950,L_Ausencia,"&gt;"&amp;$W950)+COUNTIFS($AQ$4:$AQ950,$AQ950,$W$4:$W950,$W950))</f>
        <v/>
      </c>
      <c r="AS950" s="42">
        <f t="shared" si="477"/>
        <v>0</v>
      </c>
      <c r="AT950" s="42">
        <f t="shared" si="478"/>
        <v>0</v>
      </c>
      <c r="AU950" s="42">
        <f t="shared" si="479"/>
        <v>0</v>
      </c>
    </row>
    <row r="951" spans="1:47" x14ac:dyDescent="0.2">
      <c r="A951" s="35">
        <v>46227</v>
      </c>
      <c r="B951" s="36" t="s">
        <v>243</v>
      </c>
      <c r="C951" s="36" t="s">
        <v>258</v>
      </c>
      <c r="D951" s="36"/>
      <c r="E951" s="37"/>
      <c r="F951" s="37"/>
      <c r="G951" s="36" t="s">
        <v>425</v>
      </c>
      <c r="H951" s="36"/>
      <c r="I951" s="36"/>
      <c r="J951" s="36"/>
      <c r="K951" s="37"/>
      <c r="L951" s="37"/>
      <c r="M951" s="37"/>
      <c r="N951" s="38">
        <f t="shared" si="448"/>
        <v>46204</v>
      </c>
      <c r="O951">
        <f t="shared" si="449"/>
        <v>900003</v>
      </c>
      <c r="P951" t="str">
        <f t="shared" si="450"/>
        <v>Serralheria</v>
      </c>
      <c r="Q951" t="str">
        <f t="shared" si="451"/>
        <v>Normal / Fixo</v>
      </c>
      <c r="R951" t="str">
        <f t="shared" si="452"/>
        <v>ENCARREGADO</v>
      </c>
      <c r="S951" t="str">
        <f t="shared" si="453"/>
        <v>ADM</v>
      </c>
      <c r="T951" s="39">
        <f t="shared" si="454"/>
        <v>66.410146806958295</v>
      </c>
      <c r="U951" s="40">
        <f t="shared" si="455"/>
        <v>0.33333333333333298</v>
      </c>
      <c r="V951" s="40">
        <f t="shared" si="456"/>
        <v>0</v>
      </c>
      <c r="W951" s="40">
        <f t="shared" si="457"/>
        <v>0.33333333333333298</v>
      </c>
      <c r="X951" t="str">
        <f t="shared" si="458"/>
        <v>Não</v>
      </c>
      <c r="Y951" s="40">
        <f t="shared" si="459"/>
        <v>0</v>
      </c>
      <c r="Z951" s="40">
        <f t="shared" si="460"/>
        <v>0</v>
      </c>
      <c r="AA951" s="40">
        <f t="shared" si="461"/>
        <v>0</v>
      </c>
      <c r="AB951" s="40">
        <f t="shared" si="462"/>
        <v>0</v>
      </c>
      <c r="AC951" s="40">
        <f t="shared" si="463"/>
        <v>0</v>
      </c>
      <c r="AD951" s="39">
        <f t="shared" si="464"/>
        <v>0</v>
      </c>
      <c r="AE951" s="39">
        <f t="shared" si="465"/>
        <v>531.28117445566579</v>
      </c>
      <c r="AF951" t="str">
        <f t="shared" si="466"/>
        <v>Justificada</v>
      </c>
      <c r="AG951" t="str">
        <f t="shared" si="467"/>
        <v/>
      </c>
      <c r="AH951" t="str">
        <f t="shared" si="468"/>
        <v/>
      </c>
      <c r="AJ951" s="41">
        <f t="shared" si="469"/>
        <v>10</v>
      </c>
      <c r="AK951" s="42" t="str">
        <f t="shared" si="470"/>
        <v/>
      </c>
      <c r="AL951" s="41" t="str">
        <f t="shared" si="471"/>
        <v>Dia inteiro</v>
      </c>
      <c r="AM951" s="41" t="str">
        <f t="shared" si="472"/>
        <v>Não</v>
      </c>
      <c r="AN951" s="41" t="str">
        <f t="shared" si="473"/>
        <v>Não</v>
      </c>
      <c r="AO951" s="42" t="str">
        <f t="shared" si="474"/>
        <v/>
      </c>
      <c r="AP951" s="41" t="str">
        <f t="shared" si="475"/>
        <v>Marcelo Antônio Silvestre de Moraes|46227</v>
      </c>
      <c r="AQ951" s="41" t="str">
        <f t="shared" si="476"/>
        <v/>
      </c>
      <c r="AR951" s="41" t="str">
        <f>IF($AQ951="","",COUNTIFS(L_ChaveCob,$AQ951,L_Ausencia,"&gt;"&amp;$W951)+COUNTIFS($AQ$4:$AQ951,$AQ951,$W$4:$W951,$W951))</f>
        <v/>
      </c>
      <c r="AS951" s="42">
        <f t="shared" si="477"/>
        <v>0</v>
      </c>
      <c r="AT951" s="42">
        <f t="shared" si="478"/>
        <v>0</v>
      </c>
      <c r="AU951" s="42">
        <f t="shared" si="479"/>
        <v>0</v>
      </c>
    </row>
    <row r="952" spans="1:47" x14ac:dyDescent="0.2">
      <c r="A952" s="35">
        <v>46227</v>
      </c>
      <c r="B952" s="36" t="s">
        <v>239</v>
      </c>
      <c r="C952" s="36" t="s">
        <v>228</v>
      </c>
      <c r="D952" s="36"/>
      <c r="E952" s="37"/>
      <c r="F952" s="37"/>
      <c r="G952" s="36"/>
      <c r="H952" s="36"/>
      <c r="I952" s="36"/>
      <c r="J952" s="36"/>
      <c r="K952" s="37"/>
      <c r="L952" s="37"/>
      <c r="M952" s="37"/>
      <c r="N952" s="38">
        <f t="shared" si="448"/>
        <v>46204</v>
      </c>
      <c r="O952">
        <f t="shared" si="449"/>
        <v>173078</v>
      </c>
      <c r="P952" t="str">
        <f t="shared" si="450"/>
        <v>Serralheria</v>
      </c>
      <c r="Q952" t="str">
        <f t="shared" si="451"/>
        <v>Normal / Fixo</v>
      </c>
      <c r="R952" t="str">
        <f t="shared" si="452"/>
        <v>SERRALHEIRO II</v>
      </c>
      <c r="S952" t="str">
        <f t="shared" si="453"/>
        <v>ADM</v>
      </c>
      <c r="T952" s="39">
        <f t="shared" si="454"/>
        <v>57.825734836004102</v>
      </c>
      <c r="U952" s="40">
        <f t="shared" si="455"/>
        <v>0.33333333333333298</v>
      </c>
      <c r="V952" s="40">
        <f t="shared" si="456"/>
        <v>0</v>
      </c>
      <c r="W952" s="40">
        <f t="shared" si="457"/>
        <v>0.33333333333333298</v>
      </c>
      <c r="X952" t="str">
        <f t="shared" si="458"/>
        <v>Sim</v>
      </c>
      <c r="Y952" s="40">
        <f t="shared" si="459"/>
        <v>0.33333333333333298</v>
      </c>
      <c r="Z952" s="40">
        <f t="shared" si="460"/>
        <v>0</v>
      </c>
      <c r="AA952" s="40">
        <f t="shared" si="461"/>
        <v>0</v>
      </c>
      <c r="AB952" s="40">
        <f t="shared" si="462"/>
        <v>0</v>
      </c>
      <c r="AC952" s="40">
        <f t="shared" si="463"/>
        <v>0.33333333333333298</v>
      </c>
      <c r="AD952" s="39">
        <f t="shared" si="464"/>
        <v>462.60587868803231</v>
      </c>
      <c r="AE952" s="39">
        <f t="shared" si="465"/>
        <v>0</v>
      </c>
      <c r="AF952" t="str">
        <f t="shared" si="466"/>
        <v>Férias</v>
      </c>
      <c r="AG952" t="str">
        <f t="shared" si="467"/>
        <v>DESCONTA 8:00h (Férias).</v>
      </c>
      <c r="AH952" t="str">
        <f t="shared" si="468"/>
        <v/>
      </c>
      <c r="AJ952" s="41">
        <f t="shared" si="469"/>
        <v>2</v>
      </c>
      <c r="AK952" s="42" t="str">
        <f t="shared" si="470"/>
        <v/>
      </c>
      <c r="AL952" s="41" t="str">
        <f t="shared" si="471"/>
        <v>Dia inteiro</v>
      </c>
      <c r="AM952" s="41" t="str">
        <f t="shared" si="472"/>
        <v>Sim</v>
      </c>
      <c r="AN952" s="41" t="str">
        <f t="shared" si="473"/>
        <v>Não</v>
      </c>
      <c r="AO952" s="42" t="str">
        <f t="shared" si="474"/>
        <v/>
      </c>
      <c r="AP952" s="41" t="str">
        <f t="shared" si="475"/>
        <v>Giovani Joao da Silva|46227</v>
      </c>
      <c r="AQ952" s="41" t="str">
        <f t="shared" si="476"/>
        <v>46227|Serralheria</v>
      </c>
      <c r="AR952" s="41">
        <f>IF($AQ952="","",COUNTIFS(L_ChaveCob,$AQ952,L_Ausencia,"&gt;"&amp;$W952)+COUNTIFS($AQ$4:$AQ952,$AQ952,$W$4:$W952,$W952))</f>
        <v>1</v>
      </c>
      <c r="AS952" s="42">
        <f t="shared" si="477"/>
        <v>0</v>
      </c>
      <c r="AT952" s="42">
        <f t="shared" si="478"/>
        <v>0</v>
      </c>
      <c r="AU952" s="42">
        <f t="shared" si="479"/>
        <v>0</v>
      </c>
    </row>
    <row r="953" spans="1:47" x14ac:dyDescent="0.2">
      <c r="A953" s="35">
        <v>46227</v>
      </c>
      <c r="B953" s="36" t="s">
        <v>241</v>
      </c>
      <c r="C953" s="36" t="s">
        <v>232</v>
      </c>
      <c r="D953" s="36"/>
      <c r="E953" s="37"/>
      <c r="F953" s="37"/>
      <c r="G953" s="36"/>
      <c r="H953" s="36"/>
      <c r="I953" s="36"/>
      <c r="J953" s="36"/>
      <c r="K953" s="37"/>
      <c r="L953" s="37"/>
      <c r="M953" s="37"/>
      <c r="N953" s="38">
        <f t="shared" si="448"/>
        <v>46204</v>
      </c>
      <c r="O953">
        <f t="shared" si="449"/>
        <v>24800</v>
      </c>
      <c r="P953" t="str">
        <f t="shared" si="450"/>
        <v>Serralheria</v>
      </c>
      <c r="Q953" t="str">
        <f t="shared" si="451"/>
        <v>Normal / Fixo</v>
      </c>
      <c r="R953" t="str">
        <f t="shared" si="452"/>
        <v>SERRALHEIRO II</v>
      </c>
      <c r="S953" t="str">
        <f t="shared" si="453"/>
        <v>ADM</v>
      </c>
      <c r="T953" s="39">
        <f t="shared" si="454"/>
        <v>57.825734836004102</v>
      </c>
      <c r="U953" s="40">
        <f t="shared" si="455"/>
        <v>0.33333333333333298</v>
      </c>
      <c r="V953" s="40">
        <f t="shared" si="456"/>
        <v>0.33333333333333298</v>
      </c>
      <c r="W953" s="40">
        <f t="shared" si="457"/>
        <v>0</v>
      </c>
      <c r="X953" t="str">
        <f t="shared" si="458"/>
        <v>Não</v>
      </c>
      <c r="Y953" s="40">
        <f t="shared" si="459"/>
        <v>0</v>
      </c>
      <c r="Z953" s="40">
        <f t="shared" si="460"/>
        <v>0</v>
      </c>
      <c r="AA953" s="40">
        <f t="shared" si="461"/>
        <v>0</v>
      </c>
      <c r="AB953" s="40">
        <f t="shared" si="462"/>
        <v>0</v>
      </c>
      <c r="AC953" s="40">
        <f t="shared" si="463"/>
        <v>0</v>
      </c>
      <c r="AD953" s="39">
        <f t="shared" si="464"/>
        <v>0</v>
      </c>
      <c r="AE953" s="39">
        <f t="shared" si="465"/>
        <v>0</v>
      </c>
      <c r="AF953" t="str">
        <f t="shared" si="466"/>
        <v>Trabalhado</v>
      </c>
      <c r="AG953" t="str">
        <f t="shared" si="467"/>
        <v/>
      </c>
      <c r="AH953" t="str">
        <f t="shared" si="468"/>
        <v/>
      </c>
      <c r="AJ953" s="41">
        <f t="shared" si="469"/>
        <v>3</v>
      </c>
      <c r="AK953" s="42" t="str">
        <f t="shared" si="470"/>
        <v/>
      </c>
      <c r="AL953" s="41" t="str">
        <f t="shared" si="471"/>
        <v>Leve atraso</v>
      </c>
      <c r="AM953" s="41" t="str">
        <f t="shared" si="472"/>
        <v>Não</v>
      </c>
      <c r="AN953" s="41" t="str">
        <f t="shared" si="473"/>
        <v>Sim</v>
      </c>
      <c r="AO953" s="42" t="str">
        <f t="shared" si="474"/>
        <v/>
      </c>
      <c r="AP953" s="41" t="str">
        <f t="shared" si="475"/>
        <v>Ivanildo Lopes Pires de Carvalho|46227</v>
      </c>
      <c r="AQ953" s="41" t="str">
        <f t="shared" si="476"/>
        <v/>
      </c>
      <c r="AR953" s="41" t="str">
        <f>IF($AQ953="","",COUNTIFS(L_ChaveCob,$AQ953,L_Ausencia,"&gt;"&amp;$W953)+COUNTIFS($AQ$4:$AQ953,$AQ953,$W$4:$W953,$W953))</f>
        <v/>
      </c>
      <c r="AS953" s="42">
        <f t="shared" si="477"/>
        <v>0</v>
      </c>
      <c r="AT953" s="42">
        <f t="shared" si="478"/>
        <v>0</v>
      </c>
      <c r="AU953" s="42">
        <f t="shared" si="479"/>
        <v>0</v>
      </c>
    </row>
    <row r="954" spans="1:47" x14ac:dyDescent="0.2">
      <c r="A954" s="35">
        <v>46227</v>
      </c>
      <c r="B954" s="36" t="s">
        <v>254</v>
      </c>
      <c r="C954" s="36" t="s">
        <v>232</v>
      </c>
      <c r="D954" s="36"/>
      <c r="E954" s="37"/>
      <c r="F954" s="37"/>
      <c r="G954" s="36"/>
      <c r="H954" s="36"/>
      <c r="I954" s="36"/>
      <c r="J954" s="36"/>
      <c r="K954" s="37"/>
      <c r="L954" s="37"/>
      <c r="M954" s="37"/>
      <c r="N954" s="38">
        <f t="shared" si="448"/>
        <v>46204</v>
      </c>
      <c r="O954">
        <f t="shared" si="449"/>
        <v>900001</v>
      </c>
      <c r="P954" t="str">
        <f t="shared" si="450"/>
        <v>Serralheria</v>
      </c>
      <c r="Q954" t="str">
        <f t="shared" si="451"/>
        <v>Normal / Fixo</v>
      </c>
      <c r="R954" t="str">
        <f t="shared" si="452"/>
        <v>SERRALHEIRO II</v>
      </c>
      <c r="S954" t="str">
        <f t="shared" si="453"/>
        <v>ADM</v>
      </c>
      <c r="T954" s="39">
        <f t="shared" si="454"/>
        <v>57.825734836004102</v>
      </c>
      <c r="U954" s="40">
        <f t="shared" si="455"/>
        <v>0.33333333333333298</v>
      </c>
      <c r="V954" s="40">
        <f t="shared" si="456"/>
        <v>0.33333333333333298</v>
      </c>
      <c r="W954" s="40">
        <f t="shared" si="457"/>
        <v>0</v>
      </c>
      <c r="X954" t="str">
        <f t="shared" si="458"/>
        <v>Não</v>
      </c>
      <c r="Y954" s="40">
        <f t="shared" si="459"/>
        <v>0</v>
      </c>
      <c r="Z954" s="40">
        <f t="shared" si="460"/>
        <v>0</v>
      </c>
      <c r="AA954" s="40">
        <f t="shared" si="461"/>
        <v>0</v>
      </c>
      <c r="AB954" s="40">
        <f t="shared" si="462"/>
        <v>0</v>
      </c>
      <c r="AC954" s="40">
        <f t="shared" si="463"/>
        <v>0</v>
      </c>
      <c r="AD954" s="39">
        <f t="shared" si="464"/>
        <v>0</v>
      </c>
      <c r="AE954" s="39">
        <f t="shared" si="465"/>
        <v>0</v>
      </c>
      <c r="AF954" t="str">
        <f t="shared" si="466"/>
        <v>Trabalhado</v>
      </c>
      <c r="AG954" t="str">
        <f t="shared" si="467"/>
        <v/>
      </c>
      <c r="AH954" t="str">
        <f t="shared" si="468"/>
        <v/>
      </c>
      <c r="AJ954" s="41">
        <f t="shared" si="469"/>
        <v>8</v>
      </c>
      <c r="AK954" s="42" t="str">
        <f t="shared" si="470"/>
        <v/>
      </c>
      <c r="AL954" s="41" t="str">
        <f t="shared" si="471"/>
        <v>Leve atraso</v>
      </c>
      <c r="AM954" s="41" t="str">
        <f t="shared" si="472"/>
        <v>Não</v>
      </c>
      <c r="AN954" s="41" t="str">
        <f t="shared" si="473"/>
        <v>Sim</v>
      </c>
      <c r="AO954" s="42" t="str">
        <f t="shared" si="474"/>
        <v/>
      </c>
      <c r="AP954" s="41" t="str">
        <f t="shared" si="475"/>
        <v>Ronaldo Santos Dias|46227</v>
      </c>
      <c r="AQ954" s="41" t="str">
        <f t="shared" si="476"/>
        <v/>
      </c>
      <c r="AR954" s="41" t="str">
        <f>IF($AQ954="","",COUNTIFS(L_ChaveCob,$AQ954,L_Ausencia,"&gt;"&amp;$W954)+COUNTIFS($AQ$4:$AQ954,$AQ954,$W$4:$W954,$W954))</f>
        <v/>
      </c>
      <c r="AS954" s="42">
        <f t="shared" si="477"/>
        <v>0</v>
      </c>
      <c r="AT954" s="42">
        <f t="shared" si="478"/>
        <v>0</v>
      </c>
      <c r="AU954" s="42">
        <f t="shared" si="479"/>
        <v>0</v>
      </c>
    </row>
    <row r="955" spans="1:47" x14ac:dyDescent="0.2">
      <c r="A955" s="35">
        <v>46227</v>
      </c>
      <c r="B955" s="36" t="s">
        <v>247</v>
      </c>
      <c r="C955" s="36" t="s">
        <v>232</v>
      </c>
      <c r="D955" s="36"/>
      <c r="E955" s="37"/>
      <c r="F955" s="37"/>
      <c r="G955" s="36"/>
      <c r="H955" s="36"/>
      <c r="I955" s="36"/>
      <c r="J955" s="36"/>
      <c r="K955" s="37"/>
      <c r="L955" s="37"/>
      <c r="M955" s="37"/>
      <c r="N955" s="38">
        <f t="shared" si="448"/>
        <v>46204</v>
      </c>
      <c r="O955">
        <f t="shared" si="449"/>
        <v>900005</v>
      </c>
      <c r="P955" t="str">
        <f t="shared" si="450"/>
        <v>Serralheria</v>
      </c>
      <c r="Q955" t="str">
        <f t="shared" si="451"/>
        <v>Normal / Fixo</v>
      </c>
      <c r="R955" t="str">
        <f t="shared" si="452"/>
        <v>SERRALHEIRO II</v>
      </c>
      <c r="S955" t="str">
        <f t="shared" si="453"/>
        <v>ADM</v>
      </c>
      <c r="T955" s="39">
        <f t="shared" si="454"/>
        <v>57.825734836004102</v>
      </c>
      <c r="U955" s="40">
        <f t="shared" si="455"/>
        <v>0.33333333333333298</v>
      </c>
      <c r="V955" s="40">
        <f t="shared" si="456"/>
        <v>0.33333333333333298</v>
      </c>
      <c r="W955" s="40">
        <f t="shared" si="457"/>
        <v>0</v>
      </c>
      <c r="X955" t="str">
        <f t="shared" si="458"/>
        <v>Não</v>
      </c>
      <c r="Y955" s="40">
        <f t="shared" si="459"/>
        <v>0</v>
      </c>
      <c r="Z955" s="40">
        <f t="shared" si="460"/>
        <v>0</v>
      </c>
      <c r="AA955" s="40">
        <f t="shared" si="461"/>
        <v>0</v>
      </c>
      <c r="AB955" s="40">
        <f t="shared" si="462"/>
        <v>0</v>
      </c>
      <c r="AC955" s="40">
        <f t="shared" si="463"/>
        <v>0</v>
      </c>
      <c r="AD955" s="39">
        <f t="shared" si="464"/>
        <v>0</v>
      </c>
      <c r="AE955" s="39">
        <f t="shared" si="465"/>
        <v>0</v>
      </c>
      <c r="AF955" t="str">
        <f t="shared" si="466"/>
        <v>Trabalhado</v>
      </c>
      <c r="AG955" t="str">
        <f t="shared" si="467"/>
        <v/>
      </c>
      <c r="AH955" t="str">
        <f t="shared" si="468"/>
        <v/>
      </c>
      <c r="AJ955" s="41">
        <f t="shared" si="469"/>
        <v>13</v>
      </c>
      <c r="AK955" s="42" t="str">
        <f t="shared" si="470"/>
        <v/>
      </c>
      <c r="AL955" s="41" t="str">
        <f t="shared" si="471"/>
        <v>Leve atraso</v>
      </c>
      <c r="AM955" s="41" t="str">
        <f t="shared" si="472"/>
        <v>Não</v>
      </c>
      <c r="AN955" s="41" t="str">
        <f t="shared" si="473"/>
        <v>Sim</v>
      </c>
      <c r="AO955" s="42" t="str">
        <f t="shared" si="474"/>
        <v/>
      </c>
      <c r="AP955" s="41" t="str">
        <f t="shared" si="475"/>
        <v>Rafael Fracaroli da Rocha|46227</v>
      </c>
      <c r="AQ955" s="41" t="str">
        <f t="shared" si="476"/>
        <v/>
      </c>
      <c r="AR955" s="41" t="str">
        <f>IF($AQ955="","",COUNTIFS(L_ChaveCob,$AQ955,L_Ausencia,"&gt;"&amp;$W955)+COUNTIFS($AQ$4:$AQ955,$AQ955,$W$4:$W955,$W955))</f>
        <v/>
      </c>
      <c r="AS955" s="42">
        <f t="shared" si="477"/>
        <v>0</v>
      </c>
      <c r="AT955" s="42">
        <f t="shared" si="478"/>
        <v>0</v>
      </c>
      <c r="AU955" s="42">
        <f t="shared" si="479"/>
        <v>0</v>
      </c>
    </row>
    <row r="956" spans="1:47" x14ac:dyDescent="0.2">
      <c r="A956" s="35">
        <v>46227</v>
      </c>
      <c r="B956" s="36" t="s">
        <v>237</v>
      </c>
      <c r="C956" s="36" t="s">
        <v>258</v>
      </c>
      <c r="D956" s="36"/>
      <c r="E956" s="37"/>
      <c r="F956" s="37"/>
      <c r="G956" s="36"/>
      <c r="H956" s="36"/>
      <c r="I956" s="36"/>
      <c r="J956" s="36"/>
      <c r="K956" s="37"/>
      <c r="L956" s="37"/>
      <c r="M956" s="37"/>
      <c r="N956" s="38">
        <f t="shared" si="448"/>
        <v>46204</v>
      </c>
      <c r="O956">
        <f t="shared" si="449"/>
        <v>119353</v>
      </c>
      <c r="P956" t="str">
        <f t="shared" si="450"/>
        <v>Serralheria</v>
      </c>
      <c r="Q956" t="str">
        <f t="shared" si="451"/>
        <v>Normal / Fixo</v>
      </c>
      <c r="R956" t="str">
        <f t="shared" si="452"/>
        <v>SERRALHEIRO II</v>
      </c>
      <c r="S956" t="str">
        <f t="shared" si="453"/>
        <v>ADM</v>
      </c>
      <c r="T956" s="39">
        <f t="shared" si="454"/>
        <v>57.825734836004102</v>
      </c>
      <c r="U956" s="40">
        <f t="shared" si="455"/>
        <v>0.33333333333333298</v>
      </c>
      <c r="V956" s="40">
        <f t="shared" si="456"/>
        <v>0</v>
      </c>
      <c r="W956" s="40">
        <f t="shared" si="457"/>
        <v>0.33333333333333298</v>
      </c>
      <c r="X956" t="str">
        <f t="shared" si="458"/>
        <v>Não</v>
      </c>
      <c r="Y956" s="40">
        <f t="shared" si="459"/>
        <v>0</v>
      </c>
      <c r="Z956" s="40">
        <f t="shared" si="460"/>
        <v>0</v>
      </c>
      <c r="AA956" s="40">
        <f t="shared" si="461"/>
        <v>0</v>
      </c>
      <c r="AB956" s="40">
        <f t="shared" si="462"/>
        <v>0</v>
      </c>
      <c r="AC956" s="40">
        <f t="shared" si="463"/>
        <v>0</v>
      </c>
      <c r="AD956" s="39">
        <f t="shared" si="464"/>
        <v>0</v>
      </c>
      <c r="AE956" s="39">
        <f t="shared" si="465"/>
        <v>462.60587868803231</v>
      </c>
      <c r="AF956" t="str">
        <f t="shared" si="466"/>
        <v>Justificada</v>
      </c>
      <c r="AG956" t="str">
        <f t="shared" si="467"/>
        <v/>
      </c>
      <c r="AH956" t="str">
        <f t="shared" si="468"/>
        <v/>
      </c>
      <c r="AJ956" s="41">
        <f t="shared" si="469"/>
        <v>7</v>
      </c>
      <c r="AK956" s="42" t="str">
        <f t="shared" si="470"/>
        <v/>
      </c>
      <c r="AL956" s="41" t="str">
        <f t="shared" si="471"/>
        <v>Dia inteiro</v>
      </c>
      <c r="AM956" s="41" t="str">
        <f t="shared" si="472"/>
        <v>Não</v>
      </c>
      <c r="AN956" s="41" t="str">
        <f t="shared" si="473"/>
        <v>Não</v>
      </c>
      <c r="AO956" s="42" t="str">
        <f t="shared" si="474"/>
        <v/>
      </c>
      <c r="AP956" s="41" t="str">
        <f t="shared" si="475"/>
        <v>Ezequiel Antonio Peres|46227</v>
      </c>
      <c r="AQ956" s="41" t="str">
        <f t="shared" si="476"/>
        <v/>
      </c>
      <c r="AR956" s="41" t="str">
        <f>IF($AQ956="","",COUNTIFS(L_ChaveCob,$AQ956,L_Ausencia,"&gt;"&amp;$W956)+COUNTIFS($AQ$4:$AQ956,$AQ956,$W$4:$W956,$W956))</f>
        <v/>
      </c>
      <c r="AS956" s="42">
        <f t="shared" si="477"/>
        <v>0</v>
      </c>
      <c r="AT956" s="42">
        <f t="shared" si="478"/>
        <v>0</v>
      </c>
      <c r="AU956" s="42">
        <f t="shared" si="479"/>
        <v>0</v>
      </c>
    </row>
    <row r="957" spans="1:47" x14ac:dyDescent="0.2">
      <c r="A957" s="35">
        <v>46227</v>
      </c>
      <c r="B957" s="36" t="s">
        <v>249</v>
      </c>
      <c r="C957" s="36" t="s">
        <v>232</v>
      </c>
      <c r="D957" s="36"/>
      <c r="E957" s="37"/>
      <c r="F957" s="37"/>
      <c r="G957" s="36"/>
      <c r="H957" s="36"/>
      <c r="I957" s="36"/>
      <c r="J957" s="36"/>
      <c r="K957" s="37"/>
      <c r="L957" s="37"/>
      <c r="M957" s="37"/>
      <c r="N957" s="38">
        <f t="shared" si="448"/>
        <v>46204</v>
      </c>
      <c r="O957">
        <f t="shared" si="449"/>
        <v>331335</v>
      </c>
      <c r="P957" t="str">
        <f t="shared" si="450"/>
        <v>Serralheria</v>
      </c>
      <c r="Q957" t="str">
        <f t="shared" si="451"/>
        <v>Normal / Fixo</v>
      </c>
      <c r="R957" t="str">
        <f t="shared" si="452"/>
        <v>SERRALHEIRO II</v>
      </c>
      <c r="S957" t="str">
        <f t="shared" si="453"/>
        <v>ADM</v>
      </c>
      <c r="T957" s="39">
        <f t="shared" si="454"/>
        <v>57.825734836004102</v>
      </c>
      <c r="U957" s="40">
        <f t="shared" si="455"/>
        <v>0.33333333333333298</v>
      </c>
      <c r="V957" s="40">
        <f t="shared" si="456"/>
        <v>0.33333333333333298</v>
      </c>
      <c r="W957" s="40">
        <f t="shared" si="457"/>
        <v>0</v>
      </c>
      <c r="X957" t="str">
        <f t="shared" si="458"/>
        <v>Não</v>
      </c>
      <c r="Y957" s="40">
        <f t="shared" si="459"/>
        <v>0</v>
      </c>
      <c r="Z957" s="40">
        <f t="shared" si="460"/>
        <v>0</v>
      </c>
      <c r="AA957" s="40">
        <f t="shared" si="461"/>
        <v>0</v>
      </c>
      <c r="AB957" s="40">
        <f t="shared" si="462"/>
        <v>0</v>
      </c>
      <c r="AC957" s="40">
        <f t="shared" si="463"/>
        <v>0</v>
      </c>
      <c r="AD957" s="39">
        <f t="shared" si="464"/>
        <v>0</v>
      </c>
      <c r="AE957" s="39">
        <f t="shared" si="465"/>
        <v>0</v>
      </c>
      <c r="AF957" t="str">
        <f t="shared" si="466"/>
        <v>Trabalhado</v>
      </c>
      <c r="AG957" t="str">
        <f t="shared" si="467"/>
        <v/>
      </c>
      <c r="AH957" t="str">
        <f t="shared" si="468"/>
        <v/>
      </c>
      <c r="AJ957" s="41">
        <f t="shared" si="469"/>
        <v>5</v>
      </c>
      <c r="AK957" s="42" t="str">
        <f t="shared" si="470"/>
        <v/>
      </c>
      <c r="AL957" s="41" t="str">
        <f t="shared" si="471"/>
        <v>Leve atraso</v>
      </c>
      <c r="AM957" s="41" t="str">
        <f t="shared" si="472"/>
        <v>Não</v>
      </c>
      <c r="AN957" s="41" t="str">
        <f t="shared" si="473"/>
        <v>Sim</v>
      </c>
      <c r="AO957" s="42" t="str">
        <f t="shared" si="474"/>
        <v/>
      </c>
      <c r="AP957" s="41" t="str">
        <f t="shared" si="475"/>
        <v>Robson Alberto Alves Galvão|46227</v>
      </c>
      <c r="AQ957" s="41" t="str">
        <f t="shared" si="476"/>
        <v/>
      </c>
      <c r="AR957" s="41" t="str">
        <f>IF($AQ957="","",COUNTIFS(L_ChaveCob,$AQ957,L_Ausencia,"&gt;"&amp;$W957)+COUNTIFS($AQ$4:$AQ957,$AQ957,$W$4:$W957,$W957))</f>
        <v/>
      </c>
      <c r="AS957" s="42">
        <f t="shared" si="477"/>
        <v>0</v>
      </c>
      <c r="AT957" s="42">
        <f t="shared" si="478"/>
        <v>0</v>
      </c>
      <c r="AU957" s="42">
        <f t="shared" si="479"/>
        <v>0</v>
      </c>
    </row>
    <row r="958" spans="1:47" x14ac:dyDescent="0.2">
      <c r="A958" s="35">
        <v>46227</v>
      </c>
      <c r="B958" s="36" t="s">
        <v>229</v>
      </c>
      <c r="C958" s="36" t="s">
        <v>232</v>
      </c>
      <c r="D958" s="36"/>
      <c r="E958" s="37"/>
      <c r="F958" s="37"/>
      <c r="G958" s="36"/>
      <c r="H958" s="36"/>
      <c r="I958" s="36"/>
      <c r="J958" s="36"/>
      <c r="K958" s="37"/>
      <c r="L958" s="37"/>
      <c r="M958" s="37"/>
      <c r="N958" s="38">
        <f t="shared" si="448"/>
        <v>46204</v>
      </c>
      <c r="O958">
        <f t="shared" si="449"/>
        <v>105410</v>
      </c>
      <c r="P958" t="str">
        <f t="shared" si="450"/>
        <v>Serralheria</v>
      </c>
      <c r="Q958" t="str">
        <f t="shared" si="451"/>
        <v>Normal / Fixo</v>
      </c>
      <c r="R958" t="str">
        <f t="shared" si="452"/>
        <v>SERRALHEIRO I</v>
      </c>
      <c r="S958" t="str">
        <f t="shared" si="453"/>
        <v>TURNO 3</v>
      </c>
      <c r="T958" s="39">
        <f t="shared" si="454"/>
        <v>53.488333185221997</v>
      </c>
      <c r="U958" s="40">
        <f t="shared" si="455"/>
        <v>0.33333333333333298</v>
      </c>
      <c r="V958" s="40">
        <f t="shared" si="456"/>
        <v>0.33333333333333298</v>
      </c>
      <c r="W958" s="40">
        <f t="shared" si="457"/>
        <v>0</v>
      </c>
      <c r="X958" t="str">
        <f t="shared" si="458"/>
        <v>Não</v>
      </c>
      <c r="Y958" s="40">
        <f t="shared" si="459"/>
        <v>0</v>
      </c>
      <c r="Z958" s="40">
        <f t="shared" si="460"/>
        <v>0</v>
      </c>
      <c r="AA958" s="40">
        <f t="shared" si="461"/>
        <v>0</v>
      </c>
      <c r="AB958" s="40">
        <f t="shared" si="462"/>
        <v>0</v>
      </c>
      <c r="AC958" s="40">
        <f t="shared" si="463"/>
        <v>0</v>
      </c>
      <c r="AD958" s="39">
        <f t="shared" si="464"/>
        <v>0</v>
      </c>
      <c r="AE958" s="39">
        <f t="shared" si="465"/>
        <v>0</v>
      </c>
      <c r="AF958" t="str">
        <f t="shared" si="466"/>
        <v>Trabalhado</v>
      </c>
      <c r="AG958" t="str">
        <f t="shared" si="467"/>
        <v/>
      </c>
      <c r="AH958" t="str">
        <f t="shared" si="468"/>
        <v/>
      </c>
      <c r="AJ958" s="41">
        <f t="shared" si="469"/>
        <v>6</v>
      </c>
      <c r="AK958" s="42" t="str">
        <f t="shared" si="470"/>
        <v/>
      </c>
      <c r="AL958" s="41" t="str">
        <f t="shared" si="471"/>
        <v>Leve atraso</v>
      </c>
      <c r="AM958" s="41" t="str">
        <f t="shared" si="472"/>
        <v>Não</v>
      </c>
      <c r="AN958" s="41" t="str">
        <f t="shared" si="473"/>
        <v>Sim</v>
      </c>
      <c r="AO958" s="42" t="str">
        <f t="shared" si="474"/>
        <v/>
      </c>
      <c r="AP958" s="41" t="str">
        <f t="shared" si="475"/>
        <v>Marcelo Douglas Vieira Santana|46227</v>
      </c>
      <c r="AQ958" s="41" t="str">
        <f t="shared" si="476"/>
        <v/>
      </c>
      <c r="AR958" s="41" t="str">
        <f>IF($AQ958="","",COUNTIFS(L_ChaveCob,$AQ958,L_Ausencia,"&gt;"&amp;$W958)+COUNTIFS($AQ$4:$AQ958,$AQ958,$W$4:$W958,$W958))</f>
        <v/>
      </c>
      <c r="AS958" s="42">
        <f t="shared" si="477"/>
        <v>0</v>
      </c>
      <c r="AT958" s="42">
        <f t="shared" si="478"/>
        <v>0</v>
      </c>
      <c r="AU958" s="42">
        <f t="shared" si="479"/>
        <v>0</v>
      </c>
    </row>
    <row r="959" spans="1:47" x14ac:dyDescent="0.2">
      <c r="A959" s="35">
        <v>46227</v>
      </c>
      <c r="B959" s="36" t="s">
        <v>231</v>
      </c>
      <c r="C959" s="36" t="s">
        <v>232</v>
      </c>
      <c r="D959" s="36"/>
      <c r="E959" s="37"/>
      <c r="F959" s="37"/>
      <c r="G959" s="36"/>
      <c r="H959" s="36"/>
      <c r="I959" s="36"/>
      <c r="J959" s="36"/>
      <c r="K959" s="37"/>
      <c r="L959" s="37"/>
      <c r="M959" s="37"/>
      <c r="N959" s="38">
        <f t="shared" si="448"/>
        <v>46204</v>
      </c>
      <c r="O959">
        <f t="shared" si="449"/>
        <v>900004</v>
      </c>
      <c r="P959" t="str">
        <f t="shared" si="450"/>
        <v>Serralheria</v>
      </c>
      <c r="Q959" t="str">
        <f t="shared" si="451"/>
        <v>Normal / Fixo</v>
      </c>
      <c r="R959" t="str">
        <f t="shared" si="452"/>
        <v>SERRALHEIRO I</v>
      </c>
      <c r="S959" t="str">
        <f t="shared" si="453"/>
        <v>TURNO 2</v>
      </c>
      <c r="T959" s="39">
        <f t="shared" si="454"/>
        <v>53.488333185221997</v>
      </c>
      <c r="U959" s="40">
        <f t="shared" si="455"/>
        <v>0.33333333333333298</v>
      </c>
      <c r="V959" s="40">
        <f t="shared" si="456"/>
        <v>0.33333333333333298</v>
      </c>
      <c r="W959" s="40">
        <f t="shared" si="457"/>
        <v>0</v>
      </c>
      <c r="X959" t="str">
        <f t="shared" si="458"/>
        <v>Não</v>
      </c>
      <c r="Y959" s="40">
        <f t="shared" si="459"/>
        <v>0</v>
      </c>
      <c r="Z959" s="40">
        <f t="shared" si="460"/>
        <v>0</v>
      </c>
      <c r="AA959" s="40">
        <f t="shared" si="461"/>
        <v>0</v>
      </c>
      <c r="AB959" s="40">
        <f t="shared" si="462"/>
        <v>0</v>
      </c>
      <c r="AC959" s="40">
        <f t="shared" si="463"/>
        <v>0</v>
      </c>
      <c r="AD959" s="39">
        <f t="shared" si="464"/>
        <v>0</v>
      </c>
      <c r="AE959" s="39">
        <f t="shared" si="465"/>
        <v>0</v>
      </c>
      <c r="AF959" t="str">
        <f t="shared" si="466"/>
        <v>Trabalhado</v>
      </c>
      <c r="AG959" t="str">
        <f t="shared" si="467"/>
        <v/>
      </c>
      <c r="AH959" t="str">
        <f t="shared" si="468"/>
        <v/>
      </c>
      <c r="AJ959" s="41">
        <f t="shared" si="469"/>
        <v>11</v>
      </c>
      <c r="AK959" s="42" t="str">
        <f t="shared" si="470"/>
        <v/>
      </c>
      <c r="AL959" s="41" t="str">
        <f t="shared" si="471"/>
        <v>Leve atraso</v>
      </c>
      <c r="AM959" s="41" t="str">
        <f t="shared" si="472"/>
        <v>Não</v>
      </c>
      <c r="AN959" s="41" t="str">
        <f t="shared" si="473"/>
        <v>Sim</v>
      </c>
      <c r="AO959" s="42" t="str">
        <f t="shared" si="474"/>
        <v/>
      </c>
      <c r="AP959" s="41" t="str">
        <f t="shared" si="475"/>
        <v>Rogério Marques da Silva|46227</v>
      </c>
      <c r="AQ959" s="41" t="str">
        <f t="shared" si="476"/>
        <v/>
      </c>
      <c r="AR959" s="41" t="str">
        <f>IF($AQ959="","",COUNTIFS(L_ChaveCob,$AQ959,L_Ausencia,"&gt;"&amp;$W959)+COUNTIFS($AQ$4:$AQ959,$AQ959,$W$4:$W959,$W959))</f>
        <v/>
      </c>
      <c r="AS959" s="42">
        <f t="shared" si="477"/>
        <v>0</v>
      </c>
      <c r="AT959" s="42">
        <f t="shared" si="478"/>
        <v>0</v>
      </c>
      <c r="AU959" s="42">
        <f t="shared" si="479"/>
        <v>0</v>
      </c>
    </row>
    <row r="960" spans="1:47" x14ac:dyDescent="0.2">
      <c r="A960" s="35">
        <v>46227</v>
      </c>
      <c r="B960" s="36" t="s">
        <v>479</v>
      </c>
      <c r="C960" s="36" t="s">
        <v>232</v>
      </c>
      <c r="D960" s="36"/>
      <c r="E960" s="37"/>
      <c r="F960" s="37"/>
      <c r="G960" s="36"/>
      <c r="H960" s="36"/>
      <c r="I960" s="36"/>
      <c r="J960" s="36"/>
      <c r="K960" s="37"/>
      <c r="L960" s="37"/>
      <c r="M960" s="37"/>
      <c r="N960" s="38">
        <f t="shared" si="448"/>
        <v>46204</v>
      </c>
      <c r="O960">
        <f t="shared" si="449"/>
        <v>900012</v>
      </c>
      <c r="P960" t="str">
        <f t="shared" si="450"/>
        <v>Serralheria</v>
      </c>
      <c r="Q960" t="str">
        <f t="shared" si="451"/>
        <v>Normal / Fixo</v>
      </c>
      <c r="R960" t="str">
        <f t="shared" si="452"/>
        <v>SERRALHEIRO I</v>
      </c>
      <c r="S960" t="str">
        <f t="shared" si="453"/>
        <v>ADM</v>
      </c>
      <c r="T960" s="39">
        <f t="shared" si="454"/>
        <v>53.488333185221997</v>
      </c>
      <c r="U960" s="40">
        <f t="shared" si="455"/>
        <v>0.33333333333333298</v>
      </c>
      <c r="V960" s="40">
        <f t="shared" si="456"/>
        <v>0.33333333333333298</v>
      </c>
      <c r="W960" s="40">
        <f t="shared" si="457"/>
        <v>0</v>
      </c>
      <c r="X960" t="str">
        <f t="shared" si="458"/>
        <v>Não</v>
      </c>
      <c r="Y960" s="40">
        <f t="shared" si="459"/>
        <v>0</v>
      </c>
      <c r="Z960" s="40">
        <f t="shared" si="460"/>
        <v>0</v>
      </c>
      <c r="AA960" s="40">
        <f t="shared" si="461"/>
        <v>0</v>
      </c>
      <c r="AB960" s="40">
        <f t="shared" si="462"/>
        <v>0</v>
      </c>
      <c r="AC960" s="40">
        <f t="shared" si="463"/>
        <v>0</v>
      </c>
      <c r="AD960" s="39">
        <f t="shared" si="464"/>
        <v>0</v>
      </c>
      <c r="AE960" s="39">
        <f t="shared" si="465"/>
        <v>0</v>
      </c>
      <c r="AF960" t="str">
        <f t="shared" si="466"/>
        <v>Trabalhado</v>
      </c>
      <c r="AG960" t="str">
        <f t="shared" si="467"/>
        <v/>
      </c>
      <c r="AH960" t="str">
        <f t="shared" si="468"/>
        <v/>
      </c>
      <c r="AJ960" s="41">
        <f t="shared" si="469"/>
        <v>21</v>
      </c>
      <c r="AK960" s="42" t="str">
        <f t="shared" si="470"/>
        <v/>
      </c>
      <c r="AL960" s="41" t="str">
        <f t="shared" si="471"/>
        <v>Leve atraso</v>
      </c>
      <c r="AM960" s="41" t="str">
        <f t="shared" si="472"/>
        <v>Não</v>
      </c>
      <c r="AN960" s="41" t="str">
        <f t="shared" si="473"/>
        <v>Sim</v>
      </c>
      <c r="AO960" s="42" t="str">
        <f t="shared" si="474"/>
        <v/>
      </c>
      <c r="AP960" s="41" t="str">
        <f t="shared" si="475"/>
        <v>Diego Ferreira Moura|46227</v>
      </c>
      <c r="AQ960" s="41" t="str">
        <f t="shared" si="476"/>
        <v/>
      </c>
      <c r="AR960" s="41" t="str">
        <f>IF($AQ960="","",COUNTIFS(L_ChaveCob,$AQ960,L_Ausencia,"&gt;"&amp;$W960)+COUNTIFS($AQ$4:$AQ960,$AQ960,$W$4:$W960,$W960))</f>
        <v/>
      </c>
      <c r="AS960" s="42">
        <f t="shared" si="477"/>
        <v>0</v>
      </c>
      <c r="AT960" s="42">
        <f t="shared" si="478"/>
        <v>0</v>
      </c>
      <c r="AU960" s="42">
        <f t="shared" si="479"/>
        <v>0</v>
      </c>
    </row>
    <row r="961" spans="1:47" x14ac:dyDescent="0.2">
      <c r="A961" s="35">
        <v>46227</v>
      </c>
      <c r="B961" s="36" t="s">
        <v>483</v>
      </c>
      <c r="C961" s="36" t="s">
        <v>232</v>
      </c>
      <c r="D961" s="36"/>
      <c r="E961" s="37"/>
      <c r="F961" s="37"/>
      <c r="G961" s="36"/>
      <c r="H961" s="36"/>
      <c r="I961" s="36"/>
      <c r="J961" s="36"/>
      <c r="K961" s="37"/>
      <c r="L961" s="37"/>
      <c r="M961" s="37"/>
      <c r="N961" s="38">
        <f t="shared" si="448"/>
        <v>46204</v>
      </c>
      <c r="O961">
        <f t="shared" si="449"/>
        <v>900011</v>
      </c>
      <c r="P961" t="str">
        <f t="shared" si="450"/>
        <v>Serralheria</v>
      </c>
      <c r="Q961" t="str">
        <f t="shared" si="451"/>
        <v>Normal / Fixo</v>
      </c>
      <c r="R961" t="str">
        <f t="shared" si="452"/>
        <v>SERRALHEIRO I</v>
      </c>
      <c r="S961" t="str">
        <f t="shared" si="453"/>
        <v>ADM</v>
      </c>
      <c r="T961" s="39">
        <f t="shared" si="454"/>
        <v>53.488333185221997</v>
      </c>
      <c r="U961" s="40">
        <f t="shared" si="455"/>
        <v>0.33333333333333298</v>
      </c>
      <c r="V961" s="40">
        <f t="shared" si="456"/>
        <v>0.33333333333333298</v>
      </c>
      <c r="W961" s="40">
        <f t="shared" si="457"/>
        <v>0</v>
      </c>
      <c r="X961" t="str">
        <f t="shared" si="458"/>
        <v>Não</v>
      </c>
      <c r="Y961" s="40">
        <f t="shared" si="459"/>
        <v>0</v>
      </c>
      <c r="Z961" s="40">
        <f t="shared" si="460"/>
        <v>0</v>
      </c>
      <c r="AA961" s="40">
        <f t="shared" si="461"/>
        <v>0</v>
      </c>
      <c r="AB961" s="40">
        <f t="shared" si="462"/>
        <v>0</v>
      </c>
      <c r="AC961" s="40">
        <f t="shared" si="463"/>
        <v>0</v>
      </c>
      <c r="AD961" s="39">
        <f t="shared" si="464"/>
        <v>0</v>
      </c>
      <c r="AE961" s="39">
        <f t="shared" si="465"/>
        <v>0</v>
      </c>
      <c r="AF961" t="str">
        <f t="shared" si="466"/>
        <v>Trabalhado</v>
      </c>
      <c r="AG961" t="str">
        <f t="shared" si="467"/>
        <v/>
      </c>
      <c r="AH961" t="str">
        <f t="shared" si="468"/>
        <v/>
      </c>
      <c r="AJ961" s="41">
        <f t="shared" si="469"/>
        <v>20</v>
      </c>
      <c r="AK961" s="42" t="str">
        <f t="shared" si="470"/>
        <v/>
      </c>
      <c r="AL961" s="41" t="str">
        <f t="shared" si="471"/>
        <v>Leve atraso</v>
      </c>
      <c r="AM961" s="41" t="str">
        <f t="shared" si="472"/>
        <v>Não</v>
      </c>
      <c r="AN961" s="41" t="str">
        <f t="shared" si="473"/>
        <v>Sim</v>
      </c>
      <c r="AO961" s="42" t="str">
        <f t="shared" si="474"/>
        <v/>
      </c>
      <c r="AP961" s="41" t="str">
        <f t="shared" si="475"/>
        <v>Maxwell Torres da Silva|46227</v>
      </c>
      <c r="AQ961" s="41" t="str">
        <f t="shared" si="476"/>
        <v/>
      </c>
      <c r="AR961" s="41" t="str">
        <f>IF($AQ961="","",COUNTIFS(L_ChaveCob,$AQ961,L_Ausencia,"&gt;"&amp;$W961)+COUNTIFS($AQ$4:$AQ961,$AQ961,$W$4:$W961,$W961))</f>
        <v/>
      </c>
      <c r="AS961" s="42">
        <f t="shared" si="477"/>
        <v>0</v>
      </c>
      <c r="AT961" s="42">
        <f t="shared" si="478"/>
        <v>0</v>
      </c>
      <c r="AU961" s="42">
        <f t="shared" si="479"/>
        <v>0</v>
      </c>
    </row>
    <row r="962" spans="1:47" x14ac:dyDescent="0.2">
      <c r="A962" s="35">
        <v>46227</v>
      </c>
      <c r="B962" s="36" t="s">
        <v>281</v>
      </c>
      <c r="C962" s="36" t="s">
        <v>232</v>
      </c>
      <c r="D962" s="36"/>
      <c r="E962" s="37"/>
      <c r="F962" s="37"/>
      <c r="G962" s="36"/>
      <c r="H962" s="36"/>
      <c r="I962" s="36"/>
      <c r="J962" s="36"/>
      <c r="K962" s="37"/>
      <c r="L962" s="37"/>
      <c r="M962" s="37"/>
      <c r="N962" s="38">
        <f t="shared" si="448"/>
        <v>46204</v>
      </c>
      <c r="O962">
        <f t="shared" si="449"/>
        <v>900010</v>
      </c>
      <c r="P962" t="str">
        <f t="shared" si="450"/>
        <v>Serralheria</v>
      </c>
      <c r="Q962" t="str">
        <f t="shared" si="451"/>
        <v>Normal / Fixo</v>
      </c>
      <c r="R962" t="str">
        <f t="shared" si="452"/>
        <v>SERRALHEIRO I</v>
      </c>
      <c r="S962" t="str">
        <f t="shared" si="453"/>
        <v>ADM</v>
      </c>
      <c r="T962" s="39">
        <f t="shared" si="454"/>
        <v>53.488333185221997</v>
      </c>
      <c r="U962" s="40">
        <f t="shared" si="455"/>
        <v>0.33333333333333298</v>
      </c>
      <c r="V962" s="40">
        <f t="shared" si="456"/>
        <v>0.33333333333333298</v>
      </c>
      <c r="W962" s="40">
        <f t="shared" si="457"/>
        <v>0</v>
      </c>
      <c r="X962" t="str">
        <f t="shared" si="458"/>
        <v>Não</v>
      </c>
      <c r="Y962" s="40">
        <f t="shared" si="459"/>
        <v>0</v>
      </c>
      <c r="Z962" s="40">
        <f t="shared" si="460"/>
        <v>0</v>
      </c>
      <c r="AA962" s="40">
        <f t="shared" si="461"/>
        <v>0</v>
      </c>
      <c r="AB962" s="40">
        <f t="shared" si="462"/>
        <v>0</v>
      </c>
      <c r="AC962" s="40">
        <f t="shared" si="463"/>
        <v>0</v>
      </c>
      <c r="AD962" s="39">
        <f t="shared" si="464"/>
        <v>0</v>
      </c>
      <c r="AE962" s="39">
        <f t="shared" si="465"/>
        <v>0</v>
      </c>
      <c r="AF962" t="str">
        <f t="shared" si="466"/>
        <v>Trabalhado</v>
      </c>
      <c r="AG962" t="str">
        <f t="shared" si="467"/>
        <v/>
      </c>
      <c r="AH962" t="str">
        <f t="shared" si="468"/>
        <v/>
      </c>
      <c r="AJ962" s="41">
        <f t="shared" si="469"/>
        <v>19</v>
      </c>
      <c r="AK962" s="42" t="str">
        <f t="shared" si="470"/>
        <v/>
      </c>
      <c r="AL962" s="41" t="str">
        <f t="shared" si="471"/>
        <v>Leve atraso</v>
      </c>
      <c r="AM962" s="41" t="str">
        <f t="shared" si="472"/>
        <v>Não</v>
      </c>
      <c r="AN962" s="41" t="str">
        <f t="shared" si="473"/>
        <v>Sim</v>
      </c>
      <c r="AO962" s="42" t="str">
        <f t="shared" si="474"/>
        <v/>
      </c>
      <c r="AP962" s="41" t="str">
        <f t="shared" si="475"/>
        <v>Roniel de Souza Rocha|46227</v>
      </c>
      <c r="AQ962" s="41" t="str">
        <f t="shared" si="476"/>
        <v/>
      </c>
      <c r="AR962" s="41" t="str">
        <f>IF($AQ962="","",COUNTIFS(L_ChaveCob,$AQ962,L_Ausencia,"&gt;"&amp;$W962)+COUNTIFS($AQ$4:$AQ962,$AQ962,$W$4:$W962,$W962))</f>
        <v/>
      </c>
      <c r="AS962" s="42">
        <f t="shared" si="477"/>
        <v>0</v>
      </c>
      <c r="AT962" s="42">
        <f t="shared" si="478"/>
        <v>0</v>
      </c>
      <c r="AU962" s="42">
        <f t="shared" si="479"/>
        <v>0</v>
      </c>
    </row>
    <row r="963" spans="1:47" hidden="1" x14ac:dyDescent="0.2">
      <c r="A963" s="35">
        <v>46227</v>
      </c>
      <c r="B963" s="36" t="s">
        <v>611</v>
      </c>
      <c r="C963" s="36" t="s">
        <v>232</v>
      </c>
      <c r="D963" s="36"/>
      <c r="E963" s="37"/>
      <c r="F963" s="37"/>
      <c r="G963" s="36"/>
      <c r="H963" s="36"/>
      <c r="I963" s="36"/>
      <c r="J963" s="36"/>
      <c r="K963" s="37"/>
      <c r="L963" s="37"/>
      <c r="M963" s="37"/>
      <c r="N963" s="38">
        <f t="shared" si="448"/>
        <v>46204</v>
      </c>
      <c r="O963">
        <f t="shared" si="449"/>
        <v>900013</v>
      </c>
      <c r="P963" t="str">
        <f t="shared" si="450"/>
        <v>SPOT</v>
      </c>
      <c r="Q963" t="str">
        <f t="shared" si="451"/>
        <v>SPOT</v>
      </c>
      <c r="R963" t="str">
        <f t="shared" si="452"/>
        <v>SERRALHEIRO I</v>
      </c>
      <c r="S963" t="str">
        <f t="shared" si="453"/>
        <v>TURNO 2</v>
      </c>
      <c r="T963" s="39">
        <f t="shared" si="454"/>
        <v>53.488333185221997</v>
      </c>
      <c r="U963" s="40">
        <f t="shared" si="455"/>
        <v>0.33333333333333298</v>
      </c>
      <c r="V963" s="40">
        <f t="shared" si="456"/>
        <v>0.33333333333333298</v>
      </c>
      <c r="W963" s="40">
        <f t="shared" si="457"/>
        <v>0</v>
      </c>
      <c r="X963" t="str">
        <f t="shared" si="458"/>
        <v>Não</v>
      </c>
      <c r="Y963" s="40">
        <f t="shared" si="459"/>
        <v>0</v>
      </c>
      <c r="Z963" s="40">
        <f t="shared" si="460"/>
        <v>0</v>
      </c>
      <c r="AA963" s="40">
        <f t="shared" si="461"/>
        <v>0</v>
      </c>
      <c r="AB963" s="40">
        <f t="shared" si="462"/>
        <v>0</v>
      </c>
      <c r="AC963" s="40">
        <f t="shared" si="463"/>
        <v>0</v>
      </c>
      <c r="AD963" s="39">
        <f t="shared" si="464"/>
        <v>0</v>
      </c>
      <c r="AE963" s="39">
        <f t="shared" si="465"/>
        <v>0</v>
      </c>
      <c r="AF963" t="str">
        <f t="shared" si="466"/>
        <v>Trabalhado</v>
      </c>
      <c r="AG963" t="str">
        <f t="shared" si="467"/>
        <v/>
      </c>
      <c r="AH963" t="str">
        <f t="shared" si="468"/>
        <v/>
      </c>
      <c r="AJ963" s="41">
        <f t="shared" si="469"/>
        <v>22</v>
      </c>
      <c r="AK963" s="42" t="str">
        <f t="shared" si="470"/>
        <v/>
      </c>
      <c r="AL963" s="41" t="str">
        <f t="shared" si="471"/>
        <v>Leve atraso</v>
      </c>
      <c r="AM963" s="41" t="str">
        <f t="shared" si="472"/>
        <v>Não</v>
      </c>
      <c r="AN963" s="41" t="str">
        <f t="shared" si="473"/>
        <v>Sim</v>
      </c>
      <c r="AO963" s="42" t="str">
        <f t="shared" si="474"/>
        <v/>
      </c>
      <c r="AP963" s="41" t="str">
        <f t="shared" si="475"/>
        <v>Murilo de Souza Modesto- Spot|46227</v>
      </c>
      <c r="AQ963" s="41" t="str">
        <f t="shared" si="476"/>
        <v/>
      </c>
      <c r="AR963" s="41" t="str">
        <f>IF($AQ963="","",COUNTIFS(L_ChaveCob,$AQ963,L_Ausencia,"&gt;"&amp;$W963)+COUNTIFS($AQ$4:$AQ963,$AQ963,$W$4:$W963,$W963))</f>
        <v/>
      </c>
      <c r="AS963" s="42">
        <f t="shared" si="477"/>
        <v>0</v>
      </c>
      <c r="AT963" s="42">
        <f t="shared" si="478"/>
        <v>0</v>
      </c>
      <c r="AU963" s="42">
        <f t="shared" si="479"/>
        <v>0</v>
      </c>
    </row>
    <row r="964" spans="1:47" x14ac:dyDescent="0.2">
      <c r="A964" s="35">
        <v>46228</v>
      </c>
      <c r="B964" s="36" t="s">
        <v>231</v>
      </c>
      <c r="C964" s="36" t="s">
        <v>232</v>
      </c>
      <c r="D964" s="36"/>
      <c r="E964" s="37"/>
      <c r="F964" s="37"/>
      <c r="G964" s="36"/>
      <c r="H964" s="36"/>
      <c r="I964" s="36"/>
      <c r="J964" s="36"/>
      <c r="K964" s="37"/>
      <c r="L964" s="37"/>
      <c r="M964" s="37"/>
      <c r="N964" s="38">
        <f t="shared" ref="N964:N1027" si="480">IF($A964="","",DATE(YEAR($A964),MONTH($A964),1))</f>
        <v>46204</v>
      </c>
      <c r="O964">
        <f t="shared" ref="O964:O1027" si="481">IF(TRIM($B964)="","",IFERROR(INDEX(C_RG,MATCH(TRIM($B964),C_Nome,0)),"?"))</f>
        <v>900004</v>
      </c>
      <c r="P964" t="str">
        <f t="shared" ref="P964:P1027" si="482">IF($A964="","",IF(TRIM($B964)="",P_EquipePostoVago,IF($AJ964="","",INDEX(V_Equipe,$AJ964))))</f>
        <v>Serralheria</v>
      </c>
      <c r="Q964" t="str">
        <f t="shared" ref="Q964:Q1027" si="483">IF($A964="","",IF(TRIM($B964)="","Posto Vago",IF($AJ964="","",INDEX(V_Contrato,$AJ964))))</f>
        <v>Normal / Fixo</v>
      </c>
      <c r="R964" t="str">
        <f t="shared" ref="R964:R1027" si="484">IF($A964="","",IF(TRIM($B964)="",$H964,IF($AJ964="","",INDEX(V_Funcao,$AJ964))))</f>
        <v>SERRALHEIRO I</v>
      </c>
      <c r="S964" t="str">
        <f t="shared" ref="S964:S1027" si="485">IF($A964="","",IF($I964&lt;&gt;"",$I964,IF(TRIM($B964)="","ADM",IF($AJ964="","",INDEX(V_Turno,$AJ964)))))</f>
        <v>TURNO 2</v>
      </c>
      <c r="T964" s="39">
        <f t="shared" ref="T964:T1027" si="486">IF(OR($A964="",$R964=""),"",IFERROR(INDEX(F_Valor,MATCH($R964&amp;"|"&amp;SUMPRODUCT(MAX((F_Funcao=$R964)*(F_Ini&lt;=$A964)*F_Ini)),F_Chave,0)),""))</f>
        <v>53.488333185221997</v>
      </c>
      <c r="U964" s="40">
        <f t="shared" ref="U964:U1027" si="487">IF(OR($A964="",$S964=""),0,IFERROR(INDEX(T_Horas,MATCH($S964,T_Turno,0),WEEKDAY($A964,2)),0))</f>
        <v>0.33333333333333298</v>
      </c>
      <c r="V964" s="40">
        <f t="shared" ref="V964:V1027" si="488">IF($A964="",0,MAX(IF($F964&lt;&gt;"",N($F964),IF($AN964="Sim",IF($AK964&lt;&gt;"",$AK964,$U964),$U964-$W964))-IF($J964="Situação Atípica - Presente",N($K964),0),0))</f>
        <v>0.33333333333333298</v>
      </c>
      <c r="W964" s="40">
        <f t="shared" ref="W964:W1027" si="489">IF($A964="",0,IF($E964&lt;&gt;"",N($E964),IF($AL964="Dia inteiro",$U964,IF($AL964="Pelo ponto",IF($AK964="",$U964,MAX($U964-$AK964,0)),IF(AND($AL964="Leve atraso",$AO964&lt;&gt;""),IF(AND($AO964&gt;P_LeveMin,$AO964&lt;=P_LeveMax),$AO964,0),0)))))</f>
        <v>0</v>
      </c>
      <c r="X964" t="str">
        <f t="shared" ref="X964:X1027" si="490">IF($A964="","",IF(OR($Q964="Ferista",$Q964=""),"Não",IF(AND($AL964="Leve atraso",$W964&gt;0,$A964&gt;=P_InicioRegras),"Sim",IF(OR($J964&lt;&gt;"",$K964&lt;&gt;"",$L964&lt;&gt;""),"Não",$AM964))))</f>
        <v>Não</v>
      </c>
      <c r="Y964" s="40">
        <f t="shared" ref="Y964:Y1027" si="491">IF($A964="",0,IF($Q964="Ferista",0,IF($X964="Sim",$W964,0)+N($K964)))</f>
        <v>0</v>
      </c>
      <c r="Z964" s="40">
        <f t="shared" ref="Z964:Z1027" si="492">IF($X964="Sim",$AT964,0)</f>
        <v>0</v>
      </c>
      <c r="AA964" s="40">
        <f t="shared" ref="AA964:AA1027" si="493">IF($AP964="",0,MIN(MAX($Y964-$Z964,0),SUMIFS(CP_Horas,CP_ChaveFalta,$AP964,CP_Aprov,"Sim")))</f>
        <v>0</v>
      </c>
      <c r="AB964" s="40">
        <f t="shared" ref="AB964:AB1027" si="494">IF($A964="",0,MIN(MAX($Y964-$Z964-$AA964,0),N($M964)))</f>
        <v>0</v>
      </c>
      <c r="AC964" s="40">
        <f t="shared" ref="AC964:AC1027" si="495">IF($A964="",0,MAX($Y964-$Z964-$AA964-$AB964,0))</f>
        <v>0</v>
      </c>
      <c r="AD964" s="39">
        <f t="shared" ref="AD964:AD1027" si="496">IF(OR($AC964=0,$T964=""),0,$AC964*24*$T964)</f>
        <v>0</v>
      </c>
      <c r="AE964" s="39">
        <f t="shared" ref="AE964:AE1027" si="497">IF(OR($A964="",$T964=""),0,(IF($AF964="Justificada",$W964,0)+N($L964))*24*$T964)</f>
        <v>0</v>
      </c>
      <c r="AF964" t="str">
        <f t="shared" ref="AF964:AF1027" si="498">IF($A964="","",IF($J964&lt;&gt;"","Situação atípica",IF(AND($AL964="Leve atraso",$W964&gt;0),"Leve atraso",IFERROR(INDEX(S_Cat,MATCH($C964,S_Status,0)),"Outros"))))</f>
        <v>Trabalhado</v>
      </c>
      <c r="AG964" t="str">
        <f t="shared" ref="AG964:AG1027" si="499">IF($A964="","",TRIM(IF($Z964&gt;0,"Ferista cobriu "&amp;TEXT($Z964,"[h]:mm")&amp;"h. ","")&amp;IF($AA964&gt;0,"Compensado "&amp;TEXT($AA964,"[h]:mm")&amp;"h por "&amp;IFERROR(INDEX(CP_Quem,MATCH($AP964,CP_ChaveFalta,0)),"?")&amp;". ","")&amp;IF($AU964&gt;0,"Compensação aguardando aprovação ("&amp;TEXT($AU964,"[h]:mm")&amp;"h). ","")&amp;IF($AB964&gt;0,"Perdoado por acordo "&amp;TEXT($AB964,"[h]:mm")&amp;"h. ","")&amp;IF(AND($AP964&lt;&gt;"",COUNTIF(CP_ChaveQuem,$AP964)&gt;0),"Horas usadas p/ compensar falta de "&amp;INDEX(CP_Falta,MATCH($AP964,CP_ChaveQuem,0))&amp;" de "&amp;TEXT(INDEX(CP_DataFalta,MATCH($AP964,CP_ChaveQuem,0)),"dd/mm")&amp;". ","")&amp;IF(AND($Q964="Ferista",SUMIFS(L_Ferista,L_Data,$A964,L_Equipe,$P964)&gt;0),"Como ferista, cobriu "&amp;TEXT(SUMIFS(L_Ferista,L_Data,$A964,L_Equipe,$P964),"[h]:mm")&amp;"h de faltas da equipe. ","")&amp;IF($AC964&gt;0,"DESCONTA "&amp;TEXT($AC964,"[h]:mm")&amp;"h ("&amp;$AF964&amp;").","")))</f>
        <v/>
      </c>
      <c r="AH964" t="str">
        <f t="shared" ref="AH964:AH1027" si="500">IF($A964="","",IF($O964="?","CADASTRO: funcionário não está no Cadastro",IF(AND($O964&lt;&gt;"",$AJ964=""),"CADASTRO: sem vigência (função/turno) nesta data",IF(AND($AP964&lt;&gt;"",COUNTIF(L_ChavePD,$AP964)&gt;1),"DUPLICADO: mesma pessoa 2x no dia",IF($A964&lt;P_InicioRegras,"",IF(AND($C964="Horas Compensadas",COUNTIF(CP_ChaveQuem,$AP964)=0),"VINCULAR: registrar na aba Compensações de quem é a falta",IF($AU964&gt;0,"APROVAR: compensação pendente na aba Compensações",IF(AND($AQ964&lt;&gt;"",$AS964&gt;0,$AT964&lt;$W964,$AC964&gt;0),"FERISTA: horas do ferista não cobriram toda a falta",IF(AND($AL964="Pelo ponto",$AK964="",$E964="",$X964="Sim"),"PONTO: sem ponto nem horas manuais — descontando jornada cheia",IF(AND($AL964="Leve atraso",$E964="",N($AO964)&gt;P_LeveMax),"CLASSIFICAR: ponto mostra atraso &gt; 30 min — trocar o Status",IF($AF964="Leve atraso","AJUSTAR STATUS: atraso lançado como Horas Trabalhadas",IF(AND(N($K964)&gt;0,$G964=""),"OBSERVAÇÃO: desconto extra sem observação",IF(AND($J964&lt;&gt;"",N($K964)+N($L964)&gt;$U964),"CONFERIR: horas manuais maiores que a jornada","")))))))))))))</f>
        <v/>
      </c>
      <c r="AJ964" s="41">
        <f t="shared" ref="AJ964:AJ1027" si="501">IF(OR($A964="",$O964="",$O964="?"),"",IFERROR(MATCH($O964&amp;"|"&amp;SUMPRODUCT(MAX((V_RG=$O964)*(V_Ini&lt;=$A964)*V_Ini)),V_Chave,0),""))</f>
        <v>11</v>
      </c>
      <c r="AK964" s="42" t="str">
        <f t="shared" ref="AK964:AK1027" si="502">IF(ISNUMBER(SEARCH(" = ",$D964)),IFERROR(TIMEVALUE(TRIM(RIGHT($D964,5))),""),"")</f>
        <v/>
      </c>
      <c r="AL964" s="41" t="str">
        <f t="shared" ref="AL964:AL1027" si="503">IF($C964="","",IFERROR(INDEX(S_Modo,MATCH($C964,S_Status,0)),"Não"))</f>
        <v>Leve atraso</v>
      </c>
      <c r="AM964" s="41" t="str">
        <f t="shared" ref="AM964:AM1027" si="504">IF($C964="","",IFERROR(INDEX(S_Conta,MATCH($C964,S_Status,0)),"Não"))</f>
        <v>Não</v>
      </c>
      <c r="AN964" s="41" t="str">
        <f t="shared" ref="AN964:AN1027" si="505">IF($C964="","",IFERROR(INDEX(S_Trab,MATCH($C964,S_Status,0)),"Não"))</f>
        <v>Sim</v>
      </c>
      <c r="AO964" s="42" t="str">
        <f t="shared" ref="AO964:AO1027" si="506">IF(OR($A964="",$AK964=""),"",$U964-$AK964-IF($J964&lt;&gt;"Situação Atípica - Presente",N($K964)+N($L964),0))</f>
        <v/>
      </c>
      <c r="AP964" s="41" t="str">
        <f t="shared" ref="AP964:AP1027" si="507">IF(OR($A964="",TRIM($B964)=""),"",TRIM($B964)&amp;"|"&amp;$A964)</f>
        <v>Rogério Marques da Silva|46228</v>
      </c>
      <c r="AQ964" s="41" t="str">
        <f t="shared" ref="AQ964:AQ1027" si="508">IF(AND(P_CoberturaAuto="Sim",$A964&lt;&gt;"",$A964&gt;=P_InicioRegras,$Q964="Normal / Fixo",$R964&lt;&gt;"",ISERROR(SEARCH("ENCARREGADO",$R964)),$AM964="Sim",$W964&gt;0),$A964&amp;"|"&amp;$P964,"")</f>
        <v/>
      </c>
      <c r="AR964" s="41" t="str">
        <f>IF($AQ964="","",COUNTIFS(L_ChaveCob,$AQ964,L_Ausencia,"&gt;"&amp;$W964)+COUNTIFS($AQ$4:$AQ964,$AQ964,$W$4:$W964,$W964))</f>
        <v/>
      </c>
      <c r="AS964" s="42">
        <f t="shared" ref="AS964:AS1027" si="509">IF($AQ964="",0,SUMIFS(L_Trab,L_Data,$A964,L_Equipe,$P964,L_Contrato,"Ferista",L_Status,"&lt;&gt;Remanejamento"))</f>
        <v>0</v>
      </c>
      <c r="AT964" s="42">
        <f t="shared" ref="AT964:AT1027" si="510">IF(OR($AQ964="",$AS964=0),0,MAX(MIN($W964,$AS964-SUMIFS(L_Ausencia,L_ChaveCob,$AQ964,L_OrdemCob,"&lt;"&amp;$AR964)),0))</f>
        <v>0</v>
      </c>
      <c r="AU964" s="42">
        <f t="shared" ref="AU964:AU1027" si="511">IF($AP964="",0,SUMIFS(CP_Horas,CP_ChaveFalta,$AP964,CP_Aprov,"&lt;&gt;Sim"))</f>
        <v>0</v>
      </c>
    </row>
    <row r="965" spans="1:47" x14ac:dyDescent="0.2">
      <c r="A965" s="35">
        <v>46228</v>
      </c>
      <c r="B965" s="36" t="s">
        <v>247</v>
      </c>
      <c r="C965" s="36" t="s">
        <v>220</v>
      </c>
      <c r="D965" s="36"/>
      <c r="E965" s="37"/>
      <c r="F965" s="37"/>
      <c r="G965" s="36"/>
      <c r="H965" s="36"/>
      <c r="I965" s="36"/>
      <c r="J965" s="36"/>
      <c r="K965" s="37"/>
      <c r="L965" s="37"/>
      <c r="M965" s="37"/>
      <c r="N965" s="38">
        <f t="shared" si="480"/>
        <v>46204</v>
      </c>
      <c r="O965">
        <f t="shared" si="481"/>
        <v>900005</v>
      </c>
      <c r="P965" t="str">
        <f t="shared" si="482"/>
        <v>Serralheria</v>
      </c>
      <c r="Q965" t="str">
        <f t="shared" si="483"/>
        <v>Normal / Fixo</v>
      </c>
      <c r="R965" t="str">
        <f t="shared" si="484"/>
        <v>SERRALHEIRO II</v>
      </c>
      <c r="S965" t="str">
        <f t="shared" si="485"/>
        <v>ADM</v>
      </c>
      <c r="T965" s="39">
        <f t="shared" si="486"/>
        <v>57.825734836004102</v>
      </c>
      <c r="U965" s="40">
        <f t="shared" si="487"/>
        <v>0</v>
      </c>
      <c r="V965" s="40">
        <f t="shared" si="488"/>
        <v>0</v>
      </c>
      <c r="W965" s="40">
        <f t="shared" si="489"/>
        <v>0</v>
      </c>
      <c r="X965" t="str">
        <f t="shared" si="490"/>
        <v>Sim</v>
      </c>
      <c r="Y965" s="40">
        <f t="shared" si="491"/>
        <v>0</v>
      </c>
      <c r="Z965" s="40">
        <f t="shared" si="492"/>
        <v>0</v>
      </c>
      <c r="AA965" s="40">
        <f t="shared" si="493"/>
        <v>0</v>
      </c>
      <c r="AB965" s="40">
        <f t="shared" si="494"/>
        <v>0</v>
      </c>
      <c r="AC965" s="40">
        <f t="shared" si="495"/>
        <v>0</v>
      </c>
      <c r="AD965" s="39">
        <f t="shared" si="496"/>
        <v>0</v>
      </c>
      <c r="AE965" s="39">
        <f t="shared" si="497"/>
        <v>0</v>
      </c>
      <c r="AF965" t="str">
        <f t="shared" si="498"/>
        <v>Injustificada</v>
      </c>
      <c r="AG965" t="str">
        <f t="shared" si="499"/>
        <v/>
      </c>
      <c r="AH965" t="str">
        <f t="shared" si="500"/>
        <v>PONTO: sem ponto nem horas manuais — descontando jornada cheia</v>
      </c>
      <c r="AJ965" s="41">
        <f t="shared" si="501"/>
        <v>13</v>
      </c>
      <c r="AK965" s="42" t="str">
        <f t="shared" si="502"/>
        <v/>
      </c>
      <c r="AL965" s="41" t="str">
        <f t="shared" si="503"/>
        <v>Pelo ponto</v>
      </c>
      <c r="AM965" s="41" t="str">
        <f t="shared" si="504"/>
        <v>Sim</v>
      </c>
      <c r="AN965" s="41" t="str">
        <f t="shared" si="505"/>
        <v>Não</v>
      </c>
      <c r="AO965" s="42" t="str">
        <f t="shared" si="506"/>
        <v/>
      </c>
      <c r="AP965" s="41" t="str">
        <f t="shared" si="507"/>
        <v>Rafael Fracaroli da Rocha|46228</v>
      </c>
      <c r="AQ965" s="41" t="str">
        <f t="shared" si="508"/>
        <v/>
      </c>
      <c r="AR965" s="41" t="str">
        <f>IF($AQ965="","",COUNTIFS(L_ChaveCob,$AQ965,L_Ausencia,"&gt;"&amp;$W965)+COUNTIFS($AQ$4:$AQ965,$AQ965,$W$4:$W965,$W965))</f>
        <v/>
      </c>
      <c r="AS965" s="42">
        <f t="shared" si="509"/>
        <v>0</v>
      </c>
      <c r="AT965" s="42">
        <f t="shared" si="510"/>
        <v>0</v>
      </c>
      <c r="AU965" s="42">
        <f t="shared" si="511"/>
        <v>0</v>
      </c>
    </row>
    <row r="966" spans="1:47" x14ac:dyDescent="0.2">
      <c r="A966" s="35">
        <v>46228</v>
      </c>
      <c r="B966" s="36" t="s">
        <v>229</v>
      </c>
      <c r="C966" s="36" t="s">
        <v>232</v>
      </c>
      <c r="D966" s="36"/>
      <c r="E966" s="37"/>
      <c r="F966" s="37"/>
      <c r="G966" s="36"/>
      <c r="H966" s="36"/>
      <c r="I966" s="36"/>
      <c r="J966" s="36"/>
      <c r="K966" s="37"/>
      <c r="L966" s="37"/>
      <c r="M966" s="37"/>
      <c r="N966" s="38">
        <f t="shared" si="480"/>
        <v>46204</v>
      </c>
      <c r="O966">
        <f t="shared" si="481"/>
        <v>105410</v>
      </c>
      <c r="P966" t="str">
        <f t="shared" si="482"/>
        <v>Serralheria</v>
      </c>
      <c r="Q966" t="str">
        <f t="shared" si="483"/>
        <v>Normal / Fixo</v>
      </c>
      <c r="R966" t="str">
        <f t="shared" si="484"/>
        <v>SERRALHEIRO I</v>
      </c>
      <c r="S966" t="str">
        <f t="shared" si="485"/>
        <v>TURNO 3</v>
      </c>
      <c r="T966" s="39">
        <f t="shared" si="486"/>
        <v>53.488333185221997</v>
      </c>
      <c r="U966" s="40">
        <f t="shared" si="487"/>
        <v>0.33333333333333298</v>
      </c>
      <c r="V966" s="40">
        <f t="shared" si="488"/>
        <v>0.33333333333333298</v>
      </c>
      <c r="W966" s="40">
        <f t="shared" si="489"/>
        <v>0</v>
      </c>
      <c r="X966" t="str">
        <f t="shared" si="490"/>
        <v>Não</v>
      </c>
      <c r="Y966" s="40">
        <f t="shared" si="491"/>
        <v>0</v>
      </c>
      <c r="Z966" s="40">
        <f t="shared" si="492"/>
        <v>0</v>
      </c>
      <c r="AA966" s="40">
        <f t="shared" si="493"/>
        <v>0</v>
      </c>
      <c r="AB966" s="40">
        <f t="shared" si="494"/>
        <v>0</v>
      </c>
      <c r="AC966" s="40">
        <f t="shared" si="495"/>
        <v>0</v>
      </c>
      <c r="AD966" s="39">
        <f t="shared" si="496"/>
        <v>0</v>
      </c>
      <c r="AE966" s="39">
        <f t="shared" si="497"/>
        <v>0</v>
      </c>
      <c r="AF966" t="str">
        <f t="shared" si="498"/>
        <v>Trabalhado</v>
      </c>
      <c r="AG966" t="str">
        <f t="shared" si="499"/>
        <v/>
      </c>
      <c r="AH966" t="str">
        <f t="shared" si="500"/>
        <v/>
      </c>
      <c r="AJ966" s="41">
        <f t="shared" si="501"/>
        <v>6</v>
      </c>
      <c r="AK966" s="42" t="str">
        <f t="shared" si="502"/>
        <v/>
      </c>
      <c r="AL966" s="41" t="str">
        <f t="shared" si="503"/>
        <v>Leve atraso</v>
      </c>
      <c r="AM966" s="41" t="str">
        <f t="shared" si="504"/>
        <v>Não</v>
      </c>
      <c r="AN966" s="41" t="str">
        <f t="shared" si="505"/>
        <v>Sim</v>
      </c>
      <c r="AO966" s="42" t="str">
        <f t="shared" si="506"/>
        <v/>
      </c>
      <c r="AP966" s="41" t="str">
        <f t="shared" si="507"/>
        <v>Marcelo Douglas Vieira Santana|46228</v>
      </c>
      <c r="AQ966" s="41" t="str">
        <f t="shared" si="508"/>
        <v/>
      </c>
      <c r="AR966" s="41" t="str">
        <f>IF($AQ966="","",COUNTIFS(L_ChaveCob,$AQ966,L_Ausencia,"&gt;"&amp;$W966)+COUNTIFS($AQ$4:$AQ966,$AQ966,$W$4:$W966,$W966))</f>
        <v/>
      </c>
      <c r="AS966" s="42">
        <f t="shared" si="509"/>
        <v>0</v>
      </c>
      <c r="AT966" s="42">
        <f t="shared" si="510"/>
        <v>0</v>
      </c>
      <c r="AU966" s="42">
        <f t="shared" si="511"/>
        <v>0</v>
      </c>
    </row>
    <row r="967" spans="1:47" x14ac:dyDescent="0.2">
      <c r="A967" s="35">
        <v>46228</v>
      </c>
      <c r="B967" s="36" t="s">
        <v>479</v>
      </c>
      <c r="C967" s="36" t="s">
        <v>232</v>
      </c>
      <c r="D967" s="36"/>
      <c r="E967" s="37"/>
      <c r="F967" s="37"/>
      <c r="G967" s="36"/>
      <c r="H967" s="36"/>
      <c r="I967" s="36"/>
      <c r="J967" s="36"/>
      <c r="K967" s="37"/>
      <c r="L967" s="37"/>
      <c r="M967" s="37"/>
      <c r="N967" s="38">
        <f t="shared" si="480"/>
        <v>46204</v>
      </c>
      <c r="O967">
        <f t="shared" si="481"/>
        <v>900012</v>
      </c>
      <c r="P967" t="str">
        <f t="shared" si="482"/>
        <v>Serralheria</v>
      </c>
      <c r="Q967" t="str">
        <f t="shared" si="483"/>
        <v>Normal / Fixo</v>
      </c>
      <c r="R967" t="str">
        <f t="shared" si="484"/>
        <v>SERRALHEIRO I</v>
      </c>
      <c r="S967" t="str">
        <f t="shared" si="485"/>
        <v>ADM</v>
      </c>
      <c r="T967" s="39">
        <f t="shared" si="486"/>
        <v>53.488333185221997</v>
      </c>
      <c r="U967" s="40">
        <f t="shared" si="487"/>
        <v>0</v>
      </c>
      <c r="V967" s="40">
        <f t="shared" si="488"/>
        <v>0</v>
      </c>
      <c r="W967" s="40">
        <f t="shared" si="489"/>
        <v>0</v>
      </c>
      <c r="X967" t="str">
        <f t="shared" si="490"/>
        <v>Não</v>
      </c>
      <c r="Y967" s="40">
        <f t="shared" si="491"/>
        <v>0</v>
      </c>
      <c r="Z967" s="40">
        <f t="shared" si="492"/>
        <v>0</v>
      </c>
      <c r="AA967" s="40">
        <f t="shared" si="493"/>
        <v>0</v>
      </c>
      <c r="AB967" s="40">
        <f t="shared" si="494"/>
        <v>0</v>
      </c>
      <c r="AC967" s="40">
        <f t="shared" si="495"/>
        <v>0</v>
      </c>
      <c r="AD967" s="39">
        <f t="shared" si="496"/>
        <v>0</v>
      </c>
      <c r="AE967" s="39">
        <f t="shared" si="497"/>
        <v>0</v>
      </c>
      <c r="AF967" t="str">
        <f t="shared" si="498"/>
        <v>Trabalhado</v>
      </c>
      <c r="AG967" t="str">
        <f t="shared" si="499"/>
        <v/>
      </c>
      <c r="AH967" t="str">
        <f t="shared" si="500"/>
        <v/>
      </c>
      <c r="AJ967" s="41">
        <f t="shared" si="501"/>
        <v>21</v>
      </c>
      <c r="AK967" s="42" t="str">
        <f t="shared" si="502"/>
        <v/>
      </c>
      <c r="AL967" s="41" t="str">
        <f t="shared" si="503"/>
        <v>Leve atraso</v>
      </c>
      <c r="AM967" s="41" t="str">
        <f t="shared" si="504"/>
        <v>Não</v>
      </c>
      <c r="AN967" s="41" t="str">
        <f t="shared" si="505"/>
        <v>Sim</v>
      </c>
      <c r="AO967" s="42" t="str">
        <f t="shared" si="506"/>
        <v/>
      </c>
      <c r="AP967" s="41" t="str">
        <f t="shared" si="507"/>
        <v>Diego Ferreira Moura|46228</v>
      </c>
      <c r="AQ967" s="41" t="str">
        <f t="shared" si="508"/>
        <v/>
      </c>
      <c r="AR967" s="41" t="str">
        <f>IF($AQ967="","",COUNTIFS(L_ChaveCob,$AQ967,L_Ausencia,"&gt;"&amp;$W967)+COUNTIFS($AQ$4:$AQ967,$AQ967,$W$4:$W967,$W967))</f>
        <v/>
      </c>
      <c r="AS967" s="42">
        <f t="shared" si="509"/>
        <v>0</v>
      </c>
      <c r="AT967" s="42">
        <f t="shared" si="510"/>
        <v>0</v>
      </c>
      <c r="AU967" s="42">
        <f t="shared" si="511"/>
        <v>0</v>
      </c>
    </row>
    <row r="968" spans="1:47" x14ac:dyDescent="0.2">
      <c r="A968" s="35">
        <v>46230</v>
      </c>
      <c r="B968" s="36" t="s">
        <v>252</v>
      </c>
      <c r="C968" s="36" t="s">
        <v>232</v>
      </c>
      <c r="D968" s="36"/>
      <c r="E968" s="37"/>
      <c r="F968" s="37"/>
      <c r="G968" s="36"/>
      <c r="H968" s="36"/>
      <c r="I968" s="36"/>
      <c r="J968" s="36"/>
      <c r="K968" s="37"/>
      <c r="L968" s="37"/>
      <c r="M968" s="37"/>
      <c r="N968" s="38">
        <f t="shared" si="480"/>
        <v>46204</v>
      </c>
      <c r="O968">
        <f t="shared" si="481"/>
        <v>266937</v>
      </c>
      <c r="P968" t="str">
        <f t="shared" si="482"/>
        <v>Serralheria</v>
      </c>
      <c r="Q968" t="str">
        <f t="shared" si="483"/>
        <v>Normal / Fixo</v>
      </c>
      <c r="R968" t="str">
        <f t="shared" si="484"/>
        <v>ENCARREGADO</v>
      </c>
      <c r="S968" t="str">
        <f t="shared" si="485"/>
        <v>ADM</v>
      </c>
      <c r="T968" s="39">
        <f t="shared" si="486"/>
        <v>66.410146806958295</v>
      </c>
      <c r="U968" s="40">
        <f t="shared" si="487"/>
        <v>0.375</v>
      </c>
      <c r="V968" s="40">
        <f t="shared" si="488"/>
        <v>0.375</v>
      </c>
      <c r="W968" s="40">
        <f t="shared" si="489"/>
        <v>0</v>
      </c>
      <c r="X968" t="str">
        <f t="shared" si="490"/>
        <v>Não</v>
      </c>
      <c r="Y968" s="40">
        <f t="shared" si="491"/>
        <v>0</v>
      </c>
      <c r="Z968" s="40">
        <f t="shared" si="492"/>
        <v>0</v>
      </c>
      <c r="AA968" s="40">
        <f t="shared" si="493"/>
        <v>0</v>
      </c>
      <c r="AB968" s="40">
        <f t="shared" si="494"/>
        <v>0</v>
      </c>
      <c r="AC968" s="40">
        <f t="shared" si="495"/>
        <v>0</v>
      </c>
      <c r="AD968" s="39">
        <f t="shared" si="496"/>
        <v>0</v>
      </c>
      <c r="AE968" s="39">
        <f t="shared" si="497"/>
        <v>0</v>
      </c>
      <c r="AF968" t="str">
        <f t="shared" si="498"/>
        <v>Trabalhado</v>
      </c>
      <c r="AG968" t="str">
        <f t="shared" si="499"/>
        <v/>
      </c>
      <c r="AH968" t="str">
        <f t="shared" si="500"/>
        <v/>
      </c>
      <c r="AJ968" s="41">
        <f t="shared" si="501"/>
        <v>1</v>
      </c>
      <c r="AK968" s="42" t="str">
        <f t="shared" si="502"/>
        <v/>
      </c>
      <c r="AL968" s="41" t="str">
        <f t="shared" si="503"/>
        <v>Leve atraso</v>
      </c>
      <c r="AM968" s="41" t="str">
        <f t="shared" si="504"/>
        <v>Não</v>
      </c>
      <c r="AN968" s="41" t="str">
        <f t="shared" si="505"/>
        <v>Sim</v>
      </c>
      <c r="AO968" s="42" t="str">
        <f t="shared" si="506"/>
        <v/>
      </c>
      <c r="AP968" s="41" t="str">
        <f t="shared" si="507"/>
        <v>Ronaldo Rosendo da Silva|46230</v>
      </c>
      <c r="AQ968" s="41" t="str">
        <f t="shared" si="508"/>
        <v/>
      </c>
      <c r="AR968" s="41" t="str">
        <f>IF($AQ968="","",COUNTIFS(L_ChaveCob,$AQ968,L_Ausencia,"&gt;"&amp;$W968)+COUNTIFS($AQ$4:$AQ968,$AQ968,$W$4:$W968,$W968))</f>
        <v/>
      </c>
      <c r="AS968" s="42">
        <f t="shared" si="509"/>
        <v>0</v>
      </c>
      <c r="AT968" s="42">
        <f t="shared" si="510"/>
        <v>0</v>
      </c>
      <c r="AU968" s="42">
        <f t="shared" si="511"/>
        <v>0</v>
      </c>
    </row>
    <row r="969" spans="1:47" x14ac:dyDescent="0.2">
      <c r="A969" s="35">
        <v>46230</v>
      </c>
      <c r="B969" s="36" t="s">
        <v>243</v>
      </c>
      <c r="C969" s="36" t="s">
        <v>232</v>
      </c>
      <c r="D969" s="36"/>
      <c r="E969" s="37"/>
      <c r="F969" s="37"/>
      <c r="G969" s="36"/>
      <c r="H969" s="36"/>
      <c r="I969" s="36"/>
      <c r="J969" s="36"/>
      <c r="K969" s="37"/>
      <c r="L969" s="37"/>
      <c r="M969" s="37"/>
      <c r="N969" s="38">
        <f t="shared" si="480"/>
        <v>46204</v>
      </c>
      <c r="O969">
        <f t="shared" si="481"/>
        <v>900003</v>
      </c>
      <c r="P969" t="str">
        <f t="shared" si="482"/>
        <v>Serralheria</v>
      </c>
      <c r="Q969" t="str">
        <f t="shared" si="483"/>
        <v>Normal / Fixo</v>
      </c>
      <c r="R969" t="str">
        <f t="shared" si="484"/>
        <v>ENCARREGADO</v>
      </c>
      <c r="S969" t="str">
        <f t="shared" si="485"/>
        <v>ADM</v>
      </c>
      <c r="T969" s="39">
        <f t="shared" si="486"/>
        <v>66.410146806958295</v>
      </c>
      <c r="U969" s="40">
        <f t="shared" si="487"/>
        <v>0.375</v>
      </c>
      <c r="V969" s="40">
        <f t="shared" si="488"/>
        <v>0.375</v>
      </c>
      <c r="W969" s="40">
        <f t="shared" si="489"/>
        <v>0</v>
      </c>
      <c r="X969" t="str">
        <f t="shared" si="490"/>
        <v>Não</v>
      </c>
      <c r="Y969" s="40">
        <f t="shared" si="491"/>
        <v>0</v>
      </c>
      <c r="Z969" s="40">
        <f t="shared" si="492"/>
        <v>0</v>
      </c>
      <c r="AA969" s="40">
        <f t="shared" si="493"/>
        <v>0</v>
      </c>
      <c r="AB969" s="40">
        <f t="shared" si="494"/>
        <v>0</v>
      </c>
      <c r="AC969" s="40">
        <f t="shared" si="495"/>
        <v>0</v>
      </c>
      <c r="AD969" s="39">
        <f t="shared" si="496"/>
        <v>0</v>
      </c>
      <c r="AE969" s="39">
        <f t="shared" si="497"/>
        <v>0</v>
      </c>
      <c r="AF969" t="str">
        <f t="shared" si="498"/>
        <v>Trabalhado</v>
      </c>
      <c r="AG969" t="str">
        <f t="shared" si="499"/>
        <v/>
      </c>
      <c r="AH969" t="str">
        <f t="shared" si="500"/>
        <v/>
      </c>
      <c r="AJ969" s="41">
        <f t="shared" si="501"/>
        <v>10</v>
      </c>
      <c r="AK969" s="42" t="str">
        <f t="shared" si="502"/>
        <v/>
      </c>
      <c r="AL969" s="41" t="str">
        <f t="shared" si="503"/>
        <v>Leve atraso</v>
      </c>
      <c r="AM969" s="41" t="str">
        <f t="shared" si="504"/>
        <v>Não</v>
      </c>
      <c r="AN969" s="41" t="str">
        <f t="shared" si="505"/>
        <v>Sim</v>
      </c>
      <c r="AO969" s="42" t="str">
        <f t="shared" si="506"/>
        <v/>
      </c>
      <c r="AP969" s="41" t="str">
        <f t="shared" si="507"/>
        <v>Marcelo Antônio Silvestre de Moraes|46230</v>
      </c>
      <c r="AQ969" s="41" t="str">
        <f t="shared" si="508"/>
        <v/>
      </c>
      <c r="AR969" s="41" t="str">
        <f>IF($AQ969="","",COUNTIFS(L_ChaveCob,$AQ969,L_Ausencia,"&gt;"&amp;$W969)+COUNTIFS($AQ$4:$AQ969,$AQ969,$W$4:$W969,$W969))</f>
        <v/>
      </c>
      <c r="AS969" s="42">
        <f t="shared" si="509"/>
        <v>0</v>
      </c>
      <c r="AT969" s="42">
        <f t="shared" si="510"/>
        <v>0</v>
      </c>
      <c r="AU969" s="42">
        <f t="shared" si="511"/>
        <v>0</v>
      </c>
    </row>
    <row r="970" spans="1:47" x14ac:dyDescent="0.2">
      <c r="A970" s="35">
        <v>46230</v>
      </c>
      <c r="B970" s="36" t="s">
        <v>239</v>
      </c>
      <c r="C970" s="36" t="s">
        <v>232</v>
      </c>
      <c r="D970" s="36"/>
      <c r="E970" s="37"/>
      <c r="F970" s="37"/>
      <c r="G970" s="36"/>
      <c r="H970" s="36"/>
      <c r="I970" s="36"/>
      <c r="J970" s="36"/>
      <c r="K970" s="37"/>
      <c r="L970" s="37"/>
      <c r="M970" s="37"/>
      <c r="N970" s="38">
        <f t="shared" si="480"/>
        <v>46204</v>
      </c>
      <c r="O970">
        <f t="shared" si="481"/>
        <v>173078</v>
      </c>
      <c r="P970" t="str">
        <f t="shared" si="482"/>
        <v>Serralheria</v>
      </c>
      <c r="Q970" t="str">
        <f t="shared" si="483"/>
        <v>Normal / Fixo</v>
      </c>
      <c r="R970" t="str">
        <f t="shared" si="484"/>
        <v>SERRALHEIRO II</v>
      </c>
      <c r="S970" t="str">
        <f t="shared" si="485"/>
        <v>ADM</v>
      </c>
      <c r="T970" s="39">
        <f t="shared" si="486"/>
        <v>57.825734836004102</v>
      </c>
      <c r="U970" s="40">
        <f t="shared" si="487"/>
        <v>0.375</v>
      </c>
      <c r="V970" s="40">
        <f t="shared" si="488"/>
        <v>0.375</v>
      </c>
      <c r="W970" s="40">
        <f t="shared" si="489"/>
        <v>0</v>
      </c>
      <c r="X970" t="str">
        <f t="shared" si="490"/>
        <v>Não</v>
      </c>
      <c r="Y970" s="40">
        <f t="shared" si="491"/>
        <v>0</v>
      </c>
      <c r="Z970" s="40">
        <f t="shared" si="492"/>
        <v>0</v>
      </c>
      <c r="AA970" s="40">
        <f t="shared" si="493"/>
        <v>0</v>
      </c>
      <c r="AB970" s="40">
        <f t="shared" si="494"/>
        <v>0</v>
      </c>
      <c r="AC970" s="40">
        <f t="shared" si="495"/>
        <v>0</v>
      </c>
      <c r="AD970" s="39">
        <f t="shared" si="496"/>
        <v>0</v>
      </c>
      <c r="AE970" s="39">
        <f t="shared" si="497"/>
        <v>0</v>
      </c>
      <c r="AF970" t="str">
        <f t="shared" si="498"/>
        <v>Trabalhado</v>
      </c>
      <c r="AG970" t="str">
        <f t="shared" si="499"/>
        <v/>
      </c>
      <c r="AH970" t="str">
        <f t="shared" si="500"/>
        <v/>
      </c>
      <c r="AJ970" s="41">
        <f t="shared" si="501"/>
        <v>2</v>
      </c>
      <c r="AK970" s="42" t="str">
        <f t="shared" si="502"/>
        <v/>
      </c>
      <c r="AL970" s="41" t="str">
        <f t="shared" si="503"/>
        <v>Leve atraso</v>
      </c>
      <c r="AM970" s="41" t="str">
        <f t="shared" si="504"/>
        <v>Não</v>
      </c>
      <c r="AN970" s="41" t="str">
        <f t="shared" si="505"/>
        <v>Sim</v>
      </c>
      <c r="AO970" s="42" t="str">
        <f t="shared" si="506"/>
        <v/>
      </c>
      <c r="AP970" s="41" t="str">
        <f t="shared" si="507"/>
        <v>Giovani Joao da Silva|46230</v>
      </c>
      <c r="AQ970" s="41" t="str">
        <f t="shared" si="508"/>
        <v/>
      </c>
      <c r="AR970" s="41" t="str">
        <f>IF($AQ970="","",COUNTIFS(L_ChaveCob,$AQ970,L_Ausencia,"&gt;"&amp;$W970)+COUNTIFS($AQ$4:$AQ970,$AQ970,$W$4:$W970,$W970))</f>
        <v/>
      </c>
      <c r="AS970" s="42">
        <f t="shared" si="509"/>
        <v>0</v>
      </c>
      <c r="AT970" s="42">
        <f t="shared" si="510"/>
        <v>0</v>
      </c>
      <c r="AU970" s="42">
        <f t="shared" si="511"/>
        <v>0</v>
      </c>
    </row>
    <row r="971" spans="1:47" x14ac:dyDescent="0.2">
      <c r="A971" s="35">
        <v>46230</v>
      </c>
      <c r="B971" s="36" t="s">
        <v>241</v>
      </c>
      <c r="C971" s="36" t="s">
        <v>232</v>
      </c>
      <c r="D971" s="36"/>
      <c r="E971" s="37"/>
      <c r="F971" s="37"/>
      <c r="G971" s="36"/>
      <c r="H971" s="36"/>
      <c r="I971" s="36"/>
      <c r="J971" s="36"/>
      <c r="K971" s="37"/>
      <c r="L971" s="37"/>
      <c r="M971" s="37"/>
      <c r="N971" s="38">
        <f t="shared" si="480"/>
        <v>46204</v>
      </c>
      <c r="O971">
        <f t="shared" si="481"/>
        <v>24800</v>
      </c>
      <c r="P971" t="str">
        <f t="shared" si="482"/>
        <v>Serralheria</v>
      </c>
      <c r="Q971" t="str">
        <f t="shared" si="483"/>
        <v>Normal / Fixo</v>
      </c>
      <c r="R971" t="str">
        <f t="shared" si="484"/>
        <v>SERRALHEIRO II</v>
      </c>
      <c r="S971" t="str">
        <f t="shared" si="485"/>
        <v>ADM</v>
      </c>
      <c r="T971" s="39">
        <f t="shared" si="486"/>
        <v>57.825734836004102</v>
      </c>
      <c r="U971" s="40">
        <f t="shared" si="487"/>
        <v>0.375</v>
      </c>
      <c r="V971" s="40">
        <f t="shared" si="488"/>
        <v>0.375</v>
      </c>
      <c r="W971" s="40">
        <f t="shared" si="489"/>
        <v>0</v>
      </c>
      <c r="X971" t="str">
        <f t="shared" si="490"/>
        <v>Não</v>
      </c>
      <c r="Y971" s="40">
        <f t="shared" si="491"/>
        <v>0</v>
      </c>
      <c r="Z971" s="40">
        <f t="shared" si="492"/>
        <v>0</v>
      </c>
      <c r="AA971" s="40">
        <f t="shared" si="493"/>
        <v>0</v>
      </c>
      <c r="AB971" s="40">
        <f t="shared" si="494"/>
        <v>0</v>
      </c>
      <c r="AC971" s="40">
        <f t="shared" si="495"/>
        <v>0</v>
      </c>
      <c r="AD971" s="39">
        <f t="shared" si="496"/>
        <v>0</v>
      </c>
      <c r="AE971" s="39">
        <f t="shared" si="497"/>
        <v>0</v>
      </c>
      <c r="AF971" t="str">
        <f t="shared" si="498"/>
        <v>Trabalhado</v>
      </c>
      <c r="AG971" t="str">
        <f t="shared" si="499"/>
        <v/>
      </c>
      <c r="AH971" t="str">
        <f t="shared" si="500"/>
        <v/>
      </c>
      <c r="AJ971" s="41">
        <f t="shared" si="501"/>
        <v>3</v>
      </c>
      <c r="AK971" s="42" t="str">
        <f t="shared" si="502"/>
        <v/>
      </c>
      <c r="AL971" s="41" t="str">
        <f t="shared" si="503"/>
        <v>Leve atraso</v>
      </c>
      <c r="AM971" s="41" t="str">
        <f t="shared" si="504"/>
        <v>Não</v>
      </c>
      <c r="AN971" s="41" t="str">
        <f t="shared" si="505"/>
        <v>Sim</v>
      </c>
      <c r="AO971" s="42" t="str">
        <f t="shared" si="506"/>
        <v/>
      </c>
      <c r="AP971" s="41" t="str">
        <f t="shared" si="507"/>
        <v>Ivanildo Lopes Pires de Carvalho|46230</v>
      </c>
      <c r="AQ971" s="41" t="str">
        <f t="shared" si="508"/>
        <v/>
      </c>
      <c r="AR971" s="41" t="str">
        <f>IF($AQ971="","",COUNTIFS(L_ChaveCob,$AQ971,L_Ausencia,"&gt;"&amp;$W971)+COUNTIFS($AQ$4:$AQ971,$AQ971,$W$4:$W971,$W971))</f>
        <v/>
      </c>
      <c r="AS971" s="42">
        <f t="shared" si="509"/>
        <v>0</v>
      </c>
      <c r="AT971" s="42">
        <f t="shared" si="510"/>
        <v>0</v>
      </c>
      <c r="AU971" s="42">
        <f t="shared" si="511"/>
        <v>0</v>
      </c>
    </row>
    <row r="972" spans="1:47" x14ac:dyDescent="0.2">
      <c r="A972" s="35">
        <v>46230</v>
      </c>
      <c r="B972" s="36" t="s">
        <v>254</v>
      </c>
      <c r="C972" s="36" t="s">
        <v>232</v>
      </c>
      <c r="D972" s="36"/>
      <c r="E972" s="37"/>
      <c r="F972" s="37"/>
      <c r="G972" s="36"/>
      <c r="H972" s="36"/>
      <c r="I972" s="36"/>
      <c r="J972" s="36"/>
      <c r="K972" s="37"/>
      <c r="L972" s="37"/>
      <c r="M972" s="37"/>
      <c r="N972" s="38">
        <f t="shared" si="480"/>
        <v>46204</v>
      </c>
      <c r="O972">
        <f t="shared" si="481"/>
        <v>900001</v>
      </c>
      <c r="P972" t="str">
        <f t="shared" si="482"/>
        <v>Serralheria</v>
      </c>
      <c r="Q972" t="str">
        <f t="shared" si="483"/>
        <v>Normal / Fixo</v>
      </c>
      <c r="R972" t="str">
        <f t="shared" si="484"/>
        <v>SERRALHEIRO II</v>
      </c>
      <c r="S972" t="str">
        <f t="shared" si="485"/>
        <v>ADM</v>
      </c>
      <c r="T972" s="39">
        <f t="shared" si="486"/>
        <v>57.825734836004102</v>
      </c>
      <c r="U972" s="40">
        <f t="shared" si="487"/>
        <v>0.375</v>
      </c>
      <c r="V972" s="40">
        <f t="shared" si="488"/>
        <v>0.375</v>
      </c>
      <c r="W972" s="40">
        <f t="shared" si="489"/>
        <v>0</v>
      </c>
      <c r="X972" t="str">
        <f t="shared" si="490"/>
        <v>Não</v>
      </c>
      <c r="Y972" s="40">
        <f t="shared" si="491"/>
        <v>0</v>
      </c>
      <c r="Z972" s="40">
        <f t="shared" si="492"/>
        <v>0</v>
      </c>
      <c r="AA972" s="40">
        <f t="shared" si="493"/>
        <v>0</v>
      </c>
      <c r="AB972" s="40">
        <f t="shared" si="494"/>
        <v>0</v>
      </c>
      <c r="AC972" s="40">
        <f t="shared" si="495"/>
        <v>0</v>
      </c>
      <c r="AD972" s="39">
        <f t="shared" si="496"/>
        <v>0</v>
      </c>
      <c r="AE972" s="39">
        <f t="shared" si="497"/>
        <v>0</v>
      </c>
      <c r="AF972" t="str">
        <f t="shared" si="498"/>
        <v>Trabalhado</v>
      </c>
      <c r="AG972" t="str">
        <f t="shared" si="499"/>
        <v/>
      </c>
      <c r="AH972" t="str">
        <f t="shared" si="500"/>
        <v/>
      </c>
      <c r="AJ972" s="41">
        <f t="shared" si="501"/>
        <v>8</v>
      </c>
      <c r="AK972" s="42" t="str">
        <f t="shared" si="502"/>
        <v/>
      </c>
      <c r="AL972" s="41" t="str">
        <f t="shared" si="503"/>
        <v>Leve atraso</v>
      </c>
      <c r="AM972" s="41" t="str">
        <f t="shared" si="504"/>
        <v>Não</v>
      </c>
      <c r="AN972" s="41" t="str">
        <f t="shared" si="505"/>
        <v>Sim</v>
      </c>
      <c r="AO972" s="42" t="str">
        <f t="shared" si="506"/>
        <v/>
      </c>
      <c r="AP972" s="41" t="str">
        <f t="shared" si="507"/>
        <v>Ronaldo Santos Dias|46230</v>
      </c>
      <c r="AQ972" s="41" t="str">
        <f t="shared" si="508"/>
        <v/>
      </c>
      <c r="AR972" s="41" t="str">
        <f>IF($AQ972="","",COUNTIFS(L_ChaveCob,$AQ972,L_Ausencia,"&gt;"&amp;$W972)+COUNTIFS($AQ$4:$AQ972,$AQ972,$W$4:$W972,$W972))</f>
        <v/>
      </c>
      <c r="AS972" s="42">
        <f t="shared" si="509"/>
        <v>0</v>
      </c>
      <c r="AT972" s="42">
        <f t="shared" si="510"/>
        <v>0</v>
      </c>
      <c r="AU972" s="42">
        <f t="shared" si="511"/>
        <v>0</v>
      </c>
    </row>
    <row r="973" spans="1:47" x14ac:dyDescent="0.2">
      <c r="A973" s="35">
        <v>46230</v>
      </c>
      <c r="B973" s="36" t="s">
        <v>247</v>
      </c>
      <c r="C973" s="36" t="s">
        <v>258</v>
      </c>
      <c r="D973" s="36"/>
      <c r="E973" s="37"/>
      <c r="F973" s="37"/>
      <c r="G973" s="36" t="s">
        <v>425</v>
      </c>
      <c r="H973" s="36"/>
      <c r="I973" s="36"/>
      <c r="J973" s="36"/>
      <c r="K973" s="37"/>
      <c r="L973" s="37"/>
      <c r="M973" s="37"/>
      <c r="N973" s="38">
        <f t="shared" si="480"/>
        <v>46204</v>
      </c>
      <c r="O973">
        <f t="shared" si="481"/>
        <v>900005</v>
      </c>
      <c r="P973" t="str">
        <f t="shared" si="482"/>
        <v>Serralheria</v>
      </c>
      <c r="Q973" t="str">
        <f t="shared" si="483"/>
        <v>Normal / Fixo</v>
      </c>
      <c r="R973" t="str">
        <f t="shared" si="484"/>
        <v>SERRALHEIRO II</v>
      </c>
      <c r="S973" t="str">
        <f t="shared" si="485"/>
        <v>ADM</v>
      </c>
      <c r="T973" s="39">
        <f t="shared" si="486"/>
        <v>57.825734836004102</v>
      </c>
      <c r="U973" s="40">
        <f t="shared" si="487"/>
        <v>0.375</v>
      </c>
      <c r="V973" s="40">
        <f t="shared" si="488"/>
        <v>0</v>
      </c>
      <c r="W973" s="40">
        <f t="shared" si="489"/>
        <v>0.375</v>
      </c>
      <c r="X973" t="str">
        <f t="shared" si="490"/>
        <v>Não</v>
      </c>
      <c r="Y973" s="40">
        <f t="shared" si="491"/>
        <v>0</v>
      </c>
      <c r="Z973" s="40">
        <f t="shared" si="492"/>
        <v>0</v>
      </c>
      <c r="AA973" s="40">
        <f t="shared" si="493"/>
        <v>0</v>
      </c>
      <c r="AB973" s="40">
        <f t="shared" si="494"/>
        <v>0</v>
      </c>
      <c r="AC973" s="40">
        <f t="shared" si="495"/>
        <v>0</v>
      </c>
      <c r="AD973" s="39">
        <f t="shared" si="496"/>
        <v>0</v>
      </c>
      <c r="AE973" s="39">
        <f t="shared" si="497"/>
        <v>520.43161352403695</v>
      </c>
      <c r="AF973" t="str">
        <f t="shared" si="498"/>
        <v>Justificada</v>
      </c>
      <c r="AG973" t="str">
        <f t="shared" si="499"/>
        <v/>
      </c>
      <c r="AH973" t="str">
        <f t="shared" si="500"/>
        <v/>
      </c>
      <c r="AJ973" s="41">
        <f t="shared" si="501"/>
        <v>13</v>
      </c>
      <c r="AK973" s="42" t="str">
        <f t="shared" si="502"/>
        <v/>
      </c>
      <c r="AL973" s="41" t="str">
        <f t="shared" si="503"/>
        <v>Dia inteiro</v>
      </c>
      <c r="AM973" s="41" t="str">
        <f t="shared" si="504"/>
        <v>Não</v>
      </c>
      <c r="AN973" s="41" t="str">
        <f t="shared" si="505"/>
        <v>Não</v>
      </c>
      <c r="AO973" s="42" t="str">
        <f t="shared" si="506"/>
        <v/>
      </c>
      <c r="AP973" s="41" t="str">
        <f t="shared" si="507"/>
        <v>Rafael Fracaroli da Rocha|46230</v>
      </c>
      <c r="AQ973" s="41" t="str">
        <f t="shared" si="508"/>
        <v/>
      </c>
      <c r="AR973" s="41" t="str">
        <f>IF($AQ973="","",COUNTIFS(L_ChaveCob,$AQ973,L_Ausencia,"&gt;"&amp;$W973)+COUNTIFS($AQ$4:$AQ973,$AQ973,$W$4:$W973,$W973))</f>
        <v/>
      </c>
      <c r="AS973" s="42">
        <f t="shared" si="509"/>
        <v>0</v>
      </c>
      <c r="AT973" s="42">
        <f t="shared" si="510"/>
        <v>0</v>
      </c>
      <c r="AU973" s="42">
        <f t="shared" si="511"/>
        <v>0</v>
      </c>
    </row>
    <row r="974" spans="1:47" x14ac:dyDescent="0.2">
      <c r="A974" s="35">
        <v>46230</v>
      </c>
      <c r="B974" s="36" t="s">
        <v>237</v>
      </c>
      <c r="C974" s="36" t="s">
        <v>228</v>
      </c>
      <c r="D974" s="36"/>
      <c r="E974" s="37"/>
      <c r="F974" s="37"/>
      <c r="G974" s="36"/>
      <c r="H974" s="36"/>
      <c r="I974" s="36"/>
      <c r="J974" s="36"/>
      <c r="K974" s="37"/>
      <c r="L974" s="37"/>
      <c r="M974" s="37"/>
      <c r="N974" s="38">
        <f t="shared" si="480"/>
        <v>46204</v>
      </c>
      <c r="O974">
        <f t="shared" si="481"/>
        <v>119353</v>
      </c>
      <c r="P974" t="str">
        <f t="shared" si="482"/>
        <v>Serralheria</v>
      </c>
      <c r="Q974" t="str">
        <f t="shared" si="483"/>
        <v>Normal / Fixo</v>
      </c>
      <c r="R974" t="str">
        <f t="shared" si="484"/>
        <v>SERRALHEIRO II</v>
      </c>
      <c r="S974" t="str">
        <f t="shared" si="485"/>
        <v>ADM</v>
      </c>
      <c r="T974" s="39">
        <f t="shared" si="486"/>
        <v>57.825734836004102</v>
      </c>
      <c r="U974" s="40">
        <f t="shared" si="487"/>
        <v>0.375</v>
      </c>
      <c r="V974" s="40">
        <f t="shared" si="488"/>
        <v>0</v>
      </c>
      <c r="W974" s="40">
        <f t="shared" si="489"/>
        <v>0.375</v>
      </c>
      <c r="X974" t="str">
        <f t="shared" si="490"/>
        <v>Sim</v>
      </c>
      <c r="Y974" s="40">
        <f t="shared" si="491"/>
        <v>0.375</v>
      </c>
      <c r="Z974" s="40">
        <f t="shared" si="492"/>
        <v>0</v>
      </c>
      <c r="AA974" s="40">
        <f t="shared" si="493"/>
        <v>0</v>
      </c>
      <c r="AB974" s="40">
        <f t="shared" si="494"/>
        <v>0</v>
      </c>
      <c r="AC974" s="40">
        <f t="shared" si="495"/>
        <v>0.375</v>
      </c>
      <c r="AD974" s="39">
        <f t="shared" si="496"/>
        <v>520.43161352403695</v>
      </c>
      <c r="AE974" s="39">
        <f t="shared" si="497"/>
        <v>0</v>
      </c>
      <c r="AF974" t="str">
        <f t="shared" si="498"/>
        <v>Férias</v>
      </c>
      <c r="AG974" t="str">
        <f t="shared" si="499"/>
        <v>DESCONTA 9:00h (Férias).</v>
      </c>
      <c r="AH974" t="str">
        <f t="shared" si="500"/>
        <v/>
      </c>
      <c r="AJ974" s="41">
        <f t="shared" si="501"/>
        <v>7</v>
      </c>
      <c r="AK974" s="42" t="str">
        <f t="shared" si="502"/>
        <v/>
      </c>
      <c r="AL974" s="41" t="str">
        <f t="shared" si="503"/>
        <v>Dia inteiro</v>
      </c>
      <c r="AM974" s="41" t="str">
        <f t="shared" si="504"/>
        <v>Sim</v>
      </c>
      <c r="AN974" s="41" t="str">
        <f t="shared" si="505"/>
        <v>Não</v>
      </c>
      <c r="AO974" s="42" t="str">
        <f t="shared" si="506"/>
        <v/>
      </c>
      <c r="AP974" s="41" t="str">
        <f t="shared" si="507"/>
        <v>Ezequiel Antonio Peres|46230</v>
      </c>
      <c r="AQ974" s="41" t="str">
        <f t="shared" si="508"/>
        <v>46230|Serralheria</v>
      </c>
      <c r="AR974" s="41">
        <f>IF($AQ974="","",COUNTIFS(L_ChaveCob,$AQ974,L_Ausencia,"&gt;"&amp;$W974)+COUNTIFS($AQ$4:$AQ974,$AQ974,$W$4:$W974,$W974))</f>
        <v>1</v>
      </c>
      <c r="AS974" s="42">
        <f t="shared" si="509"/>
        <v>0</v>
      </c>
      <c r="AT974" s="42">
        <f t="shared" si="510"/>
        <v>0</v>
      </c>
      <c r="AU974" s="42">
        <f t="shared" si="511"/>
        <v>0</v>
      </c>
    </row>
    <row r="975" spans="1:47" x14ac:dyDescent="0.2">
      <c r="A975" s="35">
        <v>46230</v>
      </c>
      <c r="B975" s="36" t="s">
        <v>249</v>
      </c>
      <c r="C975" s="36" t="s">
        <v>232</v>
      </c>
      <c r="D975" s="36"/>
      <c r="E975" s="37"/>
      <c r="F975" s="37"/>
      <c r="G975" s="36"/>
      <c r="H975" s="36"/>
      <c r="I975" s="36"/>
      <c r="J975" s="36"/>
      <c r="K975" s="37"/>
      <c r="L975" s="37"/>
      <c r="M975" s="37"/>
      <c r="N975" s="38">
        <f t="shared" si="480"/>
        <v>46204</v>
      </c>
      <c r="O975">
        <f t="shared" si="481"/>
        <v>331335</v>
      </c>
      <c r="P975" t="str">
        <f t="shared" si="482"/>
        <v>Serralheria</v>
      </c>
      <c r="Q975" t="str">
        <f t="shared" si="483"/>
        <v>Normal / Fixo</v>
      </c>
      <c r="R975" t="str">
        <f t="shared" si="484"/>
        <v>SERRALHEIRO II</v>
      </c>
      <c r="S975" t="str">
        <f t="shared" si="485"/>
        <v>ADM</v>
      </c>
      <c r="T975" s="39">
        <f t="shared" si="486"/>
        <v>57.825734836004102</v>
      </c>
      <c r="U975" s="40">
        <f t="shared" si="487"/>
        <v>0.375</v>
      </c>
      <c r="V975" s="40">
        <f t="shared" si="488"/>
        <v>0.375</v>
      </c>
      <c r="W975" s="40">
        <f t="shared" si="489"/>
        <v>0</v>
      </c>
      <c r="X975" t="str">
        <f t="shared" si="490"/>
        <v>Não</v>
      </c>
      <c r="Y975" s="40">
        <f t="shared" si="491"/>
        <v>0</v>
      </c>
      <c r="Z975" s="40">
        <f t="shared" si="492"/>
        <v>0</v>
      </c>
      <c r="AA975" s="40">
        <f t="shared" si="493"/>
        <v>0</v>
      </c>
      <c r="AB975" s="40">
        <f t="shared" si="494"/>
        <v>0</v>
      </c>
      <c r="AC975" s="40">
        <f t="shared" si="495"/>
        <v>0</v>
      </c>
      <c r="AD975" s="39">
        <f t="shared" si="496"/>
        <v>0</v>
      </c>
      <c r="AE975" s="39">
        <f t="shared" si="497"/>
        <v>0</v>
      </c>
      <c r="AF975" t="str">
        <f t="shared" si="498"/>
        <v>Trabalhado</v>
      </c>
      <c r="AG975" t="str">
        <f t="shared" si="499"/>
        <v/>
      </c>
      <c r="AH975" t="str">
        <f t="shared" si="500"/>
        <v/>
      </c>
      <c r="AJ975" s="41">
        <f t="shared" si="501"/>
        <v>5</v>
      </c>
      <c r="AK975" s="42" t="str">
        <f t="shared" si="502"/>
        <v/>
      </c>
      <c r="AL975" s="41" t="str">
        <f t="shared" si="503"/>
        <v>Leve atraso</v>
      </c>
      <c r="AM975" s="41" t="str">
        <f t="shared" si="504"/>
        <v>Não</v>
      </c>
      <c r="AN975" s="41" t="str">
        <f t="shared" si="505"/>
        <v>Sim</v>
      </c>
      <c r="AO975" s="42" t="str">
        <f t="shared" si="506"/>
        <v/>
      </c>
      <c r="AP975" s="41" t="str">
        <f t="shared" si="507"/>
        <v>Robson Alberto Alves Galvão|46230</v>
      </c>
      <c r="AQ975" s="41" t="str">
        <f t="shared" si="508"/>
        <v/>
      </c>
      <c r="AR975" s="41" t="str">
        <f>IF($AQ975="","",COUNTIFS(L_ChaveCob,$AQ975,L_Ausencia,"&gt;"&amp;$W975)+COUNTIFS($AQ$4:$AQ975,$AQ975,$W$4:$W975,$W975))</f>
        <v/>
      </c>
      <c r="AS975" s="42">
        <f t="shared" si="509"/>
        <v>0</v>
      </c>
      <c r="AT975" s="42">
        <f t="shared" si="510"/>
        <v>0</v>
      </c>
      <c r="AU975" s="42">
        <f t="shared" si="511"/>
        <v>0</v>
      </c>
    </row>
    <row r="976" spans="1:47" x14ac:dyDescent="0.2">
      <c r="A976" s="35">
        <v>46230</v>
      </c>
      <c r="B976" s="36" t="s">
        <v>229</v>
      </c>
      <c r="C976" s="36" t="s">
        <v>232</v>
      </c>
      <c r="D976" s="36"/>
      <c r="E976" s="37"/>
      <c r="F976" s="37"/>
      <c r="G976" s="36"/>
      <c r="H976" s="36"/>
      <c r="I976" s="36"/>
      <c r="J976" s="36"/>
      <c r="K976" s="37"/>
      <c r="L976" s="37"/>
      <c r="M976" s="37"/>
      <c r="N976" s="38">
        <f t="shared" si="480"/>
        <v>46204</v>
      </c>
      <c r="O976">
        <f t="shared" si="481"/>
        <v>105410</v>
      </c>
      <c r="P976" t="str">
        <f t="shared" si="482"/>
        <v>Serralheria</v>
      </c>
      <c r="Q976" t="str">
        <f t="shared" si="483"/>
        <v>Normal / Fixo</v>
      </c>
      <c r="R976" t="str">
        <f t="shared" si="484"/>
        <v>SERRALHEIRO I</v>
      </c>
      <c r="S976" t="str">
        <f t="shared" si="485"/>
        <v>TURNO 3</v>
      </c>
      <c r="T976" s="39">
        <f t="shared" si="486"/>
        <v>53.488333185221997</v>
      </c>
      <c r="U976" s="40">
        <f t="shared" si="487"/>
        <v>0.33333333333333298</v>
      </c>
      <c r="V976" s="40">
        <f t="shared" si="488"/>
        <v>0.33333333333333298</v>
      </c>
      <c r="W976" s="40">
        <f t="shared" si="489"/>
        <v>0</v>
      </c>
      <c r="X976" t="str">
        <f t="shared" si="490"/>
        <v>Não</v>
      </c>
      <c r="Y976" s="40">
        <f t="shared" si="491"/>
        <v>0</v>
      </c>
      <c r="Z976" s="40">
        <f t="shared" si="492"/>
        <v>0</v>
      </c>
      <c r="AA976" s="40">
        <f t="shared" si="493"/>
        <v>0</v>
      </c>
      <c r="AB976" s="40">
        <f t="shared" si="494"/>
        <v>0</v>
      </c>
      <c r="AC976" s="40">
        <f t="shared" si="495"/>
        <v>0</v>
      </c>
      <c r="AD976" s="39">
        <f t="shared" si="496"/>
        <v>0</v>
      </c>
      <c r="AE976" s="39">
        <f t="shared" si="497"/>
        <v>0</v>
      </c>
      <c r="AF976" t="str">
        <f t="shared" si="498"/>
        <v>Trabalhado</v>
      </c>
      <c r="AG976" t="str">
        <f t="shared" si="499"/>
        <v/>
      </c>
      <c r="AH976" t="str">
        <f t="shared" si="500"/>
        <v/>
      </c>
      <c r="AJ976" s="41">
        <f t="shared" si="501"/>
        <v>6</v>
      </c>
      <c r="AK976" s="42" t="str">
        <f t="shared" si="502"/>
        <v/>
      </c>
      <c r="AL976" s="41" t="str">
        <f t="shared" si="503"/>
        <v>Leve atraso</v>
      </c>
      <c r="AM976" s="41" t="str">
        <f t="shared" si="504"/>
        <v>Não</v>
      </c>
      <c r="AN976" s="41" t="str">
        <f t="shared" si="505"/>
        <v>Sim</v>
      </c>
      <c r="AO976" s="42" t="str">
        <f t="shared" si="506"/>
        <v/>
      </c>
      <c r="AP976" s="41" t="str">
        <f t="shared" si="507"/>
        <v>Marcelo Douglas Vieira Santana|46230</v>
      </c>
      <c r="AQ976" s="41" t="str">
        <f t="shared" si="508"/>
        <v/>
      </c>
      <c r="AR976" s="41" t="str">
        <f>IF($AQ976="","",COUNTIFS(L_ChaveCob,$AQ976,L_Ausencia,"&gt;"&amp;$W976)+COUNTIFS($AQ$4:$AQ976,$AQ976,$W$4:$W976,$W976))</f>
        <v/>
      </c>
      <c r="AS976" s="42">
        <f t="shared" si="509"/>
        <v>0</v>
      </c>
      <c r="AT976" s="42">
        <f t="shared" si="510"/>
        <v>0</v>
      </c>
      <c r="AU976" s="42">
        <f t="shared" si="511"/>
        <v>0</v>
      </c>
    </row>
    <row r="977" spans="1:47" x14ac:dyDescent="0.2">
      <c r="A977" s="35">
        <v>46230</v>
      </c>
      <c r="B977" s="36" t="s">
        <v>231</v>
      </c>
      <c r="C977" s="36" t="s">
        <v>232</v>
      </c>
      <c r="D977" s="36"/>
      <c r="E977" s="37"/>
      <c r="F977" s="37"/>
      <c r="G977" s="36"/>
      <c r="H977" s="36"/>
      <c r="I977" s="36"/>
      <c r="J977" s="36"/>
      <c r="K977" s="37"/>
      <c r="L977" s="37"/>
      <c r="M977" s="37"/>
      <c r="N977" s="38">
        <f t="shared" si="480"/>
        <v>46204</v>
      </c>
      <c r="O977">
        <f t="shared" si="481"/>
        <v>900004</v>
      </c>
      <c r="P977" t="str">
        <f t="shared" si="482"/>
        <v>Serralheria</v>
      </c>
      <c r="Q977" t="str">
        <f t="shared" si="483"/>
        <v>Normal / Fixo</v>
      </c>
      <c r="R977" t="str">
        <f t="shared" si="484"/>
        <v>SERRALHEIRO I</v>
      </c>
      <c r="S977" t="str">
        <f t="shared" si="485"/>
        <v>TURNO 2</v>
      </c>
      <c r="T977" s="39">
        <f t="shared" si="486"/>
        <v>53.488333185221997</v>
      </c>
      <c r="U977" s="40">
        <f t="shared" si="487"/>
        <v>0.33333333333333298</v>
      </c>
      <c r="V977" s="40">
        <f t="shared" si="488"/>
        <v>0.33333333333333298</v>
      </c>
      <c r="W977" s="40">
        <f t="shared" si="489"/>
        <v>0</v>
      </c>
      <c r="X977" t="str">
        <f t="shared" si="490"/>
        <v>Não</v>
      </c>
      <c r="Y977" s="40">
        <f t="shared" si="491"/>
        <v>0</v>
      </c>
      <c r="Z977" s="40">
        <f t="shared" si="492"/>
        <v>0</v>
      </c>
      <c r="AA977" s="40">
        <f t="shared" si="493"/>
        <v>0</v>
      </c>
      <c r="AB977" s="40">
        <f t="shared" si="494"/>
        <v>0</v>
      </c>
      <c r="AC977" s="40">
        <f t="shared" si="495"/>
        <v>0</v>
      </c>
      <c r="AD977" s="39">
        <f t="shared" si="496"/>
        <v>0</v>
      </c>
      <c r="AE977" s="39">
        <f t="shared" si="497"/>
        <v>0</v>
      </c>
      <c r="AF977" t="str">
        <f t="shared" si="498"/>
        <v>Trabalhado</v>
      </c>
      <c r="AG977" t="str">
        <f t="shared" si="499"/>
        <v/>
      </c>
      <c r="AH977" t="str">
        <f t="shared" si="500"/>
        <v/>
      </c>
      <c r="AJ977" s="41">
        <f t="shared" si="501"/>
        <v>11</v>
      </c>
      <c r="AK977" s="42" t="str">
        <f t="shared" si="502"/>
        <v/>
      </c>
      <c r="AL977" s="41" t="str">
        <f t="shared" si="503"/>
        <v>Leve atraso</v>
      </c>
      <c r="AM977" s="41" t="str">
        <f t="shared" si="504"/>
        <v>Não</v>
      </c>
      <c r="AN977" s="41" t="str">
        <f t="shared" si="505"/>
        <v>Sim</v>
      </c>
      <c r="AO977" s="42" t="str">
        <f t="shared" si="506"/>
        <v/>
      </c>
      <c r="AP977" s="41" t="str">
        <f t="shared" si="507"/>
        <v>Rogério Marques da Silva|46230</v>
      </c>
      <c r="AQ977" s="41" t="str">
        <f t="shared" si="508"/>
        <v/>
      </c>
      <c r="AR977" s="41" t="str">
        <f>IF($AQ977="","",COUNTIFS(L_ChaveCob,$AQ977,L_Ausencia,"&gt;"&amp;$W977)+COUNTIFS($AQ$4:$AQ977,$AQ977,$W$4:$W977,$W977))</f>
        <v/>
      </c>
      <c r="AS977" s="42">
        <f t="shared" si="509"/>
        <v>0</v>
      </c>
      <c r="AT977" s="42">
        <f t="shared" si="510"/>
        <v>0</v>
      </c>
      <c r="AU977" s="42">
        <f t="shared" si="511"/>
        <v>0</v>
      </c>
    </row>
    <row r="978" spans="1:47" x14ac:dyDescent="0.2">
      <c r="A978" s="35">
        <v>46230</v>
      </c>
      <c r="B978" s="36" t="s">
        <v>479</v>
      </c>
      <c r="C978" s="36" t="s">
        <v>232</v>
      </c>
      <c r="D978" s="36"/>
      <c r="E978" s="37"/>
      <c r="F978" s="37"/>
      <c r="G978" s="36"/>
      <c r="H978" s="36"/>
      <c r="I978" s="36"/>
      <c r="J978" s="36"/>
      <c r="K978" s="37"/>
      <c r="L978" s="37"/>
      <c r="M978" s="37"/>
      <c r="N978" s="38">
        <f t="shared" si="480"/>
        <v>46204</v>
      </c>
      <c r="O978">
        <f t="shared" si="481"/>
        <v>900012</v>
      </c>
      <c r="P978" t="str">
        <f t="shared" si="482"/>
        <v>Serralheria</v>
      </c>
      <c r="Q978" t="str">
        <f t="shared" si="483"/>
        <v>Normal / Fixo</v>
      </c>
      <c r="R978" t="str">
        <f t="shared" si="484"/>
        <v>SERRALHEIRO I</v>
      </c>
      <c r="S978" t="str">
        <f t="shared" si="485"/>
        <v>ADM</v>
      </c>
      <c r="T978" s="39">
        <f t="shared" si="486"/>
        <v>53.488333185221997</v>
      </c>
      <c r="U978" s="40">
        <f t="shared" si="487"/>
        <v>0.375</v>
      </c>
      <c r="V978" s="40">
        <f t="shared" si="488"/>
        <v>0.375</v>
      </c>
      <c r="W978" s="40">
        <f t="shared" si="489"/>
        <v>0</v>
      </c>
      <c r="X978" t="str">
        <f t="shared" si="490"/>
        <v>Não</v>
      </c>
      <c r="Y978" s="40">
        <f t="shared" si="491"/>
        <v>0</v>
      </c>
      <c r="Z978" s="40">
        <f t="shared" si="492"/>
        <v>0</v>
      </c>
      <c r="AA978" s="40">
        <f t="shared" si="493"/>
        <v>0</v>
      </c>
      <c r="AB978" s="40">
        <f t="shared" si="494"/>
        <v>0</v>
      </c>
      <c r="AC978" s="40">
        <f t="shared" si="495"/>
        <v>0</v>
      </c>
      <c r="AD978" s="39">
        <f t="shared" si="496"/>
        <v>0</v>
      </c>
      <c r="AE978" s="39">
        <f t="shared" si="497"/>
        <v>0</v>
      </c>
      <c r="AF978" t="str">
        <f t="shared" si="498"/>
        <v>Trabalhado</v>
      </c>
      <c r="AG978" t="str">
        <f t="shared" si="499"/>
        <v/>
      </c>
      <c r="AH978" t="str">
        <f t="shared" si="500"/>
        <v/>
      </c>
      <c r="AJ978" s="41">
        <f t="shared" si="501"/>
        <v>21</v>
      </c>
      <c r="AK978" s="42" t="str">
        <f t="shared" si="502"/>
        <v/>
      </c>
      <c r="AL978" s="41" t="str">
        <f t="shared" si="503"/>
        <v>Leve atraso</v>
      </c>
      <c r="AM978" s="41" t="str">
        <f t="shared" si="504"/>
        <v>Não</v>
      </c>
      <c r="AN978" s="41" t="str">
        <f t="shared" si="505"/>
        <v>Sim</v>
      </c>
      <c r="AO978" s="42" t="str">
        <f t="shared" si="506"/>
        <v/>
      </c>
      <c r="AP978" s="41" t="str">
        <f t="shared" si="507"/>
        <v>Diego Ferreira Moura|46230</v>
      </c>
      <c r="AQ978" s="41" t="str">
        <f t="shared" si="508"/>
        <v/>
      </c>
      <c r="AR978" s="41" t="str">
        <f>IF($AQ978="","",COUNTIFS(L_ChaveCob,$AQ978,L_Ausencia,"&gt;"&amp;$W978)+COUNTIFS($AQ$4:$AQ978,$AQ978,$W$4:$W978,$W978))</f>
        <v/>
      </c>
      <c r="AS978" s="42">
        <f t="shared" si="509"/>
        <v>0</v>
      </c>
      <c r="AT978" s="42">
        <f t="shared" si="510"/>
        <v>0</v>
      </c>
      <c r="AU978" s="42">
        <f t="shared" si="511"/>
        <v>0</v>
      </c>
    </row>
    <row r="979" spans="1:47" x14ac:dyDescent="0.2">
      <c r="A979" s="35">
        <v>46230</v>
      </c>
      <c r="B979" s="36" t="s">
        <v>483</v>
      </c>
      <c r="C979" s="36" t="s">
        <v>232</v>
      </c>
      <c r="D979" s="36"/>
      <c r="E979" s="37"/>
      <c r="F979" s="37"/>
      <c r="G979" s="36"/>
      <c r="H979" s="36"/>
      <c r="I979" s="36"/>
      <c r="J979" s="36"/>
      <c r="K979" s="37"/>
      <c r="L979" s="37"/>
      <c r="M979" s="37"/>
      <c r="N979" s="38">
        <f t="shared" si="480"/>
        <v>46204</v>
      </c>
      <c r="O979">
        <f t="shared" si="481"/>
        <v>900011</v>
      </c>
      <c r="P979" t="str">
        <f t="shared" si="482"/>
        <v>Serralheria</v>
      </c>
      <c r="Q979" t="str">
        <f t="shared" si="483"/>
        <v>Normal / Fixo</v>
      </c>
      <c r="R979" t="str">
        <f t="shared" si="484"/>
        <v>SERRALHEIRO I</v>
      </c>
      <c r="S979" t="str">
        <f t="shared" si="485"/>
        <v>ADM</v>
      </c>
      <c r="T979" s="39">
        <f t="shared" si="486"/>
        <v>53.488333185221997</v>
      </c>
      <c r="U979" s="40">
        <f t="shared" si="487"/>
        <v>0.375</v>
      </c>
      <c r="V979" s="40">
        <f t="shared" si="488"/>
        <v>0.375</v>
      </c>
      <c r="W979" s="40">
        <f t="shared" si="489"/>
        <v>0</v>
      </c>
      <c r="X979" t="str">
        <f t="shared" si="490"/>
        <v>Não</v>
      </c>
      <c r="Y979" s="40">
        <f t="shared" si="491"/>
        <v>0</v>
      </c>
      <c r="Z979" s="40">
        <f t="shared" si="492"/>
        <v>0</v>
      </c>
      <c r="AA979" s="40">
        <f t="shared" si="493"/>
        <v>0</v>
      </c>
      <c r="AB979" s="40">
        <f t="shared" si="494"/>
        <v>0</v>
      </c>
      <c r="AC979" s="40">
        <f t="shared" si="495"/>
        <v>0</v>
      </c>
      <c r="AD979" s="39">
        <f t="shared" si="496"/>
        <v>0</v>
      </c>
      <c r="AE979" s="39">
        <f t="shared" si="497"/>
        <v>0</v>
      </c>
      <c r="AF979" t="str">
        <f t="shared" si="498"/>
        <v>Trabalhado</v>
      </c>
      <c r="AG979" t="str">
        <f t="shared" si="499"/>
        <v/>
      </c>
      <c r="AH979" t="str">
        <f t="shared" si="500"/>
        <v/>
      </c>
      <c r="AJ979" s="41">
        <f t="shared" si="501"/>
        <v>20</v>
      </c>
      <c r="AK979" s="42" t="str">
        <f t="shared" si="502"/>
        <v/>
      </c>
      <c r="AL979" s="41" t="str">
        <f t="shared" si="503"/>
        <v>Leve atraso</v>
      </c>
      <c r="AM979" s="41" t="str">
        <f t="shared" si="504"/>
        <v>Não</v>
      </c>
      <c r="AN979" s="41" t="str">
        <f t="shared" si="505"/>
        <v>Sim</v>
      </c>
      <c r="AO979" s="42" t="str">
        <f t="shared" si="506"/>
        <v/>
      </c>
      <c r="AP979" s="41" t="str">
        <f t="shared" si="507"/>
        <v>Maxwell Torres da Silva|46230</v>
      </c>
      <c r="AQ979" s="41" t="str">
        <f t="shared" si="508"/>
        <v/>
      </c>
      <c r="AR979" s="41" t="str">
        <f>IF($AQ979="","",COUNTIFS(L_ChaveCob,$AQ979,L_Ausencia,"&gt;"&amp;$W979)+COUNTIFS($AQ$4:$AQ979,$AQ979,$W$4:$W979,$W979))</f>
        <v/>
      </c>
      <c r="AS979" s="42">
        <f t="shared" si="509"/>
        <v>0</v>
      </c>
      <c r="AT979" s="42">
        <f t="shared" si="510"/>
        <v>0</v>
      </c>
      <c r="AU979" s="42">
        <f t="shared" si="511"/>
        <v>0</v>
      </c>
    </row>
    <row r="980" spans="1:47" x14ac:dyDescent="0.2">
      <c r="A980" s="35">
        <v>46230</v>
      </c>
      <c r="B980" s="36" t="s">
        <v>281</v>
      </c>
      <c r="C980" s="36" t="s">
        <v>232</v>
      </c>
      <c r="D980" s="36"/>
      <c r="E980" s="37"/>
      <c r="F980" s="37"/>
      <c r="G980" s="36"/>
      <c r="H980" s="36"/>
      <c r="I980" s="36"/>
      <c r="J980" s="36"/>
      <c r="K980" s="37"/>
      <c r="L980" s="37"/>
      <c r="M980" s="37"/>
      <c r="N980" s="38">
        <f t="shared" si="480"/>
        <v>46204</v>
      </c>
      <c r="O980">
        <f t="shared" si="481"/>
        <v>900010</v>
      </c>
      <c r="P980" t="str">
        <f t="shared" si="482"/>
        <v>Serralheria</v>
      </c>
      <c r="Q980" t="str">
        <f t="shared" si="483"/>
        <v>Normal / Fixo</v>
      </c>
      <c r="R980" t="str">
        <f t="shared" si="484"/>
        <v>SERRALHEIRO I</v>
      </c>
      <c r="S980" t="str">
        <f t="shared" si="485"/>
        <v>ADM</v>
      </c>
      <c r="T980" s="39">
        <f t="shared" si="486"/>
        <v>53.488333185221997</v>
      </c>
      <c r="U980" s="40">
        <f t="shared" si="487"/>
        <v>0.375</v>
      </c>
      <c r="V980" s="40">
        <f t="shared" si="488"/>
        <v>0.375</v>
      </c>
      <c r="W980" s="40">
        <f t="shared" si="489"/>
        <v>0</v>
      </c>
      <c r="X980" t="str">
        <f t="shared" si="490"/>
        <v>Não</v>
      </c>
      <c r="Y980" s="40">
        <f t="shared" si="491"/>
        <v>0</v>
      </c>
      <c r="Z980" s="40">
        <f t="shared" si="492"/>
        <v>0</v>
      </c>
      <c r="AA980" s="40">
        <f t="shared" si="493"/>
        <v>0</v>
      </c>
      <c r="AB980" s="40">
        <f t="shared" si="494"/>
        <v>0</v>
      </c>
      <c r="AC980" s="40">
        <f t="shared" si="495"/>
        <v>0</v>
      </c>
      <c r="AD980" s="39">
        <f t="shared" si="496"/>
        <v>0</v>
      </c>
      <c r="AE980" s="39">
        <f t="shared" si="497"/>
        <v>0</v>
      </c>
      <c r="AF980" t="str">
        <f t="shared" si="498"/>
        <v>Trabalhado</v>
      </c>
      <c r="AG980" t="str">
        <f t="shared" si="499"/>
        <v/>
      </c>
      <c r="AH980" t="str">
        <f t="shared" si="500"/>
        <v/>
      </c>
      <c r="AJ980" s="41">
        <f t="shared" si="501"/>
        <v>19</v>
      </c>
      <c r="AK980" s="42" t="str">
        <f t="shared" si="502"/>
        <v/>
      </c>
      <c r="AL980" s="41" t="str">
        <f t="shared" si="503"/>
        <v>Leve atraso</v>
      </c>
      <c r="AM980" s="41" t="str">
        <f t="shared" si="504"/>
        <v>Não</v>
      </c>
      <c r="AN980" s="41" t="str">
        <f t="shared" si="505"/>
        <v>Sim</v>
      </c>
      <c r="AO980" s="42" t="str">
        <f t="shared" si="506"/>
        <v/>
      </c>
      <c r="AP980" s="41" t="str">
        <f t="shared" si="507"/>
        <v>Roniel de Souza Rocha|46230</v>
      </c>
      <c r="AQ980" s="41" t="str">
        <f t="shared" si="508"/>
        <v/>
      </c>
      <c r="AR980" s="41" t="str">
        <f>IF($AQ980="","",COUNTIFS(L_ChaveCob,$AQ980,L_Ausencia,"&gt;"&amp;$W980)+COUNTIFS($AQ$4:$AQ980,$AQ980,$W$4:$W980,$W980))</f>
        <v/>
      </c>
      <c r="AS980" s="42">
        <f t="shared" si="509"/>
        <v>0</v>
      </c>
      <c r="AT980" s="42">
        <f t="shared" si="510"/>
        <v>0</v>
      </c>
      <c r="AU980" s="42">
        <f t="shared" si="511"/>
        <v>0</v>
      </c>
    </row>
    <row r="981" spans="1:47" hidden="1" x14ac:dyDescent="0.2">
      <c r="A981" s="35">
        <v>46230</v>
      </c>
      <c r="B981" s="36" t="s">
        <v>611</v>
      </c>
      <c r="C981" s="36" t="s">
        <v>232</v>
      </c>
      <c r="D981" s="36"/>
      <c r="E981" s="37"/>
      <c r="F981" s="37"/>
      <c r="G981" s="36"/>
      <c r="H981" s="36"/>
      <c r="I981" s="36"/>
      <c r="J981" s="36"/>
      <c r="K981" s="37"/>
      <c r="L981" s="37"/>
      <c r="M981" s="37"/>
      <c r="N981" s="38">
        <f t="shared" si="480"/>
        <v>46204</v>
      </c>
      <c r="O981">
        <f t="shared" si="481"/>
        <v>900013</v>
      </c>
      <c r="P981" t="str">
        <f t="shared" si="482"/>
        <v>SPOT</v>
      </c>
      <c r="Q981" t="str">
        <f t="shared" si="483"/>
        <v>SPOT</v>
      </c>
      <c r="R981" t="str">
        <f t="shared" si="484"/>
        <v>SERRALHEIRO I</v>
      </c>
      <c r="S981" t="str">
        <f t="shared" si="485"/>
        <v>TURNO 2</v>
      </c>
      <c r="T981" s="39">
        <f t="shared" si="486"/>
        <v>53.488333185221997</v>
      </c>
      <c r="U981" s="40">
        <f t="shared" si="487"/>
        <v>0.33333333333333298</v>
      </c>
      <c r="V981" s="40">
        <f t="shared" si="488"/>
        <v>0.33333333333333298</v>
      </c>
      <c r="W981" s="40">
        <f t="shared" si="489"/>
        <v>0</v>
      </c>
      <c r="X981" t="str">
        <f t="shared" si="490"/>
        <v>Não</v>
      </c>
      <c r="Y981" s="40">
        <f t="shared" si="491"/>
        <v>0</v>
      </c>
      <c r="Z981" s="40">
        <f t="shared" si="492"/>
        <v>0</v>
      </c>
      <c r="AA981" s="40">
        <f t="shared" si="493"/>
        <v>0</v>
      </c>
      <c r="AB981" s="40">
        <f t="shared" si="494"/>
        <v>0</v>
      </c>
      <c r="AC981" s="40">
        <f t="shared" si="495"/>
        <v>0</v>
      </c>
      <c r="AD981" s="39">
        <f t="shared" si="496"/>
        <v>0</v>
      </c>
      <c r="AE981" s="39">
        <f t="shared" si="497"/>
        <v>0</v>
      </c>
      <c r="AF981" t="str">
        <f t="shared" si="498"/>
        <v>Trabalhado</v>
      </c>
      <c r="AG981" t="str">
        <f t="shared" si="499"/>
        <v/>
      </c>
      <c r="AH981" t="str">
        <f t="shared" si="500"/>
        <v/>
      </c>
      <c r="AJ981" s="41">
        <f t="shared" si="501"/>
        <v>22</v>
      </c>
      <c r="AK981" s="42" t="str">
        <f t="shared" si="502"/>
        <v/>
      </c>
      <c r="AL981" s="41" t="str">
        <f t="shared" si="503"/>
        <v>Leve atraso</v>
      </c>
      <c r="AM981" s="41" t="str">
        <f t="shared" si="504"/>
        <v>Não</v>
      </c>
      <c r="AN981" s="41" t="str">
        <f t="shared" si="505"/>
        <v>Sim</v>
      </c>
      <c r="AO981" s="42" t="str">
        <f t="shared" si="506"/>
        <v/>
      </c>
      <c r="AP981" s="41" t="str">
        <f t="shared" si="507"/>
        <v>Murilo de Souza Modesto- Spot|46230</v>
      </c>
      <c r="AQ981" s="41" t="str">
        <f t="shared" si="508"/>
        <v/>
      </c>
      <c r="AR981" s="41" t="str">
        <f>IF($AQ981="","",COUNTIFS(L_ChaveCob,$AQ981,L_Ausencia,"&gt;"&amp;$W981)+COUNTIFS($AQ$4:$AQ981,$AQ981,$W$4:$W981,$W981))</f>
        <v/>
      </c>
      <c r="AS981" s="42">
        <f t="shared" si="509"/>
        <v>0</v>
      </c>
      <c r="AT981" s="42">
        <f t="shared" si="510"/>
        <v>0</v>
      </c>
      <c r="AU981" s="42">
        <f t="shared" si="511"/>
        <v>0</v>
      </c>
    </row>
    <row r="982" spans="1:47" x14ac:dyDescent="0.2">
      <c r="A982" s="35">
        <v>46231</v>
      </c>
      <c r="B982" s="36" t="s">
        <v>252</v>
      </c>
      <c r="C982" s="36" t="s">
        <v>232</v>
      </c>
      <c r="D982" s="36"/>
      <c r="E982" s="37"/>
      <c r="F982" s="37"/>
      <c r="G982" s="36"/>
      <c r="H982" s="36"/>
      <c r="I982" s="36"/>
      <c r="J982" s="36"/>
      <c r="K982" s="37"/>
      <c r="L982" s="37"/>
      <c r="M982" s="37"/>
      <c r="N982" s="38">
        <f t="shared" si="480"/>
        <v>46204</v>
      </c>
      <c r="O982">
        <f t="shared" si="481"/>
        <v>266937</v>
      </c>
      <c r="P982" t="str">
        <f t="shared" si="482"/>
        <v>Serralheria</v>
      </c>
      <c r="Q982" t="str">
        <f t="shared" si="483"/>
        <v>Normal / Fixo</v>
      </c>
      <c r="R982" t="str">
        <f t="shared" si="484"/>
        <v>ENCARREGADO</v>
      </c>
      <c r="S982" t="str">
        <f t="shared" si="485"/>
        <v>ADM</v>
      </c>
      <c r="T982" s="39">
        <f t="shared" si="486"/>
        <v>66.410146806958295</v>
      </c>
      <c r="U982" s="40">
        <f t="shared" si="487"/>
        <v>0.375</v>
      </c>
      <c r="V982" s="40">
        <f t="shared" si="488"/>
        <v>0.375</v>
      </c>
      <c r="W982" s="40">
        <f t="shared" si="489"/>
        <v>0</v>
      </c>
      <c r="X982" t="str">
        <f t="shared" si="490"/>
        <v>Não</v>
      </c>
      <c r="Y982" s="40">
        <f t="shared" si="491"/>
        <v>0</v>
      </c>
      <c r="Z982" s="40">
        <f t="shared" si="492"/>
        <v>0</v>
      </c>
      <c r="AA982" s="40">
        <f t="shared" si="493"/>
        <v>0</v>
      </c>
      <c r="AB982" s="40">
        <f t="shared" si="494"/>
        <v>0</v>
      </c>
      <c r="AC982" s="40">
        <f t="shared" si="495"/>
        <v>0</v>
      </c>
      <c r="AD982" s="39">
        <f t="shared" si="496"/>
        <v>0</v>
      </c>
      <c r="AE982" s="39">
        <f t="shared" si="497"/>
        <v>0</v>
      </c>
      <c r="AF982" t="str">
        <f t="shared" si="498"/>
        <v>Trabalhado</v>
      </c>
      <c r="AG982" t="str">
        <f t="shared" si="499"/>
        <v/>
      </c>
      <c r="AH982" t="str">
        <f t="shared" si="500"/>
        <v/>
      </c>
      <c r="AJ982" s="41">
        <f t="shared" si="501"/>
        <v>1</v>
      </c>
      <c r="AK982" s="42" t="str">
        <f t="shared" si="502"/>
        <v/>
      </c>
      <c r="AL982" s="41" t="str">
        <f t="shared" si="503"/>
        <v>Leve atraso</v>
      </c>
      <c r="AM982" s="41" t="str">
        <f t="shared" si="504"/>
        <v>Não</v>
      </c>
      <c r="AN982" s="41" t="str">
        <f t="shared" si="505"/>
        <v>Sim</v>
      </c>
      <c r="AO982" s="42" t="str">
        <f t="shared" si="506"/>
        <v/>
      </c>
      <c r="AP982" s="41" t="str">
        <f t="shared" si="507"/>
        <v>Ronaldo Rosendo da Silva|46231</v>
      </c>
      <c r="AQ982" s="41" t="str">
        <f t="shared" si="508"/>
        <v/>
      </c>
      <c r="AR982" s="41" t="str">
        <f>IF($AQ982="","",COUNTIFS(L_ChaveCob,$AQ982,L_Ausencia,"&gt;"&amp;$W982)+COUNTIFS($AQ$4:$AQ982,$AQ982,$W$4:$W982,$W982))</f>
        <v/>
      </c>
      <c r="AS982" s="42">
        <f t="shared" si="509"/>
        <v>0</v>
      </c>
      <c r="AT982" s="42">
        <f t="shared" si="510"/>
        <v>0</v>
      </c>
      <c r="AU982" s="42">
        <f t="shared" si="511"/>
        <v>0</v>
      </c>
    </row>
    <row r="983" spans="1:47" x14ac:dyDescent="0.2">
      <c r="A983" s="35">
        <v>46231</v>
      </c>
      <c r="B983" s="36" t="s">
        <v>243</v>
      </c>
      <c r="C983" s="36" t="s">
        <v>232</v>
      </c>
      <c r="D983" s="36"/>
      <c r="E983" s="37"/>
      <c r="F983" s="37"/>
      <c r="G983" s="36"/>
      <c r="H983" s="36"/>
      <c r="I983" s="36"/>
      <c r="J983" s="36"/>
      <c r="K983" s="37"/>
      <c r="L983" s="37"/>
      <c r="M983" s="37"/>
      <c r="N983" s="38">
        <f t="shared" si="480"/>
        <v>46204</v>
      </c>
      <c r="O983">
        <f t="shared" si="481"/>
        <v>900003</v>
      </c>
      <c r="P983" t="str">
        <f t="shared" si="482"/>
        <v>Serralheria</v>
      </c>
      <c r="Q983" t="str">
        <f t="shared" si="483"/>
        <v>Normal / Fixo</v>
      </c>
      <c r="R983" t="str">
        <f t="shared" si="484"/>
        <v>ENCARREGADO</v>
      </c>
      <c r="S983" t="str">
        <f t="shared" si="485"/>
        <v>ADM</v>
      </c>
      <c r="T983" s="39">
        <f t="shared" si="486"/>
        <v>66.410146806958295</v>
      </c>
      <c r="U983" s="40">
        <f t="shared" si="487"/>
        <v>0.375</v>
      </c>
      <c r="V983" s="40">
        <f t="shared" si="488"/>
        <v>0.375</v>
      </c>
      <c r="W983" s="40">
        <f t="shared" si="489"/>
        <v>0</v>
      </c>
      <c r="X983" t="str">
        <f t="shared" si="490"/>
        <v>Não</v>
      </c>
      <c r="Y983" s="40">
        <f t="shared" si="491"/>
        <v>0</v>
      </c>
      <c r="Z983" s="40">
        <f t="shared" si="492"/>
        <v>0</v>
      </c>
      <c r="AA983" s="40">
        <f t="shared" si="493"/>
        <v>0</v>
      </c>
      <c r="AB983" s="40">
        <f t="shared" si="494"/>
        <v>0</v>
      </c>
      <c r="AC983" s="40">
        <f t="shared" si="495"/>
        <v>0</v>
      </c>
      <c r="AD983" s="39">
        <f t="shared" si="496"/>
        <v>0</v>
      </c>
      <c r="AE983" s="39">
        <f t="shared" si="497"/>
        <v>0</v>
      </c>
      <c r="AF983" t="str">
        <f t="shared" si="498"/>
        <v>Trabalhado</v>
      </c>
      <c r="AG983" t="str">
        <f t="shared" si="499"/>
        <v/>
      </c>
      <c r="AH983" t="str">
        <f t="shared" si="500"/>
        <v/>
      </c>
      <c r="AJ983" s="41">
        <f t="shared" si="501"/>
        <v>10</v>
      </c>
      <c r="AK983" s="42" t="str">
        <f t="shared" si="502"/>
        <v/>
      </c>
      <c r="AL983" s="41" t="str">
        <f t="shared" si="503"/>
        <v>Leve atraso</v>
      </c>
      <c r="AM983" s="41" t="str">
        <f t="shared" si="504"/>
        <v>Não</v>
      </c>
      <c r="AN983" s="41" t="str">
        <f t="shared" si="505"/>
        <v>Sim</v>
      </c>
      <c r="AO983" s="42" t="str">
        <f t="shared" si="506"/>
        <v/>
      </c>
      <c r="AP983" s="41" t="str">
        <f t="shared" si="507"/>
        <v>Marcelo Antônio Silvestre de Moraes|46231</v>
      </c>
      <c r="AQ983" s="41" t="str">
        <f t="shared" si="508"/>
        <v/>
      </c>
      <c r="AR983" s="41" t="str">
        <f>IF($AQ983="","",COUNTIFS(L_ChaveCob,$AQ983,L_Ausencia,"&gt;"&amp;$W983)+COUNTIFS($AQ$4:$AQ983,$AQ983,$W$4:$W983,$W983))</f>
        <v/>
      </c>
      <c r="AS983" s="42">
        <f t="shared" si="509"/>
        <v>0</v>
      </c>
      <c r="AT983" s="42">
        <f t="shared" si="510"/>
        <v>0</v>
      </c>
      <c r="AU983" s="42">
        <f t="shared" si="511"/>
        <v>0</v>
      </c>
    </row>
    <row r="984" spans="1:47" x14ac:dyDescent="0.2">
      <c r="A984" s="35">
        <v>46231</v>
      </c>
      <c r="B984" s="36" t="s">
        <v>239</v>
      </c>
      <c r="C984" s="36" t="s">
        <v>232</v>
      </c>
      <c r="D984" s="36"/>
      <c r="E984" s="37"/>
      <c r="F984" s="37"/>
      <c r="G984" s="36"/>
      <c r="H984" s="36"/>
      <c r="I984" s="36"/>
      <c r="J984" s="36"/>
      <c r="K984" s="37"/>
      <c r="L984" s="37"/>
      <c r="M984" s="37"/>
      <c r="N984" s="38">
        <f t="shared" si="480"/>
        <v>46204</v>
      </c>
      <c r="O984">
        <f t="shared" si="481"/>
        <v>173078</v>
      </c>
      <c r="P984" t="str">
        <f t="shared" si="482"/>
        <v>Serralheria</v>
      </c>
      <c r="Q984" t="str">
        <f t="shared" si="483"/>
        <v>Normal / Fixo</v>
      </c>
      <c r="R984" t="str">
        <f t="shared" si="484"/>
        <v>SERRALHEIRO II</v>
      </c>
      <c r="S984" t="str">
        <f t="shared" si="485"/>
        <v>ADM</v>
      </c>
      <c r="T984" s="39">
        <f t="shared" si="486"/>
        <v>57.825734836004102</v>
      </c>
      <c r="U984" s="40">
        <f t="shared" si="487"/>
        <v>0.375</v>
      </c>
      <c r="V984" s="40">
        <f t="shared" si="488"/>
        <v>0.375</v>
      </c>
      <c r="W984" s="40">
        <f t="shared" si="489"/>
        <v>0</v>
      </c>
      <c r="X984" t="str">
        <f t="shared" si="490"/>
        <v>Não</v>
      </c>
      <c r="Y984" s="40">
        <f t="shared" si="491"/>
        <v>0</v>
      </c>
      <c r="Z984" s="40">
        <f t="shared" si="492"/>
        <v>0</v>
      </c>
      <c r="AA984" s="40">
        <f t="shared" si="493"/>
        <v>0</v>
      </c>
      <c r="AB984" s="40">
        <f t="shared" si="494"/>
        <v>0</v>
      </c>
      <c r="AC984" s="40">
        <f t="shared" si="495"/>
        <v>0</v>
      </c>
      <c r="AD984" s="39">
        <f t="shared" si="496"/>
        <v>0</v>
      </c>
      <c r="AE984" s="39">
        <f t="shared" si="497"/>
        <v>0</v>
      </c>
      <c r="AF984" t="str">
        <f t="shared" si="498"/>
        <v>Trabalhado</v>
      </c>
      <c r="AG984" t="str">
        <f t="shared" si="499"/>
        <v/>
      </c>
      <c r="AH984" t="str">
        <f t="shared" si="500"/>
        <v/>
      </c>
      <c r="AJ984" s="41">
        <f t="shared" si="501"/>
        <v>2</v>
      </c>
      <c r="AK984" s="42" t="str">
        <f t="shared" si="502"/>
        <v/>
      </c>
      <c r="AL984" s="41" t="str">
        <f t="shared" si="503"/>
        <v>Leve atraso</v>
      </c>
      <c r="AM984" s="41" t="str">
        <f t="shared" si="504"/>
        <v>Não</v>
      </c>
      <c r="AN984" s="41" t="str">
        <f t="shared" si="505"/>
        <v>Sim</v>
      </c>
      <c r="AO984" s="42" t="str">
        <f t="shared" si="506"/>
        <v/>
      </c>
      <c r="AP984" s="41" t="str">
        <f t="shared" si="507"/>
        <v>Giovani Joao da Silva|46231</v>
      </c>
      <c r="AQ984" s="41" t="str">
        <f t="shared" si="508"/>
        <v/>
      </c>
      <c r="AR984" s="41" t="str">
        <f>IF($AQ984="","",COUNTIFS(L_ChaveCob,$AQ984,L_Ausencia,"&gt;"&amp;$W984)+COUNTIFS($AQ$4:$AQ984,$AQ984,$W$4:$W984,$W984))</f>
        <v/>
      </c>
      <c r="AS984" s="42">
        <f t="shared" si="509"/>
        <v>0</v>
      </c>
      <c r="AT984" s="42">
        <f t="shared" si="510"/>
        <v>0</v>
      </c>
      <c r="AU984" s="42">
        <f t="shared" si="511"/>
        <v>0</v>
      </c>
    </row>
    <row r="985" spans="1:47" x14ac:dyDescent="0.2">
      <c r="A985" s="35">
        <v>46231</v>
      </c>
      <c r="B985" s="36" t="s">
        <v>241</v>
      </c>
      <c r="C985" s="36" t="s">
        <v>258</v>
      </c>
      <c r="D985" s="36"/>
      <c r="E985" s="37"/>
      <c r="F985" s="37"/>
      <c r="G985" s="36" t="s">
        <v>615</v>
      </c>
      <c r="H985" s="36"/>
      <c r="I985" s="36"/>
      <c r="J985" s="36"/>
      <c r="K985" s="37"/>
      <c r="L985" s="37"/>
      <c r="M985" s="37"/>
      <c r="N985" s="38">
        <f t="shared" si="480"/>
        <v>46204</v>
      </c>
      <c r="O985">
        <f t="shared" si="481"/>
        <v>24800</v>
      </c>
      <c r="P985" t="str">
        <f t="shared" si="482"/>
        <v>Serralheria</v>
      </c>
      <c r="Q985" t="str">
        <f t="shared" si="483"/>
        <v>Normal / Fixo</v>
      </c>
      <c r="R985" t="str">
        <f t="shared" si="484"/>
        <v>SERRALHEIRO II</v>
      </c>
      <c r="S985" t="str">
        <f t="shared" si="485"/>
        <v>ADM</v>
      </c>
      <c r="T985" s="39">
        <f t="shared" si="486"/>
        <v>57.825734836004102</v>
      </c>
      <c r="U985" s="40">
        <f t="shared" si="487"/>
        <v>0.375</v>
      </c>
      <c r="V985" s="40">
        <f t="shared" si="488"/>
        <v>0</v>
      </c>
      <c r="W985" s="40">
        <f t="shared" si="489"/>
        <v>0.375</v>
      </c>
      <c r="X985" t="str">
        <f t="shared" si="490"/>
        <v>Não</v>
      </c>
      <c r="Y985" s="40">
        <f t="shared" si="491"/>
        <v>0</v>
      </c>
      <c r="Z985" s="40">
        <f t="shared" si="492"/>
        <v>0</v>
      </c>
      <c r="AA985" s="40">
        <f t="shared" si="493"/>
        <v>0</v>
      </c>
      <c r="AB985" s="40">
        <f t="shared" si="494"/>
        <v>0</v>
      </c>
      <c r="AC985" s="40">
        <f t="shared" si="495"/>
        <v>0</v>
      </c>
      <c r="AD985" s="39">
        <f t="shared" si="496"/>
        <v>0</v>
      </c>
      <c r="AE985" s="39">
        <f t="shared" si="497"/>
        <v>520.43161352403695</v>
      </c>
      <c r="AF985" t="str">
        <f t="shared" si="498"/>
        <v>Justificada</v>
      </c>
      <c r="AG985" t="str">
        <f t="shared" si="499"/>
        <v/>
      </c>
      <c r="AH985" t="str">
        <f t="shared" si="500"/>
        <v/>
      </c>
      <c r="AJ985" s="41">
        <f t="shared" si="501"/>
        <v>3</v>
      </c>
      <c r="AK985" s="42" t="str">
        <f t="shared" si="502"/>
        <v/>
      </c>
      <c r="AL985" s="41" t="str">
        <f t="shared" si="503"/>
        <v>Dia inteiro</v>
      </c>
      <c r="AM985" s="41" t="str">
        <f t="shared" si="504"/>
        <v>Não</v>
      </c>
      <c r="AN985" s="41" t="str">
        <f t="shared" si="505"/>
        <v>Não</v>
      </c>
      <c r="AO985" s="42" t="str">
        <f t="shared" si="506"/>
        <v/>
      </c>
      <c r="AP985" s="41" t="str">
        <f t="shared" si="507"/>
        <v>Ivanildo Lopes Pires de Carvalho|46231</v>
      </c>
      <c r="AQ985" s="41" t="str">
        <f t="shared" si="508"/>
        <v/>
      </c>
      <c r="AR985" s="41" t="str">
        <f>IF($AQ985="","",COUNTIFS(L_ChaveCob,$AQ985,L_Ausencia,"&gt;"&amp;$W985)+COUNTIFS($AQ$4:$AQ985,$AQ985,$W$4:$W985,$W985))</f>
        <v/>
      </c>
      <c r="AS985" s="42">
        <f t="shared" si="509"/>
        <v>0</v>
      </c>
      <c r="AT985" s="42">
        <f t="shared" si="510"/>
        <v>0</v>
      </c>
      <c r="AU985" s="42">
        <f t="shared" si="511"/>
        <v>0</v>
      </c>
    </row>
    <row r="986" spans="1:47" x14ac:dyDescent="0.2">
      <c r="A986" s="35">
        <v>46231</v>
      </c>
      <c r="B986" s="36" t="s">
        <v>254</v>
      </c>
      <c r="C986" s="36" t="s">
        <v>232</v>
      </c>
      <c r="D986" s="36"/>
      <c r="E986" s="37"/>
      <c r="F986" s="37"/>
      <c r="G986" s="36"/>
      <c r="H986" s="36"/>
      <c r="I986" s="36"/>
      <c r="J986" s="36"/>
      <c r="K986" s="37"/>
      <c r="L986" s="37"/>
      <c r="M986" s="37"/>
      <c r="N986" s="38">
        <f t="shared" si="480"/>
        <v>46204</v>
      </c>
      <c r="O986">
        <f t="shared" si="481"/>
        <v>900001</v>
      </c>
      <c r="P986" t="str">
        <f t="shared" si="482"/>
        <v>Serralheria</v>
      </c>
      <c r="Q986" t="str">
        <f t="shared" si="483"/>
        <v>Normal / Fixo</v>
      </c>
      <c r="R986" t="str">
        <f t="shared" si="484"/>
        <v>SERRALHEIRO II</v>
      </c>
      <c r="S986" t="str">
        <f t="shared" si="485"/>
        <v>ADM</v>
      </c>
      <c r="T986" s="39">
        <f t="shared" si="486"/>
        <v>57.825734836004102</v>
      </c>
      <c r="U986" s="40">
        <f t="shared" si="487"/>
        <v>0.375</v>
      </c>
      <c r="V986" s="40">
        <f t="shared" si="488"/>
        <v>0.375</v>
      </c>
      <c r="W986" s="40">
        <f t="shared" si="489"/>
        <v>0</v>
      </c>
      <c r="X986" t="str">
        <f t="shared" si="490"/>
        <v>Não</v>
      </c>
      <c r="Y986" s="40">
        <f t="shared" si="491"/>
        <v>0</v>
      </c>
      <c r="Z986" s="40">
        <f t="shared" si="492"/>
        <v>0</v>
      </c>
      <c r="AA986" s="40">
        <f t="shared" si="493"/>
        <v>0</v>
      </c>
      <c r="AB986" s="40">
        <f t="shared" si="494"/>
        <v>0</v>
      </c>
      <c r="AC986" s="40">
        <f t="shared" si="495"/>
        <v>0</v>
      </c>
      <c r="AD986" s="39">
        <f t="shared" si="496"/>
        <v>0</v>
      </c>
      <c r="AE986" s="39">
        <f t="shared" si="497"/>
        <v>0</v>
      </c>
      <c r="AF986" t="str">
        <f t="shared" si="498"/>
        <v>Trabalhado</v>
      </c>
      <c r="AG986" t="str">
        <f t="shared" si="499"/>
        <v/>
      </c>
      <c r="AH986" t="str">
        <f t="shared" si="500"/>
        <v/>
      </c>
      <c r="AJ986" s="41">
        <f t="shared" si="501"/>
        <v>8</v>
      </c>
      <c r="AK986" s="42" t="str">
        <f t="shared" si="502"/>
        <v/>
      </c>
      <c r="AL986" s="41" t="str">
        <f t="shared" si="503"/>
        <v>Leve atraso</v>
      </c>
      <c r="AM986" s="41" t="str">
        <f t="shared" si="504"/>
        <v>Não</v>
      </c>
      <c r="AN986" s="41" t="str">
        <f t="shared" si="505"/>
        <v>Sim</v>
      </c>
      <c r="AO986" s="42" t="str">
        <f t="shared" si="506"/>
        <v/>
      </c>
      <c r="AP986" s="41" t="str">
        <f t="shared" si="507"/>
        <v>Ronaldo Santos Dias|46231</v>
      </c>
      <c r="AQ986" s="41" t="str">
        <f t="shared" si="508"/>
        <v/>
      </c>
      <c r="AR986" s="41" t="str">
        <f>IF($AQ986="","",COUNTIFS(L_ChaveCob,$AQ986,L_Ausencia,"&gt;"&amp;$W986)+COUNTIFS($AQ$4:$AQ986,$AQ986,$W$4:$W986,$W986))</f>
        <v/>
      </c>
      <c r="AS986" s="42">
        <f t="shared" si="509"/>
        <v>0</v>
      </c>
      <c r="AT986" s="42">
        <f t="shared" si="510"/>
        <v>0</v>
      </c>
      <c r="AU986" s="42">
        <f t="shared" si="511"/>
        <v>0</v>
      </c>
    </row>
    <row r="987" spans="1:47" x14ac:dyDescent="0.2">
      <c r="A987" s="35">
        <v>46231</v>
      </c>
      <c r="B987" s="36" t="s">
        <v>247</v>
      </c>
      <c r="C987" s="36" t="s">
        <v>258</v>
      </c>
      <c r="D987" s="36"/>
      <c r="E987" s="37"/>
      <c r="F987" s="37"/>
      <c r="G987" s="36" t="s">
        <v>425</v>
      </c>
      <c r="H987" s="36"/>
      <c r="I987" s="36"/>
      <c r="J987" s="36"/>
      <c r="K987" s="37"/>
      <c r="L987" s="37"/>
      <c r="M987" s="37"/>
      <c r="N987" s="38">
        <f t="shared" si="480"/>
        <v>46204</v>
      </c>
      <c r="O987">
        <f t="shared" si="481"/>
        <v>900005</v>
      </c>
      <c r="P987" t="str">
        <f t="shared" si="482"/>
        <v>Serralheria</v>
      </c>
      <c r="Q987" t="str">
        <f t="shared" si="483"/>
        <v>Normal / Fixo</v>
      </c>
      <c r="R987" t="str">
        <f t="shared" si="484"/>
        <v>SERRALHEIRO II</v>
      </c>
      <c r="S987" t="str">
        <f t="shared" si="485"/>
        <v>ADM</v>
      </c>
      <c r="T987" s="39">
        <f t="shared" si="486"/>
        <v>57.825734836004102</v>
      </c>
      <c r="U987" s="40">
        <f t="shared" si="487"/>
        <v>0.375</v>
      </c>
      <c r="V987" s="40">
        <f t="shared" si="488"/>
        <v>0</v>
      </c>
      <c r="W987" s="40">
        <f t="shared" si="489"/>
        <v>0.375</v>
      </c>
      <c r="X987" t="str">
        <f t="shared" si="490"/>
        <v>Não</v>
      </c>
      <c r="Y987" s="40">
        <f t="shared" si="491"/>
        <v>0</v>
      </c>
      <c r="Z987" s="40">
        <f t="shared" si="492"/>
        <v>0</v>
      </c>
      <c r="AA987" s="40">
        <f t="shared" si="493"/>
        <v>0</v>
      </c>
      <c r="AB987" s="40">
        <f t="shared" si="494"/>
        <v>0</v>
      </c>
      <c r="AC987" s="40">
        <f t="shared" si="495"/>
        <v>0</v>
      </c>
      <c r="AD987" s="39">
        <f t="shared" si="496"/>
        <v>0</v>
      </c>
      <c r="AE987" s="39">
        <f t="shared" si="497"/>
        <v>520.43161352403695</v>
      </c>
      <c r="AF987" t="str">
        <f t="shared" si="498"/>
        <v>Justificada</v>
      </c>
      <c r="AG987" t="str">
        <f t="shared" si="499"/>
        <v/>
      </c>
      <c r="AH987" t="str">
        <f t="shared" si="500"/>
        <v/>
      </c>
      <c r="AJ987" s="41">
        <f t="shared" si="501"/>
        <v>13</v>
      </c>
      <c r="AK987" s="42" t="str">
        <f t="shared" si="502"/>
        <v/>
      </c>
      <c r="AL987" s="41" t="str">
        <f t="shared" si="503"/>
        <v>Dia inteiro</v>
      </c>
      <c r="AM987" s="41" t="str">
        <f t="shared" si="504"/>
        <v>Não</v>
      </c>
      <c r="AN987" s="41" t="str">
        <f t="shared" si="505"/>
        <v>Não</v>
      </c>
      <c r="AO987" s="42" t="str">
        <f t="shared" si="506"/>
        <v/>
      </c>
      <c r="AP987" s="41" t="str">
        <f t="shared" si="507"/>
        <v>Rafael Fracaroli da Rocha|46231</v>
      </c>
      <c r="AQ987" s="41" t="str">
        <f t="shared" si="508"/>
        <v/>
      </c>
      <c r="AR987" s="41" t="str">
        <f>IF($AQ987="","",COUNTIFS(L_ChaveCob,$AQ987,L_Ausencia,"&gt;"&amp;$W987)+COUNTIFS($AQ$4:$AQ987,$AQ987,$W$4:$W987,$W987))</f>
        <v/>
      </c>
      <c r="AS987" s="42">
        <f t="shared" si="509"/>
        <v>0</v>
      </c>
      <c r="AT987" s="42">
        <f t="shared" si="510"/>
        <v>0</v>
      </c>
      <c r="AU987" s="42">
        <f t="shared" si="511"/>
        <v>0</v>
      </c>
    </row>
    <row r="988" spans="1:47" x14ac:dyDescent="0.2">
      <c r="A988" s="35">
        <v>46231</v>
      </c>
      <c r="B988" s="36" t="s">
        <v>237</v>
      </c>
      <c r="C988" s="36" t="s">
        <v>228</v>
      </c>
      <c r="D988" s="36"/>
      <c r="E988" s="37"/>
      <c r="F988" s="37"/>
      <c r="G988" s="36"/>
      <c r="H988" s="36"/>
      <c r="I988" s="36"/>
      <c r="J988" s="36"/>
      <c r="K988" s="37"/>
      <c r="L988" s="37"/>
      <c r="M988" s="37"/>
      <c r="N988" s="38">
        <f t="shared" si="480"/>
        <v>46204</v>
      </c>
      <c r="O988">
        <f t="shared" si="481"/>
        <v>119353</v>
      </c>
      <c r="P988" t="str">
        <f t="shared" si="482"/>
        <v>Serralheria</v>
      </c>
      <c r="Q988" t="str">
        <f t="shared" si="483"/>
        <v>Normal / Fixo</v>
      </c>
      <c r="R988" t="str">
        <f t="shared" si="484"/>
        <v>SERRALHEIRO II</v>
      </c>
      <c r="S988" t="str">
        <f t="shared" si="485"/>
        <v>ADM</v>
      </c>
      <c r="T988" s="39">
        <f t="shared" si="486"/>
        <v>57.825734836004102</v>
      </c>
      <c r="U988" s="40">
        <f t="shared" si="487"/>
        <v>0.375</v>
      </c>
      <c r="V988" s="40">
        <f t="shared" si="488"/>
        <v>0</v>
      </c>
      <c r="W988" s="40">
        <f t="shared" si="489"/>
        <v>0.375</v>
      </c>
      <c r="X988" t="str">
        <f t="shared" si="490"/>
        <v>Sim</v>
      </c>
      <c r="Y988" s="40">
        <f t="shared" si="491"/>
        <v>0.375</v>
      </c>
      <c r="Z988" s="40">
        <f t="shared" si="492"/>
        <v>0</v>
      </c>
      <c r="AA988" s="40">
        <f t="shared" si="493"/>
        <v>0</v>
      </c>
      <c r="AB988" s="40">
        <f t="shared" si="494"/>
        <v>0</v>
      </c>
      <c r="AC988" s="40">
        <f t="shared" si="495"/>
        <v>0.375</v>
      </c>
      <c r="AD988" s="39">
        <f t="shared" si="496"/>
        <v>520.43161352403695</v>
      </c>
      <c r="AE988" s="39">
        <f t="shared" si="497"/>
        <v>0</v>
      </c>
      <c r="AF988" t="str">
        <f t="shared" si="498"/>
        <v>Férias</v>
      </c>
      <c r="AG988" t="str">
        <f t="shared" si="499"/>
        <v>DESCONTA 9:00h (Férias).</v>
      </c>
      <c r="AH988" t="str">
        <f t="shared" si="500"/>
        <v/>
      </c>
      <c r="AJ988" s="41">
        <f t="shared" si="501"/>
        <v>7</v>
      </c>
      <c r="AK988" s="42" t="str">
        <f t="shared" si="502"/>
        <v/>
      </c>
      <c r="AL988" s="41" t="str">
        <f t="shared" si="503"/>
        <v>Dia inteiro</v>
      </c>
      <c r="AM988" s="41" t="str">
        <f t="shared" si="504"/>
        <v>Sim</v>
      </c>
      <c r="AN988" s="41" t="str">
        <f t="shared" si="505"/>
        <v>Não</v>
      </c>
      <c r="AO988" s="42" t="str">
        <f t="shared" si="506"/>
        <v/>
      </c>
      <c r="AP988" s="41" t="str">
        <f t="shared" si="507"/>
        <v>Ezequiel Antonio Peres|46231</v>
      </c>
      <c r="AQ988" s="41" t="str">
        <f t="shared" si="508"/>
        <v>46231|Serralheria</v>
      </c>
      <c r="AR988" s="41">
        <f>IF($AQ988="","",COUNTIFS(L_ChaveCob,$AQ988,L_Ausencia,"&gt;"&amp;$W988)+COUNTIFS($AQ$4:$AQ988,$AQ988,$W$4:$W988,$W988))</f>
        <v>1</v>
      </c>
      <c r="AS988" s="42">
        <f t="shared" si="509"/>
        <v>0</v>
      </c>
      <c r="AT988" s="42">
        <f t="shared" si="510"/>
        <v>0</v>
      </c>
      <c r="AU988" s="42">
        <f t="shared" si="511"/>
        <v>0</v>
      </c>
    </row>
    <row r="989" spans="1:47" x14ac:dyDescent="0.2">
      <c r="A989" s="35">
        <v>46231</v>
      </c>
      <c r="B989" s="36" t="s">
        <v>249</v>
      </c>
      <c r="C989" s="36" t="s">
        <v>232</v>
      </c>
      <c r="D989" s="36"/>
      <c r="E989" s="37"/>
      <c r="F989" s="37"/>
      <c r="G989" s="36"/>
      <c r="H989" s="36"/>
      <c r="I989" s="36"/>
      <c r="J989" s="36"/>
      <c r="K989" s="37"/>
      <c r="L989" s="37"/>
      <c r="M989" s="37"/>
      <c r="N989" s="38">
        <f t="shared" si="480"/>
        <v>46204</v>
      </c>
      <c r="O989">
        <f t="shared" si="481"/>
        <v>331335</v>
      </c>
      <c r="P989" t="str">
        <f t="shared" si="482"/>
        <v>Serralheria</v>
      </c>
      <c r="Q989" t="str">
        <f t="shared" si="483"/>
        <v>Normal / Fixo</v>
      </c>
      <c r="R989" t="str">
        <f t="shared" si="484"/>
        <v>SERRALHEIRO II</v>
      </c>
      <c r="S989" t="str">
        <f t="shared" si="485"/>
        <v>ADM</v>
      </c>
      <c r="T989" s="39">
        <f t="shared" si="486"/>
        <v>57.825734836004102</v>
      </c>
      <c r="U989" s="40">
        <f t="shared" si="487"/>
        <v>0.375</v>
      </c>
      <c r="V989" s="40">
        <f t="shared" si="488"/>
        <v>0.375</v>
      </c>
      <c r="W989" s="40">
        <f t="shared" si="489"/>
        <v>0</v>
      </c>
      <c r="X989" t="str">
        <f t="shared" si="490"/>
        <v>Não</v>
      </c>
      <c r="Y989" s="40">
        <f t="shared" si="491"/>
        <v>0</v>
      </c>
      <c r="Z989" s="40">
        <f t="shared" si="492"/>
        <v>0</v>
      </c>
      <c r="AA989" s="40">
        <f t="shared" si="493"/>
        <v>0</v>
      </c>
      <c r="AB989" s="40">
        <f t="shared" si="494"/>
        <v>0</v>
      </c>
      <c r="AC989" s="40">
        <f t="shared" si="495"/>
        <v>0</v>
      </c>
      <c r="AD989" s="39">
        <f t="shared" si="496"/>
        <v>0</v>
      </c>
      <c r="AE989" s="39">
        <f t="shared" si="497"/>
        <v>0</v>
      </c>
      <c r="AF989" t="str">
        <f t="shared" si="498"/>
        <v>Trabalhado</v>
      </c>
      <c r="AG989" t="str">
        <f t="shared" si="499"/>
        <v/>
      </c>
      <c r="AH989" t="str">
        <f t="shared" si="500"/>
        <v/>
      </c>
      <c r="AJ989" s="41">
        <f t="shared" si="501"/>
        <v>5</v>
      </c>
      <c r="AK989" s="42" t="str">
        <f t="shared" si="502"/>
        <v/>
      </c>
      <c r="AL989" s="41" t="str">
        <f t="shared" si="503"/>
        <v>Leve atraso</v>
      </c>
      <c r="AM989" s="41" t="str">
        <f t="shared" si="504"/>
        <v>Não</v>
      </c>
      <c r="AN989" s="41" t="str">
        <f t="shared" si="505"/>
        <v>Sim</v>
      </c>
      <c r="AO989" s="42" t="str">
        <f t="shared" si="506"/>
        <v/>
      </c>
      <c r="AP989" s="41" t="str">
        <f t="shared" si="507"/>
        <v>Robson Alberto Alves Galvão|46231</v>
      </c>
      <c r="AQ989" s="41" t="str">
        <f t="shared" si="508"/>
        <v/>
      </c>
      <c r="AR989" s="41" t="str">
        <f>IF($AQ989="","",COUNTIFS(L_ChaveCob,$AQ989,L_Ausencia,"&gt;"&amp;$W989)+COUNTIFS($AQ$4:$AQ989,$AQ989,$W$4:$W989,$W989))</f>
        <v/>
      </c>
      <c r="AS989" s="42">
        <f t="shared" si="509"/>
        <v>0</v>
      </c>
      <c r="AT989" s="42">
        <f t="shared" si="510"/>
        <v>0</v>
      </c>
      <c r="AU989" s="42">
        <f t="shared" si="511"/>
        <v>0</v>
      </c>
    </row>
    <row r="990" spans="1:47" x14ac:dyDescent="0.2">
      <c r="A990" s="35">
        <v>46231</v>
      </c>
      <c r="B990" s="36" t="s">
        <v>229</v>
      </c>
      <c r="C990" s="36" t="s">
        <v>232</v>
      </c>
      <c r="D990" s="36"/>
      <c r="E990" s="37"/>
      <c r="F990" s="37"/>
      <c r="G990" s="36"/>
      <c r="H990" s="36"/>
      <c r="I990" s="36"/>
      <c r="J990" s="36"/>
      <c r="K990" s="37"/>
      <c r="L990" s="37"/>
      <c r="M990" s="37"/>
      <c r="N990" s="38">
        <f t="shared" si="480"/>
        <v>46204</v>
      </c>
      <c r="O990">
        <f t="shared" si="481"/>
        <v>105410</v>
      </c>
      <c r="P990" t="str">
        <f t="shared" si="482"/>
        <v>Serralheria</v>
      </c>
      <c r="Q990" t="str">
        <f t="shared" si="483"/>
        <v>Normal / Fixo</v>
      </c>
      <c r="R990" t="str">
        <f t="shared" si="484"/>
        <v>SERRALHEIRO I</v>
      </c>
      <c r="S990" t="str">
        <f t="shared" si="485"/>
        <v>TURNO 3</v>
      </c>
      <c r="T990" s="39">
        <f t="shared" si="486"/>
        <v>53.488333185221997</v>
      </c>
      <c r="U990" s="40">
        <f t="shared" si="487"/>
        <v>0.33333333333333298</v>
      </c>
      <c r="V990" s="40">
        <f t="shared" si="488"/>
        <v>0.33333333333333298</v>
      </c>
      <c r="W990" s="40">
        <f t="shared" si="489"/>
        <v>0</v>
      </c>
      <c r="X990" t="str">
        <f t="shared" si="490"/>
        <v>Não</v>
      </c>
      <c r="Y990" s="40">
        <f t="shared" si="491"/>
        <v>0</v>
      </c>
      <c r="Z990" s="40">
        <f t="shared" si="492"/>
        <v>0</v>
      </c>
      <c r="AA990" s="40">
        <f t="shared" si="493"/>
        <v>0</v>
      </c>
      <c r="AB990" s="40">
        <f t="shared" si="494"/>
        <v>0</v>
      </c>
      <c r="AC990" s="40">
        <f t="shared" si="495"/>
        <v>0</v>
      </c>
      <c r="AD990" s="39">
        <f t="shared" si="496"/>
        <v>0</v>
      </c>
      <c r="AE990" s="39">
        <f t="shared" si="497"/>
        <v>0</v>
      </c>
      <c r="AF990" t="str">
        <f t="shared" si="498"/>
        <v>Trabalhado</v>
      </c>
      <c r="AG990" t="str">
        <f t="shared" si="499"/>
        <v/>
      </c>
      <c r="AH990" t="str">
        <f t="shared" si="500"/>
        <v/>
      </c>
      <c r="AJ990" s="41">
        <f t="shared" si="501"/>
        <v>6</v>
      </c>
      <c r="AK990" s="42" t="str">
        <f t="shared" si="502"/>
        <v/>
      </c>
      <c r="AL990" s="41" t="str">
        <f t="shared" si="503"/>
        <v>Leve atraso</v>
      </c>
      <c r="AM990" s="41" t="str">
        <f t="shared" si="504"/>
        <v>Não</v>
      </c>
      <c r="AN990" s="41" t="str">
        <f t="shared" si="505"/>
        <v>Sim</v>
      </c>
      <c r="AO990" s="42" t="str">
        <f t="shared" si="506"/>
        <v/>
      </c>
      <c r="AP990" s="41" t="str">
        <f t="shared" si="507"/>
        <v>Marcelo Douglas Vieira Santana|46231</v>
      </c>
      <c r="AQ990" s="41" t="str">
        <f t="shared" si="508"/>
        <v/>
      </c>
      <c r="AR990" s="41" t="str">
        <f>IF($AQ990="","",COUNTIFS(L_ChaveCob,$AQ990,L_Ausencia,"&gt;"&amp;$W990)+COUNTIFS($AQ$4:$AQ990,$AQ990,$W$4:$W990,$W990))</f>
        <v/>
      </c>
      <c r="AS990" s="42">
        <f t="shared" si="509"/>
        <v>0</v>
      </c>
      <c r="AT990" s="42">
        <f t="shared" si="510"/>
        <v>0</v>
      </c>
      <c r="AU990" s="42">
        <f t="shared" si="511"/>
        <v>0</v>
      </c>
    </row>
    <row r="991" spans="1:47" x14ac:dyDescent="0.2">
      <c r="A991" s="35">
        <v>46231</v>
      </c>
      <c r="B991" s="36" t="s">
        <v>231</v>
      </c>
      <c r="C991" s="36" t="s">
        <v>232</v>
      </c>
      <c r="D991" s="36"/>
      <c r="E991" s="37"/>
      <c r="F991" s="37"/>
      <c r="G991" s="36"/>
      <c r="H991" s="36"/>
      <c r="I991" s="36"/>
      <c r="J991" s="36"/>
      <c r="K991" s="37"/>
      <c r="L991" s="37"/>
      <c r="M991" s="37"/>
      <c r="N991" s="38">
        <f t="shared" si="480"/>
        <v>46204</v>
      </c>
      <c r="O991">
        <f t="shared" si="481"/>
        <v>900004</v>
      </c>
      <c r="P991" t="str">
        <f t="shared" si="482"/>
        <v>Serralheria</v>
      </c>
      <c r="Q991" t="str">
        <f t="shared" si="483"/>
        <v>Normal / Fixo</v>
      </c>
      <c r="R991" t="str">
        <f t="shared" si="484"/>
        <v>SERRALHEIRO I</v>
      </c>
      <c r="S991" t="str">
        <f t="shared" si="485"/>
        <v>TURNO 2</v>
      </c>
      <c r="T991" s="39">
        <f t="shared" si="486"/>
        <v>53.488333185221997</v>
      </c>
      <c r="U991" s="40">
        <f t="shared" si="487"/>
        <v>0.33333333333333298</v>
      </c>
      <c r="V991" s="40">
        <f t="shared" si="488"/>
        <v>0.33333333333333298</v>
      </c>
      <c r="W991" s="40">
        <f t="shared" si="489"/>
        <v>0</v>
      </c>
      <c r="X991" t="str">
        <f t="shared" si="490"/>
        <v>Não</v>
      </c>
      <c r="Y991" s="40">
        <f t="shared" si="491"/>
        <v>0</v>
      </c>
      <c r="Z991" s="40">
        <f t="shared" si="492"/>
        <v>0</v>
      </c>
      <c r="AA991" s="40">
        <f t="shared" si="493"/>
        <v>0</v>
      </c>
      <c r="AB991" s="40">
        <f t="shared" si="494"/>
        <v>0</v>
      </c>
      <c r="AC991" s="40">
        <f t="shared" si="495"/>
        <v>0</v>
      </c>
      <c r="AD991" s="39">
        <f t="shared" si="496"/>
        <v>0</v>
      </c>
      <c r="AE991" s="39">
        <f t="shared" si="497"/>
        <v>0</v>
      </c>
      <c r="AF991" t="str">
        <f t="shared" si="498"/>
        <v>Trabalhado</v>
      </c>
      <c r="AG991" t="str">
        <f t="shared" si="499"/>
        <v/>
      </c>
      <c r="AH991" t="str">
        <f t="shared" si="500"/>
        <v/>
      </c>
      <c r="AJ991" s="41">
        <f t="shared" si="501"/>
        <v>11</v>
      </c>
      <c r="AK991" s="42" t="str">
        <f t="shared" si="502"/>
        <v/>
      </c>
      <c r="AL991" s="41" t="str">
        <f t="shared" si="503"/>
        <v>Leve atraso</v>
      </c>
      <c r="AM991" s="41" t="str">
        <f t="shared" si="504"/>
        <v>Não</v>
      </c>
      <c r="AN991" s="41" t="str">
        <f t="shared" si="505"/>
        <v>Sim</v>
      </c>
      <c r="AO991" s="42" t="str">
        <f t="shared" si="506"/>
        <v/>
      </c>
      <c r="AP991" s="41" t="str">
        <f t="shared" si="507"/>
        <v>Rogério Marques da Silva|46231</v>
      </c>
      <c r="AQ991" s="41" t="str">
        <f t="shared" si="508"/>
        <v/>
      </c>
      <c r="AR991" s="41" t="str">
        <f>IF($AQ991="","",COUNTIFS(L_ChaveCob,$AQ991,L_Ausencia,"&gt;"&amp;$W991)+COUNTIFS($AQ$4:$AQ991,$AQ991,$W$4:$W991,$W991))</f>
        <v/>
      </c>
      <c r="AS991" s="42">
        <f t="shared" si="509"/>
        <v>0</v>
      </c>
      <c r="AT991" s="42">
        <f t="shared" si="510"/>
        <v>0</v>
      </c>
      <c r="AU991" s="42">
        <f t="shared" si="511"/>
        <v>0</v>
      </c>
    </row>
    <row r="992" spans="1:47" x14ac:dyDescent="0.2">
      <c r="A992" s="35">
        <v>46231</v>
      </c>
      <c r="B992" s="36" t="s">
        <v>479</v>
      </c>
      <c r="C992" s="36" t="s">
        <v>232</v>
      </c>
      <c r="D992" s="36"/>
      <c r="E992" s="37"/>
      <c r="F992" s="37"/>
      <c r="G992" s="36"/>
      <c r="H992" s="36"/>
      <c r="I992" s="36"/>
      <c r="J992" s="36"/>
      <c r="K992" s="37"/>
      <c r="L992" s="37"/>
      <c r="M992" s="37"/>
      <c r="N992" s="38">
        <f t="shared" si="480"/>
        <v>46204</v>
      </c>
      <c r="O992">
        <f t="shared" si="481"/>
        <v>900012</v>
      </c>
      <c r="P992" t="str">
        <f t="shared" si="482"/>
        <v>Serralheria</v>
      </c>
      <c r="Q992" t="str">
        <f t="shared" si="483"/>
        <v>Normal / Fixo</v>
      </c>
      <c r="R992" t="str">
        <f t="shared" si="484"/>
        <v>SERRALHEIRO I</v>
      </c>
      <c r="S992" t="str">
        <f t="shared" si="485"/>
        <v>ADM</v>
      </c>
      <c r="T992" s="39">
        <f t="shared" si="486"/>
        <v>53.488333185221997</v>
      </c>
      <c r="U992" s="40">
        <f t="shared" si="487"/>
        <v>0.375</v>
      </c>
      <c r="V992" s="40">
        <f t="shared" si="488"/>
        <v>0.375</v>
      </c>
      <c r="W992" s="40">
        <f t="shared" si="489"/>
        <v>0</v>
      </c>
      <c r="X992" t="str">
        <f t="shared" si="490"/>
        <v>Não</v>
      </c>
      <c r="Y992" s="40">
        <f t="shared" si="491"/>
        <v>0</v>
      </c>
      <c r="Z992" s="40">
        <f t="shared" si="492"/>
        <v>0</v>
      </c>
      <c r="AA992" s="40">
        <f t="shared" si="493"/>
        <v>0</v>
      </c>
      <c r="AB992" s="40">
        <f t="shared" si="494"/>
        <v>0</v>
      </c>
      <c r="AC992" s="40">
        <f t="shared" si="495"/>
        <v>0</v>
      </c>
      <c r="AD992" s="39">
        <f t="shared" si="496"/>
        <v>0</v>
      </c>
      <c r="AE992" s="39">
        <f t="shared" si="497"/>
        <v>0</v>
      </c>
      <c r="AF992" t="str">
        <f t="shared" si="498"/>
        <v>Trabalhado</v>
      </c>
      <c r="AG992" t="str">
        <f t="shared" si="499"/>
        <v/>
      </c>
      <c r="AH992" t="str">
        <f t="shared" si="500"/>
        <v/>
      </c>
      <c r="AJ992" s="41">
        <f t="shared" si="501"/>
        <v>21</v>
      </c>
      <c r="AK992" s="42" t="str">
        <f t="shared" si="502"/>
        <v/>
      </c>
      <c r="AL992" s="41" t="str">
        <f t="shared" si="503"/>
        <v>Leve atraso</v>
      </c>
      <c r="AM992" s="41" t="str">
        <f t="shared" si="504"/>
        <v>Não</v>
      </c>
      <c r="AN992" s="41" t="str">
        <f t="shared" si="505"/>
        <v>Sim</v>
      </c>
      <c r="AO992" s="42" t="str">
        <f t="shared" si="506"/>
        <v/>
      </c>
      <c r="AP992" s="41" t="str">
        <f t="shared" si="507"/>
        <v>Diego Ferreira Moura|46231</v>
      </c>
      <c r="AQ992" s="41" t="str">
        <f t="shared" si="508"/>
        <v/>
      </c>
      <c r="AR992" s="41" t="str">
        <f>IF($AQ992="","",COUNTIFS(L_ChaveCob,$AQ992,L_Ausencia,"&gt;"&amp;$W992)+COUNTIFS($AQ$4:$AQ992,$AQ992,$W$4:$W992,$W992))</f>
        <v/>
      </c>
      <c r="AS992" s="42">
        <f t="shared" si="509"/>
        <v>0</v>
      </c>
      <c r="AT992" s="42">
        <f t="shared" si="510"/>
        <v>0</v>
      </c>
      <c r="AU992" s="42">
        <f t="shared" si="511"/>
        <v>0</v>
      </c>
    </row>
    <row r="993" spans="1:47" x14ac:dyDescent="0.2">
      <c r="A993" s="35">
        <v>46231</v>
      </c>
      <c r="B993" s="36" t="s">
        <v>483</v>
      </c>
      <c r="C993" s="36" t="s">
        <v>232</v>
      </c>
      <c r="D993" s="36"/>
      <c r="E993" s="37"/>
      <c r="F993" s="37"/>
      <c r="G993" s="36"/>
      <c r="H993" s="36"/>
      <c r="I993" s="36"/>
      <c r="J993" s="36"/>
      <c r="K993" s="37"/>
      <c r="L993" s="37"/>
      <c r="M993" s="37"/>
      <c r="N993" s="38">
        <f t="shared" si="480"/>
        <v>46204</v>
      </c>
      <c r="O993">
        <f t="shared" si="481"/>
        <v>900011</v>
      </c>
      <c r="P993" t="str">
        <f t="shared" si="482"/>
        <v>Serralheria</v>
      </c>
      <c r="Q993" t="str">
        <f t="shared" si="483"/>
        <v>Normal / Fixo</v>
      </c>
      <c r="R993" t="str">
        <f t="shared" si="484"/>
        <v>SERRALHEIRO I</v>
      </c>
      <c r="S993" t="str">
        <f t="shared" si="485"/>
        <v>ADM</v>
      </c>
      <c r="T993" s="39">
        <f t="shared" si="486"/>
        <v>53.488333185221997</v>
      </c>
      <c r="U993" s="40">
        <f t="shared" si="487"/>
        <v>0.375</v>
      </c>
      <c r="V993" s="40">
        <f t="shared" si="488"/>
        <v>0.375</v>
      </c>
      <c r="W993" s="40">
        <f t="shared" si="489"/>
        <v>0</v>
      </c>
      <c r="X993" t="str">
        <f t="shared" si="490"/>
        <v>Não</v>
      </c>
      <c r="Y993" s="40">
        <f t="shared" si="491"/>
        <v>0</v>
      </c>
      <c r="Z993" s="40">
        <f t="shared" si="492"/>
        <v>0</v>
      </c>
      <c r="AA993" s="40">
        <f t="shared" si="493"/>
        <v>0</v>
      </c>
      <c r="AB993" s="40">
        <f t="shared" si="494"/>
        <v>0</v>
      </c>
      <c r="AC993" s="40">
        <f t="shared" si="495"/>
        <v>0</v>
      </c>
      <c r="AD993" s="39">
        <f t="shared" si="496"/>
        <v>0</v>
      </c>
      <c r="AE993" s="39">
        <f t="shared" si="497"/>
        <v>0</v>
      </c>
      <c r="AF993" t="str">
        <f t="shared" si="498"/>
        <v>Trabalhado</v>
      </c>
      <c r="AG993" t="str">
        <f t="shared" si="499"/>
        <v/>
      </c>
      <c r="AH993" t="str">
        <f t="shared" si="500"/>
        <v/>
      </c>
      <c r="AJ993" s="41">
        <f t="shared" si="501"/>
        <v>20</v>
      </c>
      <c r="AK993" s="42" t="str">
        <f t="shared" si="502"/>
        <v/>
      </c>
      <c r="AL993" s="41" t="str">
        <f t="shared" si="503"/>
        <v>Leve atraso</v>
      </c>
      <c r="AM993" s="41" t="str">
        <f t="shared" si="504"/>
        <v>Não</v>
      </c>
      <c r="AN993" s="41" t="str">
        <f t="shared" si="505"/>
        <v>Sim</v>
      </c>
      <c r="AO993" s="42" t="str">
        <f t="shared" si="506"/>
        <v/>
      </c>
      <c r="AP993" s="41" t="str">
        <f t="shared" si="507"/>
        <v>Maxwell Torres da Silva|46231</v>
      </c>
      <c r="AQ993" s="41" t="str">
        <f t="shared" si="508"/>
        <v/>
      </c>
      <c r="AR993" s="41" t="str">
        <f>IF($AQ993="","",COUNTIFS(L_ChaveCob,$AQ993,L_Ausencia,"&gt;"&amp;$W993)+COUNTIFS($AQ$4:$AQ993,$AQ993,$W$4:$W993,$W993))</f>
        <v/>
      </c>
      <c r="AS993" s="42">
        <f t="shared" si="509"/>
        <v>0</v>
      </c>
      <c r="AT993" s="42">
        <f t="shared" si="510"/>
        <v>0</v>
      </c>
      <c r="AU993" s="42">
        <f t="shared" si="511"/>
        <v>0</v>
      </c>
    </row>
    <row r="994" spans="1:47" x14ac:dyDescent="0.2">
      <c r="A994" s="35">
        <v>46231</v>
      </c>
      <c r="B994" s="36" t="s">
        <v>281</v>
      </c>
      <c r="C994" s="36" t="s">
        <v>232</v>
      </c>
      <c r="D994" s="36"/>
      <c r="E994" s="37"/>
      <c r="F994" s="37"/>
      <c r="G994" s="36"/>
      <c r="H994" s="36"/>
      <c r="I994" s="36"/>
      <c r="J994" s="36"/>
      <c r="K994" s="37"/>
      <c r="L994" s="37"/>
      <c r="M994" s="37"/>
      <c r="N994" s="38">
        <f t="shared" si="480"/>
        <v>46204</v>
      </c>
      <c r="O994">
        <f t="shared" si="481"/>
        <v>900010</v>
      </c>
      <c r="P994" t="str">
        <f t="shared" si="482"/>
        <v>Serralheria</v>
      </c>
      <c r="Q994" t="str">
        <f t="shared" si="483"/>
        <v>Normal / Fixo</v>
      </c>
      <c r="R994" t="str">
        <f t="shared" si="484"/>
        <v>SERRALHEIRO I</v>
      </c>
      <c r="S994" t="str">
        <f t="shared" si="485"/>
        <v>ADM</v>
      </c>
      <c r="T994" s="39">
        <f t="shared" si="486"/>
        <v>53.488333185221997</v>
      </c>
      <c r="U994" s="40">
        <f t="shared" si="487"/>
        <v>0.375</v>
      </c>
      <c r="V994" s="40">
        <f t="shared" si="488"/>
        <v>0.375</v>
      </c>
      <c r="W994" s="40">
        <f t="shared" si="489"/>
        <v>0</v>
      </c>
      <c r="X994" t="str">
        <f t="shared" si="490"/>
        <v>Não</v>
      </c>
      <c r="Y994" s="40">
        <f t="shared" si="491"/>
        <v>0</v>
      </c>
      <c r="Z994" s="40">
        <f t="shared" si="492"/>
        <v>0</v>
      </c>
      <c r="AA994" s="40">
        <f t="shared" si="493"/>
        <v>0</v>
      </c>
      <c r="AB994" s="40">
        <f t="shared" si="494"/>
        <v>0</v>
      </c>
      <c r="AC994" s="40">
        <f t="shared" si="495"/>
        <v>0</v>
      </c>
      <c r="AD994" s="39">
        <f t="shared" si="496"/>
        <v>0</v>
      </c>
      <c r="AE994" s="39">
        <f t="shared" si="497"/>
        <v>0</v>
      </c>
      <c r="AF994" t="str">
        <f t="shared" si="498"/>
        <v>Trabalhado</v>
      </c>
      <c r="AG994" t="str">
        <f t="shared" si="499"/>
        <v/>
      </c>
      <c r="AH994" t="str">
        <f t="shared" si="500"/>
        <v/>
      </c>
      <c r="AJ994" s="41">
        <f t="shared" si="501"/>
        <v>19</v>
      </c>
      <c r="AK994" s="42" t="str">
        <f t="shared" si="502"/>
        <v/>
      </c>
      <c r="AL994" s="41" t="str">
        <f t="shared" si="503"/>
        <v>Leve atraso</v>
      </c>
      <c r="AM994" s="41" t="str">
        <f t="shared" si="504"/>
        <v>Não</v>
      </c>
      <c r="AN994" s="41" t="str">
        <f t="shared" si="505"/>
        <v>Sim</v>
      </c>
      <c r="AO994" s="42" t="str">
        <f t="shared" si="506"/>
        <v/>
      </c>
      <c r="AP994" s="41" t="str">
        <f t="shared" si="507"/>
        <v>Roniel de Souza Rocha|46231</v>
      </c>
      <c r="AQ994" s="41" t="str">
        <f t="shared" si="508"/>
        <v/>
      </c>
      <c r="AR994" s="41" t="str">
        <f>IF($AQ994="","",COUNTIFS(L_ChaveCob,$AQ994,L_Ausencia,"&gt;"&amp;$W994)+COUNTIFS($AQ$4:$AQ994,$AQ994,$W$4:$W994,$W994))</f>
        <v/>
      </c>
      <c r="AS994" s="42">
        <f t="shared" si="509"/>
        <v>0</v>
      </c>
      <c r="AT994" s="42">
        <f t="shared" si="510"/>
        <v>0</v>
      </c>
      <c r="AU994" s="42">
        <f t="shared" si="511"/>
        <v>0</v>
      </c>
    </row>
    <row r="995" spans="1:47" hidden="1" x14ac:dyDescent="0.2">
      <c r="A995" s="35">
        <v>46231</v>
      </c>
      <c r="B995" s="36" t="s">
        <v>611</v>
      </c>
      <c r="C995" s="36" t="s">
        <v>232</v>
      </c>
      <c r="D995" s="36"/>
      <c r="E995" s="37"/>
      <c r="F995" s="37"/>
      <c r="G995" s="36"/>
      <c r="H995" s="36"/>
      <c r="I995" s="36"/>
      <c r="J995" s="36"/>
      <c r="K995" s="37"/>
      <c r="L995" s="37"/>
      <c r="M995" s="37"/>
      <c r="N995" s="38">
        <f t="shared" si="480"/>
        <v>46204</v>
      </c>
      <c r="O995">
        <f t="shared" si="481"/>
        <v>900013</v>
      </c>
      <c r="P995" t="str">
        <f t="shared" si="482"/>
        <v>SPOT</v>
      </c>
      <c r="Q995" t="str">
        <f t="shared" si="483"/>
        <v>SPOT</v>
      </c>
      <c r="R995" t="str">
        <f t="shared" si="484"/>
        <v>SERRALHEIRO I</v>
      </c>
      <c r="S995" t="str">
        <f t="shared" si="485"/>
        <v>TURNO 2</v>
      </c>
      <c r="T995" s="39">
        <f t="shared" si="486"/>
        <v>53.488333185221997</v>
      </c>
      <c r="U995" s="40">
        <f t="shared" si="487"/>
        <v>0.33333333333333298</v>
      </c>
      <c r="V995" s="40">
        <f t="shared" si="488"/>
        <v>0.33333333333333298</v>
      </c>
      <c r="W995" s="40">
        <f t="shared" si="489"/>
        <v>0</v>
      </c>
      <c r="X995" t="str">
        <f t="shared" si="490"/>
        <v>Não</v>
      </c>
      <c r="Y995" s="40">
        <f t="shared" si="491"/>
        <v>0</v>
      </c>
      <c r="Z995" s="40">
        <f t="shared" si="492"/>
        <v>0</v>
      </c>
      <c r="AA995" s="40">
        <f t="shared" si="493"/>
        <v>0</v>
      </c>
      <c r="AB995" s="40">
        <f t="shared" si="494"/>
        <v>0</v>
      </c>
      <c r="AC995" s="40">
        <f t="shared" si="495"/>
        <v>0</v>
      </c>
      <c r="AD995" s="39">
        <f t="shared" si="496"/>
        <v>0</v>
      </c>
      <c r="AE995" s="39">
        <f t="shared" si="497"/>
        <v>0</v>
      </c>
      <c r="AF995" t="str">
        <f t="shared" si="498"/>
        <v>Trabalhado</v>
      </c>
      <c r="AG995" t="str">
        <f t="shared" si="499"/>
        <v/>
      </c>
      <c r="AH995" t="str">
        <f t="shared" si="500"/>
        <v/>
      </c>
      <c r="AJ995" s="41">
        <f t="shared" si="501"/>
        <v>22</v>
      </c>
      <c r="AK995" s="42" t="str">
        <f t="shared" si="502"/>
        <v/>
      </c>
      <c r="AL995" s="41" t="str">
        <f t="shared" si="503"/>
        <v>Leve atraso</v>
      </c>
      <c r="AM995" s="41" t="str">
        <f t="shared" si="504"/>
        <v>Não</v>
      </c>
      <c r="AN995" s="41" t="str">
        <f t="shared" si="505"/>
        <v>Sim</v>
      </c>
      <c r="AO995" s="42" t="str">
        <f t="shared" si="506"/>
        <v/>
      </c>
      <c r="AP995" s="41" t="str">
        <f t="shared" si="507"/>
        <v>Murilo de Souza Modesto- Spot|46231</v>
      </c>
      <c r="AQ995" s="41" t="str">
        <f t="shared" si="508"/>
        <v/>
      </c>
      <c r="AR995" s="41" t="str">
        <f>IF($AQ995="","",COUNTIFS(L_ChaveCob,$AQ995,L_Ausencia,"&gt;"&amp;$W995)+COUNTIFS($AQ$4:$AQ995,$AQ995,$W$4:$W995,$W995))</f>
        <v/>
      </c>
      <c r="AS995" s="42">
        <f t="shared" si="509"/>
        <v>0</v>
      </c>
      <c r="AT995" s="42">
        <f t="shared" si="510"/>
        <v>0</v>
      </c>
      <c r="AU995" s="42">
        <f t="shared" si="511"/>
        <v>0</v>
      </c>
    </row>
    <row r="996" spans="1:47" x14ac:dyDescent="0.2">
      <c r="A996" s="35">
        <v>46232</v>
      </c>
      <c r="B996" s="36" t="s">
        <v>252</v>
      </c>
      <c r="C996" s="36" t="s">
        <v>232</v>
      </c>
      <c r="D996" s="36"/>
      <c r="E996" s="37"/>
      <c r="F996" s="37"/>
      <c r="G996" s="36"/>
      <c r="H996" s="36"/>
      <c r="I996" s="36"/>
      <c r="J996" s="36"/>
      <c r="K996" s="37"/>
      <c r="L996" s="37"/>
      <c r="M996" s="37"/>
      <c r="N996" s="38">
        <f t="shared" si="480"/>
        <v>46204</v>
      </c>
      <c r="O996">
        <f t="shared" si="481"/>
        <v>266937</v>
      </c>
      <c r="P996" t="str">
        <f t="shared" si="482"/>
        <v>Serralheria</v>
      </c>
      <c r="Q996" t="str">
        <f t="shared" si="483"/>
        <v>Normal / Fixo</v>
      </c>
      <c r="R996" t="str">
        <f t="shared" si="484"/>
        <v>ENCARREGADO</v>
      </c>
      <c r="S996" t="str">
        <f t="shared" si="485"/>
        <v>ADM</v>
      </c>
      <c r="T996" s="39">
        <f t="shared" si="486"/>
        <v>66.410146806958295</v>
      </c>
      <c r="U996" s="40">
        <f t="shared" si="487"/>
        <v>0.375</v>
      </c>
      <c r="V996" s="40">
        <f t="shared" si="488"/>
        <v>0.375</v>
      </c>
      <c r="W996" s="40">
        <f t="shared" si="489"/>
        <v>0</v>
      </c>
      <c r="X996" t="str">
        <f t="shared" si="490"/>
        <v>Não</v>
      </c>
      <c r="Y996" s="40">
        <f t="shared" si="491"/>
        <v>0</v>
      </c>
      <c r="Z996" s="40">
        <f t="shared" si="492"/>
        <v>0</v>
      </c>
      <c r="AA996" s="40">
        <f t="shared" si="493"/>
        <v>0</v>
      </c>
      <c r="AB996" s="40">
        <f t="shared" si="494"/>
        <v>0</v>
      </c>
      <c r="AC996" s="40">
        <f t="shared" si="495"/>
        <v>0</v>
      </c>
      <c r="AD996" s="39">
        <f t="shared" si="496"/>
        <v>0</v>
      </c>
      <c r="AE996" s="39">
        <f t="shared" si="497"/>
        <v>0</v>
      </c>
      <c r="AF996" t="str">
        <f t="shared" si="498"/>
        <v>Trabalhado</v>
      </c>
      <c r="AG996" t="str">
        <f t="shared" si="499"/>
        <v/>
      </c>
      <c r="AH996" t="str">
        <f t="shared" si="500"/>
        <v/>
      </c>
      <c r="AJ996" s="41">
        <f t="shared" si="501"/>
        <v>1</v>
      </c>
      <c r="AK996" s="42" t="str">
        <f t="shared" si="502"/>
        <v/>
      </c>
      <c r="AL996" s="41" t="str">
        <f t="shared" si="503"/>
        <v>Leve atraso</v>
      </c>
      <c r="AM996" s="41" t="str">
        <f t="shared" si="504"/>
        <v>Não</v>
      </c>
      <c r="AN996" s="41" t="str">
        <f t="shared" si="505"/>
        <v>Sim</v>
      </c>
      <c r="AO996" s="42" t="str">
        <f t="shared" si="506"/>
        <v/>
      </c>
      <c r="AP996" s="41" t="str">
        <f t="shared" si="507"/>
        <v>Ronaldo Rosendo da Silva|46232</v>
      </c>
      <c r="AQ996" s="41" t="str">
        <f t="shared" si="508"/>
        <v/>
      </c>
      <c r="AR996" s="41" t="str">
        <f>IF($AQ996="","",COUNTIFS(L_ChaveCob,$AQ996,L_Ausencia,"&gt;"&amp;$W996)+COUNTIFS($AQ$4:$AQ996,$AQ996,$W$4:$W996,$W996))</f>
        <v/>
      </c>
      <c r="AS996" s="42">
        <f t="shared" si="509"/>
        <v>0</v>
      </c>
      <c r="AT996" s="42">
        <f t="shared" si="510"/>
        <v>0</v>
      </c>
      <c r="AU996" s="42">
        <f t="shared" si="511"/>
        <v>0</v>
      </c>
    </row>
    <row r="997" spans="1:47" x14ac:dyDescent="0.2">
      <c r="A997" s="35">
        <v>46232</v>
      </c>
      <c r="B997" s="36" t="s">
        <v>243</v>
      </c>
      <c r="C997" s="36" t="s">
        <v>232</v>
      </c>
      <c r="D997" s="36"/>
      <c r="E997" s="37"/>
      <c r="F997" s="37"/>
      <c r="G997" s="36"/>
      <c r="H997" s="36"/>
      <c r="I997" s="36"/>
      <c r="J997" s="36"/>
      <c r="K997" s="37"/>
      <c r="L997" s="37"/>
      <c r="M997" s="37"/>
      <c r="N997" s="38">
        <f t="shared" si="480"/>
        <v>46204</v>
      </c>
      <c r="O997">
        <f t="shared" si="481"/>
        <v>900003</v>
      </c>
      <c r="P997" t="str">
        <f t="shared" si="482"/>
        <v>Serralheria</v>
      </c>
      <c r="Q997" t="str">
        <f t="shared" si="483"/>
        <v>Normal / Fixo</v>
      </c>
      <c r="R997" t="str">
        <f t="shared" si="484"/>
        <v>ENCARREGADO</v>
      </c>
      <c r="S997" t="str">
        <f t="shared" si="485"/>
        <v>ADM</v>
      </c>
      <c r="T997" s="39">
        <f t="shared" si="486"/>
        <v>66.410146806958295</v>
      </c>
      <c r="U997" s="40">
        <f t="shared" si="487"/>
        <v>0.375</v>
      </c>
      <c r="V997" s="40">
        <f t="shared" si="488"/>
        <v>0.375</v>
      </c>
      <c r="W997" s="40">
        <f t="shared" si="489"/>
        <v>0</v>
      </c>
      <c r="X997" t="str">
        <f t="shared" si="490"/>
        <v>Não</v>
      </c>
      <c r="Y997" s="40">
        <f t="shared" si="491"/>
        <v>0</v>
      </c>
      <c r="Z997" s="40">
        <f t="shared" si="492"/>
        <v>0</v>
      </c>
      <c r="AA997" s="40">
        <f t="shared" si="493"/>
        <v>0</v>
      </c>
      <c r="AB997" s="40">
        <f t="shared" si="494"/>
        <v>0</v>
      </c>
      <c r="AC997" s="40">
        <f t="shared" si="495"/>
        <v>0</v>
      </c>
      <c r="AD997" s="39">
        <f t="shared" si="496"/>
        <v>0</v>
      </c>
      <c r="AE997" s="39">
        <f t="shared" si="497"/>
        <v>0</v>
      </c>
      <c r="AF997" t="str">
        <f t="shared" si="498"/>
        <v>Trabalhado</v>
      </c>
      <c r="AG997" t="str">
        <f t="shared" si="499"/>
        <v/>
      </c>
      <c r="AH997" t="str">
        <f t="shared" si="500"/>
        <v/>
      </c>
      <c r="AJ997" s="41">
        <f t="shared" si="501"/>
        <v>10</v>
      </c>
      <c r="AK997" s="42" t="str">
        <f t="shared" si="502"/>
        <v/>
      </c>
      <c r="AL997" s="41" t="str">
        <f t="shared" si="503"/>
        <v>Leve atraso</v>
      </c>
      <c r="AM997" s="41" t="str">
        <f t="shared" si="504"/>
        <v>Não</v>
      </c>
      <c r="AN997" s="41" t="str">
        <f t="shared" si="505"/>
        <v>Sim</v>
      </c>
      <c r="AO997" s="42" t="str">
        <f t="shared" si="506"/>
        <v/>
      </c>
      <c r="AP997" s="41" t="str">
        <f t="shared" si="507"/>
        <v>Marcelo Antônio Silvestre de Moraes|46232</v>
      </c>
      <c r="AQ997" s="41" t="str">
        <f t="shared" si="508"/>
        <v/>
      </c>
      <c r="AR997" s="41" t="str">
        <f>IF($AQ997="","",COUNTIFS(L_ChaveCob,$AQ997,L_Ausencia,"&gt;"&amp;$W997)+COUNTIFS($AQ$4:$AQ997,$AQ997,$W$4:$W997,$W997))</f>
        <v/>
      </c>
      <c r="AS997" s="42">
        <f t="shared" si="509"/>
        <v>0</v>
      </c>
      <c r="AT997" s="42">
        <f t="shared" si="510"/>
        <v>0</v>
      </c>
      <c r="AU997" s="42">
        <f t="shared" si="511"/>
        <v>0</v>
      </c>
    </row>
    <row r="998" spans="1:47" x14ac:dyDescent="0.2">
      <c r="A998" s="35">
        <v>46232</v>
      </c>
      <c r="B998" s="36" t="s">
        <v>239</v>
      </c>
      <c r="C998" s="36" t="s">
        <v>232</v>
      </c>
      <c r="D998" s="36"/>
      <c r="E998" s="37"/>
      <c r="F998" s="37"/>
      <c r="G998" s="36"/>
      <c r="H998" s="36"/>
      <c r="I998" s="36"/>
      <c r="J998" s="36"/>
      <c r="K998" s="37"/>
      <c r="L998" s="37"/>
      <c r="M998" s="37"/>
      <c r="N998" s="38">
        <f t="shared" si="480"/>
        <v>46204</v>
      </c>
      <c r="O998">
        <f t="shared" si="481"/>
        <v>173078</v>
      </c>
      <c r="P998" t="str">
        <f t="shared" si="482"/>
        <v>Serralheria</v>
      </c>
      <c r="Q998" t="str">
        <f t="shared" si="483"/>
        <v>Normal / Fixo</v>
      </c>
      <c r="R998" t="str">
        <f t="shared" si="484"/>
        <v>SERRALHEIRO II</v>
      </c>
      <c r="S998" t="str">
        <f t="shared" si="485"/>
        <v>ADM</v>
      </c>
      <c r="T998" s="39">
        <f t="shared" si="486"/>
        <v>57.825734836004102</v>
      </c>
      <c r="U998" s="40">
        <f t="shared" si="487"/>
        <v>0.375</v>
      </c>
      <c r="V998" s="40">
        <f t="shared" si="488"/>
        <v>0.375</v>
      </c>
      <c r="W998" s="40">
        <f t="shared" si="489"/>
        <v>0</v>
      </c>
      <c r="X998" t="str">
        <f t="shared" si="490"/>
        <v>Não</v>
      </c>
      <c r="Y998" s="40">
        <f t="shared" si="491"/>
        <v>0</v>
      </c>
      <c r="Z998" s="40">
        <f t="shared" si="492"/>
        <v>0</v>
      </c>
      <c r="AA998" s="40">
        <f t="shared" si="493"/>
        <v>0</v>
      </c>
      <c r="AB998" s="40">
        <f t="shared" si="494"/>
        <v>0</v>
      </c>
      <c r="AC998" s="40">
        <f t="shared" si="495"/>
        <v>0</v>
      </c>
      <c r="AD998" s="39">
        <f t="shared" si="496"/>
        <v>0</v>
      </c>
      <c r="AE998" s="39">
        <f t="shared" si="497"/>
        <v>0</v>
      </c>
      <c r="AF998" t="str">
        <f t="shared" si="498"/>
        <v>Trabalhado</v>
      </c>
      <c r="AG998" t="str">
        <f t="shared" si="499"/>
        <v/>
      </c>
      <c r="AH998" t="str">
        <f t="shared" si="500"/>
        <v/>
      </c>
      <c r="AJ998" s="41">
        <f t="shared" si="501"/>
        <v>2</v>
      </c>
      <c r="AK998" s="42" t="str">
        <f t="shared" si="502"/>
        <v/>
      </c>
      <c r="AL998" s="41" t="str">
        <f t="shared" si="503"/>
        <v>Leve atraso</v>
      </c>
      <c r="AM998" s="41" t="str">
        <f t="shared" si="504"/>
        <v>Não</v>
      </c>
      <c r="AN998" s="41" t="str">
        <f t="shared" si="505"/>
        <v>Sim</v>
      </c>
      <c r="AO998" s="42" t="str">
        <f t="shared" si="506"/>
        <v/>
      </c>
      <c r="AP998" s="41" t="str">
        <f t="shared" si="507"/>
        <v>Giovani Joao da Silva|46232</v>
      </c>
      <c r="AQ998" s="41" t="str">
        <f t="shared" si="508"/>
        <v/>
      </c>
      <c r="AR998" s="41" t="str">
        <f>IF($AQ998="","",COUNTIFS(L_ChaveCob,$AQ998,L_Ausencia,"&gt;"&amp;$W998)+COUNTIFS($AQ$4:$AQ998,$AQ998,$W$4:$W998,$W998))</f>
        <v/>
      </c>
      <c r="AS998" s="42">
        <f t="shared" si="509"/>
        <v>0</v>
      </c>
      <c r="AT998" s="42">
        <f t="shared" si="510"/>
        <v>0</v>
      </c>
      <c r="AU998" s="42">
        <f t="shared" si="511"/>
        <v>0</v>
      </c>
    </row>
    <row r="999" spans="1:47" x14ac:dyDescent="0.2">
      <c r="A999" s="35">
        <v>46232</v>
      </c>
      <c r="B999" s="36" t="s">
        <v>241</v>
      </c>
      <c r="C999" s="36" t="s">
        <v>232</v>
      </c>
      <c r="D999" s="36"/>
      <c r="E999" s="37"/>
      <c r="F999" s="37"/>
      <c r="G999" s="36"/>
      <c r="H999" s="36"/>
      <c r="I999" s="36"/>
      <c r="J999" s="36"/>
      <c r="K999" s="37"/>
      <c r="L999" s="37"/>
      <c r="M999" s="37"/>
      <c r="N999" s="38">
        <f t="shared" si="480"/>
        <v>46204</v>
      </c>
      <c r="O999">
        <f t="shared" si="481"/>
        <v>24800</v>
      </c>
      <c r="P999" t="str">
        <f t="shared" si="482"/>
        <v>Serralheria</v>
      </c>
      <c r="Q999" t="str">
        <f t="shared" si="483"/>
        <v>Normal / Fixo</v>
      </c>
      <c r="R999" t="str">
        <f t="shared" si="484"/>
        <v>SERRALHEIRO II</v>
      </c>
      <c r="S999" t="str">
        <f t="shared" si="485"/>
        <v>ADM</v>
      </c>
      <c r="T999" s="39">
        <f t="shared" si="486"/>
        <v>57.825734836004102</v>
      </c>
      <c r="U999" s="40">
        <f t="shared" si="487"/>
        <v>0.375</v>
      </c>
      <c r="V999" s="40">
        <f t="shared" si="488"/>
        <v>0.375</v>
      </c>
      <c r="W999" s="40">
        <f t="shared" si="489"/>
        <v>0</v>
      </c>
      <c r="X999" t="str">
        <f t="shared" si="490"/>
        <v>Não</v>
      </c>
      <c r="Y999" s="40">
        <f t="shared" si="491"/>
        <v>0</v>
      </c>
      <c r="Z999" s="40">
        <f t="shared" si="492"/>
        <v>0</v>
      </c>
      <c r="AA999" s="40">
        <f t="shared" si="493"/>
        <v>0</v>
      </c>
      <c r="AB999" s="40">
        <f t="shared" si="494"/>
        <v>0</v>
      </c>
      <c r="AC999" s="40">
        <f t="shared" si="495"/>
        <v>0</v>
      </c>
      <c r="AD999" s="39">
        <f t="shared" si="496"/>
        <v>0</v>
      </c>
      <c r="AE999" s="39">
        <f t="shared" si="497"/>
        <v>0</v>
      </c>
      <c r="AF999" t="str">
        <f t="shared" si="498"/>
        <v>Trabalhado</v>
      </c>
      <c r="AG999" t="str">
        <f t="shared" si="499"/>
        <v/>
      </c>
      <c r="AH999" t="str">
        <f t="shared" si="500"/>
        <v/>
      </c>
      <c r="AJ999" s="41">
        <f t="shared" si="501"/>
        <v>3</v>
      </c>
      <c r="AK999" s="42" t="str">
        <f t="shared" si="502"/>
        <v/>
      </c>
      <c r="AL999" s="41" t="str">
        <f t="shared" si="503"/>
        <v>Leve atraso</v>
      </c>
      <c r="AM999" s="41" t="str">
        <f t="shared" si="504"/>
        <v>Não</v>
      </c>
      <c r="AN999" s="41" t="str">
        <f t="shared" si="505"/>
        <v>Sim</v>
      </c>
      <c r="AO999" s="42" t="str">
        <f t="shared" si="506"/>
        <v/>
      </c>
      <c r="AP999" s="41" t="str">
        <f t="shared" si="507"/>
        <v>Ivanildo Lopes Pires de Carvalho|46232</v>
      </c>
      <c r="AQ999" s="41" t="str">
        <f t="shared" si="508"/>
        <v/>
      </c>
      <c r="AR999" s="41" t="str">
        <f>IF($AQ999="","",COUNTIFS(L_ChaveCob,$AQ999,L_Ausencia,"&gt;"&amp;$W999)+COUNTIFS($AQ$4:$AQ999,$AQ999,$W$4:$W999,$W999))</f>
        <v/>
      </c>
      <c r="AS999" s="42">
        <f t="shared" si="509"/>
        <v>0</v>
      </c>
      <c r="AT999" s="42">
        <f t="shared" si="510"/>
        <v>0</v>
      </c>
      <c r="AU999" s="42">
        <f t="shared" si="511"/>
        <v>0</v>
      </c>
    </row>
    <row r="1000" spans="1:47" x14ac:dyDescent="0.2">
      <c r="A1000" s="35">
        <v>46232</v>
      </c>
      <c r="B1000" s="36" t="s">
        <v>254</v>
      </c>
      <c r="C1000" s="36" t="s">
        <v>258</v>
      </c>
      <c r="D1000" s="36"/>
      <c r="E1000" s="37"/>
      <c r="F1000" s="37"/>
      <c r="G1000" s="36" t="s">
        <v>425</v>
      </c>
      <c r="H1000" s="36"/>
      <c r="I1000" s="36"/>
      <c r="J1000" s="36"/>
      <c r="K1000" s="37"/>
      <c r="L1000" s="37"/>
      <c r="M1000" s="37"/>
      <c r="N1000" s="38">
        <f t="shared" si="480"/>
        <v>46204</v>
      </c>
      <c r="O1000">
        <f t="shared" si="481"/>
        <v>900001</v>
      </c>
      <c r="P1000" t="str">
        <f t="shared" si="482"/>
        <v>Serralheria</v>
      </c>
      <c r="Q1000" t="str">
        <f t="shared" si="483"/>
        <v>Normal / Fixo</v>
      </c>
      <c r="R1000" t="str">
        <f t="shared" si="484"/>
        <v>SERRALHEIRO II</v>
      </c>
      <c r="S1000" t="str">
        <f t="shared" si="485"/>
        <v>ADM</v>
      </c>
      <c r="T1000" s="39">
        <f t="shared" si="486"/>
        <v>57.825734836004102</v>
      </c>
      <c r="U1000" s="40">
        <f t="shared" si="487"/>
        <v>0.375</v>
      </c>
      <c r="V1000" s="40">
        <f t="shared" si="488"/>
        <v>0</v>
      </c>
      <c r="W1000" s="40">
        <f t="shared" si="489"/>
        <v>0.375</v>
      </c>
      <c r="X1000" t="str">
        <f t="shared" si="490"/>
        <v>Não</v>
      </c>
      <c r="Y1000" s="40">
        <f t="shared" si="491"/>
        <v>0</v>
      </c>
      <c r="Z1000" s="40">
        <f t="shared" si="492"/>
        <v>0</v>
      </c>
      <c r="AA1000" s="40">
        <f t="shared" si="493"/>
        <v>0</v>
      </c>
      <c r="AB1000" s="40">
        <f t="shared" si="494"/>
        <v>0</v>
      </c>
      <c r="AC1000" s="40">
        <f t="shared" si="495"/>
        <v>0</v>
      </c>
      <c r="AD1000" s="39">
        <f t="shared" si="496"/>
        <v>0</v>
      </c>
      <c r="AE1000" s="39">
        <f t="shared" si="497"/>
        <v>520.43161352403695</v>
      </c>
      <c r="AF1000" t="str">
        <f t="shared" si="498"/>
        <v>Justificada</v>
      </c>
      <c r="AG1000" t="str">
        <f t="shared" si="499"/>
        <v/>
      </c>
      <c r="AH1000" t="str">
        <f t="shared" si="500"/>
        <v/>
      </c>
      <c r="AJ1000" s="41">
        <f t="shared" si="501"/>
        <v>8</v>
      </c>
      <c r="AK1000" s="42" t="str">
        <f t="shared" si="502"/>
        <v/>
      </c>
      <c r="AL1000" s="41" t="str">
        <f t="shared" si="503"/>
        <v>Dia inteiro</v>
      </c>
      <c r="AM1000" s="41" t="str">
        <f t="shared" si="504"/>
        <v>Não</v>
      </c>
      <c r="AN1000" s="41" t="str">
        <f t="shared" si="505"/>
        <v>Não</v>
      </c>
      <c r="AO1000" s="42" t="str">
        <f t="shared" si="506"/>
        <v/>
      </c>
      <c r="AP1000" s="41" t="str">
        <f t="shared" si="507"/>
        <v>Ronaldo Santos Dias|46232</v>
      </c>
      <c r="AQ1000" s="41" t="str">
        <f t="shared" si="508"/>
        <v/>
      </c>
      <c r="AR1000" s="41" t="str">
        <f>IF($AQ1000="","",COUNTIFS(L_ChaveCob,$AQ1000,L_Ausencia,"&gt;"&amp;$W1000)+COUNTIFS($AQ$4:$AQ1000,$AQ1000,$W$4:$W1000,$W1000))</f>
        <v/>
      </c>
      <c r="AS1000" s="42">
        <f t="shared" si="509"/>
        <v>0</v>
      </c>
      <c r="AT1000" s="42">
        <f t="shared" si="510"/>
        <v>0</v>
      </c>
      <c r="AU1000" s="42">
        <f t="shared" si="511"/>
        <v>0</v>
      </c>
    </row>
    <row r="1001" spans="1:47" x14ac:dyDescent="0.2">
      <c r="A1001" s="35">
        <v>46232</v>
      </c>
      <c r="B1001" s="36" t="s">
        <v>247</v>
      </c>
      <c r="C1001" s="36" t="s">
        <v>258</v>
      </c>
      <c r="D1001" s="36"/>
      <c r="E1001" s="37"/>
      <c r="F1001" s="37"/>
      <c r="G1001" s="36" t="s">
        <v>425</v>
      </c>
      <c r="H1001" s="36"/>
      <c r="I1001" s="36"/>
      <c r="J1001" s="36"/>
      <c r="K1001" s="37"/>
      <c r="L1001" s="37"/>
      <c r="M1001" s="37"/>
      <c r="N1001" s="38">
        <f t="shared" si="480"/>
        <v>46204</v>
      </c>
      <c r="O1001">
        <f t="shared" si="481"/>
        <v>900005</v>
      </c>
      <c r="P1001" t="str">
        <f t="shared" si="482"/>
        <v>Serralheria</v>
      </c>
      <c r="Q1001" t="str">
        <f t="shared" si="483"/>
        <v>Normal / Fixo</v>
      </c>
      <c r="R1001" t="str">
        <f t="shared" si="484"/>
        <v>SERRALHEIRO II</v>
      </c>
      <c r="S1001" t="str">
        <f t="shared" si="485"/>
        <v>ADM</v>
      </c>
      <c r="T1001" s="39">
        <f t="shared" si="486"/>
        <v>57.825734836004102</v>
      </c>
      <c r="U1001" s="40">
        <f t="shared" si="487"/>
        <v>0.375</v>
      </c>
      <c r="V1001" s="40">
        <f t="shared" si="488"/>
        <v>0</v>
      </c>
      <c r="W1001" s="40">
        <f t="shared" si="489"/>
        <v>0.375</v>
      </c>
      <c r="X1001" t="str">
        <f t="shared" si="490"/>
        <v>Não</v>
      </c>
      <c r="Y1001" s="40">
        <f t="shared" si="491"/>
        <v>0</v>
      </c>
      <c r="Z1001" s="40">
        <f t="shared" si="492"/>
        <v>0</v>
      </c>
      <c r="AA1001" s="40">
        <f t="shared" si="493"/>
        <v>0</v>
      </c>
      <c r="AB1001" s="40">
        <f t="shared" si="494"/>
        <v>0</v>
      </c>
      <c r="AC1001" s="40">
        <f t="shared" si="495"/>
        <v>0</v>
      </c>
      <c r="AD1001" s="39">
        <f t="shared" si="496"/>
        <v>0</v>
      </c>
      <c r="AE1001" s="39">
        <f t="shared" si="497"/>
        <v>520.43161352403695</v>
      </c>
      <c r="AF1001" t="str">
        <f t="shared" si="498"/>
        <v>Justificada</v>
      </c>
      <c r="AG1001" t="str">
        <f t="shared" si="499"/>
        <v/>
      </c>
      <c r="AH1001" t="str">
        <f t="shared" si="500"/>
        <v/>
      </c>
      <c r="AJ1001" s="41">
        <f t="shared" si="501"/>
        <v>13</v>
      </c>
      <c r="AK1001" s="42" t="str">
        <f t="shared" si="502"/>
        <v/>
      </c>
      <c r="AL1001" s="41" t="str">
        <f t="shared" si="503"/>
        <v>Dia inteiro</v>
      </c>
      <c r="AM1001" s="41" t="str">
        <f t="shared" si="504"/>
        <v>Não</v>
      </c>
      <c r="AN1001" s="41" t="str">
        <f t="shared" si="505"/>
        <v>Não</v>
      </c>
      <c r="AO1001" s="42" t="str">
        <f t="shared" si="506"/>
        <v/>
      </c>
      <c r="AP1001" s="41" t="str">
        <f t="shared" si="507"/>
        <v>Rafael Fracaroli da Rocha|46232</v>
      </c>
      <c r="AQ1001" s="41" t="str">
        <f t="shared" si="508"/>
        <v/>
      </c>
      <c r="AR1001" s="41" t="str">
        <f>IF($AQ1001="","",COUNTIFS(L_ChaveCob,$AQ1001,L_Ausencia,"&gt;"&amp;$W1001)+COUNTIFS($AQ$4:$AQ1001,$AQ1001,$W$4:$W1001,$W1001))</f>
        <v/>
      </c>
      <c r="AS1001" s="42">
        <f t="shared" si="509"/>
        <v>0</v>
      </c>
      <c r="AT1001" s="42">
        <f t="shared" si="510"/>
        <v>0</v>
      </c>
      <c r="AU1001" s="42">
        <f t="shared" si="511"/>
        <v>0</v>
      </c>
    </row>
    <row r="1002" spans="1:47" x14ac:dyDescent="0.2">
      <c r="A1002" s="35">
        <v>46232</v>
      </c>
      <c r="B1002" s="36" t="s">
        <v>237</v>
      </c>
      <c r="C1002" s="36" t="s">
        <v>228</v>
      </c>
      <c r="D1002" s="36"/>
      <c r="E1002" s="37"/>
      <c r="F1002" s="37"/>
      <c r="G1002" s="36"/>
      <c r="H1002" s="36"/>
      <c r="I1002" s="36"/>
      <c r="J1002" s="36"/>
      <c r="K1002" s="37"/>
      <c r="L1002" s="37"/>
      <c r="M1002" s="37"/>
      <c r="N1002" s="38">
        <f t="shared" si="480"/>
        <v>46204</v>
      </c>
      <c r="O1002">
        <f t="shared" si="481"/>
        <v>119353</v>
      </c>
      <c r="P1002" t="str">
        <f t="shared" si="482"/>
        <v>Serralheria</v>
      </c>
      <c r="Q1002" t="str">
        <f t="shared" si="483"/>
        <v>Normal / Fixo</v>
      </c>
      <c r="R1002" t="str">
        <f t="shared" si="484"/>
        <v>SERRALHEIRO II</v>
      </c>
      <c r="S1002" t="str">
        <f t="shared" si="485"/>
        <v>ADM</v>
      </c>
      <c r="T1002" s="39">
        <f t="shared" si="486"/>
        <v>57.825734836004102</v>
      </c>
      <c r="U1002" s="40">
        <f t="shared" si="487"/>
        <v>0.375</v>
      </c>
      <c r="V1002" s="40">
        <f t="shared" si="488"/>
        <v>0</v>
      </c>
      <c r="W1002" s="40">
        <f t="shared" si="489"/>
        <v>0.375</v>
      </c>
      <c r="X1002" t="str">
        <f t="shared" si="490"/>
        <v>Sim</v>
      </c>
      <c r="Y1002" s="40">
        <f t="shared" si="491"/>
        <v>0.375</v>
      </c>
      <c r="Z1002" s="40">
        <f t="shared" si="492"/>
        <v>0</v>
      </c>
      <c r="AA1002" s="40">
        <f t="shared" si="493"/>
        <v>0</v>
      </c>
      <c r="AB1002" s="40">
        <f t="shared" si="494"/>
        <v>0</v>
      </c>
      <c r="AC1002" s="40">
        <f t="shared" si="495"/>
        <v>0.375</v>
      </c>
      <c r="AD1002" s="39">
        <f t="shared" si="496"/>
        <v>520.43161352403695</v>
      </c>
      <c r="AE1002" s="39">
        <f t="shared" si="497"/>
        <v>0</v>
      </c>
      <c r="AF1002" t="str">
        <f t="shared" si="498"/>
        <v>Férias</v>
      </c>
      <c r="AG1002" t="str">
        <f t="shared" si="499"/>
        <v>DESCONTA 9:00h (Férias).</v>
      </c>
      <c r="AH1002" t="str">
        <f t="shared" si="500"/>
        <v/>
      </c>
      <c r="AJ1002" s="41">
        <f t="shared" si="501"/>
        <v>7</v>
      </c>
      <c r="AK1002" s="42" t="str">
        <f t="shared" si="502"/>
        <v/>
      </c>
      <c r="AL1002" s="41" t="str">
        <f t="shared" si="503"/>
        <v>Dia inteiro</v>
      </c>
      <c r="AM1002" s="41" t="str">
        <f t="shared" si="504"/>
        <v>Sim</v>
      </c>
      <c r="AN1002" s="41" t="str">
        <f t="shared" si="505"/>
        <v>Não</v>
      </c>
      <c r="AO1002" s="42" t="str">
        <f t="shared" si="506"/>
        <v/>
      </c>
      <c r="AP1002" s="41" t="str">
        <f t="shared" si="507"/>
        <v>Ezequiel Antonio Peres|46232</v>
      </c>
      <c r="AQ1002" s="41" t="str">
        <f t="shared" si="508"/>
        <v>46232|Serralheria</v>
      </c>
      <c r="AR1002" s="41">
        <f>IF($AQ1002="","",COUNTIFS(L_ChaveCob,$AQ1002,L_Ausencia,"&gt;"&amp;$W1002)+COUNTIFS($AQ$4:$AQ1002,$AQ1002,$W$4:$W1002,$W1002))</f>
        <v>1</v>
      </c>
      <c r="AS1002" s="42">
        <f t="shared" si="509"/>
        <v>0</v>
      </c>
      <c r="AT1002" s="42">
        <f t="shared" si="510"/>
        <v>0</v>
      </c>
      <c r="AU1002" s="42">
        <f t="shared" si="511"/>
        <v>0</v>
      </c>
    </row>
    <row r="1003" spans="1:47" x14ac:dyDescent="0.2">
      <c r="A1003" s="35">
        <v>46232</v>
      </c>
      <c r="B1003" s="36" t="s">
        <v>249</v>
      </c>
      <c r="C1003" s="36" t="s">
        <v>404</v>
      </c>
      <c r="D1003" s="36"/>
      <c r="E1003" s="37"/>
      <c r="F1003" s="37"/>
      <c r="G1003" s="36" t="s">
        <v>615</v>
      </c>
      <c r="H1003" s="36"/>
      <c r="I1003" s="36"/>
      <c r="J1003" s="36"/>
      <c r="K1003" s="37"/>
      <c r="L1003" s="37"/>
      <c r="M1003" s="37"/>
      <c r="N1003" s="38">
        <f t="shared" si="480"/>
        <v>46204</v>
      </c>
      <c r="O1003">
        <f t="shared" si="481"/>
        <v>331335</v>
      </c>
      <c r="P1003" t="str">
        <f t="shared" si="482"/>
        <v>Serralheria</v>
      </c>
      <c r="Q1003" t="str">
        <f t="shared" si="483"/>
        <v>Normal / Fixo</v>
      </c>
      <c r="R1003" t="str">
        <f t="shared" si="484"/>
        <v>SERRALHEIRO II</v>
      </c>
      <c r="S1003" t="str">
        <f t="shared" si="485"/>
        <v>ADM</v>
      </c>
      <c r="T1003" s="39">
        <f t="shared" si="486"/>
        <v>57.825734836004102</v>
      </c>
      <c r="U1003" s="40">
        <f t="shared" si="487"/>
        <v>0.375</v>
      </c>
      <c r="V1003" s="40">
        <f t="shared" si="488"/>
        <v>0</v>
      </c>
      <c r="W1003" s="40">
        <f t="shared" si="489"/>
        <v>0.375</v>
      </c>
      <c r="X1003" t="str">
        <f t="shared" si="490"/>
        <v>Não</v>
      </c>
      <c r="Y1003" s="40">
        <f t="shared" si="491"/>
        <v>0</v>
      </c>
      <c r="Z1003" s="40">
        <f t="shared" si="492"/>
        <v>0</v>
      </c>
      <c r="AA1003" s="40">
        <f t="shared" si="493"/>
        <v>0</v>
      </c>
      <c r="AB1003" s="40">
        <f t="shared" si="494"/>
        <v>0</v>
      </c>
      <c r="AC1003" s="40">
        <f t="shared" si="495"/>
        <v>0</v>
      </c>
      <c r="AD1003" s="39">
        <f t="shared" si="496"/>
        <v>0</v>
      </c>
      <c r="AE1003" s="39">
        <f t="shared" si="497"/>
        <v>520.43161352403695</v>
      </c>
      <c r="AF1003" t="str">
        <f t="shared" si="498"/>
        <v>Justificada</v>
      </c>
      <c r="AG1003" t="str">
        <f t="shared" si="499"/>
        <v/>
      </c>
      <c r="AH1003" t="str">
        <f t="shared" si="500"/>
        <v/>
      </c>
      <c r="AJ1003" s="41">
        <f t="shared" si="501"/>
        <v>5</v>
      </c>
      <c r="AK1003" s="42" t="str">
        <f t="shared" si="502"/>
        <v/>
      </c>
      <c r="AL1003" s="41" t="str">
        <f t="shared" si="503"/>
        <v>Pelo ponto</v>
      </c>
      <c r="AM1003" s="41" t="str">
        <f t="shared" si="504"/>
        <v>Não</v>
      </c>
      <c r="AN1003" s="41" t="str">
        <f t="shared" si="505"/>
        <v>Não</v>
      </c>
      <c r="AO1003" s="42" t="str">
        <f t="shared" si="506"/>
        <v/>
      </c>
      <c r="AP1003" s="41" t="str">
        <f t="shared" si="507"/>
        <v>Robson Alberto Alves Galvão|46232</v>
      </c>
      <c r="AQ1003" s="41" t="str">
        <f t="shared" si="508"/>
        <v/>
      </c>
      <c r="AR1003" s="41" t="str">
        <f>IF($AQ1003="","",COUNTIFS(L_ChaveCob,$AQ1003,L_Ausencia,"&gt;"&amp;$W1003)+COUNTIFS($AQ$4:$AQ1003,$AQ1003,$W$4:$W1003,$W1003))</f>
        <v/>
      </c>
      <c r="AS1003" s="42">
        <f t="shared" si="509"/>
        <v>0</v>
      </c>
      <c r="AT1003" s="42">
        <f t="shared" si="510"/>
        <v>0</v>
      </c>
      <c r="AU1003" s="42">
        <f t="shared" si="511"/>
        <v>0</v>
      </c>
    </row>
    <row r="1004" spans="1:47" x14ac:dyDescent="0.2">
      <c r="A1004" s="35">
        <v>46232</v>
      </c>
      <c r="B1004" s="36" t="s">
        <v>229</v>
      </c>
      <c r="C1004" s="36" t="s">
        <v>232</v>
      </c>
      <c r="D1004" s="36"/>
      <c r="E1004" s="37"/>
      <c r="F1004" s="37"/>
      <c r="G1004" s="36"/>
      <c r="H1004" s="36"/>
      <c r="I1004" s="36"/>
      <c r="J1004" s="36"/>
      <c r="K1004" s="37"/>
      <c r="L1004" s="37"/>
      <c r="M1004" s="37"/>
      <c r="N1004" s="38">
        <f t="shared" si="480"/>
        <v>46204</v>
      </c>
      <c r="O1004">
        <f t="shared" si="481"/>
        <v>105410</v>
      </c>
      <c r="P1004" t="str">
        <f t="shared" si="482"/>
        <v>Serralheria</v>
      </c>
      <c r="Q1004" t="str">
        <f t="shared" si="483"/>
        <v>Normal / Fixo</v>
      </c>
      <c r="R1004" t="str">
        <f t="shared" si="484"/>
        <v>SERRALHEIRO I</v>
      </c>
      <c r="S1004" t="str">
        <f t="shared" si="485"/>
        <v>TURNO 3</v>
      </c>
      <c r="T1004" s="39">
        <f t="shared" si="486"/>
        <v>53.488333185221997</v>
      </c>
      <c r="U1004" s="40">
        <f t="shared" si="487"/>
        <v>0.33333333333333298</v>
      </c>
      <c r="V1004" s="40">
        <f t="shared" si="488"/>
        <v>0.33333333333333298</v>
      </c>
      <c r="W1004" s="40">
        <f t="shared" si="489"/>
        <v>0</v>
      </c>
      <c r="X1004" t="str">
        <f t="shared" si="490"/>
        <v>Não</v>
      </c>
      <c r="Y1004" s="40">
        <f t="shared" si="491"/>
        <v>0</v>
      </c>
      <c r="Z1004" s="40">
        <f t="shared" si="492"/>
        <v>0</v>
      </c>
      <c r="AA1004" s="40">
        <f t="shared" si="493"/>
        <v>0</v>
      </c>
      <c r="AB1004" s="40">
        <f t="shared" si="494"/>
        <v>0</v>
      </c>
      <c r="AC1004" s="40">
        <f t="shared" si="495"/>
        <v>0</v>
      </c>
      <c r="AD1004" s="39">
        <f t="shared" si="496"/>
        <v>0</v>
      </c>
      <c r="AE1004" s="39">
        <f t="shared" si="497"/>
        <v>0</v>
      </c>
      <c r="AF1004" t="str">
        <f t="shared" si="498"/>
        <v>Trabalhado</v>
      </c>
      <c r="AG1004" t="str">
        <f t="shared" si="499"/>
        <v/>
      </c>
      <c r="AH1004" t="str">
        <f t="shared" si="500"/>
        <v/>
      </c>
      <c r="AJ1004" s="41">
        <f t="shared" si="501"/>
        <v>6</v>
      </c>
      <c r="AK1004" s="42" t="str">
        <f t="shared" si="502"/>
        <v/>
      </c>
      <c r="AL1004" s="41" t="str">
        <f t="shared" si="503"/>
        <v>Leve atraso</v>
      </c>
      <c r="AM1004" s="41" t="str">
        <f t="shared" si="504"/>
        <v>Não</v>
      </c>
      <c r="AN1004" s="41" t="str">
        <f t="shared" si="505"/>
        <v>Sim</v>
      </c>
      <c r="AO1004" s="42" t="str">
        <f t="shared" si="506"/>
        <v/>
      </c>
      <c r="AP1004" s="41" t="str">
        <f t="shared" si="507"/>
        <v>Marcelo Douglas Vieira Santana|46232</v>
      </c>
      <c r="AQ1004" s="41" t="str">
        <f t="shared" si="508"/>
        <v/>
      </c>
      <c r="AR1004" s="41" t="str">
        <f>IF($AQ1004="","",COUNTIFS(L_ChaveCob,$AQ1004,L_Ausencia,"&gt;"&amp;$W1004)+COUNTIFS($AQ$4:$AQ1004,$AQ1004,$W$4:$W1004,$W1004))</f>
        <v/>
      </c>
      <c r="AS1004" s="42">
        <f t="shared" si="509"/>
        <v>0</v>
      </c>
      <c r="AT1004" s="42">
        <f t="shared" si="510"/>
        <v>0</v>
      </c>
      <c r="AU1004" s="42">
        <f t="shared" si="511"/>
        <v>0</v>
      </c>
    </row>
    <row r="1005" spans="1:47" x14ac:dyDescent="0.2">
      <c r="A1005" s="35">
        <v>46232</v>
      </c>
      <c r="B1005" s="36" t="s">
        <v>231</v>
      </c>
      <c r="C1005" s="36" t="s">
        <v>232</v>
      </c>
      <c r="D1005" s="36"/>
      <c r="E1005" s="37"/>
      <c r="F1005" s="37"/>
      <c r="G1005" s="36"/>
      <c r="H1005" s="36"/>
      <c r="I1005" s="36"/>
      <c r="J1005" s="36"/>
      <c r="K1005" s="37"/>
      <c r="L1005" s="37"/>
      <c r="M1005" s="37"/>
      <c r="N1005" s="38">
        <f t="shared" si="480"/>
        <v>46204</v>
      </c>
      <c r="O1005">
        <f t="shared" si="481"/>
        <v>900004</v>
      </c>
      <c r="P1005" t="str">
        <f t="shared" si="482"/>
        <v>Serralheria</v>
      </c>
      <c r="Q1005" t="str">
        <f t="shared" si="483"/>
        <v>Normal / Fixo</v>
      </c>
      <c r="R1005" t="str">
        <f t="shared" si="484"/>
        <v>SERRALHEIRO I</v>
      </c>
      <c r="S1005" t="str">
        <f t="shared" si="485"/>
        <v>TURNO 2</v>
      </c>
      <c r="T1005" s="39">
        <f t="shared" si="486"/>
        <v>53.488333185221997</v>
      </c>
      <c r="U1005" s="40">
        <f t="shared" si="487"/>
        <v>0.33333333333333298</v>
      </c>
      <c r="V1005" s="40">
        <f t="shared" si="488"/>
        <v>0.33333333333333298</v>
      </c>
      <c r="W1005" s="40">
        <f t="shared" si="489"/>
        <v>0</v>
      </c>
      <c r="X1005" t="str">
        <f t="shared" si="490"/>
        <v>Não</v>
      </c>
      <c r="Y1005" s="40">
        <f t="shared" si="491"/>
        <v>0</v>
      </c>
      <c r="Z1005" s="40">
        <f t="shared" si="492"/>
        <v>0</v>
      </c>
      <c r="AA1005" s="40">
        <f t="shared" si="493"/>
        <v>0</v>
      </c>
      <c r="AB1005" s="40">
        <f t="shared" si="494"/>
        <v>0</v>
      </c>
      <c r="AC1005" s="40">
        <f t="shared" si="495"/>
        <v>0</v>
      </c>
      <c r="AD1005" s="39">
        <f t="shared" si="496"/>
        <v>0</v>
      </c>
      <c r="AE1005" s="39">
        <f t="shared" si="497"/>
        <v>0</v>
      </c>
      <c r="AF1005" t="str">
        <f t="shared" si="498"/>
        <v>Trabalhado</v>
      </c>
      <c r="AG1005" t="str">
        <f t="shared" si="499"/>
        <v/>
      </c>
      <c r="AH1005" t="str">
        <f t="shared" si="500"/>
        <v/>
      </c>
      <c r="AJ1005" s="41">
        <f t="shared" si="501"/>
        <v>11</v>
      </c>
      <c r="AK1005" s="42" t="str">
        <f t="shared" si="502"/>
        <v/>
      </c>
      <c r="AL1005" s="41" t="str">
        <f t="shared" si="503"/>
        <v>Leve atraso</v>
      </c>
      <c r="AM1005" s="41" t="str">
        <f t="shared" si="504"/>
        <v>Não</v>
      </c>
      <c r="AN1005" s="41" t="str">
        <f t="shared" si="505"/>
        <v>Sim</v>
      </c>
      <c r="AO1005" s="42" t="str">
        <f t="shared" si="506"/>
        <v/>
      </c>
      <c r="AP1005" s="41" t="str">
        <f t="shared" si="507"/>
        <v>Rogério Marques da Silva|46232</v>
      </c>
      <c r="AQ1005" s="41" t="str">
        <f t="shared" si="508"/>
        <v/>
      </c>
      <c r="AR1005" s="41" t="str">
        <f>IF($AQ1005="","",COUNTIFS(L_ChaveCob,$AQ1005,L_Ausencia,"&gt;"&amp;$W1005)+COUNTIFS($AQ$4:$AQ1005,$AQ1005,$W$4:$W1005,$W1005))</f>
        <v/>
      </c>
      <c r="AS1005" s="42">
        <f t="shared" si="509"/>
        <v>0</v>
      </c>
      <c r="AT1005" s="42">
        <f t="shared" si="510"/>
        <v>0</v>
      </c>
      <c r="AU1005" s="42">
        <f t="shared" si="511"/>
        <v>0</v>
      </c>
    </row>
    <row r="1006" spans="1:47" x14ac:dyDescent="0.2">
      <c r="A1006" s="35">
        <v>46232</v>
      </c>
      <c r="B1006" s="36" t="s">
        <v>479</v>
      </c>
      <c r="C1006" s="36" t="s">
        <v>232</v>
      </c>
      <c r="D1006" s="36"/>
      <c r="E1006" s="37"/>
      <c r="F1006" s="37"/>
      <c r="G1006" s="36"/>
      <c r="H1006" s="36"/>
      <c r="I1006" s="36"/>
      <c r="J1006" s="36"/>
      <c r="K1006" s="37"/>
      <c r="L1006" s="37"/>
      <c r="M1006" s="37"/>
      <c r="N1006" s="38">
        <f t="shared" si="480"/>
        <v>46204</v>
      </c>
      <c r="O1006">
        <f t="shared" si="481"/>
        <v>900012</v>
      </c>
      <c r="P1006" t="str">
        <f t="shared" si="482"/>
        <v>Serralheria</v>
      </c>
      <c r="Q1006" t="str">
        <f t="shared" si="483"/>
        <v>Normal / Fixo</v>
      </c>
      <c r="R1006" t="str">
        <f t="shared" si="484"/>
        <v>SERRALHEIRO I</v>
      </c>
      <c r="S1006" t="str">
        <f t="shared" si="485"/>
        <v>ADM</v>
      </c>
      <c r="T1006" s="39">
        <f t="shared" si="486"/>
        <v>53.488333185221997</v>
      </c>
      <c r="U1006" s="40">
        <f t="shared" si="487"/>
        <v>0.375</v>
      </c>
      <c r="V1006" s="40">
        <f t="shared" si="488"/>
        <v>0.375</v>
      </c>
      <c r="W1006" s="40">
        <f t="shared" si="489"/>
        <v>0</v>
      </c>
      <c r="X1006" t="str">
        <f t="shared" si="490"/>
        <v>Não</v>
      </c>
      <c r="Y1006" s="40">
        <f t="shared" si="491"/>
        <v>0</v>
      </c>
      <c r="Z1006" s="40">
        <f t="shared" si="492"/>
        <v>0</v>
      </c>
      <c r="AA1006" s="40">
        <f t="shared" si="493"/>
        <v>0</v>
      </c>
      <c r="AB1006" s="40">
        <f t="shared" si="494"/>
        <v>0</v>
      </c>
      <c r="AC1006" s="40">
        <f t="shared" si="495"/>
        <v>0</v>
      </c>
      <c r="AD1006" s="39">
        <f t="shared" si="496"/>
        <v>0</v>
      </c>
      <c r="AE1006" s="39">
        <f t="shared" si="497"/>
        <v>0</v>
      </c>
      <c r="AF1006" t="str">
        <f t="shared" si="498"/>
        <v>Trabalhado</v>
      </c>
      <c r="AG1006" t="str">
        <f t="shared" si="499"/>
        <v/>
      </c>
      <c r="AH1006" t="str">
        <f t="shared" si="500"/>
        <v/>
      </c>
      <c r="AJ1006" s="41">
        <f t="shared" si="501"/>
        <v>21</v>
      </c>
      <c r="AK1006" s="42" t="str">
        <f t="shared" si="502"/>
        <v/>
      </c>
      <c r="AL1006" s="41" t="str">
        <f t="shared" si="503"/>
        <v>Leve atraso</v>
      </c>
      <c r="AM1006" s="41" t="str">
        <f t="shared" si="504"/>
        <v>Não</v>
      </c>
      <c r="AN1006" s="41" t="str">
        <f t="shared" si="505"/>
        <v>Sim</v>
      </c>
      <c r="AO1006" s="42" t="str">
        <f t="shared" si="506"/>
        <v/>
      </c>
      <c r="AP1006" s="41" t="str">
        <f t="shared" si="507"/>
        <v>Diego Ferreira Moura|46232</v>
      </c>
      <c r="AQ1006" s="41" t="str">
        <f t="shared" si="508"/>
        <v/>
      </c>
      <c r="AR1006" s="41" t="str">
        <f>IF($AQ1006="","",COUNTIFS(L_ChaveCob,$AQ1006,L_Ausencia,"&gt;"&amp;$W1006)+COUNTIFS($AQ$4:$AQ1006,$AQ1006,$W$4:$W1006,$W1006))</f>
        <v/>
      </c>
      <c r="AS1006" s="42">
        <f t="shared" si="509"/>
        <v>0</v>
      </c>
      <c r="AT1006" s="42">
        <f t="shared" si="510"/>
        <v>0</v>
      </c>
      <c r="AU1006" s="42">
        <f t="shared" si="511"/>
        <v>0</v>
      </c>
    </row>
    <row r="1007" spans="1:47" x14ac:dyDescent="0.2">
      <c r="A1007" s="35">
        <v>46232</v>
      </c>
      <c r="B1007" s="36" t="s">
        <v>483</v>
      </c>
      <c r="C1007" s="36" t="s">
        <v>232</v>
      </c>
      <c r="D1007" s="36"/>
      <c r="E1007" s="37"/>
      <c r="F1007" s="37"/>
      <c r="G1007" s="36"/>
      <c r="H1007" s="36"/>
      <c r="I1007" s="36"/>
      <c r="J1007" s="36"/>
      <c r="K1007" s="37"/>
      <c r="L1007" s="37"/>
      <c r="M1007" s="37"/>
      <c r="N1007" s="38">
        <f t="shared" si="480"/>
        <v>46204</v>
      </c>
      <c r="O1007">
        <f t="shared" si="481"/>
        <v>900011</v>
      </c>
      <c r="P1007" t="str">
        <f t="shared" si="482"/>
        <v>Serralheria</v>
      </c>
      <c r="Q1007" t="str">
        <f t="shared" si="483"/>
        <v>Normal / Fixo</v>
      </c>
      <c r="R1007" t="str">
        <f t="shared" si="484"/>
        <v>SERRALHEIRO I</v>
      </c>
      <c r="S1007" t="str">
        <f t="shared" si="485"/>
        <v>ADM</v>
      </c>
      <c r="T1007" s="39">
        <f t="shared" si="486"/>
        <v>53.488333185221997</v>
      </c>
      <c r="U1007" s="40">
        <f t="shared" si="487"/>
        <v>0.375</v>
      </c>
      <c r="V1007" s="40">
        <f t="shared" si="488"/>
        <v>0.375</v>
      </c>
      <c r="W1007" s="40">
        <f t="shared" si="489"/>
        <v>0</v>
      </c>
      <c r="X1007" t="str">
        <f t="shared" si="490"/>
        <v>Não</v>
      </c>
      <c r="Y1007" s="40">
        <f t="shared" si="491"/>
        <v>0</v>
      </c>
      <c r="Z1007" s="40">
        <f t="shared" si="492"/>
        <v>0</v>
      </c>
      <c r="AA1007" s="40">
        <f t="shared" si="493"/>
        <v>0</v>
      </c>
      <c r="AB1007" s="40">
        <f t="shared" si="494"/>
        <v>0</v>
      </c>
      <c r="AC1007" s="40">
        <f t="shared" si="495"/>
        <v>0</v>
      </c>
      <c r="AD1007" s="39">
        <f t="shared" si="496"/>
        <v>0</v>
      </c>
      <c r="AE1007" s="39">
        <f t="shared" si="497"/>
        <v>0</v>
      </c>
      <c r="AF1007" t="str">
        <f t="shared" si="498"/>
        <v>Trabalhado</v>
      </c>
      <c r="AG1007" t="str">
        <f t="shared" si="499"/>
        <v/>
      </c>
      <c r="AH1007" t="str">
        <f t="shared" si="500"/>
        <v/>
      </c>
      <c r="AJ1007" s="41">
        <f t="shared" si="501"/>
        <v>20</v>
      </c>
      <c r="AK1007" s="42" t="str">
        <f t="shared" si="502"/>
        <v/>
      </c>
      <c r="AL1007" s="41" t="str">
        <f t="shared" si="503"/>
        <v>Leve atraso</v>
      </c>
      <c r="AM1007" s="41" t="str">
        <f t="shared" si="504"/>
        <v>Não</v>
      </c>
      <c r="AN1007" s="41" t="str">
        <f t="shared" si="505"/>
        <v>Sim</v>
      </c>
      <c r="AO1007" s="42" t="str">
        <f t="shared" si="506"/>
        <v/>
      </c>
      <c r="AP1007" s="41" t="str">
        <f t="shared" si="507"/>
        <v>Maxwell Torres da Silva|46232</v>
      </c>
      <c r="AQ1007" s="41" t="str">
        <f t="shared" si="508"/>
        <v/>
      </c>
      <c r="AR1007" s="41" t="str">
        <f>IF($AQ1007="","",COUNTIFS(L_ChaveCob,$AQ1007,L_Ausencia,"&gt;"&amp;$W1007)+COUNTIFS($AQ$4:$AQ1007,$AQ1007,$W$4:$W1007,$W1007))</f>
        <v/>
      </c>
      <c r="AS1007" s="42">
        <f t="shared" si="509"/>
        <v>0</v>
      </c>
      <c r="AT1007" s="42">
        <f t="shared" si="510"/>
        <v>0</v>
      </c>
      <c r="AU1007" s="42">
        <f t="shared" si="511"/>
        <v>0</v>
      </c>
    </row>
    <row r="1008" spans="1:47" x14ac:dyDescent="0.2">
      <c r="A1008" s="35">
        <v>46232</v>
      </c>
      <c r="B1008" s="36" t="s">
        <v>281</v>
      </c>
      <c r="C1008" s="36" t="s">
        <v>232</v>
      </c>
      <c r="D1008" s="36"/>
      <c r="E1008" s="37"/>
      <c r="F1008" s="37"/>
      <c r="G1008" s="36"/>
      <c r="H1008" s="36"/>
      <c r="I1008" s="36"/>
      <c r="J1008" s="36"/>
      <c r="K1008" s="37"/>
      <c r="L1008" s="37"/>
      <c r="M1008" s="37"/>
      <c r="N1008" s="38">
        <f t="shared" si="480"/>
        <v>46204</v>
      </c>
      <c r="O1008">
        <f t="shared" si="481"/>
        <v>900010</v>
      </c>
      <c r="P1008" t="str">
        <f t="shared" si="482"/>
        <v>Serralheria</v>
      </c>
      <c r="Q1008" t="str">
        <f t="shared" si="483"/>
        <v>Normal / Fixo</v>
      </c>
      <c r="R1008" t="str">
        <f t="shared" si="484"/>
        <v>SERRALHEIRO I</v>
      </c>
      <c r="S1008" t="str">
        <f t="shared" si="485"/>
        <v>ADM</v>
      </c>
      <c r="T1008" s="39">
        <f t="shared" si="486"/>
        <v>53.488333185221997</v>
      </c>
      <c r="U1008" s="40">
        <f t="shared" si="487"/>
        <v>0.375</v>
      </c>
      <c r="V1008" s="40">
        <f t="shared" si="488"/>
        <v>0.375</v>
      </c>
      <c r="W1008" s="40">
        <f t="shared" si="489"/>
        <v>0</v>
      </c>
      <c r="X1008" t="str">
        <f t="shared" si="490"/>
        <v>Não</v>
      </c>
      <c r="Y1008" s="40">
        <f t="shared" si="491"/>
        <v>0</v>
      </c>
      <c r="Z1008" s="40">
        <f t="shared" si="492"/>
        <v>0</v>
      </c>
      <c r="AA1008" s="40">
        <f t="shared" si="493"/>
        <v>0</v>
      </c>
      <c r="AB1008" s="40">
        <f t="shared" si="494"/>
        <v>0</v>
      </c>
      <c r="AC1008" s="40">
        <f t="shared" si="495"/>
        <v>0</v>
      </c>
      <c r="AD1008" s="39">
        <f t="shared" si="496"/>
        <v>0</v>
      </c>
      <c r="AE1008" s="39">
        <f t="shared" si="497"/>
        <v>0</v>
      </c>
      <c r="AF1008" t="str">
        <f t="shared" si="498"/>
        <v>Trabalhado</v>
      </c>
      <c r="AG1008" t="str">
        <f t="shared" si="499"/>
        <v/>
      </c>
      <c r="AH1008" t="str">
        <f t="shared" si="500"/>
        <v/>
      </c>
      <c r="AJ1008" s="41">
        <f t="shared" si="501"/>
        <v>19</v>
      </c>
      <c r="AK1008" s="42" t="str">
        <f t="shared" si="502"/>
        <v/>
      </c>
      <c r="AL1008" s="41" t="str">
        <f t="shared" si="503"/>
        <v>Leve atraso</v>
      </c>
      <c r="AM1008" s="41" t="str">
        <f t="shared" si="504"/>
        <v>Não</v>
      </c>
      <c r="AN1008" s="41" t="str">
        <f t="shared" si="505"/>
        <v>Sim</v>
      </c>
      <c r="AO1008" s="42" t="str">
        <f t="shared" si="506"/>
        <v/>
      </c>
      <c r="AP1008" s="41" t="str">
        <f t="shared" si="507"/>
        <v>Roniel de Souza Rocha|46232</v>
      </c>
      <c r="AQ1008" s="41" t="str">
        <f t="shared" si="508"/>
        <v/>
      </c>
      <c r="AR1008" s="41" t="str">
        <f>IF($AQ1008="","",COUNTIFS(L_ChaveCob,$AQ1008,L_Ausencia,"&gt;"&amp;$W1008)+COUNTIFS($AQ$4:$AQ1008,$AQ1008,$W$4:$W1008,$W1008))</f>
        <v/>
      </c>
      <c r="AS1008" s="42">
        <f t="shared" si="509"/>
        <v>0</v>
      </c>
      <c r="AT1008" s="42">
        <f t="shared" si="510"/>
        <v>0</v>
      </c>
      <c r="AU1008" s="42">
        <f t="shared" si="511"/>
        <v>0</v>
      </c>
    </row>
    <row r="1009" spans="1:47" hidden="1" x14ac:dyDescent="0.2">
      <c r="A1009" s="35">
        <v>46232</v>
      </c>
      <c r="B1009" s="36" t="s">
        <v>611</v>
      </c>
      <c r="C1009" s="36" t="s">
        <v>232</v>
      </c>
      <c r="D1009" s="36"/>
      <c r="E1009" s="37"/>
      <c r="F1009" s="37"/>
      <c r="G1009" s="36"/>
      <c r="H1009" s="36"/>
      <c r="I1009" s="36"/>
      <c r="J1009" s="36"/>
      <c r="K1009" s="37"/>
      <c r="L1009" s="37"/>
      <c r="M1009" s="37"/>
      <c r="N1009" s="38">
        <f t="shared" si="480"/>
        <v>46204</v>
      </c>
      <c r="O1009">
        <f t="shared" si="481"/>
        <v>900013</v>
      </c>
      <c r="P1009" t="str">
        <f t="shared" si="482"/>
        <v>SPOT</v>
      </c>
      <c r="Q1009" t="str">
        <f t="shared" si="483"/>
        <v>SPOT</v>
      </c>
      <c r="R1009" t="str">
        <f t="shared" si="484"/>
        <v>SERRALHEIRO I</v>
      </c>
      <c r="S1009" t="str">
        <f t="shared" si="485"/>
        <v>TURNO 2</v>
      </c>
      <c r="T1009" s="39">
        <f t="shared" si="486"/>
        <v>53.488333185221997</v>
      </c>
      <c r="U1009" s="40">
        <f t="shared" si="487"/>
        <v>0.33333333333333298</v>
      </c>
      <c r="V1009" s="40">
        <f t="shared" si="488"/>
        <v>0.33333333333333298</v>
      </c>
      <c r="W1009" s="40">
        <f t="shared" si="489"/>
        <v>0</v>
      </c>
      <c r="X1009" t="str">
        <f t="shared" si="490"/>
        <v>Não</v>
      </c>
      <c r="Y1009" s="40">
        <f t="shared" si="491"/>
        <v>0</v>
      </c>
      <c r="Z1009" s="40">
        <f t="shared" si="492"/>
        <v>0</v>
      </c>
      <c r="AA1009" s="40">
        <f t="shared" si="493"/>
        <v>0</v>
      </c>
      <c r="AB1009" s="40">
        <f t="shared" si="494"/>
        <v>0</v>
      </c>
      <c r="AC1009" s="40">
        <f t="shared" si="495"/>
        <v>0</v>
      </c>
      <c r="AD1009" s="39">
        <f t="shared" si="496"/>
        <v>0</v>
      </c>
      <c r="AE1009" s="39">
        <f t="shared" si="497"/>
        <v>0</v>
      </c>
      <c r="AF1009" t="str">
        <f t="shared" si="498"/>
        <v>Trabalhado</v>
      </c>
      <c r="AG1009" t="str">
        <f t="shared" si="499"/>
        <v/>
      </c>
      <c r="AH1009" t="str">
        <f t="shared" si="500"/>
        <v/>
      </c>
      <c r="AJ1009" s="41">
        <f t="shared" si="501"/>
        <v>22</v>
      </c>
      <c r="AK1009" s="42" t="str">
        <f t="shared" si="502"/>
        <v/>
      </c>
      <c r="AL1009" s="41" t="str">
        <f t="shared" si="503"/>
        <v>Leve atraso</v>
      </c>
      <c r="AM1009" s="41" t="str">
        <f t="shared" si="504"/>
        <v>Não</v>
      </c>
      <c r="AN1009" s="41" t="str">
        <f t="shared" si="505"/>
        <v>Sim</v>
      </c>
      <c r="AO1009" s="42" t="str">
        <f t="shared" si="506"/>
        <v/>
      </c>
      <c r="AP1009" s="41" t="str">
        <f t="shared" si="507"/>
        <v>Murilo de Souza Modesto- Spot|46232</v>
      </c>
      <c r="AQ1009" s="41" t="str">
        <f t="shared" si="508"/>
        <v/>
      </c>
      <c r="AR1009" s="41" t="str">
        <f>IF($AQ1009="","",COUNTIFS(L_ChaveCob,$AQ1009,L_Ausencia,"&gt;"&amp;$W1009)+COUNTIFS($AQ$4:$AQ1009,$AQ1009,$W$4:$W1009,$W1009))</f>
        <v/>
      </c>
      <c r="AS1009" s="42">
        <f t="shared" si="509"/>
        <v>0</v>
      </c>
      <c r="AT1009" s="42">
        <f t="shared" si="510"/>
        <v>0</v>
      </c>
      <c r="AU1009" s="42">
        <f t="shared" si="511"/>
        <v>0</v>
      </c>
    </row>
    <row r="1010" spans="1:47" x14ac:dyDescent="0.2">
      <c r="A1010" s="35">
        <v>46233</v>
      </c>
      <c r="B1010" s="36" t="s">
        <v>252</v>
      </c>
      <c r="C1010" s="36" t="s">
        <v>232</v>
      </c>
      <c r="D1010" s="36"/>
      <c r="E1010" s="37"/>
      <c r="F1010" s="37"/>
      <c r="G1010" s="36"/>
      <c r="H1010" s="36"/>
      <c r="I1010" s="36"/>
      <c r="J1010" s="36"/>
      <c r="K1010" s="37"/>
      <c r="L1010" s="37"/>
      <c r="M1010" s="37"/>
      <c r="N1010" s="38">
        <f t="shared" si="480"/>
        <v>46204</v>
      </c>
      <c r="O1010">
        <f t="shared" si="481"/>
        <v>266937</v>
      </c>
      <c r="P1010" t="str">
        <f t="shared" si="482"/>
        <v>Serralheria</v>
      </c>
      <c r="Q1010" t="str">
        <f t="shared" si="483"/>
        <v>Normal / Fixo</v>
      </c>
      <c r="R1010" t="str">
        <f t="shared" si="484"/>
        <v>ENCARREGADO</v>
      </c>
      <c r="S1010" t="str">
        <f t="shared" si="485"/>
        <v>ADM</v>
      </c>
      <c r="T1010" s="39">
        <f t="shared" si="486"/>
        <v>66.410146806958295</v>
      </c>
      <c r="U1010" s="40">
        <f t="shared" si="487"/>
        <v>0.375</v>
      </c>
      <c r="V1010" s="40">
        <f t="shared" si="488"/>
        <v>0.375</v>
      </c>
      <c r="W1010" s="40">
        <f t="shared" si="489"/>
        <v>0</v>
      </c>
      <c r="X1010" t="str">
        <f t="shared" si="490"/>
        <v>Não</v>
      </c>
      <c r="Y1010" s="40">
        <f t="shared" si="491"/>
        <v>0</v>
      </c>
      <c r="Z1010" s="40">
        <f t="shared" si="492"/>
        <v>0</v>
      </c>
      <c r="AA1010" s="40">
        <f t="shared" si="493"/>
        <v>0</v>
      </c>
      <c r="AB1010" s="40">
        <f t="shared" si="494"/>
        <v>0</v>
      </c>
      <c r="AC1010" s="40">
        <f t="shared" si="495"/>
        <v>0</v>
      </c>
      <c r="AD1010" s="39">
        <f t="shared" si="496"/>
        <v>0</v>
      </c>
      <c r="AE1010" s="39">
        <f t="shared" si="497"/>
        <v>0</v>
      </c>
      <c r="AF1010" t="str">
        <f t="shared" si="498"/>
        <v>Trabalhado</v>
      </c>
      <c r="AG1010" t="str">
        <f t="shared" si="499"/>
        <v/>
      </c>
      <c r="AH1010" t="str">
        <f t="shared" si="500"/>
        <v/>
      </c>
      <c r="AJ1010" s="41">
        <f t="shared" si="501"/>
        <v>1</v>
      </c>
      <c r="AK1010" s="42" t="str">
        <f t="shared" si="502"/>
        <v/>
      </c>
      <c r="AL1010" s="41" t="str">
        <f t="shared" si="503"/>
        <v>Leve atraso</v>
      </c>
      <c r="AM1010" s="41" t="str">
        <f t="shared" si="504"/>
        <v>Não</v>
      </c>
      <c r="AN1010" s="41" t="str">
        <f t="shared" si="505"/>
        <v>Sim</v>
      </c>
      <c r="AO1010" s="42" t="str">
        <f t="shared" si="506"/>
        <v/>
      </c>
      <c r="AP1010" s="41" t="str">
        <f t="shared" si="507"/>
        <v>Ronaldo Rosendo da Silva|46233</v>
      </c>
      <c r="AQ1010" s="41" t="str">
        <f t="shared" si="508"/>
        <v/>
      </c>
      <c r="AR1010" s="41" t="str">
        <f>IF($AQ1010="","",COUNTIFS(L_ChaveCob,$AQ1010,L_Ausencia,"&gt;"&amp;$W1010)+COUNTIFS($AQ$4:$AQ1010,$AQ1010,$W$4:$W1010,$W1010))</f>
        <v/>
      </c>
      <c r="AS1010" s="42">
        <f t="shared" si="509"/>
        <v>0</v>
      </c>
      <c r="AT1010" s="42">
        <f t="shared" si="510"/>
        <v>0</v>
      </c>
      <c r="AU1010" s="42">
        <f t="shared" si="511"/>
        <v>0</v>
      </c>
    </row>
    <row r="1011" spans="1:47" x14ac:dyDescent="0.2">
      <c r="A1011" s="35">
        <v>46233</v>
      </c>
      <c r="B1011" s="36" t="s">
        <v>243</v>
      </c>
      <c r="C1011" s="36" t="s">
        <v>232</v>
      </c>
      <c r="D1011" s="36"/>
      <c r="E1011" s="37"/>
      <c r="F1011" s="37"/>
      <c r="G1011" s="36"/>
      <c r="H1011" s="36"/>
      <c r="I1011" s="36"/>
      <c r="J1011" s="36"/>
      <c r="K1011" s="37"/>
      <c r="L1011" s="37"/>
      <c r="M1011" s="37"/>
      <c r="N1011" s="38">
        <f t="shared" si="480"/>
        <v>46204</v>
      </c>
      <c r="O1011">
        <f t="shared" si="481"/>
        <v>900003</v>
      </c>
      <c r="P1011" t="str">
        <f t="shared" si="482"/>
        <v>Serralheria</v>
      </c>
      <c r="Q1011" t="str">
        <f t="shared" si="483"/>
        <v>Normal / Fixo</v>
      </c>
      <c r="R1011" t="str">
        <f t="shared" si="484"/>
        <v>ENCARREGADO</v>
      </c>
      <c r="S1011" t="str">
        <f t="shared" si="485"/>
        <v>ADM</v>
      </c>
      <c r="T1011" s="39">
        <f t="shared" si="486"/>
        <v>66.410146806958295</v>
      </c>
      <c r="U1011" s="40">
        <f t="shared" si="487"/>
        <v>0.375</v>
      </c>
      <c r="V1011" s="40">
        <f t="shared" si="488"/>
        <v>0.375</v>
      </c>
      <c r="W1011" s="40">
        <f t="shared" si="489"/>
        <v>0</v>
      </c>
      <c r="X1011" t="str">
        <f t="shared" si="490"/>
        <v>Não</v>
      </c>
      <c r="Y1011" s="40">
        <f t="shared" si="491"/>
        <v>0</v>
      </c>
      <c r="Z1011" s="40">
        <f t="shared" si="492"/>
        <v>0</v>
      </c>
      <c r="AA1011" s="40">
        <f t="shared" si="493"/>
        <v>0</v>
      </c>
      <c r="AB1011" s="40">
        <f t="shared" si="494"/>
        <v>0</v>
      </c>
      <c r="AC1011" s="40">
        <f t="shared" si="495"/>
        <v>0</v>
      </c>
      <c r="AD1011" s="39">
        <f t="shared" si="496"/>
        <v>0</v>
      </c>
      <c r="AE1011" s="39">
        <f t="shared" si="497"/>
        <v>0</v>
      </c>
      <c r="AF1011" t="str">
        <f t="shared" si="498"/>
        <v>Trabalhado</v>
      </c>
      <c r="AG1011" t="str">
        <f t="shared" si="499"/>
        <v/>
      </c>
      <c r="AH1011" t="str">
        <f t="shared" si="500"/>
        <v/>
      </c>
      <c r="AJ1011" s="41">
        <f t="shared" si="501"/>
        <v>10</v>
      </c>
      <c r="AK1011" s="42" t="str">
        <f t="shared" si="502"/>
        <v/>
      </c>
      <c r="AL1011" s="41" t="str">
        <f t="shared" si="503"/>
        <v>Leve atraso</v>
      </c>
      <c r="AM1011" s="41" t="str">
        <f t="shared" si="504"/>
        <v>Não</v>
      </c>
      <c r="AN1011" s="41" t="str">
        <f t="shared" si="505"/>
        <v>Sim</v>
      </c>
      <c r="AO1011" s="42" t="str">
        <f t="shared" si="506"/>
        <v/>
      </c>
      <c r="AP1011" s="41" t="str">
        <f t="shared" si="507"/>
        <v>Marcelo Antônio Silvestre de Moraes|46233</v>
      </c>
      <c r="AQ1011" s="41" t="str">
        <f t="shared" si="508"/>
        <v/>
      </c>
      <c r="AR1011" s="41" t="str">
        <f>IF($AQ1011="","",COUNTIFS(L_ChaveCob,$AQ1011,L_Ausencia,"&gt;"&amp;$W1011)+COUNTIFS($AQ$4:$AQ1011,$AQ1011,$W$4:$W1011,$W1011))</f>
        <v/>
      </c>
      <c r="AS1011" s="42">
        <f t="shared" si="509"/>
        <v>0</v>
      </c>
      <c r="AT1011" s="42">
        <f t="shared" si="510"/>
        <v>0</v>
      </c>
      <c r="AU1011" s="42">
        <f t="shared" si="511"/>
        <v>0</v>
      </c>
    </row>
    <row r="1012" spans="1:47" x14ac:dyDescent="0.2">
      <c r="A1012" s="35">
        <v>46233</v>
      </c>
      <c r="B1012" s="36" t="s">
        <v>239</v>
      </c>
      <c r="C1012" s="36" t="s">
        <v>232</v>
      </c>
      <c r="D1012" s="36"/>
      <c r="E1012" s="37"/>
      <c r="F1012" s="37"/>
      <c r="G1012" s="36"/>
      <c r="H1012" s="36"/>
      <c r="I1012" s="36"/>
      <c r="J1012" s="36"/>
      <c r="K1012" s="37"/>
      <c r="L1012" s="37"/>
      <c r="M1012" s="37"/>
      <c r="N1012" s="38">
        <f t="shared" si="480"/>
        <v>46204</v>
      </c>
      <c r="O1012">
        <f t="shared" si="481"/>
        <v>173078</v>
      </c>
      <c r="P1012" t="str">
        <f t="shared" si="482"/>
        <v>Serralheria</v>
      </c>
      <c r="Q1012" t="str">
        <f t="shared" si="483"/>
        <v>Normal / Fixo</v>
      </c>
      <c r="R1012" t="str">
        <f t="shared" si="484"/>
        <v>SERRALHEIRO II</v>
      </c>
      <c r="S1012" t="str">
        <f t="shared" si="485"/>
        <v>ADM</v>
      </c>
      <c r="T1012" s="39">
        <f t="shared" si="486"/>
        <v>57.825734836004102</v>
      </c>
      <c r="U1012" s="40">
        <f t="shared" si="487"/>
        <v>0.375</v>
      </c>
      <c r="V1012" s="40">
        <f t="shared" si="488"/>
        <v>0.375</v>
      </c>
      <c r="W1012" s="40">
        <f t="shared" si="489"/>
        <v>0</v>
      </c>
      <c r="X1012" t="str">
        <f t="shared" si="490"/>
        <v>Não</v>
      </c>
      <c r="Y1012" s="40">
        <f t="shared" si="491"/>
        <v>0</v>
      </c>
      <c r="Z1012" s="40">
        <f t="shared" si="492"/>
        <v>0</v>
      </c>
      <c r="AA1012" s="40">
        <f t="shared" si="493"/>
        <v>0</v>
      </c>
      <c r="AB1012" s="40">
        <f t="shared" si="494"/>
        <v>0</v>
      </c>
      <c r="AC1012" s="40">
        <f t="shared" si="495"/>
        <v>0</v>
      </c>
      <c r="AD1012" s="39">
        <f t="shared" si="496"/>
        <v>0</v>
      </c>
      <c r="AE1012" s="39">
        <f t="shared" si="497"/>
        <v>0</v>
      </c>
      <c r="AF1012" t="str">
        <f t="shared" si="498"/>
        <v>Trabalhado</v>
      </c>
      <c r="AG1012" t="str">
        <f t="shared" si="499"/>
        <v/>
      </c>
      <c r="AH1012" t="str">
        <f t="shared" si="500"/>
        <v/>
      </c>
      <c r="AJ1012" s="41">
        <f t="shared" si="501"/>
        <v>2</v>
      </c>
      <c r="AK1012" s="42" t="str">
        <f t="shared" si="502"/>
        <v/>
      </c>
      <c r="AL1012" s="41" t="str">
        <f t="shared" si="503"/>
        <v>Leve atraso</v>
      </c>
      <c r="AM1012" s="41" t="str">
        <f t="shared" si="504"/>
        <v>Não</v>
      </c>
      <c r="AN1012" s="41" t="str">
        <f t="shared" si="505"/>
        <v>Sim</v>
      </c>
      <c r="AO1012" s="42" t="str">
        <f t="shared" si="506"/>
        <v/>
      </c>
      <c r="AP1012" s="41" t="str">
        <f t="shared" si="507"/>
        <v>Giovani Joao da Silva|46233</v>
      </c>
      <c r="AQ1012" s="41" t="str">
        <f t="shared" si="508"/>
        <v/>
      </c>
      <c r="AR1012" s="41" t="str">
        <f>IF($AQ1012="","",COUNTIFS(L_ChaveCob,$AQ1012,L_Ausencia,"&gt;"&amp;$W1012)+COUNTIFS($AQ$4:$AQ1012,$AQ1012,$W$4:$W1012,$W1012))</f>
        <v/>
      </c>
      <c r="AS1012" s="42">
        <f t="shared" si="509"/>
        <v>0</v>
      </c>
      <c r="AT1012" s="42">
        <f t="shared" si="510"/>
        <v>0</v>
      </c>
      <c r="AU1012" s="42">
        <f t="shared" si="511"/>
        <v>0</v>
      </c>
    </row>
    <row r="1013" spans="1:47" x14ac:dyDescent="0.2">
      <c r="A1013" s="35">
        <v>46233</v>
      </c>
      <c r="B1013" s="36" t="s">
        <v>241</v>
      </c>
      <c r="C1013" s="36" t="s">
        <v>232</v>
      </c>
      <c r="D1013" s="36"/>
      <c r="E1013" s="37"/>
      <c r="F1013" s="37"/>
      <c r="G1013" s="36"/>
      <c r="H1013" s="36"/>
      <c r="I1013" s="36"/>
      <c r="J1013" s="36"/>
      <c r="K1013" s="37"/>
      <c r="L1013" s="37"/>
      <c r="M1013" s="37"/>
      <c r="N1013" s="38">
        <f t="shared" si="480"/>
        <v>46204</v>
      </c>
      <c r="O1013">
        <f t="shared" si="481"/>
        <v>24800</v>
      </c>
      <c r="P1013" t="str">
        <f t="shared" si="482"/>
        <v>Serralheria</v>
      </c>
      <c r="Q1013" t="str">
        <f t="shared" si="483"/>
        <v>Normal / Fixo</v>
      </c>
      <c r="R1013" t="str">
        <f t="shared" si="484"/>
        <v>SERRALHEIRO II</v>
      </c>
      <c r="S1013" t="str">
        <f t="shared" si="485"/>
        <v>ADM</v>
      </c>
      <c r="T1013" s="39">
        <f t="shared" si="486"/>
        <v>57.825734836004102</v>
      </c>
      <c r="U1013" s="40">
        <f t="shared" si="487"/>
        <v>0.375</v>
      </c>
      <c r="V1013" s="40">
        <f t="shared" si="488"/>
        <v>0.375</v>
      </c>
      <c r="W1013" s="40">
        <f t="shared" si="489"/>
        <v>0</v>
      </c>
      <c r="X1013" t="str">
        <f t="shared" si="490"/>
        <v>Não</v>
      </c>
      <c r="Y1013" s="40">
        <f t="shared" si="491"/>
        <v>0</v>
      </c>
      <c r="Z1013" s="40">
        <f t="shared" si="492"/>
        <v>0</v>
      </c>
      <c r="AA1013" s="40">
        <f t="shared" si="493"/>
        <v>0</v>
      </c>
      <c r="AB1013" s="40">
        <f t="shared" si="494"/>
        <v>0</v>
      </c>
      <c r="AC1013" s="40">
        <f t="shared" si="495"/>
        <v>0</v>
      </c>
      <c r="AD1013" s="39">
        <f t="shared" si="496"/>
        <v>0</v>
      </c>
      <c r="AE1013" s="39">
        <f t="shared" si="497"/>
        <v>0</v>
      </c>
      <c r="AF1013" t="str">
        <f t="shared" si="498"/>
        <v>Trabalhado</v>
      </c>
      <c r="AG1013" t="str">
        <f t="shared" si="499"/>
        <v/>
      </c>
      <c r="AH1013" t="str">
        <f t="shared" si="500"/>
        <v/>
      </c>
      <c r="AJ1013" s="41">
        <f t="shared" si="501"/>
        <v>3</v>
      </c>
      <c r="AK1013" s="42" t="str">
        <f t="shared" si="502"/>
        <v/>
      </c>
      <c r="AL1013" s="41" t="str">
        <f t="shared" si="503"/>
        <v>Leve atraso</v>
      </c>
      <c r="AM1013" s="41" t="str">
        <f t="shared" si="504"/>
        <v>Não</v>
      </c>
      <c r="AN1013" s="41" t="str">
        <f t="shared" si="505"/>
        <v>Sim</v>
      </c>
      <c r="AO1013" s="42" t="str">
        <f t="shared" si="506"/>
        <v/>
      </c>
      <c r="AP1013" s="41" t="str">
        <f t="shared" si="507"/>
        <v>Ivanildo Lopes Pires de Carvalho|46233</v>
      </c>
      <c r="AQ1013" s="41" t="str">
        <f t="shared" si="508"/>
        <v/>
      </c>
      <c r="AR1013" s="41" t="str">
        <f>IF($AQ1013="","",COUNTIFS(L_ChaveCob,$AQ1013,L_Ausencia,"&gt;"&amp;$W1013)+COUNTIFS($AQ$4:$AQ1013,$AQ1013,$W$4:$W1013,$W1013))</f>
        <v/>
      </c>
      <c r="AS1013" s="42">
        <f t="shared" si="509"/>
        <v>0</v>
      </c>
      <c r="AT1013" s="42">
        <f t="shared" si="510"/>
        <v>0</v>
      </c>
      <c r="AU1013" s="42">
        <f t="shared" si="511"/>
        <v>0</v>
      </c>
    </row>
    <row r="1014" spans="1:47" x14ac:dyDescent="0.2">
      <c r="A1014" s="35">
        <v>46233</v>
      </c>
      <c r="B1014" s="36" t="s">
        <v>254</v>
      </c>
      <c r="C1014" s="36" t="s">
        <v>258</v>
      </c>
      <c r="D1014" s="36"/>
      <c r="E1014" s="37"/>
      <c r="F1014" s="37"/>
      <c r="G1014" s="36"/>
      <c r="H1014" s="36"/>
      <c r="I1014" s="36"/>
      <c r="J1014" s="36"/>
      <c r="K1014" s="37"/>
      <c r="L1014" s="37"/>
      <c r="M1014" s="37"/>
      <c r="N1014" s="38">
        <f t="shared" si="480"/>
        <v>46204</v>
      </c>
      <c r="O1014">
        <f t="shared" si="481"/>
        <v>900001</v>
      </c>
      <c r="P1014" t="str">
        <f t="shared" si="482"/>
        <v>Serralheria</v>
      </c>
      <c r="Q1014" t="str">
        <f t="shared" si="483"/>
        <v>Normal / Fixo</v>
      </c>
      <c r="R1014" t="str">
        <f t="shared" si="484"/>
        <v>SERRALHEIRO II</v>
      </c>
      <c r="S1014" t="str">
        <f t="shared" si="485"/>
        <v>ADM</v>
      </c>
      <c r="T1014" s="39">
        <f t="shared" si="486"/>
        <v>57.825734836004102</v>
      </c>
      <c r="U1014" s="40">
        <f t="shared" si="487"/>
        <v>0.375</v>
      </c>
      <c r="V1014" s="40">
        <f t="shared" si="488"/>
        <v>0</v>
      </c>
      <c r="W1014" s="40">
        <f t="shared" si="489"/>
        <v>0.375</v>
      </c>
      <c r="X1014" t="str">
        <f t="shared" si="490"/>
        <v>Não</v>
      </c>
      <c r="Y1014" s="40">
        <f t="shared" si="491"/>
        <v>0</v>
      </c>
      <c r="Z1014" s="40">
        <f t="shared" si="492"/>
        <v>0</v>
      </c>
      <c r="AA1014" s="40">
        <f t="shared" si="493"/>
        <v>0</v>
      </c>
      <c r="AB1014" s="40">
        <f t="shared" si="494"/>
        <v>0</v>
      </c>
      <c r="AC1014" s="40">
        <f t="shared" si="495"/>
        <v>0</v>
      </c>
      <c r="AD1014" s="39">
        <f t="shared" si="496"/>
        <v>0</v>
      </c>
      <c r="AE1014" s="39">
        <f t="shared" si="497"/>
        <v>520.43161352403695</v>
      </c>
      <c r="AF1014" t="str">
        <f t="shared" si="498"/>
        <v>Justificada</v>
      </c>
      <c r="AG1014" t="str">
        <f t="shared" si="499"/>
        <v/>
      </c>
      <c r="AH1014" t="str">
        <f t="shared" si="500"/>
        <v/>
      </c>
      <c r="AJ1014" s="41">
        <f t="shared" si="501"/>
        <v>8</v>
      </c>
      <c r="AK1014" s="42" t="str">
        <f t="shared" si="502"/>
        <v/>
      </c>
      <c r="AL1014" s="41" t="str">
        <f t="shared" si="503"/>
        <v>Dia inteiro</v>
      </c>
      <c r="AM1014" s="41" t="str">
        <f t="shared" si="504"/>
        <v>Não</v>
      </c>
      <c r="AN1014" s="41" t="str">
        <f t="shared" si="505"/>
        <v>Não</v>
      </c>
      <c r="AO1014" s="42" t="str">
        <f t="shared" si="506"/>
        <v/>
      </c>
      <c r="AP1014" s="41" t="str">
        <f t="shared" si="507"/>
        <v>Ronaldo Santos Dias|46233</v>
      </c>
      <c r="AQ1014" s="41" t="str">
        <f t="shared" si="508"/>
        <v/>
      </c>
      <c r="AR1014" s="41" t="str">
        <f>IF($AQ1014="","",COUNTIFS(L_ChaveCob,$AQ1014,L_Ausencia,"&gt;"&amp;$W1014)+COUNTIFS($AQ$4:$AQ1014,$AQ1014,$W$4:$W1014,$W1014))</f>
        <v/>
      </c>
      <c r="AS1014" s="42">
        <f t="shared" si="509"/>
        <v>0</v>
      </c>
      <c r="AT1014" s="42">
        <f t="shared" si="510"/>
        <v>0</v>
      </c>
      <c r="AU1014" s="42">
        <f t="shared" si="511"/>
        <v>0</v>
      </c>
    </row>
    <row r="1015" spans="1:47" x14ac:dyDescent="0.2">
      <c r="A1015" s="35">
        <v>46233</v>
      </c>
      <c r="B1015" s="36" t="s">
        <v>247</v>
      </c>
      <c r="C1015" s="36" t="s">
        <v>258</v>
      </c>
      <c r="D1015" s="36"/>
      <c r="E1015" s="37"/>
      <c r="F1015" s="37"/>
      <c r="G1015" s="36"/>
      <c r="H1015" s="36"/>
      <c r="I1015" s="36"/>
      <c r="J1015" s="36"/>
      <c r="K1015" s="37"/>
      <c r="L1015" s="37"/>
      <c r="M1015" s="37"/>
      <c r="N1015" s="38">
        <f t="shared" si="480"/>
        <v>46204</v>
      </c>
      <c r="O1015">
        <f t="shared" si="481"/>
        <v>900005</v>
      </c>
      <c r="P1015" t="str">
        <f t="shared" si="482"/>
        <v>Serralheria</v>
      </c>
      <c r="Q1015" t="str">
        <f t="shared" si="483"/>
        <v>Normal / Fixo</v>
      </c>
      <c r="R1015" t="str">
        <f t="shared" si="484"/>
        <v>SERRALHEIRO II</v>
      </c>
      <c r="S1015" t="str">
        <f t="shared" si="485"/>
        <v>ADM</v>
      </c>
      <c r="T1015" s="39">
        <f t="shared" si="486"/>
        <v>57.825734836004102</v>
      </c>
      <c r="U1015" s="40">
        <f t="shared" si="487"/>
        <v>0.375</v>
      </c>
      <c r="V1015" s="40">
        <f t="shared" si="488"/>
        <v>0</v>
      </c>
      <c r="W1015" s="40">
        <f t="shared" si="489"/>
        <v>0.375</v>
      </c>
      <c r="X1015" t="str">
        <f t="shared" si="490"/>
        <v>Não</v>
      </c>
      <c r="Y1015" s="40">
        <f t="shared" si="491"/>
        <v>0</v>
      </c>
      <c r="Z1015" s="40">
        <f t="shared" si="492"/>
        <v>0</v>
      </c>
      <c r="AA1015" s="40">
        <f t="shared" si="493"/>
        <v>0</v>
      </c>
      <c r="AB1015" s="40">
        <f t="shared" si="494"/>
        <v>0</v>
      </c>
      <c r="AC1015" s="40">
        <f t="shared" si="495"/>
        <v>0</v>
      </c>
      <c r="AD1015" s="39">
        <f t="shared" si="496"/>
        <v>0</v>
      </c>
      <c r="AE1015" s="39">
        <f t="shared" si="497"/>
        <v>520.43161352403695</v>
      </c>
      <c r="AF1015" t="str">
        <f t="shared" si="498"/>
        <v>Justificada</v>
      </c>
      <c r="AG1015" t="str">
        <f t="shared" si="499"/>
        <v/>
      </c>
      <c r="AH1015" t="str">
        <f t="shared" si="500"/>
        <v/>
      </c>
      <c r="AJ1015" s="41">
        <f t="shared" si="501"/>
        <v>13</v>
      </c>
      <c r="AK1015" s="42" t="str">
        <f t="shared" si="502"/>
        <v/>
      </c>
      <c r="AL1015" s="41" t="str">
        <f t="shared" si="503"/>
        <v>Dia inteiro</v>
      </c>
      <c r="AM1015" s="41" t="str">
        <f t="shared" si="504"/>
        <v>Não</v>
      </c>
      <c r="AN1015" s="41" t="str">
        <f t="shared" si="505"/>
        <v>Não</v>
      </c>
      <c r="AO1015" s="42" t="str">
        <f t="shared" si="506"/>
        <v/>
      </c>
      <c r="AP1015" s="41" t="str">
        <f t="shared" si="507"/>
        <v>Rafael Fracaroli da Rocha|46233</v>
      </c>
      <c r="AQ1015" s="41" t="str">
        <f t="shared" si="508"/>
        <v/>
      </c>
      <c r="AR1015" s="41" t="str">
        <f>IF($AQ1015="","",COUNTIFS(L_ChaveCob,$AQ1015,L_Ausencia,"&gt;"&amp;$W1015)+COUNTIFS($AQ$4:$AQ1015,$AQ1015,$W$4:$W1015,$W1015))</f>
        <v/>
      </c>
      <c r="AS1015" s="42">
        <f t="shared" si="509"/>
        <v>0</v>
      </c>
      <c r="AT1015" s="42">
        <f t="shared" si="510"/>
        <v>0</v>
      </c>
      <c r="AU1015" s="42">
        <f t="shared" si="511"/>
        <v>0</v>
      </c>
    </row>
    <row r="1016" spans="1:47" x14ac:dyDescent="0.2">
      <c r="A1016" s="35">
        <v>46233</v>
      </c>
      <c r="B1016" s="36" t="s">
        <v>237</v>
      </c>
      <c r="C1016" s="36" t="s">
        <v>228</v>
      </c>
      <c r="D1016" s="36"/>
      <c r="E1016" s="37"/>
      <c r="F1016" s="37"/>
      <c r="G1016" s="36"/>
      <c r="H1016" s="36"/>
      <c r="I1016" s="36"/>
      <c r="J1016" s="36"/>
      <c r="K1016" s="37"/>
      <c r="L1016" s="37"/>
      <c r="M1016" s="37"/>
      <c r="N1016" s="38">
        <f t="shared" si="480"/>
        <v>46204</v>
      </c>
      <c r="O1016">
        <f t="shared" si="481"/>
        <v>119353</v>
      </c>
      <c r="P1016" t="str">
        <f t="shared" si="482"/>
        <v>Serralheria</v>
      </c>
      <c r="Q1016" t="str">
        <f t="shared" si="483"/>
        <v>Normal / Fixo</v>
      </c>
      <c r="R1016" t="str">
        <f t="shared" si="484"/>
        <v>SERRALHEIRO II</v>
      </c>
      <c r="S1016" t="str">
        <f t="shared" si="485"/>
        <v>ADM</v>
      </c>
      <c r="T1016" s="39">
        <f t="shared" si="486"/>
        <v>57.825734836004102</v>
      </c>
      <c r="U1016" s="40">
        <f t="shared" si="487"/>
        <v>0.375</v>
      </c>
      <c r="V1016" s="40">
        <f t="shared" si="488"/>
        <v>0</v>
      </c>
      <c r="W1016" s="40">
        <f t="shared" si="489"/>
        <v>0.375</v>
      </c>
      <c r="X1016" t="str">
        <f t="shared" si="490"/>
        <v>Sim</v>
      </c>
      <c r="Y1016" s="40">
        <f t="shared" si="491"/>
        <v>0.375</v>
      </c>
      <c r="Z1016" s="40">
        <f t="shared" si="492"/>
        <v>0</v>
      </c>
      <c r="AA1016" s="40">
        <f t="shared" si="493"/>
        <v>0</v>
      </c>
      <c r="AB1016" s="40">
        <f t="shared" si="494"/>
        <v>0</v>
      </c>
      <c r="AC1016" s="40">
        <f t="shared" si="495"/>
        <v>0.375</v>
      </c>
      <c r="AD1016" s="39">
        <f t="shared" si="496"/>
        <v>520.43161352403695</v>
      </c>
      <c r="AE1016" s="39">
        <f t="shared" si="497"/>
        <v>0</v>
      </c>
      <c r="AF1016" t="str">
        <f t="shared" si="498"/>
        <v>Férias</v>
      </c>
      <c r="AG1016" t="str">
        <f t="shared" si="499"/>
        <v>DESCONTA 9:00h (Férias).</v>
      </c>
      <c r="AH1016" t="str">
        <f t="shared" si="500"/>
        <v/>
      </c>
      <c r="AJ1016" s="41">
        <f t="shared" si="501"/>
        <v>7</v>
      </c>
      <c r="AK1016" s="42" t="str">
        <f t="shared" si="502"/>
        <v/>
      </c>
      <c r="AL1016" s="41" t="str">
        <f t="shared" si="503"/>
        <v>Dia inteiro</v>
      </c>
      <c r="AM1016" s="41" t="str">
        <f t="shared" si="504"/>
        <v>Sim</v>
      </c>
      <c r="AN1016" s="41" t="str">
        <f t="shared" si="505"/>
        <v>Não</v>
      </c>
      <c r="AO1016" s="42" t="str">
        <f t="shared" si="506"/>
        <v/>
      </c>
      <c r="AP1016" s="41" t="str">
        <f t="shared" si="507"/>
        <v>Ezequiel Antonio Peres|46233</v>
      </c>
      <c r="AQ1016" s="41" t="str">
        <f t="shared" si="508"/>
        <v>46233|Serralheria</v>
      </c>
      <c r="AR1016" s="41">
        <f>IF($AQ1016="","",COUNTIFS(L_ChaveCob,$AQ1016,L_Ausencia,"&gt;"&amp;$W1016)+COUNTIFS($AQ$4:$AQ1016,$AQ1016,$W$4:$W1016,$W1016))</f>
        <v>1</v>
      </c>
      <c r="AS1016" s="42">
        <f t="shared" si="509"/>
        <v>0</v>
      </c>
      <c r="AT1016" s="42">
        <f t="shared" si="510"/>
        <v>0</v>
      </c>
      <c r="AU1016" s="42">
        <f t="shared" si="511"/>
        <v>0</v>
      </c>
    </row>
    <row r="1017" spans="1:47" x14ac:dyDescent="0.2">
      <c r="A1017" s="35">
        <v>46233</v>
      </c>
      <c r="B1017" s="36" t="s">
        <v>249</v>
      </c>
      <c r="C1017" s="36" t="s">
        <v>232</v>
      </c>
      <c r="D1017" s="36"/>
      <c r="E1017" s="37"/>
      <c r="F1017" s="37"/>
      <c r="G1017" s="36"/>
      <c r="H1017" s="36"/>
      <c r="I1017" s="36"/>
      <c r="J1017" s="36"/>
      <c r="K1017" s="37"/>
      <c r="L1017" s="37"/>
      <c r="M1017" s="37"/>
      <c r="N1017" s="38">
        <f t="shared" si="480"/>
        <v>46204</v>
      </c>
      <c r="O1017">
        <f t="shared" si="481"/>
        <v>331335</v>
      </c>
      <c r="P1017" t="str">
        <f t="shared" si="482"/>
        <v>Serralheria</v>
      </c>
      <c r="Q1017" t="str">
        <f t="shared" si="483"/>
        <v>Normal / Fixo</v>
      </c>
      <c r="R1017" t="str">
        <f t="shared" si="484"/>
        <v>SERRALHEIRO II</v>
      </c>
      <c r="S1017" t="str">
        <f t="shared" si="485"/>
        <v>ADM</v>
      </c>
      <c r="T1017" s="39">
        <f t="shared" si="486"/>
        <v>57.825734836004102</v>
      </c>
      <c r="U1017" s="40">
        <f t="shared" si="487"/>
        <v>0.375</v>
      </c>
      <c r="V1017" s="40">
        <f t="shared" si="488"/>
        <v>0.375</v>
      </c>
      <c r="W1017" s="40">
        <f t="shared" si="489"/>
        <v>0</v>
      </c>
      <c r="X1017" t="str">
        <f t="shared" si="490"/>
        <v>Não</v>
      </c>
      <c r="Y1017" s="40">
        <f t="shared" si="491"/>
        <v>0</v>
      </c>
      <c r="Z1017" s="40">
        <f t="shared" si="492"/>
        <v>0</v>
      </c>
      <c r="AA1017" s="40">
        <f t="shared" si="493"/>
        <v>0</v>
      </c>
      <c r="AB1017" s="40">
        <f t="shared" si="494"/>
        <v>0</v>
      </c>
      <c r="AC1017" s="40">
        <f t="shared" si="495"/>
        <v>0</v>
      </c>
      <c r="AD1017" s="39">
        <f t="shared" si="496"/>
        <v>0</v>
      </c>
      <c r="AE1017" s="39">
        <f t="shared" si="497"/>
        <v>0</v>
      </c>
      <c r="AF1017" t="str">
        <f t="shared" si="498"/>
        <v>Trabalhado</v>
      </c>
      <c r="AG1017" t="str">
        <f t="shared" si="499"/>
        <v/>
      </c>
      <c r="AH1017" t="str">
        <f t="shared" si="500"/>
        <v/>
      </c>
      <c r="AJ1017" s="41">
        <f t="shared" si="501"/>
        <v>5</v>
      </c>
      <c r="AK1017" s="42" t="str">
        <f t="shared" si="502"/>
        <v/>
      </c>
      <c r="AL1017" s="41" t="str">
        <f t="shared" si="503"/>
        <v>Leve atraso</v>
      </c>
      <c r="AM1017" s="41" t="str">
        <f t="shared" si="504"/>
        <v>Não</v>
      </c>
      <c r="AN1017" s="41" t="str">
        <f t="shared" si="505"/>
        <v>Sim</v>
      </c>
      <c r="AO1017" s="42" t="str">
        <f t="shared" si="506"/>
        <v/>
      </c>
      <c r="AP1017" s="41" t="str">
        <f t="shared" si="507"/>
        <v>Robson Alberto Alves Galvão|46233</v>
      </c>
      <c r="AQ1017" s="41" t="str">
        <f t="shared" si="508"/>
        <v/>
      </c>
      <c r="AR1017" s="41" t="str">
        <f>IF($AQ1017="","",COUNTIFS(L_ChaveCob,$AQ1017,L_Ausencia,"&gt;"&amp;$W1017)+COUNTIFS($AQ$4:$AQ1017,$AQ1017,$W$4:$W1017,$W1017))</f>
        <v/>
      </c>
      <c r="AS1017" s="42">
        <f t="shared" si="509"/>
        <v>0</v>
      </c>
      <c r="AT1017" s="42">
        <f t="shared" si="510"/>
        <v>0</v>
      </c>
      <c r="AU1017" s="42">
        <f t="shared" si="511"/>
        <v>0</v>
      </c>
    </row>
    <row r="1018" spans="1:47" x14ac:dyDescent="0.2">
      <c r="A1018" s="35">
        <v>46233</v>
      </c>
      <c r="B1018" s="36" t="s">
        <v>229</v>
      </c>
      <c r="C1018" s="36" t="s">
        <v>232</v>
      </c>
      <c r="D1018" s="36"/>
      <c r="E1018" s="37"/>
      <c r="F1018" s="37"/>
      <c r="G1018" s="36"/>
      <c r="H1018" s="36"/>
      <c r="I1018" s="36"/>
      <c r="J1018" s="36"/>
      <c r="K1018" s="37"/>
      <c r="L1018" s="37"/>
      <c r="M1018" s="37"/>
      <c r="N1018" s="38">
        <f t="shared" si="480"/>
        <v>46204</v>
      </c>
      <c r="O1018">
        <f t="shared" si="481"/>
        <v>105410</v>
      </c>
      <c r="P1018" t="str">
        <f t="shared" si="482"/>
        <v>Serralheria</v>
      </c>
      <c r="Q1018" t="str">
        <f t="shared" si="483"/>
        <v>Normal / Fixo</v>
      </c>
      <c r="R1018" t="str">
        <f t="shared" si="484"/>
        <v>SERRALHEIRO I</v>
      </c>
      <c r="S1018" t="str">
        <f t="shared" si="485"/>
        <v>TURNO 3</v>
      </c>
      <c r="T1018" s="39">
        <f t="shared" si="486"/>
        <v>53.488333185221997</v>
      </c>
      <c r="U1018" s="40">
        <f t="shared" si="487"/>
        <v>0.33333333333333298</v>
      </c>
      <c r="V1018" s="40">
        <f t="shared" si="488"/>
        <v>0.33333333333333298</v>
      </c>
      <c r="W1018" s="40">
        <f t="shared" si="489"/>
        <v>0</v>
      </c>
      <c r="X1018" t="str">
        <f t="shared" si="490"/>
        <v>Não</v>
      </c>
      <c r="Y1018" s="40">
        <f t="shared" si="491"/>
        <v>0</v>
      </c>
      <c r="Z1018" s="40">
        <f t="shared" si="492"/>
        <v>0</v>
      </c>
      <c r="AA1018" s="40">
        <f t="shared" si="493"/>
        <v>0</v>
      </c>
      <c r="AB1018" s="40">
        <f t="shared" si="494"/>
        <v>0</v>
      </c>
      <c r="AC1018" s="40">
        <f t="shared" si="495"/>
        <v>0</v>
      </c>
      <c r="AD1018" s="39">
        <f t="shared" si="496"/>
        <v>0</v>
      </c>
      <c r="AE1018" s="39">
        <f t="shared" si="497"/>
        <v>0</v>
      </c>
      <c r="AF1018" t="str">
        <f t="shared" si="498"/>
        <v>Trabalhado</v>
      </c>
      <c r="AG1018" t="str">
        <f t="shared" si="499"/>
        <v/>
      </c>
      <c r="AH1018" t="str">
        <f t="shared" si="500"/>
        <v/>
      </c>
      <c r="AJ1018" s="41">
        <f t="shared" si="501"/>
        <v>6</v>
      </c>
      <c r="AK1018" s="42" t="str">
        <f t="shared" si="502"/>
        <v/>
      </c>
      <c r="AL1018" s="41" t="str">
        <f t="shared" si="503"/>
        <v>Leve atraso</v>
      </c>
      <c r="AM1018" s="41" t="str">
        <f t="shared" si="504"/>
        <v>Não</v>
      </c>
      <c r="AN1018" s="41" t="str">
        <f t="shared" si="505"/>
        <v>Sim</v>
      </c>
      <c r="AO1018" s="42" t="str">
        <f t="shared" si="506"/>
        <v/>
      </c>
      <c r="AP1018" s="41" t="str">
        <f t="shared" si="507"/>
        <v>Marcelo Douglas Vieira Santana|46233</v>
      </c>
      <c r="AQ1018" s="41" t="str">
        <f t="shared" si="508"/>
        <v/>
      </c>
      <c r="AR1018" s="41" t="str">
        <f>IF($AQ1018="","",COUNTIFS(L_ChaveCob,$AQ1018,L_Ausencia,"&gt;"&amp;$W1018)+COUNTIFS($AQ$4:$AQ1018,$AQ1018,$W$4:$W1018,$W1018))</f>
        <v/>
      </c>
      <c r="AS1018" s="42">
        <f t="shared" si="509"/>
        <v>0</v>
      </c>
      <c r="AT1018" s="42">
        <f t="shared" si="510"/>
        <v>0</v>
      </c>
      <c r="AU1018" s="42">
        <f t="shared" si="511"/>
        <v>0</v>
      </c>
    </row>
    <row r="1019" spans="1:47" x14ac:dyDescent="0.2">
      <c r="A1019" s="35">
        <v>46233</v>
      </c>
      <c r="B1019" s="36" t="s">
        <v>231</v>
      </c>
      <c r="C1019" s="36" t="s">
        <v>232</v>
      </c>
      <c r="D1019" s="36"/>
      <c r="E1019" s="37"/>
      <c r="F1019" s="37"/>
      <c r="G1019" s="36"/>
      <c r="H1019" s="36"/>
      <c r="I1019" s="36"/>
      <c r="J1019" s="36"/>
      <c r="K1019" s="37"/>
      <c r="L1019" s="37"/>
      <c r="M1019" s="37"/>
      <c r="N1019" s="38">
        <f t="shared" si="480"/>
        <v>46204</v>
      </c>
      <c r="O1019">
        <f t="shared" si="481"/>
        <v>900004</v>
      </c>
      <c r="P1019" t="str">
        <f t="shared" si="482"/>
        <v>Serralheria</v>
      </c>
      <c r="Q1019" t="str">
        <f t="shared" si="483"/>
        <v>Normal / Fixo</v>
      </c>
      <c r="R1019" t="str">
        <f t="shared" si="484"/>
        <v>SERRALHEIRO I</v>
      </c>
      <c r="S1019" t="str">
        <f t="shared" si="485"/>
        <v>TURNO 2</v>
      </c>
      <c r="T1019" s="39">
        <f t="shared" si="486"/>
        <v>53.488333185221997</v>
      </c>
      <c r="U1019" s="40">
        <f t="shared" si="487"/>
        <v>0.33333333333333298</v>
      </c>
      <c r="V1019" s="40">
        <f t="shared" si="488"/>
        <v>0.33333333333333298</v>
      </c>
      <c r="W1019" s="40">
        <f t="shared" si="489"/>
        <v>0</v>
      </c>
      <c r="X1019" t="str">
        <f t="shared" si="490"/>
        <v>Não</v>
      </c>
      <c r="Y1019" s="40">
        <f t="shared" si="491"/>
        <v>0</v>
      </c>
      <c r="Z1019" s="40">
        <f t="shared" si="492"/>
        <v>0</v>
      </c>
      <c r="AA1019" s="40">
        <f t="shared" si="493"/>
        <v>0</v>
      </c>
      <c r="AB1019" s="40">
        <f t="shared" si="494"/>
        <v>0</v>
      </c>
      <c r="AC1019" s="40">
        <f t="shared" si="495"/>
        <v>0</v>
      </c>
      <c r="AD1019" s="39">
        <f t="shared" si="496"/>
        <v>0</v>
      </c>
      <c r="AE1019" s="39">
        <f t="shared" si="497"/>
        <v>0</v>
      </c>
      <c r="AF1019" t="str">
        <f t="shared" si="498"/>
        <v>Trabalhado</v>
      </c>
      <c r="AG1019" t="str">
        <f t="shared" si="499"/>
        <v/>
      </c>
      <c r="AH1019" t="str">
        <f t="shared" si="500"/>
        <v/>
      </c>
      <c r="AJ1019" s="41">
        <f t="shared" si="501"/>
        <v>11</v>
      </c>
      <c r="AK1019" s="42" t="str">
        <f t="shared" si="502"/>
        <v/>
      </c>
      <c r="AL1019" s="41" t="str">
        <f t="shared" si="503"/>
        <v>Leve atraso</v>
      </c>
      <c r="AM1019" s="41" t="str">
        <f t="shared" si="504"/>
        <v>Não</v>
      </c>
      <c r="AN1019" s="41" t="str">
        <f t="shared" si="505"/>
        <v>Sim</v>
      </c>
      <c r="AO1019" s="42" t="str">
        <f t="shared" si="506"/>
        <v/>
      </c>
      <c r="AP1019" s="41" t="str">
        <f t="shared" si="507"/>
        <v>Rogério Marques da Silva|46233</v>
      </c>
      <c r="AQ1019" s="41" t="str">
        <f t="shared" si="508"/>
        <v/>
      </c>
      <c r="AR1019" s="41" t="str">
        <f>IF($AQ1019="","",COUNTIFS(L_ChaveCob,$AQ1019,L_Ausencia,"&gt;"&amp;$W1019)+COUNTIFS($AQ$4:$AQ1019,$AQ1019,$W$4:$W1019,$W1019))</f>
        <v/>
      </c>
      <c r="AS1019" s="42">
        <f t="shared" si="509"/>
        <v>0</v>
      </c>
      <c r="AT1019" s="42">
        <f t="shared" si="510"/>
        <v>0</v>
      </c>
      <c r="AU1019" s="42">
        <f t="shared" si="511"/>
        <v>0</v>
      </c>
    </row>
    <row r="1020" spans="1:47" x14ac:dyDescent="0.2">
      <c r="A1020" s="35">
        <v>46233</v>
      </c>
      <c r="B1020" s="36" t="s">
        <v>479</v>
      </c>
      <c r="C1020" s="36" t="s">
        <v>232</v>
      </c>
      <c r="D1020" s="36"/>
      <c r="E1020" s="37"/>
      <c r="F1020" s="37"/>
      <c r="G1020" s="36"/>
      <c r="H1020" s="36"/>
      <c r="I1020" s="36"/>
      <c r="J1020" s="36"/>
      <c r="K1020" s="37"/>
      <c r="L1020" s="37"/>
      <c r="M1020" s="37"/>
      <c r="N1020" s="38">
        <f t="shared" si="480"/>
        <v>46204</v>
      </c>
      <c r="O1020">
        <f t="shared" si="481"/>
        <v>900012</v>
      </c>
      <c r="P1020" t="str">
        <f t="shared" si="482"/>
        <v>Serralheria</v>
      </c>
      <c r="Q1020" t="str">
        <f t="shared" si="483"/>
        <v>Normal / Fixo</v>
      </c>
      <c r="R1020" t="str">
        <f t="shared" si="484"/>
        <v>SERRALHEIRO I</v>
      </c>
      <c r="S1020" t="str">
        <f t="shared" si="485"/>
        <v>ADM</v>
      </c>
      <c r="T1020" s="39">
        <f t="shared" si="486"/>
        <v>53.488333185221997</v>
      </c>
      <c r="U1020" s="40">
        <f t="shared" si="487"/>
        <v>0.375</v>
      </c>
      <c r="V1020" s="40">
        <f t="shared" si="488"/>
        <v>0.375</v>
      </c>
      <c r="W1020" s="40">
        <f t="shared" si="489"/>
        <v>0</v>
      </c>
      <c r="X1020" t="str">
        <f t="shared" si="490"/>
        <v>Não</v>
      </c>
      <c r="Y1020" s="40">
        <f t="shared" si="491"/>
        <v>0</v>
      </c>
      <c r="Z1020" s="40">
        <f t="shared" si="492"/>
        <v>0</v>
      </c>
      <c r="AA1020" s="40">
        <f t="shared" si="493"/>
        <v>0</v>
      </c>
      <c r="AB1020" s="40">
        <f t="shared" si="494"/>
        <v>0</v>
      </c>
      <c r="AC1020" s="40">
        <f t="shared" si="495"/>
        <v>0</v>
      </c>
      <c r="AD1020" s="39">
        <f t="shared" si="496"/>
        <v>0</v>
      </c>
      <c r="AE1020" s="39">
        <f t="shared" si="497"/>
        <v>0</v>
      </c>
      <c r="AF1020" t="str">
        <f t="shared" si="498"/>
        <v>Trabalhado</v>
      </c>
      <c r="AG1020" t="str">
        <f t="shared" si="499"/>
        <v/>
      </c>
      <c r="AH1020" t="str">
        <f t="shared" si="500"/>
        <v/>
      </c>
      <c r="AJ1020" s="41">
        <f t="shared" si="501"/>
        <v>21</v>
      </c>
      <c r="AK1020" s="42" t="str">
        <f t="shared" si="502"/>
        <v/>
      </c>
      <c r="AL1020" s="41" t="str">
        <f t="shared" si="503"/>
        <v>Leve atraso</v>
      </c>
      <c r="AM1020" s="41" t="str">
        <f t="shared" si="504"/>
        <v>Não</v>
      </c>
      <c r="AN1020" s="41" t="str">
        <f t="shared" si="505"/>
        <v>Sim</v>
      </c>
      <c r="AO1020" s="42" t="str">
        <f t="shared" si="506"/>
        <v/>
      </c>
      <c r="AP1020" s="41" t="str">
        <f t="shared" si="507"/>
        <v>Diego Ferreira Moura|46233</v>
      </c>
      <c r="AQ1020" s="41" t="str">
        <f t="shared" si="508"/>
        <v/>
      </c>
      <c r="AR1020" s="41" t="str">
        <f>IF($AQ1020="","",COUNTIFS(L_ChaveCob,$AQ1020,L_Ausencia,"&gt;"&amp;$W1020)+COUNTIFS($AQ$4:$AQ1020,$AQ1020,$W$4:$W1020,$W1020))</f>
        <v/>
      </c>
      <c r="AS1020" s="42">
        <f t="shared" si="509"/>
        <v>0</v>
      </c>
      <c r="AT1020" s="42">
        <f t="shared" si="510"/>
        <v>0</v>
      </c>
      <c r="AU1020" s="42">
        <f t="shared" si="511"/>
        <v>0</v>
      </c>
    </row>
    <row r="1021" spans="1:47" x14ac:dyDescent="0.2">
      <c r="A1021" s="35">
        <v>46233</v>
      </c>
      <c r="B1021" s="36" t="s">
        <v>483</v>
      </c>
      <c r="C1021" s="36" t="s">
        <v>232</v>
      </c>
      <c r="D1021" s="36"/>
      <c r="E1021" s="37"/>
      <c r="F1021" s="37"/>
      <c r="G1021" s="36"/>
      <c r="H1021" s="36"/>
      <c r="I1021" s="36"/>
      <c r="J1021" s="36"/>
      <c r="K1021" s="37"/>
      <c r="L1021" s="37"/>
      <c r="M1021" s="37"/>
      <c r="N1021" s="38">
        <f t="shared" si="480"/>
        <v>46204</v>
      </c>
      <c r="O1021">
        <f t="shared" si="481"/>
        <v>900011</v>
      </c>
      <c r="P1021" t="str">
        <f t="shared" si="482"/>
        <v>Serralheria</v>
      </c>
      <c r="Q1021" t="str">
        <f t="shared" si="483"/>
        <v>Normal / Fixo</v>
      </c>
      <c r="R1021" t="str">
        <f t="shared" si="484"/>
        <v>SERRALHEIRO I</v>
      </c>
      <c r="S1021" t="str">
        <f t="shared" si="485"/>
        <v>ADM</v>
      </c>
      <c r="T1021" s="39">
        <f t="shared" si="486"/>
        <v>53.488333185221997</v>
      </c>
      <c r="U1021" s="40">
        <f t="shared" si="487"/>
        <v>0.375</v>
      </c>
      <c r="V1021" s="40">
        <f t="shared" si="488"/>
        <v>0.375</v>
      </c>
      <c r="W1021" s="40">
        <f t="shared" si="489"/>
        <v>0</v>
      </c>
      <c r="X1021" t="str">
        <f t="shared" si="490"/>
        <v>Não</v>
      </c>
      <c r="Y1021" s="40">
        <f t="shared" si="491"/>
        <v>0</v>
      </c>
      <c r="Z1021" s="40">
        <f t="shared" si="492"/>
        <v>0</v>
      </c>
      <c r="AA1021" s="40">
        <f t="shared" si="493"/>
        <v>0</v>
      </c>
      <c r="AB1021" s="40">
        <f t="shared" si="494"/>
        <v>0</v>
      </c>
      <c r="AC1021" s="40">
        <f t="shared" si="495"/>
        <v>0</v>
      </c>
      <c r="AD1021" s="39">
        <f t="shared" si="496"/>
        <v>0</v>
      </c>
      <c r="AE1021" s="39">
        <f t="shared" si="497"/>
        <v>0</v>
      </c>
      <c r="AF1021" t="str">
        <f t="shared" si="498"/>
        <v>Trabalhado</v>
      </c>
      <c r="AG1021" t="str">
        <f t="shared" si="499"/>
        <v/>
      </c>
      <c r="AH1021" t="str">
        <f t="shared" si="500"/>
        <v/>
      </c>
      <c r="AJ1021" s="41">
        <f t="shared" si="501"/>
        <v>20</v>
      </c>
      <c r="AK1021" s="42" t="str">
        <f t="shared" si="502"/>
        <v/>
      </c>
      <c r="AL1021" s="41" t="str">
        <f t="shared" si="503"/>
        <v>Leve atraso</v>
      </c>
      <c r="AM1021" s="41" t="str">
        <f t="shared" si="504"/>
        <v>Não</v>
      </c>
      <c r="AN1021" s="41" t="str">
        <f t="shared" si="505"/>
        <v>Sim</v>
      </c>
      <c r="AO1021" s="42" t="str">
        <f t="shared" si="506"/>
        <v/>
      </c>
      <c r="AP1021" s="41" t="str">
        <f t="shared" si="507"/>
        <v>Maxwell Torres da Silva|46233</v>
      </c>
      <c r="AQ1021" s="41" t="str">
        <f t="shared" si="508"/>
        <v/>
      </c>
      <c r="AR1021" s="41" t="str">
        <f>IF($AQ1021="","",COUNTIFS(L_ChaveCob,$AQ1021,L_Ausencia,"&gt;"&amp;$W1021)+COUNTIFS($AQ$4:$AQ1021,$AQ1021,$W$4:$W1021,$W1021))</f>
        <v/>
      </c>
      <c r="AS1021" s="42">
        <f t="shared" si="509"/>
        <v>0</v>
      </c>
      <c r="AT1021" s="42">
        <f t="shared" si="510"/>
        <v>0</v>
      </c>
      <c r="AU1021" s="42">
        <f t="shared" si="511"/>
        <v>0</v>
      </c>
    </row>
    <row r="1022" spans="1:47" x14ac:dyDescent="0.2">
      <c r="A1022" s="35">
        <v>46233</v>
      </c>
      <c r="B1022" s="36" t="s">
        <v>281</v>
      </c>
      <c r="C1022" s="36" t="s">
        <v>220</v>
      </c>
      <c r="D1022" s="36"/>
      <c r="E1022" s="37"/>
      <c r="F1022" s="37"/>
      <c r="G1022" s="36"/>
      <c r="H1022" s="36"/>
      <c r="I1022" s="36"/>
      <c r="J1022" s="36"/>
      <c r="K1022" s="37"/>
      <c r="L1022" s="37"/>
      <c r="M1022" s="37"/>
      <c r="N1022" s="38">
        <f t="shared" si="480"/>
        <v>46204</v>
      </c>
      <c r="O1022">
        <f t="shared" si="481"/>
        <v>900010</v>
      </c>
      <c r="P1022" t="str">
        <f t="shared" si="482"/>
        <v>Serralheria</v>
      </c>
      <c r="Q1022" t="str">
        <f t="shared" si="483"/>
        <v>Normal / Fixo</v>
      </c>
      <c r="R1022" t="str">
        <f t="shared" si="484"/>
        <v>SERRALHEIRO I</v>
      </c>
      <c r="S1022" t="str">
        <f t="shared" si="485"/>
        <v>ADM</v>
      </c>
      <c r="T1022" s="39">
        <f t="shared" si="486"/>
        <v>53.488333185221997</v>
      </c>
      <c r="U1022" s="40">
        <f t="shared" si="487"/>
        <v>0.375</v>
      </c>
      <c r="V1022" s="40">
        <f t="shared" si="488"/>
        <v>0</v>
      </c>
      <c r="W1022" s="40">
        <f t="shared" si="489"/>
        <v>0.375</v>
      </c>
      <c r="X1022" t="str">
        <f t="shared" si="490"/>
        <v>Sim</v>
      </c>
      <c r="Y1022" s="40">
        <f t="shared" si="491"/>
        <v>0.375</v>
      </c>
      <c r="Z1022" s="40">
        <f t="shared" si="492"/>
        <v>0</v>
      </c>
      <c r="AA1022" s="40">
        <f t="shared" si="493"/>
        <v>0</v>
      </c>
      <c r="AB1022" s="40">
        <f t="shared" si="494"/>
        <v>0</v>
      </c>
      <c r="AC1022" s="40">
        <f t="shared" si="495"/>
        <v>0.375</v>
      </c>
      <c r="AD1022" s="39">
        <f t="shared" si="496"/>
        <v>481.39499866699799</v>
      </c>
      <c r="AE1022" s="39">
        <f t="shared" si="497"/>
        <v>0</v>
      </c>
      <c r="AF1022" t="str">
        <f t="shared" si="498"/>
        <v>Injustificada</v>
      </c>
      <c r="AG1022" t="str">
        <f t="shared" si="499"/>
        <v>DESCONTA 9:00h (Injustificada).</v>
      </c>
      <c r="AH1022" t="str">
        <f t="shared" si="500"/>
        <v>PONTO: sem ponto nem horas manuais — descontando jornada cheia</v>
      </c>
      <c r="AJ1022" s="41">
        <f t="shared" si="501"/>
        <v>19</v>
      </c>
      <c r="AK1022" s="42" t="str">
        <f t="shared" si="502"/>
        <v/>
      </c>
      <c r="AL1022" s="41" t="str">
        <f t="shared" si="503"/>
        <v>Pelo ponto</v>
      </c>
      <c r="AM1022" s="41" t="str">
        <f t="shared" si="504"/>
        <v>Sim</v>
      </c>
      <c r="AN1022" s="41" t="str">
        <f t="shared" si="505"/>
        <v>Não</v>
      </c>
      <c r="AO1022" s="42" t="str">
        <f t="shared" si="506"/>
        <v/>
      </c>
      <c r="AP1022" s="41" t="str">
        <f t="shared" si="507"/>
        <v>Roniel de Souza Rocha|46233</v>
      </c>
      <c r="AQ1022" s="41" t="str">
        <f t="shared" si="508"/>
        <v>46233|Serralheria</v>
      </c>
      <c r="AR1022" s="41">
        <f>IF($AQ1022="","",COUNTIFS(L_ChaveCob,$AQ1022,L_Ausencia,"&gt;"&amp;$W1022)+COUNTIFS($AQ$4:$AQ1022,$AQ1022,$W$4:$W1022,$W1022))</f>
        <v>2</v>
      </c>
      <c r="AS1022" s="42">
        <f t="shared" si="509"/>
        <v>0</v>
      </c>
      <c r="AT1022" s="42">
        <f t="shared" si="510"/>
        <v>0</v>
      </c>
      <c r="AU1022" s="42">
        <f t="shared" si="511"/>
        <v>0</v>
      </c>
    </row>
    <row r="1023" spans="1:47" hidden="1" x14ac:dyDescent="0.2">
      <c r="A1023" s="35">
        <v>46233</v>
      </c>
      <c r="B1023" s="36" t="s">
        <v>611</v>
      </c>
      <c r="C1023" s="36" t="s">
        <v>232</v>
      </c>
      <c r="D1023" s="36"/>
      <c r="E1023" s="37"/>
      <c r="F1023" s="37"/>
      <c r="G1023" s="36"/>
      <c r="H1023" s="36"/>
      <c r="I1023" s="36"/>
      <c r="J1023" s="36"/>
      <c r="K1023" s="37"/>
      <c r="L1023" s="37"/>
      <c r="M1023" s="37"/>
      <c r="N1023" s="38">
        <f t="shared" si="480"/>
        <v>46204</v>
      </c>
      <c r="O1023">
        <f t="shared" si="481"/>
        <v>900013</v>
      </c>
      <c r="P1023" t="str">
        <f t="shared" si="482"/>
        <v>SPOT</v>
      </c>
      <c r="Q1023" t="str">
        <f t="shared" si="483"/>
        <v>SPOT</v>
      </c>
      <c r="R1023" t="str">
        <f t="shared" si="484"/>
        <v>SERRALHEIRO I</v>
      </c>
      <c r="S1023" t="str">
        <f t="shared" si="485"/>
        <v>TURNO 2</v>
      </c>
      <c r="T1023" s="39">
        <f t="shared" si="486"/>
        <v>53.488333185221997</v>
      </c>
      <c r="U1023" s="40">
        <f t="shared" si="487"/>
        <v>0.33333333333333298</v>
      </c>
      <c r="V1023" s="40">
        <f t="shared" si="488"/>
        <v>0.33333333333333298</v>
      </c>
      <c r="W1023" s="40">
        <f t="shared" si="489"/>
        <v>0</v>
      </c>
      <c r="X1023" t="str">
        <f t="shared" si="490"/>
        <v>Não</v>
      </c>
      <c r="Y1023" s="40">
        <f t="shared" si="491"/>
        <v>0</v>
      </c>
      <c r="Z1023" s="40">
        <f t="shared" si="492"/>
        <v>0</v>
      </c>
      <c r="AA1023" s="40">
        <f t="shared" si="493"/>
        <v>0</v>
      </c>
      <c r="AB1023" s="40">
        <f t="shared" si="494"/>
        <v>0</v>
      </c>
      <c r="AC1023" s="40">
        <f t="shared" si="495"/>
        <v>0</v>
      </c>
      <c r="AD1023" s="39">
        <f t="shared" si="496"/>
        <v>0</v>
      </c>
      <c r="AE1023" s="39">
        <f t="shared" si="497"/>
        <v>0</v>
      </c>
      <c r="AF1023" t="str">
        <f t="shared" si="498"/>
        <v>Trabalhado</v>
      </c>
      <c r="AG1023" t="str">
        <f t="shared" si="499"/>
        <v/>
      </c>
      <c r="AH1023" t="str">
        <f t="shared" si="500"/>
        <v/>
      </c>
      <c r="AJ1023" s="41">
        <f t="shared" si="501"/>
        <v>22</v>
      </c>
      <c r="AK1023" s="42" t="str">
        <f t="shared" si="502"/>
        <v/>
      </c>
      <c r="AL1023" s="41" t="str">
        <f t="shared" si="503"/>
        <v>Leve atraso</v>
      </c>
      <c r="AM1023" s="41" t="str">
        <f t="shared" si="504"/>
        <v>Não</v>
      </c>
      <c r="AN1023" s="41" t="str">
        <f t="shared" si="505"/>
        <v>Sim</v>
      </c>
      <c r="AO1023" s="42" t="str">
        <f t="shared" si="506"/>
        <v/>
      </c>
      <c r="AP1023" s="41" t="str">
        <f t="shared" si="507"/>
        <v>Murilo de Souza Modesto- Spot|46233</v>
      </c>
      <c r="AQ1023" s="41" t="str">
        <f t="shared" si="508"/>
        <v/>
      </c>
      <c r="AR1023" s="41" t="str">
        <f>IF($AQ1023="","",COUNTIFS(L_ChaveCob,$AQ1023,L_Ausencia,"&gt;"&amp;$W1023)+COUNTIFS($AQ$4:$AQ1023,$AQ1023,$W$4:$W1023,$W1023))</f>
        <v/>
      </c>
      <c r="AS1023" s="42">
        <f t="shared" si="509"/>
        <v>0</v>
      </c>
      <c r="AT1023" s="42">
        <f t="shared" si="510"/>
        <v>0</v>
      </c>
      <c r="AU1023" s="42">
        <f t="shared" si="511"/>
        <v>0</v>
      </c>
    </row>
    <row r="1024" spans="1:47" x14ac:dyDescent="0.2">
      <c r="A1024" s="35">
        <v>46234</v>
      </c>
      <c r="B1024" s="36" t="s">
        <v>252</v>
      </c>
      <c r="C1024" s="36" t="s">
        <v>232</v>
      </c>
      <c r="D1024" s="36"/>
      <c r="E1024" s="37"/>
      <c r="F1024" s="37"/>
      <c r="G1024" s="36"/>
      <c r="H1024" s="36"/>
      <c r="I1024" s="36"/>
      <c r="J1024" s="36"/>
      <c r="K1024" s="37"/>
      <c r="L1024" s="37"/>
      <c r="M1024" s="37"/>
      <c r="N1024" s="38">
        <f t="shared" si="480"/>
        <v>46204</v>
      </c>
      <c r="O1024">
        <f t="shared" si="481"/>
        <v>266937</v>
      </c>
      <c r="P1024" t="str">
        <f t="shared" si="482"/>
        <v>Serralheria</v>
      </c>
      <c r="Q1024" t="str">
        <f t="shared" si="483"/>
        <v>Normal / Fixo</v>
      </c>
      <c r="R1024" t="str">
        <f t="shared" si="484"/>
        <v>ENCARREGADO</v>
      </c>
      <c r="S1024" t="str">
        <f t="shared" si="485"/>
        <v>ADM</v>
      </c>
      <c r="T1024" s="39">
        <f t="shared" si="486"/>
        <v>66.410146806958295</v>
      </c>
      <c r="U1024" s="40">
        <f t="shared" si="487"/>
        <v>0.33333333333333298</v>
      </c>
      <c r="V1024" s="40">
        <f t="shared" si="488"/>
        <v>0.33333333333333298</v>
      </c>
      <c r="W1024" s="40">
        <f t="shared" si="489"/>
        <v>0</v>
      </c>
      <c r="X1024" t="str">
        <f t="shared" si="490"/>
        <v>Não</v>
      </c>
      <c r="Y1024" s="40">
        <f t="shared" si="491"/>
        <v>0</v>
      </c>
      <c r="Z1024" s="40">
        <f t="shared" si="492"/>
        <v>0</v>
      </c>
      <c r="AA1024" s="40">
        <f t="shared" si="493"/>
        <v>0</v>
      </c>
      <c r="AB1024" s="40">
        <f t="shared" si="494"/>
        <v>0</v>
      </c>
      <c r="AC1024" s="40">
        <f t="shared" si="495"/>
        <v>0</v>
      </c>
      <c r="AD1024" s="39">
        <f t="shared" si="496"/>
        <v>0</v>
      </c>
      <c r="AE1024" s="39">
        <f t="shared" si="497"/>
        <v>0</v>
      </c>
      <c r="AF1024" t="str">
        <f t="shared" si="498"/>
        <v>Trabalhado</v>
      </c>
      <c r="AG1024" t="str">
        <f t="shared" si="499"/>
        <v/>
      </c>
      <c r="AH1024" t="str">
        <f t="shared" si="500"/>
        <v/>
      </c>
      <c r="AJ1024" s="41">
        <f t="shared" si="501"/>
        <v>1</v>
      </c>
      <c r="AK1024" s="42" t="str">
        <f t="shared" si="502"/>
        <v/>
      </c>
      <c r="AL1024" s="41" t="str">
        <f t="shared" si="503"/>
        <v>Leve atraso</v>
      </c>
      <c r="AM1024" s="41" t="str">
        <f t="shared" si="504"/>
        <v>Não</v>
      </c>
      <c r="AN1024" s="41" t="str">
        <f t="shared" si="505"/>
        <v>Sim</v>
      </c>
      <c r="AO1024" s="42" t="str">
        <f t="shared" si="506"/>
        <v/>
      </c>
      <c r="AP1024" s="41" t="str">
        <f t="shared" si="507"/>
        <v>Ronaldo Rosendo da Silva|46234</v>
      </c>
      <c r="AQ1024" s="41" t="str">
        <f t="shared" si="508"/>
        <v/>
      </c>
      <c r="AR1024" s="41" t="str">
        <f>IF($AQ1024="","",COUNTIFS(L_ChaveCob,$AQ1024,L_Ausencia,"&gt;"&amp;$W1024)+COUNTIFS($AQ$4:$AQ1024,$AQ1024,$W$4:$W1024,$W1024))</f>
        <v/>
      </c>
      <c r="AS1024" s="42">
        <f t="shared" si="509"/>
        <v>0</v>
      </c>
      <c r="AT1024" s="42">
        <f t="shared" si="510"/>
        <v>0</v>
      </c>
      <c r="AU1024" s="42">
        <f t="shared" si="511"/>
        <v>0</v>
      </c>
    </row>
    <row r="1025" spans="1:47" x14ac:dyDescent="0.2">
      <c r="A1025" s="35">
        <v>46234</v>
      </c>
      <c r="B1025" s="36" t="s">
        <v>243</v>
      </c>
      <c r="C1025" s="36" t="s">
        <v>232</v>
      </c>
      <c r="D1025" s="36"/>
      <c r="E1025" s="37"/>
      <c r="F1025" s="37"/>
      <c r="G1025" s="36"/>
      <c r="H1025" s="36"/>
      <c r="I1025" s="36"/>
      <c r="J1025" s="36"/>
      <c r="K1025" s="37"/>
      <c r="L1025" s="37"/>
      <c r="M1025" s="37"/>
      <c r="N1025" s="38">
        <f t="shared" si="480"/>
        <v>46204</v>
      </c>
      <c r="O1025">
        <f t="shared" si="481"/>
        <v>900003</v>
      </c>
      <c r="P1025" t="str">
        <f t="shared" si="482"/>
        <v>Serralheria</v>
      </c>
      <c r="Q1025" t="str">
        <f t="shared" si="483"/>
        <v>Normal / Fixo</v>
      </c>
      <c r="R1025" t="str">
        <f t="shared" si="484"/>
        <v>ENCARREGADO</v>
      </c>
      <c r="S1025" t="str">
        <f t="shared" si="485"/>
        <v>ADM</v>
      </c>
      <c r="T1025" s="39">
        <f t="shared" si="486"/>
        <v>66.410146806958295</v>
      </c>
      <c r="U1025" s="40">
        <f t="shared" si="487"/>
        <v>0.33333333333333298</v>
      </c>
      <c r="V1025" s="40">
        <f t="shared" si="488"/>
        <v>0.33333333333333298</v>
      </c>
      <c r="W1025" s="40">
        <f t="shared" si="489"/>
        <v>0</v>
      </c>
      <c r="X1025" t="str">
        <f t="shared" si="490"/>
        <v>Não</v>
      </c>
      <c r="Y1025" s="40">
        <f t="shared" si="491"/>
        <v>0</v>
      </c>
      <c r="Z1025" s="40">
        <f t="shared" si="492"/>
        <v>0</v>
      </c>
      <c r="AA1025" s="40">
        <f t="shared" si="493"/>
        <v>0</v>
      </c>
      <c r="AB1025" s="40">
        <f t="shared" si="494"/>
        <v>0</v>
      </c>
      <c r="AC1025" s="40">
        <f t="shared" si="495"/>
        <v>0</v>
      </c>
      <c r="AD1025" s="39">
        <f t="shared" si="496"/>
        <v>0</v>
      </c>
      <c r="AE1025" s="39">
        <f t="shared" si="497"/>
        <v>0</v>
      </c>
      <c r="AF1025" t="str">
        <f t="shared" si="498"/>
        <v>Trabalhado</v>
      </c>
      <c r="AG1025" t="str">
        <f t="shared" si="499"/>
        <v/>
      </c>
      <c r="AH1025" t="str">
        <f t="shared" si="500"/>
        <v/>
      </c>
      <c r="AJ1025" s="41">
        <f t="shared" si="501"/>
        <v>10</v>
      </c>
      <c r="AK1025" s="42" t="str">
        <f t="shared" si="502"/>
        <v/>
      </c>
      <c r="AL1025" s="41" t="str">
        <f t="shared" si="503"/>
        <v>Leve atraso</v>
      </c>
      <c r="AM1025" s="41" t="str">
        <f t="shared" si="504"/>
        <v>Não</v>
      </c>
      <c r="AN1025" s="41" t="str">
        <f t="shared" si="505"/>
        <v>Sim</v>
      </c>
      <c r="AO1025" s="42" t="str">
        <f t="shared" si="506"/>
        <v/>
      </c>
      <c r="AP1025" s="41" t="str">
        <f t="shared" si="507"/>
        <v>Marcelo Antônio Silvestre de Moraes|46234</v>
      </c>
      <c r="AQ1025" s="41" t="str">
        <f t="shared" si="508"/>
        <v/>
      </c>
      <c r="AR1025" s="41" t="str">
        <f>IF($AQ1025="","",COUNTIFS(L_ChaveCob,$AQ1025,L_Ausencia,"&gt;"&amp;$W1025)+COUNTIFS($AQ$4:$AQ1025,$AQ1025,$W$4:$W1025,$W1025))</f>
        <v/>
      </c>
      <c r="AS1025" s="42">
        <f t="shared" si="509"/>
        <v>0</v>
      </c>
      <c r="AT1025" s="42">
        <f t="shared" si="510"/>
        <v>0</v>
      </c>
      <c r="AU1025" s="42">
        <f t="shared" si="511"/>
        <v>0</v>
      </c>
    </row>
    <row r="1026" spans="1:47" x14ac:dyDescent="0.2">
      <c r="A1026" s="35">
        <v>46234</v>
      </c>
      <c r="B1026" s="36" t="s">
        <v>239</v>
      </c>
      <c r="C1026" s="36" t="s">
        <v>232</v>
      </c>
      <c r="D1026" s="36"/>
      <c r="E1026" s="37"/>
      <c r="F1026" s="37"/>
      <c r="G1026" s="36"/>
      <c r="H1026" s="36"/>
      <c r="I1026" s="36"/>
      <c r="J1026" s="36"/>
      <c r="K1026" s="37"/>
      <c r="L1026" s="37"/>
      <c r="M1026" s="37"/>
      <c r="N1026" s="38">
        <f t="shared" si="480"/>
        <v>46204</v>
      </c>
      <c r="O1026">
        <f t="shared" si="481"/>
        <v>173078</v>
      </c>
      <c r="P1026" t="str">
        <f t="shared" si="482"/>
        <v>Serralheria</v>
      </c>
      <c r="Q1026" t="str">
        <f t="shared" si="483"/>
        <v>Normal / Fixo</v>
      </c>
      <c r="R1026" t="str">
        <f t="shared" si="484"/>
        <v>SERRALHEIRO II</v>
      </c>
      <c r="S1026" t="str">
        <f t="shared" si="485"/>
        <v>ADM</v>
      </c>
      <c r="T1026" s="39">
        <f t="shared" si="486"/>
        <v>57.825734836004102</v>
      </c>
      <c r="U1026" s="40">
        <f t="shared" si="487"/>
        <v>0.33333333333333298</v>
      </c>
      <c r="V1026" s="40">
        <f t="shared" si="488"/>
        <v>0.33333333333333298</v>
      </c>
      <c r="W1026" s="40">
        <f t="shared" si="489"/>
        <v>0</v>
      </c>
      <c r="X1026" t="str">
        <f t="shared" si="490"/>
        <v>Não</v>
      </c>
      <c r="Y1026" s="40">
        <f t="shared" si="491"/>
        <v>0</v>
      </c>
      <c r="Z1026" s="40">
        <f t="shared" si="492"/>
        <v>0</v>
      </c>
      <c r="AA1026" s="40">
        <f t="shared" si="493"/>
        <v>0</v>
      </c>
      <c r="AB1026" s="40">
        <f t="shared" si="494"/>
        <v>0</v>
      </c>
      <c r="AC1026" s="40">
        <f t="shared" si="495"/>
        <v>0</v>
      </c>
      <c r="AD1026" s="39">
        <f t="shared" si="496"/>
        <v>0</v>
      </c>
      <c r="AE1026" s="39">
        <f t="shared" si="497"/>
        <v>0</v>
      </c>
      <c r="AF1026" t="str">
        <f t="shared" si="498"/>
        <v>Trabalhado</v>
      </c>
      <c r="AG1026" t="str">
        <f t="shared" si="499"/>
        <v/>
      </c>
      <c r="AH1026" t="str">
        <f t="shared" si="500"/>
        <v/>
      </c>
      <c r="AJ1026" s="41">
        <f t="shared" si="501"/>
        <v>2</v>
      </c>
      <c r="AK1026" s="42" t="str">
        <f t="shared" si="502"/>
        <v/>
      </c>
      <c r="AL1026" s="41" t="str">
        <f t="shared" si="503"/>
        <v>Leve atraso</v>
      </c>
      <c r="AM1026" s="41" t="str">
        <f t="shared" si="504"/>
        <v>Não</v>
      </c>
      <c r="AN1026" s="41" t="str">
        <f t="shared" si="505"/>
        <v>Sim</v>
      </c>
      <c r="AO1026" s="42" t="str">
        <f t="shared" si="506"/>
        <v/>
      </c>
      <c r="AP1026" s="41" t="str">
        <f t="shared" si="507"/>
        <v>Giovani Joao da Silva|46234</v>
      </c>
      <c r="AQ1026" s="41" t="str">
        <f t="shared" si="508"/>
        <v/>
      </c>
      <c r="AR1026" s="41" t="str">
        <f>IF($AQ1026="","",COUNTIFS(L_ChaveCob,$AQ1026,L_Ausencia,"&gt;"&amp;$W1026)+COUNTIFS($AQ$4:$AQ1026,$AQ1026,$W$4:$W1026,$W1026))</f>
        <v/>
      </c>
      <c r="AS1026" s="42">
        <f t="shared" si="509"/>
        <v>0</v>
      </c>
      <c r="AT1026" s="42">
        <f t="shared" si="510"/>
        <v>0</v>
      </c>
      <c r="AU1026" s="42">
        <f t="shared" si="511"/>
        <v>0</v>
      </c>
    </row>
    <row r="1027" spans="1:47" x14ac:dyDescent="0.2">
      <c r="A1027" s="35">
        <v>46234</v>
      </c>
      <c r="B1027" s="36" t="s">
        <v>241</v>
      </c>
      <c r="C1027" s="36" t="s">
        <v>232</v>
      </c>
      <c r="D1027" s="36"/>
      <c r="E1027" s="37"/>
      <c r="F1027" s="37"/>
      <c r="G1027" s="36"/>
      <c r="H1027" s="36"/>
      <c r="I1027" s="36"/>
      <c r="J1027" s="36"/>
      <c r="K1027" s="37"/>
      <c r="L1027" s="37"/>
      <c r="M1027" s="37"/>
      <c r="N1027" s="38">
        <f t="shared" si="480"/>
        <v>46204</v>
      </c>
      <c r="O1027">
        <f t="shared" si="481"/>
        <v>24800</v>
      </c>
      <c r="P1027" t="str">
        <f t="shared" si="482"/>
        <v>Serralheria</v>
      </c>
      <c r="Q1027" t="str">
        <f t="shared" si="483"/>
        <v>Normal / Fixo</v>
      </c>
      <c r="R1027" t="str">
        <f t="shared" si="484"/>
        <v>SERRALHEIRO II</v>
      </c>
      <c r="S1027" t="str">
        <f t="shared" si="485"/>
        <v>ADM</v>
      </c>
      <c r="T1027" s="39">
        <f t="shared" si="486"/>
        <v>57.825734836004102</v>
      </c>
      <c r="U1027" s="40">
        <f t="shared" si="487"/>
        <v>0.33333333333333298</v>
      </c>
      <c r="V1027" s="40">
        <f t="shared" si="488"/>
        <v>0.33333333333333298</v>
      </c>
      <c r="W1027" s="40">
        <f t="shared" si="489"/>
        <v>0</v>
      </c>
      <c r="X1027" t="str">
        <f t="shared" si="490"/>
        <v>Não</v>
      </c>
      <c r="Y1027" s="40">
        <f t="shared" si="491"/>
        <v>0</v>
      </c>
      <c r="Z1027" s="40">
        <f t="shared" si="492"/>
        <v>0</v>
      </c>
      <c r="AA1027" s="40">
        <f t="shared" si="493"/>
        <v>0</v>
      </c>
      <c r="AB1027" s="40">
        <f t="shared" si="494"/>
        <v>0</v>
      </c>
      <c r="AC1027" s="40">
        <f t="shared" si="495"/>
        <v>0</v>
      </c>
      <c r="AD1027" s="39">
        <f t="shared" si="496"/>
        <v>0</v>
      </c>
      <c r="AE1027" s="39">
        <f t="shared" si="497"/>
        <v>0</v>
      </c>
      <c r="AF1027" t="str">
        <f t="shared" si="498"/>
        <v>Trabalhado</v>
      </c>
      <c r="AG1027" t="str">
        <f t="shared" si="499"/>
        <v/>
      </c>
      <c r="AH1027" t="str">
        <f t="shared" si="500"/>
        <v/>
      </c>
      <c r="AJ1027" s="41">
        <f t="shared" si="501"/>
        <v>3</v>
      </c>
      <c r="AK1027" s="42" t="str">
        <f t="shared" si="502"/>
        <v/>
      </c>
      <c r="AL1027" s="41" t="str">
        <f t="shared" si="503"/>
        <v>Leve atraso</v>
      </c>
      <c r="AM1027" s="41" t="str">
        <f t="shared" si="504"/>
        <v>Não</v>
      </c>
      <c r="AN1027" s="41" t="str">
        <f t="shared" si="505"/>
        <v>Sim</v>
      </c>
      <c r="AO1027" s="42" t="str">
        <f t="shared" si="506"/>
        <v/>
      </c>
      <c r="AP1027" s="41" t="str">
        <f t="shared" si="507"/>
        <v>Ivanildo Lopes Pires de Carvalho|46234</v>
      </c>
      <c r="AQ1027" s="41" t="str">
        <f t="shared" si="508"/>
        <v/>
      </c>
      <c r="AR1027" s="41" t="str">
        <f>IF($AQ1027="","",COUNTIFS(L_ChaveCob,$AQ1027,L_Ausencia,"&gt;"&amp;$W1027)+COUNTIFS($AQ$4:$AQ1027,$AQ1027,$W$4:$W1027,$W1027))</f>
        <v/>
      </c>
      <c r="AS1027" s="42">
        <f t="shared" si="509"/>
        <v>0</v>
      </c>
      <c r="AT1027" s="42">
        <f t="shared" si="510"/>
        <v>0</v>
      </c>
      <c r="AU1027" s="42">
        <f t="shared" si="511"/>
        <v>0</v>
      </c>
    </row>
    <row r="1028" spans="1:47" x14ac:dyDescent="0.2">
      <c r="A1028" s="35">
        <v>46234</v>
      </c>
      <c r="B1028" s="36" t="s">
        <v>254</v>
      </c>
      <c r="C1028" s="36" t="s">
        <v>232</v>
      </c>
      <c r="D1028" s="36"/>
      <c r="E1028" s="37"/>
      <c r="F1028" s="37"/>
      <c r="G1028" s="36"/>
      <c r="H1028" s="36"/>
      <c r="I1028" s="36"/>
      <c r="J1028" s="36"/>
      <c r="K1028" s="37"/>
      <c r="L1028" s="37"/>
      <c r="M1028" s="37"/>
      <c r="N1028" s="38">
        <f t="shared" ref="N1028:N1091" si="512">IF($A1028="","",DATE(YEAR($A1028),MONTH($A1028),1))</f>
        <v>46204</v>
      </c>
      <c r="O1028">
        <f t="shared" ref="O1028:O1091" si="513">IF(TRIM($B1028)="","",IFERROR(INDEX(C_RG,MATCH(TRIM($B1028),C_Nome,0)),"?"))</f>
        <v>900001</v>
      </c>
      <c r="P1028" t="str">
        <f t="shared" ref="P1028:P1091" si="514">IF($A1028="","",IF(TRIM($B1028)="",P_EquipePostoVago,IF($AJ1028="","",INDEX(V_Equipe,$AJ1028))))</f>
        <v>Serralheria</v>
      </c>
      <c r="Q1028" t="str">
        <f t="shared" ref="Q1028:Q1091" si="515">IF($A1028="","",IF(TRIM($B1028)="","Posto Vago",IF($AJ1028="","",INDEX(V_Contrato,$AJ1028))))</f>
        <v>Normal / Fixo</v>
      </c>
      <c r="R1028" t="str">
        <f t="shared" ref="R1028:R1091" si="516">IF($A1028="","",IF(TRIM($B1028)="",$H1028,IF($AJ1028="","",INDEX(V_Funcao,$AJ1028))))</f>
        <v>SERRALHEIRO II</v>
      </c>
      <c r="S1028" t="str">
        <f t="shared" ref="S1028:S1091" si="517">IF($A1028="","",IF($I1028&lt;&gt;"",$I1028,IF(TRIM($B1028)="","ADM",IF($AJ1028="","",INDEX(V_Turno,$AJ1028)))))</f>
        <v>ADM</v>
      </c>
      <c r="T1028" s="39">
        <f t="shared" ref="T1028:T1091" si="518">IF(OR($A1028="",$R1028=""),"",IFERROR(INDEX(F_Valor,MATCH($R1028&amp;"|"&amp;SUMPRODUCT(MAX((F_Funcao=$R1028)*(F_Ini&lt;=$A1028)*F_Ini)),F_Chave,0)),""))</f>
        <v>57.825734836004102</v>
      </c>
      <c r="U1028" s="40">
        <f t="shared" ref="U1028:U1091" si="519">IF(OR($A1028="",$S1028=""),0,IFERROR(INDEX(T_Horas,MATCH($S1028,T_Turno,0),WEEKDAY($A1028,2)),0))</f>
        <v>0.33333333333333298</v>
      </c>
      <c r="V1028" s="40">
        <f t="shared" ref="V1028:V1091" si="520">IF($A1028="",0,MAX(IF($F1028&lt;&gt;"",N($F1028),IF($AN1028="Sim",IF($AK1028&lt;&gt;"",$AK1028,$U1028),$U1028-$W1028))-IF($J1028="Situação Atípica - Presente",N($K1028),0),0))</f>
        <v>0.33333333333333298</v>
      </c>
      <c r="W1028" s="40">
        <f t="shared" ref="W1028:W1091" si="521">IF($A1028="",0,IF($E1028&lt;&gt;"",N($E1028),IF($AL1028="Dia inteiro",$U1028,IF($AL1028="Pelo ponto",IF($AK1028="",$U1028,MAX($U1028-$AK1028,0)),IF(AND($AL1028="Leve atraso",$AO1028&lt;&gt;""),IF(AND($AO1028&gt;P_LeveMin,$AO1028&lt;=P_LeveMax),$AO1028,0),0)))))</f>
        <v>0</v>
      </c>
      <c r="X1028" t="str">
        <f t="shared" ref="X1028:X1091" si="522">IF($A1028="","",IF(OR($Q1028="Ferista",$Q1028=""),"Não",IF(AND($AL1028="Leve atraso",$W1028&gt;0,$A1028&gt;=P_InicioRegras),"Sim",IF(OR($J1028&lt;&gt;"",$K1028&lt;&gt;"",$L1028&lt;&gt;""),"Não",$AM1028))))</f>
        <v>Não</v>
      </c>
      <c r="Y1028" s="40">
        <f t="shared" ref="Y1028:Y1091" si="523">IF($A1028="",0,IF($Q1028="Ferista",0,IF($X1028="Sim",$W1028,0)+N($K1028)))</f>
        <v>0</v>
      </c>
      <c r="Z1028" s="40">
        <f t="shared" ref="Z1028:Z1091" si="524">IF($X1028="Sim",$AT1028,0)</f>
        <v>0</v>
      </c>
      <c r="AA1028" s="40">
        <f t="shared" ref="AA1028:AA1091" si="525">IF($AP1028="",0,MIN(MAX($Y1028-$Z1028,0),SUMIFS(CP_Horas,CP_ChaveFalta,$AP1028,CP_Aprov,"Sim")))</f>
        <v>0</v>
      </c>
      <c r="AB1028" s="40">
        <f t="shared" ref="AB1028:AB1091" si="526">IF($A1028="",0,MIN(MAX($Y1028-$Z1028-$AA1028,0),N($M1028)))</f>
        <v>0</v>
      </c>
      <c r="AC1028" s="40">
        <f t="shared" ref="AC1028:AC1091" si="527">IF($A1028="",0,MAX($Y1028-$Z1028-$AA1028-$AB1028,0))</f>
        <v>0</v>
      </c>
      <c r="AD1028" s="39">
        <f t="shared" ref="AD1028:AD1091" si="528">IF(OR($AC1028=0,$T1028=""),0,$AC1028*24*$T1028)</f>
        <v>0</v>
      </c>
      <c r="AE1028" s="39">
        <f t="shared" ref="AE1028:AE1091" si="529">IF(OR($A1028="",$T1028=""),0,(IF($AF1028="Justificada",$W1028,0)+N($L1028))*24*$T1028)</f>
        <v>0</v>
      </c>
      <c r="AF1028" t="str">
        <f t="shared" ref="AF1028:AF1091" si="530">IF($A1028="","",IF($J1028&lt;&gt;"","Situação atípica",IF(AND($AL1028="Leve atraso",$W1028&gt;0),"Leve atraso",IFERROR(INDEX(S_Cat,MATCH($C1028,S_Status,0)),"Outros"))))</f>
        <v>Trabalhado</v>
      </c>
      <c r="AG1028" t="str">
        <f t="shared" ref="AG1028:AG1091" si="531">IF($A1028="","",TRIM(IF($Z1028&gt;0,"Ferista cobriu "&amp;TEXT($Z1028,"[h]:mm")&amp;"h. ","")&amp;IF($AA1028&gt;0,"Compensado "&amp;TEXT($AA1028,"[h]:mm")&amp;"h por "&amp;IFERROR(INDEX(CP_Quem,MATCH($AP1028,CP_ChaveFalta,0)),"?")&amp;". ","")&amp;IF($AU1028&gt;0,"Compensação aguardando aprovação ("&amp;TEXT($AU1028,"[h]:mm")&amp;"h). ","")&amp;IF($AB1028&gt;0,"Perdoado por acordo "&amp;TEXT($AB1028,"[h]:mm")&amp;"h. ","")&amp;IF(AND($AP1028&lt;&gt;"",COUNTIF(CP_ChaveQuem,$AP1028)&gt;0),"Horas usadas p/ compensar falta de "&amp;INDEX(CP_Falta,MATCH($AP1028,CP_ChaveQuem,0))&amp;" de "&amp;TEXT(INDEX(CP_DataFalta,MATCH($AP1028,CP_ChaveQuem,0)),"dd/mm")&amp;". ","")&amp;IF(AND($Q1028="Ferista",SUMIFS(L_Ferista,L_Data,$A1028,L_Equipe,$P1028)&gt;0),"Como ferista, cobriu "&amp;TEXT(SUMIFS(L_Ferista,L_Data,$A1028,L_Equipe,$P1028),"[h]:mm")&amp;"h de faltas da equipe. ","")&amp;IF($AC1028&gt;0,"DESCONTA "&amp;TEXT($AC1028,"[h]:mm")&amp;"h ("&amp;$AF1028&amp;").","")))</f>
        <v/>
      </c>
      <c r="AH1028" t="str">
        <f t="shared" ref="AH1028:AH1091" si="532">IF($A1028="","",IF($O1028="?","CADASTRO: funcionário não está no Cadastro",IF(AND($O1028&lt;&gt;"",$AJ1028=""),"CADASTRO: sem vigência (função/turno) nesta data",IF(AND($AP1028&lt;&gt;"",COUNTIF(L_ChavePD,$AP1028)&gt;1),"DUPLICADO: mesma pessoa 2x no dia",IF($A1028&lt;P_InicioRegras,"",IF(AND($C1028="Horas Compensadas",COUNTIF(CP_ChaveQuem,$AP1028)=0),"VINCULAR: registrar na aba Compensações de quem é a falta",IF($AU1028&gt;0,"APROVAR: compensação pendente na aba Compensações",IF(AND($AQ1028&lt;&gt;"",$AS1028&gt;0,$AT1028&lt;$W1028,$AC1028&gt;0),"FERISTA: horas do ferista não cobriram toda a falta",IF(AND($AL1028="Pelo ponto",$AK1028="",$E1028="",$X1028="Sim"),"PONTO: sem ponto nem horas manuais — descontando jornada cheia",IF(AND($AL1028="Leve atraso",$E1028="",N($AO1028)&gt;P_LeveMax),"CLASSIFICAR: ponto mostra atraso &gt; 30 min — trocar o Status",IF($AF1028="Leve atraso","AJUSTAR STATUS: atraso lançado como Horas Trabalhadas",IF(AND(N($K1028)&gt;0,$G1028=""),"OBSERVAÇÃO: desconto extra sem observação",IF(AND($J1028&lt;&gt;"",N($K1028)+N($L1028)&gt;$U1028),"CONFERIR: horas manuais maiores que a jornada","")))))))))))))</f>
        <v/>
      </c>
      <c r="AJ1028" s="41">
        <f t="shared" ref="AJ1028:AJ1091" si="533">IF(OR($A1028="",$O1028="",$O1028="?"),"",IFERROR(MATCH($O1028&amp;"|"&amp;SUMPRODUCT(MAX((V_RG=$O1028)*(V_Ini&lt;=$A1028)*V_Ini)),V_Chave,0),""))</f>
        <v>8</v>
      </c>
      <c r="AK1028" s="42" t="str">
        <f t="shared" ref="AK1028:AK1091" si="534">IF(ISNUMBER(SEARCH(" = ",$D1028)),IFERROR(TIMEVALUE(TRIM(RIGHT($D1028,5))),""),"")</f>
        <v/>
      </c>
      <c r="AL1028" s="41" t="str">
        <f t="shared" ref="AL1028:AL1091" si="535">IF($C1028="","",IFERROR(INDEX(S_Modo,MATCH($C1028,S_Status,0)),"Não"))</f>
        <v>Leve atraso</v>
      </c>
      <c r="AM1028" s="41" t="str">
        <f t="shared" ref="AM1028:AM1091" si="536">IF($C1028="","",IFERROR(INDEX(S_Conta,MATCH($C1028,S_Status,0)),"Não"))</f>
        <v>Não</v>
      </c>
      <c r="AN1028" s="41" t="str">
        <f t="shared" ref="AN1028:AN1091" si="537">IF($C1028="","",IFERROR(INDEX(S_Trab,MATCH($C1028,S_Status,0)),"Não"))</f>
        <v>Sim</v>
      </c>
      <c r="AO1028" s="42" t="str">
        <f t="shared" ref="AO1028:AO1091" si="538">IF(OR($A1028="",$AK1028=""),"",$U1028-$AK1028-IF($J1028&lt;&gt;"Situação Atípica - Presente",N($K1028)+N($L1028),0))</f>
        <v/>
      </c>
      <c r="AP1028" s="41" t="str">
        <f t="shared" ref="AP1028:AP1091" si="539">IF(OR($A1028="",TRIM($B1028)=""),"",TRIM($B1028)&amp;"|"&amp;$A1028)</f>
        <v>Ronaldo Santos Dias|46234</v>
      </c>
      <c r="AQ1028" s="41" t="str">
        <f t="shared" ref="AQ1028:AQ1091" si="540">IF(AND(P_CoberturaAuto="Sim",$A1028&lt;&gt;"",$A1028&gt;=P_InicioRegras,$Q1028="Normal / Fixo",$R1028&lt;&gt;"",ISERROR(SEARCH("ENCARREGADO",$R1028)),$AM1028="Sim",$W1028&gt;0),$A1028&amp;"|"&amp;$P1028,"")</f>
        <v/>
      </c>
      <c r="AR1028" s="41" t="str">
        <f>IF($AQ1028="","",COUNTIFS(L_ChaveCob,$AQ1028,L_Ausencia,"&gt;"&amp;$W1028)+COUNTIFS($AQ$4:$AQ1028,$AQ1028,$W$4:$W1028,$W1028))</f>
        <v/>
      </c>
      <c r="AS1028" s="42">
        <f t="shared" ref="AS1028:AS1091" si="541">IF($AQ1028="",0,SUMIFS(L_Trab,L_Data,$A1028,L_Equipe,$P1028,L_Contrato,"Ferista",L_Status,"&lt;&gt;Remanejamento"))</f>
        <v>0</v>
      </c>
      <c r="AT1028" s="42">
        <f t="shared" ref="AT1028:AT1091" si="542">IF(OR($AQ1028="",$AS1028=0),0,MAX(MIN($W1028,$AS1028-SUMIFS(L_Ausencia,L_ChaveCob,$AQ1028,L_OrdemCob,"&lt;"&amp;$AR1028)),0))</f>
        <v>0</v>
      </c>
      <c r="AU1028" s="42">
        <f t="shared" ref="AU1028:AU1091" si="543">IF($AP1028="",0,SUMIFS(CP_Horas,CP_ChaveFalta,$AP1028,CP_Aprov,"&lt;&gt;Sim"))</f>
        <v>0</v>
      </c>
    </row>
    <row r="1029" spans="1:47" x14ac:dyDescent="0.2">
      <c r="A1029" s="35">
        <v>46234</v>
      </c>
      <c r="B1029" s="36" t="s">
        <v>247</v>
      </c>
      <c r="C1029" s="36" t="s">
        <v>213</v>
      </c>
      <c r="D1029" s="36"/>
      <c r="E1029" s="37"/>
      <c r="F1029" s="37"/>
      <c r="G1029" s="36"/>
      <c r="H1029" s="36"/>
      <c r="I1029" s="36"/>
      <c r="J1029" s="36"/>
      <c r="K1029" s="37"/>
      <c r="L1029" s="37"/>
      <c r="M1029" s="37"/>
      <c r="N1029" s="38">
        <f t="shared" si="512"/>
        <v>46204</v>
      </c>
      <c r="O1029">
        <f t="shared" si="513"/>
        <v>900005</v>
      </c>
      <c r="P1029" t="str">
        <f t="shared" si="514"/>
        <v>Serralheria</v>
      </c>
      <c r="Q1029" t="str">
        <f t="shared" si="515"/>
        <v>Normal / Fixo</v>
      </c>
      <c r="R1029" t="str">
        <f t="shared" si="516"/>
        <v>SERRALHEIRO II</v>
      </c>
      <c r="S1029" t="str">
        <f t="shared" si="517"/>
        <v>ADM</v>
      </c>
      <c r="T1029" s="39">
        <f t="shared" si="518"/>
        <v>57.825734836004102</v>
      </c>
      <c r="U1029" s="40">
        <f t="shared" si="519"/>
        <v>0.33333333333333298</v>
      </c>
      <c r="V1029" s="40">
        <f t="shared" si="520"/>
        <v>0</v>
      </c>
      <c r="W1029" s="40">
        <f t="shared" si="521"/>
        <v>0.33333333333333298</v>
      </c>
      <c r="X1029" t="str">
        <f t="shared" si="522"/>
        <v>Sim</v>
      </c>
      <c r="Y1029" s="40">
        <f t="shared" si="523"/>
        <v>0.33333333333333298</v>
      </c>
      <c r="Z1029" s="40">
        <f t="shared" si="524"/>
        <v>0</v>
      </c>
      <c r="AA1029" s="40">
        <f t="shared" si="525"/>
        <v>0</v>
      </c>
      <c r="AB1029" s="40">
        <f t="shared" si="526"/>
        <v>0</v>
      </c>
      <c r="AC1029" s="40">
        <f t="shared" si="527"/>
        <v>0.33333333333333298</v>
      </c>
      <c r="AD1029" s="39">
        <f t="shared" si="528"/>
        <v>462.60587868803231</v>
      </c>
      <c r="AE1029" s="39">
        <f t="shared" si="529"/>
        <v>0</v>
      </c>
      <c r="AF1029" t="str">
        <f t="shared" si="530"/>
        <v>Injustificada</v>
      </c>
      <c r="AG1029" t="str">
        <f t="shared" si="531"/>
        <v>DESCONTA 8:00h (Injustificada).</v>
      </c>
      <c r="AH1029" t="str">
        <f t="shared" si="532"/>
        <v/>
      </c>
      <c r="AJ1029" s="41">
        <f t="shared" si="533"/>
        <v>13</v>
      </c>
      <c r="AK1029" s="42" t="str">
        <f t="shared" si="534"/>
        <v/>
      </c>
      <c r="AL1029" s="41" t="str">
        <f t="shared" si="535"/>
        <v>Dia inteiro</v>
      </c>
      <c r="AM1029" s="41" t="str">
        <f t="shared" si="536"/>
        <v>Sim</v>
      </c>
      <c r="AN1029" s="41" t="str">
        <f t="shared" si="537"/>
        <v>Não</v>
      </c>
      <c r="AO1029" s="42" t="str">
        <f t="shared" si="538"/>
        <v/>
      </c>
      <c r="AP1029" s="41" t="str">
        <f t="shared" si="539"/>
        <v>Rafael Fracaroli da Rocha|46234</v>
      </c>
      <c r="AQ1029" s="41" t="str">
        <f t="shared" si="540"/>
        <v>46234|Serralheria</v>
      </c>
      <c r="AR1029" s="41">
        <f>IF($AQ1029="","",COUNTIFS(L_ChaveCob,$AQ1029,L_Ausencia,"&gt;"&amp;$W1029)+COUNTIFS($AQ$4:$AQ1029,$AQ1029,$W$4:$W1029,$W1029))</f>
        <v>1</v>
      </c>
      <c r="AS1029" s="42">
        <f t="shared" si="541"/>
        <v>0</v>
      </c>
      <c r="AT1029" s="42">
        <f t="shared" si="542"/>
        <v>0</v>
      </c>
      <c r="AU1029" s="42">
        <f t="shared" si="543"/>
        <v>0</v>
      </c>
    </row>
    <row r="1030" spans="1:47" x14ac:dyDescent="0.2">
      <c r="A1030" s="35">
        <v>46234</v>
      </c>
      <c r="B1030" s="36" t="s">
        <v>237</v>
      </c>
      <c r="C1030" s="36" t="s">
        <v>228</v>
      </c>
      <c r="D1030" s="36"/>
      <c r="E1030" s="37"/>
      <c r="F1030" s="37"/>
      <c r="G1030" s="36"/>
      <c r="H1030" s="36"/>
      <c r="I1030" s="36"/>
      <c r="J1030" s="36"/>
      <c r="K1030" s="37"/>
      <c r="L1030" s="37"/>
      <c r="M1030" s="37"/>
      <c r="N1030" s="38">
        <f t="shared" si="512"/>
        <v>46204</v>
      </c>
      <c r="O1030">
        <f t="shared" si="513"/>
        <v>119353</v>
      </c>
      <c r="P1030" t="str">
        <f t="shared" si="514"/>
        <v>Serralheria</v>
      </c>
      <c r="Q1030" t="str">
        <f t="shared" si="515"/>
        <v>Normal / Fixo</v>
      </c>
      <c r="R1030" t="str">
        <f t="shared" si="516"/>
        <v>SERRALHEIRO II</v>
      </c>
      <c r="S1030" t="str">
        <f t="shared" si="517"/>
        <v>ADM</v>
      </c>
      <c r="T1030" s="39">
        <f t="shared" si="518"/>
        <v>57.825734836004102</v>
      </c>
      <c r="U1030" s="40">
        <f t="shared" si="519"/>
        <v>0.33333333333333298</v>
      </c>
      <c r="V1030" s="40">
        <f t="shared" si="520"/>
        <v>0</v>
      </c>
      <c r="W1030" s="40">
        <f t="shared" si="521"/>
        <v>0.33333333333333298</v>
      </c>
      <c r="X1030" t="str">
        <f t="shared" si="522"/>
        <v>Sim</v>
      </c>
      <c r="Y1030" s="40">
        <f t="shared" si="523"/>
        <v>0.33333333333333298</v>
      </c>
      <c r="Z1030" s="40">
        <f t="shared" si="524"/>
        <v>0</v>
      </c>
      <c r="AA1030" s="40">
        <f t="shared" si="525"/>
        <v>0</v>
      </c>
      <c r="AB1030" s="40">
        <f t="shared" si="526"/>
        <v>0</v>
      </c>
      <c r="AC1030" s="40">
        <f t="shared" si="527"/>
        <v>0.33333333333333298</v>
      </c>
      <c r="AD1030" s="39">
        <f t="shared" si="528"/>
        <v>462.60587868803231</v>
      </c>
      <c r="AE1030" s="39">
        <f t="shared" si="529"/>
        <v>0</v>
      </c>
      <c r="AF1030" t="str">
        <f t="shared" si="530"/>
        <v>Férias</v>
      </c>
      <c r="AG1030" t="str">
        <f t="shared" si="531"/>
        <v>DESCONTA 8:00h (Férias).</v>
      </c>
      <c r="AH1030" t="str">
        <f t="shared" si="532"/>
        <v/>
      </c>
      <c r="AJ1030" s="41">
        <f t="shared" si="533"/>
        <v>7</v>
      </c>
      <c r="AK1030" s="42" t="str">
        <f t="shared" si="534"/>
        <v/>
      </c>
      <c r="AL1030" s="41" t="str">
        <f t="shared" si="535"/>
        <v>Dia inteiro</v>
      </c>
      <c r="AM1030" s="41" t="str">
        <f t="shared" si="536"/>
        <v>Sim</v>
      </c>
      <c r="AN1030" s="41" t="str">
        <f t="shared" si="537"/>
        <v>Não</v>
      </c>
      <c r="AO1030" s="42" t="str">
        <f t="shared" si="538"/>
        <v/>
      </c>
      <c r="AP1030" s="41" t="str">
        <f t="shared" si="539"/>
        <v>Ezequiel Antonio Peres|46234</v>
      </c>
      <c r="AQ1030" s="41" t="str">
        <f t="shared" si="540"/>
        <v>46234|Serralheria</v>
      </c>
      <c r="AR1030" s="41">
        <f>IF($AQ1030="","",COUNTIFS(L_ChaveCob,$AQ1030,L_Ausencia,"&gt;"&amp;$W1030)+COUNTIFS($AQ$4:$AQ1030,$AQ1030,$W$4:$W1030,$W1030))</f>
        <v>2</v>
      </c>
      <c r="AS1030" s="42">
        <f t="shared" si="541"/>
        <v>0</v>
      </c>
      <c r="AT1030" s="42">
        <f t="shared" si="542"/>
        <v>0</v>
      </c>
      <c r="AU1030" s="42">
        <f t="shared" si="543"/>
        <v>0</v>
      </c>
    </row>
    <row r="1031" spans="1:47" x14ac:dyDescent="0.2">
      <c r="A1031" s="35">
        <v>46234</v>
      </c>
      <c r="B1031" s="36" t="s">
        <v>249</v>
      </c>
      <c r="C1031" s="36" t="s">
        <v>232</v>
      </c>
      <c r="D1031" s="36"/>
      <c r="E1031" s="37"/>
      <c r="F1031" s="37"/>
      <c r="G1031" s="36"/>
      <c r="H1031" s="36"/>
      <c r="I1031" s="36"/>
      <c r="J1031" s="36"/>
      <c r="K1031" s="37"/>
      <c r="L1031" s="37"/>
      <c r="M1031" s="37"/>
      <c r="N1031" s="38">
        <f t="shared" si="512"/>
        <v>46204</v>
      </c>
      <c r="O1031">
        <f t="shared" si="513"/>
        <v>331335</v>
      </c>
      <c r="P1031" t="str">
        <f t="shared" si="514"/>
        <v>Serralheria</v>
      </c>
      <c r="Q1031" t="str">
        <f t="shared" si="515"/>
        <v>Normal / Fixo</v>
      </c>
      <c r="R1031" t="str">
        <f t="shared" si="516"/>
        <v>SERRALHEIRO II</v>
      </c>
      <c r="S1031" t="str">
        <f t="shared" si="517"/>
        <v>ADM</v>
      </c>
      <c r="T1031" s="39">
        <f t="shared" si="518"/>
        <v>57.825734836004102</v>
      </c>
      <c r="U1031" s="40">
        <f t="shared" si="519"/>
        <v>0.33333333333333298</v>
      </c>
      <c r="V1031" s="40">
        <f t="shared" si="520"/>
        <v>0.33333333333333298</v>
      </c>
      <c r="W1031" s="40">
        <f t="shared" si="521"/>
        <v>0</v>
      </c>
      <c r="X1031" t="str">
        <f t="shared" si="522"/>
        <v>Não</v>
      </c>
      <c r="Y1031" s="40">
        <f t="shared" si="523"/>
        <v>0</v>
      </c>
      <c r="Z1031" s="40">
        <f t="shared" si="524"/>
        <v>0</v>
      </c>
      <c r="AA1031" s="40">
        <f t="shared" si="525"/>
        <v>0</v>
      </c>
      <c r="AB1031" s="40">
        <f t="shared" si="526"/>
        <v>0</v>
      </c>
      <c r="AC1031" s="40">
        <f t="shared" si="527"/>
        <v>0</v>
      </c>
      <c r="AD1031" s="39">
        <f t="shared" si="528"/>
        <v>0</v>
      </c>
      <c r="AE1031" s="39">
        <f t="shared" si="529"/>
        <v>0</v>
      </c>
      <c r="AF1031" t="str">
        <f t="shared" si="530"/>
        <v>Trabalhado</v>
      </c>
      <c r="AG1031" t="str">
        <f t="shared" si="531"/>
        <v/>
      </c>
      <c r="AH1031" t="str">
        <f t="shared" si="532"/>
        <v/>
      </c>
      <c r="AJ1031" s="41">
        <f t="shared" si="533"/>
        <v>5</v>
      </c>
      <c r="AK1031" s="42" t="str">
        <f t="shared" si="534"/>
        <v/>
      </c>
      <c r="AL1031" s="41" t="str">
        <f t="shared" si="535"/>
        <v>Leve atraso</v>
      </c>
      <c r="AM1031" s="41" t="str">
        <f t="shared" si="536"/>
        <v>Não</v>
      </c>
      <c r="AN1031" s="41" t="str">
        <f t="shared" si="537"/>
        <v>Sim</v>
      </c>
      <c r="AO1031" s="42" t="str">
        <f t="shared" si="538"/>
        <v/>
      </c>
      <c r="AP1031" s="41" t="str">
        <f t="shared" si="539"/>
        <v>Robson Alberto Alves Galvão|46234</v>
      </c>
      <c r="AQ1031" s="41" t="str">
        <f t="shared" si="540"/>
        <v/>
      </c>
      <c r="AR1031" s="41" t="str">
        <f>IF($AQ1031="","",COUNTIFS(L_ChaveCob,$AQ1031,L_Ausencia,"&gt;"&amp;$W1031)+COUNTIFS($AQ$4:$AQ1031,$AQ1031,$W$4:$W1031,$W1031))</f>
        <v/>
      </c>
      <c r="AS1031" s="42">
        <f t="shared" si="541"/>
        <v>0</v>
      </c>
      <c r="AT1031" s="42">
        <f t="shared" si="542"/>
        <v>0</v>
      </c>
      <c r="AU1031" s="42">
        <f t="shared" si="543"/>
        <v>0</v>
      </c>
    </row>
    <row r="1032" spans="1:47" x14ac:dyDescent="0.2">
      <c r="A1032" s="35">
        <v>46234</v>
      </c>
      <c r="B1032" s="36" t="s">
        <v>229</v>
      </c>
      <c r="C1032" s="36" t="s">
        <v>232</v>
      </c>
      <c r="D1032" s="36"/>
      <c r="E1032" s="37"/>
      <c r="F1032" s="37"/>
      <c r="G1032" s="36"/>
      <c r="H1032" s="36"/>
      <c r="I1032" s="36"/>
      <c r="J1032" s="36"/>
      <c r="K1032" s="37"/>
      <c r="L1032" s="37"/>
      <c r="M1032" s="37"/>
      <c r="N1032" s="38">
        <f t="shared" si="512"/>
        <v>46204</v>
      </c>
      <c r="O1032">
        <f t="shared" si="513"/>
        <v>105410</v>
      </c>
      <c r="P1032" t="str">
        <f t="shared" si="514"/>
        <v>Serralheria</v>
      </c>
      <c r="Q1032" t="str">
        <f t="shared" si="515"/>
        <v>Normal / Fixo</v>
      </c>
      <c r="R1032" t="str">
        <f t="shared" si="516"/>
        <v>SERRALHEIRO I</v>
      </c>
      <c r="S1032" t="str">
        <f t="shared" si="517"/>
        <v>TURNO 3</v>
      </c>
      <c r="T1032" s="39">
        <f t="shared" si="518"/>
        <v>53.488333185221997</v>
      </c>
      <c r="U1032" s="40">
        <f t="shared" si="519"/>
        <v>0.33333333333333298</v>
      </c>
      <c r="V1032" s="40">
        <f t="shared" si="520"/>
        <v>0.33333333333333298</v>
      </c>
      <c r="W1032" s="40">
        <f t="shared" si="521"/>
        <v>0</v>
      </c>
      <c r="X1032" t="str">
        <f t="shared" si="522"/>
        <v>Não</v>
      </c>
      <c r="Y1032" s="40">
        <f t="shared" si="523"/>
        <v>0</v>
      </c>
      <c r="Z1032" s="40">
        <f t="shared" si="524"/>
        <v>0</v>
      </c>
      <c r="AA1032" s="40">
        <f t="shared" si="525"/>
        <v>0</v>
      </c>
      <c r="AB1032" s="40">
        <f t="shared" si="526"/>
        <v>0</v>
      </c>
      <c r="AC1032" s="40">
        <f t="shared" si="527"/>
        <v>0</v>
      </c>
      <c r="AD1032" s="39">
        <f t="shared" si="528"/>
        <v>0</v>
      </c>
      <c r="AE1032" s="39">
        <f t="shared" si="529"/>
        <v>0</v>
      </c>
      <c r="AF1032" t="str">
        <f t="shared" si="530"/>
        <v>Trabalhado</v>
      </c>
      <c r="AG1032" t="str">
        <f t="shared" si="531"/>
        <v/>
      </c>
      <c r="AH1032" t="str">
        <f t="shared" si="532"/>
        <v/>
      </c>
      <c r="AJ1032" s="41">
        <f t="shared" si="533"/>
        <v>6</v>
      </c>
      <c r="AK1032" s="42" t="str">
        <f t="shared" si="534"/>
        <v/>
      </c>
      <c r="AL1032" s="41" t="str">
        <f t="shared" si="535"/>
        <v>Leve atraso</v>
      </c>
      <c r="AM1032" s="41" t="str">
        <f t="shared" si="536"/>
        <v>Não</v>
      </c>
      <c r="AN1032" s="41" t="str">
        <f t="shared" si="537"/>
        <v>Sim</v>
      </c>
      <c r="AO1032" s="42" t="str">
        <f t="shared" si="538"/>
        <v/>
      </c>
      <c r="AP1032" s="41" t="str">
        <f t="shared" si="539"/>
        <v>Marcelo Douglas Vieira Santana|46234</v>
      </c>
      <c r="AQ1032" s="41" t="str">
        <f t="shared" si="540"/>
        <v/>
      </c>
      <c r="AR1032" s="41" t="str">
        <f>IF($AQ1032="","",COUNTIFS(L_ChaveCob,$AQ1032,L_Ausencia,"&gt;"&amp;$W1032)+COUNTIFS($AQ$4:$AQ1032,$AQ1032,$W$4:$W1032,$W1032))</f>
        <v/>
      </c>
      <c r="AS1032" s="42">
        <f t="shared" si="541"/>
        <v>0</v>
      </c>
      <c r="AT1032" s="42">
        <f t="shared" si="542"/>
        <v>0</v>
      </c>
      <c r="AU1032" s="42">
        <f t="shared" si="543"/>
        <v>0</v>
      </c>
    </row>
    <row r="1033" spans="1:47" x14ac:dyDescent="0.2">
      <c r="A1033" s="35">
        <v>46234</v>
      </c>
      <c r="B1033" s="36" t="s">
        <v>231</v>
      </c>
      <c r="C1033" s="36" t="s">
        <v>258</v>
      </c>
      <c r="D1033" s="36"/>
      <c r="E1033" s="37"/>
      <c r="F1033" s="37"/>
      <c r="G1033" s="36"/>
      <c r="H1033" s="36"/>
      <c r="I1033" s="36"/>
      <c r="J1033" s="36"/>
      <c r="K1033" s="37"/>
      <c r="L1033" s="37"/>
      <c r="M1033" s="37"/>
      <c r="N1033" s="38">
        <f t="shared" si="512"/>
        <v>46204</v>
      </c>
      <c r="O1033">
        <f t="shared" si="513"/>
        <v>900004</v>
      </c>
      <c r="P1033" t="str">
        <f t="shared" si="514"/>
        <v>Serralheria</v>
      </c>
      <c r="Q1033" t="str">
        <f t="shared" si="515"/>
        <v>Normal / Fixo</v>
      </c>
      <c r="R1033" t="str">
        <f t="shared" si="516"/>
        <v>SERRALHEIRO I</v>
      </c>
      <c r="S1033" t="str">
        <f t="shared" si="517"/>
        <v>TURNO 2</v>
      </c>
      <c r="T1033" s="39">
        <f t="shared" si="518"/>
        <v>53.488333185221997</v>
      </c>
      <c r="U1033" s="40">
        <f t="shared" si="519"/>
        <v>0.33333333333333298</v>
      </c>
      <c r="V1033" s="40">
        <f t="shared" si="520"/>
        <v>0</v>
      </c>
      <c r="W1033" s="40">
        <f t="shared" si="521"/>
        <v>0.33333333333333298</v>
      </c>
      <c r="X1033" t="str">
        <f t="shared" si="522"/>
        <v>Não</v>
      </c>
      <c r="Y1033" s="40">
        <f t="shared" si="523"/>
        <v>0</v>
      </c>
      <c r="Z1033" s="40">
        <f t="shared" si="524"/>
        <v>0</v>
      </c>
      <c r="AA1033" s="40">
        <f t="shared" si="525"/>
        <v>0</v>
      </c>
      <c r="AB1033" s="40">
        <f t="shared" si="526"/>
        <v>0</v>
      </c>
      <c r="AC1033" s="40">
        <f t="shared" si="527"/>
        <v>0</v>
      </c>
      <c r="AD1033" s="39">
        <f t="shared" si="528"/>
        <v>0</v>
      </c>
      <c r="AE1033" s="39">
        <f t="shared" si="529"/>
        <v>427.90666548177552</v>
      </c>
      <c r="AF1033" t="str">
        <f t="shared" si="530"/>
        <v>Justificada</v>
      </c>
      <c r="AG1033" t="str">
        <f t="shared" si="531"/>
        <v/>
      </c>
      <c r="AH1033" t="str">
        <f t="shared" si="532"/>
        <v/>
      </c>
      <c r="AJ1033" s="41">
        <f t="shared" si="533"/>
        <v>11</v>
      </c>
      <c r="AK1033" s="42" t="str">
        <f t="shared" si="534"/>
        <v/>
      </c>
      <c r="AL1033" s="41" t="str">
        <f t="shared" si="535"/>
        <v>Dia inteiro</v>
      </c>
      <c r="AM1033" s="41" t="str">
        <f t="shared" si="536"/>
        <v>Não</v>
      </c>
      <c r="AN1033" s="41" t="str">
        <f t="shared" si="537"/>
        <v>Não</v>
      </c>
      <c r="AO1033" s="42" t="str">
        <f t="shared" si="538"/>
        <v/>
      </c>
      <c r="AP1033" s="41" t="str">
        <f t="shared" si="539"/>
        <v>Rogério Marques da Silva|46234</v>
      </c>
      <c r="AQ1033" s="41" t="str">
        <f t="shared" si="540"/>
        <v/>
      </c>
      <c r="AR1033" s="41" t="str">
        <f>IF($AQ1033="","",COUNTIFS(L_ChaveCob,$AQ1033,L_Ausencia,"&gt;"&amp;$W1033)+COUNTIFS($AQ$4:$AQ1033,$AQ1033,$W$4:$W1033,$W1033))</f>
        <v/>
      </c>
      <c r="AS1033" s="42">
        <f t="shared" si="541"/>
        <v>0</v>
      </c>
      <c r="AT1033" s="42">
        <f t="shared" si="542"/>
        <v>0</v>
      </c>
      <c r="AU1033" s="42">
        <f t="shared" si="543"/>
        <v>0</v>
      </c>
    </row>
    <row r="1034" spans="1:47" x14ac:dyDescent="0.2">
      <c r="A1034" s="35">
        <v>46234</v>
      </c>
      <c r="B1034" s="36" t="s">
        <v>479</v>
      </c>
      <c r="C1034" s="36" t="s">
        <v>232</v>
      </c>
      <c r="D1034" s="36"/>
      <c r="E1034" s="37"/>
      <c r="F1034" s="37"/>
      <c r="G1034" s="36"/>
      <c r="H1034" s="36"/>
      <c r="I1034" s="36"/>
      <c r="J1034" s="36"/>
      <c r="K1034" s="37"/>
      <c r="L1034" s="37"/>
      <c r="M1034" s="37"/>
      <c r="N1034" s="38">
        <f t="shared" si="512"/>
        <v>46204</v>
      </c>
      <c r="O1034">
        <f t="shared" si="513"/>
        <v>900012</v>
      </c>
      <c r="P1034" t="str">
        <f t="shared" si="514"/>
        <v>Serralheria</v>
      </c>
      <c r="Q1034" t="str">
        <f t="shared" si="515"/>
        <v>Normal / Fixo</v>
      </c>
      <c r="R1034" t="str">
        <f t="shared" si="516"/>
        <v>SERRALHEIRO I</v>
      </c>
      <c r="S1034" t="str">
        <f t="shared" si="517"/>
        <v>ADM</v>
      </c>
      <c r="T1034" s="39">
        <f t="shared" si="518"/>
        <v>53.488333185221997</v>
      </c>
      <c r="U1034" s="40">
        <f t="shared" si="519"/>
        <v>0.33333333333333298</v>
      </c>
      <c r="V1034" s="40">
        <f t="shared" si="520"/>
        <v>0.33333333333333298</v>
      </c>
      <c r="W1034" s="40">
        <f t="shared" si="521"/>
        <v>0</v>
      </c>
      <c r="X1034" t="str">
        <f t="shared" si="522"/>
        <v>Não</v>
      </c>
      <c r="Y1034" s="40">
        <f t="shared" si="523"/>
        <v>0</v>
      </c>
      <c r="Z1034" s="40">
        <f t="shared" si="524"/>
        <v>0</v>
      </c>
      <c r="AA1034" s="40">
        <f t="shared" si="525"/>
        <v>0</v>
      </c>
      <c r="AB1034" s="40">
        <f t="shared" si="526"/>
        <v>0</v>
      </c>
      <c r="AC1034" s="40">
        <f t="shared" si="527"/>
        <v>0</v>
      </c>
      <c r="AD1034" s="39">
        <f t="shared" si="528"/>
        <v>0</v>
      </c>
      <c r="AE1034" s="39">
        <f t="shared" si="529"/>
        <v>0</v>
      </c>
      <c r="AF1034" t="str">
        <f t="shared" si="530"/>
        <v>Trabalhado</v>
      </c>
      <c r="AG1034" t="str">
        <f t="shared" si="531"/>
        <v/>
      </c>
      <c r="AH1034" t="str">
        <f t="shared" si="532"/>
        <v/>
      </c>
      <c r="AJ1034" s="41">
        <f t="shared" si="533"/>
        <v>21</v>
      </c>
      <c r="AK1034" s="42" t="str">
        <f t="shared" si="534"/>
        <v/>
      </c>
      <c r="AL1034" s="41" t="str">
        <f t="shared" si="535"/>
        <v>Leve atraso</v>
      </c>
      <c r="AM1034" s="41" t="str">
        <f t="shared" si="536"/>
        <v>Não</v>
      </c>
      <c r="AN1034" s="41" t="str">
        <f t="shared" si="537"/>
        <v>Sim</v>
      </c>
      <c r="AO1034" s="42" t="str">
        <f t="shared" si="538"/>
        <v/>
      </c>
      <c r="AP1034" s="41" t="str">
        <f t="shared" si="539"/>
        <v>Diego Ferreira Moura|46234</v>
      </c>
      <c r="AQ1034" s="41" t="str">
        <f t="shared" si="540"/>
        <v/>
      </c>
      <c r="AR1034" s="41" t="str">
        <f>IF($AQ1034="","",COUNTIFS(L_ChaveCob,$AQ1034,L_Ausencia,"&gt;"&amp;$W1034)+COUNTIFS($AQ$4:$AQ1034,$AQ1034,$W$4:$W1034,$W1034))</f>
        <v/>
      </c>
      <c r="AS1034" s="42">
        <f t="shared" si="541"/>
        <v>0</v>
      </c>
      <c r="AT1034" s="42">
        <f t="shared" si="542"/>
        <v>0</v>
      </c>
      <c r="AU1034" s="42">
        <f t="shared" si="543"/>
        <v>0</v>
      </c>
    </row>
    <row r="1035" spans="1:47" x14ac:dyDescent="0.2">
      <c r="A1035" s="35">
        <v>46234</v>
      </c>
      <c r="B1035" s="36" t="s">
        <v>483</v>
      </c>
      <c r="C1035" s="36" t="s">
        <v>232</v>
      </c>
      <c r="D1035" s="36"/>
      <c r="E1035" s="37"/>
      <c r="F1035" s="37"/>
      <c r="G1035" s="36"/>
      <c r="H1035" s="36"/>
      <c r="I1035" s="36"/>
      <c r="J1035" s="36"/>
      <c r="K1035" s="37"/>
      <c r="L1035" s="37"/>
      <c r="M1035" s="37"/>
      <c r="N1035" s="38">
        <f t="shared" si="512"/>
        <v>46204</v>
      </c>
      <c r="O1035">
        <f t="shared" si="513"/>
        <v>900011</v>
      </c>
      <c r="P1035" t="str">
        <f t="shared" si="514"/>
        <v>Serralheria</v>
      </c>
      <c r="Q1035" t="str">
        <f t="shared" si="515"/>
        <v>Normal / Fixo</v>
      </c>
      <c r="R1035" t="str">
        <f t="shared" si="516"/>
        <v>SERRALHEIRO I</v>
      </c>
      <c r="S1035" t="str">
        <f t="shared" si="517"/>
        <v>ADM</v>
      </c>
      <c r="T1035" s="39">
        <f t="shared" si="518"/>
        <v>53.488333185221997</v>
      </c>
      <c r="U1035" s="40">
        <f t="shared" si="519"/>
        <v>0.33333333333333298</v>
      </c>
      <c r="V1035" s="40">
        <f t="shared" si="520"/>
        <v>0.33333333333333298</v>
      </c>
      <c r="W1035" s="40">
        <f t="shared" si="521"/>
        <v>0</v>
      </c>
      <c r="X1035" t="str">
        <f t="shared" si="522"/>
        <v>Não</v>
      </c>
      <c r="Y1035" s="40">
        <f t="shared" si="523"/>
        <v>0</v>
      </c>
      <c r="Z1035" s="40">
        <f t="shared" si="524"/>
        <v>0</v>
      </c>
      <c r="AA1035" s="40">
        <f t="shared" si="525"/>
        <v>0</v>
      </c>
      <c r="AB1035" s="40">
        <f t="shared" si="526"/>
        <v>0</v>
      </c>
      <c r="AC1035" s="40">
        <f t="shared" si="527"/>
        <v>0</v>
      </c>
      <c r="AD1035" s="39">
        <f t="shared" si="528"/>
        <v>0</v>
      </c>
      <c r="AE1035" s="39">
        <f t="shared" si="529"/>
        <v>0</v>
      </c>
      <c r="AF1035" t="str">
        <f t="shared" si="530"/>
        <v>Trabalhado</v>
      </c>
      <c r="AG1035" t="str">
        <f t="shared" si="531"/>
        <v/>
      </c>
      <c r="AH1035" t="str">
        <f t="shared" si="532"/>
        <v/>
      </c>
      <c r="AJ1035" s="41">
        <f t="shared" si="533"/>
        <v>20</v>
      </c>
      <c r="AK1035" s="42" t="str">
        <f t="shared" si="534"/>
        <v/>
      </c>
      <c r="AL1035" s="41" t="str">
        <f t="shared" si="535"/>
        <v>Leve atraso</v>
      </c>
      <c r="AM1035" s="41" t="str">
        <f t="shared" si="536"/>
        <v>Não</v>
      </c>
      <c r="AN1035" s="41" t="str">
        <f t="shared" si="537"/>
        <v>Sim</v>
      </c>
      <c r="AO1035" s="42" t="str">
        <f t="shared" si="538"/>
        <v/>
      </c>
      <c r="AP1035" s="41" t="str">
        <f t="shared" si="539"/>
        <v>Maxwell Torres da Silva|46234</v>
      </c>
      <c r="AQ1035" s="41" t="str">
        <f t="shared" si="540"/>
        <v/>
      </c>
      <c r="AR1035" s="41" t="str">
        <f>IF($AQ1035="","",COUNTIFS(L_ChaveCob,$AQ1035,L_Ausencia,"&gt;"&amp;$W1035)+COUNTIFS($AQ$4:$AQ1035,$AQ1035,$W$4:$W1035,$W1035))</f>
        <v/>
      </c>
      <c r="AS1035" s="42">
        <f t="shared" si="541"/>
        <v>0</v>
      </c>
      <c r="AT1035" s="42">
        <f t="shared" si="542"/>
        <v>0</v>
      </c>
      <c r="AU1035" s="42">
        <f t="shared" si="543"/>
        <v>0</v>
      </c>
    </row>
    <row r="1036" spans="1:47" x14ac:dyDescent="0.2">
      <c r="A1036" s="35">
        <v>46234</v>
      </c>
      <c r="B1036" s="36" t="s">
        <v>281</v>
      </c>
      <c r="C1036" s="36" t="s">
        <v>232</v>
      </c>
      <c r="D1036" s="36"/>
      <c r="E1036" s="37"/>
      <c r="F1036" s="37"/>
      <c r="G1036" s="36"/>
      <c r="H1036" s="36"/>
      <c r="I1036" s="36"/>
      <c r="J1036" s="36"/>
      <c r="K1036" s="37"/>
      <c r="L1036" s="37"/>
      <c r="M1036" s="37"/>
      <c r="N1036" s="38">
        <f t="shared" si="512"/>
        <v>46204</v>
      </c>
      <c r="O1036">
        <f t="shared" si="513"/>
        <v>900010</v>
      </c>
      <c r="P1036" t="str">
        <f t="shared" si="514"/>
        <v>Serralheria</v>
      </c>
      <c r="Q1036" t="str">
        <f t="shared" si="515"/>
        <v>Normal / Fixo</v>
      </c>
      <c r="R1036" t="str">
        <f t="shared" si="516"/>
        <v>SERRALHEIRO I</v>
      </c>
      <c r="S1036" t="str">
        <f t="shared" si="517"/>
        <v>ADM</v>
      </c>
      <c r="T1036" s="39">
        <f t="shared" si="518"/>
        <v>53.488333185221997</v>
      </c>
      <c r="U1036" s="40">
        <f t="shared" si="519"/>
        <v>0.33333333333333298</v>
      </c>
      <c r="V1036" s="40">
        <f t="shared" si="520"/>
        <v>0.33333333333333298</v>
      </c>
      <c r="W1036" s="40">
        <f t="shared" si="521"/>
        <v>0</v>
      </c>
      <c r="X1036" t="str">
        <f t="shared" si="522"/>
        <v>Não</v>
      </c>
      <c r="Y1036" s="40">
        <f t="shared" si="523"/>
        <v>0</v>
      </c>
      <c r="Z1036" s="40">
        <f t="shared" si="524"/>
        <v>0</v>
      </c>
      <c r="AA1036" s="40">
        <f t="shared" si="525"/>
        <v>0</v>
      </c>
      <c r="AB1036" s="40">
        <f t="shared" si="526"/>
        <v>0</v>
      </c>
      <c r="AC1036" s="40">
        <f t="shared" si="527"/>
        <v>0</v>
      </c>
      <c r="AD1036" s="39">
        <f t="shared" si="528"/>
        <v>0</v>
      </c>
      <c r="AE1036" s="39">
        <f t="shared" si="529"/>
        <v>0</v>
      </c>
      <c r="AF1036" t="str">
        <f t="shared" si="530"/>
        <v>Trabalhado</v>
      </c>
      <c r="AG1036" t="str">
        <f t="shared" si="531"/>
        <v/>
      </c>
      <c r="AH1036" t="str">
        <f t="shared" si="532"/>
        <v/>
      </c>
      <c r="AJ1036" s="41">
        <f t="shared" si="533"/>
        <v>19</v>
      </c>
      <c r="AK1036" s="42" t="str">
        <f t="shared" si="534"/>
        <v/>
      </c>
      <c r="AL1036" s="41" t="str">
        <f t="shared" si="535"/>
        <v>Leve atraso</v>
      </c>
      <c r="AM1036" s="41" t="str">
        <f t="shared" si="536"/>
        <v>Não</v>
      </c>
      <c r="AN1036" s="41" t="str">
        <f t="shared" si="537"/>
        <v>Sim</v>
      </c>
      <c r="AO1036" s="42" t="str">
        <f t="shared" si="538"/>
        <v/>
      </c>
      <c r="AP1036" s="41" t="str">
        <f t="shared" si="539"/>
        <v>Roniel de Souza Rocha|46234</v>
      </c>
      <c r="AQ1036" s="41" t="str">
        <f t="shared" si="540"/>
        <v/>
      </c>
      <c r="AR1036" s="41" t="str">
        <f>IF($AQ1036="","",COUNTIFS(L_ChaveCob,$AQ1036,L_Ausencia,"&gt;"&amp;$W1036)+COUNTIFS($AQ$4:$AQ1036,$AQ1036,$W$4:$W1036,$W1036))</f>
        <v/>
      </c>
      <c r="AS1036" s="42">
        <f t="shared" si="541"/>
        <v>0</v>
      </c>
      <c r="AT1036" s="42">
        <f t="shared" si="542"/>
        <v>0</v>
      </c>
      <c r="AU1036" s="42">
        <f t="shared" si="543"/>
        <v>0</v>
      </c>
    </row>
    <row r="1037" spans="1:47" hidden="1" x14ac:dyDescent="0.2">
      <c r="A1037" s="35">
        <v>46234</v>
      </c>
      <c r="B1037" s="36" t="s">
        <v>611</v>
      </c>
      <c r="C1037" s="36" t="s">
        <v>258</v>
      </c>
      <c r="D1037" s="36"/>
      <c r="E1037" s="37"/>
      <c r="F1037" s="37"/>
      <c r="G1037" s="36"/>
      <c r="H1037" s="36"/>
      <c r="I1037" s="36"/>
      <c r="J1037" s="36"/>
      <c r="K1037" s="37"/>
      <c r="L1037" s="37"/>
      <c r="M1037" s="37"/>
      <c r="N1037" s="38">
        <f t="shared" si="512"/>
        <v>46204</v>
      </c>
      <c r="O1037">
        <f t="shared" si="513"/>
        <v>900013</v>
      </c>
      <c r="P1037" t="str">
        <f t="shared" si="514"/>
        <v>SPOT</v>
      </c>
      <c r="Q1037" t="str">
        <f t="shared" si="515"/>
        <v>SPOT</v>
      </c>
      <c r="R1037" t="str">
        <f t="shared" si="516"/>
        <v>SERRALHEIRO I</v>
      </c>
      <c r="S1037" t="str">
        <f t="shared" si="517"/>
        <v>TURNO 2</v>
      </c>
      <c r="T1037" s="39">
        <f t="shared" si="518"/>
        <v>53.488333185221997</v>
      </c>
      <c r="U1037" s="40">
        <f t="shared" si="519"/>
        <v>0.33333333333333298</v>
      </c>
      <c r="V1037" s="40">
        <f t="shared" si="520"/>
        <v>0</v>
      </c>
      <c r="W1037" s="40">
        <f t="shared" si="521"/>
        <v>0.33333333333333298</v>
      </c>
      <c r="X1037" t="str">
        <f t="shared" si="522"/>
        <v>Não</v>
      </c>
      <c r="Y1037" s="40">
        <f t="shared" si="523"/>
        <v>0</v>
      </c>
      <c r="Z1037" s="40">
        <f t="shared" si="524"/>
        <v>0</v>
      </c>
      <c r="AA1037" s="40">
        <f t="shared" si="525"/>
        <v>0</v>
      </c>
      <c r="AB1037" s="40">
        <f t="shared" si="526"/>
        <v>0</v>
      </c>
      <c r="AC1037" s="40">
        <f t="shared" si="527"/>
        <v>0</v>
      </c>
      <c r="AD1037" s="39">
        <f t="shared" si="528"/>
        <v>0</v>
      </c>
      <c r="AE1037" s="39">
        <f t="shared" si="529"/>
        <v>427.90666548177552</v>
      </c>
      <c r="AF1037" t="str">
        <f t="shared" si="530"/>
        <v>Justificada</v>
      </c>
      <c r="AG1037" t="str">
        <f t="shared" si="531"/>
        <v/>
      </c>
      <c r="AH1037" t="str">
        <f t="shared" si="532"/>
        <v/>
      </c>
      <c r="AJ1037" s="41">
        <f t="shared" si="533"/>
        <v>22</v>
      </c>
      <c r="AK1037" s="42" t="str">
        <f t="shared" si="534"/>
        <v/>
      </c>
      <c r="AL1037" s="41" t="str">
        <f t="shared" si="535"/>
        <v>Dia inteiro</v>
      </c>
      <c r="AM1037" s="41" t="str">
        <f t="shared" si="536"/>
        <v>Não</v>
      </c>
      <c r="AN1037" s="41" t="str">
        <f t="shared" si="537"/>
        <v>Não</v>
      </c>
      <c r="AO1037" s="42" t="str">
        <f t="shared" si="538"/>
        <v/>
      </c>
      <c r="AP1037" s="41" t="str">
        <f t="shared" si="539"/>
        <v>Murilo de Souza Modesto- Spot|46234</v>
      </c>
      <c r="AQ1037" s="41" t="str">
        <f t="shared" si="540"/>
        <v/>
      </c>
      <c r="AR1037" s="41" t="str">
        <f>IF($AQ1037="","",COUNTIFS(L_ChaveCob,$AQ1037,L_Ausencia,"&gt;"&amp;$W1037)+COUNTIFS($AQ$4:$AQ1037,$AQ1037,$W$4:$W1037,$W1037))</f>
        <v/>
      </c>
      <c r="AS1037" s="42">
        <f t="shared" si="541"/>
        <v>0</v>
      </c>
      <c r="AT1037" s="42">
        <f t="shared" si="542"/>
        <v>0</v>
      </c>
      <c r="AU1037" s="42">
        <f t="shared" si="543"/>
        <v>0</v>
      </c>
    </row>
    <row r="1038" spans="1:47" x14ac:dyDescent="0.2">
      <c r="A1038" s="35">
        <v>46237</v>
      </c>
      <c r="B1038" s="36" t="s">
        <v>252</v>
      </c>
      <c r="C1038" s="36" t="s">
        <v>228</v>
      </c>
      <c r="D1038" s="36"/>
      <c r="E1038" s="37"/>
      <c r="F1038" s="37"/>
      <c r="G1038" s="36"/>
      <c r="H1038" s="36"/>
      <c r="I1038" s="36"/>
      <c r="J1038" s="36"/>
      <c r="K1038" s="37"/>
      <c r="L1038" s="37"/>
      <c r="M1038" s="37"/>
      <c r="N1038" s="38">
        <f t="shared" si="512"/>
        <v>46235</v>
      </c>
      <c r="O1038">
        <f t="shared" si="513"/>
        <v>266937</v>
      </c>
      <c r="P1038" t="str">
        <f t="shared" si="514"/>
        <v>Serralheria</v>
      </c>
      <c r="Q1038" t="str">
        <f t="shared" si="515"/>
        <v>Normal / Fixo</v>
      </c>
      <c r="R1038" t="str">
        <f t="shared" si="516"/>
        <v>ENCARREGADO</v>
      </c>
      <c r="S1038" t="str">
        <f t="shared" si="517"/>
        <v>ADM</v>
      </c>
      <c r="T1038" s="39">
        <f t="shared" si="518"/>
        <v>66.410146806958295</v>
      </c>
      <c r="U1038" s="40">
        <f t="shared" si="519"/>
        <v>0.375</v>
      </c>
      <c r="V1038" s="40">
        <f t="shared" si="520"/>
        <v>0</v>
      </c>
      <c r="W1038" s="40">
        <f t="shared" si="521"/>
        <v>0.375</v>
      </c>
      <c r="X1038" t="str">
        <f t="shared" si="522"/>
        <v>Sim</v>
      </c>
      <c r="Y1038" s="40">
        <f t="shared" si="523"/>
        <v>0.375</v>
      </c>
      <c r="Z1038" s="40">
        <f t="shared" si="524"/>
        <v>0</v>
      </c>
      <c r="AA1038" s="40">
        <f t="shared" si="525"/>
        <v>0</v>
      </c>
      <c r="AB1038" s="40">
        <f t="shared" si="526"/>
        <v>0</v>
      </c>
      <c r="AC1038" s="40">
        <f t="shared" si="527"/>
        <v>0.375</v>
      </c>
      <c r="AD1038" s="39">
        <f t="shared" si="528"/>
        <v>597.69132126262468</v>
      </c>
      <c r="AE1038" s="39">
        <f t="shared" si="529"/>
        <v>0</v>
      </c>
      <c r="AF1038" t="str">
        <f t="shared" si="530"/>
        <v>Férias</v>
      </c>
      <c r="AG1038" t="str">
        <f t="shared" si="531"/>
        <v>DESCONTA 9:00h (Férias).</v>
      </c>
      <c r="AH1038" t="str">
        <f t="shared" si="532"/>
        <v/>
      </c>
      <c r="AJ1038" s="41">
        <f t="shared" si="533"/>
        <v>1</v>
      </c>
      <c r="AK1038" s="42" t="str">
        <f t="shared" si="534"/>
        <v/>
      </c>
      <c r="AL1038" s="41" t="str">
        <f t="shared" si="535"/>
        <v>Dia inteiro</v>
      </c>
      <c r="AM1038" s="41" t="str">
        <f t="shared" si="536"/>
        <v>Sim</v>
      </c>
      <c r="AN1038" s="41" t="str">
        <f t="shared" si="537"/>
        <v>Não</v>
      </c>
      <c r="AO1038" s="42" t="str">
        <f t="shared" si="538"/>
        <v/>
      </c>
      <c r="AP1038" s="41" t="str">
        <f t="shared" si="539"/>
        <v>Ronaldo Rosendo da Silva|46237</v>
      </c>
      <c r="AQ1038" s="41" t="str">
        <f t="shared" si="540"/>
        <v/>
      </c>
      <c r="AR1038" s="41" t="str">
        <f>IF($AQ1038="","",COUNTIFS(L_ChaveCob,$AQ1038,L_Ausencia,"&gt;"&amp;$W1038)+COUNTIFS($AQ$4:$AQ1038,$AQ1038,$W$4:$W1038,$W1038))</f>
        <v/>
      </c>
      <c r="AS1038" s="42">
        <f t="shared" si="541"/>
        <v>0</v>
      </c>
      <c r="AT1038" s="42">
        <f t="shared" si="542"/>
        <v>0</v>
      </c>
      <c r="AU1038" s="42">
        <f t="shared" si="543"/>
        <v>0</v>
      </c>
    </row>
    <row r="1039" spans="1:47" x14ac:dyDescent="0.2">
      <c r="A1039" s="35">
        <v>46237</v>
      </c>
      <c r="B1039" s="36" t="s">
        <v>243</v>
      </c>
      <c r="C1039" s="36" t="s">
        <v>232</v>
      </c>
      <c r="D1039" s="36"/>
      <c r="E1039" s="37"/>
      <c r="F1039" s="37"/>
      <c r="G1039" s="36"/>
      <c r="H1039" s="36"/>
      <c r="I1039" s="36"/>
      <c r="J1039" s="36"/>
      <c r="K1039" s="37"/>
      <c r="L1039" s="37"/>
      <c r="M1039" s="37"/>
      <c r="N1039" s="38">
        <f t="shared" si="512"/>
        <v>46235</v>
      </c>
      <c r="O1039">
        <f t="shared" si="513"/>
        <v>900003</v>
      </c>
      <c r="P1039" t="str">
        <f t="shared" si="514"/>
        <v>Serralheria</v>
      </c>
      <c r="Q1039" t="str">
        <f t="shared" si="515"/>
        <v>Normal / Fixo</v>
      </c>
      <c r="R1039" t="str">
        <f t="shared" si="516"/>
        <v>ENCARREGADO</v>
      </c>
      <c r="S1039" t="str">
        <f t="shared" si="517"/>
        <v>ADM</v>
      </c>
      <c r="T1039" s="39">
        <f t="shared" si="518"/>
        <v>66.410146806958295</v>
      </c>
      <c r="U1039" s="40">
        <f t="shared" si="519"/>
        <v>0.375</v>
      </c>
      <c r="V1039" s="40">
        <f t="shared" si="520"/>
        <v>0.375</v>
      </c>
      <c r="W1039" s="40">
        <f t="shared" si="521"/>
        <v>0</v>
      </c>
      <c r="X1039" t="str">
        <f t="shared" si="522"/>
        <v>Não</v>
      </c>
      <c r="Y1039" s="40">
        <f t="shared" si="523"/>
        <v>0</v>
      </c>
      <c r="Z1039" s="40">
        <f t="shared" si="524"/>
        <v>0</v>
      </c>
      <c r="AA1039" s="40">
        <f t="shared" si="525"/>
        <v>0</v>
      </c>
      <c r="AB1039" s="40">
        <f t="shared" si="526"/>
        <v>0</v>
      </c>
      <c r="AC1039" s="40">
        <f t="shared" si="527"/>
        <v>0</v>
      </c>
      <c r="AD1039" s="39">
        <f t="shared" si="528"/>
        <v>0</v>
      </c>
      <c r="AE1039" s="39">
        <f t="shared" si="529"/>
        <v>0</v>
      </c>
      <c r="AF1039" t="str">
        <f t="shared" si="530"/>
        <v>Trabalhado</v>
      </c>
      <c r="AG1039" t="str">
        <f t="shared" si="531"/>
        <v/>
      </c>
      <c r="AH1039" t="str">
        <f t="shared" si="532"/>
        <v/>
      </c>
      <c r="AJ1039" s="41">
        <f t="shared" si="533"/>
        <v>10</v>
      </c>
      <c r="AK1039" s="42" t="str">
        <f t="shared" si="534"/>
        <v/>
      </c>
      <c r="AL1039" s="41" t="str">
        <f t="shared" si="535"/>
        <v>Leve atraso</v>
      </c>
      <c r="AM1039" s="41" t="str">
        <f t="shared" si="536"/>
        <v>Não</v>
      </c>
      <c r="AN1039" s="41" t="str">
        <f t="shared" si="537"/>
        <v>Sim</v>
      </c>
      <c r="AO1039" s="42" t="str">
        <f t="shared" si="538"/>
        <v/>
      </c>
      <c r="AP1039" s="41" t="str">
        <f t="shared" si="539"/>
        <v>Marcelo Antônio Silvestre de Moraes|46237</v>
      </c>
      <c r="AQ1039" s="41" t="str">
        <f t="shared" si="540"/>
        <v/>
      </c>
      <c r="AR1039" s="41" t="str">
        <f>IF($AQ1039="","",COUNTIFS(L_ChaveCob,$AQ1039,L_Ausencia,"&gt;"&amp;$W1039)+COUNTIFS($AQ$4:$AQ1039,$AQ1039,$W$4:$W1039,$W1039))</f>
        <v/>
      </c>
      <c r="AS1039" s="42">
        <f t="shared" si="541"/>
        <v>0</v>
      </c>
      <c r="AT1039" s="42">
        <f t="shared" si="542"/>
        <v>0</v>
      </c>
      <c r="AU1039" s="42">
        <f t="shared" si="543"/>
        <v>0</v>
      </c>
    </row>
    <row r="1040" spans="1:47" x14ac:dyDescent="0.2">
      <c r="A1040" s="35">
        <v>46237</v>
      </c>
      <c r="B1040" s="36" t="s">
        <v>239</v>
      </c>
      <c r="C1040" s="36" t="s">
        <v>232</v>
      </c>
      <c r="D1040" s="36"/>
      <c r="E1040" s="37"/>
      <c r="F1040" s="37"/>
      <c r="G1040" s="36"/>
      <c r="H1040" s="36"/>
      <c r="I1040" s="36"/>
      <c r="J1040" s="36"/>
      <c r="K1040" s="37"/>
      <c r="L1040" s="37"/>
      <c r="M1040" s="37"/>
      <c r="N1040" s="38">
        <f t="shared" si="512"/>
        <v>46235</v>
      </c>
      <c r="O1040">
        <f t="shared" si="513"/>
        <v>173078</v>
      </c>
      <c r="P1040" t="str">
        <f t="shared" si="514"/>
        <v>Serralheria</v>
      </c>
      <c r="Q1040" t="str">
        <f t="shared" si="515"/>
        <v>Normal / Fixo</v>
      </c>
      <c r="R1040" t="str">
        <f t="shared" si="516"/>
        <v>SERRALHEIRO II</v>
      </c>
      <c r="S1040" t="str">
        <f t="shared" si="517"/>
        <v>ADM</v>
      </c>
      <c r="T1040" s="39">
        <f t="shared" si="518"/>
        <v>57.825734836004102</v>
      </c>
      <c r="U1040" s="40">
        <f t="shared" si="519"/>
        <v>0.375</v>
      </c>
      <c r="V1040" s="40">
        <f t="shared" si="520"/>
        <v>0.375</v>
      </c>
      <c r="W1040" s="40">
        <f t="shared" si="521"/>
        <v>0</v>
      </c>
      <c r="X1040" t="str">
        <f t="shared" si="522"/>
        <v>Não</v>
      </c>
      <c r="Y1040" s="40">
        <f t="shared" si="523"/>
        <v>0</v>
      </c>
      <c r="Z1040" s="40">
        <f t="shared" si="524"/>
        <v>0</v>
      </c>
      <c r="AA1040" s="40">
        <f t="shared" si="525"/>
        <v>0</v>
      </c>
      <c r="AB1040" s="40">
        <f t="shared" si="526"/>
        <v>0</v>
      </c>
      <c r="AC1040" s="40">
        <f t="shared" si="527"/>
        <v>0</v>
      </c>
      <c r="AD1040" s="39">
        <f t="shared" si="528"/>
        <v>0</v>
      </c>
      <c r="AE1040" s="39">
        <f t="shared" si="529"/>
        <v>0</v>
      </c>
      <c r="AF1040" t="str">
        <f t="shared" si="530"/>
        <v>Trabalhado</v>
      </c>
      <c r="AG1040" t="str">
        <f t="shared" si="531"/>
        <v/>
      </c>
      <c r="AH1040" t="str">
        <f t="shared" si="532"/>
        <v/>
      </c>
      <c r="AJ1040" s="41">
        <f t="shared" si="533"/>
        <v>2</v>
      </c>
      <c r="AK1040" s="42" t="str">
        <f t="shared" si="534"/>
        <v/>
      </c>
      <c r="AL1040" s="41" t="str">
        <f t="shared" si="535"/>
        <v>Leve atraso</v>
      </c>
      <c r="AM1040" s="41" t="str">
        <f t="shared" si="536"/>
        <v>Não</v>
      </c>
      <c r="AN1040" s="41" t="str">
        <f t="shared" si="537"/>
        <v>Sim</v>
      </c>
      <c r="AO1040" s="42" t="str">
        <f t="shared" si="538"/>
        <v/>
      </c>
      <c r="AP1040" s="41" t="str">
        <f t="shared" si="539"/>
        <v>Giovani Joao da Silva|46237</v>
      </c>
      <c r="AQ1040" s="41" t="str">
        <f t="shared" si="540"/>
        <v/>
      </c>
      <c r="AR1040" s="41" t="str">
        <f>IF($AQ1040="","",COUNTIFS(L_ChaveCob,$AQ1040,L_Ausencia,"&gt;"&amp;$W1040)+COUNTIFS($AQ$4:$AQ1040,$AQ1040,$W$4:$W1040,$W1040))</f>
        <v/>
      </c>
      <c r="AS1040" s="42">
        <f t="shared" si="541"/>
        <v>0</v>
      </c>
      <c r="AT1040" s="42">
        <f t="shared" si="542"/>
        <v>0</v>
      </c>
      <c r="AU1040" s="42">
        <f t="shared" si="543"/>
        <v>0</v>
      </c>
    </row>
    <row r="1041" spans="1:47" x14ac:dyDescent="0.2">
      <c r="A1041" s="35">
        <v>46237</v>
      </c>
      <c r="B1041" s="36" t="s">
        <v>241</v>
      </c>
      <c r="C1041" s="36" t="s">
        <v>232</v>
      </c>
      <c r="D1041" s="36"/>
      <c r="E1041" s="37"/>
      <c r="F1041" s="37"/>
      <c r="G1041" s="36"/>
      <c r="H1041" s="36"/>
      <c r="I1041" s="36"/>
      <c r="J1041" s="36"/>
      <c r="K1041" s="37"/>
      <c r="L1041" s="37"/>
      <c r="M1041" s="37"/>
      <c r="N1041" s="38">
        <f t="shared" si="512"/>
        <v>46235</v>
      </c>
      <c r="O1041">
        <f t="shared" si="513"/>
        <v>24800</v>
      </c>
      <c r="P1041" t="str">
        <f t="shared" si="514"/>
        <v>Serralheria</v>
      </c>
      <c r="Q1041" t="str">
        <f t="shared" si="515"/>
        <v>Normal / Fixo</v>
      </c>
      <c r="R1041" t="str">
        <f t="shared" si="516"/>
        <v>SERRALHEIRO II</v>
      </c>
      <c r="S1041" t="str">
        <f t="shared" si="517"/>
        <v>ADM</v>
      </c>
      <c r="T1041" s="39">
        <f t="shared" si="518"/>
        <v>57.825734836004102</v>
      </c>
      <c r="U1041" s="40">
        <f t="shared" si="519"/>
        <v>0.375</v>
      </c>
      <c r="V1041" s="40">
        <f t="shared" si="520"/>
        <v>0.375</v>
      </c>
      <c r="W1041" s="40">
        <f t="shared" si="521"/>
        <v>0</v>
      </c>
      <c r="X1041" t="str">
        <f t="shared" si="522"/>
        <v>Não</v>
      </c>
      <c r="Y1041" s="40">
        <f t="shared" si="523"/>
        <v>0</v>
      </c>
      <c r="Z1041" s="40">
        <f t="shared" si="524"/>
        <v>0</v>
      </c>
      <c r="AA1041" s="40">
        <f t="shared" si="525"/>
        <v>0</v>
      </c>
      <c r="AB1041" s="40">
        <f t="shared" si="526"/>
        <v>0</v>
      </c>
      <c r="AC1041" s="40">
        <f t="shared" si="527"/>
        <v>0</v>
      </c>
      <c r="AD1041" s="39">
        <f t="shared" si="528"/>
        <v>0</v>
      </c>
      <c r="AE1041" s="39">
        <f t="shared" si="529"/>
        <v>0</v>
      </c>
      <c r="AF1041" t="str">
        <f t="shared" si="530"/>
        <v>Trabalhado</v>
      </c>
      <c r="AG1041" t="str">
        <f t="shared" si="531"/>
        <v/>
      </c>
      <c r="AH1041" t="str">
        <f t="shared" si="532"/>
        <v/>
      </c>
      <c r="AJ1041" s="41">
        <f t="shared" si="533"/>
        <v>3</v>
      </c>
      <c r="AK1041" s="42" t="str">
        <f t="shared" si="534"/>
        <v/>
      </c>
      <c r="AL1041" s="41" t="str">
        <f t="shared" si="535"/>
        <v>Leve atraso</v>
      </c>
      <c r="AM1041" s="41" t="str">
        <f t="shared" si="536"/>
        <v>Não</v>
      </c>
      <c r="AN1041" s="41" t="str">
        <f t="shared" si="537"/>
        <v>Sim</v>
      </c>
      <c r="AO1041" s="42" t="str">
        <f t="shared" si="538"/>
        <v/>
      </c>
      <c r="AP1041" s="41" t="str">
        <f t="shared" si="539"/>
        <v>Ivanildo Lopes Pires de Carvalho|46237</v>
      </c>
      <c r="AQ1041" s="41" t="str">
        <f t="shared" si="540"/>
        <v/>
      </c>
      <c r="AR1041" s="41" t="str">
        <f>IF($AQ1041="","",COUNTIFS(L_ChaveCob,$AQ1041,L_Ausencia,"&gt;"&amp;$W1041)+COUNTIFS($AQ$4:$AQ1041,$AQ1041,$W$4:$W1041,$W1041))</f>
        <v/>
      </c>
      <c r="AS1041" s="42">
        <f t="shared" si="541"/>
        <v>0</v>
      </c>
      <c r="AT1041" s="42">
        <f t="shared" si="542"/>
        <v>0</v>
      </c>
      <c r="AU1041" s="42">
        <f t="shared" si="543"/>
        <v>0</v>
      </c>
    </row>
    <row r="1042" spans="1:47" x14ac:dyDescent="0.2">
      <c r="A1042" s="35">
        <v>46237</v>
      </c>
      <c r="B1042" s="36" t="s">
        <v>254</v>
      </c>
      <c r="C1042" s="36" t="s">
        <v>404</v>
      </c>
      <c r="D1042" s="36"/>
      <c r="E1042" s="37">
        <v>0.125</v>
      </c>
      <c r="F1042" s="37"/>
      <c r="G1042" s="36"/>
      <c r="H1042" s="36"/>
      <c r="I1042" s="36"/>
      <c r="J1042" s="36"/>
      <c r="K1042" s="37"/>
      <c r="L1042" s="37"/>
      <c r="M1042" s="37"/>
      <c r="N1042" s="38">
        <f t="shared" si="512"/>
        <v>46235</v>
      </c>
      <c r="O1042">
        <f t="shared" si="513"/>
        <v>900001</v>
      </c>
      <c r="P1042" t="str">
        <f t="shared" si="514"/>
        <v>Serralheria</v>
      </c>
      <c r="Q1042" t="str">
        <f t="shared" si="515"/>
        <v>Normal / Fixo</v>
      </c>
      <c r="R1042" t="str">
        <f t="shared" si="516"/>
        <v>SERRALHEIRO II</v>
      </c>
      <c r="S1042" t="str">
        <f t="shared" si="517"/>
        <v>ADM</v>
      </c>
      <c r="T1042" s="39">
        <f t="shared" si="518"/>
        <v>57.825734836004102</v>
      </c>
      <c r="U1042" s="40">
        <f t="shared" si="519"/>
        <v>0.375</v>
      </c>
      <c r="V1042" s="40">
        <f t="shared" si="520"/>
        <v>0.25</v>
      </c>
      <c r="W1042" s="40">
        <f t="shared" si="521"/>
        <v>0.125</v>
      </c>
      <c r="X1042" t="str">
        <f t="shared" si="522"/>
        <v>Não</v>
      </c>
      <c r="Y1042" s="40">
        <f t="shared" si="523"/>
        <v>0</v>
      </c>
      <c r="Z1042" s="40">
        <f t="shared" si="524"/>
        <v>0</v>
      </c>
      <c r="AA1042" s="40">
        <f t="shared" si="525"/>
        <v>0</v>
      </c>
      <c r="AB1042" s="40">
        <f t="shared" si="526"/>
        <v>0</v>
      </c>
      <c r="AC1042" s="40">
        <f t="shared" si="527"/>
        <v>0</v>
      </c>
      <c r="AD1042" s="39">
        <f t="shared" si="528"/>
        <v>0</v>
      </c>
      <c r="AE1042" s="39">
        <f t="shared" si="529"/>
        <v>173.47720450801231</v>
      </c>
      <c r="AF1042" t="str">
        <f t="shared" si="530"/>
        <v>Justificada</v>
      </c>
      <c r="AG1042" t="str">
        <f t="shared" si="531"/>
        <v/>
      </c>
      <c r="AH1042" t="str">
        <f t="shared" si="532"/>
        <v/>
      </c>
      <c r="AJ1042" s="41">
        <f t="shared" si="533"/>
        <v>8</v>
      </c>
      <c r="AK1042" s="42" t="str">
        <f t="shared" si="534"/>
        <v/>
      </c>
      <c r="AL1042" s="41" t="str">
        <f t="shared" si="535"/>
        <v>Pelo ponto</v>
      </c>
      <c r="AM1042" s="41" t="str">
        <f t="shared" si="536"/>
        <v>Não</v>
      </c>
      <c r="AN1042" s="41" t="str">
        <f t="shared" si="537"/>
        <v>Não</v>
      </c>
      <c r="AO1042" s="42" t="str">
        <f t="shared" si="538"/>
        <v/>
      </c>
      <c r="AP1042" s="41" t="str">
        <f t="shared" si="539"/>
        <v>Ronaldo Santos Dias|46237</v>
      </c>
      <c r="AQ1042" s="41" t="str">
        <f t="shared" si="540"/>
        <v/>
      </c>
      <c r="AR1042" s="41" t="str">
        <f>IF($AQ1042="","",COUNTIFS(L_ChaveCob,$AQ1042,L_Ausencia,"&gt;"&amp;$W1042)+COUNTIFS($AQ$4:$AQ1042,$AQ1042,$W$4:$W1042,$W1042))</f>
        <v/>
      </c>
      <c r="AS1042" s="42">
        <f t="shared" si="541"/>
        <v>0</v>
      </c>
      <c r="AT1042" s="42">
        <f t="shared" si="542"/>
        <v>0</v>
      </c>
      <c r="AU1042" s="42">
        <f t="shared" si="543"/>
        <v>0</v>
      </c>
    </row>
    <row r="1043" spans="1:47" x14ac:dyDescent="0.2">
      <c r="A1043" s="35">
        <v>46237</v>
      </c>
      <c r="B1043" s="36" t="s">
        <v>247</v>
      </c>
      <c r="C1043" s="36" t="s">
        <v>232</v>
      </c>
      <c r="D1043" s="36"/>
      <c r="E1043" s="37"/>
      <c r="F1043" s="37"/>
      <c r="G1043" s="36"/>
      <c r="H1043" s="36"/>
      <c r="I1043" s="36" t="s">
        <v>616</v>
      </c>
      <c r="J1043" s="36"/>
      <c r="K1043" s="37"/>
      <c r="L1043" s="37"/>
      <c r="M1043" s="37"/>
      <c r="N1043" s="38">
        <f t="shared" si="512"/>
        <v>46235</v>
      </c>
      <c r="O1043">
        <f t="shared" si="513"/>
        <v>900005</v>
      </c>
      <c r="P1043" t="str">
        <f t="shared" si="514"/>
        <v>Serralheria</v>
      </c>
      <c r="Q1043" t="str">
        <f t="shared" si="515"/>
        <v>Normal / Fixo</v>
      </c>
      <c r="R1043" t="str">
        <f t="shared" si="516"/>
        <v>SERRALHEIRO II</v>
      </c>
      <c r="S1043" t="str">
        <f t="shared" si="517"/>
        <v>ADM</v>
      </c>
      <c r="T1043" s="39">
        <f t="shared" si="518"/>
        <v>57.825734836004102</v>
      </c>
      <c r="U1043" s="40">
        <f t="shared" si="519"/>
        <v>0.375</v>
      </c>
      <c r="V1043" s="40">
        <f t="shared" si="520"/>
        <v>0.375</v>
      </c>
      <c r="W1043" s="40">
        <f t="shared" si="521"/>
        <v>0</v>
      </c>
      <c r="X1043" t="str">
        <f t="shared" si="522"/>
        <v>Não</v>
      </c>
      <c r="Y1043" s="40">
        <f t="shared" si="523"/>
        <v>0</v>
      </c>
      <c r="Z1043" s="40">
        <f t="shared" si="524"/>
        <v>0</v>
      </c>
      <c r="AA1043" s="40">
        <f t="shared" si="525"/>
        <v>0</v>
      </c>
      <c r="AB1043" s="40">
        <f t="shared" si="526"/>
        <v>0</v>
      </c>
      <c r="AC1043" s="40">
        <f t="shared" si="527"/>
        <v>0</v>
      </c>
      <c r="AD1043" s="39">
        <f t="shared" si="528"/>
        <v>0</v>
      </c>
      <c r="AE1043" s="39">
        <f t="shared" si="529"/>
        <v>0</v>
      </c>
      <c r="AF1043" t="str">
        <f t="shared" si="530"/>
        <v>Trabalhado</v>
      </c>
      <c r="AG1043" t="str">
        <f t="shared" si="531"/>
        <v/>
      </c>
      <c r="AH1043" t="str">
        <f t="shared" si="532"/>
        <v/>
      </c>
      <c r="AJ1043" s="41">
        <f t="shared" si="533"/>
        <v>13</v>
      </c>
      <c r="AK1043" s="42" t="str">
        <f t="shared" si="534"/>
        <v/>
      </c>
      <c r="AL1043" s="41" t="str">
        <f t="shared" si="535"/>
        <v>Leve atraso</v>
      </c>
      <c r="AM1043" s="41" t="str">
        <f t="shared" si="536"/>
        <v>Não</v>
      </c>
      <c r="AN1043" s="41" t="str">
        <f t="shared" si="537"/>
        <v>Sim</v>
      </c>
      <c r="AO1043" s="42" t="str">
        <f t="shared" si="538"/>
        <v/>
      </c>
      <c r="AP1043" s="41" t="str">
        <f t="shared" si="539"/>
        <v>Rafael Fracaroli da Rocha|46237</v>
      </c>
      <c r="AQ1043" s="41" t="str">
        <f t="shared" si="540"/>
        <v/>
      </c>
      <c r="AR1043" s="41" t="str">
        <f>IF($AQ1043="","",COUNTIFS(L_ChaveCob,$AQ1043,L_Ausencia,"&gt;"&amp;$W1043)+COUNTIFS($AQ$4:$AQ1043,$AQ1043,$W$4:$W1043,$W1043))</f>
        <v/>
      </c>
      <c r="AS1043" s="42">
        <f t="shared" si="541"/>
        <v>0</v>
      </c>
      <c r="AT1043" s="42">
        <f t="shared" si="542"/>
        <v>0</v>
      </c>
      <c r="AU1043" s="42">
        <f t="shared" si="543"/>
        <v>0</v>
      </c>
    </row>
    <row r="1044" spans="1:47" x14ac:dyDescent="0.2">
      <c r="A1044" s="35">
        <v>46237</v>
      </c>
      <c r="B1044" s="36" t="s">
        <v>237</v>
      </c>
      <c r="C1044" s="36" t="s">
        <v>228</v>
      </c>
      <c r="D1044" s="36"/>
      <c r="E1044" s="37"/>
      <c r="F1044" s="37"/>
      <c r="G1044" s="36"/>
      <c r="H1044" s="36"/>
      <c r="I1044" s="36"/>
      <c r="J1044" s="36"/>
      <c r="K1044" s="37"/>
      <c r="L1044" s="37"/>
      <c r="M1044" s="37"/>
      <c r="N1044" s="38">
        <f t="shared" si="512"/>
        <v>46235</v>
      </c>
      <c r="O1044">
        <f t="shared" si="513"/>
        <v>119353</v>
      </c>
      <c r="P1044" t="str">
        <f t="shared" si="514"/>
        <v>Serralheria</v>
      </c>
      <c r="Q1044" t="str">
        <f t="shared" si="515"/>
        <v>Normal / Fixo</v>
      </c>
      <c r="R1044" t="str">
        <f t="shared" si="516"/>
        <v>SERRALHEIRO II</v>
      </c>
      <c r="S1044" t="str">
        <f t="shared" si="517"/>
        <v>ADM</v>
      </c>
      <c r="T1044" s="39">
        <f t="shared" si="518"/>
        <v>57.825734836004102</v>
      </c>
      <c r="U1044" s="40">
        <f t="shared" si="519"/>
        <v>0.375</v>
      </c>
      <c r="V1044" s="40">
        <f t="shared" si="520"/>
        <v>0</v>
      </c>
      <c r="W1044" s="40">
        <f t="shared" si="521"/>
        <v>0.375</v>
      </c>
      <c r="X1044" t="str">
        <f t="shared" si="522"/>
        <v>Sim</v>
      </c>
      <c r="Y1044" s="40">
        <f t="shared" si="523"/>
        <v>0.375</v>
      </c>
      <c r="Z1044" s="40">
        <f t="shared" si="524"/>
        <v>0</v>
      </c>
      <c r="AA1044" s="40">
        <f t="shared" si="525"/>
        <v>0</v>
      </c>
      <c r="AB1044" s="40">
        <f t="shared" si="526"/>
        <v>0</v>
      </c>
      <c r="AC1044" s="40">
        <f t="shared" si="527"/>
        <v>0.375</v>
      </c>
      <c r="AD1044" s="39">
        <f t="shared" si="528"/>
        <v>520.43161352403695</v>
      </c>
      <c r="AE1044" s="39">
        <f t="shared" si="529"/>
        <v>0</v>
      </c>
      <c r="AF1044" t="str">
        <f t="shared" si="530"/>
        <v>Férias</v>
      </c>
      <c r="AG1044" t="str">
        <f t="shared" si="531"/>
        <v>DESCONTA 9:00h (Férias).</v>
      </c>
      <c r="AH1044" t="str">
        <f t="shared" si="532"/>
        <v/>
      </c>
      <c r="AJ1044" s="41">
        <f t="shared" si="533"/>
        <v>7</v>
      </c>
      <c r="AK1044" s="42" t="str">
        <f t="shared" si="534"/>
        <v/>
      </c>
      <c r="AL1044" s="41" t="str">
        <f t="shared" si="535"/>
        <v>Dia inteiro</v>
      </c>
      <c r="AM1044" s="41" t="str">
        <f t="shared" si="536"/>
        <v>Sim</v>
      </c>
      <c r="AN1044" s="41" t="str">
        <f t="shared" si="537"/>
        <v>Não</v>
      </c>
      <c r="AO1044" s="42" t="str">
        <f t="shared" si="538"/>
        <v/>
      </c>
      <c r="AP1044" s="41" t="str">
        <f t="shared" si="539"/>
        <v>Ezequiel Antonio Peres|46237</v>
      </c>
      <c r="AQ1044" s="41" t="str">
        <f t="shared" si="540"/>
        <v>46237|Serralheria</v>
      </c>
      <c r="AR1044" s="41">
        <f>IF($AQ1044="","",COUNTIFS(L_ChaveCob,$AQ1044,L_Ausencia,"&gt;"&amp;$W1044)+COUNTIFS($AQ$4:$AQ1044,$AQ1044,$W$4:$W1044,$W1044))</f>
        <v>1</v>
      </c>
      <c r="AS1044" s="42">
        <f t="shared" si="541"/>
        <v>0</v>
      </c>
      <c r="AT1044" s="42">
        <f t="shared" si="542"/>
        <v>0</v>
      </c>
      <c r="AU1044" s="42">
        <f t="shared" si="543"/>
        <v>0</v>
      </c>
    </row>
    <row r="1045" spans="1:47" x14ac:dyDescent="0.2">
      <c r="A1045" s="35">
        <v>46237</v>
      </c>
      <c r="B1045" s="36" t="s">
        <v>249</v>
      </c>
      <c r="C1045" s="36" t="s">
        <v>232</v>
      </c>
      <c r="D1045" s="36"/>
      <c r="E1045" s="37"/>
      <c r="F1045" s="37"/>
      <c r="G1045" s="36"/>
      <c r="H1045" s="36"/>
      <c r="I1045" s="36"/>
      <c r="J1045" s="36"/>
      <c r="K1045" s="37"/>
      <c r="L1045" s="37"/>
      <c r="M1045" s="37"/>
      <c r="N1045" s="38">
        <f t="shared" si="512"/>
        <v>46235</v>
      </c>
      <c r="O1045">
        <f t="shared" si="513"/>
        <v>331335</v>
      </c>
      <c r="P1045" t="str">
        <f t="shared" si="514"/>
        <v>Serralheria</v>
      </c>
      <c r="Q1045" t="str">
        <f t="shared" si="515"/>
        <v>Normal / Fixo</v>
      </c>
      <c r="R1045" t="str">
        <f t="shared" si="516"/>
        <v>SERRALHEIRO II</v>
      </c>
      <c r="S1045" t="str">
        <f t="shared" si="517"/>
        <v>ADM</v>
      </c>
      <c r="T1045" s="39">
        <f t="shared" si="518"/>
        <v>57.825734836004102</v>
      </c>
      <c r="U1045" s="40">
        <f t="shared" si="519"/>
        <v>0.375</v>
      </c>
      <c r="V1045" s="40">
        <f t="shared" si="520"/>
        <v>0.375</v>
      </c>
      <c r="W1045" s="40">
        <f t="shared" si="521"/>
        <v>0</v>
      </c>
      <c r="X1045" t="str">
        <f t="shared" si="522"/>
        <v>Não</v>
      </c>
      <c r="Y1045" s="40">
        <f t="shared" si="523"/>
        <v>0</v>
      </c>
      <c r="Z1045" s="40">
        <f t="shared" si="524"/>
        <v>0</v>
      </c>
      <c r="AA1045" s="40">
        <f t="shared" si="525"/>
        <v>0</v>
      </c>
      <c r="AB1045" s="40">
        <f t="shared" si="526"/>
        <v>0</v>
      </c>
      <c r="AC1045" s="40">
        <f t="shared" si="527"/>
        <v>0</v>
      </c>
      <c r="AD1045" s="39">
        <f t="shared" si="528"/>
        <v>0</v>
      </c>
      <c r="AE1045" s="39">
        <f t="shared" si="529"/>
        <v>0</v>
      </c>
      <c r="AF1045" t="str">
        <f t="shared" si="530"/>
        <v>Trabalhado</v>
      </c>
      <c r="AG1045" t="str">
        <f t="shared" si="531"/>
        <v/>
      </c>
      <c r="AH1045" t="str">
        <f t="shared" si="532"/>
        <v/>
      </c>
      <c r="AJ1045" s="41">
        <f t="shared" si="533"/>
        <v>5</v>
      </c>
      <c r="AK1045" s="42" t="str">
        <f t="shared" si="534"/>
        <v/>
      </c>
      <c r="AL1045" s="41" t="str">
        <f t="shared" si="535"/>
        <v>Leve atraso</v>
      </c>
      <c r="AM1045" s="41" t="str">
        <f t="shared" si="536"/>
        <v>Não</v>
      </c>
      <c r="AN1045" s="41" t="str">
        <f t="shared" si="537"/>
        <v>Sim</v>
      </c>
      <c r="AO1045" s="42" t="str">
        <f t="shared" si="538"/>
        <v/>
      </c>
      <c r="AP1045" s="41" t="str">
        <f t="shared" si="539"/>
        <v>Robson Alberto Alves Galvão|46237</v>
      </c>
      <c r="AQ1045" s="41" t="str">
        <f t="shared" si="540"/>
        <v/>
      </c>
      <c r="AR1045" s="41" t="str">
        <f>IF($AQ1045="","",COUNTIFS(L_ChaveCob,$AQ1045,L_Ausencia,"&gt;"&amp;$W1045)+COUNTIFS($AQ$4:$AQ1045,$AQ1045,$W$4:$W1045,$W1045))</f>
        <v/>
      </c>
      <c r="AS1045" s="42">
        <f t="shared" si="541"/>
        <v>0</v>
      </c>
      <c r="AT1045" s="42">
        <f t="shared" si="542"/>
        <v>0</v>
      </c>
      <c r="AU1045" s="42">
        <f t="shared" si="543"/>
        <v>0</v>
      </c>
    </row>
    <row r="1046" spans="1:47" x14ac:dyDescent="0.2">
      <c r="A1046" s="35">
        <v>46237</v>
      </c>
      <c r="B1046" s="36" t="s">
        <v>229</v>
      </c>
      <c r="C1046" s="36" t="s">
        <v>232</v>
      </c>
      <c r="D1046" s="36"/>
      <c r="E1046" s="37"/>
      <c r="F1046" s="37"/>
      <c r="G1046" s="36"/>
      <c r="H1046" s="36"/>
      <c r="I1046" s="36"/>
      <c r="J1046" s="36"/>
      <c r="K1046" s="37"/>
      <c r="L1046" s="37"/>
      <c r="M1046" s="37"/>
      <c r="N1046" s="38">
        <f t="shared" si="512"/>
        <v>46235</v>
      </c>
      <c r="O1046">
        <f t="shared" si="513"/>
        <v>105410</v>
      </c>
      <c r="P1046" t="str">
        <f t="shared" si="514"/>
        <v>Serralheria</v>
      </c>
      <c r="Q1046" t="str">
        <f t="shared" si="515"/>
        <v>Normal / Fixo</v>
      </c>
      <c r="R1046" t="str">
        <f t="shared" si="516"/>
        <v>SERRALHEIRO I</v>
      </c>
      <c r="S1046" t="str">
        <f t="shared" si="517"/>
        <v>TURNO 3</v>
      </c>
      <c r="T1046" s="39">
        <f t="shared" si="518"/>
        <v>53.488333185221997</v>
      </c>
      <c r="U1046" s="40">
        <f t="shared" si="519"/>
        <v>0.33333333333333298</v>
      </c>
      <c r="V1046" s="40">
        <f t="shared" si="520"/>
        <v>0.33333333333333298</v>
      </c>
      <c r="W1046" s="40">
        <f t="shared" si="521"/>
        <v>0</v>
      </c>
      <c r="X1046" t="str">
        <f t="shared" si="522"/>
        <v>Não</v>
      </c>
      <c r="Y1046" s="40">
        <f t="shared" si="523"/>
        <v>0</v>
      </c>
      <c r="Z1046" s="40">
        <f t="shared" si="524"/>
        <v>0</v>
      </c>
      <c r="AA1046" s="40">
        <f t="shared" si="525"/>
        <v>0</v>
      </c>
      <c r="AB1046" s="40">
        <f t="shared" si="526"/>
        <v>0</v>
      </c>
      <c r="AC1046" s="40">
        <f t="shared" si="527"/>
        <v>0</v>
      </c>
      <c r="AD1046" s="39">
        <f t="shared" si="528"/>
        <v>0</v>
      </c>
      <c r="AE1046" s="39">
        <f t="shared" si="529"/>
        <v>0</v>
      </c>
      <c r="AF1046" t="str">
        <f t="shared" si="530"/>
        <v>Trabalhado</v>
      </c>
      <c r="AG1046" t="str">
        <f t="shared" si="531"/>
        <v/>
      </c>
      <c r="AH1046" t="str">
        <f t="shared" si="532"/>
        <v/>
      </c>
      <c r="AJ1046" s="41">
        <f t="shared" si="533"/>
        <v>6</v>
      </c>
      <c r="AK1046" s="42" t="str">
        <f t="shared" si="534"/>
        <v/>
      </c>
      <c r="AL1046" s="41" t="str">
        <f t="shared" si="535"/>
        <v>Leve atraso</v>
      </c>
      <c r="AM1046" s="41" t="str">
        <f t="shared" si="536"/>
        <v>Não</v>
      </c>
      <c r="AN1046" s="41" t="str">
        <f t="shared" si="537"/>
        <v>Sim</v>
      </c>
      <c r="AO1046" s="42" t="str">
        <f t="shared" si="538"/>
        <v/>
      </c>
      <c r="AP1046" s="41" t="str">
        <f t="shared" si="539"/>
        <v>Marcelo Douglas Vieira Santana|46237</v>
      </c>
      <c r="AQ1046" s="41" t="str">
        <f t="shared" si="540"/>
        <v/>
      </c>
      <c r="AR1046" s="41" t="str">
        <f>IF($AQ1046="","",COUNTIFS(L_ChaveCob,$AQ1046,L_Ausencia,"&gt;"&amp;$W1046)+COUNTIFS($AQ$4:$AQ1046,$AQ1046,$W$4:$W1046,$W1046))</f>
        <v/>
      </c>
      <c r="AS1046" s="42">
        <f t="shared" si="541"/>
        <v>0</v>
      </c>
      <c r="AT1046" s="42">
        <f t="shared" si="542"/>
        <v>0</v>
      </c>
      <c r="AU1046" s="42">
        <f t="shared" si="543"/>
        <v>0</v>
      </c>
    </row>
    <row r="1047" spans="1:47" x14ac:dyDescent="0.2">
      <c r="A1047" s="35">
        <v>46237</v>
      </c>
      <c r="B1047" s="36" t="s">
        <v>231</v>
      </c>
      <c r="C1047" s="36" t="s">
        <v>232</v>
      </c>
      <c r="D1047" s="36"/>
      <c r="E1047" s="37"/>
      <c r="F1047" s="37"/>
      <c r="G1047" s="36"/>
      <c r="H1047" s="36"/>
      <c r="I1047" s="36"/>
      <c r="J1047" s="36"/>
      <c r="K1047" s="37"/>
      <c r="L1047" s="37"/>
      <c r="M1047" s="37"/>
      <c r="N1047" s="38">
        <f t="shared" si="512"/>
        <v>46235</v>
      </c>
      <c r="O1047">
        <f t="shared" si="513"/>
        <v>900004</v>
      </c>
      <c r="P1047" t="str">
        <f t="shared" si="514"/>
        <v>Serralheria</v>
      </c>
      <c r="Q1047" t="str">
        <f t="shared" si="515"/>
        <v>Normal / Fixo</v>
      </c>
      <c r="R1047" t="str">
        <f t="shared" si="516"/>
        <v>SERRALHEIRO I</v>
      </c>
      <c r="S1047" t="str">
        <f t="shared" si="517"/>
        <v>TURNO 2</v>
      </c>
      <c r="T1047" s="39">
        <f t="shared" si="518"/>
        <v>53.488333185221997</v>
      </c>
      <c r="U1047" s="40">
        <f t="shared" si="519"/>
        <v>0.33333333333333298</v>
      </c>
      <c r="V1047" s="40">
        <f t="shared" si="520"/>
        <v>0.33333333333333298</v>
      </c>
      <c r="W1047" s="40">
        <f t="shared" si="521"/>
        <v>0</v>
      </c>
      <c r="X1047" t="str">
        <f t="shared" si="522"/>
        <v>Não</v>
      </c>
      <c r="Y1047" s="40">
        <f t="shared" si="523"/>
        <v>0</v>
      </c>
      <c r="Z1047" s="40">
        <f t="shared" si="524"/>
        <v>0</v>
      </c>
      <c r="AA1047" s="40">
        <f t="shared" si="525"/>
        <v>0</v>
      </c>
      <c r="AB1047" s="40">
        <f t="shared" si="526"/>
        <v>0</v>
      </c>
      <c r="AC1047" s="40">
        <f t="shared" si="527"/>
        <v>0</v>
      </c>
      <c r="AD1047" s="39">
        <f t="shared" si="528"/>
        <v>0</v>
      </c>
      <c r="AE1047" s="39">
        <f t="shared" si="529"/>
        <v>0</v>
      </c>
      <c r="AF1047" t="str">
        <f t="shared" si="530"/>
        <v>Trabalhado</v>
      </c>
      <c r="AG1047" t="str">
        <f t="shared" si="531"/>
        <v/>
      </c>
      <c r="AH1047" t="str">
        <f t="shared" si="532"/>
        <v/>
      </c>
      <c r="AJ1047" s="41">
        <f t="shared" si="533"/>
        <v>11</v>
      </c>
      <c r="AK1047" s="42" t="str">
        <f t="shared" si="534"/>
        <v/>
      </c>
      <c r="AL1047" s="41" t="str">
        <f t="shared" si="535"/>
        <v>Leve atraso</v>
      </c>
      <c r="AM1047" s="41" t="str">
        <f t="shared" si="536"/>
        <v>Não</v>
      </c>
      <c r="AN1047" s="41" t="str">
        <f t="shared" si="537"/>
        <v>Sim</v>
      </c>
      <c r="AO1047" s="42" t="str">
        <f t="shared" si="538"/>
        <v/>
      </c>
      <c r="AP1047" s="41" t="str">
        <f t="shared" si="539"/>
        <v>Rogério Marques da Silva|46237</v>
      </c>
      <c r="AQ1047" s="41" t="str">
        <f t="shared" si="540"/>
        <v/>
      </c>
      <c r="AR1047" s="41" t="str">
        <f>IF($AQ1047="","",COUNTIFS(L_ChaveCob,$AQ1047,L_Ausencia,"&gt;"&amp;$W1047)+COUNTIFS($AQ$4:$AQ1047,$AQ1047,$W$4:$W1047,$W1047))</f>
        <v/>
      </c>
      <c r="AS1047" s="42">
        <f t="shared" si="541"/>
        <v>0</v>
      </c>
      <c r="AT1047" s="42">
        <f t="shared" si="542"/>
        <v>0</v>
      </c>
      <c r="AU1047" s="42">
        <f t="shared" si="543"/>
        <v>0</v>
      </c>
    </row>
    <row r="1048" spans="1:47" x14ac:dyDescent="0.2">
      <c r="A1048" s="35">
        <v>46237</v>
      </c>
      <c r="B1048" s="36" t="s">
        <v>479</v>
      </c>
      <c r="C1048" s="36" t="s">
        <v>232</v>
      </c>
      <c r="D1048" s="36"/>
      <c r="E1048" s="37"/>
      <c r="F1048" s="37"/>
      <c r="G1048" s="36"/>
      <c r="H1048" s="36"/>
      <c r="I1048" s="36"/>
      <c r="J1048" s="36"/>
      <c r="K1048" s="37"/>
      <c r="L1048" s="37"/>
      <c r="M1048" s="37"/>
      <c r="N1048" s="38">
        <f t="shared" si="512"/>
        <v>46235</v>
      </c>
      <c r="O1048">
        <f t="shared" si="513"/>
        <v>900012</v>
      </c>
      <c r="P1048" t="str">
        <f t="shared" si="514"/>
        <v>Serralheria</v>
      </c>
      <c r="Q1048" t="str">
        <f t="shared" si="515"/>
        <v>Normal / Fixo</v>
      </c>
      <c r="R1048" t="str">
        <f t="shared" si="516"/>
        <v>SERRALHEIRO I</v>
      </c>
      <c r="S1048" t="str">
        <f t="shared" si="517"/>
        <v>ADM</v>
      </c>
      <c r="T1048" s="39">
        <f t="shared" si="518"/>
        <v>53.488333185221997</v>
      </c>
      <c r="U1048" s="40">
        <f t="shared" si="519"/>
        <v>0.375</v>
      </c>
      <c r="V1048" s="40">
        <f t="shared" si="520"/>
        <v>0.375</v>
      </c>
      <c r="W1048" s="40">
        <f t="shared" si="521"/>
        <v>0</v>
      </c>
      <c r="X1048" t="str">
        <f t="shared" si="522"/>
        <v>Não</v>
      </c>
      <c r="Y1048" s="40">
        <f t="shared" si="523"/>
        <v>0</v>
      </c>
      <c r="Z1048" s="40">
        <f t="shared" si="524"/>
        <v>0</v>
      </c>
      <c r="AA1048" s="40">
        <f t="shared" si="525"/>
        <v>0</v>
      </c>
      <c r="AB1048" s="40">
        <f t="shared" si="526"/>
        <v>0</v>
      </c>
      <c r="AC1048" s="40">
        <f t="shared" si="527"/>
        <v>0</v>
      </c>
      <c r="AD1048" s="39">
        <f t="shared" si="528"/>
        <v>0</v>
      </c>
      <c r="AE1048" s="39">
        <f t="shared" si="529"/>
        <v>0</v>
      </c>
      <c r="AF1048" t="str">
        <f t="shared" si="530"/>
        <v>Trabalhado</v>
      </c>
      <c r="AG1048" t="str">
        <f t="shared" si="531"/>
        <v/>
      </c>
      <c r="AH1048" t="str">
        <f t="shared" si="532"/>
        <v/>
      </c>
      <c r="AJ1048" s="41">
        <f t="shared" si="533"/>
        <v>21</v>
      </c>
      <c r="AK1048" s="42" t="str">
        <f t="shared" si="534"/>
        <v/>
      </c>
      <c r="AL1048" s="41" t="str">
        <f t="shared" si="535"/>
        <v>Leve atraso</v>
      </c>
      <c r="AM1048" s="41" t="str">
        <f t="shared" si="536"/>
        <v>Não</v>
      </c>
      <c r="AN1048" s="41" t="str">
        <f t="shared" si="537"/>
        <v>Sim</v>
      </c>
      <c r="AO1048" s="42" t="str">
        <f t="shared" si="538"/>
        <v/>
      </c>
      <c r="AP1048" s="41" t="str">
        <f t="shared" si="539"/>
        <v>Diego Ferreira Moura|46237</v>
      </c>
      <c r="AQ1048" s="41" t="str">
        <f t="shared" si="540"/>
        <v/>
      </c>
      <c r="AR1048" s="41" t="str">
        <f>IF($AQ1048="","",COUNTIFS(L_ChaveCob,$AQ1048,L_Ausencia,"&gt;"&amp;$W1048)+COUNTIFS($AQ$4:$AQ1048,$AQ1048,$W$4:$W1048,$W1048))</f>
        <v/>
      </c>
      <c r="AS1048" s="42">
        <f t="shared" si="541"/>
        <v>0</v>
      </c>
      <c r="AT1048" s="42">
        <f t="shared" si="542"/>
        <v>0</v>
      </c>
      <c r="AU1048" s="42">
        <f t="shared" si="543"/>
        <v>0</v>
      </c>
    </row>
    <row r="1049" spans="1:47" x14ac:dyDescent="0.2">
      <c r="A1049" s="35">
        <v>46237</v>
      </c>
      <c r="B1049" s="36" t="s">
        <v>483</v>
      </c>
      <c r="C1049" s="36" t="s">
        <v>232</v>
      </c>
      <c r="D1049" s="36"/>
      <c r="E1049" s="37"/>
      <c r="F1049" s="37"/>
      <c r="G1049" s="36"/>
      <c r="H1049" s="36"/>
      <c r="I1049" s="36"/>
      <c r="J1049" s="36"/>
      <c r="K1049" s="37"/>
      <c r="L1049" s="37"/>
      <c r="M1049" s="37"/>
      <c r="N1049" s="38">
        <f t="shared" si="512"/>
        <v>46235</v>
      </c>
      <c r="O1049">
        <f t="shared" si="513"/>
        <v>900011</v>
      </c>
      <c r="P1049" t="str">
        <f t="shared" si="514"/>
        <v>Serralheria</v>
      </c>
      <c r="Q1049" t="str">
        <f t="shared" si="515"/>
        <v>Normal / Fixo</v>
      </c>
      <c r="R1049" t="str">
        <f t="shared" si="516"/>
        <v>SERRALHEIRO I</v>
      </c>
      <c r="S1049" t="str">
        <f t="shared" si="517"/>
        <v>ADM</v>
      </c>
      <c r="T1049" s="39">
        <f t="shared" si="518"/>
        <v>53.488333185221997</v>
      </c>
      <c r="U1049" s="40">
        <f t="shared" si="519"/>
        <v>0.375</v>
      </c>
      <c r="V1049" s="40">
        <f t="shared" si="520"/>
        <v>0.375</v>
      </c>
      <c r="W1049" s="40">
        <f t="shared" si="521"/>
        <v>0</v>
      </c>
      <c r="X1049" t="str">
        <f t="shared" si="522"/>
        <v>Não</v>
      </c>
      <c r="Y1049" s="40">
        <f t="shared" si="523"/>
        <v>0</v>
      </c>
      <c r="Z1049" s="40">
        <f t="shared" si="524"/>
        <v>0</v>
      </c>
      <c r="AA1049" s="40">
        <f t="shared" si="525"/>
        <v>0</v>
      </c>
      <c r="AB1049" s="40">
        <f t="shared" si="526"/>
        <v>0</v>
      </c>
      <c r="AC1049" s="40">
        <f t="shared" si="527"/>
        <v>0</v>
      </c>
      <c r="AD1049" s="39">
        <f t="shared" si="528"/>
        <v>0</v>
      </c>
      <c r="AE1049" s="39">
        <f t="shared" si="529"/>
        <v>0</v>
      </c>
      <c r="AF1049" t="str">
        <f t="shared" si="530"/>
        <v>Trabalhado</v>
      </c>
      <c r="AG1049" t="str">
        <f t="shared" si="531"/>
        <v/>
      </c>
      <c r="AH1049" t="str">
        <f t="shared" si="532"/>
        <v/>
      </c>
      <c r="AJ1049" s="41">
        <f t="shared" si="533"/>
        <v>20</v>
      </c>
      <c r="AK1049" s="42" t="str">
        <f t="shared" si="534"/>
        <v/>
      </c>
      <c r="AL1049" s="41" t="str">
        <f t="shared" si="535"/>
        <v>Leve atraso</v>
      </c>
      <c r="AM1049" s="41" t="str">
        <f t="shared" si="536"/>
        <v>Não</v>
      </c>
      <c r="AN1049" s="41" t="str">
        <f t="shared" si="537"/>
        <v>Sim</v>
      </c>
      <c r="AO1049" s="42" t="str">
        <f t="shared" si="538"/>
        <v/>
      </c>
      <c r="AP1049" s="41" t="str">
        <f t="shared" si="539"/>
        <v>Maxwell Torres da Silva|46237</v>
      </c>
      <c r="AQ1049" s="41" t="str">
        <f t="shared" si="540"/>
        <v/>
      </c>
      <c r="AR1049" s="41" t="str">
        <f>IF($AQ1049="","",COUNTIFS(L_ChaveCob,$AQ1049,L_Ausencia,"&gt;"&amp;$W1049)+COUNTIFS($AQ$4:$AQ1049,$AQ1049,$W$4:$W1049,$W1049))</f>
        <v/>
      </c>
      <c r="AS1049" s="42">
        <f t="shared" si="541"/>
        <v>0</v>
      </c>
      <c r="AT1049" s="42">
        <f t="shared" si="542"/>
        <v>0</v>
      </c>
      <c r="AU1049" s="42">
        <f t="shared" si="543"/>
        <v>0</v>
      </c>
    </row>
    <row r="1050" spans="1:47" x14ac:dyDescent="0.2">
      <c r="A1050" s="35">
        <v>46237</v>
      </c>
      <c r="B1050" s="36" t="s">
        <v>281</v>
      </c>
      <c r="C1050" s="36" t="s">
        <v>232</v>
      </c>
      <c r="D1050" s="36"/>
      <c r="E1050" s="37"/>
      <c r="F1050" s="37"/>
      <c r="G1050" s="36"/>
      <c r="H1050" s="36"/>
      <c r="I1050" s="36"/>
      <c r="J1050" s="36"/>
      <c r="K1050" s="37"/>
      <c r="L1050" s="37"/>
      <c r="M1050" s="37"/>
      <c r="N1050" s="38">
        <f t="shared" si="512"/>
        <v>46235</v>
      </c>
      <c r="O1050">
        <f t="shared" si="513"/>
        <v>900010</v>
      </c>
      <c r="P1050" t="str">
        <f t="shared" si="514"/>
        <v>Serralheria</v>
      </c>
      <c r="Q1050" t="str">
        <f t="shared" si="515"/>
        <v>Normal / Fixo</v>
      </c>
      <c r="R1050" t="str">
        <f t="shared" si="516"/>
        <v>SERRALHEIRO I</v>
      </c>
      <c r="S1050" t="str">
        <f t="shared" si="517"/>
        <v>ADM</v>
      </c>
      <c r="T1050" s="39">
        <f t="shared" si="518"/>
        <v>53.488333185221997</v>
      </c>
      <c r="U1050" s="40">
        <f t="shared" si="519"/>
        <v>0.375</v>
      </c>
      <c r="V1050" s="40">
        <f t="shared" si="520"/>
        <v>0.375</v>
      </c>
      <c r="W1050" s="40">
        <f t="shared" si="521"/>
        <v>0</v>
      </c>
      <c r="X1050" t="str">
        <f t="shared" si="522"/>
        <v>Não</v>
      </c>
      <c r="Y1050" s="40">
        <f t="shared" si="523"/>
        <v>0</v>
      </c>
      <c r="Z1050" s="40">
        <f t="shared" si="524"/>
        <v>0</v>
      </c>
      <c r="AA1050" s="40">
        <f t="shared" si="525"/>
        <v>0</v>
      </c>
      <c r="AB1050" s="40">
        <f t="shared" si="526"/>
        <v>0</v>
      </c>
      <c r="AC1050" s="40">
        <f t="shared" si="527"/>
        <v>0</v>
      </c>
      <c r="AD1050" s="39">
        <f t="shared" si="528"/>
        <v>0</v>
      </c>
      <c r="AE1050" s="39">
        <f t="shared" si="529"/>
        <v>0</v>
      </c>
      <c r="AF1050" t="str">
        <f t="shared" si="530"/>
        <v>Trabalhado</v>
      </c>
      <c r="AG1050" t="str">
        <f t="shared" si="531"/>
        <v/>
      </c>
      <c r="AH1050" t="str">
        <f t="shared" si="532"/>
        <v/>
      </c>
      <c r="AJ1050" s="41">
        <f t="shared" si="533"/>
        <v>19</v>
      </c>
      <c r="AK1050" s="42" t="str">
        <f t="shared" si="534"/>
        <v/>
      </c>
      <c r="AL1050" s="41" t="str">
        <f t="shared" si="535"/>
        <v>Leve atraso</v>
      </c>
      <c r="AM1050" s="41" t="str">
        <f t="shared" si="536"/>
        <v>Não</v>
      </c>
      <c r="AN1050" s="41" t="str">
        <f t="shared" si="537"/>
        <v>Sim</v>
      </c>
      <c r="AO1050" s="42" t="str">
        <f t="shared" si="538"/>
        <v/>
      </c>
      <c r="AP1050" s="41" t="str">
        <f t="shared" si="539"/>
        <v>Roniel de Souza Rocha|46237</v>
      </c>
      <c r="AQ1050" s="41" t="str">
        <f t="shared" si="540"/>
        <v/>
      </c>
      <c r="AR1050" s="41" t="str">
        <f>IF($AQ1050="","",COUNTIFS(L_ChaveCob,$AQ1050,L_Ausencia,"&gt;"&amp;$W1050)+COUNTIFS($AQ$4:$AQ1050,$AQ1050,$W$4:$W1050,$W1050))</f>
        <v/>
      </c>
      <c r="AS1050" s="42">
        <f t="shared" si="541"/>
        <v>0</v>
      </c>
      <c r="AT1050" s="42">
        <f t="shared" si="542"/>
        <v>0</v>
      </c>
      <c r="AU1050" s="42">
        <f t="shared" si="543"/>
        <v>0</v>
      </c>
    </row>
    <row r="1051" spans="1:47" hidden="1" x14ac:dyDescent="0.2">
      <c r="A1051" s="35">
        <v>46237</v>
      </c>
      <c r="B1051" s="36" t="s">
        <v>611</v>
      </c>
      <c r="C1051" s="36" t="s">
        <v>232</v>
      </c>
      <c r="D1051" s="36"/>
      <c r="E1051" s="37"/>
      <c r="F1051" s="37"/>
      <c r="G1051" s="36"/>
      <c r="H1051" s="36"/>
      <c r="I1051" s="36"/>
      <c r="J1051" s="36"/>
      <c r="K1051" s="37"/>
      <c r="L1051" s="37"/>
      <c r="M1051" s="37"/>
      <c r="N1051" s="38">
        <f t="shared" si="512"/>
        <v>46235</v>
      </c>
      <c r="O1051">
        <f t="shared" si="513"/>
        <v>900013</v>
      </c>
      <c r="P1051" t="str">
        <f t="shared" si="514"/>
        <v>SPOT</v>
      </c>
      <c r="Q1051" t="str">
        <f t="shared" si="515"/>
        <v>SPOT</v>
      </c>
      <c r="R1051" t="str">
        <f t="shared" si="516"/>
        <v>SERRALHEIRO I</v>
      </c>
      <c r="S1051" t="str">
        <f t="shared" si="517"/>
        <v>TURNO 2</v>
      </c>
      <c r="T1051" s="39">
        <f t="shared" si="518"/>
        <v>53.488333185221997</v>
      </c>
      <c r="U1051" s="40">
        <f t="shared" si="519"/>
        <v>0.33333333333333298</v>
      </c>
      <c r="V1051" s="40">
        <f t="shared" si="520"/>
        <v>0.33333333333333298</v>
      </c>
      <c r="W1051" s="40">
        <f t="shared" si="521"/>
        <v>0</v>
      </c>
      <c r="X1051" t="str">
        <f t="shared" si="522"/>
        <v>Não</v>
      </c>
      <c r="Y1051" s="40">
        <f t="shared" si="523"/>
        <v>0</v>
      </c>
      <c r="Z1051" s="40">
        <f t="shared" si="524"/>
        <v>0</v>
      </c>
      <c r="AA1051" s="40">
        <f t="shared" si="525"/>
        <v>0</v>
      </c>
      <c r="AB1051" s="40">
        <f t="shared" si="526"/>
        <v>0</v>
      </c>
      <c r="AC1051" s="40">
        <f t="shared" si="527"/>
        <v>0</v>
      </c>
      <c r="AD1051" s="39">
        <f t="shared" si="528"/>
        <v>0</v>
      </c>
      <c r="AE1051" s="39">
        <f t="shared" si="529"/>
        <v>0</v>
      </c>
      <c r="AF1051" t="str">
        <f t="shared" si="530"/>
        <v>Trabalhado</v>
      </c>
      <c r="AG1051" t="str">
        <f t="shared" si="531"/>
        <v/>
      </c>
      <c r="AH1051" t="str">
        <f t="shared" si="532"/>
        <v/>
      </c>
      <c r="AJ1051" s="41">
        <f t="shared" si="533"/>
        <v>22</v>
      </c>
      <c r="AK1051" s="42" t="str">
        <f t="shared" si="534"/>
        <v/>
      </c>
      <c r="AL1051" s="41" t="str">
        <f t="shared" si="535"/>
        <v>Leve atraso</v>
      </c>
      <c r="AM1051" s="41" t="str">
        <f t="shared" si="536"/>
        <v>Não</v>
      </c>
      <c r="AN1051" s="41" t="str">
        <f t="shared" si="537"/>
        <v>Sim</v>
      </c>
      <c r="AO1051" s="42" t="str">
        <f t="shared" si="538"/>
        <v/>
      </c>
      <c r="AP1051" s="41" t="str">
        <f t="shared" si="539"/>
        <v>Murilo de Souza Modesto- Spot|46237</v>
      </c>
      <c r="AQ1051" s="41" t="str">
        <f t="shared" si="540"/>
        <v/>
      </c>
      <c r="AR1051" s="41" t="str">
        <f>IF($AQ1051="","",COUNTIFS(L_ChaveCob,$AQ1051,L_Ausencia,"&gt;"&amp;$W1051)+COUNTIFS($AQ$4:$AQ1051,$AQ1051,$W$4:$W1051,$W1051))</f>
        <v/>
      </c>
      <c r="AS1051" s="42">
        <f t="shared" si="541"/>
        <v>0</v>
      </c>
      <c r="AT1051" s="42">
        <f t="shared" si="542"/>
        <v>0</v>
      </c>
      <c r="AU1051" s="42">
        <f t="shared" si="543"/>
        <v>0</v>
      </c>
    </row>
    <row r="1052" spans="1:47" x14ac:dyDescent="0.2">
      <c r="A1052" s="35">
        <v>46238</v>
      </c>
      <c r="B1052" s="36" t="s">
        <v>252</v>
      </c>
      <c r="C1052" s="36" t="s">
        <v>228</v>
      </c>
      <c r="D1052" s="36"/>
      <c r="E1052" s="37"/>
      <c r="F1052" s="37"/>
      <c r="G1052" s="36"/>
      <c r="H1052" s="36"/>
      <c r="I1052" s="36"/>
      <c r="J1052" s="36"/>
      <c r="K1052" s="37"/>
      <c r="L1052" s="37"/>
      <c r="M1052" s="37"/>
      <c r="N1052" s="38">
        <f t="shared" si="512"/>
        <v>46235</v>
      </c>
      <c r="O1052">
        <f t="shared" si="513"/>
        <v>266937</v>
      </c>
      <c r="P1052" t="str">
        <f t="shared" si="514"/>
        <v>Serralheria</v>
      </c>
      <c r="Q1052" t="str">
        <f t="shared" si="515"/>
        <v>Normal / Fixo</v>
      </c>
      <c r="R1052" t="str">
        <f t="shared" si="516"/>
        <v>ENCARREGADO</v>
      </c>
      <c r="S1052" t="str">
        <f t="shared" si="517"/>
        <v>ADM</v>
      </c>
      <c r="T1052" s="39">
        <f t="shared" si="518"/>
        <v>66.410146806958295</v>
      </c>
      <c r="U1052" s="40">
        <f t="shared" si="519"/>
        <v>0.375</v>
      </c>
      <c r="V1052" s="40">
        <f t="shared" si="520"/>
        <v>0</v>
      </c>
      <c r="W1052" s="40">
        <f t="shared" si="521"/>
        <v>0.375</v>
      </c>
      <c r="X1052" t="str">
        <f t="shared" si="522"/>
        <v>Sim</v>
      </c>
      <c r="Y1052" s="40">
        <f t="shared" si="523"/>
        <v>0.375</v>
      </c>
      <c r="Z1052" s="40">
        <f t="shared" si="524"/>
        <v>0</v>
      </c>
      <c r="AA1052" s="40">
        <f t="shared" si="525"/>
        <v>0</v>
      </c>
      <c r="AB1052" s="40">
        <f t="shared" si="526"/>
        <v>0</v>
      </c>
      <c r="AC1052" s="40">
        <f t="shared" si="527"/>
        <v>0.375</v>
      </c>
      <c r="AD1052" s="39">
        <f t="shared" si="528"/>
        <v>597.69132126262468</v>
      </c>
      <c r="AE1052" s="39">
        <f t="shared" si="529"/>
        <v>0</v>
      </c>
      <c r="AF1052" t="str">
        <f t="shared" si="530"/>
        <v>Férias</v>
      </c>
      <c r="AG1052" t="str">
        <f t="shared" si="531"/>
        <v>DESCONTA 9:00h (Férias).</v>
      </c>
      <c r="AH1052" t="str">
        <f t="shared" si="532"/>
        <v/>
      </c>
      <c r="AJ1052" s="41">
        <f t="shared" si="533"/>
        <v>1</v>
      </c>
      <c r="AK1052" s="42" t="str">
        <f t="shared" si="534"/>
        <v/>
      </c>
      <c r="AL1052" s="41" t="str">
        <f t="shared" si="535"/>
        <v>Dia inteiro</v>
      </c>
      <c r="AM1052" s="41" t="str">
        <f t="shared" si="536"/>
        <v>Sim</v>
      </c>
      <c r="AN1052" s="41" t="str">
        <f t="shared" si="537"/>
        <v>Não</v>
      </c>
      <c r="AO1052" s="42" t="str">
        <f t="shared" si="538"/>
        <v/>
      </c>
      <c r="AP1052" s="41" t="str">
        <f t="shared" si="539"/>
        <v>Ronaldo Rosendo da Silva|46238</v>
      </c>
      <c r="AQ1052" s="41" t="str">
        <f t="shared" si="540"/>
        <v/>
      </c>
      <c r="AR1052" s="41" t="str">
        <f>IF($AQ1052="","",COUNTIFS(L_ChaveCob,$AQ1052,L_Ausencia,"&gt;"&amp;$W1052)+COUNTIFS($AQ$4:$AQ1052,$AQ1052,$W$4:$W1052,$W1052))</f>
        <v/>
      </c>
      <c r="AS1052" s="42">
        <f t="shared" si="541"/>
        <v>0</v>
      </c>
      <c r="AT1052" s="42">
        <f t="shared" si="542"/>
        <v>0</v>
      </c>
      <c r="AU1052" s="42">
        <f t="shared" si="543"/>
        <v>0</v>
      </c>
    </row>
    <row r="1053" spans="1:47" x14ac:dyDescent="0.2">
      <c r="A1053" s="35">
        <v>46238</v>
      </c>
      <c r="B1053" s="36" t="s">
        <v>243</v>
      </c>
      <c r="C1053" s="36" t="s">
        <v>232</v>
      </c>
      <c r="D1053" s="36"/>
      <c r="E1053" s="37"/>
      <c r="F1053" s="37"/>
      <c r="G1053" s="36"/>
      <c r="H1053" s="36"/>
      <c r="I1053" s="36"/>
      <c r="J1053" s="36"/>
      <c r="K1053" s="37"/>
      <c r="L1053" s="37"/>
      <c r="M1053" s="37"/>
      <c r="N1053" s="38">
        <f t="shared" si="512"/>
        <v>46235</v>
      </c>
      <c r="O1053">
        <f t="shared" si="513"/>
        <v>900003</v>
      </c>
      <c r="P1053" t="str">
        <f t="shared" si="514"/>
        <v>Serralheria</v>
      </c>
      <c r="Q1053" t="str">
        <f t="shared" si="515"/>
        <v>Normal / Fixo</v>
      </c>
      <c r="R1053" t="str">
        <f t="shared" si="516"/>
        <v>ENCARREGADO</v>
      </c>
      <c r="S1053" t="str">
        <f t="shared" si="517"/>
        <v>ADM</v>
      </c>
      <c r="T1053" s="39">
        <f t="shared" si="518"/>
        <v>66.410146806958295</v>
      </c>
      <c r="U1053" s="40">
        <f t="shared" si="519"/>
        <v>0.375</v>
      </c>
      <c r="V1053" s="40">
        <f t="shared" si="520"/>
        <v>0.375</v>
      </c>
      <c r="W1053" s="40">
        <f t="shared" si="521"/>
        <v>0</v>
      </c>
      <c r="X1053" t="str">
        <f t="shared" si="522"/>
        <v>Não</v>
      </c>
      <c r="Y1053" s="40">
        <f t="shared" si="523"/>
        <v>0</v>
      </c>
      <c r="Z1053" s="40">
        <f t="shared" si="524"/>
        <v>0</v>
      </c>
      <c r="AA1053" s="40">
        <f t="shared" si="525"/>
        <v>0</v>
      </c>
      <c r="AB1053" s="40">
        <f t="shared" si="526"/>
        <v>0</v>
      </c>
      <c r="AC1053" s="40">
        <f t="shared" si="527"/>
        <v>0</v>
      </c>
      <c r="AD1053" s="39">
        <f t="shared" si="528"/>
        <v>0</v>
      </c>
      <c r="AE1053" s="39">
        <f t="shared" si="529"/>
        <v>0</v>
      </c>
      <c r="AF1053" t="str">
        <f t="shared" si="530"/>
        <v>Trabalhado</v>
      </c>
      <c r="AG1053" t="str">
        <f t="shared" si="531"/>
        <v/>
      </c>
      <c r="AH1053" t="str">
        <f t="shared" si="532"/>
        <v/>
      </c>
      <c r="AJ1053" s="41">
        <f t="shared" si="533"/>
        <v>10</v>
      </c>
      <c r="AK1053" s="42" t="str">
        <f t="shared" si="534"/>
        <v/>
      </c>
      <c r="AL1053" s="41" t="str">
        <f t="shared" si="535"/>
        <v>Leve atraso</v>
      </c>
      <c r="AM1053" s="41" t="str">
        <f t="shared" si="536"/>
        <v>Não</v>
      </c>
      <c r="AN1053" s="41" t="str">
        <f t="shared" si="537"/>
        <v>Sim</v>
      </c>
      <c r="AO1053" s="42" t="str">
        <f t="shared" si="538"/>
        <v/>
      </c>
      <c r="AP1053" s="41" t="str">
        <f t="shared" si="539"/>
        <v>Marcelo Antônio Silvestre de Moraes|46238</v>
      </c>
      <c r="AQ1053" s="41" t="str">
        <f t="shared" si="540"/>
        <v/>
      </c>
      <c r="AR1053" s="41" t="str">
        <f>IF($AQ1053="","",COUNTIFS(L_ChaveCob,$AQ1053,L_Ausencia,"&gt;"&amp;$W1053)+COUNTIFS($AQ$4:$AQ1053,$AQ1053,$W$4:$W1053,$W1053))</f>
        <v/>
      </c>
      <c r="AS1053" s="42">
        <f t="shared" si="541"/>
        <v>0</v>
      </c>
      <c r="AT1053" s="42">
        <f t="shared" si="542"/>
        <v>0</v>
      </c>
      <c r="AU1053" s="42">
        <f t="shared" si="543"/>
        <v>0</v>
      </c>
    </row>
    <row r="1054" spans="1:47" x14ac:dyDescent="0.2">
      <c r="A1054" s="35">
        <v>46238</v>
      </c>
      <c r="B1054" s="36" t="s">
        <v>239</v>
      </c>
      <c r="C1054" s="36" t="s">
        <v>232</v>
      </c>
      <c r="D1054" s="36"/>
      <c r="E1054" s="37"/>
      <c r="F1054" s="37"/>
      <c r="G1054" s="36"/>
      <c r="H1054" s="36"/>
      <c r="I1054" s="36"/>
      <c r="J1054" s="36"/>
      <c r="K1054" s="37"/>
      <c r="L1054" s="37"/>
      <c r="M1054" s="37"/>
      <c r="N1054" s="38">
        <f t="shared" si="512"/>
        <v>46235</v>
      </c>
      <c r="O1054">
        <f t="shared" si="513"/>
        <v>173078</v>
      </c>
      <c r="P1054" t="str">
        <f t="shared" si="514"/>
        <v>Serralheria</v>
      </c>
      <c r="Q1054" t="str">
        <f t="shared" si="515"/>
        <v>Normal / Fixo</v>
      </c>
      <c r="R1054" t="str">
        <f t="shared" si="516"/>
        <v>SERRALHEIRO II</v>
      </c>
      <c r="S1054" t="str">
        <f t="shared" si="517"/>
        <v>ADM</v>
      </c>
      <c r="T1054" s="39">
        <f t="shared" si="518"/>
        <v>57.825734836004102</v>
      </c>
      <c r="U1054" s="40">
        <f t="shared" si="519"/>
        <v>0.375</v>
      </c>
      <c r="V1054" s="40">
        <f t="shared" si="520"/>
        <v>0.375</v>
      </c>
      <c r="W1054" s="40">
        <f t="shared" si="521"/>
        <v>0</v>
      </c>
      <c r="X1054" t="str">
        <f t="shared" si="522"/>
        <v>Não</v>
      </c>
      <c r="Y1054" s="40">
        <f t="shared" si="523"/>
        <v>0</v>
      </c>
      <c r="Z1054" s="40">
        <f t="shared" si="524"/>
        <v>0</v>
      </c>
      <c r="AA1054" s="40">
        <f t="shared" si="525"/>
        <v>0</v>
      </c>
      <c r="AB1054" s="40">
        <f t="shared" si="526"/>
        <v>0</v>
      </c>
      <c r="AC1054" s="40">
        <f t="shared" si="527"/>
        <v>0</v>
      </c>
      <c r="AD1054" s="39">
        <f t="shared" si="528"/>
        <v>0</v>
      </c>
      <c r="AE1054" s="39">
        <f t="shared" si="529"/>
        <v>0</v>
      </c>
      <c r="AF1054" t="str">
        <f t="shared" si="530"/>
        <v>Trabalhado</v>
      </c>
      <c r="AG1054" t="str">
        <f t="shared" si="531"/>
        <v/>
      </c>
      <c r="AH1054" t="str">
        <f t="shared" si="532"/>
        <v/>
      </c>
      <c r="AJ1054" s="41">
        <f t="shared" si="533"/>
        <v>2</v>
      </c>
      <c r="AK1054" s="42" t="str">
        <f t="shared" si="534"/>
        <v/>
      </c>
      <c r="AL1054" s="41" t="str">
        <f t="shared" si="535"/>
        <v>Leve atraso</v>
      </c>
      <c r="AM1054" s="41" t="str">
        <f t="shared" si="536"/>
        <v>Não</v>
      </c>
      <c r="AN1054" s="41" t="str">
        <f t="shared" si="537"/>
        <v>Sim</v>
      </c>
      <c r="AO1054" s="42" t="str">
        <f t="shared" si="538"/>
        <v/>
      </c>
      <c r="AP1054" s="41" t="str">
        <f t="shared" si="539"/>
        <v>Giovani Joao da Silva|46238</v>
      </c>
      <c r="AQ1054" s="41" t="str">
        <f t="shared" si="540"/>
        <v/>
      </c>
      <c r="AR1054" s="41" t="str">
        <f>IF($AQ1054="","",COUNTIFS(L_ChaveCob,$AQ1054,L_Ausencia,"&gt;"&amp;$W1054)+COUNTIFS($AQ$4:$AQ1054,$AQ1054,$W$4:$W1054,$W1054))</f>
        <v/>
      </c>
      <c r="AS1054" s="42">
        <f t="shared" si="541"/>
        <v>0</v>
      </c>
      <c r="AT1054" s="42">
        <f t="shared" si="542"/>
        <v>0</v>
      </c>
      <c r="AU1054" s="42">
        <f t="shared" si="543"/>
        <v>0</v>
      </c>
    </row>
    <row r="1055" spans="1:47" x14ac:dyDescent="0.2">
      <c r="A1055" s="35">
        <v>46238</v>
      </c>
      <c r="B1055" s="36" t="s">
        <v>241</v>
      </c>
      <c r="C1055" s="36" t="s">
        <v>232</v>
      </c>
      <c r="D1055" s="36"/>
      <c r="E1055" s="37"/>
      <c r="F1055" s="37"/>
      <c r="G1055" s="36"/>
      <c r="H1055" s="36"/>
      <c r="I1055" s="36"/>
      <c r="J1055" s="36"/>
      <c r="K1055" s="37"/>
      <c r="L1055" s="37"/>
      <c r="M1055" s="37"/>
      <c r="N1055" s="38">
        <f t="shared" si="512"/>
        <v>46235</v>
      </c>
      <c r="O1055">
        <f t="shared" si="513"/>
        <v>24800</v>
      </c>
      <c r="P1055" t="str">
        <f t="shared" si="514"/>
        <v>Serralheria</v>
      </c>
      <c r="Q1055" t="str">
        <f t="shared" si="515"/>
        <v>Normal / Fixo</v>
      </c>
      <c r="R1055" t="str">
        <f t="shared" si="516"/>
        <v>SERRALHEIRO II</v>
      </c>
      <c r="S1055" t="str">
        <f t="shared" si="517"/>
        <v>ADM</v>
      </c>
      <c r="T1055" s="39">
        <f t="shared" si="518"/>
        <v>57.825734836004102</v>
      </c>
      <c r="U1055" s="40">
        <f t="shared" si="519"/>
        <v>0.375</v>
      </c>
      <c r="V1055" s="40">
        <f t="shared" si="520"/>
        <v>0.375</v>
      </c>
      <c r="W1055" s="40">
        <f t="shared" si="521"/>
        <v>0</v>
      </c>
      <c r="X1055" t="str">
        <f t="shared" si="522"/>
        <v>Não</v>
      </c>
      <c r="Y1055" s="40">
        <f t="shared" si="523"/>
        <v>0</v>
      </c>
      <c r="Z1055" s="40">
        <f t="shared" si="524"/>
        <v>0</v>
      </c>
      <c r="AA1055" s="40">
        <f t="shared" si="525"/>
        <v>0</v>
      </c>
      <c r="AB1055" s="40">
        <f t="shared" si="526"/>
        <v>0</v>
      </c>
      <c r="AC1055" s="40">
        <f t="shared" si="527"/>
        <v>0</v>
      </c>
      <c r="AD1055" s="39">
        <f t="shared" si="528"/>
        <v>0</v>
      </c>
      <c r="AE1055" s="39">
        <f t="shared" si="529"/>
        <v>0</v>
      </c>
      <c r="AF1055" t="str">
        <f t="shared" si="530"/>
        <v>Trabalhado</v>
      </c>
      <c r="AG1055" t="str">
        <f t="shared" si="531"/>
        <v/>
      </c>
      <c r="AH1055" t="str">
        <f t="shared" si="532"/>
        <v/>
      </c>
      <c r="AJ1055" s="41">
        <f t="shared" si="533"/>
        <v>3</v>
      </c>
      <c r="AK1055" s="42" t="str">
        <f t="shared" si="534"/>
        <v/>
      </c>
      <c r="AL1055" s="41" t="str">
        <f t="shared" si="535"/>
        <v>Leve atraso</v>
      </c>
      <c r="AM1055" s="41" t="str">
        <f t="shared" si="536"/>
        <v>Não</v>
      </c>
      <c r="AN1055" s="41" t="str">
        <f t="shared" si="537"/>
        <v>Sim</v>
      </c>
      <c r="AO1055" s="42" t="str">
        <f t="shared" si="538"/>
        <v/>
      </c>
      <c r="AP1055" s="41" t="str">
        <f t="shared" si="539"/>
        <v>Ivanildo Lopes Pires de Carvalho|46238</v>
      </c>
      <c r="AQ1055" s="41" t="str">
        <f t="shared" si="540"/>
        <v/>
      </c>
      <c r="AR1055" s="41" t="str">
        <f>IF($AQ1055="","",COUNTIFS(L_ChaveCob,$AQ1055,L_Ausencia,"&gt;"&amp;$W1055)+COUNTIFS($AQ$4:$AQ1055,$AQ1055,$W$4:$W1055,$W1055))</f>
        <v/>
      </c>
      <c r="AS1055" s="42">
        <f t="shared" si="541"/>
        <v>0</v>
      </c>
      <c r="AT1055" s="42">
        <f t="shared" si="542"/>
        <v>0</v>
      </c>
      <c r="AU1055" s="42">
        <f t="shared" si="543"/>
        <v>0</v>
      </c>
    </row>
    <row r="1056" spans="1:47" x14ac:dyDescent="0.2">
      <c r="A1056" s="35">
        <v>46238</v>
      </c>
      <c r="B1056" s="36" t="s">
        <v>254</v>
      </c>
      <c r="C1056" s="36" t="s">
        <v>232</v>
      </c>
      <c r="D1056" s="36"/>
      <c r="E1056" s="37"/>
      <c r="F1056" s="37"/>
      <c r="G1056" s="36"/>
      <c r="H1056" s="36"/>
      <c r="I1056" s="36"/>
      <c r="J1056" s="36"/>
      <c r="K1056" s="37"/>
      <c r="L1056" s="37"/>
      <c r="M1056" s="37"/>
      <c r="N1056" s="38">
        <f t="shared" si="512"/>
        <v>46235</v>
      </c>
      <c r="O1056">
        <f t="shared" si="513"/>
        <v>900001</v>
      </c>
      <c r="P1056" t="str">
        <f t="shared" si="514"/>
        <v>Serralheria</v>
      </c>
      <c r="Q1056" t="str">
        <f t="shared" si="515"/>
        <v>Normal / Fixo</v>
      </c>
      <c r="R1056" t="str">
        <f t="shared" si="516"/>
        <v>SERRALHEIRO II</v>
      </c>
      <c r="S1056" t="str">
        <f t="shared" si="517"/>
        <v>ADM</v>
      </c>
      <c r="T1056" s="39">
        <f t="shared" si="518"/>
        <v>57.825734836004102</v>
      </c>
      <c r="U1056" s="40">
        <f t="shared" si="519"/>
        <v>0.375</v>
      </c>
      <c r="V1056" s="40">
        <f t="shared" si="520"/>
        <v>0.375</v>
      </c>
      <c r="W1056" s="40">
        <f t="shared" si="521"/>
        <v>0</v>
      </c>
      <c r="X1056" t="str">
        <f t="shared" si="522"/>
        <v>Não</v>
      </c>
      <c r="Y1056" s="40">
        <f t="shared" si="523"/>
        <v>0</v>
      </c>
      <c r="Z1056" s="40">
        <f t="shared" si="524"/>
        <v>0</v>
      </c>
      <c r="AA1056" s="40">
        <f t="shared" si="525"/>
        <v>0</v>
      </c>
      <c r="AB1056" s="40">
        <f t="shared" si="526"/>
        <v>0</v>
      </c>
      <c r="AC1056" s="40">
        <f t="shared" si="527"/>
        <v>0</v>
      </c>
      <c r="AD1056" s="39">
        <f t="shared" si="528"/>
        <v>0</v>
      </c>
      <c r="AE1056" s="39">
        <f t="shared" si="529"/>
        <v>0</v>
      </c>
      <c r="AF1056" t="str">
        <f t="shared" si="530"/>
        <v>Trabalhado</v>
      </c>
      <c r="AG1056" t="str">
        <f t="shared" si="531"/>
        <v/>
      </c>
      <c r="AH1056" t="str">
        <f t="shared" si="532"/>
        <v/>
      </c>
      <c r="AJ1056" s="41">
        <f t="shared" si="533"/>
        <v>8</v>
      </c>
      <c r="AK1056" s="42" t="str">
        <f t="shared" si="534"/>
        <v/>
      </c>
      <c r="AL1056" s="41" t="str">
        <f t="shared" si="535"/>
        <v>Leve atraso</v>
      </c>
      <c r="AM1056" s="41" t="str">
        <f t="shared" si="536"/>
        <v>Não</v>
      </c>
      <c r="AN1056" s="41" t="str">
        <f t="shared" si="537"/>
        <v>Sim</v>
      </c>
      <c r="AO1056" s="42" t="str">
        <f t="shared" si="538"/>
        <v/>
      </c>
      <c r="AP1056" s="41" t="str">
        <f t="shared" si="539"/>
        <v>Ronaldo Santos Dias|46238</v>
      </c>
      <c r="AQ1056" s="41" t="str">
        <f t="shared" si="540"/>
        <v/>
      </c>
      <c r="AR1056" s="41" t="str">
        <f>IF($AQ1056="","",COUNTIFS(L_ChaveCob,$AQ1056,L_Ausencia,"&gt;"&amp;$W1056)+COUNTIFS($AQ$4:$AQ1056,$AQ1056,$W$4:$W1056,$W1056))</f>
        <v/>
      </c>
      <c r="AS1056" s="42">
        <f t="shared" si="541"/>
        <v>0</v>
      </c>
      <c r="AT1056" s="42">
        <f t="shared" si="542"/>
        <v>0</v>
      </c>
      <c r="AU1056" s="42">
        <f t="shared" si="543"/>
        <v>0</v>
      </c>
    </row>
    <row r="1057" spans="1:47" x14ac:dyDescent="0.2">
      <c r="A1057" s="35">
        <v>46238</v>
      </c>
      <c r="B1057" s="36" t="s">
        <v>247</v>
      </c>
      <c r="C1057" s="36" t="s">
        <v>232</v>
      </c>
      <c r="D1057" s="36"/>
      <c r="E1057" s="37"/>
      <c r="F1057" s="37"/>
      <c r="G1057" s="36"/>
      <c r="H1057" s="36"/>
      <c r="I1057" s="36" t="s">
        <v>616</v>
      </c>
      <c r="J1057" s="36"/>
      <c r="K1057" s="37"/>
      <c r="L1057" s="37"/>
      <c r="M1057" s="37"/>
      <c r="N1057" s="38">
        <f t="shared" si="512"/>
        <v>46235</v>
      </c>
      <c r="O1057">
        <f t="shared" si="513"/>
        <v>900005</v>
      </c>
      <c r="P1057" t="str">
        <f t="shared" si="514"/>
        <v>Serralheria</v>
      </c>
      <c r="Q1057" t="str">
        <f t="shared" si="515"/>
        <v>Normal / Fixo</v>
      </c>
      <c r="R1057" t="str">
        <f t="shared" si="516"/>
        <v>SERRALHEIRO II</v>
      </c>
      <c r="S1057" t="str">
        <f t="shared" si="517"/>
        <v>ADM</v>
      </c>
      <c r="T1057" s="39">
        <f t="shared" si="518"/>
        <v>57.825734836004102</v>
      </c>
      <c r="U1057" s="40">
        <f t="shared" si="519"/>
        <v>0.375</v>
      </c>
      <c r="V1057" s="40">
        <f t="shared" si="520"/>
        <v>0.375</v>
      </c>
      <c r="W1057" s="40">
        <f t="shared" si="521"/>
        <v>0</v>
      </c>
      <c r="X1057" t="str">
        <f t="shared" si="522"/>
        <v>Não</v>
      </c>
      <c r="Y1057" s="40">
        <f t="shared" si="523"/>
        <v>0</v>
      </c>
      <c r="Z1057" s="40">
        <f t="shared" si="524"/>
        <v>0</v>
      </c>
      <c r="AA1057" s="40">
        <f t="shared" si="525"/>
        <v>0</v>
      </c>
      <c r="AB1057" s="40">
        <f t="shared" si="526"/>
        <v>0</v>
      </c>
      <c r="AC1057" s="40">
        <f t="shared" si="527"/>
        <v>0</v>
      </c>
      <c r="AD1057" s="39">
        <f t="shared" si="528"/>
        <v>0</v>
      </c>
      <c r="AE1057" s="39">
        <f t="shared" si="529"/>
        <v>0</v>
      </c>
      <c r="AF1057" t="str">
        <f t="shared" si="530"/>
        <v>Trabalhado</v>
      </c>
      <c r="AG1057" t="str">
        <f t="shared" si="531"/>
        <v/>
      </c>
      <c r="AH1057" t="str">
        <f t="shared" si="532"/>
        <v/>
      </c>
      <c r="AJ1057" s="41">
        <f t="shared" si="533"/>
        <v>13</v>
      </c>
      <c r="AK1057" s="42" t="str">
        <f t="shared" si="534"/>
        <v/>
      </c>
      <c r="AL1057" s="41" t="str">
        <f t="shared" si="535"/>
        <v>Leve atraso</v>
      </c>
      <c r="AM1057" s="41" t="str">
        <f t="shared" si="536"/>
        <v>Não</v>
      </c>
      <c r="AN1057" s="41" t="str">
        <f t="shared" si="537"/>
        <v>Sim</v>
      </c>
      <c r="AO1057" s="42" t="str">
        <f t="shared" si="538"/>
        <v/>
      </c>
      <c r="AP1057" s="41" t="str">
        <f t="shared" si="539"/>
        <v>Rafael Fracaroli da Rocha|46238</v>
      </c>
      <c r="AQ1057" s="41" t="str">
        <f t="shared" si="540"/>
        <v/>
      </c>
      <c r="AR1057" s="41" t="str">
        <f>IF($AQ1057="","",COUNTIFS(L_ChaveCob,$AQ1057,L_Ausencia,"&gt;"&amp;$W1057)+COUNTIFS($AQ$4:$AQ1057,$AQ1057,$W$4:$W1057,$W1057))</f>
        <v/>
      </c>
      <c r="AS1057" s="42">
        <f t="shared" si="541"/>
        <v>0</v>
      </c>
      <c r="AT1057" s="42">
        <f t="shared" si="542"/>
        <v>0</v>
      </c>
      <c r="AU1057" s="42">
        <f t="shared" si="543"/>
        <v>0</v>
      </c>
    </row>
    <row r="1058" spans="1:47" x14ac:dyDescent="0.2">
      <c r="A1058" s="35">
        <v>46238</v>
      </c>
      <c r="B1058" s="36" t="s">
        <v>237</v>
      </c>
      <c r="C1058" s="36" t="s">
        <v>228</v>
      </c>
      <c r="D1058" s="36"/>
      <c r="E1058" s="37"/>
      <c r="F1058" s="37"/>
      <c r="G1058" s="36"/>
      <c r="H1058" s="36"/>
      <c r="I1058" s="36"/>
      <c r="J1058" s="36"/>
      <c r="K1058" s="37"/>
      <c r="L1058" s="37"/>
      <c r="M1058" s="37"/>
      <c r="N1058" s="38">
        <f t="shared" si="512"/>
        <v>46235</v>
      </c>
      <c r="O1058">
        <f t="shared" si="513"/>
        <v>119353</v>
      </c>
      <c r="P1058" t="str">
        <f t="shared" si="514"/>
        <v>Serralheria</v>
      </c>
      <c r="Q1058" t="str">
        <f t="shared" si="515"/>
        <v>Normal / Fixo</v>
      </c>
      <c r="R1058" t="str">
        <f t="shared" si="516"/>
        <v>SERRALHEIRO II</v>
      </c>
      <c r="S1058" t="str">
        <f t="shared" si="517"/>
        <v>ADM</v>
      </c>
      <c r="T1058" s="39">
        <f t="shared" si="518"/>
        <v>57.825734836004102</v>
      </c>
      <c r="U1058" s="40">
        <f t="shared" si="519"/>
        <v>0.375</v>
      </c>
      <c r="V1058" s="40">
        <f t="shared" si="520"/>
        <v>0</v>
      </c>
      <c r="W1058" s="40">
        <f t="shared" si="521"/>
        <v>0.375</v>
      </c>
      <c r="X1058" t="str">
        <f t="shared" si="522"/>
        <v>Sim</v>
      </c>
      <c r="Y1058" s="40">
        <f t="shared" si="523"/>
        <v>0.375</v>
      </c>
      <c r="Z1058" s="40">
        <f t="shared" si="524"/>
        <v>0</v>
      </c>
      <c r="AA1058" s="40">
        <f t="shared" si="525"/>
        <v>0</v>
      </c>
      <c r="AB1058" s="40">
        <f t="shared" si="526"/>
        <v>0</v>
      </c>
      <c r="AC1058" s="40">
        <f t="shared" si="527"/>
        <v>0.375</v>
      </c>
      <c r="AD1058" s="39">
        <f t="shared" si="528"/>
        <v>520.43161352403695</v>
      </c>
      <c r="AE1058" s="39">
        <f t="shared" si="529"/>
        <v>0</v>
      </c>
      <c r="AF1058" t="str">
        <f t="shared" si="530"/>
        <v>Férias</v>
      </c>
      <c r="AG1058" t="str">
        <f t="shared" si="531"/>
        <v>DESCONTA 9:00h (Férias).</v>
      </c>
      <c r="AH1058" t="str">
        <f t="shared" si="532"/>
        <v/>
      </c>
      <c r="AJ1058" s="41">
        <f t="shared" si="533"/>
        <v>7</v>
      </c>
      <c r="AK1058" s="42" t="str">
        <f t="shared" si="534"/>
        <v/>
      </c>
      <c r="AL1058" s="41" t="str">
        <f t="shared" si="535"/>
        <v>Dia inteiro</v>
      </c>
      <c r="AM1058" s="41" t="str">
        <f t="shared" si="536"/>
        <v>Sim</v>
      </c>
      <c r="AN1058" s="41" t="str">
        <f t="shared" si="537"/>
        <v>Não</v>
      </c>
      <c r="AO1058" s="42" t="str">
        <f t="shared" si="538"/>
        <v/>
      </c>
      <c r="AP1058" s="41" t="str">
        <f t="shared" si="539"/>
        <v>Ezequiel Antonio Peres|46238</v>
      </c>
      <c r="AQ1058" s="41" t="str">
        <f t="shared" si="540"/>
        <v>46238|Serralheria</v>
      </c>
      <c r="AR1058" s="41">
        <f>IF($AQ1058="","",COUNTIFS(L_ChaveCob,$AQ1058,L_Ausencia,"&gt;"&amp;$W1058)+COUNTIFS($AQ$4:$AQ1058,$AQ1058,$W$4:$W1058,$W1058))</f>
        <v>1</v>
      </c>
      <c r="AS1058" s="42">
        <f t="shared" si="541"/>
        <v>0</v>
      </c>
      <c r="AT1058" s="42">
        <f t="shared" si="542"/>
        <v>0</v>
      </c>
      <c r="AU1058" s="42">
        <f t="shared" si="543"/>
        <v>0</v>
      </c>
    </row>
    <row r="1059" spans="1:47" x14ac:dyDescent="0.2">
      <c r="A1059" s="35">
        <v>46238</v>
      </c>
      <c r="B1059" s="36" t="s">
        <v>249</v>
      </c>
      <c r="C1059" s="36" t="s">
        <v>232</v>
      </c>
      <c r="D1059" s="36"/>
      <c r="E1059" s="37"/>
      <c r="F1059" s="37"/>
      <c r="G1059" s="36"/>
      <c r="H1059" s="36"/>
      <c r="I1059" s="36"/>
      <c r="J1059" s="36"/>
      <c r="K1059" s="37"/>
      <c r="L1059" s="37"/>
      <c r="M1059" s="37"/>
      <c r="N1059" s="38">
        <f t="shared" si="512"/>
        <v>46235</v>
      </c>
      <c r="O1059">
        <f t="shared" si="513"/>
        <v>331335</v>
      </c>
      <c r="P1059" t="str">
        <f t="shared" si="514"/>
        <v>Serralheria</v>
      </c>
      <c r="Q1059" t="str">
        <f t="shared" si="515"/>
        <v>Normal / Fixo</v>
      </c>
      <c r="R1059" t="str">
        <f t="shared" si="516"/>
        <v>SERRALHEIRO II</v>
      </c>
      <c r="S1059" t="str">
        <f t="shared" si="517"/>
        <v>ADM</v>
      </c>
      <c r="T1059" s="39">
        <f t="shared" si="518"/>
        <v>57.825734836004102</v>
      </c>
      <c r="U1059" s="40">
        <f t="shared" si="519"/>
        <v>0.375</v>
      </c>
      <c r="V1059" s="40">
        <f t="shared" si="520"/>
        <v>0.375</v>
      </c>
      <c r="W1059" s="40">
        <f t="shared" si="521"/>
        <v>0</v>
      </c>
      <c r="X1059" t="str">
        <f t="shared" si="522"/>
        <v>Não</v>
      </c>
      <c r="Y1059" s="40">
        <f t="shared" si="523"/>
        <v>0</v>
      </c>
      <c r="Z1059" s="40">
        <f t="shared" si="524"/>
        <v>0</v>
      </c>
      <c r="AA1059" s="40">
        <f t="shared" si="525"/>
        <v>0</v>
      </c>
      <c r="AB1059" s="40">
        <f t="shared" si="526"/>
        <v>0</v>
      </c>
      <c r="AC1059" s="40">
        <f t="shared" si="527"/>
        <v>0</v>
      </c>
      <c r="AD1059" s="39">
        <f t="shared" si="528"/>
        <v>0</v>
      </c>
      <c r="AE1059" s="39">
        <f t="shared" si="529"/>
        <v>0</v>
      </c>
      <c r="AF1059" t="str">
        <f t="shared" si="530"/>
        <v>Trabalhado</v>
      </c>
      <c r="AG1059" t="str">
        <f t="shared" si="531"/>
        <v/>
      </c>
      <c r="AH1059" t="str">
        <f t="shared" si="532"/>
        <v/>
      </c>
      <c r="AJ1059" s="41">
        <f t="shared" si="533"/>
        <v>5</v>
      </c>
      <c r="AK1059" s="42" t="str">
        <f t="shared" si="534"/>
        <v/>
      </c>
      <c r="AL1059" s="41" t="str">
        <f t="shared" si="535"/>
        <v>Leve atraso</v>
      </c>
      <c r="AM1059" s="41" t="str">
        <f t="shared" si="536"/>
        <v>Não</v>
      </c>
      <c r="AN1059" s="41" t="str">
        <f t="shared" si="537"/>
        <v>Sim</v>
      </c>
      <c r="AO1059" s="42" t="str">
        <f t="shared" si="538"/>
        <v/>
      </c>
      <c r="AP1059" s="41" t="str">
        <f t="shared" si="539"/>
        <v>Robson Alberto Alves Galvão|46238</v>
      </c>
      <c r="AQ1059" s="41" t="str">
        <f t="shared" si="540"/>
        <v/>
      </c>
      <c r="AR1059" s="41" t="str">
        <f>IF($AQ1059="","",COUNTIFS(L_ChaveCob,$AQ1059,L_Ausencia,"&gt;"&amp;$W1059)+COUNTIFS($AQ$4:$AQ1059,$AQ1059,$W$4:$W1059,$W1059))</f>
        <v/>
      </c>
      <c r="AS1059" s="42">
        <f t="shared" si="541"/>
        <v>0</v>
      </c>
      <c r="AT1059" s="42">
        <f t="shared" si="542"/>
        <v>0</v>
      </c>
      <c r="AU1059" s="42">
        <f t="shared" si="543"/>
        <v>0</v>
      </c>
    </row>
    <row r="1060" spans="1:47" x14ac:dyDescent="0.2">
      <c r="A1060" s="35">
        <v>46238</v>
      </c>
      <c r="B1060" s="36" t="s">
        <v>229</v>
      </c>
      <c r="C1060" s="36" t="s">
        <v>232</v>
      </c>
      <c r="D1060" s="36"/>
      <c r="E1060" s="37"/>
      <c r="F1060" s="37"/>
      <c r="G1060" s="36"/>
      <c r="H1060" s="36"/>
      <c r="I1060" s="36"/>
      <c r="J1060" s="36"/>
      <c r="K1060" s="37"/>
      <c r="L1060" s="37"/>
      <c r="M1060" s="37"/>
      <c r="N1060" s="38">
        <f t="shared" si="512"/>
        <v>46235</v>
      </c>
      <c r="O1060">
        <f t="shared" si="513"/>
        <v>105410</v>
      </c>
      <c r="P1060" t="str">
        <f t="shared" si="514"/>
        <v>Serralheria</v>
      </c>
      <c r="Q1060" t="str">
        <f t="shared" si="515"/>
        <v>Normal / Fixo</v>
      </c>
      <c r="R1060" t="str">
        <f t="shared" si="516"/>
        <v>SERRALHEIRO I</v>
      </c>
      <c r="S1060" t="str">
        <f t="shared" si="517"/>
        <v>TURNO 3</v>
      </c>
      <c r="T1060" s="39">
        <f t="shared" si="518"/>
        <v>53.488333185221997</v>
      </c>
      <c r="U1060" s="40">
        <f t="shared" si="519"/>
        <v>0.33333333333333298</v>
      </c>
      <c r="V1060" s="40">
        <f t="shared" si="520"/>
        <v>0.33333333333333298</v>
      </c>
      <c r="W1060" s="40">
        <f t="shared" si="521"/>
        <v>0</v>
      </c>
      <c r="X1060" t="str">
        <f t="shared" si="522"/>
        <v>Não</v>
      </c>
      <c r="Y1060" s="40">
        <f t="shared" si="523"/>
        <v>0</v>
      </c>
      <c r="Z1060" s="40">
        <f t="shared" si="524"/>
        <v>0</v>
      </c>
      <c r="AA1060" s="40">
        <f t="shared" si="525"/>
        <v>0</v>
      </c>
      <c r="AB1060" s="40">
        <f t="shared" si="526"/>
        <v>0</v>
      </c>
      <c r="AC1060" s="40">
        <f t="shared" si="527"/>
        <v>0</v>
      </c>
      <c r="AD1060" s="39">
        <f t="shared" si="528"/>
        <v>0</v>
      </c>
      <c r="AE1060" s="39">
        <f t="shared" si="529"/>
        <v>0</v>
      </c>
      <c r="AF1060" t="str">
        <f t="shared" si="530"/>
        <v>Trabalhado</v>
      </c>
      <c r="AG1060" t="str">
        <f t="shared" si="531"/>
        <v/>
      </c>
      <c r="AH1060" t="str">
        <f t="shared" si="532"/>
        <v/>
      </c>
      <c r="AJ1060" s="41">
        <f t="shared" si="533"/>
        <v>6</v>
      </c>
      <c r="AK1060" s="42" t="str">
        <f t="shared" si="534"/>
        <v/>
      </c>
      <c r="AL1060" s="41" t="str">
        <f t="shared" si="535"/>
        <v>Leve atraso</v>
      </c>
      <c r="AM1060" s="41" t="str">
        <f t="shared" si="536"/>
        <v>Não</v>
      </c>
      <c r="AN1060" s="41" t="str">
        <f t="shared" si="537"/>
        <v>Sim</v>
      </c>
      <c r="AO1060" s="42" t="str">
        <f t="shared" si="538"/>
        <v/>
      </c>
      <c r="AP1060" s="41" t="str">
        <f t="shared" si="539"/>
        <v>Marcelo Douglas Vieira Santana|46238</v>
      </c>
      <c r="AQ1060" s="41" t="str">
        <f t="shared" si="540"/>
        <v/>
      </c>
      <c r="AR1060" s="41" t="str">
        <f>IF($AQ1060="","",COUNTIFS(L_ChaveCob,$AQ1060,L_Ausencia,"&gt;"&amp;$W1060)+COUNTIFS($AQ$4:$AQ1060,$AQ1060,$W$4:$W1060,$W1060))</f>
        <v/>
      </c>
      <c r="AS1060" s="42">
        <f t="shared" si="541"/>
        <v>0</v>
      </c>
      <c r="AT1060" s="42">
        <f t="shared" si="542"/>
        <v>0</v>
      </c>
      <c r="AU1060" s="42">
        <f t="shared" si="543"/>
        <v>0</v>
      </c>
    </row>
    <row r="1061" spans="1:47" x14ac:dyDescent="0.2">
      <c r="A1061" s="35">
        <v>46238</v>
      </c>
      <c r="B1061" s="36" t="s">
        <v>231</v>
      </c>
      <c r="C1061" s="36" t="s">
        <v>232</v>
      </c>
      <c r="D1061" s="36"/>
      <c r="E1061" s="37"/>
      <c r="F1061" s="37"/>
      <c r="G1061" s="36"/>
      <c r="H1061" s="36"/>
      <c r="I1061" s="36"/>
      <c r="J1061" s="36"/>
      <c r="K1061" s="37"/>
      <c r="L1061" s="37"/>
      <c r="M1061" s="37"/>
      <c r="N1061" s="38">
        <f t="shared" si="512"/>
        <v>46235</v>
      </c>
      <c r="O1061">
        <f t="shared" si="513"/>
        <v>900004</v>
      </c>
      <c r="P1061" t="str">
        <f t="shared" si="514"/>
        <v>Serralheria</v>
      </c>
      <c r="Q1061" t="str">
        <f t="shared" si="515"/>
        <v>Normal / Fixo</v>
      </c>
      <c r="R1061" t="str">
        <f t="shared" si="516"/>
        <v>SERRALHEIRO I</v>
      </c>
      <c r="S1061" t="str">
        <f t="shared" si="517"/>
        <v>TURNO 2</v>
      </c>
      <c r="T1061" s="39">
        <f t="shared" si="518"/>
        <v>53.488333185221997</v>
      </c>
      <c r="U1061" s="40">
        <f t="shared" si="519"/>
        <v>0.33333333333333298</v>
      </c>
      <c r="V1061" s="40">
        <f t="shared" si="520"/>
        <v>0.33333333333333298</v>
      </c>
      <c r="W1061" s="40">
        <f t="shared" si="521"/>
        <v>0</v>
      </c>
      <c r="X1061" t="str">
        <f t="shared" si="522"/>
        <v>Não</v>
      </c>
      <c r="Y1061" s="40">
        <f t="shared" si="523"/>
        <v>0</v>
      </c>
      <c r="Z1061" s="40">
        <f t="shared" si="524"/>
        <v>0</v>
      </c>
      <c r="AA1061" s="40">
        <f t="shared" si="525"/>
        <v>0</v>
      </c>
      <c r="AB1061" s="40">
        <f t="shared" si="526"/>
        <v>0</v>
      </c>
      <c r="AC1061" s="40">
        <f t="shared" si="527"/>
        <v>0</v>
      </c>
      <c r="AD1061" s="39">
        <f t="shared" si="528"/>
        <v>0</v>
      </c>
      <c r="AE1061" s="39">
        <f t="shared" si="529"/>
        <v>0</v>
      </c>
      <c r="AF1061" t="str">
        <f t="shared" si="530"/>
        <v>Trabalhado</v>
      </c>
      <c r="AG1061" t="str">
        <f t="shared" si="531"/>
        <v/>
      </c>
      <c r="AH1061" t="str">
        <f t="shared" si="532"/>
        <v/>
      </c>
      <c r="AJ1061" s="41">
        <f t="shared" si="533"/>
        <v>11</v>
      </c>
      <c r="AK1061" s="42" t="str">
        <f t="shared" si="534"/>
        <v/>
      </c>
      <c r="AL1061" s="41" t="str">
        <f t="shared" si="535"/>
        <v>Leve atraso</v>
      </c>
      <c r="AM1061" s="41" t="str">
        <f t="shared" si="536"/>
        <v>Não</v>
      </c>
      <c r="AN1061" s="41" t="str">
        <f t="shared" si="537"/>
        <v>Sim</v>
      </c>
      <c r="AO1061" s="42" t="str">
        <f t="shared" si="538"/>
        <v/>
      </c>
      <c r="AP1061" s="41" t="str">
        <f t="shared" si="539"/>
        <v>Rogério Marques da Silva|46238</v>
      </c>
      <c r="AQ1061" s="41" t="str">
        <f t="shared" si="540"/>
        <v/>
      </c>
      <c r="AR1061" s="41" t="str">
        <f>IF($AQ1061="","",COUNTIFS(L_ChaveCob,$AQ1061,L_Ausencia,"&gt;"&amp;$W1061)+COUNTIFS($AQ$4:$AQ1061,$AQ1061,$W$4:$W1061,$W1061))</f>
        <v/>
      </c>
      <c r="AS1061" s="42">
        <f t="shared" si="541"/>
        <v>0</v>
      </c>
      <c r="AT1061" s="42">
        <f t="shared" si="542"/>
        <v>0</v>
      </c>
      <c r="AU1061" s="42">
        <f t="shared" si="543"/>
        <v>0</v>
      </c>
    </row>
    <row r="1062" spans="1:47" x14ac:dyDescent="0.2">
      <c r="A1062" s="35">
        <v>46238</v>
      </c>
      <c r="B1062" s="36" t="s">
        <v>479</v>
      </c>
      <c r="C1062" s="36" t="s">
        <v>232</v>
      </c>
      <c r="D1062" s="36"/>
      <c r="E1062" s="37"/>
      <c r="F1062" s="37"/>
      <c r="G1062" s="36"/>
      <c r="H1062" s="36"/>
      <c r="I1062" s="36"/>
      <c r="J1062" s="36"/>
      <c r="K1062" s="37"/>
      <c r="L1062" s="37"/>
      <c r="M1062" s="37"/>
      <c r="N1062" s="38">
        <f t="shared" si="512"/>
        <v>46235</v>
      </c>
      <c r="O1062">
        <f t="shared" si="513"/>
        <v>900012</v>
      </c>
      <c r="P1062" t="str">
        <f t="shared" si="514"/>
        <v>Serralheria</v>
      </c>
      <c r="Q1062" t="str">
        <f t="shared" si="515"/>
        <v>Normal / Fixo</v>
      </c>
      <c r="R1062" t="str">
        <f t="shared" si="516"/>
        <v>SERRALHEIRO I</v>
      </c>
      <c r="S1062" t="str">
        <f t="shared" si="517"/>
        <v>ADM</v>
      </c>
      <c r="T1062" s="39">
        <f t="shared" si="518"/>
        <v>53.488333185221997</v>
      </c>
      <c r="U1062" s="40">
        <f t="shared" si="519"/>
        <v>0.375</v>
      </c>
      <c r="V1062" s="40">
        <f t="shared" si="520"/>
        <v>0.375</v>
      </c>
      <c r="W1062" s="40">
        <f t="shared" si="521"/>
        <v>0</v>
      </c>
      <c r="X1062" t="str">
        <f t="shared" si="522"/>
        <v>Não</v>
      </c>
      <c r="Y1062" s="40">
        <f t="shared" si="523"/>
        <v>0</v>
      </c>
      <c r="Z1062" s="40">
        <f t="shared" si="524"/>
        <v>0</v>
      </c>
      <c r="AA1062" s="40">
        <f t="shared" si="525"/>
        <v>0</v>
      </c>
      <c r="AB1062" s="40">
        <f t="shared" si="526"/>
        <v>0</v>
      </c>
      <c r="AC1062" s="40">
        <f t="shared" si="527"/>
        <v>0</v>
      </c>
      <c r="AD1062" s="39">
        <f t="shared" si="528"/>
        <v>0</v>
      </c>
      <c r="AE1062" s="39">
        <f t="shared" si="529"/>
        <v>0</v>
      </c>
      <c r="AF1062" t="str">
        <f t="shared" si="530"/>
        <v>Trabalhado</v>
      </c>
      <c r="AG1062" t="str">
        <f t="shared" si="531"/>
        <v/>
      </c>
      <c r="AH1062" t="str">
        <f t="shared" si="532"/>
        <v/>
      </c>
      <c r="AJ1062" s="41">
        <f t="shared" si="533"/>
        <v>21</v>
      </c>
      <c r="AK1062" s="42" t="str">
        <f t="shared" si="534"/>
        <v/>
      </c>
      <c r="AL1062" s="41" t="str">
        <f t="shared" si="535"/>
        <v>Leve atraso</v>
      </c>
      <c r="AM1062" s="41" t="str">
        <f t="shared" si="536"/>
        <v>Não</v>
      </c>
      <c r="AN1062" s="41" t="str">
        <f t="shared" si="537"/>
        <v>Sim</v>
      </c>
      <c r="AO1062" s="42" t="str">
        <f t="shared" si="538"/>
        <v/>
      </c>
      <c r="AP1062" s="41" t="str">
        <f t="shared" si="539"/>
        <v>Diego Ferreira Moura|46238</v>
      </c>
      <c r="AQ1062" s="41" t="str">
        <f t="shared" si="540"/>
        <v/>
      </c>
      <c r="AR1062" s="41" t="str">
        <f>IF($AQ1062="","",COUNTIFS(L_ChaveCob,$AQ1062,L_Ausencia,"&gt;"&amp;$W1062)+COUNTIFS($AQ$4:$AQ1062,$AQ1062,$W$4:$W1062,$W1062))</f>
        <v/>
      </c>
      <c r="AS1062" s="42">
        <f t="shared" si="541"/>
        <v>0</v>
      </c>
      <c r="AT1062" s="42">
        <f t="shared" si="542"/>
        <v>0</v>
      </c>
      <c r="AU1062" s="42">
        <f t="shared" si="543"/>
        <v>0</v>
      </c>
    </row>
    <row r="1063" spans="1:47" x14ac:dyDescent="0.2">
      <c r="A1063" s="35">
        <v>46238</v>
      </c>
      <c r="B1063" s="36" t="s">
        <v>483</v>
      </c>
      <c r="C1063" s="36" t="s">
        <v>232</v>
      </c>
      <c r="D1063" s="36"/>
      <c r="E1063" s="37"/>
      <c r="F1063" s="37"/>
      <c r="G1063" s="36"/>
      <c r="H1063" s="36"/>
      <c r="I1063" s="36"/>
      <c r="J1063" s="36"/>
      <c r="K1063" s="37"/>
      <c r="L1063" s="37"/>
      <c r="M1063" s="37"/>
      <c r="N1063" s="38">
        <f t="shared" si="512"/>
        <v>46235</v>
      </c>
      <c r="O1063">
        <f t="shared" si="513"/>
        <v>900011</v>
      </c>
      <c r="P1063" t="str">
        <f t="shared" si="514"/>
        <v>Serralheria</v>
      </c>
      <c r="Q1063" t="str">
        <f t="shared" si="515"/>
        <v>Normal / Fixo</v>
      </c>
      <c r="R1063" t="str">
        <f t="shared" si="516"/>
        <v>SERRALHEIRO I</v>
      </c>
      <c r="S1063" t="str">
        <f t="shared" si="517"/>
        <v>ADM</v>
      </c>
      <c r="T1063" s="39">
        <f t="shared" si="518"/>
        <v>53.488333185221997</v>
      </c>
      <c r="U1063" s="40">
        <f t="shared" si="519"/>
        <v>0.375</v>
      </c>
      <c r="V1063" s="40">
        <f t="shared" si="520"/>
        <v>0.375</v>
      </c>
      <c r="W1063" s="40">
        <f t="shared" si="521"/>
        <v>0</v>
      </c>
      <c r="X1063" t="str">
        <f t="shared" si="522"/>
        <v>Não</v>
      </c>
      <c r="Y1063" s="40">
        <f t="shared" si="523"/>
        <v>0</v>
      </c>
      <c r="Z1063" s="40">
        <f t="shared" si="524"/>
        <v>0</v>
      </c>
      <c r="AA1063" s="40">
        <f t="shared" si="525"/>
        <v>0</v>
      </c>
      <c r="AB1063" s="40">
        <f t="shared" si="526"/>
        <v>0</v>
      </c>
      <c r="AC1063" s="40">
        <f t="shared" si="527"/>
        <v>0</v>
      </c>
      <c r="AD1063" s="39">
        <f t="shared" si="528"/>
        <v>0</v>
      </c>
      <c r="AE1063" s="39">
        <f t="shared" si="529"/>
        <v>0</v>
      </c>
      <c r="AF1063" t="str">
        <f t="shared" si="530"/>
        <v>Trabalhado</v>
      </c>
      <c r="AG1063" t="str">
        <f t="shared" si="531"/>
        <v/>
      </c>
      <c r="AH1063" t="str">
        <f t="shared" si="532"/>
        <v/>
      </c>
      <c r="AJ1063" s="41">
        <f t="shared" si="533"/>
        <v>20</v>
      </c>
      <c r="AK1063" s="42" t="str">
        <f t="shared" si="534"/>
        <v/>
      </c>
      <c r="AL1063" s="41" t="str">
        <f t="shared" si="535"/>
        <v>Leve atraso</v>
      </c>
      <c r="AM1063" s="41" t="str">
        <f t="shared" si="536"/>
        <v>Não</v>
      </c>
      <c r="AN1063" s="41" t="str">
        <f t="shared" si="537"/>
        <v>Sim</v>
      </c>
      <c r="AO1063" s="42" t="str">
        <f t="shared" si="538"/>
        <v/>
      </c>
      <c r="AP1063" s="41" t="str">
        <f t="shared" si="539"/>
        <v>Maxwell Torres da Silva|46238</v>
      </c>
      <c r="AQ1063" s="41" t="str">
        <f t="shared" si="540"/>
        <v/>
      </c>
      <c r="AR1063" s="41" t="str">
        <f>IF($AQ1063="","",COUNTIFS(L_ChaveCob,$AQ1063,L_Ausencia,"&gt;"&amp;$W1063)+COUNTIFS($AQ$4:$AQ1063,$AQ1063,$W$4:$W1063,$W1063))</f>
        <v/>
      </c>
      <c r="AS1063" s="42">
        <f t="shared" si="541"/>
        <v>0</v>
      </c>
      <c r="AT1063" s="42">
        <f t="shared" si="542"/>
        <v>0</v>
      </c>
      <c r="AU1063" s="42">
        <f t="shared" si="543"/>
        <v>0</v>
      </c>
    </row>
    <row r="1064" spans="1:47" x14ac:dyDescent="0.2">
      <c r="A1064" s="35">
        <v>46238</v>
      </c>
      <c r="B1064" s="36" t="s">
        <v>281</v>
      </c>
      <c r="C1064" s="36" t="s">
        <v>232</v>
      </c>
      <c r="D1064" s="36"/>
      <c r="E1064" s="37"/>
      <c r="F1064" s="37"/>
      <c r="G1064" s="36"/>
      <c r="H1064" s="36"/>
      <c r="I1064" s="36"/>
      <c r="J1064" s="36"/>
      <c r="K1064" s="37"/>
      <c r="L1064" s="37"/>
      <c r="M1064" s="37"/>
      <c r="N1064" s="38">
        <f t="shared" si="512"/>
        <v>46235</v>
      </c>
      <c r="O1064">
        <f t="shared" si="513"/>
        <v>900010</v>
      </c>
      <c r="P1064" t="str">
        <f t="shared" si="514"/>
        <v>Serralheria</v>
      </c>
      <c r="Q1064" t="str">
        <f t="shared" si="515"/>
        <v>Normal / Fixo</v>
      </c>
      <c r="R1064" t="str">
        <f t="shared" si="516"/>
        <v>SERRALHEIRO I</v>
      </c>
      <c r="S1064" t="str">
        <f t="shared" si="517"/>
        <v>ADM</v>
      </c>
      <c r="T1064" s="39">
        <f t="shared" si="518"/>
        <v>53.488333185221997</v>
      </c>
      <c r="U1064" s="40">
        <f t="shared" si="519"/>
        <v>0.375</v>
      </c>
      <c r="V1064" s="40">
        <f t="shared" si="520"/>
        <v>0.375</v>
      </c>
      <c r="W1064" s="40">
        <f t="shared" si="521"/>
        <v>0</v>
      </c>
      <c r="X1064" t="str">
        <f t="shared" si="522"/>
        <v>Não</v>
      </c>
      <c r="Y1064" s="40">
        <f t="shared" si="523"/>
        <v>0</v>
      </c>
      <c r="Z1064" s="40">
        <f t="shared" si="524"/>
        <v>0</v>
      </c>
      <c r="AA1064" s="40">
        <f t="shared" si="525"/>
        <v>0</v>
      </c>
      <c r="AB1064" s="40">
        <f t="shared" si="526"/>
        <v>0</v>
      </c>
      <c r="AC1064" s="40">
        <f t="shared" si="527"/>
        <v>0</v>
      </c>
      <c r="AD1064" s="39">
        <f t="shared" si="528"/>
        <v>0</v>
      </c>
      <c r="AE1064" s="39">
        <f t="shared" si="529"/>
        <v>0</v>
      </c>
      <c r="AF1064" t="str">
        <f t="shared" si="530"/>
        <v>Trabalhado</v>
      </c>
      <c r="AG1064" t="str">
        <f t="shared" si="531"/>
        <v/>
      </c>
      <c r="AH1064" t="str">
        <f t="shared" si="532"/>
        <v/>
      </c>
      <c r="AJ1064" s="41">
        <f t="shared" si="533"/>
        <v>19</v>
      </c>
      <c r="AK1064" s="42" t="str">
        <f t="shared" si="534"/>
        <v/>
      </c>
      <c r="AL1064" s="41" t="str">
        <f t="shared" si="535"/>
        <v>Leve atraso</v>
      </c>
      <c r="AM1064" s="41" t="str">
        <f t="shared" si="536"/>
        <v>Não</v>
      </c>
      <c r="AN1064" s="41" t="str">
        <f t="shared" si="537"/>
        <v>Sim</v>
      </c>
      <c r="AO1064" s="42" t="str">
        <f t="shared" si="538"/>
        <v/>
      </c>
      <c r="AP1064" s="41" t="str">
        <f t="shared" si="539"/>
        <v>Roniel de Souza Rocha|46238</v>
      </c>
      <c r="AQ1064" s="41" t="str">
        <f t="shared" si="540"/>
        <v/>
      </c>
      <c r="AR1064" s="41" t="str">
        <f>IF($AQ1064="","",COUNTIFS(L_ChaveCob,$AQ1064,L_Ausencia,"&gt;"&amp;$W1064)+COUNTIFS($AQ$4:$AQ1064,$AQ1064,$W$4:$W1064,$W1064))</f>
        <v/>
      </c>
      <c r="AS1064" s="42">
        <f t="shared" si="541"/>
        <v>0</v>
      </c>
      <c r="AT1064" s="42">
        <f t="shared" si="542"/>
        <v>0</v>
      </c>
      <c r="AU1064" s="42">
        <f t="shared" si="543"/>
        <v>0</v>
      </c>
    </row>
    <row r="1065" spans="1:47" hidden="1" x14ac:dyDescent="0.2">
      <c r="A1065" s="35">
        <v>46238</v>
      </c>
      <c r="B1065" s="36" t="s">
        <v>611</v>
      </c>
      <c r="C1065" s="36" t="s">
        <v>232</v>
      </c>
      <c r="D1065" s="36"/>
      <c r="E1065" s="37"/>
      <c r="F1065" s="37"/>
      <c r="G1065" s="36"/>
      <c r="H1065" s="36"/>
      <c r="I1065" s="36"/>
      <c r="J1065" s="36"/>
      <c r="K1065" s="37"/>
      <c r="L1065" s="37"/>
      <c r="M1065" s="37"/>
      <c r="N1065" s="38">
        <f t="shared" si="512"/>
        <v>46235</v>
      </c>
      <c r="O1065">
        <f t="shared" si="513"/>
        <v>900013</v>
      </c>
      <c r="P1065" t="str">
        <f t="shared" si="514"/>
        <v>SPOT</v>
      </c>
      <c r="Q1065" t="str">
        <f t="shared" si="515"/>
        <v>SPOT</v>
      </c>
      <c r="R1065" t="str">
        <f t="shared" si="516"/>
        <v>SERRALHEIRO I</v>
      </c>
      <c r="S1065" t="str">
        <f t="shared" si="517"/>
        <v>TURNO 2</v>
      </c>
      <c r="T1065" s="39">
        <f t="shared" si="518"/>
        <v>53.488333185221997</v>
      </c>
      <c r="U1065" s="40">
        <f t="shared" si="519"/>
        <v>0.33333333333333298</v>
      </c>
      <c r="V1065" s="40">
        <f t="shared" si="520"/>
        <v>0.33333333333333298</v>
      </c>
      <c r="W1065" s="40">
        <f t="shared" si="521"/>
        <v>0</v>
      </c>
      <c r="X1065" t="str">
        <f t="shared" si="522"/>
        <v>Não</v>
      </c>
      <c r="Y1065" s="40">
        <f t="shared" si="523"/>
        <v>0</v>
      </c>
      <c r="Z1065" s="40">
        <f t="shared" si="524"/>
        <v>0</v>
      </c>
      <c r="AA1065" s="40">
        <f t="shared" si="525"/>
        <v>0</v>
      </c>
      <c r="AB1065" s="40">
        <f t="shared" si="526"/>
        <v>0</v>
      </c>
      <c r="AC1065" s="40">
        <f t="shared" si="527"/>
        <v>0</v>
      </c>
      <c r="AD1065" s="39">
        <f t="shared" si="528"/>
        <v>0</v>
      </c>
      <c r="AE1065" s="39">
        <f t="shared" si="529"/>
        <v>0</v>
      </c>
      <c r="AF1065" t="str">
        <f t="shared" si="530"/>
        <v>Trabalhado</v>
      </c>
      <c r="AG1065" t="str">
        <f t="shared" si="531"/>
        <v/>
      </c>
      <c r="AH1065" t="str">
        <f t="shared" si="532"/>
        <v/>
      </c>
      <c r="AJ1065" s="41">
        <f t="shared" si="533"/>
        <v>22</v>
      </c>
      <c r="AK1065" s="42" t="str">
        <f t="shared" si="534"/>
        <v/>
      </c>
      <c r="AL1065" s="41" t="str">
        <f t="shared" si="535"/>
        <v>Leve atraso</v>
      </c>
      <c r="AM1065" s="41" t="str">
        <f t="shared" si="536"/>
        <v>Não</v>
      </c>
      <c r="AN1065" s="41" t="str">
        <f t="shared" si="537"/>
        <v>Sim</v>
      </c>
      <c r="AO1065" s="42" t="str">
        <f t="shared" si="538"/>
        <v/>
      </c>
      <c r="AP1065" s="41" t="str">
        <f t="shared" si="539"/>
        <v>Murilo de Souza Modesto- Spot|46238</v>
      </c>
      <c r="AQ1065" s="41" t="str">
        <f t="shared" si="540"/>
        <v/>
      </c>
      <c r="AR1065" s="41" t="str">
        <f>IF($AQ1065="","",COUNTIFS(L_ChaveCob,$AQ1065,L_Ausencia,"&gt;"&amp;$W1065)+COUNTIFS($AQ$4:$AQ1065,$AQ1065,$W$4:$W1065,$W1065))</f>
        <v/>
      </c>
      <c r="AS1065" s="42">
        <f t="shared" si="541"/>
        <v>0</v>
      </c>
      <c r="AT1065" s="42">
        <f t="shared" si="542"/>
        <v>0</v>
      </c>
      <c r="AU1065" s="42">
        <f t="shared" si="543"/>
        <v>0</v>
      </c>
    </row>
    <row r="1066" spans="1:47" x14ac:dyDescent="0.2">
      <c r="A1066" s="35">
        <v>46239</v>
      </c>
      <c r="B1066" s="36" t="s">
        <v>252</v>
      </c>
      <c r="C1066" s="36" t="s">
        <v>228</v>
      </c>
      <c r="D1066" s="36"/>
      <c r="E1066" s="37"/>
      <c r="F1066" s="37"/>
      <c r="G1066" s="36"/>
      <c r="H1066" s="36"/>
      <c r="I1066" s="36"/>
      <c r="J1066" s="36"/>
      <c r="K1066" s="37"/>
      <c r="L1066" s="37"/>
      <c r="M1066" s="37"/>
      <c r="N1066" s="38">
        <f t="shared" si="512"/>
        <v>46235</v>
      </c>
      <c r="O1066">
        <f t="shared" si="513"/>
        <v>266937</v>
      </c>
      <c r="P1066" t="str">
        <f t="shared" si="514"/>
        <v>Serralheria</v>
      </c>
      <c r="Q1066" t="str">
        <f t="shared" si="515"/>
        <v>Normal / Fixo</v>
      </c>
      <c r="R1066" t="str">
        <f t="shared" si="516"/>
        <v>ENCARREGADO</v>
      </c>
      <c r="S1066" t="str">
        <f t="shared" si="517"/>
        <v>ADM</v>
      </c>
      <c r="T1066" s="39">
        <f t="shared" si="518"/>
        <v>66.410146806958295</v>
      </c>
      <c r="U1066" s="40">
        <f t="shared" si="519"/>
        <v>0.375</v>
      </c>
      <c r="V1066" s="40">
        <f t="shared" si="520"/>
        <v>0</v>
      </c>
      <c r="W1066" s="40">
        <f t="shared" si="521"/>
        <v>0.375</v>
      </c>
      <c r="X1066" t="str">
        <f t="shared" si="522"/>
        <v>Sim</v>
      </c>
      <c r="Y1066" s="40">
        <f t="shared" si="523"/>
        <v>0.375</v>
      </c>
      <c r="Z1066" s="40">
        <f t="shared" si="524"/>
        <v>0</v>
      </c>
      <c r="AA1066" s="40">
        <f t="shared" si="525"/>
        <v>0</v>
      </c>
      <c r="AB1066" s="40">
        <f t="shared" si="526"/>
        <v>0</v>
      </c>
      <c r="AC1066" s="40">
        <f t="shared" si="527"/>
        <v>0.375</v>
      </c>
      <c r="AD1066" s="39">
        <f t="shared" si="528"/>
        <v>597.69132126262468</v>
      </c>
      <c r="AE1066" s="39">
        <f t="shared" si="529"/>
        <v>0</v>
      </c>
      <c r="AF1066" t="str">
        <f t="shared" si="530"/>
        <v>Férias</v>
      </c>
      <c r="AG1066" t="str">
        <f t="shared" si="531"/>
        <v>DESCONTA 9:00h (Férias).</v>
      </c>
      <c r="AH1066" t="str">
        <f t="shared" si="532"/>
        <v/>
      </c>
      <c r="AJ1066" s="41">
        <f t="shared" si="533"/>
        <v>1</v>
      </c>
      <c r="AK1066" s="42" t="str">
        <f t="shared" si="534"/>
        <v/>
      </c>
      <c r="AL1066" s="41" t="str">
        <f t="shared" si="535"/>
        <v>Dia inteiro</v>
      </c>
      <c r="AM1066" s="41" t="str">
        <f t="shared" si="536"/>
        <v>Sim</v>
      </c>
      <c r="AN1066" s="41" t="str">
        <f t="shared" si="537"/>
        <v>Não</v>
      </c>
      <c r="AO1066" s="42" t="str">
        <f t="shared" si="538"/>
        <v/>
      </c>
      <c r="AP1066" s="41" t="str">
        <f t="shared" si="539"/>
        <v>Ronaldo Rosendo da Silva|46239</v>
      </c>
      <c r="AQ1066" s="41" t="str">
        <f t="shared" si="540"/>
        <v/>
      </c>
      <c r="AR1066" s="41" t="str">
        <f>IF($AQ1066="","",COUNTIFS(L_ChaveCob,$AQ1066,L_Ausencia,"&gt;"&amp;$W1066)+COUNTIFS($AQ$4:$AQ1066,$AQ1066,$W$4:$W1066,$W1066))</f>
        <v/>
      </c>
      <c r="AS1066" s="42">
        <f t="shared" si="541"/>
        <v>0</v>
      </c>
      <c r="AT1066" s="42">
        <f t="shared" si="542"/>
        <v>0</v>
      </c>
      <c r="AU1066" s="42">
        <f t="shared" si="543"/>
        <v>0</v>
      </c>
    </row>
    <row r="1067" spans="1:47" x14ac:dyDescent="0.2">
      <c r="A1067" s="35">
        <v>46239</v>
      </c>
      <c r="B1067" s="36" t="s">
        <v>243</v>
      </c>
      <c r="C1067" s="36" t="s">
        <v>232</v>
      </c>
      <c r="D1067" s="36"/>
      <c r="E1067" s="37"/>
      <c r="F1067" s="37"/>
      <c r="G1067" s="36"/>
      <c r="H1067" s="36"/>
      <c r="I1067" s="36"/>
      <c r="J1067" s="36"/>
      <c r="K1067" s="37"/>
      <c r="L1067" s="37"/>
      <c r="M1067" s="37"/>
      <c r="N1067" s="38">
        <f t="shared" si="512"/>
        <v>46235</v>
      </c>
      <c r="O1067">
        <f t="shared" si="513"/>
        <v>900003</v>
      </c>
      <c r="P1067" t="str">
        <f t="shared" si="514"/>
        <v>Serralheria</v>
      </c>
      <c r="Q1067" t="str">
        <f t="shared" si="515"/>
        <v>Normal / Fixo</v>
      </c>
      <c r="R1067" t="str">
        <f t="shared" si="516"/>
        <v>ENCARREGADO</v>
      </c>
      <c r="S1067" t="str">
        <f t="shared" si="517"/>
        <v>ADM</v>
      </c>
      <c r="T1067" s="39">
        <f t="shared" si="518"/>
        <v>66.410146806958295</v>
      </c>
      <c r="U1067" s="40">
        <f t="shared" si="519"/>
        <v>0.375</v>
      </c>
      <c r="V1067" s="40">
        <f t="shared" si="520"/>
        <v>0.375</v>
      </c>
      <c r="W1067" s="40">
        <f t="shared" si="521"/>
        <v>0</v>
      </c>
      <c r="X1067" t="str">
        <f t="shared" si="522"/>
        <v>Não</v>
      </c>
      <c r="Y1067" s="40">
        <f t="shared" si="523"/>
        <v>0</v>
      </c>
      <c r="Z1067" s="40">
        <f t="shared" si="524"/>
        <v>0</v>
      </c>
      <c r="AA1067" s="40">
        <f t="shared" si="525"/>
        <v>0</v>
      </c>
      <c r="AB1067" s="40">
        <f t="shared" si="526"/>
        <v>0</v>
      </c>
      <c r="AC1067" s="40">
        <f t="shared" si="527"/>
        <v>0</v>
      </c>
      <c r="AD1067" s="39">
        <f t="shared" si="528"/>
        <v>0</v>
      </c>
      <c r="AE1067" s="39">
        <f t="shared" si="529"/>
        <v>0</v>
      </c>
      <c r="AF1067" t="str">
        <f t="shared" si="530"/>
        <v>Trabalhado</v>
      </c>
      <c r="AG1067" t="str">
        <f t="shared" si="531"/>
        <v/>
      </c>
      <c r="AH1067" t="str">
        <f t="shared" si="532"/>
        <v/>
      </c>
      <c r="AJ1067" s="41">
        <f t="shared" si="533"/>
        <v>10</v>
      </c>
      <c r="AK1067" s="42" t="str">
        <f t="shared" si="534"/>
        <v/>
      </c>
      <c r="AL1067" s="41" t="str">
        <f t="shared" si="535"/>
        <v>Leve atraso</v>
      </c>
      <c r="AM1067" s="41" t="str">
        <f t="shared" si="536"/>
        <v>Não</v>
      </c>
      <c r="AN1067" s="41" t="str">
        <f t="shared" si="537"/>
        <v>Sim</v>
      </c>
      <c r="AO1067" s="42" t="str">
        <f t="shared" si="538"/>
        <v/>
      </c>
      <c r="AP1067" s="41" t="str">
        <f t="shared" si="539"/>
        <v>Marcelo Antônio Silvestre de Moraes|46239</v>
      </c>
      <c r="AQ1067" s="41" t="str">
        <f t="shared" si="540"/>
        <v/>
      </c>
      <c r="AR1067" s="41" t="str">
        <f>IF($AQ1067="","",COUNTIFS(L_ChaveCob,$AQ1067,L_Ausencia,"&gt;"&amp;$W1067)+COUNTIFS($AQ$4:$AQ1067,$AQ1067,$W$4:$W1067,$W1067))</f>
        <v/>
      </c>
      <c r="AS1067" s="42">
        <f t="shared" si="541"/>
        <v>0</v>
      </c>
      <c r="AT1067" s="42">
        <f t="shared" si="542"/>
        <v>0</v>
      </c>
      <c r="AU1067" s="42">
        <f t="shared" si="543"/>
        <v>0</v>
      </c>
    </row>
    <row r="1068" spans="1:47" x14ac:dyDescent="0.2">
      <c r="A1068" s="35">
        <v>46239</v>
      </c>
      <c r="B1068" s="36" t="s">
        <v>239</v>
      </c>
      <c r="C1068" s="36" t="s">
        <v>232</v>
      </c>
      <c r="D1068" s="36"/>
      <c r="E1068" s="37"/>
      <c r="F1068" s="37"/>
      <c r="G1068" s="36"/>
      <c r="H1068" s="36"/>
      <c r="I1068" s="36"/>
      <c r="J1068" s="36"/>
      <c r="K1068" s="37"/>
      <c r="L1068" s="37"/>
      <c r="M1068" s="37"/>
      <c r="N1068" s="38">
        <f t="shared" si="512"/>
        <v>46235</v>
      </c>
      <c r="O1068">
        <f t="shared" si="513"/>
        <v>173078</v>
      </c>
      <c r="P1068" t="str">
        <f t="shared" si="514"/>
        <v>Serralheria</v>
      </c>
      <c r="Q1068" t="str">
        <f t="shared" si="515"/>
        <v>Normal / Fixo</v>
      </c>
      <c r="R1068" t="str">
        <f t="shared" si="516"/>
        <v>SERRALHEIRO II</v>
      </c>
      <c r="S1068" t="str">
        <f t="shared" si="517"/>
        <v>ADM</v>
      </c>
      <c r="T1068" s="39">
        <f t="shared" si="518"/>
        <v>57.825734836004102</v>
      </c>
      <c r="U1068" s="40">
        <f t="shared" si="519"/>
        <v>0.375</v>
      </c>
      <c r="V1068" s="40">
        <f t="shared" si="520"/>
        <v>0.375</v>
      </c>
      <c r="W1068" s="40">
        <f t="shared" si="521"/>
        <v>0</v>
      </c>
      <c r="X1068" t="str">
        <f t="shared" si="522"/>
        <v>Não</v>
      </c>
      <c r="Y1068" s="40">
        <f t="shared" si="523"/>
        <v>0</v>
      </c>
      <c r="Z1068" s="40">
        <f t="shared" si="524"/>
        <v>0</v>
      </c>
      <c r="AA1068" s="40">
        <f t="shared" si="525"/>
        <v>0</v>
      </c>
      <c r="AB1068" s="40">
        <f t="shared" si="526"/>
        <v>0</v>
      </c>
      <c r="AC1068" s="40">
        <f t="shared" si="527"/>
        <v>0</v>
      </c>
      <c r="AD1068" s="39">
        <f t="shared" si="528"/>
        <v>0</v>
      </c>
      <c r="AE1068" s="39">
        <f t="shared" si="529"/>
        <v>0</v>
      </c>
      <c r="AF1068" t="str">
        <f t="shared" si="530"/>
        <v>Trabalhado</v>
      </c>
      <c r="AG1068" t="str">
        <f t="shared" si="531"/>
        <v/>
      </c>
      <c r="AH1068" t="str">
        <f t="shared" si="532"/>
        <v/>
      </c>
      <c r="AJ1068" s="41">
        <f t="shared" si="533"/>
        <v>2</v>
      </c>
      <c r="AK1068" s="42" t="str">
        <f t="shared" si="534"/>
        <v/>
      </c>
      <c r="AL1068" s="41" t="str">
        <f t="shared" si="535"/>
        <v>Leve atraso</v>
      </c>
      <c r="AM1068" s="41" t="str">
        <f t="shared" si="536"/>
        <v>Não</v>
      </c>
      <c r="AN1068" s="41" t="str">
        <f t="shared" si="537"/>
        <v>Sim</v>
      </c>
      <c r="AO1068" s="42" t="str">
        <f t="shared" si="538"/>
        <v/>
      </c>
      <c r="AP1068" s="41" t="str">
        <f t="shared" si="539"/>
        <v>Giovani Joao da Silva|46239</v>
      </c>
      <c r="AQ1068" s="41" t="str">
        <f t="shared" si="540"/>
        <v/>
      </c>
      <c r="AR1068" s="41" t="str">
        <f>IF($AQ1068="","",COUNTIFS(L_ChaveCob,$AQ1068,L_Ausencia,"&gt;"&amp;$W1068)+COUNTIFS($AQ$4:$AQ1068,$AQ1068,$W$4:$W1068,$W1068))</f>
        <v/>
      </c>
      <c r="AS1068" s="42">
        <f t="shared" si="541"/>
        <v>0</v>
      </c>
      <c r="AT1068" s="42">
        <f t="shared" si="542"/>
        <v>0</v>
      </c>
      <c r="AU1068" s="42">
        <f t="shared" si="543"/>
        <v>0</v>
      </c>
    </row>
    <row r="1069" spans="1:47" x14ac:dyDescent="0.2">
      <c r="A1069" s="35">
        <v>46239</v>
      </c>
      <c r="B1069" s="36" t="s">
        <v>241</v>
      </c>
      <c r="C1069" s="36" t="s">
        <v>232</v>
      </c>
      <c r="D1069" s="36"/>
      <c r="E1069" s="37"/>
      <c r="F1069" s="37"/>
      <c r="G1069" s="36"/>
      <c r="H1069" s="36"/>
      <c r="I1069" s="36"/>
      <c r="J1069" s="36"/>
      <c r="K1069" s="37"/>
      <c r="L1069" s="37"/>
      <c r="M1069" s="37"/>
      <c r="N1069" s="38">
        <f t="shared" si="512"/>
        <v>46235</v>
      </c>
      <c r="O1069">
        <f t="shared" si="513"/>
        <v>24800</v>
      </c>
      <c r="P1069" t="str">
        <f t="shared" si="514"/>
        <v>Serralheria</v>
      </c>
      <c r="Q1069" t="str">
        <f t="shared" si="515"/>
        <v>Normal / Fixo</v>
      </c>
      <c r="R1069" t="str">
        <f t="shared" si="516"/>
        <v>SERRALHEIRO II</v>
      </c>
      <c r="S1069" t="str">
        <f t="shared" si="517"/>
        <v>ADM</v>
      </c>
      <c r="T1069" s="39">
        <f t="shared" si="518"/>
        <v>57.825734836004102</v>
      </c>
      <c r="U1069" s="40">
        <f t="shared" si="519"/>
        <v>0.375</v>
      </c>
      <c r="V1069" s="40">
        <f t="shared" si="520"/>
        <v>0.375</v>
      </c>
      <c r="W1069" s="40">
        <f t="shared" si="521"/>
        <v>0</v>
      </c>
      <c r="X1069" t="str">
        <f t="shared" si="522"/>
        <v>Não</v>
      </c>
      <c r="Y1069" s="40">
        <f t="shared" si="523"/>
        <v>0</v>
      </c>
      <c r="Z1069" s="40">
        <f t="shared" si="524"/>
        <v>0</v>
      </c>
      <c r="AA1069" s="40">
        <f t="shared" si="525"/>
        <v>0</v>
      </c>
      <c r="AB1069" s="40">
        <f t="shared" si="526"/>
        <v>0</v>
      </c>
      <c r="AC1069" s="40">
        <f t="shared" si="527"/>
        <v>0</v>
      </c>
      <c r="AD1069" s="39">
        <f t="shared" si="528"/>
        <v>0</v>
      </c>
      <c r="AE1069" s="39">
        <f t="shared" si="529"/>
        <v>0</v>
      </c>
      <c r="AF1069" t="str">
        <f t="shared" si="530"/>
        <v>Trabalhado</v>
      </c>
      <c r="AG1069" t="str">
        <f t="shared" si="531"/>
        <v/>
      </c>
      <c r="AH1069" t="str">
        <f t="shared" si="532"/>
        <v/>
      </c>
      <c r="AJ1069" s="41">
        <f t="shared" si="533"/>
        <v>3</v>
      </c>
      <c r="AK1069" s="42" t="str">
        <f t="shared" si="534"/>
        <v/>
      </c>
      <c r="AL1069" s="41" t="str">
        <f t="shared" si="535"/>
        <v>Leve atraso</v>
      </c>
      <c r="AM1069" s="41" t="str">
        <f t="shared" si="536"/>
        <v>Não</v>
      </c>
      <c r="AN1069" s="41" t="str">
        <f t="shared" si="537"/>
        <v>Sim</v>
      </c>
      <c r="AO1069" s="42" t="str">
        <f t="shared" si="538"/>
        <v/>
      </c>
      <c r="AP1069" s="41" t="str">
        <f t="shared" si="539"/>
        <v>Ivanildo Lopes Pires de Carvalho|46239</v>
      </c>
      <c r="AQ1069" s="41" t="str">
        <f t="shared" si="540"/>
        <v/>
      </c>
      <c r="AR1069" s="41" t="str">
        <f>IF($AQ1069="","",COUNTIFS(L_ChaveCob,$AQ1069,L_Ausencia,"&gt;"&amp;$W1069)+COUNTIFS($AQ$4:$AQ1069,$AQ1069,$W$4:$W1069,$W1069))</f>
        <v/>
      </c>
      <c r="AS1069" s="42">
        <f t="shared" si="541"/>
        <v>0</v>
      </c>
      <c r="AT1069" s="42">
        <f t="shared" si="542"/>
        <v>0</v>
      </c>
      <c r="AU1069" s="42">
        <f t="shared" si="543"/>
        <v>0</v>
      </c>
    </row>
    <row r="1070" spans="1:47" x14ac:dyDescent="0.2">
      <c r="A1070" s="35">
        <v>46239</v>
      </c>
      <c r="B1070" s="36" t="s">
        <v>254</v>
      </c>
      <c r="C1070" s="36" t="s">
        <v>232</v>
      </c>
      <c r="D1070" s="36"/>
      <c r="E1070" s="37"/>
      <c r="F1070" s="37"/>
      <c r="G1070" s="36"/>
      <c r="H1070" s="36"/>
      <c r="I1070" s="36"/>
      <c r="J1070" s="36"/>
      <c r="K1070" s="37"/>
      <c r="L1070" s="37"/>
      <c r="M1070" s="37"/>
      <c r="N1070" s="38">
        <f t="shared" si="512"/>
        <v>46235</v>
      </c>
      <c r="O1070">
        <f t="shared" si="513"/>
        <v>900001</v>
      </c>
      <c r="P1070" t="str">
        <f t="shared" si="514"/>
        <v>Serralheria</v>
      </c>
      <c r="Q1070" t="str">
        <f t="shared" si="515"/>
        <v>Normal / Fixo</v>
      </c>
      <c r="R1070" t="str">
        <f t="shared" si="516"/>
        <v>SERRALHEIRO II</v>
      </c>
      <c r="S1070" t="str">
        <f t="shared" si="517"/>
        <v>ADM</v>
      </c>
      <c r="T1070" s="39">
        <f t="shared" si="518"/>
        <v>57.825734836004102</v>
      </c>
      <c r="U1070" s="40">
        <f t="shared" si="519"/>
        <v>0.375</v>
      </c>
      <c r="V1070" s="40">
        <f t="shared" si="520"/>
        <v>0.375</v>
      </c>
      <c r="W1070" s="40">
        <f t="shared" si="521"/>
        <v>0</v>
      </c>
      <c r="X1070" t="str">
        <f t="shared" si="522"/>
        <v>Não</v>
      </c>
      <c r="Y1070" s="40">
        <f t="shared" si="523"/>
        <v>0</v>
      </c>
      <c r="Z1070" s="40">
        <f t="shared" si="524"/>
        <v>0</v>
      </c>
      <c r="AA1070" s="40">
        <f t="shared" si="525"/>
        <v>0</v>
      </c>
      <c r="AB1070" s="40">
        <f t="shared" si="526"/>
        <v>0</v>
      </c>
      <c r="AC1070" s="40">
        <f t="shared" si="527"/>
        <v>0</v>
      </c>
      <c r="AD1070" s="39">
        <f t="shared" si="528"/>
        <v>0</v>
      </c>
      <c r="AE1070" s="39">
        <f t="shared" si="529"/>
        <v>0</v>
      </c>
      <c r="AF1070" t="str">
        <f t="shared" si="530"/>
        <v>Trabalhado</v>
      </c>
      <c r="AG1070" t="str">
        <f t="shared" si="531"/>
        <v/>
      </c>
      <c r="AH1070" t="str">
        <f t="shared" si="532"/>
        <v/>
      </c>
      <c r="AJ1070" s="41">
        <f t="shared" si="533"/>
        <v>8</v>
      </c>
      <c r="AK1070" s="42" t="str">
        <f t="shared" si="534"/>
        <v/>
      </c>
      <c r="AL1070" s="41" t="str">
        <f t="shared" si="535"/>
        <v>Leve atraso</v>
      </c>
      <c r="AM1070" s="41" t="str">
        <f t="shared" si="536"/>
        <v>Não</v>
      </c>
      <c r="AN1070" s="41" t="str">
        <f t="shared" si="537"/>
        <v>Sim</v>
      </c>
      <c r="AO1070" s="42" t="str">
        <f t="shared" si="538"/>
        <v/>
      </c>
      <c r="AP1070" s="41" t="str">
        <f t="shared" si="539"/>
        <v>Ronaldo Santos Dias|46239</v>
      </c>
      <c r="AQ1070" s="41" t="str">
        <f t="shared" si="540"/>
        <v/>
      </c>
      <c r="AR1070" s="41" t="str">
        <f>IF($AQ1070="","",COUNTIFS(L_ChaveCob,$AQ1070,L_Ausencia,"&gt;"&amp;$W1070)+COUNTIFS($AQ$4:$AQ1070,$AQ1070,$W$4:$W1070,$W1070))</f>
        <v/>
      </c>
      <c r="AS1070" s="42">
        <f t="shared" si="541"/>
        <v>0</v>
      </c>
      <c r="AT1070" s="42">
        <f t="shared" si="542"/>
        <v>0</v>
      </c>
      <c r="AU1070" s="42">
        <f t="shared" si="543"/>
        <v>0</v>
      </c>
    </row>
    <row r="1071" spans="1:47" x14ac:dyDescent="0.2">
      <c r="A1071" s="35">
        <v>46239</v>
      </c>
      <c r="B1071" s="36" t="s">
        <v>247</v>
      </c>
      <c r="C1071" s="36" t="s">
        <v>232</v>
      </c>
      <c r="D1071" s="36"/>
      <c r="E1071" s="37"/>
      <c r="F1071" s="37"/>
      <c r="G1071" s="36"/>
      <c r="H1071" s="36"/>
      <c r="I1071" s="36" t="s">
        <v>616</v>
      </c>
      <c r="J1071" s="36"/>
      <c r="K1071" s="37"/>
      <c r="L1071" s="37"/>
      <c r="M1071" s="37"/>
      <c r="N1071" s="38">
        <f t="shared" si="512"/>
        <v>46235</v>
      </c>
      <c r="O1071">
        <f t="shared" si="513"/>
        <v>900005</v>
      </c>
      <c r="P1071" t="str">
        <f t="shared" si="514"/>
        <v>Serralheria</v>
      </c>
      <c r="Q1071" t="str">
        <f t="shared" si="515"/>
        <v>Normal / Fixo</v>
      </c>
      <c r="R1071" t="str">
        <f t="shared" si="516"/>
        <v>SERRALHEIRO II</v>
      </c>
      <c r="S1071" t="str">
        <f t="shared" si="517"/>
        <v>ADM</v>
      </c>
      <c r="T1071" s="39">
        <f t="shared" si="518"/>
        <v>57.825734836004102</v>
      </c>
      <c r="U1071" s="40">
        <f t="shared" si="519"/>
        <v>0.375</v>
      </c>
      <c r="V1071" s="40">
        <f t="shared" si="520"/>
        <v>0.375</v>
      </c>
      <c r="W1071" s="40">
        <f t="shared" si="521"/>
        <v>0</v>
      </c>
      <c r="X1071" t="str">
        <f t="shared" si="522"/>
        <v>Não</v>
      </c>
      <c r="Y1071" s="40">
        <f t="shared" si="523"/>
        <v>0</v>
      </c>
      <c r="Z1071" s="40">
        <f t="shared" si="524"/>
        <v>0</v>
      </c>
      <c r="AA1071" s="40">
        <f t="shared" si="525"/>
        <v>0</v>
      </c>
      <c r="AB1071" s="40">
        <f t="shared" si="526"/>
        <v>0</v>
      </c>
      <c r="AC1071" s="40">
        <f t="shared" si="527"/>
        <v>0</v>
      </c>
      <c r="AD1071" s="39">
        <f t="shared" si="528"/>
        <v>0</v>
      </c>
      <c r="AE1071" s="39">
        <f t="shared" si="529"/>
        <v>0</v>
      </c>
      <c r="AF1071" t="str">
        <f t="shared" si="530"/>
        <v>Trabalhado</v>
      </c>
      <c r="AG1071" t="str">
        <f t="shared" si="531"/>
        <v/>
      </c>
      <c r="AH1071" t="str">
        <f t="shared" si="532"/>
        <v/>
      </c>
      <c r="AJ1071" s="41">
        <f t="shared" si="533"/>
        <v>13</v>
      </c>
      <c r="AK1071" s="42" t="str">
        <f t="shared" si="534"/>
        <v/>
      </c>
      <c r="AL1071" s="41" t="str">
        <f t="shared" si="535"/>
        <v>Leve atraso</v>
      </c>
      <c r="AM1071" s="41" t="str">
        <f t="shared" si="536"/>
        <v>Não</v>
      </c>
      <c r="AN1071" s="41" t="str">
        <f t="shared" si="537"/>
        <v>Sim</v>
      </c>
      <c r="AO1071" s="42" t="str">
        <f t="shared" si="538"/>
        <v/>
      </c>
      <c r="AP1071" s="41" t="str">
        <f t="shared" si="539"/>
        <v>Rafael Fracaroli da Rocha|46239</v>
      </c>
      <c r="AQ1071" s="41" t="str">
        <f t="shared" si="540"/>
        <v/>
      </c>
      <c r="AR1071" s="41" t="str">
        <f>IF($AQ1071="","",COUNTIFS(L_ChaveCob,$AQ1071,L_Ausencia,"&gt;"&amp;$W1071)+COUNTIFS($AQ$4:$AQ1071,$AQ1071,$W$4:$W1071,$W1071))</f>
        <v/>
      </c>
      <c r="AS1071" s="42">
        <f t="shared" si="541"/>
        <v>0</v>
      </c>
      <c r="AT1071" s="42">
        <f t="shared" si="542"/>
        <v>0</v>
      </c>
      <c r="AU1071" s="42">
        <f t="shared" si="543"/>
        <v>0</v>
      </c>
    </row>
    <row r="1072" spans="1:47" x14ac:dyDescent="0.2">
      <c r="A1072" s="35">
        <v>46239</v>
      </c>
      <c r="B1072" s="36" t="s">
        <v>237</v>
      </c>
      <c r="C1072" s="36" t="s">
        <v>228</v>
      </c>
      <c r="D1072" s="36"/>
      <c r="E1072" s="37"/>
      <c r="F1072" s="37"/>
      <c r="G1072" s="36"/>
      <c r="H1072" s="36"/>
      <c r="I1072" s="36"/>
      <c r="J1072" s="36"/>
      <c r="K1072" s="37"/>
      <c r="L1072" s="37"/>
      <c r="M1072" s="37"/>
      <c r="N1072" s="38">
        <f t="shared" si="512"/>
        <v>46235</v>
      </c>
      <c r="O1072">
        <f t="shared" si="513"/>
        <v>119353</v>
      </c>
      <c r="P1072" t="str">
        <f t="shared" si="514"/>
        <v>Serralheria</v>
      </c>
      <c r="Q1072" t="str">
        <f t="shared" si="515"/>
        <v>Normal / Fixo</v>
      </c>
      <c r="R1072" t="str">
        <f t="shared" si="516"/>
        <v>SERRALHEIRO II</v>
      </c>
      <c r="S1072" t="str">
        <f t="shared" si="517"/>
        <v>ADM</v>
      </c>
      <c r="T1072" s="39">
        <f t="shared" si="518"/>
        <v>57.825734836004102</v>
      </c>
      <c r="U1072" s="40">
        <f t="shared" si="519"/>
        <v>0.375</v>
      </c>
      <c r="V1072" s="40">
        <f t="shared" si="520"/>
        <v>0</v>
      </c>
      <c r="W1072" s="40">
        <f t="shared" si="521"/>
        <v>0.375</v>
      </c>
      <c r="X1072" t="str">
        <f t="shared" si="522"/>
        <v>Sim</v>
      </c>
      <c r="Y1072" s="40">
        <f t="shared" si="523"/>
        <v>0.375</v>
      </c>
      <c r="Z1072" s="40">
        <f t="shared" si="524"/>
        <v>0</v>
      </c>
      <c r="AA1072" s="40">
        <f t="shared" si="525"/>
        <v>0</v>
      </c>
      <c r="AB1072" s="40">
        <f t="shared" si="526"/>
        <v>0</v>
      </c>
      <c r="AC1072" s="40">
        <f t="shared" si="527"/>
        <v>0.375</v>
      </c>
      <c r="AD1072" s="39">
        <f t="shared" si="528"/>
        <v>520.43161352403695</v>
      </c>
      <c r="AE1072" s="39">
        <f t="shared" si="529"/>
        <v>0</v>
      </c>
      <c r="AF1072" t="str">
        <f t="shared" si="530"/>
        <v>Férias</v>
      </c>
      <c r="AG1072" t="str">
        <f t="shared" si="531"/>
        <v>DESCONTA 9:00h (Férias).</v>
      </c>
      <c r="AH1072" t="str">
        <f t="shared" si="532"/>
        <v/>
      </c>
      <c r="AJ1072" s="41">
        <f t="shared" si="533"/>
        <v>7</v>
      </c>
      <c r="AK1072" s="42" t="str">
        <f t="shared" si="534"/>
        <v/>
      </c>
      <c r="AL1072" s="41" t="str">
        <f t="shared" si="535"/>
        <v>Dia inteiro</v>
      </c>
      <c r="AM1072" s="41" t="str">
        <f t="shared" si="536"/>
        <v>Sim</v>
      </c>
      <c r="AN1072" s="41" t="str">
        <f t="shared" si="537"/>
        <v>Não</v>
      </c>
      <c r="AO1072" s="42" t="str">
        <f t="shared" si="538"/>
        <v/>
      </c>
      <c r="AP1072" s="41" t="str">
        <f t="shared" si="539"/>
        <v>Ezequiel Antonio Peres|46239</v>
      </c>
      <c r="AQ1072" s="41" t="str">
        <f t="shared" si="540"/>
        <v>46239|Serralheria</v>
      </c>
      <c r="AR1072" s="41">
        <f>IF($AQ1072="","",COUNTIFS(L_ChaveCob,$AQ1072,L_Ausencia,"&gt;"&amp;$W1072)+COUNTIFS($AQ$4:$AQ1072,$AQ1072,$W$4:$W1072,$W1072))</f>
        <v>1</v>
      </c>
      <c r="AS1072" s="42">
        <f t="shared" si="541"/>
        <v>0</v>
      </c>
      <c r="AT1072" s="42">
        <f t="shared" si="542"/>
        <v>0</v>
      </c>
      <c r="AU1072" s="42">
        <f t="shared" si="543"/>
        <v>0</v>
      </c>
    </row>
    <row r="1073" spans="1:47" x14ac:dyDescent="0.2">
      <c r="A1073" s="35">
        <v>46239</v>
      </c>
      <c r="B1073" s="36" t="s">
        <v>249</v>
      </c>
      <c r="C1073" s="36" t="s">
        <v>232</v>
      </c>
      <c r="D1073" s="36"/>
      <c r="E1073" s="37"/>
      <c r="F1073" s="37"/>
      <c r="G1073" s="36"/>
      <c r="H1073" s="36"/>
      <c r="I1073" s="36"/>
      <c r="J1073" s="36"/>
      <c r="K1073" s="37"/>
      <c r="L1073" s="37"/>
      <c r="M1073" s="37"/>
      <c r="N1073" s="38">
        <f t="shared" si="512"/>
        <v>46235</v>
      </c>
      <c r="O1073">
        <f t="shared" si="513"/>
        <v>331335</v>
      </c>
      <c r="P1073" t="str">
        <f t="shared" si="514"/>
        <v>Serralheria</v>
      </c>
      <c r="Q1073" t="str">
        <f t="shared" si="515"/>
        <v>Normal / Fixo</v>
      </c>
      <c r="R1073" t="str">
        <f t="shared" si="516"/>
        <v>SERRALHEIRO II</v>
      </c>
      <c r="S1073" t="str">
        <f t="shared" si="517"/>
        <v>ADM</v>
      </c>
      <c r="T1073" s="39">
        <f t="shared" si="518"/>
        <v>57.825734836004102</v>
      </c>
      <c r="U1073" s="40">
        <f t="shared" si="519"/>
        <v>0.375</v>
      </c>
      <c r="V1073" s="40">
        <f t="shared" si="520"/>
        <v>0.375</v>
      </c>
      <c r="W1073" s="40">
        <f t="shared" si="521"/>
        <v>0</v>
      </c>
      <c r="X1073" t="str">
        <f t="shared" si="522"/>
        <v>Não</v>
      </c>
      <c r="Y1073" s="40">
        <f t="shared" si="523"/>
        <v>0</v>
      </c>
      <c r="Z1073" s="40">
        <f t="shared" si="524"/>
        <v>0</v>
      </c>
      <c r="AA1073" s="40">
        <f t="shared" si="525"/>
        <v>0</v>
      </c>
      <c r="AB1073" s="40">
        <f t="shared" si="526"/>
        <v>0</v>
      </c>
      <c r="AC1073" s="40">
        <f t="shared" si="527"/>
        <v>0</v>
      </c>
      <c r="AD1073" s="39">
        <f t="shared" si="528"/>
        <v>0</v>
      </c>
      <c r="AE1073" s="39">
        <f t="shared" si="529"/>
        <v>0</v>
      </c>
      <c r="AF1073" t="str">
        <f t="shared" si="530"/>
        <v>Trabalhado</v>
      </c>
      <c r="AG1073" t="str">
        <f t="shared" si="531"/>
        <v/>
      </c>
      <c r="AH1073" t="str">
        <f t="shared" si="532"/>
        <v/>
      </c>
      <c r="AJ1073" s="41">
        <f t="shared" si="533"/>
        <v>5</v>
      </c>
      <c r="AK1073" s="42" t="str">
        <f t="shared" si="534"/>
        <v/>
      </c>
      <c r="AL1073" s="41" t="str">
        <f t="shared" si="535"/>
        <v>Leve atraso</v>
      </c>
      <c r="AM1073" s="41" t="str">
        <f t="shared" si="536"/>
        <v>Não</v>
      </c>
      <c r="AN1073" s="41" t="str">
        <f t="shared" si="537"/>
        <v>Sim</v>
      </c>
      <c r="AO1073" s="42" t="str">
        <f t="shared" si="538"/>
        <v/>
      </c>
      <c r="AP1073" s="41" t="str">
        <f t="shared" si="539"/>
        <v>Robson Alberto Alves Galvão|46239</v>
      </c>
      <c r="AQ1073" s="41" t="str">
        <f t="shared" si="540"/>
        <v/>
      </c>
      <c r="AR1073" s="41" t="str">
        <f>IF($AQ1073="","",COUNTIFS(L_ChaveCob,$AQ1073,L_Ausencia,"&gt;"&amp;$W1073)+COUNTIFS($AQ$4:$AQ1073,$AQ1073,$W$4:$W1073,$W1073))</f>
        <v/>
      </c>
      <c r="AS1073" s="42">
        <f t="shared" si="541"/>
        <v>0</v>
      </c>
      <c r="AT1073" s="42">
        <f t="shared" si="542"/>
        <v>0</v>
      </c>
      <c r="AU1073" s="42">
        <f t="shared" si="543"/>
        <v>0</v>
      </c>
    </row>
    <row r="1074" spans="1:47" x14ac:dyDescent="0.2">
      <c r="A1074" s="35">
        <v>46239</v>
      </c>
      <c r="B1074" s="36" t="s">
        <v>229</v>
      </c>
      <c r="C1074" s="36" t="s">
        <v>232</v>
      </c>
      <c r="D1074" s="36"/>
      <c r="E1074" s="37"/>
      <c r="F1074" s="37"/>
      <c r="G1074" s="36"/>
      <c r="H1074" s="36"/>
      <c r="I1074" s="36"/>
      <c r="J1074" s="36"/>
      <c r="K1074" s="37"/>
      <c r="L1074" s="37"/>
      <c r="M1074" s="37"/>
      <c r="N1074" s="38">
        <f t="shared" si="512"/>
        <v>46235</v>
      </c>
      <c r="O1074">
        <f t="shared" si="513"/>
        <v>105410</v>
      </c>
      <c r="P1074" t="str">
        <f t="shared" si="514"/>
        <v>Serralheria</v>
      </c>
      <c r="Q1074" t="str">
        <f t="shared" si="515"/>
        <v>Normal / Fixo</v>
      </c>
      <c r="R1074" t="str">
        <f t="shared" si="516"/>
        <v>SERRALHEIRO I</v>
      </c>
      <c r="S1074" t="str">
        <f t="shared" si="517"/>
        <v>TURNO 3</v>
      </c>
      <c r="T1074" s="39">
        <f t="shared" si="518"/>
        <v>53.488333185221997</v>
      </c>
      <c r="U1074" s="40">
        <f t="shared" si="519"/>
        <v>0.33333333333333298</v>
      </c>
      <c r="V1074" s="40">
        <f t="shared" si="520"/>
        <v>0.33333333333333298</v>
      </c>
      <c r="W1074" s="40">
        <f t="shared" si="521"/>
        <v>0</v>
      </c>
      <c r="X1074" t="str">
        <f t="shared" si="522"/>
        <v>Não</v>
      </c>
      <c r="Y1074" s="40">
        <f t="shared" si="523"/>
        <v>0</v>
      </c>
      <c r="Z1074" s="40">
        <f t="shared" si="524"/>
        <v>0</v>
      </c>
      <c r="AA1074" s="40">
        <f t="shared" si="525"/>
        <v>0</v>
      </c>
      <c r="AB1074" s="40">
        <f t="shared" si="526"/>
        <v>0</v>
      </c>
      <c r="AC1074" s="40">
        <f t="shared" si="527"/>
        <v>0</v>
      </c>
      <c r="AD1074" s="39">
        <f t="shared" si="528"/>
        <v>0</v>
      </c>
      <c r="AE1074" s="39">
        <f t="shared" si="529"/>
        <v>0</v>
      </c>
      <c r="AF1074" t="str">
        <f t="shared" si="530"/>
        <v>Trabalhado</v>
      </c>
      <c r="AG1074" t="str">
        <f t="shared" si="531"/>
        <v/>
      </c>
      <c r="AH1074" t="str">
        <f t="shared" si="532"/>
        <v/>
      </c>
      <c r="AJ1074" s="41">
        <f t="shared" si="533"/>
        <v>6</v>
      </c>
      <c r="AK1074" s="42" t="str">
        <f t="shared" si="534"/>
        <v/>
      </c>
      <c r="AL1074" s="41" t="str">
        <f t="shared" si="535"/>
        <v>Leve atraso</v>
      </c>
      <c r="AM1074" s="41" t="str">
        <f t="shared" si="536"/>
        <v>Não</v>
      </c>
      <c r="AN1074" s="41" t="str">
        <f t="shared" si="537"/>
        <v>Sim</v>
      </c>
      <c r="AO1074" s="42" t="str">
        <f t="shared" si="538"/>
        <v/>
      </c>
      <c r="AP1074" s="41" t="str">
        <f t="shared" si="539"/>
        <v>Marcelo Douglas Vieira Santana|46239</v>
      </c>
      <c r="AQ1074" s="41" t="str">
        <f t="shared" si="540"/>
        <v/>
      </c>
      <c r="AR1074" s="41" t="str">
        <f>IF($AQ1074="","",COUNTIFS(L_ChaveCob,$AQ1074,L_Ausencia,"&gt;"&amp;$W1074)+COUNTIFS($AQ$4:$AQ1074,$AQ1074,$W$4:$W1074,$W1074))</f>
        <v/>
      </c>
      <c r="AS1074" s="42">
        <f t="shared" si="541"/>
        <v>0</v>
      </c>
      <c r="AT1074" s="42">
        <f t="shared" si="542"/>
        <v>0</v>
      </c>
      <c r="AU1074" s="42">
        <f t="shared" si="543"/>
        <v>0</v>
      </c>
    </row>
    <row r="1075" spans="1:47" x14ac:dyDescent="0.2">
      <c r="A1075" s="35">
        <v>46239</v>
      </c>
      <c r="B1075" s="36" t="s">
        <v>231</v>
      </c>
      <c r="C1075" s="36" t="s">
        <v>232</v>
      </c>
      <c r="D1075" s="36"/>
      <c r="E1075" s="37"/>
      <c r="F1075" s="37"/>
      <c r="G1075" s="36"/>
      <c r="H1075" s="36"/>
      <c r="I1075" s="36"/>
      <c r="J1075" s="36"/>
      <c r="K1075" s="37"/>
      <c r="L1075" s="37"/>
      <c r="M1075" s="37"/>
      <c r="N1075" s="38">
        <f t="shared" si="512"/>
        <v>46235</v>
      </c>
      <c r="O1075">
        <f t="shared" si="513"/>
        <v>900004</v>
      </c>
      <c r="P1075" t="str">
        <f t="shared" si="514"/>
        <v>Serralheria</v>
      </c>
      <c r="Q1075" t="str">
        <f t="shared" si="515"/>
        <v>Normal / Fixo</v>
      </c>
      <c r="R1075" t="str">
        <f t="shared" si="516"/>
        <v>SERRALHEIRO I</v>
      </c>
      <c r="S1075" t="str">
        <f t="shared" si="517"/>
        <v>TURNO 2</v>
      </c>
      <c r="T1075" s="39">
        <f t="shared" si="518"/>
        <v>53.488333185221997</v>
      </c>
      <c r="U1075" s="40">
        <f t="shared" si="519"/>
        <v>0.33333333333333298</v>
      </c>
      <c r="V1075" s="40">
        <f t="shared" si="520"/>
        <v>0.33333333333333298</v>
      </c>
      <c r="W1075" s="40">
        <f t="shared" si="521"/>
        <v>0</v>
      </c>
      <c r="X1075" t="str">
        <f t="shared" si="522"/>
        <v>Não</v>
      </c>
      <c r="Y1075" s="40">
        <f t="shared" si="523"/>
        <v>0</v>
      </c>
      <c r="Z1075" s="40">
        <f t="shared" si="524"/>
        <v>0</v>
      </c>
      <c r="AA1075" s="40">
        <f t="shared" si="525"/>
        <v>0</v>
      </c>
      <c r="AB1075" s="40">
        <f t="shared" si="526"/>
        <v>0</v>
      </c>
      <c r="AC1075" s="40">
        <f t="shared" si="527"/>
        <v>0</v>
      </c>
      <c r="AD1075" s="39">
        <f t="shared" si="528"/>
        <v>0</v>
      </c>
      <c r="AE1075" s="39">
        <f t="shared" si="529"/>
        <v>0</v>
      </c>
      <c r="AF1075" t="str">
        <f t="shared" si="530"/>
        <v>Trabalhado</v>
      </c>
      <c r="AG1075" t="str">
        <f t="shared" si="531"/>
        <v/>
      </c>
      <c r="AH1075" t="str">
        <f t="shared" si="532"/>
        <v/>
      </c>
      <c r="AJ1075" s="41">
        <f t="shared" si="533"/>
        <v>11</v>
      </c>
      <c r="AK1075" s="42" t="str">
        <f t="shared" si="534"/>
        <v/>
      </c>
      <c r="AL1075" s="41" t="str">
        <f t="shared" si="535"/>
        <v>Leve atraso</v>
      </c>
      <c r="AM1075" s="41" t="str">
        <f t="shared" si="536"/>
        <v>Não</v>
      </c>
      <c r="AN1075" s="41" t="str">
        <f t="shared" si="537"/>
        <v>Sim</v>
      </c>
      <c r="AO1075" s="42" t="str">
        <f t="shared" si="538"/>
        <v/>
      </c>
      <c r="AP1075" s="41" t="str">
        <f t="shared" si="539"/>
        <v>Rogério Marques da Silva|46239</v>
      </c>
      <c r="AQ1075" s="41" t="str">
        <f t="shared" si="540"/>
        <v/>
      </c>
      <c r="AR1075" s="41" t="str">
        <f>IF($AQ1075="","",COUNTIFS(L_ChaveCob,$AQ1075,L_Ausencia,"&gt;"&amp;$W1075)+COUNTIFS($AQ$4:$AQ1075,$AQ1075,$W$4:$W1075,$W1075))</f>
        <v/>
      </c>
      <c r="AS1075" s="42">
        <f t="shared" si="541"/>
        <v>0</v>
      </c>
      <c r="AT1075" s="42">
        <f t="shared" si="542"/>
        <v>0</v>
      </c>
      <c r="AU1075" s="42">
        <f t="shared" si="543"/>
        <v>0</v>
      </c>
    </row>
    <row r="1076" spans="1:47" x14ac:dyDescent="0.2">
      <c r="A1076" s="35">
        <v>46239</v>
      </c>
      <c r="B1076" s="36" t="s">
        <v>479</v>
      </c>
      <c r="C1076" s="36" t="s">
        <v>232</v>
      </c>
      <c r="D1076" s="36"/>
      <c r="E1076" s="37"/>
      <c r="F1076" s="37"/>
      <c r="G1076" s="36"/>
      <c r="H1076" s="36"/>
      <c r="I1076" s="36"/>
      <c r="J1076" s="36"/>
      <c r="K1076" s="37"/>
      <c r="L1076" s="37"/>
      <c r="M1076" s="37"/>
      <c r="N1076" s="38">
        <f t="shared" si="512"/>
        <v>46235</v>
      </c>
      <c r="O1076">
        <f t="shared" si="513"/>
        <v>900012</v>
      </c>
      <c r="P1076" t="str">
        <f t="shared" si="514"/>
        <v>Serralheria</v>
      </c>
      <c r="Q1076" t="str">
        <f t="shared" si="515"/>
        <v>Normal / Fixo</v>
      </c>
      <c r="R1076" t="str">
        <f t="shared" si="516"/>
        <v>SERRALHEIRO I</v>
      </c>
      <c r="S1076" t="str">
        <f t="shared" si="517"/>
        <v>ADM</v>
      </c>
      <c r="T1076" s="39">
        <f t="shared" si="518"/>
        <v>53.488333185221997</v>
      </c>
      <c r="U1076" s="40">
        <f t="shared" si="519"/>
        <v>0.375</v>
      </c>
      <c r="V1076" s="40">
        <f t="shared" si="520"/>
        <v>0.375</v>
      </c>
      <c r="W1076" s="40">
        <f t="shared" si="521"/>
        <v>0</v>
      </c>
      <c r="X1076" t="str">
        <f t="shared" si="522"/>
        <v>Não</v>
      </c>
      <c r="Y1076" s="40">
        <f t="shared" si="523"/>
        <v>0</v>
      </c>
      <c r="Z1076" s="40">
        <f t="shared" si="524"/>
        <v>0</v>
      </c>
      <c r="AA1076" s="40">
        <f t="shared" si="525"/>
        <v>0</v>
      </c>
      <c r="AB1076" s="40">
        <f t="shared" si="526"/>
        <v>0</v>
      </c>
      <c r="AC1076" s="40">
        <f t="shared" si="527"/>
        <v>0</v>
      </c>
      <c r="AD1076" s="39">
        <f t="shared" si="528"/>
        <v>0</v>
      </c>
      <c r="AE1076" s="39">
        <f t="shared" si="529"/>
        <v>0</v>
      </c>
      <c r="AF1076" t="str">
        <f t="shared" si="530"/>
        <v>Trabalhado</v>
      </c>
      <c r="AG1076" t="str">
        <f t="shared" si="531"/>
        <v/>
      </c>
      <c r="AH1076" t="str">
        <f t="shared" si="532"/>
        <v/>
      </c>
      <c r="AJ1076" s="41">
        <f t="shared" si="533"/>
        <v>21</v>
      </c>
      <c r="AK1076" s="42" t="str">
        <f t="shared" si="534"/>
        <v/>
      </c>
      <c r="AL1076" s="41" t="str">
        <f t="shared" si="535"/>
        <v>Leve atraso</v>
      </c>
      <c r="AM1076" s="41" t="str">
        <f t="shared" si="536"/>
        <v>Não</v>
      </c>
      <c r="AN1076" s="41" t="str">
        <f t="shared" si="537"/>
        <v>Sim</v>
      </c>
      <c r="AO1076" s="42" t="str">
        <f t="shared" si="538"/>
        <v/>
      </c>
      <c r="AP1076" s="41" t="str">
        <f t="shared" si="539"/>
        <v>Diego Ferreira Moura|46239</v>
      </c>
      <c r="AQ1076" s="41" t="str">
        <f t="shared" si="540"/>
        <v/>
      </c>
      <c r="AR1076" s="41" t="str">
        <f>IF($AQ1076="","",COUNTIFS(L_ChaveCob,$AQ1076,L_Ausencia,"&gt;"&amp;$W1076)+COUNTIFS($AQ$4:$AQ1076,$AQ1076,$W$4:$W1076,$W1076))</f>
        <v/>
      </c>
      <c r="AS1076" s="42">
        <f t="shared" si="541"/>
        <v>0</v>
      </c>
      <c r="AT1076" s="42">
        <f t="shared" si="542"/>
        <v>0</v>
      </c>
      <c r="AU1076" s="42">
        <f t="shared" si="543"/>
        <v>0</v>
      </c>
    </row>
    <row r="1077" spans="1:47" x14ac:dyDescent="0.2">
      <c r="A1077" s="35">
        <v>46239</v>
      </c>
      <c r="B1077" s="36" t="s">
        <v>483</v>
      </c>
      <c r="C1077" s="36" t="s">
        <v>232</v>
      </c>
      <c r="D1077" s="36"/>
      <c r="E1077" s="37"/>
      <c r="F1077" s="37"/>
      <c r="G1077" s="36"/>
      <c r="H1077" s="36"/>
      <c r="I1077" s="36"/>
      <c r="J1077" s="36"/>
      <c r="K1077" s="37"/>
      <c r="L1077" s="37"/>
      <c r="M1077" s="37"/>
      <c r="N1077" s="38">
        <f t="shared" si="512"/>
        <v>46235</v>
      </c>
      <c r="O1077">
        <f t="shared" si="513"/>
        <v>900011</v>
      </c>
      <c r="P1077" t="str">
        <f t="shared" si="514"/>
        <v>Serralheria</v>
      </c>
      <c r="Q1077" t="str">
        <f t="shared" si="515"/>
        <v>Normal / Fixo</v>
      </c>
      <c r="R1077" t="str">
        <f t="shared" si="516"/>
        <v>SERRALHEIRO I</v>
      </c>
      <c r="S1077" t="str">
        <f t="shared" si="517"/>
        <v>ADM</v>
      </c>
      <c r="T1077" s="39">
        <f t="shared" si="518"/>
        <v>53.488333185221997</v>
      </c>
      <c r="U1077" s="40">
        <f t="shared" si="519"/>
        <v>0.375</v>
      </c>
      <c r="V1077" s="40">
        <f t="shared" si="520"/>
        <v>0.375</v>
      </c>
      <c r="W1077" s="40">
        <f t="shared" si="521"/>
        <v>0</v>
      </c>
      <c r="X1077" t="str">
        <f t="shared" si="522"/>
        <v>Não</v>
      </c>
      <c r="Y1077" s="40">
        <f t="shared" si="523"/>
        <v>0</v>
      </c>
      <c r="Z1077" s="40">
        <f t="shared" si="524"/>
        <v>0</v>
      </c>
      <c r="AA1077" s="40">
        <f t="shared" si="525"/>
        <v>0</v>
      </c>
      <c r="AB1077" s="40">
        <f t="shared" si="526"/>
        <v>0</v>
      </c>
      <c r="AC1077" s="40">
        <f t="shared" si="527"/>
        <v>0</v>
      </c>
      <c r="AD1077" s="39">
        <f t="shared" si="528"/>
        <v>0</v>
      </c>
      <c r="AE1077" s="39">
        <f t="shared" si="529"/>
        <v>0</v>
      </c>
      <c r="AF1077" t="str">
        <f t="shared" si="530"/>
        <v>Trabalhado</v>
      </c>
      <c r="AG1077" t="str">
        <f t="shared" si="531"/>
        <v/>
      </c>
      <c r="AH1077" t="str">
        <f t="shared" si="532"/>
        <v/>
      </c>
      <c r="AJ1077" s="41">
        <f t="shared" si="533"/>
        <v>20</v>
      </c>
      <c r="AK1077" s="42" t="str">
        <f t="shared" si="534"/>
        <v/>
      </c>
      <c r="AL1077" s="41" t="str">
        <f t="shared" si="535"/>
        <v>Leve atraso</v>
      </c>
      <c r="AM1077" s="41" t="str">
        <f t="shared" si="536"/>
        <v>Não</v>
      </c>
      <c r="AN1077" s="41" t="str">
        <f t="shared" si="537"/>
        <v>Sim</v>
      </c>
      <c r="AO1077" s="42" t="str">
        <f t="shared" si="538"/>
        <v/>
      </c>
      <c r="AP1077" s="41" t="str">
        <f t="shared" si="539"/>
        <v>Maxwell Torres da Silva|46239</v>
      </c>
      <c r="AQ1077" s="41" t="str">
        <f t="shared" si="540"/>
        <v/>
      </c>
      <c r="AR1077" s="41" t="str">
        <f>IF($AQ1077="","",COUNTIFS(L_ChaveCob,$AQ1077,L_Ausencia,"&gt;"&amp;$W1077)+COUNTIFS($AQ$4:$AQ1077,$AQ1077,$W$4:$W1077,$W1077))</f>
        <v/>
      </c>
      <c r="AS1077" s="42">
        <f t="shared" si="541"/>
        <v>0</v>
      </c>
      <c r="AT1077" s="42">
        <f t="shared" si="542"/>
        <v>0</v>
      </c>
      <c r="AU1077" s="42">
        <f t="shared" si="543"/>
        <v>0</v>
      </c>
    </row>
    <row r="1078" spans="1:47" x14ac:dyDescent="0.2">
      <c r="A1078" s="35">
        <v>46239</v>
      </c>
      <c r="B1078" s="36" t="s">
        <v>281</v>
      </c>
      <c r="C1078" s="36" t="s">
        <v>232</v>
      </c>
      <c r="D1078" s="36"/>
      <c r="E1078" s="37"/>
      <c r="F1078" s="37"/>
      <c r="G1078" s="36"/>
      <c r="H1078" s="36"/>
      <c r="I1078" s="36"/>
      <c r="J1078" s="36"/>
      <c r="K1078" s="37"/>
      <c r="L1078" s="37"/>
      <c r="M1078" s="37"/>
      <c r="N1078" s="38">
        <f t="shared" si="512"/>
        <v>46235</v>
      </c>
      <c r="O1078">
        <f t="shared" si="513"/>
        <v>900010</v>
      </c>
      <c r="P1078" t="str">
        <f t="shared" si="514"/>
        <v>Serralheria</v>
      </c>
      <c r="Q1078" t="str">
        <f t="shared" si="515"/>
        <v>Normal / Fixo</v>
      </c>
      <c r="R1078" t="str">
        <f t="shared" si="516"/>
        <v>SERRALHEIRO I</v>
      </c>
      <c r="S1078" t="str">
        <f t="shared" si="517"/>
        <v>ADM</v>
      </c>
      <c r="T1078" s="39">
        <f t="shared" si="518"/>
        <v>53.488333185221997</v>
      </c>
      <c r="U1078" s="40">
        <f t="shared" si="519"/>
        <v>0.375</v>
      </c>
      <c r="V1078" s="40">
        <f t="shared" si="520"/>
        <v>0.375</v>
      </c>
      <c r="W1078" s="40">
        <f t="shared" si="521"/>
        <v>0</v>
      </c>
      <c r="X1078" t="str">
        <f t="shared" si="522"/>
        <v>Não</v>
      </c>
      <c r="Y1078" s="40">
        <f t="shared" si="523"/>
        <v>0</v>
      </c>
      <c r="Z1078" s="40">
        <f t="shared" si="524"/>
        <v>0</v>
      </c>
      <c r="AA1078" s="40">
        <f t="shared" si="525"/>
        <v>0</v>
      </c>
      <c r="AB1078" s="40">
        <f t="shared" si="526"/>
        <v>0</v>
      </c>
      <c r="AC1078" s="40">
        <f t="shared" si="527"/>
        <v>0</v>
      </c>
      <c r="AD1078" s="39">
        <f t="shared" si="528"/>
        <v>0</v>
      </c>
      <c r="AE1078" s="39">
        <f t="shared" si="529"/>
        <v>0</v>
      </c>
      <c r="AF1078" t="str">
        <f t="shared" si="530"/>
        <v>Trabalhado</v>
      </c>
      <c r="AG1078" t="str">
        <f t="shared" si="531"/>
        <v/>
      </c>
      <c r="AH1078" t="str">
        <f t="shared" si="532"/>
        <v/>
      </c>
      <c r="AJ1078" s="41">
        <f t="shared" si="533"/>
        <v>19</v>
      </c>
      <c r="AK1078" s="42" t="str">
        <f t="shared" si="534"/>
        <v/>
      </c>
      <c r="AL1078" s="41" t="str">
        <f t="shared" si="535"/>
        <v>Leve atraso</v>
      </c>
      <c r="AM1078" s="41" t="str">
        <f t="shared" si="536"/>
        <v>Não</v>
      </c>
      <c r="AN1078" s="41" t="str">
        <f t="shared" si="537"/>
        <v>Sim</v>
      </c>
      <c r="AO1078" s="42" t="str">
        <f t="shared" si="538"/>
        <v/>
      </c>
      <c r="AP1078" s="41" t="str">
        <f t="shared" si="539"/>
        <v>Roniel de Souza Rocha|46239</v>
      </c>
      <c r="AQ1078" s="41" t="str">
        <f t="shared" si="540"/>
        <v/>
      </c>
      <c r="AR1078" s="41" t="str">
        <f>IF($AQ1078="","",COUNTIFS(L_ChaveCob,$AQ1078,L_Ausencia,"&gt;"&amp;$W1078)+COUNTIFS($AQ$4:$AQ1078,$AQ1078,$W$4:$W1078,$W1078))</f>
        <v/>
      </c>
      <c r="AS1078" s="42">
        <f t="shared" si="541"/>
        <v>0</v>
      </c>
      <c r="AT1078" s="42">
        <f t="shared" si="542"/>
        <v>0</v>
      </c>
      <c r="AU1078" s="42">
        <f t="shared" si="543"/>
        <v>0</v>
      </c>
    </row>
    <row r="1079" spans="1:47" hidden="1" x14ac:dyDescent="0.2">
      <c r="A1079" s="35">
        <v>46239</v>
      </c>
      <c r="B1079" s="36" t="s">
        <v>611</v>
      </c>
      <c r="C1079" s="36" t="s">
        <v>232</v>
      </c>
      <c r="D1079" s="36"/>
      <c r="E1079" s="37"/>
      <c r="F1079" s="37"/>
      <c r="G1079" s="36"/>
      <c r="H1079" s="36"/>
      <c r="I1079" s="36"/>
      <c r="J1079" s="36"/>
      <c r="K1079" s="37"/>
      <c r="L1079" s="37"/>
      <c r="M1079" s="37"/>
      <c r="N1079" s="38">
        <f t="shared" si="512"/>
        <v>46235</v>
      </c>
      <c r="O1079">
        <f t="shared" si="513"/>
        <v>900013</v>
      </c>
      <c r="P1079" t="str">
        <f t="shared" si="514"/>
        <v>SPOT</v>
      </c>
      <c r="Q1079" t="str">
        <f t="shared" si="515"/>
        <v>SPOT</v>
      </c>
      <c r="R1079" t="str">
        <f t="shared" si="516"/>
        <v>SERRALHEIRO I</v>
      </c>
      <c r="S1079" t="str">
        <f t="shared" si="517"/>
        <v>TURNO 2</v>
      </c>
      <c r="T1079" s="39">
        <f t="shared" si="518"/>
        <v>53.488333185221997</v>
      </c>
      <c r="U1079" s="40">
        <f t="shared" si="519"/>
        <v>0.33333333333333298</v>
      </c>
      <c r="V1079" s="40">
        <f t="shared" si="520"/>
        <v>0.33333333333333298</v>
      </c>
      <c r="W1079" s="40">
        <f t="shared" si="521"/>
        <v>0</v>
      </c>
      <c r="X1079" t="str">
        <f t="shared" si="522"/>
        <v>Não</v>
      </c>
      <c r="Y1079" s="40">
        <f t="shared" si="523"/>
        <v>0</v>
      </c>
      <c r="Z1079" s="40">
        <f t="shared" si="524"/>
        <v>0</v>
      </c>
      <c r="AA1079" s="40">
        <f t="shared" si="525"/>
        <v>0</v>
      </c>
      <c r="AB1079" s="40">
        <f t="shared" si="526"/>
        <v>0</v>
      </c>
      <c r="AC1079" s="40">
        <f t="shared" si="527"/>
        <v>0</v>
      </c>
      <c r="AD1079" s="39">
        <f t="shared" si="528"/>
        <v>0</v>
      </c>
      <c r="AE1079" s="39">
        <f t="shared" si="529"/>
        <v>0</v>
      </c>
      <c r="AF1079" t="str">
        <f t="shared" si="530"/>
        <v>Trabalhado</v>
      </c>
      <c r="AG1079" t="str">
        <f t="shared" si="531"/>
        <v/>
      </c>
      <c r="AH1079" t="str">
        <f t="shared" si="532"/>
        <v/>
      </c>
      <c r="AJ1079" s="41">
        <f t="shared" si="533"/>
        <v>22</v>
      </c>
      <c r="AK1079" s="42" t="str">
        <f t="shared" si="534"/>
        <v/>
      </c>
      <c r="AL1079" s="41" t="str">
        <f t="shared" si="535"/>
        <v>Leve atraso</v>
      </c>
      <c r="AM1079" s="41" t="str">
        <f t="shared" si="536"/>
        <v>Não</v>
      </c>
      <c r="AN1079" s="41" t="str">
        <f t="shared" si="537"/>
        <v>Sim</v>
      </c>
      <c r="AO1079" s="42" t="str">
        <f t="shared" si="538"/>
        <v/>
      </c>
      <c r="AP1079" s="41" t="str">
        <f t="shared" si="539"/>
        <v>Murilo de Souza Modesto- Spot|46239</v>
      </c>
      <c r="AQ1079" s="41" t="str">
        <f t="shared" si="540"/>
        <v/>
      </c>
      <c r="AR1079" s="41" t="str">
        <f>IF($AQ1079="","",COUNTIFS(L_ChaveCob,$AQ1079,L_Ausencia,"&gt;"&amp;$W1079)+COUNTIFS($AQ$4:$AQ1079,$AQ1079,$W$4:$W1079,$W1079))</f>
        <v/>
      </c>
      <c r="AS1079" s="42">
        <f t="shared" si="541"/>
        <v>0</v>
      </c>
      <c r="AT1079" s="42">
        <f t="shared" si="542"/>
        <v>0</v>
      </c>
      <c r="AU1079" s="42">
        <f t="shared" si="543"/>
        <v>0</v>
      </c>
    </row>
    <row r="1080" spans="1:47" x14ac:dyDescent="0.2">
      <c r="A1080" s="35">
        <v>46240</v>
      </c>
      <c r="B1080" s="36" t="s">
        <v>252</v>
      </c>
      <c r="C1080" s="36" t="s">
        <v>228</v>
      </c>
      <c r="D1080" s="36"/>
      <c r="E1080" s="37"/>
      <c r="F1080" s="37"/>
      <c r="G1080" s="36"/>
      <c r="H1080" s="36"/>
      <c r="I1080" s="36"/>
      <c r="J1080" s="36"/>
      <c r="K1080" s="37"/>
      <c r="L1080" s="37"/>
      <c r="M1080" s="37"/>
      <c r="N1080" s="38">
        <f t="shared" si="512"/>
        <v>46235</v>
      </c>
      <c r="O1080">
        <f t="shared" si="513"/>
        <v>266937</v>
      </c>
      <c r="P1080" t="str">
        <f t="shared" si="514"/>
        <v>Serralheria</v>
      </c>
      <c r="Q1080" t="str">
        <f t="shared" si="515"/>
        <v>Normal / Fixo</v>
      </c>
      <c r="R1080" t="str">
        <f t="shared" si="516"/>
        <v>ENCARREGADO</v>
      </c>
      <c r="S1080" t="str">
        <f t="shared" si="517"/>
        <v>ADM</v>
      </c>
      <c r="T1080" s="39">
        <f t="shared" si="518"/>
        <v>66.410146806958295</v>
      </c>
      <c r="U1080" s="40">
        <f t="shared" si="519"/>
        <v>0.375</v>
      </c>
      <c r="V1080" s="40">
        <f t="shared" si="520"/>
        <v>0</v>
      </c>
      <c r="W1080" s="40">
        <f t="shared" si="521"/>
        <v>0.375</v>
      </c>
      <c r="X1080" t="str">
        <f t="shared" si="522"/>
        <v>Sim</v>
      </c>
      <c r="Y1080" s="40">
        <f t="shared" si="523"/>
        <v>0.375</v>
      </c>
      <c r="Z1080" s="40">
        <f t="shared" si="524"/>
        <v>0</v>
      </c>
      <c r="AA1080" s="40">
        <f t="shared" si="525"/>
        <v>0</v>
      </c>
      <c r="AB1080" s="40">
        <f t="shared" si="526"/>
        <v>0</v>
      </c>
      <c r="AC1080" s="40">
        <f t="shared" si="527"/>
        <v>0.375</v>
      </c>
      <c r="AD1080" s="39">
        <f t="shared" si="528"/>
        <v>597.69132126262468</v>
      </c>
      <c r="AE1080" s="39">
        <f t="shared" si="529"/>
        <v>0</v>
      </c>
      <c r="AF1080" t="str">
        <f t="shared" si="530"/>
        <v>Férias</v>
      </c>
      <c r="AG1080" t="str">
        <f t="shared" si="531"/>
        <v>DESCONTA 9:00h (Férias).</v>
      </c>
      <c r="AH1080" t="str">
        <f t="shared" si="532"/>
        <v/>
      </c>
      <c r="AJ1080" s="41">
        <f t="shared" si="533"/>
        <v>1</v>
      </c>
      <c r="AK1080" s="42" t="str">
        <f t="shared" si="534"/>
        <v/>
      </c>
      <c r="AL1080" s="41" t="str">
        <f t="shared" si="535"/>
        <v>Dia inteiro</v>
      </c>
      <c r="AM1080" s="41" t="str">
        <f t="shared" si="536"/>
        <v>Sim</v>
      </c>
      <c r="AN1080" s="41" t="str">
        <f t="shared" si="537"/>
        <v>Não</v>
      </c>
      <c r="AO1080" s="42" t="str">
        <f t="shared" si="538"/>
        <v/>
      </c>
      <c r="AP1080" s="41" t="str">
        <f t="shared" si="539"/>
        <v>Ronaldo Rosendo da Silva|46240</v>
      </c>
      <c r="AQ1080" s="41" t="str">
        <f t="shared" si="540"/>
        <v/>
      </c>
      <c r="AR1080" s="41" t="str">
        <f>IF($AQ1080="","",COUNTIFS(L_ChaveCob,$AQ1080,L_Ausencia,"&gt;"&amp;$W1080)+COUNTIFS($AQ$4:$AQ1080,$AQ1080,$W$4:$W1080,$W1080))</f>
        <v/>
      </c>
      <c r="AS1080" s="42">
        <f t="shared" si="541"/>
        <v>0</v>
      </c>
      <c r="AT1080" s="42">
        <f t="shared" si="542"/>
        <v>0</v>
      </c>
      <c r="AU1080" s="42">
        <f t="shared" si="543"/>
        <v>0</v>
      </c>
    </row>
    <row r="1081" spans="1:47" x14ac:dyDescent="0.2">
      <c r="A1081" s="35">
        <v>46240</v>
      </c>
      <c r="B1081" s="36" t="s">
        <v>243</v>
      </c>
      <c r="C1081" s="36" t="s">
        <v>232</v>
      </c>
      <c r="D1081" s="36"/>
      <c r="E1081" s="37"/>
      <c r="F1081" s="37"/>
      <c r="G1081" s="36"/>
      <c r="H1081" s="36"/>
      <c r="I1081" s="36"/>
      <c r="J1081" s="36"/>
      <c r="K1081" s="37"/>
      <c r="L1081" s="37"/>
      <c r="M1081" s="37"/>
      <c r="N1081" s="38">
        <f t="shared" si="512"/>
        <v>46235</v>
      </c>
      <c r="O1081">
        <f t="shared" si="513"/>
        <v>900003</v>
      </c>
      <c r="P1081" t="str">
        <f t="shared" si="514"/>
        <v>Serralheria</v>
      </c>
      <c r="Q1081" t="str">
        <f t="shared" si="515"/>
        <v>Normal / Fixo</v>
      </c>
      <c r="R1081" t="str">
        <f t="shared" si="516"/>
        <v>ENCARREGADO</v>
      </c>
      <c r="S1081" t="str">
        <f t="shared" si="517"/>
        <v>ADM</v>
      </c>
      <c r="T1081" s="39">
        <f t="shared" si="518"/>
        <v>66.410146806958295</v>
      </c>
      <c r="U1081" s="40">
        <f t="shared" si="519"/>
        <v>0.375</v>
      </c>
      <c r="V1081" s="40">
        <f t="shared" si="520"/>
        <v>0.375</v>
      </c>
      <c r="W1081" s="40">
        <f t="shared" si="521"/>
        <v>0</v>
      </c>
      <c r="X1081" t="str">
        <f t="shared" si="522"/>
        <v>Não</v>
      </c>
      <c r="Y1081" s="40">
        <f t="shared" si="523"/>
        <v>0</v>
      </c>
      <c r="Z1081" s="40">
        <f t="shared" si="524"/>
        <v>0</v>
      </c>
      <c r="AA1081" s="40">
        <f t="shared" si="525"/>
        <v>0</v>
      </c>
      <c r="AB1081" s="40">
        <f t="shared" si="526"/>
        <v>0</v>
      </c>
      <c r="AC1081" s="40">
        <f t="shared" si="527"/>
        <v>0</v>
      </c>
      <c r="AD1081" s="39">
        <f t="shared" si="528"/>
        <v>0</v>
      </c>
      <c r="AE1081" s="39">
        <f t="shared" si="529"/>
        <v>0</v>
      </c>
      <c r="AF1081" t="str">
        <f t="shared" si="530"/>
        <v>Trabalhado</v>
      </c>
      <c r="AG1081" t="str">
        <f t="shared" si="531"/>
        <v/>
      </c>
      <c r="AH1081" t="str">
        <f t="shared" si="532"/>
        <v/>
      </c>
      <c r="AJ1081" s="41">
        <f t="shared" si="533"/>
        <v>10</v>
      </c>
      <c r="AK1081" s="42" t="str">
        <f t="shared" si="534"/>
        <v/>
      </c>
      <c r="AL1081" s="41" t="str">
        <f t="shared" si="535"/>
        <v>Leve atraso</v>
      </c>
      <c r="AM1081" s="41" t="str">
        <f t="shared" si="536"/>
        <v>Não</v>
      </c>
      <c r="AN1081" s="41" t="str">
        <f t="shared" si="537"/>
        <v>Sim</v>
      </c>
      <c r="AO1081" s="42" t="str">
        <f t="shared" si="538"/>
        <v/>
      </c>
      <c r="AP1081" s="41" t="str">
        <f t="shared" si="539"/>
        <v>Marcelo Antônio Silvestre de Moraes|46240</v>
      </c>
      <c r="AQ1081" s="41" t="str">
        <f t="shared" si="540"/>
        <v/>
      </c>
      <c r="AR1081" s="41" t="str">
        <f>IF($AQ1081="","",COUNTIFS(L_ChaveCob,$AQ1081,L_Ausencia,"&gt;"&amp;$W1081)+COUNTIFS($AQ$4:$AQ1081,$AQ1081,$W$4:$W1081,$W1081))</f>
        <v/>
      </c>
      <c r="AS1081" s="42">
        <f t="shared" si="541"/>
        <v>0</v>
      </c>
      <c r="AT1081" s="42">
        <f t="shared" si="542"/>
        <v>0</v>
      </c>
      <c r="AU1081" s="42">
        <f t="shared" si="543"/>
        <v>0</v>
      </c>
    </row>
    <row r="1082" spans="1:47" x14ac:dyDescent="0.2">
      <c r="A1082" s="35">
        <v>46240</v>
      </c>
      <c r="B1082" s="36" t="s">
        <v>239</v>
      </c>
      <c r="C1082" s="36" t="s">
        <v>232</v>
      </c>
      <c r="D1082" s="36"/>
      <c r="E1082" s="37"/>
      <c r="F1082" s="37"/>
      <c r="G1082" s="36"/>
      <c r="H1082" s="36"/>
      <c r="I1082" s="36"/>
      <c r="J1082" s="36"/>
      <c r="K1082" s="37"/>
      <c r="L1082" s="37"/>
      <c r="M1082" s="37"/>
      <c r="N1082" s="38">
        <f t="shared" si="512"/>
        <v>46235</v>
      </c>
      <c r="O1082">
        <f t="shared" si="513"/>
        <v>173078</v>
      </c>
      <c r="P1082" t="str">
        <f t="shared" si="514"/>
        <v>Serralheria</v>
      </c>
      <c r="Q1082" t="str">
        <f t="shared" si="515"/>
        <v>Normal / Fixo</v>
      </c>
      <c r="R1082" t="str">
        <f t="shared" si="516"/>
        <v>SERRALHEIRO II</v>
      </c>
      <c r="S1082" t="str">
        <f t="shared" si="517"/>
        <v>ADM</v>
      </c>
      <c r="T1082" s="39">
        <f t="shared" si="518"/>
        <v>57.825734836004102</v>
      </c>
      <c r="U1082" s="40">
        <f t="shared" si="519"/>
        <v>0.375</v>
      </c>
      <c r="V1082" s="40">
        <f t="shared" si="520"/>
        <v>0.375</v>
      </c>
      <c r="W1082" s="40">
        <f t="shared" si="521"/>
        <v>0</v>
      </c>
      <c r="X1082" t="str">
        <f t="shared" si="522"/>
        <v>Não</v>
      </c>
      <c r="Y1082" s="40">
        <f t="shared" si="523"/>
        <v>0</v>
      </c>
      <c r="Z1082" s="40">
        <f t="shared" si="524"/>
        <v>0</v>
      </c>
      <c r="AA1082" s="40">
        <f t="shared" si="525"/>
        <v>0</v>
      </c>
      <c r="AB1082" s="40">
        <f t="shared" si="526"/>
        <v>0</v>
      </c>
      <c r="AC1082" s="40">
        <f t="shared" si="527"/>
        <v>0</v>
      </c>
      <c r="AD1082" s="39">
        <f t="shared" si="528"/>
        <v>0</v>
      </c>
      <c r="AE1082" s="39">
        <f t="shared" si="529"/>
        <v>0</v>
      </c>
      <c r="AF1082" t="str">
        <f t="shared" si="530"/>
        <v>Trabalhado</v>
      </c>
      <c r="AG1082" t="str">
        <f t="shared" si="531"/>
        <v/>
      </c>
      <c r="AH1082" t="str">
        <f t="shared" si="532"/>
        <v/>
      </c>
      <c r="AJ1082" s="41">
        <f t="shared" si="533"/>
        <v>2</v>
      </c>
      <c r="AK1082" s="42" t="str">
        <f t="shared" si="534"/>
        <v/>
      </c>
      <c r="AL1082" s="41" t="str">
        <f t="shared" si="535"/>
        <v>Leve atraso</v>
      </c>
      <c r="AM1082" s="41" t="str">
        <f t="shared" si="536"/>
        <v>Não</v>
      </c>
      <c r="AN1082" s="41" t="str">
        <f t="shared" si="537"/>
        <v>Sim</v>
      </c>
      <c r="AO1082" s="42" t="str">
        <f t="shared" si="538"/>
        <v/>
      </c>
      <c r="AP1082" s="41" t="str">
        <f t="shared" si="539"/>
        <v>Giovani Joao da Silva|46240</v>
      </c>
      <c r="AQ1082" s="41" t="str">
        <f t="shared" si="540"/>
        <v/>
      </c>
      <c r="AR1082" s="41" t="str">
        <f>IF($AQ1082="","",COUNTIFS(L_ChaveCob,$AQ1082,L_Ausencia,"&gt;"&amp;$W1082)+COUNTIFS($AQ$4:$AQ1082,$AQ1082,$W$4:$W1082,$W1082))</f>
        <v/>
      </c>
      <c r="AS1082" s="42">
        <f t="shared" si="541"/>
        <v>0</v>
      </c>
      <c r="AT1082" s="42">
        <f t="shared" si="542"/>
        <v>0</v>
      </c>
      <c r="AU1082" s="42">
        <f t="shared" si="543"/>
        <v>0</v>
      </c>
    </row>
    <row r="1083" spans="1:47" x14ac:dyDescent="0.2">
      <c r="A1083" s="35">
        <v>46240</v>
      </c>
      <c r="B1083" s="36" t="s">
        <v>241</v>
      </c>
      <c r="C1083" s="36" t="s">
        <v>232</v>
      </c>
      <c r="D1083" s="36"/>
      <c r="E1083" s="37"/>
      <c r="F1083" s="37"/>
      <c r="G1083" s="36"/>
      <c r="H1083" s="36"/>
      <c r="I1083" s="36"/>
      <c r="J1083" s="36"/>
      <c r="K1083" s="37"/>
      <c r="L1083" s="37"/>
      <c r="M1083" s="37"/>
      <c r="N1083" s="38">
        <f t="shared" si="512"/>
        <v>46235</v>
      </c>
      <c r="O1083">
        <f t="shared" si="513"/>
        <v>24800</v>
      </c>
      <c r="P1083" t="str">
        <f t="shared" si="514"/>
        <v>Serralheria</v>
      </c>
      <c r="Q1083" t="str">
        <f t="shared" si="515"/>
        <v>Normal / Fixo</v>
      </c>
      <c r="R1083" t="str">
        <f t="shared" si="516"/>
        <v>SERRALHEIRO II</v>
      </c>
      <c r="S1083" t="str">
        <f t="shared" si="517"/>
        <v>ADM</v>
      </c>
      <c r="T1083" s="39">
        <f t="shared" si="518"/>
        <v>57.825734836004102</v>
      </c>
      <c r="U1083" s="40">
        <f t="shared" si="519"/>
        <v>0.375</v>
      </c>
      <c r="V1083" s="40">
        <f t="shared" si="520"/>
        <v>0.375</v>
      </c>
      <c r="W1083" s="40">
        <f t="shared" si="521"/>
        <v>0</v>
      </c>
      <c r="X1083" t="str">
        <f t="shared" si="522"/>
        <v>Não</v>
      </c>
      <c r="Y1083" s="40">
        <f t="shared" si="523"/>
        <v>0</v>
      </c>
      <c r="Z1083" s="40">
        <f t="shared" si="524"/>
        <v>0</v>
      </c>
      <c r="AA1083" s="40">
        <f t="shared" si="525"/>
        <v>0</v>
      </c>
      <c r="AB1083" s="40">
        <f t="shared" si="526"/>
        <v>0</v>
      </c>
      <c r="AC1083" s="40">
        <f t="shared" si="527"/>
        <v>0</v>
      </c>
      <c r="AD1083" s="39">
        <f t="shared" si="528"/>
        <v>0</v>
      </c>
      <c r="AE1083" s="39">
        <f t="shared" si="529"/>
        <v>0</v>
      </c>
      <c r="AF1083" t="str">
        <f t="shared" si="530"/>
        <v>Trabalhado</v>
      </c>
      <c r="AG1083" t="str">
        <f t="shared" si="531"/>
        <v/>
      </c>
      <c r="AH1083" t="str">
        <f t="shared" si="532"/>
        <v/>
      </c>
      <c r="AJ1083" s="41">
        <f t="shared" si="533"/>
        <v>3</v>
      </c>
      <c r="AK1083" s="42" t="str">
        <f t="shared" si="534"/>
        <v/>
      </c>
      <c r="AL1083" s="41" t="str">
        <f t="shared" si="535"/>
        <v>Leve atraso</v>
      </c>
      <c r="AM1083" s="41" t="str">
        <f t="shared" si="536"/>
        <v>Não</v>
      </c>
      <c r="AN1083" s="41" t="str">
        <f t="shared" si="537"/>
        <v>Sim</v>
      </c>
      <c r="AO1083" s="42" t="str">
        <f t="shared" si="538"/>
        <v/>
      </c>
      <c r="AP1083" s="41" t="str">
        <f t="shared" si="539"/>
        <v>Ivanildo Lopes Pires de Carvalho|46240</v>
      </c>
      <c r="AQ1083" s="41" t="str">
        <f t="shared" si="540"/>
        <v/>
      </c>
      <c r="AR1083" s="41" t="str">
        <f>IF($AQ1083="","",COUNTIFS(L_ChaveCob,$AQ1083,L_Ausencia,"&gt;"&amp;$W1083)+COUNTIFS($AQ$4:$AQ1083,$AQ1083,$W$4:$W1083,$W1083))</f>
        <v/>
      </c>
      <c r="AS1083" s="42">
        <f t="shared" si="541"/>
        <v>0</v>
      </c>
      <c r="AT1083" s="42">
        <f t="shared" si="542"/>
        <v>0</v>
      </c>
      <c r="AU1083" s="42">
        <f t="shared" si="543"/>
        <v>0</v>
      </c>
    </row>
    <row r="1084" spans="1:47" x14ac:dyDescent="0.2">
      <c r="A1084" s="35">
        <v>46240</v>
      </c>
      <c r="B1084" s="36" t="s">
        <v>254</v>
      </c>
      <c r="C1084" s="36" t="s">
        <v>232</v>
      </c>
      <c r="D1084" s="36"/>
      <c r="E1084" s="37"/>
      <c r="F1084" s="37"/>
      <c r="G1084" s="36"/>
      <c r="H1084" s="36"/>
      <c r="I1084" s="36"/>
      <c r="J1084" s="36"/>
      <c r="K1084" s="37"/>
      <c r="L1084" s="37"/>
      <c r="M1084" s="37"/>
      <c r="N1084" s="38">
        <f t="shared" si="512"/>
        <v>46235</v>
      </c>
      <c r="O1084">
        <f t="shared" si="513"/>
        <v>900001</v>
      </c>
      <c r="P1084" t="str">
        <f t="shared" si="514"/>
        <v>Serralheria</v>
      </c>
      <c r="Q1084" t="str">
        <f t="shared" si="515"/>
        <v>Normal / Fixo</v>
      </c>
      <c r="R1084" t="str">
        <f t="shared" si="516"/>
        <v>SERRALHEIRO II</v>
      </c>
      <c r="S1084" t="str">
        <f t="shared" si="517"/>
        <v>ADM</v>
      </c>
      <c r="T1084" s="39">
        <f t="shared" si="518"/>
        <v>57.825734836004102</v>
      </c>
      <c r="U1084" s="40">
        <f t="shared" si="519"/>
        <v>0.375</v>
      </c>
      <c r="V1084" s="40">
        <f t="shared" si="520"/>
        <v>0.375</v>
      </c>
      <c r="W1084" s="40">
        <f t="shared" si="521"/>
        <v>0</v>
      </c>
      <c r="X1084" t="str">
        <f t="shared" si="522"/>
        <v>Não</v>
      </c>
      <c r="Y1084" s="40">
        <f t="shared" si="523"/>
        <v>0</v>
      </c>
      <c r="Z1084" s="40">
        <f t="shared" si="524"/>
        <v>0</v>
      </c>
      <c r="AA1084" s="40">
        <f t="shared" si="525"/>
        <v>0</v>
      </c>
      <c r="AB1084" s="40">
        <f t="shared" si="526"/>
        <v>0</v>
      </c>
      <c r="AC1084" s="40">
        <f t="shared" si="527"/>
        <v>0</v>
      </c>
      <c r="AD1084" s="39">
        <f t="shared" si="528"/>
        <v>0</v>
      </c>
      <c r="AE1084" s="39">
        <f t="shared" si="529"/>
        <v>0</v>
      </c>
      <c r="AF1084" t="str">
        <f t="shared" si="530"/>
        <v>Trabalhado</v>
      </c>
      <c r="AG1084" t="str">
        <f t="shared" si="531"/>
        <v/>
      </c>
      <c r="AH1084" t="str">
        <f t="shared" si="532"/>
        <v/>
      </c>
      <c r="AJ1084" s="41">
        <f t="shared" si="533"/>
        <v>8</v>
      </c>
      <c r="AK1084" s="42" t="str">
        <f t="shared" si="534"/>
        <v/>
      </c>
      <c r="AL1084" s="41" t="str">
        <f t="shared" si="535"/>
        <v>Leve atraso</v>
      </c>
      <c r="AM1084" s="41" t="str">
        <f t="shared" si="536"/>
        <v>Não</v>
      </c>
      <c r="AN1084" s="41" t="str">
        <f t="shared" si="537"/>
        <v>Sim</v>
      </c>
      <c r="AO1084" s="42" t="str">
        <f t="shared" si="538"/>
        <v/>
      </c>
      <c r="AP1084" s="41" t="str">
        <f t="shared" si="539"/>
        <v>Ronaldo Santos Dias|46240</v>
      </c>
      <c r="AQ1084" s="41" t="str">
        <f t="shared" si="540"/>
        <v/>
      </c>
      <c r="AR1084" s="41" t="str">
        <f>IF($AQ1084="","",COUNTIFS(L_ChaveCob,$AQ1084,L_Ausencia,"&gt;"&amp;$W1084)+COUNTIFS($AQ$4:$AQ1084,$AQ1084,$W$4:$W1084,$W1084))</f>
        <v/>
      </c>
      <c r="AS1084" s="42">
        <f t="shared" si="541"/>
        <v>0</v>
      </c>
      <c r="AT1084" s="42">
        <f t="shared" si="542"/>
        <v>0</v>
      </c>
      <c r="AU1084" s="42">
        <f t="shared" si="543"/>
        <v>0</v>
      </c>
    </row>
    <row r="1085" spans="1:47" x14ac:dyDescent="0.2">
      <c r="A1085" s="35">
        <v>46240</v>
      </c>
      <c r="B1085" s="36" t="s">
        <v>247</v>
      </c>
      <c r="C1085" s="36" t="s">
        <v>232</v>
      </c>
      <c r="D1085" s="36"/>
      <c r="E1085" s="37"/>
      <c r="F1085" s="37"/>
      <c r="G1085" s="36"/>
      <c r="H1085" s="36"/>
      <c r="I1085" s="36" t="s">
        <v>616</v>
      </c>
      <c r="J1085" s="36"/>
      <c r="K1085" s="37"/>
      <c r="L1085" s="37"/>
      <c r="M1085" s="37"/>
      <c r="N1085" s="38">
        <f t="shared" si="512"/>
        <v>46235</v>
      </c>
      <c r="O1085">
        <f t="shared" si="513"/>
        <v>900005</v>
      </c>
      <c r="P1085" t="str">
        <f t="shared" si="514"/>
        <v>Serralheria</v>
      </c>
      <c r="Q1085" t="str">
        <f t="shared" si="515"/>
        <v>Normal / Fixo</v>
      </c>
      <c r="R1085" t="str">
        <f t="shared" si="516"/>
        <v>SERRALHEIRO II</v>
      </c>
      <c r="S1085" t="str">
        <f t="shared" si="517"/>
        <v>ADM</v>
      </c>
      <c r="T1085" s="39">
        <f t="shared" si="518"/>
        <v>57.825734836004102</v>
      </c>
      <c r="U1085" s="40">
        <f t="shared" si="519"/>
        <v>0.375</v>
      </c>
      <c r="V1085" s="40">
        <f t="shared" si="520"/>
        <v>0.375</v>
      </c>
      <c r="W1085" s="40">
        <f t="shared" si="521"/>
        <v>0</v>
      </c>
      <c r="X1085" t="str">
        <f t="shared" si="522"/>
        <v>Não</v>
      </c>
      <c r="Y1085" s="40">
        <f t="shared" si="523"/>
        <v>0</v>
      </c>
      <c r="Z1085" s="40">
        <f t="shared" si="524"/>
        <v>0</v>
      </c>
      <c r="AA1085" s="40">
        <f t="shared" si="525"/>
        <v>0</v>
      </c>
      <c r="AB1085" s="40">
        <f t="shared" si="526"/>
        <v>0</v>
      </c>
      <c r="AC1085" s="40">
        <f t="shared" si="527"/>
        <v>0</v>
      </c>
      <c r="AD1085" s="39">
        <f t="shared" si="528"/>
        <v>0</v>
      </c>
      <c r="AE1085" s="39">
        <f t="shared" si="529"/>
        <v>0</v>
      </c>
      <c r="AF1085" t="str">
        <f t="shared" si="530"/>
        <v>Trabalhado</v>
      </c>
      <c r="AG1085" t="str">
        <f t="shared" si="531"/>
        <v/>
      </c>
      <c r="AH1085" t="str">
        <f t="shared" si="532"/>
        <v/>
      </c>
      <c r="AJ1085" s="41">
        <f t="shared" si="533"/>
        <v>13</v>
      </c>
      <c r="AK1085" s="42" t="str">
        <f t="shared" si="534"/>
        <v/>
      </c>
      <c r="AL1085" s="41" t="str">
        <f t="shared" si="535"/>
        <v>Leve atraso</v>
      </c>
      <c r="AM1085" s="41" t="str">
        <f t="shared" si="536"/>
        <v>Não</v>
      </c>
      <c r="AN1085" s="41" t="str">
        <f t="shared" si="537"/>
        <v>Sim</v>
      </c>
      <c r="AO1085" s="42" t="str">
        <f t="shared" si="538"/>
        <v/>
      </c>
      <c r="AP1085" s="41" t="str">
        <f t="shared" si="539"/>
        <v>Rafael Fracaroli da Rocha|46240</v>
      </c>
      <c r="AQ1085" s="41" t="str">
        <f t="shared" si="540"/>
        <v/>
      </c>
      <c r="AR1085" s="41" t="str">
        <f>IF($AQ1085="","",COUNTIFS(L_ChaveCob,$AQ1085,L_Ausencia,"&gt;"&amp;$W1085)+COUNTIFS($AQ$4:$AQ1085,$AQ1085,$W$4:$W1085,$W1085))</f>
        <v/>
      </c>
      <c r="AS1085" s="42">
        <f t="shared" si="541"/>
        <v>0</v>
      </c>
      <c r="AT1085" s="42">
        <f t="shared" si="542"/>
        <v>0</v>
      </c>
      <c r="AU1085" s="42">
        <f t="shared" si="543"/>
        <v>0</v>
      </c>
    </row>
    <row r="1086" spans="1:47" x14ac:dyDescent="0.2">
      <c r="A1086" s="35">
        <v>46240</v>
      </c>
      <c r="B1086" s="36" t="s">
        <v>237</v>
      </c>
      <c r="C1086" s="36" t="s">
        <v>228</v>
      </c>
      <c r="D1086" s="36"/>
      <c r="E1086" s="37"/>
      <c r="F1086" s="37"/>
      <c r="G1086" s="36"/>
      <c r="H1086" s="36"/>
      <c r="I1086" s="36"/>
      <c r="J1086" s="36"/>
      <c r="K1086" s="37"/>
      <c r="L1086" s="37"/>
      <c r="M1086" s="37"/>
      <c r="N1086" s="38">
        <f t="shared" si="512"/>
        <v>46235</v>
      </c>
      <c r="O1086">
        <f t="shared" si="513"/>
        <v>119353</v>
      </c>
      <c r="P1086" t="str">
        <f t="shared" si="514"/>
        <v>Serralheria</v>
      </c>
      <c r="Q1086" t="str">
        <f t="shared" si="515"/>
        <v>Normal / Fixo</v>
      </c>
      <c r="R1086" t="str">
        <f t="shared" si="516"/>
        <v>SERRALHEIRO II</v>
      </c>
      <c r="S1086" t="str">
        <f t="shared" si="517"/>
        <v>ADM</v>
      </c>
      <c r="T1086" s="39">
        <f t="shared" si="518"/>
        <v>57.825734836004102</v>
      </c>
      <c r="U1086" s="40">
        <f t="shared" si="519"/>
        <v>0.375</v>
      </c>
      <c r="V1086" s="40">
        <f t="shared" si="520"/>
        <v>0</v>
      </c>
      <c r="W1086" s="40">
        <f t="shared" si="521"/>
        <v>0.375</v>
      </c>
      <c r="X1086" t="str">
        <f t="shared" si="522"/>
        <v>Sim</v>
      </c>
      <c r="Y1086" s="40">
        <f t="shared" si="523"/>
        <v>0.375</v>
      </c>
      <c r="Z1086" s="40">
        <f t="shared" si="524"/>
        <v>0</v>
      </c>
      <c r="AA1086" s="40">
        <f t="shared" si="525"/>
        <v>0</v>
      </c>
      <c r="AB1086" s="40">
        <f t="shared" si="526"/>
        <v>0</v>
      </c>
      <c r="AC1086" s="40">
        <f t="shared" si="527"/>
        <v>0.375</v>
      </c>
      <c r="AD1086" s="39">
        <f t="shared" si="528"/>
        <v>520.43161352403695</v>
      </c>
      <c r="AE1086" s="39">
        <f t="shared" si="529"/>
        <v>0</v>
      </c>
      <c r="AF1086" t="str">
        <f t="shared" si="530"/>
        <v>Férias</v>
      </c>
      <c r="AG1086" t="str">
        <f t="shared" si="531"/>
        <v>DESCONTA 9:00h (Férias).</v>
      </c>
      <c r="AH1086" t="str">
        <f t="shared" si="532"/>
        <v/>
      </c>
      <c r="AJ1086" s="41">
        <f t="shared" si="533"/>
        <v>7</v>
      </c>
      <c r="AK1086" s="42" t="str">
        <f t="shared" si="534"/>
        <v/>
      </c>
      <c r="AL1086" s="41" t="str">
        <f t="shared" si="535"/>
        <v>Dia inteiro</v>
      </c>
      <c r="AM1086" s="41" t="str">
        <f t="shared" si="536"/>
        <v>Sim</v>
      </c>
      <c r="AN1086" s="41" t="str">
        <f t="shared" si="537"/>
        <v>Não</v>
      </c>
      <c r="AO1086" s="42" t="str">
        <f t="shared" si="538"/>
        <v/>
      </c>
      <c r="AP1086" s="41" t="str">
        <f t="shared" si="539"/>
        <v>Ezequiel Antonio Peres|46240</v>
      </c>
      <c r="AQ1086" s="41" t="str">
        <f t="shared" si="540"/>
        <v>46240|Serralheria</v>
      </c>
      <c r="AR1086" s="41">
        <f>IF($AQ1086="","",COUNTIFS(L_ChaveCob,$AQ1086,L_Ausencia,"&gt;"&amp;$W1086)+COUNTIFS($AQ$4:$AQ1086,$AQ1086,$W$4:$W1086,$W1086))</f>
        <v>1</v>
      </c>
      <c r="AS1086" s="42">
        <f t="shared" si="541"/>
        <v>0</v>
      </c>
      <c r="AT1086" s="42">
        <f t="shared" si="542"/>
        <v>0</v>
      </c>
      <c r="AU1086" s="42">
        <f t="shared" si="543"/>
        <v>0</v>
      </c>
    </row>
    <row r="1087" spans="1:47" x14ac:dyDescent="0.2">
      <c r="A1087" s="35">
        <v>46240</v>
      </c>
      <c r="B1087" s="36" t="s">
        <v>249</v>
      </c>
      <c r="C1087" s="36" t="s">
        <v>232</v>
      </c>
      <c r="D1087" s="36"/>
      <c r="E1087" s="37"/>
      <c r="F1087" s="37"/>
      <c r="G1087" s="36"/>
      <c r="H1087" s="36"/>
      <c r="I1087" s="36"/>
      <c r="J1087" s="36"/>
      <c r="K1087" s="37"/>
      <c r="L1087" s="37"/>
      <c r="M1087" s="37"/>
      <c r="N1087" s="38">
        <f t="shared" si="512"/>
        <v>46235</v>
      </c>
      <c r="O1087">
        <f t="shared" si="513"/>
        <v>331335</v>
      </c>
      <c r="P1087" t="str">
        <f t="shared" si="514"/>
        <v>Serralheria</v>
      </c>
      <c r="Q1087" t="str">
        <f t="shared" si="515"/>
        <v>Normal / Fixo</v>
      </c>
      <c r="R1087" t="str">
        <f t="shared" si="516"/>
        <v>SERRALHEIRO II</v>
      </c>
      <c r="S1087" t="str">
        <f t="shared" si="517"/>
        <v>ADM</v>
      </c>
      <c r="T1087" s="39">
        <f t="shared" si="518"/>
        <v>57.825734836004102</v>
      </c>
      <c r="U1087" s="40">
        <f t="shared" si="519"/>
        <v>0.375</v>
      </c>
      <c r="V1087" s="40">
        <f t="shared" si="520"/>
        <v>0.375</v>
      </c>
      <c r="W1087" s="40">
        <f t="shared" si="521"/>
        <v>0</v>
      </c>
      <c r="X1087" t="str">
        <f t="shared" si="522"/>
        <v>Não</v>
      </c>
      <c r="Y1087" s="40">
        <f t="shared" si="523"/>
        <v>0</v>
      </c>
      <c r="Z1087" s="40">
        <f t="shared" si="524"/>
        <v>0</v>
      </c>
      <c r="AA1087" s="40">
        <f t="shared" si="525"/>
        <v>0</v>
      </c>
      <c r="AB1087" s="40">
        <f t="shared" si="526"/>
        <v>0</v>
      </c>
      <c r="AC1087" s="40">
        <f t="shared" si="527"/>
        <v>0</v>
      </c>
      <c r="AD1087" s="39">
        <f t="shared" si="528"/>
        <v>0</v>
      </c>
      <c r="AE1087" s="39">
        <f t="shared" si="529"/>
        <v>0</v>
      </c>
      <c r="AF1087" t="str">
        <f t="shared" si="530"/>
        <v>Trabalhado</v>
      </c>
      <c r="AG1087" t="str">
        <f t="shared" si="531"/>
        <v/>
      </c>
      <c r="AH1087" t="str">
        <f t="shared" si="532"/>
        <v/>
      </c>
      <c r="AJ1087" s="41">
        <f t="shared" si="533"/>
        <v>5</v>
      </c>
      <c r="AK1087" s="42" t="str">
        <f t="shared" si="534"/>
        <v/>
      </c>
      <c r="AL1087" s="41" t="str">
        <f t="shared" si="535"/>
        <v>Leve atraso</v>
      </c>
      <c r="AM1087" s="41" t="str">
        <f t="shared" si="536"/>
        <v>Não</v>
      </c>
      <c r="AN1087" s="41" t="str">
        <f t="shared" si="537"/>
        <v>Sim</v>
      </c>
      <c r="AO1087" s="42" t="str">
        <f t="shared" si="538"/>
        <v/>
      </c>
      <c r="AP1087" s="41" t="str">
        <f t="shared" si="539"/>
        <v>Robson Alberto Alves Galvão|46240</v>
      </c>
      <c r="AQ1087" s="41" t="str">
        <f t="shared" si="540"/>
        <v/>
      </c>
      <c r="AR1087" s="41" t="str">
        <f>IF($AQ1087="","",COUNTIFS(L_ChaveCob,$AQ1087,L_Ausencia,"&gt;"&amp;$W1087)+COUNTIFS($AQ$4:$AQ1087,$AQ1087,$W$4:$W1087,$W1087))</f>
        <v/>
      </c>
      <c r="AS1087" s="42">
        <f t="shared" si="541"/>
        <v>0</v>
      </c>
      <c r="AT1087" s="42">
        <f t="shared" si="542"/>
        <v>0</v>
      </c>
      <c r="AU1087" s="42">
        <f t="shared" si="543"/>
        <v>0</v>
      </c>
    </row>
    <row r="1088" spans="1:47" x14ac:dyDescent="0.2">
      <c r="A1088" s="35">
        <v>46240</v>
      </c>
      <c r="B1088" s="36" t="s">
        <v>229</v>
      </c>
      <c r="C1088" s="36" t="s">
        <v>232</v>
      </c>
      <c r="D1088" s="36"/>
      <c r="E1088" s="37"/>
      <c r="F1088" s="37"/>
      <c r="G1088" s="36"/>
      <c r="H1088" s="36"/>
      <c r="I1088" s="36"/>
      <c r="J1088" s="36"/>
      <c r="K1088" s="37"/>
      <c r="L1088" s="37"/>
      <c r="M1088" s="37"/>
      <c r="N1088" s="38">
        <f t="shared" si="512"/>
        <v>46235</v>
      </c>
      <c r="O1088">
        <f t="shared" si="513"/>
        <v>105410</v>
      </c>
      <c r="P1088" t="str">
        <f t="shared" si="514"/>
        <v>Serralheria</v>
      </c>
      <c r="Q1088" t="str">
        <f t="shared" si="515"/>
        <v>Normal / Fixo</v>
      </c>
      <c r="R1088" t="str">
        <f t="shared" si="516"/>
        <v>SERRALHEIRO I</v>
      </c>
      <c r="S1088" t="str">
        <f t="shared" si="517"/>
        <v>TURNO 3</v>
      </c>
      <c r="T1088" s="39">
        <f t="shared" si="518"/>
        <v>53.488333185221997</v>
      </c>
      <c r="U1088" s="40">
        <f t="shared" si="519"/>
        <v>0.33333333333333298</v>
      </c>
      <c r="V1088" s="40">
        <f t="shared" si="520"/>
        <v>0.33333333333333298</v>
      </c>
      <c r="W1088" s="40">
        <f t="shared" si="521"/>
        <v>0</v>
      </c>
      <c r="X1088" t="str">
        <f t="shared" si="522"/>
        <v>Não</v>
      </c>
      <c r="Y1088" s="40">
        <f t="shared" si="523"/>
        <v>0</v>
      </c>
      <c r="Z1088" s="40">
        <f t="shared" si="524"/>
        <v>0</v>
      </c>
      <c r="AA1088" s="40">
        <f t="shared" si="525"/>
        <v>0</v>
      </c>
      <c r="AB1088" s="40">
        <f t="shared" si="526"/>
        <v>0</v>
      </c>
      <c r="AC1088" s="40">
        <f t="shared" si="527"/>
        <v>0</v>
      </c>
      <c r="AD1088" s="39">
        <f t="shared" si="528"/>
        <v>0</v>
      </c>
      <c r="AE1088" s="39">
        <f t="shared" si="529"/>
        <v>0</v>
      </c>
      <c r="AF1088" t="str">
        <f t="shared" si="530"/>
        <v>Trabalhado</v>
      </c>
      <c r="AG1088" t="str">
        <f t="shared" si="531"/>
        <v/>
      </c>
      <c r="AH1088" t="str">
        <f t="shared" si="532"/>
        <v/>
      </c>
      <c r="AJ1088" s="41">
        <f t="shared" si="533"/>
        <v>6</v>
      </c>
      <c r="AK1088" s="42" t="str">
        <f t="shared" si="534"/>
        <v/>
      </c>
      <c r="AL1088" s="41" t="str">
        <f t="shared" si="535"/>
        <v>Leve atraso</v>
      </c>
      <c r="AM1088" s="41" t="str">
        <f t="shared" si="536"/>
        <v>Não</v>
      </c>
      <c r="AN1088" s="41" t="str">
        <f t="shared" si="537"/>
        <v>Sim</v>
      </c>
      <c r="AO1088" s="42" t="str">
        <f t="shared" si="538"/>
        <v/>
      </c>
      <c r="AP1088" s="41" t="str">
        <f t="shared" si="539"/>
        <v>Marcelo Douglas Vieira Santana|46240</v>
      </c>
      <c r="AQ1088" s="41" t="str">
        <f t="shared" si="540"/>
        <v/>
      </c>
      <c r="AR1088" s="41" t="str">
        <f>IF($AQ1088="","",COUNTIFS(L_ChaveCob,$AQ1088,L_Ausencia,"&gt;"&amp;$W1088)+COUNTIFS($AQ$4:$AQ1088,$AQ1088,$W$4:$W1088,$W1088))</f>
        <v/>
      </c>
      <c r="AS1088" s="42">
        <f t="shared" si="541"/>
        <v>0</v>
      </c>
      <c r="AT1088" s="42">
        <f t="shared" si="542"/>
        <v>0</v>
      </c>
      <c r="AU1088" s="42">
        <f t="shared" si="543"/>
        <v>0</v>
      </c>
    </row>
    <row r="1089" spans="1:47" x14ac:dyDescent="0.2">
      <c r="A1089" s="35">
        <v>46240</v>
      </c>
      <c r="B1089" s="36" t="s">
        <v>231</v>
      </c>
      <c r="C1089" s="36" t="s">
        <v>232</v>
      </c>
      <c r="D1089" s="36"/>
      <c r="E1089" s="37"/>
      <c r="F1089" s="37"/>
      <c r="G1089" s="36"/>
      <c r="H1089" s="36"/>
      <c r="I1089" s="36"/>
      <c r="J1089" s="36"/>
      <c r="K1089" s="37"/>
      <c r="L1089" s="37"/>
      <c r="M1089" s="37"/>
      <c r="N1089" s="38">
        <f t="shared" si="512"/>
        <v>46235</v>
      </c>
      <c r="O1089">
        <f t="shared" si="513"/>
        <v>900004</v>
      </c>
      <c r="P1089" t="str">
        <f t="shared" si="514"/>
        <v>Serralheria</v>
      </c>
      <c r="Q1089" t="str">
        <f t="shared" si="515"/>
        <v>Normal / Fixo</v>
      </c>
      <c r="R1089" t="str">
        <f t="shared" si="516"/>
        <v>SERRALHEIRO I</v>
      </c>
      <c r="S1089" t="str">
        <f t="shared" si="517"/>
        <v>TURNO 2</v>
      </c>
      <c r="T1089" s="39">
        <f t="shared" si="518"/>
        <v>53.488333185221997</v>
      </c>
      <c r="U1089" s="40">
        <f t="shared" si="519"/>
        <v>0.33333333333333298</v>
      </c>
      <c r="V1089" s="40">
        <f t="shared" si="520"/>
        <v>0.33333333333333298</v>
      </c>
      <c r="W1089" s="40">
        <f t="shared" si="521"/>
        <v>0</v>
      </c>
      <c r="X1089" t="str">
        <f t="shared" si="522"/>
        <v>Não</v>
      </c>
      <c r="Y1089" s="40">
        <f t="shared" si="523"/>
        <v>0</v>
      </c>
      <c r="Z1089" s="40">
        <f t="shared" si="524"/>
        <v>0</v>
      </c>
      <c r="AA1089" s="40">
        <f t="shared" si="525"/>
        <v>0</v>
      </c>
      <c r="AB1089" s="40">
        <f t="shared" si="526"/>
        <v>0</v>
      </c>
      <c r="AC1089" s="40">
        <f t="shared" si="527"/>
        <v>0</v>
      </c>
      <c r="AD1089" s="39">
        <f t="shared" si="528"/>
        <v>0</v>
      </c>
      <c r="AE1089" s="39">
        <f t="shared" si="529"/>
        <v>0</v>
      </c>
      <c r="AF1089" t="str">
        <f t="shared" si="530"/>
        <v>Trabalhado</v>
      </c>
      <c r="AG1089" t="str">
        <f t="shared" si="531"/>
        <v/>
      </c>
      <c r="AH1089" t="str">
        <f t="shared" si="532"/>
        <v/>
      </c>
      <c r="AJ1089" s="41">
        <f t="shared" si="533"/>
        <v>11</v>
      </c>
      <c r="AK1089" s="42" t="str">
        <f t="shared" si="534"/>
        <v/>
      </c>
      <c r="AL1089" s="41" t="str">
        <f t="shared" si="535"/>
        <v>Leve atraso</v>
      </c>
      <c r="AM1089" s="41" t="str">
        <f t="shared" si="536"/>
        <v>Não</v>
      </c>
      <c r="AN1089" s="41" t="str">
        <f t="shared" si="537"/>
        <v>Sim</v>
      </c>
      <c r="AO1089" s="42" t="str">
        <f t="shared" si="538"/>
        <v/>
      </c>
      <c r="AP1089" s="41" t="str">
        <f t="shared" si="539"/>
        <v>Rogério Marques da Silva|46240</v>
      </c>
      <c r="AQ1089" s="41" t="str">
        <f t="shared" si="540"/>
        <v/>
      </c>
      <c r="AR1089" s="41" t="str">
        <f>IF($AQ1089="","",COUNTIFS(L_ChaveCob,$AQ1089,L_Ausencia,"&gt;"&amp;$W1089)+COUNTIFS($AQ$4:$AQ1089,$AQ1089,$W$4:$W1089,$W1089))</f>
        <v/>
      </c>
      <c r="AS1089" s="42">
        <f t="shared" si="541"/>
        <v>0</v>
      </c>
      <c r="AT1089" s="42">
        <f t="shared" si="542"/>
        <v>0</v>
      </c>
      <c r="AU1089" s="42">
        <f t="shared" si="543"/>
        <v>0</v>
      </c>
    </row>
    <row r="1090" spans="1:47" x14ac:dyDescent="0.2">
      <c r="A1090" s="35">
        <v>46240</v>
      </c>
      <c r="B1090" s="36" t="s">
        <v>479</v>
      </c>
      <c r="C1090" s="36" t="s">
        <v>232</v>
      </c>
      <c r="D1090" s="36"/>
      <c r="E1090" s="37"/>
      <c r="F1090" s="37"/>
      <c r="G1090" s="36"/>
      <c r="H1090" s="36"/>
      <c r="I1090" s="36"/>
      <c r="J1090" s="36"/>
      <c r="K1090" s="37"/>
      <c r="L1090" s="37"/>
      <c r="M1090" s="37"/>
      <c r="N1090" s="38">
        <f t="shared" si="512"/>
        <v>46235</v>
      </c>
      <c r="O1090">
        <f t="shared" si="513"/>
        <v>900012</v>
      </c>
      <c r="P1090" t="str">
        <f t="shared" si="514"/>
        <v>Serralheria</v>
      </c>
      <c r="Q1090" t="str">
        <f t="shared" si="515"/>
        <v>Normal / Fixo</v>
      </c>
      <c r="R1090" t="str">
        <f t="shared" si="516"/>
        <v>SERRALHEIRO I</v>
      </c>
      <c r="S1090" t="str">
        <f t="shared" si="517"/>
        <v>ADM</v>
      </c>
      <c r="T1090" s="39">
        <f t="shared" si="518"/>
        <v>53.488333185221997</v>
      </c>
      <c r="U1090" s="40">
        <f t="shared" si="519"/>
        <v>0.375</v>
      </c>
      <c r="V1090" s="40">
        <f t="shared" si="520"/>
        <v>0.375</v>
      </c>
      <c r="W1090" s="40">
        <f t="shared" si="521"/>
        <v>0</v>
      </c>
      <c r="X1090" t="str">
        <f t="shared" si="522"/>
        <v>Não</v>
      </c>
      <c r="Y1090" s="40">
        <f t="shared" si="523"/>
        <v>0</v>
      </c>
      <c r="Z1090" s="40">
        <f t="shared" si="524"/>
        <v>0</v>
      </c>
      <c r="AA1090" s="40">
        <f t="shared" si="525"/>
        <v>0</v>
      </c>
      <c r="AB1090" s="40">
        <f t="shared" si="526"/>
        <v>0</v>
      </c>
      <c r="AC1090" s="40">
        <f t="shared" si="527"/>
        <v>0</v>
      </c>
      <c r="AD1090" s="39">
        <f t="shared" si="528"/>
        <v>0</v>
      </c>
      <c r="AE1090" s="39">
        <f t="shared" si="529"/>
        <v>0</v>
      </c>
      <c r="AF1090" t="str">
        <f t="shared" si="530"/>
        <v>Trabalhado</v>
      </c>
      <c r="AG1090" t="str">
        <f t="shared" si="531"/>
        <v/>
      </c>
      <c r="AH1090" t="str">
        <f t="shared" si="532"/>
        <v/>
      </c>
      <c r="AJ1090" s="41">
        <f t="shared" si="533"/>
        <v>21</v>
      </c>
      <c r="AK1090" s="42" t="str">
        <f t="shared" si="534"/>
        <v/>
      </c>
      <c r="AL1090" s="41" t="str">
        <f t="shared" si="535"/>
        <v>Leve atraso</v>
      </c>
      <c r="AM1090" s="41" t="str">
        <f t="shared" si="536"/>
        <v>Não</v>
      </c>
      <c r="AN1090" s="41" t="str">
        <f t="shared" si="537"/>
        <v>Sim</v>
      </c>
      <c r="AO1090" s="42" t="str">
        <f t="shared" si="538"/>
        <v/>
      </c>
      <c r="AP1090" s="41" t="str">
        <f t="shared" si="539"/>
        <v>Diego Ferreira Moura|46240</v>
      </c>
      <c r="AQ1090" s="41" t="str">
        <f t="shared" si="540"/>
        <v/>
      </c>
      <c r="AR1090" s="41" t="str">
        <f>IF($AQ1090="","",COUNTIFS(L_ChaveCob,$AQ1090,L_Ausencia,"&gt;"&amp;$W1090)+COUNTIFS($AQ$4:$AQ1090,$AQ1090,$W$4:$W1090,$W1090))</f>
        <v/>
      </c>
      <c r="AS1090" s="42">
        <f t="shared" si="541"/>
        <v>0</v>
      </c>
      <c r="AT1090" s="42">
        <f t="shared" si="542"/>
        <v>0</v>
      </c>
      <c r="AU1090" s="42">
        <f t="shared" si="543"/>
        <v>0</v>
      </c>
    </row>
    <row r="1091" spans="1:47" x14ac:dyDescent="0.2">
      <c r="A1091" s="35">
        <v>46240</v>
      </c>
      <c r="B1091" s="36" t="s">
        <v>483</v>
      </c>
      <c r="C1091" s="36" t="s">
        <v>213</v>
      </c>
      <c r="D1091" s="36"/>
      <c r="E1091" s="37"/>
      <c r="F1091" s="37"/>
      <c r="G1091" s="36"/>
      <c r="H1091" s="36"/>
      <c r="I1091" s="36"/>
      <c r="J1091" s="36"/>
      <c r="K1091" s="37"/>
      <c r="L1091" s="37"/>
      <c r="M1091" s="37"/>
      <c r="N1091" s="38">
        <f t="shared" si="512"/>
        <v>46235</v>
      </c>
      <c r="O1091">
        <f t="shared" si="513"/>
        <v>900011</v>
      </c>
      <c r="P1091" t="str">
        <f t="shared" si="514"/>
        <v>Serralheria</v>
      </c>
      <c r="Q1091" t="str">
        <f t="shared" si="515"/>
        <v>Normal / Fixo</v>
      </c>
      <c r="R1091" t="str">
        <f t="shared" si="516"/>
        <v>SERRALHEIRO I</v>
      </c>
      <c r="S1091" t="str">
        <f t="shared" si="517"/>
        <v>ADM</v>
      </c>
      <c r="T1091" s="39">
        <f t="shared" si="518"/>
        <v>53.488333185221997</v>
      </c>
      <c r="U1091" s="40">
        <f t="shared" si="519"/>
        <v>0.375</v>
      </c>
      <c r="V1091" s="40">
        <f t="shared" si="520"/>
        <v>0</v>
      </c>
      <c r="W1091" s="40">
        <f t="shared" si="521"/>
        <v>0.375</v>
      </c>
      <c r="X1091" t="str">
        <f t="shared" si="522"/>
        <v>Sim</v>
      </c>
      <c r="Y1091" s="40">
        <f t="shared" si="523"/>
        <v>0.375</v>
      </c>
      <c r="Z1091" s="40">
        <f t="shared" si="524"/>
        <v>0</v>
      </c>
      <c r="AA1091" s="40">
        <f t="shared" si="525"/>
        <v>0</v>
      </c>
      <c r="AB1091" s="40">
        <f t="shared" si="526"/>
        <v>0</v>
      </c>
      <c r="AC1091" s="40">
        <f t="shared" si="527"/>
        <v>0.375</v>
      </c>
      <c r="AD1091" s="39">
        <f t="shared" si="528"/>
        <v>481.39499866699799</v>
      </c>
      <c r="AE1091" s="39">
        <f t="shared" si="529"/>
        <v>0</v>
      </c>
      <c r="AF1091" t="str">
        <f t="shared" si="530"/>
        <v>Injustificada</v>
      </c>
      <c r="AG1091" t="str">
        <f t="shared" si="531"/>
        <v>DESCONTA 9:00h (Injustificada).</v>
      </c>
      <c r="AH1091" t="str">
        <f t="shared" si="532"/>
        <v/>
      </c>
      <c r="AJ1091" s="41">
        <f t="shared" si="533"/>
        <v>20</v>
      </c>
      <c r="AK1091" s="42" t="str">
        <f t="shared" si="534"/>
        <v/>
      </c>
      <c r="AL1091" s="41" t="str">
        <f t="shared" si="535"/>
        <v>Dia inteiro</v>
      </c>
      <c r="AM1091" s="41" t="str">
        <f t="shared" si="536"/>
        <v>Sim</v>
      </c>
      <c r="AN1091" s="41" t="str">
        <f t="shared" si="537"/>
        <v>Não</v>
      </c>
      <c r="AO1091" s="42" t="str">
        <f t="shared" si="538"/>
        <v/>
      </c>
      <c r="AP1091" s="41" t="str">
        <f t="shared" si="539"/>
        <v>Maxwell Torres da Silva|46240</v>
      </c>
      <c r="AQ1091" s="41" t="str">
        <f t="shared" si="540"/>
        <v>46240|Serralheria</v>
      </c>
      <c r="AR1091" s="41">
        <f>IF($AQ1091="","",COUNTIFS(L_ChaveCob,$AQ1091,L_Ausencia,"&gt;"&amp;$W1091)+COUNTIFS($AQ$4:$AQ1091,$AQ1091,$W$4:$W1091,$W1091))</f>
        <v>2</v>
      </c>
      <c r="AS1091" s="42">
        <f t="shared" si="541"/>
        <v>0</v>
      </c>
      <c r="AT1091" s="42">
        <f t="shared" si="542"/>
        <v>0</v>
      </c>
      <c r="AU1091" s="42">
        <f t="shared" si="543"/>
        <v>0</v>
      </c>
    </row>
    <row r="1092" spans="1:47" x14ac:dyDescent="0.2">
      <c r="A1092" s="35">
        <v>46240</v>
      </c>
      <c r="B1092" s="36" t="s">
        <v>281</v>
      </c>
      <c r="C1092" s="36" t="s">
        <v>213</v>
      </c>
      <c r="D1092" s="36"/>
      <c r="E1092" s="37"/>
      <c r="F1092" s="37"/>
      <c r="G1092" s="36"/>
      <c r="H1092" s="36"/>
      <c r="I1092" s="36"/>
      <c r="J1092" s="36"/>
      <c r="K1092" s="37"/>
      <c r="L1092" s="37"/>
      <c r="M1092" s="37"/>
      <c r="N1092" s="38">
        <f t="shared" ref="N1092:N1155" si="544">IF($A1092="","",DATE(YEAR($A1092),MONTH($A1092),1))</f>
        <v>46235</v>
      </c>
      <c r="O1092">
        <f t="shared" ref="O1092:O1155" si="545">IF(TRIM($B1092)="","",IFERROR(INDEX(C_RG,MATCH(TRIM($B1092),C_Nome,0)),"?"))</f>
        <v>900010</v>
      </c>
      <c r="P1092" t="str">
        <f t="shared" ref="P1092:P1155" si="546">IF($A1092="","",IF(TRIM($B1092)="",P_EquipePostoVago,IF($AJ1092="","",INDEX(V_Equipe,$AJ1092))))</f>
        <v>Serralheria</v>
      </c>
      <c r="Q1092" t="str">
        <f t="shared" ref="Q1092:Q1155" si="547">IF($A1092="","",IF(TRIM($B1092)="","Posto Vago",IF($AJ1092="","",INDEX(V_Contrato,$AJ1092))))</f>
        <v>Normal / Fixo</v>
      </c>
      <c r="R1092" t="str">
        <f t="shared" ref="R1092:R1155" si="548">IF($A1092="","",IF(TRIM($B1092)="",$H1092,IF($AJ1092="","",INDEX(V_Funcao,$AJ1092))))</f>
        <v>SERRALHEIRO I</v>
      </c>
      <c r="S1092" t="str">
        <f t="shared" ref="S1092:S1155" si="549">IF($A1092="","",IF($I1092&lt;&gt;"",$I1092,IF(TRIM($B1092)="","ADM",IF($AJ1092="","",INDEX(V_Turno,$AJ1092)))))</f>
        <v>ADM</v>
      </c>
      <c r="T1092" s="39">
        <f t="shared" ref="T1092:T1155" si="550">IF(OR($A1092="",$R1092=""),"",IFERROR(INDEX(F_Valor,MATCH($R1092&amp;"|"&amp;SUMPRODUCT(MAX((F_Funcao=$R1092)*(F_Ini&lt;=$A1092)*F_Ini)),F_Chave,0)),""))</f>
        <v>53.488333185221997</v>
      </c>
      <c r="U1092" s="40">
        <f t="shared" ref="U1092:U1155" si="551">IF(OR($A1092="",$S1092=""),0,IFERROR(INDEX(T_Horas,MATCH($S1092,T_Turno,0),WEEKDAY($A1092,2)),0))</f>
        <v>0.375</v>
      </c>
      <c r="V1092" s="40">
        <f t="shared" ref="V1092:V1155" si="552">IF($A1092="",0,MAX(IF($F1092&lt;&gt;"",N($F1092),IF($AN1092="Sim",IF($AK1092&lt;&gt;"",$AK1092,$U1092),$U1092-$W1092))-IF($J1092="Situação Atípica - Presente",N($K1092),0),0))</f>
        <v>0</v>
      </c>
      <c r="W1092" s="40">
        <f t="shared" ref="W1092:W1155" si="553">IF($A1092="",0,IF($E1092&lt;&gt;"",N($E1092),IF($AL1092="Dia inteiro",$U1092,IF($AL1092="Pelo ponto",IF($AK1092="",$U1092,MAX($U1092-$AK1092,0)),IF(AND($AL1092="Leve atraso",$AO1092&lt;&gt;""),IF(AND($AO1092&gt;P_LeveMin,$AO1092&lt;=P_LeveMax),$AO1092,0),0)))))</f>
        <v>0.375</v>
      </c>
      <c r="X1092" t="str">
        <f t="shared" ref="X1092:X1155" si="554">IF($A1092="","",IF(OR($Q1092="Ferista",$Q1092=""),"Não",IF(AND($AL1092="Leve atraso",$W1092&gt;0,$A1092&gt;=P_InicioRegras),"Sim",IF(OR($J1092&lt;&gt;"",$K1092&lt;&gt;"",$L1092&lt;&gt;""),"Não",$AM1092))))</f>
        <v>Sim</v>
      </c>
      <c r="Y1092" s="40">
        <f t="shared" ref="Y1092:Y1155" si="555">IF($A1092="",0,IF($Q1092="Ferista",0,IF($X1092="Sim",$W1092,0)+N($K1092)))</f>
        <v>0.375</v>
      </c>
      <c r="Z1092" s="40">
        <f t="shared" ref="Z1092:Z1155" si="556">IF($X1092="Sim",$AT1092,0)</f>
        <v>0</v>
      </c>
      <c r="AA1092" s="40">
        <f t="shared" ref="AA1092:AA1155" si="557">IF($AP1092="",0,MIN(MAX($Y1092-$Z1092,0),SUMIFS(CP_Horas,CP_ChaveFalta,$AP1092,CP_Aprov,"Sim")))</f>
        <v>0</v>
      </c>
      <c r="AB1092" s="40">
        <f t="shared" ref="AB1092:AB1155" si="558">IF($A1092="",0,MIN(MAX($Y1092-$Z1092-$AA1092,0),N($M1092)))</f>
        <v>0</v>
      </c>
      <c r="AC1092" s="40">
        <f t="shared" ref="AC1092:AC1155" si="559">IF($A1092="",0,MAX($Y1092-$Z1092-$AA1092-$AB1092,0))</f>
        <v>0.375</v>
      </c>
      <c r="AD1092" s="39">
        <f t="shared" ref="AD1092:AD1155" si="560">IF(OR($AC1092=0,$T1092=""),0,$AC1092*24*$T1092)</f>
        <v>481.39499866699799</v>
      </c>
      <c r="AE1092" s="39">
        <f t="shared" ref="AE1092:AE1155" si="561">IF(OR($A1092="",$T1092=""),0,(IF($AF1092="Justificada",$W1092,0)+N($L1092))*24*$T1092)</f>
        <v>0</v>
      </c>
      <c r="AF1092" t="str">
        <f t="shared" ref="AF1092:AF1155" si="562">IF($A1092="","",IF($J1092&lt;&gt;"","Situação atípica",IF(AND($AL1092="Leve atraso",$W1092&gt;0),"Leve atraso",IFERROR(INDEX(S_Cat,MATCH($C1092,S_Status,0)),"Outros"))))</f>
        <v>Injustificada</v>
      </c>
      <c r="AG1092" t="str">
        <f t="shared" ref="AG1092:AG1155" si="563">IF($A1092="","",TRIM(IF($Z1092&gt;0,"Ferista cobriu "&amp;TEXT($Z1092,"[h]:mm")&amp;"h. ","")&amp;IF($AA1092&gt;0,"Compensado "&amp;TEXT($AA1092,"[h]:mm")&amp;"h por "&amp;IFERROR(INDEX(CP_Quem,MATCH($AP1092,CP_ChaveFalta,0)),"?")&amp;". ","")&amp;IF($AU1092&gt;0,"Compensação aguardando aprovação ("&amp;TEXT($AU1092,"[h]:mm")&amp;"h). ","")&amp;IF($AB1092&gt;0,"Perdoado por acordo "&amp;TEXT($AB1092,"[h]:mm")&amp;"h. ","")&amp;IF(AND($AP1092&lt;&gt;"",COUNTIF(CP_ChaveQuem,$AP1092)&gt;0),"Horas usadas p/ compensar falta de "&amp;INDEX(CP_Falta,MATCH($AP1092,CP_ChaveQuem,0))&amp;" de "&amp;TEXT(INDEX(CP_DataFalta,MATCH($AP1092,CP_ChaveQuem,0)),"dd/mm")&amp;". ","")&amp;IF(AND($Q1092="Ferista",SUMIFS(L_Ferista,L_Data,$A1092,L_Equipe,$P1092)&gt;0),"Como ferista, cobriu "&amp;TEXT(SUMIFS(L_Ferista,L_Data,$A1092,L_Equipe,$P1092),"[h]:mm")&amp;"h de faltas da equipe. ","")&amp;IF($AC1092&gt;0,"DESCONTA "&amp;TEXT($AC1092,"[h]:mm")&amp;"h ("&amp;$AF1092&amp;").","")))</f>
        <v>DESCONTA 9:00h (Injustificada).</v>
      </c>
      <c r="AH1092" t="str">
        <f t="shared" ref="AH1092:AH1155" si="564">IF($A1092="","",IF($O1092="?","CADASTRO: funcionário não está no Cadastro",IF(AND($O1092&lt;&gt;"",$AJ1092=""),"CADASTRO: sem vigência (função/turno) nesta data",IF(AND($AP1092&lt;&gt;"",COUNTIF(L_ChavePD,$AP1092)&gt;1),"DUPLICADO: mesma pessoa 2x no dia",IF($A1092&lt;P_InicioRegras,"",IF(AND($C1092="Horas Compensadas",COUNTIF(CP_ChaveQuem,$AP1092)=0),"VINCULAR: registrar na aba Compensações de quem é a falta",IF($AU1092&gt;0,"APROVAR: compensação pendente na aba Compensações",IF(AND($AQ1092&lt;&gt;"",$AS1092&gt;0,$AT1092&lt;$W1092,$AC1092&gt;0),"FERISTA: horas do ferista não cobriram toda a falta",IF(AND($AL1092="Pelo ponto",$AK1092="",$E1092="",$X1092="Sim"),"PONTO: sem ponto nem horas manuais — descontando jornada cheia",IF(AND($AL1092="Leve atraso",$E1092="",N($AO1092)&gt;P_LeveMax),"CLASSIFICAR: ponto mostra atraso &gt; 30 min — trocar o Status",IF($AF1092="Leve atraso","AJUSTAR STATUS: atraso lançado como Horas Trabalhadas",IF(AND(N($K1092)&gt;0,$G1092=""),"OBSERVAÇÃO: desconto extra sem observação",IF(AND($J1092&lt;&gt;"",N($K1092)+N($L1092)&gt;$U1092),"CONFERIR: horas manuais maiores que a jornada","")))))))))))))</f>
        <v/>
      </c>
      <c r="AJ1092" s="41">
        <f t="shared" ref="AJ1092:AJ1155" si="565">IF(OR($A1092="",$O1092="",$O1092="?"),"",IFERROR(MATCH($O1092&amp;"|"&amp;SUMPRODUCT(MAX((V_RG=$O1092)*(V_Ini&lt;=$A1092)*V_Ini)),V_Chave,0),""))</f>
        <v>19</v>
      </c>
      <c r="AK1092" s="42" t="str">
        <f t="shared" ref="AK1092:AK1155" si="566">IF(ISNUMBER(SEARCH(" = ",$D1092)),IFERROR(TIMEVALUE(TRIM(RIGHT($D1092,5))),""),"")</f>
        <v/>
      </c>
      <c r="AL1092" s="41" t="str">
        <f t="shared" ref="AL1092:AL1155" si="567">IF($C1092="","",IFERROR(INDEX(S_Modo,MATCH($C1092,S_Status,0)),"Não"))</f>
        <v>Dia inteiro</v>
      </c>
      <c r="AM1092" s="41" t="str">
        <f t="shared" ref="AM1092:AM1155" si="568">IF($C1092="","",IFERROR(INDEX(S_Conta,MATCH($C1092,S_Status,0)),"Não"))</f>
        <v>Sim</v>
      </c>
      <c r="AN1092" s="41" t="str">
        <f t="shared" ref="AN1092:AN1155" si="569">IF($C1092="","",IFERROR(INDEX(S_Trab,MATCH($C1092,S_Status,0)),"Não"))</f>
        <v>Não</v>
      </c>
      <c r="AO1092" s="42" t="str">
        <f t="shared" ref="AO1092:AO1155" si="570">IF(OR($A1092="",$AK1092=""),"",$U1092-$AK1092-IF($J1092&lt;&gt;"Situação Atípica - Presente",N($K1092)+N($L1092),0))</f>
        <v/>
      </c>
      <c r="AP1092" s="41" t="str">
        <f t="shared" ref="AP1092:AP1155" si="571">IF(OR($A1092="",TRIM($B1092)=""),"",TRIM($B1092)&amp;"|"&amp;$A1092)</f>
        <v>Roniel de Souza Rocha|46240</v>
      </c>
      <c r="AQ1092" s="41" t="str">
        <f t="shared" ref="AQ1092:AQ1155" si="572">IF(AND(P_CoberturaAuto="Sim",$A1092&lt;&gt;"",$A1092&gt;=P_InicioRegras,$Q1092="Normal / Fixo",$R1092&lt;&gt;"",ISERROR(SEARCH("ENCARREGADO",$R1092)),$AM1092="Sim",$W1092&gt;0),$A1092&amp;"|"&amp;$P1092,"")</f>
        <v>46240|Serralheria</v>
      </c>
      <c r="AR1092" s="41">
        <f>IF($AQ1092="","",COUNTIFS(L_ChaveCob,$AQ1092,L_Ausencia,"&gt;"&amp;$W1092)+COUNTIFS($AQ$4:$AQ1092,$AQ1092,$W$4:$W1092,$W1092))</f>
        <v>3</v>
      </c>
      <c r="AS1092" s="42">
        <f t="shared" ref="AS1092:AS1155" si="573">IF($AQ1092="",0,SUMIFS(L_Trab,L_Data,$A1092,L_Equipe,$P1092,L_Contrato,"Ferista",L_Status,"&lt;&gt;Remanejamento"))</f>
        <v>0</v>
      </c>
      <c r="AT1092" s="42">
        <f t="shared" ref="AT1092:AT1155" si="574">IF(OR($AQ1092="",$AS1092=0),0,MAX(MIN($W1092,$AS1092-SUMIFS(L_Ausencia,L_ChaveCob,$AQ1092,L_OrdemCob,"&lt;"&amp;$AR1092)),0))</f>
        <v>0</v>
      </c>
      <c r="AU1092" s="42">
        <f t="shared" ref="AU1092:AU1155" si="575">IF($AP1092="",0,SUMIFS(CP_Horas,CP_ChaveFalta,$AP1092,CP_Aprov,"&lt;&gt;Sim"))</f>
        <v>0</v>
      </c>
    </row>
    <row r="1093" spans="1:47" hidden="1" x14ac:dyDescent="0.2">
      <c r="A1093" s="35">
        <v>46240</v>
      </c>
      <c r="B1093" s="36" t="s">
        <v>611</v>
      </c>
      <c r="C1093" s="36" t="s">
        <v>232</v>
      </c>
      <c r="D1093" s="36"/>
      <c r="E1093" s="37"/>
      <c r="F1093" s="37"/>
      <c r="G1093" s="36"/>
      <c r="H1093" s="36"/>
      <c r="I1093" s="36"/>
      <c r="J1093" s="36"/>
      <c r="K1093" s="37"/>
      <c r="L1093" s="37"/>
      <c r="M1093" s="37"/>
      <c r="N1093" s="38">
        <f t="shared" si="544"/>
        <v>46235</v>
      </c>
      <c r="O1093">
        <f t="shared" si="545"/>
        <v>900013</v>
      </c>
      <c r="P1093" t="str">
        <f t="shared" si="546"/>
        <v>SPOT</v>
      </c>
      <c r="Q1093" t="str">
        <f t="shared" si="547"/>
        <v>SPOT</v>
      </c>
      <c r="R1093" t="str">
        <f t="shared" si="548"/>
        <v>SERRALHEIRO I</v>
      </c>
      <c r="S1093" t="str">
        <f t="shared" si="549"/>
        <v>TURNO 2</v>
      </c>
      <c r="T1093" s="39">
        <f t="shared" si="550"/>
        <v>53.488333185221997</v>
      </c>
      <c r="U1093" s="40">
        <f t="shared" si="551"/>
        <v>0.33333333333333298</v>
      </c>
      <c r="V1093" s="40">
        <f t="shared" si="552"/>
        <v>0.33333333333333298</v>
      </c>
      <c r="W1093" s="40">
        <f t="shared" si="553"/>
        <v>0</v>
      </c>
      <c r="X1093" t="str">
        <f t="shared" si="554"/>
        <v>Não</v>
      </c>
      <c r="Y1093" s="40">
        <f t="shared" si="555"/>
        <v>0</v>
      </c>
      <c r="Z1093" s="40">
        <f t="shared" si="556"/>
        <v>0</v>
      </c>
      <c r="AA1093" s="40">
        <f t="shared" si="557"/>
        <v>0</v>
      </c>
      <c r="AB1093" s="40">
        <f t="shared" si="558"/>
        <v>0</v>
      </c>
      <c r="AC1093" s="40">
        <f t="shared" si="559"/>
        <v>0</v>
      </c>
      <c r="AD1093" s="39">
        <f t="shared" si="560"/>
        <v>0</v>
      </c>
      <c r="AE1093" s="39">
        <f t="shared" si="561"/>
        <v>0</v>
      </c>
      <c r="AF1093" t="str">
        <f t="shared" si="562"/>
        <v>Trabalhado</v>
      </c>
      <c r="AG1093" t="str">
        <f t="shared" si="563"/>
        <v/>
      </c>
      <c r="AH1093" t="str">
        <f t="shared" si="564"/>
        <v/>
      </c>
      <c r="AJ1093" s="41">
        <f t="shared" si="565"/>
        <v>22</v>
      </c>
      <c r="AK1093" s="42" t="str">
        <f t="shared" si="566"/>
        <v/>
      </c>
      <c r="AL1093" s="41" t="str">
        <f t="shared" si="567"/>
        <v>Leve atraso</v>
      </c>
      <c r="AM1093" s="41" t="str">
        <f t="shared" si="568"/>
        <v>Não</v>
      </c>
      <c r="AN1093" s="41" t="str">
        <f t="shared" si="569"/>
        <v>Sim</v>
      </c>
      <c r="AO1093" s="42" t="str">
        <f t="shared" si="570"/>
        <v/>
      </c>
      <c r="AP1093" s="41" t="str">
        <f t="shared" si="571"/>
        <v>Murilo de Souza Modesto- Spot|46240</v>
      </c>
      <c r="AQ1093" s="41" t="str">
        <f t="shared" si="572"/>
        <v/>
      </c>
      <c r="AR1093" s="41" t="str">
        <f>IF($AQ1093="","",COUNTIFS(L_ChaveCob,$AQ1093,L_Ausencia,"&gt;"&amp;$W1093)+COUNTIFS($AQ$4:$AQ1093,$AQ1093,$W$4:$W1093,$W1093))</f>
        <v/>
      </c>
      <c r="AS1093" s="42">
        <f t="shared" si="573"/>
        <v>0</v>
      </c>
      <c r="AT1093" s="42">
        <f t="shared" si="574"/>
        <v>0</v>
      </c>
      <c r="AU1093" s="42">
        <f t="shared" si="575"/>
        <v>0</v>
      </c>
    </row>
    <row r="1094" spans="1:47" x14ac:dyDescent="0.2">
      <c r="A1094" s="35">
        <v>46241</v>
      </c>
      <c r="B1094" s="36" t="s">
        <v>252</v>
      </c>
      <c r="C1094" s="36" t="s">
        <v>228</v>
      </c>
      <c r="D1094" s="36"/>
      <c r="E1094" s="37"/>
      <c r="F1094" s="37"/>
      <c r="G1094" s="36"/>
      <c r="H1094" s="36"/>
      <c r="I1094" s="36"/>
      <c r="J1094" s="36"/>
      <c r="K1094" s="37"/>
      <c r="L1094" s="37"/>
      <c r="M1094" s="37"/>
      <c r="N1094" s="38">
        <f t="shared" si="544"/>
        <v>46235</v>
      </c>
      <c r="O1094">
        <f t="shared" si="545"/>
        <v>266937</v>
      </c>
      <c r="P1094" t="str">
        <f t="shared" si="546"/>
        <v>Serralheria</v>
      </c>
      <c r="Q1094" t="str">
        <f t="shared" si="547"/>
        <v>Normal / Fixo</v>
      </c>
      <c r="R1094" t="str">
        <f t="shared" si="548"/>
        <v>ENCARREGADO</v>
      </c>
      <c r="S1094" t="str">
        <f t="shared" si="549"/>
        <v>ADM</v>
      </c>
      <c r="T1094" s="39">
        <f t="shared" si="550"/>
        <v>66.410146806958295</v>
      </c>
      <c r="U1094" s="40">
        <f t="shared" si="551"/>
        <v>0.33333333333333298</v>
      </c>
      <c r="V1094" s="40">
        <f t="shared" si="552"/>
        <v>0</v>
      </c>
      <c r="W1094" s="40">
        <f t="shared" si="553"/>
        <v>0.33333333333333298</v>
      </c>
      <c r="X1094" t="str">
        <f t="shared" si="554"/>
        <v>Sim</v>
      </c>
      <c r="Y1094" s="40">
        <f t="shared" si="555"/>
        <v>0.33333333333333298</v>
      </c>
      <c r="Z1094" s="40">
        <f t="shared" si="556"/>
        <v>0</v>
      </c>
      <c r="AA1094" s="40">
        <f t="shared" si="557"/>
        <v>0</v>
      </c>
      <c r="AB1094" s="40">
        <f t="shared" si="558"/>
        <v>0</v>
      </c>
      <c r="AC1094" s="40">
        <f t="shared" si="559"/>
        <v>0.33333333333333298</v>
      </c>
      <c r="AD1094" s="39">
        <f t="shared" si="560"/>
        <v>531.28117445566579</v>
      </c>
      <c r="AE1094" s="39">
        <f t="shared" si="561"/>
        <v>0</v>
      </c>
      <c r="AF1094" t="str">
        <f t="shared" si="562"/>
        <v>Férias</v>
      </c>
      <c r="AG1094" t="str">
        <f t="shared" si="563"/>
        <v>DESCONTA 8:00h (Férias).</v>
      </c>
      <c r="AH1094" t="str">
        <f t="shared" si="564"/>
        <v/>
      </c>
      <c r="AJ1094" s="41">
        <f t="shared" si="565"/>
        <v>1</v>
      </c>
      <c r="AK1094" s="42" t="str">
        <f t="shared" si="566"/>
        <v/>
      </c>
      <c r="AL1094" s="41" t="str">
        <f t="shared" si="567"/>
        <v>Dia inteiro</v>
      </c>
      <c r="AM1094" s="41" t="str">
        <f t="shared" si="568"/>
        <v>Sim</v>
      </c>
      <c r="AN1094" s="41" t="str">
        <f t="shared" si="569"/>
        <v>Não</v>
      </c>
      <c r="AO1094" s="42" t="str">
        <f t="shared" si="570"/>
        <v/>
      </c>
      <c r="AP1094" s="41" t="str">
        <f t="shared" si="571"/>
        <v>Ronaldo Rosendo da Silva|46241</v>
      </c>
      <c r="AQ1094" s="41" t="str">
        <f t="shared" si="572"/>
        <v/>
      </c>
      <c r="AR1094" s="41" t="str">
        <f>IF($AQ1094="","",COUNTIFS(L_ChaveCob,$AQ1094,L_Ausencia,"&gt;"&amp;$W1094)+COUNTIFS($AQ$4:$AQ1094,$AQ1094,$W$4:$W1094,$W1094))</f>
        <v/>
      </c>
      <c r="AS1094" s="42">
        <f t="shared" si="573"/>
        <v>0</v>
      </c>
      <c r="AT1094" s="42">
        <f t="shared" si="574"/>
        <v>0</v>
      </c>
      <c r="AU1094" s="42">
        <f t="shared" si="575"/>
        <v>0</v>
      </c>
    </row>
    <row r="1095" spans="1:47" x14ac:dyDescent="0.2">
      <c r="A1095" s="35">
        <v>46241</v>
      </c>
      <c r="B1095" s="36" t="s">
        <v>243</v>
      </c>
      <c r="C1095" s="36" t="s">
        <v>232</v>
      </c>
      <c r="D1095" s="36"/>
      <c r="E1095" s="37"/>
      <c r="F1095" s="37"/>
      <c r="G1095" s="36"/>
      <c r="H1095" s="36"/>
      <c r="I1095" s="36"/>
      <c r="J1095" s="36"/>
      <c r="K1095" s="37"/>
      <c r="L1095" s="37"/>
      <c r="M1095" s="37"/>
      <c r="N1095" s="38">
        <f t="shared" si="544"/>
        <v>46235</v>
      </c>
      <c r="O1095">
        <f t="shared" si="545"/>
        <v>900003</v>
      </c>
      <c r="P1095" t="str">
        <f t="shared" si="546"/>
        <v>Serralheria</v>
      </c>
      <c r="Q1095" t="str">
        <f t="shared" si="547"/>
        <v>Normal / Fixo</v>
      </c>
      <c r="R1095" t="str">
        <f t="shared" si="548"/>
        <v>ENCARREGADO</v>
      </c>
      <c r="S1095" t="str">
        <f t="shared" si="549"/>
        <v>ADM</v>
      </c>
      <c r="T1095" s="39">
        <f t="shared" si="550"/>
        <v>66.410146806958295</v>
      </c>
      <c r="U1095" s="40">
        <f t="shared" si="551"/>
        <v>0.33333333333333298</v>
      </c>
      <c r="V1095" s="40">
        <f t="shared" si="552"/>
        <v>0.33333333333333298</v>
      </c>
      <c r="W1095" s="40">
        <f t="shared" si="553"/>
        <v>0</v>
      </c>
      <c r="X1095" t="str">
        <f t="shared" si="554"/>
        <v>Não</v>
      </c>
      <c r="Y1095" s="40">
        <f t="shared" si="555"/>
        <v>0</v>
      </c>
      <c r="Z1095" s="40">
        <f t="shared" si="556"/>
        <v>0</v>
      </c>
      <c r="AA1095" s="40">
        <f t="shared" si="557"/>
        <v>0</v>
      </c>
      <c r="AB1095" s="40">
        <f t="shared" si="558"/>
        <v>0</v>
      </c>
      <c r="AC1095" s="40">
        <f t="shared" si="559"/>
        <v>0</v>
      </c>
      <c r="AD1095" s="39">
        <f t="shared" si="560"/>
        <v>0</v>
      </c>
      <c r="AE1095" s="39">
        <f t="shared" si="561"/>
        <v>0</v>
      </c>
      <c r="AF1095" t="str">
        <f t="shared" si="562"/>
        <v>Trabalhado</v>
      </c>
      <c r="AG1095" t="str">
        <f t="shared" si="563"/>
        <v/>
      </c>
      <c r="AH1095" t="str">
        <f t="shared" si="564"/>
        <v/>
      </c>
      <c r="AJ1095" s="41">
        <f t="shared" si="565"/>
        <v>10</v>
      </c>
      <c r="AK1095" s="42" t="str">
        <f t="shared" si="566"/>
        <v/>
      </c>
      <c r="AL1095" s="41" t="str">
        <f t="shared" si="567"/>
        <v>Leve atraso</v>
      </c>
      <c r="AM1095" s="41" t="str">
        <f t="shared" si="568"/>
        <v>Não</v>
      </c>
      <c r="AN1095" s="41" t="str">
        <f t="shared" si="569"/>
        <v>Sim</v>
      </c>
      <c r="AO1095" s="42" t="str">
        <f t="shared" si="570"/>
        <v/>
      </c>
      <c r="AP1095" s="41" t="str">
        <f t="shared" si="571"/>
        <v>Marcelo Antônio Silvestre de Moraes|46241</v>
      </c>
      <c r="AQ1095" s="41" t="str">
        <f t="shared" si="572"/>
        <v/>
      </c>
      <c r="AR1095" s="41" t="str">
        <f>IF($AQ1095="","",COUNTIFS(L_ChaveCob,$AQ1095,L_Ausencia,"&gt;"&amp;$W1095)+COUNTIFS($AQ$4:$AQ1095,$AQ1095,$W$4:$W1095,$W1095))</f>
        <v/>
      </c>
      <c r="AS1095" s="42">
        <f t="shared" si="573"/>
        <v>0</v>
      </c>
      <c r="AT1095" s="42">
        <f t="shared" si="574"/>
        <v>0</v>
      </c>
      <c r="AU1095" s="42">
        <f t="shared" si="575"/>
        <v>0</v>
      </c>
    </row>
    <row r="1096" spans="1:47" x14ac:dyDescent="0.2">
      <c r="A1096" s="35">
        <v>46241</v>
      </c>
      <c r="B1096" s="36" t="s">
        <v>239</v>
      </c>
      <c r="C1096" s="36" t="s">
        <v>232</v>
      </c>
      <c r="D1096" s="36"/>
      <c r="E1096" s="37"/>
      <c r="F1096" s="37"/>
      <c r="G1096" s="36"/>
      <c r="H1096" s="36"/>
      <c r="I1096" s="36"/>
      <c r="J1096" s="36"/>
      <c r="K1096" s="37"/>
      <c r="L1096" s="37"/>
      <c r="M1096" s="37"/>
      <c r="N1096" s="38">
        <f t="shared" si="544"/>
        <v>46235</v>
      </c>
      <c r="O1096">
        <f t="shared" si="545"/>
        <v>173078</v>
      </c>
      <c r="P1096" t="str">
        <f t="shared" si="546"/>
        <v>Serralheria</v>
      </c>
      <c r="Q1096" t="str">
        <f t="shared" si="547"/>
        <v>Normal / Fixo</v>
      </c>
      <c r="R1096" t="str">
        <f t="shared" si="548"/>
        <v>SERRALHEIRO II</v>
      </c>
      <c r="S1096" t="str">
        <f t="shared" si="549"/>
        <v>ADM</v>
      </c>
      <c r="T1096" s="39">
        <f t="shared" si="550"/>
        <v>57.825734836004102</v>
      </c>
      <c r="U1096" s="40">
        <f t="shared" si="551"/>
        <v>0.33333333333333298</v>
      </c>
      <c r="V1096" s="40">
        <f t="shared" si="552"/>
        <v>0.33333333333333298</v>
      </c>
      <c r="W1096" s="40">
        <f t="shared" si="553"/>
        <v>0</v>
      </c>
      <c r="X1096" t="str">
        <f t="shared" si="554"/>
        <v>Não</v>
      </c>
      <c r="Y1096" s="40">
        <f t="shared" si="555"/>
        <v>0</v>
      </c>
      <c r="Z1096" s="40">
        <f t="shared" si="556"/>
        <v>0</v>
      </c>
      <c r="AA1096" s="40">
        <f t="shared" si="557"/>
        <v>0</v>
      </c>
      <c r="AB1096" s="40">
        <f t="shared" si="558"/>
        <v>0</v>
      </c>
      <c r="AC1096" s="40">
        <f t="shared" si="559"/>
        <v>0</v>
      </c>
      <c r="AD1096" s="39">
        <f t="shared" si="560"/>
        <v>0</v>
      </c>
      <c r="AE1096" s="39">
        <f t="shared" si="561"/>
        <v>0</v>
      </c>
      <c r="AF1096" t="str">
        <f t="shared" si="562"/>
        <v>Trabalhado</v>
      </c>
      <c r="AG1096" t="str">
        <f t="shared" si="563"/>
        <v/>
      </c>
      <c r="AH1096" t="str">
        <f t="shared" si="564"/>
        <v/>
      </c>
      <c r="AJ1096" s="41">
        <f t="shared" si="565"/>
        <v>2</v>
      </c>
      <c r="AK1096" s="42" t="str">
        <f t="shared" si="566"/>
        <v/>
      </c>
      <c r="AL1096" s="41" t="str">
        <f t="shared" si="567"/>
        <v>Leve atraso</v>
      </c>
      <c r="AM1096" s="41" t="str">
        <f t="shared" si="568"/>
        <v>Não</v>
      </c>
      <c r="AN1096" s="41" t="str">
        <f t="shared" si="569"/>
        <v>Sim</v>
      </c>
      <c r="AO1096" s="42" t="str">
        <f t="shared" si="570"/>
        <v/>
      </c>
      <c r="AP1096" s="41" t="str">
        <f t="shared" si="571"/>
        <v>Giovani Joao da Silva|46241</v>
      </c>
      <c r="AQ1096" s="41" t="str">
        <f t="shared" si="572"/>
        <v/>
      </c>
      <c r="AR1096" s="41" t="str">
        <f>IF($AQ1096="","",COUNTIFS(L_ChaveCob,$AQ1096,L_Ausencia,"&gt;"&amp;$W1096)+COUNTIFS($AQ$4:$AQ1096,$AQ1096,$W$4:$W1096,$W1096))</f>
        <v/>
      </c>
      <c r="AS1096" s="42">
        <f t="shared" si="573"/>
        <v>0</v>
      </c>
      <c r="AT1096" s="42">
        <f t="shared" si="574"/>
        <v>0</v>
      </c>
      <c r="AU1096" s="42">
        <f t="shared" si="575"/>
        <v>0</v>
      </c>
    </row>
    <row r="1097" spans="1:47" x14ac:dyDescent="0.2">
      <c r="A1097" s="35">
        <v>46241</v>
      </c>
      <c r="B1097" s="36" t="s">
        <v>241</v>
      </c>
      <c r="C1097" s="36" t="s">
        <v>232</v>
      </c>
      <c r="D1097" s="36"/>
      <c r="E1097" s="37"/>
      <c r="F1097" s="37"/>
      <c r="G1097" s="36"/>
      <c r="H1097" s="36"/>
      <c r="I1097" s="36"/>
      <c r="J1097" s="36"/>
      <c r="K1097" s="37"/>
      <c r="L1097" s="37"/>
      <c r="M1097" s="37"/>
      <c r="N1097" s="38">
        <f t="shared" si="544"/>
        <v>46235</v>
      </c>
      <c r="O1097">
        <f t="shared" si="545"/>
        <v>24800</v>
      </c>
      <c r="P1097" t="str">
        <f t="shared" si="546"/>
        <v>Serralheria</v>
      </c>
      <c r="Q1097" t="str">
        <f t="shared" si="547"/>
        <v>Normal / Fixo</v>
      </c>
      <c r="R1097" t="str">
        <f t="shared" si="548"/>
        <v>SERRALHEIRO II</v>
      </c>
      <c r="S1097" t="str">
        <f t="shared" si="549"/>
        <v>ADM</v>
      </c>
      <c r="T1097" s="39">
        <f t="shared" si="550"/>
        <v>57.825734836004102</v>
      </c>
      <c r="U1097" s="40">
        <f t="shared" si="551"/>
        <v>0.33333333333333298</v>
      </c>
      <c r="V1097" s="40">
        <f t="shared" si="552"/>
        <v>0.33333333333333298</v>
      </c>
      <c r="W1097" s="40">
        <f t="shared" si="553"/>
        <v>0</v>
      </c>
      <c r="X1097" t="str">
        <f t="shared" si="554"/>
        <v>Não</v>
      </c>
      <c r="Y1097" s="40">
        <f t="shared" si="555"/>
        <v>0</v>
      </c>
      <c r="Z1097" s="40">
        <f t="shared" si="556"/>
        <v>0</v>
      </c>
      <c r="AA1097" s="40">
        <f t="shared" si="557"/>
        <v>0</v>
      </c>
      <c r="AB1097" s="40">
        <f t="shared" si="558"/>
        <v>0</v>
      </c>
      <c r="AC1097" s="40">
        <f t="shared" si="559"/>
        <v>0</v>
      </c>
      <c r="AD1097" s="39">
        <f t="shared" si="560"/>
        <v>0</v>
      </c>
      <c r="AE1097" s="39">
        <f t="shared" si="561"/>
        <v>0</v>
      </c>
      <c r="AF1097" t="str">
        <f t="shared" si="562"/>
        <v>Trabalhado</v>
      </c>
      <c r="AG1097" t="str">
        <f t="shared" si="563"/>
        <v/>
      </c>
      <c r="AH1097" t="str">
        <f t="shared" si="564"/>
        <v/>
      </c>
      <c r="AJ1097" s="41">
        <f t="shared" si="565"/>
        <v>3</v>
      </c>
      <c r="AK1097" s="42" t="str">
        <f t="shared" si="566"/>
        <v/>
      </c>
      <c r="AL1097" s="41" t="str">
        <f t="shared" si="567"/>
        <v>Leve atraso</v>
      </c>
      <c r="AM1097" s="41" t="str">
        <f t="shared" si="568"/>
        <v>Não</v>
      </c>
      <c r="AN1097" s="41" t="str">
        <f t="shared" si="569"/>
        <v>Sim</v>
      </c>
      <c r="AO1097" s="42" t="str">
        <f t="shared" si="570"/>
        <v/>
      </c>
      <c r="AP1097" s="41" t="str">
        <f t="shared" si="571"/>
        <v>Ivanildo Lopes Pires de Carvalho|46241</v>
      </c>
      <c r="AQ1097" s="41" t="str">
        <f t="shared" si="572"/>
        <v/>
      </c>
      <c r="AR1097" s="41" t="str">
        <f>IF($AQ1097="","",COUNTIFS(L_ChaveCob,$AQ1097,L_Ausencia,"&gt;"&amp;$W1097)+COUNTIFS($AQ$4:$AQ1097,$AQ1097,$W$4:$W1097,$W1097))</f>
        <v/>
      </c>
      <c r="AS1097" s="42">
        <f t="shared" si="573"/>
        <v>0</v>
      </c>
      <c r="AT1097" s="42">
        <f t="shared" si="574"/>
        <v>0</v>
      </c>
      <c r="AU1097" s="42">
        <f t="shared" si="575"/>
        <v>0</v>
      </c>
    </row>
    <row r="1098" spans="1:47" x14ac:dyDescent="0.2">
      <c r="A1098" s="35">
        <v>46241</v>
      </c>
      <c r="B1098" s="36" t="s">
        <v>254</v>
      </c>
      <c r="C1098" s="36" t="s">
        <v>232</v>
      </c>
      <c r="D1098" s="36"/>
      <c r="E1098" s="37"/>
      <c r="F1098" s="37"/>
      <c r="G1098" s="36"/>
      <c r="H1098" s="36"/>
      <c r="I1098" s="36"/>
      <c r="J1098" s="36"/>
      <c r="K1098" s="37"/>
      <c r="L1098" s="37"/>
      <c r="M1098" s="37"/>
      <c r="N1098" s="38">
        <f t="shared" si="544"/>
        <v>46235</v>
      </c>
      <c r="O1098">
        <f t="shared" si="545"/>
        <v>900001</v>
      </c>
      <c r="P1098" t="str">
        <f t="shared" si="546"/>
        <v>Serralheria</v>
      </c>
      <c r="Q1098" t="str">
        <f t="shared" si="547"/>
        <v>Normal / Fixo</v>
      </c>
      <c r="R1098" t="str">
        <f t="shared" si="548"/>
        <v>SERRALHEIRO II</v>
      </c>
      <c r="S1098" t="str">
        <f t="shared" si="549"/>
        <v>ADM</v>
      </c>
      <c r="T1098" s="39">
        <f t="shared" si="550"/>
        <v>57.825734836004102</v>
      </c>
      <c r="U1098" s="40">
        <f t="shared" si="551"/>
        <v>0.33333333333333298</v>
      </c>
      <c r="V1098" s="40">
        <f t="shared" si="552"/>
        <v>0.33333333333333298</v>
      </c>
      <c r="W1098" s="40">
        <f t="shared" si="553"/>
        <v>0</v>
      </c>
      <c r="X1098" t="str">
        <f t="shared" si="554"/>
        <v>Não</v>
      </c>
      <c r="Y1098" s="40">
        <f t="shared" si="555"/>
        <v>0</v>
      </c>
      <c r="Z1098" s="40">
        <f t="shared" si="556"/>
        <v>0</v>
      </c>
      <c r="AA1098" s="40">
        <f t="shared" si="557"/>
        <v>0</v>
      </c>
      <c r="AB1098" s="40">
        <f t="shared" si="558"/>
        <v>0</v>
      </c>
      <c r="AC1098" s="40">
        <f t="shared" si="559"/>
        <v>0</v>
      </c>
      <c r="AD1098" s="39">
        <f t="shared" si="560"/>
        <v>0</v>
      </c>
      <c r="AE1098" s="39">
        <f t="shared" si="561"/>
        <v>0</v>
      </c>
      <c r="AF1098" t="str">
        <f t="shared" si="562"/>
        <v>Trabalhado</v>
      </c>
      <c r="AG1098" t="str">
        <f t="shared" si="563"/>
        <v/>
      </c>
      <c r="AH1098" t="str">
        <f t="shared" si="564"/>
        <v/>
      </c>
      <c r="AJ1098" s="41">
        <f t="shared" si="565"/>
        <v>8</v>
      </c>
      <c r="AK1098" s="42" t="str">
        <f t="shared" si="566"/>
        <v/>
      </c>
      <c r="AL1098" s="41" t="str">
        <f t="shared" si="567"/>
        <v>Leve atraso</v>
      </c>
      <c r="AM1098" s="41" t="str">
        <f t="shared" si="568"/>
        <v>Não</v>
      </c>
      <c r="AN1098" s="41" t="str">
        <f t="shared" si="569"/>
        <v>Sim</v>
      </c>
      <c r="AO1098" s="42" t="str">
        <f t="shared" si="570"/>
        <v/>
      </c>
      <c r="AP1098" s="41" t="str">
        <f t="shared" si="571"/>
        <v>Ronaldo Santos Dias|46241</v>
      </c>
      <c r="AQ1098" s="41" t="str">
        <f t="shared" si="572"/>
        <v/>
      </c>
      <c r="AR1098" s="41" t="str">
        <f>IF($AQ1098="","",COUNTIFS(L_ChaveCob,$AQ1098,L_Ausencia,"&gt;"&amp;$W1098)+COUNTIFS($AQ$4:$AQ1098,$AQ1098,$W$4:$W1098,$W1098))</f>
        <v/>
      </c>
      <c r="AS1098" s="42">
        <f t="shared" si="573"/>
        <v>0</v>
      </c>
      <c r="AT1098" s="42">
        <f t="shared" si="574"/>
        <v>0</v>
      </c>
      <c r="AU1098" s="42">
        <f t="shared" si="575"/>
        <v>0</v>
      </c>
    </row>
    <row r="1099" spans="1:47" x14ac:dyDescent="0.2">
      <c r="A1099" s="35">
        <v>46241</v>
      </c>
      <c r="B1099" s="36" t="s">
        <v>247</v>
      </c>
      <c r="C1099" s="36" t="s">
        <v>213</v>
      </c>
      <c r="D1099" s="36"/>
      <c r="E1099" s="37"/>
      <c r="F1099" s="37"/>
      <c r="G1099" s="36"/>
      <c r="H1099" s="36"/>
      <c r="I1099" s="36" t="s">
        <v>616</v>
      </c>
      <c r="J1099" s="36"/>
      <c r="K1099" s="37"/>
      <c r="L1099" s="37"/>
      <c r="M1099" s="37"/>
      <c r="N1099" s="38">
        <f t="shared" si="544"/>
        <v>46235</v>
      </c>
      <c r="O1099">
        <f t="shared" si="545"/>
        <v>900005</v>
      </c>
      <c r="P1099" t="str">
        <f t="shared" si="546"/>
        <v>Serralheria</v>
      </c>
      <c r="Q1099" t="str">
        <f t="shared" si="547"/>
        <v>Normal / Fixo</v>
      </c>
      <c r="R1099" t="str">
        <f t="shared" si="548"/>
        <v>SERRALHEIRO II</v>
      </c>
      <c r="S1099" t="str">
        <f t="shared" si="549"/>
        <v>ADM</v>
      </c>
      <c r="T1099" s="39">
        <f t="shared" si="550"/>
        <v>57.825734836004102</v>
      </c>
      <c r="U1099" s="40">
        <f t="shared" si="551"/>
        <v>0.33333333333333298</v>
      </c>
      <c r="V1099" s="40">
        <f t="shared" si="552"/>
        <v>0</v>
      </c>
      <c r="W1099" s="40">
        <f t="shared" si="553"/>
        <v>0.33333333333333298</v>
      </c>
      <c r="X1099" t="str">
        <f t="shared" si="554"/>
        <v>Sim</v>
      </c>
      <c r="Y1099" s="40">
        <f t="shared" si="555"/>
        <v>0.33333333333333298</v>
      </c>
      <c r="Z1099" s="40">
        <f t="shared" si="556"/>
        <v>0</v>
      </c>
      <c r="AA1099" s="40">
        <f t="shared" si="557"/>
        <v>0</v>
      </c>
      <c r="AB1099" s="40">
        <f t="shared" si="558"/>
        <v>0</v>
      </c>
      <c r="AC1099" s="40">
        <f t="shared" si="559"/>
        <v>0.33333333333333298</v>
      </c>
      <c r="AD1099" s="39">
        <f t="shared" si="560"/>
        <v>462.60587868803231</v>
      </c>
      <c r="AE1099" s="39">
        <f t="shared" si="561"/>
        <v>0</v>
      </c>
      <c r="AF1099" t="str">
        <f t="shared" si="562"/>
        <v>Injustificada</v>
      </c>
      <c r="AG1099" t="str">
        <f t="shared" si="563"/>
        <v>DESCONTA 8:00h (Injustificada).</v>
      </c>
      <c r="AH1099" t="str">
        <f t="shared" si="564"/>
        <v/>
      </c>
      <c r="AJ1099" s="41">
        <f t="shared" si="565"/>
        <v>13</v>
      </c>
      <c r="AK1099" s="42" t="str">
        <f t="shared" si="566"/>
        <v/>
      </c>
      <c r="AL1099" s="41" t="str">
        <f t="shared" si="567"/>
        <v>Dia inteiro</v>
      </c>
      <c r="AM1099" s="41" t="str">
        <f t="shared" si="568"/>
        <v>Sim</v>
      </c>
      <c r="AN1099" s="41" t="str">
        <f t="shared" si="569"/>
        <v>Não</v>
      </c>
      <c r="AO1099" s="42" t="str">
        <f t="shared" si="570"/>
        <v/>
      </c>
      <c r="AP1099" s="41" t="str">
        <f t="shared" si="571"/>
        <v>Rafael Fracaroli da Rocha|46241</v>
      </c>
      <c r="AQ1099" s="41" t="str">
        <f t="shared" si="572"/>
        <v>46241|Serralheria</v>
      </c>
      <c r="AR1099" s="41">
        <f>IF($AQ1099="","",COUNTIFS(L_ChaveCob,$AQ1099,L_Ausencia,"&gt;"&amp;$W1099)+COUNTIFS($AQ$4:$AQ1099,$AQ1099,$W$4:$W1099,$W1099))</f>
        <v>1</v>
      </c>
      <c r="AS1099" s="42">
        <f t="shared" si="573"/>
        <v>0</v>
      </c>
      <c r="AT1099" s="42">
        <f t="shared" si="574"/>
        <v>0</v>
      </c>
      <c r="AU1099" s="42">
        <f t="shared" si="575"/>
        <v>0</v>
      </c>
    </row>
    <row r="1100" spans="1:47" x14ac:dyDescent="0.2">
      <c r="A1100" s="35">
        <v>46241</v>
      </c>
      <c r="B1100" s="36" t="s">
        <v>237</v>
      </c>
      <c r="C1100" s="36" t="s">
        <v>228</v>
      </c>
      <c r="D1100" s="36"/>
      <c r="E1100" s="37"/>
      <c r="F1100" s="37"/>
      <c r="G1100" s="36"/>
      <c r="H1100" s="36"/>
      <c r="I1100" s="36"/>
      <c r="J1100" s="36"/>
      <c r="K1100" s="37"/>
      <c r="L1100" s="37"/>
      <c r="M1100" s="37"/>
      <c r="N1100" s="38">
        <f t="shared" si="544"/>
        <v>46235</v>
      </c>
      <c r="O1100">
        <f t="shared" si="545"/>
        <v>119353</v>
      </c>
      <c r="P1100" t="str">
        <f t="shared" si="546"/>
        <v>Serralheria</v>
      </c>
      <c r="Q1100" t="str">
        <f t="shared" si="547"/>
        <v>Normal / Fixo</v>
      </c>
      <c r="R1100" t="str">
        <f t="shared" si="548"/>
        <v>SERRALHEIRO II</v>
      </c>
      <c r="S1100" t="str">
        <f t="shared" si="549"/>
        <v>ADM</v>
      </c>
      <c r="T1100" s="39">
        <f t="shared" si="550"/>
        <v>57.825734836004102</v>
      </c>
      <c r="U1100" s="40">
        <f t="shared" si="551"/>
        <v>0.33333333333333298</v>
      </c>
      <c r="V1100" s="40">
        <f t="shared" si="552"/>
        <v>0</v>
      </c>
      <c r="W1100" s="40">
        <f t="shared" si="553"/>
        <v>0.33333333333333298</v>
      </c>
      <c r="X1100" t="str">
        <f t="shared" si="554"/>
        <v>Sim</v>
      </c>
      <c r="Y1100" s="40">
        <f t="shared" si="555"/>
        <v>0.33333333333333298</v>
      </c>
      <c r="Z1100" s="40">
        <f t="shared" si="556"/>
        <v>0</v>
      </c>
      <c r="AA1100" s="40">
        <f t="shared" si="557"/>
        <v>0</v>
      </c>
      <c r="AB1100" s="40">
        <f t="shared" si="558"/>
        <v>0</v>
      </c>
      <c r="AC1100" s="40">
        <f t="shared" si="559"/>
        <v>0.33333333333333298</v>
      </c>
      <c r="AD1100" s="39">
        <f t="shared" si="560"/>
        <v>462.60587868803231</v>
      </c>
      <c r="AE1100" s="39">
        <f t="shared" si="561"/>
        <v>0</v>
      </c>
      <c r="AF1100" t="str">
        <f t="shared" si="562"/>
        <v>Férias</v>
      </c>
      <c r="AG1100" t="str">
        <f t="shared" si="563"/>
        <v>DESCONTA 8:00h (Férias).</v>
      </c>
      <c r="AH1100" t="str">
        <f t="shared" si="564"/>
        <v/>
      </c>
      <c r="AJ1100" s="41">
        <f t="shared" si="565"/>
        <v>7</v>
      </c>
      <c r="AK1100" s="42" t="str">
        <f t="shared" si="566"/>
        <v/>
      </c>
      <c r="AL1100" s="41" t="str">
        <f t="shared" si="567"/>
        <v>Dia inteiro</v>
      </c>
      <c r="AM1100" s="41" t="str">
        <f t="shared" si="568"/>
        <v>Sim</v>
      </c>
      <c r="AN1100" s="41" t="str">
        <f t="shared" si="569"/>
        <v>Não</v>
      </c>
      <c r="AO1100" s="42" t="str">
        <f t="shared" si="570"/>
        <v/>
      </c>
      <c r="AP1100" s="41" t="str">
        <f t="shared" si="571"/>
        <v>Ezequiel Antonio Peres|46241</v>
      </c>
      <c r="AQ1100" s="41" t="str">
        <f t="shared" si="572"/>
        <v>46241|Serralheria</v>
      </c>
      <c r="AR1100" s="41">
        <f>IF($AQ1100="","",COUNTIFS(L_ChaveCob,$AQ1100,L_Ausencia,"&gt;"&amp;$W1100)+COUNTIFS($AQ$4:$AQ1100,$AQ1100,$W$4:$W1100,$W1100))</f>
        <v>2</v>
      </c>
      <c r="AS1100" s="42">
        <f t="shared" si="573"/>
        <v>0</v>
      </c>
      <c r="AT1100" s="42">
        <f t="shared" si="574"/>
        <v>0</v>
      </c>
      <c r="AU1100" s="42">
        <f t="shared" si="575"/>
        <v>0</v>
      </c>
    </row>
    <row r="1101" spans="1:47" x14ac:dyDescent="0.2">
      <c r="A1101" s="35">
        <v>46241</v>
      </c>
      <c r="B1101" s="36" t="s">
        <v>249</v>
      </c>
      <c r="C1101" s="36" t="s">
        <v>232</v>
      </c>
      <c r="D1101" s="36"/>
      <c r="E1101" s="37"/>
      <c r="F1101" s="37"/>
      <c r="G1101" s="36"/>
      <c r="H1101" s="36"/>
      <c r="I1101" s="36"/>
      <c r="J1101" s="36"/>
      <c r="K1101" s="37"/>
      <c r="L1101" s="37"/>
      <c r="M1101" s="37"/>
      <c r="N1101" s="38">
        <f t="shared" si="544"/>
        <v>46235</v>
      </c>
      <c r="O1101">
        <f t="shared" si="545"/>
        <v>331335</v>
      </c>
      <c r="P1101" t="str">
        <f t="shared" si="546"/>
        <v>Serralheria</v>
      </c>
      <c r="Q1101" t="str">
        <f t="shared" si="547"/>
        <v>Normal / Fixo</v>
      </c>
      <c r="R1101" t="str">
        <f t="shared" si="548"/>
        <v>SERRALHEIRO II</v>
      </c>
      <c r="S1101" t="str">
        <f t="shared" si="549"/>
        <v>ADM</v>
      </c>
      <c r="T1101" s="39">
        <f t="shared" si="550"/>
        <v>57.825734836004102</v>
      </c>
      <c r="U1101" s="40">
        <f t="shared" si="551"/>
        <v>0.33333333333333298</v>
      </c>
      <c r="V1101" s="40">
        <f t="shared" si="552"/>
        <v>0.33333333333333298</v>
      </c>
      <c r="W1101" s="40">
        <f t="shared" si="553"/>
        <v>0</v>
      </c>
      <c r="X1101" t="str">
        <f t="shared" si="554"/>
        <v>Não</v>
      </c>
      <c r="Y1101" s="40">
        <f t="shared" si="555"/>
        <v>0</v>
      </c>
      <c r="Z1101" s="40">
        <f t="shared" si="556"/>
        <v>0</v>
      </c>
      <c r="AA1101" s="40">
        <f t="shared" si="557"/>
        <v>0</v>
      </c>
      <c r="AB1101" s="40">
        <f t="shared" si="558"/>
        <v>0</v>
      </c>
      <c r="AC1101" s="40">
        <f t="shared" si="559"/>
        <v>0</v>
      </c>
      <c r="AD1101" s="39">
        <f t="shared" si="560"/>
        <v>0</v>
      </c>
      <c r="AE1101" s="39">
        <f t="shared" si="561"/>
        <v>0</v>
      </c>
      <c r="AF1101" t="str">
        <f t="shared" si="562"/>
        <v>Trabalhado</v>
      </c>
      <c r="AG1101" t="str">
        <f t="shared" si="563"/>
        <v/>
      </c>
      <c r="AH1101" t="str">
        <f t="shared" si="564"/>
        <v/>
      </c>
      <c r="AJ1101" s="41">
        <f t="shared" si="565"/>
        <v>5</v>
      </c>
      <c r="AK1101" s="42" t="str">
        <f t="shared" si="566"/>
        <v/>
      </c>
      <c r="AL1101" s="41" t="str">
        <f t="shared" si="567"/>
        <v>Leve atraso</v>
      </c>
      <c r="AM1101" s="41" t="str">
        <f t="shared" si="568"/>
        <v>Não</v>
      </c>
      <c r="AN1101" s="41" t="str">
        <f t="shared" si="569"/>
        <v>Sim</v>
      </c>
      <c r="AO1101" s="42" t="str">
        <f t="shared" si="570"/>
        <v/>
      </c>
      <c r="AP1101" s="41" t="str">
        <f t="shared" si="571"/>
        <v>Robson Alberto Alves Galvão|46241</v>
      </c>
      <c r="AQ1101" s="41" t="str">
        <f t="shared" si="572"/>
        <v/>
      </c>
      <c r="AR1101" s="41" t="str">
        <f>IF($AQ1101="","",COUNTIFS(L_ChaveCob,$AQ1101,L_Ausencia,"&gt;"&amp;$W1101)+COUNTIFS($AQ$4:$AQ1101,$AQ1101,$W$4:$W1101,$W1101))</f>
        <v/>
      </c>
      <c r="AS1101" s="42">
        <f t="shared" si="573"/>
        <v>0</v>
      </c>
      <c r="AT1101" s="42">
        <f t="shared" si="574"/>
        <v>0</v>
      </c>
      <c r="AU1101" s="42">
        <f t="shared" si="575"/>
        <v>0</v>
      </c>
    </row>
    <row r="1102" spans="1:47" x14ac:dyDescent="0.2">
      <c r="A1102" s="35">
        <v>46241</v>
      </c>
      <c r="B1102" s="36" t="s">
        <v>229</v>
      </c>
      <c r="C1102" s="36" t="s">
        <v>232</v>
      </c>
      <c r="D1102" s="36"/>
      <c r="E1102" s="37"/>
      <c r="F1102" s="37"/>
      <c r="G1102" s="36"/>
      <c r="H1102" s="36"/>
      <c r="I1102" s="36"/>
      <c r="J1102" s="36"/>
      <c r="K1102" s="37"/>
      <c r="L1102" s="37"/>
      <c r="M1102" s="37"/>
      <c r="N1102" s="38">
        <f t="shared" si="544"/>
        <v>46235</v>
      </c>
      <c r="O1102">
        <f t="shared" si="545"/>
        <v>105410</v>
      </c>
      <c r="P1102" t="str">
        <f t="shared" si="546"/>
        <v>Serralheria</v>
      </c>
      <c r="Q1102" t="str">
        <f t="shared" si="547"/>
        <v>Normal / Fixo</v>
      </c>
      <c r="R1102" t="str">
        <f t="shared" si="548"/>
        <v>SERRALHEIRO I</v>
      </c>
      <c r="S1102" t="str">
        <f t="shared" si="549"/>
        <v>TURNO 3</v>
      </c>
      <c r="T1102" s="39">
        <f t="shared" si="550"/>
        <v>53.488333185221997</v>
      </c>
      <c r="U1102" s="40">
        <f t="shared" si="551"/>
        <v>0.33333333333333298</v>
      </c>
      <c r="V1102" s="40">
        <f t="shared" si="552"/>
        <v>0.33333333333333298</v>
      </c>
      <c r="W1102" s="40">
        <f t="shared" si="553"/>
        <v>0</v>
      </c>
      <c r="X1102" t="str">
        <f t="shared" si="554"/>
        <v>Não</v>
      </c>
      <c r="Y1102" s="40">
        <f t="shared" si="555"/>
        <v>0</v>
      </c>
      <c r="Z1102" s="40">
        <f t="shared" si="556"/>
        <v>0</v>
      </c>
      <c r="AA1102" s="40">
        <f t="shared" si="557"/>
        <v>0</v>
      </c>
      <c r="AB1102" s="40">
        <f t="shared" si="558"/>
        <v>0</v>
      </c>
      <c r="AC1102" s="40">
        <f t="shared" si="559"/>
        <v>0</v>
      </c>
      <c r="AD1102" s="39">
        <f t="shared" si="560"/>
        <v>0</v>
      </c>
      <c r="AE1102" s="39">
        <f t="shared" si="561"/>
        <v>0</v>
      </c>
      <c r="AF1102" t="str">
        <f t="shared" si="562"/>
        <v>Trabalhado</v>
      </c>
      <c r="AG1102" t="str">
        <f t="shared" si="563"/>
        <v/>
      </c>
      <c r="AH1102" t="str">
        <f t="shared" si="564"/>
        <v/>
      </c>
      <c r="AJ1102" s="41">
        <f t="shared" si="565"/>
        <v>6</v>
      </c>
      <c r="AK1102" s="42" t="str">
        <f t="shared" si="566"/>
        <v/>
      </c>
      <c r="AL1102" s="41" t="str">
        <f t="shared" si="567"/>
        <v>Leve atraso</v>
      </c>
      <c r="AM1102" s="41" t="str">
        <f t="shared" si="568"/>
        <v>Não</v>
      </c>
      <c r="AN1102" s="41" t="str">
        <f t="shared" si="569"/>
        <v>Sim</v>
      </c>
      <c r="AO1102" s="42" t="str">
        <f t="shared" si="570"/>
        <v/>
      </c>
      <c r="AP1102" s="41" t="str">
        <f t="shared" si="571"/>
        <v>Marcelo Douglas Vieira Santana|46241</v>
      </c>
      <c r="AQ1102" s="41" t="str">
        <f t="shared" si="572"/>
        <v/>
      </c>
      <c r="AR1102" s="41" t="str">
        <f>IF($AQ1102="","",COUNTIFS(L_ChaveCob,$AQ1102,L_Ausencia,"&gt;"&amp;$W1102)+COUNTIFS($AQ$4:$AQ1102,$AQ1102,$W$4:$W1102,$W1102))</f>
        <v/>
      </c>
      <c r="AS1102" s="42">
        <f t="shared" si="573"/>
        <v>0</v>
      </c>
      <c r="AT1102" s="42">
        <f t="shared" si="574"/>
        <v>0</v>
      </c>
      <c r="AU1102" s="42">
        <f t="shared" si="575"/>
        <v>0</v>
      </c>
    </row>
    <row r="1103" spans="1:47" x14ac:dyDescent="0.2">
      <c r="A1103" s="35">
        <v>46241</v>
      </c>
      <c r="B1103" s="36" t="s">
        <v>231</v>
      </c>
      <c r="C1103" s="36" t="s">
        <v>232</v>
      </c>
      <c r="D1103" s="36"/>
      <c r="E1103" s="37"/>
      <c r="F1103" s="37"/>
      <c r="G1103" s="36"/>
      <c r="H1103" s="36"/>
      <c r="I1103" s="36"/>
      <c r="J1103" s="36"/>
      <c r="K1103" s="37"/>
      <c r="L1103" s="37"/>
      <c r="M1103" s="37"/>
      <c r="N1103" s="38">
        <f t="shared" si="544"/>
        <v>46235</v>
      </c>
      <c r="O1103">
        <f t="shared" si="545"/>
        <v>900004</v>
      </c>
      <c r="P1103" t="str">
        <f t="shared" si="546"/>
        <v>Serralheria</v>
      </c>
      <c r="Q1103" t="str">
        <f t="shared" si="547"/>
        <v>Normal / Fixo</v>
      </c>
      <c r="R1103" t="str">
        <f t="shared" si="548"/>
        <v>SERRALHEIRO I</v>
      </c>
      <c r="S1103" t="str">
        <f t="shared" si="549"/>
        <v>TURNO 2</v>
      </c>
      <c r="T1103" s="39">
        <f t="shared" si="550"/>
        <v>53.488333185221997</v>
      </c>
      <c r="U1103" s="40">
        <f t="shared" si="551"/>
        <v>0.33333333333333298</v>
      </c>
      <c r="V1103" s="40">
        <f t="shared" si="552"/>
        <v>0.33333333333333298</v>
      </c>
      <c r="W1103" s="40">
        <f t="shared" si="553"/>
        <v>0</v>
      </c>
      <c r="X1103" t="str">
        <f t="shared" si="554"/>
        <v>Não</v>
      </c>
      <c r="Y1103" s="40">
        <f t="shared" si="555"/>
        <v>0</v>
      </c>
      <c r="Z1103" s="40">
        <f t="shared" si="556"/>
        <v>0</v>
      </c>
      <c r="AA1103" s="40">
        <f t="shared" si="557"/>
        <v>0</v>
      </c>
      <c r="AB1103" s="40">
        <f t="shared" si="558"/>
        <v>0</v>
      </c>
      <c r="AC1103" s="40">
        <f t="shared" si="559"/>
        <v>0</v>
      </c>
      <c r="AD1103" s="39">
        <f t="shared" si="560"/>
        <v>0</v>
      </c>
      <c r="AE1103" s="39">
        <f t="shared" si="561"/>
        <v>0</v>
      </c>
      <c r="AF1103" t="str">
        <f t="shared" si="562"/>
        <v>Trabalhado</v>
      </c>
      <c r="AG1103" t="str">
        <f t="shared" si="563"/>
        <v/>
      </c>
      <c r="AH1103" t="str">
        <f t="shared" si="564"/>
        <v/>
      </c>
      <c r="AJ1103" s="41">
        <f t="shared" si="565"/>
        <v>11</v>
      </c>
      <c r="AK1103" s="42" t="str">
        <f t="shared" si="566"/>
        <v/>
      </c>
      <c r="AL1103" s="41" t="str">
        <f t="shared" si="567"/>
        <v>Leve atraso</v>
      </c>
      <c r="AM1103" s="41" t="str">
        <f t="shared" si="568"/>
        <v>Não</v>
      </c>
      <c r="AN1103" s="41" t="str">
        <f t="shared" si="569"/>
        <v>Sim</v>
      </c>
      <c r="AO1103" s="42" t="str">
        <f t="shared" si="570"/>
        <v/>
      </c>
      <c r="AP1103" s="41" t="str">
        <f t="shared" si="571"/>
        <v>Rogério Marques da Silva|46241</v>
      </c>
      <c r="AQ1103" s="41" t="str">
        <f t="shared" si="572"/>
        <v/>
      </c>
      <c r="AR1103" s="41" t="str">
        <f>IF($AQ1103="","",COUNTIFS(L_ChaveCob,$AQ1103,L_Ausencia,"&gt;"&amp;$W1103)+COUNTIFS($AQ$4:$AQ1103,$AQ1103,$W$4:$W1103,$W1103))</f>
        <v/>
      </c>
      <c r="AS1103" s="42">
        <f t="shared" si="573"/>
        <v>0</v>
      </c>
      <c r="AT1103" s="42">
        <f t="shared" si="574"/>
        <v>0</v>
      </c>
      <c r="AU1103" s="42">
        <f t="shared" si="575"/>
        <v>0</v>
      </c>
    </row>
    <row r="1104" spans="1:47" x14ac:dyDescent="0.2">
      <c r="A1104" s="35">
        <v>46241</v>
      </c>
      <c r="B1104" s="36" t="s">
        <v>479</v>
      </c>
      <c r="C1104" s="36" t="s">
        <v>232</v>
      </c>
      <c r="D1104" s="36"/>
      <c r="E1104" s="37"/>
      <c r="F1104" s="37"/>
      <c r="G1104" s="36"/>
      <c r="H1104" s="36"/>
      <c r="I1104" s="36"/>
      <c r="J1104" s="36"/>
      <c r="K1104" s="37"/>
      <c r="L1104" s="37"/>
      <c r="M1104" s="37"/>
      <c r="N1104" s="38">
        <f t="shared" si="544"/>
        <v>46235</v>
      </c>
      <c r="O1104">
        <f t="shared" si="545"/>
        <v>900012</v>
      </c>
      <c r="P1104" t="str">
        <f t="shared" si="546"/>
        <v>Serralheria</v>
      </c>
      <c r="Q1104" t="str">
        <f t="shared" si="547"/>
        <v>Normal / Fixo</v>
      </c>
      <c r="R1104" t="str">
        <f t="shared" si="548"/>
        <v>SERRALHEIRO I</v>
      </c>
      <c r="S1104" t="str">
        <f t="shared" si="549"/>
        <v>ADM</v>
      </c>
      <c r="T1104" s="39">
        <f t="shared" si="550"/>
        <v>53.488333185221997</v>
      </c>
      <c r="U1104" s="40">
        <f t="shared" si="551"/>
        <v>0.33333333333333298</v>
      </c>
      <c r="V1104" s="40">
        <f t="shared" si="552"/>
        <v>0.33333333333333298</v>
      </c>
      <c r="W1104" s="40">
        <f t="shared" si="553"/>
        <v>0</v>
      </c>
      <c r="X1104" t="str">
        <f t="shared" si="554"/>
        <v>Não</v>
      </c>
      <c r="Y1104" s="40">
        <f t="shared" si="555"/>
        <v>0</v>
      </c>
      <c r="Z1104" s="40">
        <f t="shared" si="556"/>
        <v>0</v>
      </c>
      <c r="AA1104" s="40">
        <f t="shared" si="557"/>
        <v>0</v>
      </c>
      <c r="AB1104" s="40">
        <f t="shared" si="558"/>
        <v>0</v>
      </c>
      <c r="AC1104" s="40">
        <f t="shared" si="559"/>
        <v>0</v>
      </c>
      <c r="AD1104" s="39">
        <f t="shared" si="560"/>
        <v>0</v>
      </c>
      <c r="AE1104" s="39">
        <f t="shared" si="561"/>
        <v>0</v>
      </c>
      <c r="AF1104" t="str">
        <f t="shared" si="562"/>
        <v>Trabalhado</v>
      </c>
      <c r="AG1104" t="str">
        <f t="shared" si="563"/>
        <v/>
      </c>
      <c r="AH1104" t="str">
        <f t="shared" si="564"/>
        <v/>
      </c>
      <c r="AJ1104" s="41">
        <f t="shared" si="565"/>
        <v>21</v>
      </c>
      <c r="AK1104" s="42" t="str">
        <f t="shared" si="566"/>
        <v/>
      </c>
      <c r="AL1104" s="41" t="str">
        <f t="shared" si="567"/>
        <v>Leve atraso</v>
      </c>
      <c r="AM1104" s="41" t="str">
        <f t="shared" si="568"/>
        <v>Não</v>
      </c>
      <c r="AN1104" s="41" t="str">
        <f t="shared" si="569"/>
        <v>Sim</v>
      </c>
      <c r="AO1104" s="42" t="str">
        <f t="shared" si="570"/>
        <v/>
      </c>
      <c r="AP1104" s="41" t="str">
        <f t="shared" si="571"/>
        <v>Diego Ferreira Moura|46241</v>
      </c>
      <c r="AQ1104" s="41" t="str">
        <f t="shared" si="572"/>
        <v/>
      </c>
      <c r="AR1104" s="41" t="str">
        <f>IF($AQ1104="","",COUNTIFS(L_ChaveCob,$AQ1104,L_Ausencia,"&gt;"&amp;$W1104)+COUNTIFS($AQ$4:$AQ1104,$AQ1104,$W$4:$W1104,$W1104))</f>
        <v/>
      </c>
      <c r="AS1104" s="42">
        <f t="shared" si="573"/>
        <v>0</v>
      </c>
      <c r="AT1104" s="42">
        <f t="shared" si="574"/>
        <v>0</v>
      </c>
      <c r="AU1104" s="42">
        <f t="shared" si="575"/>
        <v>0</v>
      </c>
    </row>
    <row r="1105" spans="1:47" x14ac:dyDescent="0.2">
      <c r="A1105" s="35">
        <v>46241</v>
      </c>
      <c r="B1105" s="36" t="s">
        <v>483</v>
      </c>
      <c r="C1105" s="36" t="s">
        <v>213</v>
      </c>
      <c r="D1105" s="36"/>
      <c r="E1105" s="37"/>
      <c r="F1105" s="37"/>
      <c r="G1105" s="36"/>
      <c r="H1105" s="36"/>
      <c r="I1105" s="36"/>
      <c r="J1105" s="36"/>
      <c r="K1105" s="37"/>
      <c r="L1105" s="37"/>
      <c r="M1105" s="37"/>
      <c r="N1105" s="38">
        <f t="shared" si="544"/>
        <v>46235</v>
      </c>
      <c r="O1105">
        <f t="shared" si="545"/>
        <v>900011</v>
      </c>
      <c r="P1105" t="str">
        <f t="shared" si="546"/>
        <v>Serralheria</v>
      </c>
      <c r="Q1105" t="str">
        <f t="shared" si="547"/>
        <v>Normal / Fixo</v>
      </c>
      <c r="R1105" t="str">
        <f t="shared" si="548"/>
        <v>SERRALHEIRO I</v>
      </c>
      <c r="S1105" t="str">
        <f t="shared" si="549"/>
        <v>ADM</v>
      </c>
      <c r="T1105" s="39">
        <f t="shared" si="550"/>
        <v>53.488333185221997</v>
      </c>
      <c r="U1105" s="40">
        <f t="shared" si="551"/>
        <v>0.33333333333333298</v>
      </c>
      <c r="V1105" s="40">
        <f t="shared" si="552"/>
        <v>0</v>
      </c>
      <c r="W1105" s="40">
        <f t="shared" si="553"/>
        <v>0.33333333333333298</v>
      </c>
      <c r="X1105" t="str">
        <f t="shared" si="554"/>
        <v>Sim</v>
      </c>
      <c r="Y1105" s="40">
        <f t="shared" si="555"/>
        <v>0.33333333333333298</v>
      </c>
      <c r="Z1105" s="40">
        <f t="shared" si="556"/>
        <v>0</v>
      </c>
      <c r="AA1105" s="40">
        <f t="shared" si="557"/>
        <v>0</v>
      </c>
      <c r="AB1105" s="40">
        <f t="shared" si="558"/>
        <v>0</v>
      </c>
      <c r="AC1105" s="40">
        <f t="shared" si="559"/>
        <v>0.33333333333333298</v>
      </c>
      <c r="AD1105" s="39">
        <f t="shared" si="560"/>
        <v>427.90666548177552</v>
      </c>
      <c r="AE1105" s="39">
        <f t="shared" si="561"/>
        <v>0</v>
      </c>
      <c r="AF1105" t="str">
        <f t="shared" si="562"/>
        <v>Injustificada</v>
      </c>
      <c r="AG1105" t="str">
        <f t="shared" si="563"/>
        <v>DESCONTA 8:00h (Injustificada).</v>
      </c>
      <c r="AH1105" t="str">
        <f t="shared" si="564"/>
        <v/>
      </c>
      <c r="AJ1105" s="41">
        <f t="shared" si="565"/>
        <v>20</v>
      </c>
      <c r="AK1105" s="42" t="str">
        <f t="shared" si="566"/>
        <v/>
      </c>
      <c r="AL1105" s="41" t="str">
        <f t="shared" si="567"/>
        <v>Dia inteiro</v>
      </c>
      <c r="AM1105" s="41" t="str">
        <f t="shared" si="568"/>
        <v>Sim</v>
      </c>
      <c r="AN1105" s="41" t="str">
        <f t="shared" si="569"/>
        <v>Não</v>
      </c>
      <c r="AO1105" s="42" t="str">
        <f t="shared" si="570"/>
        <v/>
      </c>
      <c r="AP1105" s="41" t="str">
        <f t="shared" si="571"/>
        <v>Maxwell Torres da Silva|46241</v>
      </c>
      <c r="AQ1105" s="41" t="str">
        <f t="shared" si="572"/>
        <v>46241|Serralheria</v>
      </c>
      <c r="AR1105" s="41">
        <f>IF($AQ1105="","",COUNTIFS(L_ChaveCob,$AQ1105,L_Ausencia,"&gt;"&amp;$W1105)+COUNTIFS($AQ$4:$AQ1105,$AQ1105,$W$4:$W1105,$W1105))</f>
        <v>3</v>
      </c>
      <c r="AS1105" s="42">
        <f t="shared" si="573"/>
        <v>0</v>
      </c>
      <c r="AT1105" s="42">
        <f t="shared" si="574"/>
        <v>0</v>
      </c>
      <c r="AU1105" s="42">
        <f t="shared" si="575"/>
        <v>0</v>
      </c>
    </row>
    <row r="1106" spans="1:47" x14ac:dyDescent="0.2">
      <c r="A1106" s="35">
        <v>46241</v>
      </c>
      <c r="B1106" s="36" t="s">
        <v>281</v>
      </c>
      <c r="C1106" s="36" t="s">
        <v>232</v>
      </c>
      <c r="D1106" s="36"/>
      <c r="E1106" s="37"/>
      <c r="F1106" s="37"/>
      <c r="G1106" s="36"/>
      <c r="H1106" s="36"/>
      <c r="I1106" s="36"/>
      <c r="J1106" s="36"/>
      <c r="K1106" s="37"/>
      <c r="L1106" s="37"/>
      <c r="M1106" s="37"/>
      <c r="N1106" s="38">
        <f t="shared" si="544"/>
        <v>46235</v>
      </c>
      <c r="O1106">
        <f t="shared" si="545"/>
        <v>900010</v>
      </c>
      <c r="P1106" t="str">
        <f t="shared" si="546"/>
        <v>Serralheria</v>
      </c>
      <c r="Q1106" t="str">
        <f t="shared" si="547"/>
        <v>Normal / Fixo</v>
      </c>
      <c r="R1106" t="str">
        <f t="shared" si="548"/>
        <v>SERRALHEIRO I</v>
      </c>
      <c r="S1106" t="str">
        <f t="shared" si="549"/>
        <v>ADM</v>
      </c>
      <c r="T1106" s="39">
        <f t="shared" si="550"/>
        <v>53.488333185221997</v>
      </c>
      <c r="U1106" s="40">
        <f t="shared" si="551"/>
        <v>0.33333333333333298</v>
      </c>
      <c r="V1106" s="40">
        <f t="shared" si="552"/>
        <v>0.33333333333333298</v>
      </c>
      <c r="W1106" s="40">
        <f t="shared" si="553"/>
        <v>0</v>
      </c>
      <c r="X1106" t="str">
        <f t="shared" si="554"/>
        <v>Não</v>
      </c>
      <c r="Y1106" s="40">
        <f t="shared" si="555"/>
        <v>0</v>
      </c>
      <c r="Z1106" s="40">
        <f t="shared" si="556"/>
        <v>0</v>
      </c>
      <c r="AA1106" s="40">
        <f t="shared" si="557"/>
        <v>0</v>
      </c>
      <c r="AB1106" s="40">
        <f t="shared" si="558"/>
        <v>0</v>
      </c>
      <c r="AC1106" s="40">
        <f t="shared" si="559"/>
        <v>0</v>
      </c>
      <c r="AD1106" s="39">
        <f t="shared" si="560"/>
        <v>0</v>
      </c>
      <c r="AE1106" s="39">
        <f t="shared" si="561"/>
        <v>0</v>
      </c>
      <c r="AF1106" t="str">
        <f t="shared" si="562"/>
        <v>Trabalhado</v>
      </c>
      <c r="AG1106" t="str">
        <f t="shared" si="563"/>
        <v/>
      </c>
      <c r="AH1106" t="str">
        <f t="shared" si="564"/>
        <v/>
      </c>
      <c r="AJ1106" s="41">
        <f t="shared" si="565"/>
        <v>19</v>
      </c>
      <c r="AK1106" s="42" t="str">
        <f t="shared" si="566"/>
        <v/>
      </c>
      <c r="AL1106" s="41" t="str">
        <f t="shared" si="567"/>
        <v>Leve atraso</v>
      </c>
      <c r="AM1106" s="41" t="str">
        <f t="shared" si="568"/>
        <v>Não</v>
      </c>
      <c r="AN1106" s="41" t="str">
        <f t="shared" si="569"/>
        <v>Sim</v>
      </c>
      <c r="AO1106" s="42" t="str">
        <f t="shared" si="570"/>
        <v/>
      </c>
      <c r="AP1106" s="41" t="str">
        <f t="shared" si="571"/>
        <v>Roniel de Souza Rocha|46241</v>
      </c>
      <c r="AQ1106" s="41" t="str">
        <f t="shared" si="572"/>
        <v/>
      </c>
      <c r="AR1106" s="41" t="str">
        <f>IF($AQ1106="","",COUNTIFS(L_ChaveCob,$AQ1106,L_Ausencia,"&gt;"&amp;$W1106)+COUNTIFS($AQ$4:$AQ1106,$AQ1106,$W$4:$W1106,$W1106))</f>
        <v/>
      </c>
      <c r="AS1106" s="42">
        <f t="shared" si="573"/>
        <v>0</v>
      </c>
      <c r="AT1106" s="42">
        <f t="shared" si="574"/>
        <v>0</v>
      </c>
      <c r="AU1106" s="42">
        <f t="shared" si="575"/>
        <v>0</v>
      </c>
    </row>
    <row r="1107" spans="1:47" hidden="1" x14ac:dyDescent="0.2">
      <c r="A1107" s="35">
        <v>46241</v>
      </c>
      <c r="B1107" s="36" t="s">
        <v>611</v>
      </c>
      <c r="C1107" s="36" t="s">
        <v>258</v>
      </c>
      <c r="D1107" s="36"/>
      <c r="E1107" s="37"/>
      <c r="F1107" s="37"/>
      <c r="G1107" s="36"/>
      <c r="H1107" s="36"/>
      <c r="I1107" s="36"/>
      <c r="J1107" s="36"/>
      <c r="K1107" s="37"/>
      <c r="L1107" s="37"/>
      <c r="M1107" s="37"/>
      <c r="N1107" s="38">
        <f t="shared" si="544"/>
        <v>46235</v>
      </c>
      <c r="O1107">
        <f t="shared" si="545"/>
        <v>900013</v>
      </c>
      <c r="P1107" t="str">
        <f t="shared" si="546"/>
        <v>SPOT</v>
      </c>
      <c r="Q1107" t="str">
        <f t="shared" si="547"/>
        <v>SPOT</v>
      </c>
      <c r="R1107" t="str">
        <f t="shared" si="548"/>
        <v>SERRALHEIRO I</v>
      </c>
      <c r="S1107" t="str">
        <f t="shared" si="549"/>
        <v>TURNO 2</v>
      </c>
      <c r="T1107" s="39">
        <f t="shared" si="550"/>
        <v>53.488333185221997</v>
      </c>
      <c r="U1107" s="40">
        <f t="shared" si="551"/>
        <v>0.33333333333333298</v>
      </c>
      <c r="V1107" s="40">
        <f t="shared" si="552"/>
        <v>0</v>
      </c>
      <c r="W1107" s="40">
        <f t="shared" si="553"/>
        <v>0.33333333333333298</v>
      </c>
      <c r="X1107" t="str">
        <f t="shared" si="554"/>
        <v>Não</v>
      </c>
      <c r="Y1107" s="40">
        <f t="shared" si="555"/>
        <v>0</v>
      </c>
      <c r="Z1107" s="40">
        <f t="shared" si="556"/>
        <v>0</v>
      </c>
      <c r="AA1107" s="40">
        <f t="shared" si="557"/>
        <v>0</v>
      </c>
      <c r="AB1107" s="40">
        <f t="shared" si="558"/>
        <v>0</v>
      </c>
      <c r="AC1107" s="40">
        <f t="shared" si="559"/>
        <v>0</v>
      </c>
      <c r="AD1107" s="39">
        <f t="shared" si="560"/>
        <v>0</v>
      </c>
      <c r="AE1107" s="39">
        <f t="shared" si="561"/>
        <v>427.90666548177552</v>
      </c>
      <c r="AF1107" t="str">
        <f t="shared" si="562"/>
        <v>Justificada</v>
      </c>
      <c r="AG1107" t="str">
        <f t="shared" si="563"/>
        <v/>
      </c>
      <c r="AH1107" t="str">
        <f t="shared" si="564"/>
        <v/>
      </c>
      <c r="AJ1107" s="41">
        <f t="shared" si="565"/>
        <v>22</v>
      </c>
      <c r="AK1107" s="42" t="str">
        <f t="shared" si="566"/>
        <v/>
      </c>
      <c r="AL1107" s="41" t="str">
        <f t="shared" si="567"/>
        <v>Dia inteiro</v>
      </c>
      <c r="AM1107" s="41" t="str">
        <f t="shared" si="568"/>
        <v>Não</v>
      </c>
      <c r="AN1107" s="41" t="str">
        <f t="shared" si="569"/>
        <v>Não</v>
      </c>
      <c r="AO1107" s="42" t="str">
        <f t="shared" si="570"/>
        <v/>
      </c>
      <c r="AP1107" s="41" t="str">
        <f t="shared" si="571"/>
        <v>Murilo de Souza Modesto- Spot|46241</v>
      </c>
      <c r="AQ1107" s="41" t="str">
        <f t="shared" si="572"/>
        <v/>
      </c>
      <c r="AR1107" s="41" t="str">
        <f>IF($AQ1107="","",COUNTIFS(L_ChaveCob,$AQ1107,L_Ausencia,"&gt;"&amp;$W1107)+COUNTIFS($AQ$4:$AQ1107,$AQ1107,$W$4:$W1107,$W1107))</f>
        <v/>
      </c>
      <c r="AS1107" s="42">
        <f t="shared" si="573"/>
        <v>0</v>
      </c>
      <c r="AT1107" s="42">
        <f t="shared" si="574"/>
        <v>0</v>
      </c>
      <c r="AU1107" s="42">
        <f t="shared" si="575"/>
        <v>0</v>
      </c>
    </row>
    <row r="1108" spans="1:47" x14ac:dyDescent="0.2">
      <c r="A1108" s="35">
        <v>46242</v>
      </c>
      <c r="B1108" s="36" t="s">
        <v>229</v>
      </c>
      <c r="C1108" s="36" t="s">
        <v>232</v>
      </c>
      <c r="D1108" s="36"/>
      <c r="E1108" s="37"/>
      <c r="F1108" s="37">
        <v>0.33333333333333298</v>
      </c>
      <c r="G1108" s="36"/>
      <c r="H1108" s="36"/>
      <c r="I1108" s="36"/>
      <c r="J1108" s="36"/>
      <c r="K1108" s="37"/>
      <c r="L1108" s="37"/>
      <c r="M1108" s="37"/>
      <c r="N1108" s="38">
        <f t="shared" si="544"/>
        <v>46235</v>
      </c>
      <c r="O1108">
        <f t="shared" si="545"/>
        <v>105410</v>
      </c>
      <c r="P1108" t="str">
        <f t="shared" si="546"/>
        <v>Serralheria</v>
      </c>
      <c r="Q1108" t="str">
        <f t="shared" si="547"/>
        <v>Normal / Fixo</v>
      </c>
      <c r="R1108" t="str">
        <f t="shared" si="548"/>
        <v>SERRALHEIRO I</v>
      </c>
      <c r="S1108" t="str">
        <f t="shared" si="549"/>
        <v>TURNO 3</v>
      </c>
      <c r="T1108" s="39">
        <f t="shared" si="550"/>
        <v>53.488333185221997</v>
      </c>
      <c r="U1108" s="40">
        <f t="shared" si="551"/>
        <v>0.33333333333333298</v>
      </c>
      <c r="V1108" s="40">
        <f t="shared" si="552"/>
        <v>0.33333333333333298</v>
      </c>
      <c r="W1108" s="40">
        <f t="shared" si="553"/>
        <v>0</v>
      </c>
      <c r="X1108" t="str">
        <f t="shared" si="554"/>
        <v>Não</v>
      </c>
      <c r="Y1108" s="40">
        <f t="shared" si="555"/>
        <v>0</v>
      </c>
      <c r="Z1108" s="40">
        <f t="shared" si="556"/>
        <v>0</v>
      </c>
      <c r="AA1108" s="40">
        <f t="shared" si="557"/>
        <v>0</v>
      </c>
      <c r="AB1108" s="40">
        <f t="shared" si="558"/>
        <v>0</v>
      </c>
      <c r="AC1108" s="40">
        <f t="shared" si="559"/>
        <v>0</v>
      </c>
      <c r="AD1108" s="39">
        <f t="shared" si="560"/>
        <v>0</v>
      </c>
      <c r="AE1108" s="39">
        <f t="shared" si="561"/>
        <v>0</v>
      </c>
      <c r="AF1108" t="str">
        <f t="shared" si="562"/>
        <v>Trabalhado</v>
      </c>
      <c r="AG1108" t="str">
        <f t="shared" si="563"/>
        <v/>
      </c>
      <c r="AH1108" t="str">
        <f t="shared" si="564"/>
        <v/>
      </c>
      <c r="AJ1108" s="41">
        <f t="shared" si="565"/>
        <v>6</v>
      </c>
      <c r="AK1108" s="42" t="str">
        <f t="shared" si="566"/>
        <v/>
      </c>
      <c r="AL1108" s="41" t="str">
        <f t="shared" si="567"/>
        <v>Leve atraso</v>
      </c>
      <c r="AM1108" s="41" t="str">
        <f t="shared" si="568"/>
        <v>Não</v>
      </c>
      <c r="AN1108" s="41" t="str">
        <f t="shared" si="569"/>
        <v>Sim</v>
      </c>
      <c r="AO1108" s="42" t="str">
        <f t="shared" si="570"/>
        <v/>
      </c>
      <c r="AP1108" s="41" t="str">
        <f t="shared" si="571"/>
        <v>Marcelo Douglas Vieira Santana|46242</v>
      </c>
      <c r="AQ1108" s="41" t="str">
        <f t="shared" si="572"/>
        <v/>
      </c>
      <c r="AR1108" s="41" t="str">
        <f>IF($AQ1108="","",COUNTIFS(L_ChaveCob,$AQ1108,L_Ausencia,"&gt;"&amp;$W1108)+COUNTIFS($AQ$4:$AQ1108,$AQ1108,$W$4:$W1108,$W1108))</f>
        <v/>
      </c>
      <c r="AS1108" s="42">
        <f t="shared" si="573"/>
        <v>0</v>
      </c>
      <c r="AT1108" s="42">
        <f t="shared" si="574"/>
        <v>0</v>
      </c>
      <c r="AU1108" s="42">
        <f t="shared" si="575"/>
        <v>0</v>
      </c>
    </row>
    <row r="1109" spans="1:47" x14ac:dyDescent="0.2">
      <c r="A1109" s="35">
        <v>46242</v>
      </c>
      <c r="B1109" s="36" t="s">
        <v>231</v>
      </c>
      <c r="C1109" s="36" t="s">
        <v>232</v>
      </c>
      <c r="D1109" s="36"/>
      <c r="E1109" s="37"/>
      <c r="F1109" s="37">
        <v>0.33333333333333298</v>
      </c>
      <c r="G1109" s="36"/>
      <c r="H1109" s="36"/>
      <c r="I1109" s="36"/>
      <c r="J1109" s="36"/>
      <c r="K1109" s="37"/>
      <c r="L1109" s="37"/>
      <c r="M1109" s="37"/>
      <c r="N1109" s="38">
        <f t="shared" si="544"/>
        <v>46235</v>
      </c>
      <c r="O1109">
        <f t="shared" si="545"/>
        <v>900004</v>
      </c>
      <c r="P1109" t="str">
        <f t="shared" si="546"/>
        <v>Serralheria</v>
      </c>
      <c r="Q1109" t="str">
        <f t="shared" si="547"/>
        <v>Normal / Fixo</v>
      </c>
      <c r="R1109" t="str">
        <f t="shared" si="548"/>
        <v>SERRALHEIRO I</v>
      </c>
      <c r="S1109" t="str">
        <f t="shared" si="549"/>
        <v>TURNO 2</v>
      </c>
      <c r="T1109" s="39">
        <f t="shared" si="550"/>
        <v>53.488333185221997</v>
      </c>
      <c r="U1109" s="40">
        <f t="shared" si="551"/>
        <v>0.33333333333333298</v>
      </c>
      <c r="V1109" s="40">
        <f t="shared" si="552"/>
        <v>0.33333333333333298</v>
      </c>
      <c r="W1109" s="40">
        <f t="shared" si="553"/>
        <v>0</v>
      </c>
      <c r="X1109" t="str">
        <f t="shared" si="554"/>
        <v>Não</v>
      </c>
      <c r="Y1109" s="40">
        <f t="shared" si="555"/>
        <v>0</v>
      </c>
      <c r="Z1109" s="40">
        <f t="shared" si="556"/>
        <v>0</v>
      </c>
      <c r="AA1109" s="40">
        <f t="shared" si="557"/>
        <v>0</v>
      </c>
      <c r="AB1109" s="40">
        <f t="shared" si="558"/>
        <v>0</v>
      </c>
      <c r="AC1109" s="40">
        <f t="shared" si="559"/>
        <v>0</v>
      </c>
      <c r="AD1109" s="39">
        <f t="shared" si="560"/>
        <v>0</v>
      </c>
      <c r="AE1109" s="39">
        <f t="shared" si="561"/>
        <v>0</v>
      </c>
      <c r="AF1109" t="str">
        <f t="shared" si="562"/>
        <v>Trabalhado</v>
      </c>
      <c r="AG1109" t="str">
        <f t="shared" si="563"/>
        <v/>
      </c>
      <c r="AH1109" t="str">
        <f t="shared" si="564"/>
        <v/>
      </c>
      <c r="AJ1109" s="41">
        <f t="shared" si="565"/>
        <v>11</v>
      </c>
      <c r="AK1109" s="42" t="str">
        <f t="shared" si="566"/>
        <v/>
      </c>
      <c r="AL1109" s="41" t="str">
        <f t="shared" si="567"/>
        <v>Leve atraso</v>
      </c>
      <c r="AM1109" s="41" t="str">
        <f t="shared" si="568"/>
        <v>Não</v>
      </c>
      <c r="AN1109" s="41" t="str">
        <f t="shared" si="569"/>
        <v>Sim</v>
      </c>
      <c r="AO1109" s="42" t="str">
        <f t="shared" si="570"/>
        <v/>
      </c>
      <c r="AP1109" s="41" t="str">
        <f t="shared" si="571"/>
        <v>Rogério Marques da Silva|46242</v>
      </c>
      <c r="AQ1109" s="41" t="str">
        <f t="shared" si="572"/>
        <v/>
      </c>
      <c r="AR1109" s="41" t="str">
        <f>IF($AQ1109="","",COUNTIFS(L_ChaveCob,$AQ1109,L_Ausencia,"&gt;"&amp;$W1109)+COUNTIFS($AQ$4:$AQ1109,$AQ1109,$W$4:$W1109,$W1109))</f>
        <v/>
      </c>
      <c r="AS1109" s="42">
        <f t="shared" si="573"/>
        <v>0</v>
      </c>
      <c r="AT1109" s="42">
        <f t="shared" si="574"/>
        <v>0</v>
      </c>
      <c r="AU1109" s="42">
        <f t="shared" si="575"/>
        <v>0</v>
      </c>
    </row>
    <row r="1110" spans="1:47" x14ac:dyDescent="0.2">
      <c r="A1110" s="35">
        <v>46242</v>
      </c>
      <c r="B1110" s="36" t="s">
        <v>479</v>
      </c>
      <c r="C1110" s="36" t="s">
        <v>232</v>
      </c>
      <c r="D1110" s="36"/>
      <c r="E1110" s="37"/>
      <c r="F1110" s="37">
        <v>0.33333333333333298</v>
      </c>
      <c r="G1110" s="36"/>
      <c r="H1110" s="36"/>
      <c r="I1110" s="36"/>
      <c r="J1110" s="36"/>
      <c r="K1110" s="37"/>
      <c r="L1110" s="37"/>
      <c r="M1110" s="37"/>
      <c r="N1110" s="38">
        <f t="shared" si="544"/>
        <v>46235</v>
      </c>
      <c r="O1110">
        <f t="shared" si="545"/>
        <v>900012</v>
      </c>
      <c r="P1110" t="str">
        <f t="shared" si="546"/>
        <v>Serralheria</v>
      </c>
      <c r="Q1110" t="str">
        <f t="shared" si="547"/>
        <v>Normal / Fixo</v>
      </c>
      <c r="R1110" t="str">
        <f t="shared" si="548"/>
        <v>SERRALHEIRO I</v>
      </c>
      <c r="S1110" t="str">
        <f t="shared" si="549"/>
        <v>ADM</v>
      </c>
      <c r="T1110" s="39">
        <f t="shared" si="550"/>
        <v>53.488333185221997</v>
      </c>
      <c r="U1110" s="40">
        <f t="shared" si="551"/>
        <v>0</v>
      </c>
      <c r="V1110" s="40">
        <f t="shared" si="552"/>
        <v>0.33333333333333298</v>
      </c>
      <c r="W1110" s="40">
        <f t="shared" si="553"/>
        <v>0</v>
      </c>
      <c r="X1110" t="str">
        <f t="shared" si="554"/>
        <v>Não</v>
      </c>
      <c r="Y1110" s="40">
        <f t="shared" si="555"/>
        <v>0</v>
      </c>
      <c r="Z1110" s="40">
        <f t="shared" si="556"/>
        <v>0</v>
      </c>
      <c r="AA1110" s="40">
        <f t="shared" si="557"/>
        <v>0</v>
      </c>
      <c r="AB1110" s="40">
        <f t="shared" si="558"/>
        <v>0</v>
      </c>
      <c r="AC1110" s="40">
        <f t="shared" si="559"/>
        <v>0</v>
      </c>
      <c r="AD1110" s="39">
        <f t="shared" si="560"/>
        <v>0</v>
      </c>
      <c r="AE1110" s="39">
        <f t="shared" si="561"/>
        <v>0</v>
      </c>
      <c r="AF1110" t="str">
        <f t="shared" si="562"/>
        <v>Trabalhado</v>
      </c>
      <c r="AG1110" t="str">
        <f t="shared" si="563"/>
        <v/>
      </c>
      <c r="AH1110" t="str">
        <f t="shared" si="564"/>
        <v/>
      </c>
      <c r="AJ1110" s="41">
        <f t="shared" si="565"/>
        <v>21</v>
      </c>
      <c r="AK1110" s="42" t="str">
        <f t="shared" si="566"/>
        <v/>
      </c>
      <c r="AL1110" s="41" t="str">
        <f t="shared" si="567"/>
        <v>Leve atraso</v>
      </c>
      <c r="AM1110" s="41" t="str">
        <f t="shared" si="568"/>
        <v>Não</v>
      </c>
      <c r="AN1110" s="41" t="str">
        <f t="shared" si="569"/>
        <v>Sim</v>
      </c>
      <c r="AO1110" s="42" t="str">
        <f t="shared" si="570"/>
        <v/>
      </c>
      <c r="AP1110" s="41" t="str">
        <f t="shared" si="571"/>
        <v>Diego Ferreira Moura|46242</v>
      </c>
      <c r="AQ1110" s="41" t="str">
        <f t="shared" si="572"/>
        <v/>
      </c>
      <c r="AR1110" s="41" t="str">
        <f>IF($AQ1110="","",COUNTIFS(L_ChaveCob,$AQ1110,L_Ausencia,"&gt;"&amp;$W1110)+COUNTIFS($AQ$4:$AQ1110,$AQ1110,$W$4:$W1110,$W1110))</f>
        <v/>
      </c>
      <c r="AS1110" s="42">
        <f t="shared" si="573"/>
        <v>0</v>
      </c>
      <c r="AT1110" s="42">
        <f t="shared" si="574"/>
        <v>0</v>
      </c>
      <c r="AU1110" s="42">
        <f t="shared" si="575"/>
        <v>0</v>
      </c>
    </row>
    <row r="1111" spans="1:47" x14ac:dyDescent="0.2">
      <c r="A1111" s="35">
        <v>46244</v>
      </c>
      <c r="B1111" s="36" t="s">
        <v>252</v>
      </c>
      <c r="C1111" s="36" t="s">
        <v>228</v>
      </c>
      <c r="D1111" s="36"/>
      <c r="E1111" s="37"/>
      <c r="F1111" s="37"/>
      <c r="G1111" s="36"/>
      <c r="H1111" s="36"/>
      <c r="I1111" s="36"/>
      <c r="J1111" s="36"/>
      <c r="K1111" s="37"/>
      <c r="L1111" s="37"/>
      <c r="M1111" s="37"/>
      <c r="N1111" s="38">
        <f t="shared" si="544"/>
        <v>46235</v>
      </c>
      <c r="O1111">
        <f t="shared" si="545"/>
        <v>266937</v>
      </c>
      <c r="P1111" t="str">
        <f t="shared" si="546"/>
        <v>Serralheria</v>
      </c>
      <c r="Q1111" t="str">
        <f t="shared" si="547"/>
        <v>Normal / Fixo</v>
      </c>
      <c r="R1111" t="str">
        <f t="shared" si="548"/>
        <v>ENCARREGADO</v>
      </c>
      <c r="S1111" t="str">
        <f t="shared" si="549"/>
        <v>ADM</v>
      </c>
      <c r="T1111" s="39">
        <f t="shared" si="550"/>
        <v>66.410146806958295</v>
      </c>
      <c r="U1111" s="40">
        <f t="shared" si="551"/>
        <v>0.375</v>
      </c>
      <c r="V1111" s="40">
        <f t="shared" si="552"/>
        <v>0</v>
      </c>
      <c r="W1111" s="40">
        <f t="shared" si="553"/>
        <v>0.375</v>
      </c>
      <c r="X1111" t="str">
        <f t="shared" si="554"/>
        <v>Sim</v>
      </c>
      <c r="Y1111" s="40">
        <f t="shared" si="555"/>
        <v>0.375</v>
      </c>
      <c r="Z1111" s="40">
        <f t="shared" si="556"/>
        <v>0</v>
      </c>
      <c r="AA1111" s="40">
        <f t="shared" si="557"/>
        <v>0</v>
      </c>
      <c r="AB1111" s="40">
        <f t="shared" si="558"/>
        <v>0</v>
      </c>
      <c r="AC1111" s="40">
        <f t="shared" si="559"/>
        <v>0.375</v>
      </c>
      <c r="AD1111" s="39">
        <f t="shared" si="560"/>
        <v>597.69132126262468</v>
      </c>
      <c r="AE1111" s="39">
        <f t="shared" si="561"/>
        <v>0</v>
      </c>
      <c r="AF1111" t="str">
        <f t="shared" si="562"/>
        <v>Férias</v>
      </c>
      <c r="AG1111" t="str">
        <f t="shared" si="563"/>
        <v>DESCONTA 9:00h (Férias).</v>
      </c>
      <c r="AH1111" t="str">
        <f t="shared" si="564"/>
        <v/>
      </c>
      <c r="AJ1111" s="41">
        <f t="shared" si="565"/>
        <v>1</v>
      </c>
      <c r="AK1111" s="42" t="str">
        <f t="shared" si="566"/>
        <v/>
      </c>
      <c r="AL1111" s="41" t="str">
        <f t="shared" si="567"/>
        <v>Dia inteiro</v>
      </c>
      <c r="AM1111" s="41" t="str">
        <f t="shared" si="568"/>
        <v>Sim</v>
      </c>
      <c r="AN1111" s="41" t="str">
        <f t="shared" si="569"/>
        <v>Não</v>
      </c>
      <c r="AO1111" s="42" t="str">
        <f t="shared" si="570"/>
        <v/>
      </c>
      <c r="AP1111" s="41" t="str">
        <f t="shared" si="571"/>
        <v>Ronaldo Rosendo da Silva|46244</v>
      </c>
      <c r="AQ1111" s="41" t="str">
        <f t="shared" si="572"/>
        <v/>
      </c>
      <c r="AR1111" s="41" t="str">
        <f>IF($AQ1111="","",COUNTIFS(L_ChaveCob,$AQ1111,L_Ausencia,"&gt;"&amp;$W1111)+COUNTIFS($AQ$4:$AQ1111,$AQ1111,$W$4:$W1111,$W1111))</f>
        <v/>
      </c>
      <c r="AS1111" s="42">
        <f t="shared" si="573"/>
        <v>0</v>
      </c>
      <c r="AT1111" s="42">
        <f t="shared" si="574"/>
        <v>0</v>
      </c>
      <c r="AU1111" s="42">
        <f t="shared" si="575"/>
        <v>0</v>
      </c>
    </row>
    <row r="1112" spans="1:47" x14ac:dyDescent="0.2">
      <c r="A1112" s="35">
        <v>46244</v>
      </c>
      <c r="B1112" s="36" t="s">
        <v>243</v>
      </c>
      <c r="C1112" s="36" t="s">
        <v>232</v>
      </c>
      <c r="D1112" s="36"/>
      <c r="E1112" s="37"/>
      <c r="F1112" s="37"/>
      <c r="G1112" s="36"/>
      <c r="H1112" s="36"/>
      <c r="I1112" s="36"/>
      <c r="J1112" s="36"/>
      <c r="K1112" s="37"/>
      <c r="L1112" s="37"/>
      <c r="M1112" s="37"/>
      <c r="N1112" s="38">
        <f t="shared" si="544"/>
        <v>46235</v>
      </c>
      <c r="O1112">
        <f t="shared" si="545"/>
        <v>900003</v>
      </c>
      <c r="P1112" t="str">
        <f t="shared" si="546"/>
        <v>Serralheria</v>
      </c>
      <c r="Q1112" t="str">
        <f t="shared" si="547"/>
        <v>Normal / Fixo</v>
      </c>
      <c r="R1112" t="str">
        <f t="shared" si="548"/>
        <v>ENCARREGADO</v>
      </c>
      <c r="S1112" t="str">
        <f t="shared" si="549"/>
        <v>ADM</v>
      </c>
      <c r="T1112" s="39">
        <f t="shared" si="550"/>
        <v>66.410146806958295</v>
      </c>
      <c r="U1112" s="40">
        <f t="shared" si="551"/>
        <v>0.375</v>
      </c>
      <c r="V1112" s="40">
        <f t="shared" si="552"/>
        <v>0.375</v>
      </c>
      <c r="W1112" s="40">
        <f t="shared" si="553"/>
        <v>0</v>
      </c>
      <c r="X1112" t="str">
        <f t="shared" si="554"/>
        <v>Não</v>
      </c>
      <c r="Y1112" s="40">
        <f t="shared" si="555"/>
        <v>0</v>
      </c>
      <c r="Z1112" s="40">
        <f t="shared" si="556"/>
        <v>0</v>
      </c>
      <c r="AA1112" s="40">
        <f t="shared" si="557"/>
        <v>0</v>
      </c>
      <c r="AB1112" s="40">
        <f t="shared" si="558"/>
        <v>0</v>
      </c>
      <c r="AC1112" s="40">
        <f t="shared" si="559"/>
        <v>0</v>
      </c>
      <c r="AD1112" s="39">
        <f t="shared" si="560"/>
        <v>0</v>
      </c>
      <c r="AE1112" s="39">
        <f t="shared" si="561"/>
        <v>0</v>
      </c>
      <c r="AF1112" t="str">
        <f t="shared" si="562"/>
        <v>Trabalhado</v>
      </c>
      <c r="AG1112" t="str">
        <f t="shared" si="563"/>
        <v/>
      </c>
      <c r="AH1112" t="str">
        <f t="shared" si="564"/>
        <v/>
      </c>
      <c r="AJ1112" s="41">
        <f t="shared" si="565"/>
        <v>10</v>
      </c>
      <c r="AK1112" s="42" t="str">
        <f t="shared" si="566"/>
        <v/>
      </c>
      <c r="AL1112" s="41" t="str">
        <f t="shared" si="567"/>
        <v>Leve atraso</v>
      </c>
      <c r="AM1112" s="41" t="str">
        <f t="shared" si="568"/>
        <v>Não</v>
      </c>
      <c r="AN1112" s="41" t="str">
        <f t="shared" si="569"/>
        <v>Sim</v>
      </c>
      <c r="AO1112" s="42" t="str">
        <f t="shared" si="570"/>
        <v/>
      </c>
      <c r="AP1112" s="41" t="str">
        <f t="shared" si="571"/>
        <v>Marcelo Antônio Silvestre de Moraes|46244</v>
      </c>
      <c r="AQ1112" s="41" t="str">
        <f t="shared" si="572"/>
        <v/>
      </c>
      <c r="AR1112" s="41" t="str">
        <f>IF($AQ1112="","",COUNTIFS(L_ChaveCob,$AQ1112,L_Ausencia,"&gt;"&amp;$W1112)+COUNTIFS($AQ$4:$AQ1112,$AQ1112,$W$4:$W1112,$W1112))</f>
        <v/>
      </c>
      <c r="AS1112" s="42">
        <f t="shared" si="573"/>
        <v>0</v>
      </c>
      <c r="AT1112" s="42">
        <f t="shared" si="574"/>
        <v>0</v>
      </c>
      <c r="AU1112" s="42">
        <f t="shared" si="575"/>
        <v>0</v>
      </c>
    </row>
    <row r="1113" spans="1:47" x14ac:dyDescent="0.2">
      <c r="A1113" s="35">
        <v>46244</v>
      </c>
      <c r="B1113" s="36" t="s">
        <v>239</v>
      </c>
      <c r="C1113" s="36" t="s">
        <v>232</v>
      </c>
      <c r="D1113" s="36"/>
      <c r="E1113" s="37"/>
      <c r="F1113" s="37"/>
      <c r="G1113" s="36"/>
      <c r="H1113" s="36"/>
      <c r="I1113" s="36"/>
      <c r="J1113" s="36"/>
      <c r="K1113" s="37"/>
      <c r="L1113" s="37"/>
      <c r="M1113" s="37"/>
      <c r="N1113" s="38">
        <f t="shared" si="544"/>
        <v>46235</v>
      </c>
      <c r="O1113">
        <f t="shared" si="545"/>
        <v>173078</v>
      </c>
      <c r="P1113" t="str">
        <f t="shared" si="546"/>
        <v>Serralheria</v>
      </c>
      <c r="Q1113" t="str">
        <f t="shared" si="547"/>
        <v>Normal / Fixo</v>
      </c>
      <c r="R1113" t="str">
        <f t="shared" si="548"/>
        <v>SERRALHEIRO II</v>
      </c>
      <c r="S1113" t="str">
        <f t="shared" si="549"/>
        <v>ADM</v>
      </c>
      <c r="T1113" s="39">
        <f t="shared" si="550"/>
        <v>57.825734836004102</v>
      </c>
      <c r="U1113" s="40">
        <f t="shared" si="551"/>
        <v>0.375</v>
      </c>
      <c r="V1113" s="40">
        <f t="shared" si="552"/>
        <v>0.375</v>
      </c>
      <c r="W1113" s="40">
        <f t="shared" si="553"/>
        <v>0</v>
      </c>
      <c r="X1113" t="str">
        <f t="shared" si="554"/>
        <v>Não</v>
      </c>
      <c r="Y1113" s="40">
        <f t="shared" si="555"/>
        <v>0</v>
      </c>
      <c r="Z1113" s="40">
        <f t="shared" si="556"/>
        <v>0</v>
      </c>
      <c r="AA1113" s="40">
        <f t="shared" si="557"/>
        <v>0</v>
      </c>
      <c r="AB1113" s="40">
        <f t="shared" si="558"/>
        <v>0</v>
      </c>
      <c r="AC1113" s="40">
        <f t="shared" si="559"/>
        <v>0</v>
      </c>
      <c r="AD1113" s="39">
        <f t="shared" si="560"/>
        <v>0</v>
      </c>
      <c r="AE1113" s="39">
        <f t="shared" si="561"/>
        <v>0</v>
      </c>
      <c r="AF1113" t="str">
        <f t="shared" si="562"/>
        <v>Trabalhado</v>
      </c>
      <c r="AG1113" t="str">
        <f t="shared" si="563"/>
        <v/>
      </c>
      <c r="AH1113" t="str">
        <f t="shared" si="564"/>
        <v/>
      </c>
      <c r="AJ1113" s="41">
        <f t="shared" si="565"/>
        <v>2</v>
      </c>
      <c r="AK1113" s="42" t="str">
        <f t="shared" si="566"/>
        <v/>
      </c>
      <c r="AL1113" s="41" t="str">
        <f t="shared" si="567"/>
        <v>Leve atraso</v>
      </c>
      <c r="AM1113" s="41" t="str">
        <f t="shared" si="568"/>
        <v>Não</v>
      </c>
      <c r="AN1113" s="41" t="str">
        <f t="shared" si="569"/>
        <v>Sim</v>
      </c>
      <c r="AO1113" s="42" t="str">
        <f t="shared" si="570"/>
        <v/>
      </c>
      <c r="AP1113" s="41" t="str">
        <f t="shared" si="571"/>
        <v>Giovani Joao da Silva|46244</v>
      </c>
      <c r="AQ1113" s="41" t="str">
        <f t="shared" si="572"/>
        <v/>
      </c>
      <c r="AR1113" s="41" t="str">
        <f>IF($AQ1113="","",COUNTIFS(L_ChaveCob,$AQ1113,L_Ausencia,"&gt;"&amp;$W1113)+COUNTIFS($AQ$4:$AQ1113,$AQ1113,$W$4:$W1113,$W1113))</f>
        <v/>
      </c>
      <c r="AS1113" s="42">
        <f t="shared" si="573"/>
        <v>0</v>
      </c>
      <c r="AT1113" s="42">
        <f t="shared" si="574"/>
        <v>0</v>
      </c>
      <c r="AU1113" s="42">
        <f t="shared" si="575"/>
        <v>0</v>
      </c>
    </row>
    <row r="1114" spans="1:47" x14ac:dyDescent="0.2">
      <c r="A1114" s="35">
        <v>46244</v>
      </c>
      <c r="B1114" s="36" t="s">
        <v>241</v>
      </c>
      <c r="C1114" s="36" t="s">
        <v>232</v>
      </c>
      <c r="D1114" s="36"/>
      <c r="E1114" s="37"/>
      <c r="F1114" s="37"/>
      <c r="G1114" s="36"/>
      <c r="H1114" s="36"/>
      <c r="I1114" s="36"/>
      <c r="J1114" s="36"/>
      <c r="K1114" s="37"/>
      <c r="L1114" s="37"/>
      <c r="M1114" s="37"/>
      <c r="N1114" s="38">
        <f t="shared" si="544"/>
        <v>46235</v>
      </c>
      <c r="O1114">
        <f t="shared" si="545"/>
        <v>24800</v>
      </c>
      <c r="P1114" t="str">
        <f t="shared" si="546"/>
        <v>Serralheria</v>
      </c>
      <c r="Q1114" t="str">
        <f t="shared" si="547"/>
        <v>Normal / Fixo</v>
      </c>
      <c r="R1114" t="str">
        <f t="shared" si="548"/>
        <v>SERRALHEIRO II</v>
      </c>
      <c r="S1114" t="str">
        <f t="shared" si="549"/>
        <v>ADM</v>
      </c>
      <c r="T1114" s="39">
        <f t="shared" si="550"/>
        <v>57.825734836004102</v>
      </c>
      <c r="U1114" s="40">
        <f t="shared" si="551"/>
        <v>0.375</v>
      </c>
      <c r="V1114" s="40">
        <f t="shared" si="552"/>
        <v>0.375</v>
      </c>
      <c r="W1114" s="40">
        <f t="shared" si="553"/>
        <v>0</v>
      </c>
      <c r="X1114" t="str">
        <f t="shared" si="554"/>
        <v>Não</v>
      </c>
      <c r="Y1114" s="40">
        <f t="shared" si="555"/>
        <v>0</v>
      </c>
      <c r="Z1114" s="40">
        <f t="shared" si="556"/>
        <v>0</v>
      </c>
      <c r="AA1114" s="40">
        <f t="shared" si="557"/>
        <v>0</v>
      </c>
      <c r="AB1114" s="40">
        <f t="shared" si="558"/>
        <v>0</v>
      </c>
      <c r="AC1114" s="40">
        <f t="shared" si="559"/>
        <v>0</v>
      </c>
      <c r="AD1114" s="39">
        <f t="shared" si="560"/>
        <v>0</v>
      </c>
      <c r="AE1114" s="39">
        <f t="shared" si="561"/>
        <v>0</v>
      </c>
      <c r="AF1114" t="str">
        <f t="shared" si="562"/>
        <v>Trabalhado</v>
      </c>
      <c r="AG1114" t="str">
        <f t="shared" si="563"/>
        <v/>
      </c>
      <c r="AH1114" t="str">
        <f t="shared" si="564"/>
        <v/>
      </c>
      <c r="AJ1114" s="41">
        <f t="shared" si="565"/>
        <v>3</v>
      </c>
      <c r="AK1114" s="42" t="str">
        <f t="shared" si="566"/>
        <v/>
      </c>
      <c r="AL1114" s="41" t="str">
        <f t="shared" si="567"/>
        <v>Leve atraso</v>
      </c>
      <c r="AM1114" s="41" t="str">
        <f t="shared" si="568"/>
        <v>Não</v>
      </c>
      <c r="AN1114" s="41" t="str">
        <f t="shared" si="569"/>
        <v>Sim</v>
      </c>
      <c r="AO1114" s="42" t="str">
        <f t="shared" si="570"/>
        <v/>
      </c>
      <c r="AP1114" s="41" t="str">
        <f t="shared" si="571"/>
        <v>Ivanildo Lopes Pires de Carvalho|46244</v>
      </c>
      <c r="AQ1114" s="41" t="str">
        <f t="shared" si="572"/>
        <v/>
      </c>
      <c r="AR1114" s="41" t="str">
        <f>IF($AQ1114="","",COUNTIFS(L_ChaveCob,$AQ1114,L_Ausencia,"&gt;"&amp;$W1114)+COUNTIFS($AQ$4:$AQ1114,$AQ1114,$W$4:$W1114,$W1114))</f>
        <v/>
      </c>
      <c r="AS1114" s="42">
        <f t="shared" si="573"/>
        <v>0</v>
      </c>
      <c r="AT1114" s="42">
        <f t="shared" si="574"/>
        <v>0</v>
      </c>
      <c r="AU1114" s="42">
        <f t="shared" si="575"/>
        <v>0</v>
      </c>
    </row>
    <row r="1115" spans="1:47" x14ac:dyDescent="0.2">
      <c r="A1115" s="35">
        <v>46244</v>
      </c>
      <c r="B1115" s="36" t="s">
        <v>254</v>
      </c>
      <c r="C1115" s="36" t="s">
        <v>232</v>
      </c>
      <c r="D1115" s="36"/>
      <c r="E1115" s="37"/>
      <c r="F1115" s="37"/>
      <c r="G1115" s="36"/>
      <c r="H1115" s="36"/>
      <c r="I1115" s="36"/>
      <c r="J1115" s="36"/>
      <c r="K1115" s="37"/>
      <c r="L1115" s="37"/>
      <c r="M1115" s="37"/>
      <c r="N1115" s="38">
        <f t="shared" si="544"/>
        <v>46235</v>
      </c>
      <c r="O1115">
        <f t="shared" si="545"/>
        <v>900001</v>
      </c>
      <c r="P1115" t="str">
        <f t="shared" si="546"/>
        <v>Serralheria</v>
      </c>
      <c r="Q1115" t="str">
        <f t="shared" si="547"/>
        <v>Normal / Fixo</v>
      </c>
      <c r="R1115" t="str">
        <f t="shared" si="548"/>
        <v>SERRALHEIRO II</v>
      </c>
      <c r="S1115" t="str">
        <f t="shared" si="549"/>
        <v>ADM</v>
      </c>
      <c r="T1115" s="39">
        <f t="shared" si="550"/>
        <v>57.825734836004102</v>
      </c>
      <c r="U1115" s="40">
        <f t="shared" si="551"/>
        <v>0.375</v>
      </c>
      <c r="V1115" s="40">
        <f t="shared" si="552"/>
        <v>0.375</v>
      </c>
      <c r="W1115" s="40">
        <f t="shared" si="553"/>
        <v>0</v>
      </c>
      <c r="X1115" t="str">
        <f t="shared" si="554"/>
        <v>Não</v>
      </c>
      <c r="Y1115" s="40">
        <f t="shared" si="555"/>
        <v>0</v>
      </c>
      <c r="Z1115" s="40">
        <f t="shared" si="556"/>
        <v>0</v>
      </c>
      <c r="AA1115" s="40">
        <f t="shared" si="557"/>
        <v>0</v>
      </c>
      <c r="AB1115" s="40">
        <f t="shared" si="558"/>
        <v>0</v>
      </c>
      <c r="AC1115" s="40">
        <f t="shared" si="559"/>
        <v>0</v>
      </c>
      <c r="AD1115" s="39">
        <f t="shared" si="560"/>
        <v>0</v>
      </c>
      <c r="AE1115" s="39">
        <f t="shared" si="561"/>
        <v>0</v>
      </c>
      <c r="AF1115" t="str">
        <f t="shared" si="562"/>
        <v>Trabalhado</v>
      </c>
      <c r="AG1115" t="str">
        <f t="shared" si="563"/>
        <v/>
      </c>
      <c r="AH1115" t="str">
        <f t="shared" si="564"/>
        <v/>
      </c>
      <c r="AJ1115" s="41">
        <f t="shared" si="565"/>
        <v>8</v>
      </c>
      <c r="AK1115" s="42" t="str">
        <f t="shared" si="566"/>
        <v/>
      </c>
      <c r="AL1115" s="41" t="str">
        <f t="shared" si="567"/>
        <v>Leve atraso</v>
      </c>
      <c r="AM1115" s="41" t="str">
        <f t="shared" si="568"/>
        <v>Não</v>
      </c>
      <c r="AN1115" s="41" t="str">
        <f t="shared" si="569"/>
        <v>Sim</v>
      </c>
      <c r="AO1115" s="42" t="str">
        <f t="shared" si="570"/>
        <v/>
      </c>
      <c r="AP1115" s="41" t="str">
        <f t="shared" si="571"/>
        <v>Ronaldo Santos Dias|46244</v>
      </c>
      <c r="AQ1115" s="41" t="str">
        <f t="shared" si="572"/>
        <v/>
      </c>
      <c r="AR1115" s="41" t="str">
        <f>IF($AQ1115="","",COUNTIFS(L_ChaveCob,$AQ1115,L_Ausencia,"&gt;"&amp;$W1115)+COUNTIFS($AQ$4:$AQ1115,$AQ1115,$W$4:$W1115,$W1115))</f>
        <v/>
      </c>
      <c r="AS1115" s="42">
        <f t="shared" si="573"/>
        <v>0</v>
      </c>
      <c r="AT1115" s="42">
        <f t="shared" si="574"/>
        <v>0</v>
      </c>
      <c r="AU1115" s="42">
        <f t="shared" si="575"/>
        <v>0</v>
      </c>
    </row>
    <row r="1116" spans="1:47" x14ac:dyDescent="0.2">
      <c r="A1116" s="35">
        <v>46244</v>
      </c>
      <c r="B1116" s="36" t="s">
        <v>247</v>
      </c>
      <c r="C1116" s="36" t="s">
        <v>258</v>
      </c>
      <c r="D1116" s="36"/>
      <c r="E1116" s="37"/>
      <c r="F1116" s="37"/>
      <c r="G1116" s="36" t="s">
        <v>425</v>
      </c>
      <c r="H1116" s="36"/>
      <c r="I1116" s="36" t="s">
        <v>616</v>
      </c>
      <c r="J1116" s="36"/>
      <c r="K1116" s="37"/>
      <c r="L1116" s="37"/>
      <c r="M1116" s="37"/>
      <c r="N1116" s="38">
        <f t="shared" si="544"/>
        <v>46235</v>
      </c>
      <c r="O1116">
        <f t="shared" si="545"/>
        <v>900005</v>
      </c>
      <c r="P1116" t="str">
        <f t="shared" si="546"/>
        <v>Serralheria</v>
      </c>
      <c r="Q1116" t="str">
        <f t="shared" si="547"/>
        <v>Normal / Fixo</v>
      </c>
      <c r="R1116" t="str">
        <f t="shared" si="548"/>
        <v>SERRALHEIRO II</v>
      </c>
      <c r="S1116" t="str">
        <f t="shared" si="549"/>
        <v>ADM</v>
      </c>
      <c r="T1116" s="39">
        <f t="shared" si="550"/>
        <v>57.825734836004102</v>
      </c>
      <c r="U1116" s="40">
        <f t="shared" si="551"/>
        <v>0.375</v>
      </c>
      <c r="V1116" s="40">
        <f t="shared" si="552"/>
        <v>0</v>
      </c>
      <c r="W1116" s="40">
        <f t="shared" si="553"/>
        <v>0.375</v>
      </c>
      <c r="X1116" t="str">
        <f t="shared" si="554"/>
        <v>Não</v>
      </c>
      <c r="Y1116" s="40">
        <f t="shared" si="555"/>
        <v>0</v>
      </c>
      <c r="Z1116" s="40">
        <f t="shared" si="556"/>
        <v>0</v>
      </c>
      <c r="AA1116" s="40">
        <f t="shared" si="557"/>
        <v>0</v>
      </c>
      <c r="AB1116" s="40">
        <f t="shared" si="558"/>
        <v>0</v>
      </c>
      <c r="AC1116" s="40">
        <f t="shared" si="559"/>
        <v>0</v>
      </c>
      <c r="AD1116" s="39">
        <f t="shared" si="560"/>
        <v>0</v>
      </c>
      <c r="AE1116" s="39">
        <f t="shared" si="561"/>
        <v>520.43161352403695</v>
      </c>
      <c r="AF1116" t="str">
        <f t="shared" si="562"/>
        <v>Justificada</v>
      </c>
      <c r="AG1116" t="str">
        <f t="shared" si="563"/>
        <v/>
      </c>
      <c r="AH1116" t="str">
        <f t="shared" si="564"/>
        <v/>
      </c>
      <c r="AJ1116" s="41">
        <f t="shared" si="565"/>
        <v>13</v>
      </c>
      <c r="AK1116" s="42" t="str">
        <f t="shared" si="566"/>
        <v/>
      </c>
      <c r="AL1116" s="41" t="str">
        <f t="shared" si="567"/>
        <v>Dia inteiro</v>
      </c>
      <c r="AM1116" s="41" t="str">
        <f t="shared" si="568"/>
        <v>Não</v>
      </c>
      <c r="AN1116" s="41" t="str">
        <f t="shared" si="569"/>
        <v>Não</v>
      </c>
      <c r="AO1116" s="42" t="str">
        <f t="shared" si="570"/>
        <v/>
      </c>
      <c r="AP1116" s="41" t="str">
        <f t="shared" si="571"/>
        <v>Rafael Fracaroli da Rocha|46244</v>
      </c>
      <c r="AQ1116" s="41" t="str">
        <f t="shared" si="572"/>
        <v/>
      </c>
      <c r="AR1116" s="41" t="str">
        <f>IF($AQ1116="","",COUNTIFS(L_ChaveCob,$AQ1116,L_Ausencia,"&gt;"&amp;$W1116)+COUNTIFS($AQ$4:$AQ1116,$AQ1116,$W$4:$W1116,$W1116))</f>
        <v/>
      </c>
      <c r="AS1116" s="42">
        <f t="shared" si="573"/>
        <v>0</v>
      </c>
      <c r="AT1116" s="42">
        <f t="shared" si="574"/>
        <v>0</v>
      </c>
      <c r="AU1116" s="42">
        <f t="shared" si="575"/>
        <v>0</v>
      </c>
    </row>
    <row r="1117" spans="1:47" x14ac:dyDescent="0.2">
      <c r="A1117" s="35">
        <v>46244</v>
      </c>
      <c r="B1117" s="36" t="s">
        <v>237</v>
      </c>
      <c r="C1117" s="36" t="s">
        <v>228</v>
      </c>
      <c r="D1117" s="36"/>
      <c r="E1117" s="37"/>
      <c r="F1117" s="37"/>
      <c r="G1117" s="36"/>
      <c r="H1117" s="36"/>
      <c r="I1117" s="36"/>
      <c r="J1117" s="36"/>
      <c r="K1117" s="37"/>
      <c r="L1117" s="37"/>
      <c r="M1117" s="37"/>
      <c r="N1117" s="38">
        <f t="shared" si="544"/>
        <v>46235</v>
      </c>
      <c r="O1117">
        <f t="shared" si="545"/>
        <v>119353</v>
      </c>
      <c r="P1117" t="str">
        <f t="shared" si="546"/>
        <v>Serralheria</v>
      </c>
      <c r="Q1117" t="str">
        <f t="shared" si="547"/>
        <v>Normal / Fixo</v>
      </c>
      <c r="R1117" t="str">
        <f t="shared" si="548"/>
        <v>SERRALHEIRO II</v>
      </c>
      <c r="S1117" t="str">
        <f t="shared" si="549"/>
        <v>ADM</v>
      </c>
      <c r="T1117" s="39">
        <f t="shared" si="550"/>
        <v>57.825734836004102</v>
      </c>
      <c r="U1117" s="40">
        <f t="shared" si="551"/>
        <v>0.375</v>
      </c>
      <c r="V1117" s="40">
        <f t="shared" si="552"/>
        <v>0</v>
      </c>
      <c r="W1117" s="40">
        <f t="shared" si="553"/>
        <v>0.375</v>
      </c>
      <c r="X1117" t="str">
        <f t="shared" si="554"/>
        <v>Sim</v>
      </c>
      <c r="Y1117" s="40">
        <f t="shared" si="555"/>
        <v>0.375</v>
      </c>
      <c r="Z1117" s="40">
        <f t="shared" si="556"/>
        <v>0</v>
      </c>
      <c r="AA1117" s="40">
        <f t="shared" si="557"/>
        <v>0</v>
      </c>
      <c r="AB1117" s="40">
        <f t="shared" si="558"/>
        <v>0</v>
      </c>
      <c r="AC1117" s="40">
        <f t="shared" si="559"/>
        <v>0.375</v>
      </c>
      <c r="AD1117" s="39">
        <f t="shared" si="560"/>
        <v>520.43161352403695</v>
      </c>
      <c r="AE1117" s="39">
        <f t="shared" si="561"/>
        <v>0</v>
      </c>
      <c r="AF1117" t="str">
        <f t="shared" si="562"/>
        <v>Férias</v>
      </c>
      <c r="AG1117" t="str">
        <f t="shared" si="563"/>
        <v>DESCONTA 9:00h (Férias).</v>
      </c>
      <c r="AH1117" t="str">
        <f t="shared" si="564"/>
        <v/>
      </c>
      <c r="AJ1117" s="41">
        <f t="shared" si="565"/>
        <v>7</v>
      </c>
      <c r="AK1117" s="42" t="str">
        <f t="shared" si="566"/>
        <v/>
      </c>
      <c r="AL1117" s="41" t="str">
        <f t="shared" si="567"/>
        <v>Dia inteiro</v>
      </c>
      <c r="AM1117" s="41" t="str">
        <f t="shared" si="568"/>
        <v>Sim</v>
      </c>
      <c r="AN1117" s="41" t="str">
        <f t="shared" si="569"/>
        <v>Não</v>
      </c>
      <c r="AO1117" s="42" t="str">
        <f t="shared" si="570"/>
        <v/>
      </c>
      <c r="AP1117" s="41" t="str">
        <f t="shared" si="571"/>
        <v>Ezequiel Antonio Peres|46244</v>
      </c>
      <c r="AQ1117" s="41" t="str">
        <f t="shared" si="572"/>
        <v>46244|Serralheria</v>
      </c>
      <c r="AR1117" s="41">
        <f>IF($AQ1117="","",COUNTIFS(L_ChaveCob,$AQ1117,L_Ausencia,"&gt;"&amp;$W1117)+COUNTIFS($AQ$4:$AQ1117,$AQ1117,$W$4:$W1117,$W1117))</f>
        <v>1</v>
      </c>
      <c r="AS1117" s="42">
        <f t="shared" si="573"/>
        <v>0</v>
      </c>
      <c r="AT1117" s="42">
        <f t="shared" si="574"/>
        <v>0</v>
      </c>
      <c r="AU1117" s="42">
        <f t="shared" si="575"/>
        <v>0</v>
      </c>
    </row>
    <row r="1118" spans="1:47" x14ac:dyDescent="0.2">
      <c r="A1118" s="35">
        <v>46244</v>
      </c>
      <c r="B1118" s="36" t="s">
        <v>249</v>
      </c>
      <c r="C1118" s="36" t="s">
        <v>232</v>
      </c>
      <c r="D1118" s="36"/>
      <c r="E1118" s="37"/>
      <c r="F1118" s="37"/>
      <c r="G1118" s="36"/>
      <c r="H1118" s="36"/>
      <c r="I1118" s="36"/>
      <c r="J1118" s="36"/>
      <c r="K1118" s="37"/>
      <c r="L1118" s="37"/>
      <c r="M1118" s="37"/>
      <c r="N1118" s="38">
        <f t="shared" si="544"/>
        <v>46235</v>
      </c>
      <c r="O1118">
        <f t="shared" si="545"/>
        <v>331335</v>
      </c>
      <c r="P1118" t="str">
        <f t="shared" si="546"/>
        <v>Serralheria</v>
      </c>
      <c r="Q1118" t="str">
        <f t="shared" si="547"/>
        <v>Normal / Fixo</v>
      </c>
      <c r="R1118" t="str">
        <f t="shared" si="548"/>
        <v>SERRALHEIRO II</v>
      </c>
      <c r="S1118" t="str">
        <f t="shared" si="549"/>
        <v>ADM</v>
      </c>
      <c r="T1118" s="39">
        <f t="shared" si="550"/>
        <v>57.825734836004102</v>
      </c>
      <c r="U1118" s="40">
        <f t="shared" si="551"/>
        <v>0.375</v>
      </c>
      <c r="V1118" s="40">
        <f t="shared" si="552"/>
        <v>0.375</v>
      </c>
      <c r="W1118" s="40">
        <f t="shared" si="553"/>
        <v>0</v>
      </c>
      <c r="X1118" t="str">
        <f t="shared" si="554"/>
        <v>Não</v>
      </c>
      <c r="Y1118" s="40">
        <f t="shared" si="555"/>
        <v>0</v>
      </c>
      <c r="Z1118" s="40">
        <f t="shared" si="556"/>
        <v>0</v>
      </c>
      <c r="AA1118" s="40">
        <f t="shared" si="557"/>
        <v>0</v>
      </c>
      <c r="AB1118" s="40">
        <f t="shared" si="558"/>
        <v>0</v>
      </c>
      <c r="AC1118" s="40">
        <f t="shared" si="559"/>
        <v>0</v>
      </c>
      <c r="AD1118" s="39">
        <f t="shared" si="560"/>
        <v>0</v>
      </c>
      <c r="AE1118" s="39">
        <f t="shared" si="561"/>
        <v>0</v>
      </c>
      <c r="AF1118" t="str">
        <f t="shared" si="562"/>
        <v>Trabalhado</v>
      </c>
      <c r="AG1118" t="str">
        <f t="shared" si="563"/>
        <v/>
      </c>
      <c r="AH1118" t="str">
        <f t="shared" si="564"/>
        <v/>
      </c>
      <c r="AJ1118" s="41">
        <f t="shared" si="565"/>
        <v>5</v>
      </c>
      <c r="AK1118" s="42" t="str">
        <f t="shared" si="566"/>
        <v/>
      </c>
      <c r="AL1118" s="41" t="str">
        <f t="shared" si="567"/>
        <v>Leve atraso</v>
      </c>
      <c r="AM1118" s="41" t="str">
        <f t="shared" si="568"/>
        <v>Não</v>
      </c>
      <c r="AN1118" s="41" t="str">
        <f t="shared" si="569"/>
        <v>Sim</v>
      </c>
      <c r="AO1118" s="42" t="str">
        <f t="shared" si="570"/>
        <v/>
      </c>
      <c r="AP1118" s="41" t="str">
        <f t="shared" si="571"/>
        <v>Robson Alberto Alves Galvão|46244</v>
      </c>
      <c r="AQ1118" s="41" t="str">
        <f t="shared" si="572"/>
        <v/>
      </c>
      <c r="AR1118" s="41" t="str">
        <f>IF($AQ1118="","",COUNTIFS(L_ChaveCob,$AQ1118,L_Ausencia,"&gt;"&amp;$W1118)+COUNTIFS($AQ$4:$AQ1118,$AQ1118,$W$4:$W1118,$W1118))</f>
        <v/>
      </c>
      <c r="AS1118" s="42">
        <f t="shared" si="573"/>
        <v>0</v>
      </c>
      <c r="AT1118" s="42">
        <f t="shared" si="574"/>
        <v>0</v>
      </c>
      <c r="AU1118" s="42">
        <f t="shared" si="575"/>
        <v>0</v>
      </c>
    </row>
    <row r="1119" spans="1:47" x14ac:dyDescent="0.2">
      <c r="A1119" s="35">
        <v>46244</v>
      </c>
      <c r="B1119" s="36" t="s">
        <v>229</v>
      </c>
      <c r="C1119" s="36" t="s">
        <v>232</v>
      </c>
      <c r="D1119" s="36"/>
      <c r="E1119" s="37"/>
      <c r="F1119" s="37"/>
      <c r="G1119" s="36"/>
      <c r="H1119" s="36"/>
      <c r="I1119" s="36"/>
      <c r="J1119" s="36"/>
      <c r="K1119" s="37"/>
      <c r="L1119" s="37"/>
      <c r="M1119" s="37"/>
      <c r="N1119" s="38">
        <f t="shared" si="544"/>
        <v>46235</v>
      </c>
      <c r="O1119">
        <f t="shared" si="545"/>
        <v>105410</v>
      </c>
      <c r="P1119" t="str">
        <f t="shared" si="546"/>
        <v>Serralheria</v>
      </c>
      <c r="Q1119" t="str">
        <f t="shared" si="547"/>
        <v>Normal / Fixo</v>
      </c>
      <c r="R1119" t="str">
        <f t="shared" si="548"/>
        <v>SERRALHEIRO I</v>
      </c>
      <c r="S1119" t="str">
        <f t="shared" si="549"/>
        <v>TURNO 3</v>
      </c>
      <c r="T1119" s="39">
        <f t="shared" si="550"/>
        <v>53.488333185221997</v>
      </c>
      <c r="U1119" s="40">
        <f t="shared" si="551"/>
        <v>0.33333333333333298</v>
      </c>
      <c r="V1119" s="40">
        <f t="shared" si="552"/>
        <v>0.33333333333333298</v>
      </c>
      <c r="W1119" s="40">
        <f t="shared" si="553"/>
        <v>0</v>
      </c>
      <c r="X1119" t="str">
        <f t="shared" si="554"/>
        <v>Não</v>
      </c>
      <c r="Y1119" s="40">
        <f t="shared" si="555"/>
        <v>0</v>
      </c>
      <c r="Z1119" s="40">
        <f t="shared" si="556"/>
        <v>0</v>
      </c>
      <c r="AA1119" s="40">
        <f t="shared" si="557"/>
        <v>0</v>
      </c>
      <c r="AB1119" s="40">
        <f t="shared" si="558"/>
        <v>0</v>
      </c>
      <c r="AC1119" s="40">
        <f t="shared" si="559"/>
        <v>0</v>
      </c>
      <c r="AD1119" s="39">
        <f t="shared" si="560"/>
        <v>0</v>
      </c>
      <c r="AE1119" s="39">
        <f t="shared" si="561"/>
        <v>0</v>
      </c>
      <c r="AF1119" t="str">
        <f t="shared" si="562"/>
        <v>Trabalhado</v>
      </c>
      <c r="AG1119" t="str">
        <f t="shared" si="563"/>
        <v/>
      </c>
      <c r="AH1119" t="str">
        <f t="shared" si="564"/>
        <v/>
      </c>
      <c r="AJ1119" s="41">
        <f t="shared" si="565"/>
        <v>6</v>
      </c>
      <c r="AK1119" s="42" t="str">
        <f t="shared" si="566"/>
        <v/>
      </c>
      <c r="AL1119" s="41" t="str">
        <f t="shared" si="567"/>
        <v>Leve atraso</v>
      </c>
      <c r="AM1119" s="41" t="str">
        <f t="shared" si="568"/>
        <v>Não</v>
      </c>
      <c r="AN1119" s="41" t="str">
        <f t="shared" si="569"/>
        <v>Sim</v>
      </c>
      <c r="AO1119" s="42" t="str">
        <f t="shared" si="570"/>
        <v/>
      </c>
      <c r="AP1119" s="41" t="str">
        <f t="shared" si="571"/>
        <v>Marcelo Douglas Vieira Santana|46244</v>
      </c>
      <c r="AQ1119" s="41" t="str">
        <f t="shared" si="572"/>
        <v/>
      </c>
      <c r="AR1119" s="41" t="str">
        <f>IF($AQ1119="","",COUNTIFS(L_ChaveCob,$AQ1119,L_Ausencia,"&gt;"&amp;$W1119)+COUNTIFS($AQ$4:$AQ1119,$AQ1119,$W$4:$W1119,$W1119))</f>
        <v/>
      </c>
      <c r="AS1119" s="42">
        <f t="shared" si="573"/>
        <v>0</v>
      </c>
      <c r="AT1119" s="42">
        <f t="shared" si="574"/>
        <v>0</v>
      </c>
      <c r="AU1119" s="42">
        <f t="shared" si="575"/>
        <v>0</v>
      </c>
    </row>
    <row r="1120" spans="1:47" x14ac:dyDescent="0.2">
      <c r="A1120" s="35">
        <v>46244</v>
      </c>
      <c r="B1120" s="36" t="s">
        <v>231</v>
      </c>
      <c r="C1120" s="36" t="s">
        <v>258</v>
      </c>
      <c r="D1120" s="36"/>
      <c r="E1120" s="37"/>
      <c r="F1120" s="37"/>
      <c r="G1120" s="36" t="s">
        <v>425</v>
      </c>
      <c r="H1120" s="36"/>
      <c r="I1120" s="36"/>
      <c r="J1120" s="36"/>
      <c r="K1120" s="37"/>
      <c r="L1120" s="37"/>
      <c r="M1120" s="37"/>
      <c r="N1120" s="38">
        <f t="shared" si="544"/>
        <v>46235</v>
      </c>
      <c r="O1120">
        <f t="shared" si="545"/>
        <v>900004</v>
      </c>
      <c r="P1120" t="str">
        <f t="shared" si="546"/>
        <v>Serralheria</v>
      </c>
      <c r="Q1120" t="str">
        <f t="shared" si="547"/>
        <v>Normal / Fixo</v>
      </c>
      <c r="R1120" t="str">
        <f t="shared" si="548"/>
        <v>SERRALHEIRO I</v>
      </c>
      <c r="S1120" t="str">
        <f t="shared" si="549"/>
        <v>TURNO 2</v>
      </c>
      <c r="T1120" s="39">
        <f t="shared" si="550"/>
        <v>53.488333185221997</v>
      </c>
      <c r="U1120" s="40">
        <f t="shared" si="551"/>
        <v>0.33333333333333298</v>
      </c>
      <c r="V1120" s="40">
        <f t="shared" si="552"/>
        <v>0</v>
      </c>
      <c r="W1120" s="40">
        <f t="shared" si="553"/>
        <v>0.33333333333333298</v>
      </c>
      <c r="X1120" t="str">
        <f t="shared" si="554"/>
        <v>Não</v>
      </c>
      <c r="Y1120" s="40">
        <f t="shared" si="555"/>
        <v>0</v>
      </c>
      <c r="Z1120" s="40">
        <f t="shared" si="556"/>
        <v>0</v>
      </c>
      <c r="AA1120" s="40">
        <f t="shared" si="557"/>
        <v>0</v>
      </c>
      <c r="AB1120" s="40">
        <f t="shared" si="558"/>
        <v>0</v>
      </c>
      <c r="AC1120" s="40">
        <f t="shared" si="559"/>
        <v>0</v>
      </c>
      <c r="AD1120" s="39">
        <f t="shared" si="560"/>
        <v>0</v>
      </c>
      <c r="AE1120" s="39">
        <f t="shared" si="561"/>
        <v>427.90666548177552</v>
      </c>
      <c r="AF1120" t="str">
        <f t="shared" si="562"/>
        <v>Justificada</v>
      </c>
      <c r="AG1120" t="str">
        <f t="shared" si="563"/>
        <v/>
      </c>
      <c r="AH1120" t="str">
        <f t="shared" si="564"/>
        <v/>
      </c>
      <c r="AJ1120" s="41">
        <f t="shared" si="565"/>
        <v>11</v>
      </c>
      <c r="AK1120" s="42" t="str">
        <f t="shared" si="566"/>
        <v/>
      </c>
      <c r="AL1120" s="41" t="str">
        <f t="shared" si="567"/>
        <v>Dia inteiro</v>
      </c>
      <c r="AM1120" s="41" t="str">
        <f t="shared" si="568"/>
        <v>Não</v>
      </c>
      <c r="AN1120" s="41" t="str">
        <f t="shared" si="569"/>
        <v>Não</v>
      </c>
      <c r="AO1120" s="42" t="str">
        <f t="shared" si="570"/>
        <v/>
      </c>
      <c r="AP1120" s="41" t="str">
        <f t="shared" si="571"/>
        <v>Rogério Marques da Silva|46244</v>
      </c>
      <c r="AQ1120" s="41" t="str">
        <f t="shared" si="572"/>
        <v/>
      </c>
      <c r="AR1120" s="41" t="str">
        <f>IF($AQ1120="","",COUNTIFS(L_ChaveCob,$AQ1120,L_Ausencia,"&gt;"&amp;$W1120)+COUNTIFS($AQ$4:$AQ1120,$AQ1120,$W$4:$W1120,$W1120))</f>
        <v/>
      </c>
      <c r="AS1120" s="42">
        <f t="shared" si="573"/>
        <v>0</v>
      </c>
      <c r="AT1120" s="42">
        <f t="shared" si="574"/>
        <v>0</v>
      </c>
      <c r="AU1120" s="42">
        <f t="shared" si="575"/>
        <v>0</v>
      </c>
    </row>
    <row r="1121" spans="1:47" x14ac:dyDescent="0.2">
      <c r="A1121" s="35">
        <v>46244</v>
      </c>
      <c r="B1121" s="36" t="s">
        <v>479</v>
      </c>
      <c r="C1121" s="36" t="s">
        <v>232</v>
      </c>
      <c r="D1121" s="36"/>
      <c r="E1121" s="37"/>
      <c r="F1121" s="37"/>
      <c r="G1121" s="36"/>
      <c r="H1121" s="36"/>
      <c r="I1121" s="36"/>
      <c r="J1121" s="36"/>
      <c r="K1121" s="37"/>
      <c r="L1121" s="37"/>
      <c r="M1121" s="37"/>
      <c r="N1121" s="38">
        <f t="shared" si="544"/>
        <v>46235</v>
      </c>
      <c r="O1121">
        <f t="shared" si="545"/>
        <v>900012</v>
      </c>
      <c r="P1121" t="str">
        <f t="shared" si="546"/>
        <v>Serralheria</v>
      </c>
      <c r="Q1121" t="str">
        <f t="shared" si="547"/>
        <v>Normal / Fixo</v>
      </c>
      <c r="R1121" t="str">
        <f t="shared" si="548"/>
        <v>SERRALHEIRO I</v>
      </c>
      <c r="S1121" t="str">
        <f t="shared" si="549"/>
        <v>ADM</v>
      </c>
      <c r="T1121" s="39">
        <f t="shared" si="550"/>
        <v>53.488333185221997</v>
      </c>
      <c r="U1121" s="40">
        <f t="shared" si="551"/>
        <v>0.375</v>
      </c>
      <c r="V1121" s="40">
        <f t="shared" si="552"/>
        <v>0.375</v>
      </c>
      <c r="W1121" s="40">
        <f t="shared" si="553"/>
        <v>0</v>
      </c>
      <c r="X1121" t="str">
        <f t="shared" si="554"/>
        <v>Não</v>
      </c>
      <c r="Y1121" s="40">
        <f t="shared" si="555"/>
        <v>0</v>
      </c>
      <c r="Z1121" s="40">
        <f t="shared" si="556"/>
        <v>0</v>
      </c>
      <c r="AA1121" s="40">
        <f t="shared" si="557"/>
        <v>0</v>
      </c>
      <c r="AB1121" s="40">
        <f t="shared" si="558"/>
        <v>0</v>
      </c>
      <c r="AC1121" s="40">
        <f t="shared" si="559"/>
        <v>0</v>
      </c>
      <c r="AD1121" s="39">
        <f t="shared" si="560"/>
        <v>0</v>
      </c>
      <c r="AE1121" s="39">
        <f t="shared" si="561"/>
        <v>0</v>
      </c>
      <c r="AF1121" t="str">
        <f t="shared" si="562"/>
        <v>Trabalhado</v>
      </c>
      <c r="AG1121" t="str">
        <f t="shared" si="563"/>
        <v/>
      </c>
      <c r="AH1121" t="str">
        <f t="shared" si="564"/>
        <v/>
      </c>
      <c r="AJ1121" s="41">
        <f t="shared" si="565"/>
        <v>21</v>
      </c>
      <c r="AK1121" s="42" t="str">
        <f t="shared" si="566"/>
        <v/>
      </c>
      <c r="AL1121" s="41" t="str">
        <f t="shared" si="567"/>
        <v>Leve atraso</v>
      </c>
      <c r="AM1121" s="41" t="str">
        <f t="shared" si="568"/>
        <v>Não</v>
      </c>
      <c r="AN1121" s="41" t="str">
        <f t="shared" si="569"/>
        <v>Sim</v>
      </c>
      <c r="AO1121" s="42" t="str">
        <f t="shared" si="570"/>
        <v/>
      </c>
      <c r="AP1121" s="41" t="str">
        <f t="shared" si="571"/>
        <v>Diego Ferreira Moura|46244</v>
      </c>
      <c r="AQ1121" s="41" t="str">
        <f t="shared" si="572"/>
        <v/>
      </c>
      <c r="AR1121" s="41" t="str">
        <f>IF($AQ1121="","",COUNTIFS(L_ChaveCob,$AQ1121,L_Ausencia,"&gt;"&amp;$W1121)+COUNTIFS($AQ$4:$AQ1121,$AQ1121,$W$4:$W1121,$W1121))</f>
        <v/>
      </c>
      <c r="AS1121" s="42">
        <f t="shared" si="573"/>
        <v>0</v>
      </c>
      <c r="AT1121" s="42">
        <f t="shared" si="574"/>
        <v>0</v>
      </c>
      <c r="AU1121" s="42">
        <f t="shared" si="575"/>
        <v>0</v>
      </c>
    </row>
    <row r="1122" spans="1:47" x14ac:dyDescent="0.2">
      <c r="A1122" s="35">
        <v>46244</v>
      </c>
      <c r="B1122" s="36" t="s">
        <v>483</v>
      </c>
      <c r="C1122" s="36" t="s">
        <v>232</v>
      </c>
      <c r="D1122" s="36"/>
      <c r="E1122" s="37"/>
      <c r="F1122" s="37"/>
      <c r="G1122" s="36"/>
      <c r="H1122" s="36"/>
      <c r="I1122" s="36"/>
      <c r="J1122" s="36"/>
      <c r="K1122" s="37"/>
      <c r="L1122" s="37"/>
      <c r="M1122" s="37"/>
      <c r="N1122" s="38">
        <f t="shared" si="544"/>
        <v>46235</v>
      </c>
      <c r="O1122">
        <f t="shared" si="545"/>
        <v>900011</v>
      </c>
      <c r="P1122" t="str">
        <f t="shared" si="546"/>
        <v>Serralheria</v>
      </c>
      <c r="Q1122" t="str">
        <f t="shared" si="547"/>
        <v>Normal / Fixo</v>
      </c>
      <c r="R1122" t="str">
        <f t="shared" si="548"/>
        <v>SERRALHEIRO I</v>
      </c>
      <c r="S1122" t="str">
        <f t="shared" si="549"/>
        <v>ADM</v>
      </c>
      <c r="T1122" s="39">
        <f t="shared" si="550"/>
        <v>53.488333185221997</v>
      </c>
      <c r="U1122" s="40">
        <f t="shared" si="551"/>
        <v>0.375</v>
      </c>
      <c r="V1122" s="40">
        <f t="shared" si="552"/>
        <v>0.375</v>
      </c>
      <c r="W1122" s="40">
        <f t="shared" si="553"/>
        <v>0</v>
      </c>
      <c r="X1122" t="str">
        <f t="shared" si="554"/>
        <v>Não</v>
      </c>
      <c r="Y1122" s="40">
        <f t="shared" si="555"/>
        <v>0</v>
      </c>
      <c r="Z1122" s="40">
        <f t="shared" si="556"/>
        <v>0</v>
      </c>
      <c r="AA1122" s="40">
        <f t="shared" si="557"/>
        <v>0</v>
      </c>
      <c r="AB1122" s="40">
        <f t="shared" si="558"/>
        <v>0</v>
      </c>
      <c r="AC1122" s="40">
        <f t="shared" si="559"/>
        <v>0</v>
      </c>
      <c r="AD1122" s="39">
        <f t="shared" si="560"/>
        <v>0</v>
      </c>
      <c r="AE1122" s="39">
        <f t="shared" si="561"/>
        <v>0</v>
      </c>
      <c r="AF1122" t="str">
        <f t="shared" si="562"/>
        <v>Trabalhado</v>
      </c>
      <c r="AG1122" t="str">
        <f t="shared" si="563"/>
        <v/>
      </c>
      <c r="AH1122" t="str">
        <f t="shared" si="564"/>
        <v/>
      </c>
      <c r="AJ1122" s="41">
        <f t="shared" si="565"/>
        <v>20</v>
      </c>
      <c r="AK1122" s="42" t="str">
        <f t="shared" si="566"/>
        <v/>
      </c>
      <c r="AL1122" s="41" t="str">
        <f t="shared" si="567"/>
        <v>Leve atraso</v>
      </c>
      <c r="AM1122" s="41" t="str">
        <f t="shared" si="568"/>
        <v>Não</v>
      </c>
      <c r="AN1122" s="41" t="str">
        <f t="shared" si="569"/>
        <v>Sim</v>
      </c>
      <c r="AO1122" s="42" t="str">
        <f t="shared" si="570"/>
        <v/>
      </c>
      <c r="AP1122" s="41" t="str">
        <f t="shared" si="571"/>
        <v>Maxwell Torres da Silva|46244</v>
      </c>
      <c r="AQ1122" s="41" t="str">
        <f t="shared" si="572"/>
        <v/>
      </c>
      <c r="AR1122" s="41" t="str">
        <f>IF($AQ1122="","",COUNTIFS(L_ChaveCob,$AQ1122,L_Ausencia,"&gt;"&amp;$W1122)+COUNTIFS($AQ$4:$AQ1122,$AQ1122,$W$4:$W1122,$W1122))</f>
        <v/>
      </c>
      <c r="AS1122" s="42">
        <f t="shared" si="573"/>
        <v>0</v>
      </c>
      <c r="AT1122" s="42">
        <f t="shared" si="574"/>
        <v>0</v>
      </c>
      <c r="AU1122" s="42">
        <f t="shared" si="575"/>
        <v>0</v>
      </c>
    </row>
    <row r="1123" spans="1:47" x14ac:dyDescent="0.2">
      <c r="A1123" s="35">
        <v>46244</v>
      </c>
      <c r="B1123" s="36" t="s">
        <v>281</v>
      </c>
      <c r="C1123" s="36" t="s">
        <v>232</v>
      </c>
      <c r="D1123" s="36"/>
      <c r="E1123" s="37"/>
      <c r="F1123" s="37"/>
      <c r="G1123" s="36"/>
      <c r="H1123" s="36"/>
      <c r="I1123" s="36"/>
      <c r="J1123" s="36"/>
      <c r="K1123" s="37"/>
      <c r="L1123" s="37"/>
      <c r="M1123" s="37"/>
      <c r="N1123" s="38">
        <f t="shared" si="544"/>
        <v>46235</v>
      </c>
      <c r="O1123">
        <f t="shared" si="545"/>
        <v>900010</v>
      </c>
      <c r="P1123" t="str">
        <f t="shared" si="546"/>
        <v>Serralheria</v>
      </c>
      <c r="Q1123" t="str">
        <f t="shared" si="547"/>
        <v>Normal / Fixo</v>
      </c>
      <c r="R1123" t="str">
        <f t="shared" si="548"/>
        <v>SERRALHEIRO I</v>
      </c>
      <c r="S1123" t="str">
        <f t="shared" si="549"/>
        <v>ADM</v>
      </c>
      <c r="T1123" s="39">
        <f t="shared" si="550"/>
        <v>53.488333185221997</v>
      </c>
      <c r="U1123" s="40">
        <f t="shared" si="551"/>
        <v>0.375</v>
      </c>
      <c r="V1123" s="40">
        <f t="shared" si="552"/>
        <v>0.375</v>
      </c>
      <c r="W1123" s="40">
        <f t="shared" si="553"/>
        <v>0</v>
      </c>
      <c r="X1123" t="str">
        <f t="shared" si="554"/>
        <v>Não</v>
      </c>
      <c r="Y1123" s="40">
        <f t="shared" si="555"/>
        <v>0</v>
      </c>
      <c r="Z1123" s="40">
        <f t="shared" si="556"/>
        <v>0</v>
      </c>
      <c r="AA1123" s="40">
        <f t="shared" si="557"/>
        <v>0</v>
      </c>
      <c r="AB1123" s="40">
        <f t="shared" si="558"/>
        <v>0</v>
      </c>
      <c r="AC1123" s="40">
        <f t="shared" si="559"/>
        <v>0</v>
      </c>
      <c r="AD1123" s="39">
        <f t="shared" si="560"/>
        <v>0</v>
      </c>
      <c r="AE1123" s="39">
        <f t="shared" si="561"/>
        <v>0</v>
      </c>
      <c r="AF1123" t="str">
        <f t="shared" si="562"/>
        <v>Trabalhado</v>
      </c>
      <c r="AG1123" t="str">
        <f t="shared" si="563"/>
        <v/>
      </c>
      <c r="AH1123" t="str">
        <f t="shared" si="564"/>
        <v/>
      </c>
      <c r="AJ1123" s="41">
        <f t="shared" si="565"/>
        <v>19</v>
      </c>
      <c r="AK1123" s="42" t="str">
        <f t="shared" si="566"/>
        <v/>
      </c>
      <c r="AL1123" s="41" t="str">
        <f t="shared" si="567"/>
        <v>Leve atraso</v>
      </c>
      <c r="AM1123" s="41" t="str">
        <f t="shared" si="568"/>
        <v>Não</v>
      </c>
      <c r="AN1123" s="41" t="str">
        <f t="shared" si="569"/>
        <v>Sim</v>
      </c>
      <c r="AO1123" s="42" t="str">
        <f t="shared" si="570"/>
        <v/>
      </c>
      <c r="AP1123" s="41" t="str">
        <f t="shared" si="571"/>
        <v>Roniel de Souza Rocha|46244</v>
      </c>
      <c r="AQ1123" s="41" t="str">
        <f t="shared" si="572"/>
        <v/>
      </c>
      <c r="AR1123" s="41" t="str">
        <f>IF($AQ1123="","",COUNTIFS(L_ChaveCob,$AQ1123,L_Ausencia,"&gt;"&amp;$W1123)+COUNTIFS($AQ$4:$AQ1123,$AQ1123,$W$4:$W1123,$W1123))</f>
        <v/>
      </c>
      <c r="AS1123" s="42">
        <f t="shared" si="573"/>
        <v>0</v>
      </c>
      <c r="AT1123" s="42">
        <f t="shared" si="574"/>
        <v>0</v>
      </c>
      <c r="AU1123" s="42">
        <f t="shared" si="575"/>
        <v>0</v>
      </c>
    </row>
    <row r="1124" spans="1:47" hidden="1" x14ac:dyDescent="0.2">
      <c r="A1124" s="35">
        <v>46244</v>
      </c>
      <c r="B1124" s="36" t="s">
        <v>611</v>
      </c>
      <c r="C1124" s="36" t="s">
        <v>232</v>
      </c>
      <c r="D1124" s="36"/>
      <c r="E1124" s="37"/>
      <c r="F1124" s="37"/>
      <c r="G1124" s="36"/>
      <c r="H1124" s="36"/>
      <c r="I1124" s="36"/>
      <c r="J1124" s="36"/>
      <c r="K1124" s="37"/>
      <c r="L1124" s="37"/>
      <c r="M1124" s="37"/>
      <c r="N1124" s="38">
        <f t="shared" si="544"/>
        <v>46235</v>
      </c>
      <c r="O1124">
        <f t="shared" si="545"/>
        <v>900013</v>
      </c>
      <c r="P1124" t="str">
        <f t="shared" si="546"/>
        <v>SPOT</v>
      </c>
      <c r="Q1124" t="str">
        <f t="shared" si="547"/>
        <v>SPOT</v>
      </c>
      <c r="R1124" t="str">
        <f t="shared" si="548"/>
        <v>SERRALHEIRO I</v>
      </c>
      <c r="S1124" t="str">
        <f t="shared" si="549"/>
        <v>TURNO 2</v>
      </c>
      <c r="T1124" s="39">
        <f t="shared" si="550"/>
        <v>53.488333185221997</v>
      </c>
      <c r="U1124" s="40">
        <f t="shared" si="551"/>
        <v>0.33333333333333298</v>
      </c>
      <c r="V1124" s="40">
        <f t="shared" si="552"/>
        <v>0.33333333333333298</v>
      </c>
      <c r="W1124" s="40">
        <f t="shared" si="553"/>
        <v>0</v>
      </c>
      <c r="X1124" t="str">
        <f t="shared" si="554"/>
        <v>Não</v>
      </c>
      <c r="Y1124" s="40">
        <f t="shared" si="555"/>
        <v>0</v>
      </c>
      <c r="Z1124" s="40">
        <f t="shared" si="556"/>
        <v>0</v>
      </c>
      <c r="AA1124" s="40">
        <f t="shared" si="557"/>
        <v>0</v>
      </c>
      <c r="AB1124" s="40">
        <f t="shared" si="558"/>
        <v>0</v>
      </c>
      <c r="AC1124" s="40">
        <f t="shared" si="559"/>
        <v>0</v>
      </c>
      <c r="AD1124" s="39">
        <f t="shared" si="560"/>
        <v>0</v>
      </c>
      <c r="AE1124" s="39">
        <f t="shared" si="561"/>
        <v>0</v>
      </c>
      <c r="AF1124" t="str">
        <f t="shared" si="562"/>
        <v>Trabalhado</v>
      </c>
      <c r="AG1124" t="str">
        <f t="shared" si="563"/>
        <v/>
      </c>
      <c r="AH1124" t="str">
        <f t="shared" si="564"/>
        <v/>
      </c>
      <c r="AJ1124" s="41">
        <f t="shared" si="565"/>
        <v>22</v>
      </c>
      <c r="AK1124" s="42" t="str">
        <f t="shared" si="566"/>
        <v/>
      </c>
      <c r="AL1124" s="41" t="str">
        <f t="shared" si="567"/>
        <v>Leve atraso</v>
      </c>
      <c r="AM1124" s="41" t="str">
        <f t="shared" si="568"/>
        <v>Não</v>
      </c>
      <c r="AN1124" s="41" t="str">
        <f t="shared" si="569"/>
        <v>Sim</v>
      </c>
      <c r="AO1124" s="42" t="str">
        <f t="shared" si="570"/>
        <v/>
      </c>
      <c r="AP1124" s="41" t="str">
        <f t="shared" si="571"/>
        <v>Murilo de Souza Modesto- Spot|46244</v>
      </c>
      <c r="AQ1124" s="41" t="str">
        <f t="shared" si="572"/>
        <v/>
      </c>
      <c r="AR1124" s="41" t="str">
        <f>IF($AQ1124="","",COUNTIFS(L_ChaveCob,$AQ1124,L_Ausencia,"&gt;"&amp;$W1124)+COUNTIFS($AQ$4:$AQ1124,$AQ1124,$W$4:$W1124,$W1124))</f>
        <v/>
      </c>
      <c r="AS1124" s="42">
        <f t="shared" si="573"/>
        <v>0</v>
      </c>
      <c r="AT1124" s="42">
        <f t="shared" si="574"/>
        <v>0</v>
      </c>
      <c r="AU1124" s="42">
        <f t="shared" si="575"/>
        <v>0</v>
      </c>
    </row>
    <row r="1125" spans="1:47" x14ac:dyDescent="0.2">
      <c r="A1125" s="35">
        <v>46245</v>
      </c>
      <c r="B1125" s="36" t="s">
        <v>252</v>
      </c>
      <c r="C1125" s="36" t="s">
        <v>228</v>
      </c>
      <c r="D1125" s="36"/>
      <c r="E1125" s="37"/>
      <c r="F1125" s="37"/>
      <c r="G1125" s="36"/>
      <c r="H1125" s="36"/>
      <c r="I1125" s="36"/>
      <c r="J1125" s="36"/>
      <c r="K1125" s="37"/>
      <c r="L1125" s="37"/>
      <c r="M1125" s="37"/>
      <c r="N1125" s="38">
        <f t="shared" si="544"/>
        <v>46235</v>
      </c>
      <c r="O1125">
        <f t="shared" si="545"/>
        <v>266937</v>
      </c>
      <c r="P1125" t="str">
        <f t="shared" si="546"/>
        <v>Serralheria</v>
      </c>
      <c r="Q1125" t="str">
        <f t="shared" si="547"/>
        <v>Normal / Fixo</v>
      </c>
      <c r="R1125" t="str">
        <f t="shared" si="548"/>
        <v>ENCARREGADO</v>
      </c>
      <c r="S1125" t="str">
        <f t="shared" si="549"/>
        <v>ADM</v>
      </c>
      <c r="T1125" s="39">
        <f t="shared" si="550"/>
        <v>66.410146806958295</v>
      </c>
      <c r="U1125" s="40">
        <f t="shared" si="551"/>
        <v>0.375</v>
      </c>
      <c r="V1125" s="40">
        <f t="shared" si="552"/>
        <v>0</v>
      </c>
      <c r="W1125" s="40">
        <f t="shared" si="553"/>
        <v>0.375</v>
      </c>
      <c r="X1125" t="str">
        <f t="shared" si="554"/>
        <v>Sim</v>
      </c>
      <c r="Y1125" s="40">
        <f t="shared" si="555"/>
        <v>0.375</v>
      </c>
      <c r="Z1125" s="40">
        <f t="shared" si="556"/>
        <v>0</v>
      </c>
      <c r="AA1125" s="40">
        <f t="shared" si="557"/>
        <v>0</v>
      </c>
      <c r="AB1125" s="40">
        <f t="shared" si="558"/>
        <v>0</v>
      </c>
      <c r="AC1125" s="40">
        <f t="shared" si="559"/>
        <v>0.375</v>
      </c>
      <c r="AD1125" s="39">
        <f t="shared" si="560"/>
        <v>597.69132126262468</v>
      </c>
      <c r="AE1125" s="39">
        <f t="shared" si="561"/>
        <v>0</v>
      </c>
      <c r="AF1125" t="str">
        <f t="shared" si="562"/>
        <v>Férias</v>
      </c>
      <c r="AG1125" t="str">
        <f t="shared" si="563"/>
        <v>DESCONTA 9:00h (Férias).</v>
      </c>
      <c r="AH1125" t="str">
        <f t="shared" si="564"/>
        <v/>
      </c>
      <c r="AJ1125" s="41">
        <f t="shared" si="565"/>
        <v>1</v>
      </c>
      <c r="AK1125" s="42" t="str">
        <f t="shared" si="566"/>
        <v/>
      </c>
      <c r="AL1125" s="41" t="str">
        <f t="shared" si="567"/>
        <v>Dia inteiro</v>
      </c>
      <c r="AM1125" s="41" t="str">
        <f t="shared" si="568"/>
        <v>Sim</v>
      </c>
      <c r="AN1125" s="41" t="str">
        <f t="shared" si="569"/>
        <v>Não</v>
      </c>
      <c r="AO1125" s="42" t="str">
        <f t="shared" si="570"/>
        <v/>
      </c>
      <c r="AP1125" s="41" t="str">
        <f t="shared" si="571"/>
        <v>Ronaldo Rosendo da Silva|46245</v>
      </c>
      <c r="AQ1125" s="41" t="str">
        <f t="shared" si="572"/>
        <v/>
      </c>
      <c r="AR1125" s="41" t="str">
        <f>IF($AQ1125="","",COUNTIFS(L_ChaveCob,$AQ1125,L_Ausencia,"&gt;"&amp;$W1125)+COUNTIFS($AQ$4:$AQ1125,$AQ1125,$W$4:$W1125,$W1125))</f>
        <v/>
      </c>
      <c r="AS1125" s="42">
        <f t="shared" si="573"/>
        <v>0</v>
      </c>
      <c r="AT1125" s="42">
        <f t="shared" si="574"/>
        <v>0</v>
      </c>
      <c r="AU1125" s="42">
        <f t="shared" si="575"/>
        <v>0</v>
      </c>
    </row>
    <row r="1126" spans="1:47" x14ac:dyDescent="0.2">
      <c r="A1126" s="35">
        <v>46245</v>
      </c>
      <c r="B1126" s="36" t="s">
        <v>243</v>
      </c>
      <c r="C1126" s="36" t="s">
        <v>232</v>
      </c>
      <c r="D1126" s="36"/>
      <c r="E1126" s="37"/>
      <c r="F1126" s="37"/>
      <c r="G1126" s="36"/>
      <c r="H1126" s="36"/>
      <c r="I1126" s="36"/>
      <c r="J1126" s="36"/>
      <c r="K1126" s="37"/>
      <c r="L1126" s="37"/>
      <c r="M1126" s="37"/>
      <c r="N1126" s="38">
        <f t="shared" si="544"/>
        <v>46235</v>
      </c>
      <c r="O1126">
        <f t="shared" si="545"/>
        <v>900003</v>
      </c>
      <c r="P1126" t="str">
        <f t="shared" si="546"/>
        <v>Serralheria</v>
      </c>
      <c r="Q1126" t="str">
        <f t="shared" si="547"/>
        <v>Normal / Fixo</v>
      </c>
      <c r="R1126" t="str">
        <f t="shared" si="548"/>
        <v>ENCARREGADO</v>
      </c>
      <c r="S1126" t="str">
        <f t="shared" si="549"/>
        <v>ADM</v>
      </c>
      <c r="T1126" s="39">
        <f t="shared" si="550"/>
        <v>66.410146806958295</v>
      </c>
      <c r="U1126" s="40">
        <f t="shared" si="551"/>
        <v>0.375</v>
      </c>
      <c r="V1126" s="40">
        <f t="shared" si="552"/>
        <v>0.375</v>
      </c>
      <c r="W1126" s="40">
        <f t="shared" si="553"/>
        <v>0</v>
      </c>
      <c r="X1126" t="str">
        <f t="shared" si="554"/>
        <v>Não</v>
      </c>
      <c r="Y1126" s="40">
        <f t="shared" si="555"/>
        <v>0</v>
      </c>
      <c r="Z1126" s="40">
        <f t="shared" si="556"/>
        <v>0</v>
      </c>
      <c r="AA1126" s="40">
        <f t="shared" si="557"/>
        <v>0</v>
      </c>
      <c r="AB1126" s="40">
        <f t="shared" si="558"/>
        <v>0</v>
      </c>
      <c r="AC1126" s="40">
        <f t="shared" si="559"/>
        <v>0</v>
      </c>
      <c r="AD1126" s="39">
        <f t="shared" si="560"/>
        <v>0</v>
      </c>
      <c r="AE1126" s="39">
        <f t="shared" si="561"/>
        <v>0</v>
      </c>
      <c r="AF1126" t="str">
        <f t="shared" si="562"/>
        <v>Trabalhado</v>
      </c>
      <c r="AG1126" t="str">
        <f t="shared" si="563"/>
        <v/>
      </c>
      <c r="AH1126" t="str">
        <f t="shared" si="564"/>
        <v/>
      </c>
      <c r="AJ1126" s="41">
        <f t="shared" si="565"/>
        <v>10</v>
      </c>
      <c r="AK1126" s="42" t="str">
        <f t="shared" si="566"/>
        <v/>
      </c>
      <c r="AL1126" s="41" t="str">
        <f t="shared" si="567"/>
        <v>Leve atraso</v>
      </c>
      <c r="AM1126" s="41" t="str">
        <f t="shared" si="568"/>
        <v>Não</v>
      </c>
      <c r="AN1126" s="41" t="str">
        <f t="shared" si="569"/>
        <v>Sim</v>
      </c>
      <c r="AO1126" s="42" t="str">
        <f t="shared" si="570"/>
        <v/>
      </c>
      <c r="AP1126" s="41" t="str">
        <f t="shared" si="571"/>
        <v>Marcelo Antônio Silvestre de Moraes|46245</v>
      </c>
      <c r="AQ1126" s="41" t="str">
        <f t="shared" si="572"/>
        <v/>
      </c>
      <c r="AR1126" s="41" t="str">
        <f>IF($AQ1126="","",COUNTIFS(L_ChaveCob,$AQ1126,L_Ausencia,"&gt;"&amp;$W1126)+COUNTIFS($AQ$4:$AQ1126,$AQ1126,$W$4:$W1126,$W1126))</f>
        <v/>
      </c>
      <c r="AS1126" s="42">
        <f t="shared" si="573"/>
        <v>0</v>
      </c>
      <c r="AT1126" s="42">
        <f t="shared" si="574"/>
        <v>0</v>
      </c>
      <c r="AU1126" s="42">
        <f t="shared" si="575"/>
        <v>0</v>
      </c>
    </row>
    <row r="1127" spans="1:47" x14ac:dyDescent="0.2">
      <c r="A1127" s="35">
        <v>46245</v>
      </c>
      <c r="B1127" s="36" t="s">
        <v>239</v>
      </c>
      <c r="C1127" s="36" t="s">
        <v>232</v>
      </c>
      <c r="D1127" s="36"/>
      <c r="E1127" s="37"/>
      <c r="F1127" s="37"/>
      <c r="G1127" s="36"/>
      <c r="H1127" s="36"/>
      <c r="I1127" s="36"/>
      <c r="J1127" s="36"/>
      <c r="K1127" s="37"/>
      <c r="L1127" s="37"/>
      <c r="M1127" s="37"/>
      <c r="N1127" s="38">
        <f t="shared" si="544"/>
        <v>46235</v>
      </c>
      <c r="O1127">
        <f t="shared" si="545"/>
        <v>173078</v>
      </c>
      <c r="P1127" t="str">
        <f t="shared" si="546"/>
        <v>Serralheria</v>
      </c>
      <c r="Q1127" t="str">
        <f t="shared" si="547"/>
        <v>Normal / Fixo</v>
      </c>
      <c r="R1127" t="str">
        <f t="shared" si="548"/>
        <v>SERRALHEIRO II</v>
      </c>
      <c r="S1127" t="str">
        <f t="shared" si="549"/>
        <v>ADM</v>
      </c>
      <c r="T1127" s="39">
        <f t="shared" si="550"/>
        <v>57.825734836004102</v>
      </c>
      <c r="U1127" s="40">
        <f t="shared" si="551"/>
        <v>0.375</v>
      </c>
      <c r="V1127" s="40">
        <f t="shared" si="552"/>
        <v>0.375</v>
      </c>
      <c r="W1127" s="40">
        <f t="shared" si="553"/>
        <v>0</v>
      </c>
      <c r="X1127" t="str">
        <f t="shared" si="554"/>
        <v>Não</v>
      </c>
      <c r="Y1127" s="40">
        <f t="shared" si="555"/>
        <v>0</v>
      </c>
      <c r="Z1127" s="40">
        <f t="shared" si="556"/>
        <v>0</v>
      </c>
      <c r="AA1127" s="40">
        <f t="shared" si="557"/>
        <v>0</v>
      </c>
      <c r="AB1127" s="40">
        <f t="shared" si="558"/>
        <v>0</v>
      </c>
      <c r="AC1127" s="40">
        <f t="shared" si="559"/>
        <v>0</v>
      </c>
      <c r="AD1127" s="39">
        <f t="shared" si="560"/>
        <v>0</v>
      </c>
      <c r="AE1127" s="39">
        <f t="shared" si="561"/>
        <v>0</v>
      </c>
      <c r="AF1127" t="str">
        <f t="shared" si="562"/>
        <v>Trabalhado</v>
      </c>
      <c r="AG1127" t="str">
        <f t="shared" si="563"/>
        <v/>
      </c>
      <c r="AH1127" t="str">
        <f t="shared" si="564"/>
        <v/>
      </c>
      <c r="AJ1127" s="41">
        <f t="shared" si="565"/>
        <v>2</v>
      </c>
      <c r="AK1127" s="42" t="str">
        <f t="shared" si="566"/>
        <v/>
      </c>
      <c r="AL1127" s="41" t="str">
        <f t="shared" si="567"/>
        <v>Leve atraso</v>
      </c>
      <c r="AM1127" s="41" t="str">
        <f t="shared" si="568"/>
        <v>Não</v>
      </c>
      <c r="AN1127" s="41" t="str">
        <f t="shared" si="569"/>
        <v>Sim</v>
      </c>
      <c r="AO1127" s="42" t="str">
        <f t="shared" si="570"/>
        <v/>
      </c>
      <c r="AP1127" s="41" t="str">
        <f t="shared" si="571"/>
        <v>Giovani Joao da Silva|46245</v>
      </c>
      <c r="AQ1127" s="41" t="str">
        <f t="shared" si="572"/>
        <v/>
      </c>
      <c r="AR1127" s="41" t="str">
        <f>IF($AQ1127="","",COUNTIFS(L_ChaveCob,$AQ1127,L_Ausencia,"&gt;"&amp;$W1127)+COUNTIFS($AQ$4:$AQ1127,$AQ1127,$W$4:$W1127,$W1127))</f>
        <v/>
      </c>
      <c r="AS1127" s="42">
        <f t="shared" si="573"/>
        <v>0</v>
      </c>
      <c r="AT1127" s="42">
        <f t="shared" si="574"/>
        <v>0</v>
      </c>
      <c r="AU1127" s="42">
        <f t="shared" si="575"/>
        <v>0</v>
      </c>
    </row>
    <row r="1128" spans="1:47" x14ac:dyDescent="0.2">
      <c r="A1128" s="35">
        <v>46245</v>
      </c>
      <c r="B1128" s="36" t="s">
        <v>241</v>
      </c>
      <c r="C1128" s="36" t="s">
        <v>232</v>
      </c>
      <c r="D1128" s="36"/>
      <c r="E1128" s="37"/>
      <c r="F1128" s="37"/>
      <c r="G1128" s="36"/>
      <c r="H1128" s="36"/>
      <c r="I1128" s="36"/>
      <c r="J1128" s="36"/>
      <c r="K1128" s="37"/>
      <c r="L1128" s="37"/>
      <c r="M1128" s="37"/>
      <c r="N1128" s="38">
        <f t="shared" si="544"/>
        <v>46235</v>
      </c>
      <c r="O1128">
        <f t="shared" si="545"/>
        <v>24800</v>
      </c>
      <c r="P1128" t="str">
        <f t="shared" si="546"/>
        <v>Serralheria</v>
      </c>
      <c r="Q1128" t="str">
        <f t="shared" si="547"/>
        <v>Normal / Fixo</v>
      </c>
      <c r="R1128" t="str">
        <f t="shared" si="548"/>
        <v>SERRALHEIRO II</v>
      </c>
      <c r="S1128" t="str">
        <f t="shared" si="549"/>
        <v>ADM</v>
      </c>
      <c r="T1128" s="39">
        <f t="shared" si="550"/>
        <v>57.825734836004102</v>
      </c>
      <c r="U1128" s="40">
        <f t="shared" si="551"/>
        <v>0.375</v>
      </c>
      <c r="V1128" s="40">
        <f t="shared" si="552"/>
        <v>0.375</v>
      </c>
      <c r="W1128" s="40">
        <f t="shared" si="553"/>
        <v>0</v>
      </c>
      <c r="X1128" t="str">
        <f t="shared" si="554"/>
        <v>Não</v>
      </c>
      <c r="Y1128" s="40">
        <f t="shared" si="555"/>
        <v>0</v>
      </c>
      <c r="Z1128" s="40">
        <f t="shared" si="556"/>
        <v>0</v>
      </c>
      <c r="AA1128" s="40">
        <f t="shared" si="557"/>
        <v>0</v>
      </c>
      <c r="AB1128" s="40">
        <f t="shared" si="558"/>
        <v>0</v>
      </c>
      <c r="AC1128" s="40">
        <f t="shared" si="559"/>
        <v>0</v>
      </c>
      <c r="AD1128" s="39">
        <f t="shared" si="560"/>
        <v>0</v>
      </c>
      <c r="AE1128" s="39">
        <f t="shared" si="561"/>
        <v>0</v>
      </c>
      <c r="AF1128" t="str">
        <f t="shared" si="562"/>
        <v>Trabalhado</v>
      </c>
      <c r="AG1128" t="str">
        <f t="shared" si="563"/>
        <v/>
      </c>
      <c r="AH1128" t="str">
        <f t="shared" si="564"/>
        <v/>
      </c>
      <c r="AJ1128" s="41">
        <f t="shared" si="565"/>
        <v>3</v>
      </c>
      <c r="AK1128" s="42" t="str">
        <f t="shared" si="566"/>
        <v/>
      </c>
      <c r="AL1128" s="41" t="str">
        <f t="shared" si="567"/>
        <v>Leve atraso</v>
      </c>
      <c r="AM1128" s="41" t="str">
        <f t="shared" si="568"/>
        <v>Não</v>
      </c>
      <c r="AN1128" s="41" t="str">
        <f t="shared" si="569"/>
        <v>Sim</v>
      </c>
      <c r="AO1128" s="42" t="str">
        <f t="shared" si="570"/>
        <v/>
      </c>
      <c r="AP1128" s="41" t="str">
        <f t="shared" si="571"/>
        <v>Ivanildo Lopes Pires de Carvalho|46245</v>
      </c>
      <c r="AQ1128" s="41" t="str">
        <f t="shared" si="572"/>
        <v/>
      </c>
      <c r="AR1128" s="41" t="str">
        <f>IF($AQ1128="","",COUNTIFS(L_ChaveCob,$AQ1128,L_Ausencia,"&gt;"&amp;$W1128)+COUNTIFS($AQ$4:$AQ1128,$AQ1128,$W$4:$W1128,$W1128))</f>
        <v/>
      </c>
      <c r="AS1128" s="42">
        <f t="shared" si="573"/>
        <v>0</v>
      </c>
      <c r="AT1128" s="42">
        <f t="shared" si="574"/>
        <v>0</v>
      </c>
      <c r="AU1128" s="42">
        <f t="shared" si="575"/>
        <v>0</v>
      </c>
    </row>
    <row r="1129" spans="1:47" x14ac:dyDescent="0.2">
      <c r="A1129" s="35">
        <v>46245</v>
      </c>
      <c r="B1129" s="36" t="s">
        <v>254</v>
      </c>
      <c r="C1129" s="36" t="s">
        <v>232</v>
      </c>
      <c r="D1129" s="36"/>
      <c r="E1129" s="37"/>
      <c r="F1129" s="37"/>
      <c r="G1129" s="36"/>
      <c r="H1129" s="36"/>
      <c r="I1129" s="36"/>
      <c r="J1129" s="36"/>
      <c r="K1129" s="37"/>
      <c r="L1129" s="37"/>
      <c r="M1129" s="37"/>
      <c r="N1129" s="38">
        <f t="shared" si="544"/>
        <v>46235</v>
      </c>
      <c r="O1129">
        <f t="shared" si="545"/>
        <v>900001</v>
      </c>
      <c r="P1129" t="str">
        <f t="shared" si="546"/>
        <v>Serralheria</v>
      </c>
      <c r="Q1129" t="str">
        <f t="shared" si="547"/>
        <v>Normal / Fixo</v>
      </c>
      <c r="R1129" t="str">
        <f t="shared" si="548"/>
        <v>SERRALHEIRO II</v>
      </c>
      <c r="S1129" t="str">
        <f t="shared" si="549"/>
        <v>ADM</v>
      </c>
      <c r="T1129" s="39">
        <f t="shared" si="550"/>
        <v>57.825734836004102</v>
      </c>
      <c r="U1129" s="40">
        <f t="shared" si="551"/>
        <v>0.375</v>
      </c>
      <c r="V1129" s="40">
        <f t="shared" si="552"/>
        <v>0.375</v>
      </c>
      <c r="W1129" s="40">
        <f t="shared" si="553"/>
        <v>0</v>
      </c>
      <c r="X1129" t="str">
        <f t="shared" si="554"/>
        <v>Não</v>
      </c>
      <c r="Y1129" s="40">
        <f t="shared" si="555"/>
        <v>0</v>
      </c>
      <c r="Z1129" s="40">
        <f t="shared" si="556"/>
        <v>0</v>
      </c>
      <c r="AA1129" s="40">
        <f t="shared" si="557"/>
        <v>0</v>
      </c>
      <c r="AB1129" s="40">
        <f t="shared" si="558"/>
        <v>0</v>
      </c>
      <c r="AC1129" s="40">
        <f t="shared" si="559"/>
        <v>0</v>
      </c>
      <c r="AD1129" s="39">
        <f t="shared" si="560"/>
        <v>0</v>
      </c>
      <c r="AE1129" s="39">
        <f t="shared" si="561"/>
        <v>0</v>
      </c>
      <c r="AF1129" t="str">
        <f t="shared" si="562"/>
        <v>Trabalhado</v>
      </c>
      <c r="AG1129" t="str">
        <f t="shared" si="563"/>
        <v/>
      </c>
      <c r="AH1129" t="str">
        <f t="shared" si="564"/>
        <v/>
      </c>
      <c r="AJ1129" s="41">
        <f t="shared" si="565"/>
        <v>8</v>
      </c>
      <c r="AK1129" s="42" t="str">
        <f t="shared" si="566"/>
        <v/>
      </c>
      <c r="AL1129" s="41" t="str">
        <f t="shared" si="567"/>
        <v>Leve atraso</v>
      </c>
      <c r="AM1129" s="41" t="str">
        <f t="shared" si="568"/>
        <v>Não</v>
      </c>
      <c r="AN1129" s="41" t="str">
        <f t="shared" si="569"/>
        <v>Sim</v>
      </c>
      <c r="AO1129" s="42" t="str">
        <f t="shared" si="570"/>
        <v/>
      </c>
      <c r="AP1129" s="41" t="str">
        <f t="shared" si="571"/>
        <v>Ronaldo Santos Dias|46245</v>
      </c>
      <c r="AQ1129" s="41" t="str">
        <f t="shared" si="572"/>
        <v/>
      </c>
      <c r="AR1129" s="41" t="str">
        <f>IF($AQ1129="","",COUNTIFS(L_ChaveCob,$AQ1129,L_Ausencia,"&gt;"&amp;$W1129)+COUNTIFS($AQ$4:$AQ1129,$AQ1129,$W$4:$W1129,$W1129))</f>
        <v/>
      </c>
      <c r="AS1129" s="42">
        <f t="shared" si="573"/>
        <v>0</v>
      </c>
      <c r="AT1129" s="42">
        <f t="shared" si="574"/>
        <v>0</v>
      </c>
      <c r="AU1129" s="42">
        <f t="shared" si="575"/>
        <v>0</v>
      </c>
    </row>
    <row r="1130" spans="1:47" x14ac:dyDescent="0.2">
      <c r="A1130" s="35">
        <v>46245</v>
      </c>
      <c r="B1130" s="36" t="s">
        <v>247</v>
      </c>
      <c r="C1130" s="36" t="s">
        <v>258</v>
      </c>
      <c r="D1130" s="36"/>
      <c r="E1130" s="37"/>
      <c r="F1130" s="37"/>
      <c r="G1130" s="36"/>
      <c r="H1130" s="36"/>
      <c r="I1130" s="36"/>
      <c r="J1130" s="36"/>
      <c r="K1130" s="37"/>
      <c r="L1130" s="37"/>
      <c r="M1130" s="37"/>
      <c r="N1130" s="38">
        <f t="shared" si="544"/>
        <v>46235</v>
      </c>
      <c r="O1130">
        <f t="shared" si="545"/>
        <v>900005</v>
      </c>
      <c r="P1130" t="str">
        <f t="shared" si="546"/>
        <v>Serralheria</v>
      </c>
      <c r="Q1130" t="str">
        <f t="shared" si="547"/>
        <v>Normal / Fixo</v>
      </c>
      <c r="R1130" t="str">
        <f t="shared" si="548"/>
        <v>SERRALHEIRO II</v>
      </c>
      <c r="S1130" t="str">
        <f t="shared" si="549"/>
        <v>ADM</v>
      </c>
      <c r="T1130" s="39">
        <f t="shared" si="550"/>
        <v>57.825734836004102</v>
      </c>
      <c r="U1130" s="40">
        <f t="shared" si="551"/>
        <v>0.375</v>
      </c>
      <c r="V1130" s="40">
        <f t="shared" si="552"/>
        <v>0</v>
      </c>
      <c r="W1130" s="40">
        <f t="shared" si="553"/>
        <v>0.375</v>
      </c>
      <c r="X1130" t="str">
        <f t="shared" si="554"/>
        <v>Não</v>
      </c>
      <c r="Y1130" s="40">
        <f t="shared" si="555"/>
        <v>0</v>
      </c>
      <c r="Z1130" s="40">
        <f t="shared" si="556"/>
        <v>0</v>
      </c>
      <c r="AA1130" s="40">
        <f t="shared" si="557"/>
        <v>0</v>
      </c>
      <c r="AB1130" s="40">
        <f t="shared" si="558"/>
        <v>0</v>
      </c>
      <c r="AC1130" s="40">
        <f t="shared" si="559"/>
        <v>0</v>
      </c>
      <c r="AD1130" s="39">
        <f t="shared" si="560"/>
        <v>0</v>
      </c>
      <c r="AE1130" s="39">
        <f t="shared" si="561"/>
        <v>520.43161352403695</v>
      </c>
      <c r="AF1130" t="str">
        <f t="shared" si="562"/>
        <v>Justificada</v>
      </c>
      <c r="AG1130" t="str">
        <f t="shared" si="563"/>
        <v/>
      </c>
      <c r="AH1130" t="str">
        <f t="shared" si="564"/>
        <v/>
      </c>
      <c r="AJ1130" s="41">
        <f t="shared" si="565"/>
        <v>13</v>
      </c>
      <c r="AK1130" s="42" t="str">
        <f t="shared" si="566"/>
        <v/>
      </c>
      <c r="AL1130" s="41" t="str">
        <f t="shared" si="567"/>
        <v>Dia inteiro</v>
      </c>
      <c r="AM1130" s="41" t="str">
        <f t="shared" si="568"/>
        <v>Não</v>
      </c>
      <c r="AN1130" s="41" t="str">
        <f t="shared" si="569"/>
        <v>Não</v>
      </c>
      <c r="AO1130" s="42" t="str">
        <f t="shared" si="570"/>
        <v/>
      </c>
      <c r="AP1130" s="41" t="str">
        <f t="shared" si="571"/>
        <v>Rafael Fracaroli da Rocha|46245</v>
      </c>
      <c r="AQ1130" s="41" t="str">
        <f t="shared" si="572"/>
        <v/>
      </c>
      <c r="AR1130" s="41" t="str">
        <f>IF($AQ1130="","",COUNTIFS(L_ChaveCob,$AQ1130,L_Ausencia,"&gt;"&amp;$W1130)+COUNTIFS($AQ$4:$AQ1130,$AQ1130,$W$4:$W1130,$W1130))</f>
        <v/>
      </c>
      <c r="AS1130" s="42">
        <f t="shared" si="573"/>
        <v>0</v>
      </c>
      <c r="AT1130" s="42">
        <f t="shared" si="574"/>
        <v>0</v>
      </c>
      <c r="AU1130" s="42">
        <f t="shared" si="575"/>
        <v>0</v>
      </c>
    </row>
    <row r="1131" spans="1:47" x14ac:dyDescent="0.2">
      <c r="A1131" s="35">
        <v>46245</v>
      </c>
      <c r="B1131" s="36" t="s">
        <v>237</v>
      </c>
      <c r="C1131" s="36" t="s">
        <v>228</v>
      </c>
      <c r="D1131" s="36"/>
      <c r="E1131" s="37"/>
      <c r="F1131" s="37"/>
      <c r="G1131" s="36"/>
      <c r="H1131" s="36"/>
      <c r="I1131" s="36"/>
      <c r="J1131" s="36"/>
      <c r="K1131" s="37"/>
      <c r="L1131" s="37"/>
      <c r="M1131" s="37"/>
      <c r="N1131" s="38">
        <f t="shared" si="544"/>
        <v>46235</v>
      </c>
      <c r="O1131">
        <f t="shared" si="545"/>
        <v>119353</v>
      </c>
      <c r="P1131" t="str">
        <f t="shared" si="546"/>
        <v>Serralheria</v>
      </c>
      <c r="Q1131" t="str">
        <f t="shared" si="547"/>
        <v>Normal / Fixo</v>
      </c>
      <c r="R1131" t="str">
        <f t="shared" si="548"/>
        <v>SERRALHEIRO II</v>
      </c>
      <c r="S1131" t="str">
        <f t="shared" si="549"/>
        <v>ADM</v>
      </c>
      <c r="T1131" s="39">
        <f t="shared" si="550"/>
        <v>57.825734836004102</v>
      </c>
      <c r="U1131" s="40">
        <f t="shared" si="551"/>
        <v>0.375</v>
      </c>
      <c r="V1131" s="40">
        <f t="shared" si="552"/>
        <v>0</v>
      </c>
      <c r="W1131" s="40">
        <f t="shared" si="553"/>
        <v>0.375</v>
      </c>
      <c r="X1131" t="str">
        <f t="shared" si="554"/>
        <v>Sim</v>
      </c>
      <c r="Y1131" s="40">
        <f t="shared" si="555"/>
        <v>0.375</v>
      </c>
      <c r="Z1131" s="40">
        <f t="shared" si="556"/>
        <v>0</v>
      </c>
      <c r="AA1131" s="40">
        <f t="shared" si="557"/>
        <v>0</v>
      </c>
      <c r="AB1131" s="40">
        <f t="shared" si="558"/>
        <v>0</v>
      </c>
      <c r="AC1131" s="40">
        <f t="shared" si="559"/>
        <v>0.375</v>
      </c>
      <c r="AD1131" s="39">
        <f t="shared" si="560"/>
        <v>520.43161352403695</v>
      </c>
      <c r="AE1131" s="39">
        <f t="shared" si="561"/>
        <v>0</v>
      </c>
      <c r="AF1131" t="str">
        <f t="shared" si="562"/>
        <v>Férias</v>
      </c>
      <c r="AG1131" t="str">
        <f t="shared" si="563"/>
        <v>DESCONTA 9:00h (Férias).</v>
      </c>
      <c r="AH1131" t="str">
        <f t="shared" si="564"/>
        <v/>
      </c>
      <c r="AJ1131" s="41">
        <f t="shared" si="565"/>
        <v>7</v>
      </c>
      <c r="AK1131" s="42" t="str">
        <f t="shared" si="566"/>
        <v/>
      </c>
      <c r="AL1131" s="41" t="str">
        <f t="shared" si="567"/>
        <v>Dia inteiro</v>
      </c>
      <c r="AM1131" s="41" t="str">
        <f t="shared" si="568"/>
        <v>Sim</v>
      </c>
      <c r="AN1131" s="41" t="str">
        <f t="shared" si="569"/>
        <v>Não</v>
      </c>
      <c r="AO1131" s="42" t="str">
        <f t="shared" si="570"/>
        <v/>
      </c>
      <c r="AP1131" s="41" t="str">
        <f t="shared" si="571"/>
        <v>Ezequiel Antonio Peres|46245</v>
      </c>
      <c r="AQ1131" s="41" t="str">
        <f t="shared" si="572"/>
        <v>46245|Serralheria</v>
      </c>
      <c r="AR1131" s="41">
        <f>IF($AQ1131="","",COUNTIFS(L_ChaveCob,$AQ1131,L_Ausencia,"&gt;"&amp;$W1131)+COUNTIFS($AQ$4:$AQ1131,$AQ1131,$W$4:$W1131,$W1131))</f>
        <v>1</v>
      </c>
      <c r="AS1131" s="42">
        <f t="shared" si="573"/>
        <v>0</v>
      </c>
      <c r="AT1131" s="42">
        <f t="shared" si="574"/>
        <v>0</v>
      </c>
      <c r="AU1131" s="42">
        <f t="shared" si="575"/>
        <v>0</v>
      </c>
    </row>
    <row r="1132" spans="1:47" x14ac:dyDescent="0.2">
      <c r="A1132" s="35">
        <v>46245</v>
      </c>
      <c r="B1132" s="36" t="s">
        <v>249</v>
      </c>
      <c r="C1132" s="36" t="s">
        <v>232</v>
      </c>
      <c r="D1132" s="36"/>
      <c r="E1132" s="37"/>
      <c r="F1132" s="37"/>
      <c r="G1132" s="36"/>
      <c r="H1132" s="36"/>
      <c r="I1132" s="36"/>
      <c r="J1132" s="36"/>
      <c r="K1132" s="37"/>
      <c r="L1132" s="37"/>
      <c r="M1132" s="37"/>
      <c r="N1132" s="38">
        <f t="shared" si="544"/>
        <v>46235</v>
      </c>
      <c r="O1132">
        <f t="shared" si="545"/>
        <v>331335</v>
      </c>
      <c r="P1132" t="str">
        <f t="shared" si="546"/>
        <v>Serralheria</v>
      </c>
      <c r="Q1132" t="str">
        <f t="shared" si="547"/>
        <v>Normal / Fixo</v>
      </c>
      <c r="R1132" t="str">
        <f t="shared" si="548"/>
        <v>SERRALHEIRO II</v>
      </c>
      <c r="S1132" t="str">
        <f t="shared" si="549"/>
        <v>ADM</v>
      </c>
      <c r="T1132" s="39">
        <f t="shared" si="550"/>
        <v>57.825734836004102</v>
      </c>
      <c r="U1132" s="40">
        <f t="shared" si="551"/>
        <v>0.375</v>
      </c>
      <c r="V1132" s="40">
        <f t="shared" si="552"/>
        <v>0.375</v>
      </c>
      <c r="W1132" s="40">
        <f t="shared" si="553"/>
        <v>0</v>
      </c>
      <c r="X1132" t="str">
        <f t="shared" si="554"/>
        <v>Não</v>
      </c>
      <c r="Y1132" s="40">
        <f t="shared" si="555"/>
        <v>0</v>
      </c>
      <c r="Z1132" s="40">
        <f t="shared" si="556"/>
        <v>0</v>
      </c>
      <c r="AA1132" s="40">
        <f t="shared" si="557"/>
        <v>0</v>
      </c>
      <c r="AB1132" s="40">
        <f t="shared" si="558"/>
        <v>0</v>
      </c>
      <c r="AC1132" s="40">
        <f t="shared" si="559"/>
        <v>0</v>
      </c>
      <c r="AD1132" s="39">
        <f t="shared" si="560"/>
        <v>0</v>
      </c>
      <c r="AE1132" s="39">
        <f t="shared" si="561"/>
        <v>0</v>
      </c>
      <c r="AF1132" t="str">
        <f t="shared" si="562"/>
        <v>Trabalhado</v>
      </c>
      <c r="AG1132" t="str">
        <f t="shared" si="563"/>
        <v/>
      </c>
      <c r="AH1132" t="str">
        <f t="shared" si="564"/>
        <v/>
      </c>
      <c r="AJ1132" s="41">
        <f t="shared" si="565"/>
        <v>5</v>
      </c>
      <c r="AK1132" s="42" t="str">
        <f t="shared" si="566"/>
        <v/>
      </c>
      <c r="AL1132" s="41" t="str">
        <f t="shared" si="567"/>
        <v>Leve atraso</v>
      </c>
      <c r="AM1132" s="41" t="str">
        <f t="shared" si="568"/>
        <v>Não</v>
      </c>
      <c r="AN1132" s="41" t="str">
        <f t="shared" si="569"/>
        <v>Sim</v>
      </c>
      <c r="AO1132" s="42" t="str">
        <f t="shared" si="570"/>
        <v/>
      </c>
      <c r="AP1132" s="41" t="str">
        <f t="shared" si="571"/>
        <v>Robson Alberto Alves Galvão|46245</v>
      </c>
      <c r="AQ1132" s="41" t="str">
        <f t="shared" si="572"/>
        <v/>
      </c>
      <c r="AR1132" s="41" t="str">
        <f>IF($AQ1132="","",COUNTIFS(L_ChaveCob,$AQ1132,L_Ausencia,"&gt;"&amp;$W1132)+COUNTIFS($AQ$4:$AQ1132,$AQ1132,$W$4:$W1132,$W1132))</f>
        <v/>
      </c>
      <c r="AS1132" s="42">
        <f t="shared" si="573"/>
        <v>0</v>
      </c>
      <c r="AT1132" s="42">
        <f t="shared" si="574"/>
        <v>0</v>
      </c>
      <c r="AU1132" s="42">
        <f t="shared" si="575"/>
        <v>0</v>
      </c>
    </row>
    <row r="1133" spans="1:47" x14ac:dyDescent="0.2">
      <c r="A1133" s="35">
        <v>46245</v>
      </c>
      <c r="B1133" s="36" t="s">
        <v>229</v>
      </c>
      <c r="C1133" s="36" t="s">
        <v>232</v>
      </c>
      <c r="D1133" s="36"/>
      <c r="E1133" s="37"/>
      <c r="F1133" s="37"/>
      <c r="G1133" s="36"/>
      <c r="H1133" s="36"/>
      <c r="I1133" s="36"/>
      <c r="J1133" s="36"/>
      <c r="K1133" s="37"/>
      <c r="L1133" s="37"/>
      <c r="M1133" s="37"/>
      <c r="N1133" s="38">
        <f t="shared" si="544"/>
        <v>46235</v>
      </c>
      <c r="O1133">
        <f t="shared" si="545"/>
        <v>105410</v>
      </c>
      <c r="P1133" t="str">
        <f t="shared" si="546"/>
        <v>Serralheria</v>
      </c>
      <c r="Q1133" t="str">
        <f t="shared" si="547"/>
        <v>Normal / Fixo</v>
      </c>
      <c r="R1133" t="str">
        <f t="shared" si="548"/>
        <v>SERRALHEIRO I</v>
      </c>
      <c r="S1133" t="str">
        <f t="shared" si="549"/>
        <v>TURNO 3</v>
      </c>
      <c r="T1133" s="39">
        <f t="shared" si="550"/>
        <v>53.488333185221997</v>
      </c>
      <c r="U1133" s="40">
        <f t="shared" si="551"/>
        <v>0.33333333333333298</v>
      </c>
      <c r="V1133" s="40">
        <f t="shared" si="552"/>
        <v>0.33333333333333298</v>
      </c>
      <c r="W1133" s="40">
        <f t="shared" si="553"/>
        <v>0</v>
      </c>
      <c r="X1133" t="str">
        <f t="shared" si="554"/>
        <v>Não</v>
      </c>
      <c r="Y1133" s="40">
        <f t="shared" si="555"/>
        <v>0</v>
      </c>
      <c r="Z1133" s="40">
        <f t="shared" si="556"/>
        <v>0</v>
      </c>
      <c r="AA1133" s="40">
        <f t="shared" si="557"/>
        <v>0</v>
      </c>
      <c r="AB1133" s="40">
        <f t="shared" si="558"/>
        <v>0</v>
      </c>
      <c r="AC1133" s="40">
        <f t="shared" si="559"/>
        <v>0</v>
      </c>
      <c r="AD1133" s="39">
        <f t="shared" si="560"/>
        <v>0</v>
      </c>
      <c r="AE1133" s="39">
        <f t="shared" si="561"/>
        <v>0</v>
      </c>
      <c r="AF1133" t="str">
        <f t="shared" si="562"/>
        <v>Trabalhado</v>
      </c>
      <c r="AG1133" t="str">
        <f t="shared" si="563"/>
        <v/>
      </c>
      <c r="AH1133" t="str">
        <f t="shared" si="564"/>
        <v/>
      </c>
      <c r="AJ1133" s="41">
        <f t="shared" si="565"/>
        <v>6</v>
      </c>
      <c r="AK1133" s="42" t="str">
        <f t="shared" si="566"/>
        <v/>
      </c>
      <c r="AL1133" s="41" t="str">
        <f t="shared" si="567"/>
        <v>Leve atraso</v>
      </c>
      <c r="AM1133" s="41" t="str">
        <f t="shared" si="568"/>
        <v>Não</v>
      </c>
      <c r="AN1133" s="41" t="str">
        <f t="shared" si="569"/>
        <v>Sim</v>
      </c>
      <c r="AO1133" s="42" t="str">
        <f t="shared" si="570"/>
        <v/>
      </c>
      <c r="AP1133" s="41" t="str">
        <f t="shared" si="571"/>
        <v>Marcelo Douglas Vieira Santana|46245</v>
      </c>
      <c r="AQ1133" s="41" t="str">
        <f t="shared" si="572"/>
        <v/>
      </c>
      <c r="AR1133" s="41" t="str">
        <f>IF($AQ1133="","",COUNTIFS(L_ChaveCob,$AQ1133,L_Ausencia,"&gt;"&amp;$W1133)+COUNTIFS($AQ$4:$AQ1133,$AQ1133,$W$4:$W1133,$W1133))</f>
        <v/>
      </c>
      <c r="AS1133" s="42">
        <f t="shared" si="573"/>
        <v>0</v>
      </c>
      <c r="AT1133" s="42">
        <f t="shared" si="574"/>
        <v>0</v>
      </c>
      <c r="AU1133" s="42">
        <f t="shared" si="575"/>
        <v>0</v>
      </c>
    </row>
    <row r="1134" spans="1:47" x14ac:dyDescent="0.2">
      <c r="A1134" s="35">
        <v>46245</v>
      </c>
      <c r="B1134" s="36" t="s">
        <v>231</v>
      </c>
      <c r="C1134" s="36" t="s">
        <v>232</v>
      </c>
      <c r="D1134" s="36"/>
      <c r="E1134" s="37"/>
      <c r="F1134" s="37"/>
      <c r="G1134" s="36"/>
      <c r="H1134" s="36"/>
      <c r="I1134" s="36"/>
      <c r="J1134" s="36"/>
      <c r="K1134" s="37"/>
      <c r="L1134" s="37"/>
      <c r="M1134" s="37"/>
      <c r="N1134" s="38">
        <f t="shared" si="544"/>
        <v>46235</v>
      </c>
      <c r="O1134">
        <f t="shared" si="545"/>
        <v>900004</v>
      </c>
      <c r="P1134" t="str">
        <f t="shared" si="546"/>
        <v>Serralheria</v>
      </c>
      <c r="Q1134" t="str">
        <f t="shared" si="547"/>
        <v>Normal / Fixo</v>
      </c>
      <c r="R1134" t="str">
        <f t="shared" si="548"/>
        <v>SERRALHEIRO I</v>
      </c>
      <c r="S1134" t="str">
        <f t="shared" si="549"/>
        <v>TURNO 2</v>
      </c>
      <c r="T1134" s="39">
        <f t="shared" si="550"/>
        <v>53.488333185221997</v>
      </c>
      <c r="U1134" s="40">
        <f t="shared" si="551"/>
        <v>0.33333333333333298</v>
      </c>
      <c r="V1134" s="40">
        <f t="shared" si="552"/>
        <v>0.33333333333333298</v>
      </c>
      <c r="W1134" s="40">
        <f t="shared" si="553"/>
        <v>0</v>
      </c>
      <c r="X1134" t="str">
        <f t="shared" si="554"/>
        <v>Não</v>
      </c>
      <c r="Y1134" s="40">
        <f t="shared" si="555"/>
        <v>0</v>
      </c>
      <c r="Z1134" s="40">
        <f t="shared" si="556"/>
        <v>0</v>
      </c>
      <c r="AA1134" s="40">
        <f t="shared" si="557"/>
        <v>0</v>
      </c>
      <c r="AB1134" s="40">
        <f t="shared" si="558"/>
        <v>0</v>
      </c>
      <c r="AC1134" s="40">
        <f t="shared" si="559"/>
        <v>0</v>
      </c>
      <c r="AD1134" s="39">
        <f t="shared" si="560"/>
        <v>0</v>
      </c>
      <c r="AE1134" s="39">
        <f t="shared" si="561"/>
        <v>0</v>
      </c>
      <c r="AF1134" t="str">
        <f t="shared" si="562"/>
        <v>Trabalhado</v>
      </c>
      <c r="AG1134" t="str">
        <f t="shared" si="563"/>
        <v/>
      </c>
      <c r="AH1134" t="str">
        <f t="shared" si="564"/>
        <v/>
      </c>
      <c r="AJ1134" s="41">
        <f t="shared" si="565"/>
        <v>11</v>
      </c>
      <c r="AK1134" s="42" t="str">
        <f t="shared" si="566"/>
        <v/>
      </c>
      <c r="AL1134" s="41" t="str">
        <f t="shared" si="567"/>
        <v>Leve atraso</v>
      </c>
      <c r="AM1134" s="41" t="str">
        <f t="shared" si="568"/>
        <v>Não</v>
      </c>
      <c r="AN1134" s="41" t="str">
        <f t="shared" si="569"/>
        <v>Sim</v>
      </c>
      <c r="AO1134" s="42" t="str">
        <f t="shared" si="570"/>
        <v/>
      </c>
      <c r="AP1134" s="41" t="str">
        <f t="shared" si="571"/>
        <v>Rogério Marques da Silva|46245</v>
      </c>
      <c r="AQ1134" s="41" t="str">
        <f t="shared" si="572"/>
        <v/>
      </c>
      <c r="AR1134" s="41" t="str">
        <f>IF($AQ1134="","",COUNTIFS(L_ChaveCob,$AQ1134,L_Ausencia,"&gt;"&amp;$W1134)+COUNTIFS($AQ$4:$AQ1134,$AQ1134,$W$4:$W1134,$W1134))</f>
        <v/>
      </c>
      <c r="AS1134" s="42">
        <f t="shared" si="573"/>
        <v>0</v>
      </c>
      <c r="AT1134" s="42">
        <f t="shared" si="574"/>
        <v>0</v>
      </c>
      <c r="AU1134" s="42">
        <f t="shared" si="575"/>
        <v>0</v>
      </c>
    </row>
    <row r="1135" spans="1:47" x14ac:dyDescent="0.2">
      <c r="A1135" s="35">
        <v>46245</v>
      </c>
      <c r="B1135" s="36" t="s">
        <v>479</v>
      </c>
      <c r="C1135" s="36" t="s">
        <v>232</v>
      </c>
      <c r="D1135" s="36"/>
      <c r="E1135" s="37"/>
      <c r="F1135" s="37"/>
      <c r="G1135" s="36"/>
      <c r="H1135" s="36"/>
      <c r="I1135" s="36"/>
      <c r="J1135" s="36"/>
      <c r="K1135" s="37"/>
      <c r="L1135" s="37"/>
      <c r="M1135" s="37"/>
      <c r="N1135" s="38">
        <f t="shared" si="544"/>
        <v>46235</v>
      </c>
      <c r="O1135">
        <f t="shared" si="545"/>
        <v>900012</v>
      </c>
      <c r="P1135" t="str">
        <f t="shared" si="546"/>
        <v>Serralheria</v>
      </c>
      <c r="Q1135" t="str">
        <f t="shared" si="547"/>
        <v>Normal / Fixo</v>
      </c>
      <c r="R1135" t="str">
        <f t="shared" si="548"/>
        <v>SERRALHEIRO I</v>
      </c>
      <c r="S1135" t="str">
        <f t="shared" si="549"/>
        <v>ADM</v>
      </c>
      <c r="T1135" s="39">
        <f t="shared" si="550"/>
        <v>53.488333185221997</v>
      </c>
      <c r="U1135" s="40">
        <f t="shared" si="551"/>
        <v>0.375</v>
      </c>
      <c r="V1135" s="40">
        <f t="shared" si="552"/>
        <v>0.375</v>
      </c>
      <c r="W1135" s="40">
        <f t="shared" si="553"/>
        <v>0</v>
      </c>
      <c r="X1135" t="str">
        <f t="shared" si="554"/>
        <v>Não</v>
      </c>
      <c r="Y1135" s="40">
        <f t="shared" si="555"/>
        <v>0</v>
      </c>
      <c r="Z1135" s="40">
        <f t="shared" si="556"/>
        <v>0</v>
      </c>
      <c r="AA1135" s="40">
        <f t="shared" si="557"/>
        <v>0</v>
      </c>
      <c r="AB1135" s="40">
        <f t="shared" si="558"/>
        <v>0</v>
      </c>
      <c r="AC1135" s="40">
        <f t="shared" si="559"/>
        <v>0</v>
      </c>
      <c r="AD1135" s="39">
        <f t="shared" si="560"/>
        <v>0</v>
      </c>
      <c r="AE1135" s="39">
        <f t="shared" si="561"/>
        <v>0</v>
      </c>
      <c r="AF1135" t="str">
        <f t="shared" si="562"/>
        <v>Trabalhado</v>
      </c>
      <c r="AG1135" t="str">
        <f t="shared" si="563"/>
        <v/>
      </c>
      <c r="AH1135" t="str">
        <f t="shared" si="564"/>
        <v/>
      </c>
      <c r="AJ1135" s="41">
        <f t="shared" si="565"/>
        <v>21</v>
      </c>
      <c r="AK1135" s="42" t="str">
        <f t="shared" si="566"/>
        <v/>
      </c>
      <c r="AL1135" s="41" t="str">
        <f t="shared" si="567"/>
        <v>Leve atraso</v>
      </c>
      <c r="AM1135" s="41" t="str">
        <f t="shared" si="568"/>
        <v>Não</v>
      </c>
      <c r="AN1135" s="41" t="str">
        <f t="shared" si="569"/>
        <v>Sim</v>
      </c>
      <c r="AO1135" s="42" t="str">
        <f t="shared" si="570"/>
        <v/>
      </c>
      <c r="AP1135" s="41" t="str">
        <f t="shared" si="571"/>
        <v>Diego Ferreira Moura|46245</v>
      </c>
      <c r="AQ1135" s="41" t="str">
        <f t="shared" si="572"/>
        <v/>
      </c>
      <c r="AR1135" s="41" t="str">
        <f>IF($AQ1135="","",COUNTIFS(L_ChaveCob,$AQ1135,L_Ausencia,"&gt;"&amp;$W1135)+COUNTIFS($AQ$4:$AQ1135,$AQ1135,$W$4:$W1135,$W1135))</f>
        <v/>
      </c>
      <c r="AS1135" s="42">
        <f t="shared" si="573"/>
        <v>0</v>
      </c>
      <c r="AT1135" s="42">
        <f t="shared" si="574"/>
        <v>0</v>
      </c>
      <c r="AU1135" s="42">
        <f t="shared" si="575"/>
        <v>0</v>
      </c>
    </row>
    <row r="1136" spans="1:47" x14ac:dyDescent="0.2">
      <c r="A1136" s="35">
        <v>46245</v>
      </c>
      <c r="B1136" s="36" t="s">
        <v>483</v>
      </c>
      <c r="C1136" s="36" t="s">
        <v>232</v>
      </c>
      <c r="D1136" s="36"/>
      <c r="E1136" s="37"/>
      <c r="F1136" s="37"/>
      <c r="G1136" s="36"/>
      <c r="H1136" s="36"/>
      <c r="I1136" s="36"/>
      <c r="J1136" s="36"/>
      <c r="K1136" s="37"/>
      <c r="L1136" s="37"/>
      <c r="M1136" s="37"/>
      <c r="N1136" s="38">
        <f t="shared" si="544"/>
        <v>46235</v>
      </c>
      <c r="O1136">
        <f t="shared" si="545"/>
        <v>900011</v>
      </c>
      <c r="P1136" t="str">
        <f t="shared" si="546"/>
        <v>Serralheria</v>
      </c>
      <c r="Q1136" t="str">
        <f t="shared" si="547"/>
        <v>Normal / Fixo</v>
      </c>
      <c r="R1136" t="str">
        <f t="shared" si="548"/>
        <v>SERRALHEIRO I</v>
      </c>
      <c r="S1136" t="str">
        <f t="shared" si="549"/>
        <v>ADM</v>
      </c>
      <c r="T1136" s="39">
        <f t="shared" si="550"/>
        <v>53.488333185221997</v>
      </c>
      <c r="U1136" s="40">
        <f t="shared" si="551"/>
        <v>0.375</v>
      </c>
      <c r="V1136" s="40">
        <f t="shared" si="552"/>
        <v>0.375</v>
      </c>
      <c r="W1136" s="40">
        <f t="shared" si="553"/>
        <v>0</v>
      </c>
      <c r="X1136" t="str">
        <f t="shared" si="554"/>
        <v>Não</v>
      </c>
      <c r="Y1136" s="40">
        <f t="shared" si="555"/>
        <v>0</v>
      </c>
      <c r="Z1136" s="40">
        <f t="shared" si="556"/>
        <v>0</v>
      </c>
      <c r="AA1136" s="40">
        <f t="shared" si="557"/>
        <v>0</v>
      </c>
      <c r="AB1136" s="40">
        <f t="shared" si="558"/>
        <v>0</v>
      </c>
      <c r="AC1136" s="40">
        <f t="shared" si="559"/>
        <v>0</v>
      </c>
      <c r="AD1136" s="39">
        <f t="shared" si="560"/>
        <v>0</v>
      </c>
      <c r="AE1136" s="39">
        <f t="shared" si="561"/>
        <v>0</v>
      </c>
      <c r="AF1136" t="str">
        <f t="shared" si="562"/>
        <v>Trabalhado</v>
      </c>
      <c r="AG1136" t="str">
        <f t="shared" si="563"/>
        <v/>
      </c>
      <c r="AH1136" t="str">
        <f t="shared" si="564"/>
        <v/>
      </c>
      <c r="AJ1136" s="41">
        <f t="shared" si="565"/>
        <v>20</v>
      </c>
      <c r="AK1136" s="42" t="str">
        <f t="shared" si="566"/>
        <v/>
      </c>
      <c r="AL1136" s="41" t="str">
        <f t="shared" si="567"/>
        <v>Leve atraso</v>
      </c>
      <c r="AM1136" s="41" t="str">
        <f t="shared" si="568"/>
        <v>Não</v>
      </c>
      <c r="AN1136" s="41" t="str">
        <f t="shared" si="569"/>
        <v>Sim</v>
      </c>
      <c r="AO1136" s="42" t="str">
        <f t="shared" si="570"/>
        <v/>
      </c>
      <c r="AP1136" s="41" t="str">
        <f t="shared" si="571"/>
        <v>Maxwell Torres da Silva|46245</v>
      </c>
      <c r="AQ1136" s="41" t="str">
        <f t="shared" si="572"/>
        <v/>
      </c>
      <c r="AR1136" s="41" t="str">
        <f>IF($AQ1136="","",COUNTIFS(L_ChaveCob,$AQ1136,L_Ausencia,"&gt;"&amp;$W1136)+COUNTIFS($AQ$4:$AQ1136,$AQ1136,$W$4:$W1136,$W1136))</f>
        <v/>
      </c>
      <c r="AS1136" s="42">
        <f t="shared" si="573"/>
        <v>0</v>
      </c>
      <c r="AT1136" s="42">
        <f t="shared" si="574"/>
        <v>0</v>
      </c>
      <c r="AU1136" s="42">
        <f t="shared" si="575"/>
        <v>0</v>
      </c>
    </row>
    <row r="1137" spans="1:47" x14ac:dyDescent="0.2">
      <c r="A1137" s="35">
        <v>46245</v>
      </c>
      <c r="B1137" s="36" t="s">
        <v>281</v>
      </c>
      <c r="C1137" s="36" t="s">
        <v>232</v>
      </c>
      <c r="D1137" s="36"/>
      <c r="E1137" s="37"/>
      <c r="F1137" s="37"/>
      <c r="G1137" s="36"/>
      <c r="H1137" s="36"/>
      <c r="I1137" s="36"/>
      <c r="J1137" s="36"/>
      <c r="K1137" s="37"/>
      <c r="L1137" s="37"/>
      <c r="M1137" s="37"/>
      <c r="N1137" s="38">
        <f t="shared" si="544"/>
        <v>46235</v>
      </c>
      <c r="O1137">
        <f t="shared" si="545"/>
        <v>900010</v>
      </c>
      <c r="P1137" t="str">
        <f t="shared" si="546"/>
        <v>Serralheria</v>
      </c>
      <c r="Q1137" t="str">
        <f t="shared" si="547"/>
        <v>Normal / Fixo</v>
      </c>
      <c r="R1137" t="str">
        <f t="shared" si="548"/>
        <v>SERRALHEIRO I</v>
      </c>
      <c r="S1137" t="str">
        <f t="shared" si="549"/>
        <v>ADM</v>
      </c>
      <c r="T1137" s="39">
        <f t="shared" si="550"/>
        <v>53.488333185221997</v>
      </c>
      <c r="U1137" s="40">
        <f t="shared" si="551"/>
        <v>0.375</v>
      </c>
      <c r="V1137" s="40">
        <f t="shared" si="552"/>
        <v>0.375</v>
      </c>
      <c r="W1137" s="40">
        <f t="shared" si="553"/>
        <v>0</v>
      </c>
      <c r="X1137" t="str">
        <f t="shared" si="554"/>
        <v>Não</v>
      </c>
      <c r="Y1137" s="40">
        <f t="shared" si="555"/>
        <v>0</v>
      </c>
      <c r="Z1137" s="40">
        <f t="shared" si="556"/>
        <v>0</v>
      </c>
      <c r="AA1137" s="40">
        <f t="shared" si="557"/>
        <v>0</v>
      </c>
      <c r="AB1137" s="40">
        <f t="shared" si="558"/>
        <v>0</v>
      </c>
      <c r="AC1137" s="40">
        <f t="shared" si="559"/>
        <v>0</v>
      </c>
      <c r="AD1137" s="39">
        <f t="shared" si="560"/>
        <v>0</v>
      </c>
      <c r="AE1137" s="39">
        <f t="shared" si="561"/>
        <v>0</v>
      </c>
      <c r="AF1137" t="str">
        <f t="shared" si="562"/>
        <v>Trabalhado</v>
      </c>
      <c r="AG1137" t="str">
        <f t="shared" si="563"/>
        <v/>
      </c>
      <c r="AH1137" t="str">
        <f t="shared" si="564"/>
        <v/>
      </c>
      <c r="AJ1137" s="41">
        <f t="shared" si="565"/>
        <v>19</v>
      </c>
      <c r="AK1137" s="42" t="str">
        <f t="shared" si="566"/>
        <v/>
      </c>
      <c r="AL1137" s="41" t="str">
        <f t="shared" si="567"/>
        <v>Leve atraso</v>
      </c>
      <c r="AM1137" s="41" t="str">
        <f t="shared" si="568"/>
        <v>Não</v>
      </c>
      <c r="AN1137" s="41" t="str">
        <f t="shared" si="569"/>
        <v>Sim</v>
      </c>
      <c r="AO1137" s="42" t="str">
        <f t="shared" si="570"/>
        <v/>
      </c>
      <c r="AP1137" s="41" t="str">
        <f t="shared" si="571"/>
        <v>Roniel de Souza Rocha|46245</v>
      </c>
      <c r="AQ1137" s="41" t="str">
        <f t="shared" si="572"/>
        <v/>
      </c>
      <c r="AR1137" s="41" t="str">
        <f>IF($AQ1137="","",COUNTIFS(L_ChaveCob,$AQ1137,L_Ausencia,"&gt;"&amp;$W1137)+COUNTIFS($AQ$4:$AQ1137,$AQ1137,$W$4:$W1137,$W1137))</f>
        <v/>
      </c>
      <c r="AS1137" s="42">
        <f t="shared" si="573"/>
        <v>0</v>
      </c>
      <c r="AT1137" s="42">
        <f t="shared" si="574"/>
        <v>0</v>
      </c>
      <c r="AU1137" s="42">
        <f t="shared" si="575"/>
        <v>0</v>
      </c>
    </row>
    <row r="1138" spans="1:47" hidden="1" x14ac:dyDescent="0.2">
      <c r="A1138" s="35">
        <v>46245</v>
      </c>
      <c r="B1138" s="36" t="s">
        <v>611</v>
      </c>
      <c r="C1138" s="36" t="s">
        <v>232</v>
      </c>
      <c r="D1138" s="36"/>
      <c r="E1138" s="37"/>
      <c r="F1138" s="37"/>
      <c r="G1138" s="36"/>
      <c r="H1138" s="36"/>
      <c r="I1138" s="36"/>
      <c r="J1138" s="36"/>
      <c r="K1138" s="37"/>
      <c r="L1138" s="37"/>
      <c r="M1138" s="37"/>
      <c r="N1138" s="38">
        <f t="shared" si="544"/>
        <v>46235</v>
      </c>
      <c r="O1138">
        <f t="shared" si="545"/>
        <v>900013</v>
      </c>
      <c r="P1138" t="str">
        <f t="shared" si="546"/>
        <v>SPOT</v>
      </c>
      <c r="Q1138" t="str">
        <f t="shared" si="547"/>
        <v>SPOT</v>
      </c>
      <c r="R1138" t="str">
        <f t="shared" si="548"/>
        <v>SERRALHEIRO I</v>
      </c>
      <c r="S1138" t="str">
        <f t="shared" si="549"/>
        <v>TURNO 2</v>
      </c>
      <c r="T1138" s="39">
        <f t="shared" si="550"/>
        <v>53.488333185221997</v>
      </c>
      <c r="U1138" s="40">
        <f t="shared" si="551"/>
        <v>0.33333333333333298</v>
      </c>
      <c r="V1138" s="40">
        <f t="shared" si="552"/>
        <v>0.33333333333333298</v>
      </c>
      <c r="W1138" s="40">
        <f t="shared" si="553"/>
        <v>0</v>
      </c>
      <c r="X1138" t="str">
        <f t="shared" si="554"/>
        <v>Não</v>
      </c>
      <c r="Y1138" s="40">
        <f t="shared" si="555"/>
        <v>0</v>
      </c>
      <c r="Z1138" s="40">
        <f t="shared" si="556"/>
        <v>0</v>
      </c>
      <c r="AA1138" s="40">
        <f t="shared" si="557"/>
        <v>0</v>
      </c>
      <c r="AB1138" s="40">
        <f t="shared" si="558"/>
        <v>0</v>
      </c>
      <c r="AC1138" s="40">
        <f t="shared" si="559"/>
        <v>0</v>
      </c>
      <c r="AD1138" s="39">
        <f t="shared" si="560"/>
        <v>0</v>
      </c>
      <c r="AE1138" s="39">
        <f t="shared" si="561"/>
        <v>0</v>
      </c>
      <c r="AF1138" t="str">
        <f t="shared" si="562"/>
        <v>Trabalhado</v>
      </c>
      <c r="AG1138" t="str">
        <f t="shared" si="563"/>
        <v/>
      </c>
      <c r="AH1138" t="str">
        <f t="shared" si="564"/>
        <v/>
      </c>
      <c r="AJ1138" s="41">
        <f t="shared" si="565"/>
        <v>22</v>
      </c>
      <c r="AK1138" s="42" t="str">
        <f t="shared" si="566"/>
        <v/>
      </c>
      <c r="AL1138" s="41" t="str">
        <f t="shared" si="567"/>
        <v>Leve atraso</v>
      </c>
      <c r="AM1138" s="41" t="str">
        <f t="shared" si="568"/>
        <v>Não</v>
      </c>
      <c r="AN1138" s="41" t="str">
        <f t="shared" si="569"/>
        <v>Sim</v>
      </c>
      <c r="AO1138" s="42" t="str">
        <f t="shared" si="570"/>
        <v/>
      </c>
      <c r="AP1138" s="41" t="str">
        <f t="shared" si="571"/>
        <v>Murilo de Souza Modesto- Spot|46245</v>
      </c>
      <c r="AQ1138" s="41" t="str">
        <f t="shared" si="572"/>
        <v/>
      </c>
      <c r="AR1138" s="41" t="str">
        <f>IF($AQ1138="","",COUNTIFS(L_ChaveCob,$AQ1138,L_Ausencia,"&gt;"&amp;$W1138)+COUNTIFS($AQ$4:$AQ1138,$AQ1138,$W$4:$W1138,$W1138))</f>
        <v/>
      </c>
      <c r="AS1138" s="42">
        <f t="shared" si="573"/>
        <v>0</v>
      </c>
      <c r="AT1138" s="42">
        <f t="shared" si="574"/>
        <v>0</v>
      </c>
      <c r="AU1138" s="42">
        <f t="shared" si="575"/>
        <v>0</v>
      </c>
    </row>
    <row r="1139" spans="1:47" x14ac:dyDescent="0.2">
      <c r="A1139" s="35">
        <v>46246</v>
      </c>
      <c r="B1139" s="36" t="s">
        <v>252</v>
      </c>
      <c r="C1139" s="36" t="s">
        <v>228</v>
      </c>
      <c r="D1139" s="36"/>
      <c r="E1139" s="37"/>
      <c r="F1139" s="37"/>
      <c r="G1139" s="36"/>
      <c r="H1139" s="36"/>
      <c r="I1139" s="36"/>
      <c r="J1139" s="36"/>
      <c r="K1139" s="37"/>
      <c r="L1139" s="37"/>
      <c r="M1139" s="37"/>
      <c r="N1139" s="38">
        <f t="shared" si="544"/>
        <v>46235</v>
      </c>
      <c r="O1139">
        <f t="shared" si="545"/>
        <v>266937</v>
      </c>
      <c r="P1139" t="str">
        <f t="shared" si="546"/>
        <v>Serralheria</v>
      </c>
      <c r="Q1139" t="str">
        <f t="shared" si="547"/>
        <v>Normal / Fixo</v>
      </c>
      <c r="R1139" t="str">
        <f t="shared" si="548"/>
        <v>ENCARREGADO</v>
      </c>
      <c r="S1139" t="str">
        <f t="shared" si="549"/>
        <v>ADM</v>
      </c>
      <c r="T1139" s="39">
        <f t="shared" si="550"/>
        <v>66.410146806958295</v>
      </c>
      <c r="U1139" s="40">
        <f t="shared" si="551"/>
        <v>0.375</v>
      </c>
      <c r="V1139" s="40">
        <f t="shared" si="552"/>
        <v>0</v>
      </c>
      <c r="W1139" s="40">
        <f t="shared" si="553"/>
        <v>0.375</v>
      </c>
      <c r="X1139" t="str">
        <f t="shared" si="554"/>
        <v>Sim</v>
      </c>
      <c r="Y1139" s="40">
        <f t="shared" si="555"/>
        <v>0.375</v>
      </c>
      <c r="Z1139" s="40">
        <f t="shared" si="556"/>
        <v>0</v>
      </c>
      <c r="AA1139" s="40">
        <f t="shared" si="557"/>
        <v>0</v>
      </c>
      <c r="AB1139" s="40">
        <f t="shared" si="558"/>
        <v>0</v>
      </c>
      <c r="AC1139" s="40">
        <f t="shared" si="559"/>
        <v>0.375</v>
      </c>
      <c r="AD1139" s="39">
        <f t="shared" si="560"/>
        <v>597.69132126262468</v>
      </c>
      <c r="AE1139" s="39">
        <f t="shared" si="561"/>
        <v>0</v>
      </c>
      <c r="AF1139" t="str">
        <f t="shared" si="562"/>
        <v>Férias</v>
      </c>
      <c r="AG1139" t="str">
        <f t="shared" si="563"/>
        <v>DESCONTA 9:00h (Férias).</v>
      </c>
      <c r="AH1139" t="str">
        <f t="shared" si="564"/>
        <v/>
      </c>
      <c r="AJ1139" s="41">
        <f t="shared" si="565"/>
        <v>1</v>
      </c>
      <c r="AK1139" s="42" t="str">
        <f t="shared" si="566"/>
        <v/>
      </c>
      <c r="AL1139" s="41" t="str">
        <f t="shared" si="567"/>
        <v>Dia inteiro</v>
      </c>
      <c r="AM1139" s="41" t="str">
        <f t="shared" si="568"/>
        <v>Sim</v>
      </c>
      <c r="AN1139" s="41" t="str">
        <f t="shared" si="569"/>
        <v>Não</v>
      </c>
      <c r="AO1139" s="42" t="str">
        <f t="shared" si="570"/>
        <v/>
      </c>
      <c r="AP1139" s="41" t="str">
        <f t="shared" si="571"/>
        <v>Ronaldo Rosendo da Silva|46246</v>
      </c>
      <c r="AQ1139" s="41" t="str">
        <f t="shared" si="572"/>
        <v/>
      </c>
      <c r="AR1139" s="41" t="str">
        <f>IF($AQ1139="","",COUNTIFS(L_ChaveCob,$AQ1139,L_Ausencia,"&gt;"&amp;$W1139)+COUNTIFS($AQ$4:$AQ1139,$AQ1139,$W$4:$W1139,$W1139))</f>
        <v/>
      </c>
      <c r="AS1139" s="42">
        <f t="shared" si="573"/>
        <v>0</v>
      </c>
      <c r="AT1139" s="42">
        <f t="shared" si="574"/>
        <v>0</v>
      </c>
      <c r="AU1139" s="42">
        <f t="shared" si="575"/>
        <v>0</v>
      </c>
    </row>
    <row r="1140" spans="1:47" x14ac:dyDescent="0.2">
      <c r="A1140" s="35">
        <v>46246</v>
      </c>
      <c r="B1140" s="36" t="s">
        <v>243</v>
      </c>
      <c r="C1140" s="36" t="s">
        <v>232</v>
      </c>
      <c r="D1140" s="36"/>
      <c r="E1140" s="37"/>
      <c r="F1140" s="37"/>
      <c r="G1140" s="36"/>
      <c r="H1140" s="36"/>
      <c r="I1140" s="36"/>
      <c r="J1140" s="36"/>
      <c r="K1140" s="37"/>
      <c r="L1140" s="37"/>
      <c r="M1140" s="37"/>
      <c r="N1140" s="38">
        <f t="shared" si="544"/>
        <v>46235</v>
      </c>
      <c r="O1140">
        <f t="shared" si="545"/>
        <v>900003</v>
      </c>
      <c r="P1140" t="str">
        <f t="shared" si="546"/>
        <v>Serralheria</v>
      </c>
      <c r="Q1140" t="str">
        <f t="shared" si="547"/>
        <v>Normal / Fixo</v>
      </c>
      <c r="R1140" t="str">
        <f t="shared" si="548"/>
        <v>ENCARREGADO</v>
      </c>
      <c r="S1140" t="str">
        <f t="shared" si="549"/>
        <v>ADM</v>
      </c>
      <c r="T1140" s="39">
        <f t="shared" si="550"/>
        <v>66.410146806958295</v>
      </c>
      <c r="U1140" s="40">
        <f t="shared" si="551"/>
        <v>0.375</v>
      </c>
      <c r="V1140" s="40">
        <f t="shared" si="552"/>
        <v>0.375</v>
      </c>
      <c r="W1140" s="40">
        <f t="shared" si="553"/>
        <v>0</v>
      </c>
      <c r="X1140" t="str">
        <f t="shared" si="554"/>
        <v>Não</v>
      </c>
      <c r="Y1140" s="40">
        <f t="shared" si="555"/>
        <v>0</v>
      </c>
      <c r="Z1140" s="40">
        <f t="shared" si="556"/>
        <v>0</v>
      </c>
      <c r="AA1140" s="40">
        <f t="shared" si="557"/>
        <v>0</v>
      </c>
      <c r="AB1140" s="40">
        <f t="shared" si="558"/>
        <v>0</v>
      </c>
      <c r="AC1140" s="40">
        <f t="shared" si="559"/>
        <v>0</v>
      </c>
      <c r="AD1140" s="39">
        <f t="shared" si="560"/>
        <v>0</v>
      </c>
      <c r="AE1140" s="39">
        <f t="shared" si="561"/>
        <v>0</v>
      </c>
      <c r="AF1140" t="str">
        <f t="shared" si="562"/>
        <v>Trabalhado</v>
      </c>
      <c r="AG1140" t="str">
        <f t="shared" si="563"/>
        <v/>
      </c>
      <c r="AH1140" t="str">
        <f t="shared" si="564"/>
        <v/>
      </c>
      <c r="AJ1140" s="41">
        <f t="shared" si="565"/>
        <v>10</v>
      </c>
      <c r="AK1140" s="42" t="str">
        <f t="shared" si="566"/>
        <v/>
      </c>
      <c r="AL1140" s="41" t="str">
        <f t="shared" si="567"/>
        <v>Leve atraso</v>
      </c>
      <c r="AM1140" s="41" t="str">
        <f t="shared" si="568"/>
        <v>Não</v>
      </c>
      <c r="AN1140" s="41" t="str">
        <f t="shared" si="569"/>
        <v>Sim</v>
      </c>
      <c r="AO1140" s="42" t="str">
        <f t="shared" si="570"/>
        <v/>
      </c>
      <c r="AP1140" s="41" t="str">
        <f t="shared" si="571"/>
        <v>Marcelo Antônio Silvestre de Moraes|46246</v>
      </c>
      <c r="AQ1140" s="41" t="str">
        <f t="shared" si="572"/>
        <v/>
      </c>
      <c r="AR1140" s="41" t="str">
        <f>IF($AQ1140="","",COUNTIFS(L_ChaveCob,$AQ1140,L_Ausencia,"&gt;"&amp;$W1140)+COUNTIFS($AQ$4:$AQ1140,$AQ1140,$W$4:$W1140,$W1140))</f>
        <v/>
      </c>
      <c r="AS1140" s="42">
        <f t="shared" si="573"/>
        <v>0</v>
      </c>
      <c r="AT1140" s="42">
        <f t="shared" si="574"/>
        <v>0</v>
      </c>
      <c r="AU1140" s="42">
        <f t="shared" si="575"/>
        <v>0</v>
      </c>
    </row>
    <row r="1141" spans="1:47" x14ac:dyDescent="0.2">
      <c r="A1141" s="35">
        <v>46246</v>
      </c>
      <c r="B1141" s="36" t="s">
        <v>239</v>
      </c>
      <c r="C1141" s="36" t="s">
        <v>232</v>
      </c>
      <c r="D1141" s="36"/>
      <c r="E1141" s="37"/>
      <c r="F1141" s="37"/>
      <c r="G1141" s="36"/>
      <c r="H1141" s="36"/>
      <c r="I1141" s="36"/>
      <c r="J1141" s="36"/>
      <c r="K1141" s="37"/>
      <c r="L1141" s="37"/>
      <c r="M1141" s="37"/>
      <c r="N1141" s="38">
        <f t="shared" si="544"/>
        <v>46235</v>
      </c>
      <c r="O1141">
        <f t="shared" si="545"/>
        <v>173078</v>
      </c>
      <c r="P1141" t="str">
        <f t="shared" si="546"/>
        <v>Serralheria</v>
      </c>
      <c r="Q1141" t="str">
        <f t="shared" si="547"/>
        <v>Normal / Fixo</v>
      </c>
      <c r="R1141" t="str">
        <f t="shared" si="548"/>
        <v>SERRALHEIRO II</v>
      </c>
      <c r="S1141" t="str">
        <f t="shared" si="549"/>
        <v>ADM</v>
      </c>
      <c r="T1141" s="39">
        <f t="shared" si="550"/>
        <v>57.825734836004102</v>
      </c>
      <c r="U1141" s="40">
        <f t="shared" si="551"/>
        <v>0.375</v>
      </c>
      <c r="V1141" s="40">
        <f t="shared" si="552"/>
        <v>0.375</v>
      </c>
      <c r="W1141" s="40">
        <f t="shared" si="553"/>
        <v>0</v>
      </c>
      <c r="X1141" t="str">
        <f t="shared" si="554"/>
        <v>Não</v>
      </c>
      <c r="Y1141" s="40">
        <f t="shared" si="555"/>
        <v>0</v>
      </c>
      <c r="Z1141" s="40">
        <f t="shared" si="556"/>
        <v>0</v>
      </c>
      <c r="AA1141" s="40">
        <f t="shared" si="557"/>
        <v>0</v>
      </c>
      <c r="AB1141" s="40">
        <f t="shared" si="558"/>
        <v>0</v>
      </c>
      <c r="AC1141" s="40">
        <f t="shared" si="559"/>
        <v>0</v>
      </c>
      <c r="AD1141" s="39">
        <f t="shared" si="560"/>
        <v>0</v>
      </c>
      <c r="AE1141" s="39">
        <f t="shared" si="561"/>
        <v>0</v>
      </c>
      <c r="AF1141" t="str">
        <f t="shared" si="562"/>
        <v>Trabalhado</v>
      </c>
      <c r="AG1141" t="str">
        <f t="shared" si="563"/>
        <v/>
      </c>
      <c r="AH1141" t="str">
        <f t="shared" si="564"/>
        <v/>
      </c>
      <c r="AJ1141" s="41">
        <f t="shared" si="565"/>
        <v>2</v>
      </c>
      <c r="AK1141" s="42" t="str">
        <f t="shared" si="566"/>
        <v/>
      </c>
      <c r="AL1141" s="41" t="str">
        <f t="shared" si="567"/>
        <v>Leve atraso</v>
      </c>
      <c r="AM1141" s="41" t="str">
        <f t="shared" si="568"/>
        <v>Não</v>
      </c>
      <c r="AN1141" s="41" t="str">
        <f t="shared" si="569"/>
        <v>Sim</v>
      </c>
      <c r="AO1141" s="42" t="str">
        <f t="shared" si="570"/>
        <v/>
      </c>
      <c r="AP1141" s="41" t="str">
        <f t="shared" si="571"/>
        <v>Giovani Joao da Silva|46246</v>
      </c>
      <c r="AQ1141" s="41" t="str">
        <f t="shared" si="572"/>
        <v/>
      </c>
      <c r="AR1141" s="41" t="str">
        <f>IF($AQ1141="","",COUNTIFS(L_ChaveCob,$AQ1141,L_Ausencia,"&gt;"&amp;$W1141)+COUNTIFS($AQ$4:$AQ1141,$AQ1141,$W$4:$W1141,$W1141))</f>
        <v/>
      </c>
      <c r="AS1141" s="42">
        <f t="shared" si="573"/>
        <v>0</v>
      </c>
      <c r="AT1141" s="42">
        <f t="shared" si="574"/>
        <v>0</v>
      </c>
      <c r="AU1141" s="42">
        <f t="shared" si="575"/>
        <v>0</v>
      </c>
    </row>
    <row r="1142" spans="1:47" x14ac:dyDescent="0.2">
      <c r="A1142" s="35">
        <v>46246</v>
      </c>
      <c r="B1142" s="36" t="s">
        <v>241</v>
      </c>
      <c r="C1142" s="36" t="s">
        <v>232</v>
      </c>
      <c r="D1142" s="36"/>
      <c r="E1142" s="37"/>
      <c r="F1142" s="37"/>
      <c r="G1142" s="36"/>
      <c r="H1142" s="36"/>
      <c r="I1142" s="36"/>
      <c r="J1142" s="36"/>
      <c r="K1142" s="37"/>
      <c r="L1142" s="37"/>
      <c r="M1142" s="37"/>
      <c r="N1142" s="38">
        <f t="shared" si="544"/>
        <v>46235</v>
      </c>
      <c r="O1142">
        <f t="shared" si="545"/>
        <v>24800</v>
      </c>
      <c r="P1142" t="str">
        <f t="shared" si="546"/>
        <v>Serralheria</v>
      </c>
      <c r="Q1142" t="str">
        <f t="shared" si="547"/>
        <v>Normal / Fixo</v>
      </c>
      <c r="R1142" t="str">
        <f t="shared" si="548"/>
        <v>SERRALHEIRO II</v>
      </c>
      <c r="S1142" t="str">
        <f t="shared" si="549"/>
        <v>ADM</v>
      </c>
      <c r="T1142" s="39">
        <f t="shared" si="550"/>
        <v>57.825734836004102</v>
      </c>
      <c r="U1142" s="40">
        <f t="shared" si="551"/>
        <v>0.375</v>
      </c>
      <c r="V1142" s="40">
        <f t="shared" si="552"/>
        <v>0.375</v>
      </c>
      <c r="W1142" s="40">
        <f t="shared" si="553"/>
        <v>0</v>
      </c>
      <c r="X1142" t="str">
        <f t="shared" si="554"/>
        <v>Não</v>
      </c>
      <c r="Y1142" s="40">
        <f t="shared" si="555"/>
        <v>0</v>
      </c>
      <c r="Z1142" s="40">
        <f t="shared" si="556"/>
        <v>0</v>
      </c>
      <c r="AA1142" s="40">
        <f t="shared" si="557"/>
        <v>0</v>
      </c>
      <c r="AB1142" s="40">
        <f t="shared" si="558"/>
        <v>0</v>
      </c>
      <c r="AC1142" s="40">
        <f t="shared" si="559"/>
        <v>0</v>
      </c>
      <c r="AD1142" s="39">
        <f t="shared" si="560"/>
        <v>0</v>
      </c>
      <c r="AE1142" s="39">
        <f t="shared" si="561"/>
        <v>0</v>
      </c>
      <c r="AF1142" t="str">
        <f t="shared" si="562"/>
        <v>Trabalhado</v>
      </c>
      <c r="AG1142" t="str">
        <f t="shared" si="563"/>
        <v/>
      </c>
      <c r="AH1142" t="str">
        <f t="shared" si="564"/>
        <v/>
      </c>
      <c r="AJ1142" s="41">
        <f t="shared" si="565"/>
        <v>3</v>
      </c>
      <c r="AK1142" s="42" t="str">
        <f t="shared" si="566"/>
        <v/>
      </c>
      <c r="AL1142" s="41" t="str">
        <f t="shared" si="567"/>
        <v>Leve atraso</v>
      </c>
      <c r="AM1142" s="41" t="str">
        <f t="shared" si="568"/>
        <v>Não</v>
      </c>
      <c r="AN1142" s="41" t="str">
        <f t="shared" si="569"/>
        <v>Sim</v>
      </c>
      <c r="AO1142" s="42" t="str">
        <f t="shared" si="570"/>
        <v/>
      </c>
      <c r="AP1142" s="41" t="str">
        <f t="shared" si="571"/>
        <v>Ivanildo Lopes Pires de Carvalho|46246</v>
      </c>
      <c r="AQ1142" s="41" t="str">
        <f t="shared" si="572"/>
        <v/>
      </c>
      <c r="AR1142" s="41" t="str">
        <f>IF($AQ1142="","",COUNTIFS(L_ChaveCob,$AQ1142,L_Ausencia,"&gt;"&amp;$W1142)+COUNTIFS($AQ$4:$AQ1142,$AQ1142,$W$4:$W1142,$W1142))</f>
        <v/>
      </c>
      <c r="AS1142" s="42">
        <f t="shared" si="573"/>
        <v>0</v>
      </c>
      <c r="AT1142" s="42">
        <f t="shared" si="574"/>
        <v>0</v>
      </c>
      <c r="AU1142" s="42">
        <f t="shared" si="575"/>
        <v>0</v>
      </c>
    </row>
    <row r="1143" spans="1:47" x14ac:dyDescent="0.2">
      <c r="A1143" s="35">
        <v>46246</v>
      </c>
      <c r="B1143" s="36" t="s">
        <v>254</v>
      </c>
      <c r="C1143" s="36" t="s">
        <v>232</v>
      </c>
      <c r="D1143" s="36"/>
      <c r="E1143" s="37"/>
      <c r="F1143" s="37"/>
      <c r="G1143" s="36"/>
      <c r="H1143" s="36"/>
      <c r="I1143" s="36"/>
      <c r="J1143" s="36"/>
      <c r="K1143" s="37"/>
      <c r="L1143" s="37"/>
      <c r="M1143" s="37"/>
      <c r="N1143" s="38">
        <f t="shared" si="544"/>
        <v>46235</v>
      </c>
      <c r="O1143">
        <f t="shared" si="545"/>
        <v>900001</v>
      </c>
      <c r="P1143" t="str">
        <f t="shared" si="546"/>
        <v>Serralheria</v>
      </c>
      <c r="Q1143" t="str">
        <f t="shared" si="547"/>
        <v>Normal / Fixo</v>
      </c>
      <c r="R1143" t="str">
        <f t="shared" si="548"/>
        <v>SERRALHEIRO II</v>
      </c>
      <c r="S1143" t="str">
        <f t="shared" si="549"/>
        <v>ADM</v>
      </c>
      <c r="T1143" s="39">
        <f t="shared" si="550"/>
        <v>57.825734836004102</v>
      </c>
      <c r="U1143" s="40">
        <f t="shared" si="551"/>
        <v>0.375</v>
      </c>
      <c r="V1143" s="40">
        <f t="shared" si="552"/>
        <v>0.375</v>
      </c>
      <c r="W1143" s="40">
        <f t="shared" si="553"/>
        <v>0</v>
      </c>
      <c r="X1143" t="str">
        <f t="shared" si="554"/>
        <v>Não</v>
      </c>
      <c r="Y1143" s="40">
        <f t="shared" si="555"/>
        <v>0</v>
      </c>
      <c r="Z1143" s="40">
        <f t="shared" si="556"/>
        <v>0</v>
      </c>
      <c r="AA1143" s="40">
        <f t="shared" si="557"/>
        <v>0</v>
      </c>
      <c r="AB1143" s="40">
        <f t="shared" si="558"/>
        <v>0</v>
      </c>
      <c r="AC1143" s="40">
        <f t="shared" si="559"/>
        <v>0</v>
      </c>
      <c r="AD1143" s="39">
        <f t="shared" si="560"/>
        <v>0</v>
      </c>
      <c r="AE1143" s="39">
        <f t="shared" si="561"/>
        <v>0</v>
      </c>
      <c r="AF1143" t="str">
        <f t="shared" si="562"/>
        <v>Trabalhado</v>
      </c>
      <c r="AG1143" t="str">
        <f t="shared" si="563"/>
        <v/>
      </c>
      <c r="AH1143" t="str">
        <f t="shared" si="564"/>
        <v/>
      </c>
      <c r="AJ1143" s="41">
        <f t="shared" si="565"/>
        <v>8</v>
      </c>
      <c r="AK1143" s="42" t="str">
        <f t="shared" si="566"/>
        <v/>
      </c>
      <c r="AL1143" s="41" t="str">
        <f t="shared" si="567"/>
        <v>Leve atraso</v>
      </c>
      <c r="AM1143" s="41" t="str">
        <f t="shared" si="568"/>
        <v>Não</v>
      </c>
      <c r="AN1143" s="41" t="str">
        <f t="shared" si="569"/>
        <v>Sim</v>
      </c>
      <c r="AO1143" s="42" t="str">
        <f t="shared" si="570"/>
        <v/>
      </c>
      <c r="AP1143" s="41" t="str">
        <f t="shared" si="571"/>
        <v>Ronaldo Santos Dias|46246</v>
      </c>
      <c r="AQ1143" s="41" t="str">
        <f t="shared" si="572"/>
        <v/>
      </c>
      <c r="AR1143" s="41" t="str">
        <f>IF($AQ1143="","",COUNTIFS(L_ChaveCob,$AQ1143,L_Ausencia,"&gt;"&amp;$W1143)+COUNTIFS($AQ$4:$AQ1143,$AQ1143,$W$4:$W1143,$W1143))</f>
        <v/>
      </c>
      <c r="AS1143" s="42">
        <f t="shared" si="573"/>
        <v>0</v>
      </c>
      <c r="AT1143" s="42">
        <f t="shared" si="574"/>
        <v>0</v>
      </c>
      <c r="AU1143" s="42">
        <f t="shared" si="575"/>
        <v>0</v>
      </c>
    </row>
    <row r="1144" spans="1:47" x14ac:dyDescent="0.2">
      <c r="A1144" s="35">
        <v>46246</v>
      </c>
      <c r="B1144" s="36" t="s">
        <v>247</v>
      </c>
      <c r="C1144" s="36" t="s">
        <v>404</v>
      </c>
      <c r="D1144" s="36"/>
      <c r="E1144" s="37">
        <v>0.202777777777778</v>
      </c>
      <c r="F1144" s="37"/>
      <c r="G1144" s="36"/>
      <c r="H1144" s="36"/>
      <c r="I1144" s="36" t="s">
        <v>616</v>
      </c>
      <c r="J1144" s="36"/>
      <c r="K1144" s="37"/>
      <c r="L1144" s="37"/>
      <c r="M1144" s="37"/>
      <c r="N1144" s="38">
        <f t="shared" si="544"/>
        <v>46235</v>
      </c>
      <c r="O1144">
        <f t="shared" si="545"/>
        <v>900005</v>
      </c>
      <c r="P1144" t="str">
        <f t="shared" si="546"/>
        <v>Serralheria</v>
      </c>
      <c r="Q1144" t="str">
        <f t="shared" si="547"/>
        <v>Normal / Fixo</v>
      </c>
      <c r="R1144" t="str">
        <f t="shared" si="548"/>
        <v>SERRALHEIRO II</v>
      </c>
      <c r="S1144" t="str">
        <f t="shared" si="549"/>
        <v>ADM</v>
      </c>
      <c r="T1144" s="39">
        <f t="shared" si="550"/>
        <v>57.825734836004102</v>
      </c>
      <c r="U1144" s="40">
        <f t="shared" si="551"/>
        <v>0.375</v>
      </c>
      <c r="V1144" s="40">
        <f t="shared" si="552"/>
        <v>0.172222222222222</v>
      </c>
      <c r="W1144" s="40">
        <f t="shared" si="553"/>
        <v>0.202777777777778</v>
      </c>
      <c r="X1144" t="str">
        <f t="shared" si="554"/>
        <v>Não</v>
      </c>
      <c r="Y1144" s="40">
        <f t="shared" si="555"/>
        <v>0</v>
      </c>
      <c r="Z1144" s="40">
        <f t="shared" si="556"/>
        <v>0</v>
      </c>
      <c r="AA1144" s="40">
        <f t="shared" si="557"/>
        <v>0</v>
      </c>
      <c r="AB1144" s="40">
        <f t="shared" si="558"/>
        <v>0</v>
      </c>
      <c r="AC1144" s="40">
        <f t="shared" si="559"/>
        <v>0</v>
      </c>
      <c r="AD1144" s="39">
        <f t="shared" si="560"/>
        <v>0</v>
      </c>
      <c r="AE1144" s="39">
        <f t="shared" si="561"/>
        <v>281.41857620188699</v>
      </c>
      <c r="AF1144" t="str">
        <f t="shared" si="562"/>
        <v>Justificada</v>
      </c>
      <c r="AG1144" t="str">
        <f t="shared" si="563"/>
        <v/>
      </c>
      <c r="AH1144" t="str">
        <f t="shared" si="564"/>
        <v/>
      </c>
      <c r="AJ1144" s="41">
        <f t="shared" si="565"/>
        <v>13</v>
      </c>
      <c r="AK1144" s="42" t="str">
        <f t="shared" si="566"/>
        <v/>
      </c>
      <c r="AL1144" s="41" t="str">
        <f t="shared" si="567"/>
        <v>Pelo ponto</v>
      </c>
      <c r="AM1144" s="41" t="str">
        <f t="shared" si="568"/>
        <v>Não</v>
      </c>
      <c r="AN1144" s="41" t="str">
        <f t="shared" si="569"/>
        <v>Não</v>
      </c>
      <c r="AO1144" s="42" t="str">
        <f t="shared" si="570"/>
        <v/>
      </c>
      <c r="AP1144" s="41" t="str">
        <f t="shared" si="571"/>
        <v>Rafael Fracaroli da Rocha|46246</v>
      </c>
      <c r="AQ1144" s="41" t="str">
        <f t="shared" si="572"/>
        <v/>
      </c>
      <c r="AR1144" s="41" t="str">
        <f>IF($AQ1144="","",COUNTIFS(L_ChaveCob,$AQ1144,L_Ausencia,"&gt;"&amp;$W1144)+COUNTIFS($AQ$4:$AQ1144,$AQ1144,$W$4:$W1144,$W1144))</f>
        <v/>
      </c>
      <c r="AS1144" s="42">
        <f t="shared" si="573"/>
        <v>0</v>
      </c>
      <c r="AT1144" s="42">
        <f t="shared" si="574"/>
        <v>0</v>
      </c>
      <c r="AU1144" s="42">
        <f t="shared" si="575"/>
        <v>0</v>
      </c>
    </row>
    <row r="1145" spans="1:47" x14ac:dyDescent="0.2">
      <c r="A1145" s="35">
        <v>46246</v>
      </c>
      <c r="B1145" s="36" t="s">
        <v>237</v>
      </c>
      <c r="C1145" s="36" t="s">
        <v>228</v>
      </c>
      <c r="D1145" s="36"/>
      <c r="E1145" s="37"/>
      <c r="F1145" s="37"/>
      <c r="G1145" s="36"/>
      <c r="H1145" s="36"/>
      <c r="I1145" s="36"/>
      <c r="J1145" s="36"/>
      <c r="K1145" s="37"/>
      <c r="L1145" s="37"/>
      <c r="M1145" s="37"/>
      <c r="N1145" s="38">
        <f t="shared" si="544"/>
        <v>46235</v>
      </c>
      <c r="O1145">
        <f t="shared" si="545"/>
        <v>119353</v>
      </c>
      <c r="P1145" t="str">
        <f t="shared" si="546"/>
        <v>Serralheria</v>
      </c>
      <c r="Q1145" t="str">
        <f t="shared" si="547"/>
        <v>Normal / Fixo</v>
      </c>
      <c r="R1145" t="str">
        <f t="shared" si="548"/>
        <v>SERRALHEIRO II</v>
      </c>
      <c r="S1145" t="str">
        <f t="shared" si="549"/>
        <v>ADM</v>
      </c>
      <c r="T1145" s="39">
        <f t="shared" si="550"/>
        <v>57.825734836004102</v>
      </c>
      <c r="U1145" s="40">
        <f t="shared" si="551"/>
        <v>0.375</v>
      </c>
      <c r="V1145" s="40">
        <f t="shared" si="552"/>
        <v>0</v>
      </c>
      <c r="W1145" s="40">
        <f t="shared" si="553"/>
        <v>0.375</v>
      </c>
      <c r="X1145" t="str">
        <f t="shared" si="554"/>
        <v>Sim</v>
      </c>
      <c r="Y1145" s="40">
        <f t="shared" si="555"/>
        <v>0.375</v>
      </c>
      <c r="Z1145" s="40">
        <f t="shared" si="556"/>
        <v>0</v>
      </c>
      <c r="AA1145" s="40">
        <f t="shared" si="557"/>
        <v>0</v>
      </c>
      <c r="AB1145" s="40">
        <f t="shared" si="558"/>
        <v>0</v>
      </c>
      <c r="AC1145" s="40">
        <f t="shared" si="559"/>
        <v>0.375</v>
      </c>
      <c r="AD1145" s="39">
        <f t="shared" si="560"/>
        <v>520.43161352403695</v>
      </c>
      <c r="AE1145" s="39">
        <f t="shared" si="561"/>
        <v>0</v>
      </c>
      <c r="AF1145" t="str">
        <f t="shared" si="562"/>
        <v>Férias</v>
      </c>
      <c r="AG1145" t="str">
        <f t="shared" si="563"/>
        <v>DESCONTA 9:00h (Férias).</v>
      </c>
      <c r="AH1145" t="str">
        <f t="shared" si="564"/>
        <v/>
      </c>
      <c r="AJ1145" s="41">
        <f t="shared" si="565"/>
        <v>7</v>
      </c>
      <c r="AK1145" s="42" t="str">
        <f t="shared" si="566"/>
        <v/>
      </c>
      <c r="AL1145" s="41" t="str">
        <f t="shared" si="567"/>
        <v>Dia inteiro</v>
      </c>
      <c r="AM1145" s="41" t="str">
        <f t="shared" si="568"/>
        <v>Sim</v>
      </c>
      <c r="AN1145" s="41" t="str">
        <f t="shared" si="569"/>
        <v>Não</v>
      </c>
      <c r="AO1145" s="42" t="str">
        <f t="shared" si="570"/>
        <v/>
      </c>
      <c r="AP1145" s="41" t="str">
        <f t="shared" si="571"/>
        <v>Ezequiel Antonio Peres|46246</v>
      </c>
      <c r="AQ1145" s="41" t="str">
        <f t="shared" si="572"/>
        <v>46246|Serralheria</v>
      </c>
      <c r="AR1145" s="41">
        <f>IF($AQ1145="","",COUNTIFS(L_ChaveCob,$AQ1145,L_Ausencia,"&gt;"&amp;$W1145)+COUNTIFS($AQ$4:$AQ1145,$AQ1145,$W$4:$W1145,$W1145))</f>
        <v>1</v>
      </c>
      <c r="AS1145" s="42">
        <f t="shared" si="573"/>
        <v>0</v>
      </c>
      <c r="AT1145" s="42">
        <f t="shared" si="574"/>
        <v>0</v>
      </c>
      <c r="AU1145" s="42">
        <f t="shared" si="575"/>
        <v>0</v>
      </c>
    </row>
    <row r="1146" spans="1:47" x14ac:dyDescent="0.2">
      <c r="A1146" s="35">
        <v>46246</v>
      </c>
      <c r="B1146" s="36" t="s">
        <v>249</v>
      </c>
      <c r="C1146" s="36" t="s">
        <v>220</v>
      </c>
      <c r="D1146" s="36"/>
      <c r="E1146" s="37">
        <v>0.20833333333333301</v>
      </c>
      <c r="F1146" s="37"/>
      <c r="G1146" s="36"/>
      <c r="H1146" s="36"/>
      <c r="I1146" s="36"/>
      <c r="J1146" s="36"/>
      <c r="K1146" s="37"/>
      <c r="L1146" s="37"/>
      <c r="M1146" s="37"/>
      <c r="N1146" s="38">
        <f t="shared" si="544"/>
        <v>46235</v>
      </c>
      <c r="O1146">
        <f t="shared" si="545"/>
        <v>331335</v>
      </c>
      <c r="P1146" t="str">
        <f t="shared" si="546"/>
        <v>Serralheria</v>
      </c>
      <c r="Q1146" t="str">
        <f t="shared" si="547"/>
        <v>Normal / Fixo</v>
      </c>
      <c r="R1146" t="str">
        <f t="shared" si="548"/>
        <v>SERRALHEIRO II</v>
      </c>
      <c r="S1146" t="str">
        <f t="shared" si="549"/>
        <v>ADM</v>
      </c>
      <c r="T1146" s="39">
        <f t="shared" si="550"/>
        <v>57.825734836004102</v>
      </c>
      <c r="U1146" s="40">
        <f t="shared" si="551"/>
        <v>0.375</v>
      </c>
      <c r="V1146" s="40">
        <f t="shared" si="552"/>
        <v>0.16666666666666699</v>
      </c>
      <c r="W1146" s="40">
        <f t="shared" si="553"/>
        <v>0.20833333333333301</v>
      </c>
      <c r="X1146" t="str">
        <f t="shared" si="554"/>
        <v>Sim</v>
      </c>
      <c r="Y1146" s="40">
        <f t="shared" si="555"/>
        <v>0.20833333333333301</v>
      </c>
      <c r="Z1146" s="40">
        <f t="shared" si="556"/>
        <v>0</v>
      </c>
      <c r="AA1146" s="40">
        <f t="shared" si="557"/>
        <v>0</v>
      </c>
      <c r="AB1146" s="40">
        <f t="shared" si="558"/>
        <v>0</v>
      </c>
      <c r="AC1146" s="40">
        <f t="shared" si="559"/>
        <v>0.20833333333333301</v>
      </c>
      <c r="AD1146" s="39">
        <f t="shared" si="560"/>
        <v>289.12867418002003</v>
      </c>
      <c r="AE1146" s="39">
        <f t="shared" si="561"/>
        <v>0</v>
      </c>
      <c r="AF1146" t="str">
        <f t="shared" si="562"/>
        <v>Injustificada</v>
      </c>
      <c r="AG1146" t="str">
        <f t="shared" si="563"/>
        <v>DESCONTA 5:00h (Injustificada).</v>
      </c>
      <c r="AH1146" t="str">
        <f t="shared" si="564"/>
        <v/>
      </c>
      <c r="AJ1146" s="41">
        <f t="shared" si="565"/>
        <v>5</v>
      </c>
      <c r="AK1146" s="42" t="str">
        <f t="shared" si="566"/>
        <v/>
      </c>
      <c r="AL1146" s="41" t="str">
        <f t="shared" si="567"/>
        <v>Pelo ponto</v>
      </c>
      <c r="AM1146" s="41" t="str">
        <f t="shared" si="568"/>
        <v>Sim</v>
      </c>
      <c r="AN1146" s="41" t="str">
        <f t="shared" si="569"/>
        <v>Não</v>
      </c>
      <c r="AO1146" s="42" t="str">
        <f t="shared" si="570"/>
        <v/>
      </c>
      <c r="AP1146" s="41" t="str">
        <f t="shared" si="571"/>
        <v>Robson Alberto Alves Galvão|46246</v>
      </c>
      <c r="AQ1146" s="41" t="str">
        <f t="shared" si="572"/>
        <v>46246|Serralheria</v>
      </c>
      <c r="AR1146" s="41">
        <f>IF($AQ1146="","",COUNTIFS(L_ChaveCob,$AQ1146,L_Ausencia,"&gt;"&amp;$W1146)+COUNTIFS($AQ$4:$AQ1146,$AQ1146,$W$4:$W1146,$W1146))</f>
        <v>2</v>
      </c>
      <c r="AS1146" s="42">
        <f t="shared" si="573"/>
        <v>0</v>
      </c>
      <c r="AT1146" s="42">
        <f t="shared" si="574"/>
        <v>0</v>
      </c>
      <c r="AU1146" s="42">
        <f t="shared" si="575"/>
        <v>0</v>
      </c>
    </row>
    <row r="1147" spans="1:47" x14ac:dyDescent="0.2">
      <c r="A1147" s="35">
        <v>46246</v>
      </c>
      <c r="B1147" s="36" t="s">
        <v>229</v>
      </c>
      <c r="C1147" s="36" t="s">
        <v>232</v>
      </c>
      <c r="D1147" s="36"/>
      <c r="E1147" s="37"/>
      <c r="F1147" s="37"/>
      <c r="G1147" s="36"/>
      <c r="H1147" s="36"/>
      <c r="I1147" s="36"/>
      <c r="J1147" s="36"/>
      <c r="K1147" s="37"/>
      <c r="L1147" s="37"/>
      <c r="M1147" s="37"/>
      <c r="N1147" s="38">
        <f t="shared" si="544"/>
        <v>46235</v>
      </c>
      <c r="O1147">
        <f t="shared" si="545"/>
        <v>105410</v>
      </c>
      <c r="P1147" t="str">
        <f t="shared" si="546"/>
        <v>Serralheria</v>
      </c>
      <c r="Q1147" t="str">
        <f t="shared" si="547"/>
        <v>Normal / Fixo</v>
      </c>
      <c r="R1147" t="str">
        <f t="shared" si="548"/>
        <v>SERRALHEIRO I</v>
      </c>
      <c r="S1147" t="str">
        <f t="shared" si="549"/>
        <v>TURNO 3</v>
      </c>
      <c r="T1147" s="39">
        <f t="shared" si="550"/>
        <v>53.488333185221997</v>
      </c>
      <c r="U1147" s="40">
        <f t="shared" si="551"/>
        <v>0.33333333333333298</v>
      </c>
      <c r="V1147" s="40">
        <f t="shared" si="552"/>
        <v>0.33333333333333298</v>
      </c>
      <c r="W1147" s="40">
        <f t="shared" si="553"/>
        <v>0</v>
      </c>
      <c r="X1147" t="str">
        <f t="shared" si="554"/>
        <v>Não</v>
      </c>
      <c r="Y1147" s="40">
        <f t="shared" si="555"/>
        <v>0</v>
      </c>
      <c r="Z1147" s="40">
        <f t="shared" si="556"/>
        <v>0</v>
      </c>
      <c r="AA1147" s="40">
        <f t="shared" si="557"/>
        <v>0</v>
      </c>
      <c r="AB1147" s="40">
        <f t="shared" si="558"/>
        <v>0</v>
      </c>
      <c r="AC1147" s="40">
        <f t="shared" si="559"/>
        <v>0</v>
      </c>
      <c r="AD1147" s="39">
        <f t="shared" si="560"/>
        <v>0</v>
      </c>
      <c r="AE1147" s="39">
        <f t="shared" si="561"/>
        <v>0</v>
      </c>
      <c r="AF1147" t="str">
        <f t="shared" si="562"/>
        <v>Trabalhado</v>
      </c>
      <c r="AG1147" t="str">
        <f t="shared" si="563"/>
        <v/>
      </c>
      <c r="AH1147" t="str">
        <f t="shared" si="564"/>
        <v/>
      </c>
      <c r="AJ1147" s="41">
        <f t="shared" si="565"/>
        <v>6</v>
      </c>
      <c r="AK1147" s="42" t="str">
        <f t="shared" si="566"/>
        <v/>
      </c>
      <c r="AL1147" s="41" t="str">
        <f t="shared" si="567"/>
        <v>Leve atraso</v>
      </c>
      <c r="AM1147" s="41" t="str">
        <f t="shared" si="568"/>
        <v>Não</v>
      </c>
      <c r="AN1147" s="41" t="str">
        <f t="shared" si="569"/>
        <v>Sim</v>
      </c>
      <c r="AO1147" s="42" t="str">
        <f t="shared" si="570"/>
        <v/>
      </c>
      <c r="AP1147" s="41" t="str">
        <f t="shared" si="571"/>
        <v>Marcelo Douglas Vieira Santana|46246</v>
      </c>
      <c r="AQ1147" s="41" t="str">
        <f t="shared" si="572"/>
        <v/>
      </c>
      <c r="AR1147" s="41" t="str">
        <f>IF($AQ1147="","",COUNTIFS(L_ChaveCob,$AQ1147,L_Ausencia,"&gt;"&amp;$W1147)+COUNTIFS($AQ$4:$AQ1147,$AQ1147,$W$4:$W1147,$W1147))</f>
        <v/>
      </c>
      <c r="AS1147" s="42">
        <f t="shared" si="573"/>
        <v>0</v>
      </c>
      <c r="AT1147" s="42">
        <f t="shared" si="574"/>
        <v>0</v>
      </c>
      <c r="AU1147" s="42">
        <f t="shared" si="575"/>
        <v>0</v>
      </c>
    </row>
    <row r="1148" spans="1:47" x14ac:dyDescent="0.2">
      <c r="A1148" s="35">
        <v>46246</v>
      </c>
      <c r="B1148" s="36" t="s">
        <v>231</v>
      </c>
      <c r="C1148" s="36" t="s">
        <v>232</v>
      </c>
      <c r="D1148" s="36"/>
      <c r="E1148" s="37"/>
      <c r="F1148" s="37"/>
      <c r="G1148" s="36"/>
      <c r="H1148" s="36"/>
      <c r="I1148" s="36"/>
      <c r="J1148" s="36"/>
      <c r="K1148" s="37"/>
      <c r="L1148" s="37"/>
      <c r="M1148" s="37"/>
      <c r="N1148" s="38">
        <f t="shared" si="544"/>
        <v>46235</v>
      </c>
      <c r="O1148">
        <f t="shared" si="545"/>
        <v>900004</v>
      </c>
      <c r="P1148" t="str">
        <f t="shared" si="546"/>
        <v>Serralheria</v>
      </c>
      <c r="Q1148" t="str">
        <f t="shared" si="547"/>
        <v>Normal / Fixo</v>
      </c>
      <c r="R1148" t="str">
        <f t="shared" si="548"/>
        <v>SERRALHEIRO I</v>
      </c>
      <c r="S1148" t="str">
        <f t="shared" si="549"/>
        <v>TURNO 2</v>
      </c>
      <c r="T1148" s="39">
        <f t="shared" si="550"/>
        <v>53.488333185221997</v>
      </c>
      <c r="U1148" s="40">
        <f t="shared" si="551"/>
        <v>0.33333333333333298</v>
      </c>
      <c r="V1148" s="40">
        <f t="shared" si="552"/>
        <v>0.33333333333333298</v>
      </c>
      <c r="W1148" s="40">
        <f t="shared" si="553"/>
        <v>0</v>
      </c>
      <c r="X1148" t="str">
        <f t="shared" si="554"/>
        <v>Não</v>
      </c>
      <c r="Y1148" s="40">
        <f t="shared" si="555"/>
        <v>0</v>
      </c>
      <c r="Z1148" s="40">
        <f t="shared" si="556"/>
        <v>0</v>
      </c>
      <c r="AA1148" s="40">
        <f t="shared" si="557"/>
        <v>0</v>
      </c>
      <c r="AB1148" s="40">
        <f t="shared" si="558"/>
        <v>0</v>
      </c>
      <c r="AC1148" s="40">
        <f t="shared" si="559"/>
        <v>0</v>
      </c>
      <c r="AD1148" s="39">
        <f t="shared" si="560"/>
        <v>0</v>
      </c>
      <c r="AE1148" s="39">
        <f t="shared" si="561"/>
        <v>0</v>
      </c>
      <c r="AF1148" t="str">
        <f t="shared" si="562"/>
        <v>Trabalhado</v>
      </c>
      <c r="AG1148" t="str">
        <f t="shared" si="563"/>
        <v/>
      </c>
      <c r="AH1148" t="str">
        <f t="shared" si="564"/>
        <v/>
      </c>
      <c r="AJ1148" s="41">
        <f t="shared" si="565"/>
        <v>11</v>
      </c>
      <c r="AK1148" s="42" t="str">
        <f t="shared" si="566"/>
        <v/>
      </c>
      <c r="AL1148" s="41" t="str">
        <f t="shared" si="567"/>
        <v>Leve atraso</v>
      </c>
      <c r="AM1148" s="41" t="str">
        <f t="shared" si="568"/>
        <v>Não</v>
      </c>
      <c r="AN1148" s="41" t="str">
        <f t="shared" si="569"/>
        <v>Sim</v>
      </c>
      <c r="AO1148" s="42" t="str">
        <f t="shared" si="570"/>
        <v/>
      </c>
      <c r="AP1148" s="41" t="str">
        <f t="shared" si="571"/>
        <v>Rogério Marques da Silva|46246</v>
      </c>
      <c r="AQ1148" s="41" t="str">
        <f t="shared" si="572"/>
        <v/>
      </c>
      <c r="AR1148" s="41" t="str">
        <f>IF($AQ1148="","",COUNTIFS(L_ChaveCob,$AQ1148,L_Ausencia,"&gt;"&amp;$W1148)+COUNTIFS($AQ$4:$AQ1148,$AQ1148,$W$4:$W1148,$W1148))</f>
        <v/>
      </c>
      <c r="AS1148" s="42">
        <f t="shared" si="573"/>
        <v>0</v>
      </c>
      <c r="AT1148" s="42">
        <f t="shared" si="574"/>
        <v>0</v>
      </c>
      <c r="AU1148" s="42">
        <f t="shared" si="575"/>
        <v>0</v>
      </c>
    </row>
    <row r="1149" spans="1:47" x14ac:dyDescent="0.2">
      <c r="A1149" s="35">
        <v>46246</v>
      </c>
      <c r="B1149" s="36" t="s">
        <v>479</v>
      </c>
      <c r="C1149" s="36" t="s">
        <v>232</v>
      </c>
      <c r="D1149" s="36"/>
      <c r="E1149" s="37"/>
      <c r="F1149" s="37"/>
      <c r="G1149" s="36"/>
      <c r="H1149" s="36"/>
      <c r="I1149" s="36"/>
      <c r="J1149" s="36"/>
      <c r="K1149" s="37"/>
      <c r="L1149" s="37"/>
      <c r="M1149" s="37"/>
      <c r="N1149" s="38">
        <f t="shared" si="544"/>
        <v>46235</v>
      </c>
      <c r="O1149">
        <f t="shared" si="545"/>
        <v>900012</v>
      </c>
      <c r="P1149" t="str">
        <f t="shared" si="546"/>
        <v>Serralheria</v>
      </c>
      <c r="Q1149" t="str">
        <f t="shared" si="547"/>
        <v>Normal / Fixo</v>
      </c>
      <c r="R1149" t="str">
        <f t="shared" si="548"/>
        <v>SERRALHEIRO I</v>
      </c>
      <c r="S1149" t="str">
        <f t="shared" si="549"/>
        <v>ADM</v>
      </c>
      <c r="T1149" s="39">
        <f t="shared" si="550"/>
        <v>53.488333185221997</v>
      </c>
      <c r="U1149" s="40">
        <f t="shared" si="551"/>
        <v>0.375</v>
      </c>
      <c r="V1149" s="40">
        <f t="shared" si="552"/>
        <v>0.375</v>
      </c>
      <c r="W1149" s="40">
        <f t="shared" si="553"/>
        <v>0</v>
      </c>
      <c r="X1149" t="str">
        <f t="shared" si="554"/>
        <v>Não</v>
      </c>
      <c r="Y1149" s="40">
        <f t="shared" si="555"/>
        <v>0</v>
      </c>
      <c r="Z1149" s="40">
        <f t="shared" si="556"/>
        <v>0</v>
      </c>
      <c r="AA1149" s="40">
        <f t="shared" si="557"/>
        <v>0</v>
      </c>
      <c r="AB1149" s="40">
        <f t="shared" si="558"/>
        <v>0</v>
      </c>
      <c r="AC1149" s="40">
        <f t="shared" si="559"/>
        <v>0</v>
      </c>
      <c r="AD1149" s="39">
        <f t="shared" si="560"/>
        <v>0</v>
      </c>
      <c r="AE1149" s="39">
        <f t="shared" si="561"/>
        <v>0</v>
      </c>
      <c r="AF1149" t="str">
        <f t="shared" si="562"/>
        <v>Trabalhado</v>
      </c>
      <c r="AG1149" t="str">
        <f t="shared" si="563"/>
        <v/>
      </c>
      <c r="AH1149" t="str">
        <f t="shared" si="564"/>
        <v/>
      </c>
      <c r="AJ1149" s="41">
        <f t="shared" si="565"/>
        <v>21</v>
      </c>
      <c r="AK1149" s="42" t="str">
        <f t="shared" si="566"/>
        <v/>
      </c>
      <c r="AL1149" s="41" t="str">
        <f t="shared" si="567"/>
        <v>Leve atraso</v>
      </c>
      <c r="AM1149" s="41" t="str">
        <f t="shared" si="568"/>
        <v>Não</v>
      </c>
      <c r="AN1149" s="41" t="str">
        <f t="shared" si="569"/>
        <v>Sim</v>
      </c>
      <c r="AO1149" s="42" t="str">
        <f t="shared" si="570"/>
        <v/>
      </c>
      <c r="AP1149" s="41" t="str">
        <f t="shared" si="571"/>
        <v>Diego Ferreira Moura|46246</v>
      </c>
      <c r="AQ1149" s="41" t="str">
        <f t="shared" si="572"/>
        <v/>
      </c>
      <c r="AR1149" s="41" t="str">
        <f>IF($AQ1149="","",COUNTIFS(L_ChaveCob,$AQ1149,L_Ausencia,"&gt;"&amp;$W1149)+COUNTIFS($AQ$4:$AQ1149,$AQ1149,$W$4:$W1149,$W1149))</f>
        <v/>
      </c>
      <c r="AS1149" s="42">
        <f t="shared" si="573"/>
        <v>0</v>
      </c>
      <c r="AT1149" s="42">
        <f t="shared" si="574"/>
        <v>0</v>
      </c>
      <c r="AU1149" s="42">
        <f t="shared" si="575"/>
        <v>0</v>
      </c>
    </row>
    <row r="1150" spans="1:47" x14ac:dyDescent="0.2">
      <c r="A1150" s="35">
        <v>46246</v>
      </c>
      <c r="B1150" s="36" t="s">
        <v>483</v>
      </c>
      <c r="C1150" s="36" t="s">
        <v>232</v>
      </c>
      <c r="D1150" s="36"/>
      <c r="E1150" s="37"/>
      <c r="F1150" s="37"/>
      <c r="G1150" s="36"/>
      <c r="H1150" s="36"/>
      <c r="I1150" s="36"/>
      <c r="J1150" s="36"/>
      <c r="K1150" s="37"/>
      <c r="L1150" s="37"/>
      <c r="M1150" s="37"/>
      <c r="N1150" s="38">
        <f t="shared" si="544"/>
        <v>46235</v>
      </c>
      <c r="O1150">
        <f t="shared" si="545"/>
        <v>900011</v>
      </c>
      <c r="P1150" t="str">
        <f t="shared" si="546"/>
        <v>Serralheria</v>
      </c>
      <c r="Q1150" t="str">
        <f t="shared" si="547"/>
        <v>Normal / Fixo</v>
      </c>
      <c r="R1150" t="str">
        <f t="shared" si="548"/>
        <v>SERRALHEIRO I</v>
      </c>
      <c r="S1150" t="str">
        <f t="shared" si="549"/>
        <v>ADM</v>
      </c>
      <c r="T1150" s="39">
        <f t="shared" si="550"/>
        <v>53.488333185221997</v>
      </c>
      <c r="U1150" s="40">
        <f t="shared" si="551"/>
        <v>0.375</v>
      </c>
      <c r="V1150" s="40">
        <f t="shared" si="552"/>
        <v>0.375</v>
      </c>
      <c r="W1150" s="40">
        <f t="shared" si="553"/>
        <v>0</v>
      </c>
      <c r="X1150" t="str">
        <f t="shared" si="554"/>
        <v>Não</v>
      </c>
      <c r="Y1150" s="40">
        <f t="shared" si="555"/>
        <v>0</v>
      </c>
      <c r="Z1150" s="40">
        <f t="shared" si="556"/>
        <v>0</v>
      </c>
      <c r="AA1150" s="40">
        <f t="shared" si="557"/>
        <v>0</v>
      </c>
      <c r="AB1150" s="40">
        <f t="shared" si="558"/>
        <v>0</v>
      </c>
      <c r="AC1150" s="40">
        <f t="shared" si="559"/>
        <v>0</v>
      </c>
      <c r="AD1150" s="39">
        <f t="shared" si="560"/>
        <v>0</v>
      </c>
      <c r="AE1150" s="39">
        <f t="shared" si="561"/>
        <v>0</v>
      </c>
      <c r="AF1150" t="str">
        <f t="shared" si="562"/>
        <v>Trabalhado</v>
      </c>
      <c r="AG1150" t="str">
        <f t="shared" si="563"/>
        <v/>
      </c>
      <c r="AH1150" t="str">
        <f t="shared" si="564"/>
        <v/>
      </c>
      <c r="AJ1150" s="41">
        <f t="shared" si="565"/>
        <v>20</v>
      </c>
      <c r="AK1150" s="42" t="str">
        <f t="shared" si="566"/>
        <v/>
      </c>
      <c r="AL1150" s="41" t="str">
        <f t="shared" si="567"/>
        <v>Leve atraso</v>
      </c>
      <c r="AM1150" s="41" t="str">
        <f t="shared" si="568"/>
        <v>Não</v>
      </c>
      <c r="AN1150" s="41" t="str">
        <f t="shared" si="569"/>
        <v>Sim</v>
      </c>
      <c r="AO1150" s="42" t="str">
        <f t="shared" si="570"/>
        <v/>
      </c>
      <c r="AP1150" s="41" t="str">
        <f t="shared" si="571"/>
        <v>Maxwell Torres da Silva|46246</v>
      </c>
      <c r="AQ1150" s="41" t="str">
        <f t="shared" si="572"/>
        <v/>
      </c>
      <c r="AR1150" s="41" t="str">
        <f>IF($AQ1150="","",COUNTIFS(L_ChaveCob,$AQ1150,L_Ausencia,"&gt;"&amp;$W1150)+COUNTIFS($AQ$4:$AQ1150,$AQ1150,$W$4:$W1150,$W1150))</f>
        <v/>
      </c>
      <c r="AS1150" s="42">
        <f t="shared" si="573"/>
        <v>0</v>
      </c>
      <c r="AT1150" s="42">
        <f t="shared" si="574"/>
        <v>0</v>
      </c>
      <c r="AU1150" s="42">
        <f t="shared" si="575"/>
        <v>0</v>
      </c>
    </row>
    <row r="1151" spans="1:47" x14ac:dyDescent="0.2">
      <c r="A1151" s="35">
        <v>46246</v>
      </c>
      <c r="B1151" s="36" t="s">
        <v>281</v>
      </c>
      <c r="C1151" s="36" t="s">
        <v>232</v>
      </c>
      <c r="D1151" s="36"/>
      <c r="E1151" s="37"/>
      <c r="F1151" s="37"/>
      <c r="G1151" s="36"/>
      <c r="H1151" s="36"/>
      <c r="I1151" s="36"/>
      <c r="J1151" s="36"/>
      <c r="K1151" s="37"/>
      <c r="L1151" s="37"/>
      <c r="M1151" s="37"/>
      <c r="N1151" s="38">
        <f t="shared" si="544"/>
        <v>46235</v>
      </c>
      <c r="O1151">
        <f t="shared" si="545"/>
        <v>900010</v>
      </c>
      <c r="P1151" t="str">
        <f t="shared" si="546"/>
        <v>Serralheria</v>
      </c>
      <c r="Q1151" t="str">
        <f t="shared" si="547"/>
        <v>Normal / Fixo</v>
      </c>
      <c r="R1151" t="str">
        <f t="shared" si="548"/>
        <v>SERRALHEIRO I</v>
      </c>
      <c r="S1151" t="str">
        <f t="shared" si="549"/>
        <v>ADM</v>
      </c>
      <c r="T1151" s="39">
        <f t="shared" si="550"/>
        <v>53.488333185221997</v>
      </c>
      <c r="U1151" s="40">
        <f t="shared" si="551"/>
        <v>0.375</v>
      </c>
      <c r="V1151" s="40">
        <f t="shared" si="552"/>
        <v>0.375</v>
      </c>
      <c r="W1151" s="40">
        <f t="shared" si="553"/>
        <v>0</v>
      </c>
      <c r="X1151" t="str">
        <f t="shared" si="554"/>
        <v>Não</v>
      </c>
      <c r="Y1151" s="40">
        <f t="shared" si="555"/>
        <v>0</v>
      </c>
      <c r="Z1151" s="40">
        <f t="shared" si="556"/>
        <v>0</v>
      </c>
      <c r="AA1151" s="40">
        <f t="shared" si="557"/>
        <v>0</v>
      </c>
      <c r="AB1151" s="40">
        <f t="shared" si="558"/>
        <v>0</v>
      </c>
      <c r="AC1151" s="40">
        <f t="shared" si="559"/>
        <v>0</v>
      </c>
      <c r="AD1151" s="39">
        <f t="shared" si="560"/>
        <v>0</v>
      </c>
      <c r="AE1151" s="39">
        <f t="shared" si="561"/>
        <v>0</v>
      </c>
      <c r="AF1151" t="str">
        <f t="shared" si="562"/>
        <v>Trabalhado</v>
      </c>
      <c r="AG1151" t="str">
        <f t="shared" si="563"/>
        <v/>
      </c>
      <c r="AH1151" t="str">
        <f t="shared" si="564"/>
        <v/>
      </c>
      <c r="AJ1151" s="41">
        <f t="shared" si="565"/>
        <v>19</v>
      </c>
      <c r="AK1151" s="42" t="str">
        <f t="shared" si="566"/>
        <v/>
      </c>
      <c r="AL1151" s="41" t="str">
        <f t="shared" si="567"/>
        <v>Leve atraso</v>
      </c>
      <c r="AM1151" s="41" t="str">
        <f t="shared" si="568"/>
        <v>Não</v>
      </c>
      <c r="AN1151" s="41" t="str">
        <f t="shared" si="569"/>
        <v>Sim</v>
      </c>
      <c r="AO1151" s="42" t="str">
        <f t="shared" si="570"/>
        <v/>
      </c>
      <c r="AP1151" s="41" t="str">
        <f t="shared" si="571"/>
        <v>Roniel de Souza Rocha|46246</v>
      </c>
      <c r="AQ1151" s="41" t="str">
        <f t="shared" si="572"/>
        <v/>
      </c>
      <c r="AR1151" s="41" t="str">
        <f>IF($AQ1151="","",COUNTIFS(L_ChaveCob,$AQ1151,L_Ausencia,"&gt;"&amp;$W1151)+COUNTIFS($AQ$4:$AQ1151,$AQ1151,$W$4:$W1151,$W1151))</f>
        <v/>
      </c>
      <c r="AS1151" s="42">
        <f t="shared" si="573"/>
        <v>0</v>
      </c>
      <c r="AT1151" s="42">
        <f t="shared" si="574"/>
        <v>0</v>
      </c>
      <c r="AU1151" s="42">
        <f t="shared" si="575"/>
        <v>0</v>
      </c>
    </row>
    <row r="1152" spans="1:47" hidden="1" x14ac:dyDescent="0.2">
      <c r="A1152" s="35">
        <v>46246</v>
      </c>
      <c r="B1152" s="36" t="s">
        <v>611</v>
      </c>
      <c r="C1152" s="36" t="s">
        <v>232</v>
      </c>
      <c r="D1152" s="36"/>
      <c r="E1152" s="37"/>
      <c r="F1152" s="37"/>
      <c r="G1152" s="36"/>
      <c r="H1152" s="36"/>
      <c r="I1152" s="36"/>
      <c r="J1152" s="36"/>
      <c r="K1152" s="37"/>
      <c r="L1152" s="37"/>
      <c r="M1152" s="37"/>
      <c r="N1152" s="38">
        <f t="shared" si="544"/>
        <v>46235</v>
      </c>
      <c r="O1152">
        <f t="shared" si="545"/>
        <v>900013</v>
      </c>
      <c r="P1152" t="str">
        <f t="shared" si="546"/>
        <v>SPOT</v>
      </c>
      <c r="Q1152" t="str">
        <f t="shared" si="547"/>
        <v>SPOT</v>
      </c>
      <c r="R1152" t="str">
        <f t="shared" si="548"/>
        <v>SERRALHEIRO I</v>
      </c>
      <c r="S1152" t="str">
        <f t="shared" si="549"/>
        <v>TURNO 2</v>
      </c>
      <c r="T1152" s="39">
        <f t="shared" si="550"/>
        <v>53.488333185221997</v>
      </c>
      <c r="U1152" s="40">
        <f t="shared" si="551"/>
        <v>0.33333333333333298</v>
      </c>
      <c r="V1152" s="40">
        <f t="shared" si="552"/>
        <v>0.33333333333333298</v>
      </c>
      <c r="W1152" s="40">
        <f t="shared" si="553"/>
        <v>0</v>
      </c>
      <c r="X1152" t="str">
        <f t="shared" si="554"/>
        <v>Não</v>
      </c>
      <c r="Y1152" s="40">
        <f t="shared" si="555"/>
        <v>0</v>
      </c>
      <c r="Z1152" s="40">
        <f t="shared" si="556"/>
        <v>0</v>
      </c>
      <c r="AA1152" s="40">
        <f t="shared" si="557"/>
        <v>0</v>
      </c>
      <c r="AB1152" s="40">
        <f t="shared" si="558"/>
        <v>0</v>
      </c>
      <c r="AC1152" s="40">
        <f t="shared" si="559"/>
        <v>0</v>
      </c>
      <c r="AD1152" s="39">
        <f t="shared" si="560"/>
        <v>0</v>
      </c>
      <c r="AE1152" s="39">
        <f t="shared" si="561"/>
        <v>0</v>
      </c>
      <c r="AF1152" t="str">
        <f t="shared" si="562"/>
        <v>Trabalhado</v>
      </c>
      <c r="AG1152" t="str">
        <f t="shared" si="563"/>
        <v/>
      </c>
      <c r="AH1152" t="str">
        <f t="shared" si="564"/>
        <v/>
      </c>
      <c r="AJ1152" s="41">
        <f t="shared" si="565"/>
        <v>22</v>
      </c>
      <c r="AK1152" s="42" t="str">
        <f t="shared" si="566"/>
        <v/>
      </c>
      <c r="AL1152" s="41" t="str">
        <f t="shared" si="567"/>
        <v>Leve atraso</v>
      </c>
      <c r="AM1152" s="41" t="str">
        <f t="shared" si="568"/>
        <v>Não</v>
      </c>
      <c r="AN1152" s="41" t="str">
        <f t="shared" si="569"/>
        <v>Sim</v>
      </c>
      <c r="AO1152" s="42" t="str">
        <f t="shared" si="570"/>
        <v/>
      </c>
      <c r="AP1152" s="41" t="str">
        <f t="shared" si="571"/>
        <v>Murilo de Souza Modesto- Spot|46246</v>
      </c>
      <c r="AQ1152" s="41" t="str">
        <f t="shared" si="572"/>
        <v/>
      </c>
      <c r="AR1152" s="41" t="str">
        <f>IF($AQ1152="","",COUNTIFS(L_ChaveCob,$AQ1152,L_Ausencia,"&gt;"&amp;$W1152)+COUNTIFS($AQ$4:$AQ1152,$AQ1152,$W$4:$W1152,$W1152))</f>
        <v/>
      </c>
      <c r="AS1152" s="42">
        <f t="shared" si="573"/>
        <v>0</v>
      </c>
      <c r="AT1152" s="42">
        <f t="shared" si="574"/>
        <v>0</v>
      </c>
      <c r="AU1152" s="42">
        <f t="shared" si="575"/>
        <v>0</v>
      </c>
    </row>
    <row r="1153" spans="1:47" x14ac:dyDescent="0.2">
      <c r="A1153" s="35">
        <v>46247</v>
      </c>
      <c r="B1153" s="36" t="s">
        <v>252</v>
      </c>
      <c r="C1153" s="36" t="s">
        <v>228</v>
      </c>
      <c r="D1153" s="36"/>
      <c r="E1153" s="37"/>
      <c r="F1153" s="37"/>
      <c r="G1153" s="36"/>
      <c r="H1153" s="36"/>
      <c r="I1153" s="36"/>
      <c r="J1153" s="36"/>
      <c r="K1153" s="37"/>
      <c r="L1153" s="37"/>
      <c r="M1153" s="37"/>
      <c r="N1153" s="38">
        <f t="shared" si="544"/>
        <v>46235</v>
      </c>
      <c r="O1153">
        <f t="shared" si="545"/>
        <v>266937</v>
      </c>
      <c r="P1153" t="str">
        <f t="shared" si="546"/>
        <v>Serralheria</v>
      </c>
      <c r="Q1153" t="str">
        <f t="shared" si="547"/>
        <v>Normal / Fixo</v>
      </c>
      <c r="R1153" t="str">
        <f t="shared" si="548"/>
        <v>ENCARREGADO</v>
      </c>
      <c r="S1153" t="str">
        <f t="shared" si="549"/>
        <v>ADM</v>
      </c>
      <c r="T1153" s="39">
        <f t="shared" si="550"/>
        <v>66.410146806958295</v>
      </c>
      <c r="U1153" s="40">
        <f t="shared" si="551"/>
        <v>0.375</v>
      </c>
      <c r="V1153" s="40">
        <f t="shared" si="552"/>
        <v>0</v>
      </c>
      <c r="W1153" s="40">
        <f t="shared" si="553"/>
        <v>0.375</v>
      </c>
      <c r="X1153" t="str">
        <f t="shared" si="554"/>
        <v>Sim</v>
      </c>
      <c r="Y1153" s="40">
        <f t="shared" si="555"/>
        <v>0.375</v>
      </c>
      <c r="Z1153" s="40">
        <f t="shared" si="556"/>
        <v>0</v>
      </c>
      <c r="AA1153" s="40">
        <f t="shared" si="557"/>
        <v>0</v>
      </c>
      <c r="AB1153" s="40">
        <f t="shared" si="558"/>
        <v>0</v>
      </c>
      <c r="AC1153" s="40">
        <f t="shared" si="559"/>
        <v>0.375</v>
      </c>
      <c r="AD1153" s="39">
        <f t="shared" si="560"/>
        <v>597.69132126262468</v>
      </c>
      <c r="AE1153" s="39">
        <f t="shared" si="561"/>
        <v>0</v>
      </c>
      <c r="AF1153" t="str">
        <f t="shared" si="562"/>
        <v>Férias</v>
      </c>
      <c r="AG1153" t="str">
        <f t="shared" si="563"/>
        <v>DESCONTA 9:00h (Férias).</v>
      </c>
      <c r="AH1153" t="str">
        <f t="shared" si="564"/>
        <v/>
      </c>
      <c r="AJ1153" s="41">
        <f t="shared" si="565"/>
        <v>1</v>
      </c>
      <c r="AK1153" s="42" t="str">
        <f t="shared" si="566"/>
        <v/>
      </c>
      <c r="AL1153" s="41" t="str">
        <f t="shared" si="567"/>
        <v>Dia inteiro</v>
      </c>
      <c r="AM1153" s="41" t="str">
        <f t="shared" si="568"/>
        <v>Sim</v>
      </c>
      <c r="AN1153" s="41" t="str">
        <f t="shared" si="569"/>
        <v>Não</v>
      </c>
      <c r="AO1153" s="42" t="str">
        <f t="shared" si="570"/>
        <v/>
      </c>
      <c r="AP1153" s="41" t="str">
        <f t="shared" si="571"/>
        <v>Ronaldo Rosendo da Silva|46247</v>
      </c>
      <c r="AQ1153" s="41" t="str">
        <f t="shared" si="572"/>
        <v/>
      </c>
      <c r="AR1153" s="41" t="str">
        <f>IF($AQ1153="","",COUNTIFS(L_ChaveCob,$AQ1153,L_Ausencia,"&gt;"&amp;$W1153)+COUNTIFS($AQ$4:$AQ1153,$AQ1153,$W$4:$W1153,$W1153))</f>
        <v/>
      </c>
      <c r="AS1153" s="42">
        <f t="shared" si="573"/>
        <v>0</v>
      </c>
      <c r="AT1153" s="42">
        <f t="shared" si="574"/>
        <v>0</v>
      </c>
      <c r="AU1153" s="42">
        <f t="shared" si="575"/>
        <v>0</v>
      </c>
    </row>
    <row r="1154" spans="1:47" x14ac:dyDescent="0.2">
      <c r="A1154" s="35">
        <v>46247</v>
      </c>
      <c r="B1154" s="36" t="s">
        <v>243</v>
      </c>
      <c r="C1154" s="36" t="s">
        <v>232</v>
      </c>
      <c r="D1154" s="36"/>
      <c r="E1154" s="37"/>
      <c r="F1154" s="37"/>
      <c r="G1154" s="36"/>
      <c r="H1154" s="36"/>
      <c r="I1154" s="36"/>
      <c r="J1154" s="36"/>
      <c r="K1154" s="37"/>
      <c r="L1154" s="37"/>
      <c r="M1154" s="37"/>
      <c r="N1154" s="38">
        <f t="shared" si="544"/>
        <v>46235</v>
      </c>
      <c r="O1154">
        <f t="shared" si="545"/>
        <v>900003</v>
      </c>
      <c r="P1154" t="str">
        <f t="shared" si="546"/>
        <v>Serralheria</v>
      </c>
      <c r="Q1154" t="str">
        <f t="shared" si="547"/>
        <v>Normal / Fixo</v>
      </c>
      <c r="R1154" t="str">
        <f t="shared" si="548"/>
        <v>ENCARREGADO</v>
      </c>
      <c r="S1154" t="str">
        <f t="shared" si="549"/>
        <v>ADM</v>
      </c>
      <c r="T1154" s="39">
        <f t="shared" si="550"/>
        <v>66.410146806958295</v>
      </c>
      <c r="U1154" s="40">
        <f t="shared" si="551"/>
        <v>0.375</v>
      </c>
      <c r="V1154" s="40">
        <f t="shared" si="552"/>
        <v>0.375</v>
      </c>
      <c r="W1154" s="40">
        <f t="shared" si="553"/>
        <v>0</v>
      </c>
      <c r="X1154" t="str">
        <f t="shared" si="554"/>
        <v>Não</v>
      </c>
      <c r="Y1154" s="40">
        <f t="shared" si="555"/>
        <v>0</v>
      </c>
      <c r="Z1154" s="40">
        <f t="shared" si="556"/>
        <v>0</v>
      </c>
      <c r="AA1154" s="40">
        <f t="shared" si="557"/>
        <v>0</v>
      </c>
      <c r="AB1154" s="40">
        <f t="shared" si="558"/>
        <v>0</v>
      </c>
      <c r="AC1154" s="40">
        <f t="shared" si="559"/>
        <v>0</v>
      </c>
      <c r="AD1154" s="39">
        <f t="shared" si="560"/>
        <v>0</v>
      </c>
      <c r="AE1154" s="39">
        <f t="shared" si="561"/>
        <v>0</v>
      </c>
      <c r="AF1154" t="str">
        <f t="shared" si="562"/>
        <v>Trabalhado</v>
      </c>
      <c r="AG1154" t="str">
        <f t="shared" si="563"/>
        <v/>
      </c>
      <c r="AH1154" t="str">
        <f t="shared" si="564"/>
        <v/>
      </c>
      <c r="AJ1154" s="41">
        <f t="shared" si="565"/>
        <v>10</v>
      </c>
      <c r="AK1154" s="42" t="str">
        <f t="shared" si="566"/>
        <v/>
      </c>
      <c r="AL1154" s="41" t="str">
        <f t="shared" si="567"/>
        <v>Leve atraso</v>
      </c>
      <c r="AM1154" s="41" t="str">
        <f t="shared" si="568"/>
        <v>Não</v>
      </c>
      <c r="AN1154" s="41" t="str">
        <f t="shared" si="569"/>
        <v>Sim</v>
      </c>
      <c r="AO1154" s="42" t="str">
        <f t="shared" si="570"/>
        <v/>
      </c>
      <c r="AP1154" s="41" t="str">
        <f t="shared" si="571"/>
        <v>Marcelo Antônio Silvestre de Moraes|46247</v>
      </c>
      <c r="AQ1154" s="41" t="str">
        <f t="shared" si="572"/>
        <v/>
      </c>
      <c r="AR1154" s="41" t="str">
        <f>IF($AQ1154="","",COUNTIFS(L_ChaveCob,$AQ1154,L_Ausencia,"&gt;"&amp;$W1154)+COUNTIFS($AQ$4:$AQ1154,$AQ1154,$W$4:$W1154,$W1154))</f>
        <v/>
      </c>
      <c r="AS1154" s="42">
        <f t="shared" si="573"/>
        <v>0</v>
      </c>
      <c r="AT1154" s="42">
        <f t="shared" si="574"/>
        <v>0</v>
      </c>
      <c r="AU1154" s="42">
        <f t="shared" si="575"/>
        <v>0</v>
      </c>
    </row>
    <row r="1155" spans="1:47" x14ac:dyDescent="0.2">
      <c r="A1155" s="35">
        <v>46247</v>
      </c>
      <c r="B1155" s="36" t="s">
        <v>239</v>
      </c>
      <c r="C1155" s="36" t="s">
        <v>232</v>
      </c>
      <c r="D1155" s="36"/>
      <c r="E1155" s="37"/>
      <c r="F1155" s="37"/>
      <c r="G1155" s="36"/>
      <c r="H1155" s="36"/>
      <c r="I1155" s="36"/>
      <c r="J1155" s="36"/>
      <c r="K1155" s="37"/>
      <c r="L1155" s="37"/>
      <c r="M1155" s="37"/>
      <c r="N1155" s="38">
        <f t="shared" si="544"/>
        <v>46235</v>
      </c>
      <c r="O1155">
        <f t="shared" si="545"/>
        <v>173078</v>
      </c>
      <c r="P1155" t="str">
        <f t="shared" si="546"/>
        <v>Serralheria</v>
      </c>
      <c r="Q1155" t="str">
        <f t="shared" si="547"/>
        <v>Normal / Fixo</v>
      </c>
      <c r="R1155" t="str">
        <f t="shared" si="548"/>
        <v>SERRALHEIRO II</v>
      </c>
      <c r="S1155" t="str">
        <f t="shared" si="549"/>
        <v>ADM</v>
      </c>
      <c r="T1155" s="39">
        <f t="shared" si="550"/>
        <v>57.825734836004102</v>
      </c>
      <c r="U1155" s="40">
        <f t="shared" si="551"/>
        <v>0.375</v>
      </c>
      <c r="V1155" s="40">
        <f t="shared" si="552"/>
        <v>0.375</v>
      </c>
      <c r="W1155" s="40">
        <f t="shared" si="553"/>
        <v>0</v>
      </c>
      <c r="X1155" t="str">
        <f t="shared" si="554"/>
        <v>Não</v>
      </c>
      <c r="Y1155" s="40">
        <f t="shared" si="555"/>
        <v>0</v>
      </c>
      <c r="Z1155" s="40">
        <f t="shared" si="556"/>
        <v>0</v>
      </c>
      <c r="AA1155" s="40">
        <f t="shared" si="557"/>
        <v>0</v>
      </c>
      <c r="AB1155" s="40">
        <f t="shared" si="558"/>
        <v>0</v>
      </c>
      <c r="AC1155" s="40">
        <f t="shared" si="559"/>
        <v>0</v>
      </c>
      <c r="AD1155" s="39">
        <f t="shared" si="560"/>
        <v>0</v>
      </c>
      <c r="AE1155" s="39">
        <f t="shared" si="561"/>
        <v>0</v>
      </c>
      <c r="AF1155" t="str">
        <f t="shared" si="562"/>
        <v>Trabalhado</v>
      </c>
      <c r="AG1155" t="str">
        <f t="shared" si="563"/>
        <v/>
      </c>
      <c r="AH1155" t="str">
        <f t="shared" si="564"/>
        <v/>
      </c>
      <c r="AJ1155" s="41">
        <f t="shared" si="565"/>
        <v>2</v>
      </c>
      <c r="AK1155" s="42" t="str">
        <f t="shared" si="566"/>
        <v/>
      </c>
      <c r="AL1155" s="41" t="str">
        <f t="shared" si="567"/>
        <v>Leve atraso</v>
      </c>
      <c r="AM1155" s="41" t="str">
        <f t="shared" si="568"/>
        <v>Não</v>
      </c>
      <c r="AN1155" s="41" t="str">
        <f t="shared" si="569"/>
        <v>Sim</v>
      </c>
      <c r="AO1155" s="42" t="str">
        <f t="shared" si="570"/>
        <v/>
      </c>
      <c r="AP1155" s="41" t="str">
        <f t="shared" si="571"/>
        <v>Giovani Joao da Silva|46247</v>
      </c>
      <c r="AQ1155" s="41" t="str">
        <f t="shared" si="572"/>
        <v/>
      </c>
      <c r="AR1155" s="41" t="str">
        <f>IF($AQ1155="","",COUNTIFS(L_ChaveCob,$AQ1155,L_Ausencia,"&gt;"&amp;$W1155)+COUNTIFS($AQ$4:$AQ1155,$AQ1155,$W$4:$W1155,$W1155))</f>
        <v/>
      </c>
      <c r="AS1155" s="42">
        <f t="shared" si="573"/>
        <v>0</v>
      </c>
      <c r="AT1155" s="42">
        <f t="shared" si="574"/>
        <v>0</v>
      </c>
      <c r="AU1155" s="42">
        <f t="shared" si="575"/>
        <v>0</v>
      </c>
    </row>
    <row r="1156" spans="1:47" x14ac:dyDescent="0.2">
      <c r="A1156" s="35">
        <v>46247</v>
      </c>
      <c r="B1156" s="36" t="s">
        <v>241</v>
      </c>
      <c r="C1156" s="36" t="s">
        <v>232</v>
      </c>
      <c r="D1156" s="36"/>
      <c r="E1156" s="37"/>
      <c r="F1156" s="37"/>
      <c r="G1156" s="36"/>
      <c r="H1156" s="36"/>
      <c r="I1156" s="36"/>
      <c r="J1156" s="36"/>
      <c r="K1156" s="37"/>
      <c r="L1156" s="37"/>
      <c r="M1156" s="37"/>
      <c r="N1156" s="38">
        <f t="shared" ref="N1156:N1219" si="576">IF($A1156="","",DATE(YEAR($A1156),MONTH($A1156),1))</f>
        <v>46235</v>
      </c>
      <c r="O1156">
        <f t="shared" ref="O1156:O1219" si="577">IF(TRIM($B1156)="","",IFERROR(INDEX(C_RG,MATCH(TRIM($B1156),C_Nome,0)),"?"))</f>
        <v>24800</v>
      </c>
      <c r="P1156" t="str">
        <f t="shared" ref="P1156:P1219" si="578">IF($A1156="","",IF(TRIM($B1156)="",P_EquipePostoVago,IF($AJ1156="","",INDEX(V_Equipe,$AJ1156))))</f>
        <v>Serralheria</v>
      </c>
      <c r="Q1156" t="str">
        <f t="shared" ref="Q1156:Q1219" si="579">IF($A1156="","",IF(TRIM($B1156)="","Posto Vago",IF($AJ1156="","",INDEX(V_Contrato,$AJ1156))))</f>
        <v>Normal / Fixo</v>
      </c>
      <c r="R1156" t="str">
        <f t="shared" ref="R1156:R1219" si="580">IF($A1156="","",IF(TRIM($B1156)="",$H1156,IF($AJ1156="","",INDEX(V_Funcao,$AJ1156))))</f>
        <v>SERRALHEIRO II</v>
      </c>
      <c r="S1156" t="str">
        <f t="shared" ref="S1156:S1219" si="581">IF($A1156="","",IF($I1156&lt;&gt;"",$I1156,IF(TRIM($B1156)="","ADM",IF($AJ1156="","",INDEX(V_Turno,$AJ1156)))))</f>
        <v>ADM</v>
      </c>
      <c r="T1156" s="39">
        <f t="shared" ref="T1156:T1219" si="582">IF(OR($A1156="",$R1156=""),"",IFERROR(INDEX(F_Valor,MATCH($R1156&amp;"|"&amp;SUMPRODUCT(MAX((F_Funcao=$R1156)*(F_Ini&lt;=$A1156)*F_Ini)),F_Chave,0)),""))</f>
        <v>57.825734836004102</v>
      </c>
      <c r="U1156" s="40">
        <f t="shared" ref="U1156:U1219" si="583">IF(OR($A1156="",$S1156=""),0,IFERROR(INDEX(T_Horas,MATCH($S1156,T_Turno,0),WEEKDAY($A1156,2)),0))</f>
        <v>0.375</v>
      </c>
      <c r="V1156" s="40">
        <f t="shared" ref="V1156:V1219" si="584">IF($A1156="",0,MAX(IF($F1156&lt;&gt;"",N($F1156),IF($AN1156="Sim",IF($AK1156&lt;&gt;"",$AK1156,$U1156),$U1156-$W1156))-IF($J1156="Situação Atípica - Presente",N($K1156),0),0))</f>
        <v>0.375</v>
      </c>
      <c r="W1156" s="40">
        <f t="shared" ref="W1156:W1219" si="585">IF($A1156="",0,IF($E1156&lt;&gt;"",N($E1156),IF($AL1156="Dia inteiro",$U1156,IF($AL1156="Pelo ponto",IF($AK1156="",$U1156,MAX($U1156-$AK1156,0)),IF(AND($AL1156="Leve atraso",$AO1156&lt;&gt;""),IF(AND($AO1156&gt;P_LeveMin,$AO1156&lt;=P_LeveMax),$AO1156,0),0)))))</f>
        <v>0</v>
      </c>
      <c r="X1156" t="str">
        <f t="shared" ref="X1156:X1219" si="586">IF($A1156="","",IF(OR($Q1156="Ferista",$Q1156=""),"Não",IF(AND($AL1156="Leve atraso",$W1156&gt;0,$A1156&gt;=P_InicioRegras),"Sim",IF(OR($J1156&lt;&gt;"",$K1156&lt;&gt;"",$L1156&lt;&gt;""),"Não",$AM1156))))</f>
        <v>Não</v>
      </c>
      <c r="Y1156" s="40">
        <f t="shared" ref="Y1156:Y1219" si="587">IF($A1156="",0,IF($Q1156="Ferista",0,IF($X1156="Sim",$W1156,0)+N($K1156)))</f>
        <v>0</v>
      </c>
      <c r="Z1156" s="40">
        <f t="shared" ref="Z1156:Z1219" si="588">IF($X1156="Sim",$AT1156,0)</f>
        <v>0</v>
      </c>
      <c r="AA1156" s="40">
        <f t="shared" ref="AA1156:AA1219" si="589">IF($AP1156="",0,MIN(MAX($Y1156-$Z1156,0),SUMIFS(CP_Horas,CP_ChaveFalta,$AP1156,CP_Aprov,"Sim")))</f>
        <v>0</v>
      </c>
      <c r="AB1156" s="40">
        <f t="shared" ref="AB1156:AB1219" si="590">IF($A1156="",0,MIN(MAX($Y1156-$Z1156-$AA1156,0),N($M1156)))</f>
        <v>0</v>
      </c>
      <c r="AC1156" s="40">
        <f t="shared" ref="AC1156:AC1219" si="591">IF($A1156="",0,MAX($Y1156-$Z1156-$AA1156-$AB1156,0))</f>
        <v>0</v>
      </c>
      <c r="AD1156" s="39">
        <f t="shared" ref="AD1156:AD1219" si="592">IF(OR($AC1156=0,$T1156=""),0,$AC1156*24*$T1156)</f>
        <v>0</v>
      </c>
      <c r="AE1156" s="39">
        <f t="shared" ref="AE1156:AE1219" si="593">IF(OR($A1156="",$T1156=""),0,(IF($AF1156="Justificada",$W1156,0)+N($L1156))*24*$T1156)</f>
        <v>0</v>
      </c>
      <c r="AF1156" t="str">
        <f t="shared" ref="AF1156:AF1219" si="594">IF($A1156="","",IF($J1156&lt;&gt;"","Situação atípica",IF(AND($AL1156="Leve atraso",$W1156&gt;0),"Leve atraso",IFERROR(INDEX(S_Cat,MATCH($C1156,S_Status,0)),"Outros"))))</f>
        <v>Trabalhado</v>
      </c>
      <c r="AG1156" t="str">
        <f t="shared" ref="AG1156:AG1219" si="595">IF($A1156="","",TRIM(IF($Z1156&gt;0,"Ferista cobriu "&amp;TEXT($Z1156,"[h]:mm")&amp;"h. ","")&amp;IF($AA1156&gt;0,"Compensado "&amp;TEXT($AA1156,"[h]:mm")&amp;"h por "&amp;IFERROR(INDEX(CP_Quem,MATCH($AP1156,CP_ChaveFalta,0)),"?")&amp;". ","")&amp;IF($AU1156&gt;0,"Compensação aguardando aprovação ("&amp;TEXT($AU1156,"[h]:mm")&amp;"h). ","")&amp;IF($AB1156&gt;0,"Perdoado por acordo "&amp;TEXT($AB1156,"[h]:mm")&amp;"h. ","")&amp;IF(AND($AP1156&lt;&gt;"",COUNTIF(CP_ChaveQuem,$AP1156)&gt;0),"Horas usadas p/ compensar falta de "&amp;INDEX(CP_Falta,MATCH($AP1156,CP_ChaveQuem,0))&amp;" de "&amp;TEXT(INDEX(CP_DataFalta,MATCH($AP1156,CP_ChaveQuem,0)),"dd/mm")&amp;". ","")&amp;IF(AND($Q1156="Ferista",SUMIFS(L_Ferista,L_Data,$A1156,L_Equipe,$P1156)&gt;0),"Como ferista, cobriu "&amp;TEXT(SUMIFS(L_Ferista,L_Data,$A1156,L_Equipe,$P1156),"[h]:mm")&amp;"h de faltas da equipe. ","")&amp;IF($AC1156&gt;0,"DESCONTA "&amp;TEXT($AC1156,"[h]:mm")&amp;"h ("&amp;$AF1156&amp;").","")))</f>
        <v/>
      </c>
      <c r="AH1156" t="str">
        <f t="shared" ref="AH1156:AH1219" si="596">IF($A1156="","",IF($O1156="?","CADASTRO: funcionário não está no Cadastro",IF(AND($O1156&lt;&gt;"",$AJ1156=""),"CADASTRO: sem vigência (função/turno) nesta data",IF(AND($AP1156&lt;&gt;"",COUNTIF(L_ChavePD,$AP1156)&gt;1),"DUPLICADO: mesma pessoa 2x no dia",IF($A1156&lt;P_InicioRegras,"",IF(AND($C1156="Horas Compensadas",COUNTIF(CP_ChaveQuem,$AP1156)=0),"VINCULAR: registrar na aba Compensações de quem é a falta",IF($AU1156&gt;0,"APROVAR: compensação pendente na aba Compensações",IF(AND($AQ1156&lt;&gt;"",$AS1156&gt;0,$AT1156&lt;$W1156,$AC1156&gt;0),"FERISTA: horas do ferista não cobriram toda a falta",IF(AND($AL1156="Pelo ponto",$AK1156="",$E1156="",$X1156="Sim"),"PONTO: sem ponto nem horas manuais — descontando jornada cheia",IF(AND($AL1156="Leve atraso",$E1156="",N($AO1156)&gt;P_LeveMax),"CLASSIFICAR: ponto mostra atraso &gt; 30 min — trocar o Status",IF($AF1156="Leve atraso","AJUSTAR STATUS: atraso lançado como Horas Trabalhadas",IF(AND(N($K1156)&gt;0,$G1156=""),"OBSERVAÇÃO: desconto extra sem observação",IF(AND($J1156&lt;&gt;"",N($K1156)+N($L1156)&gt;$U1156),"CONFERIR: horas manuais maiores que a jornada","")))))))))))))</f>
        <v/>
      </c>
      <c r="AJ1156" s="41">
        <f t="shared" ref="AJ1156:AJ1219" si="597">IF(OR($A1156="",$O1156="",$O1156="?"),"",IFERROR(MATCH($O1156&amp;"|"&amp;SUMPRODUCT(MAX((V_RG=$O1156)*(V_Ini&lt;=$A1156)*V_Ini)),V_Chave,0),""))</f>
        <v>3</v>
      </c>
      <c r="AK1156" s="42" t="str">
        <f t="shared" ref="AK1156:AK1219" si="598">IF(ISNUMBER(SEARCH(" = ",$D1156)),IFERROR(TIMEVALUE(TRIM(RIGHT($D1156,5))),""),"")</f>
        <v/>
      </c>
      <c r="AL1156" s="41" t="str">
        <f t="shared" ref="AL1156:AL1219" si="599">IF($C1156="","",IFERROR(INDEX(S_Modo,MATCH($C1156,S_Status,0)),"Não"))</f>
        <v>Leve atraso</v>
      </c>
      <c r="AM1156" s="41" t="str">
        <f t="shared" ref="AM1156:AM1219" si="600">IF($C1156="","",IFERROR(INDEX(S_Conta,MATCH($C1156,S_Status,0)),"Não"))</f>
        <v>Não</v>
      </c>
      <c r="AN1156" s="41" t="str">
        <f t="shared" ref="AN1156:AN1219" si="601">IF($C1156="","",IFERROR(INDEX(S_Trab,MATCH($C1156,S_Status,0)),"Não"))</f>
        <v>Sim</v>
      </c>
      <c r="AO1156" s="42" t="str">
        <f t="shared" ref="AO1156:AO1219" si="602">IF(OR($A1156="",$AK1156=""),"",$U1156-$AK1156-IF($J1156&lt;&gt;"Situação Atípica - Presente",N($K1156)+N($L1156),0))</f>
        <v/>
      </c>
      <c r="AP1156" s="41" t="str">
        <f t="shared" ref="AP1156:AP1219" si="603">IF(OR($A1156="",TRIM($B1156)=""),"",TRIM($B1156)&amp;"|"&amp;$A1156)</f>
        <v>Ivanildo Lopes Pires de Carvalho|46247</v>
      </c>
      <c r="AQ1156" s="41" t="str">
        <f t="shared" ref="AQ1156:AQ1219" si="604">IF(AND(P_CoberturaAuto="Sim",$A1156&lt;&gt;"",$A1156&gt;=P_InicioRegras,$Q1156="Normal / Fixo",$R1156&lt;&gt;"",ISERROR(SEARCH("ENCARREGADO",$R1156)),$AM1156="Sim",$W1156&gt;0),$A1156&amp;"|"&amp;$P1156,"")</f>
        <v/>
      </c>
      <c r="AR1156" s="41" t="str">
        <f>IF($AQ1156="","",COUNTIFS(L_ChaveCob,$AQ1156,L_Ausencia,"&gt;"&amp;$W1156)+COUNTIFS($AQ$4:$AQ1156,$AQ1156,$W$4:$W1156,$W1156))</f>
        <v/>
      </c>
      <c r="AS1156" s="42">
        <f t="shared" ref="AS1156:AS1219" si="605">IF($AQ1156="",0,SUMIFS(L_Trab,L_Data,$A1156,L_Equipe,$P1156,L_Contrato,"Ferista",L_Status,"&lt;&gt;Remanejamento"))</f>
        <v>0</v>
      </c>
      <c r="AT1156" s="42">
        <f t="shared" ref="AT1156:AT1219" si="606">IF(OR($AQ1156="",$AS1156=0),0,MAX(MIN($W1156,$AS1156-SUMIFS(L_Ausencia,L_ChaveCob,$AQ1156,L_OrdemCob,"&lt;"&amp;$AR1156)),0))</f>
        <v>0</v>
      </c>
      <c r="AU1156" s="42">
        <f t="shared" ref="AU1156:AU1219" si="607">IF($AP1156="",0,SUMIFS(CP_Horas,CP_ChaveFalta,$AP1156,CP_Aprov,"&lt;&gt;Sim"))</f>
        <v>0</v>
      </c>
    </row>
    <row r="1157" spans="1:47" x14ac:dyDescent="0.2">
      <c r="A1157" s="35">
        <v>46247</v>
      </c>
      <c r="B1157" s="36" t="s">
        <v>254</v>
      </c>
      <c r="C1157" s="36" t="s">
        <v>232</v>
      </c>
      <c r="D1157" s="36"/>
      <c r="E1157" s="37"/>
      <c r="F1157" s="37"/>
      <c r="G1157" s="36"/>
      <c r="H1157" s="36"/>
      <c r="I1157" s="36"/>
      <c r="J1157" s="36"/>
      <c r="K1157" s="37"/>
      <c r="L1157" s="37"/>
      <c r="M1157" s="37"/>
      <c r="N1157" s="38">
        <f t="shared" si="576"/>
        <v>46235</v>
      </c>
      <c r="O1157">
        <f t="shared" si="577"/>
        <v>900001</v>
      </c>
      <c r="P1157" t="str">
        <f t="shared" si="578"/>
        <v>Serralheria</v>
      </c>
      <c r="Q1157" t="str">
        <f t="shared" si="579"/>
        <v>Normal / Fixo</v>
      </c>
      <c r="R1157" t="str">
        <f t="shared" si="580"/>
        <v>SERRALHEIRO II</v>
      </c>
      <c r="S1157" t="str">
        <f t="shared" si="581"/>
        <v>ADM</v>
      </c>
      <c r="T1157" s="39">
        <f t="shared" si="582"/>
        <v>57.825734836004102</v>
      </c>
      <c r="U1157" s="40">
        <f t="shared" si="583"/>
        <v>0.375</v>
      </c>
      <c r="V1157" s="40">
        <f t="shared" si="584"/>
        <v>0.375</v>
      </c>
      <c r="W1157" s="40">
        <f t="shared" si="585"/>
        <v>0</v>
      </c>
      <c r="X1157" t="str">
        <f t="shared" si="586"/>
        <v>Não</v>
      </c>
      <c r="Y1157" s="40">
        <f t="shared" si="587"/>
        <v>0</v>
      </c>
      <c r="Z1157" s="40">
        <f t="shared" si="588"/>
        <v>0</v>
      </c>
      <c r="AA1157" s="40">
        <f t="shared" si="589"/>
        <v>0</v>
      </c>
      <c r="AB1157" s="40">
        <f t="shared" si="590"/>
        <v>0</v>
      </c>
      <c r="AC1157" s="40">
        <f t="shared" si="591"/>
        <v>0</v>
      </c>
      <c r="AD1157" s="39">
        <f t="shared" si="592"/>
        <v>0</v>
      </c>
      <c r="AE1157" s="39">
        <f t="shared" si="593"/>
        <v>0</v>
      </c>
      <c r="AF1157" t="str">
        <f t="shared" si="594"/>
        <v>Trabalhado</v>
      </c>
      <c r="AG1157" t="str">
        <f t="shared" si="595"/>
        <v/>
      </c>
      <c r="AH1157" t="str">
        <f t="shared" si="596"/>
        <v/>
      </c>
      <c r="AJ1157" s="41">
        <f t="shared" si="597"/>
        <v>8</v>
      </c>
      <c r="AK1157" s="42" t="str">
        <f t="shared" si="598"/>
        <v/>
      </c>
      <c r="AL1157" s="41" t="str">
        <f t="shared" si="599"/>
        <v>Leve atraso</v>
      </c>
      <c r="AM1157" s="41" t="str">
        <f t="shared" si="600"/>
        <v>Não</v>
      </c>
      <c r="AN1157" s="41" t="str">
        <f t="shared" si="601"/>
        <v>Sim</v>
      </c>
      <c r="AO1157" s="42" t="str">
        <f t="shared" si="602"/>
        <v/>
      </c>
      <c r="AP1157" s="41" t="str">
        <f t="shared" si="603"/>
        <v>Ronaldo Santos Dias|46247</v>
      </c>
      <c r="AQ1157" s="41" t="str">
        <f t="shared" si="604"/>
        <v/>
      </c>
      <c r="AR1157" s="41" t="str">
        <f>IF($AQ1157="","",COUNTIFS(L_ChaveCob,$AQ1157,L_Ausencia,"&gt;"&amp;$W1157)+COUNTIFS($AQ$4:$AQ1157,$AQ1157,$W$4:$W1157,$W1157))</f>
        <v/>
      </c>
      <c r="AS1157" s="42">
        <f t="shared" si="605"/>
        <v>0</v>
      </c>
      <c r="AT1157" s="42">
        <f t="shared" si="606"/>
        <v>0</v>
      </c>
      <c r="AU1157" s="42">
        <f t="shared" si="607"/>
        <v>0</v>
      </c>
    </row>
    <row r="1158" spans="1:47" x14ac:dyDescent="0.2">
      <c r="A1158" s="35">
        <v>46247</v>
      </c>
      <c r="B1158" s="36" t="s">
        <v>247</v>
      </c>
      <c r="C1158" s="36" t="s">
        <v>232</v>
      </c>
      <c r="D1158" s="36"/>
      <c r="E1158" s="37"/>
      <c r="F1158" s="37"/>
      <c r="G1158" s="36"/>
      <c r="H1158" s="36"/>
      <c r="I1158" s="36" t="s">
        <v>616</v>
      </c>
      <c r="J1158" s="36"/>
      <c r="K1158" s="37"/>
      <c r="L1158" s="37"/>
      <c r="M1158" s="37"/>
      <c r="N1158" s="38">
        <f t="shared" si="576"/>
        <v>46235</v>
      </c>
      <c r="O1158">
        <f t="shared" si="577"/>
        <v>900005</v>
      </c>
      <c r="P1158" t="str">
        <f t="shared" si="578"/>
        <v>Serralheria</v>
      </c>
      <c r="Q1158" t="str">
        <f t="shared" si="579"/>
        <v>Normal / Fixo</v>
      </c>
      <c r="R1158" t="str">
        <f t="shared" si="580"/>
        <v>SERRALHEIRO II</v>
      </c>
      <c r="S1158" t="str">
        <f t="shared" si="581"/>
        <v>ADM</v>
      </c>
      <c r="T1158" s="39">
        <f t="shared" si="582"/>
        <v>57.825734836004102</v>
      </c>
      <c r="U1158" s="40">
        <f t="shared" si="583"/>
        <v>0.375</v>
      </c>
      <c r="V1158" s="40">
        <f t="shared" si="584"/>
        <v>0.375</v>
      </c>
      <c r="W1158" s="40">
        <f t="shared" si="585"/>
        <v>0</v>
      </c>
      <c r="X1158" t="str">
        <f t="shared" si="586"/>
        <v>Não</v>
      </c>
      <c r="Y1158" s="40">
        <f t="shared" si="587"/>
        <v>0</v>
      </c>
      <c r="Z1158" s="40">
        <f t="shared" si="588"/>
        <v>0</v>
      </c>
      <c r="AA1158" s="40">
        <f t="shared" si="589"/>
        <v>0</v>
      </c>
      <c r="AB1158" s="40">
        <f t="shared" si="590"/>
        <v>0</v>
      </c>
      <c r="AC1158" s="40">
        <f t="shared" si="591"/>
        <v>0</v>
      </c>
      <c r="AD1158" s="39">
        <f t="shared" si="592"/>
        <v>0</v>
      </c>
      <c r="AE1158" s="39">
        <f t="shared" si="593"/>
        <v>0</v>
      </c>
      <c r="AF1158" t="str">
        <f t="shared" si="594"/>
        <v>Trabalhado</v>
      </c>
      <c r="AG1158" t="str">
        <f t="shared" si="595"/>
        <v/>
      </c>
      <c r="AH1158" t="str">
        <f t="shared" si="596"/>
        <v/>
      </c>
      <c r="AJ1158" s="41">
        <f t="shared" si="597"/>
        <v>13</v>
      </c>
      <c r="AK1158" s="42" t="str">
        <f t="shared" si="598"/>
        <v/>
      </c>
      <c r="AL1158" s="41" t="str">
        <f t="shared" si="599"/>
        <v>Leve atraso</v>
      </c>
      <c r="AM1158" s="41" t="str">
        <f t="shared" si="600"/>
        <v>Não</v>
      </c>
      <c r="AN1158" s="41" t="str">
        <f t="shared" si="601"/>
        <v>Sim</v>
      </c>
      <c r="AO1158" s="42" t="str">
        <f t="shared" si="602"/>
        <v/>
      </c>
      <c r="AP1158" s="41" t="str">
        <f t="shared" si="603"/>
        <v>Rafael Fracaroli da Rocha|46247</v>
      </c>
      <c r="AQ1158" s="41" t="str">
        <f t="shared" si="604"/>
        <v/>
      </c>
      <c r="AR1158" s="41" t="str">
        <f>IF($AQ1158="","",COUNTIFS(L_ChaveCob,$AQ1158,L_Ausencia,"&gt;"&amp;$W1158)+COUNTIFS($AQ$4:$AQ1158,$AQ1158,$W$4:$W1158,$W1158))</f>
        <v/>
      </c>
      <c r="AS1158" s="42">
        <f t="shared" si="605"/>
        <v>0</v>
      </c>
      <c r="AT1158" s="42">
        <f t="shared" si="606"/>
        <v>0</v>
      </c>
      <c r="AU1158" s="42">
        <f t="shared" si="607"/>
        <v>0</v>
      </c>
    </row>
    <row r="1159" spans="1:47" x14ac:dyDescent="0.2">
      <c r="A1159" s="35">
        <v>46247</v>
      </c>
      <c r="B1159" s="36" t="s">
        <v>237</v>
      </c>
      <c r="C1159" s="36" t="s">
        <v>228</v>
      </c>
      <c r="D1159" s="36"/>
      <c r="E1159" s="37"/>
      <c r="F1159" s="37"/>
      <c r="G1159" s="36"/>
      <c r="H1159" s="36"/>
      <c r="I1159" s="36"/>
      <c r="J1159" s="36"/>
      <c r="K1159" s="37"/>
      <c r="L1159" s="37"/>
      <c r="M1159" s="37"/>
      <c r="N1159" s="38">
        <f t="shared" si="576"/>
        <v>46235</v>
      </c>
      <c r="O1159">
        <f t="shared" si="577"/>
        <v>119353</v>
      </c>
      <c r="P1159" t="str">
        <f t="shared" si="578"/>
        <v>Serralheria</v>
      </c>
      <c r="Q1159" t="str">
        <f t="shared" si="579"/>
        <v>Normal / Fixo</v>
      </c>
      <c r="R1159" t="str">
        <f t="shared" si="580"/>
        <v>SERRALHEIRO II</v>
      </c>
      <c r="S1159" t="str">
        <f t="shared" si="581"/>
        <v>ADM</v>
      </c>
      <c r="T1159" s="39">
        <f t="shared" si="582"/>
        <v>57.825734836004102</v>
      </c>
      <c r="U1159" s="40">
        <f t="shared" si="583"/>
        <v>0.375</v>
      </c>
      <c r="V1159" s="40">
        <f t="shared" si="584"/>
        <v>0</v>
      </c>
      <c r="W1159" s="40">
        <f t="shared" si="585"/>
        <v>0.375</v>
      </c>
      <c r="X1159" t="str">
        <f t="shared" si="586"/>
        <v>Sim</v>
      </c>
      <c r="Y1159" s="40">
        <f t="shared" si="587"/>
        <v>0.375</v>
      </c>
      <c r="Z1159" s="40">
        <f t="shared" si="588"/>
        <v>0</v>
      </c>
      <c r="AA1159" s="40">
        <f t="shared" si="589"/>
        <v>0</v>
      </c>
      <c r="AB1159" s="40">
        <f t="shared" si="590"/>
        <v>0</v>
      </c>
      <c r="AC1159" s="40">
        <f t="shared" si="591"/>
        <v>0.375</v>
      </c>
      <c r="AD1159" s="39">
        <f t="shared" si="592"/>
        <v>520.43161352403695</v>
      </c>
      <c r="AE1159" s="39">
        <f t="shared" si="593"/>
        <v>0</v>
      </c>
      <c r="AF1159" t="str">
        <f t="shared" si="594"/>
        <v>Férias</v>
      </c>
      <c r="AG1159" t="str">
        <f t="shared" si="595"/>
        <v>DESCONTA 9:00h (Férias).</v>
      </c>
      <c r="AH1159" t="str">
        <f t="shared" si="596"/>
        <v/>
      </c>
      <c r="AJ1159" s="41">
        <f t="shared" si="597"/>
        <v>7</v>
      </c>
      <c r="AK1159" s="42" t="str">
        <f t="shared" si="598"/>
        <v/>
      </c>
      <c r="AL1159" s="41" t="str">
        <f t="shared" si="599"/>
        <v>Dia inteiro</v>
      </c>
      <c r="AM1159" s="41" t="str">
        <f t="shared" si="600"/>
        <v>Sim</v>
      </c>
      <c r="AN1159" s="41" t="str">
        <f t="shared" si="601"/>
        <v>Não</v>
      </c>
      <c r="AO1159" s="42" t="str">
        <f t="shared" si="602"/>
        <v/>
      </c>
      <c r="AP1159" s="41" t="str">
        <f t="shared" si="603"/>
        <v>Ezequiel Antonio Peres|46247</v>
      </c>
      <c r="AQ1159" s="41" t="str">
        <f t="shared" si="604"/>
        <v>46247|Serralheria</v>
      </c>
      <c r="AR1159" s="41">
        <f>IF($AQ1159="","",COUNTIFS(L_ChaveCob,$AQ1159,L_Ausencia,"&gt;"&amp;$W1159)+COUNTIFS($AQ$4:$AQ1159,$AQ1159,$W$4:$W1159,$W1159))</f>
        <v>1</v>
      </c>
      <c r="AS1159" s="42">
        <f t="shared" si="605"/>
        <v>0</v>
      </c>
      <c r="AT1159" s="42">
        <f t="shared" si="606"/>
        <v>0</v>
      </c>
      <c r="AU1159" s="42">
        <f t="shared" si="607"/>
        <v>0</v>
      </c>
    </row>
    <row r="1160" spans="1:47" x14ac:dyDescent="0.2">
      <c r="A1160" s="35">
        <v>46247</v>
      </c>
      <c r="B1160" s="36" t="s">
        <v>249</v>
      </c>
      <c r="C1160" s="36" t="s">
        <v>232</v>
      </c>
      <c r="D1160" s="36"/>
      <c r="E1160" s="37">
        <v>0</v>
      </c>
      <c r="F1160" s="37"/>
      <c r="G1160" s="36" t="s">
        <v>617</v>
      </c>
      <c r="H1160" s="36"/>
      <c r="I1160" s="36"/>
      <c r="J1160" s="36"/>
      <c r="K1160" s="37"/>
      <c r="L1160" s="37"/>
      <c r="M1160" s="37"/>
      <c r="N1160" s="38">
        <f t="shared" si="576"/>
        <v>46235</v>
      </c>
      <c r="O1160">
        <f t="shared" si="577"/>
        <v>331335</v>
      </c>
      <c r="P1160" t="str">
        <f t="shared" si="578"/>
        <v>Serralheria</v>
      </c>
      <c r="Q1160" t="str">
        <f t="shared" si="579"/>
        <v>Normal / Fixo</v>
      </c>
      <c r="R1160" t="str">
        <f t="shared" si="580"/>
        <v>SERRALHEIRO II</v>
      </c>
      <c r="S1160" t="str">
        <f t="shared" si="581"/>
        <v>ADM</v>
      </c>
      <c r="T1160" s="39">
        <f t="shared" si="582"/>
        <v>57.825734836004102</v>
      </c>
      <c r="U1160" s="40">
        <f t="shared" si="583"/>
        <v>0.375</v>
      </c>
      <c r="V1160" s="40">
        <f t="shared" si="584"/>
        <v>0.375</v>
      </c>
      <c r="W1160" s="40">
        <f t="shared" si="585"/>
        <v>0</v>
      </c>
      <c r="X1160" t="str">
        <f t="shared" si="586"/>
        <v>Não</v>
      </c>
      <c r="Y1160" s="40">
        <f t="shared" si="587"/>
        <v>0</v>
      </c>
      <c r="Z1160" s="40">
        <f t="shared" si="588"/>
        <v>0</v>
      </c>
      <c r="AA1160" s="40">
        <f t="shared" si="589"/>
        <v>0</v>
      </c>
      <c r="AB1160" s="40">
        <f t="shared" si="590"/>
        <v>0</v>
      </c>
      <c r="AC1160" s="40">
        <f t="shared" si="591"/>
        <v>0</v>
      </c>
      <c r="AD1160" s="39">
        <f t="shared" si="592"/>
        <v>0</v>
      </c>
      <c r="AE1160" s="39">
        <f t="shared" si="593"/>
        <v>0</v>
      </c>
      <c r="AF1160" t="str">
        <f t="shared" si="594"/>
        <v>Trabalhado</v>
      </c>
      <c r="AG1160" t="str">
        <f t="shared" si="595"/>
        <v/>
      </c>
      <c r="AH1160" t="str">
        <f t="shared" si="596"/>
        <v/>
      </c>
      <c r="AJ1160" s="41">
        <f t="shared" si="597"/>
        <v>5</v>
      </c>
      <c r="AK1160" s="42" t="str">
        <f t="shared" si="598"/>
        <v/>
      </c>
      <c r="AL1160" s="41" t="str">
        <f t="shared" si="599"/>
        <v>Leve atraso</v>
      </c>
      <c r="AM1160" s="41" t="str">
        <f t="shared" si="600"/>
        <v>Não</v>
      </c>
      <c r="AN1160" s="41" t="str">
        <f t="shared" si="601"/>
        <v>Sim</v>
      </c>
      <c r="AO1160" s="42" t="str">
        <f t="shared" si="602"/>
        <v/>
      </c>
      <c r="AP1160" s="41" t="str">
        <f t="shared" si="603"/>
        <v>Robson Alberto Alves Galvão|46247</v>
      </c>
      <c r="AQ1160" s="41" t="str">
        <f t="shared" si="604"/>
        <v/>
      </c>
      <c r="AR1160" s="41" t="str">
        <f>IF($AQ1160="","",COUNTIFS(L_ChaveCob,$AQ1160,L_Ausencia,"&gt;"&amp;$W1160)+COUNTIFS($AQ$4:$AQ1160,$AQ1160,$W$4:$W1160,$W1160))</f>
        <v/>
      </c>
      <c r="AS1160" s="42">
        <f t="shared" si="605"/>
        <v>0</v>
      </c>
      <c r="AT1160" s="42">
        <f t="shared" si="606"/>
        <v>0</v>
      </c>
      <c r="AU1160" s="42">
        <f t="shared" si="607"/>
        <v>0</v>
      </c>
    </row>
    <row r="1161" spans="1:47" x14ac:dyDescent="0.2">
      <c r="A1161" s="35">
        <v>46247</v>
      </c>
      <c r="B1161" s="36" t="s">
        <v>229</v>
      </c>
      <c r="C1161" s="36" t="s">
        <v>232</v>
      </c>
      <c r="D1161" s="36"/>
      <c r="E1161" s="37"/>
      <c r="F1161" s="37"/>
      <c r="G1161" s="36"/>
      <c r="H1161" s="36"/>
      <c r="I1161" s="36"/>
      <c r="J1161" s="36"/>
      <c r="K1161" s="37"/>
      <c r="L1161" s="37"/>
      <c r="M1161" s="37"/>
      <c r="N1161" s="38">
        <f t="shared" si="576"/>
        <v>46235</v>
      </c>
      <c r="O1161">
        <f t="shared" si="577"/>
        <v>105410</v>
      </c>
      <c r="P1161" t="str">
        <f t="shared" si="578"/>
        <v>Serralheria</v>
      </c>
      <c r="Q1161" t="str">
        <f t="shared" si="579"/>
        <v>Normal / Fixo</v>
      </c>
      <c r="R1161" t="str">
        <f t="shared" si="580"/>
        <v>SERRALHEIRO I</v>
      </c>
      <c r="S1161" t="str">
        <f t="shared" si="581"/>
        <v>TURNO 3</v>
      </c>
      <c r="T1161" s="39">
        <f t="shared" si="582"/>
        <v>53.488333185221997</v>
      </c>
      <c r="U1161" s="40">
        <f t="shared" si="583"/>
        <v>0.33333333333333298</v>
      </c>
      <c r="V1161" s="40">
        <f t="shared" si="584"/>
        <v>0.33333333333333298</v>
      </c>
      <c r="W1161" s="40">
        <f t="shared" si="585"/>
        <v>0</v>
      </c>
      <c r="X1161" t="str">
        <f t="shared" si="586"/>
        <v>Não</v>
      </c>
      <c r="Y1161" s="40">
        <f t="shared" si="587"/>
        <v>0</v>
      </c>
      <c r="Z1161" s="40">
        <f t="shared" si="588"/>
        <v>0</v>
      </c>
      <c r="AA1161" s="40">
        <f t="shared" si="589"/>
        <v>0</v>
      </c>
      <c r="AB1161" s="40">
        <f t="shared" si="590"/>
        <v>0</v>
      </c>
      <c r="AC1161" s="40">
        <f t="shared" si="591"/>
        <v>0</v>
      </c>
      <c r="AD1161" s="39">
        <f t="shared" si="592"/>
        <v>0</v>
      </c>
      <c r="AE1161" s="39">
        <f t="shared" si="593"/>
        <v>0</v>
      </c>
      <c r="AF1161" t="str">
        <f t="shared" si="594"/>
        <v>Trabalhado</v>
      </c>
      <c r="AG1161" t="str">
        <f t="shared" si="595"/>
        <v/>
      </c>
      <c r="AH1161" t="str">
        <f t="shared" si="596"/>
        <v/>
      </c>
      <c r="AJ1161" s="41">
        <f t="shared" si="597"/>
        <v>6</v>
      </c>
      <c r="AK1161" s="42" t="str">
        <f t="shared" si="598"/>
        <v/>
      </c>
      <c r="AL1161" s="41" t="str">
        <f t="shared" si="599"/>
        <v>Leve atraso</v>
      </c>
      <c r="AM1161" s="41" t="str">
        <f t="shared" si="600"/>
        <v>Não</v>
      </c>
      <c r="AN1161" s="41" t="str">
        <f t="shared" si="601"/>
        <v>Sim</v>
      </c>
      <c r="AO1161" s="42" t="str">
        <f t="shared" si="602"/>
        <v/>
      </c>
      <c r="AP1161" s="41" t="str">
        <f t="shared" si="603"/>
        <v>Marcelo Douglas Vieira Santana|46247</v>
      </c>
      <c r="AQ1161" s="41" t="str">
        <f t="shared" si="604"/>
        <v/>
      </c>
      <c r="AR1161" s="41" t="str">
        <f>IF($AQ1161="","",COUNTIFS(L_ChaveCob,$AQ1161,L_Ausencia,"&gt;"&amp;$W1161)+COUNTIFS($AQ$4:$AQ1161,$AQ1161,$W$4:$W1161,$W1161))</f>
        <v/>
      </c>
      <c r="AS1161" s="42">
        <f t="shared" si="605"/>
        <v>0</v>
      </c>
      <c r="AT1161" s="42">
        <f t="shared" si="606"/>
        <v>0</v>
      </c>
      <c r="AU1161" s="42">
        <f t="shared" si="607"/>
        <v>0</v>
      </c>
    </row>
    <row r="1162" spans="1:47" x14ac:dyDescent="0.2">
      <c r="A1162" s="35">
        <v>46247</v>
      </c>
      <c r="B1162" s="36" t="s">
        <v>231</v>
      </c>
      <c r="C1162" s="36" t="s">
        <v>232</v>
      </c>
      <c r="D1162" s="36"/>
      <c r="E1162" s="37"/>
      <c r="F1162" s="37"/>
      <c r="G1162" s="36"/>
      <c r="H1162" s="36"/>
      <c r="I1162" s="36"/>
      <c r="J1162" s="36"/>
      <c r="K1162" s="37"/>
      <c r="L1162" s="37"/>
      <c r="M1162" s="37"/>
      <c r="N1162" s="38">
        <f t="shared" si="576"/>
        <v>46235</v>
      </c>
      <c r="O1162">
        <f t="shared" si="577"/>
        <v>900004</v>
      </c>
      <c r="P1162" t="str">
        <f t="shared" si="578"/>
        <v>Serralheria</v>
      </c>
      <c r="Q1162" t="str">
        <f t="shared" si="579"/>
        <v>Normal / Fixo</v>
      </c>
      <c r="R1162" t="str">
        <f t="shared" si="580"/>
        <v>SERRALHEIRO I</v>
      </c>
      <c r="S1162" t="str">
        <f t="shared" si="581"/>
        <v>TURNO 2</v>
      </c>
      <c r="T1162" s="39">
        <f t="shared" si="582"/>
        <v>53.488333185221997</v>
      </c>
      <c r="U1162" s="40">
        <f t="shared" si="583"/>
        <v>0.33333333333333298</v>
      </c>
      <c r="V1162" s="40">
        <f t="shared" si="584"/>
        <v>0.33333333333333298</v>
      </c>
      <c r="W1162" s="40">
        <f t="shared" si="585"/>
        <v>0</v>
      </c>
      <c r="X1162" t="str">
        <f t="shared" si="586"/>
        <v>Não</v>
      </c>
      <c r="Y1162" s="40">
        <f t="shared" si="587"/>
        <v>0</v>
      </c>
      <c r="Z1162" s="40">
        <f t="shared" si="588"/>
        <v>0</v>
      </c>
      <c r="AA1162" s="40">
        <f t="shared" si="589"/>
        <v>0</v>
      </c>
      <c r="AB1162" s="40">
        <f t="shared" si="590"/>
        <v>0</v>
      </c>
      <c r="AC1162" s="40">
        <f t="shared" si="591"/>
        <v>0</v>
      </c>
      <c r="AD1162" s="39">
        <f t="shared" si="592"/>
        <v>0</v>
      </c>
      <c r="AE1162" s="39">
        <f t="shared" si="593"/>
        <v>0</v>
      </c>
      <c r="AF1162" t="str">
        <f t="shared" si="594"/>
        <v>Trabalhado</v>
      </c>
      <c r="AG1162" t="str">
        <f t="shared" si="595"/>
        <v/>
      </c>
      <c r="AH1162" t="str">
        <f t="shared" si="596"/>
        <v/>
      </c>
      <c r="AJ1162" s="41">
        <f t="shared" si="597"/>
        <v>11</v>
      </c>
      <c r="AK1162" s="42" t="str">
        <f t="shared" si="598"/>
        <v/>
      </c>
      <c r="AL1162" s="41" t="str">
        <f t="shared" si="599"/>
        <v>Leve atraso</v>
      </c>
      <c r="AM1162" s="41" t="str">
        <f t="shared" si="600"/>
        <v>Não</v>
      </c>
      <c r="AN1162" s="41" t="str">
        <f t="shared" si="601"/>
        <v>Sim</v>
      </c>
      <c r="AO1162" s="42" t="str">
        <f t="shared" si="602"/>
        <v/>
      </c>
      <c r="AP1162" s="41" t="str">
        <f t="shared" si="603"/>
        <v>Rogério Marques da Silva|46247</v>
      </c>
      <c r="AQ1162" s="41" t="str">
        <f t="shared" si="604"/>
        <v/>
      </c>
      <c r="AR1162" s="41" t="str">
        <f>IF($AQ1162="","",COUNTIFS(L_ChaveCob,$AQ1162,L_Ausencia,"&gt;"&amp;$W1162)+COUNTIFS($AQ$4:$AQ1162,$AQ1162,$W$4:$W1162,$W1162))</f>
        <v/>
      </c>
      <c r="AS1162" s="42">
        <f t="shared" si="605"/>
        <v>0</v>
      </c>
      <c r="AT1162" s="42">
        <f t="shared" si="606"/>
        <v>0</v>
      </c>
      <c r="AU1162" s="42">
        <f t="shared" si="607"/>
        <v>0</v>
      </c>
    </row>
    <row r="1163" spans="1:47" x14ac:dyDescent="0.2">
      <c r="A1163" s="35">
        <v>46247</v>
      </c>
      <c r="B1163" s="36" t="s">
        <v>479</v>
      </c>
      <c r="C1163" s="36" t="s">
        <v>232</v>
      </c>
      <c r="D1163" s="36"/>
      <c r="E1163" s="37"/>
      <c r="F1163" s="37"/>
      <c r="G1163" s="36"/>
      <c r="H1163" s="36"/>
      <c r="I1163" s="36"/>
      <c r="J1163" s="36"/>
      <c r="K1163" s="37"/>
      <c r="L1163" s="37"/>
      <c r="M1163" s="37"/>
      <c r="N1163" s="38">
        <f t="shared" si="576"/>
        <v>46235</v>
      </c>
      <c r="O1163">
        <f t="shared" si="577"/>
        <v>900012</v>
      </c>
      <c r="P1163" t="str">
        <f t="shared" si="578"/>
        <v>Serralheria</v>
      </c>
      <c r="Q1163" t="str">
        <f t="shared" si="579"/>
        <v>Normal / Fixo</v>
      </c>
      <c r="R1163" t="str">
        <f t="shared" si="580"/>
        <v>SERRALHEIRO I</v>
      </c>
      <c r="S1163" t="str">
        <f t="shared" si="581"/>
        <v>ADM</v>
      </c>
      <c r="T1163" s="39">
        <f t="shared" si="582"/>
        <v>53.488333185221997</v>
      </c>
      <c r="U1163" s="40">
        <f t="shared" si="583"/>
        <v>0.375</v>
      </c>
      <c r="V1163" s="40">
        <f t="shared" si="584"/>
        <v>0.375</v>
      </c>
      <c r="W1163" s="40">
        <f t="shared" si="585"/>
        <v>0</v>
      </c>
      <c r="X1163" t="str">
        <f t="shared" si="586"/>
        <v>Não</v>
      </c>
      <c r="Y1163" s="40">
        <f t="shared" si="587"/>
        <v>0</v>
      </c>
      <c r="Z1163" s="40">
        <f t="shared" si="588"/>
        <v>0</v>
      </c>
      <c r="AA1163" s="40">
        <f t="shared" si="589"/>
        <v>0</v>
      </c>
      <c r="AB1163" s="40">
        <f t="shared" si="590"/>
        <v>0</v>
      </c>
      <c r="AC1163" s="40">
        <f t="shared" si="591"/>
        <v>0</v>
      </c>
      <c r="AD1163" s="39">
        <f t="shared" si="592"/>
        <v>0</v>
      </c>
      <c r="AE1163" s="39">
        <f t="shared" si="593"/>
        <v>0</v>
      </c>
      <c r="AF1163" t="str">
        <f t="shared" si="594"/>
        <v>Trabalhado</v>
      </c>
      <c r="AG1163" t="str">
        <f t="shared" si="595"/>
        <v/>
      </c>
      <c r="AH1163" t="str">
        <f t="shared" si="596"/>
        <v/>
      </c>
      <c r="AJ1163" s="41">
        <f t="shared" si="597"/>
        <v>21</v>
      </c>
      <c r="AK1163" s="42" t="str">
        <f t="shared" si="598"/>
        <v/>
      </c>
      <c r="AL1163" s="41" t="str">
        <f t="shared" si="599"/>
        <v>Leve atraso</v>
      </c>
      <c r="AM1163" s="41" t="str">
        <f t="shared" si="600"/>
        <v>Não</v>
      </c>
      <c r="AN1163" s="41" t="str">
        <f t="shared" si="601"/>
        <v>Sim</v>
      </c>
      <c r="AO1163" s="42" t="str">
        <f t="shared" si="602"/>
        <v/>
      </c>
      <c r="AP1163" s="41" t="str">
        <f t="shared" si="603"/>
        <v>Diego Ferreira Moura|46247</v>
      </c>
      <c r="AQ1163" s="41" t="str">
        <f t="shared" si="604"/>
        <v/>
      </c>
      <c r="AR1163" s="41" t="str">
        <f>IF($AQ1163="","",COUNTIFS(L_ChaveCob,$AQ1163,L_Ausencia,"&gt;"&amp;$W1163)+COUNTIFS($AQ$4:$AQ1163,$AQ1163,$W$4:$W1163,$W1163))</f>
        <v/>
      </c>
      <c r="AS1163" s="42">
        <f t="shared" si="605"/>
        <v>0</v>
      </c>
      <c r="AT1163" s="42">
        <f t="shared" si="606"/>
        <v>0</v>
      </c>
      <c r="AU1163" s="42">
        <f t="shared" si="607"/>
        <v>0</v>
      </c>
    </row>
    <row r="1164" spans="1:47" x14ac:dyDescent="0.2">
      <c r="A1164" s="35">
        <v>46247</v>
      </c>
      <c r="B1164" s="36" t="s">
        <v>483</v>
      </c>
      <c r="C1164" s="36" t="s">
        <v>232</v>
      </c>
      <c r="D1164" s="36"/>
      <c r="E1164" s="37"/>
      <c r="F1164" s="37"/>
      <c r="G1164" s="36"/>
      <c r="H1164" s="36"/>
      <c r="I1164" s="36"/>
      <c r="J1164" s="36"/>
      <c r="K1164" s="37"/>
      <c r="L1164" s="37"/>
      <c r="M1164" s="37"/>
      <c r="N1164" s="38">
        <f t="shared" si="576"/>
        <v>46235</v>
      </c>
      <c r="O1164">
        <f t="shared" si="577"/>
        <v>900011</v>
      </c>
      <c r="P1164" t="str">
        <f t="shared" si="578"/>
        <v>Serralheria</v>
      </c>
      <c r="Q1164" t="str">
        <f t="shared" si="579"/>
        <v>Normal / Fixo</v>
      </c>
      <c r="R1164" t="str">
        <f t="shared" si="580"/>
        <v>SERRALHEIRO I</v>
      </c>
      <c r="S1164" t="str">
        <f t="shared" si="581"/>
        <v>ADM</v>
      </c>
      <c r="T1164" s="39">
        <f t="shared" si="582"/>
        <v>53.488333185221997</v>
      </c>
      <c r="U1164" s="40">
        <f t="shared" si="583"/>
        <v>0.375</v>
      </c>
      <c r="V1164" s="40">
        <f t="shared" si="584"/>
        <v>0.375</v>
      </c>
      <c r="W1164" s="40">
        <f t="shared" si="585"/>
        <v>0</v>
      </c>
      <c r="X1164" t="str">
        <f t="shared" si="586"/>
        <v>Não</v>
      </c>
      <c r="Y1164" s="40">
        <f t="shared" si="587"/>
        <v>0</v>
      </c>
      <c r="Z1164" s="40">
        <f t="shared" si="588"/>
        <v>0</v>
      </c>
      <c r="AA1164" s="40">
        <f t="shared" si="589"/>
        <v>0</v>
      </c>
      <c r="AB1164" s="40">
        <f t="shared" si="590"/>
        <v>0</v>
      </c>
      <c r="AC1164" s="40">
        <f t="shared" si="591"/>
        <v>0</v>
      </c>
      <c r="AD1164" s="39">
        <f t="shared" si="592"/>
        <v>0</v>
      </c>
      <c r="AE1164" s="39">
        <f t="shared" si="593"/>
        <v>0</v>
      </c>
      <c r="AF1164" t="str">
        <f t="shared" si="594"/>
        <v>Trabalhado</v>
      </c>
      <c r="AG1164" t="str">
        <f t="shared" si="595"/>
        <v/>
      </c>
      <c r="AH1164" t="str">
        <f t="shared" si="596"/>
        <v/>
      </c>
      <c r="AJ1164" s="41">
        <f t="shared" si="597"/>
        <v>20</v>
      </c>
      <c r="AK1164" s="42" t="str">
        <f t="shared" si="598"/>
        <v/>
      </c>
      <c r="AL1164" s="41" t="str">
        <f t="shared" si="599"/>
        <v>Leve atraso</v>
      </c>
      <c r="AM1164" s="41" t="str">
        <f t="shared" si="600"/>
        <v>Não</v>
      </c>
      <c r="AN1164" s="41" t="str">
        <f t="shared" si="601"/>
        <v>Sim</v>
      </c>
      <c r="AO1164" s="42" t="str">
        <f t="shared" si="602"/>
        <v/>
      </c>
      <c r="AP1164" s="41" t="str">
        <f t="shared" si="603"/>
        <v>Maxwell Torres da Silva|46247</v>
      </c>
      <c r="AQ1164" s="41" t="str">
        <f t="shared" si="604"/>
        <v/>
      </c>
      <c r="AR1164" s="41" t="str">
        <f>IF($AQ1164="","",COUNTIFS(L_ChaveCob,$AQ1164,L_Ausencia,"&gt;"&amp;$W1164)+COUNTIFS($AQ$4:$AQ1164,$AQ1164,$W$4:$W1164,$W1164))</f>
        <v/>
      </c>
      <c r="AS1164" s="42">
        <f t="shared" si="605"/>
        <v>0</v>
      </c>
      <c r="AT1164" s="42">
        <f t="shared" si="606"/>
        <v>0</v>
      </c>
      <c r="AU1164" s="42">
        <f t="shared" si="607"/>
        <v>0</v>
      </c>
    </row>
    <row r="1165" spans="1:47" x14ac:dyDescent="0.2">
      <c r="A1165" s="35">
        <v>46247</v>
      </c>
      <c r="B1165" s="36" t="s">
        <v>281</v>
      </c>
      <c r="C1165" s="36" t="s">
        <v>232</v>
      </c>
      <c r="D1165" s="36"/>
      <c r="E1165" s="37"/>
      <c r="F1165" s="37"/>
      <c r="G1165" s="36"/>
      <c r="H1165" s="36"/>
      <c r="I1165" s="36"/>
      <c r="J1165" s="36"/>
      <c r="K1165" s="37"/>
      <c r="L1165" s="37"/>
      <c r="M1165" s="37"/>
      <c r="N1165" s="38">
        <f t="shared" si="576"/>
        <v>46235</v>
      </c>
      <c r="O1165">
        <f t="shared" si="577"/>
        <v>900010</v>
      </c>
      <c r="P1165" t="str">
        <f t="shared" si="578"/>
        <v>Serralheria</v>
      </c>
      <c r="Q1165" t="str">
        <f t="shared" si="579"/>
        <v>Normal / Fixo</v>
      </c>
      <c r="R1165" t="str">
        <f t="shared" si="580"/>
        <v>SERRALHEIRO I</v>
      </c>
      <c r="S1165" t="str">
        <f t="shared" si="581"/>
        <v>ADM</v>
      </c>
      <c r="T1165" s="39">
        <f t="shared" si="582"/>
        <v>53.488333185221997</v>
      </c>
      <c r="U1165" s="40">
        <f t="shared" si="583"/>
        <v>0.375</v>
      </c>
      <c r="V1165" s="40">
        <f t="shared" si="584"/>
        <v>0.375</v>
      </c>
      <c r="W1165" s="40">
        <f t="shared" si="585"/>
        <v>0</v>
      </c>
      <c r="X1165" t="str">
        <f t="shared" si="586"/>
        <v>Não</v>
      </c>
      <c r="Y1165" s="40">
        <f t="shared" si="587"/>
        <v>0</v>
      </c>
      <c r="Z1165" s="40">
        <f t="shared" si="588"/>
        <v>0</v>
      </c>
      <c r="AA1165" s="40">
        <f t="shared" si="589"/>
        <v>0</v>
      </c>
      <c r="AB1165" s="40">
        <f t="shared" si="590"/>
        <v>0</v>
      </c>
      <c r="AC1165" s="40">
        <f t="shared" si="591"/>
        <v>0</v>
      </c>
      <c r="AD1165" s="39">
        <f t="shared" si="592"/>
        <v>0</v>
      </c>
      <c r="AE1165" s="39">
        <f t="shared" si="593"/>
        <v>0</v>
      </c>
      <c r="AF1165" t="str">
        <f t="shared" si="594"/>
        <v>Trabalhado</v>
      </c>
      <c r="AG1165" t="str">
        <f t="shared" si="595"/>
        <v/>
      </c>
      <c r="AH1165" t="str">
        <f t="shared" si="596"/>
        <v/>
      </c>
      <c r="AJ1165" s="41">
        <f t="shared" si="597"/>
        <v>19</v>
      </c>
      <c r="AK1165" s="42" t="str">
        <f t="shared" si="598"/>
        <v/>
      </c>
      <c r="AL1165" s="41" t="str">
        <f t="shared" si="599"/>
        <v>Leve atraso</v>
      </c>
      <c r="AM1165" s="41" t="str">
        <f t="shared" si="600"/>
        <v>Não</v>
      </c>
      <c r="AN1165" s="41" t="str">
        <f t="shared" si="601"/>
        <v>Sim</v>
      </c>
      <c r="AO1165" s="42" t="str">
        <f t="shared" si="602"/>
        <v/>
      </c>
      <c r="AP1165" s="41" t="str">
        <f t="shared" si="603"/>
        <v>Roniel de Souza Rocha|46247</v>
      </c>
      <c r="AQ1165" s="41" t="str">
        <f t="shared" si="604"/>
        <v/>
      </c>
      <c r="AR1165" s="41" t="str">
        <f>IF($AQ1165="","",COUNTIFS(L_ChaveCob,$AQ1165,L_Ausencia,"&gt;"&amp;$W1165)+COUNTIFS($AQ$4:$AQ1165,$AQ1165,$W$4:$W1165,$W1165))</f>
        <v/>
      </c>
      <c r="AS1165" s="42">
        <f t="shared" si="605"/>
        <v>0</v>
      </c>
      <c r="AT1165" s="42">
        <f t="shared" si="606"/>
        <v>0</v>
      </c>
      <c r="AU1165" s="42">
        <f t="shared" si="607"/>
        <v>0</v>
      </c>
    </row>
    <row r="1166" spans="1:47" hidden="1" x14ac:dyDescent="0.2">
      <c r="A1166" s="35">
        <v>46247</v>
      </c>
      <c r="B1166" s="36" t="s">
        <v>611</v>
      </c>
      <c r="C1166" s="36" t="s">
        <v>232</v>
      </c>
      <c r="D1166" s="36"/>
      <c r="E1166" s="37"/>
      <c r="F1166" s="37"/>
      <c r="G1166" s="36"/>
      <c r="H1166" s="36"/>
      <c r="I1166" s="36"/>
      <c r="J1166" s="36"/>
      <c r="K1166" s="37"/>
      <c r="L1166" s="37"/>
      <c r="M1166" s="37"/>
      <c r="N1166" s="38">
        <f t="shared" si="576"/>
        <v>46235</v>
      </c>
      <c r="O1166">
        <f t="shared" si="577"/>
        <v>900013</v>
      </c>
      <c r="P1166" t="str">
        <f t="shared" si="578"/>
        <v>SPOT</v>
      </c>
      <c r="Q1166" t="str">
        <f t="shared" si="579"/>
        <v>SPOT</v>
      </c>
      <c r="R1166" t="str">
        <f t="shared" si="580"/>
        <v>SERRALHEIRO I</v>
      </c>
      <c r="S1166" t="str">
        <f t="shared" si="581"/>
        <v>TURNO 2</v>
      </c>
      <c r="T1166" s="39">
        <f t="shared" si="582"/>
        <v>53.488333185221997</v>
      </c>
      <c r="U1166" s="40">
        <f t="shared" si="583"/>
        <v>0.33333333333333298</v>
      </c>
      <c r="V1166" s="40">
        <f t="shared" si="584"/>
        <v>0.33333333333333298</v>
      </c>
      <c r="W1166" s="40">
        <f t="shared" si="585"/>
        <v>0</v>
      </c>
      <c r="X1166" t="str">
        <f t="shared" si="586"/>
        <v>Não</v>
      </c>
      <c r="Y1166" s="40">
        <f t="shared" si="587"/>
        <v>0</v>
      </c>
      <c r="Z1166" s="40">
        <f t="shared" si="588"/>
        <v>0</v>
      </c>
      <c r="AA1166" s="40">
        <f t="shared" si="589"/>
        <v>0</v>
      </c>
      <c r="AB1166" s="40">
        <f t="shared" si="590"/>
        <v>0</v>
      </c>
      <c r="AC1166" s="40">
        <f t="shared" si="591"/>
        <v>0</v>
      </c>
      <c r="AD1166" s="39">
        <f t="shared" si="592"/>
        <v>0</v>
      </c>
      <c r="AE1166" s="39">
        <f t="shared" si="593"/>
        <v>0</v>
      </c>
      <c r="AF1166" t="str">
        <f t="shared" si="594"/>
        <v>Trabalhado</v>
      </c>
      <c r="AG1166" t="str">
        <f t="shared" si="595"/>
        <v/>
      </c>
      <c r="AH1166" t="str">
        <f t="shared" si="596"/>
        <v/>
      </c>
      <c r="AJ1166" s="41">
        <f t="shared" si="597"/>
        <v>22</v>
      </c>
      <c r="AK1166" s="42" t="str">
        <f t="shared" si="598"/>
        <v/>
      </c>
      <c r="AL1166" s="41" t="str">
        <f t="shared" si="599"/>
        <v>Leve atraso</v>
      </c>
      <c r="AM1166" s="41" t="str">
        <f t="shared" si="600"/>
        <v>Não</v>
      </c>
      <c r="AN1166" s="41" t="str">
        <f t="shared" si="601"/>
        <v>Sim</v>
      </c>
      <c r="AO1166" s="42" t="str">
        <f t="shared" si="602"/>
        <v/>
      </c>
      <c r="AP1166" s="41" t="str">
        <f t="shared" si="603"/>
        <v>Murilo de Souza Modesto- Spot|46247</v>
      </c>
      <c r="AQ1166" s="41" t="str">
        <f t="shared" si="604"/>
        <v/>
      </c>
      <c r="AR1166" s="41" t="str">
        <f>IF($AQ1166="","",COUNTIFS(L_ChaveCob,$AQ1166,L_Ausencia,"&gt;"&amp;$W1166)+COUNTIFS($AQ$4:$AQ1166,$AQ1166,$W$4:$W1166,$W1166))</f>
        <v/>
      </c>
      <c r="AS1166" s="42">
        <f t="shared" si="605"/>
        <v>0</v>
      </c>
      <c r="AT1166" s="42">
        <f t="shared" si="606"/>
        <v>0</v>
      </c>
      <c r="AU1166" s="42">
        <f t="shared" si="607"/>
        <v>0</v>
      </c>
    </row>
    <row r="1167" spans="1:47" x14ac:dyDescent="0.2">
      <c r="A1167" s="35">
        <v>46248</v>
      </c>
      <c r="B1167" s="36" t="s">
        <v>252</v>
      </c>
      <c r="C1167" s="36" t="s">
        <v>228</v>
      </c>
      <c r="D1167" s="36"/>
      <c r="E1167" s="37"/>
      <c r="F1167" s="37"/>
      <c r="G1167" s="36"/>
      <c r="H1167" s="36"/>
      <c r="I1167" s="36"/>
      <c r="J1167" s="36"/>
      <c r="K1167" s="37"/>
      <c r="L1167" s="37"/>
      <c r="M1167" s="37"/>
      <c r="N1167" s="38">
        <f t="shared" si="576"/>
        <v>46235</v>
      </c>
      <c r="O1167">
        <f t="shared" si="577"/>
        <v>266937</v>
      </c>
      <c r="P1167" t="str">
        <f t="shared" si="578"/>
        <v>Serralheria</v>
      </c>
      <c r="Q1167" t="str">
        <f t="shared" si="579"/>
        <v>Normal / Fixo</v>
      </c>
      <c r="R1167" t="str">
        <f t="shared" si="580"/>
        <v>ENCARREGADO</v>
      </c>
      <c r="S1167" t="str">
        <f t="shared" si="581"/>
        <v>ADM</v>
      </c>
      <c r="T1167" s="39">
        <f t="shared" si="582"/>
        <v>66.410146806958295</v>
      </c>
      <c r="U1167" s="40">
        <f t="shared" si="583"/>
        <v>0.33333333333333298</v>
      </c>
      <c r="V1167" s="40">
        <f t="shared" si="584"/>
        <v>0</v>
      </c>
      <c r="W1167" s="40">
        <f t="shared" si="585"/>
        <v>0.33333333333333298</v>
      </c>
      <c r="X1167" t="str">
        <f t="shared" si="586"/>
        <v>Sim</v>
      </c>
      <c r="Y1167" s="40">
        <f t="shared" si="587"/>
        <v>0.33333333333333298</v>
      </c>
      <c r="Z1167" s="40">
        <f t="shared" si="588"/>
        <v>0</v>
      </c>
      <c r="AA1167" s="40">
        <f t="shared" si="589"/>
        <v>0</v>
      </c>
      <c r="AB1167" s="40">
        <f t="shared" si="590"/>
        <v>0</v>
      </c>
      <c r="AC1167" s="40">
        <f t="shared" si="591"/>
        <v>0.33333333333333298</v>
      </c>
      <c r="AD1167" s="39">
        <f t="shared" si="592"/>
        <v>531.28117445566579</v>
      </c>
      <c r="AE1167" s="39">
        <f t="shared" si="593"/>
        <v>0</v>
      </c>
      <c r="AF1167" t="str">
        <f t="shared" si="594"/>
        <v>Férias</v>
      </c>
      <c r="AG1167" t="str">
        <f t="shared" si="595"/>
        <v>DESCONTA 8:00h (Férias).</v>
      </c>
      <c r="AH1167" t="str">
        <f t="shared" si="596"/>
        <v/>
      </c>
      <c r="AJ1167" s="41">
        <f t="shared" si="597"/>
        <v>1</v>
      </c>
      <c r="AK1167" s="42" t="str">
        <f t="shared" si="598"/>
        <v/>
      </c>
      <c r="AL1167" s="41" t="str">
        <f t="shared" si="599"/>
        <v>Dia inteiro</v>
      </c>
      <c r="AM1167" s="41" t="str">
        <f t="shared" si="600"/>
        <v>Sim</v>
      </c>
      <c r="AN1167" s="41" t="str">
        <f t="shared" si="601"/>
        <v>Não</v>
      </c>
      <c r="AO1167" s="42" t="str">
        <f t="shared" si="602"/>
        <v/>
      </c>
      <c r="AP1167" s="41" t="str">
        <f t="shared" si="603"/>
        <v>Ronaldo Rosendo da Silva|46248</v>
      </c>
      <c r="AQ1167" s="41" t="str">
        <f t="shared" si="604"/>
        <v/>
      </c>
      <c r="AR1167" s="41" t="str">
        <f>IF($AQ1167="","",COUNTIFS(L_ChaveCob,$AQ1167,L_Ausencia,"&gt;"&amp;$W1167)+COUNTIFS($AQ$4:$AQ1167,$AQ1167,$W$4:$W1167,$W1167))</f>
        <v/>
      </c>
      <c r="AS1167" s="42">
        <f t="shared" si="605"/>
        <v>0</v>
      </c>
      <c r="AT1167" s="42">
        <f t="shared" si="606"/>
        <v>0</v>
      </c>
      <c r="AU1167" s="42">
        <f t="shared" si="607"/>
        <v>0</v>
      </c>
    </row>
    <row r="1168" spans="1:47" x14ac:dyDescent="0.2">
      <c r="A1168" s="35">
        <v>46248</v>
      </c>
      <c r="B1168" s="36" t="s">
        <v>243</v>
      </c>
      <c r="C1168" s="36" t="s">
        <v>232</v>
      </c>
      <c r="D1168" s="36"/>
      <c r="E1168" s="37"/>
      <c r="F1168" s="37"/>
      <c r="G1168" s="36"/>
      <c r="H1168" s="36"/>
      <c r="I1168" s="36"/>
      <c r="J1168" s="36"/>
      <c r="K1168" s="37"/>
      <c r="L1168" s="37"/>
      <c r="M1168" s="37"/>
      <c r="N1168" s="38">
        <f t="shared" si="576"/>
        <v>46235</v>
      </c>
      <c r="O1168">
        <f t="shared" si="577"/>
        <v>900003</v>
      </c>
      <c r="P1168" t="str">
        <f t="shared" si="578"/>
        <v>Serralheria</v>
      </c>
      <c r="Q1168" t="str">
        <f t="shared" si="579"/>
        <v>Normal / Fixo</v>
      </c>
      <c r="R1168" t="str">
        <f t="shared" si="580"/>
        <v>ENCARREGADO</v>
      </c>
      <c r="S1168" t="str">
        <f t="shared" si="581"/>
        <v>ADM</v>
      </c>
      <c r="T1168" s="39">
        <f t="shared" si="582"/>
        <v>66.410146806958295</v>
      </c>
      <c r="U1168" s="40">
        <f t="shared" si="583"/>
        <v>0.33333333333333298</v>
      </c>
      <c r="V1168" s="40">
        <f t="shared" si="584"/>
        <v>0.33333333333333298</v>
      </c>
      <c r="W1168" s="40">
        <f t="shared" si="585"/>
        <v>0</v>
      </c>
      <c r="X1168" t="str">
        <f t="shared" si="586"/>
        <v>Não</v>
      </c>
      <c r="Y1168" s="40">
        <f t="shared" si="587"/>
        <v>0</v>
      </c>
      <c r="Z1168" s="40">
        <f t="shared" si="588"/>
        <v>0</v>
      </c>
      <c r="AA1168" s="40">
        <f t="shared" si="589"/>
        <v>0</v>
      </c>
      <c r="AB1168" s="40">
        <f t="shared" si="590"/>
        <v>0</v>
      </c>
      <c r="AC1168" s="40">
        <f t="shared" si="591"/>
        <v>0</v>
      </c>
      <c r="AD1168" s="39">
        <f t="shared" si="592"/>
        <v>0</v>
      </c>
      <c r="AE1168" s="39">
        <f t="shared" si="593"/>
        <v>0</v>
      </c>
      <c r="AF1168" t="str">
        <f t="shared" si="594"/>
        <v>Trabalhado</v>
      </c>
      <c r="AG1168" t="str">
        <f t="shared" si="595"/>
        <v/>
      </c>
      <c r="AH1168" t="str">
        <f t="shared" si="596"/>
        <v/>
      </c>
      <c r="AJ1168" s="41">
        <f t="shared" si="597"/>
        <v>10</v>
      </c>
      <c r="AK1168" s="42" t="str">
        <f t="shared" si="598"/>
        <v/>
      </c>
      <c r="AL1168" s="41" t="str">
        <f t="shared" si="599"/>
        <v>Leve atraso</v>
      </c>
      <c r="AM1168" s="41" t="str">
        <f t="shared" si="600"/>
        <v>Não</v>
      </c>
      <c r="AN1168" s="41" t="str">
        <f t="shared" si="601"/>
        <v>Sim</v>
      </c>
      <c r="AO1168" s="42" t="str">
        <f t="shared" si="602"/>
        <v/>
      </c>
      <c r="AP1168" s="41" t="str">
        <f t="shared" si="603"/>
        <v>Marcelo Antônio Silvestre de Moraes|46248</v>
      </c>
      <c r="AQ1168" s="41" t="str">
        <f t="shared" si="604"/>
        <v/>
      </c>
      <c r="AR1168" s="41" t="str">
        <f>IF($AQ1168="","",COUNTIFS(L_ChaveCob,$AQ1168,L_Ausencia,"&gt;"&amp;$W1168)+COUNTIFS($AQ$4:$AQ1168,$AQ1168,$W$4:$W1168,$W1168))</f>
        <v/>
      </c>
      <c r="AS1168" s="42">
        <f t="shared" si="605"/>
        <v>0</v>
      </c>
      <c r="AT1168" s="42">
        <f t="shared" si="606"/>
        <v>0</v>
      </c>
      <c r="AU1168" s="42">
        <f t="shared" si="607"/>
        <v>0</v>
      </c>
    </row>
    <row r="1169" spans="1:47" x14ac:dyDescent="0.2">
      <c r="A1169" s="35">
        <v>46248</v>
      </c>
      <c r="B1169" s="36" t="s">
        <v>239</v>
      </c>
      <c r="C1169" s="36" t="s">
        <v>232</v>
      </c>
      <c r="D1169" s="36"/>
      <c r="E1169" s="37"/>
      <c r="F1169" s="37"/>
      <c r="G1169" s="36"/>
      <c r="H1169" s="36"/>
      <c r="I1169" s="36"/>
      <c r="J1169" s="36"/>
      <c r="K1169" s="37"/>
      <c r="L1169" s="37"/>
      <c r="M1169" s="37"/>
      <c r="N1169" s="38">
        <f t="shared" si="576"/>
        <v>46235</v>
      </c>
      <c r="O1169">
        <f t="shared" si="577"/>
        <v>173078</v>
      </c>
      <c r="P1169" t="str">
        <f t="shared" si="578"/>
        <v>Serralheria</v>
      </c>
      <c r="Q1169" t="str">
        <f t="shared" si="579"/>
        <v>Normal / Fixo</v>
      </c>
      <c r="R1169" t="str">
        <f t="shared" si="580"/>
        <v>SERRALHEIRO II</v>
      </c>
      <c r="S1169" t="str">
        <f t="shared" si="581"/>
        <v>ADM</v>
      </c>
      <c r="T1169" s="39">
        <f t="shared" si="582"/>
        <v>57.825734836004102</v>
      </c>
      <c r="U1169" s="40">
        <f t="shared" si="583"/>
        <v>0.33333333333333298</v>
      </c>
      <c r="V1169" s="40">
        <f t="shared" si="584"/>
        <v>0.33333333333333298</v>
      </c>
      <c r="W1169" s="40">
        <f t="shared" si="585"/>
        <v>0</v>
      </c>
      <c r="X1169" t="str">
        <f t="shared" si="586"/>
        <v>Não</v>
      </c>
      <c r="Y1169" s="40">
        <f t="shared" si="587"/>
        <v>0</v>
      </c>
      <c r="Z1169" s="40">
        <f t="shared" si="588"/>
        <v>0</v>
      </c>
      <c r="AA1169" s="40">
        <f t="shared" si="589"/>
        <v>0</v>
      </c>
      <c r="AB1169" s="40">
        <f t="shared" si="590"/>
        <v>0</v>
      </c>
      <c r="AC1169" s="40">
        <f t="shared" si="591"/>
        <v>0</v>
      </c>
      <c r="AD1169" s="39">
        <f t="shared" si="592"/>
        <v>0</v>
      </c>
      <c r="AE1169" s="39">
        <f t="shared" si="593"/>
        <v>0</v>
      </c>
      <c r="AF1169" t="str">
        <f t="shared" si="594"/>
        <v>Trabalhado</v>
      </c>
      <c r="AG1169" t="str">
        <f t="shared" si="595"/>
        <v/>
      </c>
      <c r="AH1169" t="str">
        <f t="shared" si="596"/>
        <v/>
      </c>
      <c r="AJ1169" s="41">
        <f t="shared" si="597"/>
        <v>2</v>
      </c>
      <c r="AK1169" s="42" t="str">
        <f t="shared" si="598"/>
        <v/>
      </c>
      <c r="AL1169" s="41" t="str">
        <f t="shared" si="599"/>
        <v>Leve atraso</v>
      </c>
      <c r="AM1169" s="41" t="str">
        <f t="shared" si="600"/>
        <v>Não</v>
      </c>
      <c r="AN1169" s="41" t="str">
        <f t="shared" si="601"/>
        <v>Sim</v>
      </c>
      <c r="AO1169" s="42" t="str">
        <f t="shared" si="602"/>
        <v/>
      </c>
      <c r="AP1169" s="41" t="str">
        <f t="shared" si="603"/>
        <v>Giovani Joao da Silva|46248</v>
      </c>
      <c r="AQ1169" s="41" t="str">
        <f t="shared" si="604"/>
        <v/>
      </c>
      <c r="AR1169" s="41" t="str">
        <f>IF($AQ1169="","",COUNTIFS(L_ChaveCob,$AQ1169,L_Ausencia,"&gt;"&amp;$W1169)+COUNTIFS($AQ$4:$AQ1169,$AQ1169,$W$4:$W1169,$W1169))</f>
        <v/>
      </c>
      <c r="AS1169" s="42">
        <f t="shared" si="605"/>
        <v>0</v>
      </c>
      <c r="AT1169" s="42">
        <f t="shared" si="606"/>
        <v>0</v>
      </c>
      <c r="AU1169" s="42">
        <f t="shared" si="607"/>
        <v>0</v>
      </c>
    </row>
    <row r="1170" spans="1:47" x14ac:dyDescent="0.2">
      <c r="A1170" s="35">
        <v>46248</v>
      </c>
      <c r="B1170" s="36" t="s">
        <v>241</v>
      </c>
      <c r="C1170" s="36" t="s">
        <v>232</v>
      </c>
      <c r="D1170" s="36"/>
      <c r="E1170" s="37"/>
      <c r="F1170" s="37"/>
      <c r="G1170" s="36"/>
      <c r="H1170" s="36"/>
      <c r="I1170" s="36"/>
      <c r="J1170" s="36"/>
      <c r="K1170" s="37"/>
      <c r="L1170" s="37"/>
      <c r="M1170" s="37"/>
      <c r="N1170" s="38">
        <f t="shared" si="576"/>
        <v>46235</v>
      </c>
      <c r="O1170">
        <f t="shared" si="577"/>
        <v>24800</v>
      </c>
      <c r="P1170" t="str">
        <f t="shared" si="578"/>
        <v>Serralheria</v>
      </c>
      <c r="Q1170" t="str">
        <f t="shared" si="579"/>
        <v>Normal / Fixo</v>
      </c>
      <c r="R1170" t="str">
        <f t="shared" si="580"/>
        <v>SERRALHEIRO II</v>
      </c>
      <c r="S1170" t="str">
        <f t="shared" si="581"/>
        <v>ADM</v>
      </c>
      <c r="T1170" s="39">
        <f t="shared" si="582"/>
        <v>57.825734836004102</v>
      </c>
      <c r="U1170" s="40">
        <f t="shared" si="583"/>
        <v>0.33333333333333298</v>
      </c>
      <c r="V1170" s="40">
        <f t="shared" si="584"/>
        <v>0.33333333333333298</v>
      </c>
      <c r="W1170" s="40">
        <f t="shared" si="585"/>
        <v>0</v>
      </c>
      <c r="X1170" t="str">
        <f t="shared" si="586"/>
        <v>Não</v>
      </c>
      <c r="Y1170" s="40">
        <f t="shared" si="587"/>
        <v>0</v>
      </c>
      <c r="Z1170" s="40">
        <f t="shared" si="588"/>
        <v>0</v>
      </c>
      <c r="AA1170" s="40">
        <f t="shared" si="589"/>
        <v>0</v>
      </c>
      <c r="AB1170" s="40">
        <f t="shared" si="590"/>
        <v>0</v>
      </c>
      <c r="AC1170" s="40">
        <f t="shared" si="591"/>
        <v>0</v>
      </c>
      <c r="AD1170" s="39">
        <f t="shared" si="592"/>
        <v>0</v>
      </c>
      <c r="AE1170" s="39">
        <f t="shared" si="593"/>
        <v>0</v>
      </c>
      <c r="AF1170" t="str">
        <f t="shared" si="594"/>
        <v>Trabalhado</v>
      </c>
      <c r="AG1170" t="str">
        <f t="shared" si="595"/>
        <v/>
      </c>
      <c r="AH1170" t="str">
        <f t="shared" si="596"/>
        <v/>
      </c>
      <c r="AJ1170" s="41">
        <f t="shared" si="597"/>
        <v>3</v>
      </c>
      <c r="AK1170" s="42" t="str">
        <f t="shared" si="598"/>
        <v/>
      </c>
      <c r="AL1170" s="41" t="str">
        <f t="shared" si="599"/>
        <v>Leve atraso</v>
      </c>
      <c r="AM1170" s="41" t="str">
        <f t="shared" si="600"/>
        <v>Não</v>
      </c>
      <c r="AN1170" s="41" t="str">
        <f t="shared" si="601"/>
        <v>Sim</v>
      </c>
      <c r="AO1170" s="42" t="str">
        <f t="shared" si="602"/>
        <v/>
      </c>
      <c r="AP1170" s="41" t="str">
        <f t="shared" si="603"/>
        <v>Ivanildo Lopes Pires de Carvalho|46248</v>
      </c>
      <c r="AQ1170" s="41" t="str">
        <f t="shared" si="604"/>
        <v/>
      </c>
      <c r="AR1170" s="41" t="str">
        <f>IF($AQ1170="","",COUNTIFS(L_ChaveCob,$AQ1170,L_Ausencia,"&gt;"&amp;$W1170)+COUNTIFS($AQ$4:$AQ1170,$AQ1170,$W$4:$W1170,$W1170))</f>
        <v/>
      </c>
      <c r="AS1170" s="42">
        <f t="shared" si="605"/>
        <v>0</v>
      </c>
      <c r="AT1170" s="42">
        <f t="shared" si="606"/>
        <v>0</v>
      </c>
      <c r="AU1170" s="42">
        <f t="shared" si="607"/>
        <v>0</v>
      </c>
    </row>
    <row r="1171" spans="1:47" x14ac:dyDescent="0.2">
      <c r="A1171" s="35">
        <v>46248</v>
      </c>
      <c r="B1171" s="36" t="s">
        <v>254</v>
      </c>
      <c r="C1171" s="36" t="s">
        <v>232</v>
      </c>
      <c r="D1171" s="36"/>
      <c r="E1171" s="37"/>
      <c r="F1171" s="37"/>
      <c r="G1171" s="36"/>
      <c r="H1171" s="36"/>
      <c r="I1171" s="36"/>
      <c r="J1171" s="36"/>
      <c r="K1171" s="37"/>
      <c r="L1171" s="37"/>
      <c r="M1171" s="37"/>
      <c r="N1171" s="38">
        <f t="shared" si="576"/>
        <v>46235</v>
      </c>
      <c r="O1171">
        <f t="shared" si="577"/>
        <v>900001</v>
      </c>
      <c r="P1171" t="str">
        <f t="shared" si="578"/>
        <v>Serralheria</v>
      </c>
      <c r="Q1171" t="str">
        <f t="shared" si="579"/>
        <v>Normal / Fixo</v>
      </c>
      <c r="R1171" t="str">
        <f t="shared" si="580"/>
        <v>SERRALHEIRO II</v>
      </c>
      <c r="S1171" t="str">
        <f t="shared" si="581"/>
        <v>ADM</v>
      </c>
      <c r="T1171" s="39">
        <f t="shared" si="582"/>
        <v>57.825734836004102</v>
      </c>
      <c r="U1171" s="40">
        <f t="shared" si="583"/>
        <v>0.33333333333333298</v>
      </c>
      <c r="V1171" s="40">
        <f t="shared" si="584"/>
        <v>0.33333333333333298</v>
      </c>
      <c r="W1171" s="40">
        <f t="shared" si="585"/>
        <v>0</v>
      </c>
      <c r="X1171" t="str">
        <f t="shared" si="586"/>
        <v>Não</v>
      </c>
      <c r="Y1171" s="40">
        <f t="shared" si="587"/>
        <v>0</v>
      </c>
      <c r="Z1171" s="40">
        <f t="shared" si="588"/>
        <v>0</v>
      </c>
      <c r="AA1171" s="40">
        <f t="shared" si="589"/>
        <v>0</v>
      </c>
      <c r="AB1171" s="40">
        <f t="shared" si="590"/>
        <v>0</v>
      </c>
      <c r="AC1171" s="40">
        <f t="shared" si="591"/>
        <v>0</v>
      </c>
      <c r="AD1171" s="39">
        <f t="shared" si="592"/>
        <v>0</v>
      </c>
      <c r="AE1171" s="39">
        <f t="shared" si="593"/>
        <v>0</v>
      </c>
      <c r="AF1171" t="str">
        <f t="shared" si="594"/>
        <v>Trabalhado</v>
      </c>
      <c r="AG1171" t="str">
        <f t="shared" si="595"/>
        <v/>
      </c>
      <c r="AH1171" t="str">
        <f t="shared" si="596"/>
        <v/>
      </c>
      <c r="AJ1171" s="41">
        <f t="shared" si="597"/>
        <v>8</v>
      </c>
      <c r="AK1171" s="42" t="str">
        <f t="shared" si="598"/>
        <v/>
      </c>
      <c r="AL1171" s="41" t="str">
        <f t="shared" si="599"/>
        <v>Leve atraso</v>
      </c>
      <c r="AM1171" s="41" t="str">
        <f t="shared" si="600"/>
        <v>Não</v>
      </c>
      <c r="AN1171" s="41" t="str">
        <f t="shared" si="601"/>
        <v>Sim</v>
      </c>
      <c r="AO1171" s="42" t="str">
        <f t="shared" si="602"/>
        <v/>
      </c>
      <c r="AP1171" s="41" t="str">
        <f t="shared" si="603"/>
        <v>Ronaldo Santos Dias|46248</v>
      </c>
      <c r="AQ1171" s="41" t="str">
        <f t="shared" si="604"/>
        <v/>
      </c>
      <c r="AR1171" s="41" t="str">
        <f>IF($AQ1171="","",COUNTIFS(L_ChaveCob,$AQ1171,L_Ausencia,"&gt;"&amp;$W1171)+COUNTIFS($AQ$4:$AQ1171,$AQ1171,$W$4:$W1171,$W1171))</f>
        <v/>
      </c>
      <c r="AS1171" s="42">
        <f t="shared" si="605"/>
        <v>0</v>
      </c>
      <c r="AT1171" s="42">
        <f t="shared" si="606"/>
        <v>0</v>
      </c>
      <c r="AU1171" s="42">
        <f t="shared" si="607"/>
        <v>0</v>
      </c>
    </row>
    <row r="1172" spans="1:47" x14ac:dyDescent="0.2">
      <c r="A1172" s="35">
        <v>46248</v>
      </c>
      <c r="B1172" s="36" t="s">
        <v>247</v>
      </c>
      <c r="C1172" s="36" t="s">
        <v>232</v>
      </c>
      <c r="D1172" s="36"/>
      <c r="E1172" s="37"/>
      <c r="F1172" s="37"/>
      <c r="G1172" s="36"/>
      <c r="H1172" s="36"/>
      <c r="I1172" s="36" t="s">
        <v>616</v>
      </c>
      <c r="J1172" s="36"/>
      <c r="K1172" s="37"/>
      <c r="L1172" s="37"/>
      <c r="M1172" s="37"/>
      <c r="N1172" s="38">
        <f t="shared" si="576"/>
        <v>46235</v>
      </c>
      <c r="O1172">
        <f t="shared" si="577"/>
        <v>900005</v>
      </c>
      <c r="P1172" t="str">
        <f t="shared" si="578"/>
        <v>Serralheria</v>
      </c>
      <c r="Q1172" t="str">
        <f t="shared" si="579"/>
        <v>Normal / Fixo</v>
      </c>
      <c r="R1172" t="str">
        <f t="shared" si="580"/>
        <v>SERRALHEIRO II</v>
      </c>
      <c r="S1172" t="str">
        <f t="shared" si="581"/>
        <v>ADM</v>
      </c>
      <c r="T1172" s="39">
        <f t="shared" si="582"/>
        <v>57.825734836004102</v>
      </c>
      <c r="U1172" s="40">
        <f t="shared" si="583"/>
        <v>0.33333333333333298</v>
      </c>
      <c r="V1172" s="40">
        <f t="shared" si="584"/>
        <v>0.33333333333333298</v>
      </c>
      <c r="W1172" s="40">
        <f t="shared" si="585"/>
        <v>0</v>
      </c>
      <c r="X1172" t="str">
        <f t="shared" si="586"/>
        <v>Não</v>
      </c>
      <c r="Y1172" s="40">
        <f t="shared" si="587"/>
        <v>0</v>
      </c>
      <c r="Z1172" s="40">
        <f t="shared" si="588"/>
        <v>0</v>
      </c>
      <c r="AA1172" s="40">
        <f t="shared" si="589"/>
        <v>0</v>
      </c>
      <c r="AB1172" s="40">
        <f t="shared" si="590"/>
        <v>0</v>
      </c>
      <c r="AC1172" s="40">
        <f t="shared" si="591"/>
        <v>0</v>
      </c>
      <c r="AD1172" s="39">
        <f t="shared" si="592"/>
        <v>0</v>
      </c>
      <c r="AE1172" s="39">
        <f t="shared" si="593"/>
        <v>0</v>
      </c>
      <c r="AF1172" t="str">
        <f t="shared" si="594"/>
        <v>Trabalhado</v>
      </c>
      <c r="AG1172" t="str">
        <f t="shared" si="595"/>
        <v/>
      </c>
      <c r="AH1172" t="str">
        <f t="shared" si="596"/>
        <v/>
      </c>
      <c r="AJ1172" s="41">
        <f t="shared" si="597"/>
        <v>13</v>
      </c>
      <c r="AK1172" s="42" t="str">
        <f t="shared" si="598"/>
        <v/>
      </c>
      <c r="AL1172" s="41" t="str">
        <f t="shared" si="599"/>
        <v>Leve atraso</v>
      </c>
      <c r="AM1172" s="41" t="str">
        <f t="shared" si="600"/>
        <v>Não</v>
      </c>
      <c r="AN1172" s="41" t="str">
        <f t="shared" si="601"/>
        <v>Sim</v>
      </c>
      <c r="AO1172" s="42" t="str">
        <f t="shared" si="602"/>
        <v/>
      </c>
      <c r="AP1172" s="41" t="str">
        <f t="shared" si="603"/>
        <v>Rafael Fracaroli da Rocha|46248</v>
      </c>
      <c r="AQ1172" s="41" t="str">
        <f t="shared" si="604"/>
        <v/>
      </c>
      <c r="AR1172" s="41" t="str">
        <f>IF($AQ1172="","",COUNTIFS(L_ChaveCob,$AQ1172,L_Ausencia,"&gt;"&amp;$W1172)+COUNTIFS($AQ$4:$AQ1172,$AQ1172,$W$4:$W1172,$W1172))</f>
        <v/>
      </c>
      <c r="AS1172" s="42">
        <f t="shared" si="605"/>
        <v>0</v>
      </c>
      <c r="AT1172" s="42">
        <f t="shared" si="606"/>
        <v>0</v>
      </c>
      <c r="AU1172" s="42">
        <f t="shared" si="607"/>
        <v>0</v>
      </c>
    </row>
    <row r="1173" spans="1:47" x14ac:dyDescent="0.2">
      <c r="A1173" s="35">
        <v>46248</v>
      </c>
      <c r="B1173" s="36" t="s">
        <v>237</v>
      </c>
      <c r="C1173" s="36" t="s">
        <v>228</v>
      </c>
      <c r="D1173" s="36"/>
      <c r="E1173" s="37"/>
      <c r="F1173" s="37"/>
      <c r="G1173" s="36"/>
      <c r="H1173" s="36"/>
      <c r="I1173" s="36"/>
      <c r="J1173" s="36"/>
      <c r="K1173" s="37"/>
      <c r="L1173" s="37"/>
      <c r="M1173" s="37"/>
      <c r="N1173" s="38">
        <f t="shared" si="576"/>
        <v>46235</v>
      </c>
      <c r="O1173">
        <f t="shared" si="577"/>
        <v>119353</v>
      </c>
      <c r="P1173" t="str">
        <f t="shared" si="578"/>
        <v>Serralheria</v>
      </c>
      <c r="Q1173" t="str">
        <f t="shared" si="579"/>
        <v>Normal / Fixo</v>
      </c>
      <c r="R1173" t="str">
        <f t="shared" si="580"/>
        <v>SERRALHEIRO II</v>
      </c>
      <c r="S1173" t="str">
        <f t="shared" si="581"/>
        <v>ADM</v>
      </c>
      <c r="T1173" s="39">
        <f t="shared" si="582"/>
        <v>57.825734836004102</v>
      </c>
      <c r="U1173" s="40">
        <f t="shared" si="583"/>
        <v>0.33333333333333298</v>
      </c>
      <c r="V1173" s="40">
        <f t="shared" si="584"/>
        <v>0</v>
      </c>
      <c r="W1173" s="40">
        <f t="shared" si="585"/>
        <v>0.33333333333333298</v>
      </c>
      <c r="X1173" t="str">
        <f t="shared" si="586"/>
        <v>Sim</v>
      </c>
      <c r="Y1173" s="40">
        <f t="shared" si="587"/>
        <v>0.33333333333333298</v>
      </c>
      <c r="Z1173" s="40">
        <f t="shared" si="588"/>
        <v>0</v>
      </c>
      <c r="AA1173" s="40">
        <f t="shared" si="589"/>
        <v>0</v>
      </c>
      <c r="AB1173" s="40">
        <f t="shared" si="590"/>
        <v>0</v>
      </c>
      <c r="AC1173" s="40">
        <f t="shared" si="591"/>
        <v>0.33333333333333298</v>
      </c>
      <c r="AD1173" s="39">
        <f t="shared" si="592"/>
        <v>462.60587868803231</v>
      </c>
      <c r="AE1173" s="39">
        <f t="shared" si="593"/>
        <v>0</v>
      </c>
      <c r="AF1173" t="str">
        <f t="shared" si="594"/>
        <v>Férias</v>
      </c>
      <c r="AG1173" t="str">
        <f t="shared" si="595"/>
        <v>DESCONTA 8:00h (Férias).</v>
      </c>
      <c r="AH1173" t="str">
        <f t="shared" si="596"/>
        <v/>
      </c>
      <c r="AJ1173" s="41">
        <f t="shared" si="597"/>
        <v>7</v>
      </c>
      <c r="AK1173" s="42" t="str">
        <f t="shared" si="598"/>
        <v/>
      </c>
      <c r="AL1173" s="41" t="str">
        <f t="shared" si="599"/>
        <v>Dia inteiro</v>
      </c>
      <c r="AM1173" s="41" t="str">
        <f t="shared" si="600"/>
        <v>Sim</v>
      </c>
      <c r="AN1173" s="41" t="str">
        <f t="shared" si="601"/>
        <v>Não</v>
      </c>
      <c r="AO1173" s="42" t="str">
        <f t="shared" si="602"/>
        <v/>
      </c>
      <c r="AP1173" s="41" t="str">
        <f t="shared" si="603"/>
        <v>Ezequiel Antonio Peres|46248</v>
      </c>
      <c r="AQ1173" s="41" t="str">
        <f t="shared" si="604"/>
        <v>46248|Serralheria</v>
      </c>
      <c r="AR1173" s="41">
        <f>IF($AQ1173="","",COUNTIFS(L_ChaveCob,$AQ1173,L_Ausencia,"&gt;"&amp;$W1173)+COUNTIFS($AQ$4:$AQ1173,$AQ1173,$W$4:$W1173,$W1173))</f>
        <v>1</v>
      </c>
      <c r="AS1173" s="42">
        <f t="shared" si="605"/>
        <v>0</v>
      </c>
      <c r="AT1173" s="42">
        <f t="shared" si="606"/>
        <v>0</v>
      </c>
      <c r="AU1173" s="42">
        <f t="shared" si="607"/>
        <v>0</v>
      </c>
    </row>
    <row r="1174" spans="1:47" x14ac:dyDescent="0.2">
      <c r="A1174" s="35">
        <v>46248</v>
      </c>
      <c r="B1174" s="36" t="s">
        <v>249</v>
      </c>
      <c r="C1174" s="36" t="s">
        <v>232</v>
      </c>
      <c r="D1174" s="36"/>
      <c r="E1174" s="37">
        <v>0</v>
      </c>
      <c r="F1174" s="37"/>
      <c r="G1174" s="36" t="s">
        <v>617</v>
      </c>
      <c r="H1174" s="36"/>
      <c r="I1174" s="36"/>
      <c r="J1174" s="36"/>
      <c r="K1174" s="37"/>
      <c r="L1174" s="37"/>
      <c r="M1174" s="37"/>
      <c r="N1174" s="38">
        <f t="shared" si="576"/>
        <v>46235</v>
      </c>
      <c r="O1174">
        <f t="shared" si="577"/>
        <v>331335</v>
      </c>
      <c r="P1174" t="str">
        <f t="shared" si="578"/>
        <v>Serralheria</v>
      </c>
      <c r="Q1174" t="str">
        <f t="shared" si="579"/>
        <v>Normal / Fixo</v>
      </c>
      <c r="R1174" t="str">
        <f t="shared" si="580"/>
        <v>SERRALHEIRO II</v>
      </c>
      <c r="S1174" t="str">
        <f t="shared" si="581"/>
        <v>ADM</v>
      </c>
      <c r="T1174" s="39">
        <f t="shared" si="582"/>
        <v>57.825734836004102</v>
      </c>
      <c r="U1174" s="40">
        <f t="shared" si="583"/>
        <v>0.33333333333333298</v>
      </c>
      <c r="V1174" s="40">
        <f t="shared" si="584"/>
        <v>0.33333333333333298</v>
      </c>
      <c r="W1174" s="40">
        <f t="shared" si="585"/>
        <v>0</v>
      </c>
      <c r="X1174" t="str">
        <f t="shared" si="586"/>
        <v>Não</v>
      </c>
      <c r="Y1174" s="40">
        <f t="shared" si="587"/>
        <v>0</v>
      </c>
      <c r="Z1174" s="40">
        <f t="shared" si="588"/>
        <v>0</v>
      </c>
      <c r="AA1174" s="40">
        <f t="shared" si="589"/>
        <v>0</v>
      </c>
      <c r="AB1174" s="40">
        <f t="shared" si="590"/>
        <v>0</v>
      </c>
      <c r="AC1174" s="40">
        <f t="shared" si="591"/>
        <v>0</v>
      </c>
      <c r="AD1174" s="39">
        <f t="shared" si="592"/>
        <v>0</v>
      </c>
      <c r="AE1174" s="39">
        <f t="shared" si="593"/>
        <v>0</v>
      </c>
      <c r="AF1174" t="str">
        <f t="shared" si="594"/>
        <v>Trabalhado</v>
      </c>
      <c r="AG1174" t="str">
        <f t="shared" si="595"/>
        <v/>
      </c>
      <c r="AH1174" t="str">
        <f t="shared" si="596"/>
        <v/>
      </c>
      <c r="AJ1174" s="41">
        <f t="shared" si="597"/>
        <v>5</v>
      </c>
      <c r="AK1174" s="42" t="str">
        <f t="shared" si="598"/>
        <v/>
      </c>
      <c r="AL1174" s="41" t="str">
        <f t="shared" si="599"/>
        <v>Leve atraso</v>
      </c>
      <c r="AM1174" s="41" t="str">
        <f t="shared" si="600"/>
        <v>Não</v>
      </c>
      <c r="AN1174" s="41" t="str">
        <f t="shared" si="601"/>
        <v>Sim</v>
      </c>
      <c r="AO1174" s="42" t="str">
        <f t="shared" si="602"/>
        <v/>
      </c>
      <c r="AP1174" s="41" t="str">
        <f t="shared" si="603"/>
        <v>Robson Alberto Alves Galvão|46248</v>
      </c>
      <c r="AQ1174" s="41" t="str">
        <f t="shared" si="604"/>
        <v/>
      </c>
      <c r="AR1174" s="41" t="str">
        <f>IF($AQ1174="","",COUNTIFS(L_ChaveCob,$AQ1174,L_Ausencia,"&gt;"&amp;$W1174)+COUNTIFS($AQ$4:$AQ1174,$AQ1174,$W$4:$W1174,$W1174))</f>
        <v/>
      </c>
      <c r="AS1174" s="42">
        <f t="shared" si="605"/>
        <v>0</v>
      </c>
      <c r="AT1174" s="42">
        <f t="shared" si="606"/>
        <v>0</v>
      </c>
      <c r="AU1174" s="42">
        <f t="shared" si="607"/>
        <v>0</v>
      </c>
    </row>
    <row r="1175" spans="1:47" x14ac:dyDescent="0.2">
      <c r="A1175" s="35">
        <v>46248</v>
      </c>
      <c r="B1175" s="36" t="s">
        <v>229</v>
      </c>
      <c r="C1175" s="36" t="s">
        <v>232</v>
      </c>
      <c r="D1175" s="36"/>
      <c r="E1175" s="37"/>
      <c r="F1175" s="37"/>
      <c r="G1175" s="36"/>
      <c r="H1175" s="36"/>
      <c r="I1175" s="36"/>
      <c r="J1175" s="36"/>
      <c r="K1175" s="37"/>
      <c r="L1175" s="37"/>
      <c r="M1175" s="37"/>
      <c r="N1175" s="38">
        <f t="shared" si="576"/>
        <v>46235</v>
      </c>
      <c r="O1175">
        <f t="shared" si="577"/>
        <v>105410</v>
      </c>
      <c r="P1175" t="str">
        <f t="shared" si="578"/>
        <v>Serralheria</v>
      </c>
      <c r="Q1175" t="str">
        <f t="shared" si="579"/>
        <v>Normal / Fixo</v>
      </c>
      <c r="R1175" t="str">
        <f t="shared" si="580"/>
        <v>SERRALHEIRO I</v>
      </c>
      <c r="S1175" t="str">
        <f t="shared" si="581"/>
        <v>TURNO 3</v>
      </c>
      <c r="T1175" s="39">
        <f t="shared" si="582"/>
        <v>53.488333185221997</v>
      </c>
      <c r="U1175" s="40">
        <f t="shared" si="583"/>
        <v>0.33333333333333298</v>
      </c>
      <c r="V1175" s="40">
        <f t="shared" si="584"/>
        <v>0.33333333333333298</v>
      </c>
      <c r="W1175" s="40">
        <f t="shared" si="585"/>
        <v>0</v>
      </c>
      <c r="X1175" t="str">
        <f t="shared" si="586"/>
        <v>Não</v>
      </c>
      <c r="Y1175" s="40">
        <f t="shared" si="587"/>
        <v>0</v>
      </c>
      <c r="Z1175" s="40">
        <f t="shared" si="588"/>
        <v>0</v>
      </c>
      <c r="AA1175" s="40">
        <f t="shared" si="589"/>
        <v>0</v>
      </c>
      <c r="AB1175" s="40">
        <f t="shared" si="590"/>
        <v>0</v>
      </c>
      <c r="AC1175" s="40">
        <f t="shared" si="591"/>
        <v>0</v>
      </c>
      <c r="AD1175" s="39">
        <f t="shared" si="592"/>
        <v>0</v>
      </c>
      <c r="AE1175" s="39">
        <f t="shared" si="593"/>
        <v>0</v>
      </c>
      <c r="AF1175" t="str">
        <f t="shared" si="594"/>
        <v>Trabalhado</v>
      </c>
      <c r="AG1175" t="str">
        <f t="shared" si="595"/>
        <v/>
      </c>
      <c r="AH1175" t="str">
        <f t="shared" si="596"/>
        <v/>
      </c>
      <c r="AJ1175" s="41">
        <f t="shared" si="597"/>
        <v>6</v>
      </c>
      <c r="AK1175" s="42" t="str">
        <f t="shared" si="598"/>
        <v/>
      </c>
      <c r="AL1175" s="41" t="str">
        <f t="shared" si="599"/>
        <v>Leve atraso</v>
      </c>
      <c r="AM1175" s="41" t="str">
        <f t="shared" si="600"/>
        <v>Não</v>
      </c>
      <c r="AN1175" s="41" t="str">
        <f t="shared" si="601"/>
        <v>Sim</v>
      </c>
      <c r="AO1175" s="42" t="str">
        <f t="shared" si="602"/>
        <v/>
      </c>
      <c r="AP1175" s="41" t="str">
        <f t="shared" si="603"/>
        <v>Marcelo Douglas Vieira Santana|46248</v>
      </c>
      <c r="AQ1175" s="41" t="str">
        <f t="shared" si="604"/>
        <v/>
      </c>
      <c r="AR1175" s="41" t="str">
        <f>IF($AQ1175="","",COUNTIFS(L_ChaveCob,$AQ1175,L_Ausencia,"&gt;"&amp;$W1175)+COUNTIFS($AQ$4:$AQ1175,$AQ1175,$W$4:$W1175,$W1175))</f>
        <v/>
      </c>
      <c r="AS1175" s="42">
        <f t="shared" si="605"/>
        <v>0</v>
      </c>
      <c r="AT1175" s="42">
        <f t="shared" si="606"/>
        <v>0</v>
      </c>
      <c r="AU1175" s="42">
        <f t="shared" si="607"/>
        <v>0</v>
      </c>
    </row>
    <row r="1176" spans="1:47" x14ac:dyDescent="0.2">
      <c r="A1176" s="35">
        <v>46248</v>
      </c>
      <c r="B1176" s="36" t="s">
        <v>231</v>
      </c>
      <c r="C1176" s="36" t="s">
        <v>220</v>
      </c>
      <c r="D1176" s="36"/>
      <c r="E1176" s="37">
        <v>0.125</v>
      </c>
      <c r="F1176" s="37"/>
      <c r="G1176" s="36"/>
      <c r="H1176" s="36"/>
      <c r="I1176" s="36"/>
      <c r="J1176" s="36"/>
      <c r="K1176" s="37"/>
      <c r="L1176" s="37"/>
      <c r="M1176" s="37"/>
      <c r="N1176" s="38">
        <f t="shared" si="576"/>
        <v>46235</v>
      </c>
      <c r="O1176">
        <f t="shared" si="577"/>
        <v>900004</v>
      </c>
      <c r="P1176" t="str">
        <f t="shared" si="578"/>
        <v>Serralheria</v>
      </c>
      <c r="Q1176" t="str">
        <f t="shared" si="579"/>
        <v>Normal / Fixo</v>
      </c>
      <c r="R1176" t="str">
        <f t="shared" si="580"/>
        <v>SERRALHEIRO I</v>
      </c>
      <c r="S1176" t="str">
        <f t="shared" si="581"/>
        <v>TURNO 2</v>
      </c>
      <c r="T1176" s="39">
        <f t="shared" si="582"/>
        <v>53.488333185221997</v>
      </c>
      <c r="U1176" s="40">
        <f t="shared" si="583"/>
        <v>0.33333333333333298</v>
      </c>
      <c r="V1176" s="40">
        <f t="shared" si="584"/>
        <v>0.20833333333333298</v>
      </c>
      <c r="W1176" s="40">
        <f t="shared" si="585"/>
        <v>0.125</v>
      </c>
      <c r="X1176" t="str">
        <f t="shared" si="586"/>
        <v>Sim</v>
      </c>
      <c r="Y1176" s="40">
        <f t="shared" si="587"/>
        <v>0.125</v>
      </c>
      <c r="Z1176" s="40">
        <f t="shared" si="588"/>
        <v>0</v>
      </c>
      <c r="AA1176" s="40">
        <f t="shared" si="589"/>
        <v>0</v>
      </c>
      <c r="AB1176" s="40">
        <f t="shared" si="590"/>
        <v>0</v>
      </c>
      <c r="AC1176" s="40">
        <f t="shared" si="591"/>
        <v>0.125</v>
      </c>
      <c r="AD1176" s="39">
        <f t="shared" si="592"/>
        <v>160.464999555666</v>
      </c>
      <c r="AE1176" s="39">
        <f t="shared" si="593"/>
        <v>0</v>
      </c>
      <c r="AF1176" t="str">
        <f t="shared" si="594"/>
        <v>Injustificada</v>
      </c>
      <c r="AG1176" t="str">
        <f t="shared" si="595"/>
        <v>DESCONTA 3:00h (Injustificada).</v>
      </c>
      <c r="AH1176" t="str">
        <f t="shared" si="596"/>
        <v/>
      </c>
      <c r="AJ1176" s="41">
        <f t="shared" si="597"/>
        <v>11</v>
      </c>
      <c r="AK1176" s="42" t="str">
        <f t="shared" si="598"/>
        <v/>
      </c>
      <c r="AL1176" s="41" t="str">
        <f t="shared" si="599"/>
        <v>Pelo ponto</v>
      </c>
      <c r="AM1176" s="41" t="str">
        <f t="shared" si="600"/>
        <v>Sim</v>
      </c>
      <c r="AN1176" s="41" t="str">
        <f t="shared" si="601"/>
        <v>Não</v>
      </c>
      <c r="AO1176" s="42" t="str">
        <f t="shared" si="602"/>
        <v/>
      </c>
      <c r="AP1176" s="41" t="str">
        <f t="shared" si="603"/>
        <v>Rogério Marques da Silva|46248</v>
      </c>
      <c r="AQ1176" s="41" t="str">
        <f t="shared" si="604"/>
        <v>46248|Serralheria</v>
      </c>
      <c r="AR1176" s="41">
        <f>IF($AQ1176="","",COUNTIFS(L_ChaveCob,$AQ1176,L_Ausencia,"&gt;"&amp;$W1176)+COUNTIFS($AQ$4:$AQ1176,$AQ1176,$W$4:$W1176,$W1176))</f>
        <v>2</v>
      </c>
      <c r="AS1176" s="42">
        <f t="shared" si="605"/>
        <v>0</v>
      </c>
      <c r="AT1176" s="42">
        <f t="shared" si="606"/>
        <v>0</v>
      </c>
      <c r="AU1176" s="42">
        <f t="shared" si="607"/>
        <v>0</v>
      </c>
    </row>
    <row r="1177" spans="1:47" x14ac:dyDescent="0.2">
      <c r="A1177" s="35">
        <v>46248</v>
      </c>
      <c r="B1177" s="36" t="s">
        <v>479</v>
      </c>
      <c r="C1177" s="36" t="s">
        <v>232</v>
      </c>
      <c r="D1177" s="36"/>
      <c r="E1177" s="37"/>
      <c r="F1177" s="37"/>
      <c r="G1177" s="36"/>
      <c r="H1177" s="36"/>
      <c r="I1177" s="36"/>
      <c r="J1177" s="36"/>
      <c r="K1177" s="37"/>
      <c r="L1177" s="37"/>
      <c r="M1177" s="37"/>
      <c r="N1177" s="38">
        <f t="shared" si="576"/>
        <v>46235</v>
      </c>
      <c r="O1177">
        <f t="shared" si="577"/>
        <v>900012</v>
      </c>
      <c r="P1177" t="str">
        <f t="shared" si="578"/>
        <v>Serralheria</v>
      </c>
      <c r="Q1177" t="str">
        <f t="shared" si="579"/>
        <v>Normal / Fixo</v>
      </c>
      <c r="R1177" t="str">
        <f t="shared" si="580"/>
        <v>SERRALHEIRO I</v>
      </c>
      <c r="S1177" t="str">
        <f t="shared" si="581"/>
        <v>ADM</v>
      </c>
      <c r="T1177" s="39">
        <f t="shared" si="582"/>
        <v>53.488333185221997</v>
      </c>
      <c r="U1177" s="40">
        <f t="shared" si="583"/>
        <v>0.33333333333333298</v>
      </c>
      <c r="V1177" s="40">
        <f t="shared" si="584"/>
        <v>0.33333333333333298</v>
      </c>
      <c r="W1177" s="40">
        <f t="shared" si="585"/>
        <v>0</v>
      </c>
      <c r="X1177" t="str">
        <f t="shared" si="586"/>
        <v>Não</v>
      </c>
      <c r="Y1177" s="40">
        <f t="shared" si="587"/>
        <v>0</v>
      </c>
      <c r="Z1177" s="40">
        <f t="shared" si="588"/>
        <v>0</v>
      </c>
      <c r="AA1177" s="40">
        <f t="shared" si="589"/>
        <v>0</v>
      </c>
      <c r="AB1177" s="40">
        <f t="shared" si="590"/>
        <v>0</v>
      </c>
      <c r="AC1177" s="40">
        <f t="shared" si="591"/>
        <v>0</v>
      </c>
      <c r="AD1177" s="39">
        <f t="shared" si="592"/>
        <v>0</v>
      </c>
      <c r="AE1177" s="39">
        <f t="shared" si="593"/>
        <v>0</v>
      </c>
      <c r="AF1177" t="str">
        <f t="shared" si="594"/>
        <v>Trabalhado</v>
      </c>
      <c r="AG1177" t="str">
        <f t="shared" si="595"/>
        <v/>
      </c>
      <c r="AH1177" t="str">
        <f t="shared" si="596"/>
        <v/>
      </c>
      <c r="AJ1177" s="41">
        <f t="shared" si="597"/>
        <v>21</v>
      </c>
      <c r="AK1177" s="42" t="str">
        <f t="shared" si="598"/>
        <v/>
      </c>
      <c r="AL1177" s="41" t="str">
        <f t="shared" si="599"/>
        <v>Leve atraso</v>
      </c>
      <c r="AM1177" s="41" t="str">
        <f t="shared" si="600"/>
        <v>Não</v>
      </c>
      <c r="AN1177" s="41" t="str">
        <f t="shared" si="601"/>
        <v>Sim</v>
      </c>
      <c r="AO1177" s="42" t="str">
        <f t="shared" si="602"/>
        <v/>
      </c>
      <c r="AP1177" s="41" t="str">
        <f t="shared" si="603"/>
        <v>Diego Ferreira Moura|46248</v>
      </c>
      <c r="AQ1177" s="41" t="str">
        <f t="shared" si="604"/>
        <v/>
      </c>
      <c r="AR1177" s="41" t="str">
        <f>IF($AQ1177="","",COUNTIFS(L_ChaveCob,$AQ1177,L_Ausencia,"&gt;"&amp;$W1177)+COUNTIFS($AQ$4:$AQ1177,$AQ1177,$W$4:$W1177,$W1177))</f>
        <v/>
      </c>
      <c r="AS1177" s="42">
        <f t="shared" si="605"/>
        <v>0</v>
      </c>
      <c r="AT1177" s="42">
        <f t="shared" si="606"/>
        <v>0</v>
      </c>
      <c r="AU1177" s="42">
        <f t="shared" si="607"/>
        <v>0</v>
      </c>
    </row>
    <row r="1178" spans="1:47" x14ac:dyDescent="0.2">
      <c r="A1178" s="35">
        <v>46248</v>
      </c>
      <c r="B1178" s="36" t="s">
        <v>483</v>
      </c>
      <c r="C1178" s="36" t="s">
        <v>232</v>
      </c>
      <c r="D1178" s="36"/>
      <c r="E1178" s="37"/>
      <c r="F1178" s="37"/>
      <c r="G1178" s="36"/>
      <c r="H1178" s="36"/>
      <c r="I1178" s="36"/>
      <c r="J1178" s="36"/>
      <c r="K1178" s="37"/>
      <c r="L1178" s="37"/>
      <c r="M1178" s="37"/>
      <c r="N1178" s="38">
        <f t="shared" si="576"/>
        <v>46235</v>
      </c>
      <c r="O1178">
        <f t="shared" si="577"/>
        <v>900011</v>
      </c>
      <c r="P1178" t="str">
        <f t="shared" si="578"/>
        <v>Serralheria</v>
      </c>
      <c r="Q1178" t="str">
        <f t="shared" si="579"/>
        <v>Normal / Fixo</v>
      </c>
      <c r="R1178" t="str">
        <f t="shared" si="580"/>
        <v>SERRALHEIRO I</v>
      </c>
      <c r="S1178" t="str">
        <f t="shared" si="581"/>
        <v>ADM</v>
      </c>
      <c r="T1178" s="39">
        <f t="shared" si="582"/>
        <v>53.488333185221997</v>
      </c>
      <c r="U1178" s="40">
        <f t="shared" si="583"/>
        <v>0.33333333333333298</v>
      </c>
      <c r="V1178" s="40">
        <f t="shared" si="584"/>
        <v>0.33333333333333298</v>
      </c>
      <c r="W1178" s="40">
        <f t="shared" si="585"/>
        <v>0</v>
      </c>
      <c r="X1178" t="str">
        <f t="shared" si="586"/>
        <v>Não</v>
      </c>
      <c r="Y1178" s="40">
        <f t="shared" si="587"/>
        <v>0</v>
      </c>
      <c r="Z1178" s="40">
        <f t="shared" si="588"/>
        <v>0</v>
      </c>
      <c r="AA1178" s="40">
        <f t="shared" si="589"/>
        <v>0</v>
      </c>
      <c r="AB1178" s="40">
        <f t="shared" si="590"/>
        <v>0</v>
      </c>
      <c r="AC1178" s="40">
        <f t="shared" si="591"/>
        <v>0</v>
      </c>
      <c r="AD1178" s="39">
        <f t="shared" si="592"/>
        <v>0</v>
      </c>
      <c r="AE1178" s="39">
        <f t="shared" si="593"/>
        <v>0</v>
      </c>
      <c r="AF1178" t="str">
        <f t="shared" si="594"/>
        <v>Trabalhado</v>
      </c>
      <c r="AG1178" t="str">
        <f t="shared" si="595"/>
        <v/>
      </c>
      <c r="AH1178" t="str">
        <f t="shared" si="596"/>
        <v/>
      </c>
      <c r="AJ1178" s="41">
        <f t="shared" si="597"/>
        <v>20</v>
      </c>
      <c r="AK1178" s="42" t="str">
        <f t="shared" si="598"/>
        <v/>
      </c>
      <c r="AL1178" s="41" t="str">
        <f t="shared" si="599"/>
        <v>Leve atraso</v>
      </c>
      <c r="AM1178" s="41" t="str">
        <f t="shared" si="600"/>
        <v>Não</v>
      </c>
      <c r="AN1178" s="41" t="str">
        <f t="shared" si="601"/>
        <v>Sim</v>
      </c>
      <c r="AO1178" s="42" t="str">
        <f t="shared" si="602"/>
        <v/>
      </c>
      <c r="AP1178" s="41" t="str">
        <f t="shared" si="603"/>
        <v>Maxwell Torres da Silva|46248</v>
      </c>
      <c r="AQ1178" s="41" t="str">
        <f t="shared" si="604"/>
        <v/>
      </c>
      <c r="AR1178" s="41" t="str">
        <f>IF($AQ1178="","",COUNTIFS(L_ChaveCob,$AQ1178,L_Ausencia,"&gt;"&amp;$W1178)+COUNTIFS($AQ$4:$AQ1178,$AQ1178,$W$4:$W1178,$W1178))</f>
        <v/>
      </c>
      <c r="AS1178" s="42">
        <f t="shared" si="605"/>
        <v>0</v>
      </c>
      <c r="AT1178" s="42">
        <f t="shared" si="606"/>
        <v>0</v>
      </c>
      <c r="AU1178" s="42">
        <f t="shared" si="607"/>
        <v>0</v>
      </c>
    </row>
    <row r="1179" spans="1:47" x14ac:dyDescent="0.2">
      <c r="A1179" s="35">
        <v>46248</v>
      </c>
      <c r="B1179" s="36" t="s">
        <v>281</v>
      </c>
      <c r="C1179" s="36" t="s">
        <v>232</v>
      </c>
      <c r="D1179" s="36"/>
      <c r="E1179" s="37"/>
      <c r="F1179" s="37"/>
      <c r="G1179" s="36"/>
      <c r="H1179" s="36"/>
      <c r="I1179" s="36"/>
      <c r="J1179" s="36"/>
      <c r="K1179" s="37"/>
      <c r="L1179" s="37"/>
      <c r="M1179" s="37"/>
      <c r="N1179" s="38">
        <f t="shared" si="576"/>
        <v>46235</v>
      </c>
      <c r="O1179">
        <f t="shared" si="577"/>
        <v>900010</v>
      </c>
      <c r="P1179" t="str">
        <f t="shared" si="578"/>
        <v>Serralheria</v>
      </c>
      <c r="Q1179" t="str">
        <f t="shared" si="579"/>
        <v>Normal / Fixo</v>
      </c>
      <c r="R1179" t="str">
        <f t="shared" si="580"/>
        <v>SERRALHEIRO I</v>
      </c>
      <c r="S1179" t="str">
        <f t="shared" si="581"/>
        <v>ADM</v>
      </c>
      <c r="T1179" s="39">
        <f t="shared" si="582"/>
        <v>53.488333185221997</v>
      </c>
      <c r="U1179" s="40">
        <f t="shared" si="583"/>
        <v>0.33333333333333298</v>
      </c>
      <c r="V1179" s="40">
        <f t="shared" si="584"/>
        <v>0.33333333333333298</v>
      </c>
      <c r="W1179" s="40">
        <f t="shared" si="585"/>
        <v>0</v>
      </c>
      <c r="X1179" t="str">
        <f t="shared" si="586"/>
        <v>Não</v>
      </c>
      <c r="Y1179" s="40">
        <f t="shared" si="587"/>
        <v>0</v>
      </c>
      <c r="Z1179" s="40">
        <f t="shared" si="588"/>
        <v>0</v>
      </c>
      <c r="AA1179" s="40">
        <f t="shared" si="589"/>
        <v>0</v>
      </c>
      <c r="AB1179" s="40">
        <f t="shared" si="590"/>
        <v>0</v>
      </c>
      <c r="AC1179" s="40">
        <f t="shared" si="591"/>
        <v>0</v>
      </c>
      <c r="AD1179" s="39">
        <f t="shared" si="592"/>
        <v>0</v>
      </c>
      <c r="AE1179" s="39">
        <f t="shared" si="593"/>
        <v>0</v>
      </c>
      <c r="AF1179" t="str">
        <f t="shared" si="594"/>
        <v>Trabalhado</v>
      </c>
      <c r="AG1179" t="str">
        <f t="shared" si="595"/>
        <v/>
      </c>
      <c r="AH1179" t="str">
        <f t="shared" si="596"/>
        <v/>
      </c>
      <c r="AJ1179" s="41">
        <f t="shared" si="597"/>
        <v>19</v>
      </c>
      <c r="AK1179" s="42" t="str">
        <f t="shared" si="598"/>
        <v/>
      </c>
      <c r="AL1179" s="41" t="str">
        <f t="shared" si="599"/>
        <v>Leve atraso</v>
      </c>
      <c r="AM1179" s="41" t="str">
        <f t="shared" si="600"/>
        <v>Não</v>
      </c>
      <c r="AN1179" s="41" t="str">
        <f t="shared" si="601"/>
        <v>Sim</v>
      </c>
      <c r="AO1179" s="42" t="str">
        <f t="shared" si="602"/>
        <v/>
      </c>
      <c r="AP1179" s="41" t="str">
        <f t="shared" si="603"/>
        <v>Roniel de Souza Rocha|46248</v>
      </c>
      <c r="AQ1179" s="41" t="str">
        <f t="shared" si="604"/>
        <v/>
      </c>
      <c r="AR1179" s="41" t="str">
        <f>IF($AQ1179="","",COUNTIFS(L_ChaveCob,$AQ1179,L_Ausencia,"&gt;"&amp;$W1179)+COUNTIFS($AQ$4:$AQ1179,$AQ1179,$W$4:$W1179,$W1179))</f>
        <v/>
      </c>
      <c r="AS1179" s="42">
        <f t="shared" si="605"/>
        <v>0</v>
      </c>
      <c r="AT1179" s="42">
        <f t="shared" si="606"/>
        <v>0</v>
      </c>
      <c r="AU1179" s="42">
        <f t="shared" si="607"/>
        <v>0</v>
      </c>
    </row>
    <row r="1180" spans="1:47" hidden="1" x14ac:dyDescent="0.2">
      <c r="A1180" s="35">
        <v>46248</v>
      </c>
      <c r="B1180" s="36" t="s">
        <v>611</v>
      </c>
      <c r="C1180" s="36" t="s">
        <v>232</v>
      </c>
      <c r="D1180" s="36"/>
      <c r="E1180" s="37"/>
      <c r="F1180" s="37"/>
      <c r="G1180" s="36"/>
      <c r="H1180" s="36"/>
      <c r="I1180" s="36"/>
      <c r="J1180" s="36"/>
      <c r="K1180" s="37"/>
      <c r="L1180" s="37"/>
      <c r="M1180" s="37"/>
      <c r="N1180" s="38">
        <f t="shared" si="576"/>
        <v>46235</v>
      </c>
      <c r="O1180">
        <f t="shared" si="577"/>
        <v>900013</v>
      </c>
      <c r="P1180" t="str">
        <f t="shared" si="578"/>
        <v>SPOT</v>
      </c>
      <c r="Q1180" t="str">
        <f t="shared" si="579"/>
        <v>SPOT</v>
      </c>
      <c r="R1180" t="str">
        <f t="shared" si="580"/>
        <v>SERRALHEIRO I</v>
      </c>
      <c r="S1180" t="str">
        <f t="shared" si="581"/>
        <v>TURNO 2</v>
      </c>
      <c r="T1180" s="39">
        <f t="shared" si="582"/>
        <v>53.488333185221997</v>
      </c>
      <c r="U1180" s="40">
        <f t="shared" si="583"/>
        <v>0.33333333333333298</v>
      </c>
      <c r="V1180" s="40">
        <f t="shared" si="584"/>
        <v>0.33333333333333298</v>
      </c>
      <c r="W1180" s="40">
        <f t="shared" si="585"/>
        <v>0</v>
      </c>
      <c r="X1180" t="str">
        <f t="shared" si="586"/>
        <v>Não</v>
      </c>
      <c r="Y1180" s="40">
        <f t="shared" si="587"/>
        <v>0</v>
      </c>
      <c r="Z1180" s="40">
        <f t="shared" si="588"/>
        <v>0</v>
      </c>
      <c r="AA1180" s="40">
        <f t="shared" si="589"/>
        <v>0</v>
      </c>
      <c r="AB1180" s="40">
        <f t="shared" si="590"/>
        <v>0</v>
      </c>
      <c r="AC1180" s="40">
        <f t="shared" si="591"/>
        <v>0</v>
      </c>
      <c r="AD1180" s="39">
        <f t="shared" si="592"/>
        <v>0</v>
      </c>
      <c r="AE1180" s="39">
        <f t="shared" si="593"/>
        <v>0</v>
      </c>
      <c r="AF1180" t="str">
        <f t="shared" si="594"/>
        <v>Trabalhado</v>
      </c>
      <c r="AG1180" t="str">
        <f t="shared" si="595"/>
        <v/>
      </c>
      <c r="AH1180" t="str">
        <f t="shared" si="596"/>
        <v/>
      </c>
      <c r="AJ1180" s="41">
        <f t="shared" si="597"/>
        <v>22</v>
      </c>
      <c r="AK1180" s="42" t="str">
        <f t="shared" si="598"/>
        <v/>
      </c>
      <c r="AL1180" s="41" t="str">
        <f t="shared" si="599"/>
        <v>Leve atraso</v>
      </c>
      <c r="AM1180" s="41" t="str">
        <f t="shared" si="600"/>
        <v>Não</v>
      </c>
      <c r="AN1180" s="41" t="str">
        <f t="shared" si="601"/>
        <v>Sim</v>
      </c>
      <c r="AO1180" s="42" t="str">
        <f t="shared" si="602"/>
        <v/>
      </c>
      <c r="AP1180" s="41" t="str">
        <f t="shared" si="603"/>
        <v>Murilo de Souza Modesto- Spot|46248</v>
      </c>
      <c r="AQ1180" s="41" t="str">
        <f t="shared" si="604"/>
        <v/>
      </c>
      <c r="AR1180" s="41" t="str">
        <f>IF($AQ1180="","",COUNTIFS(L_ChaveCob,$AQ1180,L_Ausencia,"&gt;"&amp;$W1180)+COUNTIFS($AQ$4:$AQ1180,$AQ1180,$W$4:$W1180,$W1180))</f>
        <v/>
      </c>
      <c r="AS1180" s="42">
        <f t="shared" si="605"/>
        <v>0</v>
      </c>
      <c r="AT1180" s="42">
        <f t="shared" si="606"/>
        <v>0</v>
      </c>
      <c r="AU1180" s="42">
        <f t="shared" si="607"/>
        <v>0</v>
      </c>
    </row>
    <row r="1181" spans="1:47" x14ac:dyDescent="0.2">
      <c r="A1181" s="35">
        <v>46251</v>
      </c>
      <c r="B1181" s="36" t="s">
        <v>252</v>
      </c>
      <c r="C1181" s="36" t="s">
        <v>228</v>
      </c>
      <c r="D1181" s="36"/>
      <c r="E1181" s="37"/>
      <c r="F1181" s="37"/>
      <c r="G1181" s="36"/>
      <c r="H1181" s="36"/>
      <c r="I1181" s="36"/>
      <c r="J1181" s="36"/>
      <c r="K1181" s="37"/>
      <c r="L1181" s="37"/>
      <c r="M1181" s="37"/>
      <c r="N1181" s="38">
        <f t="shared" si="576"/>
        <v>46235</v>
      </c>
      <c r="O1181">
        <f t="shared" si="577"/>
        <v>266937</v>
      </c>
      <c r="P1181" t="str">
        <f t="shared" si="578"/>
        <v>Serralheria</v>
      </c>
      <c r="Q1181" t="str">
        <f t="shared" si="579"/>
        <v>Normal / Fixo</v>
      </c>
      <c r="R1181" t="str">
        <f t="shared" si="580"/>
        <v>ENCARREGADO</v>
      </c>
      <c r="S1181" t="str">
        <f t="shared" si="581"/>
        <v>ADM</v>
      </c>
      <c r="T1181" s="39">
        <f t="shared" si="582"/>
        <v>66.410146806958295</v>
      </c>
      <c r="U1181" s="40">
        <f t="shared" si="583"/>
        <v>0.375</v>
      </c>
      <c r="V1181" s="40">
        <f t="shared" si="584"/>
        <v>0</v>
      </c>
      <c r="W1181" s="40">
        <f t="shared" si="585"/>
        <v>0.375</v>
      </c>
      <c r="X1181" t="str">
        <f t="shared" si="586"/>
        <v>Sim</v>
      </c>
      <c r="Y1181" s="40">
        <f t="shared" si="587"/>
        <v>0.375</v>
      </c>
      <c r="Z1181" s="40">
        <f t="shared" si="588"/>
        <v>0</v>
      </c>
      <c r="AA1181" s="40">
        <f t="shared" si="589"/>
        <v>0</v>
      </c>
      <c r="AB1181" s="40">
        <f t="shared" si="590"/>
        <v>0</v>
      </c>
      <c r="AC1181" s="40">
        <f t="shared" si="591"/>
        <v>0.375</v>
      </c>
      <c r="AD1181" s="39">
        <f t="shared" si="592"/>
        <v>597.69132126262468</v>
      </c>
      <c r="AE1181" s="39">
        <f t="shared" si="593"/>
        <v>0</v>
      </c>
      <c r="AF1181" t="str">
        <f t="shared" si="594"/>
        <v>Férias</v>
      </c>
      <c r="AG1181" t="str">
        <f t="shared" si="595"/>
        <v>DESCONTA 9:00h (Férias).</v>
      </c>
      <c r="AH1181" t="str">
        <f t="shared" si="596"/>
        <v/>
      </c>
      <c r="AJ1181" s="41">
        <f t="shared" si="597"/>
        <v>1</v>
      </c>
      <c r="AK1181" s="42" t="str">
        <f t="shared" si="598"/>
        <v/>
      </c>
      <c r="AL1181" s="41" t="str">
        <f t="shared" si="599"/>
        <v>Dia inteiro</v>
      </c>
      <c r="AM1181" s="41" t="str">
        <f t="shared" si="600"/>
        <v>Sim</v>
      </c>
      <c r="AN1181" s="41" t="str">
        <f t="shared" si="601"/>
        <v>Não</v>
      </c>
      <c r="AO1181" s="42" t="str">
        <f t="shared" si="602"/>
        <v/>
      </c>
      <c r="AP1181" s="41" t="str">
        <f t="shared" si="603"/>
        <v>Ronaldo Rosendo da Silva|46251</v>
      </c>
      <c r="AQ1181" s="41" t="str">
        <f t="shared" si="604"/>
        <v/>
      </c>
      <c r="AR1181" s="41" t="str">
        <f>IF($AQ1181="","",COUNTIFS(L_ChaveCob,$AQ1181,L_Ausencia,"&gt;"&amp;$W1181)+COUNTIFS($AQ$4:$AQ1181,$AQ1181,$W$4:$W1181,$W1181))</f>
        <v/>
      </c>
      <c r="AS1181" s="42">
        <f t="shared" si="605"/>
        <v>0</v>
      </c>
      <c r="AT1181" s="42">
        <f t="shared" si="606"/>
        <v>0</v>
      </c>
      <c r="AU1181" s="42">
        <f t="shared" si="607"/>
        <v>0</v>
      </c>
    </row>
    <row r="1182" spans="1:47" x14ac:dyDescent="0.2">
      <c r="A1182" s="35">
        <v>46251</v>
      </c>
      <c r="B1182" s="36" t="s">
        <v>243</v>
      </c>
      <c r="C1182" s="36" t="s">
        <v>232</v>
      </c>
      <c r="D1182" s="36"/>
      <c r="E1182" s="37"/>
      <c r="F1182" s="37"/>
      <c r="G1182" s="36"/>
      <c r="H1182" s="36"/>
      <c r="I1182" s="36"/>
      <c r="J1182" s="36"/>
      <c r="K1182" s="37"/>
      <c r="L1182" s="37"/>
      <c r="M1182" s="37"/>
      <c r="N1182" s="38">
        <f t="shared" si="576"/>
        <v>46235</v>
      </c>
      <c r="O1182">
        <f t="shared" si="577"/>
        <v>900003</v>
      </c>
      <c r="P1182" t="str">
        <f t="shared" si="578"/>
        <v>Serralheria</v>
      </c>
      <c r="Q1182" t="str">
        <f t="shared" si="579"/>
        <v>Normal / Fixo</v>
      </c>
      <c r="R1182" t="str">
        <f t="shared" si="580"/>
        <v>ENCARREGADO</v>
      </c>
      <c r="S1182" t="str">
        <f t="shared" si="581"/>
        <v>ADM</v>
      </c>
      <c r="T1182" s="39">
        <f t="shared" si="582"/>
        <v>66.410146806958295</v>
      </c>
      <c r="U1182" s="40">
        <f t="shared" si="583"/>
        <v>0.375</v>
      </c>
      <c r="V1182" s="40">
        <f t="shared" si="584"/>
        <v>0.375</v>
      </c>
      <c r="W1182" s="40">
        <f t="shared" si="585"/>
        <v>0</v>
      </c>
      <c r="X1182" t="str">
        <f t="shared" si="586"/>
        <v>Não</v>
      </c>
      <c r="Y1182" s="40">
        <f t="shared" si="587"/>
        <v>0</v>
      </c>
      <c r="Z1182" s="40">
        <f t="shared" si="588"/>
        <v>0</v>
      </c>
      <c r="AA1182" s="40">
        <f t="shared" si="589"/>
        <v>0</v>
      </c>
      <c r="AB1182" s="40">
        <f t="shared" si="590"/>
        <v>0</v>
      </c>
      <c r="AC1182" s="40">
        <f t="shared" si="591"/>
        <v>0</v>
      </c>
      <c r="AD1182" s="39">
        <f t="shared" si="592"/>
        <v>0</v>
      </c>
      <c r="AE1182" s="39">
        <f t="shared" si="593"/>
        <v>0</v>
      </c>
      <c r="AF1182" t="str">
        <f t="shared" si="594"/>
        <v>Trabalhado</v>
      </c>
      <c r="AG1182" t="str">
        <f t="shared" si="595"/>
        <v/>
      </c>
      <c r="AH1182" t="str">
        <f t="shared" si="596"/>
        <v/>
      </c>
      <c r="AJ1182" s="41">
        <f t="shared" si="597"/>
        <v>10</v>
      </c>
      <c r="AK1182" s="42" t="str">
        <f t="shared" si="598"/>
        <v/>
      </c>
      <c r="AL1182" s="41" t="str">
        <f t="shared" si="599"/>
        <v>Leve atraso</v>
      </c>
      <c r="AM1182" s="41" t="str">
        <f t="shared" si="600"/>
        <v>Não</v>
      </c>
      <c r="AN1182" s="41" t="str">
        <f t="shared" si="601"/>
        <v>Sim</v>
      </c>
      <c r="AO1182" s="42" t="str">
        <f t="shared" si="602"/>
        <v/>
      </c>
      <c r="AP1182" s="41" t="str">
        <f t="shared" si="603"/>
        <v>Marcelo Antônio Silvestre de Moraes|46251</v>
      </c>
      <c r="AQ1182" s="41" t="str">
        <f t="shared" si="604"/>
        <v/>
      </c>
      <c r="AR1182" s="41" t="str">
        <f>IF($AQ1182="","",COUNTIFS(L_ChaveCob,$AQ1182,L_Ausencia,"&gt;"&amp;$W1182)+COUNTIFS($AQ$4:$AQ1182,$AQ1182,$W$4:$W1182,$W1182))</f>
        <v/>
      </c>
      <c r="AS1182" s="42">
        <f t="shared" si="605"/>
        <v>0</v>
      </c>
      <c r="AT1182" s="42">
        <f t="shared" si="606"/>
        <v>0</v>
      </c>
      <c r="AU1182" s="42">
        <f t="shared" si="607"/>
        <v>0</v>
      </c>
    </row>
    <row r="1183" spans="1:47" x14ac:dyDescent="0.2">
      <c r="A1183" s="35">
        <v>46251</v>
      </c>
      <c r="B1183" s="36" t="s">
        <v>239</v>
      </c>
      <c r="C1183" s="36" t="s">
        <v>232</v>
      </c>
      <c r="D1183" s="36"/>
      <c r="E1183" s="37"/>
      <c r="F1183" s="37"/>
      <c r="G1183" s="36"/>
      <c r="H1183" s="36"/>
      <c r="I1183" s="36"/>
      <c r="J1183" s="36"/>
      <c r="K1183" s="37"/>
      <c r="L1183" s="37"/>
      <c r="M1183" s="37"/>
      <c r="N1183" s="38">
        <f t="shared" si="576"/>
        <v>46235</v>
      </c>
      <c r="O1183">
        <f t="shared" si="577"/>
        <v>173078</v>
      </c>
      <c r="P1183" t="str">
        <f t="shared" si="578"/>
        <v>Serralheria</v>
      </c>
      <c r="Q1183" t="str">
        <f t="shared" si="579"/>
        <v>Normal / Fixo</v>
      </c>
      <c r="R1183" t="str">
        <f t="shared" si="580"/>
        <v>SERRALHEIRO II</v>
      </c>
      <c r="S1183" t="str">
        <f t="shared" si="581"/>
        <v>ADM</v>
      </c>
      <c r="T1183" s="39">
        <f t="shared" si="582"/>
        <v>57.825734836004102</v>
      </c>
      <c r="U1183" s="40">
        <f t="shared" si="583"/>
        <v>0.375</v>
      </c>
      <c r="V1183" s="40">
        <f t="shared" si="584"/>
        <v>0.375</v>
      </c>
      <c r="W1183" s="40">
        <f t="shared" si="585"/>
        <v>0</v>
      </c>
      <c r="X1183" t="str">
        <f t="shared" si="586"/>
        <v>Não</v>
      </c>
      <c r="Y1183" s="40">
        <f t="shared" si="587"/>
        <v>0</v>
      </c>
      <c r="Z1183" s="40">
        <f t="shared" si="588"/>
        <v>0</v>
      </c>
      <c r="AA1183" s="40">
        <f t="shared" si="589"/>
        <v>0</v>
      </c>
      <c r="AB1183" s="40">
        <f t="shared" si="590"/>
        <v>0</v>
      </c>
      <c r="AC1183" s="40">
        <f t="shared" si="591"/>
        <v>0</v>
      </c>
      <c r="AD1183" s="39">
        <f t="shared" si="592"/>
        <v>0</v>
      </c>
      <c r="AE1183" s="39">
        <f t="shared" si="593"/>
        <v>0</v>
      </c>
      <c r="AF1183" t="str">
        <f t="shared" si="594"/>
        <v>Trabalhado</v>
      </c>
      <c r="AG1183" t="str">
        <f t="shared" si="595"/>
        <v/>
      </c>
      <c r="AH1183" t="str">
        <f t="shared" si="596"/>
        <v/>
      </c>
      <c r="AJ1183" s="41">
        <f t="shared" si="597"/>
        <v>2</v>
      </c>
      <c r="AK1183" s="42" t="str">
        <f t="shared" si="598"/>
        <v/>
      </c>
      <c r="AL1183" s="41" t="str">
        <f t="shared" si="599"/>
        <v>Leve atraso</v>
      </c>
      <c r="AM1183" s="41" t="str">
        <f t="shared" si="600"/>
        <v>Não</v>
      </c>
      <c r="AN1183" s="41" t="str">
        <f t="shared" si="601"/>
        <v>Sim</v>
      </c>
      <c r="AO1183" s="42" t="str">
        <f t="shared" si="602"/>
        <v/>
      </c>
      <c r="AP1183" s="41" t="str">
        <f t="shared" si="603"/>
        <v>Giovani Joao da Silva|46251</v>
      </c>
      <c r="AQ1183" s="41" t="str">
        <f t="shared" si="604"/>
        <v/>
      </c>
      <c r="AR1183" s="41" t="str">
        <f>IF($AQ1183="","",COUNTIFS(L_ChaveCob,$AQ1183,L_Ausencia,"&gt;"&amp;$W1183)+COUNTIFS($AQ$4:$AQ1183,$AQ1183,$W$4:$W1183,$W1183))</f>
        <v/>
      </c>
      <c r="AS1183" s="42">
        <f t="shared" si="605"/>
        <v>0</v>
      </c>
      <c r="AT1183" s="42">
        <f t="shared" si="606"/>
        <v>0</v>
      </c>
      <c r="AU1183" s="42">
        <f t="shared" si="607"/>
        <v>0</v>
      </c>
    </row>
    <row r="1184" spans="1:47" x14ac:dyDescent="0.2">
      <c r="A1184" s="35">
        <v>46251</v>
      </c>
      <c r="B1184" s="36" t="s">
        <v>241</v>
      </c>
      <c r="C1184" s="36" t="s">
        <v>232</v>
      </c>
      <c r="D1184" s="36"/>
      <c r="E1184" s="37"/>
      <c r="F1184" s="37"/>
      <c r="G1184" s="36"/>
      <c r="H1184" s="36"/>
      <c r="I1184" s="36"/>
      <c r="J1184" s="36"/>
      <c r="K1184" s="37"/>
      <c r="L1184" s="37"/>
      <c r="M1184" s="37"/>
      <c r="N1184" s="38">
        <f t="shared" si="576"/>
        <v>46235</v>
      </c>
      <c r="O1184">
        <f t="shared" si="577"/>
        <v>24800</v>
      </c>
      <c r="P1184" t="str">
        <f t="shared" si="578"/>
        <v>Serralheria</v>
      </c>
      <c r="Q1184" t="str">
        <f t="shared" si="579"/>
        <v>Normal / Fixo</v>
      </c>
      <c r="R1184" t="str">
        <f t="shared" si="580"/>
        <v>SERRALHEIRO II</v>
      </c>
      <c r="S1184" t="str">
        <f t="shared" si="581"/>
        <v>ADM</v>
      </c>
      <c r="T1184" s="39">
        <f t="shared" si="582"/>
        <v>57.825734836004102</v>
      </c>
      <c r="U1184" s="40">
        <f t="shared" si="583"/>
        <v>0.375</v>
      </c>
      <c r="V1184" s="40">
        <f t="shared" si="584"/>
        <v>0.375</v>
      </c>
      <c r="W1184" s="40">
        <f t="shared" si="585"/>
        <v>0</v>
      </c>
      <c r="X1184" t="str">
        <f t="shared" si="586"/>
        <v>Não</v>
      </c>
      <c r="Y1184" s="40">
        <f t="shared" si="587"/>
        <v>0</v>
      </c>
      <c r="Z1184" s="40">
        <f t="shared" si="588"/>
        <v>0</v>
      </c>
      <c r="AA1184" s="40">
        <f t="shared" si="589"/>
        <v>0</v>
      </c>
      <c r="AB1184" s="40">
        <f t="shared" si="590"/>
        <v>0</v>
      </c>
      <c r="AC1184" s="40">
        <f t="shared" si="591"/>
        <v>0</v>
      </c>
      <c r="AD1184" s="39">
        <f t="shared" si="592"/>
        <v>0</v>
      </c>
      <c r="AE1184" s="39">
        <f t="shared" si="593"/>
        <v>0</v>
      </c>
      <c r="AF1184" t="str">
        <f t="shared" si="594"/>
        <v>Trabalhado</v>
      </c>
      <c r="AG1184" t="str">
        <f t="shared" si="595"/>
        <v/>
      </c>
      <c r="AH1184" t="str">
        <f t="shared" si="596"/>
        <v/>
      </c>
      <c r="AJ1184" s="41">
        <f t="shared" si="597"/>
        <v>3</v>
      </c>
      <c r="AK1184" s="42" t="str">
        <f t="shared" si="598"/>
        <v/>
      </c>
      <c r="AL1184" s="41" t="str">
        <f t="shared" si="599"/>
        <v>Leve atraso</v>
      </c>
      <c r="AM1184" s="41" t="str">
        <f t="shared" si="600"/>
        <v>Não</v>
      </c>
      <c r="AN1184" s="41" t="str">
        <f t="shared" si="601"/>
        <v>Sim</v>
      </c>
      <c r="AO1184" s="42" t="str">
        <f t="shared" si="602"/>
        <v/>
      </c>
      <c r="AP1184" s="41" t="str">
        <f t="shared" si="603"/>
        <v>Ivanildo Lopes Pires de Carvalho|46251</v>
      </c>
      <c r="AQ1184" s="41" t="str">
        <f t="shared" si="604"/>
        <v/>
      </c>
      <c r="AR1184" s="41" t="str">
        <f>IF($AQ1184="","",COUNTIFS(L_ChaveCob,$AQ1184,L_Ausencia,"&gt;"&amp;$W1184)+COUNTIFS($AQ$4:$AQ1184,$AQ1184,$W$4:$W1184,$W1184))</f>
        <v/>
      </c>
      <c r="AS1184" s="42">
        <f t="shared" si="605"/>
        <v>0</v>
      </c>
      <c r="AT1184" s="42">
        <f t="shared" si="606"/>
        <v>0</v>
      </c>
      <c r="AU1184" s="42">
        <f t="shared" si="607"/>
        <v>0</v>
      </c>
    </row>
    <row r="1185" spans="1:47" x14ac:dyDescent="0.2">
      <c r="A1185" s="35">
        <v>46251</v>
      </c>
      <c r="B1185" s="36" t="s">
        <v>254</v>
      </c>
      <c r="C1185" s="36" t="s">
        <v>228</v>
      </c>
      <c r="D1185" s="36"/>
      <c r="E1185" s="37"/>
      <c r="F1185" s="37"/>
      <c r="G1185" s="36"/>
      <c r="H1185" s="36"/>
      <c r="I1185" s="36"/>
      <c r="J1185" s="36"/>
      <c r="K1185" s="37"/>
      <c r="L1185" s="37"/>
      <c r="M1185" s="37"/>
      <c r="N1185" s="38">
        <f t="shared" si="576"/>
        <v>46235</v>
      </c>
      <c r="O1185">
        <f t="shared" si="577"/>
        <v>900001</v>
      </c>
      <c r="P1185" t="str">
        <f t="shared" si="578"/>
        <v>Serralheria</v>
      </c>
      <c r="Q1185" t="str">
        <f t="shared" si="579"/>
        <v>Normal / Fixo</v>
      </c>
      <c r="R1185" t="str">
        <f t="shared" si="580"/>
        <v>SERRALHEIRO II</v>
      </c>
      <c r="S1185" t="str">
        <f t="shared" si="581"/>
        <v>ADM</v>
      </c>
      <c r="T1185" s="39">
        <f t="shared" si="582"/>
        <v>57.825734836004102</v>
      </c>
      <c r="U1185" s="40">
        <f t="shared" si="583"/>
        <v>0.375</v>
      </c>
      <c r="V1185" s="40">
        <f t="shared" si="584"/>
        <v>0</v>
      </c>
      <c r="W1185" s="40">
        <f t="shared" si="585"/>
        <v>0.375</v>
      </c>
      <c r="X1185" t="str">
        <f t="shared" si="586"/>
        <v>Sim</v>
      </c>
      <c r="Y1185" s="40">
        <f t="shared" si="587"/>
        <v>0.375</v>
      </c>
      <c r="Z1185" s="40">
        <f t="shared" si="588"/>
        <v>0</v>
      </c>
      <c r="AA1185" s="40">
        <f t="shared" si="589"/>
        <v>0</v>
      </c>
      <c r="AB1185" s="40">
        <f t="shared" si="590"/>
        <v>0</v>
      </c>
      <c r="AC1185" s="40">
        <f t="shared" si="591"/>
        <v>0.375</v>
      </c>
      <c r="AD1185" s="39">
        <f t="shared" si="592"/>
        <v>520.43161352403695</v>
      </c>
      <c r="AE1185" s="39">
        <f t="shared" si="593"/>
        <v>0</v>
      </c>
      <c r="AF1185" t="str">
        <f t="shared" si="594"/>
        <v>Férias</v>
      </c>
      <c r="AG1185" t="str">
        <f t="shared" si="595"/>
        <v>DESCONTA 9:00h (Férias).</v>
      </c>
      <c r="AH1185" t="str">
        <f t="shared" si="596"/>
        <v/>
      </c>
      <c r="AJ1185" s="41">
        <f t="shared" si="597"/>
        <v>8</v>
      </c>
      <c r="AK1185" s="42" t="str">
        <f t="shared" si="598"/>
        <v/>
      </c>
      <c r="AL1185" s="41" t="str">
        <f t="shared" si="599"/>
        <v>Dia inteiro</v>
      </c>
      <c r="AM1185" s="41" t="str">
        <f t="shared" si="600"/>
        <v>Sim</v>
      </c>
      <c r="AN1185" s="41" t="str">
        <f t="shared" si="601"/>
        <v>Não</v>
      </c>
      <c r="AO1185" s="42" t="str">
        <f t="shared" si="602"/>
        <v/>
      </c>
      <c r="AP1185" s="41" t="str">
        <f t="shared" si="603"/>
        <v>Ronaldo Santos Dias|46251</v>
      </c>
      <c r="AQ1185" s="41" t="str">
        <f t="shared" si="604"/>
        <v>46251|Serralheria</v>
      </c>
      <c r="AR1185" s="41">
        <f>IF($AQ1185="","",COUNTIFS(L_ChaveCob,$AQ1185,L_Ausencia,"&gt;"&amp;$W1185)+COUNTIFS($AQ$4:$AQ1185,$AQ1185,$W$4:$W1185,$W1185))</f>
        <v>1</v>
      </c>
      <c r="AS1185" s="42">
        <f t="shared" si="605"/>
        <v>0</v>
      </c>
      <c r="AT1185" s="42">
        <f t="shared" si="606"/>
        <v>0</v>
      </c>
      <c r="AU1185" s="42">
        <f t="shared" si="607"/>
        <v>0</v>
      </c>
    </row>
    <row r="1186" spans="1:47" x14ac:dyDescent="0.2">
      <c r="A1186" s="35">
        <v>46251</v>
      </c>
      <c r="B1186" s="36" t="s">
        <v>247</v>
      </c>
      <c r="C1186" s="36" t="s">
        <v>213</v>
      </c>
      <c r="D1186" s="36"/>
      <c r="E1186" s="37"/>
      <c r="F1186" s="37"/>
      <c r="G1186" s="36"/>
      <c r="H1186" s="36"/>
      <c r="I1186" s="36" t="s">
        <v>616</v>
      </c>
      <c r="J1186" s="36"/>
      <c r="K1186" s="37"/>
      <c r="L1186" s="37"/>
      <c r="M1186" s="37"/>
      <c r="N1186" s="38">
        <f t="shared" si="576"/>
        <v>46235</v>
      </c>
      <c r="O1186">
        <f t="shared" si="577"/>
        <v>900005</v>
      </c>
      <c r="P1186" t="str">
        <f t="shared" si="578"/>
        <v>Serralheria</v>
      </c>
      <c r="Q1186" t="str">
        <f t="shared" si="579"/>
        <v>Normal / Fixo</v>
      </c>
      <c r="R1186" t="str">
        <f t="shared" si="580"/>
        <v>SERRALHEIRO II</v>
      </c>
      <c r="S1186" t="str">
        <f t="shared" si="581"/>
        <v>ADM</v>
      </c>
      <c r="T1186" s="39">
        <f t="shared" si="582"/>
        <v>57.825734836004102</v>
      </c>
      <c r="U1186" s="40">
        <f t="shared" si="583"/>
        <v>0.375</v>
      </c>
      <c r="V1186" s="40">
        <f t="shared" si="584"/>
        <v>0</v>
      </c>
      <c r="W1186" s="40">
        <f t="shared" si="585"/>
        <v>0.375</v>
      </c>
      <c r="X1186" t="str">
        <f t="shared" si="586"/>
        <v>Sim</v>
      </c>
      <c r="Y1186" s="40">
        <f t="shared" si="587"/>
        <v>0.375</v>
      </c>
      <c r="Z1186" s="40">
        <f t="shared" si="588"/>
        <v>0</v>
      </c>
      <c r="AA1186" s="40">
        <f t="shared" si="589"/>
        <v>0</v>
      </c>
      <c r="AB1186" s="40">
        <f t="shared" si="590"/>
        <v>0</v>
      </c>
      <c r="AC1186" s="40">
        <f t="shared" si="591"/>
        <v>0.375</v>
      </c>
      <c r="AD1186" s="39">
        <f t="shared" si="592"/>
        <v>520.43161352403695</v>
      </c>
      <c r="AE1186" s="39">
        <f t="shared" si="593"/>
        <v>0</v>
      </c>
      <c r="AF1186" t="str">
        <f t="shared" si="594"/>
        <v>Injustificada</v>
      </c>
      <c r="AG1186" t="str">
        <f t="shared" si="595"/>
        <v>DESCONTA 9:00h (Injustificada).</v>
      </c>
      <c r="AH1186" t="str">
        <f t="shared" si="596"/>
        <v/>
      </c>
      <c r="AJ1186" s="41">
        <f t="shared" si="597"/>
        <v>13</v>
      </c>
      <c r="AK1186" s="42" t="str">
        <f t="shared" si="598"/>
        <v/>
      </c>
      <c r="AL1186" s="41" t="str">
        <f t="shared" si="599"/>
        <v>Dia inteiro</v>
      </c>
      <c r="AM1186" s="41" t="str">
        <f t="shared" si="600"/>
        <v>Sim</v>
      </c>
      <c r="AN1186" s="41" t="str">
        <f t="shared" si="601"/>
        <v>Não</v>
      </c>
      <c r="AO1186" s="42" t="str">
        <f t="shared" si="602"/>
        <v/>
      </c>
      <c r="AP1186" s="41" t="str">
        <f t="shared" si="603"/>
        <v>Rafael Fracaroli da Rocha|46251</v>
      </c>
      <c r="AQ1186" s="41" t="str">
        <f t="shared" si="604"/>
        <v>46251|Serralheria</v>
      </c>
      <c r="AR1186" s="41">
        <f>IF($AQ1186="","",COUNTIFS(L_ChaveCob,$AQ1186,L_Ausencia,"&gt;"&amp;$W1186)+COUNTIFS($AQ$4:$AQ1186,$AQ1186,$W$4:$W1186,$W1186))</f>
        <v>2</v>
      </c>
      <c r="AS1186" s="42">
        <f t="shared" si="605"/>
        <v>0</v>
      </c>
      <c r="AT1186" s="42">
        <f t="shared" si="606"/>
        <v>0</v>
      </c>
      <c r="AU1186" s="42">
        <f t="shared" si="607"/>
        <v>0</v>
      </c>
    </row>
    <row r="1187" spans="1:47" x14ac:dyDescent="0.2">
      <c r="A1187" s="35">
        <v>46251</v>
      </c>
      <c r="B1187" s="36" t="s">
        <v>237</v>
      </c>
      <c r="C1187" s="36" t="s">
        <v>232</v>
      </c>
      <c r="D1187" s="36"/>
      <c r="E1187" s="37"/>
      <c r="F1187" s="37"/>
      <c r="G1187" s="36"/>
      <c r="H1187" s="36"/>
      <c r="I1187" s="36"/>
      <c r="J1187" s="36"/>
      <c r="K1187" s="37"/>
      <c r="L1187" s="37"/>
      <c r="M1187" s="37"/>
      <c r="N1187" s="38">
        <f t="shared" si="576"/>
        <v>46235</v>
      </c>
      <c r="O1187">
        <f t="shared" si="577"/>
        <v>119353</v>
      </c>
      <c r="P1187" t="str">
        <f t="shared" si="578"/>
        <v>Serralheria</v>
      </c>
      <c r="Q1187" t="str">
        <f t="shared" si="579"/>
        <v>Normal / Fixo</v>
      </c>
      <c r="R1187" t="str">
        <f t="shared" si="580"/>
        <v>SERRALHEIRO II</v>
      </c>
      <c r="S1187" t="str">
        <f t="shared" si="581"/>
        <v>ADM</v>
      </c>
      <c r="T1187" s="39">
        <f t="shared" si="582"/>
        <v>57.825734836004102</v>
      </c>
      <c r="U1187" s="40">
        <f t="shared" si="583"/>
        <v>0.375</v>
      </c>
      <c r="V1187" s="40">
        <f t="shared" si="584"/>
        <v>0.375</v>
      </c>
      <c r="W1187" s="40">
        <f t="shared" si="585"/>
        <v>0</v>
      </c>
      <c r="X1187" t="str">
        <f t="shared" si="586"/>
        <v>Não</v>
      </c>
      <c r="Y1187" s="40">
        <f t="shared" si="587"/>
        <v>0</v>
      </c>
      <c r="Z1187" s="40">
        <f t="shared" si="588"/>
        <v>0</v>
      </c>
      <c r="AA1187" s="40">
        <f t="shared" si="589"/>
        <v>0</v>
      </c>
      <c r="AB1187" s="40">
        <f t="shared" si="590"/>
        <v>0</v>
      </c>
      <c r="AC1187" s="40">
        <f t="shared" si="591"/>
        <v>0</v>
      </c>
      <c r="AD1187" s="39">
        <f t="shared" si="592"/>
        <v>0</v>
      </c>
      <c r="AE1187" s="39">
        <f t="shared" si="593"/>
        <v>0</v>
      </c>
      <c r="AF1187" t="str">
        <f t="shared" si="594"/>
        <v>Trabalhado</v>
      </c>
      <c r="AG1187" t="str">
        <f t="shared" si="595"/>
        <v/>
      </c>
      <c r="AH1187" t="str">
        <f t="shared" si="596"/>
        <v/>
      </c>
      <c r="AJ1187" s="41">
        <f t="shared" si="597"/>
        <v>7</v>
      </c>
      <c r="AK1187" s="42" t="str">
        <f t="shared" si="598"/>
        <v/>
      </c>
      <c r="AL1187" s="41" t="str">
        <f t="shared" si="599"/>
        <v>Leve atraso</v>
      </c>
      <c r="AM1187" s="41" t="str">
        <f t="shared" si="600"/>
        <v>Não</v>
      </c>
      <c r="AN1187" s="41" t="str">
        <f t="shared" si="601"/>
        <v>Sim</v>
      </c>
      <c r="AO1187" s="42" t="str">
        <f t="shared" si="602"/>
        <v/>
      </c>
      <c r="AP1187" s="41" t="str">
        <f t="shared" si="603"/>
        <v>Ezequiel Antonio Peres|46251</v>
      </c>
      <c r="AQ1187" s="41" t="str">
        <f t="shared" si="604"/>
        <v/>
      </c>
      <c r="AR1187" s="41" t="str">
        <f>IF($AQ1187="","",COUNTIFS(L_ChaveCob,$AQ1187,L_Ausencia,"&gt;"&amp;$W1187)+COUNTIFS($AQ$4:$AQ1187,$AQ1187,$W$4:$W1187,$W1187))</f>
        <v/>
      </c>
      <c r="AS1187" s="42">
        <f t="shared" si="605"/>
        <v>0</v>
      </c>
      <c r="AT1187" s="42">
        <f t="shared" si="606"/>
        <v>0</v>
      </c>
      <c r="AU1187" s="42">
        <f t="shared" si="607"/>
        <v>0</v>
      </c>
    </row>
    <row r="1188" spans="1:47" x14ac:dyDescent="0.2">
      <c r="A1188" s="35">
        <v>46251</v>
      </c>
      <c r="B1188" s="36" t="s">
        <v>249</v>
      </c>
      <c r="C1188" s="36" t="s">
        <v>232</v>
      </c>
      <c r="D1188" s="36"/>
      <c r="E1188" s="37"/>
      <c r="F1188" s="37"/>
      <c r="G1188" s="36"/>
      <c r="H1188" s="36"/>
      <c r="I1188" s="36"/>
      <c r="J1188" s="36"/>
      <c r="K1188" s="37"/>
      <c r="L1188" s="37"/>
      <c r="M1188" s="37"/>
      <c r="N1188" s="38">
        <f t="shared" si="576"/>
        <v>46235</v>
      </c>
      <c r="O1188">
        <f t="shared" si="577"/>
        <v>331335</v>
      </c>
      <c r="P1188" t="str">
        <f t="shared" si="578"/>
        <v>Serralheria</v>
      </c>
      <c r="Q1188" t="str">
        <f t="shared" si="579"/>
        <v>Normal / Fixo</v>
      </c>
      <c r="R1188" t="str">
        <f t="shared" si="580"/>
        <v>SERRALHEIRO II</v>
      </c>
      <c r="S1188" t="str">
        <f t="shared" si="581"/>
        <v>ADM</v>
      </c>
      <c r="T1188" s="39">
        <f t="shared" si="582"/>
        <v>57.825734836004102</v>
      </c>
      <c r="U1188" s="40">
        <f t="shared" si="583"/>
        <v>0.375</v>
      </c>
      <c r="V1188" s="40">
        <f t="shared" si="584"/>
        <v>0.375</v>
      </c>
      <c r="W1188" s="40">
        <f t="shared" si="585"/>
        <v>0</v>
      </c>
      <c r="X1188" t="str">
        <f t="shared" si="586"/>
        <v>Não</v>
      </c>
      <c r="Y1188" s="40">
        <f t="shared" si="587"/>
        <v>0</v>
      </c>
      <c r="Z1188" s="40">
        <f t="shared" si="588"/>
        <v>0</v>
      </c>
      <c r="AA1188" s="40">
        <f t="shared" si="589"/>
        <v>0</v>
      </c>
      <c r="AB1188" s="40">
        <f t="shared" si="590"/>
        <v>0</v>
      </c>
      <c r="AC1188" s="40">
        <f t="shared" si="591"/>
        <v>0</v>
      </c>
      <c r="AD1188" s="39">
        <f t="shared" si="592"/>
        <v>0</v>
      </c>
      <c r="AE1188" s="39">
        <f t="shared" si="593"/>
        <v>0</v>
      </c>
      <c r="AF1188" t="str">
        <f t="shared" si="594"/>
        <v>Trabalhado</v>
      </c>
      <c r="AG1188" t="str">
        <f t="shared" si="595"/>
        <v/>
      </c>
      <c r="AH1188" t="str">
        <f t="shared" si="596"/>
        <v/>
      </c>
      <c r="AJ1188" s="41">
        <f t="shared" si="597"/>
        <v>5</v>
      </c>
      <c r="AK1188" s="42" t="str">
        <f t="shared" si="598"/>
        <v/>
      </c>
      <c r="AL1188" s="41" t="str">
        <f t="shared" si="599"/>
        <v>Leve atraso</v>
      </c>
      <c r="AM1188" s="41" t="str">
        <f t="shared" si="600"/>
        <v>Não</v>
      </c>
      <c r="AN1188" s="41" t="str">
        <f t="shared" si="601"/>
        <v>Sim</v>
      </c>
      <c r="AO1188" s="42" t="str">
        <f t="shared" si="602"/>
        <v/>
      </c>
      <c r="AP1188" s="41" t="str">
        <f t="shared" si="603"/>
        <v>Robson Alberto Alves Galvão|46251</v>
      </c>
      <c r="AQ1188" s="41" t="str">
        <f t="shared" si="604"/>
        <v/>
      </c>
      <c r="AR1188" s="41" t="str">
        <f>IF($AQ1188="","",COUNTIFS(L_ChaveCob,$AQ1188,L_Ausencia,"&gt;"&amp;$W1188)+COUNTIFS($AQ$4:$AQ1188,$AQ1188,$W$4:$W1188,$W1188))</f>
        <v/>
      </c>
      <c r="AS1188" s="42">
        <f t="shared" si="605"/>
        <v>0</v>
      </c>
      <c r="AT1188" s="42">
        <f t="shared" si="606"/>
        <v>0</v>
      </c>
      <c r="AU1188" s="42">
        <f t="shared" si="607"/>
        <v>0</v>
      </c>
    </row>
    <row r="1189" spans="1:47" x14ac:dyDescent="0.2">
      <c r="A1189" s="35">
        <v>46251</v>
      </c>
      <c r="B1189" s="36" t="s">
        <v>229</v>
      </c>
      <c r="C1189" s="36" t="s">
        <v>232</v>
      </c>
      <c r="D1189" s="36"/>
      <c r="E1189" s="37"/>
      <c r="F1189" s="37"/>
      <c r="G1189" s="36"/>
      <c r="H1189" s="36"/>
      <c r="I1189" s="36"/>
      <c r="J1189" s="36"/>
      <c r="K1189" s="37"/>
      <c r="L1189" s="37"/>
      <c r="M1189" s="37"/>
      <c r="N1189" s="38">
        <f t="shared" si="576"/>
        <v>46235</v>
      </c>
      <c r="O1189">
        <f t="shared" si="577"/>
        <v>105410</v>
      </c>
      <c r="P1189" t="str">
        <f t="shared" si="578"/>
        <v>Serralheria</v>
      </c>
      <c r="Q1189" t="str">
        <f t="shared" si="579"/>
        <v>Normal / Fixo</v>
      </c>
      <c r="R1189" t="str">
        <f t="shared" si="580"/>
        <v>SERRALHEIRO I</v>
      </c>
      <c r="S1189" t="str">
        <f t="shared" si="581"/>
        <v>TURNO 3</v>
      </c>
      <c r="T1189" s="39">
        <f t="shared" si="582"/>
        <v>53.488333185221997</v>
      </c>
      <c r="U1189" s="40">
        <f t="shared" si="583"/>
        <v>0.33333333333333298</v>
      </c>
      <c r="V1189" s="40">
        <f t="shared" si="584"/>
        <v>0.33333333333333298</v>
      </c>
      <c r="W1189" s="40">
        <f t="shared" si="585"/>
        <v>0</v>
      </c>
      <c r="X1189" t="str">
        <f t="shared" si="586"/>
        <v>Não</v>
      </c>
      <c r="Y1189" s="40">
        <f t="shared" si="587"/>
        <v>0</v>
      </c>
      <c r="Z1189" s="40">
        <f t="shared" si="588"/>
        <v>0</v>
      </c>
      <c r="AA1189" s="40">
        <f t="shared" si="589"/>
        <v>0</v>
      </c>
      <c r="AB1189" s="40">
        <f t="shared" si="590"/>
        <v>0</v>
      </c>
      <c r="AC1189" s="40">
        <f t="shared" si="591"/>
        <v>0</v>
      </c>
      <c r="AD1189" s="39">
        <f t="shared" si="592"/>
        <v>0</v>
      </c>
      <c r="AE1189" s="39">
        <f t="shared" si="593"/>
        <v>0</v>
      </c>
      <c r="AF1189" t="str">
        <f t="shared" si="594"/>
        <v>Trabalhado</v>
      </c>
      <c r="AG1189" t="str">
        <f t="shared" si="595"/>
        <v/>
      </c>
      <c r="AH1189" t="str">
        <f t="shared" si="596"/>
        <v/>
      </c>
      <c r="AJ1189" s="41">
        <f t="shared" si="597"/>
        <v>6</v>
      </c>
      <c r="AK1189" s="42" t="str">
        <f t="shared" si="598"/>
        <v/>
      </c>
      <c r="AL1189" s="41" t="str">
        <f t="shared" si="599"/>
        <v>Leve atraso</v>
      </c>
      <c r="AM1189" s="41" t="str">
        <f t="shared" si="600"/>
        <v>Não</v>
      </c>
      <c r="AN1189" s="41" t="str">
        <f t="shared" si="601"/>
        <v>Sim</v>
      </c>
      <c r="AO1189" s="42" t="str">
        <f t="shared" si="602"/>
        <v/>
      </c>
      <c r="AP1189" s="41" t="str">
        <f t="shared" si="603"/>
        <v>Marcelo Douglas Vieira Santana|46251</v>
      </c>
      <c r="AQ1189" s="41" t="str">
        <f t="shared" si="604"/>
        <v/>
      </c>
      <c r="AR1189" s="41" t="str">
        <f>IF($AQ1189="","",COUNTIFS(L_ChaveCob,$AQ1189,L_Ausencia,"&gt;"&amp;$W1189)+COUNTIFS($AQ$4:$AQ1189,$AQ1189,$W$4:$W1189,$W1189))</f>
        <v/>
      </c>
      <c r="AS1189" s="42">
        <f t="shared" si="605"/>
        <v>0</v>
      </c>
      <c r="AT1189" s="42">
        <f t="shared" si="606"/>
        <v>0</v>
      </c>
      <c r="AU1189" s="42">
        <f t="shared" si="607"/>
        <v>0</v>
      </c>
    </row>
    <row r="1190" spans="1:47" x14ac:dyDescent="0.2">
      <c r="A1190" s="35">
        <v>46251</v>
      </c>
      <c r="B1190" s="36" t="s">
        <v>231</v>
      </c>
      <c r="C1190" s="36" t="s">
        <v>258</v>
      </c>
      <c r="D1190" s="36"/>
      <c r="E1190" s="37"/>
      <c r="F1190" s="37"/>
      <c r="G1190" s="36"/>
      <c r="H1190" s="36"/>
      <c r="I1190" s="36"/>
      <c r="J1190" s="36"/>
      <c r="K1190" s="37"/>
      <c r="L1190" s="37"/>
      <c r="M1190" s="37"/>
      <c r="N1190" s="38">
        <f t="shared" si="576"/>
        <v>46235</v>
      </c>
      <c r="O1190">
        <f t="shared" si="577"/>
        <v>900004</v>
      </c>
      <c r="P1190" t="str">
        <f t="shared" si="578"/>
        <v>Serralheria</v>
      </c>
      <c r="Q1190" t="str">
        <f t="shared" si="579"/>
        <v>Normal / Fixo</v>
      </c>
      <c r="R1190" t="str">
        <f t="shared" si="580"/>
        <v>SERRALHEIRO I</v>
      </c>
      <c r="S1190" t="str">
        <f t="shared" si="581"/>
        <v>TURNO 2</v>
      </c>
      <c r="T1190" s="39">
        <f t="shared" si="582"/>
        <v>53.488333185221997</v>
      </c>
      <c r="U1190" s="40">
        <f t="shared" si="583"/>
        <v>0.33333333333333298</v>
      </c>
      <c r="V1190" s="40">
        <f t="shared" si="584"/>
        <v>0</v>
      </c>
      <c r="W1190" s="40">
        <f t="shared" si="585"/>
        <v>0.33333333333333298</v>
      </c>
      <c r="X1190" t="str">
        <f t="shared" si="586"/>
        <v>Não</v>
      </c>
      <c r="Y1190" s="40">
        <f t="shared" si="587"/>
        <v>0</v>
      </c>
      <c r="Z1190" s="40">
        <f t="shared" si="588"/>
        <v>0</v>
      </c>
      <c r="AA1190" s="40">
        <f t="shared" si="589"/>
        <v>0</v>
      </c>
      <c r="AB1190" s="40">
        <f t="shared" si="590"/>
        <v>0</v>
      </c>
      <c r="AC1190" s="40">
        <f t="shared" si="591"/>
        <v>0</v>
      </c>
      <c r="AD1190" s="39">
        <f t="shared" si="592"/>
        <v>0</v>
      </c>
      <c r="AE1190" s="39">
        <f t="shared" si="593"/>
        <v>427.90666548177552</v>
      </c>
      <c r="AF1190" t="str">
        <f t="shared" si="594"/>
        <v>Justificada</v>
      </c>
      <c r="AG1190" t="str">
        <f t="shared" si="595"/>
        <v/>
      </c>
      <c r="AH1190" t="str">
        <f t="shared" si="596"/>
        <v/>
      </c>
      <c r="AJ1190" s="41">
        <f t="shared" si="597"/>
        <v>11</v>
      </c>
      <c r="AK1190" s="42" t="str">
        <f t="shared" si="598"/>
        <v/>
      </c>
      <c r="AL1190" s="41" t="str">
        <f t="shared" si="599"/>
        <v>Dia inteiro</v>
      </c>
      <c r="AM1190" s="41" t="str">
        <f t="shared" si="600"/>
        <v>Não</v>
      </c>
      <c r="AN1190" s="41" t="str">
        <f t="shared" si="601"/>
        <v>Não</v>
      </c>
      <c r="AO1190" s="42" t="str">
        <f t="shared" si="602"/>
        <v/>
      </c>
      <c r="AP1190" s="41" t="str">
        <f t="shared" si="603"/>
        <v>Rogério Marques da Silva|46251</v>
      </c>
      <c r="AQ1190" s="41" t="str">
        <f t="shared" si="604"/>
        <v/>
      </c>
      <c r="AR1190" s="41" t="str">
        <f>IF($AQ1190="","",COUNTIFS(L_ChaveCob,$AQ1190,L_Ausencia,"&gt;"&amp;$W1190)+COUNTIFS($AQ$4:$AQ1190,$AQ1190,$W$4:$W1190,$W1190))</f>
        <v/>
      </c>
      <c r="AS1190" s="42">
        <f t="shared" si="605"/>
        <v>0</v>
      </c>
      <c r="AT1190" s="42">
        <f t="shared" si="606"/>
        <v>0</v>
      </c>
      <c r="AU1190" s="42">
        <f t="shared" si="607"/>
        <v>0</v>
      </c>
    </row>
    <row r="1191" spans="1:47" x14ac:dyDescent="0.2">
      <c r="A1191" s="35">
        <v>46251</v>
      </c>
      <c r="B1191" s="36" t="s">
        <v>479</v>
      </c>
      <c r="C1191" s="36" t="s">
        <v>232</v>
      </c>
      <c r="D1191" s="36"/>
      <c r="E1191" s="37"/>
      <c r="F1191" s="37"/>
      <c r="G1191" s="36"/>
      <c r="H1191" s="36"/>
      <c r="I1191" s="36"/>
      <c r="J1191" s="36"/>
      <c r="K1191" s="37"/>
      <c r="L1191" s="37"/>
      <c r="M1191" s="37"/>
      <c r="N1191" s="38">
        <f t="shared" si="576"/>
        <v>46235</v>
      </c>
      <c r="O1191">
        <f t="shared" si="577"/>
        <v>900012</v>
      </c>
      <c r="P1191" t="str">
        <f t="shared" si="578"/>
        <v>Serralheria</v>
      </c>
      <c r="Q1191" t="str">
        <f t="shared" si="579"/>
        <v>Normal / Fixo</v>
      </c>
      <c r="R1191" t="str">
        <f t="shared" si="580"/>
        <v>SERRALHEIRO I</v>
      </c>
      <c r="S1191" t="str">
        <f t="shared" si="581"/>
        <v>ADM</v>
      </c>
      <c r="T1191" s="39">
        <f t="shared" si="582"/>
        <v>53.488333185221997</v>
      </c>
      <c r="U1191" s="40">
        <f t="shared" si="583"/>
        <v>0.375</v>
      </c>
      <c r="V1191" s="40">
        <f t="shared" si="584"/>
        <v>0.375</v>
      </c>
      <c r="W1191" s="40">
        <f t="shared" si="585"/>
        <v>0</v>
      </c>
      <c r="X1191" t="str">
        <f t="shared" si="586"/>
        <v>Não</v>
      </c>
      <c r="Y1191" s="40">
        <f t="shared" si="587"/>
        <v>0</v>
      </c>
      <c r="Z1191" s="40">
        <f t="shared" si="588"/>
        <v>0</v>
      </c>
      <c r="AA1191" s="40">
        <f t="shared" si="589"/>
        <v>0</v>
      </c>
      <c r="AB1191" s="40">
        <f t="shared" si="590"/>
        <v>0</v>
      </c>
      <c r="AC1191" s="40">
        <f t="shared" si="591"/>
        <v>0</v>
      </c>
      <c r="AD1191" s="39">
        <f t="shared" si="592"/>
        <v>0</v>
      </c>
      <c r="AE1191" s="39">
        <f t="shared" si="593"/>
        <v>0</v>
      </c>
      <c r="AF1191" t="str">
        <f t="shared" si="594"/>
        <v>Trabalhado</v>
      </c>
      <c r="AG1191" t="str">
        <f t="shared" si="595"/>
        <v/>
      </c>
      <c r="AH1191" t="str">
        <f t="shared" si="596"/>
        <v/>
      </c>
      <c r="AJ1191" s="41">
        <f t="shared" si="597"/>
        <v>21</v>
      </c>
      <c r="AK1191" s="42" t="str">
        <f t="shared" si="598"/>
        <v/>
      </c>
      <c r="AL1191" s="41" t="str">
        <f t="shared" si="599"/>
        <v>Leve atraso</v>
      </c>
      <c r="AM1191" s="41" t="str">
        <f t="shared" si="600"/>
        <v>Não</v>
      </c>
      <c r="AN1191" s="41" t="str">
        <f t="shared" si="601"/>
        <v>Sim</v>
      </c>
      <c r="AO1191" s="42" t="str">
        <f t="shared" si="602"/>
        <v/>
      </c>
      <c r="AP1191" s="41" t="str">
        <f t="shared" si="603"/>
        <v>Diego Ferreira Moura|46251</v>
      </c>
      <c r="AQ1191" s="41" t="str">
        <f t="shared" si="604"/>
        <v/>
      </c>
      <c r="AR1191" s="41" t="str">
        <f>IF($AQ1191="","",COUNTIFS(L_ChaveCob,$AQ1191,L_Ausencia,"&gt;"&amp;$W1191)+COUNTIFS($AQ$4:$AQ1191,$AQ1191,$W$4:$W1191,$W1191))</f>
        <v/>
      </c>
      <c r="AS1191" s="42">
        <f t="shared" si="605"/>
        <v>0</v>
      </c>
      <c r="AT1191" s="42">
        <f t="shared" si="606"/>
        <v>0</v>
      </c>
      <c r="AU1191" s="42">
        <f t="shared" si="607"/>
        <v>0</v>
      </c>
    </row>
    <row r="1192" spans="1:47" x14ac:dyDescent="0.2">
      <c r="A1192" s="35">
        <v>46251</v>
      </c>
      <c r="B1192" s="36" t="s">
        <v>483</v>
      </c>
      <c r="C1192" s="36" t="s">
        <v>232</v>
      </c>
      <c r="D1192" s="36"/>
      <c r="E1192" s="37"/>
      <c r="F1192" s="37"/>
      <c r="G1192" s="36"/>
      <c r="H1192" s="36"/>
      <c r="I1192" s="36"/>
      <c r="J1192" s="36"/>
      <c r="K1192" s="37"/>
      <c r="L1192" s="37"/>
      <c r="M1192" s="37"/>
      <c r="N1192" s="38">
        <f t="shared" si="576"/>
        <v>46235</v>
      </c>
      <c r="O1192">
        <f t="shared" si="577"/>
        <v>900011</v>
      </c>
      <c r="P1192" t="str">
        <f t="shared" si="578"/>
        <v>Serralheria</v>
      </c>
      <c r="Q1192" t="str">
        <f t="shared" si="579"/>
        <v>Normal / Fixo</v>
      </c>
      <c r="R1192" t="str">
        <f t="shared" si="580"/>
        <v>SERRALHEIRO I</v>
      </c>
      <c r="S1192" t="str">
        <f t="shared" si="581"/>
        <v>ADM</v>
      </c>
      <c r="T1192" s="39">
        <f t="shared" si="582"/>
        <v>53.488333185221997</v>
      </c>
      <c r="U1192" s="40">
        <f t="shared" si="583"/>
        <v>0.375</v>
      </c>
      <c r="V1192" s="40">
        <f t="shared" si="584"/>
        <v>0.375</v>
      </c>
      <c r="W1192" s="40">
        <f t="shared" si="585"/>
        <v>0</v>
      </c>
      <c r="X1192" t="str">
        <f t="shared" si="586"/>
        <v>Não</v>
      </c>
      <c r="Y1192" s="40">
        <f t="shared" si="587"/>
        <v>0</v>
      </c>
      <c r="Z1192" s="40">
        <f t="shared" si="588"/>
        <v>0</v>
      </c>
      <c r="AA1192" s="40">
        <f t="shared" si="589"/>
        <v>0</v>
      </c>
      <c r="AB1192" s="40">
        <f t="shared" si="590"/>
        <v>0</v>
      </c>
      <c r="AC1192" s="40">
        <f t="shared" si="591"/>
        <v>0</v>
      </c>
      <c r="AD1192" s="39">
        <f t="shared" si="592"/>
        <v>0</v>
      </c>
      <c r="AE1192" s="39">
        <f t="shared" si="593"/>
        <v>0</v>
      </c>
      <c r="AF1192" t="str">
        <f t="shared" si="594"/>
        <v>Trabalhado</v>
      </c>
      <c r="AG1192" t="str">
        <f t="shared" si="595"/>
        <v/>
      </c>
      <c r="AH1192" t="str">
        <f t="shared" si="596"/>
        <v/>
      </c>
      <c r="AJ1192" s="41">
        <f t="shared" si="597"/>
        <v>20</v>
      </c>
      <c r="AK1192" s="42" t="str">
        <f t="shared" si="598"/>
        <v/>
      </c>
      <c r="AL1192" s="41" t="str">
        <f t="shared" si="599"/>
        <v>Leve atraso</v>
      </c>
      <c r="AM1192" s="41" t="str">
        <f t="shared" si="600"/>
        <v>Não</v>
      </c>
      <c r="AN1192" s="41" t="str">
        <f t="shared" si="601"/>
        <v>Sim</v>
      </c>
      <c r="AO1192" s="42" t="str">
        <f t="shared" si="602"/>
        <v/>
      </c>
      <c r="AP1192" s="41" t="str">
        <f t="shared" si="603"/>
        <v>Maxwell Torres da Silva|46251</v>
      </c>
      <c r="AQ1192" s="41" t="str">
        <f t="shared" si="604"/>
        <v/>
      </c>
      <c r="AR1192" s="41" t="str">
        <f>IF($AQ1192="","",COUNTIFS(L_ChaveCob,$AQ1192,L_Ausencia,"&gt;"&amp;$W1192)+COUNTIFS($AQ$4:$AQ1192,$AQ1192,$W$4:$W1192,$W1192))</f>
        <v/>
      </c>
      <c r="AS1192" s="42">
        <f t="shared" si="605"/>
        <v>0</v>
      </c>
      <c r="AT1192" s="42">
        <f t="shared" si="606"/>
        <v>0</v>
      </c>
      <c r="AU1192" s="42">
        <f t="shared" si="607"/>
        <v>0</v>
      </c>
    </row>
    <row r="1193" spans="1:47" x14ac:dyDescent="0.2">
      <c r="A1193" s="35">
        <v>46251</v>
      </c>
      <c r="B1193" s="36" t="s">
        <v>281</v>
      </c>
      <c r="C1193" s="36" t="s">
        <v>213</v>
      </c>
      <c r="D1193" s="36"/>
      <c r="E1193" s="37"/>
      <c r="F1193" s="37"/>
      <c r="G1193" s="36"/>
      <c r="H1193" s="36"/>
      <c r="I1193" s="36"/>
      <c r="J1193" s="36"/>
      <c r="K1193" s="37"/>
      <c r="L1193" s="37"/>
      <c r="M1193" s="37"/>
      <c r="N1193" s="38">
        <f t="shared" si="576"/>
        <v>46235</v>
      </c>
      <c r="O1193">
        <f t="shared" si="577"/>
        <v>900010</v>
      </c>
      <c r="P1193" t="str">
        <f t="shared" si="578"/>
        <v>Serralheria</v>
      </c>
      <c r="Q1193" t="str">
        <f t="shared" si="579"/>
        <v>Normal / Fixo</v>
      </c>
      <c r="R1193" t="str">
        <f t="shared" si="580"/>
        <v>SERRALHEIRO I</v>
      </c>
      <c r="S1193" t="str">
        <f t="shared" si="581"/>
        <v>ADM</v>
      </c>
      <c r="T1193" s="39">
        <f t="shared" si="582"/>
        <v>53.488333185221997</v>
      </c>
      <c r="U1193" s="40">
        <f t="shared" si="583"/>
        <v>0.375</v>
      </c>
      <c r="V1193" s="40">
        <f t="shared" si="584"/>
        <v>0</v>
      </c>
      <c r="W1193" s="40">
        <f t="shared" si="585"/>
        <v>0.375</v>
      </c>
      <c r="X1193" t="str">
        <f t="shared" si="586"/>
        <v>Sim</v>
      </c>
      <c r="Y1193" s="40">
        <f t="shared" si="587"/>
        <v>0.375</v>
      </c>
      <c r="Z1193" s="40">
        <f t="shared" si="588"/>
        <v>0</v>
      </c>
      <c r="AA1193" s="40">
        <f t="shared" si="589"/>
        <v>0</v>
      </c>
      <c r="AB1193" s="40">
        <f t="shared" si="590"/>
        <v>0</v>
      </c>
      <c r="AC1193" s="40">
        <f t="shared" si="591"/>
        <v>0.375</v>
      </c>
      <c r="AD1193" s="39">
        <f t="shared" si="592"/>
        <v>481.39499866699799</v>
      </c>
      <c r="AE1193" s="39">
        <f t="shared" si="593"/>
        <v>0</v>
      </c>
      <c r="AF1193" t="str">
        <f t="shared" si="594"/>
        <v>Injustificada</v>
      </c>
      <c r="AG1193" t="str">
        <f t="shared" si="595"/>
        <v>DESCONTA 9:00h (Injustificada).</v>
      </c>
      <c r="AH1193" t="str">
        <f t="shared" si="596"/>
        <v/>
      </c>
      <c r="AJ1193" s="41">
        <f t="shared" si="597"/>
        <v>19</v>
      </c>
      <c r="AK1193" s="42" t="str">
        <f t="shared" si="598"/>
        <v/>
      </c>
      <c r="AL1193" s="41" t="str">
        <f t="shared" si="599"/>
        <v>Dia inteiro</v>
      </c>
      <c r="AM1193" s="41" t="str">
        <f t="shared" si="600"/>
        <v>Sim</v>
      </c>
      <c r="AN1193" s="41" t="str">
        <f t="shared" si="601"/>
        <v>Não</v>
      </c>
      <c r="AO1193" s="42" t="str">
        <f t="shared" si="602"/>
        <v/>
      </c>
      <c r="AP1193" s="41" t="str">
        <f t="shared" si="603"/>
        <v>Roniel de Souza Rocha|46251</v>
      </c>
      <c r="AQ1193" s="41" t="str">
        <f t="shared" si="604"/>
        <v>46251|Serralheria</v>
      </c>
      <c r="AR1193" s="41">
        <f>IF($AQ1193="","",COUNTIFS(L_ChaveCob,$AQ1193,L_Ausencia,"&gt;"&amp;$W1193)+COUNTIFS($AQ$4:$AQ1193,$AQ1193,$W$4:$W1193,$W1193))</f>
        <v>3</v>
      </c>
      <c r="AS1193" s="42">
        <f t="shared" si="605"/>
        <v>0</v>
      </c>
      <c r="AT1193" s="42">
        <f t="shared" si="606"/>
        <v>0</v>
      </c>
      <c r="AU1193" s="42">
        <f t="shared" si="607"/>
        <v>0</v>
      </c>
    </row>
    <row r="1194" spans="1:47" hidden="1" x14ac:dyDescent="0.2">
      <c r="A1194" s="35">
        <v>46251</v>
      </c>
      <c r="B1194" s="36" t="s">
        <v>611</v>
      </c>
      <c r="C1194" s="36" t="s">
        <v>232</v>
      </c>
      <c r="D1194" s="36"/>
      <c r="E1194" s="37"/>
      <c r="F1194" s="37"/>
      <c r="G1194" s="36"/>
      <c r="H1194" s="36"/>
      <c r="I1194" s="36"/>
      <c r="J1194" s="36"/>
      <c r="K1194" s="37"/>
      <c r="L1194" s="37"/>
      <c r="M1194" s="37"/>
      <c r="N1194" s="38">
        <f t="shared" si="576"/>
        <v>46235</v>
      </c>
      <c r="O1194">
        <f t="shared" si="577"/>
        <v>900013</v>
      </c>
      <c r="P1194" t="str">
        <f t="shared" si="578"/>
        <v>SPOT</v>
      </c>
      <c r="Q1194" t="str">
        <f t="shared" si="579"/>
        <v>SPOT</v>
      </c>
      <c r="R1194" t="str">
        <f t="shared" si="580"/>
        <v>SERRALHEIRO I</v>
      </c>
      <c r="S1194" t="str">
        <f t="shared" si="581"/>
        <v>TURNO 2</v>
      </c>
      <c r="T1194" s="39">
        <f t="shared" si="582"/>
        <v>53.488333185221997</v>
      </c>
      <c r="U1194" s="40">
        <f t="shared" si="583"/>
        <v>0.33333333333333298</v>
      </c>
      <c r="V1194" s="40">
        <f t="shared" si="584"/>
        <v>0.33333333333333298</v>
      </c>
      <c r="W1194" s="40">
        <f t="shared" si="585"/>
        <v>0</v>
      </c>
      <c r="X1194" t="str">
        <f t="shared" si="586"/>
        <v>Não</v>
      </c>
      <c r="Y1194" s="40">
        <f t="shared" si="587"/>
        <v>0</v>
      </c>
      <c r="Z1194" s="40">
        <f t="shared" si="588"/>
        <v>0</v>
      </c>
      <c r="AA1194" s="40">
        <f t="shared" si="589"/>
        <v>0</v>
      </c>
      <c r="AB1194" s="40">
        <f t="shared" si="590"/>
        <v>0</v>
      </c>
      <c r="AC1194" s="40">
        <f t="shared" si="591"/>
        <v>0</v>
      </c>
      <c r="AD1194" s="39">
        <f t="shared" si="592"/>
        <v>0</v>
      </c>
      <c r="AE1194" s="39">
        <f t="shared" si="593"/>
        <v>0</v>
      </c>
      <c r="AF1194" t="str">
        <f t="shared" si="594"/>
        <v>Trabalhado</v>
      </c>
      <c r="AG1194" t="str">
        <f t="shared" si="595"/>
        <v/>
      </c>
      <c r="AH1194" t="str">
        <f t="shared" si="596"/>
        <v/>
      </c>
      <c r="AJ1194" s="41">
        <f t="shared" si="597"/>
        <v>22</v>
      </c>
      <c r="AK1194" s="42" t="str">
        <f t="shared" si="598"/>
        <v/>
      </c>
      <c r="AL1194" s="41" t="str">
        <f t="shared" si="599"/>
        <v>Leve atraso</v>
      </c>
      <c r="AM1194" s="41" t="str">
        <f t="shared" si="600"/>
        <v>Não</v>
      </c>
      <c r="AN1194" s="41" t="str">
        <f t="shared" si="601"/>
        <v>Sim</v>
      </c>
      <c r="AO1194" s="42" t="str">
        <f t="shared" si="602"/>
        <v/>
      </c>
      <c r="AP1194" s="41" t="str">
        <f t="shared" si="603"/>
        <v>Murilo de Souza Modesto- Spot|46251</v>
      </c>
      <c r="AQ1194" s="41" t="str">
        <f t="shared" si="604"/>
        <v/>
      </c>
      <c r="AR1194" s="41" t="str">
        <f>IF($AQ1194="","",COUNTIFS(L_ChaveCob,$AQ1194,L_Ausencia,"&gt;"&amp;$W1194)+COUNTIFS($AQ$4:$AQ1194,$AQ1194,$W$4:$W1194,$W1194))</f>
        <v/>
      </c>
      <c r="AS1194" s="42">
        <f t="shared" si="605"/>
        <v>0</v>
      </c>
      <c r="AT1194" s="42">
        <f t="shared" si="606"/>
        <v>0</v>
      </c>
      <c r="AU1194" s="42">
        <f t="shared" si="607"/>
        <v>0</v>
      </c>
    </row>
    <row r="1195" spans="1:47" x14ac:dyDescent="0.2">
      <c r="A1195" s="35">
        <v>46252</v>
      </c>
      <c r="B1195" s="36" t="s">
        <v>252</v>
      </c>
      <c r="C1195" s="36" t="s">
        <v>232</v>
      </c>
      <c r="D1195" s="36"/>
      <c r="E1195" s="37"/>
      <c r="F1195" s="37"/>
      <c r="G1195" s="36"/>
      <c r="H1195" s="36"/>
      <c r="I1195" s="36"/>
      <c r="J1195" s="36"/>
      <c r="K1195" s="37"/>
      <c r="L1195" s="37"/>
      <c r="M1195" s="37"/>
      <c r="N1195" s="38">
        <f t="shared" si="576"/>
        <v>46235</v>
      </c>
      <c r="O1195">
        <f t="shared" si="577"/>
        <v>266937</v>
      </c>
      <c r="P1195" t="str">
        <f t="shared" si="578"/>
        <v>Serralheria</v>
      </c>
      <c r="Q1195" t="str">
        <f t="shared" si="579"/>
        <v>Normal / Fixo</v>
      </c>
      <c r="R1195" t="str">
        <f t="shared" si="580"/>
        <v>ENCARREGADO</v>
      </c>
      <c r="S1195" t="str">
        <f t="shared" si="581"/>
        <v>ADM</v>
      </c>
      <c r="T1195" s="39">
        <f t="shared" si="582"/>
        <v>66.410146806958295</v>
      </c>
      <c r="U1195" s="40">
        <f t="shared" si="583"/>
        <v>0.375</v>
      </c>
      <c r="V1195" s="40">
        <f t="shared" si="584"/>
        <v>0.375</v>
      </c>
      <c r="W1195" s="40">
        <f t="shared" si="585"/>
        <v>0</v>
      </c>
      <c r="X1195" t="str">
        <f t="shared" si="586"/>
        <v>Não</v>
      </c>
      <c r="Y1195" s="40">
        <f t="shared" si="587"/>
        <v>0</v>
      </c>
      <c r="Z1195" s="40">
        <f t="shared" si="588"/>
        <v>0</v>
      </c>
      <c r="AA1195" s="40">
        <f t="shared" si="589"/>
        <v>0</v>
      </c>
      <c r="AB1195" s="40">
        <f t="shared" si="590"/>
        <v>0</v>
      </c>
      <c r="AC1195" s="40">
        <f t="shared" si="591"/>
        <v>0</v>
      </c>
      <c r="AD1195" s="39">
        <f t="shared" si="592"/>
        <v>0</v>
      </c>
      <c r="AE1195" s="39">
        <f t="shared" si="593"/>
        <v>0</v>
      </c>
      <c r="AF1195" t="str">
        <f t="shared" si="594"/>
        <v>Trabalhado</v>
      </c>
      <c r="AG1195" t="str">
        <f t="shared" si="595"/>
        <v/>
      </c>
      <c r="AH1195" t="str">
        <f t="shared" si="596"/>
        <v/>
      </c>
      <c r="AJ1195" s="41">
        <f t="shared" si="597"/>
        <v>1</v>
      </c>
      <c r="AK1195" s="42" t="str">
        <f t="shared" si="598"/>
        <v/>
      </c>
      <c r="AL1195" s="41" t="str">
        <f t="shared" si="599"/>
        <v>Leve atraso</v>
      </c>
      <c r="AM1195" s="41" t="str">
        <f t="shared" si="600"/>
        <v>Não</v>
      </c>
      <c r="AN1195" s="41" t="str">
        <f t="shared" si="601"/>
        <v>Sim</v>
      </c>
      <c r="AO1195" s="42" t="str">
        <f t="shared" si="602"/>
        <v/>
      </c>
      <c r="AP1195" s="41" t="str">
        <f t="shared" si="603"/>
        <v>Ronaldo Rosendo da Silva|46252</v>
      </c>
      <c r="AQ1195" s="41" t="str">
        <f t="shared" si="604"/>
        <v/>
      </c>
      <c r="AR1195" s="41" t="str">
        <f>IF($AQ1195="","",COUNTIFS(L_ChaveCob,$AQ1195,L_Ausencia,"&gt;"&amp;$W1195)+COUNTIFS($AQ$4:$AQ1195,$AQ1195,$W$4:$W1195,$W1195))</f>
        <v/>
      </c>
      <c r="AS1195" s="42">
        <f t="shared" si="605"/>
        <v>0</v>
      </c>
      <c r="AT1195" s="42">
        <f t="shared" si="606"/>
        <v>0</v>
      </c>
      <c r="AU1195" s="42">
        <f t="shared" si="607"/>
        <v>0</v>
      </c>
    </row>
    <row r="1196" spans="1:47" x14ac:dyDescent="0.2">
      <c r="A1196" s="35">
        <v>46252</v>
      </c>
      <c r="B1196" s="36" t="s">
        <v>243</v>
      </c>
      <c r="C1196" s="36" t="s">
        <v>232</v>
      </c>
      <c r="D1196" s="36"/>
      <c r="E1196" s="37"/>
      <c r="F1196" s="37"/>
      <c r="G1196" s="36"/>
      <c r="H1196" s="36"/>
      <c r="I1196" s="36"/>
      <c r="J1196" s="36"/>
      <c r="K1196" s="37"/>
      <c r="L1196" s="37"/>
      <c r="M1196" s="37"/>
      <c r="N1196" s="38">
        <f t="shared" si="576"/>
        <v>46235</v>
      </c>
      <c r="O1196">
        <f t="shared" si="577"/>
        <v>900003</v>
      </c>
      <c r="P1196" t="str">
        <f t="shared" si="578"/>
        <v>Serralheria</v>
      </c>
      <c r="Q1196" t="str">
        <f t="shared" si="579"/>
        <v>Normal / Fixo</v>
      </c>
      <c r="R1196" t="str">
        <f t="shared" si="580"/>
        <v>ENCARREGADO</v>
      </c>
      <c r="S1196" t="str">
        <f t="shared" si="581"/>
        <v>ADM</v>
      </c>
      <c r="T1196" s="39">
        <f t="shared" si="582"/>
        <v>66.410146806958295</v>
      </c>
      <c r="U1196" s="40">
        <f t="shared" si="583"/>
        <v>0.375</v>
      </c>
      <c r="V1196" s="40">
        <f t="shared" si="584"/>
        <v>0.375</v>
      </c>
      <c r="W1196" s="40">
        <f t="shared" si="585"/>
        <v>0</v>
      </c>
      <c r="X1196" t="str">
        <f t="shared" si="586"/>
        <v>Não</v>
      </c>
      <c r="Y1196" s="40">
        <f t="shared" si="587"/>
        <v>0</v>
      </c>
      <c r="Z1196" s="40">
        <f t="shared" si="588"/>
        <v>0</v>
      </c>
      <c r="AA1196" s="40">
        <f t="shared" si="589"/>
        <v>0</v>
      </c>
      <c r="AB1196" s="40">
        <f t="shared" si="590"/>
        <v>0</v>
      </c>
      <c r="AC1196" s="40">
        <f t="shared" si="591"/>
        <v>0</v>
      </c>
      <c r="AD1196" s="39">
        <f t="shared" si="592"/>
        <v>0</v>
      </c>
      <c r="AE1196" s="39">
        <f t="shared" si="593"/>
        <v>0</v>
      </c>
      <c r="AF1196" t="str">
        <f t="shared" si="594"/>
        <v>Trabalhado</v>
      </c>
      <c r="AG1196" t="str">
        <f t="shared" si="595"/>
        <v/>
      </c>
      <c r="AH1196" t="str">
        <f t="shared" si="596"/>
        <v/>
      </c>
      <c r="AJ1196" s="41">
        <f t="shared" si="597"/>
        <v>10</v>
      </c>
      <c r="AK1196" s="42" t="str">
        <f t="shared" si="598"/>
        <v/>
      </c>
      <c r="AL1196" s="41" t="str">
        <f t="shared" si="599"/>
        <v>Leve atraso</v>
      </c>
      <c r="AM1196" s="41" t="str">
        <f t="shared" si="600"/>
        <v>Não</v>
      </c>
      <c r="AN1196" s="41" t="str">
        <f t="shared" si="601"/>
        <v>Sim</v>
      </c>
      <c r="AO1196" s="42" t="str">
        <f t="shared" si="602"/>
        <v/>
      </c>
      <c r="AP1196" s="41" t="str">
        <f t="shared" si="603"/>
        <v>Marcelo Antônio Silvestre de Moraes|46252</v>
      </c>
      <c r="AQ1196" s="41" t="str">
        <f t="shared" si="604"/>
        <v/>
      </c>
      <c r="AR1196" s="41" t="str">
        <f>IF($AQ1196="","",COUNTIFS(L_ChaveCob,$AQ1196,L_Ausencia,"&gt;"&amp;$W1196)+COUNTIFS($AQ$4:$AQ1196,$AQ1196,$W$4:$W1196,$W1196))</f>
        <v/>
      </c>
      <c r="AS1196" s="42">
        <f t="shared" si="605"/>
        <v>0</v>
      </c>
      <c r="AT1196" s="42">
        <f t="shared" si="606"/>
        <v>0</v>
      </c>
      <c r="AU1196" s="42">
        <f t="shared" si="607"/>
        <v>0</v>
      </c>
    </row>
    <row r="1197" spans="1:47" x14ac:dyDescent="0.2">
      <c r="A1197" s="35">
        <v>46252</v>
      </c>
      <c r="B1197" s="36" t="s">
        <v>239</v>
      </c>
      <c r="C1197" s="36" t="s">
        <v>232</v>
      </c>
      <c r="D1197" s="36"/>
      <c r="E1197" s="37"/>
      <c r="F1197" s="37"/>
      <c r="G1197" s="36"/>
      <c r="H1197" s="36"/>
      <c r="I1197" s="36"/>
      <c r="J1197" s="36"/>
      <c r="K1197" s="37"/>
      <c r="L1197" s="37"/>
      <c r="M1197" s="37"/>
      <c r="N1197" s="38">
        <f t="shared" si="576"/>
        <v>46235</v>
      </c>
      <c r="O1197">
        <f t="shared" si="577"/>
        <v>173078</v>
      </c>
      <c r="P1197" t="str">
        <f t="shared" si="578"/>
        <v>Serralheria</v>
      </c>
      <c r="Q1197" t="str">
        <f t="shared" si="579"/>
        <v>Normal / Fixo</v>
      </c>
      <c r="R1197" t="str">
        <f t="shared" si="580"/>
        <v>SERRALHEIRO II</v>
      </c>
      <c r="S1197" t="str">
        <f t="shared" si="581"/>
        <v>ADM</v>
      </c>
      <c r="T1197" s="39">
        <f t="shared" si="582"/>
        <v>57.825734836004102</v>
      </c>
      <c r="U1197" s="40">
        <f t="shared" si="583"/>
        <v>0.375</v>
      </c>
      <c r="V1197" s="40">
        <f t="shared" si="584"/>
        <v>0.375</v>
      </c>
      <c r="W1197" s="40">
        <f t="shared" si="585"/>
        <v>0</v>
      </c>
      <c r="X1197" t="str">
        <f t="shared" si="586"/>
        <v>Não</v>
      </c>
      <c r="Y1197" s="40">
        <f t="shared" si="587"/>
        <v>0</v>
      </c>
      <c r="Z1197" s="40">
        <f t="shared" si="588"/>
        <v>0</v>
      </c>
      <c r="AA1197" s="40">
        <f t="shared" si="589"/>
        <v>0</v>
      </c>
      <c r="AB1197" s="40">
        <f t="shared" si="590"/>
        <v>0</v>
      </c>
      <c r="AC1197" s="40">
        <f t="shared" si="591"/>
        <v>0</v>
      </c>
      <c r="AD1197" s="39">
        <f t="shared" si="592"/>
        <v>0</v>
      </c>
      <c r="AE1197" s="39">
        <f t="shared" si="593"/>
        <v>0</v>
      </c>
      <c r="AF1197" t="str">
        <f t="shared" si="594"/>
        <v>Trabalhado</v>
      </c>
      <c r="AG1197" t="str">
        <f t="shared" si="595"/>
        <v/>
      </c>
      <c r="AH1197" t="str">
        <f t="shared" si="596"/>
        <v/>
      </c>
      <c r="AJ1197" s="41">
        <f t="shared" si="597"/>
        <v>2</v>
      </c>
      <c r="AK1197" s="42" t="str">
        <f t="shared" si="598"/>
        <v/>
      </c>
      <c r="AL1197" s="41" t="str">
        <f t="shared" si="599"/>
        <v>Leve atraso</v>
      </c>
      <c r="AM1197" s="41" t="str">
        <f t="shared" si="600"/>
        <v>Não</v>
      </c>
      <c r="AN1197" s="41" t="str">
        <f t="shared" si="601"/>
        <v>Sim</v>
      </c>
      <c r="AO1197" s="42" t="str">
        <f t="shared" si="602"/>
        <v/>
      </c>
      <c r="AP1197" s="41" t="str">
        <f t="shared" si="603"/>
        <v>Giovani Joao da Silva|46252</v>
      </c>
      <c r="AQ1197" s="41" t="str">
        <f t="shared" si="604"/>
        <v/>
      </c>
      <c r="AR1197" s="41" t="str">
        <f>IF($AQ1197="","",COUNTIFS(L_ChaveCob,$AQ1197,L_Ausencia,"&gt;"&amp;$W1197)+COUNTIFS($AQ$4:$AQ1197,$AQ1197,$W$4:$W1197,$W1197))</f>
        <v/>
      </c>
      <c r="AS1197" s="42">
        <f t="shared" si="605"/>
        <v>0</v>
      </c>
      <c r="AT1197" s="42">
        <f t="shared" si="606"/>
        <v>0</v>
      </c>
      <c r="AU1197" s="42">
        <f t="shared" si="607"/>
        <v>0</v>
      </c>
    </row>
    <row r="1198" spans="1:47" x14ac:dyDescent="0.2">
      <c r="A1198" s="35">
        <v>46252</v>
      </c>
      <c r="B1198" s="36" t="s">
        <v>241</v>
      </c>
      <c r="C1198" s="36" t="s">
        <v>232</v>
      </c>
      <c r="D1198" s="36"/>
      <c r="E1198" s="37"/>
      <c r="F1198" s="37"/>
      <c r="G1198" s="36"/>
      <c r="H1198" s="36"/>
      <c r="I1198" s="36"/>
      <c r="J1198" s="36"/>
      <c r="K1198" s="37"/>
      <c r="L1198" s="37"/>
      <c r="M1198" s="37"/>
      <c r="N1198" s="38">
        <f t="shared" si="576"/>
        <v>46235</v>
      </c>
      <c r="O1198">
        <f t="shared" si="577"/>
        <v>24800</v>
      </c>
      <c r="P1198" t="str">
        <f t="shared" si="578"/>
        <v>Serralheria</v>
      </c>
      <c r="Q1198" t="str">
        <f t="shared" si="579"/>
        <v>Normal / Fixo</v>
      </c>
      <c r="R1198" t="str">
        <f t="shared" si="580"/>
        <v>SERRALHEIRO II</v>
      </c>
      <c r="S1198" t="str">
        <f t="shared" si="581"/>
        <v>ADM</v>
      </c>
      <c r="T1198" s="39">
        <f t="shared" si="582"/>
        <v>57.825734836004102</v>
      </c>
      <c r="U1198" s="40">
        <f t="shared" si="583"/>
        <v>0.375</v>
      </c>
      <c r="V1198" s="40">
        <f t="shared" si="584"/>
        <v>0.375</v>
      </c>
      <c r="W1198" s="40">
        <f t="shared" si="585"/>
        <v>0</v>
      </c>
      <c r="X1198" t="str">
        <f t="shared" si="586"/>
        <v>Não</v>
      </c>
      <c r="Y1198" s="40">
        <f t="shared" si="587"/>
        <v>0</v>
      </c>
      <c r="Z1198" s="40">
        <f t="shared" si="588"/>
        <v>0</v>
      </c>
      <c r="AA1198" s="40">
        <f t="shared" si="589"/>
        <v>0</v>
      </c>
      <c r="AB1198" s="40">
        <f t="shared" si="590"/>
        <v>0</v>
      </c>
      <c r="AC1198" s="40">
        <f t="shared" si="591"/>
        <v>0</v>
      </c>
      <c r="AD1198" s="39">
        <f t="shared" si="592"/>
        <v>0</v>
      </c>
      <c r="AE1198" s="39">
        <f t="shared" si="593"/>
        <v>0</v>
      </c>
      <c r="AF1198" t="str">
        <f t="shared" si="594"/>
        <v>Trabalhado</v>
      </c>
      <c r="AG1198" t="str">
        <f t="shared" si="595"/>
        <v/>
      </c>
      <c r="AH1198" t="str">
        <f t="shared" si="596"/>
        <v/>
      </c>
      <c r="AJ1198" s="41">
        <f t="shared" si="597"/>
        <v>3</v>
      </c>
      <c r="AK1198" s="42" t="str">
        <f t="shared" si="598"/>
        <v/>
      </c>
      <c r="AL1198" s="41" t="str">
        <f t="shared" si="599"/>
        <v>Leve atraso</v>
      </c>
      <c r="AM1198" s="41" t="str">
        <f t="shared" si="600"/>
        <v>Não</v>
      </c>
      <c r="AN1198" s="41" t="str">
        <f t="shared" si="601"/>
        <v>Sim</v>
      </c>
      <c r="AO1198" s="42" t="str">
        <f t="shared" si="602"/>
        <v/>
      </c>
      <c r="AP1198" s="41" t="str">
        <f t="shared" si="603"/>
        <v>Ivanildo Lopes Pires de Carvalho|46252</v>
      </c>
      <c r="AQ1198" s="41" t="str">
        <f t="shared" si="604"/>
        <v/>
      </c>
      <c r="AR1198" s="41" t="str">
        <f>IF($AQ1198="","",COUNTIFS(L_ChaveCob,$AQ1198,L_Ausencia,"&gt;"&amp;$W1198)+COUNTIFS($AQ$4:$AQ1198,$AQ1198,$W$4:$W1198,$W1198))</f>
        <v/>
      </c>
      <c r="AS1198" s="42">
        <f t="shared" si="605"/>
        <v>0</v>
      </c>
      <c r="AT1198" s="42">
        <f t="shared" si="606"/>
        <v>0</v>
      </c>
      <c r="AU1198" s="42">
        <f t="shared" si="607"/>
        <v>0</v>
      </c>
    </row>
    <row r="1199" spans="1:47" x14ac:dyDescent="0.2">
      <c r="A1199" s="35">
        <v>46252</v>
      </c>
      <c r="B1199" s="36" t="s">
        <v>254</v>
      </c>
      <c r="C1199" s="36" t="s">
        <v>228</v>
      </c>
      <c r="D1199" s="36"/>
      <c r="E1199" s="37"/>
      <c r="F1199" s="37"/>
      <c r="G1199" s="36"/>
      <c r="H1199" s="36"/>
      <c r="I1199" s="36"/>
      <c r="J1199" s="36"/>
      <c r="K1199" s="37"/>
      <c r="L1199" s="37"/>
      <c r="M1199" s="37"/>
      <c r="N1199" s="38">
        <f t="shared" si="576"/>
        <v>46235</v>
      </c>
      <c r="O1199">
        <f t="shared" si="577"/>
        <v>900001</v>
      </c>
      <c r="P1199" t="str">
        <f t="shared" si="578"/>
        <v>Serralheria</v>
      </c>
      <c r="Q1199" t="str">
        <f t="shared" si="579"/>
        <v>Normal / Fixo</v>
      </c>
      <c r="R1199" t="str">
        <f t="shared" si="580"/>
        <v>SERRALHEIRO II</v>
      </c>
      <c r="S1199" t="str">
        <f t="shared" si="581"/>
        <v>ADM</v>
      </c>
      <c r="T1199" s="39">
        <f t="shared" si="582"/>
        <v>57.825734836004102</v>
      </c>
      <c r="U1199" s="40">
        <f t="shared" si="583"/>
        <v>0.375</v>
      </c>
      <c r="V1199" s="40">
        <f t="shared" si="584"/>
        <v>0</v>
      </c>
      <c r="W1199" s="40">
        <f t="shared" si="585"/>
        <v>0.375</v>
      </c>
      <c r="X1199" t="str">
        <f t="shared" si="586"/>
        <v>Sim</v>
      </c>
      <c r="Y1199" s="40">
        <f t="shared" si="587"/>
        <v>0.375</v>
      </c>
      <c r="Z1199" s="40">
        <f t="shared" si="588"/>
        <v>0</v>
      </c>
      <c r="AA1199" s="40">
        <f t="shared" si="589"/>
        <v>0</v>
      </c>
      <c r="AB1199" s="40">
        <f t="shared" si="590"/>
        <v>0</v>
      </c>
      <c r="AC1199" s="40">
        <f t="shared" si="591"/>
        <v>0.375</v>
      </c>
      <c r="AD1199" s="39">
        <f t="shared" si="592"/>
        <v>520.43161352403695</v>
      </c>
      <c r="AE1199" s="39">
        <f t="shared" si="593"/>
        <v>0</v>
      </c>
      <c r="AF1199" t="str">
        <f t="shared" si="594"/>
        <v>Férias</v>
      </c>
      <c r="AG1199" t="str">
        <f t="shared" si="595"/>
        <v>DESCONTA 9:00h (Férias).</v>
      </c>
      <c r="AH1199" t="str">
        <f t="shared" si="596"/>
        <v/>
      </c>
      <c r="AJ1199" s="41">
        <f t="shared" si="597"/>
        <v>8</v>
      </c>
      <c r="AK1199" s="42" t="str">
        <f t="shared" si="598"/>
        <v/>
      </c>
      <c r="AL1199" s="41" t="str">
        <f t="shared" si="599"/>
        <v>Dia inteiro</v>
      </c>
      <c r="AM1199" s="41" t="str">
        <f t="shared" si="600"/>
        <v>Sim</v>
      </c>
      <c r="AN1199" s="41" t="str">
        <f t="shared" si="601"/>
        <v>Não</v>
      </c>
      <c r="AO1199" s="42" t="str">
        <f t="shared" si="602"/>
        <v/>
      </c>
      <c r="AP1199" s="41" t="str">
        <f t="shared" si="603"/>
        <v>Ronaldo Santos Dias|46252</v>
      </c>
      <c r="AQ1199" s="41" t="str">
        <f t="shared" si="604"/>
        <v>46252|Serralheria</v>
      </c>
      <c r="AR1199" s="41">
        <f>IF($AQ1199="","",COUNTIFS(L_ChaveCob,$AQ1199,L_Ausencia,"&gt;"&amp;$W1199)+COUNTIFS($AQ$4:$AQ1199,$AQ1199,$W$4:$W1199,$W1199))</f>
        <v>1</v>
      </c>
      <c r="AS1199" s="42">
        <f t="shared" si="605"/>
        <v>0</v>
      </c>
      <c r="AT1199" s="42">
        <f t="shared" si="606"/>
        <v>0</v>
      </c>
      <c r="AU1199" s="42">
        <f t="shared" si="607"/>
        <v>0</v>
      </c>
    </row>
    <row r="1200" spans="1:47" x14ac:dyDescent="0.2">
      <c r="A1200" s="35">
        <v>46252</v>
      </c>
      <c r="B1200" s="36" t="s">
        <v>247</v>
      </c>
      <c r="C1200" s="36" t="s">
        <v>258</v>
      </c>
      <c r="D1200" s="36"/>
      <c r="E1200" s="37"/>
      <c r="F1200" s="37"/>
      <c r="G1200" s="36"/>
      <c r="H1200" s="36"/>
      <c r="I1200" s="36" t="s">
        <v>616</v>
      </c>
      <c r="J1200" s="36"/>
      <c r="K1200" s="37"/>
      <c r="L1200" s="37"/>
      <c r="M1200" s="37"/>
      <c r="N1200" s="38">
        <f t="shared" si="576"/>
        <v>46235</v>
      </c>
      <c r="O1200">
        <f t="shared" si="577"/>
        <v>900005</v>
      </c>
      <c r="P1200" t="str">
        <f t="shared" si="578"/>
        <v>Serralheria</v>
      </c>
      <c r="Q1200" t="str">
        <f t="shared" si="579"/>
        <v>Normal / Fixo</v>
      </c>
      <c r="R1200" t="str">
        <f t="shared" si="580"/>
        <v>SERRALHEIRO II</v>
      </c>
      <c r="S1200" t="str">
        <f t="shared" si="581"/>
        <v>ADM</v>
      </c>
      <c r="T1200" s="39">
        <f t="shared" si="582"/>
        <v>57.825734836004102</v>
      </c>
      <c r="U1200" s="40">
        <f t="shared" si="583"/>
        <v>0.375</v>
      </c>
      <c r="V1200" s="40">
        <f t="shared" si="584"/>
        <v>0</v>
      </c>
      <c r="W1200" s="40">
        <f t="shared" si="585"/>
        <v>0.375</v>
      </c>
      <c r="X1200" t="str">
        <f t="shared" si="586"/>
        <v>Não</v>
      </c>
      <c r="Y1200" s="40">
        <f t="shared" si="587"/>
        <v>0</v>
      </c>
      <c r="Z1200" s="40">
        <f t="shared" si="588"/>
        <v>0</v>
      </c>
      <c r="AA1200" s="40">
        <f t="shared" si="589"/>
        <v>0</v>
      </c>
      <c r="AB1200" s="40">
        <f t="shared" si="590"/>
        <v>0</v>
      </c>
      <c r="AC1200" s="40">
        <f t="shared" si="591"/>
        <v>0</v>
      </c>
      <c r="AD1200" s="39">
        <f t="shared" si="592"/>
        <v>0</v>
      </c>
      <c r="AE1200" s="39">
        <f t="shared" si="593"/>
        <v>520.43161352403695</v>
      </c>
      <c r="AF1200" t="str">
        <f t="shared" si="594"/>
        <v>Justificada</v>
      </c>
      <c r="AG1200" t="str">
        <f t="shared" si="595"/>
        <v/>
      </c>
      <c r="AH1200" t="str">
        <f t="shared" si="596"/>
        <v/>
      </c>
      <c r="AJ1200" s="41">
        <f t="shared" si="597"/>
        <v>13</v>
      </c>
      <c r="AK1200" s="42" t="str">
        <f t="shared" si="598"/>
        <v/>
      </c>
      <c r="AL1200" s="41" t="str">
        <f t="shared" si="599"/>
        <v>Dia inteiro</v>
      </c>
      <c r="AM1200" s="41" t="str">
        <f t="shared" si="600"/>
        <v>Não</v>
      </c>
      <c r="AN1200" s="41" t="str">
        <f t="shared" si="601"/>
        <v>Não</v>
      </c>
      <c r="AO1200" s="42" t="str">
        <f t="shared" si="602"/>
        <v/>
      </c>
      <c r="AP1200" s="41" t="str">
        <f t="shared" si="603"/>
        <v>Rafael Fracaroli da Rocha|46252</v>
      </c>
      <c r="AQ1200" s="41" t="str">
        <f t="shared" si="604"/>
        <v/>
      </c>
      <c r="AR1200" s="41" t="str">
        <f>IF($AQ1200="","",COUNTIFS(L_ChaveCob,$AQ1200,L_Ausencia,"&gt;"&amp;$W1200)+COUNTIFS($AQ$4:$AQ1200,$AQ1200,$W$4:$W1200,$W1200))</f>
        <v/>
      </c>
      <c r="AS1200" s="42">
        <f t="shared" si="605"/>
        <v>0</v>
      </c>
      <c r="AT1200" s="42">
        <f t="shared" si="606"/>
        <v>0</v>
      </c>
      <c r="AU1200" s="42">
        <f t="shared" si="607"/>
        <v>0</v>
      </c>
    </row>
    <row r="1201" spans="1:47" x14ac:dyDescent="0.2">
      <c r="A1201" s="35">
        <v>46252</v>
      </c>
      <c r="B1201" s="36" t="s">
        <v>237</v>
      </c>
      <c r="C1201" s="36" t="s">
        <v>232</v>
      </c>
      <c r="D1201" s="36"/>
      <c r="E1201" s="37"/>
      <c r="F1201" s="37"/>
      <c r="G1201" s="36"/>
      <c r="H1201" s="36"/>
      <c r="I1201" s="36"/>
      <c r="J1201" s="36"/>
      <c r="K1201" s="37"/>
      <c r="L1201" s="37"/>
      <c r="M1201" s="37"/>
      <c r="N1201" s="38">
        <f t="shared" si="576"/>
        <v>46235</v>
      </c>
      <c r="O1201">
        <f t="shared" si="577"/>
        <v>119353</v>
      </c>
      <c r="P1201" t="str">
        <f t="shared" si="578"/>
        <v>Serralheria</v>
      </c>
      <c r="Q1201" t="str">
        <f t="shared" si="579"/>
        <v>Normal / Fixo</v>
      </c>
      <c r="R1201" t="str">
        <f t="shared" si="580"/>
        <v>SERRALHEIRO II</v>
      </c>
      <c r="S1201" t="str">
        <f t="shared" si="581"/>
        <v>ADM</v>
      </c>
      <c r="T1201" s="39">
        <f t="shared" si="582"/>
        <v>57.825734836004102</v>
      </c>
      <c r="U1201" s="40">
        <f t="shared" si="583"/>
        <v>0.375</v>
      </c>
      <c r="V1201" s="40">
        <f t="shared" si="584"/>
        <v>0.375</v>
      </c>
      <c r="W1201" s="40">
        <f t="shared" si="585"/>
        <v>0</v>
      </c>
      <c r="X1201" t="str">
        <f t="shared" si="586"/>
        <v>Não</v>
      </c>
      <c r="Y1201" s="40">
        <f t="shared" si="587"/>
        <v>0</v>
      </c>
      <c r="Z1201" s="40">
        <f t="shared" si="588"/>
        <v>0</v>
      </c>
      <c r="AA1201" s="40">
        <f t="shared" si="589"/>
        <v>0</v>
      </c>
      <c r="AB1201" s="40">
        <f t="shared" si="590"/>
        <v>0</v>
      </c>
      <c r="AC1201" s="40">
        <f t="shared" si="591"/>
        <v>0</v>
      </c>
      <c r="AD1201" s="39">
        <f t="shared" si="592"/>
        <v>0</v>
      </c>
      <c r="AE1201" s="39">
        <f t="shared" si="593"/>
        <v>0</v>
      </c>
      <c r="AF1201" t="str">
        <f t="shared" si="594"/>
        <v>Trabalhado</v>
      </c>
      <c r="AG1201" t="str">
        <f t="shared" si="595"/>
        <v/>
      </c>
      <c r="AH1201" t="str">
        <f t="shared" si="596"/>
        <v/>
      </c>
      <c r="AJ1201" s="41">
        <f t="shared" si="597"/>
        <v>7</v>
      </c>
      <c r="AK1201" s="42" t="str">
        <f t="shared" si="598"/>
        <v/>
      </c>
      <c r="AL1201" s="41" t="str">
        <f t="shared" si="599"/>
        <v>Leve atraso</v>
      </c>
      <c r="AM1201" s="41" t="str">
        <f t="shared" si="600"/>
        <v>Não</v>
      </c>
      <c r="AN1201" s="41" t="str">
        <f t="shared" si="601"/>
        <v>Sim</v>
      </c>
      <c r="AO1201" s="42" t="str">
        <f t="shared" si="602"/>
        <v/>
      </c>
      <c r="AP1201" s="41" t="str">
        <f t="shared" si="603"/>
        <v>Ezequiel Antonio Peres|46252</v>
      </c>
      <c r="AQ1201" s="41" t="str">
        <f t="shared" si="604"/>
        <v/>
      </c>
      <c r="AR1201" s="41" t="str">
        <f>IF($AQ1201="","",COUNTIFS(L_ChaveCob,$AQ1201,L_Ausencia,"&gt;"&amp;$W1201)+COUNTIFS($AQ$4:$AQ1201,$AQ1201,$W$4:$W1201,$W1201))</f>
        <v/>
      </c>
      <c r="AS1201" s="42">
        <f t="shared" si="605"/>
        <v>0</v>
      </c>
      <c r="AT1201" s="42">
        <f t="shared" si="606"/>
        <v>0</v>
      </c>
      <c r="AU1201" s="42">
        <f t="shared" si="607"/>
        <v>0</v>
      </c>
    </row>
    <row r="1202" spans="1:47" x14ac:dyDescent="0.2">
      <c r="A1202" s="35">
        <v>46252</v>
      </c>
      <c r="B1202" s="36" t="s">
        <v>249</v>
      </c>
      <c r="C1202" s="36" t="s">
        <v>232</v>
      </c>
      <c r="D1202" s="36"/>
      <c r="E1202" s="37"/>
      <c r="F1202" s="37"/>
      <c r="G1202" s="36"/>
      <c r="H1202" s="36"/>
      <c r="I1202" s="36"/>
      <c r="J1202" s="36"/>
      <c r="K1202" s="37"/>
      <c r="L1202" s="37"/>
      <c r="M1202" s="37"/>
      <c r="N1202" s="38">
        <f t="shared" si="576"/>
        <v>46235</v>
      </c>
      <c r="O1202">
        <f t="shared" si="577"/>
        <v>331335</v>
      </c>
      <c r="P1202" t="str">
        <f t="shared" si="578"/>
        <v>Serralheria</v>
      </c>
      <c r="Q1202" t="str">
        <f t="shared" si="579"/>
        <v>Normal / Fixo</v>
      </c>
      <c r="R1202" t="str">
        <f t="shared" si="580"/>
        <v>SERRALHEIRO II</v>
      </c>
      <c r="S1202" t="str">
        <f t="shared" si="581"/>
        <v>ADM</v>
      </c>
      <c r="T1202" s="39">
        <f t="shared" si="582"/>
        <v>57.825734836004102</v>
      </c>
      <c r="U1202" s="40">
        <f t="shared" si="583"/>
        <v>0.375</v>
      </c>
      <c r="V1202" s="40">
        <f t="shared" si="584"/>
        <v>0.375</v>
      </c>
      <c r="W1202" s="40">
        <f t="shared" si="585"/>
        <v>0</v>
      </c>
      <c r="X1202" t="str">
        <f t="shared" si="586"/>
        <v>Não</v>
      </c>
      <c r="Y1202" s="40">
        <f t="shared" si="587"/>
        <v>0</v>
      </c>
      <c r="Z1202" s="40">
        <f t="shared" si="588"/>
        <v>0</v>
      </c>
      <c r="AA1202" s="40">
        <f t="shared" si="589"/>
        <v>0</v>
      </c>
      <c r="AB1202" s="40">
        <f t="shared" si="590"/>
        <v>0</v>
      </c>
      <c r="AC1202" s="40">
        <f t="shared" si="591"/>
        <v>0</v>
      </c>
      <c r="AD1202" s="39">
        <f t="shared" si="592"/>
        <v>0</v>
      </c>
      <c r="AE1202" s="39">
        <f t="shared" si="593"/>
        <v>0</v>
      </c>
      <c r="AF1202" t="str">
        <f t="shared" si="594"/>
        <v>Trabalhado</v>
      </c>
      <c r="AG1202" t="str">
        <f t="shared" si="595"/>
        <v/>
      </c>
      <c r="AH1202" t="str">
        <f t="shared" si="596"/>
        <v/>
      </c>
      <c r="AJ1202" s="41">
        <f t="shared" si="597"/>
        <v>5</v>
      </c>
      <c r="AK1202" s="42" t="str">
        <f t="shared" si="598"/>
        <v/>
      </c>
      <c r="AL1202" s="41" t="str">
        <f t="shared" si="599"/>
        <v>Leve atraso</v>
      </c>
      <c r="AM1202" s="41" t="str">
        <f t="shared" si="600"/>
        <v>Não</v>
      </c>
      <c r="AN1202" s="41" t="str">
        <f t="shared" si="601"/>
        <v>Sim</v>
      </c>
      <c r="AO1202" s="42" t="str">
        <f t="shared" si="602"/>
        <v/>
      </c>
      <c r="AP1202" s="41" t="str">
        <f t="shared" si="603"/>
        <v>Robson Alberto Alves Galvão|46252</v>
      </c>
      <c r="AQ1202" s="41" t="str">
        <f t="shared" si="604"/>
        <v/>
      </c>
      <c r="AR1202" s="41" t="str">
        <f>IF($AQ1202="","",COUNTIFS(L_ChaveCob,$AQ1202,L_Ausencia,"&gt;"&amp;$W1202)+COUNTIFS($AQ$4:$AQ1202,$AQ1202,$W$4:$W1202,$W1202))</f>
        <v/>
      </c>
      <c r="AS1202" s="42">
        <f t="shared" si="605"/>
        <v>0</v>
      </c>
      <c r="AT1202" s="42">
        <f t="shared" si="606"/>
        <v>0</v>
      </c>
      <c r="AU1202" s="42">
        <f t="shared" si="607"/>
        <v>0</v>
      </c>
    </row>
    <row r="1203" spans="1:47" x14ac:dyDescent="0.2">
      <c r="A1203" s="35">
        <v>46252</v>
      </c>
      <c r="B1203" s="36" t="s">
        <v>229</v>
      </c>
      <c r="C1203" s="36" t="s">
        <v>232</v>
      </c>
      <c r="D1203" s="36"/>
      <c r="E1203" s="37"/>
      <c r="F1203" s="37"/>
      <c r="G1203" s="36"/>
      <c r="H1203" s="36"/>
      <c r="I1203" s="36"/>
      <c r="J1203" s="36"/>
      <c r="K1203" s="37"/>
      <c r="L1203" s="37"/>
      <c r="M1203" s="37"/>
      <c r="N1203" s="38">
        <f t="shared" si="576"/>
        <v>46235</v>
      </c>
      <c r="O1203">
        <f t="shared" si="577"/>
        <v>105410</v>
      </c>
      <c r="P1203" t="str">
        <f t="shared" si="578"/>
        <v>Serralheria</v>
      </c>
      <c r="Q1203" t="str">
        <f t="shared" si="579"/>
        <v>Normal / Fixo</v>
      </c>
      <c r="R1203" t="str">
        <f t="shared" si="580"/>
        <v>SERRALHEIRO I</v>
      </c>
      <c r="S1203" t="str">
        <f t="shared" si="581"/>
        <v>TURNO 3</v>
      </c>
      <c r="T1203" s="39">
        <f t="shared" si="582"/>
        <v>53.488333185221997</v>
      </c>
      <c r="U1203" s="40">
        <f t="shared" si="583"/>
        <v>0.33333333333333298</v>
      </c>
      <c r="V1203" s="40">
        <f t="shared" si="584"/>
        <v>0.33333333333333298</v>
      </c>
      <c r="W1203" s="40">
        <f t="shared" si="585"/>
        <v>0</v>
      </c>
      <c r="X1203" t="str">
        <f t="shared" si="586"/>
        <v>Não</v>
      </c>
      <c r="Y1203" s="40">
        <f t="shared" si="587"/>
        <v>0</v>
      </c>
      <c r="Z1203" s="40">
        <f t="shared" si="588"/>
        <v>0</v>
      </c>
      <c r="AA1203" s="40">
        <f t="shared" si="589"/>
        <v>0</v>
      </c>
      <c r="AB1203" s="40">
        <f t="shared" si="590"/>
        <v>0</v>
      </c>
      <c r="AC1203" s="40">
        <f t="shared" si="591"/>
        <v>0</v>
      </c>
      <c r="AD1203" s="39">
        <f t="shared" si="592"/>
        <v>0</v>
      </c>
      <c r="AE1203" s="39">
        <f t="shared" si="593"/>
        <v>0</v>
      </c>
      <c r="AF1203" t="str">
        <f t="shared" si="594"/>
        <v>Trabalhado</v>
      </c>
      <c r="AG1203" t="str">
        <f t="shared" si="595"/>
        <v/>
      </c>
      <c r="AH1203" t="str">
        <f t="shared" si="596"/>
        <v/>
      </c>
      <c r="AJ1203" s="41">
        <f t="shared" si="597"/>
        <v>6</v>
      </c>
      <c r="AK1203" s="42" t="str">
        <f t="shared" si="598"/>
        <v/>
      </c>
      <c r="AL1203" s="41" t="str">
        <f t="shared" si="599"/>
        <v>Leve atraso</v>
      </c>
      <c r="AM1203" s="41" t="str">
        <f t="shared" si="600"/>
        <v>Não</v>
      </c>
      <c r="AN1203" s="41" t="str">
        <f t="shared" si="601"/>
        <v>Sim</v>
      </c>
      <c r="AO1203" s="42" t="str">
        <f t="shared" si="602"/>
        <v/>
      </c>
      <c r="AP1203" s="41" t="str">
        <f t="shared" si="603"/>
        <v>Marcelo Douglas Vieira Santana|46252</v>
      </c>
      <c r="AQ1203" s="41" t="str">
        <f t="shared" si="604"/>
        <v/>
      </c>
      <c r="AR1203" s="41" t="str">
        <f>IF($AQ1203="","",COUNTIFS(L_ChaveCob,$AQ1203,L_Ausencia,"&gt;"&amp;$W1203)+COUNTIFS($AQ$4:$AQ1203,$AQ1203,$W$4:$W1203,$W1203))</f>
        <v/>
      </c>
      <c r="AS1203" s="42">
        <f t="shared" si="605"/>
        <v>0</v>
      </c>
      <c r="AT1203" s="42">
        <f t="shared" si="606"/>
        <v>0</v>
      </c>
      <c r="AU1203" s="42">
        <f t="shared" si="607"/>
        <v>0</v>
      </c>
    </row>
    <row r="1204" spans="1:47" x14ac:dyDescent="0.2">
      <c r="A1204" s="35">
        <v>46252</v>
      </c>
      <c r="B1204" s="36" t="s">
        <v>231</v>
      </c>
      <c r="C1204" s="36" t="s">
        <v>258</v>
      </c>
      <c r="D1204" s="36"/>
      <c r="E1204" s="37"/>
      <c r="F1204" s="37"/>
      <c r="G1204" s="36"/>
      <c r="H1204" s="36"/>
      <c r="I1204" s="36"/>
      <c r="J1204" s="36"/>
      <c r="K1204" s="37"/>
      <c r="L1204" s="37"/>
      <c r="M1204" s="37"/>
      <c r="N1204" s="38">
        <f t="shared" si="576"/>
        <v>46235</v>
      </c>
      <c r="O1204">
        <f t="shared" si="577"/>
        <v>900004</v>
      </c>
      <c r="P1204" t="str">
        <f t="shared" si="578"/>
        <v>Serralheria</v>
      </c>
      <c r="Q1204" t="str">
        <f t="shared" si="579"/>
        <v>Normal / Fixo</v>
      </c>
      <c r="R1204" t="str">
        <f t="shared" si="580"/>
        <v>SERRALHEIRO I</v>
      </c>
      <c r="S1204" t="str">
        <f t="shared" si="581"/>
        <v>TURNO 2</v>
      </c>
      <c r="T1204" s="39">
        <f t="shared" si="582"/>
        <v>53.488333185221997</v>
      </c>
      <c r="U1204" s="40">
        <f t="shared" si="583"/>
        <v>0.33333333333333298</v>
      </c>
      <c r="V1204" s="40">
        <f t="shared" si="584"/>
        <v>0</v>
      </c>
      <c r="W1204" s="40">
        <f t="shared" si="585"/>
        <v>0.33333333333333298</v>
      </c>
      <c r="X1204" t="str">
        <f t="shared" si="586"/>
        <v>Não</v>
      </c>
      <c r="Y1204" s="40">
        <f t="shared" si="587"/>
        <v>0</v>
      </c>
      <c r="Z1204" s="40">
        <f t="shared" si="588"/>
        <v>0</v>
      </c>
      <c r="AA1204" s="40">
        <f t="shared" si="589"/>
        <v>0</v>
      </c>
      <c r="AB1204" s="40">
        <f t="shared" si="590"/>
        <v>0</v>
      </c>
      <c r="AC1204" s="40">
        <f t="shared" si="591"/>
        <v>0</v>
      </c>
      <c r="AD1204" s="39">
        <f t="shared" si="592"/>
        <v>0</v>
      </c>
      <c r="AE1204" s="39">
        <f t="shared" si="593"/>
        <v>427.90666548177552</v>
      </c>
      <c r="AF1204" t="str">
        <f t="shared" si="594"/>
        <v>Justificada</v>
      </c>
      <c r="AG1204" t="str">
        <f t="shared" si="595"/>
        <v/>
      </c>
      <c r="AH1204" t="str">
        <f t="shared" si="596"/>
        <v/>
      </c>
      <c r="AJ1204" s="41">
        <f t="shared" si="597"/>
        <v>11</v>
      </c>
      <c r="AK1204" s="42" t="str">
        <f t="shared" si="598"/>
        <v/>
      </c>
      <c r="AL1204" s="41" t="str">
        <f t="shared" si="599"/>
        <v>Dia inteiro</v>
      </c>
      <c r="AM1204" s="41" t="str">
        <f t="shared" si="600"/>
        <v>Não</v>
      </c>
      <c r="AN1204" s="41" t="str">
        <f t="shared" si="601"/>
        <v>Não</v>
      </c>
      <c r="AO1204" s="42" t="str">
        <f t="shared" si="602"/>
        <v/>
      </c>
      <c r="AP1204" s="41" t="str">
        <f t="shared" si="603"/>
        <v>Rogério Marques da Silva|46252</v>
      </c>
      <c r="AQ1204" s="41" t="str">
        <f t="shared" si="604"/>
        <v/>
      </c>
      <c r="AR1204" s="41" t="str">
        <f>IF($AQ1204="","",COUNTIFS(L_ChaveCob,$AQ1204,L_Ausencia,"&gt;"&amp;$W1204)+COUNTIFS($AQ$4:$AQ1204,$AQ1204,$W$4:$W1204,$W1204))</f>
        <v/>
      </c>
      <c r="AS1204" s="42">
        <f t="shared" si="605"/>
        <v>0</v>
      </c>
      <c r="AT1204" s="42">
        <f t="shared" si="606"/>
        <v>0</v>
      </c>
      <c r="AU1204" s="42">
        <f t="shared" si="607"/>
        <v>0</v>
      </c>
    </row>
    <row r="1205" spans="1:47" x14ac:dyDescent="0.2">
      <c r="A1205" s="35">
        <v>46252</v>
      </c>
      <c r="B1205" s="36" t="s">
        <v>479</v>
      </c>
      <c r="C1205" s="36" t="s">
        <v>232</v>
      </c>
      <c r="D1205" s="36"/>
      <c r="E1205" s="37"/>
      <c r="F1205" s="37"/>
      <c r="G1205" s="36"/>
      <c r="H1205" s="36"/>
      <c r="I1205" s="36"/>
      <c r="J1205" s="36"/>
      <c r="K1205" s="37"/>
      <c r="L1205" s="37"/>
      <c r="M1205" s="37"/>
      <c r="N1205" s="38">
        <f t="shared" si="576"/>
        <v>46235</v>
      </c>
      <c r="O1205">
        <f t="shared" si="577"/>
        <v>900012</v>
      </c>
      <c r="P1205" t="str">
        <f t="shared" si="578"/>
        <v>Serralheria</v>
      </c>
      <c r="Q1205" t="str">
        <f t="shared" si="579"/>
        <v>Normal / Fixo</v>
      </c>
      <c r="R1205" t="str">
        <f t="shared" si="580"/>
        <v>SERRALHEIRO I</v>
      </c>
      <c r="S1205" t="str">
        <f t="shared" si="581"/>
        <v>ADM</v>
      </c>
      <c r="T1205" s="39">
        <f t="shared" si="582"/>
        <v>53.488333185221997</v>
      </c>
      <c r="U1205" s="40">
        <f t="shared" si="583"/>
        <v>0.375</v>
      </c>
      <c r="V1205" s="40">
        <f t="shared" si="584"/>
        <v>0.375</v>
      </c>
      <c r="W1205" s="40">
        <f t="shared" si="585"/>
        <v>0</v>
      </c>
      <c r="X1205" t="str">
        <f t="shared" si="586"/>
        <v>Não</v>
      </c>
      <c r="Y1205" s="40">
        <f t="shared" si="587"/>
        <v>0</v>
      </c>
      <c r="Z1205" s="40">
        <f t="shared" si="588"/>
        <v>0</v>
      </c>
      <c r="AA1205" s="40">
        <f t="shared" si="589"/>
        <v>0</v>
      </c>
      <c r="AB1205" s="40">
        <f t="shared" si="590"/>
        <v>0</v>
      </c>
      <c r="AC1205" s="40">
        <f t="shared" si="591"/>
        <v>0</v>
      </c>
      <c r="AD1205" s="39">
        <f t="shared" si="592"/>
        <v>0</v>
      </c>
      <c r="AE1205" s="39">
        <f t="shared" si="593"/>
        <v>0</v>
      </c>
      <c r="AF1205" t="str">
        <f t="shared" si="594"/>
        <v>Trabalhado</v>
      </c>
      <c r="AG1205" t="str">
        <f t="shared" si="595"/>
        <v/>
      </c>
      <c r="AH1205" t="str">
        <f t="shared" si="596"/>
        <v/>
      </c>
      <c r="AJ1205" s="41">
        <f t="shared" si="597"/>
        <v>21</v>
      </c>
      <c r="AK1205" s="42" t="str">
        <f t="shared" si="598"/>
        <v/>
      </c>
      <c r="AL1205" s="41" t="str">
        <f t="shared" si="599"/>
        <v>Leve atraso</v>
      </c>
      <c r="AM1205" s="41" t="str">
        <f t="shared" si="600"/>
        <v>Não</v>
      </c>
      <c r="AN1205" s="41" t="str">
        <f t="shared" si="601"/>
        <v>Sim</v>
      </c>
      <c r="AO1205" s="42" t="str">
        <f t="shared" si="602"/>
        <v/>
      </c>
      <c r="AP1205" s="41" t="str">
        <f t="shared" si="603"/>
        <v>Diego Ferreira Moura|46252</v>
      </c>
      <c r="AQ1205" s="41" t="str">
        <f t="shared" si="604"/>
        <v/>
      </c>
      <c r="AR1205" s="41" t="str">
        <f>IF($AQ1205="","",COUNTIFS(L_ChaveCob,$AQ1205,L_Ausencia,"&gt;"&amp;$W1205)+COUNTIFS($AQ$4:$AQ1205,$AQ1205,$W$4:$W1205,$W1205))</f>
        <v/>
      </c>
      <c r="AS1205" s="42">
        <f t="shared" si="605"/>
        <v>0</v>
      </c>
      <c r="AT1205" s="42">
        <f t="shared" si="606"/>
        <v>0</v>
      </c>
      <c r="AU1205" s="42">
        <f t="shared" si="607"/>
        <v>0</v>
      </c>
    </row>
    <row r="1206" spans="1:47" x14ac:dyDescent="0.2">
      <c r="A1206" s="35">
        <v>46252</v>
      </c>
      <c r="B1206" s="36" t="s">
        <v>483</v>
      </c>
      <c r="C1206" s="36" t="s">
        <v>232</v>
      </c>
      <c r="D1206" s="36"/>
      <c r="E1206" s="37"/>
      <c r="F1206" s="37"/>
      <c r="G1206" s="36"/>
      <c r="H1206" s="36"/>
      <c r="I1206" s="36"/>
      <c r="J1206" s="36"/>
      <c r="K1206" s="37"/>
      <c r="L1206" s="37"/>
      <c r="M1206" s="37"/>
      <c r="N1206" s="38">
        <f t="shared" si="576"/>
        <v>46235</v>
      </c>
      <c r="O1206">
        <f t="shared" si="577"/>
        <v>900011</v>
      </c>
      <c r="P1206" t="str">
        <f t="shared" si="578"/>
        <v>Serralheria</v>
      </c>
      <c r="Q1206" t="str">
        <f t="shared" si="579"/>
        <v>Normal / Fixo</v>
      </c>
      <c r="R1206" t="str">
        <f t="shared" si="580"/>
        <v>SERRALHEIRO I</v>
      </c>
      <c r="S1206" t="str">
        <f t="shared" si="581"/>
        <v>ADM</v>
      </c>
      <c r="T1206" s="39">
        <f t="shared" si="582"/>
        <v>53.488333185221997</v>
      </c>
      <c r="U1206" s="40">
        <f t="shared" si="583"/>
        <v>0.375</v>
      </c>
      <c r="V1206" s="40">
        <f t="shared" si="584"/>
        <v>0.375</v>
      </c>
      <c r="W1206" s="40">
        <f t="shared" si="585"/>
        <v>0</v>
      </c>
      <c r="X1206" t="str">
        <f t="shared" si="586"/>
        <v>Não</v>
      </c>
      <c r="Y1206" s="40">
        <f t="shared" si="587"/>
        <v>0</v>
      </c>
      <c r="Z1206" s="40">
        <f t="shared" si="588"/>
        <v>0</v>
      </c>
      <c r="AA1206" s="40">
        <f t="shared" si="589"/>
        <v>0</v>
      </c>
      <c r="AB1206" s="40">
        <f t="shared" si="590"/>
        <v>0</v>
      </c>
      <c r="AC1206" s="40">
        <f t="shared" si="591"/>
        <v>0</v>
      </c>
      <c r="AD1206" s="39">
        <f t="shared" si="592"/>
        <v>0</v>
      </c>
      <c r="AE1206" s="39">
        <f t="shared" si="593"/>
        <v>0</v>
      </c>
      <c r="AF1206" t="str">
        <f t="shared" si="594"/>
        <v>Trabalhado</v>
      </c>
      <c r="AG1206" t="str">
        <f t="shared" si="595"/>
        <v/>
      </c>
      <c r="AH1206" t="str">
        <f t="shared" si="596"/>
        <v/>
      </c>
      <c r="AJ1206" s="41">
        <f t="shared" si="597"/>
        <v>20</v>
      </c>
      <c r="AK1206" s="42" t="str">
        <f t="shared" si="598"/>
        <v/>
      </c>
      <c r="AL1206" s="41" t="str">
        <f t="shared" si="599"/>
        <v>Leve atraso</v>
      </c>
      <c r="AM1206" s="41" t="str">
        <f t="shared" si="600"/>
        <v>Não</v>
      </c>
      <c r="AN1206" s="41" t="str">
        <f t="shared" si="601"/>
        <v>Sim</v>
      </c>
      <c r="AO1206" s="42" t="str">
        <f t="shared" si="602"/>
        <v/>
      </c>
      <c r="AP1206" s="41" t="str">
        <f t="shared" si="603"/>
        <v>Maxwell Torres da Silva|46252</v>
      </c>
      <c r="AQ1206" s="41" t="str">
        <f t="shared" si="604"/>
        <v/>
      </c>
      <c r="AR1206" s="41" t="str">
        <f>IF($AQ1206="","",COUNTIFS(L_ChaveCob,$AQ1206,L_Ausencia,"&gt;"&amp;$W1206)+COUNTIFS($AQ$4:$AQ1206,$AQ1206,$W$4:$W1206,$W1206))</f>
        <v/>
      </c>
      <c r="AS1206" s="42">
        <f t="shared" si="605"/>
        <v>0</v>
      </c>
      <c r="AT1206" s="42">
        <f t="shared" si="606"/>
        <v>0</v>
      </c>
      <c r="AU1206" s="42">
        <f t="shared" si="607"/>
        <v>0</v>
      </c>
    </row>
    <row r="1207" spans="1:47" x14ac:dyDescent="0.2">
      <c r="A1207" s="35">
        <v>46252</v>
      </c>
      <c r="B1207" s="36" t="s">
        <v>281</v>
      </c>
      <c r="C1207" s="36" t="s">
        <v>232</v>
      </c>
      <c r="D1207" s="36"/>
      <c r="E1207" s="37"/>
      <c r="F1207" s="37"/>
      <c r="G1207" s="36"/>
      <c r="H1207" s="36"/>
      <c r="I1207" s="36"/>
      <c r="J1207" s="36"/>
      <c r="K1207" s="37"/>
      <c r="L1207" s="37"/>
      <c r="M1207" s="37"/>
      <c r="N1207" s="38">
        <f t="shared" si="576"/>
        <v>46235</v>
      </c>
      <c r="O1207">
        <f t="shared" si="577"/>
        <v>900010</v>
      </c>
      <c r="P1207" t="str">
        <f t="shared" si="578"/>
        <v>Serralheria</v>
      </c>
      <c r="Q1207" t="str">
        <f t="shared" si="579"/>
        <v>Normal / Fixo</v>
      </c>
      <c r="R1207" t="str">
        <f t="shared" si="580"/>
        <v>SERRALHEIRO I</v>
      </c>
      <c r="S1207" t="str">
        <f t="shared" si="581"/>
        <v>ADM</v>
      </c>
      <c r="T1207" s="39">
        <f t="shared" si="582"/>
        <v>53.488333185221997</v>
      </c>
      <c r="U1207" s="40">
        <f t="shared" si="583"/>
        <v>0.375</v>
      </c>
      <c r="V1207" s="40">
        <f t="shared" si="584"/>
        <v>0.375</v>
      </c>
      <c r="W1207" s="40">
        <f t="shared" si="585"/>
        <v>0</v>
      </c>
      <c r="X1207" t="str">
        <f t="shared" si="586"/>
        <v>Não</v>
      </c>
      <c r="Y1207" s="40">
        <f t="shared" si="587"/>
        <v>0</v>
      </c>
      <c r="Z1207" s="40">
        <f t="shared" si="588"/>
        <v>0</v>
      </c>
      <c r="AA1207" s="40">
        <f t="shared" si="589"/>
        <v>0</v>
      </c>
      <c r="AB1207" s="40">
        <f t="shared" si="590"/>
        <v>0</v>
      </c>
      <c r="AC1207" s="40">
        <f t="shared" si="591"/>
        <v>0</v>
      </c>
      <c r="AD1207" s="39">
        <f t="shared" si="592"/>
        <v>0</v>
      </c>
      <c r="AE1207" s="39">
        <f t="shared" si="593"/>
        <v>0</v>
      </c>
      <c r="AF1207" t="str">
        <f t="shared" si="594"/>
        <v>Trabalhado</v>
      </c>
      <c r="AG1207" t="str">
        <f t="shared" si="595"/>
        <v/>
      </c>
      <c r="AH1207" t="str">
        <f t="shared" si="596"/>
        <v/>
      </c>
      <c r="AJ1207" s="41">
        <f t="shared" si="597"/>
        <v>19</v>
      </c>
      <c r="AK1207" s="42" t="str">
        <f t="shared" si="598"/>
        <v/>
      </c>
      <c r="AL1207" s="41" t="str">
        <f t="shared" si="599"/>
        <v>Leve atraso</v>
      </c>
      <c r="AM1207" s="41" t="str">
        <f t="shared" si="600"/>
        <v>Não</v>
      </c>
      <c r="AN1207" s="41" t="str">
        <f t="shared" si="601"/>
        <v>Sim</v>
      </c>
      <c r="AO1207" s="42" t="str">
        <f t="shared" si="602"/>
        <v/>
      </c>
      <c r="AP1207" s="41" t="str">
        <f t="shared" si="603"/>
        <v>Roniel de Souza Rocha|46252</v>
      </c>
      <c r="AQ1207" s="41" t="str">
        <f t="shared" si="604"/>
        <v/>
      </c>
      <c r="AR1207" s="41" t="str">
        <f>IF($AQ1207="","",COUNTIFS(L_ChaveCob,$AQ1207,L_Ausencia,"&gt;"&amp;$W1207)+COUNTIFS($AQ$4:$AQ1207,$AQ1207,$W$4:$W1207,$W1207))</f>
        <v/>
      </c>
      <c r="AS1207" s="42">
        <f t="shared" si="605"/>
        <v>0</v>
      </c>
      <c r="AT1207" s="42">
        <f t="shared" si="606"/>
        <v>0</v>
      </c>
      <c r="AU1207" s="42">
        <f t="shared" si="607"/>
        <v>0</v>
      </c>
    </row>
    <row r="1208" spans="1:47" hidden="1" x14ac:dyDescent="0.2">
      <c r="A1208" s="35">
        <v>46252</v>
      </c>
      <c r="B1208" s="36" t="s">
        <v>611</v>
      </c>
      <c r="C1208" s="36" t="s">
        <v>232</v>
      </c>
      <c r="D1208" s="36"/>
      <c r="E1208" s="37"/>
      <c r="F1208" s="37"/>
      <c r="G1208" s="36"/>
      <c r="H1208" s="36"/>
      <c r="I1208" s="36"/>
      <c r="J1208" s="36"/>
      <c r="K1208" s="37"/>
      <c r="L1208" s="37"/>
      <c r="M1208" s="37"/>
      <c r="N1208" s="38">
        <f t="shared" si="576"/>
        <v>46235</v>
      </c>
      <c r="O1208">
        <f t="shared" si="577"/>
        <v>900013</v>
      </c>
      <c r="P1208" t="str">
        <f t="shared" si="578"/>
        <v>SPOT</v>
      </c>
      <c r="Q1208" t="str">
        <f t="shared" si="579"/>
        <v>SPOT</v>
      </c>
      <c r="R1208" t="str">
        <f t="shared" si="580"/>
        <v>SERRALHEIRO I</v>
      </c>
      <c r="S1208" t="str">
        <f t="shared" si="581"/>
        <v>TURNO 2</v>
      </c>
      <c r="T1208" s="39">
        <f t="shared" si="582"/>
        <v>53.488333185221997</v>
      </c>
      <c r="U1208" s="40">
        <f t="shared" si="583"/>
        <v>0.33333333333333298</v>
      </c>
      <c r="V1208" s="40">
        <f t="shared" si="584"/>
        <v>0.33333333333333298</v>
      </c>
      <c r="W1208" s="40">
        <f t="shared" si="585"/>
        <v>0</v>
      </c>
      <c r="X1208" t="str">
        <f t="shared" si="586"/>
        <v>Não</v>
      </c>
      <c r="Y1208" s="40">
        <f t="shared" si="587"/>
        <v>0</v>
      </c>
      <c r="Z1208" s="40">
        <f t="shared" si="588"/>
        <v>0</v>
      </c>
      <c r="AA1208" s="40">
        <f t="shared" si="589"/>
        <v>0</v>
      </c>
      <c r="AB1208" s="40">
        <f t="shared" si="590"/>
        <v>0</v>
      </c>
      <c r="AC1208" s="40">
        <f t="shared" si="591"/>
        <v>0</v>
      </c>
      <c r="AD1208" s="39">
        <f t="shared" si="592"/>
        <v>0</v>
      </c>
      <c r="AE1208" s="39">
        <f t="shared" si="593"/>
        <v>0</v>
      </c>
      <c r="AF1208" t="str">
        <f t="shared" si="594"/>
        <v>Trabalhado</v>
      </c>
      <c r="AG1208" t="str">
        <f t="shared" si="595"/>
        <v/>
      </c>
      <c r="AH1208" t="str">
        <f t="shared" si="596"/>
        <v/>
      </c>
      <c r="AJ1208" s="41">
        <f t="shared" si="597"/>
        <v>22</v>
      </c>
      <c r="AK1208" s="42" t="str">
        <f t="shared" si="598"/>
        <v/>
      </c>
      <c r="AL1208" s="41" t="str">
        <f t="shared" si="599"/>
        <v>Leve atraso</v>
      </c>
      <c r="AM1208" s="41" t="str">
        <f t="shared" si="600"/>
        <v>Não</v>
      </c>
      <c r="AN1208" s="41" t="str">
        <f t="shared" si="601"/>
        <v>Sim</v>
      </c>
      <c r="AO1208" s="42" t="str">
        <f t="shared" si="602"/>
        <v/>
      </c>
      <c r="AP1208" s="41" t="str">
        <f t="shared" si="603"/>
        <v>Murilo de Souza Modesto- Spot|46252</v>
      </c>
      <c r="AQ1208" s="41" t="str">
        <f t="shared" si="604"/>
        <v/>
      </c>
      <c r="AR1208" s="41" t="str">
        <f>IF($AQ1208="","",COUNTIFS(L_ChaveCob,$AQ1208,L_Ausencia,"&gt;"&amp;$W1208)+COUNTIFS($AQ$4:$AQ1208,$AQ1208,$W$4:$W1208,$W1208))</f>
        <v/>
      </c>
      <c r="AS1208" s="42">
        <f t="shared" si="605"/>
        <v>0</v>
      </c>
      <c r="AT1208" s="42">
        <f t="shared" si="606"/>
        <v>0</v>
      </c>
      <c r="AU1208" s="42">
        <f t="shared" si="607"/>
        <v>0</v>
      </c>
    </row>
    <row r="1209" spans="1:47" x14ac:dyDescent="0.2">
      <c r="A1209" s="35">
        <v>46253</v>
      </c>
      <c r="B1209" s="36" t="s">
        <v>252</v>
      </c>
      <c r="C1209" s="36" t="s">
        <v>232</v>
      </c>
      <c r="D1209" s="36"/>
      <c r="E1209" s="37"/>
      <c r="F1209" s="37"/>
      <c r="G1209" s="36"/>
      <c r="H1209" s="36"/>
      <c r="I1209" s="36"/>
      <c r="J1209" s="36"/>
      <c r="K1209" s="37"/>
      <c r="L1209" s="37"/>
      <c r="M1209" s="37"/>
      <c r="N1209" s="38">
        <f t="shared" si="576"/>
        <v>46235</v>
      </c>
      <c r="O1209">
        <f t="shared" si="577"/>
        <v>266937</v>
      </c>
      <c r="P1209" t="str">
        <f t="shared" si="578"/>
        <v>Serralheria</v>
      </c>
      <c r="Q1209" t="str">
        <f t="shared" si="579"/>
        <v>Normal / Fixo</v>
      </c>
      <c r="R1209" t="str">
        <f t="shared" si="580"/>
        <v>ENCARREGADO</v>
      </c>
      <c r="S1209" t="str">
        <f t="shared" si="581"/>
        <v>ADM</v>
      </c>
      <c r="T1209" s="39">
        <f t="shared" si="582"/>
        <v>66.410146806958295</v>
      </c>
      <c r="U1209" s="40">
        <f t="shared" si="583"/>
        <v>0.375</v>
      </c>
      <c r="V1209" s="40">
        <f t="shared" si="584"/>
        <v>0.375</v>
      </c>
      <c r="W1209" s="40">
        <f t="shared" si="585"/>
        <v>0</v>
      </c>
      <c r="X1209" t="str">
        <f t="shared" si="586"/>
        <v>Não</v>
      </c>
      <c r="Y1209" s="40">
        <f t="shared" si="587"/>
        <v>0</v>
      </c>
      <c r="Z1209" s="40">
        <f t="shared" si="588"/>
        <v>0</v>
      </c>
      <c r="AA1209" s="40">
        <f t="shared" si="589"/>
        <v>0</v>
      </c>
      <c r="AB1209" s="40">
        <f t="shared" si="590"/>
        <v>0</v>
      </c>
      <c r="AC1209" s="40">
        <f t="shared" si="591"/>
        <v>0</v>
      </c>
      <c r="AD1209" s="39">
        <f t="shared" si="592"/>
        <v>0</v>
      </c>
      <c r="AE1209" s="39">
        <f t="shared" si="593"/>
        <v>0</v>
      </c>
      <c r="AF1209" t="str">
        <f t="shared" si="594"/>
        <v>Trabalhado</v>
      </c>
      <c r="AG1209" t="str">
        <f t="shared" si="595"/>
        <v/>
      </c>
      <c r="AH1209" t="str">
        <f t="shared" si="596"/>
        <v/>
      </c>
      <c r="AJ1209" s="41">
        <f t="shared" si="597"/>
        <v>1</v>
      </c>
      <c r="AK1209" s="42" t="str">
        <f t="shared" si="598"/>
        <v/>
      </c>
      <c r="AL1209" s="41" t="str">
        <f t="shared" si="599"/>
        <v>Leve atraso</v>
      </c>
      <c r="AM1209" s="41" t="str">
        <f t="shared" si="600"/>
        <v>Não</v>
      </c>
      <c r="AN1209" s="41" t="str">
        <f t="shared" si="601"/>
        <v>Sim</v>
      </c>
      <c r="AO1209" s="42" t="str">
        <f t="shared" si="602"/>
        <v/>
      </c>
      <c r="AP1209" s="41" t="str">
        <f t="shared" si="603"/>
        <v>Ronaldo Rosendo da Silva|46253</v>
      </c>
      <c r="AQ1209" s="41" t="str">
        <f t="shared" si="604"/>
        <v/>
      </c>
      <c r="AR1209" s="41" t="str">
        <f>IF($AQ1209="","",COUNTIFS(L_ChaveCob,$AQ1209,L_Ausencia,"&gt;"&amp;$W1209)+COUNTIFS($AQ$4:$AQ1209,$AQ1209,$W$4:$W1209,$W1209))</f>
        <v/>
      </c>
      <c r="AS1209" s="42">
        <f t="shared" si="605"/>
        <v>0</v>
      </c>
      <c r="AT1209" s="42">
        <f t="shared" si="606"/>
        <v>0</v>
      </c>
      <c r="AU1209" s="42">
        <f t="shared" si="607"/>
        <v>0</v>
      </c>
    </row>
    <row r="1210" spans="1:47" x14ac:dyDescent="0.2">
      <c r="A1210" s="35">
        <v>46253</v>
      </c>
      <c r="B1210" s="36" t="s">
        <v>243</v>
      </c>
      <c r="C1210" s="36" t="s">
        <v>232</v>
      </c>
      <c r="D1210" s="36"/>
      <c r="E1210" s="37"/>
      <c r="F1210" s="37"/>
      <c r="G1210" s="36"/>
      <c r="H1210" s="36"/>
      <c r="I1210" s="36"/>
      <c r="J1210" s="36"/>
      <c r="K1210" s="37"/>
      <c r="L1210" s="37"/>
      <c r="M1210" s="37"/>
      <c r="N1210" s="38">
        <f t="shared" si="576"/>
        <v>46235</v>
      </c>
      <c r="O1210">
        <f t="shared" si="577"/>
        <v>900003</v>
      </c>
      <c r="P1210" t="str">
        <f t="shared" si="578"/>
        <v>Serralheria</v>
      </c>
      <c r="Q1210" t="str">
        <f t="shared" si="579"/>
        <v>Normal / Fixo</v>
      </c>
      <c r="R1210" t="str">
        <f t="shared" si="580"/>
        <v>ENCARREGADO</v>
      </c>
      <c r="S1210" t="str">
        <f t="shared" si="581"/>
        <v>ADM</v>
      </c>
      <c r="T1210" s="39">
        <f t="shared" si="582"/>
        <v>66.410146806958295</v>
      </c>
      <c r="U1210" s="40">
        <f t="shared" si="583"/>
        <v>0.375</v>
      </c>
      <c r="V1210" s="40">
        <f t="shared" si="584"/>
        <v>0.375</v>
      </c>
      <c r="W1210" s="40">
        <f t="shared" si="585"/>
        <v>0</v>
      </c>
      <c r="X1210" t="str">
        <f t="shared" si="586"/>
        <v>Não</v>
      </c>
      <c r="Y1210" s="40">
        <f t="shared" si="587"/>
        <v>0</v>
      </c>
      <c r="Z1210" s="40">
        <f t="shared" si="588"/>
        <v>0</v>
      </c>
      <c r="AA1210" s="40">
        <f t="shared" si="589"/>
        <v>0</v>
      </c>
      <c r="AB1210" s="40">
        <f t="shared" si="590"/>
        <v>0</v>
      </c>
      <c r="AC1210" s="40">
        <f t="shared" si="591"/>
        <v>0</v>
      </c>
      <c r="AD1210" s="39">
        <f t="shared" si="592"/>
        <v>0</v>
      </c>
      <c r="AE1210" s="39">
        <f t="shared" si="593"/>
        <v>0</v>
      </c>
      <c r="AF1210" t="str">
        <f t="shared" si="594"/>
        <v>Trabalhado</v>
      </c>
      <c r="AG1210" t="str">
        <f t="shared" si="595"/>
        <v/>
      </c>
      <c r="AH1210" t="str">
        <f t="shared" si="596"/>
        <v/>
      </c>
      <c r="AJ1210" s="41">
        <f t="shared" si="597"/>
        <v>10</v>
      </c>
      <c r="AK1210" s="42" t="str">
        <f t="shared" si="598"/>
        <v/>
      </c>
      <c r="AL1210" s="41" t="str">
        <f t="shared" si="599"/>
        <v>Leve atraso</v>
      </c>
      <c r="AM1210" s="41" t="str">
        <f t="shared" si="600"/>
        <v>Não</v>
      </c>
      <c r="AN1210" s="41" t="str">
        <f t="shared" si="601"/>
        <v>Sim</v>
      </c>
      <c r="AO1210" s="42" t="str">
        <f t="shared" si="602"/>
        <v/>
      </c>
      <c r="AP1210" s="41" t="str">
        <f t="shared" si="603"/>
        <v>Marcelo Antônio Silvestre de Moraes|46253</v>
      </c>
      <c r="AQ1210" s="41" t="str">
        <f t="shared" si="604"/>
        <v/>
      </c>
      <c r="AR1210" s="41" t="str">
        <f>IF($AQ1210="","",COUNTIFS(L_ChaveCob,$AQ1210,L_Ausencia,"&gt;"&amp;$W1210)+COUNTIFS($AQ$4:$AQ1210,$AQ1210,$W$4:$W1210,$W1210))</f>
        <v/>
      </c>
      <c r="AS1210" s="42">
        <f t="shared" si="605"/>
        <v>0</v>
      </c>
      <c r="AT1210" s="42">
        <f t="shared" si="606"/>
        <v>0</v>
      </c>
      <c r="AU1210" s="42">
        <f t="shared" si="607"/>
        <v>0</v>
      </c>
    </row>
    <row r="1211" spans="1:47" x14ac:dyDescent="0.2">
      <c r="A1211" s="35">
        <v>46253</v>
      </c>
      <c r="B1211" s="36" t="s">
        <v>239</v>
      </c>
      <c r="C1211" s="36" t="s">
        <v>232</v>
      </c>
      <c r="D1211" s="36"/>
      <c r="E1211" s="37"/>
      <c r="F1211" s="37"/>
      <c r="G1211" s="36"/>
      <c r="H1211" s="36"/>
      <c r="I1211" s="36"/>
      <c r="J1211" s="36"/>
      <c r="K1211" s="37"/>
      <c r="L1211" s="37"/>
      <c r="M1211" s="37"/>
      <c r="N1211" s="38">
        <f t="shared" si="576"/>
        <v>46235</v>
      </c>
      <c r="O1211">
        <f t="shared" si="577"/>
        <v>173078</v>
      </c>
      <c r="P1211" t="str">
        <f t="shared" si="578"/>
        <v>Serralheria</v>
      </c>
      <c r="Q1211" t="str">
        <f t="shared" si="579"/>
        <v>Normal / Fixo</v>
      </c>
      <c r="R1211" t="str">
        <f t="shared" si="580"/>
        <v>SERRALHEIRO II</v>
      </c>
      <c r="S1211" t="str">
        <f t="shared" si="581"/>
        <v>ADM</v>
      </c>
      <c r="T1211" s="39">
        <f t="shared" si="582"/>
        <v>57.825734836004102</v>
      </c>
      <c r="U1211" s="40">
        <f t="shared" si="583"/>
        <v>0.375</v>
      </c>
      <c r="V1211" s="40">
        <f t="shared" si="584"/>
        <v>0.375</v>
      </c>
      <c r="W1211" s="40">
        <f t="shared" si="585"/>
        <v>0</v>
      </c>
      <c r="X1211" t="str">
        <f t="shared" si="586"/>
        <v>Não</v>
      </c>
      <c r="Y1211" s="40">
        <f t="shared" si="587"/>
        <v>0</v>
      </c>
      <c r="Z1211" s="40">
        <f t="shared" si="588"/>
        <v>0</v>
      </c>
      <c r="AA1211" s="40">
        <f t="shared" si="589"/>
        <v>0</v>
      </c>
      <c r="AB1211" s="40">
        <f t="shared" si="590"/>
        <v>0</v>
      </c>
      <c r="AC1211" s="40">
        <f t="shared" si="591"/>
        <v>0</v>
      </c>
      <c r="AD1211" s="39">
        <f t="shared" si="592"/>
        <v>0</v>
      </c>
      <c r="AE1211" s="39">
        <f t="shared" si="593"/>
        <v>0</v>
      </c>
      <c r="AF1211" t="str">
        <f t="shared" si="594"/>
        <v>Trabalhado</v>
      </c>
      <c r="AG1211" t="str">
        <f t="shared" si="595"/>
        <v/>
      </c>
      <c r="AH1211" t="str">
        <f t="shared" si="596"/>
        <v/>
      </c>
      <c r="AJ1211" s="41">
        <f t="shared" si="597"/>
        <v>2</v>
      </c>
      <c r="AK1211" s="42" t="str">
        <f t="shared" si="598"/>
        <v/>
      </c>
      <c r="AL1211" s="41" t="str">
        <f t="shared" si="599"/>
        <v>Leve atraso</v>
      </c>
      <c r="AM1211" s="41" t="str">
        <f t="shared" si="600"/>
        <v>Não</v>
      </c>
      <c r="AN1211" s="41" t="str">
        <f t="shared" si="601"/>
        <v>Sim</v>
      </c>
      <c r="AO1211" s="42" t="str">
        <f t="shared" si="602"/>
        <v/>
      </c>
      <c r="AP1211" s="41" t="str">
        <f t="shared" si="603"/>
        <v>Giovani Joao da Silva|46253</v>
      </c>
      <c r="AQ1211" s="41" t="str">
        <f t="shared" si="604"/>
        <v/>
      </c>
      <c r="AR1211" s="41" t="str">
        <f>IF($AQ1211="","",COUNTIFS(L_ChaveCob,$AQ1211,L_Ausencia,"&gt;"&amp;$W1211)+COUNTIFS($AQ$4:$AQ1211,$AQ1211,$W$4:$W1211,$W1211))</f>
        <v/>
      </c>
      <c r="AS1211" s="42">
        <f t="shared" si="605"/>
        <v>0</v>
      </c>
      <c r="AT1211" s="42">
        <f t="shared" si="606"/>
        <v>0</v>
      </c>
      <c r="AU1211" s="42">
        <f t="shared" si="607"/>
        <v>0</v>
      </c>
    </row>
    <row r="1212" spans="1:47" x14ac:dyDescent="0.2">
      <c r="A1212" s="35">
        <v>46253</v>
      </c>
      <c r="B1212" s="36" t="s">
        <v>241</v>
      </c>
      <c r="C1212" s="36" t="s">
        <v>232</v>
      </c>
      <c r="D1212" s="36"/>
      <c r="E1212" s="37"/>
      <c r="F1212" s="37"/>
      <c r="G1212" s="36"/>
      <c r="H1212" s="36"/>
      <c r="I1212" s="36"/>
      <c r="J1212" s="36"/>
      <c r="K1212" s="37"/>
      <c r="L1212" s="37"/>
      <c r="M1212" s="37"/>
      <c r="N1212" s="38">
        <f t="shared" si="576"/>
        <v>46235</v>
      </c>
      <c r="O1212">
        <f t="shared" si="577"/>
        <v>24800</v>
      </c>
      <c r="P1212" t="str">
        <f t="shared" si="578"/>
        <v>Serralheria</v>
      </c>
      <c r="Q1212" t="str">
        <f t="shared" si="579"/>
        <v>Normal / Fixo</v>
      </c>
      <c r="R1212" t="str">
        <f t="shared" si="580"/>
        <v>SERRALHEIRO II</v>
      </c>
      <c r="S1212" t="str">
        <f t="shared" si="581"/>
        <v>ADM</v>
      </c>
      <c r="T1212" s="39">
        <f t="shared" si="582"/>
        <v>57.825734836004102</v>
      </c>
      <c r="U1212" s="40">
        <f t="shared" si="583"/>
        <v>0.375</v>
      </c>
      <c r="V1212" s="40">
        <f t="shared" si="584"/>
        <v>0.375</v>
      </c>
      <c r="W1212" s="40">
        <f t="shared" si="585"/>
        <v>0</v>
      </c>
      <c r="X1212" t="str">
        <f t="shared" si="586"/>
        <v>Não</v>
      </c>
      <c r="Y1212" s="40">
        <f t="shared" si="587"/>
        <v>0</v>
      </c>
      <c r="Z1212" s="40">
        <f t="shared" si="588"/>
        <v>0</v>
      </c>
      <c r="AA1212" s="40">
        <f t="shared" si="589"/>
        <v>0</v>
      </c>
      <c r="AB1212" s="40">
        <f t="shared" si="590"/>
        <v>0</v>
      </c>
      <c r="AC1212" s="40">
        <f t="shared" si="591"/>
        <v>0</v>
      </c>
      <c r="AD1212" s="39">
        <f t="shared" si="592"/>
        <v>0</v>
      </c>
      <c r="AE1212" s="39">
        <f t="shared" si="593"/>
        <v>0</v>
      </c>
      <c r="AF1212" t="str">
        <f t="shared" si="594"/>
        <v>Trabalhado</v>
      </c>
      <c r="AG1212" t="str">
        <f t="shared" si="595"/>
        <v/>
      </c>
      <c r="AH1212" t="str">
        <f t="shared" si="596"/>
        <v/>
      </c>
      <c r="AJ1212" s="41">
        <f t="shared" si="597"/>
        <v>3</v>
      </c>
      <c r="AK1212" s="42" t="str">
        <f t="shared" si="598"/>
        <v/>
      </c>
      <c r="AL1212" s="41" t="str">
        <f t="shared" si="599"/>
        <v>Leve atraso</v>
      </c>
      <c r="AM1212" s="41" t="str">
        <f t="shared" si="600"/>
        <v>Não</v>
      </c>
      <c r="AN1212" s="41" t="str">
        <f t="shared" si="601"/>
        <v>Sim</v>
      </c>
      <c r="AO1212" s="42" t="str">
        <f t="shared" si="602"/>
        <v/>
      </c>
      <c r="AP1212" s="41" t="str">
        <f t="shared" si="603"/>
        <v>Ivanildo Lopes Pires de Carvalho|46253</v>
      </c>
      <c r="AQ1212" s="41" t="str">
        <f t="shared" si="604"/>
        <v/>
      </c>
      <c r="AR1212" s="41" t="str">
        <f>IF($AQ1212="","",COUNTIFS(L_ChaveCob,$AQ1212,L_Ausencia,"&gt;"&amp;$W1212)+COUNTIFS($AQ$4:$AQ1212,$AQ1212,$W$4:$W1212,$W1212))</f>
        <v/>
      </c>
      <c r="AS1212" s="42">
        <f t="shared" si="605"/>
        <v>0</v>
      </c>
      <c r="AT1212" s="42">
        <f t="shared" si="606"/>
        <v>0</v>
      </c>
      <c r="AU1212" s="42">
        <f t="shared" si="607"/>
        <v>0</v>
      </c>
    </row>
    <row r="1213" spans="1:47" x14ac:dyDescent="0.2">
      <c r="A1213" s="35">
        <v>46253</v>
      </c>
      <c r="B1213" s="36" t="s">
        <v>254</v>
      </c>
      <c r="C1213" s="36" t="s">
        <v>228</v>
      </c>
      <c r="D1213" s="36"/>
      <c r="E1213" s="37"/>
      <c r="F1213" s="37"/>
      <c r="G1213" s="36"/>
      <c r="H1213" s="36"/>
      <c r="I1213" s="36"/>
      <c r="J1213" s="36"/>
      <c r="K1213" s="37"/>
      <c r="L1213" s="37"/>
      <c r="M1213" s="37"/>
      <c r="N1213" s="38">
        <f t="shared" si="576"/>
        <v>46235</v>
      </c>
      <c r="O1213">
        <f t="shared" si="577"/>
        <v>900001</v>
      </c>
      <c r="P1213" t="str">
        <f t="shared" si="578"/>
        <v>Serralheria</v>
      </c>
      <c r="Q1213" t="str">
        <f t="shared" si="579"/>
        <v>Normal / Fixo</v>
      </c>
      <c r="R1213" t="str">
        <f t="shared" si="580"/>
        <v>SERRALHEIRO II</v>
      </c>
      <c r="S1213" t="str">
        <f t="shared" si="581"/>
        <v>ADM</v>
      </c>
      <c r="T1213" s="39">
        <f t="shared" si="582"/>
        <v>57.825734836004102</v>
      </c>
      <c r="U1213" s="40">
        <f t="shared" si="583"/>
        <v>0.375</v>
      </c>
      <c r="V1213" s="40">
        <f t="shared" si="584"/>
        <v>0</v>
      </c>
      <c r="W1213" s="40">
        <f t="shared" si="585"/>
        <v>0.375</v>
      </c>
      <c r="X1213" t="str">
        <f t="shared" si="586"/>
        <v>Sim</v>
      </c>
      <c r="Y1213" s="40">
        <f t="shared" si="587"/>
        <v>0.375</v>
      </c>
      <c r="Z1213" s="40">
        <f t="shared" si="588"/>
        <v>0</v>
      </c>
      <c r="AA1213" s="40">
        <f t="shared" si="589"/>
        <v>0</v>
      </c>
      <c r="AB1213" s="40">
        <f t="shared" si="590"/>
        <v>0</v>
      </c>
      <c r="AC1213" s="40">
        <f t="shared" si="591"/>
        <v>0.375</v>
      </c>
      <c r="AD1213" s="39">
        <f t="shared" si="592"/>
        <v>520.43161352403695</v>
      </c>
      <c r="AE1213" s="39">
        <f t="shared" si="593"/>
        <v>0</v>
      </c>
      <c r="AF1213" t="str">
        <f t="shared" si="594"/>
        <v>Férias</v>
      </c>
      <c r="AG1213" t="str">
        <f t="shared" si="595"/>
        <v>DESCONTA 9:00h (Férias).</v>
      </c>
      <c r="AH1213" t="str">
        <f t="shared" si="596"/>
        <v/>
      </c>
      <c r="AJ1213" s="41">
        <f t="shared" si="597"/>
        <v>8</v>
      </c>
      <c r="AK1213" s="42" t="str">
        <f t="shared" si="598"/>
        <v/>
      </c>
      <c r="AL1213" s="41" t="str">
        <f t="shared" si="599"/>
        <v>Dia inteiro</v>
      </c>
      <c r="AM1213" s="41" t="str">
        <f t="shared" si="600"/>
        <v>Sim</v>
      </c>
      <c r="AN1213" s="41" t="str">
        <f t="shared" si="601"/>
        <v>Não</v>
      </c>
      <c r="AO1213" s="42" t="str">
        <f t="shared" si="602"/>
        <v/>
      </c>
      <c r="AP1213" s="41" t="str">
        <f t="shared" si="603"/>
        <v>Ronaldo Santos Dias|46253</v>
      </c>
      <c r="AQ1213" s="41" t="str">
        <f t="shared" si="604"/>
        <v>46253|Serralheria</v>
      </c>
      <c r="AR1213" s="41">
        <f>IF($AQ1213="","",COUNTIFS(L_ChaveCob,$AQ1213,L_Ausencia,"&gt;"&amp;$W1213)+COUNTIFS($AQ$4:$AQ1213,$AQ1213,$W$4:$W1213,$W1213))</f>
        <v>1</v>
      </c>
      <c r="AS1213" s="42">
        <f t="shared" si="605"/>
        <v>0</v>
      </c>
      <c r="AT1213" s="42">
        <f t="shared" si="606"/>
        <v>0</v>
      </c>
      <c r="AU1213" s="42">
        <f t="shared" si="607"/>
        <v>0</v>
      </c>
    </row>
    <row r="1214" spans="1:47" x14ac:dyDescent="0.2">
      <c r="A1214" s="35">
        <v>46253</v>
      </c>
      <c r="B1214" s="36" t="s">
        <v>247</v>
      </c>
      <c r="C1214" s="36" t="s">
        <v>232</v>
      </c>
      <c r="D1214" s="36"/>
      <c r="E1214" s="37"/>
      <c r="F1214" s="37"/>
      <c r="G1214" s="36"/>
      <c r="H1214" s="36"/>
      <c r="I1214" s="36" t="s">
        <v>616</v>
      </c>
      <c r="J1214" s="36"/>
      <c r="K1214" s="37"/>
      <c r="L1214" s="37"/>
      <c r="M1214" s="37"/>
      <c r="N1214" s="38">
        <f t="shared" si="576"/>
        <v>46235</v>
      </c>
      <c r="O1214">
        <f t="shared" si="577"/>
        <v>900005</v>
      </c>
      <c r="P1214" t="str">
        <f t="shared" si="578"/>
        <v>Serralheria</v>
      </c>
      <c r="Q1214" t="str">
        <f t="shared" si="579"/>
        <v>Normal / Fixo</v>
      </c>
      <c r="R1214" t="str">
        <f t="shared" si="580"/>
        <v>SERRALHEIRO II</v>
      </c>
      <c r="S1214" t="str">
        <f t="shared" si="581"/>
        <v>ADM</v>
      </c>
      <c r="T1214" s="39">
        <f t="shared" si="582"/>
        <v>57.825734836004102</v>
      </c>
      <c r="U1214" s="40">
        <f t="shared" si="583"/>
        <v>0.375</v>
      </c>
      <c r="V1214" s="40">
        <f t="shared" si="584"/>
        <v>0.375</v>
      </c>
      <c r="W1214" s="40">
        <f t="shared" si="585"/>
        <v>0</v>
      </c>
      <c r="X1214" t="str">
        <f t="shared" si="586"/>
        <v>Não</v>
      </c>
      <c r="Y1214" s="40">
        <f t="shared" si="587"/>
        <v>0</v>
      </c>
      <c r="Z1214" s="40">
        <f t="shared" si="588"/>
        <v>0</v>
      </c>
      <c r="AA1214" s="40">
        <f t="shared" si="589"/>
        <v>0</v>
      </c>
      <c r="AB1214" s="40">
        <f t="shared" si="590"/>
        <v>0</v>
      </c>
      <c r="AC1214" s="40">
        <f t="shared" si="591"/>
        <v>0</v>
      </c>
      <c r="AD1214" s="39">
        <f t="shared" si="592"/>
        <v>0</v>
      </c>
      <c r="AE1214" s="39">
        <f t="shared" si="593"/>
        <v>0</v>
      </c>
      <c r="AF1214" t="str">
        <f t="shared" si="594"/>
        <v>Trabalhado</v>
      </c>
      <c r="AG1214" t="str">
        <f t="shared" si="595"/>
        <v/>
      </c>
      <c r="AH1214" t="str">
        <f t="shared" si="596"/>
        <v/>
      </c>
      <c r="AJ1214" s="41">
        <f t="shared" si="597"/>
        <v>13</v>
      </c>
      <c r="AK1214" s="42" t="str">
        <f t="shared" si="598"/>
        <v/>
      </c>
      <c r="AL1214" s="41" t="str">
        <f t="shared" si="599"/>
        <v>Leve atraso</v>
      </c>
      <c r="AM1214" s="41" t="str">
        <f t="shared" si="600"/>
        <v>Não</v>
      </c>
      <c r="AN1214" s="41" t="str">
        <f t="shared" si="601"/>
        <v>Sim</v>
      </c>
      <c r="AO1214" s="42" t="str">
        <f t="shared" si="602"/>
        <v/>
      </c>
      <c r="AP1214" s="41" t="str">
        <f t="shared" si="603"/>
        <v>Rafael Fracaroli da Rocha|46253</v>
      </c>
      <c r="AQ1214" s="41" t="str">
        <f t="shared" si="604"/>
        <v/>
      </c>
      <c r="AR1214" s="41" t="str">
        <f>IF($AQ1214="","",COUNTIFS(L_ChaveCob,$AQ1214,L_Ausencia,"&gt;"&amp;$W1214)+COUNTIFS($AQ$4:$AQ1214,$AQ1214,$W$4:$W1214,$W1214))</f>
        <v/>
      </c>
      <c r="AS1214" s="42">
        <f t="shared" si="605"/>
        <v>0</v>
      </c>
      <c r="AT1214" s="42">
        <f t="shared" si="606"/>
        <v>0</v>
      </c>
      <c r="AU1214" s="42">
        <f t="shared" si="607"/>
        <v>0</v>
      </c>
    </row>
    <row r="1215" spans="1:47" x14ac:dyDescent="0.2">
      <c r="A1215" s="35">
        <v>46253</v>
      </c>
      <c r="B1215" s="36" t="s">
        <v>237</v>
      </c>
      <c r="C1215" s="36" t="s">
        <v>232</v>
      </c>
      <c r="D1215" s="36"/>
      <c r="E1215" s="37"/>
      <c r="F1215" s="37"/>
      <c r="G1215" s="36"/>
      <c r="H1215" s="36"/>
      <c r="I1215" s="36"/>
      <c r="J1215" s="36"/>
      <c r="K1215" s="37"/>
      <c r="L1215" s="37"/>
      <c r="M1215" s="37"/>
      <c r="N1215" s="38">
        <f t="shared" si="576"/>
        <v>46235</v>
      </c>
      <c r="O1215">
        <f t="shared" si="577"/>
        <v>119353</v>
      </c>
      <c r="P1215" t="str">
        <f t="shared" si="578"/>
        <v>Serralheria</v>
      </c>
      <c r="Q1215" t="str">
        <f t="shared" si="579"/>
        <v>Normal / Fixo</v>
      </c>
      <c r="R1215" t="str">
        <f t="shared" si="580"/>
        <v>SERRALHEIRO II</v>
      </c>
      <c r="S1215" t="str">
        <f t="shared" si="581"/>
        <v>ADM</v>
      </c>
      <c r="T1215" s="39">
        <f t="shared" si="582"/>
        <v>57.825734836004102</v>
      </c>
      <c r="U1215" s="40">
        <f t="shared" si="583"/>
        <v>0.375</v>
      </c>
      <c r="V1215" s="40">
        <f t="shared" si="584"/>
        <v>0.375</v>
      </c>
      <c r="W1215" s="40">
        <f t="shared" si="585"/>
        <v>0</v>
      </c>
      <c r="X1215" t="str">
        <f t="shared" si="586"/>
        <v>Não</v>
      </c>
      <c r="Y1215" s="40">
        <f t="shared" si="587"/>
        <v>0</v>
      </c>
      <c r="Z1215" s="40">
        <f t="shared" si="588"/>
        <v>0</v>
      </c>
      <c r="AA1215" s="40">
        <f t="shared" si="589"/>
        <v>0</v>
      </c>
      <c r="AB1215" s="40">
        <f t="shared" si="590"/>
        <v>0</v>
      </c>
      <c r="AC1215" s="40">
        <f t="shared" si="591"/>
        <v>0</v>
      </c>
      <c r="AD1215" s="39">
        <f t="shared" si="592"/>
        <v>0</v>
      </c>
      <c r="AE1215" s="39">
        <f t="shared" si="593"/>
        <v>0</v>
      </c>
      <c r="AF1215" t="str">
        <f t="shared" si="594"/>
        <v>Trabalhado</v>
      </c>
      <c r="AG1215" t="str">
        <f t="shared" si="595"/>
        <v/>
      </c>
      <c r="AH1215" t="str">
        <f t="shared" si="596"/>
        <v/>
      </c>
      <c r="AJ1215" s="41">
        <f t="shared" si="597"/>
        <v>7</v>
      </c>
      <c r="AK1215" s="42" t="str">
        <f t="shared" si="598"/>
        <v/>
      </c>
      <c r="AL1215" s="41" t="str">
        <f t="shared" si="599"/>
        <v>Leve atraso</v>
      </c>
      <c r="AM1215" s="41" t="str">
        <f t="shared" si="600"/>
        <v>Não</v>
      </c>
      <c r="AN1215" s="41" t="str">
        <f t="shared" si="601"/>
        <v>Sim</v>
      </c>
      <c r="AO1215" s="42" t="str">
        <f t="shared" si="602"/>
        <v/>
      </c>
      <c r="AP1215" s="41" t="str">
        <f t="shared" si="603"/>
        <v>Ezequiel Antonio Peres|46253</v>
      </c>
      <c r="AQ1215" s="41" t="str">
        <f t="shared" si="604"/>
        <v/>
      </c>
      <c r="AR1215" s="41" t="str">
        <f>IF($AQ1215="","",COUNTIFS(L_ChaveCob,$AQ1215,L_Ausencia,"&gt;"&amp;$W1215)+COUNTIFS($AQ$4:$AQ1215,$AQ1215,$W$4:$W1215,$W1215))</f>
        <v/>
      </c>
      <c r="AS1215" s="42">
        <f t="shared" si="605"/>
        <v>0</v>
      </c>
      <c r="AT1215" s="42">
        <f t="shared" si="606"/>
        <v>0</v>
      </c>
      <c r="AU1215" s="42">
        <f t="shared" si="607"/>
        <v>0</v>
      </c>
    </row>
    <row r="1216" spans="1:47" x14ac:dyDescent="0.2">
      <c r="A1216" s="35">
        <v>46253</v>
      </c>
      <c r="B1216" s="36" t="s">
        <v>249</v>
      </c>
      <c r="C1216" s="36" t="s">
        <v>220</v>
      </c>
      <c r="D1216" s="36"/>
      <c r="E1216" s="37">
        <v>0.16666666666666699</v>
      </c>
      <c r="F1216" s="37"/>
      <c r="G1216" s="36"/>
      <c r="H1216" s="36"/>
      <c r="I1216" s="36"/>
      <c r="J1216" s="36"/>
      <c r="K1216" s="37"/>
      <c r="L1216" s="37"/>
      <c r="M1216" s="37"/>
      <c r="N1216" s="38">
        <f t="shared" si="576"/>
        <v>46235</v>
      </c>
      <c r="O1216">
        <f t="shared" si="577"/>
        <v>331335</v>
      </c>
      <c r="P1216" t="str">
        <f t="shared" si="578"/>
        <v>Serralheria</v>
      </c>
      <c r="Q1216" t="str">
        <f t="shared" si="579"/>
        <v>Normal / Fixo</v>
      </c>
      <c r="R1216" t="str">
        <f t="shared" si="580"/>
        <v>SERRALHEIRO II</v>
      </c>
      <c r="S1216" t="str">
        <f t="shared" si="581"/>
        <v>ADM</v>
      </c>
      <c r="T1216" s="39">
        <f t="shared" si="582"/>
        <v>57.825734836004102</v>
      </c>
      <c r="U1216" s="40">
        <f t="shared" si="583"/>
        <v>0.375</v>
      </c>
      <c r="V1216" s="40">
        <f t="shared" si="584"/>
        <v>0.20833333333333301</v>
      </c>
      <c r="W1216" s="40">
        <f t="shared" si="585"/>
        <v>0.16666666666666699</v>
      </c>
      <c r="X1216" t="str">
        <f t="shared" si="586"/>
        <v>Sim</v>
      </c>
      <c r="Y1216" s="40">
        <f t="shared" si="587"/>
        <v>0.16666666666666699</v>
      </c>
      <c r="Z1216" s="40">
        <f t="shared" si="588"/>
        <v>0</v>
      </c>
      <c r="AA1216" s="40">
        <f t="shared" si="589"/>
        <v>0</v>
      </c>
      <c r="AB1216" s="40">
        <f t="shared" si="590"/>
        <v>0</v>
      </c>
      <c r="AC1216" s="40">
        <f t="shared" si="591"/>
        <v>0.16666666666666699</v>
      </c>
      <c r="AD1216" s="39">
        <f t="shared" si="592"/>
        <v>231.30293934401686</v>
      </c>
      <c r="AE1216" s="39">
        <f t="shared" si="593"/>
        <v>0</v>
      </c>
      <c r="AF1216" t="str">
        <f t="shared" si="594"/>
        <v>Injustificada</v>
      </c>
      <c r="AG1216" t="str">
        <f t="shared" si="595"/>
        <v>DESCONTA 4:00h (Injustificada).</v>
      </c>
      <c r="AH1216" t="str">
        <f t="shared" si="596"/>
        <v/>
      </c>
      <c r="AJ1216" s="41">
        <f t="shared" si="597"/>
        <v>5</v>
      </c>
      <c r="AK1216" s="42" t="str">
        <f t="shared" si="598"/>
        <v/>
      </c>
      <c r="AL1216" s="41" t="str">
        <f t="shared" si="599"/>
        <v>Pelo ponto</v>
      </c>
      <c r="AM1216" s="41" t="str">
        <f t="shared" si="600"/>
        <v>Sim</v>
      </c>
      <c r="AN1216" s="41" t="str">
        <f t="shared" si="601"/>
        <v>Não</v>
      </c>
      <c r="AO1216" s="42" t="str">
        <f t="shared" si="602"/>
        <v/>
      </c>
      <c r="AP1216" s="41" t="str">
        <f t="shared" si="603"/>
        <v>Robson Alberto Alves Galvão|46253</v>
      </c>
      <c r="AQ1216" s="41" t="str">
        <f t="shared" si="604"/>
        <v>46253|Serralheria</v>
      </c>
      <c r="AR1216" s="41">
        <f>IF($AQ1216="","",COUNTIFS(L_ChaveCob,$AQ1216,L_Ausencia,"&gt;"&amp;$W1216)+COUNTIFS($AQ$4:$AQ1216,$AQ1216,$W$4:$W1216,$W1216))</f>
        <v>2</v>
      </c>
      <c r="AS1216" s="42">
        <f t="shared" si="605"/>
        <v>0</v>
      </c>
      <c r="AT1216" s="42">
        <f t="shared" si="606"/>
        <v>0</v>
      </c>
      <c r="AU1216" s="42">
        <f t="shared" si="607"/>
        <v>0</v>
      </c>
    </row>
    <row r="1217" spans="1:47" x14ac:dyDescent="0.2">
      <c r="A1217" s="35">
        <v>46253</v>
      </c>
      <c r="B1217" s="36" t="s">
        <v>229</v>
      </c>
      <c r="C1217" s="36" t="s">
        <v>232</v>
      </c>
      <c r="D1217" s="36"/>
      <c r="E1217" s="37"/>
      <c r="F1217" s="37"/>
      <c r="G1217" s="36"/>
      <c r="H1217" s="36"/>
      <c r="I1217" s="36"/>
      <c r="J1217" s="36"/>
      <c r="K1217" s="37"/>
      <c r="L1217" s="37"/>
      <c r="M1217" s="37"/>
      <c r="N1217" s="38">
        <f t="shared" si="576"/>
        <v>46235</v>
      </c>
      <c r="O1217">
        <f t="shared" si="577"/>
        <v>105410</v>
      </c>
      <c r="P1217" t="str">
        <f t="shared" si="578"/>
        <v>Serralheria</v>
      </c>
      <c r="Q1217" t="str">
        <f t="shared" si="579"/>
        <v>Normal / Fixo</v>
      </c>
      <c r="R1217" t="str">
        <f t="shared" si="580"/>
        <v>SERRALHEIRO I</v>
      </c>
      <c r="S1217" t="str">
        <f t="shared" si="581"/>
        <v>TURNO 3</v>
      </c>
      <c r="T1217" s="39">
        <f t="shared" si="582"/>
        <v>53.488333185221997</v>
      </c>
      <c r="U1217" s="40">
        <f t="shared" si="583"/>
        <v>0.33333333333333298</v>
      </c>
      <c r="V1217" s="40">
        <f t="shared" si="584"/>
        <v>0.33333333333333298</v>
      </c>
      <c r="W1217" s="40">
        <f t="shared" si="585"/>
        <v>0</v>
      </c>
      <c r="X1217" t="str">
        <f t="shared" si="586"/>
        <v>Não</v>
      </c>
      <c r="Y1217" s="40">
        <f t="shared" si="587"/>
        <v>0</v>
      </c>
      <c r="Z1217" s="40">
        <f t="shared" si="588"/>
        <v>0</v>
      </c>
      <c r="AA1217" s="40">
        <f t="shared" si="589"/>
        <v>0</v>
      </c>
      <c r="AB1217" s="40">
        <f t="shared" si="590"/>
        <v>0</v>
      </c>
      <c r="AC1217" s="40">
        <f t="shared" si="591"/>
        <v>0</v>
      </c>
      <c r="AD1217" s="39">
        <f t="shared" si="592"/>
        <v>0</v>
      </c>
      <c r="AE1217" s="39">
        <f t="shared" si="593"/>
        <v>0</v>
      </c>
      <c r="AF1217" t="str">
        <f t="shared" si="594"/>
        <v>Trabalhado</v>
      </c>
      <c r="AG1217" t="str">
        <f t="shared" si="595"/>
        <v/>
      </c>
      <c r="AH1217" t="str">
        <f t="shared" si="596"/>
        <v/>
      </c>
      <c r="AJ1217" s="41">
        <f t="shared" si="597"/>
        <v>6</v>
      </c>
      <c r="AK1217" s="42" t="str">
        <f t="shared" si="598"/>
        <v/>
      </c>
      <c r="AL1217" s="41" t="str">
        <f t="shared" si="599"/>
        <v>Leve atraso</v>
      </c>
      <c r="AM1217" s="41" t="str">
        <f t="shared" si="600"/>
        <v>Não</v>
      </c>
      <c r="AN1217" s="41" t="str">
        <f t="shared" si="601"/>
        <v>Sim</v>
      </c>
      <c r="AO1217" s="42" t="str">
        <f t="shared" si="602"/>
        <v/>
      </c>
      <c r="AP1217" s="41" t="str">
        <f t="shared" si="603"/>
        <v>Marcelo Douglas Vieira Santana|46253</v>
      </c>
      <c r="AQ1217" s="41" t="str">
        <f t="shared" si="604"/>
        <v/>
      </c>
      <c r="AR1217" s="41" t="str">
        <f>IF($AQ1217="","",COUNTIFS(L_ChaveCob,$AQ1217,L_Ausencia,"&gt;"&amp;$W1217)+COUNTIFS($AQ$4:$AQ1217,$AQ1217,$W$4:$W1217,$W1217))</f>
        <v/>
      </c>
      <c r="AS1217" s="42">
        <f t="shared" si="605"/>
        <v>0</v>
      </c>
      <c r="AT1217" s="42">
        <f t="shared" si="606"/>
        <v>0</v>
      </c>
      <c r="AU1217" s="42">
        <f t="shared" si="607"/>
        <v>0</v>
      </c>
    </row>
    <row r="1218" spans="1:47" x14ac:dyDescent="0.2">
      <c r="A1218" s="35">
        <v>46253</v>
      </c>
      <c r="B1218" s="36" t="s">
        <v>231</v>
      </c>
      <c r="C1218" s="36" t="s">
        <v>232</v>
      </c>
      <c r="D1218" s="36"/>
      <c r="E1218" s="37"/>
      <c r="F1218" s="37"/>
      <c r="G1218" s="36"/>
      <c r="H1218" s="36"/>
      <c r="I1218" s="36"/>
      <c r="J1218" s="36"/>
      <c r="K1218" s="37"/>
      <c r="L1218" s="37"/>
      <c r="M1218" s="37"/>
      <c r="N1218" s="38">
        <f t="shared" si="576"/>
        <v>46235</v>
      </c>
      <c r="O1218">
        <f t="shared" si="577"/>
        <v>900004</v>
      </c>
      <c r="P1218" t="str">
        <f t="shared" si="578"/>
        <v>Serralheria</v>
      </c>
      <c r="Q1218" t="str">
        <f t="shared" si="579"/>
        <v>Normal / Fixo</v>
      </c>
      <c r="R1218" t="str">
        <f t="shared" si="580"/>
        <v>SERRALHEIRO I</v>
      </c>
      <c r="S1218" t="str">
        <f t="shared" si="581"/>
        <v>TURNO 2</v>
      </c>
      <c r="T1218" s="39">
        <f t="shared" si="582"/>
        <v>53.488333185221997</v>
      </c>
      <c r="U1218" s="40">
        <f t="shared" si="583"/>
        <v>0.33333333333333298</v>
      </c>
      <c r="V1218" s="40">
        <f t="shared" si="584"/>
        <v>0.33333333333333298</v>
      </c>
      <c r="W1218" s="40">
        <f t="shared" si="585"/>
        <v>0</v>
      </c>
      <c r="X1218" t="str">
        <f t="shared" si="586"/>
        <v>Não</v>
      </c>
      <c r="Y1218" s="40">
        <f t="shared" si="587"/>
        <v>0</v>
      </c>
      <c r="Z1218" s="40">
        <f t="shared" si="588"/>
        <v>0</v>
      </c>
      <c r="AA1218" s="40">
        <f t="shared" si="589"/>
        <v>0</v>
      </c>
      <c r="AB1218" s="40">
        <f t="shared" si="590"/>
        <v>0</v>
      </c>
      <c r="AC1218" s="40">
        <f t="shared" si="591"/>
        <v>0</v>
      </c>
      <c r="AD1218" s="39">
        <f t="shared" si="592"/>
        <v>0</v>
      </c>
      <c r="AE1218" s="39">
        <f t="shared" si="593"/>
        <v>0</v>
      </c>
      <c r="AF1218" t="str">
        <f t="shared" si="594"/>
        <v>Trabalhado</v>
      </c>
      <c r="AG1218" t="str">
        <f t="shared" si="595"/>
        <v/>
      </c>
      <c r="AH1218" t="str">
        <f t="shared" si="596"/>
        <v/>
      </c>
      <c r="AJ1218" s="41">
        <f t="shared" si="597"/>
        <v>11</v>
      </c>
      <c r="AK1218" s="42" t="str">
        <f t="shared" si="598"/>
        <v/>
      </c>
      <c r="AL1218" s="41" t="str">
        <f t="shared" si="599"/>
        <v>Leve atraso</v>
      </c>
      <c r="AM1218" s="41" t="str">
        <f t="shared" si="600"/>
        <v>Não</v>
      </c>
      <c r="AN1218" s="41" t="str">
        <f t="shared" si="601"/>
        <v>Sim</v>
      </c>
      <c r="AO1218" s="42" t="str">
        <f t="shared" si="602"/>
        <v/>
      </c>
      <c r="AP1218" s="41" t="str">
        <f t="shared" si="603"/>
        <v>Rogério Marques da Silva|46253</v>
      </c>
      <c r="AQ1218" s="41" t="str">
        <f t="shared" si="604"/>
        <v/>
      </c>
      <c r="AR1218" s="41" t="str">
        <f>IF($AQ1218="","",COUNTIFS(L_ChaveCob,$AQ1218,L_Ausencia,"&gt;"&amp;$W1218)+COUNTIFS($AQ$4:$AQ1218,$AQ1218,$W$4:$W1218,$W1218))</f>
        <v/>
      </c>
      <c r="AS1218" s="42">
        <f t="shared" si="605"/>
        <v>0</v>
      </c>
      <c r="AT1218" s="42">
        <f t="shared" si="606"/>
        <v>0</v>
      </c>
      <c r="AU1218" s="42">
        <f t="shared" si="607"/>
        <v>0</v>
      </c>
    </row>
    <row r="1219" spans="1:47" x14ac:dyDescent="0.2">
      <c r="A1219" s="35">
        <v>46253</v>
      </c>
      <c r="B1219" s="36" t="s">
        <v>479</v>
      </c>
      <c r="C1219" s="36" t="s">
        <v>232</v>
      </c>
      <c r="D1219" s="36"/>
      <c r="E1219" s="37"/>
      <c r="F1219" s="37"/>
      <c r="G1219" s="36"/>
      <c r="H1219" s="36"/>
      <c r="I1219" s="36"/>
      <c r="J1219" s="36"/>
      <c r="K1219" s="37"/>
      <c r="L1219" s="37"/>
      <c r="M1219" s="37"/>
      <c r="N1219" s="38">
        <f t="shared" si="576"/>
        <v>46235</v>
      </c>
      <c r="O1219">
        <f t="shared" si="577"/>
        <v>900012</v>
      </c>
      <c r="P1219" t="str">
        <f t="shared" si="578"/>
        <v>Serralheria</v>
      </c>
      <c r="Q1219" t="str">
        <f t="shared" si="579"/>
        <v>Normal / Fixo</v>
      </c>
      <c r="R1219" t="str">
        <f t="shared" si="580"/>
        <v>SERRALHEIRO I</v>
      </c>
      <c r="S1219" t="str">
        <f t="shared" si="581"/>
        <v>ADM</v>
      </c>
      <c r="T1219" s="39">
        <f t="shared" si="582"/>
        <v>53.488333185221997</v>
      </c>
      <c r="U1219" s="40">
        <f t="shared" si="583"/>
        <v>0.375</v>
      </c>
      <c r="V1219" s="40">
        <f t="shared" si="584"/>
        <v>0.375</v>
      </c>
      <c r="W1219" s="40">
        <f t="shared" si="585"/>
        <v>0</v>
      </c>
      <c r="X1219" t="str">
        <f t="shared" si="586"/>
        <v>Não</v>
      </c>
      <c r="Y1219" s="40">
        <f t="shared" si="587"/>
        <v>0</v>
      </c>
      <c r="Z1219" s="40">
        <f t="shared" si="588"/>
        <v>0</v>
      </c>
      <c r="AA1219" s="40">
        <f t="shared" si="589"/>
        <v>0</v>
      </c>
      <c r="AB1219" s="40">
        <f t="shared" si="590"/>
        <v>0</v>
      </c>
      <c r="AC1219" s="40">
        <f t="shared" si="591"/>
        <v>0</v>
      </c>
      <c r="AD1219" s="39">
        <f t="shared" si="592"/>
        <v>0</v>
      </c>
      <c r="AE1219" s="39">
        <f t="shared" si="593"/>
        <v>0</v>
      </c>
      <c r="AF1219" t="str">
        <f t="shared" si="594"/>
        <v>Trabalhado</v>
      </c>
      <c r="AG1219" t="str">
        <f t="shared" si="595"/>
        <v/>
      </c>
      <c r="AH1219" t="str">
        <f t="shared" si="596"/>
        <v/>
      </c>
      <c r="AJ1219" s="41">
        <f t="shared" si="597"/>
        <v>21</v>
      </c>
      <c r="AK1219" s="42" t="str">
        <f t="shared" si="598"/>
        <v/>
      </c>
      <c r="AL1219" s="41" t="str">
        <f t="shared" si="599"/>
        <v>Leve atraso</v>
      </c>
      <c r="AM1219" s="41" t="str">
        <f t="shared" si="600"/>
        <v>Não</v>
      </c>
      <c r="AN1219" s="41" t="str">
        <f t="shared" si="601"/>
        <v>Sim</v>
      </c>
      <c r="AO1219" s="42" t="str">
        <f t="shared" si="602"/>
        <v/>
      </c>
      <c r="AP1219" s="41" t="str">
        <f t="shared" si="603"/>
        <v>Diego Ferreira Moura|46253</v>
      </c>
      <c r="AQ1219" s="41" t="str">
        <f t="shared" si="604"/>
        <v/>
      </c>
      <c r="AR1219" s="41" t="str">
        <f>IF($AQ1219="","",COUNTIFS(L_ChaveCob,$AQ1219,L_Ausencia,"&gt;"&amp;$W1219)+COUNTIFS($AQ$4:$AQ1219,$AQ1219,$W$4:$W1219,$W1219))</f>
        <v/>
      </c>
      <c r="AS1219" s="42">
        <f t="shared" si="605"/>
        <v>0</v>
      </c>
      <c r="AT1219" s="42">
        <f t="shared" si="606"/>
        <v>0</v>
      </c>
      <c r="AU1219" s="42">
        <f t="shared" si="607"/>
        <v>0</v>
      </c>
    </row>
    <row r="1220" spans="1:47" x14ac:dyDescent="0.2">
      <c r="A1220" s="35">
        <v>46253</v>
      </c>
      <c r="B1220" s="36" t="s">
        <v>483</v>
      </c>
      <c r="C1220" s="36" t="s">
        <v>232</v>
      </c>
      <c r="D1220" s="36"/>
      <c r="E1220" s="37"/>
      <c r="F1220" s="37"/>
      <c r="G1220" s="36"/>
      <c r="H1220" s="36"/>
      <c r="I1220" s="36"/>
      <c r="J1220" s="36"/>
      <c r="K1220" s="37"/>
      <c r="L1220" s="37"/>
      <c r="M1220" s="37"/>
      <c r="N1220" s="38">
        <f t="shared" ref="N1220:N1283" si="608">IF($A1220="","",DATE(YEAR($A1220),MONTH($A1220),1))</f>
        <v>46235</v>
      </c>
      <c r="O1220">
        <f t="shared" ref="O1220:O1283" si="609">IF(TRIM($B1220)="","",IFERROR(INDEX(C_RG,MATCH(TRIM($B1220),C_Nome,0)),"?"))</f>
        <v>900011</v>
      </c>
      <c r="P1220" t="str">
        <f t="shared" ref="P1220:P1283" si="610">IF($A1220="","",IF(TRIM($B1220)="",P_EquipePostoVago,IF($AJ1220="","",INDEX(V_Equipe,$AJ1220))))</f>
        <v>Serralheria</v>
      </c>
      <c r="Q1220" t="str">
        <f t="shared" ref="Q1220:Q1283" si="611">IF($A1220="","",IF(TRIM($B1220)="","Posto Vago",IF($AJ1220="","",INDEX(V_Contrato,$AJ1220))))</f>
        <v>Normal / Fixo</v>
      </c>
      <c r="R1220" t="str">
        <f t="shared" ref="R1220:R1283" si="612">IF($A1220="","",IF(TRIM($B1220)="",$H1220,IF($AJ1220="","",INDEX(V_Funcao,$AJ1220))))</f>
        <v>SERRALHEIRO I</v>
      </c>
      <c r="S1220" t="str">
        <f t="shared" ref="S1220:S1283" si="613">IF($A1220="","",IF($I1220&lt;&gt;"",$I1220,IF(TRIM($B1220)="","ADM",IF($AJ1220="","",INDEX(V_Turno,$AJ1220)))))</f>
        <v>ADM</v>
      </c>
      <c r="T1220" s="39">
        <f t="shared" ref="T1220:T1283" si="614">IF(OR($A1220="",$R1220=""),"",IFERROR(INDEX(F_Valor,MATCH($R1220&amp;"|"&amp;SUMPRODUCT(MAX((F_Funcao=$R1220)*(F_Ini&lt;=$A1220)*F_Ini)),F_Chave,0)),""))</f>
        <v>53.488333185221997</v>
      </c>
      <c r="U1220" s="40">
        <f t="shared" ref="U1220:U1283" si="615">IF(OR($A1220="",$S1220=""),0,IFERROR(INDEX(T_Horas,MATCH($S1220,T_Turno,0),WEEKDAY($A1220,2)),0))</f>
        <v>0.375</v>
      </c>
      <c r="V1220" s="40">
        <f t="shared" ref="V1220:V1283" si="616">IF($A1220="",0,MAX(IF($F1220&lt;&gt;"",N($F1220),IF($AN1220="Sim",IF($AK1220&lt;&gt;"",$AK1220,$U1220),$U1220-$W1220))-IF($J1220="Situação Atípica - Presente",N($K1220),0),0))</f>
        <v>0.375</v>
      </c>
      <c r="W1220" s="40">
        <f t="shared" ref="W1220:W1283" si="617">IF($A1220="",0,IF($E1220&lt;&gt;"",N($E1220),IF($AL1220="Dia inteiro",$U1220,IF($AL1220="Pelo ponto",IF($AK1220="",$U1220,MAX($U1220-$AK1220,0)),IF(AND($AL1220="Leve atraso",$AO1220&lt;&gt;""),IF(AND($AO1220&gt;P_LeveMin,$AO1220&lt;=P_LeveMax),$AO1220,0),0)))))</f>
        <v>0</v>
      </c>
      <c r="X1220" t="str">
        <f t="shared" ref="X1220:X1283" si="618">IF($A1220="","",IF(OR($Q1220="Ferista",$Q1220=""),"Não",IF(AND($AL1220="Leve atraso",$W1220&gt;0,$A1220&gt;=P_InicioRegras),"Sim",IF(OR($J1220&lt;&gt;"",$K1220&lt;&gt;"",$L1220&lt;&gt;""),"Não",$AM1220))))</f>
        <v>Não</v>
      </c>
      <c r="Y1220" s="40">
        <f t="shared" ref="Y1220:Y1283" si="619">IF($A1220="",0,IF($Q1220="Ferista",0,IF($X1220="Sim",$W1220,0)+N($K1220)))</f>
        <v>0</v>
      </c>
      <c r="Z1220" s="40">
        <f t="shared" ref="Z1220:Z1283" si="620">IF($X1220="Sim",$AT1220,0)</f>
        <v>0</v>
      </c>
      <c r="AA1220" s="40">
        <f t="shared" ref="AA1220:AA1283" si="621">IF($AP1220="",0,MIN(MAX($Y1220-$Z1220,0),SUMIFS(CP_Horas,CP_ChaveFalta,$AP1220,CP_Aprov,"Sim")))</f>
        <v>0</v>
      </c>
      <c r="AB1220" s="40">
        <f t="shared" ref="AB1220:AB1283" si="622">IF($A1220="",0,MIN(MAX($Y1220-$Z1220-$AA1220,0),N($M1220)))</f>
        <v>0</v>
      </c>
      <c r="AC1220" s="40">
        <f t="shared" ref="AC1220:AC1283" si="623">IF($A1220="",0,MAX($Y1220-$Z1220-$AA1220-$AB1220,0))</f>
        <v>0</v>
      </c>
      <c r="AD1220" s="39">
        <f t="shared" ref="AD1220:AD1283" si="624">IF(OR($AC1220=0,$T1220=""),0,$AC1220*24*$T1220)</f>
        <v>0</v>
      </c>
      <c r="AE1220" s="39">
        <f t="shared" ref="AE1220:AE1283" si="625">IF(OR($A1220="",$T1220=""),0,(IF($AF1220="Justificada",$W1220,0)+N($L1220))*24*$T1220)</f>
        <v>0</v>
      </c>
      <c r="AF1220" t="str">
        <f t="shared" ref="AF1220:AF1283" si="626">IF($A1220="","",IF($J1220&lt;&gt;"","Situação atípica",IF(AND($AL1220="Leve atraso",$W1220&gt;0),"Leve atraso",IFERROR(INDEX(S_Cat,MATCH($C1220,S_Status,0)),"Outros"))))</f>
        <v>Trabalhado</v>
      </c>
      <c r="AG1220" t="str">
        <f t="shared" ref="AG1220:AG1283" si="627">IF($A1220="","",TRIM(IF($Z1220&gt;0,"Ferista cobriu "&amp;TEXT($Z1220,"[h]:mm")&amp;"h. ","")&amp;IF($AA1220&gt;0,"Compensado "&amp;TEXT($AA1220,"[h]:mm")&amp;"h por "&amp;IFERROR(INDEX(CP_Quem,MATCH($AP1220,CP_ChaveFalta,0)),"?")&amp;". ","")&amp;IF($AU1220&gt;0,"Compensação aguardando aprovação ("&amp;TEXT($AU1220,"[h]:mm")&amp;"h). ","")&amp;IF($AB1220&gt;0,"Perdoado por acordo "&amp;TEXT($AB1220,"[h]:mm")&amp;"h. ","")&amp;IF(AND($AP1220&lt;&gt;"",COUNTIF(CP_ChaveQuem,$AP1220)&gt;0),"Horas usadas p/ compensar falta de "&amp;INDEX(CP_Falta,MATCH($AP1220,CP_ChaveQuem,0))&amp;" de "&amp;TEXT(INDEX(CP_DataFalta,MATCH($AP1220,CP_ChaveQuem,0)),"dd/mm")&amp;". ","")&amp;IF(AND($Q1220="Ferista",SUMIFS(L_Ferista,L_Data,$A1220,L_Equipe,$P1220)&gt;0),"Como ferista, cobriu "&amp;TEXT(SUMIFS(L_Ferista,L_Data,$A1220,L_Equipe,$P1220),"[h]:mm")&amp;"h de faltas da equipe. ","")&amp;IF($AC1220&gt;0,"DESCONTA "&amp;TEXT($AC1220,"[h]:mm")&amp;"h ("&amp;$AF1220&amp;").","")))</f>
        <v/>
      </c>
      <c r="AH1220" t="str">
        <f t="shared" ref="AH1220:AH1283" si="628">IF($A1220="","",IF($O1220="?","CADASTRO: funcionário não está no Cadastro",IF(AND($O1220&lt;&gt;"",$AJ1220=""),"CADASTRO: sem vigência (função/turno) nesta data",IF(AND($AP1220&lt;&gt;"",COUNTIF(L_ChavePD,$AP1220)&gt;1),"DUPLICADO: mesma pessoa 2x no dia",IF($A1220&lt;P_InicioRegras,"",IF(AND($C1220="Horas Compensadas",COUNTIF(CP_ChaveQuem,$AP1220)=0),"VINCULAR: registrar na aba Compensações de quem é a falta",IF($AU1220&gt;0,"APROVAR: compensação pendente na aba Compensações",IF(AND($AQ1220&lt;&gt;"",$AS1220&gt;0,$AT1220&lt;$W1220,$AC1220&gt;0),"FERISTA: horas do ferista não cobriram toda a falta",IF(AND($AL1220="Pelo ponto",$AK1220="",$E1220="",$X1220="Sim"),"PONTO: sem ponto nem horas manuais — descontando jornada cheia",IF(AND($AL1220="Leve atraso",$E1220="",N($AO1220)&gt;P_LeveMax),"CLASSIFICAR: ponto mostra atraso &gt; 30 min — trocar o Status",IF($AF1220="Leve atraso","AJUSTAR STATUS: atraso lançado como Horas Trabalhadas",IF(AND(N($K1220)&gt;0,$G1220=""),"OBSERVAÇÃO: desconto extra sem observação",IF(AND($J1220&lt;&gt;"",N($K1220)+N($L1220)&gt;$U1220),"CONFERIR: horas manuais maiores que a jornada","")))))))))))))</f>
        <v/>
      </c>
      <c r="AJ1220" s="41">
        <f t="shared" ref="AJ1220:AJ1283" si="629">IF(OR($A1220="",$O1220="",$O1220="?"),"",IFERROR(MATCH($O1220&amp;"|"&amp;SUMPRODUCT(MAX((V_RG=$O1220)*(V_Ini&lt;=$A1220)*V_Ini)),V_Chave,0),""))</f>
        <v>20</v>
      </c>
      <c r="AK1220" s="42" t="str">
        <f t="shared" ref="AK1220:AK1283" si="630">IF(ISNUMBER(SEARCH(" = ",$D1220)),IFERROR(TIMEVALUE(TRIM(RIGHT($D1220,5))),""),"")</f>
        <v/>
      </c>
      <c r="AL1220" s="41" t="str">
        <f t="shared" ref="AL1220:AL1283" si="631">IF($C1220="","",IFERROR(INDEX(S_Modo,MATCH($C1220,S_Status,0)),"Não"))</f>
        <v>Leve atraso</v>
      </c>
      <c r="AM1220" s="41" t="str">
        <f t="shared" ref="AM1220:AM1283" si="632">IF($C1220="","",IFERROR(INDEX(S_Conta,MATCH($C1220,S_Status,0)),"Não"))</f>
        <v>Não</v>
      </c>
      <c r="AN1220" s="41" t="str">
        <f t="shared" ref="AN1220:AN1283" si="633">IF($C1220="","",IFERROR(INDEX(S_Trab,MATCH($C1220,S_Status,0)),"Não"))</f>
        <v>Sim</v>
      </c>
      <c r="AO1220" s="42" t="str">
        <f t="shared" ref="AO1220:AO1283" si="634">IF(OR($A1220="",$AK1220=""),"",$U1220-$AK1220-IF($J1220&lt;&gt;"Situação Atípica - Presente",N($K1220)+N($L1220),0))</f>
        <v/>
      </c>
      <c r="AP1220" s="41" t="str">
        <f t="shared" ref="AP1220:AP1283" si="635">IF(OR($A1220="",TRIM($B1220)=""),"",TRIM($B1220)&amp;"|"&amp;$A1220)</f>
        <v>Maxwell Torres da Silva|46253</v>
      </c>
      <c r="AQ1220" s="41" t="str">
        <f t="shared" ref="AQ1220:AQ1283" si="636">IF(AND(P_CoberturaAuto="Sim",$A1220&lt;&gt;"",$A1220&gt;=P_InicioRegras,$Q1220="Normal / Fixo",$R1220&lt;&gt;"",ISERROR(SEARCH("ENCARREGADO",$R1220)),$AM1220="Sim",$W1220&gt;0),$A1220&amp;"|"&amp;$P1220,"")</f>
        <v/>
      </c>
      <c r="AR1220" s="41" t="str">
        <f>IF($AQ1220="","",COUNTIFS(L_ChaveCob,$AQ1220,L_Ausencia,"&gt;"&amp;$W1220)+COUNTIFS($AQ$4:$AQ1220,$AQ1220,$W$4:$W1220,$W1220))</f>
        <v/>
      </c>
      <c r="AS1220" s="42">
        <f t="shared" ref="AS1220:AS1283" si="637">IF($AQ1220="",0,SUMIFS(L_Trab,L_Data,$A1220,L_Equipe,$P1220,L_Contrato,"Ferista",L_Status,"&lt;&gt;Remanejamento"))</f>
        <v>0</v>
      </c>
      <c r="AT1220" s="42">
        <f t="shared" ref="AT1220:AT1283" si="638">IF(OR($AQ1220="",$AS1220=0),0,MAX(MIN($W1220,$AS1220-SUMIFS(L_Ausencia,L_ChaveCob,$AQ1220,L_OrdemCob,"&lt;"&amp;$AR1220)),0))</f>
        <v>0</v>
      </c>
      <c r="AU1220" s="42">
        <f t="shared" ref="AU1220:AU1283" si="639">IF($AP1220="",0,SUMIFS(CP_Horas,CP_ChaveFalta,$AP1220,CP_Aprov,"&lt;&gt;Sim"))</f>
        <v>0</v>
      </c>
    </row>
    <row r="1221" spans="1:47" x14ac:dyDescent="0.2">
      <c r="A1221" s="35">
        <v>46253</v>
      </c>
      <c r="B1221" s="36" t="s">
        <v>281</v>
      </c>
      <c r="C1221" s="36" t="s">
        <v>232</v>
      </c>
      <c r="D1221" s="36"/>
      <c r="E1221" s="37"/>
      <c r="F1221" s="37"/>
      <c r="G1221" s="36"/>
      <c r="H1221" s="36"/>
      <c r="I1221" s="36"/>
      <c r="J1221" s="36"/>
      <c r="K1221" s="37"/>
      <c r="L1221" s="37"/>
      <c r="M1221" s="37"/>
      <c r="N1221" s="38">
        <f t="shared" si="608"/>
        <v>46235</v>
      </c>
      <c r="O1221">
        <f t="shared" si="609"/>
        <v>900010</v>
      </c>
      <c r="P1221" t="str">
        <f t="shared" si="610"/>
        <v>Serralheria</v>
      </c>
      <c r="Q1221" t="str">
        <f t="shared" si="611"/>
        <v>Normal / Fixo</v>
      </c>
      <c r="R1221" t="str">
        <f t="shared" si="612"/>
        <v>SERRALHEIRO I</v>
      </c>
      <c r="S1221" t="str">
        <f t="shared" si="613"/>
        <v>ADM</v>
      </c>
      <c r="T1221" s="39">
        <f t="shared" si="614"/>
        <v>53.488333185221997</v>
      </c>
      <c r="U1221" s="40">
        <f t="shared" si="615"/>
        <v>0.375</v>
      </c>
      <c r="V1221" s="40">
        <f t="shared" si="616"/>
        <v>0.375</v>
      </c>
      <c r="W1221" s="40">
        <f t="shared" si="617"/>
        <v>0</v>
      </c>
      <c r="X1221" t="str">
        <f t="shared" si="618"/>
        <v>Não</v>
      </c>
      <c r="Y1221" s="40">
        <f t="shared" si="619"/>
        <v>0</v>
      </c>
      <c r="Z1221" s="40">
        <f t="shared" si="620"/>
        <v>0</v>
      </c>
      <c r="AA1221" s="40">
        <f t="shared" si="621"/>
        <v>0</v>
      </c>
      <c r="AB1221" s="40">
        <f t="shared" si="622"/>
        <v>0</v>
      </c>
      <c r="AC1221" s="40">
        <f t="shared" si="623"/>
        <v>0</v>
      </c>
      <c r="AD1221" s="39">
        <f t="shared" si="624"/>
        <v>0</v>
      </c>
      <c r="AE1221" s="39">
        <f t="shared" si="625"/>
        <v>0</v>
      </c>
      <c r="AF1221" t="str">
        <f t="shared" si="626"/>
        <v>Trabalhado</v>
      </c>
      <c r="AG1221" t="str">
        <f t="shared" si="627"/>
        <v/>
      </c>
      <c r="AH1221" t="str">
        <f t="shared" si="628"/>
        <v/>
      </c>
      <c r="AJ1221" s="41">
        <f t="shared" si="629"/>
        <v>19</v>
      </c>
      <c r="AK1221" s="42" t="str">
        <f t="shared" si="630"/>
        <v/>
      </c>
      <c r="AL1221" s="41" t="str">
        <f t="shared" si="631"/>
        <v>Leve atraso</v>
      </c>
      <c r="AM1221" s="41" t="str">
        <f t="shared" si="632"/>
        <v>Não</v>
      </c>
      <c r="AN1221" s="41" t="str">
        <f t="shared" si="633"/>
        <v>Sim</v>
      </c>
      <c r="AO1221" s="42" t="str">
        <f t="shared" si="634"/>
        <v/>
      </c>
      <c r="AP1221" s="41" t="str">
        <f t="shared" si="635"/>
        <v>Roniel de Souza Rocha|46253</v>
      </c>
      <c r="AQ1221" s="41" t="str">
        <f t="shared" si="636"/>
        <v/>
      </c>
      <c r="AR1221" s="41" t="str">
        <f>IF($AQ1221="","",COUNTIFS(L_ChaveCob,$AQ1221,L_Ausencia,"&gt;"&amp;$W1221)+COUNTIFS($AQ$4:$AQ1221,$AQ1221,$W$4:$W1221,$W1221))</f>
        <v/>
      </c>
      <c r="AS1221" s="42">
        <f t="shared" si="637"/>
        <v>0</v>
      </c>
      <c r="AT1221" s="42">
        <f t="shared" si="638"/>
        <v>0</v>
      </c>
      <c r="AU1221" s="42">
        <f t="shared" si="639"/>
        <v>0</v>
      </c>
    </row>
    <row r="1222" spans="1:47" hidden="1" x14ac:dyDescent="0.2">
      <c r="A1222" s="35">
        <v>46253</v>
      </c>
      <c r="B1222" s="36" t="s">
        <v>611</v>
      </c>
      <c r="C1222" s="36" t="s">
        <v>232</v>
      </c>
      <c r="D1222" s="36"/>
      <c r="E1222" s="37"/>
      <c r="F1222" s="37"/>
      <c r="G1222" s="36"/>
      <c r="H1222" s="36"/>
      <c r="I1222" s="36"/>
      <c r="J1222" s="36"/>
      <c r="K1222" s="37"/>
      <c r="L1222" s="37"/>
      <c r="M1222" s="37"/>
      <c r="N1222" s="38">
        <f t="shared" si="608"/>
        <v>46235</v>
      </c>
      <c r="O1222">
        <f t="shared" si="609"/>
        <v>900013</v>
      </c>
      <c r="P1222" t="str">
        <f t="shared" si="610"/>
        <v>SPOT</v>
      </c>
      <c r="Q1222" t="str">
        <f t="shared" si="611"/>
        <v>SPOT</v>
      </c>
      <c r="R1222" t="str">
        <f t="shared" si="612"/>
        <v>SERRALHEIRO I</v>
      </c>
      <c r="S1222" t="str">
        <f t="shared" si="613"/>
        <v>TURNO 2</v>
      </c>
      <c r="T1222" s="39">
        <f t="shared" si="614"/>
        <v>53.488333185221997</v>
      </c>
      <c r="U1222" s="40">
        <f t="shared" si="615"/>
        <v>0.33333333333333298</v>
      </c>
      <c r="V1222" s="40">
        <f t="shared" si="616"/>
        <v>0.33333333333333298</v>
      </c>
      <c r="W1222" s="40">
        <f t="shared" si="617"/>
        <v>0</v>
      </c>
      <c r="X1222" t="str">
        <f t="shared" si="618"/>
        <v>Não</v>
      </c>
      <c r="Y1222" s="40">
        <f t="shared" si="619"/>
        <v>0</v>
      </c>
      <c r="Z1222" s="40">
        <f t="shared" si="620"/>
        <v>0</v>
      </c>
      <c r="AA1222" s="40">
        <f t="shared" si="621"/>
        <v>0</v>
      </c>
      <c r="AB1222" s="40">
        <f t="shared" si="622"/>
        <v>0</v>
      </c>
      <c r="AC1222" s="40">
        <f t="shared" si="623"/>
        <v>0</v>
      </c>
      <c r="AD1222" s="39">
        <f t="shared" si="624"/>
        <v>0</v>
      </c>
      <c r="AE1222" s="39">
        <f t="shared" si="625"/>
        <v>0</v>
      </c>
      <c r="AF1222" t="str">
        <f t="shared" si="626"/>
        <v>Trabalhado</v>
      </c>
      <c r="AG1222" t="str">
        <f t="shared" si="627"/>
        <v/>
      </c>
      <c r="AH1222" t="str">
        <f t="shared" si="628"/>
        <v/>
      </c>
      <c r="AJ1222" s="41">
        <f t="shared" si="629"/>
        <v>22</v>
      </c>
      <c r="AK1222" s="42" t="str">
        <f t="shared" si="630"/>
        <v/>
      </c>
      <c r="AL1222" s="41" t="str">
        <f t="shared" si="631"/>
        <v>Leve atraso</v>
      </c>
      <c r="AM1222" s="41" t="str">
        <f t="shared" si="632"/>
        <v>Não</v>
      </c>
      <c r="AN1222" s="41" t="str">
        <f t="shared" si="633"/>
        <v>Sim</v>
      </c>
      <c r="AO1222" s="42" t="str">
        <f t="shared" si="634"/>
        <v/>
      </c>
      <c r="AP1222" s="41" t="str">
        <f t="shared" si="635"/>
        <v>Murilo de Souza Modesto- Spot|46253</v>
      </c>
      <c r="AQ1222" s="41" t="str">
        <f t="shared" si="636"/>
        <v/>
      </c>
      <c r="AR1222" s="41" t="str">
        <f>IF($AQ1222="","",COUNTIFS(L_ChaveCob,$AQ1222,L_Ausencia,"&gt;"&amp;$W1222)+COUNTIFS($AQ$4:$AQ1222,$AQ1222,$W$4:$W1222,$W1222))</f>
        <v/>
      </c>
      <c r="AS1222" s="42">
        <f t="shared" si="637"/>
        <v>0</v>
      </c>
      <c r="AT1222" s="42">
        <f t="shared" si="638"/>
        <v>0</v>
      </c>
      <c r="AU1222" s="42">
        <f t="shared" si="639"/>
        <v>0</v>
      </c>
    </row>
    <row r="1223" spans="1:47" x14ac:dyDescent="0.2">
      <c r="A1223" s="35">
        <v>46254</v>
      </c>
      <c r="B1223" s="36" t="s">
        <v>252</v>
      </c>
      <c r="C1223" s="36" t="s">
        <v>232</v>
      </c>
      <c r="D1223" s="36"/>
      <c r="E1223" s="37"/>
      <c r="F1223" s="37"/>
      <c r="G1223" s="36"/>
      <c r="H1223" s="36"/>
      <c r="I1223" s="36"/>
      <c r="J1223" s="36"/>
      <c r="K1223" s="37"/>
      <c r="L1223" s="37"/>
      <c r="M1223" s="37"/>
      <c r="N1223" s="38">
        <f t="shared" si="608"/>
        <v>46235</v>
      </c>
      <c r="O1223">
        <f t="shared" si="609"/>
        <v>266937</v>
      </c>
      <c r="P1223" t="str">
        <f t="shared" si="610"/>
        <v>Serralheria</v>
      </c>
      <c r="Q1223" t="str">
        <f t="shared" si="611"/>
        <v>Normal / Fixo</v>
      </c>
      <c r="R1223" t="str">
        <f t="shared" si="612"/>
        <v>ENCARREGADO</v>
      </c>
      <c r="S1223" t="str">
        <f t="shared" si="613"/>
        <v>ADM</v>
      </c>
      <c r="T1223" s="39">
        <f t="shared" si="614"/>
        <v>66.410146806958295</v>
      </c>
      <c r="U1223" s="40">
        <f t="shared" si="615"/>
        <v>0.375</v>
      </c>
      <c r="V1223" s="40">
        <f t="shared" si="616"/>
        <v>0.375</v>
      </c>
      <c r="W1223" s="40">
        <f t="shared" si="617"/>
        <v>0</v>
      </c>
      <c r="X1223" t="str">
        <f t="shared" si="618"/>
        <v>Não</v>
      </c>
      <c r="Y1223" s="40">
        <f t="shared" si="619"/>
        <v>0</v>
      </c>
      <c r="Z1223" s="40">
        <f t="shared" si="620"/>
        <v>0</v>
      </c>
      <c r="AA1223" s="40">
        <f t="shared" si="621"/>
        <v>0</v>
      </c>
      <c r="AB1223" s="40">
        <f t="shared" si="622"/>
        <v>0</v>
      </c>
      <c r="AC1223" s="40">
        <f t="shared" si="623"/>
        <v>0</v>
      </c>
      <c r="AD1223" s="39">
        <f t="shared" si="624"/>
        <v>0</v>
      </c>
      <c r="AE1223" s="39">
        <f t="shared" si="625"/>
        <v>0</v>
      </c>
      <c r="AF1223" t="str">
        <f t="shared" si="626"/>
        <v>Trabalhado</v>
      </c>
      <c r="AG1223" t="str">
        <f t="shared" si="627"/>
        <v/>
      </c>
      <c r="AH1223" t="str">
        <f t="shared" si="628"/>
        <v/>
      </c>
      <c r="AJ1223" s="41">
        <f t="shared" si="629"/>
        <v>1</v>
      </c>
      <c r="AK1223" s="42" t="str">
        <f t="shared" si="630"/>
        <v/>
      </c>
      <c r="AL1223" s="41" t="str">
        <f t="shared" si="631"/>
        <v>Leve atraso</v>
      </c>
      <c r="AM1223" s="41" t="str">
        <f t="shared" si="632"/>
        <v>Não</v>
      </c>
      <c r="AN1223" s="41" t="str">
        <f t="shared" si="633"/>
        <v>Sim</v>
      </c>
      <c r="AO1223" s="42" t="str">
        <f t="shared" si="634"/>
        <v/>
      </c>
      <c r="AP1223" s="41" t="str">
        <f t="shared" si="635"/>
        <v>Ronaldo Rosendo da Silva|46254</v>
      </c>
      <c r="AQ1223" s="41" t="str">
        <f t="shared" si="636"/>
        <v/>
      </c>
      <c r="AR1223" s="41" t="str">
        <f>IF($AQ1223="","",COUNTIFS(L_ChaveCob,$AQ1223,L_Ausencia,"&gt;"&amp;$W1223)+COUNTIFS($AQ$4:$AQ1223,$AQ1223,$W$4:$W1223,$W1223))</f>
        <v/>
      </c>
      <c r="AS1223" s="42">
        <f t="shared" si="637"/>
        <v>0</v>
      </c>
      <c r="AT1223" s="42">
        <f t="shared" si="638"/>
        <v>0</v>
      </c>
      <c r="AU1223" s="42">
        <f t="shared" si="639"/>
        <v>0</v>
      </c>
    </row>
    <row r="1224" spans="1:47" x14ac:dyDescent="0.2">
      <c r="A1224" s="35">
        <v>46254</v>
      </c>
      <c r="B1224" s="36" t="s">
        <v>243</v>
      </c>
      <c r="C1224" s="36" t="s">
        <v>232</v>
      </c>
      <c r="D1224" s="36"/>
      <c r="E1224" s="37"/>
      <c r="F1224" s="37"/>
      <c r="G1224" s="36"/>
      <c r="H1224" s="36"/>
      <c r="I1224" s="36"/>
      <c r="J1224" s="36"/>
      <c r="K1224" s="37"/>
      <c r="L1224" s="37"/>
      <c r="M1224" s="37"/>
      <c r="N1224" s="38">
        <f t="shared" si="608"/>
        <v>46235</v>
      </c>
      <c r="O1224">
        <f t="shared" si="609"/>
        <v>900003</v>
      </c>
      <c r="P1224" t="str">
        <f t="shared" si="610"/>
        <v>Serralheria</v>
      </c>
      <c r="Q1224" t="str">
        <f t="shared" si="611"/>
        <v>Normal / Fixo</v>
      </c>
      <c r="R1224" t="str">
        <f t="shared" si="612"/>
        <v>ENCARREGADO</v>
      </c>
      <c r="S1224" t="str">
        <f t="shared" si="613"/>
        <v>ADM</v>
      </c>
      <c r="T1224" s="39">
        <f t="shared" si="614"/>
        <v>66.410146806958295</v>
      </c>
      <c r="U1224" s="40">
        <f t="shared" si="615"/>
        <v>0.375</v>
      </c>
      <c r="V1224" s="40">
        <f t="shared" si="616"/>
        <v>0.375</v>
      </c>
      <c r="W1224" s="40">
        <f t="shared" si="617"/>
        <v>0</v>
      </c>
      <c r="X1224" t="str">
        <f t="shared" si="618"/>
        <v>Não</v>
      </c>
      <c r="Y1224" s="40">
        <f t="shared" si="619"/>
        <v>0</v>
      </c>
      <c r="Z1224" s="40">
        <f t="shared" si="620"/>
        <v>0</v>
      </c>
      <c r="AA1224" s="40">
        <f t="shared" si="621"/>
        <v>0</v>
      </c>
      <c r="AB1224" s="40">
        <f t="shared" si="622"/>
        <v>0</v>
      </c>
      <c r="AC1224" s="40">
        <f t="shared" si="623"/>
        <v>0</v>
      </c>
      <c r="AD1224" s="39">
        <f t="shared" si="624"/>
        <v>0</v>
      </c>
      <c r="AE1224" s="39">
        <f t="shared" si="625"/>
        <v>0</v>
      </c>
      <c r="AF1224" t="str">
        <f t="shared" si="626"/>
        <v>Trabalhado</v>
      </c>
      <c r="AG1224" t="str">
        <f t="shared" si="627"/>
        <v/>
      </c>
      <c r="AH1224" t="str">
        <f t="shared" si="628"/>
        <v/>
      </c>
      <c r="AJ1224" s="41">
        <f t="shared" si="629"/>
        <v>10</v>
      </c>
      <c r="AK1224" s="42" t="str">
        <f t="shared" si="630"/>
        <v/>
      </c>
      <c r="AL1224" s="41" t="str">
        <f t="shared" si="631"/>
        <v>Leve atraso</v>
      </c>
      <c r="AM1224" s="41" t="str">
        <f t="shared" si="632"/>
        <v>Não</v>
      </c>
      <c r="AN1224" s="41" t="str">
        <f t="shared" si="633"/>
        <v>Sim</v>
      </c>
      <c r="AO1224" s="42" t="str">
        <f t="shared" si="634"/>
        <v/>
      </c>
      <c r="AP1224" s="41" t="str">
        <f t="shared" si="635"/>
        <v>Marcelo Antônio Silvestre de Moraes|46254</v>
      </c>
      <c r="AQ1224" s="41" t="str">
        <f t="shared" si="636"/>
        <v/>
      </c>
      <c r="AR1224" s="41" t="str">
        <f>IF($AQ1224="","",COUNTIFS(L_ChaveCob,$AQ1224,L_Ausencia,"&gt;"&amp;$W1224)+COUNTIFS($AQ$4:$AQ1224,$AQ1224,$W$4:$W1224,$W1224))</f>
        <v/>
      </c>
      <c r="AS1224" s="42">
        <f t="shared" si="637"/>
        <v>0</v>
      </c>
      <c r="AT1224" s="42">
        <f t="shared" si="638"/>
        <v>0</v>
      </c>
      <c r="AU1224" s="42">
        <f t="shared" si="639"/>
        <v>0</v>
      </c>
    </row>
    <row r="1225" spans="1:47" x14ac:dyDescent="0.2">
      <c r="A1225" s="35">
        <v>46254</v>
      </c>
      <c r="B1225" s="36" t="s">
        <v>239</v>
      </c>
      <c r="C1225" s="36" t="s">
        <v>232</v>
      </c>
      <c r="D1225" s="36"/>
      <c r="E1225" s="37"/>
      <c r="F1225" s="37"/>
      <c r="G1225" s="36"/>
      <c r="H1225" s="36"/>
      <c r="I1225" s="36"/>
      <c r="J1225" s="36"/>
      <c r="K1225" s="37"/>
      <c r="L1225" s="37"/>
      <c r="M1225" s="37"/>
      <c r="N1225" s="38">
        <f t="shared" si="608"/>
        <v>46235</v>
      </c>
      <c r="O1225">
        <f t="shared" si="609"/>
        <v>173078</v>
      </c>
      <c r="P1225" t="str">
        <f t="shared" si="610"/>
        <v>Serralheria</v>
      </c>
      <c r="Q1225" t="str">
        <f t="shared" si="611"/>
        <v>Normal / Fixo</v>
      </c>
      <c r="R1225" t="str">
        <f t="shared" si="612"/>
        <v>SERRALHEIRO II</v>
      </c>
      <c r="S1225" t="str">
        <f t="shared" si="613"/>
        <v>ADM</v>
      </c>
      <c r="T1225" s="39">
        <f t="shared" si="614"/>
        <v>57.825734836004102</v>
      </c>
      <c r="U1225" s="40">
        <f t="shared" si="615"/>
        <v>0.375</v>
      </c>
      <c r="V1225" s="40">
        <f t="shared" si="616"/>
        <v>0.375</v>
      </c>
      <c r="W1225" s="40">
        <f t="shared" si="617"/>
        <v>0</v>
      </c>
      <c r="X1225" t="str">
        <f t="shared" si="618"/>
        <v>Não</v>
      </c>
      <c r="Y1225" s="40">
        <f t="shared" si="619"/>
        <v>0</v>
      </c>
      <c r="Z1225" s="40">
        <f t="shared" si="620"/>
        <v>0</v>
      </c>
      <c r="AA1225" s="40">
        <f t="shared" si="621"/>
        <v>0</v>
      </c>
      <c r="AB1225" s="40">
        <f t="shared" si="622"/>
        <v>0</v>
      </c>
      <c r="AC1225" s="40">
        <f t="shared" si="623"/>
        <v>0</v>
      </c>
      <c r="AD1225" s="39">
        <f t="shared" si="624"/>
        <v>0</v>
      </c>
      <c r="AE1225" s="39">
        <f t="shared" si="625"/>
        <v>0</v>
      </c>
      <c r="AF1225" t="str">
        <f t="shared" si="626"/>
        <v>Trabalhado</v>
      </c>
      <c r="AG1225" t="str">
        <f t="shared" si="627"/>
        <v/>
      </c>
      <c r="AH1225" t="str">
        <f t="shared" si="628"/>
        <v/>
      </c>
      <c r="AJ1225" s="41">
        <f t="shared" si="629"/>
        <v>2</v>
      </c>
      <c r="AK1225" s="42" t="str">
        <f t="shared" si="630"/>
        <v/>
      </c>
      <c r="AL1225" s="41" t="str">
        <f t="shared" si="631"/>
        <v>Leve atraso</v>
      </c>
      <c r="AM1225" s="41" t="str">
        <f t="shared" si="632"/>
        <v>Não</v>
      </c>
      <c r="AN1225" s="41" t="str">
        <f t="shared" si="633"/>
        <v>Sim</v>
      </c>
      <c r="AO1225" s="42" t="str">
        <f t="shared" si="634"/>
        <v/>
      </c>
      <c r="AP1225" s="41" t="str">
        <f t="shared" si="635"/>
        <v>Giovani Joao da Silva|46254</v>
      </c>
      <c r="AQ1225" s="41" t="str">
        <f t="shared" si="636"/>
        <v/>
      </c>
      <c r="AR1225" s="41" t="str">
        <f>IF($AQ1225="","",COUNTIFS(L_ChaveCob,$AQ1225,L_Ausencia,"&gt;"&amp;$W1225)+COUNTIFS($AQ$4:$AQ1225,$AQ1225,$W$4:$W1225,$W1225))</f>
        <v/>
      </c>
      <c r="AS1225" s="42">
        <f t="shared" si="637"/>
        <v>0</v>
      </c>
      <c r="AT1225" s="42">
        <f t="shared" si="638"/>
        <v>0</v>
      </c>
      <c r="AU1225" s="42">
        <f t="shared" si="639"/>
        <v>0</v>
      </c>
    </row>
    <row r="1226" spans="1:47" x14ac:dyDescent="0.2">
      <c r="A1226" s="35">
        <v>46254</v>
      </c>
      <c r="B1226" s="36" t="s">
        <v>241</v>
      </c>
      <c r="C1226" s="36" t="s">
        <v>232</v>
      </c>
      <c r="D1226" s="36"/>
      <c r="E1226" s="37"/>
      <c r="F1226" s="37"/>
      <c r="G1226" s="36"/>
      <c r="H1226" s="36"/>
      <c r="I1226" s="36"/>
      <c r="J1226" s="36"/>
      <c r="K1226" s="37"/>
      <c r="L1226" s="37"/>
      <c r="M1226" s="37"/>
      <c r="N1226" s="38">
        <f t="shared" si="608"/>
        <v>46235</v>
      </c>
      <c r="O1226">
        <f t="shared" si="609"/>
        <v>24800</v>
      </c>
      <c r="P1226" t="str">
        <f t="shared" si="610"/>
        <v>Serralheria</v>
      </c>
      <c r="Q1226" t="str">
        <f t="shared" si="611"/>
        <v>Normal / Fixo</v>
      </c>
      <c r="R1226" t="str">
        <f t="shared" si="612"/>
        <v>SERRALHEIRO II</v>
      </c>
      <c r="S1226" t="str">
        <f t="shared" si="613"/>
        <v>ADM</v>
      </c>
      <c r="T1226" s="39">
        <f t="shared" si="614"/>
        <v>57.825734836004102</v>
      </c>
      <c r="U1226" s="40">
        <f t="shared" si="615"/>
        <v>0.375</v>
      </c>
      <c r="V1226" s="40">
        <f t="shared" si="616"/>
        <v>0.375</v>
      </c>
      <c r="W1226" s="40">
        <f t="shared" si="617"/>
        <v>0</v>
      </c>
      <c r="X1226" t="str">
        <f t="shared" si="618"/>
        <v>Não</v>
      </c>
      <c r="Y1226" s="40">
        <f t="shared" si="619"/>
        <v>0</v>
      </c>
      <c r="Z1226" s="40">
        <f t="shared" si="620"/>
        <v>0</v>
      </c>
      <c r="AA1226" s="40">
        <f t="shared" si="621"/>
        <v>0</v>
      </c>
      <c r="AB1226" s="40">
        <f t="shared" si="622"/>
        <v>0</v>
      </c>
      <c r="AC1226" s="40">
        <f t="shared" si="623"/>
        <v>0</v>
      </c>
      <c r="AD1226" s="39">
        <f t="shared" si="624"/>
        <v>0</v>
      </c>
      <c r="AE1226" s="39">
        <f t="shared" si="625"/>
        <v>0</v>
      </c>
      <c r="AF1226" t="str">
        <f t="shared" si="626"/>
        <v>Trabalhado</v>
      </c>
      <c r="AG1226" t="str">
        <f t="shared" si="627"/>
        <v/>
      </c>
      <c r="AH1226" t="str">
        <f t="shared" si="628"/>
        <v/>
      </c>
      <c r="AJ1226" s="41">
        <f t="shared" si="629"/>
        <v>3</v>
      </c>
      <c r="AK1226" s="42" t="str">
        <f t="shared" si="630"/>
        <v/>
      </c>
      <c r="AL1226" s="41" t="str">
        <f t="shared" si="631"/>
        <v>Leve atraso</v>
      </c>
      <c r="AM1226" s="41" t="str">
        <f t="shared" si="632"/>
        <v>Não</v>
      </c>
      <c r="AN1226" s="41" t="str">
        <f t="shared" si="633"/>
        <v>Sim</v>
      </c>
      <c r="AO1226" s="42" t="str">
        <f t="shared" si="634"/>
        <v/>
      </c>
      <c r="AP1226" s="41" t="str">
        <f t="shared" si="635"/>
        <v>Ivanildo Lopes Pires de Carvalho|46254</v>
      </c>
      <c r="AQ1226" s="41" t="str">
        <f t="shared" si="636"/>
        <v/>
      </c>
      <c r="AR1226" s="41" t="str">
        <f>IF($AQ1226="","",COUNTIFS(L_ChaveCob,$AQ1226,L_Ausencia,"&gt;"&amp;$W1226)+COUNTIFS($AQ$4:$AQ1226,$AQ1226,$W$4:$W1226,$W1226))</f>
        <v/>
      </c>
      <c r="AS1226" s="42">
        <f t="shared" si="637"/>
        <v>0</v>
      </c>
      <c r="AT1226" s="42">
        <f t="shared" si="638"/>
        <v>0</v>
      </c>
      <c r="AU1226" s="42">
        <f t="shared" si="639"/>
        <v>0</v>
      </c>
    </row>
    <row r="1227" spans="1:47" x14ac:dyDescent="0.2">
      <c r="A1227" s="35">
        <v>46254</v>
      </c>
      <c r="B1227" s="36" t="s">
        <v>254</v>
      </c>
      <c r="C1227" s="36" t="s">
        <v>228</v>
      </c>
      <c r="D1227" s="36"/>
      <c r="E1227" s="37"/>
      <c r="F1227" s="37"/>
      <c r="G1227" s="36"/>
      <c r="H1227" s="36"/>
      <c r="I1227" s="36"/>
      <c r="J1227" s="36"/>
      <c r="K1227" s="37"/>
      <c r="L1227" s="37"/>
      <c r="M1227" s="37"/>
      <c r="N1227" s="38">
        <f t="shared" si="608"/>
        <v>46235</v>
      </c>
      <c r="O1227">
        <f t="shared" si="609"/>
        <v>900001</v>
      </c>
      <c r="P1227" t="str">
        <f t="shared" si="610"/>
        <v>Serralheria</v>
      </c>
      <c r="Q1227" t="str">
        <f t="shared" si="611"/>
        <v>Normal / Fixo</v>
      </c>
      <c r="R1227" t="str">
        <f t="shared" si="612"/>
        <v>SERRALHEIRO II</v>
      </c>
      <c r="S1227" t="str">
        <f t="shared" si="613"/>
        <v>ADM</v>
      </c>
      <c r="T1227" s="39">
        <f t="shared" si="614"/>
        <v>57.825734836004102</v>
      </c>
      <c r="U1227" s="40">
        <f t="shared" si="615"/>
        <v>0.375</v>
      </c>
      <c r="V1227" s="40">
        <f t="shared" si="616"/>
        <v>0</v>
      </c>
      <c r="W1227" s="40">
        <f t="shared" si="617"/>
        <v>0.375</v>
      </c>
      <c r="X1227" t="str">
        <f t="shared" si="618"/>
        <v>Sim</v>
      </c>
      <c r="Y1227" s="40">
        <f t="shared" si="619"/>
        <v>0.375</v>
      </c>
      <c r="Z1227" s="40">
        <f t="shared" si="620"/>
        <v>0</v>
      </c>
      <c r="AA1227" s="40">
        <f t="shared" si="621"/>
        <v>0</v>
      </c>
      <c r="AB1227" s="40">
        <f t="shared" si="622"/>
        <v>0</v>
      </c>
      <c r="AC1227" s="40">
        <f t="shared" si="623"/>
        <v>0.375</v>
      </c>
      <c r="AD1227" s="39">
        <f t="shared" si="624"/>
        <v>520.43161352403695</v>
      </c>
      <c r="AE1227" s="39">
        <f t="shared" si="625"/>
        <v>0</v>
      </c>
      <c r="AF1227" t="str">
        <f t="shared" si="626"/>
        <v>Férias</v>
      </c>
      <c r="AG1227" t="str">
        <f t="shared" si="627"/>
        <v>DESCONTA 9:00h (Férias).</v>
      </c>
      <c r="AH1227" t="str">
        <f t="shared" si="628"/>
        <v/>
      </c>
      <c r="AJ1227" s="41">
        <f t="shared" si="629"/>
        <v>8</v>
      </c>
      <c r="AK1227" s="42" t="str">
        <f t="shared" si="630"/>
        <v/>
      </c>
      <c r="AL1227" s="41" t="str">
        <f t="shared" si="631"/>
        <v>Dia inteiro</v>
      </c>
      <c r="AM1227" s="41" t="str">
        <f t="shared" si="632"/>
        <v>Sim</v>
      </c>
      <c r="AN1227" s="41" t="str">
        <f t="shared" si="633"/>
        <v>Não</v>
      </c>
      <c r="AO1227" s="42" t="str">
        <f t="shared" si="634"/>
        <v/>
      </c>
      <c r="AP1227" s="41" t="str">
        <f t="shared" si="635"/>
        <v>Ronaldo Santos Dias|46254</v>
      </c>
      <c r="AQ1227" s="41" t="str">
        <f t="shared" si="636"/>
        <v>46254|Serralheria</v>
      </c>
      <c r="AR1227" s="41">
        <f>IF($AQ1227="","",COUNTIFS(L_ChaveCob,$AQ1227,L_Ausencia,"&gt;"&amp;$W1227)+COUNTIFS($AQ$4:$AQ1227,$AQ1227,$W$4:$W1227,$W1227))</f>
        <v>1</v>
      </c>
      <c r="AS1227" s="42">
        <f t="shared" si="637"/>
        <v>0</v>
      </c>
      <c r="AT1227" s="42">
        <f t="shared" si="638"/>
        <v>0</v>
      </c>
      <c r="AU1227" s="42">
        <f t="shared" si="639"/>
        <v>0</v>
      </c>
    </row>
    <row r="1228" spans="1:47" x14ac:dyDescent="0.2">
      <c r="A1228" s="35">
        <v>46254</v>
      </c>
      <c r="B1228" s="36" t="s">
        <v>247</v>
      </c>
      <c r="C1228" s="36" t="s">
        <v>258</v>
      </c>
      <c r="D1228" s="36"/>
      <c r="E1228" s="37"/>
      <c r="F1228" s="37"/>
      <c r="G1228" s="36"/>
      <c r="H1228" s="36"/>
      <c r="I1228" s="36" t="s">
        <v>616</v>
      </c>
      <c r="J1228" s="36"/>
      <c r="K1228" s="37"/>
      <c r="L1228" s="37"/>
      <c r="M1228" s="37"/>
      <c r="N1228" s="38">
        <f t="shared" si="608"/>
        <v>46235</v>
      </c>
      <c r="O1228">
        <f t="shared" si="609"/>
        <v>900005</v>
      </c>
      <c r="P1228" t="str">
        <f t="shared" si="610"/>
        <v>Serralheria</v>
      </c>
      <c r="Q1228" t="str">
        <f t="shared" si="611"/>
        <v>Normal / Fixo</v>
      </c>
      <c r="R1228" t="str">
        <f t="shared" si="612"/>
        <v>SERRALHEIRO II</v>
      </c>
      <c r="S1228" t="str">
        <f t="shared" si="613"/>
        <v>ADM</v>
      </c>
      <c r="T1228" s="39">
        <f t="shared" si="614"/>
        <v>57.825734836004102</v>
      </c>
      <c r="U1228" s="40">
        <f t="shared" si="615"/>
        <v>0.375</v>
      </c>
      <c r="V1228" s="40">
        <f t="shared" si="616"/>
        <v>0</v>
      </c>
      <c r="W1228" s="40">
        <f t="shared" si="617"/>
        <v>0.375</v>
      </c>
      <c r="X1228" t="str">
        <f t="shared" si="618"/>
        <v>Não</v>
      </c>
      <c r="Y1228" s="40">
        <f t="shared" si="619"/>
        <v>0</v>
      </c>
      <c r="Z1228" s="40">
        <f t="shared" si="620"/>
        <v>0</v>
      </c>
      <c r="AA1228" s="40">
        <f t="shared" si="621"/>
        <v>0</v>
      </c>
      <c r="AB1228" s="40">
        <f t="shared" si="622"/>
        <v>0</v>
      </c>
      <c r="AC1228" s="40">
        <f t="shared" si="623"/>
        <v>0</v>
      </c>
      <c r="AD1228" s="39">
        <f t="shared" si="624"/>
        <v>0</v>
      </c>
      <c r="AE1228" s="39">
        <f t="shared" si="625"/>
        <v>520.43161352403695</v>
      </c>
      <c r="AF1228" t="str">
        <f t="shared" si="626"/>
        <v>Justificada</v>
      </c>
      <c r="AG1228" t="str">
        <f t="shared" si="627"/>
        <v/>
      </c>
      <c r="AH1228" t="str">
        <f t="shared" si="628"/>
        <v/>
      </c>
      <c r="AJ1228" s="41">
        <f t="shared" si="629"/>
        <v>13</v>
      </c>
      <c r="AK1228" s="42" t="str">
        <f t="shared" si="630"/>
        <v/>
      </c>
      <c r="AL1228" s="41" t="str">
        <f t="shared" si="631"/>
        <v>Dia inteiro</v>
      </c>
      <c r="AM1228" s="41" t="str">
        <f t="shared" si="632"/>
        <v>Não</v>
      </c>
      <c r="AN1228" s="41" t="str">
        <f t="shared" si="633"/>
        <v>Não</v>
      </c>
      <c r="AO1228" s="42" t="str">
        <f t="shared" si="634"/>
        <v/>
      </c>
      <c r="AP1228" s="41" t="str">
        <f t="shared" si="635"/>
        <v>Rafael Fracaroli da Rocha|46254</v>
      </c>
      <c r="AQ1228" s="41" t="str">
        <f t="shared" si="636"/>
        <v/>
      </c>
      <c r="AR1228" s="41" t="str">
        <f>IF($AQ1228="","",COUNTIFS(L_ChaveCob,$AQ1228,L_Ausencia,"&gt;"&amp;$W1228)+COUNTIFS($AQ$4:$AQ1228,$AQ1228,$W$4:$W1228,$W1228))</f>
        <v/>
      </c>
      <c r="AS1228" s="42">
        <f t="shared" si="637"/>
        <v>0</v>
      </c>
      <c r="AT1228" s="42">
        <f t="shared" si="638"/>
        <v>0</v>
      </c>
      <c r="AU1228" s="42">
        <f t="shared" si="639"/>
        <v>0</v>
      </c>
    </row>
    <row r="1229" spans="1:47" x14ac:dyDescent="0.2">
      <c r="A1229" s="35">
        <v>46254</v>
      </c>
      <c r="B1229" s="36" t="s">
        <v>237</v>
      </c>
      <c r="C1229" s="36" t="s">
        <v>258</v>
      </c>
      <c r="D1229" s="36"/>
      <c r="E1229" s="37"/>
      <c r="F1229" s="37"/>
      <c r="G1229" s="36" t="s">
        <v>425</v>
      </c>
      <c r="H1229" s="36"/>
      <c r="I1229" s="36"/>
      <c r="J1229" s="36"/>
      <c r="K1229" s="37"/>
      <c r="L1229" s="37"/>
      <c r="M1229" s="37"/>
      <c r="N1229" s="38">
        <f t="shared" si="608"/>
        <v>46235</v>
      </c>
      <c r="O1229">
        <f t="shared" si="609"/>
        <v>119353</v>
      </c>
      <c r="P1229" t="str">
        <f t="shared" si="610"/>
        <v>Serralheria</v>
      </c>
      <c r="Q1229" t="str">
        <f t="shared" si="611"/>
        <v>Normal / Fixo</v>
      </c>
      <c r="R1229" t="str">
        <f t="shared" si="612"/>
        <v>SERRALHEIRO II</v>
      </c>
      <c r="S1229" t="str">
        <f t="shared" si="613"/>
        <v>ADM</v>
      </c>
      <c r="T1229" s="39">
        <f t="shared" si="614"/>
        <v>57.825734836004102</v>
      </c>
      <c r="U1229" s="40">
        <f t="shared" si="615"/>
        <v>0.375</v>
      </c>
      <c r="V1229" s="40">
        <f t="shared" si="616"/>
        <v>0</v>
      </c>
      <c r="W1229" s="40">
        <f t="shared" si="617"/>
        <v>0.375</v>
      </c>
      <c r="X1229" t="str">
        <f t="shared" si="618"/>
        <v>Não</v>
      </c>
      <c r="Y1229" s="40">
        <f t="shared" si="619"/>
        <v>0</v>
      </c>
      <c r="Z1229" s="40">
        <f t="shared" si="620"/>
        <v>0</v>
      </c>
      <c r="AA1229" s="40">
        <f t="shared" si="621"/>
        <v>0</v>
      </c>
      <c r="AB1229" s="40">
        <f t="shared" si="622"/>
        <v>0</v>
      </c>
      <c r="AC1229" s="40">
        <f t="shared" si="623"/>
        <v>0</v>
      </c>
      <c r="AD1229" s="39">
        <f t="shared" si="624"/>
        <v>0</v>
      </c>
      <c r="AE1229" s="39">
        <f t="shared" si="625"/>
        <v>520.43161352403695</v>
      </c>
      <c r="AF1229" t="str">
        <f t="shared" si="626"/>
        <v>Justificada</v>
      </c>
      <c r="AG1229" t="str">
        <f t="shared" si="627"/>
        <v/>
      </c>
      <c r="AH1229" t="str">
        <f t="shared" si="628"/>
        <v/>
      </c>
      <c r="AJ1229" s="41">
        <f t="shared" si="629"/>
        <v>7</v>
      </c>
      <c r="AK1229" s="42" t="str">
        <f t="shared" si="630"/>
        <v/>
      </c>
      <c r="AL1229" s="41" t="str">
        <f t="shared" si="631"/>
        <v>Dia inteiro</v>
      </c>
      <c r="AM1229" s="41" t="str">
        <f t="shared" si="632"/>
        <v>Não</v>
      </c>
      <c r="AN1229" s="41" t="str">
        <f t="shared" si="633"/>
        <v>Não</v>
      </c>
      <c r="AO1229" s="42" t="str">
        <f t="shared" si="634"/>
        <v/>
      </c>
      <c r="AP1229" s="41" t="str">
        <f t="shared" si="635"/>
        <v>Ezequiel Antonio Peres|46254</v>
      </c>
      <c r="AQ1229" s="41" t="str">
        <f t="shared" si="636"/>
        <v/>
      </c>
      <c r="AR1229" s="41" t="str">
        <f>IF($AQ1229="","",COUNTIFS(L_ChaveCob,$AQ1229,L_Ausencia,"&gt;"&amp;$W1229)+COUNTIFS($AQ$4:$AQ1229,$AQ1229,$W$4:$W1229,$W1229))</f>
        <v/>
      </c>
      <c r="AS1229" s="42">
        <f t="shared" si="637"/>
        <v>0</v>
      </c>
      <c r="AT1229" s="42">
        <f t="shared" si="638"/>
        <v>0</v>
      </c>
      <c r="AU1229" s="42">
        <f t="shared" si="639"/>
        <v>0</v>
      </c>
    </row>
    <row r="1230" spans="1:47" x14ac:dyDescent="0.2">
      <c r="A1230" s="35">
        <v>46254</v>
      </c>
      <c r="B1230" s="36" t="s">
        <v>249</v>
      </c>
      <c r="C1230" s="36" t="s">
        <v>232</v>
      </c>
      <c r="D1230" s="36"/>
      <c r="E1230" s="37"/>
      <c r="F1230" s="37"/>
      <c r="G1230" s="36"/>
      <c r="H1230" s="36"/>
      <c r="I1230" s="36"/>
      <c r="J1230" s="36"/>
      <c r="K1230" s="37"/>
      <c r="L1230" s="37"/>
      <c r="M1230" s="37"/>
      <c r="N1230" s="38">
        <f t="shared" si="608"/>
        <v>46235</v>
      </c>
      <c r="O1230">
        <f t="shared" si="609"/>
        <v>331335</v>
      </c>
      <c r="P1230" t="str">
        <f t="shared" si="610"/>
        <v>Serralheria</v>
      </c>
      <c r="Q1230" t="str">
        <f t="shared" si="611"/>
        <v>Normal / Fixo</v>
      </c>
      <c r="R1230" t="str">
        <f t="shared" si="612"/>
        <v>SERRALHEIRO II</v>
      </c>
      <c r="S1230" t="str">
        <f t="shared" si="613"/>
        <v>ADM</v>
      </c>
      <c r="T1230" s="39">
        <f t="shared" si="614"/>
        <v>57.825734836004102</v>
      </c>
      <c r="U1230" s="40">
        <f t="shared" si="615"/>
        <v>0.375</v>
      </c>
      <c r="V1230" s="40">
        <f t="shared" si="616"/>
        <v>0.375</v>
      </c>
      <c r="W1230" s="40">
        <f t="shared" si="617"/>
        <v>0</v>
      </c>
      <c r="X1230" t="str">
        <f t="shared" si="618"/>
        <v>Não</v>
      </c>
      <c r="Y1230" s="40">
        <f t="shared" si="619"/>
        <v>0</v>
      </c>
      <c r="Z1230" s="40">
        <f t="shared" si="620"/>
        <v>0</v>
      </c>
      <c r="AA1230" s="40">
        <f t="shared" si="621"/>
        <v>0</v>
      </c>
      <c r="AB1230" s="40">
        <f t="shared" si="622"/>
        <v>0</v>
      </c>
      <c r="AC1230" s="40">
        <f t="shared" si="623"/>
        <v>0</v>
      </c>
      <c r="AD1230" s="39">
        <f t="shared" si="624"/>
        <v>0</v>
      </c>
      <c r="AE1230" s="39">
        <f t="shared" si="625"/>
        <v>0</v>
      </c>
      <c r="AF1230" t="str">
        <f t="shared" si="626"/>
        <v>Trabalhado</v>
      </c>
      <c r="AG1230" t="str">
        <f t="shared" si="627"/>
        <v/>
      </c>
      <c r="AH1230" t="str">
        <f t="shared" si="628"/>
        <v/>
      </c>
      <c r="AJ1230" s="41">
        <f t="shared" si="629"/>
        <v>5</v>
      </c>
      <c r="AK1230" s="42" t="str">
        <f t="shared" si="630"/>
        <v/>
      </c>
      <c r="AL1230" s="41" t="str">
        <f t="shared" si="631"/>
        <v>Leve atraso</v>
      </c>
      <c r="AM1230" s="41" t="str">
        <f t="shared" si="632"/>
        <v>Não</v>
      </c>
      <c r="AN1230" s="41" t="str">
        <f t="shared" si="633"/>
        <v>Sim</v>
      </c>
      <c r="AO1230" s="42" t="str">
        <f t="shared" si="634"/>
        <v/>
      </c>
      <c r="AP1230" s="41" t="str">
        <f t="shared" si="635"/>
        <v>Robson Alberto Alves Galvão|46254</v>
      </c>
      <c r="AQ1230" s="41" t="str">
        <f t="shared" si="636"/>
        <v/>
      </c>
      <c r="AR1230" s="41" t="str">
        <f>IF($AQ1230="","",COUNTIFS(L_ChaveCob,$AQ1230,L_Ausencia,"&gt;"&amp;$W1230)+COUNTIFS($AQ$4:$AQ1230,$AQ1230,$W$4:$W1230,$W1230))</f>
        <v/>
      </c>
      <c r="AS1230" s="42">
        <f t="shared" si="637"/>
        <v>0</v>
      </c>
      <c r="AT1230" s="42">
        <f t="shared" si="638"/>
        <v>0</v>
      </c>
      <c r="AU1230" s="42">
        <f t="shared" si="639"/>
        <v>0</v>
      </c>
    </row>
    <row r="1231" spans="1:47" x14ac:dyDescent="0.2">
      <c r="A1231" s="35">
        <v>46254</v>
      </c>
      <c r="B1231" s="36" t="s">
        <v>229</v>
      </c>
      <c r="C1231" s="36" t="s">
        <v>232</v>
      </c>
      <c r="D1231" s="36"/>
      <c r="E1231" s="37"/>
      <c r="F1231" s="37"/>
      <c r="G1231" s="36"/>
      <c r="H1231" s="36"/>
      <c r="I1231" s="36"/>
      <c r="J1231" s="36"/>
      <c r="K1231" s="37"/>
      <c r="L1231" s="37"/>
      <c r="M1231" s="37"/>
      <c r="N1231" s="38">
        <f t="shared" si="608"/>
        <v>46235</v>
      </c>
      <c r="O1231">
        <f t="shared" si="609"/>
        <v>105410</v>
      </c>
      <c r="P1231" t="str">
        <f t="shared" si="610"/>
        <v>Serralheria</v>
      </c>
      <c r="Q1231" t="str">
        <f t="shared" si="611"/>
        <v>Normal / Fixo</v>
      </c>
      <c r="R1231" t="str">
        <f t="shared" si="612"/>
        <v>SERRALHEIRO I</v>
      </c>
      <c r="S1231" t="str">
        <f t="shared" si="613"/>
        <v>TURNO 3</v>
      </c>
      <c r="T1231" s="39">
        <f t="shared" si="614"/>
        <v>53.488333185221997</v>
      </c>
      <c r="U1231" s="40">
        <f t="shared" si="615"/>
        <v>0.33333333333333298</v>
      </c>
      <c r="V1231" s="40">
        <f t="shared" si="616"/>
        <v>0.33333333333333298</v>
      </c>
      <c r="W1231" s="40">
        <f t="shared" si="617"/>
        <v>0</v>
      </c>
      <c r="X1231" t="str">
        <f t="shared" si="618"/>
        <v>Não</v>
      </c>
      <c r="Y1231" s="40">
        <f t="shared" si="619"/>
        <v>0</v>
      </c>
      <c r="Z1231" s="40">
        <f t="shared" si="620"/>
        <v>0</v>
      </c>
      <c r="AA1231" s="40">
        <f t="shared" si="621"/>
        <v>0</v>
      </c>
      <c r="AB1231" s="40">
        <f t="shared" si="622"/>
        <v>0</v>
      </c>
      <c r="AC1231" s="40">
        <f t="shared" si="623"/>
        <v>0</v>
      </c>
      <c r="AD1231" s="39">
        <f t="shared" si="624"/>
        <v>0</v>
      </c>
      <c r="AE1231" s="39">
        <f t="shared" si="625"/>
        <v>0</v>
      </c>
      <c r="AF1231" t="str">
        <f t="shared" si="626"/>
        <v>Trabalhado</v>
      </c>
      <c r="AG1231" t="str">
        <f t="shared" si="627"/>
        <v/>
      </c>
      <c r="AH1231" t="str">
        <f t="shared" si="628"/>
        <v/>
      </c>
      <c r="AJ1231" s="41">
        <f t="shared" si="629"/>
        <v>6</v>
      </c>
      <c r="AK1231" s="42" t="str">
        <f t="shared" si="630"/>
        <v/>
      </c>
      <c r="AL1231" s="41" t="str">
        <f t="shared" si="631"/>
        <v>Leve atraso</v>
      </c>
      <c r="AM1231" s="41" t="str">
        <f t="shared" si="632"/>
        <v>Não</v>
      </c>
      <c r="AN1231" s="41" t="str">
        <f t="shared" si="633"/>
        <v>Sim</v>
      </c>
      <c r="AO1231" s="42" t="str">
        <f t="shared" si="634"/>
        <v/>
      </c>
      <c r="AP1231" s="41" t="str">
        <f t="shared" si="635"/>
        <v>Marcelo Douglas Vieira Santana|46254</v>
      </c>
      <c r="AQ1231" s="41" t="str">
        <f t="shared" si="636"/>
        <v/>
      </c>
      <c r="AR1231" s="41" t="str">
        <f>IF($AQ1231="","",COUNTIFS(L_ChaveCob,$AQ1231,L_Ausencia,"&gt;"&amp;$W1231)+COUNTIFS($AQ$4:$AQ1231,$AQ1231,$W$4:$W1231,$W1231))</f>
        <v/>
      </c>
      <c r="AS1231" s="42">
        <f t="shared" si="637"/>
        <v>0</v>
      </c>
      <c r="AT1231" s="42">
        <f t="shared" si="638"/>
        <v>0</v>
      </c>
      <c r="AU1231" s="42">
        <f t="shared" si="639"/>
        <v>0</v>
      </c>
    </row>
    <row r="1232" spans="1:47" x14ac:dyDescent="0.2">
      <c r="A1232" s="35">
        <v>46254</v>
      </c>
      <c r="B1232" s="36" t="s">
        <v>231</v>
      </c>
      <c r="C1232" s="36" t="s">
        <v>232</v>
      </c>
      <c r="D1232" s="36"/>
      <c r="E1232" s="37"/>
      <c r="F1232" s="37"/>
      <c r="G1232" s="36"/>
      <c r="H1232" s="36"/>
      <c r="I1232" s="36"/>
      <c r="J1232" s="36"/>
      <c r="K1232" s="37"/>
      <c r="L1232" s="37"/>
      <c r="M1232" s="37"/>
      <c r="N1232" s="38">
        <f t="shared" si="608"/>
        <v>46235</v>
      </c>
      <c r="O1232">
        <f t="shared" si="609"/>
        <v>900004</v>
      </c>
      <c r="P1232" t="str">
        <f t="shared" si="610"/>
        <v>Serralheria</v>
      </c>
      <c r="Q1232" t="str">
        <f t="shared" si="611"/>
        <v>Normal / Fixo</v>
      </c>
      <c r="R1232" t="str">
        <f t="shared" si="612"/>
        <v>SERRALHEIRO I</v>
      </c>
      <c r="S1232" t="str">
        <f t="shared" si="613"/>
        <v>TURNO 2</v>
      </c>
      <c r="T1232" s="39">
        <f t="shared" si="614"/>
        <v>53.488333185221997</v>
      </c>
      <c r="U1232" s="40">
        <f t="shared" si="615"/>
        <v>0.33333333333333298</v>
      </c>
      <c r="V1232" s="40">
        <f t="shared" si="616"/>
        <v>0.33333333333333298</v>
      </c>
      <c r="W1232" s="40">
        <f t="shared" si="617"/>
        <v>0</v>
      </c>
      <c r="X1232" t="str">
        <f t="shared" si="618"/>
        <v>Não</v>
      </c>
      <c r="Y1232" s="40">
        <f t="shared" si="619"/>
        <v>0</v>
      </c>
      <c r="Z1232" s="40">
        <f t="shared" si="620"/>
        <v>0</v>
      </c>
      <c r="AA1232" s="40">
        <f t="shared" si="621"/>
        <v>0</v>
      </c>
      <c r="AB1232" s="40">
        <f t="shared" si="622"/>
        <v>0</v>
      </c>
      <c r="AC1232" s="40">
        <f t="shared" si="623"/>
        <v>0</v>
      </c>
      <c r="AD1232" s="39">
        <f t="shared" si="624"/>
        <v>0</v>
      </c>
      <c r="AE1232" s="39">
        <f t="shared" si="625"/>
        <v>0</v>
      </c>
      <c r="AF1232" t="str">
        <f t="shared" si="626"/>
        <v>Trabalhado</v>
      </c>
      <c r="AG1232" t="str">
        <f t="shared" si="627"/>
        <v/>
      </c>
      <c r="AH1232" t="str">
        <f t="shared" si="628"/>
        <v/>
      </c>
      <c r="AJ1232" s="41">
        <f t="shared" si="629"/>
        <v>11</v>
      </c>
      <c r="AK1232" s="42" t="str">
        <f t="shared" si="630"/>
        <v/>
      </c>
      <c r="AL1232" s="41" t="str">
        <f t="shared" si="631"/>
        <v>Leve atraso</v>
      </c>
      <c r="AM1232" s="41" t="str">
        <f t="shared" si="632"/>
        <v>Não</v>
      </c>
      <c r="AN1232" s="41" t="str">
        <f t="shared" si="633"/>
        <v>Sim</v>
      </c>
      <c r="AO1232" s="42" t="str">
        <f t="shared" si="634"/>
        <v/>
      </c>
      <c r="AP1232" s="41" t="str">
        <f t="shared" si="635"/>
        <v>Rogério Marques da Silva|46254</v>
      </c>
      <c r="AQ1232" s="41" t="str">
        <f t="shared" si="636"/>
        <v/>
      </c>
      <c r="AR1232" s="41" t="str">
        <f>IF($AQ1232="","",COUNTIFS(L_ChaveCob,$AQ1232,L_Ausencia,"&gt;"&amp;$W1232)+COUNTIFS($AQ$4:$AQ1232,$AQ1232,$W$4:$W1232,$W1232))</f>
        <v/>
      </c>
      <c r="AS1232" s="42">
        <f t="shared" si="637"/>
        <v>0</v>
      </c>
      <c r="AT1232" s="42">
        <f t="shared" si="638"/>
        <v>0</v>
      </c>
      <c r="AU1232" s="42">
        <f t="shared" si="639"/>
        <v>0</v>
      </c>
    </row>
    <row r="1233" spans="1:47" x14ac:dyDescent="0.2">
      <c r="A1233" s="35">
        <v>46254</v>
      </c>
      <c r="B1233" s="36" t="s">
        <v>479</v>
      </c>
      <c r="C1233" s="36" t="s">
        <v>232</v>
      </c>
      <c r="D1233" s="36"/>
      <c r="E1233" s="37"/>
      <c r="F1233" s="37"/>
      <c r="G1233" s="36"/>
      <c r="H1233" s="36"/>
      <c r="I1233" s="36"/>
      <c r="J1233" s="36"/>
      <c r="K1233" s="37"/>
      <c r="L1233" s="37"/>
      <c r="M1233" s="37"/>
      <c r="N1233" s="38">
        <f t="shared" si="608"/>
        <v>46235</v>
      </c>
      <c r="O1233">
        <f t="shared" si="609"/>
        <v>900012</v>
      </c>
      <c r="P1233" t="str">
        <f t="shared" si="610"/>
        <v>Serralheria</v>
      </c>
      <c r="Q1233" t="str">
        <f t="shared" si="611"/>
        <v>Normal / Fixo</v>
      </c>
      <c r="R1233" t="str">
        <f t="shared" si="612"/>
        <v>SERRALHEIRO I</v>
      </c>
      <c r="S1233" t="str">
        <f t="shared" si="613"/>
        <v>ADM</v>
      </c>
      <c r="T1233" s="39">
        <f t="shared" si="614"/>
        <v>53.488333185221997</v>
      </c>
      <c r="U1233" s="40">
        <f t="shared" si="615"/>
        <v>0.375</v>
      </c>
      <c r="V1233" s="40">
        <f t="shared" si="616"/>
        <v>0.375</v>
      </c>
      <c r="W1233" s="40">
        <f t="shared" si="617"/>
        <v>0</v>
      </c>
      <c r="X1233" t="str">
        <f t="shared" si="618"/>
        <v>Não</v>
      </c>
      <c r="Y1233" s="40">
        <f t="shared" si="619"/>
        <v>0</v>
      </c>
      <c r="Z1233" s="40">
        <f t="shared" si="620"/>
        <v>0</v>
      </c>
      <c r="AA1233" s="40">
        <f t="shared" si="621"/>
        <v>0</v>
      </c>
      <c r="AB1233" s="40">
        <f t="shared" si="622"/>
        <v>0</v>
      </c>
      <c r="AC1233" s="40">
        <f t="shared" si="623"/>
        <v>0</v>
      </c>
      <c r="AD1233" s="39">
        <f t="shared" si="624"/>
        <v>0</v>
      </c>
      <c r="AE1233" s="39">
        <f t="shared" si="625"/>
        <v>0</v>
      </c>
      <c r="AF1233" t="str">
        <f t="shared" si="626"/>
        <v>Trabalhado</v>
      </c>
      <c r="AG1233" t="str">
        <f t="shared" si="627"/>
        <v/>
      </c>
      <c r="AH1233" t="str">
        <f t="shared" si="628"/>
        <v/>
      </c>
      <c r="AJ1233" s="41">
        <f t="shared" si="629"/>
        <v>21</v>
      </c>
      <c r="AK1233" s="42" t="str">
        <f t="shared" si="630"/>
        <v/>
      </c>
      <c r="AL1233" s="41" t="str">
        <f t="shared" si="631"/>
        <v>Leve atraso</v>
      </c>
      <c r="AM1233" s="41" t="str">
        <f t="shared" si="632"/>
        <v>Não</v>
      </c>
      <c r="AN1233" s="41" t="str">
        <f t="shared" si="633"/>
        <v>Sim</v>
      </c>
      <c r="AO1233" s="42" t="str">
        <f t="shared" si="634"/>
        <v/>
      </c>
      <c r="AP1233" s="41" t="str">
        <f t="shared" si="635"/>
        <v>Diego Ferreira Moura|46254</v>
      </c>
      <c r="AQ1233" s="41" t="str">
        <f t="shared" si="636"/>
        <v/>
      </c>
      <c r="AR1233" s="41" t="str">
        <f>IF($AQ1233="","",COUNTIFS(L_ChaveCob,$AQ1233,L_Ausencia,"&gt;"&amp;$W1233)+COUNTIFS($AQ$4:$AQ1233,$AQ1233,$W$4:$W1233,$W1233))</f>
        <v/>
      </c>
      <c r="AS1233" s="42">
        <f t="shared" si="637"/>
        <v>0</v>
      </c>
      <c r="AT1233" s="42">
        <f t="shared" si="638"/>
        <v>0</v>
      </c>
      <c r="AU1233" s="42">
        <f t="shared" si="639"/>
        <v>0</v>
      </c>
    </row>
    <row r="1234" spans="1:47" x14ac:dyDescent="0.2">
      <c r="A1234" s="35">
        <v>46254</v>
      </c>
      <c r="B1234" s="36" t="s">
        <v>483</v>
      </c>
      <c r="C1234" s="36" t="s">
        <v>258</v>
      </c>
      <c r="D1234" s="36"/>
      <c r="E1234" s="37"/>
      <c r="F1234" s="37"/>
      <c r="G1234" s="36"/>
      <c r="H1234" s="36"/>
      <c r="I1234" s="36"/>
      <c r="J1234" s="36"/>
      <c r="K1234" s="37"/>
      <c r="L1234" s="37"/>
      <c r="M1234" s="37"/>
      <c r="N1234" s="38">
        <f t="shared" si="608"/>
        <v>46235</v>
      </c>
      <c r="O1234">
        <f t="shared" si="609"/>
        <v>900011</v>
      </c>
      <c r="P1234" t="str">
        <f t="shared" si="610"/>
        <v>Serralheria</v>
      </c>
      <c r="Q1234" t="str">
        <f t="shared" si="611"/>
        <v>Normal / Fixo</v>
      </c>
      <c r="R1234" t="str">
        <f t="shared" si="612"/>
        <v>SERRALHEIRO I</v>
      </c>
      <c r="S1234" t="str">
        <f t="shared" si="613"/>
        <v>ADM</v>
      </c>
      <c r="T1234" s="39">
        <f t="shared" si="614"/>
        <v>53.488333185221997</v>
      </c>
      <c r="U1234" s="40">
        <f t="shared" si="615"/>
        <v>0.375</v>
      </c>
      <c r="V1234" s="40">
        <f t="shared" si="616"/>
        <v>0</v>
      </c>
      <c r="W1234" s="40">
        <f t="shared" si="617"/>
        <v>0.375</v>
      </c>
      <c r="X1234" t="str">
        <f t="shared" si="618"/>
        <v>Não</v>
      </c>
      <c r="Y1234" s="40">
        <f t="shared" si="619"/>
        <v>0</v>
      </c>
      <c r="Z1234" s="40">
        <f t="shared" si="620"/>
        <v>0</v>
      </c>
      <c r="AA1234" s="40">
        <f t="shared" si="621"/>
        <v>0</v>
      </c>
      <c r="AB1234" s="40">
        <f t="shared" si="622"/>
        <v>0</v>
      </c>
      <c r="AC1234" s="40">
        <f t="shared" si="623"/>
        <v>0</v>
      </c>
      <c r="AD1234" s="39">
        <f t="shared" si="624"/>
        <v>0</v>
      </c>
      <c r="AE1234" s="39">
        <f t="shared" si="625"/>
        <v>481.39499866699799</v>
      </c>
      <c r="AF1234" t="str">
        <f t="shared" si="626"/>
        <v>Justificada</v>
      </c>
      <c r="AG1234" t="str">
        <f t="shared" si="627"/>
        <v/>
      </c>
      <c r="AH1234" t="str">
        <f t="shared" si="628"/>
        <v/>
      </c>
      <c r="AJ1234" s="41">
        <f t="shared" si="629"/>
        <v>20</v>
      </c>
      <c r="AK1234" s="42" t="str">
        <f t="shared" si="630"/>
        <v/>
      </c>
      <c r="AL1234" s="41" t="str">
        <f t="shared" si="631"/>
        <v>Dia inteiro</v>
      </c>
      <c r="AM1234" s="41" t="str">
        <f t="shared" si="632"/>
        <v>Não</v>
      </c>
      <c r="AN1234" s="41" t="str">
        <f t="shared" si="633"/>
        <v>Não</v>
      </c>
      <c r="AO1234" s="42" t="str">
        <f t="shared" si="634"/>
        <v/>
      </c>
      <c r="AP1234" s="41" t="str">
        <f t="shared" si="635"/>
        <v>Maxwell Torres da Silva|46254</v>
      </c>
      <c r="AQ1234" s="41" t="str">
        <f t="shared" si="636"/>
        <v/>
      </c>
      <c r="AR1234" s="41" t="str">
        <f>IF($AQ1234="","",COUNTIFS(L_ChaveCob,$AQ1234,L_Ausencia,"&gt;"&amp;$W1234)+COUNTIFS($AQ$4:$AQ1234,$AQ1234,$W$4:$W1234,$W1234))</f>
        <v/>
      </c>
      <c r="AS1234" s="42">
        <f t="shared" si="637"/>
        <v>0</v>
      </c>
      <c r="AT1234" s="42">
        <f t="shared" si="638"/>
        <v>0</v>
      </c>
      <c r="AU1234" s="42">
        <f t="shared" si="639"/>
        <v>0</v>
      </c>
    </row>
    <row r="1235" spans="1:47" x14ac:dyDescent="0.2">
      <c r="A1235" s="35">
        <v>46254</v>
      </c>
      <c r="B1235" s="36" t="s">
        <v>281</v>
      </c>
      <c r="C1235" s="36" t="s">
        <v>232</v>
      </c>
      <c r="D1235" s="36"/>
      <c r="E1235" s="37"/>
      <c r="F1235" s="37"/>
      <c r="G1235" s="36"/>
      <c r="H1235" s="36"/>
      <c r="I1235" s="36"/>
      <c r="J1235" s="36"/>
      <c r="K1235" s="37"/>
      <c r="L1235" s="37"/>
      <c r="M1235" s="37"/>
      <c r="N1235" s="38">
        <f t="shared" si="608"/>
        <v>46235</v>
      </c>
      <c r="O1235">
        <f t="shared" si="609"/>
        <v>900010</v>
      </c>
      <c r="P1235" t="str">
        <f t="shared" si="610"/>
        <v>Serralheria</v>
      </c>
      <c r="Q1235" t="str">
        <f t="shared" si="611"/>
        <v>Normal / Fixo</v>
      </c>
      <c r="R1235" t="str">
        <f t="shared" si="612"/>
        <v>SERRALHEIRO I</v>
      </c>
      <c r="S1235" t="str">
        <f t="shared" si="613"/>
        <v>ADM</v>
      </c>
      <c r="T1235" s="39">
        <f t="shared" si="614"/>
        <v>53.488333185221997</v>
      </c>
      <c r="U1235" s="40">
        <f t="shared" si="615"/>
        <v>0.375</v>
      </c>
      <c r="V1235" s="40">
        <f t="shared" si="616"/>
        <v>0.375</v>
      </c>
      <c r="W1235" s="40">
        <f t="shared" si="617"/>
        <v>0</v>
      </c>
      <c r="X1235" t="str">
        <f t="shared" si="618"/>
        <v>Não</v>
      </c>
      <c r="Y1235" s="40">
        <f t="shared" si="619"/>
        <v>0</v>
      </c>
      <c r="Z1235" s="40">
        <f t="shared" si="620"/>
        <v>0</v>
      </c>
      <c r="AA1235" s="40">
        <f t="shared" si="621"/>
        <v>0</v>
      </c>
      <c r="AB1235" s="40">
        <f t="shared" si="622"/>
        <v>0</v>
      </c>
      <c r="AC1235" s="40">
        <f t="shared" si="623"/>
        <v>0</v>
      </c>
      <c r="AD1235" s="39">
        <f t="shared" si="624"/>
        <v>0</v>
      </c>
      <c r="AE1235" s="39">
        <f t="shared" si="625"/>
        <v>0</v>
      </c>
      <c r="AF1235" t="str">
        <f t="shared" si="626"/>
        <v>Trabalhado</v>
      </c>
      <c r="AG1235" t="str">
        <f t="shared" si="627"/>
        <v/>
      </c>
      <c r="AH1235" t="str">
        <f t="shared" si="628"/>
        <v/>
      </c>
      <c r="AJ1235" s="41">
        <f t="shared" si="629"/>
        <v>19</v>
      </c>
      <c r="AK1235" s="42" t="str">
        <f t="shared" si="630"/>
        <v/>
      </c>
      <c r="AL1235" s="41" t="str">
        <f t="shared" si="631"/>
        <v>Leve atraso</v>
      </c>
      <c r="AM1235" s="41" t="str">
        <f t="shared" si="632"/>
        <v>Não</v>
      </c>
      <c r="AN1235" s="41" t="str">
        <f t="shared" si="633"/>
        <v>Sim</v>
      </c>
      <c r="AO1235" s="42" t="str">
        <f t="shared" si="634"/>
        <v/>
      </c>
      <c r="AP1235" s="41" t="str">
        <f t="shared" si="635"/>
        <v>Roniel de Souza Rocha|46254</v>
      </c>
      <c r="AQ1235" s="41" t="str">
        <f t="shared" si="636"/>
        <v/>
      </c>
      <c r="AR1235" s="41" t="str">
        <f>IF($AQ1235="","",COUNTIFS(L_ChaveCob,$AQ1235,L_Ausencia,"&gt;"&amp;$W1235)+COUNTIFS($AQ$4:$AQ1235,$AQ1235,$W$4:$W1235,$W1235))</f>
        <v/>
      </c>
      <c r="AS1235" s="42">
        <f t="shared" si="637"/>
        <v>0</v>
      </c>
      <c r="AT1235" s="42">
        <f t="shared" si="638"/>
        <v>0</v>
      </c>
      <c r="AU1235" s="42">
        <f t="shared" si="639"/>
        <v>0</v>
      </c>
    </row>
    <row r="1236" spans="1:47" hidden="1" x14ac:dyDescent="0.2">
      <c r="A1236" s="35">
        <v>46254</v>
      </c>
      <c r="B1236" s="36" t="s">
        <v>611</v>
      </c>
      <c r="C1236" s="36" t="s">
        <v>258</v>
      </c>
      <c r="D1236" s="36"/>
      <c r="E1236" s="37"/>
      <c r="F1236" s="37"/>
      <c r="G1236" s="36"/>
      <c r="H1236" s="36"/>
      <c r="I1236" s="36"/>
      <c r="J1236" s="36"/>
      <c r="K1236" s="37"/>
      <c r="L1236" s="37"/>
      <c r="M1236" s="37"/>
      <c r="N1236" s="38">
        <f t="shared" si="608"/>
        <v>46235</v>
      </c>
      <c r="O1236">
        <f t="shared" si="609"/>
        <v>900013</v>
      </c>
      <c r="P1236" t="str">
        <f t="shared" si="610"/>
        <v>SPOT</v>
      </c>
      <c r="Q1236" t="str">
        <f t="shared" si="611"/>
        <v>SPOT</v>
      </c>
      <c r="R1236" t="str">
        <f t="shared" si="612"/>
        <v>SERRALHEIRO I</v>
      </c>
      <c r="S1236" t="str">
        <f t="shared" si="613"/>
        <v>TURNO 2</v>
      </c>
      <c r="T1236" s="39">
        <f t="shared" si="614"/>
        <v>53.488333185221997</v>
      </c>
      <c r="U1236" s="40">
        <f t="shared" si="615"/>
        <v>0.33333333333333298</v>
      </c>
      <c r="V1236" s="40">
        <f t="shared" si="616"/>
        <v>0</v>
      </c>
      <c r="W1236" s="40">
        <f t="shared" si="617"/>
        <v>0.33333333333333298</v>
      </c>
      <c r="X1236" t="str">
        <f t="shared" si="618"/>
        <v>Não</v>
      </c>
      <c r="Y1236" s="40">
        <f t="shared" si="619"/>
        <v>0</v>
      </c>
      <c r="Z1236" s="40">
        <f t="shared" si="620"/>
        <v>0</v>
      </c>
      <c r="AA1236" s="40">
        <f t="shared" si="621"/>
        <v>0</v>
      </c>
      <c r="AB1236" s="40">
        <f t="shared" si="622"/>
        <v>0</v>
      </c>
      <c r="AC1236" s="40">
        <f t="shared" si="623"/>
        <v>0</v>
      </c>
      <c r="AD1236" s="39">
        <f t="shared" si="624"/>
        <v>0</v>
      </c>
      <c r="AE1236" s="39">
        <f t="shared" si="625"/>
        <v>427.90666548177552</v>
      </c>
      <c r="AF1236" t="str">
        <f t="shared" si="626"/>
        <v>Justificada</v>
      </c>
      <c r="AG1236" t="str">
        <f t="shared" si="627"/>
        <v/>
      </c>
      <c r="AH1236" t="str">
        <f t="shared" si="628"/>
        <v/>
      </c>
      <c r="AJ1236" s="41">
        <f t="shared" si="629"/>
        <v>22</v>
      </c>
      <c r="AK1236" s="42" t="str">
        <f t="shared" si="630"/>
        <v/>
      </c>
      <c r="AL1236" s="41" t="str">
        <f t="shared" si="631"/>
        <v>Dia inteiro</v>
      </c>
      <c r="AM1236" s="41" t="str">
        <f t="shared" si="632"/>
        <v>Não</v>
      </c>
      <c r="AN1236" s="41" t="str">
        <f t="shared" si="633"/>
        <v>Não</v>
      </c>
      <c r="AO1236" s="42" t="str">
        <f t="shared" si="634"/>
        <v/>
      </c>
      <c r="AP1236" s="41" t="str">
        <f t="shared" si="635"/>
        <v>Murilo de Souza Modesto- Spot|46254</v>
      </c>
      <c r="AQ1236" s="41" t="str">
        <f t="shared" si="636"/>
        <v/>
      </c>
      <c r="AR1236" s="41" t="str">
        <f>IF($AQ1236="","",COUNTIFS(L_ChaveCob,$AQ1236,L_Ausencia,"&gt;"&amp;$W1236)+COUNTIFS($AQ$4:$AQ1236,$AQ1236,$W$4:$W1236,$W1236))</f>
        <v/>
      </c>
      <c r="AS1236" s="42">
        <f t="shared" si="637"/>
        <v>0</v>
      </c>
      <c r="AT1236" s="42">
        <f t="shared" si="638"/>
        <v>0</v>
      </c>
      <c r="AU1236" s="42">
        <f t="shared" si="639"/>
        <v>0</v>
      </c>
    </row>
    <row r="1237" spans="1:47" x14ac:dyDescent="0.2">
      <c r="A1237" s="35">
        <v>46255</v>
      </c>
      <c r="B1237" s="36" t="s">
        <v>252</v>
      </c>
      <c r="C1237" s="36" t="s">
        <v>232</v>
      </c>
      <c r="D1237" s="36"/>
      <c r="E1237" s="37"/>
      <c r="F1237" s="37"/>
      <c r="G1237" s="36"/>
      <c r="H1237" s="36"/>
      <c r="I1237" s="36"/>
      <c r="J1237" s="36"/>
      <c r="K1237" s="37"/>
      <c r="L1237" s="37"/>
      <c r="M1237" s="37"/>
      <c r="N1237" s="38">
        <f t="shared" si="608"/>
        <v>46235</v>
      </c>
      <c r="O1237">
        <f t="shared" si="609"/>
        <v>266937</v>
      </c>
      <c r="P1237" t="str">
        <f t="shared" si="610"/>
        <v>Serralheria</v>
      </c>
      <c r="Q1237" t="str">
        <f t="shared" si="611"/>
        <v>Normal / Fixo</v>
      </c>
      <c r="R1237" t="str">
        <f t="shared" si="612"/>
        <v>ENCARREGADO</v>
      </c>
      <c r="S1237" t="str">
        <f t="shared" si="613"/>
        <v>ADM</v>
      </c>
      <c r="T1237" s="39">
        <f t="shared" si="614"/>
        <v>66.410146806958295</v>
      </c>
      <c r="U1237" s="40">
        <f t="shared" si="615"/>
        <v>0.33333333333333298</v>
      </c>
      <c r="V1237" s="40">
        <f t="shared" si="616"/>
        <v>0.33333333333333298</v>
      </c>
      <c r="W1237" s="40">
        <f t="shared" si="617"/>
        <v>0</v>
      </c>
      <c r="X1237" t="str">
        <f t="shared" si="618"/>
        <v>Não</v>
      </c>
      <c r="Y1237" s="40">
        <f t="shared" si="619"/>
        <v>0</v>
      </c>
      <c r="Z1237" s="40">
        <f t="shared" si="620"/>
        <v>0</v>
      </c>
      <c r="AA1237" s="40">
        <f t="shared" si="621"/>
        <v>0</v>
      </c>
      <c r="AB1237" s="40">
        <f t="shared" si="622"/>
        <v>0</v>
      </c>
      <c r="AC1237" s="40">
        <f t="shared" si="623"/>
        <v>0</v>
      </c>
      <c r="AD1237" s="39">
        <f t="shared" si="624"/>
        <v>0</v>
      </c>
      <c r="AE1237" s="39">
        <f t="shared" si="625"/>
        <v>0</v>
      </c>
      <c r="AF1237" t="str">
        <f t="shared" si="626"/>
        <v>Trabalhado</v>
      </c>
      <c r="AG1237" t="str">
        <f t="shared" si="627"/>
        <v/>
      </c>
      <c r="AH1237" t="str">
        <f t="shared" si="628"/>
        <v/>
      </c>
      <c r="AJ1237" s="41">
        <f t="shared" si="629"/>
        <v>1</v>
      </c>
      <c r="AK1237" s="42" t="str">
        <f t="shared" si="630"/>
        <v/>
      </c>
      <c r="AL1237" s="41" t="str">
        <f t="shared" si="631"/>
        <v>Leve atraso</v>
      </c>
      <c r="AM1237" s="41" t="str">
        <f t="shared" si="632"/>
        <v>Não</v>
      </c>
      <c r="AN1237" s="41" t="str">
        <f t="shared" si="633"/>
        <v>Sim</v>
      </c>
      <c r="AO1237" s="42" t="str">
        <f t="shared" si="634"/>
        <v/>
      </c>
      <c r="AP1237" s="41" t="str">
        <f t="shared" si="635"/>
        <v>Ronaldo Rosendo da Silva|46255</v>
      </c>
      <c r="AQ1237" s="41" t="str">
        <f t="shared" si="636"/>
        <v/>
      </c>
      <c r="AR1237" s="41" t="str">
        <f>IF($AQ1237="","",COUNTIFS(L_ChaveCob,$AQ1237,L_Ausencia,"&gt;"&amp;$W1237)+COUNTIFS($AQ$4:$AQ1237,$AQ1237,$W$4:$W1237,$W1237))</f>
        <v/>
      </c>
      <c r="AS1237" s="42">
        <f t="shared" si="637"/>
        <v>0</v>
      </c>
      <c r="AT1237" s="42">
        <f t="shared" si="638"/>
        <v>0</v>
      </c>
      <c r="AU1237" s="42">
        <f t="shared" si="639"/>
        <v>0</v>
      </c>
    </row>
    <row r="1238" spans="1:47" x14ac:dyDescent="0.2">
      <c r="A1238" s="35">
        <v>46255</v>
      </c>
      <c r="B1238" s="36" t="s">
        <v>243</v>
      </c>
      <c r="C1238" s="36" t="s">
        <v>232</v>
      </c>
      <c r="D1238" s="36"/>
      <c r="E1238" s="37"/>
      <c r="F1238" s="37"/>
      <c r="G1238" s="36"/>
      <c r="H1238" s="36"/>
      <c r="I1238" s="36"/>
      <c r="J1238" s="36"/>
      <c r="K1238" s="37"/>
      <c r="L1238" s="37"/>
      <c r="M1238" s="37"/>
      <c r="N1238" s="38">
        <f t="shared" si="608"/>
        <v>46235</v>
      </c>
      <c r="O1238">
        <f t="shared" si="609"/>
        <v>900003</v>
      </c>
      <c r="P1238" t="str">
        <f t="shared" si="610"/>
        <v>Serralheria</v>
      </c>
      <c r="Q1238" t="str">
        <f t="shared" si="611"/>
        <v>Normal / Fixo</v>
      </c>
      <c r="R1238" t="str">
        <f t="shared" si="612"/>
        <v>ENCARREGADO</v>
      </c>
      <c r="S1238" t="str">
        <f t="shared" si="613"/>
        <v>ADM</v>
      </c>
      <c r="T1238" s="39">
        <f t="shared" si="614"/>
        <v>66.410146806958295</v>
      </c>
      <c r="U1238" s="40">
        <f t="shared" si="615"/>
        <v>0.33333333333333298</v>
      </c>
      <c r="V1238" s="40">
        <f t="shared" si="616"/>
        <v>0.33333333333333298</v>
      </c>
      <c r="W1238" s="40">
        <f t="shared" si="617"/>
        <v>0</v>
      </c>
      <c r="X1238" t="str">
        <f t="shared" si="618"/>
        <v>Não</v>
      </c>
      <c r="Y1238" s="40">
        <f t="shared" si="619"/>
        <v>0</v>
      </c>
      <c r="Z1238" s="40">
        <f t="shared" si="620"/>
        <v>0</v>
      </c>
      <c r="AA1238" s="40">
        <f t="shared" si="621"/>
        <v>0</v>
      </c>
      <c r="AB1238" s="40">
        <f t="shared" si="622"/>
        <v>0</v>
      </c>
      <c r="AC1238" s="40">
        <f t="shared" si="623"/>
        <v>0</v>
      </c>
      <c r="AD1238" s="39">
        <f t="shared" si="624"/>
        <v>0</v>
      </c>
      <c r="AE1238" s="39">
        <f t="shared" si="625"/>
        <v>0</v>
      </c>
      <c r="AF1238" t="str">
        <f t="shared" si="626"/>
        <v>Trabalhado</v>
      </c>
      <c r="AG1238" t="str">
        <f t="shared" si="627"/>
        <v/>
      </c>
      <c r="AH1238" t="str">
        <f t="shared" si="628"/>
        <v/>
      </c>
      <c r="AJ1238" s="41">
        <f t="shared" si="629"/>
        <v>10</v>
      </c>
      <c r="AK1238" s="42" t="str">
        <f t="shared" si="630"/>
        <v/>
      </c>
      <c r="AL1238" s="41" t="str">
        <f t="shared" si="631"/>
        <v>Leve atraso</v>
      </c>
      <c r="AM1238" s="41" t="str">
        <f t="shared" si="632"/>
        <v>Não</v>
      </c>
      <c r="AN1238" s="41" t="str">
        <f t="shared" si="633"/>
        <v>Sim</v>
      </c>
      <c r="AO1238" s="42" t="str">
        <f t="shared" si="634"/>
        <v/>
      </c>
      <c r="AP1238" s="41" t="str">
        <f t="shared" si="635"/>
        <v>Marcelo Antônio Silvestre de Moraes|46255</v>
      </c>
      <c r="AQ1238" s="41" t="str">
        <f t="shared" si="636"/>
        <v/>
      </c>
      <c r="AR1238" s="41" t="str">
        <f>IF($AQ1238="","",COUNTIFS(L_ChaveCob,$AQ1238,L_Ausencia,"&gt;"&amp;$W1238)+COUNTIFS($AQ$4:$AQ1238,$AQ1238,$W$4:$W1238,$W1238))</f>
        <v/>
      </c>
      <c r="AS1238" s="42">
        <f t="shared" si="637"/>
        <v>0</v>
      </c>
      <c r="AT1238" s="42">
        <f t="shared" si="638"/>
        <v>0</v>
      </c>
      <c r="AU1238" s="42">
        <f t="shared" si="639"/>
        <v>0</v>
      </c>
    </row>
    <row r="1239" spans="1:47" x14ac:dyDescent="0.2">
      <c r="A1239" s="35">
        <v>46255</v>
      </c>
      <c r="B1239" s="36" t="s">
        <v>239</v>
      </c>
      <c r="C1239" s="36" t="s">
        <v>232</v>
      </c>
      <c r="D1239" s="36"/>
      <c r="E1239" s="37"/>
      <c r="F1239" s="37"/>
      <c r="G1239" s="36"/>
      <c r="H1239" s="36"/>
      <c r="I1239" s="36"/>
      <c r="J1239" s="36"/>
      <c r="K1239" s="37"/>
      <c r="L1239" s="37"/>
      <c r="M1239" s="37"/>
      <c r="N1239" s="38">
        <f t="shared" si="608"/>
        <v>46235</v>
      </c>
      <c r="O1239">
        <f t="shared" si="609"/>
        <v>173078</v>
      </c>
      <c r="P1239" t="str">
        <f t="shared" si="610"/>
        <v>Serralheria</v>
      </c>
      <c r="Q1239" t="str">
        <f t="shared" si="611"/>
        <v>Normal / Fixo</v>
      </c>
      <c r="R1239" t="str">
        <f t="shared" si="612"/>
        <v>SERRALHEIRO II</v>
      </c>
      <c r="S1239" t="str">
        <f t="shared" si="613"/>
        <v>ADM</v>
      </c>
      <c r="T1239" s="39">
        <f t="shared" si="614"/>
        <v>57.825734836004102</v>
      </c>
      <c r="U1239" s="40">
        <f t="shared" si="615"/>
        <v>0.33333333333333298</v>
      </c>
      <c r="V1239" s="40">
        <f t="shared" si="616"/>
        <v>0.33333333333333298</v>
      </c>
      <c r="W1239" s="40">
        <f t="shared" si="617"/>
        <v>0</v>
      </c>
      <c r="X1239" t="str">
        <f t="shared" si="618"/>
        <v>Não</v>
      </c>
      <c r="Y1239" s="40">
        <f t="shared" si="619"/>
        <v>0</v>
      </c>
      <c r="Z1239" s="40">
        <f t="shared" si="620"/>
        <v>0</v>
      </c>
      <c r="AA1239" s="40">
        <f t="shared" si="621"/>
        <v>0</v>
      </c>
      <c r="AB1239" s="40">
        <f t="shared" si="622"/>
        <v>0</v>
      </c>
      <c r="AC1239" s="40">
        <f t="shared" si="623"/>
        <v>0</v>
      </c>
      <c r="AD1239" s="39">
        <f t="shared" si="624"/>
        <v>0</v>
      </c>
      <c r="AE1239" s="39">
        <f t="shared" si="625"/>
        <v>0</v>
      </c>
      <c r="AF1239" t="str">
        <f t="shared" si="626"/>
        <v>Trabalhado</v>
      </c>
      <c r="AG1239" t="str">
        <f t="shared" si="627"/>
        <v/>
      </c>
      <c r="AH1239" t="str">
        <f t="shared" si="628"/>
        <v/>
      </c>
      <c r="AJ1239" s="41">
        <f t="shared" si="629"/>
        <v>2</v>
      </c>
      <c r="AK1239" s="42" t="str">
        <f t="shared" si="630"/>
        <v/>
      </c>
      <c r="AL1239" s="41" t="str">
        <f t="shared" si="631"/>
        <v>Leve atraso</v>
      </c>
      <c r="AM1239" s="41" t="str">
        <f t="shared" si="632"/>
        <v>Não</v>
      </c>
      <c r="AN1239" s="41" t="str">
        <f t="shared" si="633"/>
        <v>Sim</v>
      </c>
      <c r="AO1239" s="42" t="str">
        <f t="shared" si="634"/>
        <v/>
      </c>
      <c r="AP1239" s="41" t="str">
        <f t="shared" si="635"/>
        <v>Giovani Joao da Silva|46255</v>
      </c>
      <c r="AQ1239" s="41" t="str">
        <f t="shared" si="636"/>
        <v/>
      </c>
      <c r="AR1239" s="41" t="str">
        <f>IF($AQ1239="","",COUNTIFS(L_ChaveCob,$AQ1239,L_Ausencia,"&gt;"&amp;$W1239)+COUNTIFS($AQ$4:$AQ1239,$AQ1239,$W$4:$W1239,$W1239))</f>
        <v/>
      </c>
      <c r="AS1239" s="42">
        <f t="shared" si="637"/>
        <v>0</v>
      </c>
      <c r="AT1239" s="42">
        <f t="shared" si="638"/>
        <v>0</v>
      </c>
      <c r="AU1239" s="42">
        <f t="shared" si="639"/>
        <v>0</v>
      </c>
    </row>
    <row r="1240" spans="1:47" x14ac:dyDescent="0.2">
      <c r="A1240" s="35">
        <v>46255</v>
      </c>
      <c r="B1240" s="36" t="s">
        <v>241</v>
      </c>
      <c r="C1240" s="36" t="s">
        <v>232</v>
      </c>
      <c r="D1240" s="36"/>
      <c r="E1240" s="37"/>
      <c r="F1240" s="37"/>
      <c r="G1240" s="36"/>
      <c r="H1240" s="36"/>
      <c r="I1240" s="36"/>
      <c r="J1240" s="36"/>
      <c r="K1240" s="37"/>
      <c r="L1240" s="37"/>
      <c r="M1240" s="37"/>
      <c r="N1240" s="38">
        <f t="shared" si="608"/>
        <v>46235</v>
      </c>
      <c r="O1240">
        <f t="shared" si="609"/>
        <v>24800</v>
      </c>
      <c r="P1240" t="str">
        <f t="shared" si="610"/>
        <v>Serralheria</v>
      </c>
      <c r="Q1240" t="str">
        <f t="shared" si="611"/>
        <v>Normal / Fixo</v>
      </c>
      <c r="R1240" t="str">
        <f t="shared" si="612"/>
        <v>SERRALHEIRO II</v>
      </c>
      <c r="S1240" t="str">
        <f t="shared" si="613"/>
        <v>ADM</v>
      </c>
      <c r="T1240" s="39">
        <f t="shared" si="614"/>
        <v>57.825734836004102</v>
      </c>
      <c r="U1240" s="40">
        <f t="shared" si="615"/>
        <v>0.33333333333333298</v>
      </c>
      <c r="V1240" s="40">
        <f t="shared" si="616"/>
        <v>0.33333333333333298</v>
      </c>
      <c r="W1240" s="40">
        <f t="shared" si="617"/>
        <v>0</v>
      </c>
      <c r="X1240" t="str">
        <f t="shared" si="618"/>
        <v>Não</v>
      </c>
      <c r="Y1240" s="40">
        <f t="shared" si="619"/>
        <v>0</v>
      </c>
      <c r="Z1240" s="40">
        <f t="shared" si="620"/>
        <v>0</v>
      </c>
      <c r="AA1240" s="40">
        <f t="shared" si="621"/>
        <v>0</v>
      </c>
      <c r="AB1240" s="40">
        <f t="shared" si="622"/>
        <v>0</v>
      </c>
      <c r="AC1240" s="40">
        <f t="shared" si="623"/>
        <v>0</v>
      </c>
      <c r="AD1240" s="39">
        <f t="shared" si="624"/>
        <v>0</v>
      </c>
      <c r="AE1240" s="39">
        <f t="shared" si="625"/>
        <v>0</v>
      </c>
      <c r="AF1240" t="str">
        <f t="shared" si="626"/>
        <v>Trabalhado</v>
      </c>
      <c r="AG1240" t="str">
        <f t="shared" si="627"/>
        <v/>
      </c>
      <c r="AH1240" t="str">
        <f t="shared" si="628"/>
        <v/>
      </c>
      <c r="AJ1240" s="41">
        <f t="shared" si="629"/>
        <v>3</v>
      </c>
      <c r="AK1240" s="42" t="str">
        <f t="shared" si="630"/>
        <v/>
      </c>
      <c r="AL1240" s="41" t="str">
        <f t="shared" si="631"/>
        <v>Leve atraso</v>
      </c>
      <c r="AM1240" s="41" t="str">
        <f t="shared" si="632"/>
        <v>Não</v>
      </c>
      <c r="AN1240" s="41" t="str">
        <f t="shared" si="633"/>
        <v>Sim</v>
      </c>
      <c r="AO1240" s="42" t="str">
        <f t="shared" si="634"/>
        <v/>
      </c>
      <c r="AP1240" s="41" t="str">
        <f t="shared" si="635"/>
        <v>Ivanildo Lopes Pires de Carvalho|46255</v>
      </c>
      <c r="AQ1240" s="41" t="str">
        <f t="shared" si="636"/>
        <v/>
      </c>
      <c r="AR1240" s="41" t="str">
        <f>IF($AQ1240="","",COUNTIFS(L_ChaveCob,$AQ1240,L_Ausencia,"&gt;"&amp;$W1240)+COUNTIFS($AQ$4:$AQ1240,$AQ1240,$W$4:$W1240,$W1240))</f>
        <v/>
      </c>
      <c r="AS1240" s="42">
        <f t="shared" si="637"/>
        <v>0</v>
      </c>
      <c r="AT1240" s="42">
        <f t="shared" si="638"/>
        <v>0</v>
      </c>
      <c r="AU1240" s="42">
        <f t="shared" si="639"/>
        <v>0</v>
      </c>
    </row>
    <row r="1241" spans="1:47" x14ac:dyDescent="0.2">
      <c r="A1241" s="35">
        <v>46255</v>
      </c>
      <c r="B1241" s="36" t="s">
        <v>254</v>
      </c>
      <c r="C1241" s="36" t="s">
        <v>228</v>
      </c>
      <c r="D1241" s="36"/>
      <c r="E1241" s="37"/>
      <c r="F1241" s="37"/>
      <c r="G1241" s="36"/>
      <c r="H1241" s="36"/>
      <c r="I1241" s="36"/>
      <c r="J1241" s="36"/>
      <c r="K1241" s="37"/>
      <c r="L1241" s="37"/>
      <c r="M1241" s="37"/>
      <c r="N1241" s="38">
        <f t="shared" si="608"/>
        <v>46235</v>
      </c>
      <c r="O1241">
        <f t="shared" si="609"/>
        <v>900001</v>
      </c>
      <c r="P1241" t="str">
        <f t="shared" si="610"/>
        <v>Serralheria</v>
      </c>
      <c r="Q1241" t="str">
        <f t="shared" si="611"/>
        <v>Normal / Fixo</v>
      </c>
      <c r="R1241" t="str">
        <f t="shared" si="612"/>
        <v>SERRALHEIRO II</v>
      </c>
      <c r="S1241" t="str">
        <f t="shared" si="613"/>
        <v>ADM</v>
      </c>
      <c r="T1241" s="39">
        <f t="shared" si="614"/>
        <v>57.825734836004102</v>
      </c>
      <c r="U1241" s="40">
        <f t="shared" si="615"/>
        <v>0.33333333333333298</v>
      </c>
      <c r="V1241" s="40">
        <f t="shared" si="616"/>
        <v>0</v>
      </c>
      <c r="W1241" s="40">
        <f t="shared" si="617"/>
        <v>0.33333333333333298</v>
      </c>
      <c r="X1241" t="str">
        <f t="shared" si="618"/>
        <v>Sim</v>
      </c>
      <c r="Y1241" s="40">
        <f t="shared" si="619"/>
        <v>0.33333333333333298</v>
      </c>
      <c r="Z1241" s="40">
        <f t="shared" si="620"/>
        <v>0</v>
      </c>
      <c r="AA1241" s="40">
        <f t="shared" si="621"/>
        <v>0</v>
      </c>
      <c r="AB1241" s="40">
        <f t="shared" si="622"/>
        <v>0</v>
      </c>
      <c r="AC1241" s="40">
        <f t="shared" si="623"/>
        <v>0.33333333333333298</v>
      </c>
      <c r="AD1241" s="39">
        <f t="shared" si="624"/>
        <v>462.60587868803231</v>
      </c>
      <c r="AE1241" s="39">
        <f t="shared" si="625"/>
        <v>0</v>
      </c>
      <c r="AF1241" t="str">
        <f t="shared" si="626"/>
        <v>Férias</v>
      </c>
      <c r="AG1241" t="str">
        <f t="shared" si="627"/>
        <v>DESCONTA 8:00h (Férias).</v>
      </c>
      <c r="AH1241" t="str">
        <f t="shared" si="628"/>
        <v/>
      </c>
      <c r="AJ1241" s="41">
        <f t="shared" si="629"/>
        <v>8</v>
      </c>
      <c r="AK1241" s="42" t="str">
        <f t="shared" si="630"/>
        <v/>
      </c>
      <c r="AL1241" s="41" t="str">
        <f t="shared" si="631"/>
        <v>Dia inteiro</v>
      </c>
      <c r="AM1241" s="41" t="str">
        <f t="shared" si="632"/>
        <v>Sim</v>
      </c>
      <c r="AN1241" s="41" t="str">
        <f t="shared" si="633"/>
        <v>Não</v>
      </c>
      <c r="AO1241" s="42" t="str">
        <f t="shared" si="634"/>
        <v/>
      </c>
      <c r="AP1241" s="41" t="str">
        <f t="shared" si="635"/>
        <v>Ronaldo Santos Dias|46255</v>
      </c>
      <c r="AQ1241" s="41" t="str">
        <f t="shared" si="636"/>
        <v>46255|Serralheria</v>
      </c>
      <c r="AR1241" s="41">
        <f>IF($AQ1241="","",COUNTIFS(L_ChaveCob,$AQ1241,L_Ausencia,"&gt;"&amp;$W1241)+COUNTIFS($AQ$4:$AQ1241,$AQ1241,$W$4:$W1241,$W1241))</f>
        <v>1</v>
      </c>
      <c r="AS1241" s="42">
        <f t="shared" si="637"/>
        <v>0</v>
      </c>
      <c r="AT1241" s="42">
        <f t="shared" si="638"/>
        <v>0</v>
      </c>
      <c r="AU1241" s="42">
        <f t="shared" si="639"/>
        <v>0</v>
      </c>
    </row>
    <row r="1242" spans="1:47" x14ac:dyDescent="0.2">
      <c r="A1242" s="35">
        <v>46255</v>
      </c>
      <c r="B1242" s="36" t="s">
        <v>247</v>
      </c>
      <c r="C1242" s="36" t="s">
        <v>258</v>
      </c>
      <c r="D1242" s="36"/>
      <c r="E1242" s="37"/>
      <c r="F1242" s="37"/>
      <c r="G1242" s="36"/>
      <c r="H1242" s="36"/>
      <c r="I1242" s="36" t="s">
        <v>616</v>
      </c>
      <c r="J1242" s="36"/>
      <c r="K1242" s="37"/>
      <c r="L1242" s="37"/>
      <c r="M1242" s="37"/>
      <c r="N1242" s="38">
        <f t="shared" si="608"/>
        <v>46235</v>
      </c>
      <c r="O1242">
        <f t="shared" si="609"/>
        <v>900005</v>
      </c>
      <c r="P1242" t="str">
        <f t="shared" si="610"/>
        <v>Serralheria</v>
      </c>
      <c r="Q1242" t="str">
        <f t="shared" si="611"/>
        <v>Normal / Fixo</v>
      </c>
      <c r="R1242" t="str">
        <f t="shared" si="612"/>
        <v>SERRALHEIRO II</v>
      </c>
      <c r="S1242" t="str">
        <f t="shared" si="613"/>
        <v>ADM</v>
      </c>
      <c r="T1242" s="39">
        <f t="shared" si="614"/>
        <v>57.825734836004102</v>
      </c>
      <c r="U1242" s="40">
        <f t="shared" si="615"/>
        <v>0.33333333333333298</v>
      </c>
      <c r="V1242" s="40">
        <f t="shared" si="616"/>
        <v>0</v>
      </c>
      <c r="W1242" s="40">
        <f t="shared" si="617"/>
        <v>0.33333333333333298</v>
      </c>
      <c r="X1242" t="str">
        <f t="shared" si="618"/>
        <v>Não</v>
      </c>
      <c r="Y1242" s="40">
        <f t="shared" si="619"/>
        <v>0</v>
      </c>
      <c r="Z1242" s="40">
        <f t="shared" si="620"/>
        <v>0</v>
      </c>
      <c r="AA1242" s="40">
        <f t="shared" si="621"/>
        <v>0</v>
      </c>
      <c r="AB1242" s="40">
        <f t="shared" si="622"/>
        <v>0</v>
      </c>
      <c r="AC1242" s="40">
        <f t="shared" si="623"/>
        <v>0</v>
      </c>
      <c r="AD1242" s="39">
        <f t="shared" si="624"/>
        <v>0</v>
      </c>
      <c r="AE1242" s="39">
        <f t="shared" si="625"/>
        <v>462.60587868803231</v>
      </c>
      <c r="AF1242" t="str">
        <f t="shared" si="626"/>
        <v>Justificada</v>
      </c>
      <c r="AG1242" t="str">
        <f t="shared" si="627"/>
        <v/>
      </c>
      <c r="AH1242" t="str">
        <f t="shared" si="628"/>
        <v/>
      </c>
      <c r="AJ1242" s="41">
        <f t="shared" si="629"/>
        <v>13</v>
      </c>
      <c r="AK1242" s="42" t="str">
        <f t="shared" si="630"/>
        <v/>
      </c>
      <c r="AL1242" s="41" t="str">
        <f t="shared" si="631"/>
        <v>Dia inteiro</v>
      </c>
      <c r="AM1242" s="41" t="str">
        <f t="shared" si="632"/>
        <v>Não</v>
      </c>
      <c r="AN1242" s="41" t="str">
        <f t="shared" si="633"/>
        <v>Não</v>
      </c>
      <c r="AO1242" s="42" t="str">
        <f t="shared" si="634"/>
        <v/>
      </c>
      <c r="AP1242" s="41" t="str">
        <f t="shared" si="635"/>
        <v>Rafael Fracaroli da Rocha|46255</v>
      </c>
      <c r="AQ1242" s="41" t="str">
        <f t="shared" si="636"/>
        <v/>
      </c>
      <c r="AR1242" s="41" t="str">
        <f>IF($AQ1242="","",COUNTIFS(L_ChaveCob,$AQ1242,L_Ausencia,"&gt;"&amp;$W1242)+COUNTIFS($AQ$4:$AQ1242,$AQ1242,$W$4:$W1242,$W1242))</f>
        <v/>
      </c>
      <c r="AS1242" s="42">
        <f t="shared" si="637"/>
        <v>0</v>
      </c>
      <c r="AT1242" s="42">
        <f t="shared" si="638"/>
        <v>0</v>
      </c>
      <c r="AU1242" s="42">
        <f t="shared" si="639"/>
        <v>0</v>
      </c>
    </row>
    <row r="1243" spans="1:47" x14ac:dyDescent="0.2">
      <c r="A1243" s="35">
        <v>46255</v>
      </c>
      <c r="B1243" s="36" t="s">
        <v>237</v>
      </c>
      <c r="C1243" s="36" t="s">
        <v>258</v>
      </c>
      <c r="D1243" s="36"/>
      <c r="E1243" s="37"/>
      <c r="F1243" s="37"/>
      <c r="G1243" s="36" t="s">
        <v>425</v>
      </c>
      <c r="H1243" s="36"/>
      <c r="I1243" s="36"/>
      <c r="J1243" s="36"/>
      <c r="K1243" s="37"/>
      <c r="L1243" s="37"/>
      <c r="M1243" s="37"/>
      <c r="N1243" s="38">
        <f t="shared" si="608"/>
        <v>46235</v>
      </c>
      <c r="O1243">
        <f t="shared" si="609"/>
        <v>119353</v>
      </c>
      <c r="P1243" t="str">
        <f t="shared" si="610"/>
        <v>Serralheria</v>
      </c>
      <c r="Q1243" t="str">
        <f t="shared" si="611"/>
        <v>Normal / Fixo</v>
      </c>
      <c r="R1243" t="str">
        <f t="shared" si="612"/>
        <v>SERRALHEIRO II</v>
      </c>
      <c r="S1243" t="str">
        <f t="shared" si="613"/>
        <v>ADM</v>
      </c>
      <c r="T1243" s="39">
        <f t="shared" si="614"/>
        <v>57.825734836004102</v>
      </c>
      <c r="U1243" s="40">
        <f t="shared" si="615"/>
        <v>0.33333333333333298</v>
      </c>
      <c r="V1243" s="40">
        <f t="shared" si="616"/>
        <v>0</v>
      </c>
      <c r="W1243" s="40">
        <f t="shared" si="617"/>
        <v>0.33333333333333298</v>
      </c>
      <c r="X1243" t="str">
        <f t="shared" si="618"/>
        <v>Não</v>
      </c>
      <c r="Y1243" s="40">
        <f t="shared" si="619"/>
        <v>0</v>
      </c>
      <c r="Z1243" s="40">
        <f t="shared" si="620"/>
        <v>0</v>
      </c>
      <c r="AA1243" s="40">
        <f t="shared" si="621"/>
        <v>0</v>
      </c>
      <c r="AB1243" s="40">
        <f t="shared" si="622"/>
        <v>0</v>
      </c>
      <c r="AC1243" s="40">
        <f t="shared" si="623"/>
        <v>0</v>
      </c>
      <c r="AD1243" s="39">
        <f t="shared" si="624"/>
        <v>0</v>
      </c>
      <c r="AE1243" s="39">
        <f t="shared" si="625"/>
        <v>462.60587868803231</v>
      </c>
      <c r="AF1243" t="str">
        <f t="shared" si="626"/>
        <v>Justificada</v>
      </c>
      <c r="AG1243" t="str">
        <f t="shared" si="627"/>
        <v/>
      </c>
      <c r="AH1243" t="str">
        <f t="shared" si="628"/>
        <v/>
      </c>
      <c r="AJ1243" s="41">
        <f t="shared" si="629"/>
        <v>7</v>
      </c>
      <c r="AK1243" s="42" t="str">
        <f t="shared" si="630"/>
        <v/>
      </c>
      <c r="AL1243" s="41" t="str">
        <f t="shared" si="631"/>
        <v>Dia inteiro</v>
      </c>
      <c r="AM1243" s="41" t="str">
        <f t="shared" si="632"/>
        <v>Não</v>
      </c>
      <c r="AN1243" s="41" t="str">
        <f t="shared" si="633"/>
        <v>Não</v>
      </c>
      <c r="AO1243" s="42" t="str">
        <f t="shared" si="634"/>
        <v/>
      </c>
      <c r="AP1243" s="41" t="str">
        <f t="shared" si="635"/>
        <v>Ezequiel Antonio Peres|46255</v>
      </c>
      <c r="AQ1243" s="41" t="str">
        <f t="shared" si="636"/>
        <v/>
      </c>
      <c r="AR1243" s="41" t="str">
        <f>IF($AQ1243="","",COUNTIFS(L_ChaveCob,$AQ1243,L_Ausencia,"&gt;"&amp;$W1243)+COUNTIFS($AQ$4:$AQ1243,$AQ1243,$W$4:$W1243,$W1243))</f>
        <v/>
      </c>
      <c r="AS1243" s="42">
        <f t="shared" si="637"/>
        <v>0</v>
      </c>
      <c r="AT1243" s="42">
        <f t="shared" si="638"/>
        <v>0</v>
      </c>
      <c r="AU1243" s="42">
        <f t="shared" si="639"/>
        <v>0</v>
      </c>
    </row>
    <row r="1244" spans="1:47" x14ac:dyDescent="0.2">
      <c r="A1244" s="35">
        <v>46255</v>
      </c>
      <c r="B1244" s="36" t="s">
        <v>249</v>
      </c>
      <c r="C1244" s="36" t="s">
        <v>232</v>
      </c>
      <c r="D1244" s="36"/>
      <c r="E1244" s="37"/>
      <c r="F1244" s="37"/>
      <c r="G1244" s="36"/>
      <c r="H1244" s="36"/>
      <c r="I1244" s="36"/>
      <c r="J1244" s="36"/>
      <c r="K1244" s="37"/>
      <c r="L1244" s="37"/>
      <c r="M1244" s="37"/>
      <c r="N1244" s="38">
        <f t="shared" si="608"/>
        <v>46235</v>
      </c>
      <c r="O1244">
        <f t="shared" si="609"/>
        <v>331335</v>
      </c>
      <c r="P1244" t="str">
        <f t="shared" si="610"/>
        <v>Serralheria</v>
      </c>
      <c r="Q1244" t="str">
        <f t="shared" si="611"/>
        <v>Normal / Fixo</v>
      </c>
      <c r="R1244" t="str">
        <f t="shared" si="612"/>
        <v>SERRALHEIRO II</v>
      </c>
      <c r="S1244" t="str">
        <f t="shared" si="613"/>
        <v>ADM</v>
      </c>
      <c r="T1244" s="39">
        <f t="shared" si="614"/>
        <v>57.825734836004102</v>
      </c>
      <c r="U1244" s="40">
        <f t="shared" si="615"/>
        <v>0.33333333333333298</v>
      </c>
      <c r="V1244" s="40">
        <f t="shared" si="616"/>
        <v>0.33333333333333298</v>
      </c>
      <c r="W1244" s="40">
        <f t="shared" si="617"/>
        <v>0</v>
      </c>
      <c r="X1244" t="str">
        <f t="shared" si="618"/>
        <v>Não</v>
      </c>
      <c r="Y1244" s="40">
        <f t="shared" si="619"/>
        <v>0</v>
      </c>
      <c r="Z1244" s="40">
        <f t="shared" si="620"/>
        <v>0</v>
      </c>
      <c r="AA1244" s="40">
        <f t="shared" si="621"/>
        <v>0</v>
      </c>
      <c r="AB1244" s="40">
        <f t="shared" si="622"/>
        <v>0</v>
      </c>
      <c r="AC1244" s="40">
        <f t="shared" si="623"/>
        <v>0</v>
      </c>
      <c r="AD1244" s="39">
        <f t="shared" si="624"/>
        <v>0</v>
      </c>
      <c r="AE1244" s="39">
        <f t="shared" si="625"/>
        <v>0</v>
      </c>
      <c r="AF1244" t="str">
        <f t="shared" si="626"/>
        <v>Trabalhado</v>
      </c>
      <c r="AG1244" t="str">
        <f t="shared" si="627"/>
        <v/>
      </c>
      <c r="AH1244" t="str">
        <f t="shared" si="628"/>
        <v/>
      </c>
      <c r="AJ1244" s="41">
        <f t="shared" si="629"/>
        <v>5</v>
      </c>
      <c r="AK1244" s="42" t="str">
        <f t="shared" si="630"/>
        <v/>
      </c>
      <c r="AL1244" s="41" t="str">
        <f t="shared" si="631"/>
        <v>Leve atraso</v>
      </c>
      <c r="AM1244" s="41" t="str">
        <f t="shared" si="632"/>
        <v>Não</v>
      </c>
      <c r="AN1244" s="41" t="str">
        <f t="shared" si="633"/>
        <v>Sim</v>
      </c>
      <c r="AO1244" s="42" t="str">
        <f t="shared" si="634"/>
        <v/>
      </c>
      <c r="AP1244" s="41" t="str">
        <f t="shared" si="635"/>
        <v>Robson Alberto Alves Galvão|46255</v>
      </c>
      <c r="AQ1244" s="41" t="str">
        <f t="shared" si="636"/>
        <v/>
      </c>
      <c r="AR1244" s="41" t="str">
        <f>IF($AQ1244="","",COUNTIFS(L_ChaveCob,$AQ1244,L_Ausencia,"&gt;"&amp;$W1244)+COUNTIFS($AQ$4:$AQ1244,$AQ1244,$W$4:$W1244,$W1244))</f>
        <v/>
      </c>
      <c r="AS1244" s="42">
        <f t="shared" si="637"/>
        <v>0</v>
      </c>
      <c r="AT1244" s="42">
        <f t="shared" si="638"/>
        <v>0</v>
      </c>
      <c r="AU1244" s="42">
        <f t="shared" si="639"/>
        <v>0</v>
      </c>
    </row>
    <row r="1245" spans="1:47" x14ac:dyDescent="0.2">
      <c r="A1245" s="35">
        <v>46255</v>
      </c>
      <c r="B1245" s="36" t="s">
        <v>229</v>
      </c>
      <c r="C1245" s="36" t="s">
        <v>232</v>
      </c>
      <c r="D1245" s="36"/>
      <c r="E1245" s="37"/>
      <c r="F1245" s="37"/>
      <c r="G1245" s="36"/>
      <c r="H1245" s="36"/>
      <c r="I1245" s="36"/>
      <c r="J1245" s="36"/>
      <c r="K1245" s="37"/>
      <c r="L1245" s="37"/>
      <c r="M1245" s="37"/>
      <c r="N1245" s="38">
        <f t="shared" si="608"/>
        <v>46235</v>
      </c>
      <c r="O1245">
        <f t="shared" si="609"/>
        <v>105410</v>
      </c>
      <c r="P1245" t="str">
        <f t="shared" si="610"/>
        <v>Serralheria</v>
      </c>
      <c r="Q1245" t="str">
        <f t="shared" si="611"/>
        <v>Normal / Fixo</v>
      </c>
      <c r="R1245" t="str">
        <f t="shared" si="612"/>
        <v>SERRALHEIRO I</v>
      </c>
      <c r="S1245" t="str">
        <f t="shared" si="613"/>
        <v>TURNO 3</v>
      </c>
      <c r="T1245" s="39">
        <f t="shared" si="614"/>
        <v>53.488333185221997</v>
      </c>
      <c r="U1245" s="40">
        <f t="shared" si="615"/>
        <v>0.33333333333333298</v>
      </c>
      <c r="V1245" s="40">
        <f t="shared" si="616"/>
        <v>0.33333333333333298</v>
      </c>
      <c r="W1245" s="40">
        <f t="shared" si="617"/>
        <v>0</v>
      </c>
      <c r="X1245" t="str">
        <f t="shared" si="618"/>
        <v>Não</v>
      </c>
      <c r="Y1245" s="40">
        <f t="shared" si="619"/>
        <v>0</v>
      </c>
      <c r="Z1245" s="40">
        <f t="shared" si="620"/>
        <v>0</v>
      </c>
      <c r="AA1245" s="40">
        <f t="shared" si="621"/>
        <v>0</v>
      </c>
      <c r="AB1245" s="40">
        <f t="shared" si="622"/>
        <v>0</v>
      </c>
      <c r="AC1245" s="40">
        <f t="shared" si="623"/>
        <v>0</v>
      </c>
      <c r="AD1245" s="39">
        <f t="shared" si="624"/>
        <v>0</v>
      </c>
      <c r="AE1245" s="39">
        <f t="shared" si="625"/>
        <v>0</v>
      </c>
      <c r="AF1245" t="str">
        <f t="shared" si="626"/>
        <v>Trabalhado</v>
      </c>
      <c r="AG1245" t="str">
        <f t="shared" si="627"/>
        <v/>
      </c>
      <c r="AH1245" t="str">
        <f t="shared" si="628"/>
        <v/>
      </c>
      <c r="AJ1245" s="41">
        <f t="shared" si="629"/>
        <v>6</v>
      </c>
      <c r="AK1245" s="42" t="str">
        <f t="shared" si="630"/>
        <v/>
      </c>
      <c r="AL1245" s="41" t="str">
        <f t="shared" si="631"/>
        <v>Leve atraso</v>
      </c>
      <c r="AM1245" s="41" t="str">
        <f t="shared" si="632"/>
        <v>Não</v>
      </c>
      <c r="AN1245" s="41" t="str">
        <f t="shared" si="633"/>
        <v>Sim</v>
      </c>
      <c r="AO1245" s="42" t="str">
        <f t="shared" si="634"/>
        <v/>
      </c>
      <c r="AP1245" s="41" t="str">
        <f t="shared" si="635"/>
        <v>Marcelo Douglas Vieira Santana|46255</v>
      </c>
      <c r="AQ1245" s="41" t="str">
        <f t="shared" si="636"/>
        <v/>
      </c>
      <c r="AR1245" s="41" t="str">
        <f>IF($AQ1245="","",COUNTIFS(L_ChaveCob,$AQ1245,L_Ausencia,"&gt;"&amp;$W1245)+COUNTIFS($AQ$4:$AQ1245,$AQ1245,$W$4:$W1245,$W1245))</f>
        <v/>
      </c>
      <c r="AS1245" s="42">
        <f t="shared" si="637"/>
        <v>0</v>
      </c>
      <c r="AT1245" s="42">
        <f t="shared" si="638"/>
        <v>0</v>
      </c>
      <c r="AU1245" s="42">
        <f t="shared" si="639"/>
        <v>0</v>
      </c>
    </row>
    <row r="1246" spans="1:47" x14ac:dyDescent="0.2">
      <c r="A1246" s="35">
        <v>46255</v>
      </c>
      <c r="B1246" s="36" t="s">
        <v>231</v>
      </c>
      <c r="C1246" s="36" t="s">
        <v>213</v>
      </c>
      <c r="D1246" s="36"/>
      <c r="E1246" s="37"/>
      <c r="F1246" s="37"/>
      <c r="G1246" s="36"/>
      <c r="H1246" s="36"/>
      <c r="I1246" s="36"/>
      <c r="J1246" s="36"/>
      <c r="K1246" s="37"/>
      <c r="L1246" s="37"/>
      <c r="M1246" s="37"/>
      <c r="N1246" s="38">
        <f t="shared" si="608"/>
        <v>46235</v>
      </c>
      <c r="O1246">
        <f t="shared" si="609"/>
        <v>900004</v>
      </c>
      <c r="P1246" t="str">
        <f t="shared" si="610"/>
        <v>Serralheria</v>
      </c>
      <c r="Q1246" t="str">
        <f t="shared" si="611"/>
        <v>Normal / Fixo</v>
      </c>
      <c r="R1246" t="str">
        <f t="shared" si="612"/>
        <v>SERRALHEIRO I</v>
      </c>
      <c r="S1246" t="str">
        <f t="shared" si="613"/>
        <v>TURNO 2</v>
      </c>
      <c r="T1246" s="39">
        <f t="shared" si="614"/>
        <v>53.488333185221997</v>
      </c>
      <c r="U1246" s="40">
        <f t="shared" si="615"/>
        <v>0.33333333333333298</v>
      </c>
      <c r="V1246" s="40">
        <f t="shared" si="616"/>
        <v>0</v>
      </c>
      <c r="W1246" s="40">
        <f t="shared" si="617"/>
        <v>0.33333333333333298</v>
      </c>
      <c r="X1246" t="str">
        <f t="shared" si="618"/>
        <v>Sim</v>
      </c>
      <c r="Y1246" s="40">
        <f t="shared" si="619"/>
        <v>0.33333333333333298</v>
      </c>
      <c r="Z1246" s="40">
        <f t="shared" si="620"/>
        <v>0</v>
      </c>
      <c r="AA1246" s="40">
        <f t="shared" si="621"/>
        <v>0</v>
      </c>
      <c r="AB1246" s="40">
        <f t="shared" si="622"/>
        <v>0</v>
      </c>
      <c r="AC1246" s="40">
        <f t="shared" si="623"/>
        <v>0.33333333333333298</v>
      </c>
      <c r="AD1246" s="39">
        <f t="shared" si="624"/>
        <v>427.90666548177552</v>
      </c>
      <c r="AE1246" s="39">
        <f t="shared" si="625"/>
        <v>0</v>
      </c>
      <c r="AF1246" t="str">
        <f t="shared" si="626"/>
        <v>Injustificada</v>
      </c>
      <c r="AG1246" t="str">
        <f t="shared" si="627"/>
        <v>DESCONTA 8:00h (Injustificada).</v>
      </c>
      <c r="AH1246" t="str">
        <f t="shared" si="628"/>
        <v/>
      </c>
      <c r="AJ1246" s="41">
        <f t="shared" si="629"/>
        <v>11</v>
      </c>
      <c r="AK1246" s="42" t="str">
        <f t="shared" si="630"/>
        <v/>
      </c>
      <c r="AL1246" s="41" t="str">
        <f t="shared" si="631"/>
        <v>Dia inteiro</v>
      </c>
      <c r="AM1246" s="41" t="str">
        <f t="shared" si="632"/>
        <v>Sim</v>
      </c>
      <c r="AN1246" s="41" t="str">
        <f t="shared" si="633"/>
        <v>Não</v>
      </c>
      <c r="AO1246" s="42" t="str">
        <f t="shared" si="634"/>
        <v/>
      </c>
      <c r="AP1246" s="41" t="str">
        <f t="shared" si="635"/>
        <v>Rogério Marques da Silva|46255</v>
      </c>
      <c r="AQ1246" s="41" t="str">
        <f t="shared" si="636"/>
        <v>46255|Serralheria</v>
      </c>
      <c r="AR1246" s="41">
        <f>IF($AQ1246="","",COUNTIFS(L_ChaveCob,$AQ1246,L_Ausencia,"&gt;"&amp;$W1246)+COUNTIFS($AQ$4:$AQ1246,$AQ1246,$W$4:$W1246,$W1246))</f>
        <v>2</v>
      </c>
      <c r="AS1246" s="42">
        <f t="shared" si="637"/>
        <v>0</v>
      </c>
      <c r="AT1246" s="42">
        <f t="shared" si="638"/>
        <v>0</v>
      </c>
      <c r="AU1246" s="42">
        <f t="shared" si="639"/>
        <v>0</v>
      </c>
    </row>
    <row r="1247" spans="1:47" x14ac:dyDescent="0.2">
      <c r="A1247" s="35">
        <v>46255</v>
      </c>
      <c r="B1247" s="36" t="s">
        <v>479</v>
      </c>
      <c r="C1247" s="36" t="s">
        <v>232</v>
      </c>
      <c r="D1247" s="36"/>
      <c r="E1247" s="37"/>
      <c r="F1247" s="37"/>
      <c r="G1247" s="36"/>
      <c r="H1247" s="36"/>
      <c r="I1247" s="36"/>
      <c r="J1247" s="36"/>
      <c r="K1247" s="37"/>
      <c r="L1247" s="37"/>
      <c r="M1247" s="37"/>
      <c r="N1247" s="38">
        <f t="shared" si="608"/>
        <v>46235</v>
      </c>
      <c r="O1247">
        <f t="shared" si="609"/>
        <v>900012</v>
      </c>
      <c r="P1247" t="str">
        <f t="shared" si="610"/>
        <v>Serralheria</v>
      </c>
      <c r="Q1247" t="str">
        <f t="shared" si="611"/>
        <v>Normal / Fixo</v>
      </c>
      <c r="R1247" t="str">
        <f t="shared" si="612"/>
        <v>SERRALHEIRO I</v>
      </c>
      <c r="S1247" t="str">
        <f t="shared" si="613"/>
        <v>ADM</v>
      </c>
      <c r="T1247" s="39">
        <f t="shared" si="614"/>
        <v>53.488333185221997</v>
      </c>
      <c r="U1247" s="40">
        <f t="shared" si="615"/>
        <v>0.33333333333333298</v>
      </c>
      <c r="V1247" s="40">
        <f t="shared" si="616"/>
        <v>0.33333333333333298</v>
      </c>
      <c r="W1247" s="40">
        <f t="shared" si="617"/>
        <v>0</v>
      </c>
      <c r="X1247" t="str">
        <f t="shared" si="618"/>
        <v>Não</v>
      </c>
      <c r="Y1247" s="40">
        <f t="shared" si="619"/>
        <v>0</v>
      </c>
      <c r="Z1247" s="40">
        <f t="shared" si="620"/>
        <v>0</v>
      </c>
      <c r="AA1247" s="40">
        <f t="shared" si="621"/>
        <v>0</v>
      </c>
      <c r="AB1247" s="40">
        <f t="shared" si="622"/>
        <v>0</v>
      </c>
      <c r="AC1247" s="40">
        <f t="shared" si="623"/>
        <v>0</v>
      </c>
      <c r="AD1247" s="39">
        <f t="shared" si="624"/>
        <v>0</v>
      </c>
      <c r="AE1247" s="39">
        <f t="shared" si="625"/>
        <v>0</v>
      </c>
      <c r="AF1247" t="str">
        <f t="shared" si="626"/>
        <v>Trabalhado</v>
      </c>
      <c r="AG1247" t="str">
        <f t="shared" si="627"/>
        <v/>
      </c>
      <c r="AH1247" t="str">
        <f t="shared" si="628"/>
        <v/>
      </c>
      <c r="AJ1247" s="41">
        <f t="shared" si="629"/>
        <v>21</v>
      </c>
      <c r="AK1247" s="42" t="str">
        <f t="shared" si="630"/>
        <v/>
      </c>
      <c r="AL1247" s="41" t="str">
        <f t="shared" si="631"/>
        <v>Leve atraso</v>
      </c>
      <c r="AM1247" s="41" t="str">
        <f t="shared" si="632"/>
        <v>Não</v>
      </c>
      <c r="AN1247" s="41" t="str">
        <f t="shared" si="633"/>
        <v>Sim</v>
      </c>
      <c r="AO1247" s="42" t="str">
        <f t="shared" si="634"/>
        <v/>
      </c>
      <c r="AP1247" s="41" t="str">
        <f t="shared" si="635"/>
        <v>Diego Ferreira Moura|46255</v>
      </c>
      <c r="AQ1247" s="41" t="str">
        <f t="shared" si="636"/>
        <v/>
      </c>
      <c r="AR1247" s="41" t="str">
        <f>IF($AQ1247="","",COUNTIFS(L_ChaveCob,$AQ1247,L_Ausencia,"&gt;"&amp;$W1247)+COUNTIFS($AQ$4:$AQ1247,$AQ1247,$W$4:$W1247,$W1247))</f>
        <v/>
      </c>
      <c r="AS1247" s="42">
        <f t="shared" si="637"/>
        <v>0</v>
      </c>
      <c r="AT1247" s="42">
        <f t="shared" si="638"/>
        <v>0</v>
      </c>
      <c r="AU1247" s="42">
        <f t="shared" si="639"/>
        <v>0</v>
      </c>
    </row>
    <row r="1248" spans="1:47" x14ac:dyDescent="0.2">
      <c r="A1248" s="35">
        <v>46255</v>
      </c>
      <c r="B1248" s="36" t="s">
        <v>483</v>
      </c>
      <c r="C1248" s="36" t="s">
        <v>258</v>
      </c>
      <c r="D1248" s="36"/>
      <c r="E1248" s="37"/>
      <c r="F1248" s="37"/>
      <c r="G1248" s="36"/>
      <c r="H1248" s="36"/>
      <c r="I1248" s="36"/>
      <c r="J1248" s="36"/>
      <c r="K1248" s="37"/>
      <c r="L1248" s="37"/>
      <c r="M1248" s="37"/>
      <c r="N1248" s="38">
        <f t="shared" si="608"/>
        <v>46235</v>
      </c>
      <c r="O1248">
        <f t="shared" si="609"/>
        <v>900011</v>
      </c>
      <c r="P1248" t="str">
        <f t="shared" si="610"/>
        <v>Serralheria</v>
      </c>
      <c r="Q1248" t="str">
        <f t="shared" si="611"/>
        <v>Normal / Fixo</v>
      </c>
      <c r="R1248" t="str">
        <f t="shared" si="612"/>
        <v>SERRALHEIRO I</v>
      </c>
      <c r="S1248" t="str">
        <f t="shared" si="613"/>
        <v>ADM</v>
      </c>
      <c r="T1248" s="39">
        <f t="shared" si="614"/>
        <v>53.488333185221997</v>
      </c>
      <c r="U1248" s="40">
        <f t="shared" si="615"/>
        <v>0.33333333333333298</v>
      </c>
      <c r="V1248" s="40">
        <f t="shared" si="616"/>
        <v>0</v>
      </c>
      <c r="W1248" s="40">
        <f t="shared" si="617"/>
        <v>0.33333333333333298</v>
      </c>
      <c r="X1248" t="str">
        <f t="shared" si="618"/>
        <v>Não</v>
      </c>
      <c r="Y1248" s="40">
        <f t="shared" si="619"/>
        <v>0</v>
      </c>
      <c r="Z1248" s="40">
        <f t="shared" si="620"/>
        <v>0</v>
      </c>
      <c r="AA1248" s="40">
        <f t="shared" si="621"/>
        <v>0</v>
      </c>
      <c r="AB1248" s="40">
        <f t="shared" si="622"/>
        <v>0</v>
      </c>
      <c r="AC1248" s="40">
        <f t="shared" si="623"/>
        <v>0</v>
      </c>
      <c r="AD1248" s="39">
        <f t="shared" si="624"/>
        <v>0</v>
      </c>
      <c r="AE1248" s="39">
        <f t="shared" si="625"/>
        <v>427.90666548177552</v>
      </c>
      <c r="AF1248" t="str">
        <f t="shared" si="626"/>
        <v>Justificada</v>
      </c>
      <c r="AG1248" t="str">
        <f t="shared" si="627"/>
        <v/>
      </c>
      <c r="AH1248" t="str">
        <f t="shared" si="628"/>
        <v/>
      </c>
      <c r="AJ1248" s="41">
        <f t="shared" si="629"/>
        <v>20</v>
      </c>
      <c r="AK1248" s="42" t="str">
        <f t="shared" si="630"/>
        <v/>
      </c>
      <c r="AL1248" s="41" t="str">
        <f t="shared" si="631"/>
        <v>Dia inteiro</v>
      </c>
      <c r="AM1248" s="41" t="str">
        <f t="shared" si="632"/>
        <v>Não</v>
      </c>
      <c r="AN1248" s="41" t="str">
        <f t="shared" si="633"/>
        <v>Não</v>
      </c>
      <c r="AO1248" s="42" t="str">
        <f t="shared" si="634"/>
        <v/>
      </c>
      <c r="AP1248" s="41" t="str">
        <f t="shared" si="635"/>
        <v>Maxwell Torres da Silva|46255</v>
      </c>
      <c r="AQ1248" s="41" t="str">
        <f t="shared" si="636"/>
        <v/>
      </c>
      <c r="AR1248" s="41" t="str">
        <f>IF($AQ1248="","",COUNTIFS(L_ChaveCob,$AQ1248,L_Ausencia,"&gt;"&amp;$W1248)+COUNTIFS($AQ$4:$AQ1248,$AQ1248,$W$4:$W1248,$W1248))</f>
        <v/>
      </c>
      <c r="AS1248" s="42">
        <f t="shared" si="637"/>
        <v>0</v>
      </c>
      <c r="AT1248" s="42">
        <f t="shared" si="638"/>
        <v>0</v>
      </c>
      <c r="AU1248" s="42">
        <f t="shared" si="639"/>
        <v>0</v>
      </c>
    </row>
    <row r="1249" spans="1:47" x14ac:dyDescent="0.2">
      <c r="A1249" s="35">
        <v>46255</v>
      </c>
      <c r="B1249" s="36" t="s">
        <v>281</v>
      </c>
      <c r="C1249" s="36" t="s">
        <v>232</v>
      </c>
      <c r="D1249" s="36"/>
      <c r="E1249" s="37"/>
      <c r="F1249" s="37"/>
      <c r="G1249" s="36"/>
      <c r="H1249" s="36"/>
      <c r="I1249" s="36"/>
      <c r="J1249" s="36"/>
      <c r="K1249" s="37"/>
      <c r="L1249" s="37"/>
      <c r="M1249" s="37"/>
      <c r="N1249" s="38">
        <f t="shared" si="608"/>
        <v>46235</v>
      </c>
      <c r="O1249">
        <f t="shared" si="609"/>
        <v>900010</v>
      </c>
      <c r="P1249" t="str">
        <f t="shared" si="610"/>
        <v>Serralheria</v>
      </c>
      <c r="Q1249" t="str">
        <f t="shared" si="611"/>
        <v>Normal / Fixo</v>
      </c>
      <c r="R1249" t="str">
        <f t="shared" si="612"/>
        <v>SERRALHEIRO I</v>
      </c>
      <c r="S1249" t="str">
        <f t="shared" si="613"/>
        <v>ADM</v>
      </c>
      <c r="T1249" s="39">
        <f t="shared" si="614"/>
        <v>53.488333185221997</v>
      </c>
      <c r="U1249" s="40">
        <f t="shared" si="615"/>
        <v>0.33333333333333298</v>
      </c>
      <c r="V1249" s="40">
        <f t="shared" si="616"/>
        <v>0.33333333333333298</v>
      </c>
      <c r="W1249" s="40">
        <f t="shared" si="617"/>
        <v>0</v>
      </c>
      <c r="X1249" t="str">
        <f t="shared" si="618"/>
        <v>Não</v>
      </c>
      <c r="Y1249" s="40">
        <f t="shared" si="619"/>
        <v>0</v>
      </c>
      <c r="Z1249" s="40">
        <f t="shared" si="620"/>
        <v>0</v>
      </c>
      <c r="AA1249" s="40">
        <f t="shared" si="621"/>
        <v>0</v>
      </c>
      <c r="AB1249" s="40">
        <f t="shared" si="622"/>
        <v>0</v>
      </c>
      <c r="AC1249" s="40">
        <f t="shared" si="623"/>
        <v>0</v>
      </c>
      <c r="AD1249" s="39">
        <f t="shared" si="624"/>
        <v>0</v>
      </c>
      <c r="AE1249" s="39">
        <f t="shared" si="625"/>
        <v>0</v>
      </c>
      <c r="AF1249" t="str">
        <f t="shared" si="626"/>
        <v>Trabalhado</v>
      </c>
      <c r="AG1249" t="str">
        <f t="shared" si="627"/>
        <v/>
      </c>
      <c r="AH1249" t="str">
        <f t="shared" si="628"/>
        <v/>
      </c>
      <c r="AJ1249" s="41">
        <f t="shared" si="629"/>
        <v>19</v>
      </c>
      <c r="AK1249" s="42" t="str">
        <f t="shared" si="630"/>
        <v/>
      </c>
      <c r="AL1249" s="41" t="str">
        <f t="shared" si="631"/>
        <v>Leve atraso</v>
      </c>
      <c r="AM1249" s="41" t="str">
        <f t="shared" si="632"/>
        <v>Não</v>
      </c>
      <c r="AN1249" s="41" t="str">
        <f t="shared" si="633"/>
        <v>Sim</v>
      </c>
      <c r="AO1249" s="42" t="str">
        <f t="shared" si="634"/>
        <v/>
      </c>
      <c r="AP1249" s="41" t="str">
        <f t="shared" si="635"/>
        <v>Roniel de Souza Rocha|46255</v>
      </c>
      <c r="AQ1249" s="41" t="str">
        <f t="shared" si="636"/>
        <v/>
      </c>
      <c r="AR1249" s="41" t="str">
        <f>IF($AQ1249="","",COUNTIFS(L_ChaveCob,$AQ1249,L_Ausencia,"&gt;"&amp;$W1249)+COUNTIFS($AQ$4:$AQ1249,$AQ1249,$W$4:$W1249,$W1249))</f>
        <v/>
      </c>
      <c r="AS1249" s="42">
        <f t="shared" si="637"/>
        <v>0</v>
      </c>
      <c r="AT1249" s="42">
        <f t="shared" si="638"/>
        <v>0</v>
      </c>
      <c r="AU1249" s="42">
        <f t="shared" si="639"/>
        <v>0</v>
      </c>
    </row>
    <row r="1250" spans="1:47" hidden="1" x14ac:dyDescent="0.2">
      <c r="A1250" s="35">
        <v>46255</v>
      </c>
      <c r="B1250" s="36" t="s">
        <v>611</v>
      </c>
      <c r="C1250" s="36" t="s">
        <v>232</v>
      </c>
      <c r="D1250" s="36"/>
      <c r="E1250" s="37"/>
      <c r="F1250" s="37"/>
      <c r="G1250" s="36"/>
      <c r="H1250" s="36"/>
      <c r="I1250" s="36"/>
      <c r="J1250" s="36"/>
      <c r="K1250" s="37"/>
      <c r="L1250" s="37"/>
      <c r="M1250" s="37"/>
      <c r="N1250" s="38">
        <f t="shared" si="608"/>
        <v>46235</v>
      </c>
      <c r="O1250">
        <f t="shared" si="609"/>
        <v>900013</v>
      </c>
      <c r="P1250" t="str">
        <f t="shared" si="610"/>
        <v>SPOT</v>
      </c>
      <c r="Q1250" t="str">
        <f t="shared" si="611"/>
        <v>SPOT</v>
      </c>
      <c r="R1250" t="str">
        <f t="shared" si="612"/>
        <v>SERRALHEIRO I</v>
      </c>
      <c r="S1250" t="str">
        <f t="shared" si="613"/>
        <v>TURNO 2</v>
      </c>
      <c r="T1250" s="39">
        <f t="shared" si="614"/>
        <v>53.488333185221997</v>
      </c>
      <c r="U1250" s="40">
        <f t="shared" si="615"/>
        <v>0.33333333333333298</v>
      </c>
      <c r="V1250" s="40">
        <f t="shared" si="616"/>
        <v>0.33333333333333298</v>
      </c>
      <c r="W1250" s="40">
        <f t="shared" si="617"/>
        <v>0</v>
      </c>
      <c r="X1250" t="str">
        <f t="shared" si="618"/>
        <v>Não</v>
      </c>
      <c r="Y1250" s="40">
        <f t="shared" si="619"/>
        <v>0</v>
      </c>
      <c r="Z1250" s="40">
        <f t="shared" si="620"/>
        <v>0</v>
      </c>
      <c r="AA1250" s="40">
        <f t="shared" si="621"/>
        <v>0</v>
      </c>
      <c r="AB1250" s="40">
        <f t="shared" si="622"/>
        <v>0</v>
      </c>
      <c r="AC1250" s="40">
        <f t="shared" si="623"/>
        <v>0</v>
      </c>
      <c r="AD1250" s="39">
        <f t="shared" si="624"/>
        <v>0</v>
      </c>
      <c r="AE1250" s="39">
        <f t="shared" si="625"/>
        <v>0</v>
      </c>
      <c r="AF1250" t="str">
        <f t="shared" si="626"/>
        <v>Trabalhado</v>
      </c>
      <c r="AG1250" t="str">
        <f t="shared" si="627"/>
        <v/>
      </c>
      <c r="AH1250" t="str">
        <f t="shared" si="628"/>
        <v/>
      </c>
      <c r="AJ1250" s="41">
        <f t="shared" si="629"/>
        <v>22</v>
      </c>
      <c r="AK1250" s="42" t="str">
        <f t="shared" si="630"/>
        <v/>
      </c>
      <c r="AL1250" s="41" t="str">
        <f t="shared" si="631"/>
        <v>Leve atraso</v>
      </c>
      <c r="AM1250" s="41" t="str">
        <f t="shared" si="632"/>
        <v>Não</v>
      </c>
      <c r="AN1250" s="41" t="str">
        <f t="shared" si="633"/>
        <v>Sim</v>
      </c>
      <c r="AO1250" s="42" t="str">
        <f t="shared" si="634"/>
        <v/>
      </c>
      <c r="AP1250" s="41" t="str">
        <f t="shared" si="635"/>
        <v>Murilo de Souza Modesto- Spot|46255</v>
      </c>
      <c r="AQ1250" s="41" t="str">
        <f t="shared" si="636"/>
        <v/>
      </c>
      <c r="AR1250" s="41" t="str">
        <f>IF($AQ1250="","",COUNTIFS(L_ChaveCob,$AQ1250,L_Ausencia,"&gt;"&amp;$W1250)+COUNTIFS($AQ$4:$AQ1250,$AQ1250,$W$4:$W1250,$W1250))</f>
        <v/>
      </c>
      <c r="AS1250" s="42">
        <f t="shared" si="637"/>
        <v>0</v>
      </c>
      <c r="AT1250" s="42">
        <f t="shared" si="638"/>
        <v>0</v>
      </c>
      <c r="AU1250" s="42">
        <f t="shared" si="639"/>
        <v>0</v>
      </c>
    </row>
    <row r="1251" spans="1:47" x14ac:dyDescent="0.2">
      <c r="A1251" s="35">
        <v>46256</v>
      </c>
      <c r="B1251" s="36" t="s">
        <v>231</v>
      </c>
      <c r="C1251" s="36" t="s">
        <v>232</v>
      </c>
      <c r="D1251" s="36"/>
      <c r="E1251" s="37"/>
      <c r="F1251" s="37"/>
      <c r="G1251" s="36"/>
      <c r="H1251" s="36"/>
      <c r="I1251" s="36"/>
      <c r="J1251" s="36"/>
      <c r="K1251" s="37"/>
      <c r="L1251" s="37"/>
      <c r="M1251" s="37"/>
      <c r="N1251" s="38">
        <f t="shared" si="608"/>
        <v>46235</v>
      </c>
      <c r="O1251">
        <f t="shared" si="609"/>
        <v>900004</v>
      </c>
      <c r="P1251" t="str">
        <f t="shared" si="610"/>
        <v>Serralheria</v>
      </c>
      <c r="Q1251" t="str">
        <f t="shared" si="611"/>
        <v>Normal / Fixo</v>
      </c>
      <c r="R1251" t="str">
        <f t="shared" si="612"/>
        <v>SERRALHEIRO I</v>
      </c>
      <c r="S1251" t="str">
        <f t="shared" si="613"/>
        <v>TURNO 2</v>
      </c>
      <c r="T1251" s="39">
        <f t="shared" si="614"/>
        <v>53.488333185221997</v>
      </c>
      <c r="U1251" s="40">
        <f t="shared" si="615"/>
        <v>0.33333333333333298</v>
      </c>
      <c r="V1251" s="40">
        <f t="shared" si="616"/>
        <v>0.33333333333333298</v>
      </c>
      <c r="W1251" s="40">
        <f t="shared" si="617"/>
        <v>0</v>
      </c>
      <c r="X1251" t="str">
        <f t="shared" si="618"/>
        <v>Não</v>
      </c>
      <c r="Y1251" s="40">
        <f t="shared" si="619"/>
        <v>0</v>
      </c>
      <c r="Z1251" s="40">
        <f t="shared" si="620"/>
        <v>0</v>
      </c>
      <c r="AA1251" s="40">
        <f t="shared" si="621"/>
        <v>0</v>
      </c>
      <c r="AB1251" s="40">
        <f t="shared" si="622"/>
        <v>0</v>
      </c>
      <c r="AC1251" s="40">
        <f t="shared" si="623"/>
        <v>0</v>
      </c>
      <c r="AD1251" s="39">
        <f t="shared" si="624"/>
        <v>0</v>
      </c>
      <c r="AE1251" s="39">
        <f t="shared" si="625"/>
        <v>0</v>
      </c>
      <c r="AF1251" t="str">
        <f t="shared" si="626"/>
        <v>Trabalhado</v>
      </c>
      <c r="AG1251" t="str">
        <f t="shared" si="627"/>
        <v/>
      </c>
      <c r="AH1251" t="str">
        <f t="shared" si="628"/>
        <v/>
      </c>
      <c r="AJ1251" s="41">
        <f t="shared" si="629"/>
        <v>11</v>
      </c>
      <c r="AK1251" s="42" t="str">
        <f t="shared" si="630"/>
        <v/>
      </c>
      <c r="AL1251" s="41" t="str">
        <f t="shared" si="631"/>
        <v>Leve atraso</v>
      </c>
      <c r="AM1251" s="41" t="str">
        <f t="shared" si="632"/>
        <v>Não</v>
      </c>
      <c r="AN1251" s="41" t="str">
        <f t="shared" si="633"/>
        <v>Sim</v>
      </c>
      <c r="AO1251" s="42" t="str">
        <f t="shared" si="634"/>
        <v/>
      </c>
      <c r="AP1251" s="41" t="str">
        <f t="shared" si="635"/>
        <v>Rogério Marques da Silva|46256</v>
      </c>
      <c r="AQ1251" s="41" t="str">
        <f t="shared" si="636"/>
        <v/>
      </c>
      <c r="AR1251" s="41" t="str">
        <f>IF($AQ1251="","",COUNTIFS(L_ChaveCob,$AQ1251,L_Ausencia,"&gt;"&amp;$W1251)+COUNTIFS($AQ$4:$AQ1251,$AQ1251,$W$4:$W1251,$W1251))</f>
        <v/>
      </c>
      <c r="AS1251" s="42">
        <f t="shared" si="637"/>
        <v>0</v>
      </c>
      <c r="AT1251" s="42">
        <f t="shared" si="638"/>
        <v>0</v>
      </c>
      <c r="AU1251" s="42">
        <f t="shared" si="639"/>
        <v>0</v>
      </c>
    </row>
    <row r="1252" spans="1:47" x14ac:dyDescent="0.2">
      <c r="A1252" s="35">
        <v>46256</v>
      </c>
      <c r="B1252" s="36" t="s">
        <v>229</v>
      </c>
      <c r="C1252" s="36" t="s">
        <v>232</v>
      </c>
      <c r="D1252" s="36"/>
      <c r="E1252" s="37"/>
      <c r="F1252" s="37"/>
      <c r="G1252" s="36"/>
      <c r="H1252" s="36"/>
      <c r="I1252" s="36"/>
      <c r="J1252" s="36"/>
      <c r="K1252" s="37"/>
      <c r="L1252" s="37"/>
      <c r="M1252" s="37"/>
      <c r="N1252" s="38">
        <f t="shared" si="608"/>
        <v>46235</v>
      </c>
      <c r="O1252">
        <f t="shared" si="609"/>
        <v>105410</v>
      </c>
      <c r="P1252" t="str">
        <f t="shared" si="610"/>
        <v>Serralheria</v>
      </c>
      <c r="Q1252" t="str">
        <f t="shared" si="611"/>
        <v>Normal / Fixo</v>
      </c>
      <c r="R1252" t="str">
        <f t="shared" si="612"/>
        <v>SERRALHEIRO I</v>
      </c>
      <c r="S1252" t="str">
        <f t="shared" si="613"/>
        <v>TURNO 3</v>
      </c>
      <c r="T1252" s="39">
        <f t="shared" si="614"/>
        <v>53.488333185221997</v>
      </c>
      <c r="U1252" s="40">
        <f t="shared" si="615"/>
        <v>0.33333333333333298</v>
      </c>
      <c r="V1252" s="40">
        <f t="shared" si="616"/>
        <v>0.33333333333333298</v>
      </c>
      <c r="W1252" s="40">
        <f t="shared" si="617"/>
        <v>0</v>
      </c>
      <c r="X1252" t="str">
        <f t="shared" si="618"/>
        <v>Não</v>
      </c>
      <c r="Y1252" s="40">
        <f t="shared" si="619"/>
        <v>0</v>
      </c>
      <c r="Z1252" s="40">
        <f t="shared" si="620"/>
        <v>0</v>
      </c>
      <c r="AA1252" s="40">
        <f t="shared" si="621"/>
        <v>0</v>
      </c>
      <c r="AB1252" s="40">
        <f t="shared" si="622"/>
        <v>0</v>
      </c>
      <c r="AC1252" s="40">
        <f t="shared" si="623"/>
        <v>0</v>
      </c>
      <c r="AD1252" s="39">
        <f t="shared" si="624"/>
        <v>0</v>
      </c>
      <c r="AE1252" s="39">
        <f t="shared" si="625"/>
        <v>0</v>
      </c>
      <c r="AF1252" t="str">
        <f t="shared" si="626"/>
        <v>Trabalhado</v>
      </c>
      <c r="AG1252" t="str">
        <f t="shared" si="627"/>
        <v/>
      </c>
      <c r="AH1252" t="str">
        <f t="shared" si="628"/>
        <v/>
      </c>
      <c r="AJ1252" s="41">
        <f t="shared" si="629"/>
        <v>6</v>
      </c>
      <c r="AK1252" s="42" t="str">
        <f t="shared" si="630"/>
        <v/>
      </c>
      <c r="AL1252" s="41" t="str">
        <f t="shared" si="631"/>
        <v>Leve atraso</v>
      </c>
      <c r="AM1252" s="41" t="str">
        <f t="shared" si="632"/>
        <v>Não</v>
      </c>
      <c r="AN1252" s="41" t="str">
        <f t="shared" si="633"/>
        <v>Sim</v>
      </c>
      <c r="AO1252" s="42" t="str">
        <f t="shared" si="634"/>
        <v/>
      </c>
      <c r="AP1252" s="41" t="str">
        <f t="shared" si="635"/>
        <v>Marcelo Douglas Vieira Santana|46256</v>
      </c>
      <c r="AQ1252" s="41" t="str">
        <f t="shared" si="636"/>
        <v/>
      </c>
      <c r="AR1252" s="41" t="str">
        <f>IF($AQ1252="","",COUNTIFS(L_ChaveCob,$AQ1252,L_Ausencia,"&gt;"&amp;$W1252)+COUNTIFS($AQ$4:$AQ1252,$AQ1252,$W$4:$W1252,$W1252))</f>
        <v/>
      </c>
      <c r="AS1252" s="42">
        <f t="shared" si="637"/>
        <v>0</v>
      </c>
      <c r="AT1252" s="42">
        <f t="shared" si="638"/>
        <v>0</v>
      </c>
      <c r="AU1252" s="42">
        <f t="shared" si="639"/>
        <v>0</v>
      </c>
    </row>
    <row r="1253" spans="1:47" hidden="1" x14ac:dyDescent="0.2">
      <c r="A1253" s="35">
        <v>46256</v>
      </c>
      <c r="B1253" s="36" t="s">
        <v>611</v>
      </c>
      <c r="C1253" s="36" t="s">
        <v>232</v>
      </c>
      <c r="D1253" s="36"/>
      <c r="E1253" s="37"/>
      <c r="F1253" s="37"/>
      <c r="G1253" s="36"/>
      <c r="H1253" s="36"/>
      <c r="I1253" s="36"/>
      <c r="J1253" s="36"/>
      <c r="K1253" s="37"/>
      <c r="L1253" s="37"/>
      <c r="M1253" s="37"/>
      <c r="N1253" s="38">
        <f t="shared" si="608"/>
        <v>46235</v>
      </c>
      <c r="O1253">
        <f t="shared" si="609"/>
        <v>900013</v>
      </c>
      <c r="P1253" t="str">
        <f t="shared" si="610"/>
        <v>SPOT</v>
      </c>
      <c r="Q1253" t="str">
        <f t="shared" si="611"/>
        <v>SPOT</v>
      </c>
      <c r="R1253" t="str">
        <f t="shared" si="612"/>
        <v>SERRALHEIRO I</v>
      </c>
      <c r="S1253" t="str">
        <f t="shared" si="613"/>
        <v>TURNO 2</v>
      </c>
      <c r="T1253" s="39">
        <f t="shared" si="614"/>
        <v>53.488333185221997</v>
      </c>
      <c r="U1253" s="40">
        <f t="shared" si="615"/>
        <v>0.33333333333333298</v>
      </c>
      <c r="V1253" s="40">
        <f t="shared" si="616"/>
        <v>0.33333333333333298</v>
      </c>
      <c r="W1253" s="40">
        <f t="shared" si="617"/>
        <v>0</v>
      </c>
      <c r="X1253" t="str">
        <f t="shared" si="618"/>
        <v>Não</v>
      </c>
      <c r="Y1253" s="40">
        <f t="shared" si="619"/>
        <v>0</v>
      </c>
      <c r="Z1253" s="40">
        <f t="shared" si="620"/>
        <v>0</v>
      </c>
      <c r="AA1253" s="40">
        <f t="shared" si="621"/>
        <v>0</v>
      </c>
      <c r="AB1253" s="40">
        <f t="shared" si="622"/>
        <v>0</v>
      </c>
      <c r="AC1253" s="40">
        <f t="shared" si="623"/>
        <v>0</v>
      </c>
      <c r="AD1253" s="39">
        <f t="shared" si="624"/>
        <v>0</v>
      </c>
      <c r="AE1253" s="39">
        <f t="shared" si="625"/>
        <v>0</v>
      </c>
      <c r="AF1253" t="str">
        <f t="shared" si="626"/>
        <v>Trabalhado</v>
      </c>
      <c r="AG1253" t="str">
        <f t="shared" si="627"/>
        <v/>
      </c>
      <c r="AH1253" t="str">
        <f t="shared" si="628"/>
        <v/>
      </c>
      <c r="AJ1253" s="41">
        <f t="shared" si="629"/>
        <v>22</v>
      </c>
      <c r="AK1253" s="42" t="str">
        <f t="shared" si="630"/>
        <v/>
      </c>
      <c r="AL1253" s="41" t="str">
        <f t="shared" si="631"/>
        <v>Leve atraso</v>
      </c>
      <c r="AM1253" s="41" t="str">
        <f t="shared" si="632"/>
        <v>Não</v>
      </c>
      <c r="AN1253" s="41" t="str">
        <f t="shared" si="633"/>
        <v>Sim</v>
      </c>
      <c r="AO1253" s="42" t="str">
        <f t="shared" si="634"/>
        <v/>
      </c>
      <c r="AP1253" s="41" t="str">
        <f t="shared" si="635"/>
        <v>Murilo de Souza Modesto- Spot|46256</v>
      </c>
      <c r="AQ1253" s="41" t="str">
        <f t="shared" si="636"/>
        <v/>
      </c>
      <c r="AR1253" s="41" t="str">
        <f>IF($AQ1253="","",COUNTIFS(L_ChaveCob,$AQ1253,L_Ausencia,"&gt;"&amp;$W1253)+COUNTIFS($AQ$4:$AQ1253,$AQ1253,$W$4:$W1253,$W1253))</f>
        <v/>
      </c>
      <c r="AS1253" s="42">
        <f t="shared" si="637"/>
        <v>0</v>
      </c>
      <c r="AT1253" s="42">
        <f t="shared" si="638"/>
        <v>0</v>
      </c>
      <c r="AU1253" s="42">
        <f t="shared" si="639"/>
        <v>0</v>
      </c>
    </row>
    <row r="1254" spans="1:47" x14ac:dyDescent="0.2">
      <c r="A1254" s="35">
        <v>46258</v>
      </c>
      <c r="B1254" s="36" t="s">
        <v>252</v>
      </c>
      <c r="C1254" s="36" t="s">
        <v>232</v>
      </c>
      <c r="D1254" s="36"/>
      <c r="E1254" s="37"/>
      <c r="F1254" s="37"/>
      <c r="G1254" s="36"/>
      <c r="H1254" s="36"/>
      <c r="I1254" s="36"/>
      <c r="J1254" s="36"/>
      <c r="K1254" s="37"/>
      <c r="L1254" s="37"/>
      <c r="M1254" s="37"/>
      <c r="N1254" s="38">
        <f t="shared" si="608"/>
        <v>46235</v>
      </c>
      <c r="O1254">
        <f t="shared" si="609"/>
        <v>266937</v>
      </c>
      <c r="P1254" t="str">
        <f t="shared" si="610"/>
        <v>Serralheria</v>
      </c>
      <c r="Q1254" t="str">
        <f t="shared" si="611"/>
        <v>Normal / Fixo</v>
      </c>
      <c r="R1254" t="str">
        <f t="shared" si="612"/>
        <v>ENCARREGADO</v>
      </c>
      <c r="S1254" t="str">
        <f t="shared" si="613"/>
        <v>ADM</v>
      </c>
      <c r="T1254" s="39">
        <f t="shared" si="614"/>
        <v>66.410146806958295</v>
      </c>
      <c r="U1254" s="40">
        <f t="shared" si="615"/>
        <v>0.375</v>
      </c>
      <c r="V1254" s="40">
        <f t="shared" si="616"/>
        <v>0.375</v>
      </c>
      <c r="W1254" s="40">
        <f t="shared" si="617"/>
        <v>0</v>
      </c>
      <c r="X1254" t="str">
        <f t="shared" si="618"/>
        <v>Não</v>
      </c>
      <c r="Y1254" s="40">
        <f t="shared" si="619"/>
        <v>0</v>
      </c>
      <c r="Z1254" s="40">
        <f t="shared" si="620"/>
        <v>0</v>
      </c>
      <c r="AA1254" s="40">
        <f t="shared" si="621"/>
        <v>0</v>
      </c>
      <c r="AB1254" s="40">
        <f t="shared" si="622"/>
        <v>0</v>
      </c>
      <c r="AC1254" s="40">
        <f t="shared" si="623"/>
        <v>0</v>
      </c>
      <c r="AD1254" s="39">
        <f t="shared" si="624"/>
        <v>0</v>
      </c>
      <c r="AE1254" s="39">
        <f t="shared" si="625"/>
        <v>0</v>
      </c>
      <c r="AF1254" t="str">
        <f t="shared" si="626"/>
        <v>Trabalhado</v>
      </c>
      <c r="AG1254" t="str">
        <f t="shared" si="627"/>
        <v/>
      </c>
      <c r="AH1254" t="str">
        <f t="shared" si="628"/>
        <v/>
      </c>
      <c r="AJ1254" s="41">
        <f t="shared" si="629"/>
        <v>1</v>
      </c>
      <c r="AK1254" s="42" t="str">
        <f t="shared" si="630"/>
        <v/>
      </c>
      <c r="AL1254" s="41" t="str">
        <f t="shared" si="631"/>
        <v>Leve atraso</v>
      </c>
      <c r="AM1254" s="41" t="str">
        <f t="shared" si="632"/>
        <v>Não</v>
      </c>
      <c r="AN1254" s="41" t="str">
        <f t="shared" si="633"/>
        <v>Sim</v>
      </c>
      <c r="AO1254" s="42" t="str">
        <f t="shared" si="634"/>
        <v/>
      </c>
      <c r="AP1254" s="41" t="str">
        <f t="shared" si="635"/>
        <v>Ronaldo Rosendo da Silva|46258</v>
      </c>
      <c r="AQ1254" s="41" t="str">
        <f t="shared" si="636"/>
        <v/>
      </c>
      <c r="AR1254" s="41" t="str">
        <f>IF($AQ1254="","",COUNTIFS(L_ChaveCob,$AQ1254,L_Ausencia,"&gt;"&amp;$W1254)+COUNTIFS($AQ$4:$AQ1254,$AQ1254,$W$4:$W1254,$W1254))</f>
        <v/>
      </c>
      <c r="AS1254" s="42">
        <f t="shared" si="637"/>
        <v>0</v>
      </c>
      <c r="AT1254" s="42">
        <f t="shared" si="638"/>
        <v>0</v>
      </c>
      <c r="AU1254" s="42">
        <f t="shared" si="639"/>
        <v>0</v>
      </c>
    </row>
    <row r="1255" spans="1:47" x14ac:dyDescent="0.2">
      <c r="A1255" s="35">
        <v>46258</v>
      </c>
      <c r="B1255" s="36" t="s">
        <v>243</v>
      </c>
      <c r="C1255" s="36" t="s">
        <v>232</v>
      </c>
      <c r="D1255" s="36"/>
      <c r="E1255" s="37"/>
      <c r="F1255" s="37"/>
      <c r="G1255" s="36"/>
      <c r="H1255" s="36"/>
      <c r="I1255" s="36"/>
      <c r="J1255" s="36"/>
      <c r="K1255" s="37"/>
      <c r="L1255" s="37"/>
      <c r="M1255" s="37"/>
      <c r="N1255" s="38">
        <f t="shared" si="608"/>
        <v>46235</v>
      </c>
      <c r="O1255">
        <f t="shared" si="609"/>
        <v>900003</v>
      </c>
      <c r="P1255" t="str">
        <f t="shared" si="610"/>
        <v>Serralheria</v>
      </c>
      <c r="Q1255" t="str">
        <f t="shared" si="611"/>
        <v>Normal / Fixo</v>
      </c>
      <c r="R1255" t="str">
        <f t="shared" si="612"/>
        <v>ENCARREGADO</v>
      </c>
      <c r="S1255" t="str">
        <f t="shared" si="613"/>
        <v>ADM</v>
      </c>
      <c r="T1255" s="39">
        <f t="shared" si="614"/>
        <v>66.410146806958295</v>
      </c>
      <c r="U1255" s="40">
        <f t="shared" si="615"/>
        <v>0.375</v>
      </c>
      <c r="V1255" s="40">
        <f t="shared" si="616"/>
        <v>0.375</v>
      </c>
      <c r="W1255" s="40">
        <f t="shared" si="617"/>
        <v>0</v>
      </c>
      <c r="X1255" t="str">
        <f t="shared" si="618"/>
        <v>Não</v>
      </c>
      <c r="Y1255" s="40">
        <f t="shared" si="619"/>
        <v>0</v>
      </c>
      <c r="Z1255" s="40">
        <f t="shared" si="620"/>
        <v>0</v>
      </c>
      <c r="AA1255" s="40">
        <f t="shared" si="621"/>
        <v>0</v>
      </c>
      <c r="AB1255" s="40">
        <f t="shared" si="622"/>
        <v>0</v>
      </c>
      <c r="AC1255" s="40">
        <f t="shared" si="623"/>
        <v>0</v>
      </c>
      <c r="AD1255" s="39">
        <f t="shared" si="624"/>
        <v>0</v>
      </c>
      <c r="AE1255" s="39">
        <f t="shared" si="625"/>
        <v>0</v>
      </c>
      <c r="AF1255" t="str">
        <f t="shared" si="626"/>
        <v>Trabalhado</v>
      </c>
      <c r="AG1255" t="str">
        <f t="shared" si="627"/>
        <v/>
      </c>
      <c r="AH1255" t="str">
        <f t="shared" si="628"/>
        <v/>
      </c>
      <c r="AJ1255" s="41">
        <f t="shared" si="629"/>
        <v>10</v>
      </c>
      <c r="AK1255" s="42" t="str">
        <f t="shared" si="630"/>
        <v/>
      </c>
      <c r="AL1255" s="41" t="str">
        <f t="shared" si="631"/>
        <v>Leve atraso</v>
      </c>
      <c r="AM1255" s="41" t="str">
        <f t="shared" si="632"/>
        <v>Não</v>
      </c>
      <c r="AN1255" s="41" t="str">
        <f t="shared" si="633"/>
        <v>Sim</v>
      </c>
      <c r="AO1255" s="42" t="str">
        <f t="shared" si="634"/>
        <v/>
      </c>
      <c r="AP1255" s="41" t="str">
        <f t="shared" si="635"/>
        <v>Marcelo Antônio Silvestre de Moraes|46258</v>
      </c>
      <c r="AQ1255" s="41" t="str">
        <f t="shared" si="636"/>
        <v/>
      </c>
      <c r="AR1255" s="41" t="str">
        <f>IF($AQ1255="","",COUNTIFS(L_ChaveCob,$AQ1255,L_Ausencia,"&gt;"&amp;$W1255)+COUNTIFS($AQ$4:$AQ1255,$AQ1255,$W$4:$W1255,$W1255))</f>
        <v/>
      </c>
      <c r="AS1255" s="42">
        <f t="shared" si="637"/>
        <v>0</v>
      </c>
      <c r="AT1255" s="42">
        <f t="shared" si="638"/>
        <v>0</v>
      </c>
      <c r="AU1255" s="42">
        <f t="shared" si="639"/>
        <v>0</v>
      </c>
    </row>
    <row r="1256" spans="1:47" x14ac:dyDescent="0.2">
      <c r="A1256" s="35">
        <v>46258</v>
      </c>
      <c r="B1256" s="36" t="s">
        <v>239</v>
      </c>
      <c r="C1256" s="36" t="s">
        <v>232</v>
      </c>
      <c r="D1256" s="36"/>
      <c r="E1256" s="37"/>
      <c r="F1256" s="37"/>
      <c r="G1256" s="36"/>
      <c r="H1256" s="36"/>
      <c r="I1256" s="36"/>
      <c r="J1256" s="36"/>
      <c r="K1256" s="37"/>
      <c r="L1256" s="37"/>
      <c r="M1256" s="37"/>
      <c r="N1256" s="38">
        <f t="shared" si="608"/>
        <v>46235</v>
      </c>
      <c r="O1256">
        <f t="shared" si="609"/>
        <v>173078</v>
      </c>
      <c r="P1256" t="str">
        <f t="shared" si="610"/>
        <v>Serralheria</v>
      </c>
      <c r="Q1256" t="str">
        <f t="shared" si="611"/>
        <v>Normal / Fixo</v>
      </c>
      <c r="R1256" t="str">
        <f t="shared" si="612"/>
        <v>SERRALHEIRO II</v>
      </c>
      <c r="S1256" t="str">
        <f t="shared" si="613"/>
        <v>ADM</v>
      </c>
      <c r="T1256" s="39">
        <f t="shared" si="614"/>
        <v>57.825734836004102</v>
      </c>
      <c r="U1256" s="40">
        <f t="shared" si="615"/>
        <v>0.375</v>
      </c>
      <c r="V1256" s="40">
        <f t="shared" si="616"/>
        <v>0.375</v>
      </c>
      <c r="W1256" s="40">
        <f t="shared" si="617"/>
        <v>0</v>
      </c>
      <c r="X1256" t="str">
        <f t="shared" si="618"/>
        <v>Não</v>
      </c>
      <c r="Y1256" s="40">
        <f t="shared" si="619"/>
        <v>0</v>
      </c>
      <c r="Z1256" s="40">
        <f t="shared" si="620"/>
        <v>0</v>
      </c>
      <c r="AA1256" s="40">
        <f t="shared" si="621"/>
        <v>0</v>
      </c>
      <c r="AB1256" s="40">
        <f t="shared" si="622"/>
        <v>0</v>
      </c>
      <c r="AC1256" s="40">
        <f t="shared" si="623"/>
        <v>0</v>
      </c>
      <c r="AD1256" s="39">
        <f t="shared" si="624"/>
        <v>0</v>
      </c>
      <c r="AE1256" s="39">
        <f t="shared" si="625"/>
        <v>0</v>
      </c>
      <c r="AF1256" t="str">
        <f t="shared" si="626"/>
        <v>Trabalhado</v>
      </c>
      <c r="AG1256" t="str">
        <f t="shared" si="627"/>
        <v/>
      </c>
      <c r="AH1256" t="str">
        <f t="shared" si="628"/>
        <v/>
      </c>
      <c r="AJ1256" s="41">
        <f t="shared" si="629"/>
        <v>2</v>
      </c>
      <c r="AK1256" s="42" t="str">
        <f t="shared" si="630"/>
        <v/>
      </c>
      <c r="AL1256" s="41" t="str">
        <f t="shared" si="631"/>
        <v>Leve atraso</v>
      </c>
      <c r="AM1256" s="41" t="str">
        <f t="shared" si="632"/>
        <v>Não</v>
      </c>
      <c r="AN1256" s="41" t="str">
        <f t="shared" si="633"/>
        <v>Sim</v>
      </c>
      <c r="AO1256" s="42" t="str">
        <f t="shared" si="634"/>
        <v/>
      </c>
      <c r="AP1256" s="41" t="str">
        <f t="shared" si="635"/>
        <v>Giovani Joao da Silva|46258</v>
      </c>
      <c r="AQ1256" s="41" t="str">
        <f t="shared" si="636"/>
        <v/>
      </c>
      <c r="AR1256" s="41" t="str">
        <f>IF($AQ1256="","",COUNTIFS(L_ChaveCob,$AQ1256,L_Ausencia,"&gt;"&amp;$W1256)+COUNTIFS($AQ$4:$AQ1256,$AQ1256,$W$4:$W1256,$W1256))</f>
        <v/>
      </c>
      <c r="AS1256" s="42">
        <f t="shared" si="637"/>
        <v>0</v>
      </c>
      <c r="AT1256" s="42">
        <f t="shared" si="638"/>
        <v>0</v>
      </c>
      <c r="AU1256" s="42">
        <f t="shared" si="639"/>
        <v>0</v>
      </c>
    </row>
    <row r="1257" spans="1:47" x14ac:dyDescent="0.2">
      <c r="A1257" s="35">
        <v>46258</v>
      </c>
      <c r="B1257" s="36" t="s">
        <v>241</v>
      </c>
      <c r="C1257" s="36" t="s">
        <v>232</v>
      </c>
      <c r="D1257" s="36"/>
      <c r="E1257" s="37"/>
      <c r="F1257" s="37"/>
      <c r="G1257" s="36"/>
      <c r="H1257" s="36"/>
      <c r="I1257" s="36"/>
      <c r="J1257" s="36"/>
      <c r="K1257" s="37"/>
      <c r="L1257" s="37"/>
      <c r="M1257" s="37"/>
      <c r="N1257" s="38">
        <f t="shared" si="608"/>
        <v>46235</v>
      </c>
      <c r="O1257">
        <f t="shared" si="609"/>
        <v>24800</v>
      </c>
      <c r="P1257" t="str">
        <f t="shared" si="610"/>
        <v>Serralheria</v>
      </c>
      <c r="Q1257" t="str">
        <f t="shared" si="611"/>
        <v>Normal / Fixo</v>
      </c>
      <c r="R1257" t="str">
        <f t="shared" si="612"/>
        <v>SERRALHEIRO II</v>
      </c>
      <c r="S1257" t="str">
        <f t="shared" si="613"/>
        <v>ADM</v>
      </c>
      <c r="T1257" s="39">
        <f t="shared" si="614"/>
        <v>57.825734836004102</v>
      </c>
      <c r="U1257" s="40">
        <f t="shared" si="615"/>
        <v>0.375</v>
      </c>
      <c r="V1257" s="40">
        <f t="shared" si="616"/>
        <v>0.375</v>
      </c>
      <c r="W1257" s="40">
        <f t="shared" si="617"/>
        <v>0</v>
      </c>
      <c r="X1257" t="str">
        <f t="shared" si="618"/>
        <v>Não</v>
      </c>
      <c r="Y1257" s="40">
        <f t="shared" si="619"/>
        <v>0</v>
      </c>
      <c r="Z1257" s="40">
        <f t="shared" si="620"/>
        <v>0</v>
      </c>
      <c r="AA1257" s="40">
        <f t="shared" si="621"/>
        <v>0</v>
      </c>
      <c r="AB1257" s="40">
        <f t="shared" si="622"/>
        <v>0</v>
      </c>
      <c r="AC1257" s="40">
        <f t="shared" si="623"/>
        <v>0</v>
      </c>
      <c r="AD1257" s="39">
        <f t="shared" si="624"/>
        <v>0</v>
      </c>
      <c r="AE1257" s="39">
        <f t="shared" si="625"/>
        <v>0</v>
      </c>
      <c r="AF1257" t="str">
        <f t="shared" si="626"/>
        <v>Trabalhado</v>
      </c>
      <c r="AG1257" t="str">
        <f t="shared" si="627"/>
        <v/>
      </c>
      <c r="AH1257" t="str">
        <f t="shared" si="628"/>
        <v/>
      </c>
      <c r="AJ1257" s="41">
        <f t="shared" si="629"/>
        <v>3</v>
      </c>
      <c r="AK1257" s="42" t="str">
        <f t="shared" si="630"/>
        <v/>
      </c>
      <c r="AL1257" s="41" t="str">
        <f t="shared" si="631"/>
        <v>Leve atraso</v>
      </c>
      <c r="AM1257" s="41" t="str">
        <f t="shared" si="632"/>
        <v>Não</v>
      </c>
      <c r="AN1257" s="41" t="str">
        <f t="shared" si="633"/>
        <v>Sim</v>
      </c>
      <c r="AO1257" s="42" t="str">
        <f t="shared" si="634"/>
        <v/>
      </c>
      <c r="AP1257" s="41" t="str">
        <f t="shared" si="635"/>
        <v>Ivanildo Lopes Pires de Carvalho|46258</v>
      </c>
      <c r="AQ1257" s="41" t="str">
        <f t="shared" si="636"/>
        <v/>
      </c>
      <c r="AR1257" s="41" t="str">
        <f>IF($AQ1257="","",COUNTIFS(L_ChaveCob,$AQ1257,L_Ausencia,"&gt;"&amp;$W1257)+COUNTIFS($AQ$4:$AQ1257,$AQ1257,$W$4:$W1257,$W1257))</f>
        <v/>
      </c>
      <c r="AS1257" s="42">
        <f t="shared" si="637"/>
        <v>0</v>
      </c>
      <c r="AT1257" s="42">
        <f t="shared" si="638"/>
        <v>0</v>
      </c>
      <c r="AU1257" s="42">
        <f t="shared" si="639"/>
        <v>0</v>
      </c>
    </row>
    <row r="1258" spans="1:47" x14ac:dyDescent="0.2">
      <c r="A1258" s="35">
        <v>46258</v>
      </c>
      <c r="B1258" s="36" t="s">
        <v>254</v>
      </c>
      <c r="C1258" s="36" t="s">
        <v>228</v>
      </c>
      <c r="D1258" s="36"/>
      <c r="E1258" s="37"/>
      <c r="F1258" s="37"/>
      <c r="G1258" s="36"/>
      <c r="H1258" s="36"/>
      <c r="I1258" s="36"/>
      <c r="J1258" s="36"/>
      <c r="K1258" s="37"/>
      <c r="L1258" s="37"/>
      <c r="M1258" s="37"/>
      <c r="N1258" s="38">
        <f t="shared" si="608"/>
        <v>46235</v>
      </c>
      <c r="O1258">
        <f t="shared" si="609"/>
        <v>900001</v>
      </c>
      <c r="P1258" t="str">
        <f t="shared" si="610"/>
        <v>Serralheria</v>
      </c>
      <c r="Q1258" t="str">
        <f t="shared" si="611"/>
        <v>Normal / Fixo</v>
      </c>
      <c r="R1258" t="str">
        <f t="shared" si="612"/>
        <v>SERRALHEIRO II</v>
      </c>
      <c r="S1258" t="str">
        <f t="shared" si="613"/>
        <v>ADM</v>
      </c>
      <c r="T1258" s="39">
        <f t="shared" si="614"/>
        <v>57.825734836004102</v>
      </c>
      <c r="U1258" s="40">
        <f t="shared" si="615"/>
        <v>0.375</v>
      </c>
      <c r="V1258" s="40">
        <f t="shared" si="616"/>
        <v>0</v>
      </c>
      <c r="W1258" s="40">
        <f t="shared" si="617"/>
        <v>0.375</v>
      </c>
      <c r="X1258" t="str">
        <f t="shared" si="618"/>
        <v>Sim</v>
      </c>
      <c r="Y1258" s="40">
        <f t="shared" si="619"/>
        <v>0.375</v>
      </c>
      <c r="Z1258" s="40">
        <f t="shared" si="620"/>
        <v>0</v>
      </c>
      <c r="AA1258" s="40">
        <f t="shared" si="621"/>
        <v>0</v>
      </c>
      <c r="AB1258" s="40">
        <f t="shared" si="622"/>
        <v>0</v>
      </c>
      <c r="AC1258" s="40">
        <f t="shared" si="623"/>
        <v>0.375</v>
      </c>
      <c r="AD1258" s="39">
        <f t="shared" si="624"/>
        <v>520.43161352403695</v>
      </c>
      <c r="AE1258" s="39">
        <f t="shared" si="625"/>
        <v>0</v>
      </c>
      <c r="AF1258" t="str">
        <f t="shared" si="626"/>
        <v>Férias</v>
      </c>
      <c r="AG1258" t="str">
        <f t="shared" si="627"/>
        <v>DESCONTA 9:00h (Férias).</v>
      </c>
      <c r="AH1258" t="str">
        <f t="shared" si="628"/>
        <v/>
      </c>
      <c r="AJ1258" s="41">
        <f t="shared" si="629"/>
        <v>8</v>
      </c>
      <c r="AK1258" s="42" t="str">
        <f t="shared" si="630"/>
        <v/>
      </c>
      <c r="AL1258" s="41" t="str">
        <f t="shared" si="631"/>
        <v>Dia inteiro</v>
      </c>
      <c r="AM1258" s="41" t="str">
        <f t="shared" si="632"/>
        <v>Sim</v>
      </c>
      <c r="AN1258" s="41" t="str">
        <f t="shared" si="633"/>
        <v>Não</v>
      </c>
      <c r="AO1258" s="42" t="str">
        <f t="shared" si="634"/>
        <v/>
      </c>
      <c r="AP1258" s="41" t="str">
        <f t="shared" si="635"/>
        <v>Ronaldo Santos Dias|46258</v>
      </c>
      <c r="AQ1258" s="41" t="str">
        <f t="shared" si="636"/>
        <v>46258|Serralheria</v>
      </c>
      <c r="AR1258" s="41">
        <f>IF($AQ1258="","",COUNTIFS(L_ChaveCob,$AQ1258,L_Ausencia,"&gt;"&amp;$W1258)+COUNTIFS($AQ$4:$AQ1258,$AQ1258,$W$4:$W1258,$W1258))</f>
        <v>1</v>
      </c>
      <c r="AS1258" s="42">
        <f t="shared" si="637"/>
        <v>0</v>
      </c>
      <c r="AT1258" s="42">
        <f t="shared" si="638"/>
        <v>0</v>
      </c>
      <c r="AU1258" s="42">
        <f t="shared" si="639"/>
        <v>0</v>
      </c>
    </row>
    <row r="1259" spans="1:47" x14ac:dyDescent="0.2">
      <c r="A1259" s="35">
        <v>46258</v>
      </c>
      <c r="B1259" s="36" t="s">
        <v>247</v>
      </c>
      <c r="C1259" s="36" t="s">
        <v>213</v>
      </c>
      <c r="D1259" s="36"/>
      <c r="E1259" s="37"/>
      <c r="F1259" s="37"/>
      <c r="G1259" s="36"/>
      <c r="H1259" s="36"/>
      <c r="I1259" s="36"/>
      <c r="J1259" s="36"/>
      <c r="K1259" s="37"/>
      <c r="L1259" s="37"/>
      <c r="M1259" s="37"/>
      <c r="N1259" s="38">
        <f t="shared" si="608"/>
        <v>46235</v>
      </c>
      <c r="O1259">
        <f t="shared" si="609"/>
        <v>900005</v>
      </c>
      <c r="P1259" t="str">
        <f t="shared" si="610"/>
        <v>Serralheria</v>
      </c>
      <c r="Q1259" t="str">
        <f t="shared" si="611"/>
        <v>Normal / Fixo</v>
      </c>
      <c r="R1259" t="str">
        <f t="shared" si="612"/>
        <v>SERRALHEIRO II</v>
      </c>
      <c r="S1259" t="str">
        <f t="shared" si="613"/>
        <v>ADM</v>
      </c>
      <c r="T1259" s="39">
        <f t="shared" si="614"/>
        <v>57.825734836004102</v>
      </c>
      <c r="U1259" s="40">
        <f t="shared" si="615"/>
        <v>0.375</v>
      </c>
      <c r="V1259" s="40">
        <f t="shared" si="616"/>
        <v>0</v>
      </c>
      <c r="W1259" s="40">
        <f t="shared" si="617"/>
        <v>0.375</v>
      </c>
      <c r="X1259" t="str">
        <f t="shared" si="618"/>
        <v>Sim</v>
      </c>
      <c r="Y1259" s="40">
        <f t="shared" si="619"/>
        <v>0.375</v>
      </c>
      <c r="Z1259" s="40">
        <f t="shared" si="620"/>
        <v>0</v>
      </c>
      <c r="AA1259" s="40">
        <f t="shared" si="621"/>
        <v>0</v>
      </c>
      <c r="AB1259" s="40">
        <f t="shared" si="622"/>
        <v>0</v>
      </c>
      <c r="AC1259" s="40">
        <f t="shared" si="623"/>
        <v>0.375</v>
      </c>
      <c r="AD1259" s="39">
        <f t="shared" si="624"/>
        <v>520.43161352403695</v>
      </c>
      <c r="AE1259" s="39">
        <f t="shared" si="625"/>
        <v>0</v>
      </c>
      <c r="AF1259" t="str">
        <f t="shared" si="626"/>
        <v>Injustificada</v>
      </c>
      <c r="AG1259" t="str">
        <f t="shared" si="627"/>
        <v>DESCONTA 9:00h (Injustificada).</v>
      </c>
      <c r="AH1259" t="str">
        <f t="shared" si="628"/>
        <v/>
      </c>
      <c r="AJ1259" s="41">
        <f t="shared" si="629"/>
        <v>13</v>
      </c>
      <c r="AK1259" s="42" t="str">
        <f t="shared" si="630"/>
        <v/>
      </c>
      <c r="AL1259" s="41" t="str">
        <f t="shared" si="631"/>
        <v>Dia inteiro</v>
      </c>
      <c r="AM1259" s="41" t="str">
        <f t="shared" si="632"/>
        <v>Sim</v>
      </c>
      <c r="AN1259" s="41" t="str">
        <f t="shared" si="633"/>
        <v>Não</v>
      </c>
      <c r="AO1259" s="42" t="str">
        <f t="shared" si="634"/>
        <v/>
      </c>
      <c r="AP1259" s="41" t="str">
        <f t="shared" si="635"/>
        <v>Rafael Fracaroli da Rocha|46258</v>
      </c>
      <c r="AQ1259" s="41" t="str">
        <f t="shared" si="636"/>
        <v>46258|Serralheria</v>
      </c>
      <c r="AR1259" s="41">
        <f>IF($AQ1259="","",COUNTIFS(L_ChaveCob,$AQ1259,L_Ausencia,"&gt;"&amp;$W1259)+COUNTIFS($AQ$4:$AQ1259,$AQ1259,$W$4:$W1259,$W1259))</f>
        <v>2</v>
      </c>
      <c r="AS1259" s="42">
        <f t="shared" si="637"/>
        <v>0</v>
      </c>
      <c r="AT1259" s="42">
        <f t="shared" si="638"/>
        <v>0</v>
      </c>
      <c r="AU1259" s="42">
        <f t="shared" si="639"/>
        <v>0</v>
      </c>
    </row>
    <row r="1260" spans="1:47" x14ac:dyDescent="0.2">
      <c r="A1260" s="35">
        <v>46258</v>
      </c>
      <c r="B1260" s="36" t="s">
        <v>237</v>
      </c>
      <c r="C1260" s="36" t="s">
        <v>232</v>
      </c>
      <c r="D1260" s="36"/>
      <c r="E1260" s="37"/>
      <c r="F1260" s="37"/>
      <c r="G1260" s="36"/>
      <c r="H1260" s="36"/>
      <c r="I1260" s="36"/>
      <c r="J1260" s="36"/>
      <c r="K1260" s="37"/>
      <c r="L1260" s="37"/>
      <c r="M1260" s="37"/>
      <c r="N1260" s="38">
        <f t="shared" si="608"/>
        <v>46235</v>
      </c>
      <c r="O1260">
        <f t="shared" si="609"/>
        <v>119353</v>
      </c>
      <c r="P1260" t="str">
        <f t="shared" si="610"/>
        <v>Serralheria</v>
      </c>
      <c r="Q1260" t="str">
        <f t="shared" si="611"/>
        <v>Normal / Fixo</v>
      </c>
      <c r="R1260" t="str">
        <f t="shared" si="612"/>
        <v>SERRALHEIRO II</v>
      </c>
      <c r="S1260" t="str">
        <f t="shared" si="613"/>
        <v>ADM</v>
      </c>
      <c r="T1260" s="39">
        <f t="shared" si="614"/>
        <v>57.825734836004102</v>
      </c>
      <c r="U1260" s="40">
        <f t="shared" si="615"/>
        <v>0.375</v>
      </c>
      <c r="V1260" s="40">
        <f t="shared" si="616"/>
        <v>0.375</v>
      </c>
      <c r="W1260" s="40">
        <f t="shared" si="617"/>
        <v>0</v>
      </c>
      <c r="X1260" t="str">
        <f t="shared" si="618"/>
        <v>Não</v>
      </c>
      <c r="Y1260" s="40">
        <f t="shared" si="619"/>
        <v>0</v>
      </c>
      <c r="Z1260" s="40">
        <f t="shared" si="620"/>
        <v>0</v>
      </c>
      <c r="AA1260" s="40">
        <f t="shared" si="621"/>
        <v>0</v>
      </c>
      <c r="AB1260" s="40">
        <f t="shared" si="622"/>
        <v>0</v>
      </c>
      <c r="AC1260" s="40">
        <f t="shared" si="623"/>
        <v>0</v>
      </c>
      <c r="AD1260" s="39">
        <f t="shared" si="624"/>
        <v>0</v>
      </c>
      <c r="AE1260" s="39">
        <f t="shared" si="625"/>
        <v>0</v>
      </c>
      <c r="AF1260" t="str">
        <f t="shared" si="626"/>
        <v>Trabalhado</v>
      </c>
      <c r="AG1260" t="str">
        <f t="shared" si="627"/>
        <v/>
      </c>
      <c r="AH1260" t="str">
        <f t="shared" si="628"/>
        <v/>
      </c>
      <c r="AJ1260" s="41">
        <f t="shared" si="629"/>
        <v>7</v>
      </c>
      <c r="AK1260" s="42" t="str">
        <f t="shared" si="630"/>
        <v/>
      </c>
      <c r="AL1260" s="41" t="str">
        <f t="shared" si="631"/>
        <v>Leve atraso</v>
      </c>
      <c r="AM1260" s="41" t="str">
        <f t="shared" si="632"/>
        <v>Não</v>
      </c>
      <c r="AN1260" s="41" t="str">
        <f t="shared" si="633"/>
        <v>Sim</v>
      </c>
      <c r="AO1260" s="42" t="str">
        <f t="shared" si="634"/>
        <v/>
      </c>
      <c r="AP1260" s="41" t="str">
        <f t="shared" si="635"/>
        <v>Ezequiel Antonio Peres|46258</v>
      </c>
      <c r="AQ1260" s="41" t="str">
        <f t="shared" si="636"/>
        <v/>
      </c>
      <c r="AR1260" s="41" t="str">
        <f>IF($AQ1260="","",COUNTIFS(L_ChaveCob,$AQ1260,L_Ausencia,"&gt;"&amp;$W1260)+COUNTIFS($AQ$4:$AQ1260,$AQ1260,$W$4:$W1260,$W1260))</f>
        <v/>
      </c>
      <c r="AS1260" s="42">
        <f t="shared" si="637"/>
        <v>0</v>
      </c>
      <c r="AT1260" s="42">
        <f t="shared" si="638"/>
        <v>0</v>
      </c>
      <c r="AU1260" s="42">
        <f t="shared" si="639"/>
        <v>0</v>
      </c>
    </row>
    <row r="1261" spans="1:47" x14ac:dyDescent="0.2">
      <c r="A1261" s="35">
        <v>46258</v>
      </c>
      <c r="B1261" s="36" t="s">
        <v>249</v>
      </c>
      <c r="C1261" s="36" t="s">
        <v>232</v>
      </c>
      <c r="D1261" s="36"/>
      <c r="E1261" s="37"/>
      <c r="F1261" s="37"/>
      <c r="G1261" s="36"/>
      <c r="H1261" s="36"/>
      <c r="I1261" s="36"/>
      <c r="J1261" s="36"/>
      <c r="K1261" s="37"/>
      <c r="L1261" s="37"/>
      <c r="M1261" s="37"/>
      <c r="N1261" s="38">
        <f t="shared" si="608"/>
        <v>46235</v>
      </c>
      <c r="O1261">
        <f t="shared" si="609"/>
        <v>331335</v>
      </c>
      <c r="P1261" t="str">
        <f t="shared" si="610"/>
        <v>Serralheria</v>
      </c>
      <c r="Q1261" t="str">
        <f t="shared" si="611"/>
        <v>Normal / Fixo</v>
      </c>
      <c r="R1261" t="str">
        <f t="shared" si="612"/>
        <v>SERRALHEIRO II</v>
      </c>
      <c r="S1261" t="str">
        <f t="shared" si="613"/>
        <v>ADM</v>
      </c>
      <c r="T1261" s="39">
        <f t="shared" si="614"/>
        <v>57.825734836004102</v>
      </c>
      <c r="U1261" s="40">
        <f t="shared" si="615"/>
        <v>0.375</v>
      </c>
      <c r="V1261" s="40">
        <f t="shared" si="616"/>
        <v>0.375</v>
      </c>
      <c r="W1261" s="40">
        <f t="shared" si="617"/>
        <v>0</v>
      </c>
      <c r="X1261" t="str">
        <f t="shared" si="618"/>
        <v>Não</v>
      </c>
      <c r="Y1261" s="40">
        <f t="shared" si="619"/>
        <v>0</v>
      </c>
      <c r="Z1261" s="40">
        <f t="shared" si="620"/>
        <v>0</v>
      </c>
      <c r="AA1261" s="40">
        <f t="shared" si="621"/>
        <v>0</v>
      </c>
      <c r="AB1261" s="40">
        <f t="shared" si="622"/>
        <v>0</v>
      </c>
      <c r="AC1261" s="40">
        <f t="shared" si="623"/>
        <v>0</v>
      </c>
      <c r="AD1261" s="39">
        <f t="shared" si="624"/>
        <v>0</v>
      </c>
      <c r="AE1261" s="39">
        <f t="shared" si="625"/>
        <v>0</v>
      </c>
      <c r="AF1261" t="str">
        <f t="shared" si="626"/>
        <v>Trabalhado</v>
      </c>
      <c r="AG1261" t="str">
        <f t="shared" si="627"/>
        <v/>
      </c>
      <c r="AH1261" t="str">
        <f t="shared" si="628"/>
        <v/>
      </c>
      <c r="AJ1261" s="41">
        <f t="shared" si="629"/>
        <v>5</v>
      </c>
      <c r="AK1261" s="42" t="str">
        <f t="shared" si="630"/>
        <v/>
      </c>
      <c r="AL1261" s="41" t="str">
        <f t="shared" si="631"/>
        <v>Leve atraso</v>
      </c>
      <c r="AM1261" s="41" t="str">
        <f t="shared" si="632"/>
        <v>Não</v>
      </c>
      <c r="AN1261" s="41" t="str">
        <f t="shared" si="633"/>
        <v>Sim</v>
      </c>
      <c r="AO1261" s="42" t="str">
        <f t="shared" si="634"/>
        <v/>
      </c>
      <c r="AP1261" s="41" t="str">
        <f t="shared" si="635"/>
        <v>Robson Alberto Alves Galvão|46258</v>
      </c>
      <c r="AQ1261" s="41" t="str">
        <f t="shared" si="636"/>
        <v/>
      </c>
      <c r="AR1261" s="41" t="str">
        <f>IF($AQ1261="","",COUNTIFS(L_ChaveCob,$AQ1261,L_Ausencia,"&gt;"&amp;$W1261)+COUNTIFS($AQ$4:$AQ1261,$AQ1261,$W$4:$W1261,$W1261))</f>
        <v/>
      </c>
      <c r="AS1261" s="42">
        <f t="shared" si="637"/>
        <v>0</v>
      </c>
      <c r="AT1261" s="42">
        <f t="shared" si="638"/>
        <v>0</v>
      </c>
      <c r="AU1261" s="42">
        <f t="shared" si="639"/>
        <v>0</v>
      </c>
    </row>
    <row r="1262" spans="1:47" x14ac:dyDescent="0.2">
      <c r="A1262" s="35">
        <v>46258</v>
      </c>
      <c r="B1262" s="36" t="s">
        <v>229</v>
      </c>
      <c r="C1262" s="36" t="s">
        <v>232</v>
      </c>
      <c r="D1262" s="36"/>
      <c r="E1262" s="37"/>
      <c r="F1262" s="37"/>
      <c r="G1262" s="36"/>
      <c r="H1262" s="36"/>
      <c r="I1262" s="36"/>
      <c r="J1262" s="36"/>
      <c r="K1262" s="37"/>
      <c r="L1262" s="37"/>
      <c r="M1262" s="37"/>
      <c r="N1262" s="38">
        <f t="shared" si="608"/>
        <v>46235</v>
      </c>
      <c r="O1262">
        <f t="shared" si="609"/>
        <v>105410</v>
      </c>
      <c r="P1262" t="str">
        <f t="shared" si="610"/>
        <v>Serralheria</v>
      </c>
      <c r="Q1262" t="str">
        <f t="shared" si="611"/>
        <v>Normal / Fixo</v>
      </c>
      <c r="R1262" t="str">
        <f t="shared" si="612"/>
        <v>SERRALHEIRO I</v>
      </c>
      <c r="S1262" t="str">
        <f t="shared" si="613"/>
        <v>TURNO 3</v>
      </c>
      <c r="T1262" s="39">
        <f t="shared" si="614"/>
        <v>53.488333185221997</v>
      </c>
      <c r="U1262" s="40">
        <f t="shared" si="615"/>
        <v>0.33333333333333298</v>
      </c>
      <c r="V1262" s="40">
        <f t="shared" si="616"/>
        <v>0.33333333333333298</v>
      </c>
      <c r="W1262" s="40">
        <f t="shared" si="617"/>
        <v>0</v>
      </c>
      <c r="X1262" t="str">
        <f t="shared" si="618"/>
        <v>Não</v>
      </c>
      <c r="Y1262" s="40">
        <f t="shared" si="619"/>
        <v>0</v>
      </c>
      <c r="Z1262" s="40">
        <f t="shared" si="620"/>
        <v>0</v>
      </c>
      <c r="AA1262" s="40">
        <f t="shared" si="621"/>
        <v>0</v>
      </c>
      <c r="AB1262" s="40">
        <f t="shared" si="622"/>
        <v>0</v>
      </c>
      <c r="AC1262" s="40">
        <f t="shared" si="623"/>
        <v>0</v>
      </c>
      <c r="AD1262" s="39">
        <f t="shared" si="624"/>
        <v>0</v>
      </c>
      <c r="AE1262" s="39">
        <f t="shared" si="625"/>
        <v>0</v>
      </c>
      <c r="AF1262" t="str">
        <f t="shared" si="626"/>
        <v>Trabalhado</v>
      </c>
      <c r="AG1262" t="str">
        <f t="shared" si="627"/>
        <v/>
      </c>
      <c r="AH1262" t="str">
        <f t="shared" si="628"/>
        <v/>
      </c>
      <c r="AJ1262" s="41">
        <f t="shared" si="629"/>
        <v>6</v>
      </c>
      <c r="AK1262" s="42" t="str">
        <f t="shared" si="630"/>
        <v/>
      </c>
      <c r="AL1262" s="41" t="str">
        <f t="shared" si="631"/>
        <v>Leve atraso</v>
      </c>
      <c r="AM1262" s="41" t="str">
        <f t="shared" si="632"/>
        <v>Não</v>
      </c>
      <c r="AN1262" s="41" t="str">
        <f t="shared" si="633"/>
        <v>Sim</v>
      </c>
      <c r="AO1262" s="42" t="str">
        <f t="shared" si="634"/>
        <v/>
      </c>
      <c r="AP1262" s="41" t="str">
        <f t="shared" si="635"/>
        <v>Marcelo Douglas Vieira Santana|46258</v>
      </c>
      <c r="AQ1262" s="41" t="str">
        <f t="shared" si="636"/>
        <v/>
      </c>
      <c r="AR1262" s="41" t="str">
        <f>IF($AQ1262="","",COUNTIFS(L_ChaveCob,$AQ1262,L_Ausencia,"&gt;"&amp;$W1262)+COUNTIFS($AQ$4:$AQ1262,$AQ1262,$W$4:$W1262,$W1262))</f>
        <v/>
      </c>
      <c r="AS1262" s="42">
        <f t="shared" si="637"/>
        <v>0</v>
      </c>
      <c r="AT1262" s="42">
        <f t="shared" si="638"/>
        <v>0</v>
      </c>
      <c r="AU1262" s="42">
        <f t="shared" si="639"/>
        <v>0</v>
      </c>
    </row>
    <row r="1263" spans="1:47" x14ac:dyDescent="0.2">
      <c r="A1263" s="35">
        <v>46258</v>
      </c>
      <c r="B1263" s="36" t="s">
        <v>231</v>
      </c>
      <c r="C1263" s="36" t="s">
        <v>232</v>
      </c>
      <c r="D1263" s="36"/>
      <c r="E1263" s="37"/>
      <c r="F1263" s="37"/>
      <c r="G1263" s="36"/>
      <c r="H1263" s="36"/>
      <c r="I1263" s="36"/>
      <c r="J1263" s="36"/>
      <c r="K1263" s="37"/>
      <c r="L1263" s="37"/>
      <c r="M1263" s="37"/>
      <c r="N1263" s="38">
        <f t="shared" si="608"/>
        <v>46235</v>
      </c>
      <c r="O1263">
        <f t="shared" si="609"/>
        <v>900004</v>
      </c>
      <c r="P1263" t="str">
        <f t="shared" si="610"/>
        <v>Serralheria</v>
      </c>
      <c r="Q1263" t="str">
        <f t="shared" si="611"/>
        <v>Normal / Fixo</v>
      </c>
      <c r="R1263" t="str">
        <f t="shared" si="612"/>
        <v>SERRALHEIRO I</v>
      </c>
      <c r="S1263" t="str">
        <f t="shared" si="613"/>
        <v>TURNO 2</v>
      </c>
      <c r="T1263" s="39">
        <f t="shared" si="614"/>
        <v>53.488333185221997</v>
      </c>
      <c r="U1263" s="40">
        <f t="shared" si="615"/>
        <v>0.33333333333333298</v>
      </c>
      <c r="V1263" s="40">
        <f t="shared" si="616"/>
        <v>0.33333333333333298</v>
      </c>
      <c r="W1263" s="40">
        <f t="shared" si="617"/>
        <v>0</v>
      </c>
      <c r="X1263" t="str">
        <f t="shared" si="618"/>
        <v>Não</v>
      </c>
      <c r="Y1263" s="40">
        <f t="shared" si="619"/>
        <v>0</v>
      </c>
      <c r="Z1263" s="40">
        <f t="shared" si="620"/>
        <v>0</v>
      </c>
      <c r="AA1263" s="40">
        <f t="shared" si="621"/>
        <v>0</v>
      </c>
      <c r="AB1263" s="40">
        <f t="shared" si="622"/>
        <v>0</v>
      </c>
      <c r="AC1263" s="40">
        <f t="shared" si="623"/>
        <v>0</v>
      </c>
      <c r="AD1263" s="39">
        <f t="shared" si="624"/>
        <v>0</v>
      </c>
      <c r="AE1263" s="39">
        <f t="shared" si="625"/>
        <v>0</v>
      </c>
      <c r="AF1263" t="str">
        <f t="shared" si="626"/>
        <v>Trabalhado</v>
      </c>
      <c r="AG1263" t="str">
        <f t="shared" si="627"/>
        <v/>
      </c>
      <c r="AH1263" t="str">
        <f t="shared" si="628"/>
        <v/>
      </c>
      <c r="AJ1263" s="41">
        <f t="shared" si="629"/>
        <v>11</v>
      </c>
      <c r="AK1263" s="42" t="str">
        <f t="shared" si="630"/>
        <v/>
      </c>
      <c r="AL1263" s="41" t="str">
        <f t="shared" si="631"/>
        <v>Leve atraso</v>
      </c>
      <c r="AM1263" s="41" t="str">
        <f t="shared" si="632"/>
        <v>Não</v>
      </c>
      <c r="AN1263" s="41" t="str">
        <f t="shared" si="633"/>
        <v>Sim</v>
      </c>
      <c r="AO1263" s="42" t="str">
        <f t="shared" si="634"/>
        <v/>
      </c>
      <c r="AP1263" s="41" t="str">
        <f t="shared" si="635"/>
        <v>Rogério Marques da Silva|46258</v>
      </c>
      <c r="AQ1263" s="41" t="str">
        <f t="shared" si="636"/>
        <v/>
      </c>
      <c r="AR1263" s="41" t="str">
        <f>IF($AQ1263="","",COUNTIFS(L_ChaveCob,$AQ1263,L_Ausencia,"&gt;"&amp;$W1263)+COUNTIFS($AQ$4:$AQ1263,$AQ1263,$W$4:$W1263,$W1263))</f>
        <v/>
      </c>
      <c r="AS1263" s="42">
        <f t="shared" si="637"/>
        <v>0</v>
      </c>
      <c r="AT1263" s="42">
        <f t="shared" si="638"/>
        <v>0</v>
      </c>
      <c r="AU1263" s="42">
        <f t="shared" si="639"/>
        <v>0</v>
      </c>
    </row>
    <row r="1264" spans="1:47" x14ac:dyDescent="0.2">
      <c r="A1264" s="35">
        <v>46258</v>
      </c>
      <c r="B1264" s="36" t="s">
        <v>479</v>
      </c>
      <c r="C1264" s="36" t="s">
        <v>232</v>
      </c>
      <c r="D1264" s="36"/>
      <c r="E1264" s="37"/>
      <c r="F1264" s="37"/>
      <c r="G1264" s="36"/>
      <c r="H1264" s="36"/>
      <c r="I1264" s="36"/>
      <c r="J1264" s="36"/>
      <c r="K1264" s="37"/>
      <c r="L1264" s="37"/>
      <c r="M1264" s="37"/>
      <c r="N1264" s="38">
        <f t="shared" si="608"/>
        <v>46235</v>
      </c>
      <c r="O1264">
        <f t="shared" si="609"/>
        <v>900012</v>
      </c>
      <c r="P1264" t="str">
        <f t="shared" si="610"/>
        <v>Serralheria</v>
      </c>
      <c r="Q1264" t="str">
        <f t="shared" si="611"/>
        <v>Normal / Fixo</v>
      </c>
      <c r="R1264" t="str">
        <f t="shared" si="612"/>
        <v>SERRALHEIRO I</v>
      </c>
      <c r="S1264" t="str">
        <f t="shared" si="613"/>
        <v>ADM</v>
      </c>
      <c r="T1264" s="39">
        <f t="shared" si="614"/>
        <v>53.488333185221997</v>
      </c>
      <c r="U1264" s="40">
        <f t="shared" si="615"/>
        <v>0.375</v>
      </c>
      <c r="V1264" s="40">
        <f t="shared" si="616"/>
        <v>0.375</v>
      </c>
      <c r="W1264" s="40">
        <f t="shared" si="617"/>
        <v>0</v>
      </c>
      <c r="X1264" t="str">
        <f t="shared" si="618"/>
        <v>Não</v>
      </c>
      <c r="Y1264" s="40">
        <f t="shared" si="619"/>
        <v>0</v>
      </c>
      <c r="Z1264" s="40">
        <f t="shared" si="620"/>
        <v>0</v>
      </c>
      <c r="AA1264" s="40">
        <f t="shared" si="621"/>
        <v>0</v>
      </c>
      <c r="AB1264" s="40">
        <f t="shared" si="622"/>
        <v>0</v>
      </c>
      <c r="AC1264" s="40">
        <f t="shared" si="623"/>
        <v>0</v>
      </c>
      <c r="AD1264" s="39">
        <f t="shared" si="624"/>
        <v>0</v>
      </c>
      <c r="AE1264" s="39">
        <f t="shared" si="625"/>
        <v>0</v>
      </c>
      <c r="AF1264" t="str">
        <f t="shared" si="626"/>
        <v>Trabalhado</v>
      </c>
      <c r="AG1264" t="str">
        <f t="shared" si="627"/>
        <v/>
      </c>
      <c r="AH1264" t="str">
        <f t="shared" si="628"/>
        <v/>
      </c>
      <c r="AJ1264" s="41">
        <f t="shared" si="629"/>
        <v>21</v>
      </c>
      <c r="AK1264" s="42" t="str">
        <f t="shared" si="630"/>
        <v/>
      </c>
      <c r="AL1264" s="41" t="str">
        <f t="shared" si="631"/>
        <v>Leve atraso</v>
      </c>
      <c r="AM1264" s="41" t="str">
        <f t="shared" si="632"/>
        <v>Não</v>
      </c>
      <c r="AN1264" s="41" t="str">
        <f t="shared" si="633"/>
        <v>Sim</v>
      </c>
      <c r="AO1264" s="42" t="str">
        <f t="shared" si="634"/>
        <v/>
      </c>
      <c r="AP1264" s="41" t="str">
        <f t="shared" si="635"/>
        <v>Diego Ferreira Moura|46258</v>
      </c>
      <c r="AQ1264" s="41" t="str">
        <f t="shared" si="636"/>
        <v/>
      </c>
      <c r="AR1264" s="41" t="str">
        <f>IF($AQ1264="","",COUNTIFS(L_ChaveCob,$AQ1264,L_Ausencia,"&gt;"&amp;$W1264)+COUNTIFS($AQ$4:$AQ1264,$AQ1264,$W$4:$W1264,$W1264))</f>
        <v/>
      </c>
      <c r="AS1264" s="42">
        <f t="shared" si="637"/>
        <v>0</v>
      </c>
      <c r="AT1264" s="42">
        <f t="shared" si="638"/>
        <v>0</v>
      </c>
      <c r="AU1264" s="42">
        <f t="shared" si="639"/>
        <v>0</v>
      </c>
    </row>
    <row r="1265" spans="1:47" x14ac:dyDescent="0.2">
      <c r="A1265" s="35">
        <v>46258</v>
      </c>
      <c r="B1265" s="36" t="s">
        <v>483</v>
      </c>
      <c r="C1265" s="36" t="s">
        <v>213</v>
      </c>
      <c r="D1265" s="36"/>
      <c r="E1265" s="37"/>
      <c r="F1265" s="37"/>
      <c r="G1265" s="36"/>
      <c r="H1265" s="36"/>
      <c r="I1265" s="36"/>
      <c r="J1265" s="36"/>
      <c r="K1265" s="37"/>
      <c r="L1265" s="37"/>
      <c r="M1265" s="37"/>
      <c r="N1265" s="38">
        <f t="shared" si="608"/>
        <v>46235</v>
      </c>
      <c r="O1265">
        <f t="shared" si="609"/>
        <v>900011</v>
      </c>
      <c r="P1265" t="str">
        <f t="shared" si="610"/>
        <v>Serralheria</v>
      </c>
      <c r="Q1265" t="str">
        <f t="shared" si="611"/>
        <v>Normal / Fixo</v>
      </c>
      <c r="R1265" t="str">
        <f t="shared" si="612"/>
        <v>SERRALHEIRO I</v>
      </c>
      <c r="S1265" t="str">
        <f t="shared" si="613"/>
        <v>ADM</v>
      </c>
      <c r="T1265" s="39">
        <f t="shared" si="614"/>
        <v>53.488333185221997</v>
      </c>
      <c r="U1265" s="40">
        <f t="shared" si="615"/>
        <v>0.375</v>
      </c>
      <c r="V1265" s="40">
        <f t="shared" si="616"/>
        <v>0</v>
      </c>
      <c r="W1265" s="40">
        <f t="shared" si="617"/>
        <v>0.375</v>
      </c>
      <c r="X1265" t="str">
        <f t="shared" si="618"/>
        <v>Sim</v>
      </c>
      <c r="Y1265" s="40">
        <f t="shared" si="619"/>
        <v>0.375</v>
      </c>
      <c r="Z1265" s="40">
        <f t="shared" si="620"/>
        <v>0</v>
      </c>
      <c r="AA1265" s="40">
        <f t="shared" si="621"/>
        <v>0</v>
      </c>
      <c r="AB1265" s="40">
        <f t="shared" si="622"/>
        <v>0</v>
      </c>
      <c r="AC1265" s="40">
        <f t="shared" si="623"/>
        <v>0.375</v>
      </c>
      <c r="AD1265" s="39">
        <f t="shared" si="624"/>
        <v>481.39499866699799</v>
      </c>
      <c r="AE1265" s="39">
        <f t="shared" si="625"/>
        <v>0</v>
      </c>
      <c r="AF1265" t="str">
        <f t="shared" si="626"/>
        <v>Injustificada</v>
      </c>
      <c r="AG1265" t="str">
        <f t="shared" si="627"/>
        <v>DESCONTA 9:00h (Injustificada).</v>
      </c>
      <c r="AH1265" t="str">
        <f t="shared" si="628"/>
        <v/>
      </c>
      <c r="AJ1265" s="41">
        <f t="shared" si="629"/>
        <v>20</v>
      </c>
      <c r="AK1265" s="42" t="str">
        <f t="shared" si="630"/>
        <v/>
      </c>
      <c r="AL1265" s="41" t="str">
        <f t="shared" si="631"/>
        <v>Dia inteiro</v>
      </c>
      <c r="AM1265" s="41" t="str">
        <f t="shared" si="632"/>
        <v>Sim</v>
      </c>
      <c r="AN1265" s="41" t="str">
        <f t="shared" si="633"/>
        <v>Não</v>
      </c>
      <c r="AO1265" s="42" t="str">
        <f t="shared" si="634"/>
        <v/>
      </c>
      <c r="AP1265" s="41" t="str">
        <f t="shared" si="635"/>
        <v>Maxwell Torres da Silva|46258</v>
      </c>
      <c r="AQ1265" s="41" t="str">
        <f t="shared" si="636"/>
        <v>46258|Serralheria</v>
      </c>
      <c r="AR1265" s="41">
        <f>IF($AQ1265="","",COUNTIFS(L_ChaveCob,$AQ1265,L_Ausencia,"&gt;"&amp;$W1265)+COUNTIFS($AQ$4:$AQ1265,$AQ1265,$W$4:$W1265,$W1265))</f>
        <v>3</v>
      </c>
      <c r="AS1265" s="42">
        <f t="shared" si="637"/>
        <v>0</v>
      </c>
      <c r="AT1265" s="42">
        <f t="shared" si="638"/>
        <v>0</v>
      </c>
      <c r="AU1265" s="42">
        <f t="shared" si="639"/>
        <v>0</v>
      </c>
    </row>
    <row r="1266" spans="1:47" x14ac:dyDescent="0.2">
      <c r="A1266" s="35">
        <v>46258</v>
      </c>
      <c r="B1266" s="36" t="s">
        <v>281</v>
      </c>
      <c r="C1266" s="36" t="s">
        <v>232</v>
      </c>
      <c r="D1266" s="36"/>
      <c r="E1266" s="37"/>
      <c r="F1266" s="37"/>
      <c r="G1266" s="36"/>
      <c r="H1266" s="36"/>
      <c r="I1266" s="36"/>
      <c r="J1266" s="36"/>
      <c r="K1266" s="37"/>
      <c r="L1266" s="37"/>
      <c r="M1266" s="37"/>
      <c r="N1266" s="38">
        <f t="shared" si="608"/>
        <v>46235</v>
      </c>
      <c r="O1266">
        <f t="shared" si="609"/>
        <v>900010</v>
      </c>
      <c r="P1266" t="str">
        <f t="shared" si="610"/>
        <v>Serralheria</v>
      </c>
      <c r="Q1266" t="str">
        <f t="shared" si="611"/>
        <v>Normal / Fixo</v>
      </c>
      <c r="R1266" t="str">
        <f t="shared" si="612"/>
        <v>SERRALHEIRO I</v>
      </c>
      <c r="S1266" t="str">
        <f t="shared" si="613"/>
        <v>ADM</v>
      </c>
      <c r="T1266" s="39">
        <f t="shared" si="614"/>
        <v>53.488333185221997</v>
      </c>
      <c r="U1266" s="40">
        <f t="shared" si="615"/>
        <v>0.375</v>
      </c>
      <c r="V1266" s="40">
        <f t="shared" si="616"/>
        <v>0.375</v>
      </c>
      <c r="W1266" s="40">
        <f t="shared" si="617"/>
        <v>0</v>
      </c>
      <c r="X1266" t="str">
        <f t="shared" si="618"/>
        <v>Não</v>
      </c>
      <c r="Y1266" s="40">
        <f t="shared" si="619"/>
        <v>0</v>
      </c>
      <c r="Z1266" s="40">
        <f t="shared" si="620"/>
        <v>0</v>
      </c>
      <c r="AA1266" s="40">
        <f t="shared" si="621"/>
        <v>0</v>
      </c>
      <c r="AB1266" s="40">
        <f t="shared" si="622"/>
        <v>0</v>
      </c>
      <c r="AC1266" s="40">
        <f t="shared" si="623"/>
        <v>0</v>
      </c>
      <c r="AD1266" s="39">
        <f t="shared" si="624"/>
        <v>0</v>
      </c>
      <c r="AE1266" s="39">
        <f t="shared" si="625"/>
        <v>0</v>
      </c>
      <c r="AF1266" t="str">
        <f t="shared" si="626"/>
        <v>Trabalhado</v>
      </c>
      <c r="AG1266" t="str">
        <f t="shared" si="627"/>
        <v/>
      </c>
      <c r="AH1266" t="str">
        <f t="shared" si="628"/>
        <v/>
      </c>
      <c r="AJ1266" s="41">
        <f t="shared" si="629"/>
        <v>19</v>
      </c>
      <c r="AK1266" s="42" t="str">
        <f t="shared" si="630"/>
        <v/>
      </c>
      <c r="AL1266" s="41" t="str">
        <f t="shared" si="631"/>
        <v>Leve atraso</v>
      </c>
      <c r="AM1266" s="41" t="str">
        <f t="shared" si="632"/>
        <v>Não</v>
      </c>
      <c r="AN1266" s="41" t="str">
        <f t="shared" si="633"/>
        <v>Sim</v>
      </c>
      <c r="AO1266" s="42" t="str">
        <f t="shared" si="634"/>
        <v/>
      </c>
      <c r="AP1266" s="41" t="str">
        <f t="shared" si="635"/>
        <v>Roniel de Souza Rocha|46258</v>
      </c>
      <c r="AQ1266" s="41" t="str">
        <f t="shared" si="636"/>
        <v/>
      </c>
      <c r="AR1266" s="41" t="str">
        <f>IF($AQ1266="","",COUNTIFS(L_ChaveCob,$AQ1266,L_Ausencia,"&gt;"&amp;$W1266)+COUNTIFS($AQ$4:$AQ1266,$AQ1266,$W$4:$W1266,$W1266))</f>
        <v/>
      </c>
      <c r="AS1266" s="42">
        <f t="shared" si="637"/>
        <v>0</v>
      </c>
      <c r="AT1266" s="42">
        <f t="shared" si="638"/>
        <v>0</v>
      </c>
      <c r="AU1266" s="42">
        <f t="shared" si="639"/>
        <v>0</v>
      </c>
    </row>
    <row r="1267" spans="1:47" hidden="1" x14ac:dyDescent="0.2">
      <c r="A1267" s="35">
        <v>46258</v>
      </c>
      <c r="B1267" s="36" t="s">
        <v>611</v>
      </c>
      <c r="C1267" s="36" t="s">
        <v>232</v>
      </c>
      <c r="D1267" s="36"/>
      <c r="E1267" s="37"/>
      <c r="F1267" s="37"/>
      <c r="G1267" s="36"/>
      <c r="H1267" s="36"/>
      <c r="I1267" s="36"/>
      <c r="J1267" s="36"/>
      <c r="K1267" s="37"/>
      <c r="L1267" s="37"/>
      <c r="M1267" s="37"/>
      <c r="N1267" s="38">
        <f t="shared" si="608"/>
        <v>46235</v>
      </c>
      <c r="O1267">
        <f t="shared" si="609"/>
        <v>900013</v>
      </c>
      <c r="P1267" t="str">
        <f t="shared" si="610"/>
        <v>SPOT</v>
      </c>
      <c r="Q1267" t="str">
        <f t="shared" si="611"/>
        <v>SPOT</v>
      </c>
      <c r="R1267" t="str">
        <f t="shared" si="612"/>
        <v>SERRALHEIRO I</v>
      </c>
      <c r="S1267" t="str">
        <f t="shared" si="613"/>
        <v>TURNO 2</v>
      </c>
      <c r="T1267" s="39">
        <f t="shared" si="614"/>
        <v>53.488333185221997</v>
      </c>
      <c r="U1267" s="40">
        <f t="shared" si="615"/>
        <v>0.33333333333333298</v>
      </c>
      <c r="V1267" s="40">
        <f t="shared" si="616"/>
        <v>0.33333333333333298</v>
      </c>
      <c r="W1267" s="40">
        <f t="shared" si="617"/>
        <v>0</v>
      </c>
      <c r="X1267" t="str">
        <f t="shared" si="618"/>
        <v>Não</v>
      </c>
      <c r="Y1267" s="40">
        <f t="shared" si="619"/>
        <v>0</v>
      </c>
      <c r="Z1267" s="40">
        <f t="shared" si="620"/>
        <v>0</v>
      </c>
      <c r="AA1267" s="40">
        <f t="shared" si="621"/>
        <v>0</v>
      </c>
      <c r="AB1267" s="40">
        <f t="shared" si="622"/>
        <v>0</v>
      </c>
      <c r="AC1267" s="40">
        <f t="shared" si="623"/>
        <v>0</v>
      </c>
      <c r="AD1267" s="39">
        <f t="shared" si="624"/>
        <v>0</v>
      </c>
      <c r="AE1267" s="39">
        <f t="shared" si="625"/>
        <v>0</v>
      </c>
      <c r="AF1267" t="str">
        <f t="shared" si="626"/>
        <v>Trabalhado</v>
      </c>
      <c r="AG1267" t="str">
        <f t="shared" si="627"/>
        <v/>
      </c>
      <c r="AH1267" t="str">
        <f t="shared" si="628"/>
        <v/>
      </c>
      <c r="AJ1267" s="41">
        <f t="shared" si="629"/>
        <v>22</v>
      </c>
      <c r="AK1267" s="42" t="str">
        <f t="shared" si="630"/>
        <v/>
      </c>
      <c r="AL1267" s="41" t="str">
        <f t="shared" si="631"/>
        <v>Leve atraso</v>
      </c>
      <c r="AM1267" s="41" t="str">
        <f t="shared" si="632"/>
        <v>Não</v>
      </c>
      <c r="AN1267" s="41" t="str">
        <f t="shared" si="633"/>
        <v>Sim</v>
      </c>
      <c r="AO1267" s="42" t="str">
        <f t="shared" si="634"/>
        <v/>
      </c>
      <c r="AP1267" s="41" t="str">
        <f t="shared" si="635"/>
        <v>Murilo de Souza Modesto- Spot|46258</v>
      </c>
      <c r="AQ1267" s="41" t="str">
        <f t="shared" si="636"/>
        <v/>
      </c>
      <c r="AR1267" s="41" t="str">
        <f>IF($AQ1267="","",COUNTIFS(L_ChaveCob,$AQ1267,L_Ausencia,"&gt;"&amp;$W1267)+COUNTIFS($AQ$4:$AQ1267,$AQ1267,$W$4:$W1267,$W1267))</f>
        <v/>
      </c>
      <c r="AS1267" s="42">
        <f t="shared" si="637"/>
        <v>0</v>
      </c>
      <c r="AT1267" s="42">
        <f t="shared" si="638"/>
        <v>0</v>
      </c>
      <c r="AU1267" s="42">
        <f t="shared" si="639"/>
        <v>0</v>
      </c>
    </row>
    <row r="1268" spans="1:47" x14ac:dyDescent="0.2">
      <c r="A1268" s="35">
        <v>46259</v>
      </c>
      <c r="B1268" s="36" t="s">
        <v>252</v>
      </c>
      <c r="C1268" s="36" t="s">
        <v>232</v>
      </c>
      <c r="D1268" s="36"/>
      <c r="E1268" s="37"/>
      <c r="F1268" s="37"/>
      <c r="G1268" s="36"/>
      <c r="H1268" s="36"/>
      <c r="I1268" s="36"/>
      <c r="J1268" s="36"/>
      <c r="K1268" s="37"/>
      <c r="L1268" s="37"/>
      <c r="M1268" s="37"/>
      <c r="N1268" s="38">
        <f t="shared" si="608"/>
        <v>46235</v>
      </c>
      <c r="O1268">
        <f t="shared" si="609"/>
        <v>266937</v>
      </c>
      <c r="P1268" t="str">
        <f t="shared" si="610"/>
        <v>Serralheria</v>
      </c>
      <c r="Q1268" t="str">
        <f t="shared" si="611"/>
        <v>Normal / Fixo</v>
      </c>
      <c r="R1268" t="str">
        <f t="shared" si="612"/>
        <v>ENCARREGADO</v>
      </c>
      <c r="S1268" t="str">
        <f t="shared" si="613"/>
        <v>ADM</v>
      </c>
      <c r="T1268" s="39">
        <f t="shared" si="614"/>
        <v>66.410146806958295</v>
      </c>
      <c r="U1268" s="40">
        <f t="shared" si="615"/>
        <v>0.375</v>
      </c>
      <c r="V1268" s="40">
        <f t="shared" si="616"/>
        <v>0.375</v>
      </c>
      <c r="W1268" s="40">
        <f t="shared" si="617"/>
        <v>0</v>
      </c>
      <c r="X1268" t="str">
        <f t="shared" si="618"/>
        <v>Não</v>
      </c>
      <c r="Y1268" s="40">
        <f t="shared" si="619"/>
        <v>0</v>
      </c>
      <c r="Z1268" s="40">
        <f t="shared" si="620"/>
        <v>0</v>
      </c>
      <c r="AA1268" s="40">
        <f t="shared" si="621"/>
        <v>0</v>
      </c>
      <c r="AB1268" s="40">
        <f t="shared" si="622"/>
        <v>0</v>
      </c>
      <c r="AC1268" s="40">
        <f t="shared" si="623"/>
        <v>0</v>
      </c>
      <c r="AD1268" s="39">
        <f t="shared" si="624"/>
        <v>0</v>
      </c>
      <c r="AE1268" s="39">
        <f t="shared" si="625"/>
        <v>0</v>
      </c>
      <c r="AF1268" t="str">
        <f t="shared" si="626"/>
        <v>Trabalhado</v>
      </c>
      <c r="AG1268" t="str">
        <f t="shared" si="627"/>
        <v/>
      </c>
      <c r="AH1268" t="str">
        <f t="shared" si="628"/>
        <v/>
      </c>
      <c r="AJ1268" s="41">
        <f t="shared" si="629"/>
        <v>1</v>
      </c>
      <c r="AK1268" s="42" t="str">
        <f t="shared" si="630"/>
        <v/>
      </c>
      <c r="AL1268" s="41" t="str">
        <f t="shared" si="631"/>
        <v>Leve atraso</v>
      </c>
      <c r="AM1268" s="41" t="str">
        <f t="shared" si="632"/>
        <v>Não</v>
      </c>
      <c r="AN1268" s="41" t="str">
        <f t="shared" si="633"/>
        <v>Sim</v>
      </c>
      <c r="AO1268" s="42" t="str">
        <f t="shared" si="634"/>
        <v/>
      </c>
      <c r="AP1268" s="41" t="str">
        <f t="shared" si="635"/>
        <v>Ronaldo Rosendo da Silva|46259</v>
      </c>
      <c r="AQ1268" s="41" t="str">
        <f t="shared" si="636"/>
        <v/>
      </c>
      <c r="AR1268" s="41" t="str">
        <f>IF($AQ1268="","",COUNTIFS(L_ChaveCob,$AQ1268,L_Ausencia,"&gt;"&amp;$W1268)+COUNTIFS($AQ$4:$AQ1268,$AQ1268,$W$4:$W1268,$W1268))</f>
        <v/>
      </c>
      <c r="AS1268" s="42">
        <f t="shared" si="637"/>
        <v>0</v>
      </c>
      <c r="AT1268" s="42">
        <f t="shared" si="638"/>
        <v>0</v>
      </c>
      <c r="AU1268" s="42">
        <f t="shared" si="639"/>
        <v>0</v>
      </c>
    </row>
    <row r="1269" spans="1:47" x14ac:dyDescent="0.2">
      <c r="A1269" s="35">
        <v>46259</v>
      </c>
      <c r="B1269" s="36" t="s">
        <v>243</v>
      </c>
      <c r="C1269" s="36" t="s">
        <v>232</v>
      </c>
      <c r="D1269" s="36"/>
      <c r="E1269" s="37"/>
      <c r="F1269" s="37"/>
      <c r="G1269" s="36"/>
      <c r="H1269" s="36"/>
      <c r="I1269" s="36"/>
      <c r="J1269" s="36"/>
      <c r="K1269" s="37"/>
      <c r="L1269" s="37"/>
      <c r="M1269" s="37"/>
      <c r="N1269" s="38">
        <f t="shared" si="608"/>
        <v>46235</v>
      </c>
      <c r="O1269">
        <f t="shared" si="609"/>
        <v>900003</v>
      </c>
      <c r="P1269" t="str">
        <f t="shared" si="610"/>
        <v>Serralheria</v>
      </c>
      <c r="Q1269" t="str">
        <f t="shared" si="611"/>
        <v>Normal / Fixo</v>
      </c>
      <c r="R1269" t="str">
        <f t="shared" si="612"/>
        <v>ENCARREGADO</v>
      </c>
      <c r="S1269" t="str">
        <f t="shared" si="613"/>
        <v>ADM</v>
      </c>
      <c r="T1269" s="39">
        <f t="shared" si="614"/>
        <v>66.410146806958295</v>
      </c>
      <c r="U1269" s="40">
        <f t="shared" si="615"/>
        <v>0.375</v>
      </c>
      <c r="V1269" s="40">
        <f t="shared" si="616"/>
        <v>0.375</v>
      </c>
      <c r="W1269" s="40">
        <f t="shared" si="617"/>
        <v>0</v>
      </c>
      <c r="X1269" t="str">
        <f t="shared" si="618"/>
        <v>Não</v>
      </c>
      <c r="Y1269" s="40">
        <f t="shared" si="619"/>
        <v>0</v>
      </c>
      <c r="Z1269" s="40">
        <f t="shared" si="620"/>
        <v>0</v>
      </c>
      <c r="AA1269" s="40">
        <f t="shared" si="621"/>
        <v>0</v>
      </c>
      <c r="AB1269" s="40">
        <f t="shared" si="622"/>
        <v>0</v>
      </c>
      <c r="AC1269" s="40">
        <f t="shared" si="623"/>
        <v>0</v>
      </c>
      <c r="AD1269" s="39">
        <f t="shared" si="624"/>
        <v>0</v>
      </c>
      <c r="AE1269" s="39">
        <f t="shared" si="625"/>
        <v>0</v>
      </c>
      <c r="AF1269" t="str">
        <f t="shared" si="626"/>
        <v>Trabalhado</v>
      </c>
      <c r="AG1269" t="str">
        <f t="shared" si="627"/>
        <v/>
      </c>
      <c r="AH1269" t="str">
        <f t="shared" si="628"/>
        <v/>
      </c>
      <c r="AJ1269" s="41">
        <f t="shared" si="629"/>
        <v>10</v>
      </c>
      <c r="AK1269" s="42" t="str">
        <f t="shared" si="630"/>
        <v/>
      </c>
      <c r="AL1269" s="41" t="str">
        <f t="shared" si="631"/>
        <v>Leve atraso</v>
      </c>
      <c r="AM1269" s="41" t="str">
        <f t="shared" si="632"/>
        <v>Não</v>
      </c>
      <c r="AN1269" s="41" t="str">
        <f t="shared" si="633"/>
        <v>Sim</v>
      </c>
      <c r="AO1269" s="42" t="str">
        <f t="shared" si="634"/>
        <v/>
      </c>
      <c r="AP1269" s="41" t="str">
        <f t="shared" si="635"/>
        <v>Marcelo Antônio Silvestre de Moraes|46259</v>
      </c>
      <c r="AQ1269" s="41" t="str">
        <f t="shared" si="636"/>
        <v/>
      </c>
      <c r="AR1269" s="41" t="str">
        <f>IF($AQ1269="","",COUNTIFS(L_ChaveCob,$AQ1269,L_Ausencia,"&gt;"&amp;$W1269)+COUNTIFS($AQ$4:$AQ1269,$AQ1269,$W$4:$W1269,$W1269))</f>
        <v/>
      </c>
      <c r="AS1269" s="42">
        <f t="shared" si="637"/>
        <v>0</v>
      </c>
      <c r="AT1269" s="42">
        <f t="shared" si="638"/>
        <v>0</v>
      </c>
      <c r="AU1269" s="42">
        <f t="shared" si="639"/>
        <v>0</v>
      </c>
    </row>
    <row r="1270" spans="1:47" x14ac:dyDescent="0.2">
      <c r="A1270" s="35">
        <v>46259</v>
      </c>
      <c r="B1270" s="36" t="s">
        <v>239</v>
      </c>
      <c r="C1270" s="36" t="s">
        <v>232</v>
      </c>
      <c r="D1270" s="36"/>
      <c r="E1270" s="37"/>
      <c r="F1270" s="37"/>
      <c r="G1270" s="36"/>
      <c r="H1270" s="36"/>
      <c r="I1270" s="36"/>
      <c r="J1270" s="36"/>
      <c r="K1270" s="37"/>
      <c r="L1270" s="37"/>
      <c r="M1270" s="37"/>
      <c r="N1270" s="38">
        <f t="shared" si="608"/>
        <v>46235</v>
      </c>
      <c r="O1270">
        <f t="shared" si="609"/>
        <v>173078</v>
      </c>
      <c r="P1270" t="str">
        <f t="shared" si="610"/>
        <v>Serralheria</v>
      </c>
      <c r="Q1270" t="str">
        <f t="shared" si="611"/>
        <v>Normal / Fixo</v>
      </c>
      <c r="R1270" t="str">
        <f t="shared" si="612"/>
        <v>SERRALHEIRO II</v>
      </c>
      <c r="S1270" t="str">
        <f t="shared" si="613"/>
        <v>ADM</v>
      </c>
      <c r="T1270" s="39">
        <f t="shared" si="614"/>
        <v>57.825734836004102</v>
      </c>
      <c r="U1270" s="40">
        <f t="shared" si="615"/>
        <v>0.375</v>
      </c>
      <c r="V1270" s="40">
        <f t="shared" si="616"/>
        <v>0.375</v>
      </c>
      <c r="W1270" s="40">
        <f t="shared" si="617"/>
        <v>0</v>
      </c>
      <c r="X1270" t="str">
        <f t="shared" si="618"/>
        <v>Não</v>
      </c>
      <c r="Y1270" s="40">
        <f t="shared" si="619"/>
        <v>0</v>
      </c>
      <c r="Z1270" s="40">
        <f t="shared" si="620"/>
        <v>0</v>
      </c>
      <c r="AA1270" s="40">
        <f t="shared" si="621"/>
        <v>0</v>
      </c>
      <c r="AB1270" s="40">
        <f t="shared" si="622"/>
        <v>0</v>
      </c>
      <c r="AC1270" s="40">
        <f t="shared" si="623"/>
        <v>0</v>
      </c>
      <c r="AD1270" s="39">
        <f t="shared" si="624"/>
        <v>0</v>
      </c>
      <c r="AE1270" s="39">
        <f t="shared" si="625"/>
        <v>0</v>
      </c>
      <c r="AF1270" t="str">
        <f t="shared" si="626"/>
        <v>Trabalhado</v>
      </c>
      <c r="AG1270" t="str">
        <f t="shared" si="627"/>
        <v/>
      </c>
      <c r="AH1270" t="str">
        <f t="shared" si="628"/>
        <v/>
      </c>
      <c r="AJ1270" s="41">
        <f t="shared" si="629"/>
        <v>2</v>
      </c>
      <c r="AK1270" s="42" t="str">
        <f t="shared" si="630"/>
        <v/>
      </c>
      <c r="AL1270" s="41" t="str">
        <f t="shared" si="631"/>
        <v>Leve atraso</v>
      </c>
      <c r="AM1270" s="41" t="str">
        <f t="shared" si="632"/>
        <v>Não</v>
      </c>
      <c r="AN1270" s="41" t="str">
        <f t="shared" si="633"/>
        <v>Sim</v>
      </c>
      <c r="AO1270" s="42" t="str">
        <f t="shared" si="634"/>
        <v/>
      </c>
      <c r="AP1270" s="41" t="str">
        <f t="shared" si="635"/>
        <v>Giovani Joao da Silva|46259</v>
      </c>
      <c r="AQ1270" s="41" t="str">
        <f t="shared" si="636"/>
        <v/>
      </c>
      <c r="AR1270" s="41" t="str">
        <f>IF($AQ1270="","",COUNTIFS(L_ChaveCob,$AQ1270,L_Ausencia,"&gt;"&amp;$W1270)+COUNTIFS($AQ$4:$AQ1270,$AQ1270,$W$4:$W1270,$W1270))</f>
        <v/>
      </c>
      <c r="AS1270" s="42">
        <f t="shared" si="637"/>
        <v>0</v>
      </c>
      <c r="AT1270" s="42">
        <f t="shared" si="638"/>
        <v>0</v>
      </c>
      <c r="AU1270" s="42">
        <f t="shared" si="639"/>
        <v>0</v>
      </c>
    </row>
    <row r="1271" spans="1:47" x14ac:dyDescent="0.2">
      <c r="A1271" s="35">
        <v>46259</v>
      </c>
      <c r="B1271" s="36" t="s">
        <v>241</v>
      </c>
      <c r="C1271" s="36" t="s">
        <v>232</v>
      </c>
      <c r="D1271" s="36"/>
      <c r="E1271" s="37"/>
      <c r="F1271" s="37"/>
      <c r="G1271" s="36"/>
      <c r="H1271" s="36"/>
      <c r="I1271" s="36"/>
      <c r="J1271" s="36"/>
      <c r="K1271" s="37"/>
      <c r="L1271" s="37"/>
      <c r="M1271" s="37"/>
      <c r="N1271" s="38">
        <f t="shared" si="608"/>
        <v>46235</v>
      </c>
      <c r="O1271">
        <f t="shared" si="609"/>
        <v>24800</v>
      </c>
      <c r="P1271" t="str">
        <f t="shared" si="610"/>
        <v>Serralheria</v>
      </c>
      <c r="Q1271" t="str">
        <f t="shared" si="611"/>
        <v>Normal / Fixo</v>
      </c>
      <c r="R1271" t="str">
        <f t="shared" si="612"/>
        <v>SERRALHEIRO II</v>
      </c>
      <c r="S1271" t="str">
        <f t="shared" si="613"/>
        <v>ADM</v>
      </c>
      <c r="T1271" s="39">
        <f t="shared" si="614"/>
        <v>57.825734836004102</v>
      </c>
      <c r="U1271" s="40">
        <f t="shared" si="615"/>
        <v>0.375</v>
      </c>
      <c r="V1271" s="40">
        <f t="shared" si="616"/>
        <v>0.375</v>
      </c>
      <c r="W1271" s="40">
        <f t="shared" si="617"/>
        <v>0</v>
      </c>
      <c r="X1271" t="str">
        <f t="shared" si="618"/>
        <v>Não</v>
      </c>
      <c r="Y1271" s="40">
        <f t="shared" si="619"/>
        <v>0</v>
      </c>
      <c r="Z1271" s="40">
        <f t="shared" si="620"/>
        <v>0</v>
      </c>
      <c r="AA1271" s="40">
        <f t="shared" si="621"/>
        <v>0</v>
      </c>
      <c r="AB1271" s="40">
        <f t="shared" si="622"/>
        <v>0</v>
      </c>
      <c r="AC1271" s="40">
        <f t="shared" si="623"/>
        <v>0</v>
      </c>
      <c r="AD1271" s="39">
        <f t="shared" si="624"/>
        <v>0</v>
      </c>
      <c r="AE1271" s="39">
        <f t="shared" si="625"/>
        <v>0</v>
      </c>
      <c r="AF1271" t="str">
        <f t="shared" si="626"/>
        <v>Trabalhado</v>
      </c>
      <c r="AG1271" t="str">
        <f t="shared" si="627"/>
        <v/>
      </c>
      <c r="AH1271" t="str">
        <f t="shared" si="628"/>
        <v/>
      </c>
      <c r="AJ1271" s="41">
        <f t="shared" si="629"/>
        <v>3</v>
      </c>
      <c r="AK1271" s="42" t="str">
        <f t="shared" si="630"/>
        <v/>
      </c>
      <c r="AL1271" s="41" t="str">
        <f t="shared" si="631"/>
        <v>Leve atraso</v>
      </c>
      <c r="AM1271" s="41" t="str">
        <f t="shared" si="632"/>
        <v>Não</v>
      </c>
      <c r="AN1271" s="41" t="str">
        <f t="shared" si="633"/>
        <v>Sim</v>
      </c>
      <c r="AO1271" s="42" t="str">
        <f t="shared" si="634"/>
        <v/>
      </c>
      <c r="AP1271" s="41" t="str">
        <f t="shared" si="635"/>
        <v>Ivanildo Lopes Pires de Carvalho|46259</v>
      </c>
      <c r="AQ1271" s="41" t="str">
        <f t="shared" si="636"/>
        <v/>
      </c>
      <c r="AR1271" s="41" t="str">
        <f>IF($AQ1271="","",COUNTIFS(L_ChaveCob,$AQ1271,L_Ausencia,"&gt;"&amp;$W1271)+COUNTIFS($AQ$4:$AQ1271,$AQ1271,$W$4:$W1271,$W1271))</f>
        <v/>
      </c>
      <c r="AS1271" s="42">
        <f t="shared" si="637"/>
        <v>0</v>
      </c>
      <c r="AT1271" s="42">
        <f t="shared" si="638"/>
        <v>0</v>
      </c>
      <c r="AU1271" s="42">
        <f t="shared" si="639"/>
        <v>0</v>
      </c>
    </row>
    <row r="1272" spans="1:47" x14ac:dyDescent="0.2">
      <c r="A1272" s="35">
        <v>46259</v>
      </c>
      <c r="B1272" s="36" t="s">
        <v>254</v>
      </c>
      <c r="C1272" s="36" t="s">
        <v>228</v>
      </c>
      <c r="D1272" s="36"/>
      <c r="E1272" s="37"/>
      <c r="F1272" s="37"/>
      <c r="G1272" s="36"/>
      <c r="H1272" s="36"/>
      <c r="I1272" s="36"/>
      <c r="J1272" s="36"/>
      <c r="K1272" s="37"/>
      <c r="L1272" s="37"/>
      <c r="M1272" s="37"/>
      <c r="N1272" s="38">
        <f t="shared" si="608"/>
        <v>46235</v>
      </c>
      <c r="O1272">
        <f t="shared" si="609"/>
        <v>900001</v>
      </c>
      <c r="P1272" t="str">
        <f t="shared" si="610"/>
        <v>Serralheria</v>
      </c>
      <c r="Q1272" t="str">
        <f t="shared" si="611"/>
        <v>Normal / Fixo</v>
      </c>
      <c r="R1272" t="str">
        <f t="shared" si="612"/>
        <v>SERRALHEIRO II</v>
      </c>
      <c r="S1272" t="str">
        <f t="shared" si="613"/>
        <v>ADM</v>
      </c>
      <c r="T1272" s="39">
        <f t="shared" si="614"/>
        <v>57.825734836004102</v>
      </c>
      <c r="U1272" s="40">
        <f t="shared" si="615"/>
        <v>0.375</v>
      </c>
      <c r="V1272" s="40">
        <f t="shared" si="616"/>
        <v>0</v>
      </c>
      <c r="W1272" s="40">
        <f t="shared" si="617"/>
        <v>0.375</v>
      </c>
      <c r="X1272" t="str">
        <f t="shared" si="618"/>
        <v>Sim</v>
      </c>
      <c r="Y1272" s="40">
        <f t="shared" si="619"/>
        <v>0.375</v>
      </c>
      <c r="Z1272" s="40">
        <f t="shared" si="620"/>
        <v>0</v>
      </c>
      <c r="AA1272" s="40">
        <f t="shared" si="621"/>
        <v>0</v>
      </c>
      <c r="AB1272" s="40">
        <f t="shared" si="622"/>
        <v>0</v>
      </c>
      <c r="AC1272" s="40">
        <f t="shared" si="623"/>
        <v>0.375</v>
      </c>
      <c r="AD1272" s="39">
        <f t="shared" si="624"/>
        <v>520.43161352403695</v>
      </c>
      <c r="AE1272" s="39">
        <f t="shared" si="625"/>
        <v>0</v>
      </c>
      <c r="AF1272" t="str">
        <f t="shared" si="626"/>
        <v>Férias</v>
      </c>
      <c r="AG1272" t="str">
        <f t="shared" si="627"/>
        <v>DESCONTA 9:00h (Férias).</v>
      </c>
      <c r="AH1272" t="str">
        <f t="shared" si="628"/>
        <v/>
      </c>
      <c r="AJ1272" s="41">
        <f t="shared" si="629"/>
        <v>8</v>
      </c>
      <c r="AK1272" s="42" t="str">
        <f t="shared" si="630"/>
        <v/>
      </c>
      <c r="AL1272" s="41" t="str">
        <f t="shared" si="631"/>
        <v>Dia inteiro</v>
      </c>
      <c r="AM1272" s="41" t="str">
        <f t="shared" si="632"/>
        <v>Sim</v>
      </c>
      <c r="AN1272" s="41" t="str">
        <f t="shared" si="633"/>
        <v>Não</v>
      </c>
      <c r="AO1272" s="42" t="str">
        <f t="shared" si="634"/>
        <v/>
      </c>
      <c r="AP1272" s="41" t="str">
        <f t="shared" si="635"/>
        <v>Ronaldo Santos Dias|46259</v>
      </c>
      <c r="AQ1272" s="41" t="str">
        <f t="shared" si="636"/>
        <v>46259|Serralheria</v>
      </c>
      <c r="AR1272" s="41">
        <f>IF($AQ1272="","",COUNTIFS(L_ChaveCob,$AQ1272,L_Ausencia,"&gt;"&amp;$W1272)+COUNTIFS($AQ$4:$AQ1272,$AQ1272,$W$4:$W1272,$W1272))</f>
        <v>1</v>
      </c>
      <c r="AS1272" s="42">
        <f t="shared" si="637"/>
        <v>0</v>
      </c>
      <c r="AT1272" s="42">
        <f t="shared" si="638"/>
        <v>0</v>
      </c>
      <c r="AU1272" s="42">
        <f t="shared" si="639"/>
        <v>0</v>
      </c>
    </row>
    <row r="1273" spans="1:47" x14ac:dyDescent="0.2">
      <c r="A1273" s="35">
        <v>46259</v>
      </c>
      <c r="B1273" s="36" t="s">
        <v>247</v>
      </c>
      <c r="C1273" s="36" t="s">
        <v>258</v>
      </c>
      <c r="D1273" s="36"/>
      <c r="E1273" s="37"/>
      <c r="F1273" s="37"/>
      <c r="G1273" s="36"/>
      <c r="H1273" s="36"/>
      <c r="I1273" s="36"/>
      <c r="J1273" s="36"/>
      <c r="K1273" s="37"/>
      <c r="L1273" s="37"/>
      <c r="M1273" s="37"/>
      <c r="N1273" s="38">
        <f t="shared" si="608"/>
        <v>46235</v>
      </c>
      <c r="O1273">
        <f t="shared" si="609"/>
        <v>900005</v>
      </c>
      <c r="P1273" t="str">
        <f t="shared" si="610"/>
        <v>Serralheria</v>
      </c>
      <c r="Q1273" t="str">
        <f t="shared" si="611"/>
        <v>Normal / Fixo</v>
      </c>
      <c r="R1273" t="str">
        <f t="shared" si="612"/>
        <v>SERRALHEIRO II</v>
      </c>
      <c r="S1273" t="str">
        <f t="shared" si="613"/>
        <v>ADM</v>
      </c>
      <c r="T1273" s="39">
        <f t="shared" si="614"/>
        <v>57.825734836004102</v>
      </c>
      <c r="U1273" s="40">
        <f t="shared" si="615"/>
        <v>0.375</v>
      </c>
      <c r="V1273" s="40">
        <f t="shared" si="616"/>
        <v>0</v>
      </c>
      <c r="W1273" s="40">
        <f t="shared" si="617"/>
        <v>0.375</v>
      </c>
      <c r="X1273" t="str">
        <f t="shared" si="618"/>
        <v>Não</v>
      </c>
      <c r="Y1273" s="40">
        <f t="shared" si="619"/>
        <v>0</v>
      </c>
      <c r="Z1273" s="40">
        <f t="shared" si="620"/>
        <v>0</v>
      </c>
      <c r="AA1273" s="40">
        <f t="shared" si="621"/>
        <v>0</v>
      </c>
      <c r="AB1273" s="40">
        <f t="shared" si="622"/>
        <v>0</v>
      </c>
      <c r="AC1273" s="40">
        <f t="shared" si="623"/>
        <v>0</v>
      </c>
      <c r="AD1273" s="39">
        <f t="shared" si="624"/>
        <v>0</v>
      </c>
      <c r="AE1273" s="39">
        <f t="shared" si="625"/>
        <v>520.43161352403695</v>
      </c>
      <c r="AF1273" t="str">
        <f t="shared" si="626"/>
        <v>Justificada</v>
      </c>
      <c r="AG1273" t="str">
        <f t="shared" si="627"/>
        <v/>
      </c>
      <c r="AH1273" t="str">
        <f t="shared" si="628"/>
        <v/>
      </c>
      <c r="AJ1273" s="41">
        <f t="shared" si="629"/>
        <v>13</v>
      </c>
      <c r="AK1273" s="42" t="str">
        <f t="shared" si="630"/>
        <v/>
      </c>
      <c r="AL1273" s="41" t="str">
        <f t="shared" si="631"/>
        <v>Dia inteiro</v>
      </c>
      <c r="AM1273" s="41" t="str">
        <f t="shared" si="632"/>
        <v>Não</v>
      </c>
      <c r="AN1273" s="41" t="str">
        <f t="shared" si="633"/>
        <v>Não</v>
      </c>
      <c r="AO1273" s="42" t="str">
        <f t="shared" si="634"/>
        <v/>
      </c>
      <c r="AP1273" s="41" t="str">
        <f t="shared" si="635"/>
        <v>Rafael Fracaroli da Rocha|46259</v>
      </c>
      <c r="AQ1273" s="41" t="str">
        <f t="shared" si="636"/>
        <v/>
      </c>
      <c r="AR1273" s="41" t="str">
        <f>IF($AQ1273="","",COUNTIFS(L_ChaveCob,$AQ1273,L_Ausencia,"&gt;"&amp;$W1273)+COUNTIFS($AQ$4:$AQ1273,$AQ1273,$W$4:$W1273,$W1273))</f>
        <v/>
      </c>
      <c r="AS1273" s="42">
        <f t="shared" si="637"/>
        <v>0</v>
      </c>
      <c r="AT1273" s="42">
        <f t="shared" si="638"/>
        <v>0</v>
      </c>
      <c r="AU1273" s="42">
        <f t="shared" si="639"/>
        <v>0</v>
      </c>
    </row>
    <row r="1274" spans="1:47" x14ac:dyDescent="0.2">
      <c r="A1274" s="35">
        <v>46259</v>
      </c>
      <c r="B1274" s="36" t="s">
        <v>237</v>
      </c>
      <c r="C1274" s="36" t="s">
        <v>213</v>
      </c>
      <c r="D1274" s="36"/>
      <c r="E1274" s="37"/>
      <c r="F1274" s="37"/>
      <c r="G1274" s="36"/>
      <c r="H1274" s="36"/>
      <c r="I1274" s="36"/>
      <c r="J1274" s="36"/>
      <c r="K1274" s="37"/>
      <c r="L1274" s="37"/>
      <c r="M1274" s="37"/>
      <c r="N1274" s="38">
        <f t="shared" si="608"/>
        <v>46235</v>
      </c>
      <c r="O1274">
        <f t="shared" si="609"/>
        <v>119353</v>
      </c>
      <c r="P1274" t="str">
        <f t="shared" si="610"/>
        <v>Serralheria</v>
      </c>
      <c r="Q1274" t="str">
        <f t="shared" si="611"/>
        <v>Normal / Fixo</v>
      </c>
      <c r="R1274" t="str">
        <f t="shared" si="612"/>
        <v>SERRALHEIRO II</v>
      </c>
      <c r="S1274" t="str">
        <f t="shared" si="613"/>
        <v>ADM</v>
      </c>
      <c r="T1274" s="39">
        <f t="shared" si="614"/>
        <v>57.825734836004102</v>
      </c>
      <c r="U1274" s="40">
        <f t="shared" si="615"/>
        <v>0.375</v>
      </c>
      <c r="V1274" s="40">
        <f t="shared" si="616"/>
        <v>0</v>
      </c>
      <c r="W1274" s="40">
        <f t="shared" si="617"/>
        <v>0.375</v>
      </c>
      <c r="X1274" t="str">
        <f t="shared" si="618"/>
        <v>Sim</v>
      </c>
      <c r="Y1274" s="40">
        <f t="shared" si="619"/>
        <v>0.375</v>
      </c>
      <c r="Z1274" s="40">
        <f t="shared" si="620"/>
        <v>0</v>
      </c>
      <c r="AA1274" s="40">
        <f t="shared" si="621"/>
        <v>0</v>
      </c>
      <c r="AB1274" s="40">
        <f t="shared" si="622"/>
        <v>0</v>
      </c>
      <c r="AC1274" s="40">
        <f t="shared" si="623"/>
        <v>0.375</v>
      </c>
      <c r="AD1274" s="39">
        <f t="shared" si="624"/>
        <v>520.43161352403695</v>
      </c>
      <c r="AE1274" s="39">
        <f t="shared" si="625"/>
        <v>0</v>
      </c>
      <c r="AF1274" t="str">
        <f t="shared" si="626"/>
        <v>Injustificada</v>
      </c>
      <c r="AG1274" t="str">
        <f t="shared" si="627"/>
        <v>DESCONTA 9:00h (Injustificada).</v>
      </c>
      <c r="AH1274" t="str">
        <f t="shared" si="628"/>
        <v/>
      </c>
      <c r="AJ1274" s="41">
        <f t="shared" si="629"/>
        <v>7</v>
      </c>
      <c r="AK1274" s="42" t="str">
        <f t="shared" si="630"/>
        <v/>
      </c>
      <c r="AL1274" s="41" t="str">
        <f t="shared" si="631"/>
        <v>Dia inteiro</v>
      </c>
      <c r="AM1274" s="41" t="str">
        <f t="shared" si="632"/>
        <v>Sim</v>
      </c>
      <c r="AN1274" s="41" t="str">
        <f t="shared" si="633"/>
        <v>Não</v>
      </c>
      <c r="AO1274" s="42" t="str">
        <f t="shared" si="634"/>
        <v/>
      </c>
      <c r="AP1274" s="41" t="str">
        <f t="shared" si="635"/>
        <v>Ezequiel Antonio Peres|46259</v>
      </c>
      <c r="AQ1274" s="41" t="str">
        <f t="shared" si="636"/>
        <v>46259|Serralheria</v>
      </c>
      <c r="AR1274" s="41">
        <f>IF($AQ1274="","",COUNTIFS(L_ChaveCob,$AQ1274,L_Ausencia,"&gt;"&amp;$W1274)+COUNTIFS($AQ$4:$AQ1274,$AQ1274,$W$4:$W1274,$W1274))</f>
        <v>2</v>
      </c>
      <c r="AS1274" s="42">
        <f t="shared" si="637"/>
        <v>0</v>
      </c>
      <c r="AT1274" s="42">
        <f t="shared" si="638"/>
        <v>0</v>
      </c>
      <c r="AU1274" s="42">
        <f t="shared" si="639"/>
        <v>0</v>
      </c>
    </row>
    <row r="1275" spans="1:47" x14ac:dyDescent="0.2">
      <c r="A1275" s="35">
        <v>46259</v>
      </c>
      <c r="B1275" s="36" t="s">
        <v>249</v>
      </c>
      <c r="C1275" s="36" t="s">
        <v>232</v>
      </c>
      <c r="D1275" s="36"/>
      <c r="E1275" s="37"/>
      <c r="F1275" s="37"/>
      <c r="G1275" s="36"/>
      <c r="H1275" s="36"/>
      <c r="I1275" s="36"/>
      <c r="J1275" s="36"/>
      <c r="K1275" s="37"/>
      <c r="L1275" s="37"/>
      <c r="M1275" s="37"/>
      <c r="N1275" s="38">
        <f t="shared" si="608"/>
        <v>46235</v>
      </c>
      <c r="O1275">
        <f t="shared" si="609"/>
        <v>331335</v>
      </c>
      <c r="P1275" t="str">
        <f t="shared" si="610"/>
        <v>Serralheria</v>
      </c>
      <c r="Q1275" t="str">
        <f t="shared" si="611"/>
        <v>Normal / Fixo</v>
      </c>
      <c r="R1275" t="str">
        <f t="shared" si="612"/>
        <v>SERRALHEIRO II</v>
      </c>
      <c r="S1275" t="str">
        <f t="shared" si="613"/>
        <v>ADM</v>
      </c>
      <c r="T1275" s="39">
        <f t="shared" si="614"/>
        <v>57.825734836004102</v>
      </c>
      <c r="U1275" s="40">
        <f t="shared" si="615"/>
        <v>0.375</v>
      </c>
      <c r="V1275" s="40">
        <f t="shared" si="616"/>
        <v>0.375</v>
      </c>
      <c r="W1275" s="40">
        <f t="shared" si="617"/>
        <v>0</v>
      </c>
      <c r="X1275" t="str">
        <f t="shared" si="618"/>
        <v>Não</v>
      </c>
      <c r="Y1275" s="40">
        <f t="shared" si="619"/>
        <v>0</v>
      </c>
      <c r="Z1275" s="40">
        <f t="shared" si="620"/>
        <v>0</v>
      </c>
      <c r="AA1275" s="40">
        <f t="shared" si="621"/>
        <v>0</v>
      </c>
      <c r="AB1275" s="40">
        <f t="shared" si="622"/>
        <v>0</v>
      </c>
      <c r="AC1275" s="40">
        <f t="shared" si="623"/>
        <v>0</v>
      </c>
      <c r="AD1275" s="39">
        <f t="shared" si="624"/>
        <v>0</v>
      </c>
      <c r="AE1275" s="39">
        <f t="shared" si="625"/>
        <v>0</v>
      </c>
      <c r="AF1275" t="str">
        <f t="shared" si="626"/>
        <v>Trabalhado</v>
      </c>
      <c r="AG1275" t="str">
        <f t="shared" si="627"/>
        <v/>
      </c>
      <c r="AH1275" t="str">
        <f t="shared" si="628"/>
        <v/>
      </c>
      <c r="AJ1275" s="41">
        <f t="shared" si="629"/>
        <v>5</v>
      </c>
      <c r="AK1275" s="42" t="str">
        <f t="shared" si="630"/>
        <v/>
      </c>
      <c r="AL1275" s="41" t="str">
        <f t="shared" si="631"/>
        <v>Leve atraso</v>
      </c>
      <c r="AM1275" s="41" t="str">
        <f t="shared" si="632"/>
        <v>Não</v>
      </c>
      <c r="AN1275" s="41" t="str">
        <f t="shared" si="633"/>
        <v>Sim</v>
      </c>
      <c r="AO1275" s="42" t="str">
        <f t="shared" si="634"/>
        <v/>
      </c>
      <c r="AP1275" s="41" t="str">
        <f t="shared" si="635"/>
        <v>Robson Alberto Alves Galvão|46259</v>
      </c>
      <c r="AQ1275" s="41" t="str">
        <f t="shared" si="636"/>
        <v/>
      </c>
      <c r="AR1275" s="41" t="str">
        <f>IF($AQ1275="","",COUNTIFS(L_ChaveCob,$AQ1275,L_Ausencia,"&gt;"&amp;$W1275)+COUNTIFS($AQ$4:$AQ1275,$AQ1275,$W$4:$W1275,$W1275))</f>
        <v/>
      </c>
      <c r="AS1275" s="42">
        <f t="shared" si="637"/>
        <v>0</v>
      </c>
      <c r="AT1275" s="42">
        <f t="shared" si="638"/>
        <v>0</v>
      </c>
      <c r="AU1275" s="42">
        <f t="shared" si="639"/>
        <v>0</v>
      </c>
    </row>
    <row r="1276" spans="1:47" x14ac:dyDescent="0.2">
      <c r="A1276" s="35">
        <v>46259</v>
      </c>
      <c r="B1276" s="36" t="s">
        <v>229</v>
      </c>
      <c r="C1276" s="36" t="s">
        <v>232</v>
      </c>
      <c r="D1276" s="36"/>
      <c r="E1276" s="37"/>
      <c r="F1276" s="37"/>
      <c r="G1276" s="36"/>
      <c r="H1276" s="36"/>
      <c r="I1276" s="36"/>
      <c r="J1276" s="36"/>
      <c r="K1276" s="37"/>
      <c r="L1276" s="37"/>
      <c r="M1276" s="37"/>
      <c r="N1276" s="38">
        <f t="shared" si="608"/>
        <v>46235</v>
      </c>
      <c r="O1276">
        <f t="shared" si="609"/>
        <v>105410</v>
      </c>
      <c r="P1276" t="str">
        <f t="shared" si="610"/>
        <v>Serralheria</v>
      </c>
      <c r="Q1276" t="str">
        <f t="shared" si="611"/>
        <v>Normal / Fixo</v>
      </c>
      <c r="R1276" t="str">
        <f t="shared" si="612"/>
        <v>SERRALHEIRO I</v>
      </c>
      <c r="S1276" t="str">
        <f t="shared" si="613"/>
        <v>TURNO 3</v>
      </c>
      <c r="T1276" s="39">
        <f t="shared" si="614"/>
        <v>53.488333185221997</v>
      </c>
      <c r="U1276" s="40">
        <f t="shared" si="615"/>
        <v>0.33333333333333298</v>
      </c>
      <c r="V1276" s="40">
        <f t="shared" si="616"/>
        <v>0.33333333333333298</v>
      </c>
      <c r="W1276" s="40">
        <f t="shared" si="617"/>
        <v>0</v>
      </c>
      <c r="X1276" t="str">
        <f t="shared" si="618"/>
        <v>Não</v>
      </c>
      <c r="Y1276" s="40">
        <f t="shared" si="619"/>
        <v>0</v>
      </c>
      <c r="Z1276" s="40">
        <f t="shared" si="620"/>
        <v>0</v>
      </c>
      <c r="AA1276" s="40">
        <f t="shared" si="621"/>
        <v>0</v>
      </c>
      <c r="AB1276" s="40">
        <f t="shared" si="622"/>
        <v>0</v>
      </c>
      <c r="AC1276" s="40">
        <f t="shared" si="623"/>
        <v>0</v>
      </c>
      <c r="AD1276" s="39">
        <f t="shared" si="624"/>
        <v>0</v>
      </c>
      <c r="AE1276" s="39">
        <f t="shared" si="625"/>
        <v>0</v>
      </c>
      <c r="AF1276" t="str">
        <f t="shared" si="626"/>
        <v>Trabalhado</v>
      </c>
      <c r="AG1276" t="str">
        <f t="shared" si="627"/>
        <v/>
      </c>
      <c r="AH1276" t="str">
        <f t="shared" si="628"/>
        <v/>
      </c>
      <c r="AJ1276" s="41">
        <f t="shared" si="629"/>
        <v>6</v>
      </c>
      <c r="AK1276" s="42" t="str">
        <f t="shared" si="630"/>
        <v/>
      </c>
      <c r="AL1276" s="41" t="str">
        <f t="shared" si="631"/>
        <v>Leve atraso</v>
      </c>
      <c r="AM1276" s="41" t="str">
        <f t="shared" si="632"/>
        <v>Não</v>
      </c>
      <c r="AN1276" s="41" t="str">
        <f t="shared" si="633"/>
        <v>Sim</v>
      </c>
      <c r="AO1276" s="42" t="str">
        <f t="shared" si="634"/>
        <v/>
      </c>
      <c r="AP1276" s="41" t="str">
        <f t="shared" si="635"/>
        <v>Marcelo Douglas Vieira Santana|46259</v>
      </c>
      <c r="AQ1276" s="41" t="str">
        <f t="shared" si="636"/>
        <v/>
      </c>
      <c r="AR1276" s="41" t="str">
        <f>IF($AQ1276="","",COUNTIFS(L_ChaveCob,$AQ1276,L_Ausencia,"&gt;"&amp;$W1276)+COUNTIFS($AQ$4:$AQ1276,$AQ1276,$W$4:$W1276,$W1276))</f>
        <v/>
      </c>
      <c r="AS1276" s="42">
        <f t="shared" si="637"/>
        <v>0</v>
      </c>
      <c r="AT1276" s="42">
        <f t="shared" si="638"/>
        <v>0</v>
      </c>
      <c r="AU1276" s="42">
        <f t="shared" si="639"/>
        <v>0</v>
      </c>
    </row>
    <row r="1277" spans="1:47" x14ac:dyDescent="0.2">
      <c r="A1277" s="35">
        <v>46259</v>
      </c>
      <c r="B1277" s="36" t="s">
        <v>231</v>
      </c>
      <c r="C1277" s="36" t="s">
        <v>232</v>
      </c>
      <c r="D1277" s="36"/>
      <c r="E1277" s="37"/>
      <c r="F1277" s="37"/>
      <c r="G1277" s="36"/>
      <c r="H1277" s="36"/>
      <c r="I1277" s="36"/>
      <c r="J1277" s="36"/>
      <c r="K1277" s="37"/>
      <c r="L1277" s="37"/>
      <c r="M1277" s="37"/>
      <c r="N1277" s="38">
        <f t="shared" si="608"/>
        <v>46235</v>
      </c>
      <c r="O1277">
        <f t="shared" si="609"/>
        <v>900004</v>
      </c>
      <c r="P1277" t="str">
        <f t="shared" si="610"/>
        <v>Serralheria</v>
      </c>
      <c r="Q1277" t="str">
        <f t="shared" si="611"/>
        <v>Normal / Fixo</v>
      </c>
      <c r="R1277" t="str">
        <f t="shared" si="612"/>
        <v>SERRALHEIRO I</v>
      </c>
      <c r="S1277" t="str">
        <f t="shared" si="613"/>
        <v>TURNO 2</v>
      </c>
      <c r="T1277" s="39">
        <f t="shared" si="614"/>
        <v>53.488333185221997</v>
      </c>
      <c r="U1277" s="40">
        <f t="shared" si="615"/>
        <v>0.33333333333333298</v>
      </c>
      <c r="V1277" s="40">
        <f t="shared" si="616"/>
        <v>0.33333333333333298</v>
      </c>
      <c r="W1277" s="40">
        <f t="shared" si="617"/>
        <v>0</v>
      </c>
      <c r="X1277" t="str">
        <f t="shared" si="618"/>
        <v>Não</v>
      </c>
      <c r="Y1277" s="40">
        <f t="shared" si="619"/>
        <v>0</v>
      </c>
      <c r="Z1277" s="40">
        <f t="shared" si="620"/>
        <v>0</v>
      </c>
      <c r="AA1277" s="40">
        <f t="shared" si="621"/>
        <v>0</v>
      </c>
      <c r="AB1277" s="40">
        <f t="shared" si="622"/>
        <v>0</v>
      </c>
      <c r="AC1277" s="40">
        <f t="shared" si="623"/>
        <v>0</v>
      </c>
      <c r="AD1277" s="39">
        <f t="shared" si="624"/>
        <v>0</v>
      </c>
      <c r="AE1277" s="39">
        <f t="shared" si="625"/>
        <v>0</v>
      </c>
      <c r="AF1277" t="str">
        <f t="shared" si="626"/>
        <v>Trabalhado</v>
      </c>
      <c r="AG1277" t="str">
        <f t="shared" si="627"/>
        <v/>
      </c>
      <c r="AH1277" t="str">
        <f t="shared" si="628"/>
        <v/>
      </c>
      <c r="AJ1277" s="41">
        <f t="shared" si="629"/>
        <v>11</v>
      </c>
      <c r="AK1277" s="42" t="str">
        <f t="shared" si="630"/>
        <v/>
      </c>
      <c r="AL1277" s="41" t="str">
        <f t="shared" si="631"/>
        <v>Leve atraso</v>
      </c>
      <c r="AM1277" s="41" t="str">
        <f t="shared" si="632"/>
        <v>Não</v>
      </c>
      <c r="AN1277" s="41" t="str">
        <f t="shared" si="633"/>
        <v>Sim</v>
      </c>
      <c r="AO1277" s="42" t="str">
        <f t="shared" si="634"/>
        <v/>
      </c>
      <c r="AP1277" s="41" t="str">
        <f t="shared" si="635"/>
        <v>Rogério Marques da Silva|46259</v>
      </c>
      <c r="AQ1277" s="41" t="str">
        <f t="shared" si="636"/>
        <v/>
      </c>
      <c r="AR1277" s="41" t="str">
        <f>IF($AQ1277="","",COUNTIFS(L_ChaveCob,$AQ1277,L_Ausencia,"&gt;"&amp;$W1277)+COUNTIFS($AQ$4:$AQ1277,$AQ1277,$W$4:$W1277,$W1277))</f>
        <v/>
      </c>
      <c r="AS1277" s="42">
        <f t="shared" si="637"/>
        <v>0</v>
      </c>
      <c r="AT1277" s="42">
        <f t="shared" si="638"/>
        <v>0</v>
      </c>
      <c r="AU1277" s="42">
        <f t="shared" si="639"/>
        <v>0</v>
      </c>
    </row>
    <row r="1278" spans="1:47" x14ac:dyDescent="0.2">
      <c r="A1278" s="35">
        <v>46259</v>
      </c>
      <c r="B1278" s="36" t="s">
        <v>479</v>
      </c>
      <c r="C1278" s="36" t="s">
        <v>232</v>
      </c>
      <c r="D1278" s="36"/>
      <c r="E1278" s="37"/>
      <c r="F1278" s="37"/>
      <c r="G1278" s="36"/>
      <c r="H1278" s="36"/>
      <c r="I1278" s="36"/>
      <c r="J1278" s="36"/>
      <c r="K1278" s="37"/>
      <c r="L1278" s="37"/>
      <c r="M1278" s="37"/>
      <c r="N1278" s="38">
        <f t="shared" si="608"/>
        <v>46235</v>
      </c>
      <c r="O1278">
        <f t="shared" si="609"/>
        <v>900012</v>
      </c>
      <c r="P1278" t="str">
        <f t="shared" si="610"/>
        <v>Serralheria</v>
      </c>
      <c r="Q1278" t="str">
        <f t="shared" si="611"/>
        <v>Normal / Fixo</v>
      </c>
      <c r="R1278" t="str">
        <f t="shared" si="612"/>
        <v>SERRALHEIRO I</v>
      </c>
      <c r="S1278" t="str">
        <f t="shared" si="613"/>
        <v>ADM</v>
      </c>
      <c r="T1278" s="39">
        <f t="shared" si="614"/>
        <v>53.488333185221997</v>
      </c>
      <c r="U1278" s="40">
        <f t="shared" si="615"/>
        <v>0.375</v>
      </c>
      <c r="V1278" s="40">
        <f t="shared" si="616"/>
        <v>0.375</v>
      </c>
      <c r="W1278" s="40">
        <f t="shared" si="617"/>
        <v>0</v>
      </c>
      <c r="X1278" t="str">
        <f t="shared" si="618"/>
        <v>Não</v>
      </c>
      <c r="Y1278" s="40">
        <f t="shared" si="619"/>
        <v>0</v>
      </c>
      <c r="Z1278" s="40">
        <f t="shared" si="620"/>
        <v>0</v>
      </c>
      <c r="AA1278" s="40">
        <f t="shared" si="621"/>
        <v>0</v>
      </c>
      <c r="AB1278" s="40">
        <f t="shared" si="622"/>
        <v>0</v>
      </c>
      <c r="AC1278" s="40">
        <f t="shared" si="623"/>
        <v>0</v>
      </c>
      <c r="AD1278" s="39">
        <f t="shared" si="624"/>
        <v>0</v>
      </c>
      <c r="AE1278" s="39">
        <f t="shared" si="625"/>
        <v>0</v>
      </c>
      <c r="AF1278" t="str">
        <f t="shared" si="626"/>
        <v>Trabalhado</v>
      </c>
      <c r="AG1278" t="str">
        <f t="shared" si="627"/>
        <v/>
      </c>
      <c r="AH1278" t="str">
        <f t="shared" si="628"/>
        <v/>
      </c>
      <c r="AJ1278" s="41">
        <f t="shared" si="629"/>
        <v>21</v>
      </c>
      <c r="AK1278" s="42" t="str">
        <f t="shared" si="630"/>
        <v/>
      </c>
      <c r="AL1278" s="41" t="str">
        <f t="shared" si="631"/>
        <v>Leve atraso</v>
      </c>
      <c r="AM1278" s="41" t="str">
        <f t="shared" si="632"/>
        <v>Não</v>
      </c>
      <c r="AN1278" s="41" t="str">
        <f t="shared" si="633"/>
        <v>Sim</v>
      </c>
      <c r="AO1278" s="42" t="str">
        <f t="shared" si="634"/>
        <v/>
      </c>
      <c r="AP1278" s="41" t="str">
        <f t="shared" si="635"/>
        <v>Diego Ferreira Moura|46259</v>
      </c>
      <c r="AQ1278" s="41" t="str">
        <f t="shared" si="636"/>
        <v/>
      </c>
      <c r="AR1278" s="41" t="str">
        <f>IF($AQ1278="","",COUNTIFS(L_ChaveCob,$AQ1278,L_Ausencia,"&gt;"&amp;$W1278)+COUNTIFS($AQ$4:$AQ1278,$AQ1278,$W$4:$W1278,$W1278))</f>
        <v/>
      </c>
      <c r="AS1278" s="42">
        <f t="shared" si="637"/>
        <v>0</v>
      </c>
      <c r="AT1278" s="42">
        <f t="shared" si="638"/>
        <v>0</v>
      </c>
      <c r="AU1278" s="42">
        <f t="shared" si="639"/>
        <v>0</v>
      </c>
    </row>
    <row r="1279" spans="1:47" x14ac:dyDescent="0.2">
      <c r="A1279" s="35">
        <v>46259</v>
      </c>
      <c r="B1279" s="36" t="s">
        <v>483</v>
      </c>
      <c r="C1279" s="36" t="s">
        <v>232</v>
      </c>
      <c r="D1279" s="36"/>
      <c r="E1279" s="37"/>
      <c r="F1279" s="37"/>
      <c r="G1279" s="36"/>
      <c r="H1279" s="36"/>
      <c r="I1279" s="36"/>
      <c r="J1279" s="36"/>
      <c r="K1279" s="37"/>
      <c r="L1279" s="37"/>
      <c r="M1279" s="37"/>
      <c r="N1279" s="38">
        <f t="shared" si="608"/>
        <v>46235</v>
      </c>
      <c r="O1279">
        <f t="shared" si="609"/>
        <v>900011</v>
      </c>
      <c r="P1279" t="str">
        <f t="shared" si="610"/>
        <v>Serralheria</v>
      </c>
      <c r="Q1279" t="str">
        <f t="shared" si="611"/>
        <v>Normal / Fixo</v>
      </c>
      <c r="R1279" t="str">
        <f t="shared" si="612"/>
        <v>SERRALHEIRO I</v>
      </c>
      <c r="S1279" t="str">
        <f t="shared" si="613"/>
        <v>ADM</v>
      </c>
      <c r="T1279" s="39">
        <f t="shared" si="614"/>
        <v>53.488333185221997</v>
      </c>
      <c r="U1279" s="40">
        <f t="shared" si="615"/>
        <v>0.375</v>
      </c>
      <c r="V1279" s="40">
        <f t="shared" si="616"/>
        <v>0.375</v>
      </c>
      <c r="W1279" s="40">
        <f t="shared" si="617"/>
        <v>0</v>
      </c>
      <c r="X1279" t="str">
        <f t="shared" si="618"/>
        <v>Não</v>
      </c>
      <c r="Y1279" s="40">
        <f t="shared" si="619"/>
        <v>0</v>
      </c>
      <c r="Z1279" s="40">
        <f t="shared" si="620"/>
        <v>0</v>
      </c>
      <c r="AA1279" s="40">
        <f t="shared" si="621"/>
        <v>0</v>
      </c>
      <c r="AB1279" s="40">
        <f t="shared" si="622"/>
        <v>0</v>
      </c>
      <c r="AC1279" s="40">
        <f t="shared" si="623"/>
        <v>0</v>
      </c>
      <c r="AD1279" s="39">
        <f t="shared" si="624"/>
        <v>0</v>
      </c>
      <c r="AE1279" s="39">
        <f t="shared" si="625"/>
        <v>0</v>
      </c>
      <c r="AF1279" t="str">
        <f t="shared" si="626"/>
        <v>Trabalhado</v>
      </c>
      <c r="AG1279" t="str">
        <f t="shared" si="627"/>
        <v/>
      </c>
      <c r="AH1279" t="str">
        <f t="shared" si="628"/>
        <v/>
      </c>
      <c r="AJ1279" s="41">
        <f t="shared" si="629"/>
        <v>20</v>
      </c>
      <c r="AK1279" s="42" t="str">
        <f t="shared" si="630"/>
        <v/>
      </c>
      <c r="AL1279" s="41" t="str">
        <f t="shared" si="631"/>
        <v>Leve atraso</v>
      </c>
      <c r="AM1279" s="41" t="str">
        <f t="shared" si="632"/>
        <v>Não</v>
      </c>
      <c r="AN1279" s="41" t="str">
        <f t="shared" si="633"/>
        <v>Sim</v>
      </c>
      <c r="AO1279" s="42" t="str">
        <f t="shared" si="634"/>
        <v/>
      </c>
      <c r="AP1279" s="41" t="str">
        <f t="shared" si="635"/>
        <v>Maxwell Torres da Silva|46259</v>
      </c>
      <c r="AQ1279" s="41" t="str">
        <f t="shared" si="636"/>
        <v/>
      </c>
      <c r="AR1279" s="41" t="str">
        <f>IF($AQ1279="","",COUNTIFS(L_ChaveCob,$AQ1279,L_Ausencia,"&gt;"&amp;$W1279)+COUNTIFS($AQ$4:$AQ1279,$AQ1279,$W$4:$W1279,$W1279))</f>
        <v/>
      </c>
      <c r="AS1279" s="42">
        <f t="shared" si="637"/>
        <v>0</v>
      </c>
      <c r="AT1279" s="42">
        <f t="shared" si="638"/>
        <v>0</v>
      </c>
      <c r="AU1279" s="42">
        <f t="shared" si="639"/>
        <v>0</v>
      </c>
    </row>
    <row r="1280" spans="1:47" x14ac:dyDescent="0.2">
      <c r="A1280" s="35">
        <v>46259</v>
      </c>
      <c r="B1280" s="36" t="s">
        <v>281</v>
      </c>
      <c r="C1280" s="36" t="s">
        <v>232</v>
      </c>
      <c r="D1280" s="36"/>
      <c r="E1280" s="37"/>
      <c r="F1280" s="37"/>
      <c r="G1280" s="36"/>
      <c r="H1280" s="36"/>
      <c r="I1280" s="36"/>
      <c r="J1280" s="36"/>
      <c r="K1280" s="37"/>
      <c r="L1280" s="37"/>
      <c r="M1280" s="37"/>
      <c r="N1280" s="38">
        <f t="shared" si="608"/>
        <v>46235</v>
      </c>
      <c r="O1280">
        <f t="shared" si="609"/>
        <v>900010</v>
      </c>
      <c r="P1280" t="str">
        <f t="shared" si="610"/>
        <v>Serralheria</v>
      </c>
      <c r="Q1280" t="str">
        <f t="shared" si="611"/>
        <v>Normal / Fixo</v>
      </c>
      <c r="R1280" t="str">
        <f t="shared" si="612"/>
        <v>SERRALHEIRO I</v>
      </c>
      <c r="S1280" t="str">
        <f t="shared" si="613"/>
        <v>ADM</v>
      </c>
      <c r="T1280" s="39">
        <f t="shared" si="614"/>
        <v>53.488333185221997</v>
      </c>
      <c r="U1280" s="40">
        <f t="shared" si="615"/>
        <v>0.375</v>
      </c>
      <c r="V1280" s="40">
        <f t="shared" si="616"/>
        <v>0.375</v>
      </c>
      <c r="W1280" s="40">
        <f t="shared" si="617"/>
        <v>0</v>
      </c>
      <c r="X1280" t="str">
        <f t="shared" si="618"/>
        <v>Não</v>
      </c>
      <c r="Y1280" s="40">
        <f t="shared" si="619"/>
        <v>0</v>
      </c>
      <c r="Z1280" s="40">
        <f t="shared" si="620"/>
        <v>0</v>
      </c>
      <c r="AA1280" s="40">
        <f t="shared" si="621"/>
        <v>0</v>
      </c>
      <c r="AB1280" s="40">
        <f t="shared" si="622"/>
        <v>0</v>
      </c>
      <c r="AC1280" s="40">
        <f t="shared" si="623"/>
        <v>0</v>
      </c>
      <c r="AD1280" s="39">
        <f t="shared" si="624"/>
        <v>0</v>
      </c>
      <c r="AE1280" s="39">
        <f t="shared" si="625"/>
        <v>0</v>
      </c>
      <c r="AF1280" t="str">
        <f t="shared" si="626"/>
        <v>Trabalhado</v>
      </c>
      <c r="AG1280" t="str">
        <f t="shared" si="627"/>
        <v/>
      </c>
      <c r="AH1280" t="str">
        <f t="shared" si="628"/>
        <v/>
      </c>
      <c r="AJ1280" s="41">
        <f t="shared" si="629"/>
        <v>19</v>
      </c>
      <c r="AK1280" s="42" t="str">
        <f t="shared" si="630"/>
        <v/>
      </c>
      <c r="AL1280" s="41" t="str">
        <f t="shared" si="631"/>
        <v>Leve atraso</v>
      </c>
      <c r="AM1280" s="41" t="str">
        <f t="shared" si="632"/>
        <v>Não</v>
      </c>
      <c r="AN1280" s="41" t="str">
        <f t="shared" si="633"/>
        <v>Sim</v>
      </c>
      <c r="AO1280" s="42" t="str">
        <f t="shared" si="634"/>
        <v/>
      </c>
      <c r="AP1280" s="41" t="str">
        <f t="shared" si="635"/>
        <v>Roniel de Souza Rocha|46259</v>
      </c>
      <c r="AQ1280" s="41" t="str">
        <f t="shared" si="636"/>
        <v/>
      </c>
      <c r="AR1280" s="41" t="str">
        <f>IF($AQ1280="","",COUNTIFS(L_ChaveCob,$AQ1280,L_Ausencia,"&gt;"&amp;$W1280)+COUNTIFS($AQ$4:$AQ1280,$AQ1280,$W$4:$W1280,$W1280))</f>
        <v/>
      </c>
      <c r="AS1280" s="42">
        <f t="shared" si="637"/>
        <v>0</v>
      </c>
      <c r="AT1280" s="42">
        <f t="shared" si="638"/>
        <v>0</v>
      </c>
      <c r="AU1280" s="42">
        <f t="shared" si="639"/>
        <v>0</v>
      </c>
    </row>
    <row r="1281" spans="1:47" hidden="1" x14ac:dyDescent="0.2">
      <c r="A1281" s="35">
        <v>46259</v>
      </c>
      <c r="B1281" s="36" t="s">
        <v>611</v>
      </c>
      <c r="C1281" s="36" t="s">
        <v>232</v>
      </c>
      <c r="D1281" s="36"/>
      <c r="E1281" s="37"/>
      <c r="F1281" s="37"/>
      <c r="G1281" s="36"/>
      <c r="H1281" s="36"/>
      <c r="I1281" s="36"/>
      <c r="J1281" s="36"/>
      <c r="K1281" s="37"/>
      <c r="L1281" s="37"/>
      <c r="M1281" s="37"/>
      <c r="N1281" s="38">
        <f t="shared" si="608"/>
        <v>46235</v>
      </c>
      <c r="O1281">
        <f t="shared" si="609"/>
        <v>900013</v>
      </c>
      <c r="P1281" t="str">
        <f t="shared" si="610"/>
        <v>SPOT</v>
      </c>
      <c r="Q1281" t="str">
        <f t="shared" si="611"/>
        <v>SPOT</v>
      </c>
      <c r="R1281" t="str">
        <f t="shared" si="612"/>
        <v>SERRALHEIRO I</v>
      </c>
      <c r="S1281" t="str">
        <f t="shared" si="613"/>
        <v>TURNO 2</v>
      </c>
      <c r="T1281" s="39">
        <f t="shared" si="614"/>
        <v>53.488333185221997</v>
      </c>
      <c r="U1281" s="40">
        <f t="shared" si="615"/>
        <v>0.33333333333333298</v>
      </c>
      <c r="V1281" s="40">
        <f t="shared" si="616"/>
        <v>0.33333333333333298</v>
      </c>
      <c r="W1281" s="40">
        <f t="shared" si="617"/>
        <v>0</v>
      </c>
      <c r="X1281" t="str">
        <f t="shared" si="618"/>
        <v>Não</v>
      </c>
      <c r="Y1281" s="40">
        <f t="shared" si="619"/>
        <v>0</v>
      </c>
      <c r="Z1281" s="40">
        <f t="shared" si="620"/>
        <v>0</v>
      </c>
      <c r="AA1281" s="40">
        <f t="shared" si="621"/>
        <v>0</v>
      </c>
      <c r="AB1281" s="40">
        <f t="shared" si="622"/>
        <v>0</v>
      </c>
      <c r="AC1281" s="40">
        <f t="shared" si="623"/>
        <v>0</v>
      </c>
      <c r="AD1281" s="39">
        <f t="shared" si="624"/>
        <v>0</v>
      </c>
      <c r="AE1281" s="39">
        <f t="shared" si="625"/>
        <v>0</v>
      </c>
      <c r="AF1281" t="str">
        <f t="shared" si="626"/>
        <v>Trabalhado</v>
      </c>
      <c r="AG1281" t="str">
        <f t="shared" si="627"/>
        <v/>
      </c>
      <c r="AH1281" t="str">
        <f t="shared" si="628"/>
        <v/>
      </c>
      <c r="AJ1281" s="41">
        <f t="shared" si="629"/>
        <v>22</v>
      </c>
      <c r="AK1281" s="42" t="str">
        <f t="shared" si="630"/>
        <v/>
      </c>
      <c r="AL1281" s="41" t="str">
        <f t="shared" si="631"/>
        <v>Leve atraso</v>
      </c>
      <c r="AM1281" s="41" t="str">
        <f t="shared" si="632"/>
        <v>Não</v>
      </c>
      <c r="AN1281" s="41" t="str">
        <f t="shared" si="633"/>
        <v>Sim</v>
      </c>
      <c r="AO1281" s="42" t="str">
        <f t="shared" si="634"/>
        <v/>
      </c>
      <c r="AP1281" s="41" t="str">
        <f t="shared" si="635"/>
        <v>Murilo de Souza Modesto- Spot|46259</v>
      </c>
      <c r="AQ1281" s="41" t="str">
        <f t="shared" si="636"/>
        <v/>
      </c>
      <c r="AR1281" s="41" t="str">
        <f>IF($AQ1281="","",COUNTIFS(L_ChaveCob,$AQ1281,L_Ausencia,"&gt;"&amp;$W1281)+COUNTIFS($AQ$4:$AQ1281,$AQ1281,$W$4:$W1281,$W1281))</f>
        <v/>
      </c>
      <c r="AS1281" s="42">
        <f t="shared" si="637"/>
        <v>0</v>
      </c>
      <c r="AT1281" s="42">
        <f t="shared" si="638"/>
        <v>0</v>
      </c>
      <c r="AU1281" s="42">
        <f t="shared" si="639"/>
        <v>0</v>
      </c>
    </row>
    <row r="1282" spans="1:47" x14ac:dyDescent="0.2">
      <c r="A1282" s="35">
        <v>46260</v>
      </c>
      <c r="B1282" s="36" t="s">
        <v>252</v>
      </c>
      <c r="C1282" s="36" t="s">
        <v>232</v>
      </c>
      <c r="D1282" s="36"/>
      <c r="E1282" s="37"/>
      <c r="F1282" s="37"/>
      <c r="G1282" s="36"/>
      <c r="H1282" s="36"/>
      <c r="I1282" s="36"/>
      <c r="J1282" s="36"/>
      <c r="K1282" s="37"/>
      <c r="L1282" s="37"/>
      <c r="M1282" s="37"/>
      <c r="N1282" s="38">
        <f t="shared" si="608"/>
        <v>46235</v>
      </c>
      <c r="O1282">
        <f t="shared" si="609"/>
        <v>266937</v>
      </c>
      <c r="P1282" t="str">
        <f t="shared" si="610"/>
        <v>Serralheria</v>
      </c>
      <c r="Q1282" t="str">
        <f t="shared" si="611"/>
        <v>Normal / Fixo</v>
      </c>
      <c r="R1282" t="str">
        <f t="shared" si="612"/>
        <v>ENCARREGADO</v>
      </c>
      <c r="S1282" t="str">
        <f t="shared" si="613"/>
        <v>ADM</v>
      </c>
      <c r="T1282" s="39">
        <f t="shared" si="614"/>
        <v>66.410146806958295</v>
      </c>
      <c r="U1282" s="40">
        <f t="shared" si="615"/>
        <v>0.375</v>
      </c>
      <c r="V1282" s="40">
        <f t="shared" si="616"/>
        <v>0.375</v>
      </c>
      <c r="W1282" s="40">
        <f t="shared" si="617"/>
        <v>0</v>
      </c>
      <c r="X1282" t="str">
        <f t="shared" si="618"/>
        <v>Não</v>
      </c>
      <c r="Y1282" s="40">
        <f t="shared" si="619"/>
        <v>0</v>
      </c>
      <c r="Z1282" s="40">
        <f t="shared" si="620"/>
        <v>0</v>
      </c>
      <c r="AA1282" s="40">
        <f t="shared" si="621"/>
        <v>0</v>
      </c>
      <c r="AB1282" s="40">
        <f t="shared" si="622"/>
        <v>0</v>
      </c>
      <c r="AC1282" s="40">
        <f t="shared" si="623"/>
        <v>0</v>
      </c>
      <c r="AD1282" s="39">
        <f t="shared" si="624"/>
        <v>0</v>
      </c>
      <c r="AE1282" s="39">
        <f t="shared" si="625"/>
        <v>0</v>
      </c>
      <c r="AF1282" t="str">
        <f t="shared" si="626"/>
        <v>Trabalhado</v>
      </c>
      <c r="AG1282" t="str">
        <f t="shared" si="627"/>
        <v/>
      </c>
      <c r="AH1282" t="str">
        <f t="shared" si="628"/>
        <v/>
      </c>
      <c r="AJ1282" s="41">
        <f t="shared" si="629"/>
        <v>1</v>
      </c>
      <c r="AK1282" s="42" t="str">
        <f t="shared" si="630"/>
        <v/>
      </c>
      <c r="AL1282" s="41" t="str">
        <f t="shared" si="631"/>
        <v>Leve atraso</v>
      </c>
      <c r="AM1282" s="41" t="str">
        <f t="shared" si="632"/>
        <v>Não</v>
      </c>
      <c r="AN1282" s="41" t="str">
        <f t="shared" si="633"/>
        <v>Sim</v>
      </c>
      <c r="AO1282" s="42" t="str">
        <f t="shared" si="634"/>
        <v/>
      </c>
      <c r="AP1282" s="41" t="str">
        <f t="shared" si="635"/>
        <v>Ronaldo Rosendo da Silva|46260</v>
      </c>
      <c r="AQ1282" s="41" t="str">
        <f t="shared" si="636"/>
        <v/>
      </c>
      <c r="AR1282" s="41" t="str">
        <f>IF($AQ1282="","",COUNTIFS(L_ChaveCob,$AQ1282,L_Ausencia,"&gt;"&amp;$W1282)+COUNTIFS($AQ$4:$AQ1282,$AQ1282,$W$4:$W1282,$W1282))</f>
        <v/>
      </c>
      <c r="AS1282" s="42">
        <f t="shared" si="637"/>
        <v>0</v>
      </c>
      <c r="AT1282" s="42">
        <f t="shared" si="638"/>
        <v>0</v>
      </c>
      <c r="AU1282" s="42">
        <f t="shared" si="639"/>
        <v>0</v>
      </c>
    </row>
    <row r="1283" spans="1:47" x14ac:dyDescent="0.2">
      <c r="A1283" s="35">
        <v>46260</v>
      </c>
      <c r="B1283" s="36" t="s">
        <v>243</v>
      </c>
      <c r="C1283" s="36" t="s">
        <v>232</v>
      </c>
      <c r="D1283" s="36"/>
      <c r="E1283" s="37"/>
      <c r="F1283" s="37"/>
      <c r="G1283" s="36"/>
      <c r="H1283" s="36"/>
      <c r="I1283" s="36"/>
      <c r="J1283" s="36"/>
      <c r="K1283" s="37"/>
      <c r="L1283" s="37"/>
      <c r="M1283" s="37"/>
      <c r="N1283" s="38">
        <f t="shared" si="608"/>
        <v>46235</v>
      </c>
      <c r="O1283">
        <f t="shared" si="609"/>
        <v>900003</v>
      </c>
      <c r="P1283" t="str">
        <f t="shared" si="610"/>
        <v>Serralheria</v>
      </c>
      <c r="Q1283" t="str">
        <f t="shared" si="611"/>
        <v>Normal / Fixo</v>
      </c>
      <c r="R1283" t="str">
        <f t="shared" si="612"/>
        <v>ENCARREGADO</v>
      </c>
      <c r="S1283" t="str">
        <f t="shared" si="613"/>
        <v>ADM</v>
      </c>
      <c r="T1283" s="39">
        <f t="shared" si="614"/>
        <v>66.410146806958295</v>
      </c>
      <c r="U1283" s="40">
        <f t="shared" si="615"/>
        <v>0.375</v>
      </c>
      <c r="V1283" s="40">
        <f t="shared" si="616"/>
        <v>0.375</v>
      </c>
      <c r="W1283" s="40">
        <f t="shared" si="617"/>
        <v>0</v>
      </c>
      <c r="X1283" t="str">
        <f t="shared" si="618"/>
        <v>Não</v>
      </c>
      <c r="Y1283" s="40">
        <f t="shared" si="619"/>
        <v>0</v>
      </c>
      <c r="Z1283" s="40">
        <f t="shared" si="620"/>
        <v>0</v>
      </c>
      <c r="AA1283" s="40">
        <f t="shared" si="621"/>
        <v>0</v>
      </c>
      <c r="AB1283" s="40">
        <f t="shared" si="622"/>
        <v>0</v>
      </c>
      <c r="AC1283" s="40">
        <f t="shared" si="623"/>
        <v>0</v>
      </c>
      <c r="AD1283" s="39">
        <f t="shared" si="624"/>
        <v>0</v>
      </c>
      <c r="AE1283" s="39">
        <f t="shared" si="625"/>
        <v>0</v>
      </c>
      <c r="AF1283" t="str">
        <f t="shared" si="626"/>
        <v>Trabalhado</v>
      </c>
      <c r="AG1283" t="str">
        <f t="shared" si="627"/>
        <v/>
      </c>
      <c r="AH1283" t="str">
        <f t="shared" si="628"/>
        <v/>
      </c>
      <c r="AJ1283" s="41">
        <f t="shared" si="629"/>
        <v>10</v>
      </c>
      <c r="AK1283" s="42" t="str">
        <f t="shared" si="630"/>
        <v/>
      </c>
      <c r="AL1283" s="41" t="str">
        <f t="shared" si="631"/>
        <v>Leve atraso</v>
      </c>
      <c r="AM1283" s="41" t="str">
        <f t="shared" si="632"/>
        <v>Não</v>
      </c>
      <c r="AN1283" s="41" t="str">
        <f t="shared" si="633"/>
        <v>Sim</v>
      </c>
      <c r="AO1283" s="42" t="str">
        <f t="shared" si="634"/>
        <v/>
      </c>
      <c r="AP1283" s="41" t="str">
        <f t="shared" si="635"/>
        <v>Marcelo Antônio Silvestre de Moraes|46260</v>
      </c>
      <c r="AQ1283" s="41" t="str">
        <f t="shared" si="636"/>
        <v/>
      </c>
      <c r="AR1283" s="41" t="str">
        <f>IF($AQ1283="","",COUNTIFS(L_ChaveCob,$AQ1283,L_Ausencia,"&gt;"&amp;$W1283)+COUNTIFS($AQ$4:$AQ1283,$AQ1283,$W$4:$W1283,$W1283))</f>
        <v/>
      </c>
      <c r="AS1283" s="42">
        <f t="shared" si="637"/>
        <v>0</v>
      </c>
      <c r="AT1283" s="42">
        <f t="shared" si="638"/>
        <v>0</v>
      </c>
      <c r="AU1283" s="42">
        <f t="shared" si="639"/>
        <v>0</v>
      </c>
    </row>
    <row r="1284" spans="1:47" x14ac:dyDescent="0.2">
      <c r="A1284" s="35">
        <v>46260</v>
      </c>
      <c r="B1284" s="36" t="s">
        <v>239</v>
      </c>
      <c r="C1284" s="36" t="s">
        <v>232</v>
      </c>
      <c r="D1284" s="36"/>
      <c r="E1284" s="37"/>
      <c r="F1284" s="37"/>
      <c r="G1284" s="36"/>
      <c r="H1284" s="36"/>
      <c r="I1284" s="36"/>
      <c r="J1284" s="36"/>
      <c r="K1284" s="37"/>
      <c r="L1284" s="37"/>
      <c r="M1284" s="37"/>
      <c r="N1284" s="38">
        <f t="shared" ref="N1284:N1347" si="640">IF($A1284="","",DATE(YEAR($A1284),MONTH($A1284),1))</f>
        <v>46235</v>
      </c>
      <c r="O1284">
        <f t="shared" ref="O1284:O1347" si="641">IF(TRIM($B1284)="","",IFERROR(INDEX(C_RG,MATCH(TRIM($B1284),C_Nome,0)),"?"))</f>
        <v>173078</v>
      </c>
      <c r="P1284" t="str">
        <f t="shared" ref="P1284:P1347" si="642">IF($A1284="","",IF(TRIM($B1284)="",P_EquipePostoVago,IF($AJ1284="","",INDEX(V_Equipe,$AJ1284))))</f>
        <v>Serralheria</v>
      </c>
      <c r="Q1284" t="str">
        <f t="shared" ref="Q1284:Q1347" si="643">IF($A1284="","",IF(TRIM($B1284)="","Posto Vago",IF($AJ1284="","",INDEX(V_Contrato,$AJ1284))))</f>
        <v>Normal / Fixo</v>
      </c>
      <c r="R1284" t="str">
        <f t="shared" ref="R1284:R1347" si="644">IF($A1284="","",IF(TRIM($B1284)="",$H1284,IF($AJ1284="","",INDEX(V_Funcao,$AJ1284))))</f>
        <v>SERRALHEIRO II</v>
      </c>
      <c r="S1284" t="str">
        <f t="shared" ref="S1284:S1347" si="645">IF($A1284="","",IF($I1284&lt;&gt;"",$I1284,IF(TRIM($B1284)="","ADM",IF($AJ1284="","",INDEX(V_Turno,$AJ1284)))))</f>
        <v>ADM</v>
      </c>
      <c r="T1284" s="39">
        <f t="shared" ref="T1284:T1347" si="646">IF(OR($A1284="",$R1284=""),"",IFERROR(INDEX(F_Valor,MATCH($R1284&amp;"|"&amp;SUMPRODUCT(MAX((F_Funcao=$R1284)*(F_Ini&lt;=$A1284)*F_Ini)),F_Chave,0)),""))</f>
        <v>57.825734836004102</v>
      </c>
      <c r="U1284" s="40">
        <f t="shared" ref="U1284:U1347" si="647">IF(OR($A1284="",$S1284=""),0,IFERROR(INDEX(T_Horas,MATCH($S1284,T_Turno,0),WEEKDAY($A1284,2)),0))</f>
        <v>0.375</v>
      </c>
      <c r="V1284" s="40">
        <f t="shared" ref="V1284:V1347" si="648">IF($A1284="",0,MAX(IF($F1284&lt;&gt;"",N($F1284),IF($AN1284="Sim",IF($AK1284&lt;&gt;"",$AK1284,$U1284),$U1284-$W1284))-IF($J1284="Situação Atípica - Presente",N($K1284),0),0))</f>
        <v>0.375</v>
      </c>
      <c r="W1284" s="40">
        <f t="shared" ref="W1284:W1347" si="649">IF($A1284="",0,IF($E1284&lt;&gt;"",N($E1284),IF($AL1284="Dia inteiro",$U1284,IF($AL1284="Pelo ponto",IF($AK1284="",$U1284,MAX($U1284-$AK1284,0)),IF(AND($AL1284="Leve atraso",$AO1284&lt;&gt;""),IF(AND($AO1284&gt;P_LeveMin,$AO1284&lt;=P_LeveMax),$AO1284,0),0)))))</f>
        <v>0</v>
      </c>
      <c r="X1284" t="str">
        <f t="shared" ref="X1284:X1347" si="650">IF($A1284="","",IF(OR($Q1284="Ferista",$Q1284=""),"Não",IF(AND($AL1284="Leve atraso",$W1284&gt;0,$A1284&gt;=P_InicioRegras),"Sim",IF(OR($J1284&lt;&gt;"",$K1284&lt;&gt;"",$L1284&lt;&gt;""),"Não",$AM1284))))</f>
        <v>Não</v>
      </c>
      <c r="Y1284" s="40">
        <f t="shared" ref="Y1284:Y1347" si="651">IF($A1284="",0,IF($Q1284="Ferista",0,IF($X1284="Sim",$W1284,0)+N($K1284)))</f>
        <v>0</v>
      </c>
      <c r="Z1284" s="40">
        <f t="shared" ref="Z1284:Z1347" si="652">IF($X1284="Sim",$AT1284,0)</f>
        <v>0</v>
      </c>
      <c r="AA1284" s="40">
        <f t="shared" ref="AA1284:AA1347" si="653">IF($AP1284="",0,MIN(MAX($Y1284-$Z1284,0),SUMIFS(CP_Horas,CP_ChaveFalta,$AP1284,CP_Aprov,"Sim")))</f>
        <v>0</v>
      </c>
      <c r="AB1284" s="40">
        <f t="shared" ref="AB1284:AB1347" si="654">IF($A1284="",0,MIN(MAX($Y1284-$Z1284-$AA1284,0),N($M1284)))</f>
        <v>0</v>
      </c>
      <c r="AC1284" s="40">
        <f t="shared" ref="AC1284:AC1347" si="655">IF($A1284="",0,MAX($Y1284-$Z1284-$AA1284-$AB1284,0))</f>
        <v>0</v>
      </c>
      <c r="AD1284" s="39">
        <f t="shared" ref="AD1284:AD1347" si="656">IF(OR($AC1284=0,$T1284=""),0,$AC1284*24*$T1284)</f>
        <v>0</v>
      </c>
      <c r="AE1284" s="39">
        <f t="shared" ref="AE1284:AE1347" si="657">IF(OR($A1284="",$T1284=""),0,(IF($AF1284="Justificada",$W1284,0)+N($L1284))*24*$T1284)</f>
        <v>0</v>
      </c>
      <c r="AF1284" t="str">
        <f t="shared" ref="AF1284:AF1347" si="658">IF($A1284="","",IF($J1284&lt;&gt;"","Situação atípica",IF(AND($AL1284="Leve atraso",$W1284&gt;0),"Leve atraso",IFERROR(INDEX(S_Cat,MATCH($C1284,S_Status,0)),"Outros"))))</f>
        <v>Trabalhado</v>
      </c>
      <c r="AG1284" t="str">
        <f t="shared" ref="AG1284:AG1347" si="659">IF($A1284="","",TRIM(IF($Z1284&gt;0,"Ferista cobriu "&amp;TEXT($Z1284,"[h]:mm")&amp;"h. ","")&amp;IF($AA1284&gt;0,"Compensado "&amp;TEXT($AA1284,"[h]:mm")&amp;"h por "&amp;IFERROR(INDEX(CP_Quem,MATCH($AP1284,CP_ChaveFalta,0)),"?")&amp;". ","")&amp;IF($AU1284&gt;0,"Compensação aguardando aprovação ("&amp;TEXT($AU1284,"[h]:mm")&amp;"h). ","")&amp;IF($AB1284&gt;0,"Perdoado por acordo "&amp;TEXT($AB1284,"[h]:mm")&amp;"h. ","")&amp;IF(AND($AP1284&lt;&gt;"",COUNTIF(CP_ChaveQuem,$AP1284)&gt;0),"Horas usadas p/ compensar falta de "&amp;INDEX(CP_Falta,MATCH($AP1284,CP_ChaveQuem,0))&amp;" de "&amp;TEXT(INDEX(CP_DataFalta,MATCH($AP1284,CP_ChaveQuem,0)),"dd/mm")&amp;". ","")&amp;IF(AND($Q1284="Ferista",SUMIFS(L_Ferista,L_Data,$A1284,L_Equipe,$P1284)&gt;0),"Como ferista, cobriu "&amp;TEXT(SUMIFS(L_Ferista,L_Data,$A1284,L_Equipe,$P1284),"[h]:mm")&amp;"h de faltas da equipe. ","")&amp;IF($AC1284&gt;0,"DESCONTA "&amp;TEXT($AC1284,"[h]:mm")&amp;"h ("&amp;$AF1284&amp;").","")))</f>
        <v/>
      </c>
      <c r="AH1284" t="str">
        <f t="shared" ref="AH1284:AH1347" si="660">IF($A1284="","",IF($O1284="?","CADASTRO: funcionário não está no Cadastro",IF(AND($O1284&lt;&gt;"",$AJ1284=""),"CADASTRO: sem vigência (função/turno) nesta data",IF(AND($AP1284&lt;&gt;"",COUNTIF(L_ChavePD,$AP1284)&gt;1),"DUPLICADO: mesma pessoa 2x no dia",IF($A1284&lt;P_InicioRegras,"",IF(AND($C1284="Horas Compensadas",COUNTIF(CP_ChaveQuem,$AP1284)=0),"VINCULAR: registrar na aba Compensações de quem é a falta",IF($AU1284&gt;0,"APROVAR: compensação pendente na aba Compensações",IF(AND($AQ1284&lt;&gt;"",$AS1284&gt;0,$AT1284&lt;$W1284,$AC1284&gt;0),"FERISTA: horas do ferista não cobriram toda a falta",IF(AND($AL1284="Pelo ponto",$AK1284="",$E1284="",$X1284="Sim"),"PONTO: sem ponto nem horas manuais — descontando jornada cheia",IF(AND($AL1284="Leve atraso",$E1284="",N($AO1284)&gt;P_LeveMax),"CLASSIFICAR: ponto mostra atraso &gt; 30 min — trocar o Status",IF($AF1284="Leve atraso","AJUSTAR STATUS: atraso lançado como Horas Trabalhadas",IF(AND(N($K1284)&gt;0,$G1284=""),"OBSERVAÇÃO: desconto extra sem observação",IF(AND($J1284&lt;&gt;"",N($K1284)+N($L1284)&gt;$U1284),"CONFERIR: horas manuais maiores que a jornada","")))))))))))))</f>
        <v/>
      </c>
      <c r="AJ1284" s="41">
        <f t="shared" ref="AJ1284:AJ1347" si="661">IF(OR($A1284="",$O1284="",$O1284="?"),"",IFERROR(MATCH($O1284&amp;"|"&amp;SUMPRODUCT(MAX((V_RG=$O1284)*(V_Ini&lt;=$A1284)*V_Ini)),V_Chave,0),""))</f>
        <v>2</v>
      </c>
      <c r="AK1284" s="42" t="str">
        <f t="shared" ref="AK1284:AK1347" si="662">IF(ISNUMBER(SEARCH(" = ",$D1284)),IFERROR(TIMEVALUE(TRIM(RIGHT($D1284,5))),""),"")</f>
        <v/>
      </c>
      <c r="AL1284" s="41" t="str">
        <f t="shared" ref="AL1284:AL1347" si="663">IF($C1284="","",IFERROR(INDEX(S_Modo,MATCH($C1284,S_Status,0)),"Não"))</f>
        <v>Leve atraso</v>
      </c>
      <c r="AM1284" s="41" t="str">
        <f t="shared" ref="AM1284:AM1347" si="664">IF($C1284="","",IFERROR(INDEX(S_Conta,MATCH($C1284,S_Status,0)),"Não"))</f>
        <v>Não</v>
      </c>
      <c r="AN1284" s="41" t="str">
        <f t="shared" ref="AN1284:AN1347" si="665">IF($C1284="","",IFERROR(INDEX(S_Trab,MATCH($C1284,S_Status,0)),"Não"))</f>
        <v>Sim</v>
      </c>
      <c r="AO1284" s="42" t="str">
        <f t="shared" ref="AO1284:AO1347" si="666">IF(OR($A1284="",$AK1284=""),"",$U1284-$AK1284-IF($J1284&lt;&gt;"Situação Atípica - Presente",N($K1284)+N($L1284),0))</f>
        <v/>
      </c>
      <c r="AP1284" s="41" t="str">
        <f t="shared" ref="AP1284:AP1347" si="667">IF(OR($A1284="",TRIM($B1284)=""),"",TRIM($B1284)&amp;"|"&amp;$A1284)</f>
        <v>Giovani Joao da Silva|46260</v>
      </c>
      <c r="AQ1284" s="41" t="str">
        <f t="shared" ref="AQ1284:AQ1347" si="668">IF(AND(P_CoberturaAuto="Sim",$A1284&lt;&gt;"",$A1284&gt;=P_InicioRegras,$Q1284="Normal / Fixo",$R1284&lt;&gt;"",ISERROR(SEARCH("ENCARREGADO",$R1284)),$AM1284="Sim",$W1284&gt;0),$A1284&amp;"|"&amp;$P1284,"")</f>
        <v/>
      </c>
      <c r="AR1284" s="41" t="str">
        <f>IF($AQ1284="","",COUNTIFS(L_ChaveCob,$AQ1284,L_Ausencia,"&gt;"&amp;$W1284)+COUNTIFS($AQ$4:$AQ1284,$AQ1284,$W$4:$W1284,$W1284))</f>
        <v/>
      </c>
      <c r="AS1284" s="42">
        <f t="shared" ref="AS1284:AS1347" si="669">IF($AQ1284="",0,SUMIFS(L_Trab,L_Data,$A1284,L_Equipe,$P1284,L_Contrato,"Ferista",L_Status,"&lt;&gt;Remanejamento"))</f>
        <v>0</v>
      </c>
      <c r="AT1284" s="42">
        <f t="shared" ref="AT1284:AT1347" si="670">IF(OR($AQ1284="",$AS1284=0),0,MAX(MIN($W1284,$AS1284-SUMIFS(L_Ausencia,L_ChaveCob,$AQ1284,L_OrdemCob,"&lt;"&amp;$AR1284)),0))</f>
        <v>0</v>
      </c>
      <c r="AU1284" s="42">
        <f t="shared" ref="AU1284:AU1347" si="671">IF($AP1284="",0,SUMIFS(CP_Horas,CP_ChaveFalta,$AP1284,CP_Aprov,"&lt;&gt;Sim"))</f>
        <v>0</v>
      </c>
    </row>
    <row r="1285" spans="1:47" x14ac:dyDescent="0.2">
      <c r="A1285" s="35">
        <v>46260</v>
      </c>
      <c r="B1285" s="36" t="s">
        <v>241</v>
      </c>
      <c r="C1285" s="36" t="s">
        <v>232</v>
      </c>
      <c r="D1285" s="36"/>
      <c r="E1285" s="37"/>
      <c r="F1285" s="37"/>
      <c r="G1285" s="36"/>
      <c r="H1285" s="36"/>
      <c r="I1285" s="36"/>
      <c r="J1285" s="36"/>
      <c r="K1285" s="37"/>
      <c r="L1285" s="37"/>
      <c r="M1285" s="37"/>
      <c r="N1285" s="38">
        <f t="shared" si="640"/>
        <v>46235</v>
      </c>
      <c r="O1285">
        <f t="shared" si="641"/>
        <v>24800</v>
      </c>
      <c r="P1285" t="str">
        <f t="shared" si="642"/>
        <v>Serralheria</v>
      </c>
      <c r="Q1285" t="str">
        <f t="shared" si="643"/>
        <v>Normal / Fixo</v>
      </c>
      <c r="R1285" t="str">
        <f t="shared" si="644"/>
        <v>SERRALHEIRO II</v>
      </c>
      <c r="S1285" t="str">
        <f t="shared" si="645"/>
        <v>ADM</v>
      </c>
      <c r="T1285" s="39">
        <f t="shared" si="646"/>
        <v>57.825734836004102</v>
      </c>
      <c r="U1285" s="40">
        <f t="shared" si="647"/>
        <v>0.375</v>
      </c>
      <c r="V1285" s="40">
        <f t="shared" si="648"/>
        <v>0.375</v>
      </c>
      <c r="W1285" s="40">
        <f t="shared" si="649"/>
        <v>0</v>
      </c>
      <c r="X1285" t="str">
        <f t="shared" si="650"/>
        <v>Não</v>
      </c>
      <c r="Y1285" s="40">
        <f t="shared" si="651"/>
        <v>0</v>
      </c>
      <c r="Z1285" s="40">
        <f t="shared" si="652"/>
        <v>0</v>
      </c>
      <c r="AA1285" s="40">
        <f t="shared" si="653"/>
        <v>0</v>
      </c>
      <c r="AB1285" s="40">
        <f t="shared" si="654"/>
        <v>0</v>
      </c>
      <c r="AC1285" s="40">
        <f t="shared" si="655"/>
        <v>0</v>
      </c>
      <c r="AD1285" s="39">
        <f t="shared" si="656"/>
        <v>0</v>
      </c>
      <c r="AE1285" s="39">
        <f t="shared" si="657"/>
        <v>0</v>
      </c>
      <c r="AF1285" t="str">
        <f t="shared" si="658"/>
        <v>Trabalhado</v>
      </c>
      <c r="AG1285" t="str">
        <f t="shared" si="659"/>
        <v/>
      </c>
      <c r="AH1285" t="str">
        <f t="shared" si="660"/>
        <v/>
      </c>
      <c r="AJ1285" s="41">
        <f t="shared" si="661"/>
        <v>3</v>
      </c>
      <c r="AK1285" s="42" t="str">
        <f t="shared" si="662"/>
        <v/>
      </c>
      <c r="AL1285" s="41" t="str">
        <f t="shared" si="663"/>
        <v>Leve atraso</v>
      </c>
      <c r="AM1285" s="41" t="str">
        <f t="shared" si="664"/>
        <v>Não</v>
      </c>
      <c r="AN1285" s="41" t="str">
        <f t="shared" si="665"/>
        <v>Sim</v>
      </c>
      <c r="AO1285" s="42" t="str">
        <f t="shared" si="666"/>
        <v/>
      </c>
      <c r="AP1285" s="41" t="str">
        <f t="shared" si="667"/>
        <v>Ivanildo Lopes Pires de Carvalho|46260</v>
      </c>
      <c r="AQ1285" s="41" t="str">
        <f t="shared" si="668"/>
        <v/>
      </c>
      <c r="AR1285" s="41" t="str">
        <f>IF($AQ1285="","",COUNTIFS(L_ChaveCob,$AQ1285,L_Ausencia,"&gt;"&amp;$W1285)+COUNTIFS($AQ$4:$AQ1285,$AQ1285,$W$4:$W1285,$W1285))</f>
        <v/>
      </c>
      <c r="AS1285" s="42">
        <f t="shared" si="669"/>
        <v>0</v>
      </c>
      <c r="AT1285" s="42">
        <f t="shared" si="670"/>
        <v>0</v>
      </c>
      <c r="AU1285" s="42">
        <f t="shared" si="671"/>
        <v>0</v>
      </c>
    </row>
    <row r="1286" spans="1:47" x14ac:dyDescent="0.2">
      <c r="A1286" s="35">
        <v>46260</v>
      </c>
      <c r="B1286" s="36" t="s">
        <v>254</v>
      </c>
      <c r="C1286" s="36" t="s">
        <v>228</v>
      </c>
      <c r="D1286" s="36"/>
      <c r="E1286" s="37"/>
      <c r="F1286" s="37"/>
      <c r="G1286" s="36"/>
      <c r="H1286" s="36"/>
      <c r="I1286" s="36"/>
      <c r="J1286" s="36"/>
      <c r="K1286" s="37"/>
      <c r="L1286" s="37"/>
      <c r="M1286" s="37"/>
      <c r="N1286" s="38">
        <f t="shared" si="640"/>
        <v>46235</v>
      </c>
      <c r="O1286">
        <f t="shared" si="641"/>
        <v>900001</v>
      </c>
      <c r="P1286" t="str">
        <f t="shared" si="642"/>
        <v>Serralheria</v>
      </c>
      <c r="Q1286" t="str">
        <f t="shared" si="643"/>
        <v>Normal / Fixo</v>
      </c>
      <c r="R1286" t="str">
        <f t="shared" si="644"/>
        <v>SERRALHEIRO II</v>
      </c>
      <c r="S1286" t="str">
        <f t="shared" si="645"/>
        <v>ADM</v>
      </c>
      <c r="T1286" s="39">
        <f t="shared" si="646"/>
        <v>57.825734836004102</v>
      </c>
      <c r="U1286" s="40">
        <f t="shared" si="647"/>
        <v>0.375</v>
      </c>
      <c r="V1286" s="40">
        <f t="shared" si="648"/>
        <v>0</v>
      </c>
      <c r="W1286" s="40">
        <f t="shared" si="649"/>
        <v>0.375</v>
      </c>
      <c r="X1286" t="str">
        <f t="shared" si="650"/>
        <v>Sim</v>
      </c>
      <c r="Y1286" s="40">
        <f t="shared" si="651"/>
        <v>0.375</v>
      </c>
      <c r="Z1286" s="40">
        <f t="shared" si="652"/>
        <v>0</v>
      </c>
      <c r="AA1286" s="40">
        <f t="shared" si="653"/>
        <v>0</v>
      </c>
      <c r="AB1286" s="40">
        <f t="shared" si="654"/>
        <v>0</v>
      </c>
      <c r="AC1286" s="40">
        <f t="shared" si="655"/>
        <v>0.375</v>
      </c>
      <c r="AD1286" s="39">
        <f t="shared" si="656"/>
        <v>520.43161352403695</v>
      </c>
      <c r="AE1286" s="39">
        <f t="shared" si="657"/>
        <v>0</v>
      </c>
      <c r="AF1286" t="str">
        <f t="shared" si="658"/>
        <v>Férias</v>
      </c>
      <c r="AG1286" t="str">
        <f t="shared" si="659"/>
        <v>DESCONTA 9:00h (Férias).</v>
      </c>
      <c r="AH1286" t="str">
        <f t="shared" si="660"/>
        <v/>
      </c>
      <c r="AJ1286" s="41">
        <f t="shared" si="661"/>
        <v>8</v>
      </c>
      <c r="AK1286" s="42" t="str">
        <f t="shared" si="662"/>
        <v/>
      </c>
      <c r="AL1286" s="41" t="str">
        <f t="shared" si="663"/>
        <v>Dia inteiro</v>
      </c>
      <c r="AM1286" s="41" t="str">
        <f t="shared" si="664"/>
        <v>Sim</v>
      </c>
      <c r="AN1286" s="41" t="str">
        <f t="shared" si="665"/>
        <v>Não</v>
      </c>
      <c r="AO1286" s="42" t="str">
        <f t="shared" si="666"/>
        <v/>
      </c>
      <c r="AP1286" s="41" t="str">
        <f t="shared" si="667"/>
        <v>Ronaldo Santos Dias|46260</v>
      </c>
      <c r="AQ1286" s="41" t="str">
        <f t="shared" si="668"/>
        <v>46260|Serralheria</v>
      </c>
      <c r="AR1286" s="41">
        <f>IF($AQ1286="","",COUNTIFS(L_ChaveCob,$AQ1286,L_Ausencia,"&gt;"&amp;$W1286)+COUNTIFS($AQ$4:$AQ1286,$AQ1286,$W$4:$W1286,$W1286))</f>
        <v>1</v>
      </c>
      <c r="AS1286" s="42">
        <f t="shared" si="669"/>
        <v>0</v>
      </c>
      <c r="AT1286" s="42">
        <f t="shared" si="670"/>
        <v>0</v>
      </c>
      <c r="AU1286" s="42">
        <f t="shared" si="671"/>
        <v>0</v>
      </c>
    </row>
    <row r="1287" spans="1:47" x14ac:dyDescent="0.2">
      <c r="A1287" s="35">
        <v>46260</v>
      </c>
      <c r="B1287" s="36" t="s">
        <v>247</v>
      </c>
      <c r="C1287" s="36" t="s">
        <v>213</v>
      </c>
      <c r="D1287" s="36"/>
      <c r="E1287" s="37"/>
      <c r="F1287" s="37"/>
      <c r="G1287" s="36"/>
      <c r="H1287" s="36"/>
      <c r="I1287" s="36"/>
      <c r="J1287" s="36"/>
      <c r="K1287" s="37"/>
      <c r="L1287" s="37"/>
      <c r="M1287" s="37"/>
      <c r="N1287" s="38">
        <f t="shared" si="640"/>
        <v>46235</v>
      </c>
      <c r="O1287">
        <f t="shared" si="641"/>
        <v>900005</v>
      </c>
      <c r="P1287" t="str">
        <f t="shared" si="642"/>
        <v>Serralheria</v>
      </c>
      <c r="Q1287" t="str">
        <f t="shared" si="643"/>
        <v>Normal / Fixo</v>
      </c>
      <c r="R1287" t="str">
        <f t="shared" si="644"/>
        <v>SERRALHEIRO II</v>
      </c>
      <c r="S1287" t="str">
        <f t="shared" si="645"/>
        <v>ADM</v>
      </c>
      <c r="T1287" s="39">
        <f t="shared" si="646"/>
        <v>57.825734836004102</v>
      </c>
      <c r="U1287" s="40">
        <f t="shared" si="647"/>
        <v>0.375</v>
      </c>
      <c r="V1287" s="40">
        <f t="shared" si="648"/>
        <v>0</v>
      </c>
      <c r="W1287" s="40">
        <f t="shared" si="649"/>
        <v>0.375</v>
      </c>
      <c r="X1287" t="str">
        <f t="shared" si="650"/>
        <v>Sim</v>
      </c>
      <c r="Y1287" s="40">
        <f t="shared" si="651"/>
        <v>0.375</v>
      </c>
      <c r="Z1287" s="40">
        <f t="shared" si="652"/>
        <v>0</v>
      </c>
      <c r="AA1287" s="40">
        <f t="shared" si="653"/>
        <v>0</v>
      </c>
      <c r="AB1287" s="40">
        <f t="shared" si="654"/>
        <v>0</v>
      </c>
      <c r="AC1287" s="40">
        <f t="shared" si="655"/>
        <v>0.375</v>
      </c>
      <c r="AD1287" s="39">
        <f t="shared" si="656"/>
        <v>520.43161352403695</v>
      </c>
      <c r="AE1287" s="39">
        <f t="shared" si="657"/>
        <v>0</v>
      </c>
      <c r="AF1287" t="str">
        <f t="shared" si="658"/>
        <v>Injustificada</v>
      </c>
      <c r="AG1287" t="str">
        <f t="shared" si="659"/>
        <v>DESCONTA 9:00h (Injustificada).</v>
      </c>
      <c r="AH1287" t="str">
        <f t="shared" si="660"/>
        <v/>
      </c>
      <c r="AJ1287" s="41">
        <f t="shared" si="661"/>
        <v>13</v>
      </c>
      <c r="AK1287" s="42" t="str">
        <f t="shared" si="662"/>
        <v/>
      </c>
      <c r="AL1287" s="41" t="str">
        <f t="shared" si="663"/>
        <v>Dia inteiro</v>
      </c>
      <c r="AM1287" s="41" t="str">
        <f t="shared" si="664"/>
        <v>Sim</v>
      </c>
      <c r="AN1287" s="41" t="str">
        <f t="shared" si="665"/>
        <v>Não</v>
      </c>
      <c r="AO1287" s="42" t="str">
        <f t="shared" si="666"/>
        <v/>
      </c>
      <c r="AP1287" s="41" t="str">
        <f t="shared" si="667"/>
        <v>Rafael Fracaroli da Rocha|46260</v>
      </c>
      <c r="AQ1287" s="41" t="str">
        <f t="shared" si="668"/>
        <v>46260|Serralheria</v>
      </c>
      <c r="AR1287" s="41">
        <f>IF($AQ1287="","",COUNTIFS(L_ChaveCob,$AQ1287,L_Ausencia,"&gt;"&amp;$W1287)+COUNTIFS($AQ$4:$AQ1287,$AQ1287,$W$4:$W1287,$W1287))</f>
        <v>2</v>
      </c>
      <c r="AS1287" s="42">
        <f t="shared" si="669"/>
        <v>0</v>
      </c>
      <c r="AT1287" s="42">
        <f t="shared" si="670"/>
        <v>0</v>
      </c>
      <c r="AU1287" s="42">
        <f t="shared" si="671"/>
        <v>0</v>
      </c>
    </row>
    <row r="1288" spans="1:47" x14ac:dyDescent="0.2">
      <c r="A1288" s="35">
        <v>46260</v>
      </c>
      <c r="B1288" s="36" t="s">
        <v>237</v>
      </c>
      <c r="C1288" s="36" t="s">
        <v>213</v>
      </c>
      <c r="D1288" s="36"/>
      <c r="E1288" s="37"/>
      <c r="F1288" s="37"/>
      <c r="G1288" s="36"/>
      <c r="H1288" s="36"/>
      <c r="I1288" s="36"/>
      <c r="J1288" s="36"/>
      <c r="K1288" s="37"/>
      <c r="L1288" s="37"/>
      <c r="M1288" s="37"/>
      <c r="N1288" s="38">
        <f t="shared" si="640"/>
        <v>46235</v>
      </c>
      <c r="O1288">
        <f t="shared" si="641"/>
        <v>119353</v>
      </c>
      <c r="P1288" t="str">
        <f t="shared" si="642"/>
        <v>Serralheria</v>
      </c>
      <c r="Q1288" t="str">
        <f t="shared" si="643"/>
        <v>Normal / Fixo</v>
      </c>
      <c r="R1288" t="str">
        <f t="shared" si="644"/>
        <v>SERRALHEIRO II</v>
      </c>
      <c r="S1288" t="str">
        <f t="shared" si="645"/>
        <v>ADM</v>
      </c>
      <c r="T1288" s="39">
        <f t="shared" si="646"/>
        <v>57.825734836004102</v>
      </c>
      <c r="U1288" s="40">
        <f t="shared" si="647"/>
        <v>0.375</v>
      </c>
      <c r="V1288" s="40">
        <f t="shared" si="648"/>
        <v>0</v>
      </c>
      <c r="W1288" s="40">
        <f t="shared" si="649"/>
        <v>0.375</v>
      </c>
      <c r="X1288" t="str">
        <f t="shared" si="650"/>
        <v>Sim</v>
      </c>
      <c r="Y1288" s="40">
        <f t="shared" si="651"/>
        <v>0.375</v>
      </c>
      <c r="Z1288" s="40">
        <f t="shared" si="652"/>
        <v>0</v>
      </c>
      <c r="AA1288" s="40">
        <f t="shared" si="653"/>
        <v>0</v>
      </c>
      <c r="AB1288" s="40">
        <f t="shared" si="654"/>
        <v>0</v>
      </c>
      <c r="AC1288" s="40">
        <f t="shared" si="655"/>
        <v>0.375</v>
      </c>
      <c r="AD1288" s="39">
        <f t="shared" si="656"/>
        <v>520.43161352403695</v>
      </c>
      <c r="AE1288" s="39">
        <f t="shared" si="657"/>
        <v>0</v>
      </c>
      <c r="AF1288" t="str">
        <f t="shared" si="658"/>
        <v>Injustificada</v>
      </c>
      <c r="AG1288" t="str">
        <f t="shared" si="659"/>
        <v>DESCONTA 9:00h (Injustificada).</v>
      </c>
      <c r="AH1288" t="str">
        <f t="shared" si="660"/>
        <v/>
      </c>
      <c r="AJ1288" s="41">
        <f t="shared" si="661"/>
        <v>7</v>
      </c>
      <c r="AK1288" s="42" t="str">
        <f t="shared" si="662"/>
        <v/>
      </c>
      <c r="AL1288" s="41" t="str">
        <f t="shared" si="663"/>
        <v>Dia inteiro</v>
      </c>
      <c r="AM1288" s="41" t="str">
        <f t="shared" si="664"/>
        <v>Sim</v>
      </c>
      <c r="AN1288" s="41" t="str">
        <f t="shared" si="665"/>
        <v>Não</v>
      </c>
      <c r="AO1288" s="42" t="str">
        <f t="shared" si="666"/>
        <v/>
      </c>
      <c r="AP1288" s="41" t="str">
        <f t="shared" si="667"/>
        <v>Ezequiel Antonio Peres|46260</v>
      </c>
      <c r="AQ1288" s="41" t="str">
        <f t="shared" si="668"/>
        <v>46260|Serralheria</v>
      </c>
      <c r="AR1288" s="41">
        <f>IF($AQ1288="","",COUNTIFS(L_ChaveCob,$AQ1288,L_Ausencia,"&gt;"&amp;$W1288)+COUNTIFS($AQ$4:$AQ1288,$AQ1288,$W$4:$W1288,$W1288))</f>
        <v>3</v>
      </c>
      <c r="AS1288" s="42">
        <f t="shared" si="669"/>
        <v>0</v>
      </c>
      <c r="AT1288" s="42">
        <f t="shared" si="670"/>
        <v>0</v>
      </c>
      <c r="AU1288" s="42">
        <f t="shared" si="671"/>
        <v>0</v>
      </c>
    </row>
    <row r="1289" spans="1:47" x14ac:dyDescent="0.2">
      <c r="A1289" s="35">
        <v>46260</v>
      </c>
      <c r="B1289" s="36" t="s">
        <v>249</v>
      </c>
      <c r="C1289" s="36" t="s">
        <v>232</v>
      </c>
      <c r="D1289" s="36"/>
      <c r="E1289" s="37"/>
      <c r="F1289" s="37"/>
      <c r="G1289" s="36"/>
      <c r="H1289" s="36"/>
      <c r="I1289" s="36"/>
      <c r="J1289" s="36"/>
      <c r="K1289" s="37"/>
      <c r="L1289" s="37"/>
      <c r="M1289" s="37"/>
      <c r="N1289" s="38">
        <f t="shared" si="640"/>
        <v>46235</v>
      </c>
      <c r="O1289">
        <f t="shared" si="641"/>
        <v>331335</v>
      </c>
      <c r="P1289" t="str">
        <f t="shared" si="642"/>
        <v>Serralheria</v>
      </c>
      <c r="Q1289" t="str">
        <f t="shared" si="643"/>
        <v>Normal / Fixo</v>
      </c>
      <c r="R1289" t="str">
        <f t="shared" si="644"/>
        <v>SERRALHEIRO II</v>
      </c>
      <c r="S1289" t="str">
        <f t="shared" si="645"/>
        <v>ADM</v>
      </c>
      <c r="T1289" s="39">
        <f t="shared" si="646"/>
        <v>57.825734836004102</v>
      </c>
      <c r="U1289" s="40">
        <f t="shared" si="647"/>
        <v>0.375</v>
      </c>
      <c r="V1289" s="40">
        <f t="shared" si="648"/>
        <v>0.375</v>
      </c>
      <c r="W1289" s="40">
        <f t="shared" si="649"/>
        <v>0</v>
      </c>
      <c r="X1289" t="str">
        <f t="shared" si="650"/>
        <v>Não</v>
      </c>
      <c r="Y1289" s="40">
        <f t="shared" si="651"/>
        <v>0</v>
      </c>
      <c r="Z1289" s="40">
        <f t="shared" si="652"/>
        <v>0</v>
      </c>
      <c r="AA1289" s="40">
        <f t="shared" si="653"/>
        <v>0</v>
      </c>
      <c r="AB1289" s="40">
        <f t="shared" si="654"/>
        <v>0</v>
      </c>
      <c r="AC1289" s="40">
        <f t="shared" si="655"/>
        <v>0</v>
      </c>
      <c r="AD1289" s="39">
        <f t="shared" si="656"/>
        <v>0</v>
      </c>
      <c r="AE1289" s="39">
        <f t="shared" si="657"/>
        <v>0</v>
      </c>
      <c r="AF1289" t="str">
        <f t="shared" si="658"/>
        <v>Trabalhado</v>
      </c>
      <c r="AG1289" t="str">
        <f t="shared" si="659"/>
        <v/>
      </c>
      <c r="AH1289" t="str">
        <f t="shared" si="660"/>
        <v/>
      </c>
      <c r="AJ1289" s="41">
        <f t="shared" si="661"/>
        <v>5</v>
      </c>
      <c r="AK1289" s="42" t="str">
        <f t="shared" si="662"/>
        <v/>
      </c>
      <c r="AL1289" s="41" t="str">
        <f t="shared" si="663"/>
        <v>Leve atraso</v>
      </c>
      <c r="AM1289" s="41" t="str">
        <f t="shared" si="664"/>
        <v>Não</v>
      </c>
      <c r="AN1289" s="41" t="str">
        <f t="shared" si="665"/>
        <v>Sim</v>
      </c>
      <c r="AO1289" s="42" t="str">
        <f t="shared" si="666"/>
        <v/>
      </c>
      <c r="AP1289" s="41" t="str">
        <f t="shared" si="667"/>
        <v>Robson Alberto Alves Galvão|46260</v>
      </c>
      <c r="AQ1289" s="41" t="str">
        <f t="shared" si="668"/>
        <v/>
      </c>
      <c r="AR1289" s="41" t="str">
        <f>IF($AQ1289="","",COUNTIFS(L_ChaveCob,$AQ1289,L_Ausencia,"&gt;"&amp;$W1289)+COUNTIFS($AQ$4:$AQ1289,$AQ1289,$W$4:$W1289,$W1289))</f>
        <v/>
      </c>
      <c r="AS1289" s="42">
        <f t="shared" si="669"/>
        <v>0</v>
      </c>
      <c r="AT1289" s="42">
        <f t="shared" si="670"/>
        <v>0</v>
      </c>
      <c r="AU1289" s="42">
        <f t="shared" si="671"/>
        <v>0</v>
      </c>
    </row>
    <row r="1290" spans="1:47" x14ac:dyDescent="0.2">
      <c r="A1290" s="35">
        <v>46260</v>
      </c>
      <c r="B1290" s="36" t="s">
        <v>229</v>
      </c>
      <c r="C1290" s="36" t="s">
        <v>232</v>
      </c>
      <c r="D1290" s="36"/>
      <c r="E1290" s="37"/>
      <c r="F1290" s="37"/>
      <c r="G1290" s="36"/>
      <c r="H1290" s="36"/>
      <c r="I1290" s="36"/>
      <c r="J1290" s="36"/>
      <c r="K1290" s="37"/>
      <c r="L1290" s="37"/>
      <c r="M1290" s="37"/>
      <c r="N1290" s="38">
        <f t="shared" si="640"/>
        <v>46235</v>
      </c>
      <c r="O1290">
        <f t="shared" si="641"/>
        <v>105410</v>
      </c>
      <c r="P1290" t="str">
        <f t="shared" si="642"/>
        <v>Serralheria</v>
      </c>
      <c r="Q1290" t="str">
        <f t="shared" si="643"/>
        <v>Normal / Fixo</v>
      </c>
      <c r="R1290" t="str">
        <f t="shared" si="644"/>
        <v>SERRALHEIRO I</v>
      </c>
      <c r="S1290" t="str">
        <f t="shared" si="645"/>
        <v>TURNO 3</v>
      </c>
      <c r="T1290" s="39">
        <f t="shared" si="646"/>
        <v>53.488333185221997</v>
      </c>
      <c r="U1290" s="40">
        <f t="shared" si="647"/>
        <v>0.33333333333333298</v>
      </c>
      <c r="V1290" s="40">
        <f t="shared" si="648"/>
        <v>0.33333333333333298</v>
      </c>
      <c r="W1290" s="40">
        <f t="shared" si="649"/>
        <v>0</v>
      </c>
      <c r="X1290" t="str">
        <f t="shared" si="650"/>
        <v>Não</v>
      </c>
      <c r="Y1290" s="40">
        <f t="shared" si="651"/>
        <v>0</v>
      </c>
      <c r="Z1290" s="40">
        <f t="shared" si="652"/>
        <v>0</v>
      </c>
      <c r="AA1290" s="40">
        <f t="shared" si="653"/>
        <v>0</v>
      </c>
      <c r="AB1290" s="40">
        <f t="shared" si="654"/>
        <v>0</v>
      </c>
      <c r="AC1290" s="40">
        <f t="shared" si="655"/>
        <v>0</v>
      </c>
      <c r="AD1290" s="39">
        <f t="shared" si="656"/>
        <v>0</v>
      </c>
      <c r="AE1290" s="39">
        <f t="shared" si="657"/>
        <v>0</v>
      </c>
      <c r="AF1290" t="str">
        <f t="shared" si="658"/>
        <v>Trabalhado</v>
      </c>
      <c r="AG1290" t="str">
        <f t="shared" si="659"/>
        <v/>
      </c>
      <c r="AH1290" t="str">
        <f t="shared" si="660"/>
        <v/>
      </c>
      <c r="AJ1290" s="41">
        <f t="shared" si="661"/>
        <v>6</v>
      </c>
      <c r="AK1290" s="42" t="str">
        <f t="shared" si="662"/>
        <v/>
      </c>
      <c r="AL1290" s="41" t="str">
        <f t="shared" si="663"/>
        <v>Leve atraso</v>
      </c>
      <c r="AM1290" s="41" t="str">
        <f t="shared" si="664"/>
        <v>Não</v>
      </c>
      <c r="AN1290" s="41" t="str">
        <f t="shared" si="665"/>
        <v>Sim</v>
      </c>
      <c r="AO1290" s="42" t="str">
        <f t="shared" si="666"/>
        <v/>
      </c>
      <c r="AP1290" s="41" t="str">
        <f t="shared" si="667"/>
        <v>Marcelo Douglas Vieira Santana|46260</v>
      </c>
      <c r="AQ1290" s="41" t="str">
        <f t="shared" si="668"/>
        <v/>
      </c>
      <c r="AR1290" s="41" t="str">
        <f>IF($AQ1290="","",COUNTIFS(L_ChaveCob,$AQ1290,L_Ausencia,"&gt;"&amp;$W1290)+COUNTIFS($AQ$4:$AQ1290,$AQ1290,$W$4:$W1290,$W1290))</f>
        <v/>
      </c>
      <c r="AS1290" s="42">
        <f t="shared" si="669"/>
        <v>0</v>
      </c>
      <c r="AT1290" s="42">
        <f t="shared" si="670"/>
        <v>0</v>
      </c>
      <c r="AU1290" s="42">
        <f t="shared" si="671"/>
        <v>0</v>
      </c>
    </row>
    <row r="1291" spans="1:47" x14ac:dyDescent="0.2">
      <c r="A1291" s="35">
        <v>46260</v>
      </c>
      <c r="B1291" s="36" t="s">
        <v>231</v>
      </c>
      <c r="C1291" s="36" t="s">
        <v>232</v>
      </c>
      <c r="D1291" s="36"/>
      <c r="E1291" s="37"/>
      <c r="F1291" s="37"/>
      <c r="G1291" s="36"/>
      <c r="H1291" s="36"/>
      <c r="I1291" s="36"/>
      <c r="J1291" s="36"/>
      <c r="K1291" s="37"/>
      <c r="L1291" s="37"/>
      <c r="M1291" s="37"/>
      <c r="N1291" s="38">
        <f t="shared" si="640"/>
        <v>46235</v>
      </c>
      <c r="O1291">
        <f t="shared" si="641"/>
        <v>900004</v>
      </c>
      <c r="P1291" t="str">
        <f t="shared" si="642"/>
        <v>Serralheria</v>
      </c>
      <c r="Q1291" t="str">
        <f t="shared" si="643"/>
        <v>Normal / Fixo</v>
      </c>
      <c r="R1291" t="str">
        <f t="shared" si="644"/>
        <v>SERRALHEIRO I</v>
      </c>
      <c r="S1291" t="str">
        <f t="shared" si="645"/>
        <v>TURNO 2</v>
      </c>
      <c r="T1291" s="39">
        <f t="shared" si="646"/>
        <v>53.488333185221997</v>
      </c>
      <c r="U1291" s="40">
        <f t="shared" si="647"/>
        <v>0.33333333333333298</v>
      </c>
      <c r="V1291" s="40">
        <f t="shared" si="648"/>
        <v>0.33333333333333298</v>
      </c>
      <c r="W1291" s="40">
        <f t="shared" si="649"/>
        <v>0</v>
      </c>
      <c r="X1291" t="str">
        <f t="shared" si="650"/>
        <v>Não</v>
      </c>
      <c r="Y1291" s="40">
        <f t="shared" si="651"/>
        <v>0</v>
      </c>
      <c r="Z1291" s="40">
        <f t="shared" si="652"/>
        <v>0</v>
      </c>
      <c r="AA1291" s="40">
        <f t="shared" si="653"/>
        <v>0</v>
      </c>
      <c r="AB1291" s="40">
        <f t="shared" si="654"/>
        <v>0</v>
      </c>
      <c r="AC1291" s="40">
        <f t="shared" si="655"/>
        <v>0</v>
      </c>
      <c r="AD1291" s="39">
        <f t="shared" si="656"/>
        <v>0</v>
      </c>
      <c r="AE1291" s="39">
        <f t="shared" si="657"/>
        <v>0</v>
      </c>
      <c r="AF1291" t="str">
        <f t="shared" si="658"/>
        <v>Trabalhado</v>
      </c>
      <c r="AG1291" t="str">
        <f t="shared" si="659"/>
        <v/>
      </c>
      <c r="AH1291" t="str">
        <f t="shared" si="660"/>
        <v/>
      </c>
      <c r="AJ1291" s="41">
        <f t="shared" si="661"/>
        <v>11</v>
      </c>
      <c r="AK1291" s="42" t="str">
        <f t="shared" si="662"/>
        <v/>
      </c>
      <c r="AL1291" s="41" t="str">
        <f t="shared" si="663"/>
        <v>Leve atraso</v>
      </c>
      <c r="AM1291" s="41" t="str">
        <f t="shared" si="664"/>
        <v>Não</v>
      </c>
      <c r="AN1291" s="41" t="str">
        <f t="shared" si="665"/>
        <v>Sim</v>
      </c>
      <c r="AO1291" s="42" t="str">
        <f t="shared" si="666"/>
        <v/>
      </c>
      <c r="AP1291" s="41" t="str">
        <f t="shared" si="667"/>
        <v>Rogério Marques da Silva|46260</v>
      </c>
      <c r="AQ1291" s="41" t="str">
        <f t="shared" si="668"/>
        <v/>
      </c>
      <c r="AR1291" s="41" t="str">
        <f>IF($AQ1291="","",COUNTIFS(L_ChaveCob,$AQ1291,L_Ausencia,"&gt;"&amp;$W1291)+COUNTIFS($AQ$4:$AQ1291,$AQ1291,$W$4:$W1291,$W1291))</f>
        <v/>
      </c>
      <c r="AS1291" s="42">
        <f t="shared" si="669"/>
        <v>0</v>
      </c>
      <c r="AT1291" s="42">
        <f t="shared" si="670"/>
        <v>0</v>
      </c>
      <c r="AU1291" s="42">
        <f t="shared" si="671"/>
        <v>0</v>
      </c>
    </row>
    <row r="1292" spans="1:47" x14ac:dyDescent="0.2">
      <c r="A1292" s="35">
        <v>46260</v>
      </c>
      <c r="B1292" s="36" t="s">
        <v>479</v>
      </c>
      <c r="C1292" s="36" t="s">
        <v>232</v>
      </c>
      <c r="D1292" s="36"/>
      <c r="E1292" s="37"/>
      <c r="F1292" s="37"/>
      <c r="G1292" s="36"/>
      <c r="H1292" s="36"/>
      <c r="I1292" s="36"/>
      <c r="J1292" s="36"/>
      <c r="K1292" s="37"/>
      <c r="L1292" s="37"/>
      <c r="M1292" s="37"/>
      <c r="N1292" s="38">
        <f t="shared" si="640"/>
        <v>46235</v>
      </c>
      <c r="O1292">
        <f t="shared" si="641"/>
        <v>900012</v>
      </c>
      <c r="P1292" t="str">
        <f t="shared" si="642"/>
        <v>Serralheria</v>
      </c>
      <c r="Q1292" t="str">
        <f t="shared" si="643"/>
        <v>Normal / Fixo</v>
      </c>
      <c r="R1292" t="str">
        <f t="shared" si="644"/>
        <v>SERRALHEIRO I</v>
      </c>
      <c r="S1292" t="str">
        <f t="shared" si="645"/>
        <v>ADM</v>
      </c>
      <c r="T1292" s="39">
        <f t="shared" si="646"/>
        <v>53.488333185221997</v>
      </c>
      <c r="U1292" s="40">
        <f t="shared" si="647"/>
        <v>0.375</v>
      </c>
      <c r="V1292" s="40">
        <f t="shared" si="648"/>
        <v>0.375</v>
      </c>
      <c r="W1292" s="40">
        <f t="shared" si="649"/>
        <v>0</v>
      </c>
      <c r="X1292" t="str">
        <f t="shared" si="650"/>
        <v>Não</v>
      </c>
      <c r="Y1292" s="40">
        <f t="shared" si="651"/>
        <v>0</v>
      </c>
      <c r="Z1292" s="40">
        <f t="shared" si="652"/>
        <v>0</v>
      </c>
      <c r="AA1292" s="40">
        <f t="shared" si="653"/>
        <v>0</v>
      </c>
      <c r="AB1292" s="40">
        <f t="shared" si="654"/>
        <v>0</v>
      </c>
      <c r="AC1292" s="40">
        <f t="shared" si="655"/>
        <v>0</v>
      </c>
      <c r="AD1292" s="39">
        <f t="shared" si="656"/>
        <v>0</v>
      </c>
      <c r="AE1292" s="39">
        <f t="shared" si="657"/>
        <v>0</v>
      </c>
      <c r="AF1292" t="str">
        <f t="shared" si="658"/>
        <v>Trabalhado</v>
      </c>
      <c r="AG1292" t="str">
        <f t="shared" si="659"/>
        <v/>
      </c>
      <c r="AH1292" t="str">
        <f t="shared" si="660"/>
        <v/>
      </c>
      <c r="AJ1292" s="41">
        <f t="shared" si="661"/>
        <v>21</v>
      </c>
      <c r="AK1292" s="42" t="str">
        <f t="shared" si="662"/>
        <v/>
      </c>
      <c r="AL1292" s="41" t="str">
        <f t="shared" si="663"/>
        <v>Leve atraso</v>
      </c>
      <c r="AM1292" s="41" t="str">
        <f t="shared" si="664"/>
        <v>Não</v>
      </c>
      <c r="AN1292" s="41" t="str">
        <f t="shared" si="665"/>
        <v>Sim</v>
      </c>
      <c r="AO1292" s="42" t="str">
        <f t="shared" si="666"/>
        <v/>
      </c>
      <c r="AP1292" s="41" t="str">
        <f t="shared" si="667"/>
        <v>Diego Ferreira Moura|46260</v>
      </c>
      <c r="AQ1292" s="41" t="str">
        <f t="shared" si="668"/>
        <v/>
      </c>
      <c r="AR1292" s="41" t="str">
        <f>IF($AQ1292="","",COUNTIFS(L_ChaveCob,$AQ1292,L_Ausencia,"&gt;"&amp;$W1292)+COUNTIFS($AQ$4:$AQ1292,$AQ1292,$W$4:$W1292,$W1292))</f>
        <v/>
      </c>
      <c r="AS1292" s="42">
        <f t="shared" si="669"/>
        <v>0</v>
      </c>
      <c r="AT1292" s="42">
        <f t="shared" si="670"/>
        <v>0</v>
      </c>
      <c r="AU1292" s="42">
        <f t="shared" si="671"/>
        <v>0</v>
      </c>
    </row>
    <row r="1293" spans="1:47" x14ac:dyDescent="0.2">
      <c r="A1293" s="35">
        <v>46260</v>
      </c>
      <c r="B1293" s="36" t="s">
        <v>483</v>
      </c>
      <c r="C1293" s="36" t="s">
        <v>232</v>
      </c>
      <c r="D1293" s="36"/>
      <c r="E1293" s="37"/>
      <c r="F1293" s="37"/>
      <c r="G1293" s="36"/>
      <c r="H1293" s="36"/>
      <c r="I1293" s="36"/>
      <c r="J1293" s="36"/>
      <c r="K1293" s="37"/>
      <c r="L1293" s="37"/>
      <c r="M1293" s="37"/>
      <c r="N1293" s="38">
        <f t="shared" si="640"/>
        <v>46235</v>
      </c>
      <c r="O1293">
        <f t="shared" si="641"/>
        <v>900011</v>
      </c>
      <c r="P1293" t="str">
        <f t="shared" si="642"/>
        <v>Serralheria</v>
      </c>
      <c r="Q1293" t="str">
        <f t="shared" si="643"/>
        <v>Normal / Fixo</v>
      </c>
      <c r="R1293" t="str">
        <f t="shared" si="644"/>
        <v>SERRALHEIRO I</v>
      </c>
      <c r="S1293" t="str">
        <f t="shared" si="645"/>
        <v>ADM</v>
      </c>
      <c r="T1293" s="39">
        <f t="shared" si="646"/>
        <v>53.488333185221997</v>
      </c>
      <c r="U1293" s="40">
        <f t="shared" si="647"/>
        <v>0.375</v>
      </c>
      <c r="V1293" s="40">
        <f t="shared" si="648"/>
        <v>0.375</v>
      </c>
      <c r="W1293" s="40">
        <f t="shared" si="649"/>
        <v>0</v>
      </c>
      <c r="X1293" t="str">
        <f t="shared" si="650"/>
        <v>Não</v>
      </c>
      <c r="Y1293" s="40">
        <f t="shared" si="651"/>
        <v>0</v>
      </c>
      <c r="Z1293" s="40">
        <f t="shared" si="652"/>
        <v>0</v>
      </c>
      <c r="AA1293" s="40">
        <f t="shared" si="653"/>
        <v>0</v>
      </c>
      <c r="AB1293" s="40">
        <f t="shared" si="654"/>
        <v>0</v>
      </c>
      <c r="AC1293" s="40">
        <f t="shared" si="655"/>
        <v>0</v>
      </c>
      <c r="AD1293" s="39">
        <f t="shared" si="656"/>
        <v>0</v>
      </c>
      <c r="AE1293" s="39">
        <f t="shared" si="657"/>
        <v>0</v>
      </c>
      <c r="AF1293" t="str">
        <f t="shared" si="658"/>
        <v>Trabalhado</v>
      </c>
      <c r="AG1293" t="str">
        <f t="shared" si="659"/>
        <v/>
      </c>
      <c r="AH1293" t="str">
        <f t="shared" si="660"/>
        <v/>
      </c>
      <c r="AJ1293" s="41">
        <f t="shared" si="661"/>
        <v>20</v>
      </c>
      <c r="AK1293" s="42" t="str">
        <f t="shared" si="662"/>
        <v/>
      </c>
      <c r="AL1293" s="41" t="str">
        <f t="shared" si="663"/>
        <v>Leve atraso</v>
      </c>
      <c r="AM1293" s="41" t="str">
        <f t="shared" si="664"/>
        <v>Não</v>
      </c>
      <c r="AN1293" s="41" t="str">
        <f t="shared" si="665"/>
        <v>Sim</v>
      </c>
      <c r="AO1293" s="42" t="str">
        <f t="shared" si="666"/>
        <v/>
      </c>
      <c r="AP1293" s="41" t="str">
        <f t="shared" si="667"/>
        <v>Maxwell Torres da Silva|46260</v>
      </c>
      <c r="AQ1293" s="41" t="str">
        <f t="shared" si="668"/>
        <v/>
      </c>
      <c r="AR1293" s="41" t="str">
        <f>IF($AQ1293="","",COUNTIFS(L_ChaveCob,$AQ1293,L_Ausencia,"&gt;"&amp;$W1293)+COUNTIFS($AQ$4:$AQ1293,$AQ1293,$W$4:$W1293,$W1293))</f>
        <v/>
      </c>
      <c r="AS1293" s="42">
        <f t="shared" si="669"/>
        <v>0</v>
      </c>
      <c r="AT1293" s="42">
        <f t="shared" si="670"/>
        <v>0</v>
      </c>
      <c r="AU1293" s="42">
        <f t="shared" si="671"/>
        <v>0</v>
      </c>
    </row>
    <row r="1294" spans="1:47" x14ac:dyDescent="0.2">
      <c r="A1294" s="35">
        <v>46260</v>
      </c>
      <c r="B1294" s="36" t="s">
        <v>281</v>
      </c>
      <c r="C1294" s="36" t="s">
        <v>232</v>
      </c>
      <c r="D1294" s="36"/>
      <c r="E1294" s="37"/>
      <c r="F1294" s="37"/>
      <c r="G1294" s="36"/>
      <c r="H1294" s="36"/>
      <c r="I1294" s="36"/>
      <c r="J1294" s="36"/>
      <c r="K1294" s="37"/>
      <c r="L1294" s="37"/>
      <c r="M1294" s="37"/>
      <c r="N1294" s="38">
        <f t="shared" si="640"/>
        <v>46235</v>
      </c>
      <c r="O1294">
        <f t="shared" si="641"/>
        <v>900010</v>
      </c>
      <c r="P1294" t="str">
        <f t="shared" si="642"/>
        <v>Serralheria</v>
      </c>
      <c r="Q1294" t="str">
        <f t="shared" si="643"/>
        <v>Normal / Fixo</v>
      </c>
      <c r="R1294" t="str">
        <f t="shared" si="644"/>
        <v>SERRALHEIRO I</v>
      </c>
      <c r="S1294" t="str">
        <f t="shared" si="645"/>
        <v>ADM</v>
      </c>
      <c r="T1294" s="39">
        <f t="shared" si="646"/>
        <v>53.488333185221997</v>
      </c>
      <c r="U1294" s="40">
        <f t="shared" si="647"/>
        <v>0.375</v>
      </c>
      <c r="V1294" s="40">
        <f t="shared" si="648"/>
        <v>0.375</v>
      </c>
      <c r="W1294" s="40">
        <f t="shared" si="649"/>
        <v>0</v>
      </c>
      <c r="X1294" t="str">
        <f t="shared" si="650"/>
        <v>Não</v>
      </c>
      <c r="Y1294" s="40">
        <f t="shared" si="651"/>
        <v>0</v>
      </c>
      <c r="Z1294" s="40">
        <f t="shared" si="652"/>
        <v>0</v>
      </c>
      <c r="AA1294" s="40">
        <f t="shared" si="653"/>
        <v>0</v>
      </c>
      <c r="AB1294" s="40">
        <f t="shared" si="654"/>
        <v>0</v>
      </c>
      <c r="AC1294" s="40">
        <f t="shared" si="655"/>
        <v>0</v>
      </c>
      <c r="AD1294" s="39">
        <f t="shared" si="656"/>
        <v>0</v>
      </c>
      <c r="AE1294" s="39">
        <f t="shared" si="657"/>
        <v>0</v>
      </c>
      <c r="AF1294" t="str">
        <f t="shared" si="658"/>
        <v>Trabalhado</v>
      </c>
      <c r="AG1294" t="str">
        <f t="shared" si="659"/>
        <v/>
      </c>
      <c r="AH1294" t="str">
        <f t="shared" si="660"/>
        <v/>
      </c>
      <c r="AJ1294" s="41">
        <f t="shared" si="661"/>
        <v>19</v>
      </c>
      <c r="AK1294" s="42" t="str">
        <f t="shared" si="662"/>
        <v/>
      </c>
      <c r="AL1294" s="41" t="str">
        <f t="shared" si="663"/>
        <v>Leve atraso</v>
      </c>
      <c r="AM1294" s="41" t="str">
        <f t="shared" si="664"/>
        <v>Não</v>
      </c>
      <c r="AN1294" s="41" t="str">
        <f t="shared" si="665"/>
        <v>Sim</v>
      </c>
      <c r="AO1294" s="42" t="str">
        <f t="shared" si="666"/>
        <v/>
      </c>
      <c r="AP1294" s="41" t="str">
        <f t="shared" si="667"/>
        <v>Roniel de Souza Rocha|46260</v>
      </c>
      <c r="AQ1294" s="41" t="str">
        <f t="shared" si="668"/>
        <v/>
      </c>
      <c r="AR1294" s="41" t="str">
        <f>IF($AQ1294="","",COUNTIFS(L_ChaveCob,$AQ1294,L_Ausencia,"&gt;"&amp;$W1294)+COUNTIFS($AQ$4:$AQ1294,$AQ1294,$W$4:$W1294,$W1294))</f>
        <v/>
      </c>
      <c r="AS1294" s="42">
        <f t="shared" si="669"/>
        <v>0</v>
      </c>
      <c r="AT1294" s="42">
        <f t="shared" si="670"/>
        <v>0</v>
      </c>
      <c r="AU1294" s="42">
        <f t="shared" si="671"/>
        <v>0</v>
      </c>
    </row>
    <row r="1295" spans="1:47" hidden="1" x14ac:dyDescent="0.2">
      <c r="A1295" s="35">
        <v>46260</v>
      </c>
      <c r="B1295" s="36" t="s">
        <v>611</v>
      </c>
      <c r="C1295" s="36" t="s">
        <v>232</v>
      </c>
      <c r="D1295" s="36"/>
      <c r="E1295" s="37"/>
      <c r="F1295" s="37"/>
      <c r="G1295" s="36"/>
      <c r="H1295" s="36"/>
      <c r="I1295" s="36"/>
      <c r="J1295" s="36"/>
      <c r="K1295" s="37"/>
      <c r="L1295" s="37"/>
      <c r="M1295" s="37"/>
      <c r="N1295" s="38">
        <f t="shared" si="640"/>
        <v>46235</v>
      </c>
      <c r="O1295">
        <f t="shared" si="641"/>
        <v>900013</v>
      </c>
      <c r="P1295" t="str">
        <f t="shared" si="642"/>
        <v>SPOT</v>
      </c>
      <c r="Q1295" t="str">
        <f t="shared" si="643"/>
        <v>SPOT</v>
      </c>
      <c r="R1295" t="str">
        <f t="shared" si="644"/>
        <v>SERRALHEIRO I</v>
      </c>
      <c r="S1295" t="str">
        <f t="shared" si="645"/>
        <v>TURNO 2</v>
      </c>
      <c r="T1295" s="39">
        <f t="shared" si="646"/>
        <v>53.488333185221997</v>
      </c>
      <c r="U1295" s="40">
        <f t="shared" si="647"/>
        <v>0.33333333333333298</v>
      </c>
      <c r="V1295" s="40">
        <f t="shared" si="648"/>
        <v>0.33333333333333298</v>
      </c>
      <c r="W1295" s="40">
        <f t="shared" si="649"/>
        <v>0</v>
      </c>
      <c r="X1295" t="str">
        <f t="shared" si="650"/>
        <v>Não</v>
      </c>
      <c r="Y1295" s="40">
        <f t="shared" si="651"/>
        <v>0</v>
      </c>
      <c r="Z1295" s="40">
        <f t="shared" si="652"/>
        <v>0</v>
      </c>
      <c r="AA1295" s="40">
        <f t="shared" si="653"/>
        <v>0</v>
      </c>
      <c r="AB1295" s="40">
        <f t="shared" si="654"/>
        <v>0</v>
      </c>
      <c r="AC1295" s="40">
        <f t="shared" si="655"/>
        <v>0</v>
      </c>
      <c r="AD1295" s="39">
        <f t="shared" si="656"/>
        <v>0</v>
      </c>
      <c r="AE1295" s="39">
        <f t="shared" si="657"/>
        <v>0</v>
      </c>
      <c r="AF1295" t="str">
        <f t="shared" si="658"/>
        <v>Trabalhado</v>
      </c>
      <c r="AG1295" t="str">
        <f t="shared" si="659"/>
        <v/>
      </c>
      <c r="AH1295" t="str">
        <f t="shared" si="660"/>
        <v/>
      </c>
      <c r="AJ1295" s="41">
        <f t="shared" si="661"/>
        <v>22</v>
      </c>
      <c r="AK1295" s="42" t="str">
        <f t="shared" si="662"/>
        <v/>
      </c>
      <c r="AL1295" s="41" t="str">
        <f t="shared" si="663"/>
        <v>Leve atraso</v>
      </c>
      <c r="AM1295" s="41" t="str">
        <f t="shared" si="664"/>
        <v>Não</v>
      </c>
      <c r="AN1295" s="41" t="str">
        <f t="shared" si="665"/>
        <v>Sim</v>
      </c>
      <c r="AO1295" s="42" t="str">
        <f t="shared" si="666"/>
        <v/>
      </c>
      <c r="AP1295" s="41" t="str">
        <f t="shared" si="667"/>
        <v>Murilo de Souza Modesto- Spot|46260</v>
      </c>
      <c r="AQ1295" s="41" t="str">
        <f t="shared" si="668"/>
        <v/>
      </c>
      <c r="AR1295" s="41" t="str">
        <f>IF($AQ1295="","",COUNTIFS(L_ChaveCob,$AQ1295,L_Ausencia,"&gt;"&amp;$W1295)+COUNTIFS($AQ$4:$AQ1295,$AQ1295,$W$4:$W1295,$W1295))</f>
        <v/>
      </c>
      <c r="AS1295" s="42">
        <f t="shared" si="669"/>
        <v>0</v>
      </c>
      <c r="AT1295" s="42">
        <f t="shared" si="670"/>
        <v>0</v>
      </c>
      <c r="AU1295" s="42">
        <f t="shared" si="671"/>
        <v>0</v>
      </c>
    </row>
    <row r="1296" spans="1:47" x14ac:dyDescent="0.2">
      <c r="A1296" s="35">
        <v>46261</v>
      </c>
      <c r="B1296" s="36" t="s">
        <v>252</v>
      </c>
      <c r="C1296" s="36" t="s">
        <v>232</v>
      </c>
      <c r="D1296" s="36"/>
      <c r="E1296" s="37"/>
      <c r="F1296" s="37"/>
      <c r="G1296" s="36"/>
      <c r="H1296" s="36"/>
      <c r="I1296" s="36"/>
      <c r="J1296" s="36"/>
      <c r="K1296" s="37"/>
      <c r="L1296" s="37"/>
      <c r="M1296" s="37"/>
      <c r="N1296" s="38">
        <f t="shared" si="640"/>
        <v>46235</v>
      </c>
      <c r="O1296">
        <f t="shared" si="641"/>
        <v>266937</v>
      </c>
      <c r="P1296" t="str">
        <f t="shared" si="642"/>
        <v>Serralheria</v>
      </c>
      <c r="Q1296" t="str">
        <f t="shared" si="643"/>
        <v>Normal / Fixo</v>
      </c>
      <c r="R1296" t="str">
        <f t="shared" si="644"/>
        <v>ENCARREGADO</v>
      </c>
      <c r="S1296" t="str">
        <f t="shared" si="645"/>
        <v>ADM</v>
      </c>
      <c r="T1296" s="39">
        <f t="shared" si="646"/>
        <v>66.410146806958295</v>
      </c>
      <c r="U1296" s="40">
        <f t="shared" si="647"/>
        <v>0.375</v>
      </c>
      <c r="V1296" s="40">
        <f t="shared" si="648"/>
        <v>0.375</v>
      </c>
      <c r="W1296" s="40">
        <f t="shared" si="649"/>
        <v>0</v>
      </c>
      <c r="X1296" t="str">
        <f t="shared" si="650"/>
        <v>Não</v>
      </c>
      <c r="Y1296" s="40">
        <f t="shared" si="651"/>
        <v>0</v>
      </c>
      <c r="Z1296" s="40">
        <f t="shared" si="652"/>
        <v>0</v>
      </c>
      <c r="AA1296" s="40">
        <f t="shared" si="653"/>
        <v>0</v>
      </c>
      <c r="AB1296" s="40">
        <f t="shared" si="654"/>
        <v>0</v>
      </c>
      <c r="AC1296" s="40">
        <f t="shared" si="655"/>
        <v>0</v>
      </c>
      <c r="AD1296" s="39">
        <f t="shared" si="656"/>
        <v>0</v>
      </c>
      <c r="AE1296" s="39">
        <f t="shared" si="657"/>
        <v>0</v>
      </c>
      <c r="AF1296" t="str">
        <f t="shared" si="658"/>
        <v>Trabalhado</v>
      </c>
      <c r="AG1296" t="str">
        <f t="shared" si="659"/>
        <v/>
      </c>
      <c r="AH1296" t="str">
        <f t="shared" si="660"/>
        <v/>
      </c>
      <c r="AJ1296" s="41">
        <f t="shared" si="661"/>
        <v>1</v>
      </c>
      <c r="AK1296" s="42" t="str">
        <f t="shared" si="662"/>
        <v/>
      </c>
      <c r="AL1296" s="41" t="str">
        <f t="shared" si="663"/>
        <v>Leve atraso</v>
      </c>
      <c r="AM1296" s="41" t="str">
        <f t="shared" si="664"/>
        <v>Não</v>
      </c>
      <c r="AN1296" s="41" t="str">
        <f t="shared" si="665"/>
        <v>Sim</v>
      </c>
      <c r="AO1296" s="42" t="str">
        <f t="shared" si="666"/>
        <v/>
      </c>
      <c r="AP1296" s="41" t="str">
        <f t="shared" si="667"/>
        <v>Ronaldo Rosendo da Silva|46261</v>
      </c>
      <c r="AQ1296" s="41" t="str">
        <f t="shared" si="668"/>
        <v/>
      </c>
      <c r="AR1296" s="41" t="str">
        <f>IF($AQ1296="","",COUNTIFS(L_ChaveCob,$AQ1296,L_Ausencia,"&gt;"&amp;$W1296)+COUNTIFS($AQ$4:$AQ1296,$AQ1296,$W$4:$W1296,$W1296))</f>
        <v/>
      </c>
      <c r="AS1296" s="42">
        <f t="shared" si="669"/>
        <v>0</v>
      </c>
      <c r="AT1296" s="42">
        <f t="shared" si="670"/>
        <v>0</v>
      </c>
      <c r="AU1296" s="42">
        <f t="shared" si="671"/>
        <v>0</v>
      </c>
    </row>
    <row r="1297" spans="1:47" x14ac:dyDescent="0.2">
      <c r="A1297" s="35">
        <v>46261</v>
      </c>
      <c r="B1297" s="36" t="s">
        <v>243</v>
      </c>
      <c r="C1297" s="36" t="s">
        <v>232</v>
      </c>
      <c r="D1297" s="36"/>
      <c r="E1297" s="37"/>
      <c r="F1297" s="37"/>
      <c r="G1297" s="36"/>
      <c r="H1297" s="36"/>
      <c r="I1297" s="36"/>
      <c r="J1297" s="36"/>
      <c r="K1297" s="37"/>
      <c r="L1297" s="37"/>
      <c r="M1297" s="37"/>
      <c r="N1297" s="38">
        <f t="shared" si="640"/>
        <v>46235</v>
      </c>
      <c r="O1297">
        <f t="shared" si="641"/>
        <v>900003</v>
      </c>
      <c r="P1297" t="str">
        <f t="shared" si="642"/>
        <v>Serralheria</v>
      </c>
      <c r="Q1297" t="str">
        <f t="shared" si="643"/>
        <v>Normal / Fixo</v>
      </c>
      <c r="R1297" t="str">
        <f t="shared" si="644"/>
        <v>ENCARREGADO</v>
      </c>
      <c r="S1297" t="str">
        <f t="shared" si="645"/>
        <v>ADM</v>
      </c>
      <c r="T1297" s="39">
        <f t="shared" si="646"/>
        <v>66.410146806958295</v>
      </c>
      <c r="U1297" s="40">
        <f t="shared" si="647"/>
        <v>0.375</v>
      </c>
      <c r="V1297" s="40">
        <f t="shared" si="648"/>
        <v>0.375</v>
      </c>
      <c r="W1297" s="40">
        <f t="shared" si="649"/>
        <v>0</v>
      </c>
      <c r="X1297" t="str">
        <f t="shared" si="650"/>
        <v>Não</v>
      </c>
      <c r="Y1297" s="40">
        <f t="shared" si="651"/>
        <v>0</v>
      </c>
      <c r="Z1297" s="40">
        <f t="shared" si="652"/>
        <v>0</v>
      </c>
      <c r="AA1297" s="40">
        <f t="shared" si="653"/>
        <v>0</v>
      </c>
      <c r="AB1297" s="40">
        <f t="shared" si="654"/>
        <v>0</v>
      </c>
      <c r="AC1297" s="40">
        <f t="shared" si="655"/>
        <v>0</v>
      </c>
      <c r="AD1297" s="39">
        <f t="shared" si="656"/>
        <v>0</v>
      </c>
      <c r="AE1297" s="39">
        <f t="shared" si="657"/>
        <v>0</v>
      </c>
      <c r="AF1297" t="str">
        <f t="shared" si="658"/>
        <v>Trabalhado</v>
      </c>
      <c r="AG1297" t="str">
        <f t="shared" si="659"/>
        <v/>
      </c>
      <c r="AH1297" t="str">
        <f t="shared" si="660"/>
        <v/>
      </c>
      <c r="AJ1297" s="41">
        <f t="shared" si="661"/>
        <v>10</v>
      </c>
      <c r="AK1297" s="42" t="str">
        <f t="shared" si="662"/>
        <v/>
      </c>
      <c r="AL1297" s="41" t="str">
        <f t="shared" si="663"/>
        <v>Leve atraso</v>
      </c>
      <c r="AM1297" s="41" t="str">
        <f t="shared" si="664"/>
        <v>Não</v>
      </c>
      <c r="AN1297" s="41" t="str">
        <f t="shared" si="665"/>
        <v>Sim</v>
      </c>
      <c r="AO1297" s="42" t="str">
        <f t="shared" si="666"/>
        <v/>
      </c>
      <c r="AP1297" s="41" t="str">
        <f t="shared" si="667"/>
        <v>Marcelo Antônio Silvestre de Moraes|46261</v>
      </c>
      <c r="AQ1297" s="41" t="str">
        <f t="shared" si="668"/>
        <v/>
      </c>
      <c r="AR1297" s="41" t="str">
        <f>IF($AQ1297="","",COUNTIFS(L_ChaveCob,$AQ1297,L_Ausencia,"&gt;"&amp;$W1297)+COUNTIFS($AQ$4:$AQ1297,$AQ1297,$W$4:$W1297,$W1297))</f>
        <v/>
      </c>
      <c r="AS1297" s="42">
        <f t="shared" si="669"/>
        <v>0</v>
      </c>
      <c r="AT1297" s="42">
        <f t="shared" si="670"/>
        <v>0</v>
      </c>
      <c r="AU1297" s="42">
        <f t="shared" si="671"/>
        <v>0</v>
      </c>
    </row>
    <row r="1298" spans="1:47" x14ac:dyDescent="0.2">
      <c r="A1298" s="35">
        <v>46261</v>
      </c>
      <c r="B1298" s="36" t="s">
        <v>239</v>
      </c>
      <c r="C1298" s="36" t="s">
        <v>232</v>
      </c>
      <c r="D1298" s="36"/>
      <c r="E1298" s="37"/>
      <c r="F1298" s="37"/>
      <c r="G1298" s="36"/>
      <c r="H1298" s="36"/>
      <c r="I1298" s="36"/>
      <c r="J1298" s="36"/>
      <c r="K1298" s="37"/>
      <c r="L1298" s="37"/>
      <c r="M1298" s="37"/>
      <c r="N1298" s="38">
        <f t="shared" si="640"/>
        <v>46235</v>
      </c>
      <c r="O1298">
        <f t="shared" si="641"/>
        <v>173078</v>
      </c>
      <c r="P1298" t="str">
        <f t="shared" si="642"/>
        <v>Serralheria</v>
      </c>
      <c r="Q1298" t="str">
        <f t="shared" si="643"/>
        <v>Normal / Fixo</v>
      </c>
      <c r="R1298" t="str">
        <f t="shared" si="644"/>
        <v>SERRALHEIRO II</v>
      </c>
      <c r="S1298" t="str">
        <f t="shared" si="645"/>
        <v>ADM</v>
      </c>
      <c r="T1298" s="39">
        <f t="shared" si="646"/>
        <v>57.825734836004102</v>
      </c>
      <c r="U1298" s="40">
        <f t="shared" si="647"/>
        <v>0.375</v>
      </c>
      <c r="V1298" s="40">
        <f t="shared" si="648"/>
        <v>0.375</v>
      </c>
      <c r="W1298" s="40">
        <f t="shared" si="649"/>
        <v>0</v>
      </c>
      <c r="X1298" t="str">
        <f t="shared" si="650"/>
        <v>Não</v>
      </c>
      <c r="Y1298" s="40">
        <f t="shared" si="651"/>
        <v>0</v>
      </c>
      <c r="Z1298" s="40">
        <f t="shared" si="652"/>
        <v>0</v>
      </c>
      <c r="AA1298" s="40">
        <f t="shared" si="653"/>
        <v>0</v>
      </c>
      <c r="AB1298" s="40">
        <f t="shared" si="654"/>
        <v>0</v>
      </c>
      <c r="AC1298" s="40">
        <f t="shared" si="655"/>
        <v>0</v>
      </c>
      <c r="AD1298" s="39">
        <f t="shared" si="656"/>
        <v>0</v>
      </c>
      <c r="AE1298" s="39">
        <f t="shared" si="657"/>
        <v>0</v>
      </c>
      <c r="AF1298" t="str">
        <f t="shared" si="658"/>
        <v>Trabalhado</v>
      </c>
      <c r="AG1298" t="str">
        <f t="shared" si="659"/>
        <v/>
      </c>
      <c r="AH1298" t="str">
        <f t="shared" si="660"/>
        <v/>
      </c>
      <c r="AJ1298" s="41">
        <f t="shared" si="661"/>
        <v>2</v>
      </c>
      <c r="AK1298" s="42" t="str">
        <f t="shared" si="662"/>
        <v/>
      </c>
      <c r="AL1298" s="41" t="str">
        <f t="shared" si="663"/>
        <v>Leve atraso</v>
      </c>
      <c r="AM1298" s="41" t="str">
        <f t="shared" si="664"/>
        <v>Não</v>
      </c>
      <c r="AN1298" s="41" t="str">
        <f t="shared" si="665"/>
        <v>Sim</v>
      </c>
      <c r="AO1298" s="42" t="str">
        <f t="shared" si="666"/>
        <v/>
      </c>
      <c r="AP1298" s="41" t="str">
        <f t="shared" si="667"/>
        <v>Giovani Joao da Silva|46261</v>
      </c>
      <c r="AQ1298" s="41" t="str">
        <f t="shared" si="668"/>
        <v/>
      </c>
      <c r="AR1298" s="41" t="str">
        <f>IF($AQ1298="","",COUNTIFS(L_ChaveCob,$AQ1298,L_Ausencia,"&gt;"&amp;$W1298)+COUNTIFS($AQ$4:$AQ1298,$AQ1298,$W$4:$W1298,$W1298))</f>
        <v/>
      </c>
      <c r="AS1298" s="42">
        <f t="shared" si="669"/>
        <v>0</v>
      </c>
      <c r="AT1298" s="42">
        <f t="shared" si="670"/>
        <v>0</v>
      </c>
      <c r="AU1298" s="42">
        <f t="shared" si="671"/>
        <v>0</v>
      </c>
    </row>
    <row r="1299" spans="1:47" x14ac:dyDescent="0.2">
      <c r="A1299" s="35">
        <v>46261</v>
      </c>
      <c r="B1299" s="36" t="s">
        <v>241</v>
      </c>
      <c r="C1299" s="36" t="s">
        <v>232</v>
      </c>
      <c r="D1299" s="36"/>
      <c r="E1299" s="37"/>
      <c r="F1299" s="37"/>
      <c r="G1299" s="36"/>
      <c r="H1299" s="36"/>
      <c r="I1299" s="36"/>
      <c r="J1299" s="36"/>
      <c r="K1299" s="37"/>
      <c r="L1299" s="37"/>
      <c r="M1299" s="37"/>
      <c r="N1299" s="38">
        <f t="shared" si="640"/>
        <v>46235</v>
      </c>
      <c r="O1299">
        <f t="shared" si="641"/>
        <v>24800</v>
      </c>
      <c r="P1299" t="str">
        <f t="shared" si="642"/>
        <v>Serralheria</v>
      </c>
      <c r="Q1299" t="str">
        <f t="shared" si="643"/>
        <v>Normal / Fixo</v>
      </c>
      <c r="R1299" t="str">
        <f t="shared" si="644"/>
        <v>SERRALHEIRO II</v>
      </c>
      <c r="S1299" t="str">
        <f t="shared" si="645"/>
        <v>ADM</v>
      </c>
      <c r="T1299" s="39">
        <f t="shared" si="646"/>
        <v>57.825734836004102</v>
      </c>
      <c r="U1299" s="40">
        <f t="shared" si="647"/>
        <v>0.375</v>
      </c>
      <c r="V1299" s="40">
        <f t="shared" si="648"/>
        <v>0.375</v>
      </c>
      <c r="W1299" s="40">
        <f t="shared" si="649"/>
        <v>0</v>
      </c>
      <c r="X1299" t="str">
        <f t="shared" si="650"/>
        <v>Não</v>
      </c>
      <c r="Y1299" s="40">
        <f t="shared" si="651"/>
        <v>0</v>
      </c>
      <c r="Z1299" s="40">
        <f t="shared" si="652"/>
        <v>0</v>
      </c>
      <c r="AA1299" s="40">
        <f t="shared" si="653"/>
        <v>0</v>
      </c>
      <c r="AB1299" s="40">
        <f t="shared" si="654"/>
        <v>0</v>
      </c>
      <c r="AC1299" s="40">
        <f t="shared" si="655"/>
        <v>0</v>
      </c>
      <c r="AD1299" s="39">
        <f t="shared" si="656"/>
        <v>0</v>
      </c>
      <c r="AE1299" s="39">
        <f t="shared" si="657"/>
        <v>0</v>
      </c>
      <c r="AF1299" t="str">
        <f t="shared" si="658"/>
        <v>Trabalhado</v>
      </c>
      <c r="AG1299" t="str">
        <f t="shared" si="659"/>
        <v/>
      </c>
      <c r="AH1299" t="str">
        <f t="shared" si="660"/>
        <v/>
      </c>
      <c r="AJ1299" s="41">
        <f t="shared" si="661"/>
        <v>3</v>
      </c>
      <c r="AK1299" s="42" t="str">
        <f t="shared" si="662"/>
        <v/>
      </c>
      <c r="AL1299" s="41" t="str">
        <f t="shared" si="663"/>
        <v>Leve atraso</v>
      </c>
      <c r="AM1299" s="41" t="str">
        <f t="shared" si="664"/>
        <v>Não</v>
      </c>
      <c r="AN1299" s="41" t="str">
        <f t="shared" si="665"/>
        <v>Sim</v>
      </c>
      <c r="AO1299" s="42" t="str">
        <f t="shared" si="666"/>
        <v/>
      </c>
      <c r="AP1299" s="41" t="str">
        <f t="shared" si="667"/>
        <v>Ivanildo Lopes Pires de Carvalho|46261</v>
      </c>
      <c r="AQ1299" s="41" t="str">
        <f t="shared" si="668"/>
        <v/>
      </c>
      <c r="AR1299" s="41" t="str">
        <f>IF($AQ1299="","",COUNTIFS(L_ChaveCob,$AQ1299,L_Ausencia,"&gt;"&amp;$W1299)+COUNTIFS($AQ$4:$AQ1299,$AQ1299,$W$4:$W1299,$W1299))</f>
        <v/>
      </c>
      <c r="AS1299" s="42">
        <f t="shared" si="669"/>
        <v>0</v>
      </c>
      <c r="AT1299" s="42">
        <f t="shared" si="670"/>
        <v>0</v>
      </c>
      <c r="AU1299" s="42">
        <f t="shared" si="671"/>
        <v>0</v>
      </c>
    </row>
    <row r="1300" spans="1:47" x14ac:dyDescent="0.2">
      <c r="A1300" s="35">
        <v>46261</v>
      </c>
      <c r="B1300" s="36" t="s">
        <v>254</v>
      </c>
      <c r="C1300" s="36" t="s">
        <v>228</v>
      </c>
      <c r="D1300" s="36"/>
      <c r="E1300" s="37"/>
      <c r="F1300" s="37"/>
      <c r="G1300" s="36"/>
      <c r="H1300" s="36"/>
      <c r="I1300" s="36"/>
      <c r="J1300" s="36"/>
      <c r="K1300" s="37"/>
      <c r="L1300" s="37"/>
      <c r="M1300" s="37"/>
      <c r="N1300" s="38">
        <f t="shared" si="640"/>
        <v>46235</v>
      </c>
      <c r="O1300">
        <f t="shared" si="641"/>
        <v>900001</v>
      </c>
      <c r="P1300" t="str">
        <f t="shared" si="642"/>
        <v>Serralheria</v>
      </c>
      <c r="Q1300" t="str">
        <f t="shared" si="643"/>
        <v>Normal / Fixo</v>
      </c>
      <c r="R1300" t="str">
        <f t="shared" si="644"/>
        <v>SERRALHEIRO II</v>
      </c>
      <c r="S1300" t="str">
        <f t="shared" si="645"/>
        <v>ADM</v>
      </c>
      <c r="T1300" s="39">
        <f t="shared" si="646"/>
        <v>57.825734836004102</v>
      </c>
      <c r="U1300" s="40">
        <f t="shared" si="647"/>
        <v>0.375</v>
      </c>
      <c r="V1300" s="40">
        <f t="shared" si="648"/>
        <v>0</v>
      </c>
      <c r="W1300" s="40">
        <f t="shared" si="649"/>
        <v>0.375</v>
      </c>
      <c r="X1300" t="str">
        <f t="shared" si="650"/>
        <v>Sim</v>
      </c>
      <c r="Y1300" s="40">
        <f t="shared" si="651"/>
        <v>0.375</v>
      </c>
      <c r="Z1300" s="40">
        <f t="shared" si="652"/>
        <v>0</v>
      </c>
      <c r="AA1300" s="40">
        <f t="shared" si="653"/>
        <v>0</v>
      </c>
      <c r="AB1300" s="40">
        <f t="shared" si="654"/>
        <v>0</v>
      </c>
      <c r="AC1300" s="40">
        <f t="shared" si="655"/>
        <v>0.375</v>
      </c>
      <c r="AD1300" s="39">
        <f t="shared" si="656"/>
        <v>520.43161352403695</v>
      </c>
      <c r="AE1300" s="39">
        <f t="shared" si="657"/>
        <v>0</v>
      </c>
      <c r="AF1300" t="str">
        <f t="shared" si="658"/>
        <v>Férias</v>
      </c>
      <c r="AG1300" t="str">
        <f t="shared" si="659"/>
        <v>DESCONTA 9:00h (Férias).</v>
      </c>
      <c r="AH1300" t="str">
        <f t="shared" si="660"/>
        <v/>
      </c>
      <c r="AJ1300" s="41">
        <f t="shared" si="661"/>
        <v>8</v>
      </c>
      <c r="AK1300" s="42" t="str">
        <f t="shared" si="662"/>
        <v/>
      </c>
      <c r="AL1300" s="41" t="str">
        <f t="shared" si="663"/>
        <v>Dia inteiro</v>
      </c>
      <c r="AM1300" s="41" t="str">
        <f t="shared" si="664"/>
        <v>Sim</v>
      </c>
      <c r="AN1300" s="41" t="str">
        <f t="shared" si="665"/>
        <v>Não</v>
      </c>
      <c r="AO1300" s="42" t="str">
        <f t="shared" si="666"/>
        <v/>
      </c>
      <c r="AP1300" s="41" t="str">
        <f t="shared" si="667"/>
        <v>Ronaldo Santos Dias|46261</v>
      </c>
      <c r="AQ1300" s="41" t="str">
        <f t="shared" si="668"/>
        <v>46261|Serralheria</v>
      </c>
      <c r="AR1300" s="41">
        <f>IF($AQ1300="","",COUNTIFS(L_ChaveCob,$AQ1300,L_Ausencia,"&gt;"&amp;$W1300)+COUNTIFS($AQ$4:$AQ1300,$AQ1300,$W$4:$W1300,$W1300))</f>
        <v>1</v>
      </c>
      <c r="AS1300" s="42">
        <f t="shared" si="669"/>
        <v>0</v>
      </c>
      <c r="AT1300" s="42">
        <f t="shared" si="670"/>
        <v>0</v>
      </c>
      <c r="AU1300" s="42">
        <f t="shared" si="671"/>
        <v>0</v>
      </c>
    </row>
    <row r="1301" spans="1:47" x14ac:dyDescent="0.2">
      <c r="A1301" s="35">
        <v>46261</v>
      </c>
      <c r="B1301" s="36" t="s">
        <v>247</v>
      </c>
      <c r="C1301" s="36" t="s">
        <v>213</v>
      </c>
      <c r="D1301" s="36"/>
      <c r="E1301" s="37"/>
      <c r="F1301" s="37"/>
      <c r="G1301" s="36"/>
      <c r="H1301" s="36"/>
      <c r="I1301" s="36"/>
      <c r="J1301" s="36"/>
      <c r="K1301" s="37"/>
      <c r="L1301" s="37"/>
      <c r="M1301" s="37"/>
      <c r="N1301" s="38">
        <f t="shared" si="640"/>
        <v>46235</v>
      </c>
      <c r="O1301">
        <f t="shared" si="641"/>
        <v>900005</v>
      </c>
      <c r="P1301" t="str">
        <f t="shared" si="642"/>
        <v>Serralheria</v>
      </c>
      <c r="Q1301" t="str">
        <f t="shared" si="643"/>
        <v>Normal / Fixo</v>
      </c>
      <c r="R1301" t="str">
        <f t="shared" si="644"/>
        <v>SERRALHEIRO II</v>
      </c>
      <c r="S1301" t="str">
        <f t="shared" si="645"/>
        <v>ADM</v>
      </c>
      <c r="T1301" s="39">
        <f t="shared" si="646"/>
        <v>57.825734836004102</v>
      </c>
      <c r="U1301" s="40">
        <f t="shared" si="647"/>
        <v>0.375</v>
      </c>
      <c r="V1301" s="40">
        <f t="shared" si="648"/>
        <v>0</v>
      </c>
      <c r="W1301" s="40">
        <f t="shared" si="649"/>
        <v>0.375</v>
      </c>
      <c r="X1301" t="str">
        <f t="shared" si="650"/>
        <v>Sim</v>
      </c>
      <c r="Y1301" s="40">
        <f t="shared" si="651"/>
        <v>0.375</v>
      </c>
      <c r="Z1301" s="40">
        <f t="shared" si="652"/>
        <v>0</v>
      </c>
      <c r="AA1301" s="40">
        <f t="shared" si="653"/>
        <v>0</v>
      </c>
      <c r="AB1301" s="40">
        <f t="shared" si="654"/>
        <v>0</v>
      </c>
      <c r="AC1301" s="40">
        <f t="shared" si="655"/>
        <v>0.375</v>
      </c>
      <c r="AD1301" s="39">
        <f t="shared" si="656"/>
        <v>520.43161352403695</v>
      </c>
      <c r="AE1301" s="39">
        <f t="shared" si="657"/>
        <v>0</v>
      </c>
      <c r="AF1301" t="str">
        <f t="shared" si="658"/>
        <v>Injustificada</v>
      </c>
      <c r="AG1301" t="str">
        <f t="shared" si="659"/>
        <v>DESCONTA 9:00h (Injustificada).</v>
      </c>
      <c r="AH1301" t="str">
        <f t="shared" si="660"/>
        <v/>
      </c>
      <c r="AJ1301" s="41">
        <f t="shared" si="661"/>
        <v>13</v>
      </c>
      <c r="AK1301" s="42" t="str">
        <f t="shared" si="662"/>
        <v/>
      </c>
      <c r="AL1301" s="41" t="str">
        <f t="shared" si="663"/>
        <v>Dia inteiro</v>
      </c>
      <c r="AM1301" s="41" t="str">
        <f t="shared" si="664"/>
        <v>Sim</v>
      </c>
      <c r="AN1301" s="41" t="str">
        <f t="shared" si="665"/>
        <v>Não</v>
      </c>
      <c r="AO1301" s="42" t="str">
        <f t="shared" si="666"/>
        <v/>
      </c>
      <c r="AP1301" s="41" t="str">
        <f t="shared" si="667"/>
        <v>Rafael Fracaroli da Rocha|46261</v>
      </c>
      <c r="AQ1301" s="41" t="str">
        <f t="shared" si="668"/>
        <v>46261|Serralheria</v>
      </c>
      <c r="AR1301" s="41">
        <f>IF($AQ1301="","",COUNTIFS(L_ChaveCob,$AQ1301,L_Ausencia,"&gt;"&amp;$W1301)+COUNTIFS($AQ$4:$AQ1301,$AQ1301,$W$4:$W1301,$W1301))</f>
        <v>2</v>
      </c>
      <c r="AS1301" s="42">
        <f t="shared" si="669"/>
        <v>0</v>
      </c>
      <c r="AT1301" s="42">
        <f t="shared" si="670"/>
        <v>0</v>
      </c>
      <c r="AU1301" s="42">
        <f t="shared" si="671"/>
        <v>0</v>
      </c>
    </row>
    <row r="1302" spans="1:47" x14ac:dyDescent="0.2">
      <c r="A1302" s="35">
        <v>46261</v>
      </c>
      <c r="B1302" s="36" t="s">
        <v>237</v>
      </c>
      <c r="C1302" s="36" t="s">
        <v>213</v>
      </c>
      <c r="D1302" s="36"/>
      <c r="E1302" s="37"/>
      <c r="F1302" s="37"/>
      <c r="G1302" s="36"/>
      <c r="H1302" s="36"/>
      <c r="I1302" s="36"/>
      <c r="J1302" s="36"/>
      <c r="K1302" s="37"/>
      <c r="L1302" s="37"/>
      <c r="M1302" s="37"/>
      <c r="N1302" s="38">
        <f t="shared" si="640"/>
        <v>46235</v>
      </c>
      <c r="O1302">
        <f t="shared" si="641"/>
        <v>119353</v>
      </c>
      <c r="P1302" t="str">
        <f t="shared" si="642"/>
        <v>Serralheria</v>
      </c>
      <c r="Q1302" t="str">
        <f t="shared" si="643"/>
        <v>Normal / Fixo</v>
      </c>
      <c r="R1302" t="str">
        <f t="shared" si="644"/>
        <v>SERRALHEIRO II</v>
      </c>
      <c r="S1302" t="str">
        <f t="shared" si="645"/>
        <v>ADM</v>
      </c>
      <c r="T1302" s="39">
        <f t="shared" si="646"/>
        <v>57.825734836004102</v>
      </c>
      <c r="U1302" s="40">
        <f t="shared" si="647"/>
        <v>0.375</v>
      </c>
      <c r="V1302" s="40">
        <f t="shared" si="648"/>
        <v>0</v>
      </c>
      <c r="W1302" s="40">
        <f t="shared" si="649"/>
        <v>0.375</v>
      </c>
      <c r="X1302" t="str">
        <f t="shared" si="650"/>
        <v>Sim</v>
      </c>
      <c r="Y1302" s="40">
        <f t="shared" si="651"/>
        <v>0.375</v>
      </c>
      <c r="Z1302" s="40">
        <f t="shared" si="652"/>
        <v>0</v>
      </c>
      <c r="AA1302" s="40">
        <f t="shared" si="653"/>
        <v>0</v>
      </c>
      <c r="AB1302" s="40">
        <f t="shared" si="654"/>
        <v>0</v>
      </c>
      <c r="AC1302" s="40">
        <f t="shared" si="655"/>
        <v>0.375</v>
      </c>
      <c r="AD1302" s="39">
        <f t="shared" si="656"/>
        <v>520.43161352403695</v>
      </c>
      <c r="AE1302" s="39">
        <f t="shared" si="657"/>
        <v>0</v>
      </c>
      <c r="AF1302" t="str">
        <f t="shared" si="658"/>
        <v>Injustificada</v>
      </c>
      <c r="AG1302" t="str">
        <f t="shared" si="659"/>
        <v>DESCONTA 9:00h (Injustificada).</v>
      </c>
      <c r="AH1302" t="str">
        <f t="shared" si="660"/>
        <v/>
      </c>
      <c r="AJ1302" s="41">
        <f t="shared" si="661"/>
        <v>7</v>
      </c>
      <c r="AK1302" s="42" t="str">
        <f t="shared" si="662"/>
        <v/>
      </c>
      <c r="AL1302" s="41" t="str">
        <f t="shared" si="663"/>
        <v>Dia inteiro</v>
      </c>
      <c r="AM1302" s="41" t="str">
        <f t="shared" si="664"/>
        <v>Sim</v>
      </c>
      <c r="AN1302" s="41" t="str">
        <f t="shared" si="665"/>
        <v>Não</v>
      </c>
      <c r="AO1302" s="42" t="str">
        <f t="shared" si="666"/>
        <v/>
      </c>
      <c r="AP1302" s="41" t="str">
        <f t="shared" si="667"/>
        <v>Ezequiel Antonio Peres|46261</v>
      </c>
      <c r="AQ1302" s="41" t="str">
        <f t="shared" si="668"/>
        <v>46261|Serralheria</v>
      </c>
      <c r="AR1302" s="41">
        <f>IF($AQ1302="","",COUNTIFS(L_ChaveCob,$AQ1302,L_Ausencia,"&gt;"&amp;$W1302)+COUNTIFS($AQ$4:$AQ1302,$AQ1302,$W$4:$W1302,$W1302))</f>
        <v>3</v>
      </c>
      <c r="AS1302" s="42">
        <f t="shared" si="669"/>
        <v>0</v>
      </c>
      <c r="AT1302" s="42">
        <f t="shared" si="670"/>
        <v>0</v>
      </c>
      <c r="AU1302" s="42">
        <f t="shared" si="671"/>
        <v>0</v>
      </c>
    </row>
    <row r="1303" spans="1:47" x14ac:dyDescent="0.2">
      <c r="A1303" s="35">
        <v>46261</v>
      </c>
      <c r="B1303" s="36" t="s">
        <v>249</v>
      </c>
      <c r="C1303" s="36" t="s">
        <v>232</v>
      </c>
      <c r="D1303" s="36"/>
      <c r="E1303" s="37"/>
      <c r="F1303" s="37"/>
      <c r="G1303" s="36"/>
      <c r="H1303" s="36"/>
      <c r="I1303" s="36"/>
      <c r="J1303" s="36"/>
      <c r="K1303" s="37"/>
      <c r="L1303" s="37"/>
      <c r="M1303" s="37"/>
      <c r="N1303" s="38">
        <f t="shared" si="640"/>
        <v>46235</v>
      </c>
      <c r="O1303">
        <f t="shared" si="641"/>
        <v>331335</v>
      </c>
      <c r="P1303" t="str">
        <f t="shared" si="642"/>
        <v>Serralheria</v>
      </c>
      <c r="Q1303" t="str">
        <f t="shared" si="643"/>
        <v>Normal / Fixo</v>
      </c>
      <c r="R1303" t="str">
        <f t="shared" si="644"/>
        <v>SERRALHEIRO II</v>
      </c>
      <c r="S1303" t="str">
        <f t="shared" si="645"/>
        <v>ADM</v>
      </c>
      <c r="T1303" s="39">
        <f t="shared" si="646"/>
        <v>57.825734836004102</v>
      </c>
      <c r="U1303" s="40">
        <f t="shared" si="647"/>
        <v>0.375</v>
      </c>
      <c r="V1303" s="40">
        <f t="shared" si="648"/>
        <v>0.375</v>
      </c>
      <c r="W1303" s="40">
        <f t="shared" si="649"/>
        <v>0</v>
      </c>
      <c r="X1303" t="str">
        <f t="shared" si="650"/>
        <v>Não</v>
      </c>
      <c r="Y1303" s="40">
        <f t="shared" si="651"/>
        <v>0</v>
      </c>
      <c r="Z1303" s="40">
        <f t="shared" si="652"/>
        <v>0</v>
      </c>
      <c r="AA1303" s="40">
        <f t="shared" si="653"/>
        <v>0</v>
      </c>
      <c r="AB1303" s="40">
        <f t="shared" si="654"/>
        <v>0</v>
      </c>
      <c r="AC1303" s="40">
        <f t="shared" si="655"/>
        <v>0</v>
      </c>
      <c r="AD1303" s="39">
        <f t="shared" si="656"/>
        <v>0</v>
      </c>
      <c r="AE1303" s="39">
        <f t="shared" si="657"/>
        <v>0</v>
      </c>
      <c r="AF1303" t="str">
        <f t="shared" si="658"/>
        <v>Trabalhado</v>
      </c>
      <c r="AG1303" t="str">
        <f t="shared" si="659"/>
        <v/>
      </c>
      <c r="AH1303" t="str">
        <f t="shared" si="660"/>
        <v/>
      </c>
      <c r="AJ1303" s="41">
        <f t="shared" si="661"/>
        <v>5</v>
      </c>
      <c r="AK1303" s="42" t="str">
        <f t="shared" si="662"/>
        <v/>
      </c>
      <c r="AL1303" s="41" t="str">
        <f t="shared" si="663"/>
        <v>Leve atraso</v>
      </c>
      <c r="AM1303" s="41" t="str">
        <f t="shared" si="664"/>
        <v>Não</v>
      </c>
      <c r="AN1303" s="41" t="str">
        <f t="shared" si="665"/>
        <v>Sim</v>
      </c>
      <c r="AO1303" s="42" t="str">
        <f t="shared" si="666"/>
        <v/>
      </c>
      <c r="AP1303" s="41" t="str">
        <f t="shared" si="667"/>
        <v>Robson Alberto Alves Galvão|46261</v>
      </c>
      <c r="AQ1303" s="41" t="str">
        <f t="shared" si="668"/>
        <v/>
      </c>
      <c r="AR1303" s="41" t="str">
        <f>IF($AQ1303="","",COUNTIFS(L_ChaveCob,$AQ1303,L_Ausencia,"&gt;"&amp;$W1303)+COUNTIFS($AQ$4:$AQ1303,$AQ1303,$W$4:$W1303,$W1303))</f>
        <v/>
      </c>
      <c r="AS1303" s="42">
        <f t="shared" si="669"/>
        <v>0</v>
      </c>
      <c r="AT1303" s="42">
        <f t="shared" si="670"/>
        <v>0</v>
      </c>
      <c r="AU1303" s="42">
        <f t="shared" si="671"/>
        <v>0</v>
      </c>
    </row>
    <row r="1304" spans="1:47" x14ac:dyDescent="0.2">
      <c r="A1304" s="35">
        <v>46261</v>
      </c>
      <c r="B1304" s="36" t="s">
        <v>229</v>
      </c>
      <c r="C1304" s="36" t="s">
        <v>232</v>
      </c>
      <c r="D1304" s="36"/>
      <c r="E1304" s="37"/>
      <c r="F1304" s="37"/>
      <c r="G1304" s="36"/>
      <c r="H1304" s="36"/>
      <c r="I1304" s="36"/>
      <c r="J1304" s="36"/>
      <c r="K1304" s="37"/>
      <c r="L1304" s="37"/>
      <c r="M1304" s="37"/>
      <c r="N1304" s="38">
        <f t="shared" si="640"/>
        <v>46235</v>
      </c>
      <c r="O1304">
        <f t="shared" si="641"/>
        <v>105410</v>
      </c>
      <c r="P1304" t="str">
        <f t="shared" si="642"/>
        <v>Serralheria</v>
      </c>
      <c r="Q1304" t="str">
        <f t="shared" si="643"/>
        <v>Normal / Fixo</v>
      </c>
      <c r="R1304" t="str">
        <f t="shared" si="644"/>
        <v>SERRALHEIRO I</v>
      </c>
      <c r="S1304" t="str">
        <f t="shared" si="645"/>
        <v>TURNO 3</v>
      </c>
      <c r="T1304" s="39">
        <f t="shared" si="646"/>
        <v>53.488333185221997</v>
      </c>
      <c r="U1304" s="40">
        <f t="shared" si="647"/>
        <v>0.33333333333333298</v>
      </c>
      <c r="V1304" s="40">
        <f t="shared" si="648"/>
        <v>0.33333333333333298</v>
      </c>
      <c r="W1304" s="40">
        <f t="shared" si="649"/>
        <v>0</v>
      </c>
      <c r="X1304" t="str">
        <f t="shared" si="650"/>
        <v>Não</v>
      </c>
      <c r="Y1304" s="40">
        <f t="shared" si="651"/>
        <v>0</v>
      </c>
      <c r="Z1304" s="40">
        <f t="shared" si="652"/>
        <v>0</v>
      </c>
      <c r="AA1304" s="40">
        <f t="shared" si="653"/>
        <v>0</v>
      </c>
      <c r="AB1304" s="40">
        <f t="shared" si="654"/>
        <v>0</v>
      </c>
      <c r="AC1304" s="40">
        <f t="shared" si="655"/>
        <v>0</v>
      </c>
      <c r="AD1304" s="39">
        <f t="shared" si="656"/>
        <v>0</v>
      </c>
      <c r="AE1304" s="39">
        <f t="shared" si="657"/>
        <v>0</v>
      </c>
      <c r="AF1304" t="str">
        <f t="shared" si="658"/>
        <v>Trabalhado</v>
      </c>
      <c r="AG1304" t="str">
        <f t="shared" si="659"/>
        <v/>
      </c>
      <c r="AH1304" t="str">
        <f t="shared" si="660"/>
        <v/>
      </c>
      <c r="AJ1304" s="41">
        <f t="shared" si="661"/>
        <v>6</v>
      </c>
      <c r="AK1304" s="42" t="str">
        <f t="shared" si="662"/>
        <v/>
      </c>
      <c r="AL1304" s="41" t="str">
        <f t="shared" si="663"/>
        <v>Leve atraso</v>
      </c>
      <c r="AM1304" s="41" t="str">
        <f t="shared" si="664"/>
        <v>Não</v>
      </c>
      <c r="AN1304" s="41" t="str">
        <f t="shared" si="665"/>
        <v>Sim</v>
      </c>
      <c r="AO1304" s="42" t="str">
        <f t="shared" si="666"/>
        <v/>
      </c>
      <c r="AP1304" s="41" t="str">
        <f t="shared" si="667"/>
        <v>Marcelo Douglas Vieira Santana|46261</v>
      </c>
      <c r="AQ1304" s="41" t="str">
        <f t="shared" si="668"/>
        <v/>
      </c>
      <c r="AR1304" s="41" t="str">
        <f>IF($AQ1304="","",COUNTIFS(L_ChaveCob,$AQ1304,L_Ausencia,"&gt;"&amp;$W1304)+COUNTIFS($AQ$4:$AQ1304,$AQ1304,$W$4:$W1304,$W1304))</f>
        <v/>
      </c>
      <c r="AS1304" s="42">
        <f t="shared" si="669"/>
        <v>0</v>
      </c>
      <c r="AT1304" s="42">
        <f t="shared" si="670"/>
        <v>0</v>
      </c>
      <c r="AU1304" s="42">
        <f t="shared" si="671"/>
        <v>0</v>
      </c>
    </row>
    <row r="1305" spans="1:47" x14ac:dyDescent="0.2">
      <c r="A1305" s="35">
        <v>46261</v>
      </c>
      <c r="B1305" s="36" t="s">
        <v>231</v>
      </c>
      <c r="C1305" s="36" t="s">
        <v>232</v>
      </c>
      <c r="D1305" s="36"/>
      <c r="E1305" s="37"/>
      <c r="F1305" s="37"/>
      <c r="G1305" s="36"/>
      <c r="H1305" s="36"/>
      <c r="I1305" s="36"/>
      <c r="J1305" s="36"/>
      <c r="K1305" s="37"/>
      <c r="L1305" s="37"/>
      <c r="M1305" s="37"/>
      <c r="N1305" s="38">
        <f t="shared" si="640"/>
        <v>46235</v>
      </c>
      <c r="O1305">
        <f t="shared" si="641"/>
        <v>900004</v>
      </c>
      <c r="P1305" t="str">
        <f t="shared" si="642"/>
        <v>Serralheria</v>
      </c>
      <c r="Q1305" t="str">
        <f t="shared" si="643"/>
        <v>Normal / Fixo</v>
      </c>
      <c r="R1305" t="str">
        <f t="shared" si="644"/>
        <v>SERRALHEIRO I</v>
      </c>
      <c r="S1305" t="str">
        <f t="shared" si="645"/>
        <v>TURNO 2</v>
      </c>
      <c r="T1305" s="39">
        <f t="shared" si="646"/>
        <v>53.488333185221997</v>
      </c>
      <c r="U1305" s="40">
        <f t="shared" si="647"/>
        <v>0.33333333333333298</v>
      </c>
      <c r="V1305" s="40">
        <f t="shared" si="648"/>
        <v>0.33333333333333298</v>
      </c>
      <c r="W1305" s="40">
        <f t="shared" si="649"/>
        <v>0</v>
      </c>
      <c r="X1305" t="str">
        <f t="shared" si="650"/>
        <v>Não</v>
      </c>
      <c r="Y1305" s="40">
        <f t="shared" si="651"/>
        <v>0</v>
      </c>
      <c r="Z1305" s="40">
        <f t="shared" si="652"/>
        <v>0</v>
      </c>
      <c r="AA1305" s="40">
        <f t="shared" si="653"/>
        <v>0</v>
      </c>
      <c r="AB1305" s="40">
        <f t="shared" si="654"/>
        <v>0</v>
      </c>
      <c r="AC1305" s="40">
        <f t="shared" si="655"/>
        <v>0</v>
      </c>
      <c r="AD1305" s="39">
        <f t="shared" si="656"/>
        <v>0</v>
      </c>
      <c r="AE1305" s="39">
        <f t="shared" si="657"/>
        <v>0</v>
      </c>
      <c r="AF1305" t="str">
        <f t="shared" si="658"/>
        <v>Trabalhado</v>
      </c>
      <c r="AG1305" t="str">
        <f t="shared" si="659"/>
        <v/>
      </c>
      <c r="AH1305" t="str">
        <f t="shared" si="660"/>
        <v/>
      </c>
      <c r="AJ1305" s="41">
        <f t="shared" si="661"/>
        <v>11</v>
      </c>
      <c r="AK1305" s="42" t="str">
        <f t="shared" si="662"/>
        <v/>
      </c>
      <c r="AL1305" s="41" t="str">
        <f t="shared" si="663"/>
        <v>Leve atraso</v>
      </c>
      <c r="AM1305" s="41" t="str">
        <f t="shared" si="664"/>
        <v>Não</v>
      </c>
      <c r="AN1305" s="41" t="str">
        <f t="shared" si="665"/>
        <v>Sim</v>
      </c>
      <c r="AO1305" s="42" t="str">
        <f t="shared" si="666"/>
        <v/>
      </c>
      <c r="AP1305" s="41" t="str">
        <f t="shared" si="667"/>
        <v>Rogério Marques da Silva|46261</v>
      </c>
      <c r="AQ1305" s="41" t="str">
        <f t="shared" si="668"/>
        <v/>
      </c>
      <c r="AR1305" s="41" t="str">
        <f>IF($AQ1305="","",COUNTIFS(L_ChaveCob,$AQ1305,L_Ausencia,"&gt;"&amp;$W1305)+COUNTIFS($AQ$4:$AQ1305,$AQ1305,$W$4:$W1305,$W1305))</f>
        <v/>
      </c>
      <c r="AS1305" s="42">
        <f t="shared" si="669"/>
        <v>0</v>
      </c>
      <c r="AT1305" s="42">
        <f t="shared" si="670"/>
        <v>0</v>
      </c>
      <c r="AU1305" s="42">
        <f t="shared" si="671"/>
        <v>0</v>
      </c>
    </row>
    <row r="1306" spans="1:47" x14ac:dyDescent="0.2">
      <c r="A1306" s="35">
        <v>46261</v>
      </c>
      <c r="B1306" s="36" t="s">
        <v>479</v>
      </c>
      <c r="C1306" s="36" t="s">
        <v>232</v>
      </c>
      <c r="D1306" s="36"/>
      <c r="E1306" s="37"/>
      <c r="F1306" s="37"/>
      <c r="G1306" s="36"/>
      <c r="H1306" s="36"/>
      <c r="I1306" s="36"/>
      <c r="J1306" s="36"/>
      <c r="K1306" s="37"/>
      <c r="L1306" s="37"/>
      <c r="M1306" s="37"/>
      <c r="N1306" s="38">
        <f t="shared" si="640"/>
        <v>46235</v>
      </c>
      <c r="O1306">
        <f t="shared" si="641"/>
        <v>900012</v>
      </c>
      <c r="P1306" t="str">
        <f t="shared" si="642"/>
        <v>Serralheria</v>
      </c>
      <c r="Q1306" t="str">
        <f t="shared" si="643"/>
        <v>Normal / Fixo</v>
      </c>
      <c r="R1306" t="str">
        <f t="shared" si="644"/>
        <v>SERRALHEIRO I</v>
      </c>
      <c r="S1306" t="str">
        <f t="shared" si="645"/>
        <v>ADM</v>
      </c>
      <c r="T1306" s="39">
        <f t="shared" si="646"/>
        <v>53.488333185221997</v>
      </c>
      <c r="U1306" s="40">
        <f t="shared" si="647"/>
        <v>0.375</v>
      </c>
      <c r="V1306" s="40">
        <f t="shared" si="648"/>
        <v>0.375</v>
      </c>
      <c r="W1306" s="40">
        <f t="shared" si="649"/>
        <v>0</v>
      </c>
      <c r="X1306" t="str">
        <f t="shared" si="650"/>
        <v>Não</v>
      </c>
      <c r="Y1306" s="40">
        <f t="shared" si="651"/>
        <v>0</v>
      </c>
      <c r="Z1306" s="40">
        <f t="shared" si="652"/>
        <v>0</v>
      </c>
      <c r="AA1306" s="40">
        <f t="shared" si="653"/>
        <v>0</v>
      </c>
      <c r="AB1306" s="40">
        <f t="shared" si="654"/>
        <v>0</v>
      </c>
      <c r="AC1306" s="40">
        <f t="shared" si="655"/>
        <v>0</v>
      </c>
      <c r="AD1306" s="39">
        <f t="shared" si="656"/>
        <v>0</v>
      </c>
      <c r="AE1306" s="39">
        <f t="shared" si="657"/>
        <v>0</v>
      </c>
      <c r="AF1306" t="str">
        <f t="shared" si="658"/>
        <v>Trabalhado</v>
      </c>
      <c r="AG1306" t="str">
        <f t="shared" si="659"/>
        <v/>
      </c>
      <c r="AH1306" t="str">
        <f t="shared" si="660"/>
        <v/>
      </c>
      <c r="AJ1306" s="41">
        <f t="shared" si="661"/>
        <v>21</v>
      </c>
      <c r="AK1306" s="42" t="str">
        <f t="shared" si="662"/>
        <v/>
      </c>
      <c r="AL1306" s="41" t="str">
        <f t="shared" si="663"/>
        <v>Leve atraso</v>
      </c>
      <c r="AM1306" s="41" t="str">
        <f t="shared" si="664"/>
        <v>Não</v>
      </c>
      <c r="AN1306" s="41" t="str">
        <f t="shared" si="665"/>
        <v>Sim</v>
      </c>
      <c r="AO1306" s="42" t="str">
        <f t="shared" si="666"/>
        <v/>
      </c>
      <c r="AP1306" s="41" t="str">
        <f t="shared" si="667"/>
        <v>Diego Ferreira Moura|46261</v>
      </c>
      <c r="AQ1306" s="41" t="str">
        <f t="shared" si="668"/>
        <v/>
      </c>
      <c r="AR1306" s="41" t="str">
        <f>IF($AQ1306="","",COUNTIFS(L_ChaveCob,$AQ1306,L_Ausencia,"&gt;"&amp;$W1306)+COUNTIFS($AQ$4:$AQ1306,$AQ1306,$W$4:$W1306,$W1306))</f>
        <v/>
      </c>
      <c r="AS1306" s="42">
        <f t="shared" si="669"/>
        <v>0</v>
      </c>
      <c r="AT1306" s="42">
        <f t="shared" si="670"/>
        <v>0</v>
      </c>
      <c r="AU1306" s="42">
        <f t="shared" si="671"/>
        <v>0</v>
      </c>
    </row>
    <row r="1307" spans="1:47" x14ac:dyDescent="0.2">
      <c r="A1307" s="35">
        <v>46261</v>
      </c>
      <c r="B1307" s="36" t="s">
        <v>483</v>
      </c>
      <c r="C1307" s="36" t="s">
        <v>232</v>
      </c>
      <c r="D1307" s="36"/>
      <c r="E1307" s="37"/>
      <c r="F1307" s="37"/>
      <c r="G1307" s="36"/>
      <c r="H1307" s="36"/>
      <c r="I1307" s="36"/>
      <c r="J1307" s="36"/>
      <c r="K1307" s="37"/>
      <c r="L1307" s="37"/>
      <c r="M1307" s="37"/>
      <c r="N1307" s="38">
        <f t="shared" si="640"/>
        <v>46235</v>
      </c>
      <c r="O1307">
        <f t="shared" si="641"/>
        <v>900011</v>
      </c>
      <c r="P1307" t="str">
        <f t="shared" si="642"/>
        <v>Serralheria</v>
      </c>
      <c r="Q1307" t="str">
        <f t="shared" si="643"/>
        <v>Normal / Fixo</v>
      </c>
      <c r="R1307" t="str">
        <f t="shared" si="644"/>
        <v>SERRALHEIRO I</v>
      </c>
      <c r="S1307" t="str">
        <f t="shared" si="645"/>
        <v>ADM</v>
      </c>
      <c r="T1307" s="39">
        <f t="shared" si="646"/>
        <v>53.488333185221997</v>
      </c>
      <c r="U1307" s="40">
        <f t="shared" si="647"/>
        <v>0.375</v>
      </c>
      <c r="V1307" s="40">
        <f t="shared" si="648"/>
        <v>0.375</v>
      </c>
      <c r="W1307" s="40">
        <f t="shared" si="649"/>
        <v>0</v>
      </c>
      <c r="X1307" t="str">
        <f t="shared" si="650"/>
        <v>Não</v>
      </c>
      <c r="Y1307" s="40">
        <f t="shared" si="651"/>
        <v>0</v>
      </c>
      <c r="Z1307" s="40">
        <f t="shared" si="652"/>
        <v>0</v>
      </c>
      <c r="AA1307" s="40">
        <f t="shared" si="653"/>
        <v>0</v>
      </c>
      <c r="AB1307" s="40">
        <f t="shared" si="654"/>
        <v>0</v>
      </c>
      <c r="AC1307" s="40">
        <f t="shared" si="655"/>
        <v>0</v>
      </c>
      <c r="AD1307" s="39">
        <f t="shared" si="656"/>
        <v>0</v>
      </c>
      <c r="AE1307" s="39">
        <f t="shared" si="657"/>
        <v>0</v>
      </c>
      <c r="AF1307" t="str">
        <f t="shared" si="658"/>
        <v>Trabalhado</v>
      </c>
      <c r="AG1307" t="str">
        <f t="shared" si="659"/>
        <v/>
      </c>
      <c r="AH1307" t="str">
        <f t="shared" si="660"/>
        <v/>
      </c>
      <c r="AJ1307" s="41">
        <f t="shared" si="661"/>
        <v>20</v>
      </c>
      <c r="AK1307" s="42" t="str">
        <f t="shared" si="662"/>
        <v/>
      </c>
      <c r="AL1307" s="41" t="str">
        <f t="shared" si="663"/>
        <v>Leve atraso</v>
      </c>
      <c r="AM1307" s="41" t="str">
        <f t="shared" si="664"/>
        <v>Não</v>
      </c>
      <c r="AN1307" s="41" t="str">
        <f t="shared" si="665"/>
        <v>Sim</v>
      </c>
      <c r="AO1307" s="42" t="str">
        <f t="shared" si="666"/>
        <v/>
      </c>
      <c r="AP1307" s="41" t="str">
        <f t="shared" si="667"/>
        <v>Maxwell Torres da Silva|46261</v>
      </c>
      <c r="AQ1307" s="41" t="str">
        <f t="shared" si="668"/>
        <v/>
      </c>
      <c r="AR1307" s="41" t="str">
        <f>IF($AQ1307="","",COUNTIFS(L_ChaveCob,$AQ1307,L_Ausencia,"&gt;"&amp;$W1307)+COUNTIFS($AQ$4:$AQ1307,$AQ1307,$W$4:$W1307,$W1307))</f>
        <v/>
      </c>
      <c r="AS1307" s="42">
        <f t="shared" si="669"/>
        <v>0</v>
      </c>
      <c r="AT1307" s="42">
        <f t="shared" si="670"/>
        <v>0</v>
      </c>
      <c r="AU1307" s="42">
        <f t="shared" si="671"/>
        <v>0</v>
      </c>
    </row>
    <row r="1308" spans="1:47" x14ac:dyDescent="0.2">
      <c r="A1308" s="35">
        <v>46261</v>
      </c>
      <c r="B1308" s="36" t="s">
        <v>281</v>
      </c>
      <c r="C1308" s="36" t="s">
        <v>213</v>
      </c>
      <c r="D1308" s="36"/>
      <c r="E1308" s="37"/>
      <c r="F1308" s="37"/>
      <c r="G1308" s="36"/>
      <c r="H1308" s="36"/>
      <c r="I1308" s="36"/>
      <c r="J1308" s="36"/>
      <c r="K1308" s="37"/>
      <c r="L1308" s="37"/>
      <c r="M1308" s="37"/>
      <c r="N1308" s="38">
        <f t="shared" si="640"/>
        <v>46235</v>
      </c>
      <c r="O1308">
        <f t="shared" si="641"/>
        <v>900010</v>
      </c>
      <c r="P1308" t="str">
        <f t="shared" si="642"/>
        <v>Serralheria</v>
      </c>
      <c r="Q1308" t="str">
        <f t="shared" si="643"/>
        <v>Normal / Fixo</v>
      </c>
      <c r="R1308" t="str">
        <f t="shared" si="644"/>
        <v>SERRALHEIRO I</v>
      </c>
      <c r="S1308" t="str">
        <f t="shared" si="645"/>
        <v>ADM</v>
      </c>
      <c r="T1308" s="39">
        <f t="shared" si="646"/>
        <v>53.488333185221997</v>
      </c>
      <c r="U1308" s="40">
        <f t="shared" si="647"/>
        <v>0.375</v>
      </c>
      <c r="V1308" s="40">
        <f t="shared" si="648"/>
        <v>0</v>
      </c>
      <c r="W1308" s="40">
        <f t="shared" si="649"/>
        <v>0.375</v>
      </c>
      <c r="X1308" t="str">
        <f t="shared" si="650"/>
        <v>Sim</v>
      </c>
      <c r="Y1308" s="40">
        <f t="shared" si="651"/>
        <v>0.375</v>
      </c>
      <c r="Z1308" s="40">
        <f t="shared" si="652"/>
        <v>0</v>
      </c>
      <c r="AA1308" s="40">
        <f t="shared" si="653"/>
        <v>0</v>
      </c>
      <c r="AB1308" s="40">
        <f t="shared" si="654"/>
        <v>0</v>
      </c>
      <c r="AC1308" s="40">
        <f t="shared" si="655"/>
        <v>0.375</v>
      </c>
      <c r="AD1308" s="39">
        <f t="shared" si="656"/>
        <v>481.39499866699799</v>
      </c>
      <c r="AE1308" s="39">
        <f t="shared" si="657"/>
        <v>0</v>
      </c>
      <c r="AF1308" t="str">
        <f t="shared" si="658"/>
        <v>Injustificada</v>
      </c>
      <c r="AG1308" t="str">
        <f t="shared" si="659"/>
        <v>DESCONTA 9:00h (Injustificada).</v>
      </c>
      <c r="AH1308" t="str">
        <f t="shared" si="660"/>
        <v/>
      </c>
      <c r="AJ1308" s="41">
        <f t="shared" si="661"/>
        <v>19</v>
      </c>
      <c r="AK1308" s="42" t="str">
        <f t="shared" si="662"/>
        <v/>
      </c>
      <c r="AL1308" s="41" t="str">
        <f t="shared" si="663"/>
        <v>Dia inteiro</v>
      </c>
      <c r="AM1308" s="41" t="str">
        <f t="shared" si="664"/>
        <v>Sim</v>
      </c>
      <c r="AN1308" s="41" t="str">
        <f t="shared" si="665"/>
        <v>Não</v>
      </c>
      <c r="AO1308" s="42" t="str">
        <f t="shared" si="666"/>
        <v/>
      </c>
      <c r="AP1308" s="41" t="str">
        <f t="shared" si="667"/>
        <v>Roniel de Souza Rocha|46261</v>
      </c>
      <c r="AQ1308" s="41" t="str">
        <f t="shared" si="668"/>
        <v>46261|Serralheria</v>
      </c>
      <c r="AR1308" s="41">
        <f>IF($AQ1308="","",COUNTIFS(L_ChaveCob,$AQ1308,L_Ausencia,"&gt;"&amp;$W1308)+COUNTIFS($AQ$4:$AQ1308,$AQ1308,$W$4:$W1308,$W1308))</f>
        <v>4</v>
      </c>
      <c r="AS1308" s="42">
        <f t="shared" si="669"/>
        <v>0</v>
      </c>
      <c r="AT1308" s="42">
        <f t="shared" si="670"/>
        <v>0</v>
      </c>
      <c r="AU1308" s="42">
        <f t="shared" si="671"/>
        <v>0</v>
      </c>
    </row>
    <row r="1309" spans="1:47" hidden="1" x14ac:dyDescent="0.2">
      <c r="A1309" s="35">
        <v>46261</v>
      </c>
      <c r="B1309" s="36" t="s">
        <v>611</v>
      </c>
      <c r="C1309" s="36" t="s">
        <v>258</v>
      </c>
      <c r="D1309" s="36"/>
      <c r="E1309" s="37"/>
      <c r="F1309" s="37"/>
      <c r="G1309" s="36"/>
      <c r="H1309" s="36"/>
      <c r="I1309" s="36"/>
      <c r="J1309" s="36"/>
      <c r="K1309" s="37"/>
      <c r="L1309" s="37"/>
      <c r="M1309" s="37"/>
      <c r="N1309" s="38">
        <f t="shared" si="640"/>
        <v>46235</v>
      </c>
      <c r="O1309">
        <f t="shared" si="641"/>
        <v>900013</v>
      </c>
      <c r="P1309" t="str">
        <f t="shared" si="642"/>
        <v>SPOT</v>
      </c>
      <c r="Q1309" t="str">
        <f t="shared" si="643"/>
        <v>SPOT</v>
      </c>
      <c r="R1309" t="str">
        <f t="shared" si="644"/>
        <v>SERRALHEIRO I</v>
      </c>
      <c r="S1309" t="str">
        <f t="shared" si="645"/>
        <v>TURNO 2</v>
      </c>
      <c r="T1309" s="39">
        <f t="shared" si="646"/>
        <v>53.488333185221997</v>
      </c>
      <c r="U1309" s="40">
        <f t="shared" si="647"/>
        <v>0.33333333333333298</v>
      </c>
      <c r="V1309" s="40">
        <f t="shared" si="648"/>
        <v>0</v>
      </c>
      <c r="W1309" s="40">
        <f t="shared" si="649"/>
        <v>0.33333333333333298</v>
      </c>
      <c r="X1309" t="str">
        <f t="shared" si="650"/>
        <v>Não</v>
      </c>
      <c r="Y1309" s="40">
        <f t="shared" si="651"/>
        <v>0</v>
      </c>
      <c r="Z1309" s="40">
        <f t="shared" si="652"/>
        <v>0</v>
      </c>
      <c r="AA1309" s="40">
        <f t="shared" si="653"/>
        <v>0</v>
      </c>
      <c r="AB1309" s="40">
        <f t="shared" si="654"/>
        <v>0</v>
      </c>
      <c r="AC1309" s="40">
        <f t="shared" si="655"/>
        <v>0</v>
      </c>
      <c r="AD1309" s="39">
        <f t="shared" si="656"/>
        <v>0</v>
      </c>
      <c r="AE1309" s="39">
        <f t="shared" si="657"/>
        <v>427.90666548177552</v>
      </c>
      <c r="AF1309" t="str">
        <f t="shared" si="658"/>
        <v>Justificada</v>
      </c>
      <c r="AG1309" t="str">
        <f t="shared" si="659"/>
        <v/>
      </c>
      <c r="AH1309" t="str">
        <f t="shared" si="660"/>
        <v/>
      </c>
      <c r="AJ1309" s="41">
        <f t="shared" si="661"/>
        <v>22</v>
      </c>
      <c r="AK1309" s="42" t="str">
        <f t="shared" si="662"/>
        <v/>
      </c>
      <c r="AL1309" s="41" t="str">
        <f t="shared" si="663"/>
        <v>Dia inteiro</v>
      </c>
      <c r="AM1309" s="41" t="str">
        <f t="shared" si="664"/>
        <v>Não</v>
      </c>
      <c r="AN1309" s="41" t="str">
        <f t="shared" si="665"/>
        <v>Não</v>
      </c>
      <c r="AO1309" s="42" t="str">
        <f t="shared" si="666"/>
        <v/>
      </c>
      <c r="AP1309" s="41" t="str">
        <f t="shared" si="667"/>
        <v>Murilo de Souza Modesto- Spot|46261</v>
      </c>
      <c r="AQ1309" s="41" t="str">
        <f t="shared" si="668"/>
        <v/>
      </c>
      <c r="AR1309" s="41" t="str">
        <f>IF($AQ1309="","",COUNTIFS(L_ChaveCob,$AQ1309,L_Ausencia,"&gt;"&amp;$W1309)+COUNTIFS($AQ$4:$AQ1309,$AQ1309,$W$4:$W1309,$W1309))</f>
        <v/>
      </c>
      <c r="AS1309" s="42">
        <f t="shared" si="669"/>
        <v>0</v>
      </c>
      <c r="AT1309" s="42">
        <f t="shared" si="670"/>
        <v>0</v>
      </c>
      <c r="AU1309" s="42">
        <f t="shared" si="671"/>
        <v>0</v>
      </c>
    </row>
    <row r="1310" spans="1:47" x14ac:dyDescent="0.2">
      <c r="A1310" s="35">
        <v>46262</v>
      </c>
      <c r="B1310" s="36" t="s">
        <v>252</v>
      </c>
      <c r="C1310" s="36" t="s">
        <v>232</v>
      </c>
      <c r="D1310" s="36"/>
      <c r="E1310" s="37"/>
      <c r="F1310" s="37"/>
      <c r="G1310" s="36"/>
      <c r="H1310" s="36"/>
      <c r="I1310" s="36"/>
      <c r="J1310" s="36"/>
      <c r="K1310" s="37"/>
      <c r="L1310" s="37"/>
      <c r="M1310" s="37"/>
      <c r="N1310" s="38">
        <f t="shared" si="640"/>
        <v>46235</v>
      </c>
      <c r="O1310">
        <f t="shared" si="641"/>
        <v>266937</v>
      </c>
      <c r="P1310" t="str">
        <f t="shared" si="642"/>
        <v>Serralheria</v>
      </c>
      <c r="Q1310" t="str">
        <f t="shared" si="643"/>
        <v>Normal / Fixo</v>
      </c>
      <c r="R1310" t="str">
        <f t="shared" si="644"/>
        <v>ENCARREGADO</v>
      </c>
      <c r="S1310" t="str">
        <f t="shared" si="645"/>
        <v>ADM</v>
      </c>
      <c r="T1310" s="39">
        <f t="shared" si="646"/>
        <v>66.410146806958295</v>
      </c>
      <c r="U1310" s="40">
        <f t="shared" si="647"/>
        <v>0.33333333333333298</v>
      </c>
      <c r="V1310" s="40">
        <f t="shared" si="648"/>
        <v>0.33333333333333298</v>
      </c>
      <c r="W1310" s="40">
        <f t="shared" si="649"/>
        <v>0</v>
      </c>
      <c r="X1310" t="str">
        <f t="shared" si="650"/>
        <v>Não</v>
      </c>
      <c r="Y1310" s="40">
        <f t="shared" si="651"/>
        <v>0</v>
      </c>
      <c r="Z1310" s="40">
        <f t="shared" si="652"/>
        <v>0</v>
      </c>
      <c r="AA1310" s="40">
        <f t="shared" si="653"/>
        <v>0</v>
      </c>
      <c r="AB1310" s="40">
        <f t="shared" si="654"/>
        <v>0</v>
      </c>
      <c r="AC1310" s="40">
        <f t="shared" si="655"/>
        <v>0</v>
      </c>
      <c r="AD1310" s="39">
        <f t="shared" si="656"/>
        <v>0</v>
      </c>
      <c r="AE1310" s="39">
        <f t="shared" si="657"/>
        <v>0</v>
      </c>
      <c r="AF1310" t="str">
        <f t="shared" si="658"/>
        <v>Trabalhado</v>
      </c>
      <c r="AG1310" t="str">
        <f t="shared" si="659"/>
        <v/>
      </c>
      <c r="AH1310" t="str">
        <f t="shared" si="660"/>
        <v/>
      </c>
      <c r="AJ1310" s="41">
        <f t="shared" si="661"/>
        <v>1</v>
      </c>
      <c r="AK1310" s="42" t="str">
        <f t="shared" si="662"/>
        <v/>
      </c>
      <c r="AL1310" s="41" t="str">
        <f t="shared" si="663"/>
        <v>Leve atraso</v>
      </c>
      <c r="AM1310" s="41" t="str">
        <f t="shared" si="664"/>
        <v>Não</v>
      </c>
      <c r="AN1310" s="41" t="str">
        <f t="shared" si="665"/>
        <v>Sim</v>
      </c>
      <c r="AO1310" s="42" t="str">
        <f t="shared" si="666"/>
        <v/>
      </c>
      <c r="AP1310" s="41" t="str">
        <f t="shared" si="667"/>
        <v>Ronaldo Rosendo da Silva|46262</v>
      </c>
      <c r="AQ1310" s="41" t="str">
        <f t="shared" si="668"/>
        <v/>
      </c>
      <c r="AR1310" s="41" t="str">
        <f>IF($AQ1310="","",COUNTIFS(L_ChaveCob,$AQ1310,L_Ausencia,"&gt;"&amp;$W1310)+COUNTIFS($AQ$4:$AQ1310,$AQ1310,$W$4:$W1310,$W1310))</f>
        <v/>
      </c>
      <c r="AS1310" s="42">
        <f t="shared" si="669"/>
        <v>0</v>
      </c>
      <c r="AT1310" s="42">
        <f t="shared" si="670"/>
        <v>0</v>
      </c>
      <c r="AU1310" s="42">
        <f t="shared" si="671"/>
        <v>0</v>
      </c>
    </row>
    <row r="1311" spans="1:47" x14ac:dyDescent="0.2">
      <c r="A1311" s="35">
        <v>46262</v>
      </c>
      <c r="B1311" s="36" t="s">
        <v>243</v>
      </c>
      <c r="C1311" s="36" t="s">
        <v>232</v>
      </c>
      <c r="D1311" s="36"/>
      <c r="E1311" s="37"/>
      <c r="F1311" s="37"/>
      <c r="G1311" s="36"/>
      <c r="H1311" s="36"/>
      <c r="I1311" s="36"/>
      <c r="J1311" s="36"/>
      <c r="K1311" s="37"/>
      <c r="L1311" s="37"/>
      <c r="M1311" s="37"/>
      <c r="N1311" s="38">
        <f t="shared" si="640"/>
        <v>46235</v>
      </c>
      <c r="O1311">
        <f t="shared" si="641"/>
        <v>900003</v>
      </c>
      <c r="P1311" t="str">
        <f t="shared" si="642"/>
        <v>Serralheria</v>
      </c>
      <c r="Q1311" t="str">
        <f t="shared" si="643"/>
        <v>Normal / Fixo</v>
      </c>
      <c r="R1311" t="str">
        <f t="shared" si="644"/>
        <v>ENCARREGADO</v>
      </c>
      <c r="S1311" t="str">
        <f t="shared" si="645"/>
        <v>ADM</v>
      </c>
      <c r="T1311" s="39">
        <f t="shared" si="646"/>
        <v>66.410146806958295</v>
      </c>
      <c r="U1311" s="40">
        <f t="shared" si="647"/>
        <v>0.33333333333333298</v>
      </c>
      <c r="V1311" s="40">
        <f t="shared" si="648"/>
        <v>0.33333333333333298</v>
      </c>
      <c r="W1311" s="40">
        <f t="shared" si="649"/>
        <v>0</v>
      </c>
      <c r="X1311" t="str">
        <f t="shared" si="650"/>
        <v>Não</v>
      </c>
      <c r="Y1311" s="40">
        <f t="shared" si="651"/>
        <v>0</v>
      </c>
      <c r="Z1311" s="40">
        <f t="shared" si="652"/>
        <v>0</v>
      </c>
      <c r="AA1311" s="40">
        <f t="shared" si="653"/>
        <v>0</v>
      </c>
      <c r="AB1311" s="40">
        <f t="shared" si="654"/>
        <v>0</v>
      </c>
      <c r="AC1311" s="40">
        <f t="shared" si="655"/>
        <v>0</v>
      </c>
      <c r="AD1311" s="39">
        <f t="shared" si="656"/>
        <v>0</v>
      </c>
      <c r="AE1311" s="39">
        <f t="shared" si="657"/>
        <v>0</v>
      </c>
      <c r="AF1311" t="str">
        <f t="shared" si="658"/>
        <v>Trabalhado</v>
      </c>
      <c r="AG1311" t="str">
        <f t="shared" si="659"/>
        <v/>
      </c>
      <c r="AH1311" t="str">
        <f t="shared" si="660"/>
        <v/>
      </c>
      <c r="AJ1311" s="41">
        <f t="shared" si="661"/>
        <v>10</v>
      </c>
      <c r="AK1311" s="42" t="str">
        <f t="shared" si="662"/>
        <v/>
      </c>
      <c r="AL1311" s="41" t="str">
        <f t="shared" si="663"/>
        <v>Leve atraso</v>
      </c>
      <c r="AM1311" s="41" t="str">
        <f t="shared" si="664"/>
        <v>Não</v>
      </c>
      <c r="AN1311" s="41" t="str">
        <f t="shared" si="665"/>
        <v>Sim</v>
      </c>
      <c r="AO1311" s="42" t="str">
        <f t="shared" si="666"/>
        <v/>
      </c>
      <c r="AP1311" s="41" t="str">
        <f t="shared" si="667"/>
        <v>Marcelo Antônio Silvestre de Moraes|46262</v>
      </c>
      <c r="AQ1311" s="41" t="str">
        <f t="shared" si="668"/>
        <v/>
      </c>
      <c r="AR1311" s="41" t="str">
        <f>IF($AQ1311="","",COUNTIFS(L_ChaveCob,$AQ1311,L_Ausencia,"&gt;"&amp;$W1311)+COUNTIFS($AQ$4:$AQ1311,$AQ1311,$W$4:$W1311,$W1311))</f>
        <v/>
      </c>
      <c r="AS1311" s="42">
        <f t="shared" si="669"/>
        <v>0</v>
      </c>
      <c r="AT1311" s="42">
        <f t="shared" si="670"/>
        <v>0</v>
      </c>
      <c r="AU1311" s="42">
        <f t="shared" si="671"/>
        <v>0</v>
      </c>
    </row>
    <row r="1312" spans="1:47" x14ac:dyDescent="0.2">
      <c r="A1312" s="35">
        <v>46262</v>
      </c>
      <c r="B1312" s="36" t="s">
        <v>239</v>
      </c>
      <c r="C1312" s="36" t="s">
        <v>232</v>
      </c>
      <c r="D1312" s="36"/>
      <c r="E1312" s="37"/>
      <c r="F1312" s="37"/>
      <c r="G1312" s="36"/>
      <c r="H1312" s="36"/>
      <c r="I1312" s="36"/>
      <c r="J1312" s="36"/>
      <c r="K1312" s="37"/>
      <c r="L1312" s="37"/>
      <c r="M1312" s="37"/>
      <c r="N1312" s="38">
        <f t="shared" si="640"/>
        <v>46235</v>
      </c>
      <c r="O1312">
        <f t="shared" si="641"/>
        <v>173078</v>
      </c>
      <c r="P1312" t="str">
        <f t="shared" si="642"/>
        <v>Serralheria</v>
      </c>
      <c r="Q1312" t="str">
        <f t="shared" si="643"/>
        <v>Normal / Fixo</v>
      </c>
      <c r="R1312" t="str">
        <f t="shared" si="644"/>
        <v>SERRALHEIRO II</v>
      </c>
      <c r="S1312" t="str">
        <f t="shared" si="645"/>
        <v>ADM</v>
      </c>
      <c r="T1312" s="39">
        <f t="shared" si="646"/>
        <v>57.825734836004102</v>
      </c>
      <c r="U1312" s="40">
        <f t="shared" si="647"/>
        <v>0.33333333333333298</v>
      </c>
      <c r="V1312" s="40">
        <f t="shared" si="648"/>
        <v>0.33333333333333298</v>
      </c>
      <c r="W1312" s="40">
        <f t="shared" si="649"/>
        <v>0</v>
      </c>
      <c r="X1312" t="str">
        <f t="shared" si="650"/>
        <v>Não</v>
      </c>
      <c r="Y1312" s="40">
        <f t="shared" si="651"/>
        <v>0</v>
      </c>
      <c r="Z1312" s="40">
        <f t="shared" si="652"/>
        <v>0</v>
      </c>
      <c r="AA1312" s="40">
        <f t="shared" si="653"/>
        <v>0</v>
      </c>
      <c r="AB1312" s="40">
        <f t="shared" si="654"/>
        <v>0</v>
      </c>
      <c r="AC1312" s="40">
        <f t="shared" si="655"/>
        <v>0</v>
      </c>
      <c r="AD1312" s="39">
        <f t="shared" si="656"/>
        <v>0</v>
      </c>
      <c r="AE1312" s="39">
        <f t="shared" si="657"/>
        <v>0</v>
      </c>
      <c r="AF1312" t="str">
        <f t="shared" si="658"/>
        <v>Trabalhado</v>
      </c>
      <c r="AG1312" t="str">
        <f t="shared" si="659"/>
        <v/>
      </c>
      <c r="AH1312" t="str">
        <f t="shared" si="660"/>
        <v/>
      </c>
      <c r="AJ1312" s="41">
        <f t="shared" si="661"/>
        <v>2</v>
      </c>
      <c r="AK1312" s="42" t="str">
        <f t="shared" si="662"/>
        <v/>
      </c>
      <c r="AL1312" s="41" t="str">
        <f t="shared" si="663"/>
        <v>Leve atraso</v>
      </c>
      <c r="AM1312" s="41" t="str">
        <f t="shared" si="664"/>
        <v>Não</v>
      </c>
      <c r="AN1312" s="41" t="str">
        <f t="shared" si="665"/>
        <v>Sim</v>
      </c>
      <c r="AO1312" s="42" t="str">
        <f t="shared" si="666"/>
        <v/>
      </c>
      <c r="AP1312" s="41" t="str">
        <f t="shared" si="667"/>
        <v>Giovani Joao da Silva|46262</v>
      </c>
      <c r="AQ1312" s="41" t="str">
        <f t="shared" si="668"/>
        <v/>
      </c>
      <c r="AR1312" s="41" t="str">
        <f>IF($AQ1312="","",COUNTIFS(L_ChaveCob,$AQ1312,L_Ausencia,"&gt;"&amp;$W1312)+COUNTIFS($AQ$4:$AQ1312,$AQ1312,$W$4:$W1312,$W1312))</f>
        <v/>
      </c>
      <c r="AS1312" s="42">
        <f t="shared" si="669"/>
        <v>0</v>
      </c>
      <c r="AT1312" s="42">
        <f t="shared" si="670"/>
        <v>0</v>
      </c>
      <c r="AU1312" s="42">
        <f t="shared" si="671"/>
        <v>0</v>
      </c>
    </row>
    <row r="1313" spans="1:47" x14ac:dyDescent="0.2">
      <c r="A1313" s="35">
        <v>46262</v>
      </c>
      <c r="B1313" s="36" t="s">
        <v>241</v>
      </c>
      <c r="C1313" s="36" t="s">
        <v>232</v>
      </c>
      <c r="D1313" s="36"/>
      <c r="E1313" s="37"/>
      <c r="F1313" s="37"/>
      <c r="G1313" s="36"/>
      <c r="H1313" s="36"/>
      <c r="I1313" s="36"/>
      <c r="J1313" s="36"/>
      <c r="K1313" s="37"/>
      <c r="L1313" s="37"/>
      <c r="M1313" s="37"/>
      <c r="N1313" s="38">
        <f t="shared" si="640"/>
        <v>46235</v>
      </c>
      <c r="O1313">
        <f t="shared" si="641"/>
        <v>24800</v>
      </c>
      <c r="P1313" t="str">
        <f t="shared" si="642"/>
        <v>Serralheria</v>
      </c>
      <c r="Q1313" t="str">
        <f t="shared" si="643"/>
        <v>Normal / Fixo</v>
      </c>
      <c r="R1313" t="str">
        <f t="shared" si="644"/>
        <v>SERRALHEIRO II</v>
      </c>
      <c r="S1313" t="str">
        <f t="shared" si="645"/>
        <v>ADM</v>
      </c>
      <c r="T1313" s="39">
        <f t="shared" si="646"/>
        <v>57.825734836004102</v>
      </c>
      <c r="U1313" s="40">
        <f t="shared" si="647"/>
        <v>0.33333333333333298</v>
      </c>
      <c r="V1313" s="40">
        <f t="shared" si="648"/>
        <v>0.33333333333333298</v>
      </c>
      <c r="W1313" s="40">
        <f t="shared" si="649"/>
        <v>0</v>
      </c>
      <c r="X1313" t="str">
        <f t="shared" si="650"/>
        <v>Não</v>
      </c>
      <c r="Y1313" s="40">
        <f t="shared" si="651"/>
        <v>0</v>
      </c>
      <c r="Z1313" s="40">
        <f t="shared" si="652"/>
        <v>0</v>
      </c>
      <c r="AA1313" s="40">
        <f t="shared" si="653"/>
        <v>0</v>
      </c>
      <c r="AB1313" s="40">
        <f t="shared" si="654"/>
        <v>0</v>
      </c>
      <c r="AC1313" s="40">
        <f t="shared" si="655"/>
        <v>0</v>
      </c>
      <c r="AD1313" s="39">
        <f t="shared" si="656"/>
        <v>0</v>
      </c>
      <c r="AE1313" s="39">
        <f t="shared" si="657"/>
        <v>0</v>
      </c>
      <c r="AF1313" t="str">
        <f t="shared" si="658"/>
        <v>Trabalhado</v>
      </c>
      <c r="AG1313" t="str">
        <f t="shared" si="659"/>
        <v/>
      </c>
      <c r="AH1313" t="str">
        <f t="shared" si="660"/>
        <v/>
      </c>
      <c r="AJ1313" s="41">
        <f t="shared" si="661"/>
        <v>3</v>
      </c>
      <c r="AK1313" s="42" t="str">
        <f t="shared" si="662"/>
        <v/>
      </c>
      <c r="AL1313" s="41" t="str">
        <f t="shared" si="663"/>
        <v>Leve atraso</v>
      </c>
      <c r="AM1313" s="41" t="str">
        <f t="shared" si="664"/>
        <v>Não</v>
      </c>
      <c r="AN1313" s="41" t="str">
        <f t="shared" si="665"/>
        <v>Sim</v>
      </c>
      <c r="AO1313" s="42" t="str">
        <f t="shared" si="666"/>
        <v/>
      </c>
      <c r="AP1313" s="41" t="str">
        <f t="shared" si="667"/>
        <v>Ivanildo Lopes Pires de Carvalho|46262</v>
      </c>
      <c r="AQ1313" s="41" t="str">
        <f t="shared" si="668"/>
        <v/>
      </c>
      <c r="AR1313" s="41" t="str">
        <f>IF($AQ1313="","",COUNTIFS(L_ChaveCob,$AQ1313,L_Ausencia,"&gt;"&amp;$W1313)+COUNTIFS($AQ$4:$AQ1313,$AQ1313,$W$4:$W1313,$W1313))</f>
        <v/>
      </c>
      <c r="AS1313" s="42">
        <f t="shared" si="669"/>
        <v>0</v>
      </c>
      <c r="AT1313" s="42">
        <f t="shared" si="670"/>
        <v>0</v>
      </c>
      <c r="AU1313" s="42">
        <f t="shared" si="671"/>
        <v>0</v>
      </c>
    </row>
    <row r="1314" spans="1:47" x14ac:dyDescent="0.2">
      <c r="A1314" s="35">
        <v>46262</v>
      </c>
      <c r="B1314" s="36" t="s">
        <v>254</v>
      </c>
      <c r="C1314" s="36" t="s">
        <v>228</v>
      </c>
      <c r="D1314" s="36"/>
      <c r="E1314" s="37"/>
      <c r="F1314" s="37"/>
      <c r="G1314" s="36"/>
      <c r="H1314" s="36"/>
      <c r="I1314" s="36"/>
      <c r="J1314" s="36"/>
      <c r="K1314" s="37"/>
      <c r="L1314" s="37"/>
      <c r="M1314" s="37"/>
      <c r="N1314" s="38">
        <f t="shared" si="640"/>
        <v>46235</v>
      </c>
      <c r="O1314">
        <f t="shared" si="641"/>
        <v>900001</v>
      </c>
      <c r="P1314" t="str">
        <f t="shared" si="642"/>
        <v>Serralheria</v>
      </c>
      <c r="Q1314" t="str">
        <f t="shared" si="643"/>
        <v>Normal / Fixo</v>
      </c>
      <c r="R1314" t="str">
        <f t="shared" si="644"/>
        <v>SERRALHEIRO II</v>
      </c>
      <c r="S1314" t="str">
        <f t="shared" si="645"/>
        <v>ADM</v>
      </c>
      <c r="T1314" s="39">
        <f t="shared" si="646"/>
        <v>57.825734836004102</v>
      </c>
      <c r="U1314" s="40">
        <f t="shared" si="647"/>
        <v>0.33333333333333298</v>
      </c>
      <c r="V1314" s="40">
        <f t="shared" si="648"/>
        <v>0</v>
      </c>
      <c r="W1314" s="40">
        <f t="shared" si="649"/>
        <v>0.33333333333333298</v>
      </c>
      <c r="X1314" t="str">
        <f t="shared" si="650"/>
        <v>Sim</v>
      </c>
      <c r="Y1314" s="40">
        <f t="shared" si="651"/>
        <v>0.33333333333333298</v>
      </c>
      <c r="Z1314" s="40">
        <f t="shared" si="652"/>
        <v>0</v>
      </c>
      <c r="AA1314" s="40">
        <f t="shared" si="653"/>
        <v>0</v>
      </c>
      <c r="AB1314" s="40">
        <f t="shared" si="654"/>
        <v>0</v>
      </c>
      <c r="AC1314" s="40">
        <f t="shared" si="655"/>
        <v>0.33333333333333298</v>
      </c>
      <c r="AD1314" s="39">
        <f t="shared" si="656"/>
        <v>462.60587868803231</v>
      </c>
      <c r="AE1314" s="39">
        <f t="shared" si="657"/>
        <v>0</v>
      </c>
      <c r="AF1314" t="str">
        <f t="shared" si="658"/>
        <v>Férias</v>
      </c>
      <c r="AG1314" t="str">
        <f t="shared" si="659"/>
        <v>DESCONTA 8:00h (Férias).</v>
      </c>
      <c r="AH1314" t="str">
        <f t="shared" si="660"/>
        <v/>
      </c>
      <c r="AJ1314" s="41">
        <f t="shared" si="661"/>
        <v>8</v>
      </c>
      <c r="AK1314" s="42" t="str">
        <f t="shared" si="662"/>
        <v/>
      </c>
      <c r="AL1314" s="41" t="str">
        <f t="shared" si="663"/>
        <v>Dia inteiro</v>
      </c>
      <c r="AM1314" s="41" t="str">
        <f t="shared" si="664"/>
        <v>Sim</v>
      </c>
      <c r="AN1314" s="41" t="str">
        <f t="shared" si="665"/>
        <v>Não</v>
      </c>
      <c r="AO1314" s="42" t="str">
        <f t="shared" si="666"/>
        <v/>
      </c>
      <c r="AP1314" s="41" t="str">
        <f t="shared" si="667"/>
        <v>Ronaldo Santos Dias|46262</v>
      </c>
      <c r="AQ1314" s="41" t="str">
        <f t="shared" si="668"/>
        <v>46262|Serralheria</v>
      </c>
      <c r="AR1314" s="41">
        <f>IF($AQ1314="","",COUNTIFS(L_ChaveCob,$AQ1314,L_Ausencia,"&gt;"&amp;$W1314)+COUNTIFS($AQ$4:$AQ1314,$AQ1314,$W$4:$W1314,$W1314))</f>
        <v>1</v>
      </c>
      <c r="AS1314" s="42">
        <f t="shared" si="669"/>
        <v>0</v>
      </c>
      <c r="AT1314" s="42">
        <f t="shared" si="670"/>
        <v>0</v>
      </c>
      <c r="AU1314" s="42">
        <f t="shared" si="671"/>
        <v>0</v>
      </c>
    </row>
    <row r="1315" spans="1:47" x14ac:dyDescent="0.2">
      <c r="A1315" s="35">
        <v>46262</v>
      </c>
      <c r="B1315" s="36" t="s">
        <v>247</v>
      </c>
      <c r="C1315" s="36" t="s">
        <v>213</v>
      </c>
      <c r="D1315" s="36"/>
      <c r="E1315" s="37"/>
      <c r="F1315" s="37"/>
      <c r="G1315" s="36" t="s">
        <v>618</v>
      </c>
      <c r="H1315" s="36"/>
      <c r="I1315" s="36"/>
      <c r="J1315" s="36"/>
      <c r="K1315" s="37"/>
      <c r="L1315" s="37"/>
      <c r="M1315" s="37"/>
      <c r="N1315" s="38">
        <f t="shared" si="640"/>
        <v>46235</v>
      </c>
      <c r="O1315">
        <f t="shared" si="641"/>
        <v>900005</v>
      </c>
      <c r="P1315" t="str">
        <f t="shared" si="642"/>
        <v>Serralheria</v>
      </c>
      <c r="Q1315" t="str">
        <f t="shared" si="643"/>
        <v>Normal / Fixo</v>
      </c>
      <c r="R1315" t="str">
        <f t="shared" si="644"/>
        <v>SERRALHEIRO II</v>
      </c>
      <c r="S1315" t="str">
        <f t="shared" si="645"/>
        <v>ADM</v>
      </c>
      <c r="T1315" s="39">
        <f t="shared" si="646"/>
        <v>57.825734836004102</v>
      </c>
      <c r="U1315" s="40">
        <f t="shared" si="647"/>
        <v>0.33333333333333298</v>
      </c>
      <c r="V1315" s="40">
        <f t="shared" si="648"/>
        <v>0</v>
      </c>
      <c r="W1315" s="40">
        <f t="shared" si="649"/>
        <v>0.33333333333333298</v>
      </c>
      <c r="X1315" t="str">
        <f t="shared" si="650"/>
        <v>Sim</v>
      </c>
      <c r="Y1315" s="40">
        <f t="shared" si="651"/>
        <v>0.33333333333333298</v>
      </c>
      <c r="Z1315" s="40">
        <f t="shared" si="652"/>
        <v>0</v>
      </c>
      <c r="AA1315" s="40">
        <f t="shared" si="653"/>
        <v>0</v>
      </c>
      <c r="AB1315" s="40">
        <f t="shared" si="654"/>
        <v>0</v>
      </c>
      <c r="AC1315" s="40">
        <f t="shared" si="655"/>
        <v>0.33333333333333298</v>
      </c>
      <c r="AD1315" s="39">
        <f t="shared" si="656"/>
        <v>462.60587868803231</v>
      </c>
      <c r="AE1315" s="39">
        <f t="shared" si="657"/>
        <v>0</v>
      </c>
      <c r="AF1315" t="str">
        <f t="shared" si="658"/>
        <v>Injustificada</v>
      </c>
      <c r="AG1315" t="str">
        <f t="shared" si="659"/>
        <v>DESCONTA 8:00h (Injustificada).</v>
      </c>
      <c r="AH1315" t="str">
        <f t="shared" si="660"/>
        <v/>
      </c>
      <c r="AJ1315" s="41">
        <f t="shared" si="661"/>
        <v>13</v>
      </c>
      <c r="AK1315" s="42" t="str">
        <f t="shared" si="662"/>
        <v/>
      </c>
      <c r="AL1315" s="41" t="str">
        <f t="shared" si="663"/>
        <v>Dia inteiro</v>
      </c>
      <c r="AM1315" s="41" t="str">
        <f t="shared" si="664"/>
        <v>Sim</v>
      </c>
      <c r="AN1315" s="41" t="str">
        <f t="shared" si="665"/>
        <v>Não</v>
      </c>
      <c r="AO1315" s="42" t="str">
        <f t="shared" si="666"/>
        <v/>
      </c>
      <c r="AP1315" s="41" t="str">
        <f t="shared" si="667"/>
        <v>Rafael Fracaroli da Rocha|46262</v>
      </c>
      <c r="AQ1315" s="41" t="str">
        <f t="shared" si="668"/>
        <v>46262|Serralheria</v>
      </c>
      <c r="AR1315" s="41">
        <f>IF($AQ1315="","",COUNTIFS(L_ChaveCob,$AQ1315,L_Ausencia,"&gt;"&amp;$W1315)+COUNTIFS($AQ$4:$AQ1315,$AQ1315,$W$4:$W1315,$W1315))</f>
        <v>2</v>
      </c>
      <c r="AS1315" s="42">
        <f t="shared" si="669"/>
        <v>0</v>
      </c>
      <c r="AT1315" s="42">
        <f t="shared" si="670"/>
        <v>0</v>
      </c>
      <c r="AU1315" s="42">
        <f t="shared" si="671"/>
        <v>0</v>
      </c>
    </row>
    <row r="1316" spans="1:47" x14ac:dyDescent="0.2">
      <c r="A1316" s="35">
        <v>46262</v>
      </c>
      <c r="B1316" s="36" t="s">
        <v>237</v>
      </c>
      <c r="C1316" s="36" t="s">
        <v>213</v>
      </c>
      <c r="D1316" s="36"/>
      <c r="E1316" s="37"/>
      <c r="F1316" s="37"/>
      <c r="G1316" s="36"/>
      <c r="H1316" s="36"/>
      <c r="I1316" s="36"/>
      <c r="J1316" s="36"/>
      <c r="K1316" s="37"/>
      <c r="L1316" s="37"/>
      <c r="M1316" s="37"/>
      <c r="N1316" s="38">
        <f t="shared" si="640"/>
        <v>46235</v>
      </c>
      <c r="O1316">
        <f t="shared" si="641"/>
        <v>119353</v>
      </c>
      <c r="P1316" t="str">
        <f t="shared" si="642"/>
        <v>Serralheria</v>
      </c>
      <c r="Q1316" t="str">
        <f t="shared" si="643"/>
        <v>Normal / Fixo</v>
      </c>
      <c r="R1316" t="str">
        <f t="shared" si="644"/>
        <v>SERRALHEIRO II</v>
      </c>
      <c r="S1316" t="str">
        <f t="shared" si="645"/>
        <v>ADM</v>
      </c>
      <c r="T1316" s="39">
        <f t="shared" si="646"/>
        <v>57.825734836004102</v>
      </c>
      <c r="U1316" s="40">
        <f t="shared" si="647"/>
        <v>0.33333333333333298</v>
      </c>
      <c r="V1316" s="40">
        <f t="shared" si="648"/>
        <v>0</v>
      </c>
      <c r="W1316" s="40">
        <f t="shared" si="649"/>
        <v>0.33333333333333298</v>
      </c>
      <c r="X1316" t="str">
        <f t="shared" si="650"/>
        <v>Sim</v>
      </c>
      <c r="Y1316" s="40">
        <f t="shared" si="651"/>
        <v>0.33333333333333298</v>
      </c>
      <c r="Z1316" s="40">
        <f t="shared" si="652"/>
        <v>0</v>
      </c>
      <c r="AA1316" s="40">
        <f t="shared" si="653"/>
        <v>0</v>
      </c>
      <c r="AB1316" s="40">
        <f t="shared" si="654"/>
        <v>0</v>
      </c>
      <c r="AC1316" s="40">
        <f t="shared" si="655"/>
        <v>0.33333333333333298</v>
      </c>
      <c r="AD1316" s="39">
        <f t="shared" si="656"/>
        <v>462.60587868803231</v>
      </c>
      <c r="AE1316" s="39">
        <f t="shared" si="657"/>
        <v>0</v>
      </c>
      <c r="AF1316" t="str">
        <f t="shared" si="658"/>
        <v>Injustificada</v>
      </c>
      <c r="AG1316" t="str">
        <f t="shared" si="659"/>
        <v>DESCONTA 8:00h (Injustificada).</v>
      </c>
      <c r="AH1316" t="str">
        <f t="shared" si="660"/>
        <v/>
      </c>
      <c r="AJ1316" s="41">
        <f t="shared" si="661"/>
        <v>7</v>
      </c>
      <c r="AK1316" s="42" t="str">
        <f t="shared" si="662"/>
        <v/>
      </c>
      <c r="AL1316" s="41" t="str">
        <f t="shared" si="663"/>
        <v>Dia inteiro</v>
      </c>
      <c r="AM1316" s="41" t="str">
        <f t="shared" si="664"/>
        <v>Sim</v>
      </c>
      <c r="AN1316" s="41" t="str">
        <f t="shared" si="665"/>
        <v>Não</v>
      </c>
      <c r="AO1316" s="42" t="str">
        <f t="shared" si="666"/>
        <v/>
      </c>
      <c r="AP1316" s="41" t="str">
        <f t="shared" si="667"/>
        <v>Ezequiel Antonio Peres|46262</v>
      </c>
      <c r="AQ1316" s="41" t="str">
        <f t="shared" si="668"/>
        <v>46262|Serralheria</v>
      </c>
      <c r="AR1316" s="41">
        <f>IF($AQ1316="","",COUNTIFS(L_ChaveCob,$AQ1316,L_Ausencia,"&gt;"&amp;$W1316)+COUNTIFS($AQ$4:$AQ1316,$AQ1316,$W$4:$W1316,$W1316))</f>
        <v>3</v>
      </c>
      <c r="AS1316" s="42">
        <f t="shared" si="669"/>
        <v>0</v>
      </c>
      <c r="AT1316" s="42">
        <f t="shared" si="670"/>
        <v>0</v>
      </c>
      <c r="AU1316" s="42">
        <f t="shared" si="671"/>
        <v>0</v>
      </c>
    </row>
    <row r="1317" spans="1:47" x14ac:dyDescent="0.2">
      <c r="A1317" s="35">
        <v>46262</v>
      </c>
      <c r="B1317" s="36" t="s">
        <v>249</v>
      </c>
      <c r="C1317" s="36" t="s">
        <v>232</v>
      </c>
      <c r="D1317" s="36"/>
      <c r="E1317" s="37"/>
      <c r="F1317" s="37"/>
      <c r="G1317" s="36"/>
      <c r="H1317" s="36"/>
      <c r="I1317" s="36"/>
      <c r="J1317" s="36"/>
      <c r="K1317" s="37"/>
      <c r="L1317" s="37"/>
      <c r="M1317" s="37"/>
      <c r="N1317" s="38">
        <f t="shared" si="640"/>
        <v>46235</v>
      </c>
      <c r="O1317">
        <f t="shared" si="641"/>
        <v>331335</v>
      </c>
      <c r="P1317" t="str">
        <f t="shared" si="642"/>
        <v>Serralheria</v>
      </c>
      <c r="Q1317" t="str">
        <f t="shared" si="643"/>
        <v>Normal / Fixo</v>
      </c>
      <c r="R1317" t="str">
        <f t="shared" si="644"/>
        <v>SERRALHEIRO II</v>
      </c>
      <c r="S1317" t="str">
        <f t="shared" si="645"/>
        <v>ADM</v>
      </c>
      <c r="T1317" s="39">
        <f t="shared" si="646"/>
        <v>57.825734836004102</v>
      </c>
      <c r="U1317" s="40">
        <f t="shared" si="647"/>
        <v>0.33333333333333298</v>
      </c>
      <c r="V1317" s="40">
        <f t="shared" si="648"/>
        <v>0.33333333333333298</v>
      </c>
      <c r="W1317" s="40">
        <f t="shared" si="649"/>
        <v>0</v>
      </c>
      <c r="X1317" t="str">
        <f t="shared" si="650"/>
        <v>Não</v>
      </c>
      <c r="Y1317" s="40">
        <f t="shared" si="651"/>
        <v>0</v>
      </c>
      <c r="Z1317" s="40">
        <f t="shared" si="652"/>
        <v>0</v>
      </c>
      <c r="AA1317" s="40">
        <f t="shared" si="653"/>
        <v>0</v>
      </c>
      <c r="AB1317" s="40">
        <f t="shared" si="654"/>
        <v>0</v>
      </c>
      <c r="AC1317" s="40">
        <f t="shared" si="655"/>
        <v>0</v>
      </c>
      <c r="AD1317" s="39">
        <f t="shared" si="656"/>
        <v>0</v>
      </c>
      <c r="AE1317" s="39">
        <f t="shared" si="657"/>
        <v>0</v>
      </c>
      <c r="AF1317" t="str">
        <f t="shared" si="658"/>
        <v>Trabalhado</v>
      </c>
      <c r="AG1317" t="str">
        <f t="shared" si="659"/>
        <v/>
      </c>
      <c r="AH1317" t="str">
        <f t="shared" si="660"/>
        <v/>
      </c>
      <c r="AJ1317" s="41">
        <f t="shared" si="661"/>
        <v>5</v>
      </c>
      <c r="AK1317" s="42" t="str">
        <f t="shared" si="662"/>
        <v/>
      </c>
      <c r="AL1317" s="41" t="str">
        <f t="shared" si="663"/>
        <v>Leve atraso</v>
      </c>
      <c r="AM1317" s="41" t="str">
        <f t="shared" si="664"/>
        <v>Não</v>
      </c>
      <c r="AN1317" s="41" t="str">
        <f t="shared" si="665"/>
        <v>Sim</v>
      </c>
      <c r="AO1317" s="42" t="str">
        <f t="shared" si="666"/>
        <v/>
      </c>
      <c r="AP1317" s="41" t="str">
        <f t="shared" si="667"/>
        <v>Robson Alberto Alves Galvão|46262</v>
      </c>
      <c r="AQ1317" s="41" t="str">
        <f t="shared" si="668"/>
        <v/>
      </c>
      <c r="AR1317" s="41" t="str">
        <f>IF($AQ1317="","",COUNTIFS(L_ChaveCob,$AQ1317,L_Ausencia,"&gt;"&amp;$W1317)+COUNTIFS($AQ$4:$AQ1317,$AQ1317,$W$4:$W1317,$W1317))</f>
        <v/>
      </c>
      <c r="AS1317" s="42">
        <f t="shared" si="669"/>
        <v>0</v>
      </c>
      <c r="AT1317" s="42">
        <f t="shared" si="670"/>
        <v>0</v>
      </c>
      <c r="AU1317" s="42">
        <f t="shared" si="671"/>
        <v>0</v>
      </c>
    </row>
    <row r="1318" spans="1:47" x14ac:dyDescent="0.2">
      <c r="A1318" s="35">
        <v>46262</v>
      </c>
      <c r="B1318" s="36" t="s">
        <v>229</v>
      </c>
      <c r="C1318" s="36" t="s">
        <v>232</v>
      </c>
      <c r="D1318" s="36"/>
      <c r="E1318" s="37"/>
      <c r="F1318" s="37"/>
      <c r="G1318" s="36"/>
      <c r="H1318" s="36"/>
      <c r="I1318" s="36"/>
      <c r="J1318" s="36"/>
      <c r="K1318" s="37"/>
      <c r="L1318" s="37"/>
      <c r="M1318" s="37"/>
      <c r="N1318" s="38">
        <f t="shared" si="640"/>
        <v>46235</v>
      </c>
      <c r="O1318">
        <f t="shared" si="641"/>
        <v>105410</v>
      </c>
      <c r="P1318" t="str">
        <f t="shared" si="642"/>
        <v>Serralheria</v>
      </c>
      <c r="Q1318" t="str">
        <f t="shared" si="643"/>
        <v>Normal / Fixo</v>
      </c>
      <c r="R1318" t="str">
        <f t="shared" si="644"/>
        <v>SERRALHEIRO I</v>
      </c>
      <c r="S1318" t="str">
        <f t="shared" si="645"/>
        <v>TURNO 3</v>
      </c>
      <c r="T1318" s="39">
        <f t="shared" si="646"/>
        <v>53.488333185221997</v>
      </c>
      <c r="U1318" s="40">
        <f t="shared" si="647"/>
        <v>0.33333333333333298</v>
      </c>
      <c r="V1318" s="40">
        <f t="shared" si="648"/>
        <v>0.33333333333333298</v>
      </c>
      <c r="W1318" s="40">
        <f t="shared" si="649"/>
        <v>0</v>
      </c>
      <c r="X1318" t="str">
        <f t="shared" si="650"/>
        <v>Não</v>
      </c>
      <c r="Y1318" s="40">
        <f t="shared" si="651"/>
        <v>0</v>
      </c>
      <c r="Z1318" s="40">
        <f t="shared" si="652"/>
        <v>0</v>
      </c>
      <c r="AA1318" s="40">
        <f t="shared" si="653"/>
        <v>0</v>
      </c>
      <c r="AB1318" s="40">
        <f t="shared" si="654"/>
        <v>0</v>
      </c>
      <c r="AC1318" s="40">
        <f t="shared" si="655"/>
        <v>0</v>
      </c>
      <c r="AD1318" s="39">
        <f t="shared" si="656"/>
        <v>0</v>
      </c>
      <c r="AE1318" s="39">
        <f t="shared" si="657"/>
        <v>0</v>
      </c>
      <c r="AF1318" t="str">
        <f t="shared" si="658"/>
        <v>Trabalhado</v>
      </c>
      <c r="AG1318" t="str">
        <f t="shared" si="659"/>
        <v/>
      </c>
      <c r="AH1318" t="str">
        <f t="shared" si="660"/>
        <v/>
      </c>
      <c r="AJ1318" s="41">
        <f t="shared" si="661"/>
        <v>6</v>
      </c>
      <c r="AK1318" s="42" t="str">
        <f t="shared" si="662"/>
        <v/>
      </c>
      <c r="AL1318" s="41" t="str">
        <f t="shared" si="663"/>
        <v>Leve atraso</v>
      </c>
      <c r="AM1318" s="41" t="str">
        <f t="shared" si="664"/>
        <v>Não</v>
      </c>
      <c r="AN1318" s="41" t="str">
        <f t="shared" si="665"/>
        <v>Sim</v>
      </c>
      <c r="AO1318" s="42" t="str">
        <f t="shared" si="666"/>
        <v/>
      </c>
      <c r="AP1318" s="41" t="str">
        <f t="shared" si="667"/>
        <v>Marcelo Douglas Vieira Santana|46262</v>
      </c>
      <c r="AQ1318" s="41" t="str">
        <f t="shared" si="668"/>
        <v/>
      </c>
      <c r="AR1318" s="41" t="str">
        <f>IF($AQ1318="","",COUNTIFS(L_ChaveCob,$AQ1318,L_Ausencia,"&gt;"&amp;$W1318)+COUNTIFS($AQ$4:$AQ1318,$AQ1318,$W$4:$W1318,$W1318))</f>
        <v/>
      </c>
      <c r="AS1318" s="42">
        <f t="shared" si="669"/>
        <v>0</v>
      </c>
      <c r="AT1318" s="42">
        <f t="shared" si="670"/>
        <v>0</v>
      </c>
      <c r="AU1318" s="42">
        <f t="shared" si="671"/>
        <v>0</v>
      </c>
    </row>
    <row r="1319" spans="1:47" x14ac:dyDescent="0.2">
      <c r="A1319" s="35">
        <v>46262</v>
      </c>
      <c r="B1319" s="36" t="s">
        <v>231</v>
      </c>
      <c r="C1319" s="36" t="s">
        <v>232</v>
      </c>
      <c r="D1319" s="36"/>
      <c r="E1319" s="37"/>
      <c r="F1319" s="37"/>
      <c r="G1319" s="36"/>
      <c r="H1319" s="36"/>
      <c r="I1319" s="36"/>
      <c r="J1319" s="36"/>
      <c r="K1319" s="37"/>
      <c r="L1319" s="37"/>
      <c r="M1319" s="37"/>
      <c r="N1319" s="38">
        <f t="shared" si="640"/>
        <v>46235</v>
      </c>
      <c r="O1319">
        <f t="shared" si="641"/>
        <v>900004</v>
      </c>
      <c r="P1319" t="str">
        <f t="shared" si="642"/>
        <v>Serralheria</v>
      </c>
      <c r="Q1319" t="str">
        <f t="shared" si="643"/>
        <v>Normal / Fixo</v>
      </c>
      <c r="R1319" t="str">
        <f t="shared" si="644"/>
        <v>SERRALHEIRO I</v>
      </c>
      <c r="S1319" t="str">
        <f t="shared" si="645"/>
        <v>TURNO 2</v>
      </c>
      <c r="T1319" s="39">
        <f t="shared" si="646"/>
        <v>53.488333185221997</v>
      </c>
      <c r="U1319" s="40">
        <f t="shared" si="647"/>
        <v>0.33333333333333298</v>
      </c>
      <c r="V1319" s="40">
        <f t="shared" si="648"/>
        <v>0.33333333333333298</v>
      </c>
      <c r="W1319" s="40">
        <f t="shared" si="649"/>
        <v>0</v>
      </c>
      <c r="X1319" t="str">
        <f t="shared" si="650"/>
        <v>Não</v>
      </c>
      <c r="Y1319" s="40">
        <f t="shared" si="651"/>
        <v>0</v>
      </c>
      <c r="Z1319" s="40">
        <f t="shared" si="652"/>
        <v>0</v>
      </c>
      <c r="AA1319" s="40">
        <f t="shared" si="653"/>
        <v>0</v>
      </c>
      <c r="AB1319" s="40">
        <f t="shared" si="654"/>
        <v>0</v>
      </c>
      <c r="AC1319" s="40">
        <f t="shared" si="655"/>
        <v>0</v>
      </c>
      <c r="AD1319" s="39">
        <f t="shared" si="656"/>
        <v>0</v>
      </c>
      <c r="AE1319" s="39">
        <f t="shared" si="657"/>
        <v>0</v>
      </c>
      <c r="AF1319" t="str">
        <f t="shared" si="658"/>
        <v>Trabalhado</v>
      </c>
      <c r="AG1319" t="str">
        <f t="shared" si="659"/>
        <v/>
      </c>
      <c r="AH1319" t="str">
        <f t="shared" si="660"/>
        <v/>
      </c>
      <c r="AJ1319" s="41">
        <f t="shared" si="661"/>
        <v>11</v>
      </c>
      <c r="AK1319" s="42" t="str">
        <f t="shared" si="662"/>
        <v/>
      </c>
      <c r="AL1319" s="41" t="str">
        <f t="shared" si="663"/>
        <v>Leve atraso</v>
      </c>
      <c r="AM1319" s="41" t="str">
        <f t="shared" si="664"/>
        <v>Não</v>
      </c>
      <c r="AN1319" s="41" t="str">
        <f t="shared" si="665"/>
        <v>Sim</v>
      </c>
      <c r="AO1319" s="42" t="str">
        <f t="shared" si="666"/>
        <v/>
      </c>
      <c r="AP1319" s="41" t="str">
        <f t="shared" si="667"/>
        <v>Rogério Marques da Silva|46262</v>
      </c>
      <c r="AQ1319" s="41" t="str">
        <f t="shared" si="668"/>
        <v/>
      </c>
      <c r="AR1319" s="41" t="str">
        <f>IF($AQ1319="","",COUNTIFS(L_ChaveCob,$AQ1319,L_Ausencia,"&gt;"&amp;$W1319)+COUNTIFS($AQ$4:$AQ1319,$AQ1319,$W$4:$W1319,$W1319))</f>
        <v/>
      </c>
      <c r="AS1319" s="42">
        <f t="shared" si="669"/>
        <v>0</v>
      </c>
      <c r="AT1319" s="42">
        <f t="shared" si="670"/>
        <v>0</v>
      </c>
      <c r="AU1319" s="42">
        <f t="shared" si="671"/>
        <v>0</v>
      </c>
    </row>
    <row r="1320" spans="1:47" x14ac:dyDescent="0.2">
      <c r="A1320" s="35">
        <v>46262</v>
      </c>
      <c r="B1320" s="36" t="s">
        <v>479</v>
      </c>
      <c r="C1320" s="36" t="s">
        <v>232</v>
      </c>
      <c r="D1320" s="36"/>
      <c r="E1320" s="37"/>
      <c r="F1320" s="37"/>
      <c r="G1320" s="36"/>
      <c r="H1320" s="36"/>
      <c r="I1320" s="36"/>
      <c r="J1320" s="36"/>
      <c r="K1320" s="37"/>
      <c r="L1320" s="37"/>
      <c r="M1320" s="37"/>
      <c r="N1320" s="38">
        <f t="shared" si="640"/>
        <v>46235</v>
      </c>
      <c r="O1320">
        <f t="shared" si="641"/>
        <v>900012</v>
      </c>
      <c r="P1320" t="str">
        <f t="shared" si="642"/>
        <v>Serralheria</v>
      </c>
      <c r="Q1320" t="str">
        <f t="shared" si="643"/>
        <v>Normal / Fixo</v>
      </c>
      <c r="R1320" t="str">
        <f t="shared" si="644"/>
        <v>SERRALHEIRO I</v>
      </c>
      <c r="S1320" t="str">
        <f t="shared" si="645"/>
        <v>ADM</v>
      </c>
      <c r="T1320" s="39">
        <f t="shared" si="646"/>
        <v>53.488333185221997</v>
      </c>
      <c r="U1320" s="40">
        <f t="shared" si="647"/>
        <v>0.33333333333333298</v>
      </c>
      <c r="V1320" s="40">
        <f t="shared" si="648"/>
        <v>0.33333333333333298</v>
      </c>
      <c r="W1320" s="40">
        <f t="shared" si="649"/>
        <v>0</v>
      </c>
      <c r="X1320" t="str">
        <f t="shared" si="650"/>
        <v>Não</v>
      </c>
      <c r="Y1320" s="40">
        <f t="shared" si="651"/>
        <v>0</v>
      </c>
      <c r="Z1320" s="40">
        <f t="shared" si="652"/>
        <v>0</v>
      </c>
      <c r="AA1320" s="40">
        <f t="shared" si="653"/>
        <v>0</v>
      </c>
      <c r="AB1320" s="40">
        <f t="shared" si="654"/>
        <v>0</v>
      </c>
      <c r="AC1320" s="40">
        <f t="shared" si="655"/>
        <v>0</v>
      </c>
      <c r="AD1320" s="39">
        <f t="shared" si="656"/>
        <v>0</v>
      </c>
      <c r="AE1320" s="39">
        <f t="shared" si="657"/>
        <v>0</v>
      </c>
      <c r="AF1320" t="str">
        <f t="shared" si="658"/>
        <v>Trabalhado</v>
      </c>
      <c r="AG1320" t="str">
        <f t="shared" si="659"/>
        <v/>
      </c>
      <c r="AH1320" t="str">
        <f t="shared" si="660"/>
        <v/>
      </c>
      <c r="AJ1320" s="41">
        <f t="shared" si="661"/>
        <v>21</v>
      </c>
      <c r="AK1320" s="42" t="str">
        <f t="shared" si="662"/>
        <v/>
      </c>
      <c r="AL1320" s="41" t="str">
        <f t="shared" si="663"/>
        <v>Leve atraso</v>
      </c>
      <c r="AM1320" s="41" t="str">
        <f t="shared" si="664"/>
        <v>Não</v>
      </c>
      <c r="AN1320" s="41" t="str">
        <f t="shared" si="665"/>
        <v>Sim</v>
      </c>
      <c r="AO1320" s="42" t="str">
        <f t="shared" si="666"/>
        <v/>
      </c>
      <c r="AP1320" s="41" t="str">
        <f t="shared" si="667"/>
        <v>Diego Ferreira Moura|46262</v>
      </c>
      <c r="AQ1320" s="41" t="str">
        <f t="shared" si="668"/>
        <v/>
      </c>
      <c r="AR1320" s="41" t="str">
        <f>IF($AQ1320="","",COUNTIFS(L_ChaveCob,$AQ1320,L_Ausencia,"&gt;"&amp;$W1320)+COUNTIFS($AQ$4:$AQ1320,$AQ1320,$W$4:$W1320,$W1320))</f>
        <v/>
      </c>
      <c r="AS1320" s="42">
        <f t="shared" si="669"/>
        <v>0</v>
      </c>
      <c r="AT1320" s="42">
        <f t="shared" si="670"/>
        <v>0</v>
      </c>
      <c r="AU1320" s="42">
        <f t="shared" si="671"/>
        <v>0</v>
      </c>
    </row>
    <row r="1321" spans="1:47" x14ac:dyDescent="0.2">
      <c r="A1321" s="35">
        <v>46262</v>
      </c>
      <c r="B1321" s="36" t="s">
        <v>483</v>
      </c>
      <c r="C1321" s="36" t="s">
        <v>232</v>
      </c>
      <c r="D1321" s="36"/>
      <c r="E1321" s="37"/>
      <c r="F1321" s="37"/>
      <c r="G1321" s="36"/>
      <c r="H1321" s="36"/>
      <c r="I1321" s="36"/>
      <c r="J1321" s="36"/>
      <c r="K1321" s="37"/>
      <c r="L1321" s="37"/>
      <c r="M1321" s="37"/>
      <c r="N1321" s="38">
        <f t="shared" si="640"/>
        <v>46235</v>
      </c>
      <c r="O1321">
        <f t="shared" si="641"/>
        <v>900011</v>
      </c>
      <c r="P1321" t="str">
        <f t="shared" si="642"/>
        <v>Serralheria</v>
      </c>
      <c r="Q1321" t="str">
        <f t="shared" si="643"/>
        <v>Normal / Fixo</v>
      </c>
      <c r="R1321" t="str">
        <f t="shared" si="644"/>
        <v>SERRALHEIRO I</v>
      </c>
      <c r="S1321" t="str">
        <f t="shared" si="645"/>
        <v>ADM</v>
      </c>
      <c r="T1321" s="39">
        <f t="shared" si="646"/>
        <v>53.488333185221997</v>
      </c>
      <c r="U1321" s="40">
        <f t="shared" si="647"/>
        <v>0.33333333333333298</v>
      </c>
      <c r="V1321" s="40">
        <f t="shared" si="648"/>
        <v>0.33333333333333298</v>
      </c>
      <c r="W1321" s="40">
        <f t="shared" si="649"/>
        <v>0</v>
      </c>
      <c r="X1321" t="str">
        <f t="shared" si="650"/>
        <v>Não</v>
      </c>
      <c r="Y1321" s="40">
        <f t="shared" si="651"/>
        <v>0</v>
      </c>
      <c r="Z1321" s="40">
        <f t="shared" si="652"/>
        <v>0</v>
      </c>
      <c r="AA1321" s="40">
        <f t="shared" si="653"/>
        <v>0</v>
      </c>
      <c r="AB1321" s="40">
        <f t="shared" si="654"/>
        <v>0</v>
      </c>
      <c r="AC1321" s="40">
        <f t="shared" si="655"/>
        <v>0</v>
      </c>
      <c r="AD1321" s="39">
        <f t="shared" si="656"/>
        <v>0</v>
      </c>
      <c r="AE1321" s="39">
        <f t="shared" si="657"/>
        <v>0</v>
      </c>
      <c r="AF1321" t="str">
        <f t="shared" si="658"/>
        <v>Trabalhado</v>
      </c>
      <c r="AG1321" t="str">
        <f t="shared" si="659"/>
        <v/>
      </c>
      <c r="AH1321" t="str">
        <f t="shared" si="660"/>
        <v/>
      </c>
      <c r="AJ1321" s="41">
        <f t="shared" si="661"/>
        <v>20</v>
      </c>
      <c r="AK1321" s="42" t="str">
        <f t="shared" si="662"/>
        <v/>
      </c>
      <c r="AL1321" s="41" t="str">
        <f t="shared" si="663"/>
        <v>Leve atraso</v>
      </c>
      <c r="AM1321" s="41" t="str">
        <f t="shared" si="664"/>
        <v>Não</v>
      </c>
      <c r="AN1321" s="41" t="str">
        <f t="shared" si="665"/>
        <v>Sim</v>
      </c>
      <c r="AO1321" s="42" t="str">
        <f t="shared" si="666"/>
        <v/>
      </c>
      <c r="AP1321" s="41" t="str">
        <f t="shared" si="667"/>
        <v>Maxwell Torres da Silva|46262</v>
      </c>
      <c r="AQ1321" s="41" t="str">
        <f t="shared" si="668"/>
        <v/>
      </c>
      <c r="AR1321" s="41" t="str">
        <f>IF($AQ1321="","",COUNTIFS(L_ChaveCob,$AQ1321,L_Ausencia,"&gt;"&amp;$W1321)+COUNTIFS($AQ$4:$AQ1321,$AQ1321,$W$4:$W1321,$W1321))</f>
        <v/>
      </c>
      <c r="AS1321" s="42">
        <f t="shared" si="669"/>
        <v>0</v>
      </c>
      <c r="AT1321" s="42">
        <f t="shared" si="670"/>
        <v>0</v>
      </c>
      <c r="AU1321" s="42">
        <f t="shared" si="671"/>
        <v>0</v>
      </c>
    </row>
    <row r="1322" spans="1:47" x14ac:dyDescent="0.2">
      <c r="A1322" s="35">
        <v>46262</v>
      </c>
      <c r="B1322" s="36" t="s">
        <v>281</v>
      </c>
      <c r="C1322" s="36" t="s">
        <v>213</v>
      </c>
      <c r="D1322" s="36"/>
      <c r="E1322" s="37"/>
      <c r="F1322" s="37"/>
      <c r="G1322" s="36"/>
      <c r="H1322" s="36"/>
      <c r="I1322" s="36"/>
      <c r="J1322" s="36"/>
      <c r="K1322" s="37"/>
      <c r="L1322" s="37"/>
      <c r="M1322" s="37"/>
      <c r="N1322" s="38">
        <f t="shared" si="640"/>
        <v>46235</v>
      </c>
      <c r="O1322">
        <f t="shared" si="641"/>
        <v>900010</v>
      </c>
      <c r="P1322" t="str">
        <f t="shared" si="642"/>
        <v>Serralheria</v>
      </c>
      <c r="Q1322" t="str">
        <f t="shared" si="643"/>
        <v>Normal / Fixo</v>
      </c>
      <c r="R1322" t="str">
        <f t="shared" si="644"/>
        <v>SERRALHEIRO I</v>
      </c>
      <c r="S1322" t="str">
        <f t="shared" si="645"/>
        <v>ADM</v>
      </c>
      <c r="T1322" s="39">
        <f t="shared" si="646"/>
        <v>53.488333185221997</v>
      </c>
      <c r="U1322" s="40">
        <f t="shared" si="647"/>
        <v>0.33333333333333298</v>
      </c>
      <c r="V1322" s="40">
        <f t="shared" si="648"/>
        <v>0</v>
      </c>
      <c r="W1322" s="40">
        <f t="shared" si="649"/>
        <v>0.33333333333333298</v>
      </c>
      <c r="X1322" t="str">
        <f t="shared" si="650"/>
        <v>Sim</v>
      </c>
      <c r="Y1322" s="40">
        <f t="shared" si="651"/>
        <v>0.33333333333333298</v>
      </c>
      <c r="Z1322" s="40">
        <f t="shared" si="652"/>
        <v>0</v>
      </c>
      <c r="AA1322" s="40">
        <f t="shared" si="653"/>
        <v>0</v>
      </c>
      <c r="AB1322" s="40">
        <f t="shared" si="654"/>
        <v>0</v>
      </c>
      <c r="AC1322" s="40">
        <f t="shared" si="655"/>
        <v>0.33333333333333298</v>
      </c>
      <c r="AD1322" s="39">
        <f t="shared" si="656"/>
        <v>427.90666548177552</v>
      </c>
      <c r="AE1322" s="39">
        <f t="shared" si="657"/>
        <v>0</v>
      </c>
      <c r="AF1322" t="str">
        <f t="shared" si="658"/>
        <v>Injustificada</v>
      </c>
      <c r="AG1322" t="str">
        <f t="shared" si="659"/>
        <v>DESCONTA 8:00h (Injustificada).</v>
      </c>
      <c r="AH1322" t="str">
        <f t="shared" si="660"/>
        <v/>
      </c>
      <c r="AJ1322" s="41">
        <f t="shared" si="661"/>
        <v>19</v>
      </c>
      <c r="AK1322" s="42" t="str">
        <f t="shared" si="662"/>
        <v/>
      </c>
      <c r="AL1322" s="41" t="str">
        <f t="shared" si="663"/>
        <v>Dia inteiro</v>
      </c>
      <c r="AM1322" s="41" t="str">
        <f t="shared" si="664"/>
        <v>Sim</v>
      </c>
      <c r="AN1322" s="41" t="str">
        <f t="shared" si="665"/>
        <v>Não</v>
      </c>
      <c r="AO1322" s="42" t="str">
        <f t="shared" si="666"/>
        <v/>
      </c>
      <c r="AP1322" s="41" t="str">
        <f t="shared" si="667"/>
        <v>Roniel de Souza Rocha|46262</v>
      </c>
      <c r="AQ1322" s="41" t="str">
        <f t="shared" si="668"/>
        <v>46262|Serralheria</v>
      </c>
      <c r="AR1322" s="41">
        <f>IF($AQ1322="","",COUNTIFS(L_ChaveCob,$AQ1322,L_Ausencia,"&gt;"&amp;$W1322)+COUNTIFS($AQ$4:$AQ1322,$AQ1322,$W$4:$W1322,$W1322))</f>
        <v>4</v>
      </c>
      <c r="AS1322" s="42">
        <f t="shared" si="669"/>
        <v>0</v>
      </c>
      <c r="AT1322" s="42">
        <f t="shared" si="670"/>
        <v>0</v>
      </c>
      <c r="AU1322" s="42">
        <f t="shared" si="671"/>
        <v>0</v>
      </c>
    </row>
    <row r="1323" spans="1:47" hidden="1" x14ac:dyDescent="0.2">
      <c r="A1323" s="35">
        <v>46262</v>
      </c>
      <c r="B1323" s="36" t="s">
        <v>611</v>
      </c>
      <c r="C1323" s="36" t="s">
        <v>232</v>
      </c>
      <c r="D1323" s="36"/>
      <c r="E1323" s="37"/>
      <c r="F1323" s="37"/>
      <c r="G1323" s="36"/>
      <c r="H1323" s="36"/>
      <c r="I1323" s="36"/>
      <c r="J1323" s="36"/>
      <c r="K1323" s="37"/>
      <c r="L1323" s="37"/>
      <c r="M1323" s="37"/>
      <c r="N1323" s="38">
        <f t="shared" si="640"/>
        <v>46235</v>
      </c>
      <c r="O1323">
        <f t="shared" si="641"/>
        <v>900013</v>
      </c>
      <c r="P1323" t="str">
        <f t="shared" si="642"/>
        <v>SPOT</v>
      </c>
      <c r="Q1323" t="str">
        <f t="shared" si="643"/>
        <v>SPOT</v>
      </c>
      <c r="R1323" t="str">
        <f t="shared" si="644"/>
        <v>SERRALHEIRO I</v>
      </c>
      <c r="S1323" t="str">
        <f t="shared" si="645"/>
        <v>TURNO 2</v>
      </c>
      <c r="T1323" s="39">
        <f t="shared" si="646"/>
        <v>53.488333185221997</v>
      </c>
      <c r="U1323" s="40">
        <f t="shared" si="647"/>
        <v>0.33333333333333298</v>
      </c>
      <c r="V1323" s="40">
        <f t="shared" si="648"/>
        <v>0.33333333333333298</v>
      </c>
      <c r="W1323" s="40">
        <f t="shared" si="649"/>
        <v>0</v>
      </c>
      <c r="X1323" t="str">
        <f t="shared" si="650"/>
        <v>Não</v>
      </c>
      <c r="Y1323" s="40">
        <f t="shared" si="651"/>
        <v>0</v>
      </c>
      <c r="Z1323" s="40">
        <f t="shared" si="652"/>
        <v>0</v>
      </c>
      <c r="AA1323" s="40">
        <f t="shared" si="653"/>
        <v>0</v>
      </c>
      <c r="AB1323" s="40">
        <f t="shared" si="654"/>
        <v>0</v>
      </c>
      <c r="AC1323" s="40">
        <f t="shared" si="655"/>
        <v>0</v>
      </c>
      <c r="AD1323" s="39">
        <f t="shared" si="656"/>
        <v>0</v>
      </c>
      <c r="AE1323" s="39">
        <f t="shared" si="657"/>
        <v>0</v>
      </c>
      <c r="AF1323" t="str">
        <f t="shared" si="658"/>
        <v>Trabalhado</v>
      </c>
      <c r="AG1323" t="str">
        <f t="shared" si="659"/>
        <v/>
      </c>
      <c r="AH1323" t="str">
        <f t="shared" si="660"/>
        <v/>
      </c>
      <c r="AJ1323" s="41">
        <f t="shared" si="661"/>
        <v>22</v>
      </c>
      <c r="AK1323" s="42" t="str">
        <f t="shared" si="662"/>
        <v/>
      </c>
      <c r="AL1323" s="41" t="str">
        <f t="shared" si="663"/>
        <v>Leve atraso</v>
      </c>
      <c r="AM1323" s="41" t="str">
        <f t="shared" si="664"/>
        <v>Não</v>
      </c>
      <c r="AN1323" s="41" t="str">
        <f t="shared" si="665"/>
        <v>Sim</v>
      </c>
      <c r="AO1323" s="42" t="str">
        <f t="shared" si="666"/>
        <v/>
      </c>
      <c r="AP1323" s="41" t="str">
        <f t="shared" si="667"/>
        <v>Murilo de Souza Modesto- Spot|46262</v>
      </c>
      <c r="AQ1323" s="41" t="str">
        <f t="shared" si="668"/>
        <v/>
      </c>
      <c r="AR1323" s="41" t="str">
        <f>IF($AQ1323="","",COUNTIFS(L_ChaveCob,$AQ1323,L_Ausencia,"&gt;"&amp;$W1323)+COUNTIFS($AQ$4:$AQ1323,$AQ1323,$W$4:$W1323,$W1323))</f>
        <v/>
      </c>
      <c r="AS1323" s="42">
        <f t="shared" si="669"/>
        <v>0</v>
      </c>
      <c r="AT1323" s="42">
        <f t="shared" si="670"/>
        <v>0</v>
      </c>
      <c r="AU1323" s="42">
        <f t="shared" si="671"/>
        <v>0</v>
      </c>
    </row>
    <row r="1324" spans="1:47" x14ac:dyDescent="0.2">
      <c r="A1324" s="35">
        <v>46265</v>
      </c>
      <c r="B1324" s="36" t="s">
        <v>252</v>
      </c>
      <c r="C1324" s="36" t="s">
        <v>232</v>
      </c>
      <c r="D1324" s="36"/>
      <c r="E1324" s="37"/>
      <c r="F1324" s="37"/>
      <c r="G1324" s="36"/>
      <c r="H1324" s="36"/>
      <c r="I1324" s="36"/>
      <c r="J1324" s="36"/>
      <c r="K1324" s="37"/>
      <c r="L1324" s="37"/>
      <c r="M1324" s="37"/>
      <c r="N1324" s="38">
        <f t="shared" si="640"/>
        <v>46235</v>
      </c>
      <c r="O1324">
        <f t="shared" si="641"/>
        <v>266937</v>
      </c>
      <c r="P1324" t="str">
        <f t="shared" si="642"/>
        <v>Serralheria</v>
      </c>
      <c r="Q1324" t="str">
        <f t="shared" si="643"/>
        <v>Normal / Fixo</v>
      </c>
      <c r="R1324" t="str">
        <f t="shared" si="644"/>
        <v>ENCARREGADO</v>
      </c>
      <c r="S1324" t="str">
        <f t="shared" si="645"/>
        <v>ADM</v>
      </c>
      <c r="T1324" s="39">
        <f t="shared" si="646"/>
        <v>66.410146806958295</v>
      </c>
      <c r="U1324" s="40">
        <f t="shared" si="647"/>
        <v>0.375</v>
      </c>
      <c r="V1324" s="40">
        <f t="shared" si="648"/>
        <v>0.375</v>
      </c>
      <c r="W1324" s="40">
        <f t="shared" si="649"/>
        <v>0</v>
      </c>
      <c r="X1324" t="str">
        <f t="shared" si="650"/>
        <v>Não</v>
      </c>
      <c r="Y1324" s="40">
        <f t="shared" si="651"/>
        <v>0</v>
      </c>
      <c r="Z1324" s="40">
        <f t="shared" si="652"/>
        <v>0</v>
      </c>
      <c r="AA1324" s="40">
        <f t="shared" si="653"/>
        <v>0</v>
      </c>
      <c r="AB1324" s="40">
        <f t="shared" si="654"/>
        <v>0</v>
      </c>
      <c r="AC1324" s="40">
        <f t="shared" si="655"/>
        <v>0</v>
      </c>
      <c r="AD1324" s="39">
        <f t="shared" si="656"/>
        <v>0</v>
      </c>
      <c r="AE1324" s="39">
        <f t="shared" si="657"/>
        <v>0</v>
      </c>
      <c r="AF1324" t="str">
        <f t="shared" si="658"/>
        <v>Trabalhado</v>
      </c>
      <c r="AG1324" t="str">
        <f t="shared" si="659"/>
        <v/>
      </c>
      <c r="AH1324" t="str">
        <f t="shared" si="660"/>
        <v/>
      </c>
      <c r="AJ1324" s="41">
        <f t="shared" si="661"/>
        <v>1</v>
      </c>
      <c r="AK1324" s="42" t="str">
        <f t="shared" si="662"/>
        <v/>
      </c>
      <c r="AL1324" s="41" t="str">
        <f t="shared" si="663"/>
        <v>Leve atraso</v>
      </c>
      <c r="AM1324" s="41" t="str">
        <f t="shared" si="664"/>
        <v>Não</v>
      </c>
      <c r="AN1324" s="41" t="str">
        <f t="shared" si="665"/>
        <v>Sim</v>
      </c>
      <c r="AO1324" s="42" t="str">
        <f t="shared" si="666"/>
        <v/>
      </c>
      <c r="AP1324" s="41" t="str">
        <f t="shared" si="667"/>
        <v>Ronaldo Rosendo da Silva|46265</v>
      </c>
      <c r="AQ1324" s="41" t="str">
        <f t="shared" si="668"/>
        <v/>
      </c>
      <c r="AR1324" s="41" t="str">
        <f>IF($AQ1324="","",COUNTIFS(L_ChaveCob,$AQ1324,L_Ausencia,"&gt;"&amp;$W1324)+COUNTIFS($AQ$4:$AQ1324,$AQ1324,$W$4:$W1324,$W1324))</f>
        <v/>
      </c>
      <c r="AS1324" s="42">
        <f t="shared" si="669"/>
        <v>0</v>
      </c>
      <c r="AT1324" s="42">
        <f t="shared" si="670"/>
        <v>0</v>
      </c>
      <c r="AU1324" s="42">
        <f t="shared" si="671"/>
        <v>0</v>
      </c>
    </row>
    <row r="1325" spans="1:47" x14ac:dyDescent="0.2">
      <c r="A1325" s="35">
        <v>46265</v>
      </c>
      <c r="B1325" s="36" t="s">
        <v>243</v>
      </c>
      <c r="C1325" s="36" t="s">
        <v>232</v>
      </c>
      <c r="D1325" s="36"/>
      <c r="E1325" s="37"/>
      <c r="F1325" s="37"/>
      <c r="G1325" s="36"/>
      <c r="H1325" s="36"/>
      <c r="I1325" s="36"/>
      <c r="J1325" s="36"/>
      <c r="K1325" s="37"/>
      <c r="L1325" s="37"/>
      <c r="M1325" s="37"/>
      <c r="N1325" s="38">
        <f t="shared" si="640"/>
        <v>46235</v>
      </c>
      <c r="O1325">
        <f t="shared" si="641"/>
        <v>900003</v>
      </c>
      <c r="P1325" t="str">
        <f t="shared" si="642"/>
        <v>Serralheria</v>
      </c>
      <c r="Q1325" t="str">
        <f t="shared" si="643"/>
        <v>Normal / Fixo</v>
      </c>
      <c r="R1325" t="str">
        <f t="shared" si="644"/>
        <v>ENCARREGADO</v>
      </c>
      <c r="S1325" t="str">
        <f t="shared" si="645"/>
        <v>ADM</v>
      </c>
      <c r="T1325" s="39">
        <f t="shared" si="646"/>
        <v>66.410146806958295</v>
      </c>
      <c r="U1325" s="40">
        <f t="shared" si="647"/>
        <v>0.375</v>
      </c>
      <c r="V1325" s="40">
        <f t="shared" si="648"/>
        <v>0.375</v>
      </c>
      <c r="W1325" s="40">
        <f t="shared" si="649"/>
        <v>0</v>
      </c>
      <c r="X1325" t="str">
        <f t="shared" si="650"/>
        <v>Não</v>
      </c>
      <c r="Y1325" s="40">
        <f t="shared" si="651"/>
        <v>0</v>
      </c>
      <c r="Z1325" s="40">
        <f t="shared" si="652"/>
        <v>0</v>
      </c>
      <c r="AA1325" s="40">
        <f t="shared" si="653"/>
        <v>0</v>
      </c>
      <c r="AB1325" s="40">
        <f t="shared" si="654"/>
        <v>0</v>
      </c>
      <c r="AC1325" s="40">
        <f t="shared" si="655"/>
        <v>0</v>
      </c>
      <c r="AD1325" s="39">
        <f t="shared" si="656"/>
        <v>0</v>
      </c>
      <c r="AE1325" s="39">
        <f t="shared" si="657"/>
        <v>0</v>
      </c>
      <c r="AF1325" t="str">
        <f t="shared" si="658"/>
        <v>Trabalhado</v>
      </c>
      <c r="AG1325" t="str">
        <f t="shared" si="659"/>
        <v/>
      </c>
      <c r="AH1325" t="str">
        <f t="shared" si="660"/>
        <v/>
      </c>
      <c r="AJ1325" s="41">
        <f t="shared" si="661"/>
        <v>10</v>
      </c>
      <c r="AK1325" s="42" t="str">
        <f t="shared" si="662"/>
        <v/>
      </c>
      <c r="AL1325" s="41" t="str">
        <f t="shared" si="663"/>
        <v>Leve atraso</v>
      </c>
      <c r="AM1325" s="41" t="str">
        <f t="shared" si="664"/>
        <v>Não</v>
      </c>
      <c r="AN1325" s="41" t="str">
        <f t="shared" si="665"/>
        <v>Sim</v>
      </c>
      <c r="AO1325" s="42" t="str">
        <f t="shared" si="666"/>
        <v/>
      </c>
      <c r="AP1325" s="41" t="str">
        <f t="shared" si="667"/>
        <v>Marcelo Antônio Silvestre de Moraes|46265</v>
      </c>
      <c r="AQ1325" s="41" t="str">
        <f t="shared" si="668"/>
        <v/>
      </c>
      <c r="AR1325" s="41" t="str">
        <f>IF($AQ1325="","",COUNTIFS(L_ChaveCob,$AQ1325,L_Ausencia,"&gt;"&amp;$W1325)+COUNTIFS($AQ$4:$AQ1325,$AQ1325,$W$4:$W1325,$W1325))</f>
        <v/>
      </c>
      <c r="AS1325" s="42">
        <f t="shared" si="669"/>
        <v>0</v>
      </c>
      <c r="AT1325" s="42">
        <f t="shared" si="670"/>
        <v>0</v>
      </c>
      <c r="AU1325" s="42">
        <f t="shared" si="671"/>
        <v>0</v>
      </c>
    </row>
    <row r="1326" spans="1:47" x14ac:dyDescent="0.2">
      <c r="A1326" s="35">
        <v>46265</v>
      </c>
      <c r="B1326" s="36" t="s">
        <v>239</v>
      </c>
      <c r="C1326" s="36" t="s">
        <v>232</v>
      </c>
      <c r="D1326" s="36"/>
      <c r="E1326" s="37"/>
      <c r="F1326" s="37"/>
      <c r="G1326" s="36"/>
      <c r="H1326" s="36"/>
      <c r="I1326" s="36"/>
      <c r="J1326" s="36"/>
      <c r="K1326" s="37"/>
      <c r="L1326" s="37"/>
      <c r="M1326" s="37"/>
      <c r="N1326" s="38">
        <f t="shared" si="640"/>
        <v>46235</v>
      </c>
      <c r="O1326">
        <f t="shared" si="641"/>
        <v>173078</v>
      </c>
      <c r="P1326" t="str">
        <f t="shared" si="642"/>
        <v>Serralheria</v>
      </c>
      <c r="Q1326" t="str">
        <f t="shared" si="643"/>
        <v>Normal / Fixo</v>
      </c>
      <c r="R1326" t="str">
        <f t="shared" si="644"/>
        <v>SERRALHEIRO II</v>
      </c>
      <c r="S1326" t="str">
        <f t="shared" si="645"/>
        <v>ADM</v>
      </c>
      <c r="T1326" s="39">
        <f t="shared" si="646"/>
        <v>57.825734836004102</v>
      </c>
      <c r="U1326" s="40">
        <f t="shared" si="647"/>
        <v>0.375</v>
      </c>
      <c r="V1326" s="40">
        <f t="shared" si="648"/>
        <v>0.375</v>
      </c>
      <c r="W1326" s="40">
        <f t="shared" si="649"/>
        <v>0</v>
      </c>
      <c r="X1326" t="str">
        <f t="shared" si="650"/>
        <v>Não</v>
      </c>
      <c r="Y1326" s="40">
        <f t="shared" si="651"/>
        <v>0</v>
      </c>
      <c r="Z1326" s="40">
        <f t="shared" si="652"/>
        <v>0</v>
      </c>
      <c r="AA1326" s="40">
        <f t="shared" si="653"/>
        <v>0</v>
      </c>
      <c r="AB1326" s="40">
        <f t="shared" si="654"/>
        <v>0</v>
      </c>
      <c r="AC1326" s="40">
        <f t="shared" si="655"/>
        <v>0</v>
      </c>
      <c r="AD1326" s="39">
        <f t="shared" si="656"/>
        <v>0</v>
      </c>
      <c r="AE1326" s="39">
        <f t="shared" si="657"/>
        <v>0</v>
      </c>
      <c r="AF1326" t="str">
        <f t="shared" si="658"/>
        <v>Trabalhado</v>
      </c>
      <c r="AG1326" t="str">
        <f t="shared" si="659"/>
        <v/>
      </c>
      <c r="AH1326" t="str">
        <f t="shared" si="660"/>
        <v/>
      </c>
      <c r="AJ1326" s="41">
        <f t="shared" si="661"/>
        <v>2</v>
      </c>
      <c r="AK1326" s="42" t="str">
        <f t="shared" si="662"/>
        <v/>
      </c>
      <c r="AL1326" s="41" t="str">
        <f t="shared" si="663"/>
        <v>Leve atraso</v>
      </c>
      <c r="AM1326" s="41" t="str">
        <f t="shared" si="664"/>
        <v>Não</v>
      </c>
      <c r="AN1326" s="41" t="str">
        <f t="shared" si="665"/>
        <v>Sim</v>
      </c>
      <c r="AO1326" s="42" t="str">
        <f t="shared" si="666"/>
        <v/>
      </c>
      <c r="AP1326" s="41" t="str">
        <f t="shared" si="667"/>
        <v>Giovani Joao da Silva|46265</v>
      </c>
      <c r="AQ1326" s="41" t="str">
        <f t="shared" si="668"/>
        <v/>
      </c>
      <c r="AR1326" s="41" t="str">
        <f>IF($AQ1326="","",COUNTIFS(L_ChaveCob,$AQ1326,L_Ausencia,"&gt;"&amp;$W1326)+COUNTIFS($AQ$4:$AQ1326,$AQ1326,$W$4:$W1326,$W1326))</f>
        <v/>
      </c>
      <c r="AS1326" s="42">
        <f t="shared" si="669"/>
        <v>0</v>
      </c>
      <c r="AT1326" s="42">
        <f t="shared" si="670"/>
        <v>0</v>
      </c>
      <c r="AU1326" s="42">
        <f t="shared" si="671"/>
        <v>0</v>
      </c>
    </row>
    <row r="1327" spans="1:47" x14ac:dyDescent="0.2">
      <c r="A1327" s="35">
        <v>46265</v>
      </c>
      <c r="B1327" s="36" t="s">
        <v>241</v>
      </c>
      <c r="C1327" s="36" t="s">
        <v>232</v>
      </c>
      <c r="D1327" s="36"/>
      <c r="E1327" s="37"/>
      <c r="F1327" s="37"/>
      <c r="G1327" s="36"/>
      <c r="H1327" s="36"/>
      <c r="I1327" s="36"/>
      <c r="J1327" s="36"/>
      <c r="K1327" s="37"/>
      <c r="L1327" s="37"/>
      <c r="M1327" s="37"/>
      <c r="N1327" s="38">
        <f t="shared" si="640"/>
        <v>46235</v>
      </c>
      <c r="O1327">
        <f t="shared" si="641"/>
        <v>24800</v>
      </c>
      <c r="P1327" t="str">
        <f t="shared" si="642"/>
        <v>Serralheria</v>
      </c>
      <c r="Q1327" t="str">
        <f t="shared" si="643"/>
        <v>Normal / Fixo</v>
      </c>
      <c r="R1327" t="str">
        <f t="shared" si="644"/>
        <v>SERRALHEIRO II</v>
      </c>
      <c r="S1327" t="str">
        <f t="shared" si="645"/>
        <v>ADM</v>
      </c>
      <c r="T1327" s="39">
        <f t="shared" si="646"/>
        <v>57.825734836004102</v>
      </c>
      <c r="U1327" s="40">
        <f t="shared" si="647"/>
        <v>0.375</v>
      </c>
      <c r="V1327" s="40">
        <f t="shared" si="648"/>
        <v>0.375</v>
      </c>
      <c r="W1327" s="40">
        <f t="shared" si="649"/>
        <v>0</v>
      </c>
      <c r="X1327" t="str">
        <f t="shared" si="650"/>
        <v>Não</v>
      </c>
      <c r="Y1327" s="40">
        <f t="shared" si="651"/>
        <v>0</v>
      </c>
      <c r="Z1327" s="40">
        <f t="shared" si="652"/>
        <v>0</v>
      </c>
      <c r="AA1327" s="40">
        <f t="shared" si="653"/>
        <v>0</v>
      </c>
      <c r="AB1327" s="40">
        <f t="shared" si="654"/>
        <v>0</v>
      </c>
      <c r="AC1327" s="40">
        <f t="shared" si="655"/>
        <v>0</v>
      </c>
      <c r="AD1327" s="39">
        <f t="shared" si="656"/>
        <v>0</v>
      </c>
      <c r="AE1327" s="39">
        <f t="shared" si="657"/>
        <v>0</v>
      </c>
      <c r="AF1327" t="str">
        <f t="shared" si="658"/>
        <v>Trabalhado</v>
      </c>
      <c r="AG1327" t="str">
        <f t="shared" si="659"/>
        <v/>
      </c>
      <c r="AH1327" t="str">
        <f t="shared" si="660"/>
        <v/>
      </c>
      <c r="AJ1327" s="41">
        <f t="shared" si="661"/>
        <v>3</v>
      </c>
      <c r="AK1327" s="42" t="str">
        <f t="shared" si="662"/>
        <v/>
      </c>
      <c r="AL1327" s="41" t="str">
        <f t="shared" si="663"/>
        <v>Leve atraso</v>
      </c>
      <c r="AM1327" s="41" t="str">
        <f t="shared" si="664"/>
        <v>Não</v>
      </c>
      <c r="AN1327" s="41" t="str">
        <f t="shared" si="665"/>
        <v>Sim</v>
      </c>
      <c r="AO1327" s="42" t="str">
        <f t="shared" si="666"/>
        <v/>
      </c>
      <c r="AP1327" s="41" t="str">
        <f t="shared" si="667"/>
        <v>Ivanildo Lopes Pires de Carvalho|46265</v>
      </c>
      <c r="AQ1327" s="41" t="str">
        <f t="shared" si="668"/>
        <v/>
      </c>
      <c r="AR1327" s="41" t="str">
        <f>IF($AQ1327="","",COUNTIFS(L_ChaveCob,$AQ1327,L_Ausencia,"&gt;"&amp;$W1327)+COUNTIFS($AQ$4:$AQ1327,$AQ1327,$W$4:$W1327,$W1327))</f>
        <v/>
      </c>
      <c r="AS1327" s="42">
        <f t="shared" si="669"/>
        <v>0</v>
      </c>
      <c r="AT1327" s="42">
        <f t="shared" si="670"/>
        <v>0</v>
      </c>
      <c r="AU1327" s="42">
        <f t="shared" si="671"/>
        <v>0</v>
      </c>
    </row>
    <row r="1328" spans="1:47" x14ac:dyDescent="0.2">
      <c r="A1328" s="35">
        <v>46265</v>
      </c>
      <c r="B1328" s="36" t="s">
        <v>254</v>
      </c>
      <c r="C1328" s="36" t="s">
        <v>228</v>
      </c>
      <c r="D1328" s="36"/>
      <c r="E1328" s="37"/>
      <c r="F1328" s="37"/>
      <c r="G1328" s="36"/>
      <c r="H1328" s="36"/>
      <c r="I1328" s="36"/>
      <c r="J1328" s="36"/>
      <c r="K1328" s="37"/>
      <c r="L1328" s="37"/>
      <c r="M1328" s="37"/>
      <c r="N1328" s="38">
        <f t="shared" si="640"/>
        <v>46235</v>
      </c>
      <c r="O1328">
        <f t="shared" si="641"/>
        <v>900001</v>
      </c>
      <c r="P1328" t="str">
        <f t="shared" si="642"/>
        <v>Serralheria</v>
      </c>
      <c r="Q1328" t="str">
        <f t="shared" si="643"/>
        <v>Normal / Fixo</v>
      </c>
      <c r="R1328" t="str">
        <f t="shared" si="644"/>
        <v>SERRALHEIRO II</v>
      </c>
      <c r="S1328" t="str">
        <f t="shared" si="645"/>
        <v>ADM</v>
      </c>
      <c r="T1328" s="39">
        <f t="shared" si="646"/>
        <v>57.825734836004102</v>
      </c>
      <c r="U1328" s="40">
        <f t="shared" si="647"/>
        <v>0.375</v>
      </c>
      <c r="V1328" s="40">
        <f t="shared" si="648"/>
        <v>0</v>
      </c>
      <c r="W1328" s="40">
        <f t="shared" si="649"/>
        <v>0.375</v>
      </c>
      <c r="X1328" t="str">
        <f t="shared" si="650"/>
        <v>Sim</v>
      </c>
      <c r="Y1328" s="40">
        <f t="shared" si="651"/>
        <v>0.375</v>
      </c>
      <c r="Z1328" s="40">
        <f t="shared" si="652"/>
        <v>0</v>
      </c>
      <c r="AA1328" s="40">
        <f t="shared" si="653"/>
        <v>0</v>
      </c>
      <c r="AB1328" s="40">
        <f t="shared" si="654"/>
        <v>0</v>
      </c>
      <c r="AC1328" s="40">
        <f t="shared" si="655"/>
        <v>0.375</v>
      </c>
      <c r="AD1328" s="39">
        <f t="shared" si="656"/>
        <v>520.43161352403695</v>
      </c>
      <c r="AE1328" s="39">
        <f t="shared" si="657"/>
        <v>0</v>
      </c>
      <c r="AF1328" t="str">
        <f t="shared" si="658"/>
        <v>Férias</v>
      </c>
      <c r="AG1328" t="str">
        <f t="shared" si="659"/>
        <v>DESCONTA 9:00h (Férias).</v>
      </c>
      <c r="AH1328" t="str">
        <f t="shared" si="660"/>
        <v/>
      </c>
      <c r="AJ1328" s="41">
        <f t="shared" si="661"/>
        <v>8</v>
      </c>
      <c r="AK1328" s="42" t="str">
        <f t="shared" si="662"/>
        <v/>
      </c>
      <c r="AL1328" s="41" t="str">
        <f t="shared" si="663"/>
        <v>Dia inteiro</v>
      </c>
      <c r="AM1328" s="41" t="str">
        <f t="shared" si="664"/>
        <v>Sim</v>
      </c>
      <c r="AN1328" s="41" t="str">
        <f t="shared" si="665"/>
        <v>Não</v>
      </c>
      <c r="AO1328" s="42" t="str">
        <f t="shared" si="666"/>
        <v/>
      </c>
      <c r="AP1328" s="41" t="str">
        <f t="shared" si="667"/>
        <v>Ronaldo Santos Dias|46265</v>
      </c>
      <c r="AQ1328" s="41" t="str">
        <f t="shared" si="668"/>
        <v>46265|Serralheria</v>
      </c>
      <c r="AR1328" s="41">
        <f>IF($AQ1328="","",COUNTIFS(L_ChaveCob,$AQ1328,L_Ausencia,"&gt;"&amp;$W1328)+COUNTIFS($AQ$4:$AQ1328,$AQ1328,$W$4:$W1328,$W1328))</f>
        <v>1</v>
      </c>
      <c r="AS1328" s="42">
        <f t="shared" si="669"/>
        <v>0</v>
      </c>
      <c r="AT1328" s="42">
        <f t="shared" si="670"/>
        <v>0</v>
      </c>
      <c r="AU1328" s="42">
        <f t="shared" si="671"/>
        <v>0</v>
      </c>
    </row>
    <row r="1329" spans="1:47" x14ac:dyDescent="0.2">
      <c r="A1329" s="35">
        <v>46265</v>
      </c>
      <c r="B1329" s="36" t="s">
        <v>247</v>
      </c>
      <c r="C1329" s="36" t="s">
        <v>213</v>
      </c>
      <c r="D1329" s="36"/>
      <c r="E1329" s="37"/>
      <c r="F1329" s="37"/>
      <c r="G1329" s="36" t="s">
        <v>618</v>
      </c>
      <c r="H1329" s="36"/>
      <c r="I1329" s="36"/>
      <c r="J1329" s="36"/>
      <c r="K1329" s="37"/>
      <c r="L1329" s="37"/>
      <c r="M1329" s="37"/>
      <c r="N1329" s="38">
        <f t="shared" si="640"/>
        <v>46235</v>
      </c>
      <c r="O1329">
        <f t="shared" si="641"/>
        <v>900005</v>
      </c>
      <c r="P1329" t="str">
        <f t="shared" si="642"/>
        <v>Serralheria</v>
      </c>
      <c r="Q1329" t="str">
        <f t="shared" si="643"/>
        <v>Normal / Fixo</v>
      </c>
      <c r="R1329" t="str">
        <f t="shared" si="644"/>
        <v>SERRALHEIRO II</v>
      </c>
      <c r="S1329" t="str">
        <f t="shared" si="645"/>
        <v>ADM</v>
      </c>
      <c r="T1329" s="39">
        <f t="shared" si="646"/>
        <v>57.825734836004102</v>
      </c>
      <c r="U1329" s="40">
        <f t="shared" si="647"/>
        <v>0.375</v>
      </c>
      <c r="V1329" s="40">
        <f t="shared" si="648"/>
        <v>0</v>
      </c>
      <c r="W1329" s="40">
        <f t="shared" si="649"/>
        <v>0.375</v>
      </c>
      <c r="X1329" t="str">
        <f t="shared" si="650"/>
        <v>Sim</v>
      </c>
      <c r="Y1329" s="40">
        <f t="shared" si="651"/>
        <v>0.375</v>
      </c>
      <c r="Z1329" s="40">
        <f t="shared" si="652"/>
        <v>0</v>
      </c>
      <c r="AA1329" s="40">
        <f t="shared" si="653"/>
        <v>0</v>
      </c>
      <c r="AB1329" s="40">
        <f t="shared" si="654"/>
        <v>0</v>
      </c>
      <c r="AC1329" s="40">
        <f t="shared" si="655"/>
        <v>0.375</v>
      </c>
      <c r="AD1329" s="39">
        <f t="shared" si="656"/>
        <v>520.43161352403695</v>
      </c>
      <c r="AE1329" s="39">
        <f t="shared" si="657"/>
        <v>0</v>
      </c>
      <c r="AF1329" t="str">
        <f t="shared" si="658"/>
        <v>Injustificada</v>
      </c>
      <c r="AG1329" t="str">
        <f t="shared" si="659"/>
        <v>DESCONTA 9:00h (Injustificada).</v>
      </c>
      <c r="AH1329" t="str">
        <f t="shared" si="660"/>
        <v/>
      </c>
      <c r="AJ1329" s="41">
        <f t="shared" si="661"/>
        <v>13</v>
      </c>
      <c r="AK1329" s="42" t="str">
        <f t="shared" si="662"/>
        <v/>
      </c>
      <c r="AL1329" s="41" t="str">
        <f t="shared" si="663"/>
        <v>Dia inteiro</v>
      </c>
      <c r="AM1329" s="41" t="str">
        <f t="shared" si="664"/>
        <v>Sim</v>
      </c>
      <c r="AN1329" s="41" t="str">
        <f t="shared" si="665"/>
        <v>Não</v>
      </c>
      <c r="AO1329" s="42" t="str">
        <f t="shared" si="666"/>
        <v/>
      </c>
      <c r="AP1329" s="41" t="str">
        <f t="shared" si="667"/>
        <v>Rafael Fracaroli da Rocha|46265</v>
      </c>
      <c r="AQ1329" s="41" t="str">
        <f t="shared" si="668"/>
        <v>46265|Serralheria</v>
      </c>
      <c r="AR1329" s="41">
        <f>IF($AQ1329="","",COUNTIFS(L_ChaveCob,$AQ1329,L_Ausencia,"&gt;"&amp;$W1329)+COUNTIFS($AQ$4:$AQ1329,$AQ1329,$W$4:$W1329,$W1329))</f>
        <v>2</v>
      </c>
      <c r="AS1329" s="42">
        <f t="shared" si="669"/>
        <v>0</v>
      </c>
      <c r="AT1329" s="42">
        <f t="shared" si="670"/>
        <v>0</v>
      </c>
      <c r="AU1329" s="42">
        <f t="shared" si="671"/>
        <v>0</v>
      </c>
    </row>
    <row r="1330" spans="1:47" x14ac:dyDescent="0.2">
      <c r="A1330" s="35">
        <v>46265</v>
      </c>
      <c r="B1330" s="36" t="s">
        <v>237</v>
      </c>
      <c r="C1330" s="36" t="s">
        <v>213</v>
      </c>
      <c r="D1330" s="36"/>
      <c r="E1330" s="37"/>
      <c r="F1330" s="37"/>
      <c r="G1330" s="36"/>
      <c r="H1330" s="36"/>
      <c r="I1330" s="36"/>
      <c r="J1330" s="36"/>
      <c r="K1330" s="37"/>
      <c r="L1330" s="37"/>
      <c r="M1330" s="37"/>
      <c r="N1330" s="38">
        <f t="shared" si="640"/>
        <v>46235</v>
      </c>
      <c r="O1330">
        <f t="shared" si="641"/>
        <v>119353</v>
      </c>
      <c r="P1330" t="str">
        <f t="shared" si="642"/>
        <v>Serralheria</v>
      </c>
      <c r="Q1330" t="str">
        <f t="shared" si="643"/>
        <v>Normal / Fixo</v>
      </c>
      <c r="R1330" t="str">
        <f t="shared" si="644"/>
        <v>SERRALHEIRO II</v>
      </c>
      <c r="S1330" t="str">
        <f t="shared" si="645"/>
        <v>ADM</v>
      </c>
      <c r="T1330" s="39">
        <f t="shared" si="646"/>
        <v>57.825734836004102</v>
      </c>
      <c r="U1330" s="40">
        <f t="shared" si="647"/>
        <v>0.375</v>
      </c>
      <c r="V1330" s="40">
        <f t="shared" si="648"/>
        <v>0</v>
      </c>
      <c r="W1330" s="40">
        <f t="shared" si="649"/>
        <v>0.375</v>
      </c>
      <c r="X1330" t="str">
        <f t="shared" si="650"/>
        <v>Sim</v>
      </c>
      <c r="Y1330" s="40">
        <f t="shared" si="651"/>
        <v>0.375</v>
      </c>
      <c r="Z1330" s="40">
        <f t="shared" si="652"/>
        <v>0</v>
      </c>
      <c r="AA1330" s="40">
        <f t="shared" si="653"/>
        <v>0</v>
      </c>
      <c r="AB1330" s="40">
        <f t="shared" si="654"/>
        <v>0</v>
      </c>
      <c r="AC1330" s="40">
        <f t="shared" si="655"/>
        <v>0.375</v>
      </c>
      <c r="AD1330" s="39">
        <f t="shared" si="656"/>
        <v>520.43161352403695</v>
      </c>
      <c r="AE1330" s="39">
        <f t="shared" si="657"/>
        <v>0</v>
      </c>
      <c r="AF1330" t="str">
        <f t="shared" si="658"/>
        <v>Injustificada</v>
      </c>
      <c r="AG1330" t="str">
        <f t="shared" si="659"/>
        <v>DESCONTA 9:00h (Injustificada).</v>
      </c>
      <c r="AH1330" t="str">
        <f t="shared" si="660"/>
        <v/>
      </c>
      <c r="AJ1330" s="41">
        <f t="shared" si="661"/>
        <v>7</v>
      </c>
      <c r="AK1330" s="42" t="str">
        <f t="shared" si="662"/>
        <v/>
      </c>
      <c r="AL1330" s="41" t="str">
        <f t="shared" si="663"/>
        <v>Dia inteiro</v>
      </c>
      <c r="AM1330" s="41" t="str">
        <f t="shared" si="664"/>
        <v>Sim</v>
      </c>
      <c r="AN1330" s="41" t="str">
        <f t="shared" si="665"/>
        <v>Não</v>
      </c>
      <c r="AO1330" s="42" t="str">
        <f t="shared" si="666"/>
        <v/>
      </c>
      <c r="AP1330" s="41" t="str">
        <f t="shared" si="667"/>
        <v>Ezequiel Antonio Peres|46265</v>
      </c>
      <c r="AQ1330" s="41" t="str">
        <f t="shared" si="668"/>
        <v>46265|Serralheria</v>
      </c>
      <c r="AR1330" s="41">
        <f>IF($AQ1330="","",COUNTIFS(L_ChaveCob,$AQ1330,L_Ausencia,"&gt;"&amp;$W1330)+COUNTIFS($AQ$4:$AQ1330,$AQ1330,$W$4:$W1330,$W1330))</f>
        <v>3</v>
      </c>
      <c r="AS1330" s="42">
        <f t="shared" si="669"/>
        <v>0</v>
      </c>
      <c r="AT1330" s="42">
        <f t="shared" si="670"/>
        <v>0</v>
      </c>
      <c r="AU1330" s="42">
        <f t="shared" si="671"/>
        <v>0</v>
      </c>
    </row>
    <row r="1331" spans="1:47" x14ac:dyDescent="0.2">
      <c r="A1331" s="35">
        <v>46265</v>
      </c>
      <c r="B1331" s="36" t="s">
        <v>249</v>
      </c>
      <c r="C1331" s="36" t="s">
        <v>232</v>
      </c>
      <c r="D1331" s="36"/>
      <c r="E1331" s="37"/>
      <c r="F1331" s="37"/>
      <c r="G1331" s="36"/>
      <c r="H1331" s="36"/>
      <c r="I1331" s="36"/>
      <c r="J1331" s="36"/>
      <c r="K1331" s="37"/>
      <c r="L1331" s="37"/>
      <c r="M1331" s="37"/>
      <c r="N1331" s="38">
        <f t="shared" si="640"/>
        <v>46235</v>
      </c>
      <c r="O1331">
        <f t="shared" si="641"/>
        <v>331335</v>
      </c>
      <c r="P1331" t="str">
        <f t="shared" si="642"/>
        <v>Serralheria</v>
      </c>
      <c r="Q1331" t="str">
        <f t="shared" si="643"/>
        <v>Normal / Fixo</v>
      </c>
      <c r="R1331" t="str">
        <f t="shared" si="644"/>
        <v>SERRALHEIRO II</v>
      </c>
      <c r="S1331" t="str">
        <f t="shared" si="645"/>
        <v>ADM</v>
      </c>
      <c r="T1331" s="39">
        <f t="shared" si="646"/>
        <v>57.825734836004102</v>
      </c>
      <c r="U1331" s="40">
        <f t="shared" si="647"/>
        <v>0.375</v>
      </c>
      <c r="V1331" s="40">
        <f t="shared" si="648"/>
        <v>0.375</v>
      </c>
      <c r="W1331" s="40">
        <f t="shared" si="649"/>
        <v>0</v>
      </c>
      <c r="X1331" t="str">
        <f t="shared" si="650"/>
        <v>Não</v>
      </c>
      <c r="Y1331" s="40">
        <f t="shared" si="651"/>
        <v>0</v>
      </c>
      <c r="Z1331" s="40">
        <f t="shared" si="652"/>
        <v>0</v>
      </c>
      <c r="AA1331" s="40">
        <f t="shared" si="653"/>
        <v>0</v>
      </c>
      <c r="AB1331" s="40">
        <f t="shared" si="654"/>
        <v>0</v>
      </c>
      <c r="AC1331" s="40">
        <f t="shared" si="655"/>
        <v>0</v>
      </c>
      <c r="AD1331" s="39">
        <f t="shared" si="656"/>
        <v>0</v>
      </c>
      <c r="AE1331" s="39">
        <f t="shared" si="657"/>
        <v>0</v>
      </c>
      <c r="AF1331" t="str">
        <f t="shared" si="658"/>
        <v>Trabalhado</v>
      </c>
      <c r="AG1331" t="str">
        <f t="shared" si="659"/>
        <v/>
      </c>
      <c r="AH1331" t="str">
        <f t="shared" si="660"/>
        <v/>
      </c>
      <c r="AJ1331" s="41">
        <f t="shared" si="661"/>
        <v>5</v>
      </c>
      <c r="AK1331" s="42" t="str">
        <f t="shared" si="662"/>
        <v/>
      </c>
      <c r="AL1331" s="41" t="str">
        <f t="shared" si="663"/>
        <v>Leve atraso</v>
      </c>
      <c r="AM1331" s="41" t="str">
        <f t="shared" si="664"/>
        <v>Não</v>
      </c>
      <c r="AN1331" s="41" t="str">
        <f t="shared" si="665"/>
        <v>Sim</v>
      </c>
      <c r="AO1331" s="42" t="str">
        <f t="shared" si="666"/>
        <v/>
      </c>
      <c r="AP1331" s="41" t="str">
        <f t="shared" si="667"/>
        <v>Robson Alberto Alves Galvão|46265</v>
      </c>
      <c r="AQ1331" s="41" t="str">
        <f t="shared" si="668"/>
        <v/>
      </c>
      <c r="AR1331" s="41" t="str">
        <f>IF($AQ1331="","",COUNTIFS(L_ChaveCob,$AQ1331,L_Ausencia,"&gt;"&amp;$W1331)+COUNTIFS($AQ$4:$AQ1331,$AQ1331,$W$4:$W1331,$W1331))</f>
        <v/>
      </c>
      <c r="AS1331" s="42">
        <f t="shared" si="669"/>
        <v>0</v>
      </c>
      <c r="AT1331" s="42">
        <f t="shared" si="670"/>
        <v>0</v>
      </c>
      <c r="AU1331" s="42">
        <f t="shared" si="671"/>
        <v>0</v>
      </c>
    </row>
    <row r="1332" spans="1:47" x14ac:dyDescent="0.2">
      <c r="A1332" s="35">
        <v>46265</v>
      </c>
      <c r="B1332" s="36" t="s">
        <v>229</v>
      </c>
      <c r="C1332" s="36" t="s">
        <v>232</v>
      </c>
      <c r="D1332" s="36"/>
      <c r="E1332" s="37"/>
      <c r="F1332" s="37"/>
      <c r="G1332" s="36"/>
      <c r="H1332" s="36"/>
      <c r="I1332" s="36"/>
      <c r="J1332" s="36"/>
      <c r="K1332" s="37"/>
      <c r="L1332" s="37"/>
      <c r="M1332" s="37"/>
      <c r="N1332" s="38">
        <f t="shared" si="640"/>
        <v>46235</v>
      </c>
      <c r="O1332">
        <f t="shared" si="641"/>
        <v>105410</v>
      </c>
      <c r="P1332" t="str">
        <f t="shared" si="642"/>
        <v>Serralheria</v>
      </c>
      <c r="Q1332" t="str">
        <f t="shared" si="643"/>
        <v>Normal / Fixo</v>
      </c>
      <c r="R1332" t="str">
        <f t="shared" si="644"/>
        <v>SERRALHEIRO I</v>
      </c>
      <c r="S1332" t="str">
        <f t="shared" si="645"/>
        <v>TURNO 3</v>
      </c>
      <c r="T1332" s="39">
        <f t="shared" si="646"/>
        <v>53.488333185221997</v>
      </c>
      <c r="U1332" s="40">
        <f t="shared" si="647"/>
        <v>0.33333333333333298</v>
      </c>
      <c r="V1332" s="40">
        <f t="shared" si="648"/>
        <v>0.33333333333333298</v>
      </c>
      <c r="W1332" s="40">
        <f t="shared" si="649"/>
        <v>0</v>
      </c>
      <c r="X1332" t="str">
        <f t="shared" si="650"/>
        <v>Não</v>
      </c>
      <c r="Y1332" s="40">
        <f t="shared" si="651"/>
        <v>0</v>
      </c>
      <c r="Z1332" s="40">
        <f t="shared" si="652"/>
        <v>0</v>
      </c>
      <c r="AA1332" s="40">
        <f t="shared" si="653"/>
        <v>0</v>
      </c>
      <c r="AB1332" s="40">
        <f t="shared" si="654"/>
        <v>0</v>
      </c>
      <c r="AC1332" s="40">
        <f t="shared" si="655"/>
        <v>0</v>
      </c>
      <c r="AD1332" s="39">
        <f t="shared" si="656"/>
        <v>0</v>
      </c>
      <c r="AE1332" s="39">
        <f t="shared" si="657"/>
        <v>0</v>
      </c>
      <c r="AF1332" t="str">
        <f t="shared" si="658"/>
        <v>Trabalhado</v>
      </c>
      <c r="AG1332" t="str">
        <f t="shared" si="659"/>
        <v/>
      </c>
      <c r="AH1332" t="str">
        <f t="shared" si="660"/>
        <v/>
      </c>
      <c r="AJ1332" s="41">
        <f t="shared" si="661"/>
        <v>6</v>
      </c>
      <c r="AK1332" s="42" t="str">
        <f t="shared" si="662"/>
        <v/>
      </c>
      <c r="AL1332" s="41" t="str">
        <f t="shared" si="663"/>
        <v>Leve atraso</v>
      </c>
      <c r="AM1332" s="41" t="str">
        <f t="shared" si="664"/>
        <v>Não</v>
      </c>
      <c r="AN1332" s="41" t="str">
        <f t="shared" si="665"/>
        <v>Sim</v>
      </c>
      <c r="AO1332" s="42" t="str">
        <f t="shared" si="666"/>
        <v/>
      </c>
      <c r="AP1332" s="41" t="str">
        <f t="shared" si="667"/>
        <v>Marcelo Douglas Vieira Santana|46265</v>
      </c>
      <c r="AQ1332" s="41" t="str">
        <f t="shared" si="668"/>
        <v/>
      </c>
      <c r="AR1332" s="41" t="str">
        <f>IF($AQ1332="","",COUNTIFS(L_ChaveCob,$AQ1332,L_Ausencia,"&gt;"&amp;$W1332)+COUNTIFS($AQ$4:$AQ1332,$AQ1332,$W$4:$W1332,$W1332))</f>
        <v/>
      </c>
      <c r="AS1332" s="42">
        <f t="shared" si="669"/>
        <v>0</v>
      </c>
      <c r="AT1332" s="42">
        <f t="shared" si="670"/>
        <v>0</v>
      </c>
      <c r="AU1332" s="42">
        <f t="shared" si="671"/>
        <v>0</v>
      </c>
    </row>
    <row r="1333" spans="1:47" x14ac:dyDescent="0.2">
      <c r="A1333" s="35">
        <v>46265</v>
      </c>
      <c r="B1333" s="36" t="s">
        <v>231</v>
      </c>
      <c r="C1333" s="36" t="s">
        <v>232</v>
      </c>
      <c r="D1333" s="36"/>
      <c r="E1333" s="37"/>
      <c r="F1333" s="37"/>
      <c r="G1333" s="36"/>
      <c r="H1333" s="36"/>
      <c r="I1333" s="36"/>
      <c r="J1333" s="36"/>
      <c r="K1333" s="37"/>
      <c r="L1333" s="37"/>
      <c r="M1333" s="37"/>
      <c r="N1333" s="38">
        <f t="shared" si="640"/>
        <v>46235</v>
      </c>
      <c r="O1333">
        <f t="shared" si="641"/>
        <v>900004</v>
      </c>
      <c r="P1333" t="str">
        <f t="shared" si="642"/>
        <v>Serralheria</v>
      </c>
      <c r="Q1333" t="str">
        <f t="shared" si="643"/>
        <v>Normal / Fixo</v>
      </c>
      <c r="R1333" t="str">
        <f t="shared" si="644"/>
        <v>SERRALHEIRO I</v>
      </c>
      <c r="S1333" t="str">
        <f t="shared" si="645"/>
        <v>TURNO 2</v>
      </c>
      <c r="T1333" s="39">
        <f t="shared" si="646"/>
        <v>53.488333185221997</v>
      </c>
      <c r="U1333" s="40">
        <f t="shared" si="647"/>
        <v>0.33333333333333298</v>
      </c>
      <c r="V1333" s="40">
        <f t="shared" si="648"/>
        <v>0.33333333333333298</v>
      </c>
      <c r="W1333" s="40">
        <f t="shared" si="649"/>
        <v>0</v>
      </c>
      <c r="X1333" t="str">
        <f t="shared" si="650"/>
        <v>Não</v>
      </c>
      <c r="Y1333" s="40">
        <f t="shared" si="651"/>
        <v>0</v>
      </c>
      <c r="Z1333" s="40">
        <f t="shared" si="652"/>
        <v>0</v>
      </c>
      <c r="AA1333" s="40">
        <f t="shared" si="653"/>
        <v>0</v>
      </c>
      <c r="AB1333" s="40">
        <f t="shared" si="654"/>
        <v>0</v>
      </c>
      <c r="AC1333" s="40">
        <f t="shared" si="655"/>
        <v>0</v>
      </c>
      <c r="AD1333" s="39">
        <f t="shared" si="656"/>
        <v>0</v>
      </c>
      <c r="AE1333" s="39">
        <f t="shared" si="657"/>
        <v>0</v>
      </c>
      <c r="AF1333" t="str">
        <f t="shared" si="658"/>
        <v>Trabalhado</v>
      </c>
      <c r="AG1333" t="str">
        <f t="shared" si="659"/>
        <v/>
      </c>
      <c r="AH1333" t="str">
        <f t="shared" si="660"/>
        <v/>
      </c>
      <c r="AJ1333" s="41">
        <f t="shared" si="661"/>
        <v>11</v>
      </c>
      <c r="AK1333" s="42" t="str">
        <f t="shared" si="662"/>
        <v/>
      </c>
      <c r="AL1333" s="41" t="str">
        <f t="shared" si="663"/>
        <v>Leve atraso</v>
      </c>
      <c r="AM1333" s="41" t="str">
        <f t="shared" si="664"/>
        <v>Não</v>
      </c>
      <c r="AN1333" s="41" t="str">
        <f t="shared" si="665"/>
        <v>Sim</v>
      </c>
      <c r="AO1333" s="42" t="str">
        <f t="shared" si="666"/>
        <v/>
      </c>
      <c r="AP1333" s="41" t="str">
        <f t="shared" si="667"/>
        <v>Rogério Marques da Silva|46265</v>
      </c>
      <c r="AQ1333" s="41" t="str">
        <f t="shared" si="668"/>
        <v/>
      </c>
      <c r="AR1333" s="41" t="str">
        <f>IF($AQ1333="","",COUNTIFS(L_ChaveCob,$AQ1333,L_Ausencia,"&gt;"&amp;$W1333)+COUNTIFS($AQ$4:$AQ1333,$AQ1333,$W$4:$W1333,$W1333))</f>
        <v/>
      </c>
      <c r="AS1333" s="42">
        <f t="shared" si="669"/>
        <v>0</v>
      </c>
      <c r="AT1333" s="42">
        <f t="shared" si="670"/>
        <v>0</v>
      </c>
      <c r="AU1333" s="42">
        <f t="shared" si="671"/>
        <v>0</v>
      </c>
    </row>
    <row r="1334" spans="1:47" x14ac:dyDescent="0.2">
      <c r="A1334" s="35">
        <v>46265</v>
      </c>
      <c r="B1334" s="36" t="s">
        <v>479</v>
      </c>
      <c r="C1334" s="36" t="s">
        <v>232</v>
      </c>
      <c r="D1334" s="36"/>
      <c r="E1334" s="37"/>
      <c r="F1334" s="37"/>
      <c r="G1334" s="36"/>
      <c r="H1334" s="36"/>
      <c r="I1334" s="36"/>
      <c r="J1334" s="36"/>
      <c r="K1334" s="37"/>
      <c r="L1334" s="37"/>
      <c r="M1334" s="37"/>
      <c r="N1334" s="38">
        <f t="shared" si="640"/>
        <v>46235</v>
      </c>
      <c r="O1334">
        <f t="shared" si="641"/>
        <v>900012</v>
      </c>
      <c r="P1334" t="str">
        <f t="shared" si="642"/>
        <v>Serralheria</v>
      </c>
      <c r="Q1334" t="str">
        <f t="shared" si="643"/>
        <v>Normal / Fixo</v>
      </c>
      <c r="R1334" t="str">
        <f t="shared" si="644"/>
        <v>SERRALHEIRO I</v>
      </c>
      <c r="S1334" t="str">
        <f t="shared" si="645"/>
        <v>ADM</v>
      </c>
      <c r="T1334" s="39">
        <f t="shared" si="646"/>
        <v>53.488333185221997</v>
      </c>
      <c r="U1334" s="40">
        <f t="shared" si="647"/>
        <v>0.375</v>
      </c>
      <c r="V1334" s="40">
        <f t="shared" si="648"/>
        <v>0.375</v>
      </c>
      <c r="W1334" s="40">
        <f t="shared" si="649"/>
        <v>0</v>
      </c>
      <c r="X1334" t="str">
        <f t="shared" si="650"/>
        <v>Não</v>
      </c>
      <c r="Y1334" s="40">
        <f t="shared" si="651"/>
        <v>0</v>
      </c>
      <c r="Z1334" s="40">
        <f t="shared" si="652"/>
        <v>0</v>
      </c>
      <c r="AA1334" s="40">
        <f t="shared" si="653"/>
        <v>0</v>
      </c>
      <c r="AB1334" s="40">
        <f t="shared" si="654"/>
        <v>0</v>
      </c>
      <c r="AC1334" s="40">
        <f t="shared" si="655"/>
        <v>0</v>
      </c>
      <c r="AD1334" s="39">
        <f t="shared" si="656"/>
        <v>0</v>
      </c>
      <c r="AE1334" s="39">
        <f t="shared" si="657"/>
        <v>0</v>
      </c>
      <c r="AF1334" t="str">
        <f t="shared" si="658"/>
        <v>Trabalhado</v>
      </c>
      <c r="AG1334" t="str">
        <f t="shared" si="659"/>
        <v/>
      </c>
      <c r="AH1334" t="str">
        <f t="shared" si="660"/>
        <v/>
      </c>
      <c r="AJ1334" s="41">
        <f t="shared" si="661"/>
        <v>21</v>
      </c>
      <c r="AK1334" s="42" t="str">
        <f t="shared" si="662"/>
        <v/>
      </c>
      <c r="AL1334" s="41" t="str">
        <f t="shared" si="663"/>
        <v>Leve atraso</v>
      </c>
      <c r="AM1334" s="41" t="str">
        <f t="shared" si="664"/>
        <v>Não</v>
      </c>
      <c r="AN1334" s="41" t="str">
        <f t="shared" si="665"/>
        <v>Sim</v>
      </c>
      <c r="AO1334" s="42" t="str">
        <f t="shared" si="666"/>
        <v/>
      </c>
      <c r="AP1334" s="41" t="str">
        <f t="shared" si="667"/>
        <v>Diego Ferreira Moura|46265</v>
      </c>
      <c r="AQ1334" s="41" t="str">
        <f t="shared" si="668"/>
        <v/>
      </c>
      <c r="AR1334" s="41" t="str">
        <f>IF($AQ1334="","",COUNTIFS(L_ChaveCob,$AQ1334,L_Ausencia,"&gt;"&amp;$W1334)+COUNTIFS($AQ$4:$AQ1334,$AQ1334,$W$4:$W1334,$W1334))</f>
        <v/>
      </c>
      <c r="AS1334" s="42">
        <f t="shared" si="669"/>
        <v>0</v>
      </c>
      <c r="AT1334" s="42">
        <f t="shared" si="670"/>
        <v>0</v>
      </c>
      <c r="AU1334" s="42">
        <f t="shared" si="671"/>
        <v>0</v>
      </c>
    </row>
    <row r="1335" spans="1:47" x14ac:dyDescent="0.2">
      <c r="A1335" s="35">
        <v>46265</v>
      </c>
      <c r="B1335" s="36" t="s">
        <v>483</v>
      </c>
      <c r="C1335" s="36" t="s">
        <v>232</v>
      </c>
      <c r="D1335" s="36"/>
      <c r="E1335" s="37"/>
      <c r="F1335" s="37"/>
      <c r="G1335" s="36"/>
      <c r="H1335" s="36"/>
      <c r="I1335" s="36"/>
      <c r="J1335" s="36"/>
      <c r="K1335" s="37"/>
      <c r="L1335" s="37"/>
      <c r="M1335" s="37"/>
      <c r="N1335" s="38">
        <f t="shared" si="640"/>
        <v>46235</v>
      </c>
      <c r="O1335">
        <f t="shared" si="641"/>
        <v>900011</v>
      </c>
      <c r="P1335" t="str">
        <f t="shared" si="642"/>
        <v>Serralheria</v>
      </c>
      <c r="Q1335" t="str">
        <f t="shared" si="643"/>
        <v>Normal / Fixo</v>
      </c>
      <c r="R1335" t="str">
        <f t="shared" si="644"/>
        <v>SERRALHEIRO I</v>
      </c>
      <c r="S1335" t="str">
        <f t="shared" si="645"/>
        <v>ADM</v>
      </c>
      <c r="T1335" s="39">
        <f t="shared" si="646"/>
        <v>53.488333185221997</v>
      </c>
      <c r="U1335" s="40">
        <f t="shared" si="647"/>
        <v>0.375</v>
      </c>
      <c r="V1335" s="40">
        <f t="shared" si="648"/>
        <v>0.375</v>
      </c>
      <c r="W1335" s="40">
        <f t="shared" si="649"/>
        <v>0</v>
      </c>
      <c r="X1335" t="str">
        <f t="shared" si="650"/>
        <v>Não</v>
      </c>
      <c r="Y1335" s="40">
        <f t="shared" si="651"/>
        <v>0</v>
      </c>
      <c r="Z1335" s="40">
        <f t="shared" si="652"/>
        <v>0</v>
      </c>
      <c r="AA1335" s="40">
        <f t="shared" si="653"/>
        <v>0</v>
      </c>
      <c r="AB1335" s="40">
        <f t="shared" si="654"/>
        <v>0</v>
      </c>
      <c r="AC1335" s="40">
        <f t="shared" si="655"/>
        <v>0</v>
      </c>
      <c r="AD1335" s="39">
        <f t="shared" si="656"/>
        <v>0</v>
      </c>
      <c r="AE1335" s="39">
        <f t="shared" si="657"/>
        <v>0</v>
      </c>
      <c r="AF1335" t="str">
        <f t="shared" si="658"/>
        <v>Trabalhado</v>
      </c>
      <c r="AG1335" t="str">
        <f t="shared" si="659"/>
        <v/>
      </c>
      <c r="AH1335" t="str">
        <f t="shared" si="660"/>
        <v/>
      </c>
      <c r="AJ1335" s="41">
        <f t="shared" si="661"/>
        <v>20</v>
      </c>
      <c r="AK1335" s="42" t="str">
        <f t="shared" si="662"/>
        <v/>
      </c>
      <c r="AL1335" s="41" t="str">
        <f t="shared" si="663"/>
        <v>Leve atraso</v>
      </c>
      <c r="AM1335" s="41" t="str">
        <f t="shared" si="664"/>
        <v>Não</v>
      </c>
      <c r="AN1335" s="41" t="str">
        <f t="shared" si="665"/>
        <v>Sim</v>
      </c>
      <c r="AO1335" s="42" t="str">
        <f t="shared" si="666"/>
        <v/>
      </c>
      <c r="AP1335" s="41" t="str">
        <f t="shared" si="667"/>
        <v>Maxwell Torres da Silva|46265</v>
      </c>
      <c r="AQ1335" s="41" t="str">
        <f t="shared" si="668"/>
        <v/>
      </c>
      <c r="AR1335" s="41" t="str">
        <f>IF($AQ1335="","",COUNTIFS(L_ChaveCob,$AQ1335,L_Ausencia,"&gt;"&amp;$W1335)+COUNTIFS($AQ$4:$AQ1335,$AQ1335,$W$4:$W1335,$W1335))</f>
        <v/>
      </c>
      <c r="AS1335" s="42">
        <f t="shared" si="669"/>
        <v>0</v>
      </c>
      <c r="AT1335" s="42">
        <f t="shared" si="670"/>
        <v>0</v>
      </c>
      <c r="AU1335" s="42">
        <f t="shared" si="671"/>
        <v>0</v>
      </c>
    </row>
    <row r="1336" spans="1:47" x14ac:dyDescent="0.2">
      <c r="A1336" s="35">
        <v>46265</v>
      </c>
      <c r="B1336" s="36" t="s">
        <v>281</v>
      </c>
      <c r="C1336" s="36" t="s">
        <v>232</v>
      </c>
      <c r="D1336" s="36"/>
      <c r="E1336" s="37"/>
      <c r="F1336" s="37"/>
      <c r="G1336" s="36"/>
      <c r="H1336" s="36"/>
      <c r="I1336" s="36"/>
      <c r="J1336" s="36"/>
      <c r="K1336" s="37"/>
      <c r="L1336" s="37"/>
      <c r="M1336" s="37"/>
      <c r="N1336" s="38">
        <f t="shared" si="640"/>
        <v>46235</v>
      </c>
      <c r="O1336">
        <f t="shared" si="641"/>
        <v>900010</v>
      </c>
      <c r="P1336" t="str">
        <f t="shared" si="642"/>
        <v>Serralheria</v>
      </c>
      <c r="Q1336" t="str">
        <f t="shared" si="643"/>
        <v>Normal / Fixo</v>
      </c>
      <c r="R1336" t="str">
        <f t="shared" si="644"/>
        <v>SERRALHEIRO I</v>
      </c>
      <c r="S1336" t="str">
        <f t="shared" si="645"/>
        <v>ADM</v>
      </c>
      <c r="T1336" s="39">
        <f t="shared" si="646"/>
        <v>53.488333185221997</v>
      </c>
      <c r="U1336" s="40">
        <f t="shared" si="647"/>
        <v>0.375</v>
      </c>
      <c r="V1336" s="40">
        <f t="shared" si="648"/>
        <v>0.375</v>
      </c>
      <c r="W1336" s="40">
        <f t="shared" si="649"/>
        <v>0</v>
      </c>
      <c r="X1336" t="str">
        <f t="shared" si="650"/>
        <v>Não</v>
      </c>
      <c r="Y1336" s="40">
        <f t="shared" si="651"/>
        <v>0</v>
      </c>
      <c r="Z1336" s="40">
        <f t="shared" si="652"/>
        <v>0</v>
      </c>
      <c r="AA1336" s="40">
        <f t="shared" si="653"/>
        <v>0</v>
      </c>
      <c r="AB1336" s="40">
        <f t="shared" si="654"/>
        <v>0</v>
      </c>
      <c r="AC1336" s="40">
        <f t="shared" si="655"/>
        <v>0</v>
      </c>
      <c r="AD1336" s="39">
        <f t="shared" si="656"/>
        <v>0</v>
      </c>
      <c r="AE1336" s="39">
        <f t="shared" si="657"/>
        <v>0</v>
      </c>
      <c r="AF1336" t="str">
        <f t="shared" si="658"/>
        <v>Trabalhado</v>
      </c>
      <c r="AG1336" t="str">
        <f t="shared" si="659"/>
        <v/>
      </c>
      <c r="AH1336" t="str">
        <f t="shared" si="660"/>
        <v/>
      </c>
      <c r="AJ1336" s="41">
        <f t="shared" si="661"/>
        <v>19</v>
      </c>
      <c r="AK1336" s="42" t="str">
        <f t="shared" si="662"/>
        <v/>
      </c>
      <c r="AL1336" s="41" t="str">
        <f t="shared" si="663"/>
        <v>Leve atraso</v>
      </c>
      <c r="AM1336" s="41" t="str">
        <f t="shared" si="664"/>
        <v>Não</v>
      </c>
      <c r="AN1336" s="41" t="str">
        <f t="shared" si="665"/>
        <v>Sim</v>
      </c>
      <c r="AO1336" s="42" t="str">
        <f t="shared" si="666"/>
        <v/>
      </c>
      <c r="AP1336" s="41" t="str">
        <f t="shared" si="667"/>
        <v>Roniel de Souza Rocha|46265</v>
      </c>
      <c r="AQ1336" s="41" t="str">
        <f t="shared" si="668"/>
        <v/>
      </c>
      <c r="AR1336" s="41" t="str">
        <f>IF($AQ1336="","",COUNTIFS(L_ChaveCob,$AQ1336,L_Ausencia,"&gt;"&amp;$W1336)+COUNTIFS($AQ$4:$AQ1336,$AQ1336,$W$4:$W1336,$W1336))</f>
        <v/>
      </c>
      <c r="AS1336" s="42">
        <f t="shared" si="669"/>
        <v>0</v>
      </c>
      <c r="AT1336" s="42">
        <f t="shared" si="670"/>
        <v>0</v>
      </c>
      <c r="AU1336" s="42">
        <f t="shared" si="671"/>
        <v>0</v>
      </c>
    </row>
    <row r="1337" spans="1:47" hidden="1" x14ac:dyDescent="0.2">
      <c r="A1337" s="35">
        <v>46265</v>
      </c>
      <c r="B1337" s="36" t="s">
        <v>611</v>
      </c>
      <c r="C1337" s="36" t="s">
        <v>232</v>
      </c>
      <c r="D1337" s="36"/>
      <c r="E1337" s="37"/>
      <c r="F1337" s="37"/>
      <c r="G1337" s="36"/>
      <c r="H1337" s="36"/>
      <c r="I1337" s="36"/>
      <c r="J1337" s="36"/>
      <c r="K1337" s="37"/>
      <c r="L1337" s="37"/>
      <c r="M1337" s="37"/>
      <c r="N1337" s="38">
        <f t="shared" si="640"/>
        <v>46235</v>
      </c>
      <c r="O1337">
        <f t="shared" si="641"/>
        <v>900013</v>
      </c>
      <c r="P1337" t="str">
        <f t="shared" si="642"/>
        <v>SPOT</v>
      </c>
      <c r="Q1337" t="str">
        <f t="shared" si="643"/>
        <v>SPOT</v>
      </c>
      <c r="R1337" t="str">
        <f t="shared" si="644"/>
        <v>SERRALHEIRO I</v>
      </c>
      <c r="S1337" t="str">
        <f t="shared" si="645"/>
        <v>TURNO 2</v>
      </c>
      <c r="T1337" s="39">
        <f t="shared" si="646"/>
        <v>53.488333185221997</v>
      </c>
      <c r="U1337" s="40">
        <f t="shared" si="647"/>
        <v>0.33333333333333298</v>
      </c>
      <c r="V1337" s="40">
        <f t="shared" si="648"/>
        <v>0.33333333333333298</v>
      </c>
      <c r="W1337" s="40">
        <f t="shared" si="649"/>
        <v>0</v>
      </c>
      <c r="X1337" t="str">
        <f t="shared" si="650"/>
        <v>Não</v>
      </c>
      <c r="Y1337" s="40">
        <f t="shared" si="651"/>
        <v>0</v>
      </c>
      <c r="Z1337" s="40">
        <f t="shared" si="652"/>
        <v>0</v>
      </c>
      <c r="AA1337" s="40">
        <f t="shared" si="653"/>
        <v>0</v>
      </c>
      <c r="AB1337" s="40">
        <f t="shared" si="654"/>
        <v>0</v>
      </c>
      <c r="AC1337" s="40">
        <f t="shared" si="655"/>
        <v>0</v>
      </c>
      <c r="AD1337" s="39">
        <f t="shared" si="656"/>
        <v>0</v>
      </c>
      <c r="AE1337" s="39">
        <f t="shared" si="657"/>
        <v>0</v>
      </c>
      <c r="AF1337" t="str">
        <f t="shared" si="658"/>
        <v>Trabalhado</v>
      </c>
      <c r="AG1337" t="str">
        <f t="shared" si="659"/>
        <v/>
      </c>
      <c r="AH1337" t="str">
        <f t="shared" si="660"/>
        <v/>
      </c>
      <c r="AJ1337" s="41">
        <f t="shared" si="661"/>
        <v>22</v>
      </c>
      <c r="AK1337" s="42" t="str">
        <f t="shared" si="662"/>
        <v/>
      </c>
      <c r="AL1337" s="41" t="str">
        <f t="shared" si="663"/>
        <v>Leve atraso</v>
      </c>
      <c r="AM1337" s="41" t="str">
        <f t="shared" si="664"/>
        <v>Não</v>
      </c>
      <c r="AN1337" s="41" t="str">
        <f t="shared" si="665"/>
        <v>Sim</v>
      </c>
      <c r="AO1337" s="42" t="str">
        <f t="shared" si="666"/>
        <v/>
      </c>
      <c r="AP1337" s="41" t="str">
        <f t="shared" si="667"/>
        <v>Murilo de Souza Modesto- Spot|46265</v>
      </c>
      <c r="AQ1337" s="41" t="str">
        <f t="shared" si="668"/>
        <v/>
      </c>
      <c r="AR1337" s="41" t="str">
        <f>IF($AQ1337="","",COUNTIFS(L_ChaveCob,$AQ1337,L_Ausencia,"&gt;"&amp;$W1337)+COUNTIFS($AQ$4:$AQ1337,$AQ1337,$W$4:$W1337,$W1337))</f>
        <v/>
      </c>
      <c r="AS1337" s="42">
        <f t="shared" si="669"/>
        <v>0</v>
      </c>
      <c r="AT1337" s="42">
        <f t="shared" si="670"/>
        <v>0</v>
      </c>
      <c r="AU1337" s="42">
        <f t="shared" si="671"/>
        <v>0</v>
      </c>
    </row>
    <row r="1338" spans="1:47" x14ac:dyDescent="0.2">
      <c r="A1338" s="35">
        <v>46266</v>
      </c>
      <c r="B1338" s="36" t="s">
        <v>252</v>
      </c>
      <c r="C1338" s="36" t="s">
        <v>232</v>
      </c>
      <c r="D1338" s="36"/>
      <c r="E1338" s="37"/>
      <c r="F1338" s="37"/>
      <c r="G1338" s="36"/>
      <c r="H1338" s="36"/>
      <c r="I1338" s="36"/>
      <c r="J1338" s="36"/>
      <c r="K1338" s="37"/>
      <c r="L1338" s="37"/>
      <c r="M1338" s="37"/>
      <c r="N1338" s="38">
        <f t="shared" si="640"/>
        <v>46266</v>
      </c>
      <c r="O1338">
        <f t="shared" si="641"/>
        <v>266937</v>
      </c>
      <c r="P1338" t="str">
        <f t="shared" si="642"/>
        <v>Serralheria</v>
      </c>
      <c r="Q1338" t="str">
        <f t="shared" si="643"/>
        <v>Normal / Fixo</v>
      </c>
      <c r="R1338" t="str">
        <f t="shared" si="644"/>
        <v>ENCARREGADO</v>
      </c>
      <c r="S1338" t="str">
        <f t="shared" si="645"/>
        <v>ADM</v>
      </c>
      <c r="T1338" s="39">
        <f t="shared" si="646"/>
        <v>66.410146806958295</v>
      </c>
      <c r="U1338" s="40">
        <f t="shared" si="647"/>
        <v>0.375</v>
      </c>
      <c r="V1338" s="40">
        <f t="shared" si="648"/>
        <v>0.375</v>
      </c>
      <c r="W1338" s="40">
        <f t="shared" si="649"/>
        <v>0</v>
      </c>
      <c r="X1338" t="str">
        <f t="shared" si="650"/>
        <v>Não</v>
      </c>
      <c r="Y1338" s="40">
        <f t="shared" si="651"/>
        <v>0</v>
      </c>
      <c r="Z1338" s="40">
        <f t="shared" si="652"/>
        <v>0</v>
      </c>
      <c r="AA1338" s="40">
        <f t="shared" si="653"/>
        <v>0</v>
      </c>
      <c r="AB1338" s="40">
        <f t="shared" si="654"/>
        <v>0</v>
      </c>
      <c r="AC1338" s="40">
        <f t="shared" si="655"/>
        <v>0</v>
      </c>
      <c r="AD1338" s="39">
        <f t="shared" si="656"/>
        <v>0</v>
      </c>
      <c r="AE1338" s="39">
        <f t="shared" si="657"/>
        <v>0</v>
      </c>
      <c r="AF1338" t="str">
        <f t="shared" si="658"/>
        <v>Trabalhado</v>
      </c>
      <c r="AG1338" t="str">
        <f t="shared" si="659"/>
        <v/>
      </c>
      <c r="AH1338" t="str">
        <f t="shared" si="660"/>
        <v/>
      </c>
      <c r="AJ1338" s="41">
        <f t="shared" si="661"/>
        <v>1</v>
      </c>
      <c r="AK1338" s="42" t="str">
        <f t="shared" si="662"/>
        <v/>
      </c>
      <c r="AL1338" s="41" t="str">
        <f t="shared" si="663"/>
        <v>Leve atraso</v>
      </c>
      <c r="AM1338" s="41" t="str">
        <f t="shared" si="664"/>
        <v>Não</v>
      </c>
      <c r="AN1338" s="41" t="str">
        <f t="shared" si="665"/>
        <v>Sim</v>
      </c>
      <c r="AO1338" s="42" t="str">
        <f t="shared" si="666"/>
        <v/>
      </c>
      <c r="AP1338" s="41" t="str">
        <f t="shared" si="667"/>
        <v>Ronaldo Rosendo da Silva|46266</v>
      </c>
      <c r="AQ1338" s="41" t="str">
        <f t="shared" si="668"/>
        <v/>
      </c>
      <c r="AR1338" s="41" t="str">
        <f>IF($AQ1338="","",COUNTIFS(L_ChaveCob,$AQ1338,L_Ausencia,"&gt;"&amp;$W1338)+COUNTIFS($AQ$4:$AQ1338,$AQ1338,$W$4:$W1338,$W1338))</f>
        <v/>
      </c>
      <c r="AS1338" s="42">
        <f t="shared" si="669"/>
        <v>0</v>
      </c>
      <c r="AT1338" s="42">
        <f t="shared" si="670"/>
        <v>0</v>
      </c>
      <c r="AU1338" s="42">
        <f t="shared" si="671"/>
        <v>0</v>
      </c>
    </row>
    <row r="1339" spans="1:47" x14ac:dyDescent="0.2">
      <c r="A1339" s="35">
        <v>46266</v>
      </c>
      <c r="B1339" s="36" t="s">
        <v>243</v>
      </c>
      <c r="C1339" s="36" t="s">
        <v>232</v>
      </c>
      <c r="D1339" s="36"/>
      <c r="E1339" s="37"/>
      <c r="F1339" s="37"/>
      <c r="G1339" s="36"/>
      <c r="H1339" s="36"/>
      <c r="I1339" s="36"/>
      <c r="J1339" s="36"/>
      <c r="K1339" s="37"/>
      <c r="L1339" s="37"/>
      <c r="M1339" s="37"/>
      <c r="N1339" s="38">
        <f t="shared" si="640"/>
        <v>46266</v>
      </c>
      <c r="O1339">
        <f t="shared" si="641"/>
        <v>900003</v>
      </c>
      <c r="P1339" t="str">
        <f t="shared" si="642"/>
        <v>Serralheria</v>
      </c>
      <c r="Q1339" t="str">
        <f t="shared" si="643"/>
        <v>Normal / Fixo</v>
      </c>
      <c r="R1339" t="str">
        <f t="shared" si="644"/>
        <v>ENCARREGADO</v>
      </c>
      <c r="S1339" t="str">
        <f t="shared" si="645"/>
        <v>ADM</v>
      </c>
      <c r="T1339" s="39">
        <f t="shared" si="646"/>
        <v>66.410146806958295</v>
      </c>
      <c r="U1339" s="40">
        <f t="shared" si="647"/>
        <v>0.375</v>
      </c>
      <c r="V1339" s="40">
        <f t="shared" si="648"/>
        <v>0.375</v>
      </c>
      <c r="W1339" s="40">
        <f t="shared" si="649"/>
        <v>0</v>
      </c>
      <c r="X1339" t="str">
        <f t="shared" si="650"/>
        <v>Não</v>
      </c>
      <c r="Y1339" s="40">
        <f t="shared" si="651"/>
        <v>0</v>
      </c>
      <c r="Z1339" s="40">
        <f t="shared" si="652"/>
        <v>0</v>
      </c>
      <c r="AA1339" s="40">
        <f t="shared" si="653"/>
        <v>0</v>
      </c>
      <c r="AB1339" s="40">
        <f t="shared" si="654"/>
        <v>0</v>
      </c>
      <c r="AC1339" s="40">
        <f t="shared" si="655"/>
        <v>0</v>
      </c>
      <c r="AD1339" s="39">
        <f t="shared" si="656"/>
        <v>0</v>
      </c>
      <c r="AE1339" s="39">
        <f t="shared" si="657"/>
        <v>0</v>
      </c>
      <c r="AF1339" t="str">
        <f t="shared" si="658"/>
        <v>Trabalhado</v>
      </c>
      <c r="AG1339" t="str">
        <f t="shared" si="659"/>
        <v/>
      </c>
      <c r="AH1339" t="str">
        <f t="shared" si="660"/>
        <v/>
      </c>
      <c r="AJ1339" s="41">
        <f t="shared" si="661"/>
        <v>10</v>
      </c>
      <c r="AK1339" s="42" t="str">
        <f t="shared" si="662"/>
        <v/>
      </c>
      <c r="AL1339" s="41" t="str">
        <f t="shared" si="663"/>
        <v>Leve atraso</v>
      </c>
      <c r="AM1339" s="41" t="str">
        <f t="shared" si="664"/>
        <v>Não</v>
      </c>
      <c r="AN1339" s="41" t="str">
        <f t="shared" si="665"/>
        <v>Sim</v>
      </c>
      <c r="AO1339" s="42" t="str">
        <f t="shared" si="666"/>
        <v/>
      </c>
      <c r="AP1339" s="41" t="str">
        <f t="shared" si="667"/>
        <v>Marcelo Antônio Silvestre de Moraes|46266</v>
      </c>
      <c r="AQ1339" s="41" t="str">
        <f t="shared" si="668"/>
        <v/>
      </c>
      <c r="AR1339" s="41" t="str">
        <f>IF($AQ1339="","",COUNTIFS(L_ChaveCob,$AQ1339,L_Ausencia,"&gt;"&amp;$W1339)+COUNTIFS($AQ$4:$AQ1339,$AQ1339,$W$4:$W1339,$W1339))</f>
        <v/>
      </c>
      <c r="AS1339" s="42">
        <f t="shared" si="669"/>
        <v>0</v>
      </c>
      <c r="AT1339" s="42">
        <f t="shared" si="670"/>
        <v>0</v>
      </c>
      <c r="AU1339" s="42">
        <f t="shared" si="671"/>
        <v>0</v>
      </c>
    </row>
    <row r="1340" spans="1:47" x14ac:dyDescent="0.2">
      <c r="A1340" s="35">
        <v>46266</v>
      </c>
      <c r="B1340" s="36" t="s">
        <v>239</v>
      </c>
      <c r="C1340" s="36" t="s">
        <v>232</v>
      </c>
      <c r="D1340" s="36"/>
      <c r="E1340" s="37"/>
      <c r="F1340" s="37"/>
      <c r="G1340" s="36"/>
      <c r="H1340" s="36"/>
      <c r="I1340" s="36"/>
      <c r="J1340" s="36"/>
      <c r="K1340" s="37"/>
      <c r="L1340" s="37"/>
      <c r="M1340" s="37"/>
      <c r="N1340" s="38">
        <f t="shared" si="640"/>
        <v>46266</v>
      </c>
      <c r="O1340">
        <f t="shared" si="641"/>
        <v>173078</v>
      </c>
      <c r="P1340" t="str">
        <f t="shared" si="642"/>
        <v>Serralheria</v>
      </c>
      <c r="Q1340" t="str">
        <f t="shared" si="643"/>
        <v>Normal / Fixo</v>
      </c>
      <c r="R1340" t="str">
        <f t="shared" si="644"/>
        <v>SERRALHEIRO II</v>
      </c>
      <c r="S1340" t="str">
        <f t="shared" si="645"/>
        <v>ADM</v>
      </c>
      <c r="T1340" s="39">
        <f t="shared" si="646"/>
        <v>57.825734836004102</v>
      </c>
      <c r="U1340" s="40">
        <f t="shared" si="647"/>
        <v>0.375</v>
      </c>
      <c r="V1340" s="40">
        <f t="shared" si="648"/>
        <v>0.375</v>
      </c>
      <c r="W1340" s="40">
        <f t="shared" si="649"/>
        <v>0</v>
      </c>
      <c r="X1340" t="str">
        <f t="shared" si="650"/>
        <v>Não</v>
      </c>
      <c r="Y1340" s="40">
        <f t="shared" si="651"/>
        <v>0</v>
      </c>
      <c r="Z1340" s="40">
        <f t="shared" si="652"/>
        <v>0</v>
      </c>
      <c r="AA1340" s="40">
        <f t="shared" si="653"/>
        <v>0</v>
      </c>
      <c r="AB1340" s="40">
        <f t="shared" si="654"/>
        <v>0</v>
      </c>
      <c r="AC1340" s="40">
        <f t="shared" si="655"/>
        <v>0</v>
      </c>
      <c r="AD1340" s="39">
        <f t="shared" si="656"/>
        <v>0</v>
      </c>
      <c r="AE1340" s="39">
        <f t="shared" si="657"/>
        <v>0</v>
      </c>
      <c r="AF1340" t="str">
        <f t="shared" si="658"/>
        <v>Trabalhado</v>
      </c>
      <c r="AG1340" t="str">
        <f t="shared" si="659"/>
        <v/>
      </c>
      <c r="AH1340" t="str">
        <f t="shared" si="660"/>
        <v/>
      </c>
      <c r="AJ1340" s="41">
        <f t="shared" si="661"/>
        <v>2</v>
      </c>
      <c r="AK1340" s="42" t="str">
        <f t="shared" si="662"/>
        <v/>
      </c>
      <c r="AL1340" s="41" t="str">
        <f t="shared" si="663"/>
        <v>Leve atraso</v>
      </c>
      <c r="AM1340" s="41" t="str">
        <f t="shared" si="664"/>
        <v>Não</v>
      </c>
      <c r="AN1340" s="41" t="str">
        <f t="shared" si="665"/>
        <v>Sim</v>
      </c>
      <c r="AO1340" s="42" t="str">
        <f t="shared" si="666"/>
        <v/>
      </c>
      <c r="AP1340" s="41" t="str">
        <f t="shared" si="667"/>
        <v>Giovani Joao da Silva|46266</v>
      </c>
      <c r="AQ1340" s="41" t="str">
        <f t="shared" si="668"/>
        <v/>
      </c>
      <c r="AR1340" s="41" t="str">
        <f>IF($AQ1340="","",COUNTIFS(L_ChaveCob,$AQ1340,L_Ausencia,"&gt;"&amp;$W1340)+COUNTIFS($AQ$4:$AQ1340,$AQ1340,$W$4:$W1340,$W1340))</f>
        <v/>
      </c>
      <c r="AS1340" s="42">
        <f t="shared" si="669"/>
        <v>0</v>
      </c>
      <c r="AT1340" s="42">
        <f t="shared" si="670"/>
        <v>0</v>
      </c>
      <c r="AU1340" s="42">
        <f t="shared" si="671"/>
        <v>0</v>
      </c>
    </row>
    <row r="1341" spans="1:47" x14ac:dyDescent="0.2">
      <c r="A1341" s="35">
        <v>46266</v>
      </c>
      <c r="B1341" s="36" t="s">
        <v>241</v>
      </c>
      <c r="C1341" s="36" t="s">
        <v>232</v>
      </c>
      <c r="D1341" s="36"/>
      <c r="E1341" s="37"/>
      <c r="F1341" s="37"/>
      <c r="G1341" s="36"/>
      <c r="H1341" s="36"/>
      <c r="I1341" s="36"/>
      <c r="J1341" s="36"/>
      <c r="K1341" s="37"/>
      <c r="L1341" s="37"/>
      <c r="M1341" s="37"/>
      <c r="N1341" s="38">
        <f t="shared" si="640"/>
        <v>46266</v>
      </c>
      <c r="O1341">
        <f t="shared" si="641"/>
        <v>24800</v>
      </c>
      <c r="P1341" t="str">
        <f t="shared" si="642"/>
        <v>Serralheria</v>
      </c>
      <c r="Q1341" t="str">
        <f t="shared" si="643"/>
        <v>Normal / Fixo</v>
      </c>
      <c r="R1341" t="str">
        <f t="shared" si="644"/>
        <v>SERRALHEIRO II</v>
      </c>
      <c r="S1341" t="str">
        <f t="shared" si="645"/>
        <v>ADM</v>
      </c>
      <c r="T1341" s="39">
        <f t="shared" si="646"/>
        <v>57.825734836004102</v>
      </c>
      <c r="U1341" s="40">
        <f t="shared" si="647"/>
        <v>0.375</v>
      </c>
      <c r="V1341" s="40">
        <f t="shared" si="648"/>
        <v>0.375</v>
      </c>
      <c r="W1341" s="40">
        <f t="shared" si="649"/>
        <v>0</v>
      </c>
      <c r="X1341" t="str">
        <f t="shared" si="650"/>
        <v>Não</v>
      </c>
      <c r="Y1341" s="40">
        <f t="shared" si="651"/>
        <v>0</v>
      </c>
      <c r="Z1341" s="40">
        <f t="shared" si="652"/>
        <v>0</v>
      </c>
      <c r="AA1341" s="40">
        <f t="shared" si="653"/>
        <v>0</v>
      </c>
      <c r="AB1341" s="40">
        <f t="shared" si="654"/>
        <v>0</v>
      </c>
      <c r="AC1341" s="40">
        <f t="shared" si="655"/>
        <v>0</v>
      </c>
      <c r="AD1341" s="39">
        <f t="shared" si="656"/>
        <v>0</v>
      </c>
      <c r="AE1341" s="39">
        <f t="shared" si="657"/>
        <v>0</v>
      </c>
      <c r="AF1341" t="str">
        <f t="shared" si="658"/>
        <v>Trabalhado</v>
      </c>
      <c r="AG1341" t="str">
        <f t="shared" si="659"/>
        <v/>
      </c>
      <c r="AH1341" t="str">
        <f t="shared" si="660"/>
        <v/>
      </c>
      <c r="AJ1341" s="41">
        <f t="shared" si="661"/>
        <v>3</v>
      </c>
      <c r="AK1341" s="42" t="str">
        <f t="shared" si="662"/>
        <v/>
      </c>
      <c r="AL1341" s="41" t="str">
        <f t="shared" si="663"/>
        <v>Leve atraso</v>
      </c>
      <c r="AM1341" s="41" t="str">
        <f t="shared" si="664"/>
        <v>Não</v>
      </c>
      <c r="AN1341" s="41" t="str">
        <f t="shared" si="665"/>
        <v>Sim</v>
      </c>
      <c r="AO1341" s="42" t="str">
        <f t="shared" si="666"/>
        <v/>
      </c>
      <c r="AP1341" s="41" t="str">
        <f t="shared" si="667"/>
        <v>Ivanildo Lopes Pires de Carvalho|46266</v>
      </c>
      <c r="AQ1341" s="41" t="str">
        <f t="shared" si="668"/>
        <v/>
      </c>
      <c r="AR1341" s="41" t="str">
        <f>IF($AQ1341="","",COUNTIFS(L_ChaveCob,$AQ1341,L_Ausencia,"&gt;"&amp;$W1341)+COUNTIFS($AQ$4:$AQ1341,$AQ1341,$W$4:$W1341,$W1341))</f>
        <v/>
      </c>
      <c r="AS1341" s="42">
        <f t="shared" si="669"/>
        <v>0</v>
      </c>
      <c r="AT1341" s="42">
        <f t="shared" si="670"/>
        <v>0</v>
      </c>
      <c r="AU1341" s="42">
        <f t="shared" si="671"/>
        <v>0</v>
      </c>
    </row>
    <row r="1342" spans="1:47" x14ac:dyDescent="0.2">
      <c r="A1342" s="35">
        <v>46266</v>
      </c>
      <c r="B1342" s="36" t="s">
        <v>254</v>
      </c>
      <c r="C1342" s="36" t="s">
        <v>228</v>
      </c>
      <c r="D1342" s="36"/>
      <c r="E1342" s="37"/>
      <c r="F1342" s="37"/>
      <c r="G1342" s="36"/>
      <c r="H1342" s="36"/>
      <c r="I1342" s="36"/>
      <c r="J1342" s="36"/>
      <c r="K1342" s="37"/>
      <c r="L1342" s="37"/>
      <c r="M1342" s="37"/>
      <c r="N1342" s="38">
        <f t="shared" si="640"/>
        <v>46266</v>
      </c>
      <c r="O1342">
        <f t="shared" si="641"/>
        <v>900001</v>
      </c>
      <c r="P1342" t="str">
        <f t="shared" si="642"/>
        <v>Serralheria</v>
      </c>
      <c r="Q1342" t="str">
        <f t="shared" si="643"/>
        <v>Normal / Fixo</v>
      </c>
      <c r="R1342" t="str">
        <f t="shared" si="644"/>
        <v>SERRALHEIRO II</v>
      </c>
      <c r="S1342" t="str">
        <f t="shared" si="645"/>
        <v>ADM</v>
      </c>
      <c r="T1342" s="39">
        <f t="shared" si="646"/>
        <v>57.825734836004102</v>
      </c>
      <c r="U1342" s="40">
        <f t="shared" si="647"/>
        <v>0.375</v>
      </c>
      <c r="V1342" s="40">
        <f t="shared" si="648"/>
        <v>0</v>
      </c>
      <c r="W1342" s="40">
        <f t="shared" si="649"/>
        <v>0.375</v>
      </c>
      <c r="X1342" t="str">
        <f t="shared" si="650"/>
        <v>Sim</v>
      </c>
      <c r="Y1342" s="40">
        <f t="shared" si="651"/>
        <v>0.375</v>
      </c>
      <c r="Z1342" s="40">
        <f t="shared" si="652"/>
        <v>0</v>
      </c>
      <c r="AA1342" s="40">
        <f t="shared" si="653"/>
        <v>0</v>
      </c>
      <c r="AB1342" s="40">
        <f t="shared" si="654"/>
        <v>0</v>
      </c>
      <c r="AC1342" s="40">
        <f t="shared" si="655"/>
        <v>0.375</v>
      </c>
      <c r="AD1342" s="39">
        <f t="shared" si="656"/>
        <v>520.43161352403695</v>
      </c>
      <c r="AE1342" s="39">
        <f t="shared" si="657"/>
        <v>0</v>
      </c>
      <c r="AF1342" t="str">
        <f t="shared" si="658"/>
        <v>Férias</v>
      </c>
      <c r="AG1342" t="str">
        <f t="shared" si="659"/>
        <v>DESCONTA 9:00h (Férias).</v>
      </c>
      <c r="AH1342" t="str">
        <f t="shared" si="660"/>
        <v/>
      </c>
      <c r="AJ1342" s="41">
        <f t="shared" si="661"/>
        <v>8</v>
      </c>
      <c r="AK1342" s="42" t="str">
        <f t="shared" si="662"/>
        <v/>
      </c>
      <c r="AL1342" s="41" t="str">
        <f t="shared" si="663"/>
        <v>Dia inteiro</v>
      </c>
      <c r="AM1342" s="41" t="str">
        <f t="shared" si="664"/>
        <v>Sim</v>
      </c>
      <c r="AN1342" s="41" t="str">
        <f t="shared" si="665"/>
        <v>Não</v>
      </c>
      <c r="AO1342" s="42" t="str">
        <f t="shared" si="666"/>
        <v/>
      </c>
      <c r="AP1342" s="41" t="str">
        <f t="shared" si="667"/>
        <v>Ronaldo Santos Dias|46266</v>
      </c>
      <c r="AQ1342" s="41" t="str">
        <f t="shared" si="668"/>
        <v>46266|Serralheria</v>
      </c>
      <c r="AR1342" s="41">
        <f>IF($AQ1342="","",COUNTIFS(L_ChaveCob,$AQ1342,L_Ausencia,"&gt;"&amp;$W1342)+COUNTIFS($AQ$4:$AQ1342,$AQ1342,$W$4:$W1342,$W1342))</f>
        <v>1</v>
      </c>
      <c r="AS1342" s="42">
        <f t="shared" si="669"/>
        <v>0</v>
      </c>
      <c r="AT1342" s="42">
        <f t="shared" si="670"/>
        <v>0</v>
      </c>
      <c r="AU1342" s="42">
        <f t="shared" si="671"/>
        <v>0</v>
      </c>
    </row>
    <row r="1343" spans="1:47" x14ac:dyDescent="0.2">
      <c r="A1343" s="35">
        <v>46266</v>
      </c>
      <c r="B1343" s="36" t="s">
        <v>247</v>
      </c>
      <c r="C1343" s="36" t="s">
        <v>258</v>
      </c>
      <c r="D1343" s="36"/>
      <c r="E1343" s="37"/>
      <c r="F1343" s="37"/>
      <c r="G1343" s="36"/>
      <c r="H1343" s="36"/>
      <c r="I1343" s="36"/>
      <c r="J1343" s="36"/>
      <c r="K1343" s="37"/>
      <c r="L1343" s="37"/>
      <c r="M1343" s="37"/>
      <c r="N1343" s="38">
        <f t="shared" si="640"/>
        <v>46266</v>
      </c>
      <c r="O1343">
        <f t="shared" si="641"/>
        <v>900005</v>
      </c>
      <c r="P1343" t="str">
        <f t="shared" si="642"/>
        <v>Serralheria</v>
      </c>
      <c r="Q1343" t="str">
        <f t="shared" si="643"/>
        <v>Normal / Fixo</v>
      </c>
      <c r="R1343" t="str">
        <f t="shared" si="644"/>
        <v>SERRALHEIRO II</v>
      </c>
      <c r="S1343" t="str">
        <f t="shared" si="645"/>
        <v>ADM</v>
      </c>
      <c r="T1343" s="39">
        <f t="shared" si="646"/>
        <v>57.825734836004102</v>
      </c>
      <c r="U1343" s="40">
        <f t="shared" si="647"/>
        <v>0.375</v>
      </c>
      <c r="V1343" s="40">
        <f t="shared" si="648"/>
        <v>0</v>
      </c>
      <c r="W1343" s="40">
        <f t="shared" si="649"/>
        <v>0.375</v>
      </c>
      <c r="X1343" t="str">
        <f t="shared" si="650"/>
        <v>Não</v>
      </c>
      <c r="Y1343" s="40">
        <f t="shared" si="651"/>
        <v>0</v>
      </c>
      <c r="Z1343" s="40">
        <f t="shared" si="652"/>
        <v>0</v>
      </c>
      <c r="AA1343" s="40">
        <f t="shared" si="653"/>
        <v>0</v>
      </c>
      <c r="AB1343" s="40">
        <f t="shared" si="654"/>
        <v>0</v>
      </c>
      <c r="AC1343" s="40">
        <f t="shared" si="655"/>
        <v>0</v>
      </c>
      <c r="AD1343" s="39">
        <f t="shared" si="656"/>
        <v>0</v>
      </c>
      <c r="AE1343" s="39">
        <f t="shared" si="657"/>
        <v>520.43161352403695</v>
      </c>
      <c r="AF1343" t="str">
        <f t="shared" si="658"/>
        <v>Justificada</v>
      </c>
      <c r="AG1343" t="str">
        <f t="shared" si="659"/>
        <v/>
      </c>
      <c r="AH1343" t="str">
        <f t="shared" si="660"/>
        <v/>
      </c>
      <c r="AJ1343" s="41">
        <f t="shared" si="661"/>
        <v>13</v>
      </c>
      <c r="AK1343" s="42" t="str">
        <f t="shared" si="662"/>
        <v/>
      </c>
      <c r="AL1343" s="41" t="str">
        <f t="shared" si="663"/>
        <v>Dia inteiro</v>
      </c>
      <c r="AM1343" s="41" t="str">
        <f t="shared" si="664"/>
        <v>Não</v>
      </c>
      <c r="AN1343" s="41" t="str">
        <f t="shared" si="665"/>
        <v>Não</v>
      </c>
      <c r="AO1343" s="42" t="str">
        <f t="shared" si="666"/>
        <v/>
      </c>
      <c r="AP1343" s="41" t="str">
        <f t="shared" si="667"/>
        <v>Rafael Fracaroli da Rocha|46266</v>
      </c>
      <c r="AQ1343" s="41" t="str">
        <f t="shared" si="668"/>
        <v/>
      </c>
      <c r="AR1343" s="41" t="str">
        <f>IF($AQ1343="","",COUNTIFS(L_ChaveCob,$AQ1343,L_Ausencia,"&gt;"&amp;$W1343)+COUNTIFS($AQ$4:$AQ1343,$AQ1343,$W$4:$W1343,$W1343))</f>
        <v/>
      </c>
      <c r="AS1343" s="42">
        <f t="shared" si="669"/>
        <v>0</v>
      </c>
      <c r="AT1343" s="42">
        <f t="shared" si="670"/>
        <v>0</v>
      </c>
      <c r="AU1343" s="42">
        <f t="shared" si="671"/>
        <v>0</v>
      </c>
    </row>
    <row r="1344" spans="1:47" x14ac:dyDescent="0.2">
      <c r="A1344" s="35">
        <v>46266</v>
      </c>
      <c r="B1344" s="36" t="s">
        <v>237</v>
      </c>
      <c r="C1344" s="36" t="s">
        <v>213</v>
      </c>
      <c r="D1344" s="36"/>
      <c r="E1344" s="37"/>
      <c r="F1344" s="37"/>
      <c r="G1344" s="36"/>
      <c r="H1344" s="36"/>
      <c r="I1344" s="36"/>
      <c r="J1344" s="36"/>
      <c r="K1344" s="37"/>
      <c r="L1344" s="37"/>
      <c r="M1344" s="37"/>
      <c r="N1344" s="38">
        <f t="shared" si="640"/>
        <v>46266</v>
      </c>
      <c r="O1344">
        <f t="shared" si="641"/>
        <v>119353</v>
      </c>
      <c r="P1344" t="str">
        <f t="shared" si="642"/>
        <v>Serralheria</v>
      </c>
      <c r="Q1344" t="str">
        <f t="shared" si="643"/>
        <v>Normal / Fixo</v>
      </c>
      <c r="R1344" t="str">
        <f t="shared" si="644"/>
        <v>SERRALHEIRO II</v>
      </c>
      <c r="S1344" t="str">
        <f t="shared" si="645"/>
        <v>ADM</v>
      </c>
      <c r="T1344" s="39">
        <f t="shared" si="646"/>
        <v>57.825734836004102</v>
      </c>
      <c r="U1344" s="40">
        <f t="shared" si="647"/>
        <v>0.375</v>
      </c>
      <c r="V1344" s="40">
        <f t="shared" si="648"/>
        <v>0</v>
      </c>
      <c r="W1344" s="40">
        <f t="shared" si="649"/>
        <v>0.375</v>
      </c>
      <c r="X1344" t="str">
        <f t="shared" si="650"/>
        <v>Sim</v>
      </c>
      <c r="Y1344" s="40">
        <f t="shared" si="651"/>
        <v>0.375</v>
      </c>
      <c r="Z1344" s="40">
        <f t="shared" si="652"/>
        <v>0</v>
      </c>
      <c r="AA1344" s="40">
        <f t="shared" si="653"/>
        <v>0</v>
      </c>
      <c r="AB1344" s="40">
        <f t="shared" si="654"/>
        <v>0</v>
      </c>
      <c r="AC1344" s="40">
        <f t="shared" si="655"/>
        <v>0.375</v>
      </c>
      <c r="AD1344" s="39">
        <f t="shared" si="656"/>
        <v>520.43161352403695</v>
      </c>
      <c r="AE1344" s="39">
        <f t="shared" si="657"/>
        <v>0</v>
      </c>
      <c r="AF1344" t="str">
        <f t="shared" si="658"/>
        <v>Injustificada</v>
      </c>
      <c r="AG1344" t="str">
        <f t="shared" si="659"/>
        <v>DESCONTA 9:00h (Injustificada).</v>
      </c>
      <c r="AH1344" t="str">
        <f t="shared" si="660"/>
        <v/>
      </c>
      <c r="AJ1344" s="41">
        <f t="shared" si="661"/>
        <v>7</v>
      </c>
      <c r="AK1344" s="42" t="str">
        <f t="shared" si="662"/>
        <v/>
      </c>
      <c r="AL1344" s="41" t="str">
        <f t="shared" si="663"/>
        <v>Dia inteiro</v>
      </c>
      <c r="AM1344" s="41" t="str">
        <f t="shared" si="664"/>
        <v>Sim</v>
      </c>
      <c r="AN1344" s="41" t="str">
        <f t="shared" si="665"/>
        <v>Não</v>
      </c>
      <c r="AO1344" s="42" t="str">
        <f t="shared" si="666"/>
        <v/>
      </c>
      <c r="AP1344" s="41" t="str">
        <f t="shared" si="667"/>
        <v>Ezequiel Antonio Peres|46266</v>
      </c>
      <c r="AQ1344" s="41" t="str">
        <f t="shared" si="668"/>
        <v>46266|Serralheria</v>
      </c>
      <c r="AR1344" s="41">
        <f>IF($AQ1344="","",COUNTIFS(L_ChaveCob,$AQ1344,L_Ausencia,"&gt;"&amp;$W1344)+COUNTIFS($AQ$4:$AQ1344,$AQ1344,$W$4:$W1344,$W1344))</f>
        <v>2</v>
      </c>
      <c r="AS1344" s="42">
        <f t="shared" si="669"/>
        <v>0</v>
      </c>
      <c r="AT1344" s="42">
        <f t="shared" si="670"/>
        <v>0</v>
      </c>
      <c r="AU1344" s="42">
        <f t="shared" si="671"/>
        <v>0</v>
      </c>
    </row>
    <row r="1345" spans="1:47" x14ac:dyDescent="0.2">
      <c r="A1345" s="35">
        <v>46266</v>
      </c>
      <c r="B1345" s="36" t="s">
        <v>249</v>
      </c>
      <c r="C1345" s="36" t="s">
        <v>232</v>
      </c>
      <c r="D1345" s="36"/>
      <c r="E1345" s="37"/>
      <c r="F1345" s="37"/>
      <c r="G1345" s="36"/>
      <c r="H1345" s="36"/>
      <c r="I1345" s="36"/>
      <c r="J1345" s="36"/>
      <c r="K1345" s="37"/>
      <c r="L1345" s="37"/>
      <c r="M1345" s="37"/>
      <c r="N1345" s="38">
        <f t="shared" si="640"/>
        <v>46266</v>
      </c>
      <c r="O1345">
        <f t="shared" si="641"/>
        <v>331335</v>
      </c>
      <c r="P1345" t="str">
        <f t="shared" si="642"/>
        <v>Serralheria</v>
      </c>
      <c r="Q1345" t="str">
        <f t="shared" si="643"/>
        <v>Normal / Fixo</v>
      </c>
      <c r="R1345" t="str">
        <f t="shared" si="644"/>
        <v>SERRALHEIRO II</v>
      </c>
      <c r="S1345" t="str">
        <f t="shared" si="645"/>
        <v>ADM</v>
      </c>
      <c r="T1345" s="39">
        <f t="shared" si="646"/>
        <v>57.825734836004102</v>
      </c>
      <c r="U1345" s="40">
        <f t="shared" si="647"/>
        <v>0.375</v>
      </c>
      <c r="V1345" s="40">
        <f t="shared" si="648"/>
        <v>0.375</v>
      </c>
      <c r="W1345" s="40">
        <f t="shared" si="649"/>
        <v>0</v>
      </c>
      <c r="X1345" t="str">
        <f t="shared" si="650"/>
        <v>Não</v>
      </c>
      <c r="Y1345" s="40">
        <f t="shared" si="651"/>
        <v>0</v>
      </c>
      <c r="Z1345" s="40">
        <f t="shared" si="652"/>
        <v>0</v>
      </c>
      <c r="AA1345" s="40">
        <f t="shared" si="653"/>
        <v>0</v>
      </c>
      <c r="AB1345" s="40">
        <f t="shared" si="654"/>
        <v>0</v>
      </c>
      <c r="AC1345" s="40">
        <f t="shared" si="655"/>
        <v>0</v>
      </c>
      <c r="AD1345" s="39">
        <f t="shared" si="656"/>
        <v>0</v>
      </c>
      <c r="AE1345" s="39">
        <f t="shared" si="657"/>
        <v>0</v>
      </c>
      <c r="AF1345" t="str">
        <f t="shared" si="658"/>
        <v>Trabalhado</v>
      </c>
      <c r="AG1345" t="str">
        <f t="shared" si="659"/>
        <v/>
      </c>
      <c r="AH1345" t="str">
        <f t="shared" si="660"/>
        <v/>
      </c>
      <c r="AJ1345" s="41">
        <f t="shared" si="661"/>
        <v>5</v>
      </c>
      <c r="AK1345" s="42" t="str">
        <f t="shared" si="662"/>
        <v/>
      </c>
      <c r="AL1345" s="41" t="str">
        <f t="shared" si="663"/>
        <v>Leve atraso</v>
      </c>
      <c r="AM1345" s="41" t="str">
        <f t="shared" si="664"/>
        <v>Não</v>
      </c>
      <c r="AN1345" s="41" t="str">
        <f t="shared" si="665"/>
        <v>Sim</v>
      </c>
      <c r="AO1345" s="42" t="str">
        <f t="shared" si="666"/>
        <v/>
      </c>
      <c r="AP1345" s="41" t="str">
        <f t="shared" si="667"/>
        <v>Robson Alberto Alves Galvão|46266</v>
      </c>
      <c r="AQ1345" s="41" t="str">
        <f t="shared" si="668"/>
        <v/>
      </c>
      <c r="AR1345" s="41" t="str">
        <f>IF($AQ1345="","",COUNTIFS(L_ChaveCob,$AQ1345,L_Ausencia,"&gt;"&amp;$W1345)+COUNTIFS($AQ$4:$AQ1345,$AQ1345,$W$4:$W1345,$W1345))</f>
        <v/>
      </c>
      <c r="AS1345" s="42">
        <f t="shared" si="669"/>
        <v>0</v>
      </c>
      <c r="AT1345" s="42">
        <f t="shared" si="670"/>
        <v>0</v>
      </c>
      <c r="AU1345" s="42">
        <f t="shared" si="671"/>
        <v>0</v>
      </c>
    </row>
    <row r="1346" spans="1:47" x14ac:dyDescent="0.2">
      <c r="A1346" s="35">
        <v>46266</v>
      </c>
      <c r="B1346" s="36" t="s">
        <v>229</v>
      </c>
      <c r="C1346" s="36" t="s">
        <v>232</v>
      </c>
      <c r="D1346" s="36"/>
      <c r="E1346" s="37"/>
      <c r="F1346" s="37"/>
      <c r="G1346" s="36"/>
      <c r="H1346" s="36"/>
      <c r="I1346" s="36"/>
      <c r="J1346" s="36"/>
      <c r="K1346" s="37"/>
      <c r="L1346" s="37"/>
      <c r="M1346" s="37"/>
      <c r="N1346" s="38">
        <f t="shared" si="640"/>
        <v>46266</v>
      </c>
      <c r="O1346">
        <f t="shared" si="641"/>
        <v>105410</v>
      </c>
      <c r="P1346" t="str">
        <f t="shared" si="642"/>
        <v>Serralheria</v>
      </c>
      <c r="Q1346" t="str">
        <f t="shared" si="643"/>
        <v>Normal / Fixo</v>
      </c>
      <c r="R1346" t="str">
        <f t="shared" si="644"/>
        <v>SERRALHEIRO I</v>
      </c>
      <c r="S1346" t="str">
        <f t="shared" si="645"/>
        <v>TURNO 3</v>
      </c>
      <c r="T1346" s="39">
        <f t="shared" si="646"/>
        <v>53.488333185221997</v>
      </c>
      <c r="U1346" s="40">
        <f t="shared" si="647"/>
        <v>0.33333333333333298</v>
      </c>
      <c r="V1346" s="40">
        <f t="shared" si="648"/>
        <v>0.33333333333333298</v>
      </c>
      <c r="W1346" s="40">
        <f t="shared" si="649"/>
        <v>0</v>
      </c>
      <c r="X1346" t="str">
        <f t="shared" si="650"/>
        <v>Não</v>
      </c>
      <c r="Y1346" s="40">
        <f t="shared" si="651"/>
        <v>0</v>
      </c>
      <c r="Z1346" s="40">
        <f t="shared" si="652"/>
        <v>0</v>
      </c>
      <c r="AA1346" s="40">
        <f t="shared" si="653"/>
        <v>0</v>
      </c>
      <c r="AB1346" s="40">
        <f t="shared" si="654"/>
        <v>0</v>
      </c>
      <c r="AC1346" s="40">
        <f t="shared" si="655"/>
        <v>0</v>
      </c>
      <c r="AD1346" s="39">
        <f t="shared" si="656"/>
        <v>0</v>
      </c>
      <c r="AE1346" s="39">
        <f t="shared" si="657"/>
        <v>0</v>
      </c>
      <c r="AF1346" t="str">
        <f t="shared" si="658"/>
        <v>Trabalhado</v>
      </c>
      <c r="AG1346" t="str">
        <f t="shared" si="659"/>
        <v/>
      </c>
      <c r="AH1346" t="str">
        <f t="shared" si="660"/>
        <v/>
      </c>
      <c r="AJ1346" s="41">
        <f t="shared" si="661"/>
        <v>6</v>
      </c>
      <c r="AK1346" s="42" t="str">
        <f t="shared" si="662"/>
        <v/>
      </c>
      <c r="AL1346" s="41" t="str">
        <f t="shared" si="663"/>
        <v>Leve atraso</v>
      </c>
      <c r="AM1346" s="41" t="str">
        <f t="shared" si="664"/>
        <v>Não</v>
      </c>
      <c r="AN1346" s="41" t="str">
        <f t="shared" si="665"/>
        <v>Sim</v>
      </c>
      <c r="AO1346" s="42" t="str">
        <f t="shared" si="666"/>
        <v/>
      </c>
      <c r="AP1346" s="41" t="str">
        <f t="shared" si="667"/>
        <v>Marcelo Douglas Vieira Santana|46266</v>
      </c>
      <c r="AQ1346" s="41" t="str">
        <f t="shared" si="668"/>
        <v/>
      </c>
      <c r="AR1346" s="41" t="str">
        <f>IF($AQ1346="","",COUNTIFS(L_ChaveCob,$AQ1346,L_Ausencia,"&gt;"&amp;$W1346)+COUNTIFS($AQ$4:$AQ1346,$AQ1346,$W$4:$W1346,$W1346))</f>
        <v/>
      </c>
      <c r="AS1346" s="42">
        <f t="shared" si="669"/>
        <v>0</v>
      </c>
      <c r="AT1346" s="42">
        <f t="shared" si="670"/>
        <v>0</v>
      </c>
      <c r="AU1346" s="42">
        <f t="shared" si="671"/>
        <v>0</v>
      </c>
    </row>
    <row r="1347" spans="1:47" x14ac:dyDescent="0.2">
      <c r="A1347" s="35">
        <v>46266</v>
      </c>
      <c r="B1347" s="36" t="s">
        <v>231</v>
      </c>
      <c r="C1347" s="36" t="s">
        <v>232</v>
      </c>
      <c r="D1347" s="36"/>
      <c r="E1347" s="37"/>
      <c r="F1347" s="37"/>
      <c r="G1347" s="36"/>
      <c r="H1347" s="36"/>
      <c r="I1347" s="36"/>
      <c r="J1347" s="36"/>
      <c r="K1347" s="37"/>
      <c r="L1347" s="37"/>
      <c r="M1347" s="37"/>
      <c r="N1347" s="38">
        <f t="shared" si="640"/>
        <v>46266</v>
      </c>
      <c r="O1347">
        <f t="shared" si="641"/>
        <v>900004</v>
      </c>
      <c r="P1347" t="str">
        <f t="shared" si="642"/>
        <v>Serralheria</v>
      </c>
      <c r="Q1347" t="str">
        <f t="shared" si="643"/>
        <v>Normal / Fixo</v>
      </c>
      <c r="R1347" t="str">
        <f t="shared" si="644"/>
        <v>SERRALHEIRO I</v>
      </c>
      <c r="S1347" t="str">
        <f t="shared" si="645"/>
        <v>TURNO 2</v>
      </c>
      <c r="T1347" s="39">
        <f t="shared" si="646"/>
        <v>53.488333185221997</v>
      </c>
      <c r="U1347" s="40">
        <f t="shared" si="647"/>
        <v>0.33333333333333298</v>
      </c>
      <c r="V1347" s="40">
        <f t="shared" si="648"/>
        <v>0.33333333333333298</v>
      </c>
      <c r="W1347" s="40">
        <f t="shared" si="649"/>
        <v>0</v>
      </c>
      <c r="X1347" t="str">
        <f t="shared" si="650"/>
        <v>Não</v>
      </c>
      <c r="Y1347" s="40">
        <f t="shared" si="651"/>
        <v>0</v>
      </c>
      <c r="Z1347" s="40">
        <f t="shared" si="652"/>
        <v>0</v>
      </c>
      <c r="AA1347" s="40">
        <f t="shared" si="653"/>
        <v>0</v>
      </c>
      <c r="AB1347" s="40">
        <f t="shared" si="654"/>
        <v>0</v>
      </c>
      <c r="AC1347" s="40">
        <f t="shared" si="655"/>
        <v>0</v>
      </c>
      <c r="AD1347" s="39">
        <f t="shared" si="656"/>
        <v>0</v>
      </c>
      <c r="AE1347" s="39">
        <f t="shared" si="657"/>
        <v>0</v>
      </c>
      <c r="AF1347" t="str">
        <f t="shared" si="658"/>
        <v>Trabalhado</v>
      </c>
      <c r="AG1347" t="str">
        <f t="shared" si="659"/>
        <v/>
      </c>
      <c r="AH1347" t="str">
        <f t="shared" si="660"/>
        <v/>
      </c>
      <c r="AJ1347" s="41">
        <f t="shared" si="661"/>
        <v>11</v>
      </c>
      <c r="AK1347" s="42" t="str">
        <f t="shared" si="662"/>
        <v/>
      </c>
      <c r="AL1347" s="41" t="str">
        <f t="shared" si="663"/>
        <v>Leve atraso</v>
      </c>
      <c r="AM1347" s="41" t="str">
        <f t="shared" si="664"/>
        <v>Não</v>
      </c>
      <c r="AN1347" s="41" t="str">
        <f t="shared" si="665"/>
        <v>Sim</v>
      </c>
      <c r="AO1347" s="42" t="str">
        <f t="shared" si="666"/>
        <v/>
      </c>
      <c r="AP1347" s="41" t="str">
        <f t="shared" si="667"/>
        <v>Rogério Marques da Silva|46266</v>
      </c>
      <c r="AQ1347" s="41" t="str">
        <f t="shared" si="668"/>
        <v/>
      </c>
      <c r="AR1347" s="41" t="str">
        <f>IF($AQ1347="","",COUNTIFS(L_ChaveCob,$AQ1347,L_Ausencia,"&gt;"&amp;$W1347)+COUNTIFS($AQ$4:$AQ1347,$AQ1347,$W$4:$W1347,$W1347))</f>
        <v/>
      </c>
      <c r="AS1347" s="42">
        <f t="shared" si="669"/>
        <v>0</v>
      </c>
      <c r="AT1347" s="42">
        <f t="shared" si="670"/>
        <v>0</v>
      </c>
      <c r="AU1347" s="42">
        <f t="shared" si="671"/>
        <v>0</v>
      </c>
    </row>
    <row r="1348" spans="1:47" x14ac:dyDescent="0.2">
      <c r="A1348" s="35">
        <v>46266</v>
      </c>
      <c r="B1348" s="36" t="s">
        <v>479</v>
      </c>
      <c r="C1348" s="36" t="s">
        <v>232</v>
      </c>
      <c r="D1348" s="36"/>
      <c r="E1348" s="37"/>
      <c r="F1348" s="37"/>
      <c r="G1348" s="36"/>
      <c r="H1348" s="36"/>
      <c r="I1348" s="36"/>
      <c r="J1348" s="36"/>
      <c r="K1348" s="37"/>
      <c r="L1348" s="37"/>
      <c r="M1348" s="37"/>
      <c r="N1348" s="38">
        <f t="shared" ref="N1348:N1411" si="672">IF($A1348="","",DATE(YEAR($A1348),MONTH($A1348),1))</f>
        <v>46266</v>
      </c>
      <c r="O1348">
        <f t="shared" ref="O1348:O1411" si="673">IF(TRIM($B1348)="","",IFERROR(INDEX(C_RG,MATCH(TRIM($B1348),C_Nome,0)),"?"))</f>
        <v>900012</v>
      </c>
      <c r="P1348" t="str">
        <f t="shared" ref="P1348:P1411" si="674">IF($A1348="","",IF(TRIM($B1348)="",P_EquipePostoVago,IF($AJ1348="","",INDEX(V_Equipe,$AJ1348))))</f>
        <v>Serralheria</v>
      </c>
      <c r="Q1348" t="str">
        <f t="shared" ref="Q1348:Q1411" si="675">IF($A1348="","",IF(TRIM($B1348)="","Posto Vago",IF($AJ1348="","",INDEX(V_Contrato,$AJ1348))))</f>
        <v>Normal / Fixo</v>
      </c>
      <c r="R1348" t="str">
        <f t="shared" ref="R1348:R1411" si="676">IF($A1348="","",IF(TRIM($B1348)="",$H1348,IF($AJ1348="","",INDEX(V_Funcao,$AJ1348))))</f>
        <v>SERRALHEIRO I</v>
      </c>
      <c r="S1348" t="str">
        <f t="shared" ref="S1348:S1411" si="677">IF($A1348="","",IF($I1348&lt;&gt;"",$I1348,IF(TRIM($B1348)="","ADM",IF($AJ1348="","",INDEX(V_Turno,$AJ1348)))))</f>
        <v>ADM</v>
      </c>
      <c r="T1348" s="39">
        <f t="shared" ref="T1348:T1411" si="678">IF(OR($A1348="",$R1348=""),"",IFERROR(INDEX(F_Valor,MATCH($R1348&amp;"|"&amp;SUMPRODUCT(MAX((F_Funcao=$R1348)*(F_Ini&lt;=$A1348)*F_Ini)),F_Chave,0)),""))</f>
        <v>53.488333185221997</v>
      </c>
      <c r="U1348" s="40">
        <f t="shared" ref="U1348:U1411" si="679">IF(OR($A1348="",$S1348=""),0,IFERROR(INDEX(T_Horas,MATCH($S1348,T_Turno,0),WEEKDAY($A1348,2)),0))</f>
        <v>0.375</v>
      </c>
      <c r="V1348" s="40">
        <f t="shared" ref="V1348:V1411" si="680">IF($A1348="",0,MAX(IF($F1348&lt;&gt;"",N($F1348),IF($AN1348="Sim",IF($AK1348&lt;&gt;"",$AK1348,$U1348),$U1348-$W1348))-IF($J1348="Situação Atípica - Presente",N($K1348),0),0))</f>
        <v>0.375</v>
      </c>
      <c r="W1348" s="40">
        <f t="shared" ref="W1348:W1411" si="681">IF($A1348="",0,IF($E1348&lt;&gt;"",N($E1348),IF($AL1348="Dia inteiro",$U1348,IF($AL1348="Pelo ponto",IF($AK1348="",$U1348,MAX($U1348-$AK1348,0)),IF(AND($AL1348="Leve atraso",$AO1348&lt;&gt;""),IF(AND($AO1348&gt;P_LeveMin,$AO1348&lt;=P_LeveMax),$AO1348,0),0)))))</f>
        <v>0</v>
      </c>
      <c r="X1348" t="str">
        <f t="shared" ref="X1348:X1411" si="682">IF($A1348="","",IF(OR($Q1348="Ferista",$Q1348=""),"Não",IF(AND($AL1348="Leve atraso",$W1348&gt;0,$A1348&gt;=P_InicioRegras),"Sim",IF(OR($J1348&lt;&gt;"",$K1348&lt;&gt;"",$L1348&lt;&gt;""),"Não",$AM1348))))</f>
        <v>Não</v>
      </c>
      <c r="Y1348" s="40">
        <f t="shared" ref="Y1348:Y1411" si="683">IF($A1348="",0,IF($Q1348="Ferista",0,IF($X1348="Sim",$W1348,0)+N($K1348)))</f>
        <v>0</v>
      </c>
      <c r="Z1348" s="40">
        <f t="shared" ref="Z1348:Z1411" si="684">IF($X1348="Sim",$AT1348,0)</f>
        <v>0</v>
      </c>
      <c r="AA1348" s="40">
        <f t="shared" ref="AA1348:AA1411" si="685">IF($AP1348="",0,MIN(MAX($Y1348-$Z1348,0),SUMIFS(CP_Horas,CP_ChaveFalta,$AP1348,CP_Aprov,"Sim")))</f>
        <v>0</v>
      </c>
      <c r="AB1348" s="40">
        <f t="shared" ref="AB1348:AB1411" si="686">IF($A1348="",0,MIN(MAX($Y1348-$Z1348-$AA1348,0),N($M1348)))</f>
        <v>0</v>
      </c>
      <c r="AC1348" s="40">
        <f t="shared" ref="AC1348:AC1411" si="687">IF($A1348="",0,MAX($Y1348-$Z1348-$AA1348-$AB1348,0))</f>
        <v>0</v>
      </c>
      <c r="AD1348" s="39">
        <f t="shared" ref="AD1348:AD1411" si="688">IF(OR($AC1348=0,$T1348=""),0,$AC1348*24*$T1348)</f>
        <v>0</v>
      </c>
      <c r="AE1348" s="39">
        <f t="shared" ref="AE1348:AE1411" si="689">IF(OR($A1348="",$T1348=""),0,(IF($AF1348="Justificada",$W1348,0)+N($L1348))*24*$T1348)</f>
        <v>0</v>
      </c>
      <c r="AF1348" t="str">
        <f t="shared" ref="AF1348:AF1411" si="690">IF($A1348="","",IF($J1348&lt;&gt;"","Situação atípica",IF(AND($AL1348="Leve atraso",$W1348&gt;0),"Leve atraso",IFERROR(INDEX(S_Cat,MATCH($C1348,S_Status,0)),"Outros"))))</f>
        <v>Trabalhado</v>
      </c>
      <c r="AG1348" t="str">
        <f t="shared" ref="AG1348:AG1411" si="691">IF($A1348="","",TRIM(IF($Z1348&gt;0,"Ferista cobriu "&amp;TEXT($Z1348,"[h]:mm")&amp;"h. ","")&amp;IF($AA1348&gt;0,"Compensado "&amp;TEXT($AA1348,"[h]:mm")&amp;"h por "&amp;IFERROR(INDEX(CP_Quem,MATCH($AP1348,CP_ChaveFalta,0)),"?")&amp;". ","")&amp;IF($AU1348&gt;0,"Compensação aguardando aprovação ("&amp;TEXT($AU1348,"[h]:mm")&amp;"h). ","")&amp;IF($AB1348&gt;0,"Perdoado por acordo "&amp;TEXT($AB1348,"[h]:mm")&amp;"h. ","")&amp;IF(AND($AP1348&lt;&gt;"",COUNTIF(CP_ChaveQuem,$AP1348)&gt;0),"Horas usadas p/ compensar falta de "&amp;INDEX(CP_Falta,MATCH($AP1348,CP_ChaveQuem,0))&amp;" de "&amp;TEXT(INDEX(CP_DataFalta,MATCH($AP1348,CP_ChaveQuem,0)),"dd/mm")&amp;". ","")&amp;IF(AND($Q1348="Ferista",SUMIFS(L_Ferista,L_Data,$A1348,L_Equipe,$P1348)&gt;0),"Como ferista, cobriu "&amp;TEXT(SUMIFS(L_Ferista,L_Data,$A1348,L_Equipe,$P1348),"[h]:mm")&amp;"h de faltas da equipe. ","")&amp;IF($AC1348&gt;0,"DESCONTA "&amp;TEXT($AC1348,"[h]:mm")&amp;"h ("&amp;$AF1348&amp;").","")))</f>
        <v/>
      </c>
      <c r="AH1348" t="str">
        <f t="shared" ref="AH1348:AH1411" si="692">IF($A1348="","",IF($O1348="?","CADASTRO: funcionário não está no Cadastro",IF(AND($O1348&lt;&gt;"",$AJ1348=""),"CADASTRO: sem vigência (função/turno) nesta data",IF(AND($AP1348&lt;&gt;"",COUNTIF(L_ChavePD,$AP1348)&gt;1),"DUPLICADO: mesma pessoa 2x no dia",IF($A1348&lt;P_InicioRegras,"",IF(AND($C1348="Horas Compensadas",COUNTIF(CP_ChaveQuem,$AP1348)=0),"VINCULAR: registrar na aba Compensações de quem é a falta",IF($AU1348&gt;0,"APROVAR: compensação pendente na aba Compensações",IF(AND($AQ1348&lt;&gt;"",$AS1348&gt;0,$AT1348&lt;$W1348,$AC1348&gt;0),"FERISTA: horas do ferista não cobriram toda a falta",IF(AND($AL1348="Pelo ponto",$AK1348="",$E1348="",$X1348="Sim"),"PONTO: sem ponto nem horas manuais — descontando jornada cheia",IF(AND($AL1348="Leve atraso",$E1348="",N($AO1348)&gt;P_LeveMax),"CLASSIFICAR: ponto mostra atraso &gt; 30 min — trocar o Status",IF($AF1348="Leve atraso","AJUSTAR STATUS: atraso lançado como Horas Trabalhadas",IF(AND(N($K1348)&gt;0,$G1348=""),"OBSERVAÇÃO: desconto extra sem observação",IF(AND($J1348&lt;&gt;"",N($K1348)+N($L1348)&gt;$U1348),"CONFERIR: horas manuais maiores que a jornada","")))))))))))))</f>
        <v/>
      </c>
      <c r="AJ1348" s="41">
        <f t="shared" ref="AJ1348:AJ1411" si="693">IF(OR($A1348="",$O1348="",$O1348="?"),"",IFERROR(MATCH($O1348&amp;"|"&amp;SUMPRODUCT(MAX((V_RG=$O1348)*(V_Ini&lt;=$A1348)*V_Ini)),V_Chave,0),""))</f>
        <v>21</v>
      </c>
      <c r="AK1348" s="42" t="str">
        <f t="shared" ref="AK1348:AK1411" si="694">IF(ISNUMBER(SEARCH(" = ",$D1348)),IFERROR(TIMEVALUE(TRIM(RIGHT($D1348,5))),""),"")</f>
        <v/>
      </c>
      <c r="AL1348" s="41" t="str">
        <f t="shared" ref="AL1348:AL1411" si="695">IF($C1348="","",IFERROR(INDEX(S_Modo,MATCH($C1348,S_Status,0)),"Não"))</f>
        <v>Leve atraso</v>
      </c>
      <c r="AM1348" s="41" t="str">
        <f t="shared" ref="AM1348:AM1411" si="696">IF($C1348="","",IFERROR(INDEX(S_Conta,MATCH($C1348,S_Status,0)),"Não"))</f>
        <v>Não</v>
      </c>
      <c r="AN1348" s="41" t="str">
        <f t="shared" ref="AN1348:AN1411" si="697">IF($C1348="","",IFERROR(INDEX(S_Trab,MATCH($C1348,S_Status,0)),"Não"))</f>
        <v>Sim</v>
      </c>
      <c r="AO1348" s="42" t="str">
        <f t="shared" ref="AO1348:AO1411" si="698">IF(OR($A1348="",$AK1348=""),"",$U1348-$AK1348-IF($J1348&lt;&gt;"Situação Atípica - Presente",N($K1348)+N($L1348),0))</f>
        <v/>
      </c>
      <c r="AP1348" s="41" t="str">
        <f t="shared" ref="AP1348:AP1411" si="699">IF(OR($A1348="",TRIM($B1348)=""),"",TRIM($B1348)&amp;"|"&amp;$A1348)</f>
        <v>Diego Ferreira Moura|46266</v>
      </c>
      <c r="AQ1348" s="41" t="str">
        <f t="shared" ref="AQ1348:AQ1411" si="700">IF(AND(P_CoberturaAuto="Sim",$A1348&lt;&gt;"",$A1348&gt;=P_InicioRegras,$Q1348="Normal / Fixo",$R1348&lt;&gt;"",ISERROR(SEARCH("ENCARREGADO",$R1348)),$AM1348="Sim",$W1348&gt;0),$A1348&amp;"|"&amp;$P1348,"")</f>
        <v/>
      </c>
      <c r="AR1348" s="41" t="str">
        <f>IF($AQ1348="","",COUNTIFS(L_ChaveCob,$AQ1348,L_Ausencia,"&gt;"&amp;$W1348)+COUNTIFS($AQ$4:$AQ1348,$AQ1348,$W$4:$W1348,$W1348))</f>
        <v/>
      </c>
      <c r="AS1348" s="42">
        <f t="shared" ref="AS1348:AS1411" si="701">IF($AQ1348="",0,SUMIFS(L_Trab,L_Data,$A1348,L_Equipe,$P1348,L_Contrato,"Ferista",L_Status,"&lt;&gt;Remanejamento"))</f>
        <v>0</v>
      </c>
      <c r="AT1348" s="42">
        <f t="shared" ref="AT1348:AT1411" si="702">IF(OR($AQ1348="",$AS1348=0),0,MAX(MIN($W1348,$AS1348-SUMIFS(L_Ausencia,L_ChaveCob,$AQ1348,L_OrdemCob,"&lt;"&amp;$AR1348)),0))</f>
        <v>0</v>
      </c>
      <c r="AU1348" s="42">
        <f t="shared" ref="AU1348:AU1411" si="703">IF($AP1348="",0,SUMIFS(CP_Horas,CP_ChaveFalta,$AP1348,CP_Aprov,"&lt;&gt;Sim"))</f>
        <v>0</v>
      </c>
    </row>
    <row r="1349" spans="1:47" x14ac:dyDescent="0.2">
      <c r="A1349" s="35">
        <v>46266</v>
      </c>
      <c r="B1349" s="36" t="s">
        <v>483</v>
      </c>
      <c r="C1349" s="36" t="s">
        <v>232</v>
      </c>
      <c r="D1349" s="36"/>
      <c r="E1349" s="37"/>
      <c r="F1349" s="37"/>
      <c r="G1349" s="36"/>
      <c r="H1349" s="36"/>
      <c r="I1349" s="36"/>
      <c r="J1349" s="36"/>
      <c r="K1349" s="37"/>
      <c r="L1349" s="37"/>
      <c r="M1349" s="37"/>
      <c r="N1349" s="38">
        <f t="shared" si="672"/>
        <v>46266</v>
      </c>
      <c r="O1349">
        <f t="shared" si="673"/>
        <v>900011</v>
      </c>
      <c r="P1349" t="str">
        <f t="shared" si="674"/>
        <v>Serralheria</v>
      </c>
      <c r="Q1349" t="str">
        <f t="shared" si="675"/>
        <v>Normal / Fixo</v>
      </c>
      <c r="R1349" t="str">
        <f t="shared" si="676"/>
        <v>SERRALHEIRO I</v>
      </c>
      <c r="S1349" t="str">
        <f t="shared" si="677"/>
        <v>ADM</v>
      </c>
      <c r="T1349" s="39">
        <f t="shared" si="678"/>
        <v>53.488333185221997</v>
      </c>
      <c r="U1349" s="40">
        <f t="shared" si="679"/>
        <v>0.375</v>
      </c>
      <c r="V1349" s="40">
        <f t="shared" si="680"/>
        <v>0.375</v>
      </c>
      <c r="W1349" s="40">
        <f t="shared" si="681"/>
        <v>0</v>
      </c>
      <c r="X1349" t="str">
        <f t="shared" si="682"/>
        <v>Não</v>
      </c>
      <c r="Y1349" s="40">
        <f t="shared" si="683"/>
        <v>0</v>
      </c>
      <c r="Z1349" s="40">
        <f t="shared" si="684"/>
        <v>0</v>
      </c>
      <c r="AA1349" s="40">
        <f t="shared" si="685"/>
        <v>0</v>
      </c>
      <c r="AB1349" s="40">
        <f t="shared" si="686"/>
        <v>0</v>
      </c>
      <c r="AC1349" s="40">
        <f t="shared" si="687"/>
        <v>0</v>
      </c>
      <c r="AD1349" s="39">
        <f t="shared" si="688"/>
        <v>0</v>
      </c>
      <c r="AE1349" s="39">
        <f t="shared" si="689"/>
        <v>0</v>
      </c>
      <c r="AF1349" t="str">
        <f t="shared" si="690"/>
        <v>Trabalhado</v>
      </c>
      <c r="AG1349" t="str">
        <f t="shared" si="691"/>
        <v/>
      </c>
      <c r="AH1349" t="str">
        <f t="shared" si="692"/>
        <v/>
      </c>
      <c r="AJ1349" s="41">
        <f t="shared" si="693"/>
        <v>20</v>
      </c>
      <c r="AK1349" s="42" t="str">
        <f t="shared" si="694"/>
        <v/>
      </c>
      <c r="AL1349" s="41" t="str">
        <f t="shared" si="695"/>
        <v>Leve atraso</v>
      </c>
      <c r="AM1349" s="41" t="str">
        <f t="shared" si="696"/>
        <v>Não</v>
      </c>
      <c r="AN1349" s="41" t="str">
        <f t="shared" si="697"/>
        <v>Sim</v>
      </c>
      <c r="AO1349" s="42" t="str">
        <f t="shared" si="698"/>
        <v/>
      </c>
      <c r="AP1349" s="41" t="str">
        <f t="shared" si="699"/>
        <v>Maxwell Torres da Silva|46266</v>
      </c>
      <c r="AQ1349" s="41" t="str">
        <f t="shared" si="700"/>
        <v/>
      </c>
      <c r="AR1349" s="41" t="str">
        <f>IF($AQ1349="","",COUNTIFS(L_ChaveCob,$AQ1349,L_Ausencia,"&gt;"&amp;$W1349)+COUNTIFS($AQ$4:$AQ1349,$AQ1349,$W$4:$W1349,$W1349))</f>
        <v/>
      </c>
      <c r="AS1349" s="42">
        <f t="shared" si="701"/>
        <v>0</v>
      </c>
      <c r="AT1349" s="42">
        <f t="shared" si="702"/>
        <v>0</v>
      </c>
      <c r="AU1349" s="42">
        <f t="shared" si="703"/>
        <v>0</v>
      </c>
    </row>
    <row r="1350" spans="1:47" x14ac:dyDescent="0.2">
      <c r="A1350" s="35">
        <v>46266</v>
      </c>
      <c r="B1350" s="36" t="s">
        <v>281</v>
      </c>
      <c r="C1350" s="36" t="s">
        <v>232</v>
      </c>
      <c r="D1350" s="36"/>
      <c r="E1350" s="37"/>
      <c r="F1350" s="37"/>
      <c r="G1350" s="36"/>
      <c r="H1350" s="36"/>
      <c r="I1350" s="36"/>
      <c r="J1350" s="36"/>
      <c r="K1350" s="37"/>
      <c r="L1350" s="37"/>
      <c r="M1350" s="37"/>
      <c r="N1350" s="38">
        <f t="shared" si="672"/>
        <v>46266</v>
      </c>
      <c r="O1350">
        <f t="shared" si="673"/>
        <v>900010</v>
      </c>
      <c r="P1350" t="str">
        <f t="shared" si="674"/>
        <v>Serralheria</v>
      </c>
      <c r="Q1350" t="str">
        <f t="shared" si="675"/>
        <v>Normal / Fixo</v>
      </c>
      <c r="R1350" t="str">
        <f t="shared" si="676"/>
        <v>SERRALHEIRO I</v>
      </c>
      <c r="S1350" t="str">
        <f t="shared" si="677"/>
        <v>ADM</v>
      </c>
      <c r="T1350" s="39">
        <f t="shared" si="678"/>
        <v>53.488333185221997</v>
      </c>
      <c r="U1350" s="40">
        <f t="shared" si="679"/>
        <v>0.375</v>
      </c>
      <c r="V1350" s="40">
        <f t="shared" si="680"/>
        <v>0.375</v>
      </c>
      <c r="W1350" s="40">
        <f t="shared" si="681"/>
        <v>0</v>
      </c>
      <c r="X1350" t="str">
        <f t="shared" si="682"/>
        <v>Não</v>
      </c>
      <c r="Y1350" s="40">
        <f t="shared" si="683"/>
        <v>0</v>
      </c>
      <c r="Z1350" s="40">
        <f t="shared" si="684"/>
        <v>0</v>
      </c>
      <c r="AA1350" s="40">
        <f t="shared" si="685"/>
        <v>0</v>
      </c>
      <c r="AB1350" s="40">
        <f t="shared" si="686"/>
        <v>0</v>
      </c>
      <c r="AC1350" s="40">
        <f t="shared" si="687"/>
        <v>0</v>
      </c>
      <c r="AD1350" s="39">
        <f t="shared" si="688"/>
        <v>0</v>
      </c>
      <c r="AE1350" s="39">
        <f t="shared" si="689"/>
        <v>0</v>
      </c>
      <c r="AF1350" t="str">
        <f t="shared" si="690"/>
        <v>Trabalhado</v>
      </c>
      <c r="AG1350" t="str">
        <f t="shared" si="691"/>
        <v/>
      </c>
      <c r="AH1350" t="str">
        <f t="shared" si="692"/>
        <v/>
      </c>
      <c r="AJ1350" s="41">
        <f t="shared" si="693"/>
        <v>19</v>
      </c>
      <c r="AK1350" s="42" t="str">
        <f t="shared" si="694"/>
        <v/>
      </c>
      <c r="AL1350" s="41" t="str">
        <f t="shared" si="695"/>
        <v>Leve atraso</v>
      </c>
      <c r="AM1350" s="41" t="str">
        <f t="shared" si="696"/>
        <v>Não</v>
      </c>
      <c r="AN1350" s="41" t="str">
        <f t="shared" si="697"/>
        <v>Sim</v>
      </c>
      <c r="AO1350" s="42" t="str">
        <f t="shared" si="698"/>
        <v/>
      </c>
      <c r="AP1350" s="41" t="str">
        <f t="shared" si="699"/>
        <v>Roniel de Souza Rocha|46266</v>
      </c>
      <c r="AQ1350" s="41" t="str">
        <f t="shared" si="700"/>
        <v/>
      </c>
      <c r="AR1350" s="41" t="str">
        <f>IF($AQ1350="","",COUNTIFS(L_ChaveCob,$AQ1350,L_Ausencia,"&gt;"&amp;$W1350)+COUNTIFS($AQ$4:$AQ1350,$AQ1350,$W$4:$W1350,$W1350))</f>
        <v/>
      </c>
      <c r="AS1350" s="42">
        <f t="shared" si="701"/>
        <v>0</v>
      </c>
      <c r="AT1350" s="42">
        <f t="shared" si="702"/>
        <v>0</v>
      </c>
      <c r="AU1350" s="42">
        <f t="shared" si="703"/>
        <v>0</v>
      </c>
    </row>
    <row r="1351" spans="1:47" hidden="1" x14ac:dyDescent="0.2">
      <c r="A1351" s="35">
        <v>46266</v>
      </c>
      <c r="B1351" s="36" t="s">
        <v>611</v>
      </c>
      <c r="C1351" s="36" t="s">
        <v>258</v>
      </c>
      <c r="D1351" s="36"/>
      <c r="E1351" s="37"/>
      <c r="F1351" s="37"/>
      <c r="G1351" s="36"/>
      <c r="H1351" s="36"/>
      <c r="I1351" s="36"/>
      <c r="J1351" s="36"/>
      <c r="K1351" s="37"/>
      <c r="L1351" s="37"/>
      <c r="M1351" s="37"/>
      <c r="N1351" s="38">
        <f t="shared" si="672"/>
        <v>46266</v>
      </c>
      <c r="O1351">
        <f t="shared" si="673"/>
        <v>900013</v>
      </c>
      <c r="P1351" t="str">
        <f t="shared" si="674"/>
        <v>SPOT</v>
      </c>
      <c r="Q1351" t="str">
        <f t="shared" si="675"/>
        <v>SPOT</v>
      </c>
      <c r="R1351" t="str">
        <f t="shared" si="676"/>
        <v>SERRALHEIRO I</v>
      </c>
      <c r="S1351" t="str">
        <f t="shared" si="677"/>
        <v>TURNO 2</v>
      </c>
      <c r="T1351" s="39">
        <f t="shared" si="678"/>
        <v>53.488333185221997</v>
      </c>
      <c r="U1351" s="40">
        <f t="shared" si="679"/>
        <v>0.33333333333333298</v>
      </c>
      <c r="V1351" s="40">
        <f t="shared" si="680"/>
        <v>0</v>
      </c>
      <c r="W1351" s="40">
        <f t="shared" si="681"/>
        <v>0.33333333333333298</v>
      </c>
      <c r="X1351" t="str">
        <f t="shared" si="682"/>
        <v>Não</v>
      </c>
      <c r="Y1351" s="40">
        <f t="shared" si="683"/>
        <v>0</v>
      </c>
      <c r="Z1351" s="40">
        <f t="shared" si="684"/>
        <v>0</v>
      </c>
      <c r="AA1351" s="40">
        <f t="shared" si="685"/>
        <v>0</v>
      </c>
      <c r="AB1351" s="40">
        <f t="shared" si="686"/>
        <v>0</v>
      </c>
      <c r="AC1351" s="40">
        <f t="shared" si="687"/>
        <v>0</v>
      </c>
      <c r="AD1351" s="39">
        <f t="shared" si="688"/>
        <v>0</v>
      </c>
      <c r="AE1351" s="39">
        <f t="shared" si="689"/>
        <v>427.90666548177552</v>
      </c>
      <c r="AF1351" t="str">
        <f t="shared" si="690"/>
        <v>Justificada</v>
      </c>
      <c r="AG1351" t="str">
        <f t="shared" si="691"/>
        <v/>
      </c>
      <c r="AH1351" t="str">
        <f t="shared" si="692"/>
        <v/>
      </c>
      <c r="AJ1351" s="41">
        <f t="shared" si="693"/>
        <v>22</v>
      </c>
      <c r="AK1351" s="42" t="str">
        <f t="shared" si="694"/>
        <v/>
      </c>
      <c r="AL1351" s="41" t="str">
        <f t="shared" si="695"/>
        <v>Dia inteiro</v>
      </c>
      <c r="AM1351" s="41" t="str">
        <f t="shared" si="696"/>
        <v>Não</v>
      </c>
      <c r="AN1351" s="41" t="str">
        <f t="shared" si="697"/>
        <v>Não</v>
      </c>
      <c r="AO1351" s="42" t="str">
        <f t="shared" si="698"/>
        <v/>
      </c>
      <c r="AP1351" s="41" t="str">
        <f t="shared" si="699"/>
        <v>Murilo de Souza Modesto- Spot|46266</v>
      </c>
      <c r="AQ1351" s="41" t="str">
        <f t="shared" si="700"/>
        <v/>
      </c>
      <c r="AR1351" s="41" t="str">
        <f>IF($AQ1351="","",COUNTIFS(L_ChaveCob,$AQ1351,L_Ausencia,"&gt;"&amp;$W1351)+COUNTIFS($AQ$4:$AQ1351,$AQ1351,$W$4:$W1351,$W1351))</f>
        <v/>
      </c>
      <c r="AS1351" s="42">
        <f t="shared" si="701"/>
        <v>0</v>
      </c>
      <c r="AT1351" s="42">
        <f t="shared" si="702"/>
        <v>0</v>
      </c>
      <c r="AU1351" s="42">
        <f t="shared" si="703"/>
        <v>0</v>
      </c>
    </row>
    <row r="1352" spans="1:47" x14ac:dyDescent="0.2">
      <c r="A1352" s="35">
        <v>46267</v>
      </c>
      <c r="B1352" s="36" t="s">
        <v>252</v>
      </c>
      <c r="C1352" s="36" t="s">
        <v>232</v>
      </c>
      <c r="D1352" s="36"/>
      <c r="E1352" s="37"/>
      <c r="F1352" s="37"/>
      <c r="G1352" s="36"/>
      <c r="H1352" s="36"/>
      <c r="I1352" s="36"/>
      <c r="J1352" s="36"/>
      <c r="K1352" s="37"/>
      <c r="L1352" s="37"/>
      <c r="M1352" s="37"/>
      <c r="N1352" s="38">
        <f t="shared" si="672"/>
        <v>46266</v>
      </c>
      <c r="O1352">
        <f t="shared" si="673"/>
        <v>266937</v>
      </c>
      <c r="P1352" t="str">
        <f t="shared" si="674"/>
        <v>Serralheria</v>
      </c>
      <c r="Q1352" t="str">
        <f t="shared" si="675"/>
        <v>Normal / Fixo</v>
      </c>
      <c r="R1352" t="str">
        <f t="shared" si="676"/>
        <v>ENCARREGADO</v>
      </c>
      <c r="S1352" t="str">
        <f t="shared" si="677"/>
        <v>ADM</v>
      </c>
      <c r="T1352" s="39">
        <f t="shared" si="678"/>
        <v>66.410146806958295</v>
      </c>
      <c r="U1352" s="40">
        <f t="shared" si="679"/>
        <v>0.375</v>
      </c>
      <c r="V1352" s="40">
        <f t="shared" si="680"/>
        <v>0.375</v>
      </c>
      <c r="W1352" s="40">
        <f t="shared" si="681"/>
        <v>0</v>
      </c>
      <c r="X1352" t="str">
        <f t="shared" si="682"/>
        <v>Não</v>
      </c>
      <c r="Y1352" s="40">
        <f t="shared" si="683"/>
        <v>0</v>
      </c>
      <c r="Z1352" s="40">
        <f t="shared" si="684"/>
        <v>0</v>
      </c>
      <c r="AA1352" s="40">
        <f t="shared" si="685"/>
        <v>0</v>
      </c>
      <c r="AB1352" s="40">
        <f t="shared" si="686"/>
        <v>0</v>
      </c>
      <c r="AC1352" s="40">
        <f t="shared" si="687"/>
        <v>0</v>
      </c>
      <c r="AD1352" s="39">
        <f t="shared" si="688"/>
        <v>0</v>
      </c>
      <c r="AE1352" s="39">
        <f t="shared" si="689"/>
        <v>0</v>
      </c>
      <c r="AF1352" t="str">
        <f t="shared" si="690"/>
        <v>Trabalhado</v>
      </c>
      <c r="AG1352" t="str">
        <f t="shared" si="691"/>
        <v/>
      </c>
      <c r="AH1352" t="str">
        <f t="shared" si="692"/>
        <v/>
      </c>
      <c r="AJ1352" s="41">
        <f t="shared" si="693"/>
        <v>1</v>
      </c>
      <c r="AK1352" s="42" t="str">
        <f t="shared" si="694"/>
        <v/>
      </c>
      <c r="AL1352" s="41" t="str">
        <f t="shared" si="695"/>
        <v>Leve atraso</v>
      </c>
      <c r="AM1352" s="41" t="str">
        <f t="shared" si="696"/>
        <v>Não</v>
      </c>
      <c r="AN1352" s="41" t="str">
        <f t="shared" si="697"/>
        <v>Sim</v>
      </c>
      <c r="AO1352" s="42" t="str">
        <f t="shared" si="698"/>
        <v/>
      </c>
      <c r="AP1352" s="41" t="str">
        <f t="shared" si="699"/>
        <v>Ronaldo Rosendo da Silva|46267</v>
      </c>
      <c r="AQ1352" s="41" t="str">
        <f t="shared" si="700"/>
        <v/>
      </c>
      <c r="AR1352" s="41" t="str">
        <f>IF($AQ1352="","",COUNTIFS(L_ChaveCob,$AQ1352,L_Ausencia,"&gt;"&amp;$W1352)+COUNTIFS($AQ$4:$AQ1352,$AQ1352,$W$4:$W1352,$W1352))</f>
        <v/>
      </c>
      <c r="AS1352" s="42">
        <f t="shared" si="701"/>
        <v>0</v>
      </c>
      <c r="AT1352" s="42">
        <f t="shared" si="702"/>
        <v>0</v>
      </c>
      <c r="AU1352" s="42">
        <f t="shared" si="703"/>
        <v>0</v>
      </c>
    </row>
    <row r="1353" spans="1:47" x14ac:dyDescent="0.2">
      <c r="A1353" s="35">
        <v>46267</v>
      </c>
      <c r="B1353" s="36" t="s">
        <v>243</v>
      </c>
      <c r="C1353" s="36" t="s">
        <v>232</v>
      </c>
      <c r="D1353" s="36"/>
      <c r="E1353" s="37"/>
      <c r="F1353" s="37"/>
      <c r="G1353" s="36"/>
      <c r="H1353" s="36"/>
      <c r="I1353" s="36"/>
      <c r="J1353" s="36"/>
      <c r="K1353" s="37"/>
      <c r="L1353" s="37"/>
      <c r="M1353" s="37"/>
      <c r="N1353" s="38">
        <f t="shared" si="672"/>
        <v>46266</v>
      </c>
      <c r="O1353">
        <f t="shared" si="673"/>
        <v>900003</v>
      </c>
      <c r="P1353" t="str">
        <f t="shared" si="674"/>
        <v>Serralheria</v>
      </c>
      <c r="Q1353" t="str">
        <f t="shared" si="675"/>
        <v>Normal / Fixo</v>
      </c>
      <c r="R1353" t="str">
        <f t="shared" si="676"/>
        <v>ENCARREGADO</v>
      </c>
      <c r="S1353" t="str">
        <f t="shared" si="677"/>
        <v>ADM</v>
      </c>
      <c r="T1353" s="39">
        <f t="shared" si="678"/>
        <v>66.410146806958295</v>
      </c>
      <c r="U1353" s="40">
        <f t="shared" si="679"/>
        <v>0.375</v>
      </c>
      <c r="V1353" s="40">
        <f t="shared" si="680"/>
        <v>0.375</v>
      </c>
      <c r="W1353" s="40">
        <f t="shared" si="681"/>
        <v>0</v>
      </c>
      <c r="X1353" t="str">
        <f t="shared" si="682"/>
        <v>Não</v>
      </c>
      <c r="Y1353" s="40">
        <f t="shared" si="683"/>
        <v>0</v>
      </c>
      <c r="Z1353" s="40">
        <f t="shared" si="684"/>
        <v>0</v>
      </c>
      <c r="AA1353" s="40">
        <f t="shared" si="685"/>
        <v>0</v>
      </c>
      <c r="AB1353" s="40">
        <f t="shared" si="686"/>
        <v>0</v>
      </c>
      <c r="AC1353" s="40">
        <f t="shared" si="687"/>
        <v>0</v>
      </c>
      <c r="AD1353" s="39">
        <f t="shared" si="688"/>
        <v>0</v>
      </c>
      <c r="AE1353" s="39">
        <f t="shared" si="689"/>
        <v>0</v>
      </c>
      <c r="AF1353" t="str">
        <f t="shared" si="690"/>
        <v>Trabalhado</v>
      </c>
      <c r="AG1353" t="str">
        <f t="shared" si="691"/>
        <v/>
      </c>
      <c r="AH1353" t="str">
        <f t="shared" si="692"/>
        <v/>
      </c>
      <c r="AJ1353" s="41">
        <f t="shared" si="693"/>
        <v>10</v>
      </c>
      <c r="AK1353" s="42" t="str">
        <f t="shared" si="694"/>
        <v/>
      </c>
      <c r="AL1353" s="41" t="str">
        <f t="shared" si="695"/>
        <v>Leve atraso</v>
      </c>
      <c r="AM1353" s="41" t="str">
        <f t="shared" si="696"/>
        <v>Não</v>
      </c>
      <c r="AN1353" s="41" t="str">
        <f t="shared" si="697"/>
        <v>Sim</v>
      </c>
      <c r="AO1353" s="42" t="str">
        <f t="shared" si="698"/>
        <v/>
      </c>
      <c r="AP1353" s="41" t="str">
        <f t="shared" si="699"/>
        <v>Marcelo Antônio Silvestre de Moraes|46267</v>
      </c>
      <c r="AQ1353" s="41" t="str">
        <f t="shared" si="700"/>
        <v/>
      </c>
      <c r="AR1353" s="41" t="str">
        <f>IF($AQ1353="","",COUNTIFS(L_ChaveCob,$AQ1353,L_Ausencia,"&gt;"&amp;$W1353)+COUNTIFS($AQ$4:$AQ1353,$AQ1353,$W$4:$W1353,$W1353))</f>
        <v/>
      </c>
      <c r="AS1353" s="42">
        <f t="shared" si="701"/>
        <v>0</v>
      </c>
      <c r="AT1353" s="42">
        <f t="shared" si="702"/>
        <v>0</v>
      </c>
      <c r="AU1353" s="42">
        <f t="shared" si="703"/>
        <v>0</v>
      </c>
    </row>
    <row r="1354" spans="1:47" x14ac:dyDescent="0.2">
      <c r="A1354" s="35">
        <v>46267</v>
      </c>
      <c r="B1354" s="36" t="s">
        <v>239</v>
      </c>
      <c r="C1354" s="36" t="s">
        <v>232</v>
      </c>
      <c r="D1354" s="36"/>
      <c r="E1354" s="37"/>
      <c r="F1354" s="37"/>
      <c r="G1354" s="36"/>
      <c r="H1354" s="36"/>
      <c r="I1354" s="36"/>
      <c r="J1354" s="36"/>
      <c r="K1354" s="37"/>
      <c r="L1354" s="37"/>
      <c r="M1354" s="37"/>
      <c r="N1354" s="38">
        <f t="shared" si="672"/>
        <v>46266</v>
      </c>
      <c r="O1354">
        <f t="shared" si="673"/>
        <v>173078</v>
      </c>
      <c r="P1354" t="str">
        <f t="shared" si="674"/>
        <v>Serralheria</v>
      </c>
      <c r="Q1354" t="str">
        <f t="shared" si="675"/>
        <v>Normal / Fixo</v>
      </c>
      <c r="R1354" t="str">
        <f t="shared" si="676"/>
        <v>SERRALHEIRO II</v>
      </c>
      <c r="S1354" t="str">
        <f t="shared" si="677"/>
        <v>ADM</v>
      </c>
      <c r="T1354" s="39">
        <f t="shared" si="678"/>
        <v>57.825734836004102</v>
      </c>
      <c r="U1354" s="40">
        <f t="shared" si="679"/>
        <v>0.375</v>
      </c>
      <c r="V1354" s="40">
        <f t="shared" si="680"/>
        <v>0.375</v>
      </c>
      <c r="W1354" s="40">
        <f t="shared" si="681"/>
        <v>0</v>
      </c>
      <c r="X1354" t="str">
        <f t="shared" si="682"/>
        <v>Não</v>
      </c>
      <c r="Y1354" s="40">
        <f t="shared" si="683"/>
        <v>0</v>
      </c>
      <c r="Z1354" s="40">
        <f t="shared" si="684"/>
        <v>0</v>
      </c>
      <c r="AA1354" s="40">
        <f t="shared" si="685"/>
        <v>0</v>
      </c>
      <c r="AB1354" s="40">
        <f t="shared" si="686"/>
        <v>0</v>
      </c>
      <c r="AC1354" s="40">
        <f t="shared" si="687"/>
        <v>0</v>
      </c>
      <c r="AD1354" s="39">
        <f t="shared" si="688"/>
        <v>0</v>
      </c>
      <c r="AE1354" s="39">
        <f t="shared" si="689"/>
        <v>0</v>
      </c>
      <c r="AF1354" t="str">
        <f t="shared" si="690"/>
        <v>Trabalhado</v>
      </c>
      <c r="AG1354" t="str">
        <f t="shared" si="691"/>
        <v/>
      </c>
      <c r="AH1354" t="str">
        <f t="shared" si="692"/>
        <v/>
      </c>
      <c r="AJ1354" s="41">
        <f t="shared" si="693"/>
        <v>2</v>
      </c>
      <c r="AK1354" s="42" t="str">
        <f t="shared" si="694"/>
        <v/>
      </c>
      <c r="AL1354" s="41" t="str">
        <f t="shared" si="695"/>
        <v>Leve atraso</v>
      </c>
      <c r="AM1354" s="41" t="str">
        <f t="shared" si="696"/>
        <v>Não</v>
      </c>
      <c r="AN1354" s="41" t="str">
        <f t="shared" si="697"/>
        <v>Sim</v>
      </c>
      <c r="AO1354" s="42" t="str">
        <f t="shared" si="698"/>
        <v/>
      </c>
      <c r="AP1354" s="41" t="str">
        <f t="shared" si="699"/>
        <v>Giovani Joao da Silva|46267</v>
      </c>
      <c r="AQ1354" s="41" t="str">
        <f t="shared" si="700"/>
        <v/>
      </c>
      <c r="AR1354" s="41" t="str">
        <f>IF($AQ1354="","",COUNTIFS(L_ChaveCob,$AQ1354,L_Ausencia,"&gt;"&amp;$W1354)+COUNTIFS($AQ$4:$AQ1354,$AQ1354,$W$4:$W1354,$W1354))</f>
        <v/>
      </c>
      <c r="AS1354" s="42">
        <f t="shared" si="701"/>
        <v>0</v>
      </c>
      <c r="AT1354" s="42">
        <f t="shared" si="702"/>
        <v>0</v>
      </c>
      <c r="AU1354" s="42">
        <f t="shared" si="703"/>
        <v>0</v>
      </c>
    </row>
    <row r="1355" spans="1:47" x14ac:dyDescent="0.2">
      <c r="A1355" s="35">
        <v>46267</v>
      </c>
      <c r="B1355" s="36" t="s">
        <v>241</v>
      </c>
      <c r="C1355" s="36" t="s">
        <v>258</v>
      </c>
      <c r="D1355" s="36"/>
      <c r="E1355" s="37"/>
      <c r="F1355" s="37"/>
      <c r="G1355" s="36" t="s">
        <v>425</v>
      </c>
      <c r="H1355" s="36"/>
      <c r="I1355" s="36"/>
      <c r="J1355" s="36"/>
      <c r="K1355" s="37"/>
      <c r="L1355" s="37"/>
      <c r="M1355" s="37"/>
      <c r="N1355" s="38">
        <f t="shared" si="672"/>
        <v>46266</v>
      </c>
      <c r="O1355">
        <f t="shared" si="673"/>
        <v>24800</v>
      </c>
      <c r="P1355" t="str">
        <f t="shared" si="674"/>
        <v>Serralheria</v>
      </c>
      <c r="Q1355" t="str">
        <f t="shared" si="675"/>
        <v>Normal / Fixo</v>
      </c>
      <c r="R1355" t="str">
        <f t="shared" si="676"/>
        <v>SERRALHEIRO II</v>
      </c>
      <c r="S1355" t="str">
        <f t="shared" si="677"/>
        <v>ADM</v>
      </c>
      <c r="T1355" s="39">
        <f t="shared" si="678"/>
        <v>57.825734836004102</v>
      </c>
      <c r="U1355" s="40">
        <f t="shared" si="679"/>
        <v>0.375</v>
      </c>
      <c r="V1355" s="40">
        <f t="shared" si="680"/>
        <v>0</v>
      </c>
      <c r="W1355" s="40">
        <f t="shared" si="681"/>
        <v>0.375</v>
      </c>
      <c r="X1355" t="str">
        <f t="shared" si="682"/>
        <v>Não</v>
      </c>
      <c r="Y1355" s="40">
        <f t="shared" si="683"/>
        <v>0</v>
      </c>
      <c r="Z1355" s="40">
        <f t="shared" si="684"/>
        <v>0</v>
      </c>
      <c r="AA1355" s="40">
        <f t="shared" si="685"/>
        <v>0</v>
      </c>
      <c r="AB1355" s="40">
        <f t="shared" si="686"/>
        <v>0</v>
      </c>
      <c r="AC1355" s="40">
        <f t="shared" si="687"/>
        <v>0</v>
      </c>
      <c r="AD1355" s="39">
        <f t="shared" si="688"/>
        <v>0</v>
      </c>
      <c r="AE1355" s="39">
        <f t="shared" si="689"/>
        <v>520.43161352403695</v>
      </c>
      <c r="AF1355" t="str">
        <f t="shared" si="690"/>
        <v>Justificada</v>
      </c>
      <c r="AG1355" t="str">
        <f t="shared" si="691"/>
        <v/>
      </c>
      <c r="AH1355" t="str">
        <f t="shared" si="692"/>
        <v/>
      </c>
      <c r="AJ1355" s="41">
        <f t="shared" si="693"/>
        <v>3</v>
      </c>
      <c r="AK1355" s="42" t="str">
        <f t="shared" si="694"/>
        <v/>
      </c>
      <c r="AL1355" s="41" t="str">
        <f t="shared" si="695"/>
        <v>Dia inteiro</v>
      </c>
      <c r="AM1355" s="41" t="str">
        <f t="shared" si="696"/>
        <v>Não</v>
      </c>
      <c r="AN1355" s="41" t="str">
        <f t="shared" si="697"/>
        <v>Não</v>
      </c>
      <c r="AO1355" s="42" t="str">
        <f t="shared" si="698"/>
        <v/>
      </c>
      <c r="AP1355" s="41" t="str">
        <f t="shared" si="699"/>
        <v>Ivanildo Lopes Pires de Carvalho|46267</v>
      </c>
      <c r="AQ1355" s="41" t="str">
        <f t="shared" si="700"/>
        <v/>
      </c>
      <c r="AR1355" s="41" t="str">
        <f>IF($AQ1355="","",COUNTIFS(L_ChaveCob,$AQ1355,L_Ausencia,"&gt;"&amp;$W1355)+COUNTIFS($AQ$4:$AQ1355,$AQ1355,$W$4:$W1355,$W1355))</f>
        <v/>
      </c>
      <c r="AS1355" s="42">
        <f t="shared" si="701"/>
        <v>0</v>
      </c>
      <c r="AT1355" s="42">
        <f t="shared" si="702"/>
        <v>0</v>
      </c>
      <c r="AU1355" s="42">
        <f t="shared" si="703"/>
        <v>0</v>
      </c>
    </row>
    <row r="1356" spans="1:47" x14ac:dyDescent="0.2">
      <c r="A1356" s="35">
        <v>46267</v>
      </c>
      <c r="B1356" s="36" t="s">
        <v>254</v>
      </c>
      <c r="C1356" s="36" t="s">
        <v>228</v>
      </c>
      <c r="D1356" s="36"/>
      <c r="E1356" s="37"/>
      <c r="F1356" s="37"/>
      <c r="G1356" s="36"/>
      <c r="H1356" s="36"/>
      <c r="I1356" s="36"/>
      <c r="J1356" s="36"/>
      <c r="K1356" s="37"/>
      <c r="L1356" s="37"/>
      <c r="M1356" s="37"/>
      <c r="N1356" s="38">
        <f t="shared" si="672"/>
        <v>46266</v>
      </c>
      <c r="O1356">
        <f t="shared" si="673"/>
        <v>900001</v>
      </c>
      <c r="P1356" t="str">
        <f t="shared" si="674"/>
        <v>Serralheria</v>
      </c>
      <c r="Q1356" t="str">
        <f t="shared" si="675"/>
        <v>Normal / Fixo</v>
      </c>
      <c r="R1356" t="str">
        <f t="shared" si="676"/>
        <v>SERRALHEIRO II</v>
      </c>
      <c r="S1356" t="str">
        <f t="shared" si="677"/>
        <v>ADM</v>
      </c>
      <c r="T1356" s="39">
        <f t="shared" si="678"/>
        <v>57.825734836004102</v>
      </c>
      <c r="U1356" s="40">
        <f t="shared" si="679"/>
        <v>0.375</v>
      </c>
      <c r="V1356" s="40">
        <f t="shared" si="680"/>
        <v>0</v>
      </c>
      <c r="W1356" s="40">
        <f t="shared" si="681"/>
        <v>0.375</v>
      </c>
      <c r="X1356" t="str">
        <f t="shared" si="682"/>
        <v>Sim</v>
      </c>
      <c r="Y1356" s="40">
        <f t="shared" si="683"/>
        <v>0.375</v>
      </c>
      <c r="Z1356" s="40">
        <f t="shared" si="684"/>
        <v>0</v>
      </c>
      <c r="AA1356" s="40">
        <f t="shared" si="685"/>
        <v>0</v>
      </c>
      <c r="AB1356" s="40">
        <f t="shared" si="686"/>
        <v>0</v>
      </c>
      <c r="AC1356" s="40">
        <f t="shared" si="687"/>
        <v>0.375</v>
      </c>
      <c r="AD1356" s="39">
        <f t="shared" si="688"/>
        <v>520.43161352403695</v>
      </c>
      <c r="AE1356" s="39">
        <f t="shared" si="689"/>
        <v>0</v>
      </c>
      <c r="AF1356" t="str">
        <f t="shared" si="690"/>
        <v>Férias</v>
      </c>
      <c r="AG1356" t="str">
        <f t="shared" si="691"/>
        <v>DESCONTA 9:00h (Férias).</v>
      </c>
      <c r="AH1356" t="str">
        <f t="shared" si="692"/>
        <v/>
      </c>
      <c r="AJ1356" s="41">
        <f t="shared" si="693"/>
        <v>8</v>
      </c>
      <c r="AK1356" s="42" t="str">
        <f t="shared" si="694"/>
        <v/>
      </c>
      <c r="AL1356" s="41" t="str">
        <f t="shared" si="695"/>
        <v>Dia inteiro</v>
      </c>
      <c r="AM1356" s="41" t="str">
        <f t="shared" si="696"/>
        <v>Sim</v>
      </c>
      <c r="AN1356" s="41" t="str">
        <f t="shared" si="697"/>
        <v>Não</v>
      </c>
      <c r="AO1356" s="42" t="str">
        <f t="shared" si="698"/>
        <v/>
      </c>
      <c r="AP1356" s="41" t="str">
        <f t="shared" si="699"/>
        <v>Ronaldo Santos Dias|46267</v>
      </c>
      <c r="AQ1356" s="41" t="str">
        <f t="shared" si="700"/>
        <v>46267|Serralheria</v>
      </c>
      <c r="AR1356" s="41">
        <f>IF($AQ1356="","",COUNTIFS(L_ChaveCob,$AQ1356,L_Ausencia,"&gt;"&amp;$W1356)+COUNTIFS($AQ$4:$AQ1356,$AQ1356,$W$4:$W1356,$W1356))</f>
        <v>1</v>
      </c>
      <c r="AS1356" s="42">
        <f t="shared" si="701"/>
        <v>0</v>
      </c>
      <c r="AT1356" s="42">
        <f t="shared" si="702"/>
        <v>0</v>
      </c>
      <c r="AU1356" s="42">
        <f t="shared" si="703"/>
        <v>0</v>
      </c>
    </row>
    <row r="1357" spans="1:47" x14ac:dyDescent="0.2">
      <c r="A1357" s="35">
        <v>46267</v>
      </c>
      <c r="B1357" s="36" t="s">
        <v>247</v>
      </c>
      <c r="C1357" s="36" t="s">
        <v>258</v>
      </c>
      <c r="D1357" s="36"/>
      <c r="E1357" s="37">
        <v>0.25</v>
      </c>
      <c r="F1357" s="37"/>
      <c r="G1357" s="36"/>
      <c r="H1357" s="36"/>
      <c r="I1357" s="36"/>
      <c r="J1357" s="36"/>
      <c r="K1357" s="37"/>
      <c r="L1357" s="37"/>
      <c r="M1357" s="37"/>
      <c r="N1357" s="38">
        <f t="shared" si="672"/>
        <v>46266</v>
      </c>
      <c r="O1357">
        <f t="shared" si="673"/>
        <v>900005</v>
      </c>
      <c r="P1357" t="str">
        <f t="shared" si="674"/>
        <v>Serralheria</v>
      </c>
      <c r="Q1357" t="str">
        <f t="shared" si="675"/>
        <v>Normal / Fixo</v>
      </c>
      <c r="R1357" t="str">
        <f t="shared" si="676"/>
        <v>SERRALHEIRO II</v>
      </c>
      <c r="S1357" t="str">
        <f t="shared" si="677"/>
        <v>ADM</v>
      </c>
      <c r="T1357" s="39">
        <f t="shared" si="678"/>
        <v>57.825734836004102</v>
      </c>
      <c r="U1357" s="40">
        <f t="shared" si="679"/>
        <v>0.375</v>
      </c>
      <c r="V1357" s="40">
        <f t="shared" si="680"/>
        <v>0.125</v>
      </c>
      <c r="W1357" s="40">
        <f t="shared" si="681"/>
        <v>0.25</v>
      </c>
      <c r="X1357" t="str">
        <f t="shared" si="682"/>
        <v>Não</v>
      </c>
      <c r="Y1357" s="40">
        <f t="shared" si="683"/>
        <v>0</v>
      </c>
      <c r="Z1357" s="40">
        <f t="shared" si="684"/>
        <v>0</v>
      </c>
      <c r="AA1357" s="40">
        <f t="shared" si="685"/>
        <v>0</v>
      </c>
      <c r="AB1357" s="40">
        <f t="shared" si="686"/>
        <v>0</v>
      </c>
      <c r="AC1357" s="40">
        <f t="shared" si="687"/>
        <v>0</v>
      </c>
      <c r="AD1357" s="39">
        <f t="shared" si="688"/>
        <v>0</v>
      </c>
      <c r="AE1357" s="39">
        <f t="shared" si="689"/>
        <v>346.95440901602461</v>
      </c>
      <c r="AF1357" t="str">
        <f t="shared" si="690"/>
        <v>Justificada</v>
      </c>
      <c r="AG1357" t="str">
        <f t="shared" si="691"/>
        <v/>
      </c>
      <c r="AH1357" t="str">
        <f t="shared" si="692"/>
        <v/>
      </c>
      <c r="AJ1357" s="41">
        <f t="shared" si="693"/>
        <v>13</v>
      </c>
      <c r="AK1357" s="42" t="str">
        <f t="shared" si="694"/>
        <v/>
      </c>
      <c r="AL1357" s="41" t="str">
        <f t="shared" si="695"/>
        <v>Dia inteiro</v>
      </c>
      <c r="AM1357" s="41" t="str">
        <f t="shared" si="696"/>
        <v>Não</v>
      </c>
      <c r="AN1357" s="41" t="str">
        <f t="shared" si="697"/>
        <v>Não</v>
      </c>
      <c r="AO1357" s="42" t="str">
        <f t="shared" si="698"/>
        <v/>
      </c>
      <c r="AP1357" s="41" t="str">
        <f t="shared" si="699"/>
        <v>Rafael Fracaroli da Rocha|46267</v>
      </c>
      <c r="AQ1357" s="41" t="str">
        <f t="shared" si="700"/>
        <v/>
      </c>
      <c r="AR1357" s="41" t="str">
        <f>IF($AQ1357="","",COUNTIFS(L_ChaveCob,$AQ1357,L_Ausencia,"&gt;"&amp;$W1357)+COUNTIFS($AQ$4:$AQ1357,$AQ1357,$W$4:$W1357,$W1357))</f>
        <v/>
      </c>
      <c r="AS1357" s="42">
        <f t="shared" si="701"/>
        <v>0</v>
      </c>
      <c r="AT1357" s="42">
        <f t="shared" si="702"/>
        <v>0</v>
      </c>
      <c r="AU1357" s="42">
        <f t="shared" si="703"/>
        <v>0</v>
      </c>
    </row>
    <row r="1358" spans="1:47" x14ac:dyDescent="0.2">
      <c r="A1358" s="35">
        <v>46267</v>
      </c>
      <c r="B1358" s="36" t="s">
        <v>237</v>
      </c>
      <c r="C1358" s="36" t="s">
        <v>213</v>
      </c>
      <c r="D1358" s="36"/>
      <c r="E1358" s="37"/>
      <c r="F1358" s="37"/>
      <c r="G1358" s="36"/>
      <c r="H1358" s="36"/>
      <c r="I1358" s="36"/>
      <c r="J1358" s="36"/>
      <c r="K1358" s="37"/>
      <c r="L1358" s="37"/>
      <c r="M1358" s="37"/>
      <c r="N1358" s="38">
        <f t="shared" si="672"/>
        <v>46266</v>
      </c>
      <c r="O1358">
        <f t="shared" si="673"/>
        <v>119353</v>
      </c>
      <c r="P1358" t="str">
        <f t="shared" si="674"/>
        <v>Serralheria</v>
      </c>
      <c r="Q1358" t="str">
        <f t="shared" si="675"/>
        <v>Normal / Fixo</v>
      </c>
      <c r="R1358" t="str">
        <f t="shared" si="676"/>
        <v>SERRALHEIRO II</v>
      </c>
      <c r="S1358" t="str">
        <f t="shared" si="677"/>
        <v>ADM</v>
      </c>
      <c r="T1358" s="39">
        <f t="shared" si="678"/>
        <v>57.825734836004102</v>
      </c>
      <c r="U1358" s="40">
        <f t="shared" si="679"/>
        <v>0.375</v>
      </c>
      <c r="V1358" s="40">
        <f t="shared" si="680"/>
        <v>0</v>
      </c>
      <c r="W1358" s="40">
        <f t="shared" si="681"/>
        <v>0.375</v>
      </c>
      <c r="X1358" t="str">
        <f t="shared" si="682"/>
        <v>Sim</v>
      </c>
      <c r="Y1358" s="40">
        <f t="shared" si="683"/>
        <v>0.375</v>
      </c>
      <c r="Z1358" s="40">
        <f t="shared" si="684"/>
        <v>0</v>
      </c>
      <c r="AA1358" s="40">
        <f t="shared" si="685"/>
        <v>0</v>
      </c>
      <c r="AB1358" s="40">
        <f t="shared" si="686"/>
        <v>0</v>
      </c>
      <c r="AC1358" s="40">
        <f t="shared" si="687"/>
        <v>0.375</v>
      </c>
      <c r="AD1358" s="39">
        <f t="shared" si="688"/>
        <v>520.43161352403695</v>
      </c>
      <c r="AE1358" s="39">
        <f t="shared" si="689"/>
        <v>0</v>
      </c>
      <c r="AF1358" t="str">
        <f t="shared" si="690"/>
        <v>Injustificada</v>
      </c>
      <c r="AG1358" t="str">
        <f t="shared" si="691"/>
        <v>DESCONTA 9:00h (Injustificada).</v>
      </c>
      <c r="AH1358" t="str">
        <f t="shared" si="692"/>
        <v/>
      </c>
      <c r="AJ1358" s="41">
        <f t="shared" si="693"/>
        <v>7</v>
      </c>
      <c r="AK1358" s="42" t="str">
        <f t="shared" si="694"/>
        <v/>
      </c>
      <c r="AL1358" s="41" t="str">
        <f t="shared" si="695"/>
        <v>Dia inteiro</v>
      </c>
      <c r="AM1358" s="41" t="str">
        <f t="shared" si="696"/>
        <v>Sim</v>
      </c>
      <c r="AN1358" s="41" t="str">
        <f t="shared" si="697"/>
        <v>Não</v>
      </c>
      <c r="AO1358" s="42" t="str">
        <f t="shared" si="698"/>
        <v/>
      </c>
      <c r="AP1358" s="41" t="str">
        <f t="shared" si="699"/>
        <v>Ezequiel Antonio Peres|46267</v>
      </c>
      <c r="AQ1358" s="41" t="str">
        <f t="shared" si="700"/>
        <v>46267|Serralheria</v>
      </c>
      <c r="AR1358" s="41">
        <f>IF($AQ1358="","",COUNTIFS(L_ChaveCob,$AQ1358,L_Ausencia,"&gt;"&amp;$W1358)+COUNTIFS($AQ$4:$AQ1358,$AQ1358,$W$4:$W1358,$W1358))</f>
        <v>2</v>
      </c>
      <c r="AS1358" s="42">
        <f t="shared" si="701"/>
        <v>0</v>
      </c>
      <c r="AT1358" s="42">
        <f t="shared" si="702"/>
        <v>0</v>
      </c>
      <c r="AU1358" s="42">
        <f t="shared" si="703"/>
        <v>0</v>
      </c>
    </row>
    <row r="1359" spans="1:47" x14ac:dyDescent="0.2">
      <c r="A1359" s="35">
        <v>46267</v>
      </c>
      <c r="B1359" s="36" t="s">
        <v>249</v>
      </c>
      <c r="C1359" s="36" t="s">
        <v>232</v>
      </c>
      <c r="D1359" s="36"/>
      <c r="E1359" s="37"/>
      <c r="F1359" s="37"/>
      <c r="G1359" s="36"/>
      <c r="H1359" s="36"/>
      <c r="I1359" s="36"/>
      <c r="J1359" s="36"/>
      <c r="K1359" s="37"/>
      <c r="L1359" s="37"/>
      <c r="M1359" s="37"/>
      <c r="N1359" s="38">
        <f t="shared" si="672"/>
        <v>46266</v>
      </c>
      <c r="O1359">
        <f t="shared" si="673"/>
        <v>331335</v>
      </c>
      <c r="P1359" t="str">
        <f t="shared" si="674"/>
        <v>Serralheria</v>
      </c>
      <c r="Q1359" t="str">
        <f t="shared" si="675"/>
        <v>Normal / Fixo</v>
      </c>
      <c r="R1359" t="str">
        <f t="shared" si="676"/>
        <v>SERRALHEIRO II</v>
      </c>
      <c r="S1359" t="str">
        <f t="shared" si="677"/>
        <v>ADM</v>
      </c>
      <c r="T1359" s="39">
        <f t="shared" si="678"/>
        <v>57.825734836004102</v>
      </c>
      <c r="U1359" s="40">
        <f t="shared" si="679"/>
        <v>0.375</v>
      </c>
      <c r="V1359" s="40">
        <f t="shared" si="680"/>
        <v>0.375</v>
      </c>
      <c r="W1359" s="40">
        <f t="shared" si="681"/>
        <v>0</v>
      </c>
      <c r="X1359" t="str">
        <f t="shared" si="682"/>
        <v>Não</v>
      </c>
      <c r="Y1359" s="40">
        <f t="shared" si="683"/>
        <v>0</v>
      </c>
      <c r="Z1359" s="40">
        <f t="shared" si="684"/>
        <v>0</v>
      </c>
      <c r="AA1359" s="40">
        <f t="shared" si="685"/>
        <v>0</v>
      </c>
      <c r="AB1359" s="40">
        <f t="shared" si="686"/>
        <v>0</v>
      </c>
      <c r="AC1359" s="40">
        <f t="shared" si="687"/>
        <v>0</v>
      </c>
      <c r="AD1359" s="39">
        <f t="shared" si="688"/>
        <v>0</v>
      </c>
      <c r="AE1359" s="39">
        <f t="shared" si="689"/>
        <v>0</v>
      </c>
      <c r="AF1359" t="str">
        <f t="shared" si="690"/>
        <v>Trabalhado</v>
      </c>
      <c r="AG1359" t="str">
        <f t="shared" si="691"/>
        <v/>
      </c>
      <c r="AH1359" t="str">
        <f t="shared" si="692"/>
        <v/>
      </c>
      <c r="AJ1359" s="41">
        <f t="shared" si="693"/>
        <v>5</v>
      </c>
      <c r="AK1359" s="42" t="str">
        <f t="shared" si="694"/>
        <v/>
      </c>
      <c r="AL1359" s="41" t="str">
        <f t="shared" si="695"/>
        <v>Leve atraso</v>
      </c>
      <c r="AM1359" s="41" t="str">
        <f t="shared" si="696"/>
        <v>Não</v>
      </c>
      <c r="AN1359" s="41" t="str">
        <f t="shared" si="697"/>
        <v>Sim</v>
      </c>
      <c r="AO1359" s="42" t="str">
        <f t="shared" si="698"/>
        <v/>
      </c>
      <c r="AP1359" s="41" t="str">
        <f t="shared" si="699"/>
        <v>Robson Alberto Alves Galvão|46267</v>
      </c>
      <c r="AQ1359" s="41" t="str">
        <f t="shared" si="700"/>
        <v/>
      </c>
      <c r="AR1359" s="41" t="str">
        <f>IF($AQ1359="","",COUNTIFS(L_ChaveCob,$AQ1359,L_Ausencia,"&gt;"&amp;$W1359)+COUNTIFS($AQ$4:$AQ1359,$AQ1359,$W$4:$W1359,$W1359))</f>
        <v/>
      </c>
      <c r="AS1359" s="42">
        <f t="shared" si="701"/>
        <v>0</v>
      </c>
      <c r="AT1359" s="42">
        <f t="shared" si="702"/>
        <v>0</v>
      </c>
      <c r="AU1359" s="42">
        <f t="shared" si="703"/>
        <v>0</v>
      </c>
    </row>
    <row r="1360" spans="1:47" x14ac:dyDescent="0.2">
      <c r="A1360" s="35">
        <v>46267</v>
      </c>
      <c r="B1360" s="36" t="s">
        <v>229</v>
      </c>
      <c r="C1360" s="36" t="s">
        <v>232</v>
      </c>
      <c r="D1360" s="36"/>
      <c r="E1360" s="37"/>
      <c r="F1360" s="37"/>
      <c r="G1360" s="36"/>
      <c r="H1360" s="36"/>
      <c r="I1360" s="36"/>
      <c r="J1360" s="36"/>
      <c r="K1360" s="37"/>
      <c r="L1360" s="37"/>
      <c r="M1360" s="37"/>
      <c r="N1360" s="38">
        <f t="shared" si="672"/>
        <v>46266</v>
      </c>
      <c r="O1360">
        <f t="shared" si="673"/>
        <v>105410</v>
      </c>
      <c r="P1360" t="str">
        <f t="shared" si="674"/>
        <v>Serralheria</v>
      </c>
      <c r="Q1360" t="str">
        <f t="shared" si="675"/>
        <v>Normal / Fixo</v>
      </c>
      <c r="R1360" t="str">
        <f t="shared" si="676"/>
        <v>SERRALHEIRO I</v>
      </c>
      <c r="S1360" t="str">
        <f t="shared" si="677"/>
        <v>TURNO 3</v>
      </c>
      <c r="T1360" s="39">
        <f t="shared" si="678"/>
        <v>53.488333185221997</v>
      </c>
      <c r="U1360" s="40">
        <f t="shared" si="679"/>
        <v>0.33333333333333298</v>
      </c>
      <c r="V1360" s="40">
        <f t="shared" si="680"/>
        <v>0.33333333333333298</v>
      </c>
      <c r="W1360" s="40">
        <f t="shared" si="681"/>
        <v>0</v>
      </c>
      <c r="X1360" t="str">
        <f t="shared" si="682"/>
        <v>Não</v>
      </c>
      <c r="Y1360" s="40">
        <f t="shared" si="683"/>
        <v>0</v>
      </c>
      <c r="Z1360" s="40">
        <f t="shared" si="684"/>
        <v>0</v>
      </c>
      <c r="AA1360" s="40">
        <f t="shared" si="685"/>
        <v>0</v>
      </c>
      <c r="AB1360" s="40">
        <f t="shared" si="686"/>
        <v>0</v>
      </c>
      <c r="AC1360" s="40">
        <f t="shared" si="687"/>
        <v>0</v>
      </c>
      <c r="AD1360" s="39">
        <f t="shared" si="688"/>
        <v>0</v>
      </c>
      <c r="AE1360" s="39">
        <f t="shared" si="689"/>
        <v>0</v>
      </c>
      <c r="AF1360" t="str">
        <f t="shared" si="690"/>
        <v>Trabalhado</v>
      </c>
      <c r="AG1360" t="str">
        <f t="shared" si="691"/>
        <v/>
      </c>
      <c r="AH1360" t="str">
        <f t="shared" si="692"/>
        <v/>
      </c>
      <c r="AJ1360" s="41">
        <f t="shared" si="693"/>
        <v>6</v>
      </c>
      <c r="AK1360" s="42" t="str">
        <f t="shared" si="694"/>
        <v/>
      </c>
      <c r="AL1360" s="41" t="str">
        <f t="shared" si="695"/>
        <v>Leve atraso</v>
      </c>
      <c r="AM1360" s="41" t="str">
        <f t="shared" si="696"/>
        <v>Não</v>
      </c>
      <c r="AN1360" s="41" t="str">
        <f t="shared" si="697"/>
        <v>Sim</v>
      </c>
      <c r="AO1360" s="42" t="str">
        <f t="shared" si="698"/>
        <v/>
      </c>
      <c r="AP1360" s="41" t="str">
        <f t="shared" si="699"/>
        <v>Marcelo Douglas Vieira Santana|46267</v>
      </c>
      <c r="AQ1360" s="41" t="str">
        <f t="shared" si="700"/>
        <v/>
      </c>
      <c r="AR1360" s="41" t="str">
        <f>IF($AQ1360="","",COUNTIFS(L_ChaveCob,$AQ1360,L_Ausencia,"&gt;"&amp;$W1360)+COUNTIFS($AQ$4:$AQ1360,$AQ1360,$W$4:$W1360,$W1360))</f>
        <v/>
      </c>
      <c r="AS1360" s="42">
        <f t="shared" si="701"/>
        <v>0</v>
      </c>
      <c r="AT1360" s="42">
        <f t="shared" si="702"/>
        <v>0</v>
      </c>
      <c r="AU1360" s="42">
        <f t="shared" si="703"/>
        <v>0</v>
      </c>
    </row>
    <row r="1361" spans="1:47" x14ac:dyDescent="0.2">
      <c r="A1361" s="35">
        <v>46267</v>
      </c>
      <c r="B1361" s="36" t="s">
        <v>231</v>
      </c>
      <c r="C1361" s="36" t="s">
        <v>232</v>
      </c>
      <c r="D1361" s="36"/>
      <c r="E1361" s="37"/>
      <c r="F1361" s="37"/>
      <c r="G1361" s="36"/>
      <c r="H1361" s="36"/>
      <c r="I1361" s="36"/>
      <c r="J1361" s="36"/>
      <c r="K1361" s="37"/>
      <c r="L1361" s="37"/>
      <c r="M1361" s="37"/>
      <c r="N1361" s="38">
        <f t="shared" si="672"/>
        <v>46266</v>
      </c>
      <c r="O1361">
        <f t="shared" si="673"/>
        <v>900004</v>
      </c>
      <c r="P1361" t="str">
        <f t="shared" si="674"/>
        <v>Serralheria</v>
      </c>
      <c r="Q1361" t="str">
        <f t="shared" si="675"/>
        <v>Normal / Fixo</v>
      </c>
      <c r="R1361" t="str">
        <f t="shared" si="676"/>
        <v>SERRALHEIRO I</v>
      </c>
      <c r="S1361" t="str">
        <f t="shared" si="677"/>
        <v>TURNO 2</v>
      </c>
      <c r="T1361" s="39">
        <f t="shared" si="678"/>
        <v>53.488333185221997</v>
      </c>
      <c r="U1361" s="40">
        <f t="shared" si="679"/>
        <v>0.33333333333333298</v>
      </c>
      <c r="V1361" s="40">
        <f t="shared" si="680"/>
        <v>0.33333333333333298</v>
      </c>
      <c r="W1361" s="40">
        <f t="shared" si="681"/>
        <v>0</v>
      </c>
      <c r="X1361" t="str">
        <f t="shared" si="682"/>
        <v>Não</v>
      </c>
      <c r="Y1361" s="40">
        <f t="shared" si="683"/>
        <v>0</v>
      </c>
      <c r="Z1361" s="40">
        <f t="shared" si="684"/>
        <v>0</v>
      </c>
      <c r="AA1361" s="40">
        <f t="shared" si="685"/>
        <v>0</v>
      </c>
      <c r="AB1361" s="40">
        <f t="shared" si="686"/>
        <v>0</v>
      </c>
      <c r="AC1361" s="40">
        <f t="shared" si="687"/>
        <v>0</v>
      </c>
      <c r="AD1361" s="39">
        <f t="shared" si="688"/>
        <v>0</v>
      </c>
      <c r="AE1361" s="39">
        <f t="shared" si="689"/>
        <v>0</v>
      </c>
      <c r="AF1361" t="str">
        <f t="shared" si="690"/>
        <v>Trabalhado</v>
      </c>
      <c r="AG1361" t="str">
        <f t="shared" si="691"/>
        <v/>
      </c>
      <c r="AH1361" t="str">
        <f t="shared" si="692"/>
        <v/>
      </c>
      <c r="AJ1361" s="41">
        <f t="shared" si="693"/>
        <v>11</v>
      </c>
      <c r="AK1361" s="42" t="str">
        <f t="shared" si="694"/>
        <v/>
      </c>
      <c r="AL1361" s="41" t="str">
        <f t="shared" si="695"/>
        <v>Leve atraso</v>
      </c>
      <c r="AM1361" s="41" t="str">
        <f t="shared" si="696"/>
        <v>Não</v>
      </c>
      <c r="AN1361" s="41" t="str">
        <f t="shared" si="697"/>
        <v>Sim</v>
      </c>
      <c r="AO1361" s="42" t="str">
        <f t="shared" si="698"/>
        <v/>
      </c>
      <c r="AP1361" s="41" t="str">
        <f t="shared" si="699"/>
        <v>Rogério Marques da Silva|46267</v>
      </c>
      <c r="AQ1361" s="41" t="str">
        <f t="shared" si="700"/>
        <v/>
      </c>
      <c r="AR1361" s="41" t="str">
        <f>IF($AQ1361="","",COUNTIFS(L_ChaveCob,$AQ1361,L_Ausencia,"&gt;"&amp;$W1361)+COUNTIFS($AQ$4:$AQ1361,$AQ1361,$W$4:$W1361,$W1361))</f>
        <v/>
      </c>
      <c r="AS1361" s="42">
        <f t="shared" si="701"/>
        <v>0</v>
      </c>
      <c r="AT1361" s="42">
        <f t="shared" si="702"/>
        <v>0</v>
      </c>
      <c r="AU1361" s="42">
        <f t="shared" si="703"/>
        <v>0</v>
      </c>
    </row>
    <row r="1362" spans="1:47" x14ac:dyDescent="0.2">
      <c r="A1362" s="35">
        <v>46267</v>
      </c>
      <c r="B1362" s="36" t="s">
        <v>479</v>
      </c>
      <c r="C1362" s="36" t="s">
        <v>232</v>
      </c>
      <c r="D1362" s="36"/>
      <c r="E1362" s="37"/>
      <c r="F1362" s="37"/>
      <c r="G1362" s="36"/>
      <c r="H1362" s="36"/>
      <c r="I1362" s="36"/>
      <c r="J1362" s="36"/>
      <c r="K1362" s="37"/>
      <c r="L1362" s="37"/>
      <c r="M1362" s="37"/>
      <c r="N1362" s="38">
        <f t="shared" si="672"/>
        <v>46266</v>
      </c>
      <c r="O1362">
        <f t="shared" si="673"/>
        <v>900012</v>
      </c>
      <c r="P1362" t="str">
        <f t="shared" si="674"/>
        <v>Serralheria</v>
      </c>
      <c r="Q1362" t="str">
        <f t="shared" si="675"/>
        <v>Normal / Fixo</v>
      </c>
      <c r="R1362" t="str">
        <f t="shared" si="676"/>
        <v>SERRALHEIRO I</v>
      </c>
      <c r="S1362" t="str">
        <f t="shared" si="677"/>
        <v>ADM</v>
      </c>
      <c r="T1362" s="39">
        <f t="shared" si="678"/>
        <v>53.488333185221997</v>
      </c>
      <c r="U1362" s="40">
        <f t="shared" si="679"/>
        <v>0.375</v>
      </c>
      <c r="V1362" s="40">
        <f t="shared" si="680"/>
        <v>0.375</v>
      </c>
      <c r="W1362" s="40">
        <f t="shared" si="681"/>
        <v>0</v>
      </c>
      <c r="X1362" t="str">
        <f t="shared" si="682"/>
        <v>Não</v>
      </c>
      <c r="Y1362" s="40">
        <f t="shared" si="683"/>
        <v>0</v>
      </c>
      <c r="Z1362" s="40">
        <f t="shared" si="684"/>
        <v>0</v>
      </c>
      <c r="AA1362" s="40">
        <f t="shared" si="685"/>
        <v>0</v>
      </c>
      <c r="AB1362" s="40">
        <f t="shared" si="686"/>
        <v>0</v>
      </c>
      <c r="AC1362" s="40">
        <f t="shared" si="687"/>
        <v>0</v>
      </c>
      <c r="AD1362" s="39">
        <f t="shared" si="688"/>
        <v>0</v>
      </c>
      <c r="AE1362" s="39">
        <f t="shared" si="689"/>
        <v>0</v>
      </c>
      <c r="AF1362" t="str">
        <f t="shared" si="690"/>
        <v>Trabalhado</v>
      </c>
      <c r="AG1362" t="str">
        <f t="shared" si="691"/>
        <v/>
      </c>
      <c r="AH1362" t="str">
        <f t="shared" si="692"/>
        <v/>
      </c>
      <c r="AJ1362" s="41">
        <f t="shared" si="693"/>
        <v>21</v>
      </c>
      <c r="AK1362" s="42" t="str">
        <f t="shared" si="694"/>
        <v/>
      </c>
      <c r="AL1362" s="41" t="str">
        <f t="shared" si="695"/>
        <v>Leve atraso</v>
      </c>
      <c r="AM1362" s="41" t="str">
        <f t="shared" si="696"/>
        <v>Não</v>
      </c>
      <c r="AN1362" s="41" t="str">
        <f t="shared" si="697"/>
        <v>Sim</v>
      </c>
      <c r="AO1362" s="42" t="str">
        <f t="shared" si="698"/>
        <v/>
      </c>
      <c r="AP1362" s="41" t="str">
        <f t="shared" si="699"/>
        <v>Diego Ferreira Moura|46267</v>
      </c>
      <c r="AQ1362" s="41" t="str">
        <f t="shared" si="700"/>
        <v/>
      </c>
      <c r="AR1362" s="41" t="str">
        <f>IF($AQ1362="","",COUNTIFS(L_ChaveCob,$AQ1362,L_Ausencia,"&gt;"&amp;$W1362)+COUNTIFS($AQ$4:$AQ1362,$AQ1362,$W$4:$W1362,$W1362))</f>
        <v/>
      </c>
      <c r="AS1362" s="42">
        <f t="shared" si="701"/>
        <v>0</v>
      </c>
      <c r="AT1362" s="42">
        <f t="shared" si="702"/>
        <v>0</v>
      </c>
      <c r="AU1362" s="42">
        <f t="shared" si="703"/>
        <v>0</v>
      </c>
    </row>
    <row r="1363" spans="1:47" x14ac:dyDescent="0.2">
      <c r="A1363" s="35">
        <v>46267</v>
      </c>
      <c r="B1363" s="36" t="s">
        <v>483</v>
      </c>
      <c r="C1363" s="36" t="s">
        <v>232</v>
      </c>
      <c r="D1363" s="36"/>
      <c r="E1363" s="37"/>
      <c r="F1363" s="37"/>
      <c r="G1363" s="36"/>
      <c r="H1363" s="36"/>
      <c r="I1363" s="36"/>
      <c r="J1363" s="36"/>
      <c r="K1363" s="37"/>
      <c r="L1363" s="37"/>
      <c r="M1363" s="37"/>
      <c r="N1363" s="38">
        <f t="shared" si="672"/>
        <v>46266</v>
      </c>
      <c r="O1363">
        <f t="shared" si="673"/>
        <v>900011</v>
      </c>
      <c r="P1363" t="str">
        <f t="shared" si="674"/>
        <v>Serralheria</v>
      </c>
      <c r="Q1363" t="str">
        <f t="shared" si="675"/>
        <v>Normal / Fixo</v>
      </c>
      <c r="R1363" t="str">
        <f t="shared" si="676"/>
        <v>SERRALHEIRO I</v>
      </c>
      <c r="S1363" t="str">
        <f t="shared" si="677"/>
        <v>ADM</v>
      </c>
      <c r="T1363" s="39">
        <f t="shared" si="678"/>
        <v>53.488333185221997</v>
      </c>
      <c r="U1363" s="40">
        <f t="shared" si="679"/>
        <v>0.375</v>
      </c>
      <c r="V1363" s="40">
        <f t="shared" si="680"/>
        <v>0.375</v>
      </c>
      <c r="W1363" s="40">
        <f t="shared" si="681"/>
        <v>0</v>
      </c>
      <c r="X1363" t="str">
        <f t="shared" si="682"/>
        <v>Não</v>
      </c>
      <c r="Y1363" s="40">
        <f t="shared" si="683"/>
        <v>0</v>
      </c>
      <c r="Z1363" s="40">
        <f t="shared" si="684"/>
        <v>0</v>
      </c>
      <c r="AA1363" s="40">
        <f t="shared" si="685"/>
        <v>0</v>
      </c>
      <c r="AB1363" s="40">
        <f t="shared" si="686"/>
        <v>0</v>
      </c>
      <c r="AC1363" s="40">
        <f t="shared" si="687"/>
        <v>0</v>
      </c>
      <c r="AD1363" s="39">
        <f t="shared" si="688"/>
        <v>0</v>
      </c>
      <c r="AE1363" s="39">
        <f t="shared" si="689"/>
        <v>0</v>
      </c>
      <c r="AF1363" t="str">
        <f t="shared" si="690"/>
        <v>Trabalhado</v>
      </c>
      <c r="AG1363" t="str">
        <f t="shared" si="691"/>
        <v/>
      </c>
      <c r="AH1363" t="str">
        <f t="shared" si="692"/>
        <v/>
      </c>
      <c r="AJ1363" s="41">
        <f t="shared" si="693"/>
        <v>20</v>
      </c>
      <c r="AK1363" s="42" t="str">
        <f t="shared" si="694"/>
        <v/>
      </c>
      <c r="AL1363" s="41" t="str">
        <f t="shared" si="695"/>
        <v>Leve atraso</v>
      </c>
      <c r="AM1363" s="41" t="str">
        <f t="shared" si="696"/>
        <v>Não</v>
      </c>
      <c r="AN1363" s="41" t="str">
        <f t="shared" si="697"/>
        <v>Sim</v>
      </c>
      <c r="AO1363" s="42" t="str">
        <f t="shared" si="698"/>
        <v/>
      </c>
      <c r="AP1363" s="41" t="str">
        <f t="shared" si="699"/>
        <v>Maxwell Torres da Silva|46267</v>
      </c>
      <c r="AQ1363" s="41" t="str">
        <f t="shared" si="700"/>
        <v/>
      </c>
      <c r="AR1363" s="41" t="str">
        <f>IF($AQ1363="","",COUNTIFS(L_ChaveCob,$AQ1363,L_Ausencia,"&gt;"&amp;$W1363)+COUNTIFS($AQ$4:$AQ1363,$AQ1363,$W$4:$W1363,$W1363))</f>
        <v/>
      </c>
      <c r="AS1363" s="42">
        <f t="shared" si="701"/>
        <v>0</v>
      </c>
      <c r="AT1363" s="42">
        <f t="shared" si="702"/>
        <v>0</v>
      </c>
      <c r="AU1363" s="42">
        <f t="shared" si="703"/>
        <v>0</v>
      </c>
    </row>
    <row r="1364" spans="1:47" x14ac:dyDescent="0.2">
      <c r="A1364" s="35">
        <v>46267</v>
      </c>
      <c r="B1364" s="36" t="s">
        <v>281</v>
      </c>
      <c r="C1364" s="36" t="s">
        <v>232</v>
      </c>
      <c r="D1364" s="36"/>
      <c r="E1364" s="37"/>
      <c r="F1364" s="37"/>
      <c r="G1364" s="36"/>
      <c r="H1364" s="36"/>
      <c r="I1364" s="36"/>
      <c r="J1364" s="36"/>
      <c r="K1364" s="37"/>
      <c r="L1364" s="37"/>
      <c r="M1364" s="37"/>
      <c r="N1364" s="38">
        <f t="shared" si="672"/>
        <v>46266</v>
      </c>
      <c r="O1364">
        <f t="shared" si="673"/>
        <v>900010</v>
      </c>
      <c r="P1364" t="str">
        <f t="shared" si="674"/>
        <v>Serralheria</v>
      </c>
      <c r="Q1364" t="str">
        <f t="shared" si="675"/>
        <v>Normal / Fixo</v>
      </c>
      <c r="R1364" t="str">
        <f t="shared" si="676"/>
        <v>SERRALHEIRO I</v>
      </c>
      <c r="S1364" t="str">
        <f t="shared" si="677"/>
        <v>ADM</v>
      </c>
      <c r="T1364" s="39">
        <f t="shared" si="678"/>
        <v>53.488333185221997</v>
      </c>
      <c r="U1364" s="40">
        <f t="shared" si="679"/>
        <v>0.375</v>
      </c>
      <c r="V1364" s="40">
        <f t="shared" si="680"/>
        <v>0.375</v>
      </c>
      <c r="W1364" s="40">
        <f t="shared" si="681"/>
        <v>0</v>
      </c>
      <c r="X1364" t="str">
        <f t="shared" si="682"/>
        <v>Não</v>
      </c>
      <c r="Y1364" s="40">
        <f t="shared" si="683"/>
        <v>0</v>
      </c>
      <c r="Z1364" s="40">
        <f t="shared" si="684"/>
        <v>0</v>
      </c>
      <c r="AA1364" s="40">
        <f t="shared" si="685"/>
        <v>0</v>
      </c>
      <c r="AB1364" s="40">
        <f t="shared" si="686"/>
        <v>0</v>
      </c>
      <c r="AC1364" s="40">
        <f t="shared" si="687"/>
        <v>0</v>
      </c>
      <c r="AD1364" s="39">
        <f t="shared" si="688"/>
        <v>0</v>
      </c>
      <c r="AE1364" s="39">
        <f t="shared" si="689"/>
        <v>0</v>
      </c>
      <c r="AF1364" t="str">
        <f t="shared" si="690"/>
        <v>Trabalhado</v>
      </c>
      <c r="AG1364" t="str">
        <f t="shared" si="691"/>
        <v/>
      </c>
      <c r="AH1364" t="str">
        <f t="shared" si="692"/>
        <v/>
      </c>
      <c r="AJ1364" s="41">
        <f t="shared" si="693"/>
        <v>19</v>
      </c>
      <c r="AK1364" s="42" t="str">
        <f t="shared" si="694"/>
        <v/>
      </c>
      <c r="AL1364" s="41" t="str">
        <f t="shared" si="695"/>
        <v>Leve atraso</v>
      </c>
      <c r="AM1364" s="41" t="str">
        <f t="shared" si="696"/>
        <v>Não</v>
      </c>
      <c r="AN1364" s="41" t="str">
        <f t="shared" si="697"/>
        <v>Sim</v>
      </c>
      <c r="AO1364" s="42" t="str">
        <f t="shared" si="698"/>
        <v/>
      </c>
      <c r="AP1364" s="41" t="str">
        <f t="shared" si="699"/>
        <v>Roniel de Souza Rocha|46267</v>
      </c>
      <c r="AQ1364" s="41" t="str">
        <f t="shared" si="700"/>
        <v/>
      </c>
      <c r="AR1364" s="41" t="str">
        <f>IF($AQ1364="","",COUNTIFS(L_ChaveCob,$AQ1364,L_Ausencia,"&gt;"&amp;$W1364)+COUNTIFS($AQ$4:$AQ1364,$AQ1364,$W$4:$W1364,$W1364))</f>
        <v/>
      </c>
      <c r="AS1364" s="42">
        <f t="shared" si="701"/>
        <v>0</v>
      </c>
      <c r="AT1364" s="42">
        <f t="shared" si="702"/>
        <v>0</v>
      </c>
      <c r="AU1364" s="42">
        <f t="shared" si="703"/>
        <v>0</v>
      </c>
    </row>
    <row r="1365" spans="1:47" hidden="1" x14ac:dyDescent="0.2">
      <c r="A1365" s="35">
        <v>46267</v>
      </c>
      <c r="B1365" s="36" t="s">
        <v>611</v>
      </c>
      <c r="C1365" s="36" t="s">
        <v>258</v>
      </c>
      <c r="D1365" s="36"/>
      <c r="E1365" s="37"/>
      <c r="F1365" s="37"/>
      <c r="G1365" s="36"/>
      <c r="H1365" s="36"/>
      <c r="I1365" s="36"/>
      <c r="J1365" s="36"/>
      <c r="K1365" s="37"/>
      <c r="L1365" s="37"/>
      <c r="M1365" s="37"/>
      <c r="N1365" s="38">
        <f t="shared" si="672"/>
        <v>46266</v>
      </c>
      <c r="O1365">
        <f t="shared" si="673"/>
        <v>900013</v>
      </c>
      <c r="P1365" t="str">
        <f t="shared" si="674"/>
        <v>SPOT</v>
      </c>
      <c r="Q1365" t="str">
        <f t="shared" si="675"/>
        <v>SPOT</v>
      </c>
      <c r="R1365" t="str">
        <f t="shared" si="676"/>
        <v>SERRALHEIRO I</v>
      </c>
      <c r="S1365" t="str">
        <f t="shared" si="677"/>
        <v>TURNO 2</v>
      </c>
      <c r="T1365" s="39">
        <f t="shared" si="678"/>
        <v>53.488333185221997</v>
      </c>
      <c r="U1365" s="40">
        <f t="shared" si="679"/>
        <v>0.33333333333333298</v>
      </c>
      <c r="V1365" s="40">
        <f t="shared" si="680"/>
        <v>0</v>
      </c>
      <c r="W1365" s="40">
        <f t="shared" si="681"/>
        <v>0.33333333333333298</v>
      </c>
      <c r="X1365" t="str">
        <f t="shared" si="682"/>
        <v>Não</v>
      </c>
      <c r="Y1365" s="40">
        <f t="shared" si="683"/>
        <v>0</v>
      </c>
      <c r="Z1365" s="40">
        <f t="shared" si="684"/>
        <v>0</v>
      </c>
      <c r="AA1365" s="40">
        <f t="shared" si="685"/>
        <v>0</v>
      </c>
      <c r="AB1365" s="40">
        <f t="shared" si="686"/>
        <v>0</v>
      </c>
      <c r="AC1365" s="40">
        <f t="shared" si="687"/>
        <v>0</v>
      </c>
      <c r="AD1365" s="39">
        <f t="shared" si="688"/>
        <v>0</v>
      </c>
      <c r="AE1365" s="39">
        <f t="shared" si="689"/>
        <v>427.90666548177552</v>
      </c>
      <c r="AF1365" t="str">
        <f t="shared" si="690"/>
        <v>Justificada</v>
      </c>
      <c r="AG1365" t="str">
        <f t="shared" si="691"/>
        <v/>
      </c>
      <c r="AH1365" t="str">
        <f t="shared" si="692"/>
        <v/>
      </c>
      <c r="AJ1365" s="41">
        <f t="shared" si="693"/>
        <v>22</v>
      </c>
      <c r="AK1365" s="42" t="str">
        <f t="shared" si="694"/>
        <v/>
      </c>
      <c r="AL1365" s="41" t="str">
        <f t="shared" si="695"/>
        <v>Dia inteiro</v>
      </c>
      <c r="AM1365" s="41" t="str">
        <f t="shared" si="696"/>
        <v>Não</v>
      </c>
      <c r="AN1365" s="41" t="str">
        <f t="shared" si="697"/>
        <v>Não</v>
      </c>
      <c r="AO1365" s="42" t="str">
        <f t="shared" si="698"/>
        <v/>
      </c>
      <c r="AP1365" s="41" t="str">
        <f t="shared" si="699"/>
        <v>Murilo de Souza Modesto- Spot|46267</v>
      </c>
      <c r="AQ1365" s="41" t="str">
        <f t="shared" si="700"/>
        <v/>
      </c>
      <c r="AR1365" s="41" t="str">
        <f>IF($AQ1365="","",COUNTIFS(L_ChaveCob,$AQ1365,L_Ausencia,"&gt;"&amp;$W1365)+COUNTIFS($AQ$4:$AQ1365,$AQ1365,$W$4:$W1365,$W1365))</f>
        <v/>
      </c>
      <c r="AS1365" s="42">
        <f t="shared" si="701"/>
        <v>0</v>
      </c>
      <c r="AT1365" s="42">
        <f t="shared" si="702"/>
        <v>0</v>
      </c>
      <c r="AU1365" s="42">
        <f t="shared" si="703"/>
        <v>0</v>
      </c>
    </row>
    <row r="1366" spans="1:47" x14ac:dyDescent="0.2">
      <c r="A1366" s="35">
        <v>46268</v>
      </c>
      <c r="B1366" s="36" t="s">
        <v>252</v>
      </c>
      <c r="C1366" s="36" t="s">
        <v>232</v>
      </c>
      <c r="D1366" s="36"/>
      <c r="E1366" s="37"/>
      <c r="F1366" s="37"/>
      <c r="G1366" s="36"/>
      <c r="H1366" s="36"/>
      <c r="I1366" s="36"/>
      <c r="J1366" s="36"/>
      <c r="K1366" s="37"/>
      <c r="L1366" s="37"/>
      <c r="M1366" s="37"/>
      <c r="N1366" s="38">
        <f t="shared" si="672"/>
        <v>46266</v>
      </c>
      <c r="O1366">
        <f t="shared" si="673"/>
        <v>266937</v>
      </c>
      <c r="P1366" t="str">
        <f t="shared" si="674"/>
        <v>Serralheria</v>
      </c>
      <c r="Q1366" t="str">
        <f t="shared" si="675"/>
        <v>Normal / Fixo</v>
      </c>
      <c r="R1366" t="str">
        <f t="shared" si="676"/>
        <v>ENCARREGADO</v>
      </c>
      <c r="S1366" t="str">
        <f t="shared" si="677"/>
        <v>ADM</v>
      </c>
      <c r="T1366" s="39">
        <f t="shared" si="678"/>
        <v>66.410146806958295</v>
      </c>
      <c r="U1366" s="40">
        <f t="shared" si="679"/>
        <v>0.375</v>
      </c>
      <c r="V1366" s="40">
        <f t="shared" si="680"/>
        <v>0.375</v>
      </c>
      <c r="W1366" s="40">
        <f t="shared" si="681"/>
        <v>0</v>
      </c>
      <c r="X1366" t="str">
        <f t="shared" si="682"/>
        <v>Não</v>
      </c>
      <c r="Y1366" s="40">
        <f t="shared" si="683"/>
        <v>0</v>
      </c>
      <c r="Z1366" s="40">
        <f t="shared" si="684"/>
        <v>0</v>
      </c>
      <c r="AA1366" s="40">
        <f t="shared" si="685"/>
        <v>0</v>
      </c>
      <c r="AB1366" s="40">
        <f t="shared" si="686"/>
        <v>0</v>
      </c>
      <c r="AC1366" s="40">
        <f t="shared" si="687"/>
        <v>0</v>
      </c>
      <c r="AD1366" s="39">
        <f t="shared" si="688"/>
        <v>0</v>
      </c>
      <c r="AE1366" s="39">
        <f t="shared" si="689"/>
        <v>0</v>
      </c>
      <c r="AF1366" t="str">
        <f t="shared" si="690"/>
        <v>Trabalhado</v>
      </c>
      <c r="AG1366" t="str">
        <f t="shared" si="691"/>
        <v/>
      </c>
      <c r="AH1366" t="str">
        <f t="shared" si="692"/>
        <v/>
      </c>
      <c r="AJ1366" s="41">
        <f t="shared" si="693"/>
        <v>1</v>
      </c>
      <c r="AK1366" s="42" t="str">
        <f t="shared" si="694"/>
        <v/>
      </c>
      <c r="AL1366" s="41" t="str">
        <f t="shared" si="695"/>
        <v>Leve atraso</v>
      </c>
      <c r="AM1366" s="41" t="str">
        <f t="shared" si="696"/>
        <v>Não</v>
      </c>
      <c r="AN1366" s="41" t="str">
        <f t="shared" si="697"/>
        <v>Sim</v>
      </c>
      <c r="AO1366" s="42" t="str">
        <f t="shared" si="698"/>
        <v/>
      </c>
      <c r="AP1366" s="41" t="str">
        <f t="shared" si="699"/>
        <v>Ronaldo Rosendo da Silva|46268</v>
      </c>
      <c r="AQ1366" s="41" t="str">
        <f t="shared" si="700"/>
        <v/>
      </c>
      <c r="AR1366" s="41" t="str">
        <f>IF($AQ1366="","",COUNTIFS(L_ChaveCob,$AQ1366,L_Ausencia,"&gt;"&amp;$W1366)+COUNTIFS($AQ$4:$AQ1366,$AQ1366,$W$4:$W1366,$W1366))</f>
        <v/>
      </c>
      <c r="AS1366" s="42">
        <f t="shared" si="701"/>
        <v>0</v>
      </c>
      <c r="AT1366" s="42">
        <f t="shared" si="702"/>
        <v>0</v>
      </c>
      <c r="AU1366" s="42">
        <f t="shared" si="703"/>
        <v>0</v>
      </c>
    </row>
    <row r="1367" spans="1:47" x14ac:dyDescent="0.2">
      <c r="A1367" s="35">
        <v>46268</v>
      </c>
      <c r="B1367" s="36" t="s">
        <v>243</v>
      </c>
      <c r="C1367" s="36" t="s">
        <v>258</v>
      </c>
      <c r="D1367" s="36"/>
      <c r="E1367" s="37"/>
      <c r="F1367" s="37"/>
      <c r="G1367" s="36"/>
      <c r="H1367" s="36"/>
      <c r="I1367" s="36"/>
      <c r="J1367" s="36"/>
      <c r="K1367" s="37"/>
      <c r="L1367" s="37"/>
      <c r="M1367" s="37"/>
      <c r="N1367" s="38">
        <f t="shared" si="672"/>
        <v>46266</v>
      </c>
      <c r="O1367">
        <f t="shared" si="673"/>
        <v>900003</v>
      </c>
      <c r="P1367" t="str">
        <f t="shared" si="674"/>
        <v>Serralheria</v>
      </c>
      <c r="Q1367" t="str">
        <f t="shared" si="675"/>
        <v>Normal / Fixo</v>
      </c>
      <c r="R1367" t="str">
        <f t="shared" si="676"/>
        <v>ENCARREGADO</v>
      </c>
      <c r="S1367" t="str">
        <f t="shared" si="677"/>
        <v>ADM</v>
      </c>
      <c r="T1367" s="39">
        <f t="shared" si="678"/>
        <v>66.410146806958295</v>
      </c>
      <c r="U1367" s="40">
        <f t="shared" si="679"/>
        <v>0.375</v>
      </c>
      <c r="V1367" s="40">
        <f t="shared" si="680"/>
        <v>0</v>
      </c>
      <c r="W1367" s="40">
        <f t="shared" si="681"/>
        <v>0.375</v>
      </c>
      <c r="X1367" t="str">
        <f t="shared" si="682"/>
        <v>Não</v>
      </c>
      <c r="Y1367" s="40">
        <f t="shared" si="683"/>
        <v>0</v>
      </c>
      <c r="Z1367" s="40">
        <f t="shared" si="684"/>
        <v>0</v>
      </c>
      <c r="AA1367" s="40">
        <f t="shared" si="685"/>
        <v>0</v>
      </c>
      <c r="AB1367" s="40">
        <f t="shared" si="686"/>
        <v>0</v>
      </c>
      <c r="AC1367" s="40">
        <f t="shared" si="687"/>
        <v>0</v>
      </c>
      <c r="AD1367" s="39">
        <f t="shared" si="688"/>
        <v>0</v>
      </c>
      <c r="AE1367" s="39">
        <f t="shared" si="689"/>
        <v>597.69132126262468</v>
      </c>
      <c r="AF1367" t="str">
        <f t="shared" si="690"/>
        <v>Justificada</v>
      </c>
      <c r="AG1367" t="str">
        <f t="shared" si="691"/>
        <v/>
      </c>
      <c r="AH1367" t="str">
        <f t="shared" si="692"/>
        <v/>
      </c>
      <c r="AJ1367" s="41">
        <f t="shared" si="693"/>
        <v>10</v>
      </c>
      <c r="AK1367" s="42" t="str">
        <f t="shared" si="694"/>
        <v/>
      </c>
      <c r="AL1367" s="41" t="str">
        <f t="shared" si="695"/>
        <v>Dia inteiro</v>
      </c>
      <c r="AM1367" s="41" t="str">
        <f t="shared" si="696"/>
        <v>Não</v>
      </c>
      <c r="AN1367" s="41" t="str">
        <f t="shared" si="697"/>
        <v>Não</v>
      </c>
      <c r="AO1367" s="42" t="str">
        <f t="shared" si="698"/>
        <v/>
      </c>
      <c r="AP1367" s="41" t="str">
        <f t="shared" si="699"/>
        <v>Marcelo Antônio Silvestre de Moraes|46268</v>
      </c>
      <c r="AQ1367" s="41" t="str">
        <f t="shared" si="700"/>
        <v/>
      </c>
      <c r="AR1367" s="41" t="str">
        <f>IF($AQ1367="","",COUNTIFS(L_ChaveCob,$AQ1367,L_Ausencia,"&gt;"&amp;$W1367)+COUNTIFS($AQ$4:$AQ1367,$AQ1367,$W$4:$W1367,$W1367))</f>
        <v/>
      </c>
      <c r="AS1367" s="42">
        <f t="shared" si="701"/>
        <v>0</v>
      </c>
      <c r="AT1367" s="42">
        <f t="shared" si="702"/>
        <v>0</v>
      </c>
      <c r="AU1367" s="42">
        <f t="shared" si="703"/>
        <v>0</v>
      </c>
    </row>
    <row r="1368" spans="1:47" x14ac:dyDescent="0.2">
      <c r="A1368" s="35">
        <v>46268</v>
      </c>
      <c r="B1368" s="36" t="s">
        <v>239</v>
      </c>
      <c r="C1368" s="36" t="s">
        <v>232</v>
      </c>
      <c r="D1368" s="36"/>
      <c r="E1368" s="37"/>
      <c r="F1368" s="37"/>
      <c r="G1368" s="36"/>
      <c r="H1368" s="36"/>
      <c r="I1368" s="36"/>
      <c r="J1368" s="36"/>
      <c r="K1368" s="37"/>
      <c r="L1368" s="37"/>
      <c r="M1368" s="37"/>
      <c r="N1368" s="38">
        <f t="shared" si="672"/>
        <v>46266</v>
      </c>
      <c r="O1368">
        <f t="shared" si="673"/>
        <v>173078</v>
      </c>
      <c r="P1368" t="str">
        <f t="shared" si="674"/>
        <v>Serralheria</v>
      </c>
      <c r="Q1368" t="str">
        <f t="shared" si="675"/>
        <v>Normal / Fixo</v>
      </c>
      <c r="R1368" t="str">
        <f t="shared" si="676"/>
        <v>SERRALHEIRO II</v>
      </c>
      <c r="S1368" t="str">
        <f t="shared" si="677"/>
        <v>ADM</v>
      </c>
      <c r="T1368" s="39">
        <f t="shared" si="678"/>
        <v>57.825734836004102</v>
      </c>
      <c r="U1368" s="40">
        <f t="shared" si="679"/>
        <v>0.375</v>
      </c>
      <c r="V1368" s="40">
        <f t="shared" si="680"/>
        <v>0.375</v>
      </c>
      <c r="W1368" s="40">
        <f t="shared" si="681"/>
        <v>0</v>
      </c>
      <c r="X1368" t="str">
        <f t="shared" si="682"/>
        <v>Não</v>
      </c>
      <c r="Y1368" s="40">
        <f t="shared" si="683"/>
        <v>0</v>
      </c>
      <c r="Z1368" s="40">
        <f t="shared" si="684"/>
        <v>0</v>
      </c>
      <c r="AA1368" s="40">
        <f t="shared" si="685"/>
        <v>0</v>
      </c>
      <c r="AB1368" s="40">
        <f t="shared" si="686"/>
        <v>0</v>
      </c>
      <c r="AC1368" s="40">
        <f t="shared" si="687"/>
        <v>0</v>
      </c>
      <c r="AD1368" s="39">
        <f t="shared" si="688"/>
        <v>0</v>
      </c>
      <c r="AE1368" s="39">
        <f t="shared" si="689"/>
        <v>0</v>
      </c>
      <c r="AF1368" t="str">
        <f t="shared" si="690"/>
        <v>Trabalhado</v>
      </c>
      <c r="AG1368" t="str">
        <f t="shared" si="691"/>
        <v/>
      </c>
      <c r="AH1368" t="str">
        <f t="shared" si="692"/>
        <v/>
      </c>
      <c r="AJ1368" s="41">
        <f t="shared" si="693"/>
        <v>2</v>
      </c>
      <c r="AK1368" s="42" t="str">
        <f t="shared" si="694"/>
        <v/>
      </c>
      <c r="AL1368" s="41" t="str">
        <f t="shared" si="695"/>
        <v>Leve atraso</v>
      </c>
      <c r="AM1368" s="41" t="str">
        <f t="shared" si="696"/>
        <v>Não</v>
      </c>
      <c r="AN1368" s="41" t="str">
        <f t="shared" si="697"/>
        <v>Sim</v>
      </c>
      <c r="AO1368" s="42" t="str">
        <f t="shared" si="698"/>
        <v/>
      </c>
      <c r="AP1368" s="41" t="str">
        <f t="shared" si="699"/>
        <v>Giovani Joao da Silva|46268</v>
      </c>
      <c r="AQ1368" s="41" t="str">
        <f t="shared" si="700"/>
        <v/>
      </c>
      <c r="AR1368" s="41" t="str">
        <f>IF($AQ1368="","",COUNTIFS(L_ChaveCob,$AQ1368,L_Ausencia,"&gt;"&amp;$W1368)+COUNTIFS($AQ$4:$AQ1368,$AQ1368,$W$4:$W1368,$W1368))</f>
        <v/>
      </c>
      <c r="AS1368" s="42">
        <f t="shared" si="701"/>
        <v>0</v>
      </c>
      <c r="AT1368" s="42">
        <f t="shared" si="702"/>
        <v>0</v>
      </c>
      <c r="AU1368" s="42">
        <f t="shared" si="703"/>
        <v>0</v>
      </c>
    </row>
    <row r="1369" spans="1:47" x14ac:dyDescent="0.2">
      <c r="A1369" s="35">
        <v>46268</v>
      </c>
      <c r="B1369" s="36" t="s">
        <v>241</v>
      </c>
      <c r="C1369" s="36" t="s">
        <v>232</v>
      </c>
      <c r="D1369" s="36"/>
      <c r="E1369" s="37"/>
      <c r="F1369" s="37"/>
      <c r="G1369" s="36"/>
      <c r="H1369" s="36"/>
      <c r="I1369" s="36"/>
      <c r="J1369" s="36"/>
      <c r="K1369" s="37"/>
      <c r="L1369" s="37"/>
      <c r="M1369" s="37"/>
      <c r="N1369" s="38">
        <f t="shared" si="672"/>
        <v>46266</v>
      </c>
      <c r="O1369">
        <f t="shared" si="673"/>
        <v>24800</v>
      </c>
      <c r="P1369" t="str">
        <f t="shared" si="674"/>
        <v>Serralheria</v>
      </c>
      <c r="Q1369" t="str">
        <f t="shared" si="675"/>
        <v>Normal / Fixo</v>
      </c>
      <c r="R1369" t="str">
        <f t="shared" si="676"/>
        <v>SERRALHEIRO II</v>
      </c>
      <c r="S1369" t="str">
        <f t="shared" si="677"/>
        <v>ADM</v>
      </c>
      <c r="T1369" s="39">
        <f t="shared" si="678"/>
        <v>57.825734836004102</v>
      </c>
      <c r="U1369" s="40">
        <f t="shared" si="679"/>
        <v>0.375</v>
      </c>
      <c r="V1369" s="40">
        <f t="shared" si="680"/>
        <v>0.375</v>
      </c>
      <c r="W1369" s="40">
        <f t="shared" si="681"/>
        <v>0</v>
      </c>
      <c r="X1369" t="str">
        <f t="shared" si="682"/>
        <v>Não</v>
      </c>
      <c r="Y1369" s="40">
        <f t="shared" si="683"/>
        <v>0</v>
      </c>
      <c r="Z1369" s="40">
        <f t="shared" si="684"/>
        <v>0</v>
      </c>
      <c r="AA1369" s="40">
        <f t="shared" si="685"/>
        <v>0</v>
      </c>
      <c r="AB1369" s="40">
        <f t="shared" si="686"/>
        <v>0</v>
      </c>
      <c r="AC1369" s="40">
        <f t="shared" si="687"/>
        <v>0</v>
      </c>
      <c r="AD1369" s="39">
        <f t="shared" si="688"/>
        <v>0</v>
      </c>
      <c r="AE1369" s="39">
        <f t="shared" si="689"/>
        <v>0</v>
      </c>
      <c r="AF1369" t="str">
        <f t="shared" si="690"/>
        <v>Trabalhado</v>
      </c>
      <c r="AG1369" t="str">
        <f t="shared" si="691"/>
        <v/>
      </c>
      <c r="AH1369" t="str">
        <f t="shared" si="692"/>
        <v/>
      </c>
      <c r="AJ1369" s="41">
        <f t="shared" si="693"/>
        <v>3</v>
      </c>
      <c r="AK1369" s="42" t="str">
        <f t="shared" si="694"/>
        <v/>
      </c>
      <c r="AL1369" s="41" t="str">
        <f t="shared" si="695"/>
        <v>Leve atraso</v>
      </c>
      <c r="AM1369" s="41" t="str">
        <f t="shared" si="696"/>
        <v>Não</v>
      </c>
      <c r="AN1369" s="41" t="str">
        <f t="shared" si="697"/>
        <v>Sim</v>
      </c>
      <c r="AO1369" s="42" t="str">
        <f t="shared" si="698"/>
        <v/>
      </c>
      <c r="AP1369" s="41" t="str">
        <f t="shared" si="699"/>
        <v>Ivanildo Lopes Pires de Carvalho|46268</v>
      </c>
      <c r="AQ1369" s="41" t="str">
        <f t="shared" si="700"/>
        <v/>
      </c>
      <c r="AR1369" s="41" t="str">
        <f>IF($AQ1369="","",COUNTIFS(L_ChaveCob,$AQ1369,L_Ausencia,"&gt;"&amp;$W1369)+COUNTIFS($AQ$4:$AQ1369,$AQ1369,$W$4:$W1369,$W1369))</f>
        <v/>
      </c>
      <c r="AS1369" s="42">
        <f t="shared" si="701"/>
        <v>0</v>
      </c>
      <c r="AT1369" s="42">
        <f t="shared" si="702"/>
        <v>0</v>
      </c>
      <c r="AU1369" s="42">
        <f t="shared" si="703"/>
        <v>0</v>
      </c>
    </row>
    <row r="1370" spans="1:47" x14ac:dyDescent="0.2">
      <c r="A1370" s="35">
        <v>46268</v>
      </c>
      <c r="B1370" s="36" t="s">
        <v>254</v>
      </c>
      <c r="C1370" s="36" t="s">
        <v>228</v>
      </c>
      <c r="D1370" s="36"/>
      <c r="E1370" s="37"/>
      <c r="F1370" s="37"/>
      <c r="G1370" s="36"/>
      <c r="H1370" s="36"/>
      <c r="I1370" s="36"/>
      <c r="J1370" s="36"/>
      <c r="K1370" s="37"/>
      <c r="L1370" s="37"/>
      <c r="M1370" s="37"/>
      <c r="N1370" s="38">
        <f t="shared" si="672"/>
        <v>46266</v>
      </c>
      <c r="O1370">
        <f t="shared" si="673"/>
        <v>900001</v>
      </c>
      <c r="P1370" t="str">
        <f t="shared" si="674"/>
        <v>Serralheria</v>
      </c>
      <c r="Q1370" t="str">
        <f t="shared" si="675"/>
        <v>Normal / Fixo</v>
      </c>
      <c r="R1370" t="str">
        <f t="shared" si="676"/>
        <v>SERRALHEIRO II</v>
      </c>
      <c r="S1370" t="str">
        <f t="shared" si="677"/>
        <v>ADM</v>
      </c>
      <c r="T1370" s="39">
        <f t="shared" si="678"/>
        <v>57.825734836004102</v>
      </c>
      <c r="U1370" s="40">
        <f t="shared" si="679"/>
        <v>0.375</v>
      </c>
      <c r="V1370" s="40">
        <f t="shared" si="680"/>
        <v>0</v>
      </c>
      <c r="W1370" s="40">
        <f t="shared" si="681"/>
        <v>0.375</v>
      </c>
      <c r="X1370" t="str">
        <f t="shared" si="682"/>
        <v>Sim</v>
      </c>
      <c r="Y1370" s="40">
        <f t="shared" si="683"/>
        <v>0.375</v>
      </c>
      <c r="Z1370" s="40">
        <f t="shared" si="684"/>
        <v>0</v>
      </c>
      <c r="AA1370" s="40">
        <f t="shared" si="685"/>
        <v>0</v>
      </c>
      <c r="AB1370" s="40">
        <f t="shared" si="686"/>
        <v>0</v>
      </c>
      <c r="AC1370" s="40">
        <f t="shared" si="687"/>
        <v>0.375</v>
      </c>
      <c r="AD1370" s="39">
        <f t="shared" si="688"/>
        <v>520.43161352403695</v>
      </c>
      <c r="AE1370" s="39">
        <f t="shared" si="689"/>
        <v>0</v>
      </c>
      <c r="AF1370" t="str">
        <f t="shared" si="690"/>
        <v>Férias</v>
      </c>
      <c r="AG1370" t="str">
        <f t="shared" si="691"/>
        <v>DESCONTA 9:00h (Férias).</v>
      </c>
      <c r="AH1370" t="str">
        <f t="shared" si="692"/>
        <v/>
      </c>
      <c r="AJ1370" s="41">
        <f t="shared" si="693"/>
        <v>8</v>
      </c>
      <c r="AK1370" s="42" t="str">
        <f t="shared" si="694"/>
        <v/>
      </c>
      <c r="AL1370" s="41" t="str">
        <f t="shared" si="695"/>
        <v>Dia inteiro</v>
      </c>
      <c r="AM1370" s="41" t="str">
        <f t="shared" si="696"/>
        <v>Sim</v>
      </c>
      <c r="AN1370" s="41" t="str">
        <f t="shared" si="697"/>
        <v>Não</v>
      </c>
      <c r="AO1370" s="42" t="str">
        <f t="shared" si="698"/>
        <v/>
      </c>
      <c r="AP1370" s="41" t="str">
        <f t="shared" si="699"/>
        <v>Ronaldo Santos Dias|46268</v>
      </c>
      <c r="AQ1370" s="41" t="str">
        <f t="shared" si="700"/>
        <v>46268|Serralheria</v>
      </c>
      <c r="AR1370" s="41">
        <f>IF($AQ1370="","",COUNTIFS(L_ChaveCob,$AQ1370,L_Ausencia,"&gt;"&amp;$W1370)+COUNTIFS($AQ$4:$AQ1370,$AQ1370,$W$4:$W1370,$W1370))</f>
        <v>1</v>
      </c>
      <c r="AS1370" s="42">
        <f t="shared" si="701"/>
        <v>0</v>
      </c>
      <c r="AT1370" s="42">
        <f t="shared" si="702"/>
        <v>0</v>
      </c>
      <c r="AU1370" s="42">
        <f t="shared" si="703"/>
        <v>0</v>
      </c>
    </row>
    <row r="1371" spans="1:47" x14ac:dyDescent="0.2">
      <c r="A1371" s="35">
        <v>46268</v>
      </c>
      <c r="B1371" s="36" t="s">
        <v>247</v>
      </c>
      <c r="C1371" s="36" t="s">
        <v>232</v>
      </c>
      <c r="D1371" s="36"/>
      <c r="E1371" s="37"/>
      <c r="F1371" s="37"/>
      <c r="G1371" s="36"/>
      <c r="H1371" s="36"/>
      <c r="I1371" s="36"/>
      <c r="J1371" s="36"/>
      <c r="K1371" s="37"/>
      <c r="L1371" s="37"/>
      <c r="M1371" s="37"/>
      <c r="N1371" s="38">
        <f t="shared" si="672"/>
        <v>46266</v>
      </c>
      <c r="O1371">
        <f t="shared" si="673"/>
        <v>900005</v>
      </c>
      <c r="P1371" t="str">
        <f t="shared" si="674"/>
        <v>Serralheria</v>
      </c>
      <c r="Q1371" t="str">
        <f t="shared" si="675"/>
        <v>Normal / Fixo</v>
      </c>
      <c r="R1371" t="str">
        <f t="shared" si="676"/>
        <v>SERRALHEIRO II</v>
      </c>
      <c r="S1371" t="str">
        <f t="shared" si="677"/>
        <v>ADM</v>
      </c>
      <c r="T1371" s="39">
        <f t="shared" si="678"/>
        <v>57.825734836004102</v>
      </c>
      <c r="U1371" s="40">
        <f t="shared" si="679"/>
        <v>0.375</v>
      </c>
      <c r="V1371" s="40">
        <f t="shared" si="680"/>
        <v>0.375</v>
      </c>
      <c r="W1371" s="40">
        <f t="shared" si="681"/>
        <v>0</v>
      </c>
      <c r="X1371" t="str">
        <f t="shared" si="682"/>
        <v>Não</v>
      </c>
      <c r="Y1371" s="40">
        <f t="shared" si="683"/>
        <v>0</v>
      </c>
      <c r="Z1371" s="40">
        <f t="shared" si="684"/>
        <v>0</v>
      </c>
      <c r="AA1371" s="40">
        <f t="shared" si="685"/>
        <v>0</v>
      </c>
      <c r="AB1371" s="40">
        <f t="shared" si="686"/>
        <v>0</v>
      </c>
      <c r="AC1371" s="40">
        <f t="shared" si="687"/>
        <v>0</v>
      </c>
      <c r="AD1371" s="39">
        <f t="shared" si="688"/>
        <v>0</v>
      </c>
      <c r="AE1371" s="39">
        <f t="shared" si="689"/>
        <v>0</v>
      </c>
      <c r="AF1371" t="str">
        <f t="shared" si="690"/>
        <v>Trabalhado</v>
      </c>
      <c r="AG1371" t="str">
        <f t="shared" si="691"/>
        <v/>
      </c>
      <c r="AH1371" t="str">
        <f t="shared" si="692"/>
        <v/>
      </c>
      <c r="AJ1371" s="41">
        <f t="shared" si="693"/>
        <v>13</v>
      </c>
      <c r="AK1371" s="42" t="str">
        <f t="shared" si="694"/>
        <v/>
      </c>
      <c r="AL1371" s="41" t="str">
        <f t="shared" si="695"/>
        <v>Leve atraso</v>
      </c>
      <c r="AM1371" s="41" t="str">
        <f t="shared" si="696"/>
        <v>Não</v>
      </c>
      <c r="AN1371" s="41" t="str">
        <f t="shared" si="697"/>
        <v>Sim</v>
      </c>
      <c r="AO1371" s="42" t="str">
        <f t="shared" si="698"/>
        <v/>
      </c>
      <c r="AP1371" s="41" t="str">
        <f t="shared" si="699"/>
        <v>Rafael Fracaroli da Rocha|46268</v>
      </c>
      <c r="AQ1371" s="41" t="str">
        <f t="shared" si="700"/>
        <v/>
      </c>
      <c r="AR1371" s="41" t="str">
        <f>IF($AQ1371="","",COUNTIFS(L_ChaveCob,$AQ1371,L_Ausencia,"&gt;"&amp;$W1371)+COUNTIFS($AQ$4:$AQ1371,$AQ1371,$W$4:$W1371,$W1371))</f>
        <v/>
      </c>
      <c r="AS1371" s="42">
        <f t="shared" si="701"/>
        <v>0</v>
      </c>
      <c r="AT1371" s="42">
        <f t="shared" si="702"/>
        <v>0</v>
      </c>
      <c r="AU1371" s="42">
        <f t="shared" si="703"/>
        <v>0</v>
      </c>
    </row>
    <row r="1372" spans="1:47" x14ac:dyDescent="0.2">
      <c r="A1372" s="35">
        <v>46268</v>
      </c>
      <c r="B1372" s="36" t="s">
        <v>237</v>
      </c>
      <c r="C1372" s="36" t="s">
        <v>213</v>
      </c>
      <c r="D1372" s="36"/>
      <c r="E1372" s="37"/>
      <c r="F1372" s="37"/>
      <c r="G1372" s="36"/>
      <c r="H1372" s="36"/>
      <c r="I1372" s="36"/>
      <c r="J1372" s="36"/>
      <c r="K1372" s="37"/>
      <c r="L1372" s="37"/>
      <c r="M1372" s="37"/>
      <c r="N1372" s="38">
        <f t="shared" si="672"/>
        <v>46266</v>
      </c>
      <c r="O1372">
        <f t="shared" si="673"/>
        <v>119353</v>
      </c>
      <c r="P1372" t="str">
        <f t="shared" si="674"/>
        <v>Serralheria</v>
      </c>
      <c r="Q1372" t="str">
        <f t="shared" si="675"/>
        <v>Normal / Fixo</v>
      </c>
      <c r="R1372" t="str">
        <f t="shared" si="676"/>
        <v>SERRALHEIRO II</v>
      </c>
      <c r="S1372" t="str">
        <f t="shared" si="677"/>
        <v>ADM</v>
      </c>
      <c r="T1372" s="39">
        <f t="shared" si="678"/>
        <v>57.825734836004102</v>
      </c>
      <c r="U1372" s="40">
        <f t="shared" si="679"/>
        <v>0.375</v>
      </c>
      <c r="V1372" s="40">
        <f t="shared" si="680"/>
        <v>0</v>
      </c>
      <c r="W1372" s="40">
        <f t="shared" si="681"/>
        <v>0.375</v>
      </c>
      <c r="X1372" t="str">
        <f t="shared" si="682"/>
        <v>Sim</v>
      </c>
      <c r="Y1372" s="40">
        <f t="shared" si="683"/>
        <v>0.375</v>
      </c>
      <c r="Z1372" s="40">
        <f t="shared" si="684"/>
        <v>0</v>
      </c>
      <c r="AA1372" s="40">
        <f t="shared" si="685"/>
        <v>0</v>
      </c>
      <c r="AB1372" s="40">
        <f t="shared" si="686"/>
        <v>0</v>
      </c>
      <c r="AC1372" s="40">
        <f t="shared" si="687"/>
        <v>0.375</v>
      </c>
      <c r="AD1372" s="39">
        <f t="shared" si="688"/>
        <v>520.43161352403695</v>
      </c>
      <c r="AE1372" s="39">
        <f t="shared" si="689"/>
        <v>0</v>
      </c>
      <c r="AF1372" t="str">
        <f t="shared" si="690"/>
        <v>Injustificada</v>
      </c>
      <c r="AG1372" t="str">
        <f t="shared" si="691"/>
        <v>DESCONTA 9:00h (Injustificada).</v>
      </c>
      <c r="AH1372" t="str">
        <f t="shared" si="692"/>
        <v/>
      </c>
      <c r="AJ1372" s="41">
        <f t="shared" si="693"/>
        <v>7</v>
      </c>
      <c r="AK1372" s="42" t="str">
        <f t="shared" si="694"/>
        <v/>
      </c>
      <c r="AL1372" s="41" t="str">
        <f t="shared" si="695"/>
        <v>Dia inteiro</v>
      </c>
      <c r="AM1372" s="41" t="str">
        <f t="shared" si="696"/>
        <v>Sim</v>
      </c>
      <c r="AN1372" s="41" t="str">
        <f t="shared" si="697"/>
        <v>Não</v>
      </c>
      <c r="AO1372" s="42" t="str">
        <f t="shared" si="698"/>
        <v/>
      </c>
      <c r="AP1372" s="41" t="str">
        <f t="shared" si="699"/>
        <v>Ezequiel Antonio Peres|46268</v>
      </c>
      <c r="AQ1372" s="41" t="str">
        <f t="shared" si="700"/>
        <v>46268|Serralheria</v>
      </c>
      <c r="AR1372" s="41">
        <f>IF($AQ1372="","",COUNTIFS(L_ChaveCob,$AQ1372,L_Ausencia,"&gt;"&amp;$W1372)+COUNTIFS($AQ$4:$AQ1372,$AQ1372,$W$4:$W1372,$W1372))</f>
        <v>2</v>
      </c>
      <c r="AS1372" s="42">
        <f t="shared" si="701"/>
        <v>0</v>
      </c>
      <c r="AT1372" s="42">
        <f t="shared" si="702"/>
        <v>0</v>
      </c>
      <c r="AU1372" s="42">
        <f t="shared" si="703"/>
        <v>0</v>
      </c>
    </row>
    <row r="1373" spans="1:47" x14ac:dyDescent="0.2">
      <c r="A1373" s="35">
        <v>46268</v>
      </c>
      <c r="B1373" s="36" t="s">
        <v>249</v>
      </c>
      <c r="C1373" s="36" t="s">
        <v>232</v>
      </c>
      <c r="D1373" s="36"/>
      <c r="E1373" s="37"/>
      <c r="F1373" s="37"/>
      <c r="G1373" s="36"/>
      <c r="H1373" s="36"/>
      <c r="I1373" s="36"/>
      <c r="J1373" s="36"/>
      <c r="K1373" s="37"/>
      <c r="L1373" s="37"/>
      <c r="M1373" s="37"/>
      <c r="N1373" s="38">
        <f t="shared" si="672"/>
        <v>46266</v>
      </c>
      <c r="O1373">
        <f t="shared" si="673"/>
        <v>331335</v>
      </c>
      <c r="P1373" t="str">
        <f t="shared" si="674"/>
        <v>Serralheria</v>
      </c>
      <c r="Q1373" t="str">
        <f t="shared" si="675"/>
        <v>Normal / Fixo</v>
      </c>
      <c r="R1373" t="str">
        <f t="shared" si="676"/>
        <v>SERRALHEIRO II</v>
      </c>
      <c r="S1373" t="str">
        <f t="shared" si="677"/>
        <v>ADM</v>
      </c>
      <c r="T1373" s="39">
        <f t="shared" si="678"/>
        <v>57.825734836004102</v>
      </c>
      <c r="U1373" s="40">
        <f t="shared" si="679"/>
        <v>0.375</v>
      </c>
      <c r="V1373" s="40">
        <f t="shared" si="680"/>
        <v>0.375</v>
      </c>
      <c r="W1373" s="40">
        <f t="shared" si="681"/>
        <v>0</v>
      </c>
      <c r="X1373" t="str">
        <f t="shared" si="682"/>
        <v>Não</v>
      </c>
      <c r="Y1373" s="40">
        <f t="shared" si="683"/>
        <v>0</v>
      </c>
      <c r="Z1373" s="40">
        <f t="shared" si="684"/>
        <v>0</v>
      </c>
      <c r="AA1373" s="40">
        <f t="shared" si="685"/>
        <v>0</v>
      </c>
      <c r="AB1373" s="40">
        <f t="shared" si="686"/>
        <v>0</v>
      </c>
      <c r="AC1373" s="40">
        <f t="shared" si="687"/>
        <v>0</v>
      </c>
      <c r="AD1373" s="39">
        <f t="shared" si="688"/>
        <v>0</v>
      </c>
      <c r="AE1373" s="39">
        <f t="shared" si="689"/>
        <v>0</v>
      </c>
      <c r="AF1373" t="str">
        <f t="shared" si="690"/>
        <v>Trabalhado</v>
      </c>
      <c r="AG1373" t="str">
        <f t="shared" si="691"/>
        <v/>
      </c>
      <c r="AH1373" t="str">
        <f t="shared" si="692"/>
        <v/>
      </c>
      <c r="AJ1373" s="41">
        <f t="shared" si="693"/>
        <v>5</v>
      </c>
      <c r="AK1373" s="42" t="str">
        <f t="shared" si="694"/>
        <v/>
      </c>
      <c r="AL1373" s="41" t="str">
        <f t="shared" si="695"/>
        <v>Leve atraso</v>
      </c>
      <c r="AM1373" s="41" t="str">
        <f t="shared" si="696"/>
        <v>Não</v>
      </c>
      <c r="AN1373" s="41" t="str">
        <f t="shared" si="697"/>
        <v>Sim</v>
      </c>
      <c r="AO1373" s="42" t="str">
        <f t="shared" si="698"/>
        <v/>
      </c>
      <c r="AP1373" s="41" t="str">
        <f t="shared" si="699"/>
        <v>Robson Alberto Alves Galvão|46268</v>
      </c>
      <c r="AQ1373" s="41" t="str">
        <f t="shared" si="700"/>
        <v/>
      </c>
      <c r="AR1373" s="41" t="str">
        <f>IF($AQ1373="","",COUNTIFS(L_ChaveCob,$AQ1373,L_Ausencia,"&gt;"&amp;$W1373)+COUNTIFS($AQ$4:$AQ1373,$AQ1373,$W$4:$W1373,$W1373))</f>
        <v/>
      </c>
      <c r="AS1373" s="42">
        <f t="shared" si="701"/>
        <v>0</v>
      </c>
      <c r="AT1373" s="42">
        <f t="shared" si="702"/>
        <v>0</v>
      </c>
      <c r="AU1373" s="42">
        <f t="shared" si="703"/>
        <v>0</v>
      </c>
    </row>
    <row r="1374" spans="1:47" x14ac:dyDescent="0.2">
      <c r="A1374" s="35">
        <v>46268</v>
      </c>
      <c r="B1374" s="36" t="s">
        <v>229</v>
      </c>
      <c r="C1374" s="36" t="s">
        <v>232</v>
      </c>
      <c r="D1374" s="36"/>
      <c r="E1374" s="37"/>
      <c r="F1374" s="37"/>
      <c r="G1374" s="36"/>
      <c r="H1374" s="36"/>
      <c r="I1374" s="36"/>
      <c r="J1374" s="36"/>
      <c r="K1374" s="37"/>
      <c r="L1374" s="37"/>
      <c r="M1374" s="37"/>
      <c r="N1374" s="38">
        <f t="shared" si="672"/>
        <v>46266</v>
      </c>
      <c r="O1374">
        <f t="shared" si="673"/>
        <v>105410</v>
      </c>
      <c r="P1374" t="str">
        <f t="shared" si="674"/>
        <v>Serralheria</v>
      </c>
      <c r="Q1374" t="str">
        <f t="shared" si="675"/>
        <v>Normal / Fixo</v>
      </c>
      <c r="R1374" t="str">
        <f t="shared" si="676"/>
        <v>SERRALHEIRO I</v>
      </c>
      <c r="S1374" t="str">
        <f t="shared" si="677"/>
        <v>TURNO 3</v>
      </c>
      <c r="T1374" s="39">
        <f t="shared" si="678"/>
        <v>53.488333185221997</v>
      </c>
      <c r="U1374" s="40">
        <f t="shared" si="679"/>
        <v>0.33333333333333298</v>
      </c>
      <c r="V1374" s="40">
        <f t="shared" si="680"/>
        <v>0.33333333333333298</v>
      </c>
      <c r="W1374" s="40">
        <f t="shared" si="681"/>
        <v>0</v>
      </c>
      <c r="X1374" t="str">
        <f t="shared" si="682"/>
        <v>Não</v>
      </c>
      <c r="Y1374" s="40">
        <f t="shared" si="683"/>
        <v>0</v>
      </c>
      <c r="Z1374" s="40">
        <f t="shared" si="684"/>
        <v>0</v>
      </c>
      <c r="AA1374" s="40">
        <f t="shared" si="685"/>
        <v>0</v>
      </c>
      <c r="AB1374" s="40">
        <f t="shared" si="686"/>
        <v>0</v>
      </c>
      <c r="AC1374" s="40">
        <f t="shared" si="687"/>
        <v>0</v>
      </c>
      <c r="AD1374" s="39">
        <f t="shared" si="688"/>
        <v>0</v>
      </c>
      <c r="AE1374" s="39">
        <f t="shared" si="689"/>
        <v>0</v>
      </c>
      <c r="AF1374" t="str">
        <f t="shared" si="690"/>
        <v>Trabalhado</v>
      </c>
      <c r="AG1374" t="str">
        <f t="shared" si="691"/>
        <v/>
      </c>
      <c r="AH1374" t="str">
        <f t="shared" si="692"/>
        <v/>
      </c>
      <c r="AJ1374" s="41">
        <f t="shared" si="693"/>
        <v>6</v>
      </c>
      <c r="AK1374" s="42" t="str">
        <f t="shared" si="694"/>
        <v/>
      </c>
      <c r="AL1374" s="41" t="str">
        <f t="shared" si="695"/>
        <v>Leve atraso</v>
      </c>
      <c r="AM1374" s="41" t="str">
        <f t="shared" si="696"/>
        <v>Não</v>
      </c>
      <c r="AN1374" s="41" t="str">
        <f t="shared" si="697"/>
        <v>Sim</v>
      </c>
      <c r="AO1374" s="42" t="str">
        <f t="shared" si="698"/>
        <v/>
      </c>
      <c r="AP1374" s="41" t="str">
        <f t="shared" si="699"/>
        <v>Marcelo Douglas Vieira Santana|46268</v>
      </c>
      <c r="AQ1374" s="41" t="str">
        <f t="shared" si="700"/>
        <v/>
      </c>
      <c r="AR1374" s="41" t="str">
        <f>IF($AQ1374="","",COUNTIFS(L_ChaveCob,$AQ1374,L_Ausencia,"&gt;"&amp;$W1374)+COUNTIFS($AQ$4:$AQ1374,$AQ1374,$W$4:$W1374,$W1374))</f>
        <v/>
      </c>
      <c r="AS1374" s="42">
        <f t="shared" si="701"/>
        <v>0</v>
      </c>
      <c r="AT1374" s="42">
        <f t="shared" si="702"/>
        <v>0</v>
      </c>
      <c r="AU1374" s="42">
        <f t="shared" si="703"/>
        <v>0</v>
      </c>
    </row>
    <row r="1375" spans="1:47" x14ac:dyDescent="0.2">
      <c r="A1375" s="35">
        <v>46268</v>
      </c>
      <c r="B1375" s="36" t="s">
        <v>231</v>
      </c>
      <c r="C1375" s="36" t="s">
        <v>213</v>
      </c>
      <c r="D1375" s="36"/>
      <c r="E1375" s="37"/>
      <c r="F1375" s="37"/>
      <c r="G1375" s="36"/>
      <c r="H1375" s="36"/>
      <c r="I1375" s="36"/>
      <c r="J1375" s="36"/>
      <c r="K1375" s="37"/>
      <c r="L1375" s="37"/>
      <c r="M1375" s="37"/>
      <c r="N1375" s="38">
        <f t="shared" si="672"/>
        <v>46266</v>
      </c>
      <c r="O1375">
        <f t="shared" si="673"/>
        <v>900004</v>
      </c>
      <c r="P1375" t="str">
        <f t="shared" si="674"/>
        <v>Serralheria</v>
      </c>
      <c r="Q1375" t="str">
        <f t="shared" si="675"/>
        <v>Normal / Fixo</v>
      </c>
      <c r="R1375" t="str">
        <f t="shared" si="676"/>
        <v>SERRALHEIRO I</v>
      </c>
      <c r="S1375" t="str">
        <f t="shared" si="677"/>
        <v>TURNO 2</v>
      </c>
      <c r="T1375" s="39">
        <f t="shared" si="678"/>
        <v>53.488333185221997</v>
      </c>
      <c r="U1375" s="40">
        <f t="shared" si="679"/>
        <v>0.33333333333333298</v>
      </c>
      <c r="V1375" s="40">
        <f t="shared" si="680"/>
        <v>0</v>
      </c>
      <c r="W1375" s="40">
        <f t="shared" si="681"/>
        <v>0.33333333333333298</v>
      </c>
      <c r="X1375" t="str">
        <f t="shared" si="682"/>
        <v>Sim</v>
      </c>
      <c r="Y1375" s="40">
        <f t="shared" si="683"/>
        <v>0.33333333333333298</v>
      </c>
      <c r="Z1375" s="40">
        <f t="shared" si="684"/>
        <v>0</v>
      </c>
      <c r="AA1375" s="40">
        <f t="shared" si="685"/>
        <v>0</v>
      </c>
      <c r="AB1375" s="40">
        <f t="shared" si="686"/>
        <v>0</v>
      </c>
      <c r="AC1375" s="40">
        <f t="shared" si="687"/>
        <v>0.33333333333333298</v>
      </c>
      <c r="AD1375" s="39">
        <f t="shared" si="688"/>
        <v>427.90666548177552</v>
      </c>
      <c r="AE1375" s="39">
        <f t="shared" si="689"/>
        <v>0</v>
      </c>
      <c r="AF1375" t="str">
        <f t="shared" si="690"/>
        <v>Injustificada</v>
      </c>
      <c r="AG1375" t="str">
        <f t="shared" si="691"/>
        <v>DESCONTA 8:00h (Injustificada).</v>
      </c>
      <c r="AH1375" t="str">
        <f t="shared" si="692"/>
        <v/>
      </c>
      <c r="AJ1375" s="41">
        <f t="shared" si="693"/>
        <v>11</v>
      </c>
      <c r="AK1375" s="42" t="str">
        <f t="shared" si="694"/>
        <v/>
      </c>
      <c r="AL1375" s="41" t="str">
        <f t="shared" si="695"/>
        <v>Dia inteiro</v>
      </c>
      <c r="AM1375" s="41" t="str">
        <f t="shared" si="696"/>
        <v>Sim</v>
      </c>
      <c r="AN1375" s="41" t="str">
        <f t="shared" si="697"/>
        <v>Não</v>
      </c>
      <c r="AO1375" s="42" t="str">
        <f t="shared" si="698"/>
        <v/>
      </c>
      <c r="AP1375" s="41" t="str">
        <f t="shared" si="699"/>
        <v>Rogério Marques da Silva|46268</v>
      </c>
      <c r="AQ1375" s="41" t="str">
        <f t="shared" si="700"/>
        <v>46268|Serralheria</v>
      </c>
      <c r="AR1375" s="41">
        <f>IF($AQ1375="","",COUNTIFS(L_ChaveCob,$AQ1375,L_Ausencia,"&gt;"&amp;$W1375)+COUNTIFS($AQ$4:$AQ1375,$AQ1375,$W$4:$W1375,$W1375))</f>
        <v>3</v>
      </c>
      <c r="AS1375" s="42">
        <f t="shared" si="701"/>
        <v>0</v>
      </c>
      <c r="AT1375" s="42">
        <f t="shared" si="702"/>
        <v>0</v>
      </c>
      <c r="AU1375" s="42">
        <f t="shared" si="703"/>
        <v>0</v>
      </c>
    </row>
    <row r="1376" spans="1:47" x14ac:dyDescent="0.2">
      <c r="A1376" s="35">
        <v>46268</v>
      </c>
      <c r="B1376" s="36" t="s">
        <v>479</v>
      </c>
      <c r="C1376" s="36" t="s">
        <v>232</v>
      </c>
      <c r="D1376" s="36"/>
      <c r="E1376" s="37"/>
      <c r="F1376" s="37"/>
      <c r="G1376" s="36"/>
      <c r="H1376" s="36"/>
      <c r="I1376" s="36"/>
      <c r="J1376" s="36"/>
      <c r="K1376" s="37"/>
      <c r="L1376" s="37"/>
      <c r="M1376" s="37"/>
      <c r="N1376" s="38">
        <f t="shared" si="672"/>
        <v>46266</v>
      </c>
      <c r="O1376">
        <f t="shared" si="673"/>
        <v>900012</v>
      </c>
      <c r="P1376" t="str">
        <f t="shared" si="674"/>
        <v>Serralheria</v>
      </c>
      <c r="Q1376" t="str">
        <f t="shared" si="675"/>
        <v>Normal / Fixo</v>
      </c>
      <c r="R1376" t="str">
        <f t="shared" si="676"/>
        <v>SERRALHEIRO I</v>
      </c>
      <c r="S1376" t="str">
        <f t="shared" si="677"/>
        <v>ADM</v>
      </c>
      <c r="T1376" s="39">
        <f t="shared" si="678"/>
        <v>53.488333185221997</v>
      </c>
      <c r="U1376" s="40">
        <f t="shared" si="679"/>
        <v>0.375</v>
      </c>
      <c r="V1376" s="40">
        <f t="shared" si="680"/>
        <v>0.375</v>
      </c>
      <c r="W1376" s="40">
        <f t="shared" si="681"/>
        <v>0</v>
      </c>
      <c r="X1376" t="str">
        <f t="shared" si="682"/>
        <v>Não</v>
      </c>
      <c r="Y1376" s="40">
        <f t="shared" si="683"/>
        <v>0</v>
      </c>
      <c r="Z1376" s="40">
        <f t="shared" si="684"/>
        <v>0</v>
      </c>
      <c r="AA1376" s="40">
        <f t="shared" si="685"/>
        <v>0</v>
      </c>
      <c r="AB1376" s="40">
        <f t="shared" si="686"/>
        <v>0</v>
      </c>
      <c r="AC1376" s="40">
        <f t="shared" si="687"/>
        <v>0</v>
      </c>
      <c r="AD1376" s="39">
        <f t="shared" si="688"/>
        <v>0</v>
      </c>
      <c r="AE1376" s="39">
        <f t="shared" si="689"/>
        <v>0</v>
      </c>
      <c r="AF1376" t="str">
        <f t="shared" si="690"/>
        <v>Trabalhado</v>
      </c>
      <c r="AG1376" t="str">
        <f t="shared" si="691"/>
        <v/>
      </c>
      <c r="AH1376" t="str">
        <f t="shared" si="692"/>
        <v/>
      </c>
      <c r="AJ1376" s="41">
        <f t="shared" si="693"/>
        <v>21</v>
      </c>
      <c r="AK1376" s="42" t="str">
        <f t="shared" si="694"/>
        <v/>
      </c>
      <c r="AL1376" s="41" t="str">
        <f t="shared" si="695"/>
        <v>Leve atraso</v>
      </c>
      <c r="AM1376" s="41" t="str">
        <f t="shared" si="696"/>
        <v>Não</v>
      </c>
      <c r="AN1376" s="41" t="str">
        <f t="shared" si="697"/>
        <v>Sim</v>
      </c>
      <c r="AO1376" s="42" t="str">
        <f t="shared" si="698"/>
        <v/>
      </c>
      <c r="AP1376" s="41" t="str">
        <f t="shared" si="699"/>
        <v>Diego Ferreira Moura|46268</v>
      </c>
      <c r="AQ1376" s="41" t="str">
        <f t="shared" si="700"/>
        <v/>
      </c>
      <c r="AR1376" s="41" t="str">
        <f>IF($AQ1376="","",COUNTIFS(L_ChaveCob,$AQ1376,L_Ausencia,"&gt;"&amp;$W1376)+COUNTIFS($AQ$4:$AQ1376,$AQ1376,$W$4:$W1376,$W1376))</f>
        <v/>
      </c>
      <c r="AS1376" s="42">
        <f t="shared" si="701"/>
        <v>0</v>
      </c>
      <c r="AT1376" s="42">
        <f t="shared" si="702"/>
        <v>0</v>
      </c>
      <c r="AU1376" s="42">
        <f t="shared" si="703"/>
        <v>0</v>
      </c>
    </row>
    <row r="1377" spans="1:47" x14ac:dyDescent="0.2">
      <c r="A1377" s="35">
        <v>46268</v>
      </c>
      <c r="B1377" s="36" t="s">
        <v>483</v>
      </c>
      <c r="C1377" s="36" t="s">
        <v>232</v>
      </c>
      <c r="D1377" s="36"/>
      <c r="E1377" s="37"/>
      <c r="F1377" s="37"/>
      <c r="G1377" s="36"/>
      <c r="H1377" s="36"/>
      <c r="I1377" s="36"/>
      <c r="J1377" s="36"/>
      <c r="K1377" s="37"/>
      <c r="L1377" s="37"/>
      <c r="M1377" s="37"/>
      <c r="N1377" s="38">
        <f t="shared" si="672"/>
        <v>46266</v>
      </c>
      <c r="O1377">
        <f t="shared" si="673"/>
        <v>900011</v>
      </c>
      <c r="P1377" t="str">
        <f t="shared" si="674"/>
        <v>Serralheria</v>
      </c>
      <c r="Q1377" t="str">
        <f t="shared" si="675"/>
        <v>Normal / Fixo</v>
      </c>
      <c r="R1377" t="str">
        <f t="shared" si="676"/>
        <v>SERRALHEIRO I</v>
      </c>
      <c r="S1377" t="str">
        <f t="shared" si="677"/>
        <v>ADM</v>
      </c>
      <c r="T1377" s="39">
        <f t="shared" si="678"/>
        <v>53.488333185221997</v>
      </c>
      <c r="U1377" s="40">
        <f t="shared" si="679"/>
        <v>0.375</v>
      </c>
      <c r="V1377" s="40">
        <f t="shared" si="680"/>
        <v>0.375</v>
      </c>
      <c r="W1377" s="40">
        <f t="shared" si="681"/>
        <v>0</v>
      </c>
      <c r="X1377" t="str">
        <f t="shared" si="682"/>
        <v>Não</v>
      </c>
      <c r="Y1377" s="40">
        <f t="shared" si="683"/>
        <v>0</v>
      </c>
      <c r="Z1377" s="40">
        <f t="shared" si="684"/>
        <v>0</v>
      </c>
      <c r="AA1377" s="40">
        <f t="shared" si="685"/>
        <v>0</v>
      </c>
      <c r="AB1377" s="40">
        <f t="shared" si="686"/>
        <v>0</v>
      </c>
      <c r="AC1377" s="40">
        <f t="shared" si="687"/>
        <v>0</v>
      </c>
      <c r="AD1377" s="39">
        <f t="shared" si="688"/>
        <v>0</v>
      </c>
      <c r="AE1377" s="39">
        <f t="shared" si="689"/>
        <v>0</v>
      </c>
      <c r="AF1377" t="str">
        <f t="shared" si="690"/>
        <v>Trabalhado</v>
      </c>
      <c r="AG1377" t="str">
        <f t="shared" si="691"/>
        <v/>
      </c>
      <c r="AH1377" t="str">
        <f t="shared" si="692"/>
        <v/>
      </c>
      <c r="AJ1377" s="41">
        <f t="shared" si="693"/>
        <v>20</v>
      </c>
      <c r="AK1377" s="42" t="str">
        <f t="shared" si="694"/>
        <v/>
      </c>
      <c r="AL1377" s="41" t="str">
        <f t="shared" si="695"/>
        <v>Leve atraso</v>
      </c>
      <c r="AM1377" s="41" t="str">
        <f t="shared" si="696"/>
        <v>Não</v>
      </c>
      <c r="AN1377" s="41" t="str">
        <f t="shared" si="697"/>
        <v>Sim</v>
      </c>
      <c r="AO1377" s="42" t="str">
        <f t="shared" si="698"/>
        <v/>
      </c>
      <c r="AP1377" s="41" t="str">
        <f t="shared" si="699"/>
        <v>Maxwell Torres da Silva|46268</v>
      </c>
      <c r="AQ1377" s="41" t="str">
        <f t="shared" si="700"/>
        <v/>
      </c>
      <c r="AR1377" s="41" t="str">
        <f>IF($AQ1377="","",COUNTIFS(L_ChaveCob,$AQ1377,L_Ausencia,"&gt;"&amp;$W1377)+COUNTIFS($AQ$4:$AQ1377,$AQ1377,$W$4:$W1377,$W1377))</f>
        <v/>
      </c>
      <c r="AS1377" s="42">
        <f t="shared" si="701"/>
        <v>0</v>
      </c>
      <c r="AT1377" s="42">
        <f t="shared" si="702"/>
        <v>0</v>
      </c>
      <c r="AU1377" s="42">
        <f t="shared" si="703"/>
        <v>0</v>
      </c>
    </row>
    <row r="1378" spans="1:47" x14ac:dyDescent="0.2">
      <c r="A1378" s="35">
        <v>46268</v>
      </c>
      <c r="B1378" s="36" t="s">
        <v>281</v>
      </c>
      <c r="C1378" s="36" t="s">
        <v>232</v>
      </c>
      <c r="D1378" s="36"/>
      <c r="E1378" s="37"/>
      <c r="F1378" s="37"/>
      <c r="G1378" s="36"/>
      <c r="H1378" s="36"/>
      <c r="I1378" s="36"/>
      <c r="J1378" s="36"/>
      <c r="K1378" s="37"/>
      <c r="L1378" s="37"/>
      <c r="M1378" s="37"/>
      <c r="N1378" s="38">
        <f t="shared" si="672"/>
        <v>46266</v>
      </c>
      <c r="O1378">
        <f t="shared" si="673"/>
        <v>900010</v>
      </c>
      <c r="P1378" t="str">
        <f t="shared" si="674"/>
        <v>Serralheria</v>
      </c>
      <c r="Q1378" t="str">
        <f t="shared" si="675"/>
        <v>Normal / Fixo</v>
      </c>
      <c r="R1378" t="str">
        <f t="shared" si="676"/>
        <v>SERRALHEIRO I</v>
      </c>
      <c r="S1378" t="str">
        <f t="shared" si="677"/>
        <v>ADM</v>
      </c>
      <c r="T1378" s="39">
        <f t="shared" si="678"/>
        <v>53.488333185221997</v>
      </c>
      <c r="U1378" s="40">
        <f t="shared" si="679"/>
        <v>0.375</v>
      </c>
      <c r="V1378" s="40">
        <f t="shared" si="680"/>
        <v>0.375</v>
      </c>
      <c r="W1378" s="40">
        <f t="shared" si="681"/>
        <v>0</v>
      </c>
      <c r="X1378" t="str">
        <f t="shared" si="682"/>
        <v>Não</v>
      </c>
      <c r="Y1378" s="40">
        <f t="shared" si="683"/>
        <v>0</v>
      </c>
      <c r="Z1378" s="40">
        <f t="shared" si="684"/>
        <v>0</v>
      </c>
      <c r="AA1378" s="40">
        <f t="shared" si="685"/>
        <v>0</v>
      </c>
      <c r="AB1378" s="40">
        <f t="shared" si="686"/>
        <v>0</v>
      </c>
      <c r="AC1378" s="40">
        <f t="shared" si="687"/>
        <v>0</v>
      </c>
      <c r="AD1378" s="39">
        <f t="shared" si="688"/>
        <v>0</v>
      </c>
      <c r="AE1378" s="39">
        <f t="shared" si="689"/>
        <v>0</v>
      </c>
      <c r="AF1378" t="str">
        <f t="shared" si="690"/>
        <v>Trabalhado</v>
      </c>
      <c r="AG1378" t="str">
        <f t="shared" si="691"/>
        <v/>
      </c>
      <c r="AH1378" t="str">
        <f t="shared" si="692"/>
        <v/>
      </c>
      <c r="AJ1378" s="41">
        <f t="shared" si="693"/>
        <v>19</v>
      </c>
      <c r="AK1378" s="42" t="str">
        <f t="shared" si="694"/>
        <v/>
      </c>
      <c r="AL1378" s="41" t="str">
        <f t="shared" si="695"/>
        <v>Leve atraso</v>
      </c>
      <c r="AM1378" s="41" t="str">
        <f t="shared" si="696"/>
        <v>Não</v>
      </c>
      <c r="AN1378" s="41" t="str">
        <f t="shared" si="697"/>
        <v>Sim</v>
      </c>
      <c r="AO1378" s="42" t="str">
        <f t="shared" si="698"/>
        <v/>
      </c>
      <c r="AP1378" s="41" t="str">
        <f t="shared" si="699"/>
        <v>Roniel de Souza Rocha|46268</v>
      </c>
      <c r="AQ1378" s="41" t="str">
        <f t="shared" si="700"/>
        <v/>
      </c>
      <c r="AR1378" s="41" t="str">
        <f>IF($AQ1378="","",COUNTIFS(L_ChaveCob,$AQ1378,L_Ausencia,"&gt;"&amp;$W1378)+COUNTIFS($AQ$4:$AQ1378,$AQ1378,$W$4:$W1378,$W1378))</f>
        <v/>
      </c>
      <c r="AS1378" s="42">
        <f t="shared" si="701"/>
        <v>0</v>
      </c>
      <c r="AT1378" s="42">
        <f t="shared" si="702"/>
        <v>0</v>
      </c>
      <c r="AU1378" s="42">
        <f t="shared" si="703"/>
        <v>0</v>
      </c>
    </row>
    <row r="1379" spans="1:47" hidden="1" x14ac:dyDescent="0.2">
      <c r="A1379" s="35">
        <v>46268</v>
      </c>
      <c r="B1379" s="36" t="s">
        <v>611</v>
      </c>
      <c r="C1379" s="36" t="s">
        <v>258</v>
      </c>
      <c r="D1379" s="36"/>
      <c r="E1379" s="37"/>
      <c r="F1379" s="37"/>
      <c r="G1379" s="36"/>
      <c r="H1379" s="36"/>
      <c r="I1379" s="36"/>
      <c r="J1379" s="36"/>
      <c r="K1379" s="37"/>
      <c r="L1379" s="37"/>
      <c r="M1379" s="37"/>
      <c r="N1379" s="38">
        <f t="shared" si="672"/>
        <v>46266</v>
      </c>
      <c r="O1379">
        <f t="shared" si="673"/>
        <v>900013</v>
      </c>
      <c r="P1379" t="str">
        <f t="shared" si="674"/>
        <v>SPOT</v>
      </c>
      <c r="Q1379" t="str">
        <f t="shared" si="675"/>
        <v>SPOT</v>
      </c>
      <c r="R1379" t="str">
        <f t="shared" si="676"/>
        <v>SERRALHEIRO I</v>
      </c>
      <c r="S1379" t="str">
        <f t="shared" si="677"/>
        <v>TURNO 2</v>
      </c>
      <c r="T1379" s="39">
        <f t="shared" si="678"/>
        <v>53.488333185221997</v>
      </c>
      <c r="U1379" s="40">
        <f t="shared" si="679"/>
        <v>0.33333333333333298</v>
      </c>
      <c r="V1379" s="40">
        <f t="shared" si="680"/>
        <v>0</v>
      </c>
      <c r="W1379" s="40">
        <f t="shared" si="681"/>
        <v>0.33333333333333298</v>
      </c>
      <c r="X1379" t="str">
        <f t="shared" si="682"/>
        <v>Não</v>
      </c>
      <c r="Y1379" s="40">
        <f t="shared" si="683"/>
        <v>0</v>
      </c>
      <c r="Z1379" s="40">
        <f t="shared" si="684"/>
        <v>0</v>
      </c>
      <c r="AA1379" s="40">
        <f t="shared" si="685"/>
        <v>0</v>
      </c>
      <c r="AB1379" s="40">
        <f t="shared" si="686"/>
        <v>0</v>
      </c>
      <c r="AC1379" s="40">
        <f t="shared" si="687"/>
        <v>0</v>
      </c>
      <c r="AD1379" s="39">
        <f t="shared" si="688"/>
        <v>0</v>
      </c>
      <c r="AE1379" s="39">
        <f t="shared" si="689"/>
        <v>427.90666548177552</v>
      </c>
      <c r="AF1379" t="str">
        <f t="shared" si="690"/>
        <v>Justificada</v>
      </c>
      <c r="AG1379" t="str">
        <f t="shared" si="691"/>
        <v/>
      </c>
      <c r="AH1379" t="str">
        <f t="shared" si="692"/>
        <v/>
      </c>
      <c r="AJ1379" s="41">
        <f t="shared" si="693"/>
        <v>22</v>
      </c>
      <c r="AK1379" s="42" t="str">
        <f t="shared" si="694"/>
        <v/>
      </c>
      <c r="AL1379" s="41" t="str">
        <f t="shared" si="695"/>
        <v>Dia inteiro</v>
      </c>
      <c r="AM1379" s="41" t="str">
        <f t="shared" si="696"/>
        <v>Não</v>
      </c>
      <c r="AN1379" s="41" t="str">
        <f t="shared" si="697"/>
        <v>Não</v>
      </c>
      <c r="AO1379" s="42" t="str">
        <f t="shared" si="698"/>
        <v/>
      </c>
      <c r="AP1379" s="41" t="str">
        <f t="shared" si="699"/>
        <v>Murilo de Souza Modesto- Spot|46268</v>
      </c>
      <c r="AQ1379" s="41" t="str">
        <f t="shared" si="700"/>
        <v/>
      </c>
      <c r="AR1379" s="41" t="str">
        <f>IF($AQ1379="","",COUNTIFS(L_ChaveCob,$AQ1379,L_Ausencia,"&gt;"&amp;$W1379)+COUNTIFS($AQ$4:$AQ1379,$AQ1379,$W$4:$W1379,$W1379))</f>
        <v/>
      </c>
      <c r="AS1379" s="42">
        <f t="shared" si="701"/>
        <v>0</v>
      </c>
      <c r="AT1379" s="42">
        <f t="shared" si="702"/>
        <v>0</v>
      </c>
      <c r="AU1379" s="42">
        <f t="shared" si="703"/>
        <v>0</v>
      </c>
    </row>
    <row r="1380" spans="1:47" x14ac:dyDescent="0.2">
      <c r="A1380" s="35">
        <v>46269</v>
      </c>
      <c r="B1380" s="36" t="s">
        <v>252</v>
      </c>
      <c r="C1380" s="36" t="s">
        <v>232</v>
      </c>
      <c r="D1380" s="36"/>
      <c r="E1380" s="37"/>
      <c r="F1380" s="37"/>
      <c r="G1380" s="36"/>
      <c r="H1380" s="36"/>
      <c r="I1380" s="36"/>
      <c r="J1380" s="36"/>
      <c r="K1380" s="37"/>
      <c r="L1380" s="37"/>
      <c r="M1380" s="37"/>
      <c r="N1380" s="38">
        <f t="shared" si="672"/>
        <v>46266</v>
      </c>
      <c r="O1380">
        <f t="shared" si="673"/>
        <v>266937</v>
      </c>
      <c r="P1380" t="str">
        <f t="shared" si="674"/>
        <v>Serralheria</v>
      </c>
      <c r="Q1380" t="str">
        <f t="shared" si="675"/>
        <v>Normal / Fixo</v>
      </c>
      <c r="R1380" t="str">
        <f t="shared" si="676"/>
        <v>ENCARREGADO</v>
      </c>
      <c r="S1380" t="str">
        <f t="shared" si="677"/>
        <v>ADM</v>
      </c>
      <c r="T1380" s="39">
        <f t="shared" si="678"/>
        <v>66.410146806958295</v>
      </c>
      <c r="U1380" s="40">
        <f t="shared" si="679"/>
        <v>0.33333333333333298</v>
      </c>
      <c r="V1380" s="40">
        <f t="shared" si="680"/>
        <v>0.33333333333333298</v>
      </c>
      <c r="W1380" s="40">
        <f t="shared" si="681"/>
        <v>0</v>
      </c>
      <c r="X1380" t="str">
        <f t="shared" si="682"/>
        <v>Não</v>
      </c>
      <c r="Y1380" s="40">
        <f t="shared" si="683"/>
        <v>0</v>
      </c>
      <c r="Z1380" s="40">
        <f t="shared" si="684"/>
        <v>0</v>
      </c>
      <c r="AA1380" s="40">
        <f t="shared" si="685"/>
        <v>0</v>
      </c>
      <c r="AB1380" s="40">
        <f t="shared" si="686"/>
        <v>0</v>
      </c>
      <c r="AC1380" s="40">
        <f t="shared" si="687"/>
        <v>0</v>
      </c>
      <c r="AD1380" s="39">
        <f t="shared" si="688"/>
        <v>0</v>
      </c>
      <c r="AE1380" s="39">
        <f t="shared" si="689"/>
        <v>0</v>
      </c>
      <c r="AF1380" t="str">
        <f t="shared" si="690"/>
        <v>Trabalhado</v>
      </c>
      <c r="AG1380" t="str">
        <f t="shared" si="691"/>
        <v/>
      </c>
      <c r="AH1380" t="str">
        <f t="shared" si="692"/>
        <v/>
      </c>
      <c r="AJ1380" s="41">
        <f t="shared" si="693"/>
        <v>1</v>
      </c>
      <c r="AK1380" s="42" t="str">
        <f t="shared" si="694"/>
        <v/>
      </c>
      <c r="AL1380" s="41" t="str">
        <f t="shared" si="695"/>
        <v>Leve atraso</v>
      </c>
      <c r="AM1380" s="41" t="str">
        <f t="shared" si="696"/>
        <v>Não</v>
      </c>
      <c r="AN1380" s="41" t="str">
        <f t="shared" si="697"/>
        <v>Sim</v>
      </c>
      <c r="AO1380" s="42" t="str">
        <f t="shared" si="698"/>
        <v/>
      </c>
      <c r="AP1380" s="41" t="str">
        <f t="shared" si="699"/>
        <v>Ronaldo Rosendo da Silva|46269</v>
      </c>
      <c r="AQ1380" s="41" t="str">
        <f t="shared" si="700"/>
        <v/>
      </c>
      <c r="AR1380" s="41" t="str">
        <f>IF($AQ1380="","",COUNTIFS(L_ChaveCob,$AQ1380,L_Ausencia,"&gt;"&amp;$W1380)+COUNTIFS($AQ$4:$AQ1380,$AQ1380,$W$4:$W1380,$W1380))</f>
        <v/>
      </c>
      <c r="AS1380" s="42">
        <f t="shared" si="701"/>
        <v>0</v>
      </c>
      <c r="AT1380" s="42">
        <f t="shared" si="702"/>
        <v>0</v>
      </c>
      <c r="AU1380" s="42">
        <f t="shared" si="703"/>
        <v>0</v>
      </c>
    </row>
    <row r="1381" spans="1:47" x14ac:dyDescent="0.2">
      <c r="A1381" s="35">
        <v>46269</v>
      </c>
      <c r="B1381" s="36" t="s">
        <v>243</v>
      </c>
      <c r="C1381" s="36" t="s">
        <v>258</v>
      </c>
      <c r="D1381" s="36"/>
      <c r="E1381" s="37"/>
      <c r="F1381" s="37"/>
      <c r="G1381" s="36"/>
      <c r="H1381" s="36"/>
      <c r="I1381" s="36"/>
      <c r="J1381" s="36"/>
      <c r="K1381" s="37"/>
      <c r="L1381" s="37"/>
      <c r="M1381" s="37"/>
      <c r="N1381" s="38">
        <f t="shared" si="672"/>
        <v>46266</v>
      </c>
      <c r="O1381">
        <f t="shared" si="673"/>
        <v>900003</v>
      </c>
      <c r="P1381" t="str">
        <f t="shared" si="674"/>
        <v>Serralheria</v>
      </c>
      <c r="Q1381" t="str">
        <f t="shared" si="675"/>
        <v>Normal / Fixo</v>
      </c>
      <c r="R1381" t="str">
        <f t="shared" si="676"/>
        <v>ENCARREGADO</v>
      </c>
      <c r="S1381" t="str">
        <f t="shared" si="677"/>
        <v>ADM</v>
      </c>
      <c r="T1381" s="39">
        <f t="shared" si="678"/>
        <v>66.410146806958295</v>
      </c>
      <c r="U1381" s="40">
        <f t="shared" si="679"/>
        <v>0.33333333333333298</v>
      </c>
      <c r="V1381" s="40">
        <f t="shared" si="680"/>
        <v>0</v>
      </c>
      <c r="W1381" s="40">
        <f t="shared" si="681"/>
        <v>0.33333333333333298</v>
      </c>
      <c r="X1381" t="str">
        <f t="shared" si="682"/>
        <v>Não</v>
      </c>
      <c r="Y1381" s="40">
        <f t="shared" si="683"/>
        <v>0</v>
      </c>
      <c r="Z1381" s="40">
        <f t="shared" si="684"/>
        <v>0</v>
      </c>
      <c r="AA1381" s="40">
        <f t="shared" si="685"/>
        <v>0</v>
      </c>
      <c r="AB1381" s="40">
        <f t="shared" si="686"/>
        <v>0</v>
      </c>
      <c r="AC1381" s="40">
        <f t="shared" si="687"/>
        <v>0</v>
      </c>
      <c r="AD1381" s="39">
        <f t="shared" si="688"/>
        <v>0</v>
      </c>
      <c r="AE1381" s="39">
        <f t="shared" si="689"/>
        <v>531.28117445566579</v>
      </c>
      <c r="AF1381" t="str">
        <f t="shared" si="690"/>
        <v>Justificada</v>
      </c>
      <c r="AG1381" t="str">
        <f t="shared" si="691"/>
        <v/>
      </c>
      <c r="AH1381" t="str">
        <f t="shared" si="692"/>
        <v/>
      </c>
      <c r="AJ1381" s="41">
        <f t="shared" si="693"/>
        <v>10</v>
      </c>
      <c r="AK1381" s="42" t="str">
        <f t="shared" si="694"/>
        <v/>
      </c>
      <c r="AL1381" s="41" t="str">
        <f t="shared" si="695"/>
        <v>Dia inteiro</v>
      </c>
      <c r="AM1381" s="41" t="str">
        <f t="shared" si="696"/>
        <v>Não</v>
      </c>
      <c r="AN1381" s="41" t="str">
        <f t="shared" si="697"/>
        <v>Não</v>
      </c>
      <c r="AO1381" s="42" t="str">
        <f t="shared" si="698"/>
        <v/>
      </c>
      <c r="AP1381" s="41" t="str">
        <f t="shared" si="699"/>
        <v>Marcelo Antônio Silvestre de Moraes|46269</v>
      </c>
      <c r="AQ1381" s="41" t="str">
        <f t="shared" si="700"/>
        <v/>
      </c>
      <c r="AR1381" s="41" t="str">
        <f>IF($AQ1381="","",COUNTIFS(L_ChaveCob,$AQ1381,L_Ausencia,"&gt;"&amp;$W1381)+COUNTIFS($AQ$4:$AQ1381,$AQ1381,$W$4:$W1381,$W1381))</f>
        <v/>
      </c>
      <c r="AS1381" s="42">
        <f t="shared" si="701"/>
        <v>0</v>
      </c>
      <c r="AT1381" s="42">
        <f t="shared" si="702"/>
        <v>0</v>
      </c>
      <c r="AU1381" s="42">
        <f t="shared" si="703"/>
        <v>0</v>
      </c>
    </row>
    <row r="1382" spans="1:47" x14ac:dyDescent="0.2">
      <c r="A1382" s="35">
        <v>46269</v>
      </c>
      <c r="B1382" s="36" t="s">
        <v>239</v>
      </c>
      <c r="C1382" s="36" t="s">
        <v>232</v>
      </c>
      <c r="D1382" s="36"/>
      <c r="E1382" s="37"/>
      <c r="F1382" s="37"/>
      <c r="G1382" s="36"/>
      <c r="H1382" s="36"/>
      <c r="I1382" s="36"/>
      <c r="J1382" s="36"/>
      <c r="K1382" s="37"/>
      <c r="L1382" s="37"/>
      <c r="M1382" s="37"/>
      <c r="N1382" s="38">
        <f t="shared" si="672"/>
        <v>46266</v>
      </c>
      <c r="O1382">
        <f t="shared" si="673"/>
        <v>173078</v>
      </c>
      <c r="P1382" t="str">
        <f t="shared" si="674"/>
        <v>Serralheria</v>
      </c>
      <c r="Q1382" t="str">
        <f t="shared" si="675"/>
        <v>Normal / Fixo</v>
      </c>
      <c r="R1382" t="str">
        <f t="shared" si="676"/>
        <v>SERRALHEIRO II</v>
      </c>
      <c r="S1382" t="str">
        <f t="shared" si="677"/>
        <v>ADM</v>
      </c>
      <c r="T1382" s="39">
        <f t="shared" si="678"/>
        <v>57.825734836004102</v>
      </c>
      <c r="U1382" s="40">
        <f t="shared" si="679"/>
        <v>0.33333333333333298</v>
      </c>
      <c r="V1382" s="40">
        <f t="shared" si="680"/>
        <v>0.33333333333333298</v>
      </c>
      <c r="W1382" s="40">
        <f t="shared" si="681"/>
        <v>0</v>
      </c>
      <c r="X1382" t="str">
        <f t="shared" si="682"/>
        <v>Não</v>
      </c>
      <c r="Y1382" s="40">
        <f t="shared" si="683"/>
        <v>0</v>
      </c>
      <c r="Z1382" s="40">
        <f t="shared" si="684"/>
        <v>0</v>
      </c>
      <c r="AA1382" s="40">
        <f t="shared" si="685"/>
        <v>0</v>
      </c>
      <c r="AB1382" s="40">
        <f t="shared" si="686"/>
        <v>0</v>
      </c>
      <c r="AC1382" s="40">
        <f t="shared" si="687"/>
        <v>0</v>
      </c>
      <c r="AD1382" s="39">
        <f t="shared" si="688"/>
        <v>0</v>
      </c>
      <c r="AE1382" s="39">
        <f t="shared" si="689"/>
        <v>0</v>
      </c>
      <c r="AF1382" t="str">
        <f t="shared" si="690"/>
        <v>Trabalhado</v>
      </c>
      <c r="AG1382" t="str">
        <f t="shared" si="691"/>
        <v/>
      </c>
      <c r="AH1382" t="str">
        <f t="shared" si="692"/>
        <v/>
      </c>
      <c r="AJ1382" s="41">
        <f t="shared" si="693"/>
        <v>2</v>
      </c>
      <c r="AK1382" s="42" t="str">
        <f t="shared" si="694"/>
        <v/>
      </c>
      <c r="AL1382" s="41" t="str">
        <f t="shared" si="695"/>
        <v>Leve atraso</v>
      </c>
      <c r="AM1382" s="41" t="str">
        <f t="shared" si="696"/>
        <v>Não</v>
      </c>
      <c r="AN1382" s="41" t="str">
        <f t="shared" si="697"/>
        <v>Sim</v>
      </c>
      <c r="AO1382" s="42" t="str">
        <f t="shared" si="698"/>
        <v/>
      </c>
      <c r="AP1382" s="41" t="str">
        <f t="shared" si="699"/>
        <v>Giovani Joao da Silva|46269</v>
      </c>
      <c r="AQ1382" s="41" t="str">
        <f t="shared" si="700"/>
        <v/>
      </c>
      <c r="AR1382" s="41" t="str">
        <f>IF($AQ1382="","",COUNTIFS(L_ChaveCob,$AQ1382,L_Ausencia,"&gt;"&amp;$W1382)+COUNTIFS($AQ$4:$AQ1382,$AQ1382,$W$4:$W1382,$W1382))</f>
        <v/>
      </c>
      <c r="AS1382" s="42">
        <f t="shared" si="701"/>
        <v>0</v>
      </c>
      <c r="AT1382" s="42">
        <f t="shared" si="702"/>
        <v>0</v>
      </c>
      <c r="AU1382" s="42">
        <f t="shared" si="703"/>
        <v>0</v>
      </c>
    </row>
    <row r="1383" spans="1:47" x14ac:dyDescent="0.2">
      <c r="A1383" s="35">
        <v>46269</v>
      </c>
      <c r="B1383" s="36" t="s">
        <v>241</v>
      </c>
      <c r="C1383" s="36" t="s">
        <v>232</v>
      </c>
      <c r="D1383" s="36"/>
      <c r="E1383" s="37"/>
      <c r="F1383" s="37"/>
      <c r="G1383" s="36"/>
      <c r="H1383" s="36"/>
      <c r="I1383" s="36"/>
      <c r="J1383" s="36"/>
      <c r="K1383" s="37"/>
      <c r="L1383" s="37"/>
      <c r="M1383" s="37"/>
      <c r="N1383" s="38">
        <f t="shared" si="672"/>
        <v>46266</v>
      </c>
      <c r="O1383">
        <f t="shared" si="673"/>
        <v>24800</v>
      </c>
      <c r="P1383" t="str">
        <f t="shared" si="674"/>
        <v>Serralheria</v>
      </c>
      <c r="Q1383" t="str">
        <f t="shared" si="675"/>
        <v>Normal / Fixo</v>
      </c>
      <c r="R1383" t="str">
        <f t="shared" si="676"/>
        <v>SERRALHEIRO II</v>
      </c>
      <c r="S1383" t="str">
        <f t="shared" si="677"/>
        <v>ADM</v>
      </c>
      <c r="T1383" s="39">
        <f t="shared" si="678"/>
        <v>57.825734836004102</v>
      </c>
      <c r="U1383" s="40">
        <f t="shared" si="679"/>
        <v>0.33333333333333298</v>
      </c>
      <c r="V1383" s="40">
        <f t="shared" si="680"/>
        <v>0.33333333333333298</v>
      </c>
      <c r="W1383" s="40">
        <f t="shared" si="681"/>
        <v>0</v>
      </c>
      <c r="X1383" t="str">
        <f t="shared" si="682"/>
        <v>Não</v>
      </c>
      <c r="Y1383" s="40">
        <f t="shared" si="683"/>
        <v>0</v>
      </c>
      <c r="Z1383" s="40">
        <f t="shared" si="684"/>
        <v>0</v>
      </c>
      <c r="AA1383" s="40">
        <f t="shared" si="685"/>
        <v>0</v>
      </c>
      <c r="AB1383" s="40">
        <f t="shared" si="686"/>
        <v>0</v>
      </c>
      <c r="AC1383" s="40">
        <f t="shared" si="687"/>
        <v>0</v>
      </c>
      <c r="AD1383" s="39">
        <f t="shared" si="688"/>
        <v>0</v>
      </c>
      <c r="AE1383" s="39">
        <f t="shared" si="689"/>
        <v>0</v>
      </c>
      <c r="AF1383" t="str">
        <f t="shared" si="690"/>
        <v>Trabalhado</v>
      </c>
      <c r="AG1383" t="str">
        <f t="shared" si="691"/>
        <v/>
      </c>
      <c r="AH1383" t="str">
        <f t="shared" si="692"/>
        <v/>
      </c>
      <c r="AJ1383" s="41">
        <f t="shared" si="693"/>
        <v>3</v>
      </c>
      <c r="AK1383" s="42" t="str">
        <f t="shared" si="694"/>
        <v/>
      </c>
      <c r="AL1383" s="41" t="str">
        <f t="shared" si="695"/>
        <v>Leve atraso</v>
      </c>
      <c r="AM1383" s="41" t="str">
        <f t="shared" si="696"/>
        <v>Não</v>
      </c>
      <c r="AN1383" s="41" t="str">
        <f t="shared" si="697"/>
        <v>Sim</v>
      </c>
      <c r="AO1383" s="42" t="str">
        <f t="shared" si="698"/>
        <v/>
      </c>
      <c r="AP1383" s="41" t="str">
        <f t="shared" si="699"/>
        <v>Ivanildo Lopes Pires de Carvalho|46269</v>
      </c>
      <c r="AQ1383" s="41" t="str">
        <f t="shared" si="700"/>
        <v/>
      </c>
      <c r="AR1383" s="41" t="str">
        <f>IF($AQ1383="","",COUNTIFS(L_ChaveCob,$AQ1383,L_Ausencia,"&gt;"&amp;$W1383)+COUNTIFS($AQ$4:$AQ1383,$AQ1383,$W$4:$W1383,$W1383))</f>
        <v/>
      </c>
      <c r="AS1383" s="42">
        <f t="shared" si="701"/>
        <v>0</v>
      </c>
      <c r="AT1383" s="42">
        <f t="shared" si="702"/>
        <v>0</v>
      </c>
      <c r="AU1383" s="42">
        <f t="shared" si="703"/>
        <v>0</v>
      </c>
    </row>
    <row r="1384" spans="1:47" x14ac:dyDescent="0.2">
      <c r="A1384" s="35">
        <v>46269</v>
      </c>
      <c r="B1384" s="36" t="s">
        <v>254</v>
      </c>
      <c r="C1384" s="36" t="s">
        <v>228</v>
      </c>
      <c r="D1384" s="36"/>
      <c r="E1384" s="37"/>
      <c r="F1384" s="37"/>
      <c r="G1384" s="36"/>
      <c r="H1384" s="36"/>
      <c r="I1384" s="36"/>
      <c r="J1384" s="36"/>
      <c r="K1384" s="37"/>
      <c r="L1384" s="37"/>
      <c r="M1384" s="37"/>
      <c r="N1384" s="38">
        <f t="shared" si="672"/>
        <v>46266</v>
      </c>
      <c r="O1384">
        <f t="shared" si="673"/>
        <v>900001</v>
      </c>
      <c r="P1384" t="str">
        <f t="shared" si="674"/>
        <v>Serralheria</v>
      </c>
      <c r="Q1384" t="str">
        <f t="shared" si="675"/>
        <v>Normal / Fixo</v>
      </c>
      <c r="R1384" t="str">
        <f t="shared" si="676"/>
        <v>SERRALHEIRO II</v>
      </c>
      <c r="S1384" t="str">
        <f t="shared" si="677"/>
        <v>ADM</v>
      </c>
      <c r="T1384" s="39">
        <f t="shared" si="678"/>
        <v>57.825734836004102</v>
      </c>
      <c r="U1384" s="40">
        <f t="shared" si="679"/>
        <v>0.33333333333333298</v>
      </c>
      <c r="V1384" s="40">
        <f t="shared" si="680"/>
        <v>0</v>
      </c>
      <c r="W1384" s="40">
        <f t="shared" si="681"/>
        <v>0.33333333333333298</v>
      </c>
      <c r="X1384" t="str">
        <f t="shared" si="682"/>
        <v>Sim</v>
      </c>
      <c r="Y1384" s="40">
        <f t="shared" si="683"/>
        <v>0.33333333333333298</v>
      </c>
      <c r="Z1384" s="40">
        <f t="shared" si="684"/>
        <v>0</v>
      </c>
      <c r="AA1384" s="40">
        <f t="shared" si="685"/>
        <v>0</v>
      </c>
      <c r="AB1384" s="40">
        <f t="shared" si="686"/>
        <v>0</v>
      </c>
      <c r="AC1384" s="40">
        <f t="shared" si="687"/>
        <v>0.33333333333333298</v>
      </c>
      <c r="AD1384" s="39">
        <f t="shared" si="688"/>
        <v>462.60587868803231</v>
      </c>
      <c r="AE1384" s="39">
        <f t="shared" si="689"/>
        <v>0</v>
      </c>
      <c r="AF1384" t="str">
        <f t="shared" si="690"/>
        <v>Férias</v>
      </c>
      <c r="AG1384" t="str">
        <f t="shared" si="691"/>
        <v>DESCONTA 8:00h (Férias).</v>
      </c>
      <c r="AH1384" t="str">
        <f t="shared" si="692"/>
        <v/>
      </c>
      <c r="AJ1384" s="41">
        <f t="shared" si="693"/>
        <v>8</v>
      </c>
      <c r="AK1384" s="42" t="str">
        <f t="shared" si="694"/>
        <v/>
      </c>
      <c r="AL1384" s="41" t="str">
        <f t="shared" si="695"/>
        <v>Dia inteiro</v>
      </c>
      <c r="AM1384" s="41" t="str">
        <f t="shared" si="696"/>
        <v>Sim</v>
      </c>
      <c r="AN1384" s="41" t="str">
        <f t="shared" si="697"/>
        <v>Não</v>
      </c>
      <c r="AO1384" s="42" t="str">
        <f t="shared" si="698"/>
        <v/>
      </c>
      <c r="AP1384" s="41" t="str">
        <f t="shared" si="699"/>
        <v>Ronaldo Santos Dias|46269</v>
      </c>
      <c r="AQ1384" s="41" t="str">
        <f t="shared" si="700"/>
        <v>46269|Serralheria</v>
      </c>
      <c r="AR1384" s="41">
        <f>IF($AQ1384="","",COUNTIFS(L_ChaveCob,$AQ1384,L_Ausencia,"&gt;"&amp;$W1384)+COUNTIFS($AQ$4:$AQ1384,$AQ1384,$W$4:$W1384,$W1384))</f>
        <v>1</v>
      </c>
      <c r="AS1384" s="42">
        <f t="shared" si="701"/>
        <v>0</v>
      </c>
      <c r="AT1384" s="42">
        <f t="shared" si="702"/>
        <v>0</v>
      </c>
      <c r="AU1384" s="42">
        <f t="shared" si="703"/>
        <v>0</v>
      </c>
    </row>
    <row r="1385" spans="1:47" x14ac:dyDescent="0.2">
      <c r="A1385" s="35">
        <v>46269</v>
      </c>
      <c r="B1385" s="36" t="s">
        <v>247</v>
      </c>
      <c r="C1385" s="36" t="s">
        <v>213</v>
      </c>
      <c r="D1385" s="36"/>
      <c r="E1385" s="37"/>
      <c r="F1385" s="37"/>
      <c r="G1385" s="36"/>
      <c r="H1385" s="36"/>
      <c r="I1385" s="36"/>
      <c r="J1385" s="36"/>
      <c r="K1385" s="37"/>
      <c r="L1385" s="37"/>
      <c r="M1385" s="37"/>
      <c r="N1385" s="38">
        <f t="shared" si="672"/>
        <v>46266</v>
      </c>
      <c r="O1385">
        <f t="shared" si="673"/>
        <v>900005</v>
      </c>
      <c r="P1385" t="str">
        <f t="shared" si="674"/>
        <v>Serralheria</v>
      </c>
      <c r="Q1385" t="str">
        <f t="shared" si="675"/>
        <v>Normal / Fixo</v>
      </c>
      <c r="R1385" t="str">
        <f t="shared" si="676"/>
        <v>SERRALHEIRO II</v>
      </c>
      <c r="S1385" t="str">
        <f t="shared" si="677"/>
        <v>ADM</v>
      </c>
      <c r="T1385" s="39">
        <f t="shared" si="678"/>
        <v>57.825734836004102</v>
      </c>
      <c r="U1385" s="40">
        <f t="shared" si="679"/>
        <v>0.33333333333333298</v>
      </c>
      <c r="V1385" s="40">
        <f t="shared" si="680"/>
        <v>0</v>
      </c>
      <c r="W1385" s="40">
        <f t="shared" si="681"/>
        <v>0.33333333333333298</v>
      </c>
      <c r="X1385" t="str">
        <f t="shared" si="682"/>
        <v>Sim</v>
      </c>
      <c r="Y1385" s="40">
        <f t="shared" si="683"/>
        <v>0.33333333333333298</v>
      </c>
      <c r="Z1385" s="40">
        <f t="shared" si="684"/>
        <v>0</v>
      </c>
      <c r="AA1385" s="40">
        <f t="shared" si="685"/>
        <v>0</v>
      </c>
      <c r="AB1385" s="40">
        <f t="shared" si="686"/>
        <v>0</v>
      </c>
      <c r="AC1385" s="40">
        <f t="shared" si="687"/>
        <v>0.33333333333333298</v>
      </c>
      <c r="AD1385" s="39">
        <f t="shared" si="688"/>
        <v>462.60587868803231</v>
      </c>
      <c r="AE1385" s="39">
        <f t="shared" si="689"/>
        <v>0</v>
      </c>
      <c r="AF1385" t="str">
        <f t="shared" si="690"/>
        <v>Injustificada</v>
      </c>
      <c r="AG1385" t="str">
        <f t="shared" si="691"/>
        <v>DESCONTA 8:00h (Injustificada).</v>
      </c>
      <c r="AH1385" t="str">
        <f t="shared" si="692"/>
        <v/>
      </c>
      <c r="AJ1385" s="41">
        <f t="shared" si="693"/>
        <v>13</v>
      </c>
      <c r="AK1385" s="42" t="str">
        <f t="shared" si="694"/>
        <v/>
      </c>
      <c r="AL1385" s="41" t="str">
        <f t="shared" si="695"/>
        <v>Dia inteiro</v>
      </c>
      <c r="AM1385" s="41" t="str">
        <f t="shared" si="696"/>
        <v>Sim</v>
      </c>
      <c r="AN1385" s="41" t="str">
        <f t="shared" si="697"/>
        <v>Não</v>
      </c>
      <c r="AO1385" s="42" t="str">
        <f t="shared" si="698"/>
        <v/>
      </c>
      <c r="AP1385" s="41" t="str">
        <f t="shared" si="699"/>
        <v>Rafael Fracaroli da Rocha|46269</v>
      </c>
      <c r="AQ1385" s="41" t="str">
        <f t="shared" si="700"/>
        <v>46269|Serralheria</v>
      </c>
      <c r="AR1385" s="41">
        <f>IF($AQ1385="","",COUNTIFS(L_ChaveCob,$AQ1385,L_Ausencia,"&gt;"&amp;$W1385)+COUNTIFS($AQ$4:$AQ1385,$AQ1385,$W$4:$W1385,$W1385))</f>
        <v>2</v>
      </c>
      <c r="AS1385" s="42">
        <f t="shared" si="701"/>
        <v>0</v>
      </c>
      <c r="AT1385" s="42">
        <f t="shared" si="702"/>
        <v>0</v>
      </c>
      <c r="AU1385" s="42">
        <f t="shared" si="703"/>
        <v>0</v>
      </c>
    </row>
    <row r="1386" spans="1:47" x14ac:dyDescent="0.2">
      <c r="A1386" s="35">
        <v>46269</v>
      </c>
      <c r="B1386" s="36" t="s">
        <v>237</v>
      </c>
      <c r="C1386" s="36" t="s">
        <v>213</v>
      </c>
      <c r="D1386" s="36"/>
      <c r="E1386" s="37"/>
      <c r="F1386" s="37"/>
      <c r="G1386" s="36"/>
      <c r="H1386" s="36"/>
      <c r="I1386" s="36"/>
      <c r="J1386" s="36"/>
      <c r="K1386" s="37"/>
      <c r="L1386" s="37"/>
      <c r="M1386" s="37"/>
      <c r="N1386" s="38">
        <f t="shared" si="672"/>
        <v>46266</v>
      </c>
      <c r="O1386">
        <f t="shared" si="673"/>
        <v>119353</v>
      </c>
      <c r="P1386" t="str">
        <f t="shared" si="674"/>
        <v>Serralheria</v>
      </c>
      <c r="Q1386" t="str">
        <f t="shared" si="675"/>
        <v>Normal / Fixo</v>
      </c>
      <c r="R1386" t="str">
        <f t="shared" si="676"/>
        <v>SERRALHEIRO II</v>
      </c>
      <c r="S1386" t="str">
        <f t="shared" si="677"/>
        <v>ADM</v>
      </c>
      <c r="T1386" s="39">
        <f t="shared" si="678"/>
        <v>57.825734836004102</v>
      </c>
      <c r="U1386" s="40">
        <f t="shared" si="679"/>
        <v>0.33333333333333298</v>
      </c>
      <c r="V1386" s="40">
        <f t="shared" si="680"/>
        <v>0</v>
      </c>
      <c r="W1386" s="40">
        <f t="shared" si="681"/>
        <v>0.33333333333333298</v>
      </c>
      <c r="X1386" t="str">
        <f t="shared" si="682"/>
        <v>Sim</v>
      </c>
      <c r="Y1386" s="40">
        <f t="shared" si="683"/>
        <v>0.33333333333333298</v>
      </c>
      <c r="Z1386" s="40">
        <f t="shared" si="684"/>
        <v>0</v>
      </c>
      <c r="AA1386" s="40">
        <f t="shared" si="685"/>
        <v>0</v>
      </c>
      <c r="AB1386" s="40">
        <f t="shared" si="686"/>
        <v>0</v>
      </c>
      <c r="AC1386" s="40">
        <f t="shared" si="687"/>
        <v>0.33333333333333298</v>
      </c>
      <c r="AD1386" s="39">
        <f t="shared" si="688"/>
        <v>462.60587868803231</v>
      </c>
      <c r="AE1386" s="39">
        <f t="shared" si="689"/>
        <v>0</v>
      </c>
      <c r="AF1386" t="str">
        <f t="shared" si="690"/>
        <v>Injustificada</v>
      </c>
      <c r="AG1386" t="str">
        <f t="shared" si="691"/>
        <v>DESCONTA 8:00h (Injustificada).</v>
      </c>
      <c r="AH1386" t="str">
        <f t="shared" si="692"/>
        <v/>
      </c>
      <c r="AJ1386" s="41">
        <f t="shared" si="693"/>
        <v>7</v>
      </c>
      <c r="AK1386" s="42" t="str">
        <f t="shared" si="694"/>
        <v/>
      </c>
      <c r="AL1386" s="41" t="str">
        <f t="shared" si="695"/>
        <v>Dia inteiro</v>
      </c>
      <c r="AM1386" s="41" t="str">
        <f t="shared" si="696"/>
        <v>Sim</v>
      </c>
      <c r="AN1386" s="41" t="str">
        <f t="shared" si="697"/>
        <v>Não</v>
      </c>
      <c r="AO1386" s="42" t="str">
        <f t="shared" si="698"/>
        <v/>
      </c>
      <c r="AP1386" s="41" t="str">
        <f t="shared" si="699"/>
        <v>Ezequiel Antonio Peres|46269</v>
      </c>
      <c r="AQ1386" s="41" t="str">
        <f t="shared" si="700"/>
        <v>46269|Serralheria</v>
      </c>
      <c r="AR1386" s="41">
        <f>IF($AQ1386="","",COUNTIFS(L_ChaveCob,$AQ1386,L_Ausencia,"&gt;"&amp;$W1386)+COUNTIFS($AQ$4:$AQ1386,$AQ1386,$W$4:$W1386,$W1386))</f>
        <v>3</v>
      </c>
      <c r="AS1386" s="42">
        <f t="shared" si="701"/>
        <v>0</v>
      </c>
      <c r="AT1386" s="42">
        <f t="shared" si="702"/>
        <v>0</v>
      </c>
      <c r="AU1386" s="42">
        <f t="shared" si="703"/>
        <v>0</v>
      </c>
    </row>
    <row r="1387" spans="1:47" x14ac:dyDescent="0.2">
      <c r="A1387" s="35">
        <v>46269</v>
      </c>
      <c r="B1387" s="36" t="s">
        <v>249</v>
      </c>
      <c r="C1387" s="36" t="s">
        <v>232</v>
      </c>
      <c r="D1387" s="36"/>
      <c r="E1387" s="37"/>
      <c r="F1387" s="37"/>
      <c r="G1387" s="36"/>
      <c r="H1387" s="36"/>
      <c r="I1387" s="36"/>
      <c r="J1387" s="36"/>
      <c r="K1387" s="37"/>
      <c r="L1387" s="37"/>
      <c r="M1387" s="37"/>
      <c r="N1387" s="38">
        <f t="shared" si="672"/>
        <v>46266</v>
      </c>
      <c r="O1387">
        <f t="shared" si="673"/>
        <v>331335</v>
      </c>
      <c r="P1387" t="str">
        <f t="shared" si="674"/>
        <v>Serralheria</v>
      </c>
      <c r="Q1387" t="str">
        <f t="shared" si="675"/>
        <v>Normal / Fixo</v>
      </c>
      <c r="R1387" t="str">
        <f t="shared" si="676"/>
        <v>SERRALHEIRO II</v>
      </c>
      <c r="S1387" t="str">
        <f t="shared" si="677"/>
        <v>ADM</v>
      </c>
      <c r="T1387" s="39">
        <f t="shared" si="678"/>
        <v>57.825734836004102</v>
      </c>
      <c r="U1387" s="40">
        <f t="shared" si="679"/>
        <v>0.33333333333333298</v>
      </c>
      <c r="V1387" s="40">
        <f t="shared" si="680"/>
        <v>0.33333333333333298</v>
      </c>
      <c r="W1387" s="40">
        <f t="shared" si="681"/>
        <v>0</v>
      </c>
      <c r="X1387" t="str">
        <f t="shared" si="682"/>
        <v>Não</v>
      </c>
      <c r="Y1387" s="40">
        <f t="shared" si="683"/>
        <v>0</v>
      </c>
      <c r="Z1387" s="40">
        <f t="shared" si="684"/>
        <v>0</v>
      </c>
      <c r="AA1387" s="40">
        <f t="shared" si="685"/>
        <v>0</v>
      </c>
      <c r="AB1387" s="40">
        <f t="shared" si="686"/>
        <v>0</v>
      </c>
      <c r="AC1387" s="40">
        <f t="shared" si="687"/>
        <v>0</v>
      </c>
      <c r="AD1387" s="39">
        <f t="shared" si="688"/>
        <v>0</v>
      </c>
      <c r="AE1387" s="39">
        <f t="shared" si="689"/>
        <v>0</v>
      </c>
      <c r="AF1387" t="str">
        <f t="shared" si="690"/>
        <v>Trabalhado</v>
      </c>
      <c r="AG1387" t="str">
        <f t="shared" si="691"/>
        <v/>
      </c>
      <c r="AH1387" t="str">
        <f t="shared" si="692"/>
        <v/>
      </c>
      <c r="AJ1387" s="41">
        <f t="shared" si="693"/>
        <v>5</v>
      </c>
      <c r="AK1387" s="42" t="str">
        <f t="shared" si="694"/>
        <v/>
      </c>
      <c r="AL1387" s="41" t="str">
        <f t="shared" si="695"/>
        <v>Leve atraso</v>
      </c>
      <c r="AM1387" s="41" t="str">
        <f t="shared" si="696"/>
        <v>Não</v>
      </c>
      <c r="AN1387" s="41" t="str">
        <f t="shared" si="697"/>
        <v>Sim</v>
      </c>
      <c r="AO1387" s="42" t="str">
        <f t="shared" si="698"/>
        <v/>
      </c>
      <c r="AP1387" s="41" t="str">
        <f t="shared" si="699"/>
        <v>Robson Alberto Alves Galvão|46269</v>
      </c>
      <c r="AQ1387" s="41" t="str">
        <f t="shared" si="700"/>
        <v/>
      </c>
      <c r="AR1387" s="41" t="str">
        <f>IF($AQ1387="","",COUNTIFS(L_ChaveCob,$AQ1387,L_Ausencia,"&gt;"&amp;$W1387)+COUNTIFS($AQ$4:$AQ1387,$AQ1387,$W$4:$W1387,$W1387))</f>
        <v/>
      </c>
      <c r="AS1387" s="42">
        <f t="shared" si="701"/>
        <v>0</v>
      </c>
      <c r="AT1387" s="42">
        <f t="shared" si="702"/>
        <v>0</v>
      </c>
      <c r="AU1387" s="42">
        <f t="shared" si="703"/>
        <v>0</v>
      </c>
    </row>
    <row r="1388" spans="1:47" x14ac:dyDescent="0.2">
      <c r="A1388" s="35">
        <v>46269</v>
      </c>
      <c r="B1388" s="36" t="s">
        <v>229</v>
      </c>
      <c r="C1388" s="36" t="s">
        <v>232</v>
      </c>
      <c r="D1388" s="36"/>
      <c r="E1388" s="37"/>
      <c r="F1388" s="37"/>
      <c r="G1388" s="36"/>
      <c r="H1388" s="36"/>
      <c r="I1388" s="36"/>
      <c r="J1388" s="36"/>
      <c r="K1388" s="37"/>
      <c r="L1388" s="37"/>
      <c r="M1388" s="37"/>
      <c r="N1388" s="38">
        <f t="shared" si="672"/>
        <v>46266</v>
      </c>
      <c r="O1388">
        <f t="shared" si="673"/>
        <v>105410</v>
      </c>
      <c r="P1388" t="str">
        <f t="shared" si="674"/>
        <v>Serralheria</v>
      </c>
      <c r="Q1388" t="str">
        <f t="shared" si="675"/>
        <v>Normal / Fixo</v>
      </c>
      <c r="R1388" t="str">
        <f t="shared" si="676"/>
        <v>SERRALHEIRO I</v>
      </c>
      <c r="S1388" t="str">
        <f t="shared" si="677"/>
        <v>TURNO 3</v>
      </c>
      <c r="T1388" s="39">
        <f t="shared" si="678"/>
        <v>53.488333185221997</v>
      </c>
      <c r="U1388" s="40">
        <f t="shared" si="679"/>
        <v>0.33333333333333298</v>
      </c>
      <c r="V1388" s="40">
        <f t="shared" si="680"/>
        <v>0.33333333333333298</v>
      </c>
      <c r="W1388" s="40">
        <f t="shared" si="681"/>
        <v>0</v>
      </c>
      <c r="X1388" t="str">
        <f t="shared" si="682"/>
        <v>Não</v>
      </c>
      <c r="Y1388" s="40">
        <f t="shared" si="683"/>
        <v>0</v>
      </c>
      <c r="Z1388" s="40">
        <f t="shared" si="684"/>
        <v>0</v>
      </c>
      <c r="AA1388" s="40">
        <f t="shared" si="685"/>
        <v>0</v>
      </c>
      <c r="AB1388" s="40">
        <f t="shared" si="686"/>
        <v>0</v>
      </c>
      <c r="AC1388" s="40">
        <f t="shared" si="687"/>
        <v>0</v>
      </c>
      <c r="AD1388" s="39">
        <f t="shared" si="688"/>
        <v>0</v>
      </c>
      <c r="AE1388" s="39">
        <f t="shared" si="689"/>
        <v>0</v>
      </c>
      <c r="AF1388" t="str">
        <f t="shared" si="690"/>
        <v>Trabalhado</v>
      </c>
      <c r="AG1388" t="str">
        <f t="shared" si="691"/>
        <v/>
      </c>
      <c r="AH1388" t="str">
        <f t="shared" si="692"/>
        <v/>
      </c>
      <c r="AJ1388" s="41">
        <f t="shared" si="693"/>
        <v>6</v>
      </c>
      <c r="AK1388" s="42" t="str">
        <f t="shared" si="694"/>
        <v/>
      </c>
      <c r="AL1388" s="41" t="str">
        <f t="shared" si="695"/>
        <v>Leve atraso</v>
      </c>
      <c r="AM1388" s="41" t="str">
        <f t="shared" si="696"/>
        <v>Não</v>
      </c>
      <c r="AN1388" s="41" t="str">
        <f t="shared" si="697"/>
        <v>Sim</v>
      </c>
      <c r="AO1388" s="42" t="str">
        <f t="shared" si="698"/>
        <v/>
      </c>
      <c r="AP1388" s="41" t="str">
        <f t="shared" si="699"/>
        <v>Marcelo Douglas Vieira Santana|46269</v>
      </c>
      <c r="AQ1388" s="41" t="str">
        <f t="shared" si="700"/>
        <v/>
      </c>
      <c r="AR1388" s="41" t="str">
        <f>IF($AQ1388="","",COUNTIFS(L_ChaveCob,$AQ1388,L_Ausencia,"&gt;"&amp;$W1388)+COUNTIFS($AQ$4:$AQ1388,$AQ1388,$W$4:$W1388,$W1388))</f>
        <v/>
      </c>
      <c r="AS1388" s="42">
        <f t="shared" si="701"/>
        <v>0</v>
      </c>
      <c r="AT1388" s="42">
        <f t="shared" si="702"/>
        <v>0</v>
      </c>
      <c r="AU1388" s="42">
        <f t="shared" si="703"/>
        <v>0</v>
      </c>
    </row>
    <row r="1389" spans="1:47" x14ac:dyDescent="0.2">
      <c r="A1389" s="35">
        <v>46269</v>
      </c>
      <c r="B1389" s="36" t="s">
        <v>231</v>
      </c>
      <c r="C1389" s="36" t="s">
        <v>232</v>
      </c>
      <c r="D1389" s="36"/>
      <c r="E1389" s="37"/>
      <c r="F1389" s="37"/>
      <c r="G1389" s="36"/>
      <c r="H1389" s="36"/>
      <c r="I1389" s="36"/>
      <c r="J1389" s="36"/>
      <c r="K1389" s="37"/>
      <c r="L1389" s="37"/>
      <c r="M1389" s="37"/>
      <c r="N1389" s="38">
        <f t="shared" si="672"/>
        <v>46266</v>
      </c>
      <c r="O1389">
        <f t="shared" si="673"/>
        <v>900004</v>
      </c>
      <c r="P1389" t="str">
        <f t="shared" si="674"/>
        <v>Serralheria</v>
      </c>
      <c r="Q1389" t="str">
        <f t="shared" si="675"/>
        <v>Normal / Fixo</v>
      </c>
      <c r="R1389" t="str">
        <f t="shared" si="676"/>
        <v>SERRALHEIRO I</v>
      </c>
      <c r="S1389" t="str">
        <f t="shared" si="677"/>
        <v>TURNO 2</v>
      </c>
      <c r="T1389" s="39">
        <f t="shared" si="678"/>
        <v>53.488333185221997</v>
      </c>
      <c r="U1389" s="40">
        <f t="shared" si="679"/>
        <v>0.33333333333333298</v>
      </c>
      <c r="V1389" s="40">
        <f t="shared" si="680"/>
        <v>0.33333333333333298</v>
      </c>
      <c r="W1389" s="40">
        <f t="shared" si="681"/>
        <v>0</v>
      </c>
      <c r="X1389" t="str">
        <f t="shared" si="682"/>
        <v>Não</v>
      </c>
      <c r="Y1389" s="40">
        <f t="shared" si="683"/>
        <v>0</v>
      </c>
      <c r="Z1389" s="40">
        <f t="shared" si="684"/>
        <v>0</v>
      </c>
      <c r="AA1389" s="40">
        <f t="shared" si="685"/>
        <v>0</v>
      </c>
      <c r="AB1389" s="40">
        <f t="shared" si="686"/>
        <v>0</v>
      </c>
      <c r="AC1389" s="40">
        <f t="shared" si="687"/>
        <v>0</v>
      </c>
      <c r="AD1389" s="39">
        <f t="shared" si="688"/>
        <v>0</v>
      </c>
      <c r="AE1389" s="39">
        <f t="shared" si="689"/>
        <v>0</v>
      </c>
      <c r="AF1389" t="str">
        <f t="shared" si="690"/>
        <v>Trabalhado</v>
      </c>
      <c r="AG1389" t="str">
        <f t="shared" si="691"/>
        <v/>
      </c>
      <c r="AH1389" t="str">
        <f t="shared" si="692"/>
        <v/>
      </c>
      <c r="AJ1389" s="41">
        <f t="shared" si="693"/>
        <v>11</v>
      </c>
      <c r="AK1389" s="42" t="str">
        <f t="shared" si="694"/>
        <v/>
      </c>
      <c r="AL1389" s="41" t="str">
        <f t="shared" si="695"/>
        <v>Leve atraso</v>
      </c>
      <c r="AM1389" s="41" t="str">
        <f t="shared" si="696"/>
        <v>Não</v>
      </c>
      <c r="AN1389" s="41" t="str">
        <f t="shared" si="697"/>
        <v>Sim</v>
      </c>
      <c r="AO1389" s="42" t="str">
        <f t="shared" si="698"/>
        <v/>
      </c>
      <c r="AP1389" s="41" t="str">
        <f t="shared" si="699"/>
        <v>Rogério Marques da Silva|46269</v>
      </c>
      <c r="AQ1389" s="41" t="str">
        <f t="shared" si="700"/>
        <v/>
      </c>
      <c r="AR1389" s="41" t="str">
        <f>IF($AQ1389="","",COUNTIFS(L_ChaveCob,$AQ1389,L_Ausencia,"&gt;"&amp;$W1389)+COUNTIFS($AQ$4:$AQ1389,$AQ1389,$W$4:$W1389,$W1389))</f>
        <v/>
      </c>
      <c r="AS1389" s="42">
        <f t="shared" si="701"/>
        <v>0</v>
      </c>
      <c r="AT1389" s="42">
        <f t="shared" si="702"/>
        <v>0</v>
      </c>
      <c r="AU1389" s="42">
        <f t="shared" si="703"/>
        <v>0</v>
      </c>
    </row>
    <row r="1390" spans="1:47" x14ac:dyDescent="0.2">
      <c r="A1390" s="35">
        <v>46269</v>
      </c>
      <c r="B1390" s="36" t="s">
        <v>479</v>
      </c>
      <c r="C1390" s="36" t="s">
        <v>404</v>
      </c>
      <c r="D1390" s="36"/>
      <c r="E1390" s="37">
        <v>0.16666666666666666</v>
      </c>
      <c r="F1390" s="37"/>
      <c r="G1390" s="36" t="s">
        <v>473</v>
      </c>
      <c r="H1390" s="36"/>
      <c r="I1390" s="36"/>
      <c r="J1390" s="36"/>
      <c r="K1390" s="37"/>
      <c r="L1390" s="37"/>
      <c r="M1390" s="37"/>
      <c r="N1390" s="38">
        <f t="shared" si="672"/>
        <v>46266</v>
      </c>
      <c r="O1390">
        <f t="shared" si="673"/>
        <v>900012</v>
      </c>
      <c r="P1390" t="str">
        <f t="shared" si="674"/>
        <v>Serralheria</v>
      </c>
      <c r="Q1390" t="str">
        <f t="shared" si="675"/>
        <v>Normal / Fixo</v>
      </c>
      <c r="R1390" t="str">
        <f t="shared" si="676"/>
        <v>SERRALHEIRO I</v>
      </c>
      <c r="S1390" t="str">
        <f t="shared" si="677"/>
        <v>ADM</v>
      </c>
      <c r="T1390" s="39">
        <f t="shared" si="678"/>
        <v>53.488333185221997</v>
      </c>
      <c r="U1390" s="40">
        <f t="shared" si="679"/>
        <v>0.33333333333333298</v>
      </c>
      <c r="V1390" s="40">
        <f t="shared" si="680"/>
        <v>0.16666666666666632</v>
      </c>
      <c r="W1390" s="40">
        <f t="shared" si="681"/>
        <v>0.16666666666666666</v>
      </c>
      <c r="X1390" t="str">
        <f t="shared" si="682"/>
        <v>Não</v>
      </c>
      <c r="Y1390" s="40">
        <f t="shared" si="683"/>
        <v>0</v>
      </c>
      <c r="Z1390" s="40">
        <f t="shared" si="684"/>
        <v>0</v>
      </c>
      <c r="AA1390" s="40">
        <f t="shared" si="685"/>
        <v>0</v>
      </c>
      <c r="AB1390" s="40">
        <f t="shared" si="686"/>
        <v>0</v>
      </c>
      <c r="AC1390" s="40">
        <f t="shared" si="687"/>
        <v>0</v>
      </c>
      <c r="AD1390" s="39">
        <f t="shared" si="688"/>
        <v>0</v>
      </c>
      <c r="AE1390" s="39">
        <f t="shared" si="689"/>
        <v>213.95333274088799</v>
      </c>
      <c r="AF1390" t="str">
        <f t="shared" si="690"/>
        <v>Justificada</v>
      </c>
      <c r="AG1390" t="str">
        <f t="shared" si="691"/>
        <v/>
      </c>
      <c r="AH1390" t="str">
        <f t="shared" si="692"/>
        <v/>
      </c>
      <c r="AJ1390" s="41">
        <f t="shared" si="693"/>
        <v>21</v>
      </c>
      <c r="AK1390" s="42" t="str">
        <f t="shared" si="694"/>
        <v/>
      </c>
      <c r="AL1390" s="41" t="str">
        <f t="shared" si="695"/>
        <v>Pelo ponto</v>
      </c>
      <c r="AM1390" s="41" t="str">
        <f t="shared" si="696"/>
        <v>Não</v>
      </c>
      <c r="AN1390" s="41" t="str">
        <f t="shared" si="697"/>
        <v>Não</v>
      </c>
      <c r="AO1390" s="42" t="str">
        <f t="shared" si="698"/>
        <v/>
      </c>
      <c r="AP1390" s="41" t="str">
        <f t="shared" si="699"/>
        <v>Diego Ferreira Moura|46269</v>
      </c>
      <c r="AQ1390" s="41" t="str">
        <f t="shared" si="700"/>
        <v/>
      </c>
      <c r="AR1390" s="41" t="str">
        <f>IF($AQ1390="","",COUNTIFS(L_ChaveCob,$AQ1390,L_Ausencia,"&gt;"&amp;$W1390)+COUNTIFS($AQ$4:$AQ1390,$AQ1390,$W$4:$W1390,$W1390))</f>
        <v/>
      </c>
      <c r="AS1390" s="42">
        <f t="shared" si="701"/>
        <v>0</v>
      </c>
      <c r="AT1390" s="42">
        <f t="shared" si="702"/>
        <v>0</v>
      </c>
      <c r="AU1390" s="42">
        <f t="shared" si="703"/>
        <v>0</v>
      </c>
    </row>
    <row r="1391" spans="1:47" x14ac:dyDescent="0.2">
      <c r="A1391" s="35">
        <v>46269</v>
      </c>
      <c r="B1391" s="36" t="s">
        <v>483</v>
      </c>
      <c r="C1391" s="36" t="s">
        <v>220</v>
      </c>
      <c r="D1391" s="36"/>
      <c r="E1391" s="37">
        <v>4.1666666666666699E-2</v>
      </c>
      <c r="F1391" s="37"/>
      <c r="G1391" s="36"/>
      <c r="H1391" s="36"/>
      <c r="I1391" s="36"/>
      <c r="J1391" s="36"/>
      <c r="K1391" s="37"/>
      <c r="L1391" s="37"/>
      <c r="M1391" s="37"/>
      <c r="N1391" s="38">
        <f t="shared" si="672"/>
        <v>46266</v>
      </c>
      <c r="O1391">
        <f t="shared" si="673"/>
        <v>900011</v>
      </c>
      <c r="P1391" t="str">
        <f t="shared" si="674"/>
        <v>Serralheria</v>
      </c>
      <c r="Q1391" t="str">
        <f t="shared" si="675"/>
        <v>Normal / Fixo</v>
      </c>
      <c r="R1391" t="str">
        <f t="shared" si="676"/>
        <v>SERRALHEIRO I</v>
      </c>
      <c r="S1391" t="str">
        <f t="shared" si="677"/>
        <v>ADM</v>
      </c>
      <c r="T1391" s="39">
        <f t="shared" si="678"/>
        <v>53.488333185221997</v>
      </c>
      <c r="U1391" s="40">
        <f t="shared" si="679"/>
        <v>0.33333333333333298</v>
      </c>
      <c r="V1391" s="40">
        <f t="shared" si="680"/>
        <v>0.2916666666666663</v>
      </c>
      <c r="W1391" s="40">
        <f t="shared" si="681"/>
        <v>4.1666666666666699E-2</v>
      </c>
      <c r="X1391" t="str">
        <f t="shared" si="682"/>
        <v>Sim</v>
      </c>
      <c r="Y1391" s="40">
        <f t="shared" si="683"/>
        <v>4.1666666666666699E-2</v>
      </c>
      <c r="Z1391" s="40">
        <f t="shared" si="684"/>
        <v>0</v>
      </c>
      <c r="AA1391" s="40">
        <f t="shared" si="685"/>
        <v>0</v>
      </c>
      <c r="AB1391" s="40">
        <f t="shared" si="686"/>
        <v>0</v>
      </c>
      <c r="AC1391" s="40">
        <f t="shared" si="687"/>
        <v>4.1666666666666699E-2</v>
      </c>
      <c r="AD1391" s="39">
        <f t="shared" si="688"/>
        <v>53.488333185222046</v>
      </c>
      <c r="AE1391" s="39">
        <f t="shared" si="689"/>
        <v>0</v>
      </c>
      <c r="AF1391" t="str">
        <f t="shared" si="690"/>
        <v>Injustificada</v>
      </c>
      <c r="AG1391" t="str">
        <f t="shared" si="691"/>
        <v>DESCONTA 1:00h (Injustificada).</v>
      </c>
      <c r="AH1391" t="str">
        <f t="shared" si="692"/>
        <v/>
      </c>
      <c r="AJ1391" s="41">
        <f t="shared" si="693"/>
        <v>20</v>
      </c>
      <c r="AK1391" s="42" t="str">
        <f t="shared" si="694"/>
        <v/>
      </c>
      <c r="AL1391" s="41" t="str">
        <f t="shared" si="695"/>
        <v>Pelo ponto</v>
      </c>
      <c r="AM1391" s="41" t="str">
        <f t="shared" si="696"/>
        <v>Sim</v>
      </c>
      <c r="AN1391" s="41" t="str">
        <f t="shared" si="697"/>
        <v>Não</v>
      </c>
      <c r="AO1391" s="42" t="str">
        <f t="shared" si="698"/>
        <v/>
      </c>
      <c r="AP1391" s="41" t="str">
        <f t="shared" si="699"/>
        <v>Maxwell Torres da Silva|46269</v>
      </c>
      <c r="AQ1391" s="41" t="str">
        <f t="shared" si="700"/>
        <v>46269|Serralheria</v>
      </c>
      <c r="AR1391" s="41">
        <f>IF($AQ1391="","",COUNTIFS(L_ChaveCob,$AQ1391,L_Ausencia,"&gt;"&amp;$W1391)+COUNTIFS($AQ$4:$AQ1391,$AQ1391,$W$4:$W1391,$W1391))</f>
        <v>5</v>
      </c>
      <c r="AS1391" s="42">
        <f t="shared" si="701"/>
        <v>0</v>
      </c>
      <c r="AT1391" s="42">
        <f t="shared" si="702"/>
        <v>0</v>
      </c>
      <c r="AU1391" s="42">
        <f t="shared" si="703"/>
        <v>0</v>
      </c>
    </row>
    <row r="1392" spans="1:47" x14ac:dyDescent="0.2">
      <c r="A1392" s="35">
        <v>46269</v>
      </c>
      <c r="B1392" s="36" t="s">
        <v>281</v>
      </c>
      <c r="C1392" s="36" t="s">
        <v>213</v>
      </c>
      <c r="D1392" s="36"/>
      <c r="E1392" s="37"/>
      <c r="F1392" s="37"/>
      <c r="G1392" s="36"/>
      <c r="H1392" s="36"/>
      <c r="I1392" s="36"/>
      <c r="J1392" s="36"/>
      <c r="K1392" s="37"/>
      <c r="L1392" s="37"/>
      <c r="M1392" s="37"/>
      <c r="N1392" s="38">
        <f t="shared" si="672"/>
        <v>46266</v>
      </c>
      <c r="O1392">
        <f t="shared" si="673"/>
        <v>900010</v>
      </c>
      <c r="P1392" t="str">
        <f t="shared" si="674"/>
        <v>Serralheria</v>
      </c>
      <c r="Q1392" t="str">
        <f t="shared" si="675"/>
        <v>Normal / Fixo</v>
      </c>
      <c r="R1392" t="str">
        <f t="shared" si="676"/>
        <v>SERRALHEIRO I</v>
      </c>
      <c r="S1392" t="str">
        <f t="shared" si="677"/>
        <v>ADM</v>
      </c>
      <c r="T1392" s="39">
        <f t="shared" si="678"/>
        <v>53.488333185221997</v>
      </c>
      <c r="U1392" s="40">
        <f t="shared" si="679"/>
        <v>0.33333333333333298</v>
      </c>
      <c r="V1392" s="40">
        <f t="shared" si="680"/>
        <v>0</v>
      </c>
      <c r="W1392" s="40">
        <f t="shared" si="681"/>
        <v>0.33333333333333298</v>
      </c>
      <c r="X1392" t="str">
        <f t="shared" si="682"/>
        <v>Sim</v>
      </c>
      <c r="Y1392" s="40">
        <f t="shared" si="683"/>
        <v>0.33333333333333298</v>
      </c>
      <c r="Z1392" s="40">
        <f t="shared" si="684"/>
        <v>0</v>
      </c>
      <c r="AA1392" s="40">
        <f t="shared" si="685"/>
        <v>0</v>
      </c>
      <c r="AB1392" s="40">
        <f t="shared" si="686"/>
        <v>0</v>
      </c>
      <c r="AC1392" s="40">
        <f t="shared" si="687"/>
        <v>0.33333333333333298</v>
      </c>
      <c r="AD1392" s="39">
        <f t="shared" si="688"/>
        <v>427.90666548177552</v>
      </c>
      <c r="AE1392" s="39">
        <f t="shared" si="689"/>
        <v>0</v>
      </c>
      <c r="AF1392" t="str">
        <f t="shared" si="690"/>
        <v>Injustificada</v>
      </c>
      <c r="AG1392" t="str">
        <f t="shared" si="691"/>
        <v>DESCONTA 8:00h (Injustificada).</v>
      </c>
      <c r="AH1392" t="str">
        <f t="shared" si="692"/>
        <v/>
      </c>
      <c r="AJ1392" s="41">
        <f t="shared" si="693"/>
        <v>19</v>
      </c>
      <c r="AK1392" s="42" t="str">
        <f t="shared" si="694"/>
        <v/>
      </c>
      <c r="AL1392" s="41" t="str">
        <f t="shared" si="695"/>
        <v>Dia inteiro</v>
      </c>
      <c r="AM1392" s="41" t="str">
        <f t="shared" si="696"/>
        <v>Sim</v>
      </c>
      <c r="AN1392" s="41" t="str">
        <f t="shared" si="697"/>
        <v>Não</v>
      </c>
      <c r="AO1392" s="42" t="str">
        <f t="shared" si="698"/>
        <v/>
      </c>
      <c r="AP1392" s="41" t="str">
        <f t="shared" si="699"/>
        <v>Roniel de Souza Rocha|46269</v>
      </c>
      <c r="AQ1392" s="41" t="str">
        <f t="shared" si="700"/>
        <v>46269|Serralheria</v>
      </c>
      <c r="AR1392" s="41">
        <f>IF($AQ1392="","",COUNTIFS(L_ChaveCob,$AQ1392,L_Ausencia,"&gt;"&amp;$W1392)+COUNTIFS($AQ$4:$AQ1392,$AQ1392,$W$4:$W1392,$W1392))</f>
        <v>4</v>
      </c>
      <c r="AS1392" s="42">
        <f t="shared" si="701"/>
        <v>0</v>
      </c>
      <c r="AT1392" s="42">
        <f t="shared" si="702"/>
        <v>0</v>
      </c>
      <c r="AU1392" s="42">
        <f t="shared" si="703"/>
        <v>0</v>
      </c>
    </row>
    <row r="1393" spans="1:47" hidden="1" x14ac:dyDescent="0.2">
      <c r="A1393" s="35">
        <v>46269</v>
      </c>
      <c r="B1393" s="36" t="s">
        <v>611</v>
      </c>
      <c r="C1393" s="36" t="s">
        <v>258</v>
      </c>
      <c r="D1393" s="36"/>
      <c r="E1393" s="37"/>
      <c r="F1393" s="37"/>
      <c r="G1393" s="36" t="s">
        <v>425</v>
      </c>
      <c r="H1393" s="36"/>
      <c r="I1393" s="36"/>
      <c r="J1393" s="36"/>
      <c r="K1393" s="37"/>
      <c r="L1393" s="37"/>
      <c r="M1393" s="37"/>
      <c r="N1393" s="38">
        <f t="shared" si="672"/>
        <v>46266</v>
      </c>
      <c r="O1393">
        <f t="shared" si="673"/>
        <v>900013</v>
      </c>
      <c r="P1393" t="str">
        <f t="shared" si="674"/>
        <v>SPOT</v>
      </c>
      <c r="Q1393" t="str">
        <f t="shared" si="675"/>
        <v>SPOT</v>
      </c>
      <c r="R1393" t="str">
        <f t="shared" si="676"/>
        <v>SERRALHEIRO I</v>
      </c>
      <c r="S1393" t="str">
        <f t="shared" si="677"/>
        <v>TURNO 2</v>
      </c>
      <c r="T1393" s="39">
        <f t="shared" si="678"/>
        <v>53.488333185221997</v>
      </c>
      <c r="U1393" s="40">
        <f t="shared" si="679"/>
        <v>0.33333333333333298</v>
      </c>
      <c r="V1393" s="40">
        <f t="shared" si="680"/>
        <v>0</v>
      </c>
      <c r="W1393" s="40">
        <f t="shared" si="681"/>
        <v>0.33333333333333298</v>
      </c>
      <c r="X1393" t="str">
        <f t="shared" si="682"/>
        <v>Não</v>
      </c>
      <c r="Y1393" s="40">
        <f t="shared" si="683"/>
        <v>0</v>
      </c>
      <c r="Z1393" s="40">
        <f t="shared" si="684"/>
        <v>0</v>
      </c>
      <c r="AA1393" s="40">
        <f t="shared" si="685"/>
        <v>0</v>
      </c>
      <c r="AB1393" s="40">
        <f t="shared" si="686"/>
        <v>0</v>
      </c>
      <c r="AC1393" s="40">
        <f t="shared" si="687"/>
        <v>0</v>
      </c>
      <c r="AD1393" s="39">
        <f t="shared" si="688"/>
        <v>0</v>
      </c>
      <c r="AE1393" s="39">
        <f t="shared" si="689"/>
        <v>427.90666548177552</v>
      </c>
      <c r="AF1393" t="str">
        <f t="shared" si="690"/>
        <v>Justificada</v>
      </c>
      <c r="AG1393" t="str">
        <f t="shared" si="691"/>
        <v/>
      </c>
      <c r="AH1393" t="str">
        <f t="shared" si="692"/>
        <v/>
      </c>
      <c r="AJ1393" s="41">
        <f t="shared" si="693"/>
        <v>22</v>
      </c>
      <c r="AK1393" s="42" t="str">
        <f t="shared" si="694"/>
        <v/>
      </c>
      <c r="AL1393" s="41" t="str">
        <f t="shared" si="695"/>
        <v>Dia inteiro</v>
      </c>
      <c r="AM1393" s="41" t="str">
        <f t="shared" si="696"/>
        <v>Não</v>
      </c>
      <c r="AN1393" s="41" t="str">
        <f t="shared" si="697"/>
        <v>Não</v>
      </c>
      <c r="AO1393" s="42" t="str">
        <f t="shared" si="698"/>
        <v/>
      </c>
      <c r="AP1393" s="41" t="str">
        <f t="shared" si="699"/>
        <v>Murilo de Souza Modesto- Spot|46269</v>
      </c>
      <c r="AQ1393" s="41" t="str">
        <f t="shared" si="700"/>
        <v/>
      </c>
      <c r="AR1393" s="41" t="str">
        <f>IF($AQ1393="","",COUNTIFS(L_ChaveCob,$AQ1393,L_Ausencia,"&gt;"&amp;$W1393)+COUNTIFS($AQ$4:$AQ1393,$AQ1393,$W$4:$W1393,$W1393))</f>
        <v/>
      </c>
      <c r="AS1393" s="42">
        <f t="shared" si="701"/>
        <v>0</v>
      </c>
      <c r="AT1393" s="42">
        <f t="shared" si="702"/>
        <v>0</v>
      </c>
      <c r="AU1393" s="42">
        <f t="shared" si="703"/>
        <v>0</v>
      </c>
    </row>
    <row r="1394" spans="1:47" x14ac:dyDescent="0.2">
      <c r="A1394" s="35">
        <v>46273</v>
      </c>
      <c r="B1394" s="36" t="s">
        <v>252</v>
      </c>
      <c r="C1394" s="36" t="s">
        <v>232</v>
      </c>
      <c r="D1394" s="36"/>
      <c r="E1394" s="37"/>
      <c r="F1394" s="37"/>
      <c r="G1394" s="36"/>
      <c r="H1394" s="36"/>
      <c r="I1394" s="36"/>
      <c r="J1394" s="36"/>
      <c r="K1394" s="37"/>
      <c r="L1394" s="37"/>
      <c r="M1394" s="37"/>
      <c r="N1394" s="38">
        <f t="shared" si="672"/>
        <v>46266</v>
      </c>
      <c r="O1394">
        <f t="shared" si="673"/>
        <v>266937</v>
      </c>
      <c r="P1394" t="str">
        <f t="shared" si="674"/>
        <v>Serralheria</v>
      </c>
      <c r="Q1394" t="str">
        <f t="shared" si="675"/>
        <v>Normal / Fixo</v>
      </c>
      <c r="R1394" t="str">
        <f t="shared" si="676"/>
        <v>ENCARREGADO</v>
      </c>
      <c r="S1394" t="str">
        <f t="shared" si="677"/>
        <v>ADM</v>
      </c>
      <c r="T1394" s="39">
        <f t="shared" si="678"/>
        <v>66.410146806958295</v>
      </c>
      <c r="U1394" s="40">
        <f t="shared" si="679"/>
        <v>0.375</v>
      </c>
      <c r="V1394" s="40">
        <f t="shared" si="680"/>
        <v>0.375</v>
      </c>
      <c r="W1394" s="40">
        <f t="shared" si="681"/>
        <v>0</v>
      </c>
      <c r="X1394" t="str">
        <f t="shared" si="682"/>
        <v>Não</v>
      </c>
      <c r="Y1394" s="40">
        <f t="shared" si="683"/>
        <v>0</v>
      </c>
      <c r="Z1394" s="40">
        <f t="shared" si="684"/>
        <v>0</v>
      </c>
      <c r="AA1394" s="40">
        <f t="shared" si="685"/>
        <v>0</v>
      </c>
      <c r="AB1394" s="40">
        <f t="shared" si="686"/>
        <v>0</v>
      </c>
      <c r="AC1394" s="40">
        <f t="shared" si="687"/>
        <v>0</v>
      </c>
      <c r="AD1394" s="39">
        <f t="shared" si="688"/>
        <v>0</v>
      </c>
      <c r="AE1394" s="39">
        <f t="shared" si="689"/>
        <v>0</v>
      </c>
      <c r="AF1394" t="str">
        <f t="shared" si="690"/>
        <v>Trabalhado</v>
      </c>
      <c r="AG1394" t="str">
        <f t="shared" si="691"/>
        <v/>
      </c>
      <c r="AH1394" t="str">
        <f t="shared" si="692"/>
        <v/>
      </c>
      <c r="AJ1394" s="41">
        <f t="shared" si="693"/>
        <v>1</v>
      </c>
      <c r="AK1394" s="42" t="str">
        <f t="shared" si="694"/>
        <v/>
      </c>
      <c r="AL1394" s="41" t="str">
        <f t="shared" si="695"/>
        <v>Leve atraso</v>
      </c>
      <c r="AM1394" s="41" t="str">
        <f t="shared" si="696"/>
        <v>Não</v>
      </c>
      <c r="AN1394" s="41" t="str">
        <f t="shared" si="697"/>
        <v>Sim</v>
      </c>
      <c r="AO1394" s="42" t="str">
        <f t="shared" si="698"/>
        <v/>
      </c>
      <c r="AP1394" s="41" t="str">
        <f t="shared" si="699"/>
        <v>Ronaldo Rosendo da Silva|46273</v>
      </c>
      <c r="AQ1394" s="41" t="str">
        <f t="shared" si="700"/>
        <v/>
      </c>
      <c r="AR1394" s="41" t="str">
        <f>IF($AQ1394="","",COUNTIFS(L_ChaveCob,$AQ1394,L_Ausencia,"&gt;"&amp;$W1394)+COUNTIFS($AQ$4:$AQ1394,$AQ1394,$W$4:$W1394,$W1394))</f>
        <v/>
      </c>
      <c r="AS1394" s="42">
        <f t="shared" si="701"/>
        <v>0</v>
      </c>
      <c r="AT1394" s="42">
        <f t="shared" si="702"/>
        <v>0</v>
      </c>
      <c r="AU1394" s="42">
        <f t="shared" si="703"/>
        <v>0</v>
      </c>
    </row>
    <row r="1395" spans="1:47" x14ac:dyDescent="0.2">
      <c r="A1395" s="35">
        <v>46273</v>
      </c>
      <c r="B1395" s="36" t="s">
        <v>243</v>
      </c>
      <c r="C1395" s="36" t="s">
        <v>232</v>
      </c>
      <c r="D1395" s="36"/>
      <c r="E1395" s="37"/>
      <c r="F1395" s="37"/>
      <c r="G1395" s="36"/>
      <c r="H1395" s="36"/>
      <c r="I1395" s="36"/>
      <c r="J1395" s="36"/>
      <c r="K1395" s="37"/>
      <c r="L1395" s="37"/>
      <c r="M1395" s="37"/>
      <c r="N1395" s="38">
        <f t="shared" si="672"/>
        <v>46266</v>
      </c>
      <c r="O1395">
        <f t="shared" si="673"/>
        <v>900003</v>
      </c>
      <c r="P1395" t="str">
        <f t="shared" si="674"/>
        <v>Serralheria</v>
      </c>
      <c r="Q1395" t="str">
        <f t="shared" si="675"/>
        <v>Normal / Fixo</v>
      </c>
      <c r="R1395" t="str">
        <f t="shared" si="676"/>
        <v>ENCARREGADO</v>
      </c>
      <c r="S1395" t="str">
        <f t="shared" si="677"/>
        <v>ADM</v>
      </c>
      <c r="T1395" s="39">
        <f t="shared" si="678"/>
        <v>66.410146806958295</v>
      </c>
      <c r="U1395" s="40">
        <f t="shared" si="679"/>
        <v>0.375</v>
      </c>
      <c r="V1395" s="40">
        <f t="shared" si="680"/>
        <v>0.375</v>
      </c>
      <c r="W1395" s="40">
        <f t="shared" si="681"/>
        <v>0</v>
      </c>
      <c r="X1395" t="str">
        <f t="shared" si="682"/>
        <v>Não</v>
      </c>
      <c r="Y1395" s="40">
        <f t="shared" si="683"/>
        <v>0</v>
      </c>
      <c r="Z1395" s="40">
        <f t="shared" si="684"/>
        <v>0</v>
      </c>
      <c r="AA1395" s="40">
        <f t="shared" si="685"/>
        <v>0</v>
      </c>
      <c r="AB1395" s="40">
        <f t="shared" si="686"/>
        <v>0</v>
      </c>
      <c r="AC1395" s="40">
        <f t="shared" si="687"/>
        <v>0</v>
      </c>
      <c r="AD1395" s="39">
        <f t="shared" si="688"/>
        <v>0</v>
      </c>
      <c r="AE1395" s="39">
        <f t="shared" si="689"/>
        <v>0</v>
      </c>
      <c r="AF1395" t="str">
        <f t="shared" si="690"/>
        <v>Trabalhado</v>
      </c>
      <c r="AG1395" t="str">
        <f t="shared" si="691"/>
        <v/>
      </c>
      <c r="AH1395" t="str">
        <f t="shared" si="692"/>
        <v/>
      </c>
      <c r="AJ1395" s="41">
        <f t="shared" si="693"/>
        <v>10</v>
      </c>
      <c r="AK1395" s="42" t="str">
        <f t="shared" si="694"/>
        <v/>
      </c>
      <c r="AL1395" s="41" t="str">
        <f t="shared" si="695"/>
        <v>Leve atraso</v>
      </c>
      <c r="AM1395" s="41" t="str">
        <f t="shared" si="696"/>
        <v>Não</v>
      </c>
      <c r="AN1395" s="41" t="str">
        <f t="shared" si="697"/>
        <v>Sim</v>
      </c>
      <c r="AO1395" s="42" t="str">
        <f t="shared" si="698"/>
        <v/>
      </c>
      <c r="AP1395" s="41" t="str">
        <f t="shared" si="699"/>
        <v>Marcelo Antônio Silvestre de Moraes|46273</v>
      </c>
      <c r="AQ1395" s="41" t="str">
        <f t="shared" si="700"/>
        <v/>
      </c>
      <c r="AR1395" s="41" t="str">
        <f>IF($AQ1395="","",COUNTIFS(L_ChaveCob,$AQ1395,L_Ausencia,"&gt;"&amp;$W1395)+COUNTIFS($AQ$4:$AQ1395,$AQ1395,$W$4:$W1395,$W1395))</f>
        <v/>
      </c>
      <c r="AS1395" s="42">
        <f t="shared" si="701"/>
        <v>0</v>
      </c>
      <c r="AT1395" s="42">
        <f t="shared" si="702"/>
        <v>0</v>
      </c>
      <c r="AU1395" s="42">
        <f t="shared" si="703"/>
        <v>0</v>
      </c>
    </row>
    <row r="1396" spans="1:47" x14ac:dyDescent="0.2">
      <c r="A1396" s="35">
        <v>46273</v>
      </c>
      <c r="B1396" s="36" t="s">
        <v>239</v>
      </c>
      <c r="C1396" s="36" t="s">
        <v>232</v>
      </c>
      <c r="D1396" s="36"/>
      <c r="E1396" s="37"/>
      <c r="F1396" s="37"/>
      <c r="G1396" s="36"/>
      <c r="H1396" s="36"/>
      <c r="I1396" s="36"/>
      <c r="J1396" s="36"/>
      <c r="K1396" s="37"/>
      <c r="L1396" s="37"/>
      <c r="M1396" s="37"/>
      <c r="N1396" s="38">
        <f t="shared" si="672"/>
        <v>46266</v>
      </c>
      <c r="O1396">
        <f t="shared" si="673"/>
        <v>173078</v>
      </c>
      <c r="P1396" t="str">
        <f t="shared" si="674"/>
        <v>Serralheria</v>
      </c>
      <c r="Q1396" t="str">
        <f t="shared" si="675"/>
        <v>Normal / Fixo</v>
      </c>
      <c r="R1396" t="str">
        <f t="shared" si="676"/>
        <v>SERRALHEIRO II</v>
      </c>
      <c r="S1396" t="str">
        <f t="shared" si="677"/>
        <v>ADM</v>
      </c>
      <c r="T1396" s="39">
        <f t="shared" si="678"/>
        <v>57.825734836004102</v>
      </c>
      <c r="U1396" s="40">
        <f t="shared" si="679"/>
        <v>0.375</v>
      </c>
      <c r="V1396" s="40">
        <f t="shared" si="680"/>
        <v>0.375</v>
      </c>
      <c r="W1396" s="40">
        <f t="shared" si="681"/>
        <v>0</v>
      </c>
      <c r="X1396" t="str">
        <f t="shared" si="682"/>
        <v>Não</v>
      </c>
      <c r="Y1396" s="40">
        <f t="shared" si="683"/>
        <v>0</v>
      </c>
      <c r="Z1396" s="40">
        <f t="shared" si="684"/>
        <v>0</v>
      </c>
      <c r="AA1396" s="40">
        <f t="shared" si="685"/>
        <v>0</v>
      </c>
      <c r="AB1396" s="40">
        <f t="shared" si="686"/>
        <v>0</v>
      </c>
      <c r="AC1396" s="40">
        <f t="shared" si="687"/>
        <v>0</v>
      </c>
      <c r="AD1396" s="39">
        <f t="shared" si="688"/>
        <v>0</v>
      </c>
      <c r="AE1396" s="39">
        <f t="shared" si="689"/>
        <v>0</v>
      </c>
      <c r="AF1396" t="str">
        <f t="shared" si="690"/>
        <v>Trabalhado</v>
      </c>
      <c r="AG1396" t="str">
        <f t="shared" si="691"/>
        <v/>
      </c>
      <c r="AH1396" t="str">
        <f t="shared" si="692"/>
        <v/>
      </c>
      <c r="AJ1396" s="41">
        <f t="shared" si="693"/>
        <v>2</v>
      </c>
      <c r="AK1396" s="42" t="str">
        <f t="shared" si="694"/>
        <v/>
      </c>
      <c r="AL1396" s="41" t="str">
        <f t="shared" si="695"/>
        <v>Leve atraso</v>
      </c>
      <c r="AM1396" s="41" t="str">
        <f t="shared" si="696"/>
        <v>Não</v>
      </c>
      <c r="AN1396" s="41" t="str">
        <f t="shared" si="697"/>
        <v>Sim</v>
      </c>
      <c r="AO1396" s="42" t="str">
        <f t="shared" si="698"/>
        <v/>
      </c>
      <c r="AP1396" s="41" t="str">
        <f t="shared" si="699"/>
        <v>Giovani Joao da Silva|46273</v>
      </c>
      <c r="AQ1396" s="41" t="str">
        <f t="shared" si="700"/>
        <v/>
      </c>
      <c r="AR1396" s="41" t="str">
        <f>IF($AQ1396="","",COUNTIFS(L_ChaveCob,$AQ1396,L_Ausencia,"&gt;"&amp;$W1396)+COUNTIFS($AQ$4:$AQ1396,$AQ1396,$W$4:$W1396,$W1396))</f>
        <v/>
      </c>
      <c r="AS1396" s="42">
        <f t="shared" si="701"/>
        <v>0</v>
      </c>
      <c r="AT1396" s="42">
        <f t="shared" si="702"/>
        <v>0</v>
      </c>
      <c r="AU1396" s="42">
        <f t="shared" si="703"/>
        <v>0</v>
      </c>
    </row>
    <row r="1397" spans="1:47" x14ac:dyDescent="0.2">
      <c r="A1397" s="35">
        <v>46273</v>
      </c>
      <c r="B1397" s="36" t="s">
        <v>241</v>
      </c>
      <c r="C1397" s="36" t="s">
        <v>232</v>
      </c>
      <c r="D1397" s="36"/>
      <c r="E1397" s="37"/>
      <c r="F1397" s="37"/>
      <c r="G1397" s="36"/>
      <c r="H1397" s="36"/>
      <c r="I1397" s="36"/>
      <c r="J1397" s="36"/>
      <c r="K1397" s="37"/>
      <c r="L1397" s="37"/>
      <c r="M1397" s="37"/>
      <c r="N1397" s="38">
        <f t="shared" si="672"/>
        <v>46266</v>
      </c>
      <c r="O1397">
        <f t="shared" si="673"/>
        <v>24800</v>
      </c>
      <c r="P1397" t="str">
        <f t="shared" si="674"/>
        <v>Serralheria</v>
      </c>
      <c r="Q1397" t="str">
        <f t="shared" si="675"/>
        <v>Normal / Fixo</v>
      </c>
      <c r="R1397" t="str">
        <f t="shared" si="676"/>
        <v>SERRALHEIRO II</v>
      </c>
      <c r="S1397" t="str">
        <f t="shared" si="677"/>
        <v>ADM</v>
      </c>
      <c r="T1397" s="39">
        <f t="shared" si="678"/>
        <v>57.825734836004102</v>
      </c>
      <c r="U1397" s="40">
        <f t="shared" si="679"/>
        <v>0.375</v>
      </c>
      <c r="V1397" s="40">
        <f t="shared" si="680"/>
        <v>0.375</v>
      </c>
      <c r="W1397" s="40">
        <f t="shared" si="681"/>
        <v>0</v>
      </c>
      <c r="X1397" t="str">
        <f t="shared" si="682"/>
        <v>Não</v>
      </c>
      <c r="Y1397" s="40">
        <f t="shared" si="683"/>
        <v>0</v>
      </c>
      <c r="Z1397" s="40">
        <f t="shared" si="684"/>
        <v>0</v>
      </c>
      <c r="AA1397" s="40">
        <f t="shared" si="685"/>
        <v>0</v>
      </c>
      <c r="AB1397" s="40">
        <f t="shared" si="686"/>
        <v>0</v>
      </c>
      <c r="AC1397" s="40">
        <f t="shared" si="687"/>
        <v>0</v>
      </c>
      <c r="AD1397" s="39">
        <f t="shared" si="688"/>
        <v>0</v>
      </c>
      <c r="AE1397" s="39">
        <f t="shared" si="689"/>
        <v>0</v>
      </c>
      <c r="AF1397" t="str">
        <f t="shared" si="690"/>
        <v>Trabalhado</v>
      </c>
      <c r="AG1397" t="str">
        <f t="shared" si="691"/>
        <v/>
      </c>
      <c r="AH1397" t="str">
        <f t="shared" si="692"/>
        <v/>
      </c>
      <c r="AJ1397" s="41">
        <f t="shared" si="693"/>
        <v>3</v>
      </c>
      <c r="AK1397" s="42" t="str">
        <f t="shared" si="694"/>
        <v/>
      </c>
      <c r="AL1397" s="41" t="str">
        <f t="shared" si="695"/>
        <v>Leve atraso</v>
      </c>
      <c r="AM1397" s="41" t="str">
        <f t="shared" si="696"/>
        <v>Não</v>
      </c>
      <c r="AN1397" s="41" t="str">
        <f t="shared" si="697"/>
        <v>Sim</v>
      </c>
      <c r="AO1397" s="42" t="str">
        <f t="shared" si="698"/>
        <v/>
      </c>
      <c r="AP1397" s="41" t="str">
        <f t="shared" si="699"/>
        <v>Ivanildo Lopes Pires de Carvalho|46273</v>
      </c>
      <c r="AQ1397" s="41" t="str">
        <f t="shared" si="700"/>
        <v/>
      </c>
      <c r="AR1397" s="41" t="str">
        <f>IF($AQ1397="","",COUNTIFS(L_ChaveCob,$AQ1397,L_Ausencia,"&gt;"&amp;$W1397)+COUNTIFS($AQ$4:$AQ1397,$AQ1397,$W$4:$W1397,$W1397))</f>
        <v/>
      </c>
      <c r="AS1397" s="42">
        <f t="shared" si="701"/>
        <v>0</v>
      </c>
      <c r="AT1397" s="42">
        <f t="shared" si="702"/>
        <v>0</v>
      </c>
      <c r="AU1397" s="42">
        <f t="shared" si="703"/>
        <v>0</v>
      </c>
    </row>
    <row r="1398" spans="1:47" x14ac:dyDescent="0.2">
      <c r="A1398" s="35">
        <v>46273</v>
      </c>
      <c r="B1398" s="36" t="s">
        <v>254</v>
      </c>
      <c r="C1398" s="36" t="s">
        <v>232</v>
      </c>
      <c r="D1398" s="36"/>
      <c r="E1398" s="37"/>
      <c r="F1398" s="37"/>
      <c r="G1398" s="36"/>
      <c r="H1398" s="36"/>
      <c r="I1398" s="36"/>
      <c r="J1398" s="36"/>
      <c r="K1398" s="37"/>
      <c r="L1398" s="37"/>
      <c r="M1398" s="37"/>
      <c r="N1398" s="38">
        <f t="shared" si="672"/>
        <v>46266</v>
      </c>
      <c r="O1398">
        <f t="shared" si="673"/>
        <v>900001</v>
      </c>
      <c r="P1398" t="str">
        <f t="shared" si="674"/>
        <v>Serralheria</v>
      </c>
      <c r="Q1398" t="str">
        <f t="shared" si="675"/>
        <v>Normal / Fixo</v>
      </c>
      <c r="R1398" t="str">
        <f t="shared" si="676"/>
        <v>SERRALHEIRO II</v>
      </c>
      <c r="S1398" t="str">
        <f t="shared" si="677"/>
        <v>ADM</v>
      </c>
      <c r="T1398" s="39">
        <f t="shared" si="678"/>
        <v>57.825734836004102</v>
      </c>
      <c r="U1398" s="40">
        <f t="shared" si="679"/>
        <v>0.375</v>
      </c>
      <c r="V1398" s="40">
        <f t="shared" si="680"/>
        <v>0.375</v>
      </c>
      <c r="W1398" s="40">
        <f t="shared" si="681"/>
        <v>0</v>
      </c>
      <c r="X1398" t="str">
        <f t="shared" si="682"/>
        <v>Não</v>
      </c>
      <c r="Y1398" s="40">
        <f t="shared" si="683"/>
        <v>0</v>
      </c>
      <c r="Z1398" s="40">
        <f t="shared" si="684"/>
        <v>0</v>
      </c>
      <c r="AA1398" s="40">
        <f t="shared" si="685"/>
        <v>0</v>
      </c>
      <c r="AB1398" s="40">
        <f t="shared" si="686"/>
        <v>0</v>
      </c>
      <c r="AC1398" s="40">
        <f t="shared" si="687"/>
        <v>0</v>
      </c>
      <c r="AD1398" s="39">
        <f t="shared" si="688"/>
        <v>0</v>
      </c>
      <c r="AE1398" s="39">
        <f t="shared" si="689"/>
        <v>0</v>
      </c>
      <c r="AF1398" t="str">
        <f t="shared" si="690"/>
        <v>Trabalhado</v>
      </c>
      <c r="AG1398" t="str">
        <f t="shared" si="691"/>
        <v/>
      </c>
      <c r="AH1398" t="str">
        <f t="shared" si="692"/>
        <v/>
      </c>
      <c r="AJ1398" s="41">
        <f t="shared" si="693"/>
        <v>8</v>
      </c>
      <c r="AK1398" s="42" t="str">
        <f t="shared" si="694"/>
        <v/>
      </c>
      <c r="AL1398" s="41" t="str">
        <f t="shared" si="695"/>
        <v>Leve atraso</v>
      </c>
      <c r="AM1398" s="41" t="str">
        <f t="shared" si="696"/>
        <v>Não</v>
      </c>
      <c r="AN1398" s="41" t="str">
        <f t="shared" si="697"/>
        <v>Sim</v>
      </c>
      <c r="AO1398" s="42" t="str">
        <f t="shared" si="698"/>
        <v/>
      </c>
      <c r="AP1398" s="41" t="str">
        <f t="shared" si="699"/>
        <v>Ronaldo Santos Dias|46273</v>
      </c>
      <c r="AQ1398" s="41" t="str">
        <f t="shared" si="700"/>
        <v/>
      </c>
      <c r="AR1398" s="41" t="str">
        <f>IF($AQ1398="","",COUNTIFS(L_ChaveCob,$AQ1398,L_Ausencia,"&gt;"&amp;$W1398)+COUNTIFS($AQ$4:$AQ1398,$AQ1398,$W$4:$W1398,$W1398))</f>
        <v/>
      </c>
      <c r="AS1398" s="42">
        <f t="shared" si="701"/>
        <v>0</v>
      </c>
      <c r="AT1398" s="42">
        <f t="shared" si="702"/>
        <v>0</v>
      </c>
      <c r="AU1398" s="42">
        <f t="shared" si="703"/>
        <v>0</v>
      </c>
    </row>
    <row r="1399" spans="1:47" x14ac:dyDescent="0.2">
      <c r="A1399" s="35">
        <v>46273</v>
      </c>
      <c r="B1399" s="36" t="s">
        <v>247</v>
      </c>
      <c r="C1399" s="36" t="s">
        <v>258</v>
      </c>
      <c r="D1399" s="36"/>
      <c r="E1399" s="37">
        <v>0.25</v>
      </c>
      <c r="F1399" s="37"/>
      <c r="G1399" s="36"/>
      <c r="H1399" s="36"/>
      <c r="I1399" s="36"/>
      <c r="J1399" s="36"/>
      <c r="K1399" s="37"/>
      <c r="L1399" s="37"/>
      <c r="M1399" s="37"/>
      <c r="N1399" s="38">
        <f t="shared" si="672"/>
        <v>46266</v>
      </c>
      <c r="O1399">
        <f t="shared" si="673"/>
        <v>900005</v>
      </c>
      <c r="P1399" t="str">
        <f t="shared" si="674"/>
        <v>Serralheria</v>
      </c>
      <c r="Q1399" t="str">
        <f t="shared" si="675"/>
        <v>Normal / Fixo</v>
      </c>
      <c r="R1399" t="str">
        <f t="shared" si="676"/>
        <v>SERRALHEIRO II</v>
      </c>
      <c r="S1399" t="str">
        <f t="shared" si="677"/>
        <v>ADM</v>
      </c>
      <c r="T1399" s="39">
        <f t="shared" si="678"/>
        <v>57.825734836004102</v>
      </c>
      <c r="U1399" s="40">
        <f t="shared" si="679"/>
        <v>0.375</v>
      </c>
      <c r="V1399" s="40">
        <f t="shared" si="680"/>
        <v>0.125</v>
      </c>
      <c r="W1399" s="40">
        <f t="shared" si="681"/>
        <v>0.25</v>
      </c>
      <c r="X1399" t="str">
        <f t="shared" si="682"/>
        <v>Não</v>
      </c>
      <c r="Y1399" s="40">
        <f t="shared" si="683"/>
        <v>0</v>
      </c>
      <c r="Z1399" s="40">
        <f t="shared" si="684"/>
        <v>0</v>
      </c>
      <c r="AA1399" s="40">
        <f t="shared" si="685"/>
        <v>0</v>
      </c>
      <c r="AB1399" s="40">
        <f t="shared" si="686"/>
        <v>0</v>
      </c>
      <c r="AC1399" s="40">
        <f t="shared" si="687"/>
        <v>0</v>
      </c>
      <c r="AD1399" s="39">
        <f t="shared" si="688"/>
        <v>0</v>
      </c>
      <c r="AE1399" s="39">
        <f t="shared" si="689"/>
        <v>346.95440901602461</v>
      </c>
      <c r="AF1399" t="str">
        <f t="shared" si="690"/>
        <v>Justificada</v>
      </c>
      <c r="AG1399" t="str">
        <f t="shared" si="691"/>
        <v/>
      </c>
      <c r="AH1399" t="str">
        <f t="shared" si="692"/>
        <v/>
      </c>
      <c r="AJ1399" s="41">
        <f t="shared" si="693"/>
        <v>13</v>
      </c>
      <c r="AK1399" s="42" t="str">
        <f t="shared" si="694"/>
        <v/>
      </c>
      <c r="AL1399" s="41" t="str">
        <f t="shared" si="695"/>
        <v>Dia inteiro</v>
      </c>
      <c r="AM1399" s="41" t="str">
        <f t="shared" si="696"/>
        <v>Não</v>
      </c>
      <c r="AN1399" s="41" t="str">
        <f t="shared" si="697"/>
        <v>Não</v>
      </c>
      <c r="AO1399" s="42" t="str">
        <f t="shared" si="698"/>
        <v/>
      </c>
      <c r="AP1399" s="41" t="str">
        <f t="shared" si="699"/>
        <v>Rafael Fracaroli da Rocha|46273</v>
      </c>
      <c r="AQ1399" s="41" t="str">
        <f t="shared" si="700"/>
        <v/>
      </c>
      <c r="AR1399" s="41" t="str">
        <f>IF($AQ1399="","",COUNTIFS(L_ChaveCob,$AQ1399,L_Ausencia,"&gt;"&amp;$W1399)+COUNTIFS($AQ$4:$AQ1399,$AQ1399,$W$4:$W1399,$W1399))</f>
        <v/>
      </c>
      <c r="AS1399" s="42">
        <f t="shared" si="701"/>
        <v>0</v>
      </c>
      <c r="AT1399" s="42">
        <f t="shared" si="702"/>
        <v>0</v>
      </c>
      <c r="AU1399" s="42">
        <f t="shared" si="703"/>
        <v>0</v>
      </c>
    </row>
    <row r="1400" spans="1:47" x14ac:dyDescent="0.2">
      <c r="A1400" s="35">
        <v>46273</v>
      </c>
      <c r="B1400" s="36" t="s">
        <v>237</v>
      </c>
      <c r="C1400" s="36" t="s">
        <v>232</v>
      </c>
      <c r="D1400" s="36"/>
      <c r="E1400" s="37"/>
      <c r="F1400" s="37"/>
      <c r="G1400" s="36"/>
      <c r="H1400" s="36"/>
      <c r="I1400" s="36"/>
      <c r="J1400" s="36"/>
      <c r="K1400" s="37"/>
      <c r="L1400" s="37"/>
      <c r="M1400" s="37"/>
      <c r="N1400" s="38">
        <f t="shared" si="672"/>
        <v>46266</v>
      </c>
      <c r="O1400">
        <f t="shared" si="673"/>
        <v>119353</v>
      </c>
      <c r="P1400" t="str">
        <f t="shared" si="674"/>
        <v>Serralheria</v>
      </c>
      <c r="Q1400" t="str">
        <f t="shared" si="675"/>
        <v>Normal / Fixo</v>
      </c>
      <c r="R1400" t="str">
        <f t="shared" si="676"/>
        <v>SERRALHEIRO II</v>
      </c>
      <c r="S1400" t="str">
        <f t="shared" si="677"/>
        <v>ADM</v>
      </c>
      <c r="T1400" s="39">
        <f t="shared" si="678"/>
        <v>57.825734836004102</v>
      </c>
      <c r="U1400" s="40">
        <f t="shared" si="679"/>
        <v>0.375</v>
      </c>
      <c r="V1400" s="40">
        <f t="shared" si="680"/>
        <v>0.375</v>
      </c>
      <c r="W1400" s="40">
        <f t="shared" si="681"/>
        <v>0</v>
      </c>
      <c r="X1400" t="str">
        <f t="shared" si="682"/>
        <v>Não</v>
      </c>
      <c r="Y1400" s="40">
        <f t="shared" si="683"/>
        <v>0</v>
      </c>
      <c r="Z1400" s="40">
        <f t="shared" si="684"/>
        <v>0</v>
      </c>
      <c r="AA1400" s="40">
        <f t="shared" si="685"/>
        <v>0</v>
      </c>
      <c r="AB1400" s="40">
        <f t="shared" si="686"/>
        <v>0</v>
      </c>
      <c r="AC1400" s="40">
        <f t="shared" si="687"/>
        <v>0</v>
      </c>
      <c r="AD1400" s="39">
        <f t="shared" si="688"/>
        <v>0</v>
      </c>
      <c r="AE1400" s="39">
        <f t="shared" si="689"/>
        <v>0</v>
      </c>
      <c r="AF1400" t="str">
        <f t="shared" si="690"/>
        <v>Trabalhado</v>
      </c>
      <c r="AG1400" t="str">
        <f t="shared" si="691"/>
        <v/>
      </c>
      <c r="AH1400" t="str">
        <f t="shared" si="692"/>
        <v/>
      </c>
      <c r="AJ1400" s="41">
        <f t="shared" si="693"/>
        <v>7</v>
      </c>
      <c r="AK1400" s="42" t="str">
        <f t="shared" si="694"/>
        <v/>
      </c>
      <c r="AL1400" s="41" t="str">
        <f t="shared" si="695"/>
        <v>Leve atraso</v>
      </c>
      <c r="AM1400" s="41" t="str">
        <f t="shared" si="696"/>
        <v>Não</v>
      </c>
      <c r="AN1400" s="41" t="str">
        <f t="shared" si="697"/>
        <v>Sim</v>
      </c>
      <c r="AO1400" s="42" t="str">
        <f t="shared" si="698"/>
        <v/>
      </c>
      <c r="AP1400" s="41" t="str">
        <f t="shared" si="699"/>
        <v>Ezequiel Antonio Peres|46273</v>
      </c>
      <c r="AQ1400" s="41" t="str">
        <f t="shared" si="700"/>
        <v/>
      </c>
      <c r="AR1400" s="41" t="str">
        <f>IF($AQ1400="","",COUNTIFS(L_ChaveCob,$AQ1400,L_Ausencia,"&gt;"&amp;$W1400)+COUNTIFS($AQ$4:$AQ1400,$AQ1400,$W$4:$W1400,$W1400))</f>
        <v/>
      </c>
      <c r="AS1400" s="42">
        <f t="shared" si="701"/>
        <v>0</v>
      </c>
      <c r="AT1400" s="42">
        <f t="shared" si="702"/>
        <v>0</v>
      </c>
      <c r="AU1400" s="42">
        <f t="shared" si="703"/>
        <v>0</v>
      </c>
    </row>
    <row r="1401" spans="1:47" x14ac:dyDescent="0.2">
      <c r="A1401" s="35">
        <v>46273</v>
      </c>
      <c r="B1401" s="36" t="s">
        <v>249</v>
      </c>
      <c r="C1401" s="36" t="s">
        <v>232</v>
      </c>
      <c r="D1401" s="36"/>
      <c r="E1401" s="37"/>
      <c r="F1401" s="37"/>
      <c r="G1401" s="36"/>
      <c r="H1401" s="36"/>
      <c r="I1401" s="36"/>
      <c r="J1401" s="36"/>
      <c r="K1401" s="37"/>
      <c r="L1401" s="37"/>
      <c r="M1401" s="37"/>
      <c r="N1401" s="38">
        <f t="shared" si="672"/>
        <v>46266</v>
      </c>
      <c r="O1401">
        <f t="shared" si="673"/>
        <v>331335</v>
      </c>
      <c r="P1401" t="str">
        <f t="shared" si="674"/>
        <v>Serralheria</v>
      </c>
      <c r="Q1401" t="str">
        <f t="shared" si="675"/>
        <v>Normal / Fixo</v>
      </c>
      <c r="R1401" t="str">
        <f t="shared" si="676"/>
        <v>SERRALHEIRO II</v>
      </c>
      <c r="S1401" t="str">
        <f t="shared" si="677"/>
        <v>ADM</v>
      </c>
      <c r="T1401" s="39">
        <f t="shared" si="678"/>
        <v>57.825734836004102</v>
      </c>
      <c r="U1401" s="40">
        <f t="shared" si="679"/>
        <v>0.375</v>
      </c>
      <c r="V1401" s="40">
        <f t="shared" si="680"/>
        <v>0.375</v>
      </c>
      <c r="W1401" s="40">
        <f t="shared" si="681"/>
        <v>0</v>
      </c>
      <c r="X1401" t="str">
        <f t="shared" si="682"/>
        <v>Não</v>
      </c>
      <c r="Y1401" s="40">
        <f t="shared" si="683"/>
        <v>0</v>
      </c>
      <c r="Z1401" s="40">
        <f t="shared" si="684"/>
        <v>0</v>
      </c>
      <c r="AA1401" s="40">
        <f t="shared" si="685"/>
        <v>0</v>
      </c>
      <c r="AB1401" s="40">
        <f t="shared" si="686"/>
        <v>0</v>
      </c>
      <c r="AC1401" s="40">
        <f t="shared" si="687"/>
        <v>0</v>
      </c>
      <c r="AD1401" s="39">
        <f t="shared" si="688"/>
        <v>0</v>
      </c>
      <c r="AE1401" s="39">
        <f t="shared" si="689"/>
        <v>0</v>
      </c>
      <c r="AF1401" t="str">
        <f t="shared" si="690"/>
        <v>Trabalhado</v>
      </c>
      <c r="AG1401" t="str">
        <f t="shared" si="691"/>
        <v/>
      </c>
      <c r="AH1401" t="str">
        <f t="shared" si="692"/>
        <v/>
      </c>
      <c r="AJ1401" s="41">
        <f t="shared" si="693"/>
        <v>5</v>
      </c>
      <c r="AK1401" s="42" t="str">
        <f t="shared" si="694"/>
        <v/>
      </c>
      <c r="AL1401" s="41" t="str">
        <f t="shared" si="695"/>
        <v>Leve atraso</v>
      </c>
      <c r="AM1401" s="41" t="str">
        <f t="shared" si="696"/>
        <v>Não</v>
      </c>
      <c r="AN1401" s="41" t="str">
        <f t="shared" si="697"/>
        <v>Sim</v>
      </c>
      <c r="AO1401" s="42" t="str">
        <f t="shared" si="698"/>
        <v/>
      </c>
      <c r="AP1401" s="41" t="str">
        <f t="shared" si="699"/>
        <v>Robson Alberto Alves Galvão|46273</v>
      </c>
      <c r="AQ1401" s="41" t="str">
        <f t="shared" si="700"/>
        <v/>
      </c>
      <c r="AR1401" s="41" t="str">
        <f>IF($AQ1401="","",COUNTIFS(L_ChaveCob,$AQ1401,L_Ausencia,"&gt;"&amp;$W1401)+COUNTIFS($AQ$4:$AQ1401,$AQ1401,$W$4:$W1401,$W1401))</f>
        <v/>
      </c>
      <c r="AS1401" s="42">
        <f t="shared" si="701"/>
        <v>0</v>
      </c>
      <c r="AT1401" s="42">
        <f t="shared" si="702"/>
        <v>0</v>
      </c>
      <c r="AU1401" s="42">
        <f t="shared" si="703"/>
        <v>0</v>
      </c>
    </row>
    <row r="1402" spans="1:47" x14ac:dyDescent="0.2">
      <c r="A1402" s="35">
        <v>46273</v>
      </c>
      <c r="B1402" s="36" t="s">
        <v>229</v>
      </c>
      <c r="C1402" s="36" t="s">
        <v>232</v>
      </c>
      <c r="D1402" s="36"/>
      <c r="E1402" s="37"/>
      <c r="F1402" s="37"/>
      <c r="G1402" s="36"/>
      <c r="H1402" s="36"/>
      <c r="I1402" s="36"/>
      <c r="J1402" s="36"/>
      <c r="K1402" s="37"/>
      <c r="L1402" s="37"/>
      <c r="M1402" s="37"/>
      <c r="N1402" s="38">
        <f t="shared" si="672"/>
        <v>46266</v>
      </c>
      <c r="O1402">
        <f t="shared" si="673"/>
        <v>105410</v>
      </c>
      <c r="P1402" t="str">
        <f t="shared" si="674"/>
        <v>Serralheria</v>
      </c>
      <c r="Q1402" t="str">
        <f t="shared" si="675"/>
        <v>Normal / Fixo</v>
      </c>
      <c r="R1402" t="str">
        <f t="shared" si="676"/>
        <v>SERRALHEIRO I</v>
      </c>
      <c r="S1402" t="str">
        <f t="shared" si="677"/>
        <v>TURNO 3</v>
      </c>
      <c r="T1402" s="39">
        <f t="shared" si="678"/>
        <v>53.488333185221997</v>
      </c>
      <c r="U1402" s="40">
        <f t="shared" si="679"/>
        <v>0.33333333333333298</v>
      </c>
      <c r="V1402" s="40">
        <f t="shared" si="680"/>
        <v>0.33333333333333298</v>
      </c>
      <c r="W1402" s="40">
        <f t="shared" si="681"/>
        <v>0</v>
      </c>
      <c r="X1402" t="str">
        <f t="shared" si="682"/>
        <v>Não</v>
      </c>
      <c r="Y1402" s="40">
        <f t="shared" si="683"/>
        <v>0</v>
      </c>
      <c r="Z1402" s="40">
        <f t="shared" si="684"/>
        <v>0</v>
      </c>
      <c r="AA1402" s="40">
        <f t="shared" si="685"/>
        <v>0</v>
      </c>
      <c r="AB1402" s="40">
        <f t="shared" si="686"/>
        <v>0</v>
      </c>
      <c r="AC1402" s="40">
        <f t="shared" si="687"/>
        <v>0</v>
      </c>
      <c r="AD1402" s="39">
        <f t="shared" si="688"/>
        <v>0</v>
      </c>
      <c r="AE1402" s="39">
        <f t="shared" si="689"/>
        <v>0</v>
      </c>
      <c r="AF1402" t="str">
        <f t="shared" si="690"/>
        <v>Trabalhado</v>
      </c>
      <c r="AG1402" t="str">
        <f t="shared" si="691"/>
        <v/>
      </c>
      <c r="AH1402" t="str">
        <f t="shared" si="692"/>
        <v/>
      </c>
      <c r="AJ1402" s="41">
        <f t="shared" si="693"/>
        <v>6</v>
      </c>
      <c r="AK1402" s="42" t="str">
        <f t="shared" si="694"/>
        <v/>
      </c>
      <c r="AL1402" s="41" t="str">
        <f t="shared" si="695"/>
        <v>Leve atraso</v>
      </c>
      <c r="AM1402" s="41" t="str">
        <f t="shared" si="696"/>
        <v>Não</v>
      </c>
      <c r="AN1402" s="41" t="str">
        <f t="shared" si="697"/>
        <v>Sim</v>
      </c>
      <c r="AO1402" s="42" t="str">
        <f t="shared" si="698"/>
        <v/>
      </c>
      <c r="AP1402" s="41" t="str">
        <f t="shared" si="699"/>
        <v>Marcelo Douglas Vieira Santana|46273</v>
      </c>
      <c r="AQ1402" s="41" t="str">
        <f t="shared" si="700"/>
        <v/>
      </c>
      <c r="AR1402" s="41" t="str">
        <f>IF($AQ1402="","",COUNTIFS(L_ChaveCob,$AQ1402,L_Ausencia,"&gt;"&amp;$W1402)+COUNTIFS($AQ$4:$AQ1402,$AQ1402,$W$4:$W1402,$W1402))</f>
        <v/>
      </c>
      <c r="AS1402" s="42">
        <f t="shared" si="701"/>
        <v>0</v>
      </c>
      <c r="AT1402" s="42">
        <f t="shared" si="702"/>
        <v>0</v>
      </c>
      <c r="AU1402" s="42">
        <f t="shared" si="703"/>
        <v>0</v>
      </c>
    </row>
    <row r="1403" spans="1:47" x14ac:dyDescent="0.2">
      <c r="A1403" s="35">
        <v>46273</v>
      </c>
      <c r="B1403" s="36" t="s">
        <v>231</v>
      </c>
      <c r="C1403" s="36" t="s">
        <v>232</v>
      </c>
      <c r="D1403" s="36"/>
      <c r="E1403" s="37"/>
      <c r="F1403" s="37"/>
      <c r="G1403" s="36"/>
      <c r="H1403" s="36"/>
      <c r="I1403" s="36"/>
      <c r="J1403" s="36"/>
      <c r="K1403" s="37"/>
      <c r="L1403" s="37"/>
      <c r="M1403" s="37"/>
      <c r="N1403" s="38">
        <f t="shared" si="672"/>
        <v>46266</v>
      </c>
      <c r="O1403">
        <f t="shared" si="673"/>
        <v>900004</v>
      </c>
      <c r="P1403" t="str">
        <f t="shared" si="674"/>
        <v>Serralheria</v>
      </c>
      <c r="Q1403" t="str">
        <f t="shared" si="675"/>
        <v>Normal / Fixo</v>
      </c>
      <c r="R1403" t="str">
        <f t="shared" si="676"/>
        <v>SERRALHEIRO I</v>
      </c>
      <c r="S1403" t="str">
        <f t="shared" si="677"/>
        <v>TURNO 2</v>
      </c>
      <c r="T1403" s="39">
        <f t="shared" si="678"/>
        <v>53.488333185221997</v>
      </c>
      <c r="U1403" s="40">
        <f t="shared" si="679"/>
        <v>0.33333333333333298</v>
      </c>
      <c r="V1403" s="40">
        <f t="shared" si="680"/>
        <v>0.33333333333333298</v>
      </c>
      <c r="W1403" s="40">
        <f t="shared" si="681"/>
        <v>0</v>
      </c>
      <c r="X1403" t="str">
        <f t="shared" si="682"/>
        <v>Não</v>
      </c>
      <c r="Y1403" s="40">
        <f t="shared" si="683"/>
        <v>0</v>
      </c>
      <c r="Z1403" s="40">
        <f t="shared" si="684"/>
        <v>0</v>
      </c>
      <c r="AA1403" s="40">
        <f t="shared" si="685"/>
        <v>0</v>
      </c>
      <c r="AB1403" s="40">
        <f t="shared" si="686"/>
        <v>0</v>
      </c>
      <c r="AC1403" s="40">
        <f t="shared" si="687"/>
        <v>0</v>
      </c>
      <c r="AD1403" s="39">
        <f t="shared" si="688"/>
        <v>0</v>
      </c>
      <c r="AE1403" s="39">
        <f t="shared" si="689"/>
        <v>0</v>
      </c>
      <c r="AF1403" t="str">
        <f t="shared" si="690"/>
        <v>Trabalhado</v>
      </c>
      <c r="AG1403" t="str">
        <f t="shared" si="691"/>
        <v/>
      </c>
      <c r="AH1403" t="str">
        <f t="shared" si="692"/>
        <v/>
      </c>
      <c r="AJ1403" s="41">
        <f t="shared" si="693"/>
        <v>11</v>
      </c>
      <c r="AK1403" s="42" t="str">
        <f t="shared" si="694"/>
        <v/>
      </c>
      <c r="AL1403" s="41" t="str">
        <f t="shared" si="695"/>
        <v>Leve atraso</v>
      </c>
      <c r="AM1403" s="41" t="str">
        <f t="shared" si="696"/>
        <v>Não</v>
      </c>
      <c r="AN1403" s="41" t="str">
        <f t="shared" si="697"/>
        <v>Sim</v>
      </c>
      <c r="AO1403" s="42" t="str">
        <f t="shared" si="698"/>
        <v/>
      </c>
      <c r="AP1403" s="41" t="str">
        <f t="shared" si="699"/>
        <v>Rogério Marques da Silva|46273</v>
      </c>
      <c r="AQ1403" s="41" t="str">
        <f t="shared" si="700"/>
        <v/>
      </c>
      <c r="AR1403" s="41" t="str">
        <f>IF($AQ1403="","",COUNTIFS(L_ChaveCob,$AQ1403,L_Ausencia,"&gt;"&amp;$W1403)+COUNTIFS($AQ$4:$AQ1403,$AQ1403,$W$4:$W1403,$W1403))</f>
        <v/>
      </c>
      <c r="AS1403" s="42">
        <f t="shared" si="701"/>
        <v>0</v>
      </c>
      <c r="AT1403" s="42">
        <f t="shared" si="702"/>
        <v>0</v>
      </c>
      <c r="AU1403" s="42">
        <f t="shared" si="703"/>
        <v>0</v>
      </c>
    </row>
    <row r="1404" spans="1:47" x14ac:dyDescent="0.2">
      <c r="A1404" s="35">
        <v>46273</v>
      </c>
      <c r="B1404" s="36" t="s">
        <v>479</v>
      </c>
      <c r="C1404" s="36" t="s">
        <v>232</v>
      </c>
      <c r="D1404" s="36"/>
      <c r="E1404" s="37"/>
      <c r="F1404" s="37"/>
      <c r="G1404" s="36"/>
      <c r="H1404" s="36"/>
      <c r="I1404" s="36"/>
      <c r="J1404" s="36"/>
      <c r="K1404" s="37"/>
      <c r="L1404" s="37"/>
      <c r="M1404" s="37"/>
      <c r="N1404" s="38">
        <f t="shared" si="672"/>
        <v>46266</v>
      </c>
      <c r="O1404">
        <f t="shared" si="673"/>
        <v>900012</v>
      </c>
      <c r="P1404" t="str">
        <f t="shared" si="674"/>
        <v>Serralheria</v>
      </c>
      <c r="Q1404" t="str">
        <f t="shared" si="675"/>
        <v>Normal / Fixo</v>
      </c>
      <c r="R1404" t="str">
        <f t="shared" si="676"/>
        <v>SERRALHEIRO I</v>
      </c>
      <c r="S1404" t="str">
        <f t="shared" si="677"/>
        <v>ADM</v>
      </c>
      <c r="T1404" s="39">
        <f t="shared" si="678"/>
        <v>53.488333185221997</v>
      </c>
      <c r="U1404" s="40">
        <f t="shared" si="679"/>
        <v>0.375</v>
      </c>
      <c r="V1404" s="40">
        <f t="shared" si="680"/>
        <v>0.375</v>
      </c>
      <c r="W1404" s="40">
        <f t="shared" si="681"/>
        <v>0</v>
      </c>
      <c r="X1404" t="str">
        <f t="shared" si="682"/>
        <v>Não</v>
      </c>
      <c r="Y1404" s="40">
        <f t="shared" si="683"/>
        <v>0</v>
      </c>
      <c r="Z1404" s="40">
        <f t="shared" si="684"/>
        <v>0</v>
      </c>
      <c r="AA1404" s="40">
        <f t="shared" si="685"/>
        <v>0</v>
      </c>
      <c r="AB1404" s="40">
        <f t="shared" si="686"/>
        <v>0</v>
      </c>
      <c r="AC1404" s="40">
        <f t="shared" si="687"/>
        <v>0</v>
      </c>
      <c r="AD1404" s="39">
        <f t="shared" si="688"/>
        <v>0</v>
      </c>
      <c r="AE1404" s="39">
        <f t="shared" si="689"/>
        <v>0</v>
      </c>
      <c r="AF1404" t="str">
        <f t="shared" si="690"/>
        <v>Trabalhado</v>
      </c>
      <c r="AG1404" t="str">
        <f t="shared" si="691"/>
        <v/>
      </c>
      <c r="AH1404" t="str">
        <f t="shared" si="692"/>
        <v/>
      </c>
      <c r="AJ1404" s="41">
        <f t="shared" si="693"/>
        <v>21</v>
      </c>
      <c r="AK1404" s="42" t="str">
        <f t="shared" si="694"/>
        <v/>
      </c>
      <c r="AL1404" s="41" t="str">
        <f t="shared" si="695"/>
        <v>Leve atraso</v>
      </c>
      <c r="AM1404" s="41" t="str">
        <f t="shared" si="696"/>
        <v>Não</v>
      </c>
      <c r="AN1404" s="41" t="str">
        <f t="shared" si="697"/>
        <v>Sim</v>
      </c>
      <c r="AO1404" s="42" t="str">
        <f t="shared" si="698"/>
        <v/>
      </c>
      <c r="AP1404" s="41" t="str">
        <f t="shared" si="699"/>
        <v>Diego Ferreira Moura|46273</v>
      </c>
      <c r="AQ1404" s="41" t="str">
        <f t="shared" si="700"/>
        <v/>
      </c>
      <c r="AR1404" s="41" t="str">
        <f>IF($AQ1404="","",COUNTIFS(L_ChaveCob,$AQ1404,L_Ausencia,"&gt;"&amp;$W1404)+COUNTIFS($AQ$4:$AQ1404,$AQ1404,$W$4:$W1404,$W1404))</f>
        <v/>
      </c>
      <c r="AS1404" s="42">
        <f t="shared" si="701"/>
        <v>0</v>
      </c>
      <c r="AT1404" s="42">
        <f t="shared" si="702"/>
        <v>0</v>
      </c>
      <c r="AU1404" s="42">
        <f t="shared" si="703"/>
        <v>0</v>
      </c>
    </row>
    <row r="1405" spans="1:47" x14ac:dyDescent="0.2">
      <c r="A1405" s="35">
        <v>46273</v>
      </c>
      <c r="B1405" s="36" t="s">
        <v>483</v>
      </c>
      <c r="C1405" s="36" t="s">
        <v>213</v>
      </c>
      <c r="D1405" s="36"/>
      <c r="E1405" s="37"/>
      <c r="F1405" s="37"/>
      <c r="G1405" s="36"/>
      <c r="H1405" s="36"/>
      <c r="I1405" s="36"/>
      <c r="J1405" s="36"/>
      <c r="K1405" s="37"/>
      <c r="L1405" s="37"/>
      <c r="M1405" s="37"/>
      <c r="N1405" s="38">
        <f t="shared" si="672"/>
        <v>46266</v>
      </c>
      <c r="O1405">
        <f t="shared" si="673"/>
        <v>900011</v>
      </c>
      <c r="P1405" t="str">
        <f t="shared" si="674"/>
        <v>Serralheria</v>
      </c>
      <c r="Q1405" t="str">
        <f t="shared" si="675"/>
        <v>Normal / Fixo</v>
      </c>
      <c r="R1405" t="str">
        <f t="shared" si="676"/>
        <v>SERRALHEIRO I</v>
      </c>
      <c r="S1405" t="str">
        <f t="shared" si="677"/>
        <v>ADM</v>
      </c>
      <c r="T1405" s="39">
        <f t="shared" si="678"/>
        <v>53.488333185221997</v>
      </c>
      <c r="U1405" s="40">
        <f t="shared" si="679"/>
        <v>0.375</v>
      </c>
      <c r="V1405" s="40">
        <f t="shared" si="680"/>
        <v>0</v>
      </c>
      <c r="W1405" s="40">
        <f t="shared" si="681"/>
        <v>0.375</v>
      </c>
      <c r="X1405" t="str">
        <f t="shared" si="682"/>
        <v>Sim</v>
      </c>
      <c r="Y1405" s="40">
        <f t="shared" si="683"/>
        <v>0.375</v>
      </c>
      <c r="Z1405" s="40">
        <f t="shared" si="684"/>
        <v>0</v>
      </c>
      <c r="AA1405" s="40">
        <f t="shared" si="685"/>
        <v>0</v>
      </c>
      <c r="AB1405" s="40">
        <f t="shared" si="686"/>
        <v>0</v>
      </c>
      <c r="AC1405" s="40">
        <f t="shared" si="687"/>
        <v>0.375</v>
      </c>
      <c r="AD1405" s="39">
        <f t="shared" si="688"/>
        <v>481.39499866699799</v>
      </c>
      <c r="AE1405" s="39">
        <f t="shared" si="689"/>
        <v>0</v>
      </c>
      <c r="AF1405" t="str">
        <f t="shared" si="690"/>
        <v>Injustificada</v>
      </c>
      <c r="AG1405" t="str">
        <f t="shared" si="691"/>
        <v>DESCONTA 9:00h (Injustificada).</v>
      </c>
      <c r="AH1405" t="str">
        <f t="shared" si="692"/>
        <v/>
      </c>
      <c r="AJ1405" s="41">
        <f t="shared" si="693"/>
        <v>20</v>
      </c>
      <c r="AK1405" s="42" t="str">
        <f t="shared" si="694"/>
        <v/>
      </c>
      <c r="AL1405" s="41" t="str">
        <f t="shared" si="695"/>
        <v>Dia inteiro</v>
      </c>
      <c r="AM1405" s="41" t="str">
        <f t="shared" si="696"/>
        <v>Sim</v>
      </c>
      <c r="AN1405" s="41" t="str">
        <f t="shared" si="697"/>
        <v>Não</v>
      </c>
      <c r="AO1405" s="42" t="str">
        <f t="shared" si="698"/>
        <v/>
      </c>
      <c r="AP1405" s="41" t="str">
        <f t="shared" si="699"/>
        <v>Maxwell Torres da Silva|46273</v>
      </c>
      <c r="AQ1405" s="41" t="str">
        <f t="shared" si="700"/>
        <v>46273|Serralheria</v>
      </c>
      <c r="AR1405" s="41">
        <f>IF($AQ1405="","",COUNTIFS(L_ChaveCob,$AQ1405,L_Ausencia,"&gt;"&amp;$W1405)+COUNTIFS($AQ$4:$AQ1405,$AQ1405,$W$4:$W1405,$W1405))</f>
        <v>1</v>
      </c>
      <c r="AS1405" s="42">
        <f t="shared" si="701"/>
        <v>0</v>
      </c>
      <c r="AT1405" s="42">
        <f t="shared" si="702"/>
        <v>0</v>
      </c>
      <c r="AU1405" s="42">
        <f t="shared" si="703"/>
        <v>0</v>
      </c>
    </row>
    <row r="1406" spans="1:47" x14ac:dyDescent="0.2">
      <c r="A1406" s="35">
        <v>46273</v>
      </c>
      <c r="B1406" s="36" t="s">
        <v>281</v>
      </c>
      <c r="C1406" s="36" t="s">
        <v>213</v>
      </c>
      <c r="D1406" s="36"/>
      <c r="E1406" s="37"/>
      <c r="F1406" s="37"/>
      <c r="G1406" s="36"/>
      <c r="H1406" s="36"/>
      <c r="I1406" s="36"/>
      <c r="J1406" s="36"/>
      <c r="K1406" s="37"/>
      <c r="L1406" s="37"/>
      <c r="M1406" s="37"/>
      <c r="N1406" s="38">
        <f t="shared" si="672"/>
        <v>46266</v>
      </c>
      <c r="O1406">
        <f t="shared" si="673"/>
        <v>900010</v>
      </c>
      <c r="P1406" t="str">
        <f t="shared" si="674"/>
        <v>Serralheria</v>
      </c>
      <c r="Q1406" t="str">
        <f t="shared" si="675"/>
        <v>Normal / Fixo</v>
      </c>
      <c r="R1406" t="str">
        <f t="shared" si="676"/>
        <v>SERRALHEIRO I</v>
      </c>
      <c r="S1406" t="str">
        <f t="shared" si="677"/>
        <v>ADM</v>
      </c>
      <c r="T1406" s="39">
        <f t="shared" si="678"/>
        <v>53.488333185221997</v>
      </c>
      <c r="U1406" s="40">
        <f t="shared" si="679"/>
        <v>0.375</v>
      </c>
      <c r="V1406" s="40">
        <f t="shared" si="680"/>
        <v>0</v>
      </c>
      <c r="W1406" s="40">
        <f t="shared" si="681"/>
        <v>0.375</v>
      </c>
      <c r="X1406" t="str">
        <f t="shared" si="682"/>
        <v>Sim</v>
      </c>
      <c r="Y1406" s="40">
        <f t="shared" si="683"/>
        <v>0.375</v>
      </c>
      <c r="Z1406" s="40">
        <f t="shared" si="684"/>
        <v>0</v>
      </c>
      <c r="AA1406" s="40">
        <f t="shared" si="685"/>
        <v>0</v>
      </c>
      <c r="AB1406" s="40">
        <f t="shared" si="686"/>
        <v>0</v>
      </c>
      <c r="AC1406" s="40">
        <f t="shared" si="687"/>
        <v>0.375</v>
      </c>
      <c r="AD1406" s="39">
        <f t="shared" si="688"/>
        <v>481.39499866699799</v>
      </c>
      <c r="AE1406" s="39">
        <f t="shared" si="689"/>
        <v>0</v>
      </c>
      <c r="AF1406" t="str">
        <f t="shared" si="690"/>
        <v>Injustificada</v>
      </c>
      <c r="AG1406" t="str">
        <f t="shared" si="691"/>
        <v>DESCONTA 9:00h (Injustificada).</v>
      </c>
      <c r="AH1406" t="str">
        <f t="shared" si="692"/>
        <v/>
      </c>
      <c r="AJ1406" s="41">
        <f t="shared" si="693"/>
        <v>19</v>
      </c>
      <c r="AK1406" s="42" t="str">
        <f t="shared" si="694"/>
        <v/>
      </c>
      <c r="AL1406" s="41" t="str">
        <f t="shared" si="695"/>
        <v>Dia inteiro</v>
      </c>
      <c r="AM1406" s="41" t="str">
        <f t="shared" si="696"/>
        <v>Sim</v>
      </c>
      <c r="AN1406" s="41" t="str">
        <f t="shared" si="697"/>
        <v>Não</v>
      </c>
      <c r="AO1406" s="42" t="str">
        <f t="shared" si="698"/>
        <v/>
      </c>
      <c r="AP1406" s="41" t="str">
        <f t="shared" si="699"/>
        <v>Roniel de Souza Rocha|46273</v>
      </c>
      <c r="AQ1406" s="41" t="str">
        <f t="shared" si="700"/>
        <v>46273|Serralheria</v>
      </c>
      <c r="AR1406" s="41">
        <f>IF($AQ1406="","",COUNTIFS(L_ChaveCob,$AQ1406,L_Ausencia,"&gt;"&amp;$W1406)+COUNTIFS($AQ$4:$AQ1406,$AQ1406,$W$4:$W1406,$W1406))</f>
        <v>2</v>
      </c>
      <c r="AS1406" s="42">
        <f t="shared" si="701"/>
        <v>0</v>
      </c>
      <c r="AT1406" s="42">
        <f t="shared" si="702"/>
        <v>0</v>
      </c>
      <c r="AU1406" s="42">
        <f t="shared" si="703"/>
        <v>0</v>
      </c>
    </row>
    <row r="1407" spans="1:47" hidden="1" x14ac:dyDescent="0.2">
      <c r="A1407" s="35">
        <v>46273</v>
      </c>
      <c r="B1407" s="36" t="s">
        <v>611</v>
      </c>
      <c r="C1407" s="36" t="s">
        <v>232</v>
      </c>
      <c r="D1407" s="36"/>
      <c r="E1407" s="37"/>
      <c r="F1407" s="37"/>
      <c r="G1407" s="36"/>
      <c r="H1407" s="36"/>
      <c r="I1407" s="36"/>
      <c r="J1407" s="36"/>
      <c r="K1407" s="37"/>
      <c r="L1407" s="37"/>
      <c r="M1407" s="37"/>
      <c r="N1407" s="38">
        <f t="shared" si="672"/>
        <v>46266</v>
      </c>
      <c r="O1407">
        <f t="shared" si="673"/>
        <v>900013</v>
      </c>
      <c r="P1407" t="str">
        <f t="shared" si="674"/>
        <v>SPOT</v>
      </c>
      <c r="Q1407" t="str">
        <f t="shared" si="675"/>
        <v>SPOT</v>
      </c>
      <c r="R1407" t="str">
        <f t="shared" si="676"/>
        <v>SERRALHEIRO I</v>
      </c>
      <c r="S1407" t="str">
        <f t="shared" si="677"/>
        <v>TURNO 2</v>
      </c>
      <c r="T1407" s="39">
        <f t="shared" si="678"/>
        <v>53.488333185221997</v>
      </c>
      <c r="U1407" s="40">
        <f t="shared" si="679"/>
        <v>0.33333333333333298</v>
      </c>
      <c r="V1407" s="40">
        <f t="shared" si="680"/>
        <v>0.33333333333333298</v>
      </c>
      <c r="W1407" s="40">
        <f t="shared" si="681"/>
        <v>0</v>
      </c>
      <c r="X1407" t="str">
        <f t="shared" si="682"/>
        <v>Não</v>
      </c>
      <c r="Y1407" s="40">
        <f t="shared" si="683"/>
        <v>0</v>
      </c>
      <c r="Z1407" s="40">
        <f t="shared" si="684"/>
        <v>0</v>
      </c>
      <c r="AA1407" s="40">
        <f t="shared" si="685"/>
        <v>0</v>
      </c>
      <c r="AB1407" s="40">
        <f t="shared" si="686"/>
        <v>0</v>
      </c>
      <c r="AC1407" s="40">
        <f t="shared" si="687"/>
        <v>0</v>
      </c>
      <c r="AD1407" s="39">
        <f t="shared" si="688"/>
        <v>0</v>
      </c>
      <c r="AE1407" s="39">
        <f t="shared" si="689"/>
        <v>0</v>
      </c>
      <c r="AF1407" t="str">
        <f t="shared" si="690"/>
        <v>Trabalhado</v>
      </c>
      <c r="AG1407" t="str">
        <f t="shared" si="691"/>
        <v/>
      </c>
      <c r="AH1407" t="str">
        <f t="shared" si="692"/>
        <v/>
      </c>
      <c r="AJ1407" s="41">
        <f t="shared" si="693"/>
        <v>22</v>
      </c>
      <c r="AK1407" s="42" t="str">
        <f t="shared" si="694"/>
        <v/>
      </c>
      <c r="AL1407" s="41" t="str">
        <f t="shared" si="695"/>
        <v>Leve atraso</v>
      </c>
      <c r="AM1407" s="41" t="str">
        <f t="shared" si="696"/>
        <v>Não</v>
      </c>
      <c r="AN1407" s="41" t="str">
        <f t="shared" si="697"/>
        <v>Sim</v>
      </c>
      <c r="AO1407" s="42" t="str">
        <f t="shared" si="698"/>
        <v/>
      </c>
      <c r="AP1407" s="41" t="str">
        <f t="shared" si="699"/>
        <v>Murilo de Souza Modesto- Spot|46273</v>
      </c>
      <c r="AQ1407" s="41" t="str">
        <f t="shared" si="700"/>
        <v/>
      </c>
      <c r="AR1407" s="41" t="str">
        <f>IF($AQ1407="","",COUNTIFS(L_ChaveCob,$AQ1407,L_Ausencia,"&gt;"&amp;$W1407)+COUNTIFS($AQ$4:$AQ1407,$AQ1407,$W$4:$W1407,$W1407))</f>
        <v/>
      </c>
      <c r="AS1407" s="42">
        <f t="shared" si="701"/>
        <v>0</v>
      </c>
      <c r="AT1407" s="42">
        <f t="shared" si="702"/>
        <v>0</v>
      </c>
      <c r="AU1407" s="42">
        <f t="shared" si="703"/>
        <v>0</v>
      </c>
    </row>
    <row r="1408" spans="1:47" x14ac:dyDescent="0.2">
      <c r="A1408" s="35">
        <v>46274</v>
      </c>
      <c r="B1408" s="36" t="s">
        <v>252</v>
      </c>
      <c r="C1408" s="36" t="s">
        <v>232</v>
      </c>
      <c r="D1408" s="36"/>
      <c r="E1408" s="37"/>
      <c r="F1408" s="37"/>
      <c r="G1408" s="36"/>
      <c r="H1408" s="36"/>
      <c r="I1408" s="36"/>
      <c r="J1408" s="36"/>
      <c r="K1408" s="37"/>
      <c r="L1408" s="37"/>
      <c r="M1408" s="37"/>
      <c r="N1408" s="38">
        <f t="shared" si="672"/>
        <v>46266</v>
      </c>
      <c r="O1408">
        <f t="shared" si="673"/>
        <v>266937</v>
      </c>
      <c r="P1408" t="str">
        <f t="shared" si="674"/>
        <v>Serralheria</v>
      </c>
      <c r="Q1408" t="str">
        <f t="shared" si="675"/>
        <v>Normal / Fixo</v>
      </c>
      <c r="R1408" t="str">
        <f t="shared" si="676"/>
        <v>ENCARREGADO</v>
      </c>
      <c r="S1408" t="str">
        <f t="shared" si="677"/>
        <v>ADM</v>
      </c>
      <c r="T1408" s="39">
        <f t="shared" si="678"/>
        <v>66.410146806958295</v>
      </c>
      <c r="U1408" s="40">
        <f t="shared" si="679"/>
        <v>0.375</v>
      </c>
      <c r="V1408" s="40">
        <f t="shared" si="680"/>
        <v>0.375</v>
      </c>
      <c r="W1408" s="40">
        <f t="shared" si="681"/>
        <v>0</v>
      </c>
      <c r="X1408" t="str">
        <f t="shared" si="682"/>
        <v>Não</v>
      </c>
      <c r="Y1408" s="40">
        <f t="shared" si="683"/>
        <v>0</v>
      </c>
      <c r="Z1408" s="40">
        <f t="shared" si="684"/>
        <v>0</v>
      </c>
      <c r="AA1408" s="40">
        <f t="shared" si="685"/>
        <v>0</v>
      </c>
      <c r="AB1408" s="40">
        <f t="shared" si="686"/>
        <v>0</v>
      </c>
      <c r="AC1408" s="40">
        <f t="shared" si="687"/>
        <v>0</v>
      </c>
      <c r="AD1408" s="39">
        <f t="shared" si="688"/>
        <v>0</v>
      </c>
      <c r="AE1408" s="39">
        <f t="shared" si="689"/>
        <v>0</v>
      </c>
      <c r="AF1408" t="str">
        <f t="shared" si="690"/>
        <v>Trabalhado</v>
      </c>
      <c r="AG1408" t="str">
        <f t="shared" si="691"/>
        <v/>
      </c>
      <c r="AH1408" t="str">
        <f t="shared" si="692"/>
        <v/>
      </c>
      <c r="AJ1408" s="41">
        <f t="shared" si="693"/>
        <v>1</v>
      </c>
      <c r="AK1408" s="42" t="str">
        <f t="shared" si="694"/>
        <v/>
      </c>
      <c r="AL1408" s="41" t="str">
        <f t="shared" si="695"/>
        <v>Leve atraso</v>
      </c>
      <c r="AM1408" s="41" t="str">
        <f t="shared" si="696"/>
        <v>Não</v>
      </c>
      <c r="AN1408" s="41" t="str">
        <f t="shared" si="697"/>
        <v>Sim</v>
      </c>
      <c r="AO1408" s="42" t="str">
        <f t="shared" si="698"/>
        <v/>
      </c>
      <c r="AP1408" s="41" t="str">
        <f t="shared" si="699"/>
        <v>Ronaldo Rosendo da Silva|46274</v>
      </c>
      <c r="AQ1408" s="41" t="str">
        <f t="shared" si="700"/>
        <v/>
      </c>
      <c r="AR1408" s="41" t="str">
        <f>IF($AQ1408="","",COUNTIFS(L_ChaveCob,$AQ1408,L_Ausencia,"&gt;"&amp;$W1408)+COUNTIFS($AQ$4:$AQ1408,$AQ1408,$W$4:$W1408,$W1408))</f>
        <v/>
      </c>
      <c r="AS1408" s="42">
        <f t="shared" si="701"/>
        <v>0</v>
      </c>
      <c r="AT1408" s="42">
        <f t="shared" si="702"/>
        <v>0</v>
      </c>
      <c r="AU1408" s="42">
        <f t="shared" si="703"/>
        <v>0</v>
      </c>
    </row>
    <row r="1409" spans="1:47" x14ac:dyDescent="0.2">
      <c r="A1409" s="35">
        <v>46274</v>
      </c>
      <c r="B1409" s="36" t="s">
        <v>243</v>
      </c>
      <c r="C1409" s="36" t="s">
        <v>404</v>
      </c>
      <c r="D1409" s="36"/>
      <c r="E1409" s="37">
        <v>0.16666666666666699</v>
      </c>
      <c r="F1409" s="37"/>
      <c r="G1409" s="36"/>
      <c r="H1409" s="36"/>
      <c r="I1409" s="36"/>
      <c r="J1409" s="36"/>
      <c r="K1409" s="37"/>
      <c r="L1409" s="37"/>
      <c r="M1409" s="37"/>
      <c r="N1409" s="38">
        <f t="shared" si="672"/>
        <v>46266</v>
      </c>
      <c r="O1409">
        <f t="shared" si="673"/>
        <v>900003</v>
      </c>
      <c r="P1409" t="str">
        <f t="shared" si="674"/>
        <v>Serralheria</v>
      </c>
      <c r="Q1409" t="str">
        <f t="shared" si="675"/>
        <v>Normal / Fixo</v>
      </c>
      <c r="R1409" t="str">
        <f t="shared" si="676"/>
        <v>ENCARREGADO</v>
      </c>
      <c r="S1409" t="str">
        <f t="shared" si="677"/>
        <v>ADM</v>
      </c>
      <c r="T1409" s="39">
        <f t="shared" si="678"/>
        <v>66.410146806958295</v>
      </c>
      <c r="U1409" s="40">
        <f t="shared" si="679"/>
        <v>0.375</v>
      </c>
      <c r="V1409" s="40">
        <f t="shared" si="680"/>
        <v>0.20833333333333301</v>
      </c>
      <c r="W1409" s="40">
        <f t="shared" si="681"/>
        <v>0.16666666666666699</v>
      </c>
      <c r="X1409" t="str">
        <f t="shared" si="682"/>
        <v>Não</v>
      </c>
      <c r="Y1409" s="40">
        <f t="shared" si="683"/>
        <v>0</v>
      </c>
      <c r="Z1409" s="40">
        <f t="shared" si="684"/>
        <v>0</v>
      </c>
      <c r="AA1409" s="40">
        <f t="shared" si="685"/>
        <v>0</v>
      </c>
      <c r="AB1409" s="40">
        <f t="shared" si="686"/>
        <v>0</v>
      </c>
      <c r="AC1409" s="40">
        <f t="shared" si="687"/>
        <v>0</v>
      </c>
      <c r="AD1409" s="39">
        <f t="shared" si="688"/>
        <v>0</v>
      </c>
      <c r="AE1409" s="39">
        <f t="shared" si="689"/>
        <v>265.64058722783369</v>
      </c>
      <c r="AF1409" t="str">
        <f t="shared" si="690"/>
        <v>Justificada</v>
      </c>
      <c r="AG1409" t="str">
        <f t="shared" si="691"/>
        <v/>
      </c>
      <c r="AH1409" t="str">
        <f t="shared" si="692"/>
        <v/>
      </c>
      <c r="AJ1409" s="41">
        <f t="shared" si="693"/>
        <v>10</v>
      </c>
      <c r="AK1409" s="42" t="str">
        <f t="shared" si="694"/>
        <v/>
      </c>
      <c r="AL1409" s="41" t="str">
        <f t="shared" si="695"/>
        <v>Pelo ponto</v>
      </c>
      <c r="AM1409" s="41" t="str">
        <f t="shared" si="696"/>
        <v>Não</v>
      </c>
      <c r="AN1409" s="41" t="str">
        <f t="shared" si="697"/>
        <v>Não</v>
      </c>
      <c r="AO1409" s="42" t="str">
        <f t="shared" si="698"/>
        <v/>
      </c>
      <c r="AP1409" s="41" t="str">
        <f t="shared" si="699"/>
        <v>Marcelo Antônio Silvestre de Moraes|46274</v>
      </c>
      <c r="AQ1409" s="41" t="str">
        <f t="shared" si="700"/>
        <v/>
      </c>
      <c r="AR1409" s="41" t="str">
        <f>IF($AQ1409="","",COUNTIFS(L_ChaveCob,$AQ1409,L_Ausencia,"&gt;"&amp;$W1409)+COUNTIFS($AQ$4:$AQ1409,$AQ1409,$W$4:$W1409,$W1409))</f>
        <v/>
      </c>
      <c r="AS1409" s="42">
        <f t="shared" si="701"/>
        <v>0</v>
      </c>
      <c r="AT1409" s="42">
        <f t="shared" si="702"/>
        <v>0</v>
      </c>
      <c r="AU1409" s="42">
        <f t="shared" si="703"/>
        <v>0</v>
      </c>
    </row>
    <row r="1410" spans="1:47" x14ac:dyDescent="0.2">
      <c r="A1410" s="35">
        <v>46274</v>
      </c>
      <c r="B1410" s="36" t="s">
        <v>239</v>
      </c>
      <c r="C1410" s="36" t="s">
        <v>232</v>
      </c>
      <c r="D1410" s="36"/>
      <c r="E1410" s="37"/>
      <c r="F1410" s="37"/>
      <c r="G1410" s="36"/>
      <c r="H1410" s="36"/>
      <c r="I1410" s="36"/>
      <c r="J1410" s="36"/>
      <c r="K1410" s="37"/>
      <c r="L1410" s="37"/>
      <c r="M1410" s="37"/>
      <c r="N1410" s="38">
        <f t="shared" si="672"/>
        <v>46266</v>
      </c>
      <c r="O1410">
        <f t="shared" si="673"/>
        <v>173078</v>
      </c>
      <c r="P1410" t="str">
        <f t="shared" si="674"/>
        <v>Serralheria</v>
      </c>
      <c r="Q1410" t="str">
        <f t="shared" si="675"/>
        <v>Normal / Fixo</v>
      </c>
      <c r="R1410" t="str">
        <f t="shared" si="676"/>
        <v>SERRALHEIRO II</v>
      </c>
      <c r="S1410" t="str">
        <f t="shared" si="677"/>
        <v>ADM</v>
      </c>
      <c r="T1410" s="39">
        <f t="shared" si="678"/>
        <v>57.825734836004102</v>
      </c>
      <c r="U1410" s="40">
        <f t="shared" si="679"/>
        <v>0.375</v>
      </c>
      <c r="V1410" s="40">
        <f t="shared" si="680"/>
        <v>0.375</v>
      </c>
      <c r="W1410" s="40">
        <f t="shared" si="681"/>
        <v>0</v>
      </c>
      <c r="X1410" t="str">
        <f t="shared" si="682"/>
        <v>Não</v>
      </c>
      <c r="Y1410" s="40">
        <f t="shared" si="683"/>
        <v>0</v>
      </c>
      <c r="Z1410" s="40">
        <f t="shared" si="684"/>
        <v>0</v>
      </c>
      <c r="AA1410" s="40">
        <f t="shared" si="685"/>
        <v>0</v>
      </c>
      <c r="AB1410" s="40">
        <f t="shared" si="686"/>
        <v>0</v>
      </c>
      <c r="AC1410" s="40">
        <f t="shared" si="687"/>
        <v>0</v>
      </c>
      <c r="AD1410" s="39">
        <f t="shared" si="688"/>
        <v>0</v>
      </c>
      <c r="AE1410" s="39">
        <f t="shared" si="689"/>
        <v>0</v>
      </c>
      <c r="AF1410" t="str">
        <f t="shared" si="690"/>
        <v>Trabalhado</v>
      </c>
      <c r="AG1410" t="str">
        <f t="shared" si="691"/>
        <v/>
      </c>
      <c r="AH1410" t="str">
        <f t="shared" si="692"/>
        <v/>
      </c>
      <c r="AJ1410" s="41">
        <f t="shared" si="693"/>
        <v>2</v>
      </c>
      <c r="AK1410" s="42" t="str">
        <f t="shared" si="694"/>
        <v/>
      </c>
      <c r="AL1410" s="41" t="str">
        <f t="shared" si="695"/>
        <v>Leve atraso</v>
      </c>
      <c r="AM1410" s="41" t="str">
        <f t="shared" si="696"/>
        <v>Não</v>
      </c>
      <c r="AN1410" s="41" t="str">
        <f t="shared" si="697"/>
        <v>Sim</v>
      </c>
      <c r="AO1410" s="42" t="str">
        <f t="shared" si="698"/>
        <v/>
      </c>
      <c r="AP1410" s="41" t="str">
        <f t="shared" si="699"/>
        <v>Giovani Joao da Silva|46274</v>
      </c>
      <c r="AQ1410" s="41" t="str">
        <f t="shared" si="700"/>
        <v/>
      </c>
      <c r="AR1410" s="41" t="str">
        <f>IF($AQ1410="","",COUNTIFS(L_ChaveCob,$AQ1410,L_Ausencia,"&gt;"&amp;$W1410)+COUNTIFS($AQ$4:$AQ1410,$AQ1410,$W$4:$W1410,$W1410))</f>
        <v/>
      </c>
      <c r="AS1410" s="42">
        <f t="shared" si="701"/>
        <v>0</v>
      </c>
      <c r="AT1410" s="42">
        <f t="shared" si="702"/>
        <v>0</v>
      </c>
      <c r="AU1410" s="42">
        <f t="shared" si="703"/>
        <v>0</v>
      </c>
    </row>
    <row r="1411" spans="1:47" x14ac:dyDescent="0.2">
      <c r="A1411" s="35">
        <v>46274</v>
      </c>
      <c r="B1411" s="36" t="s">
        <v>241</v>
      </c>
      <c r="C1411" s="36" t="s">
        <v>232</v>
      </c>
      <c r="D1411" s="36"/>
      <c r="E1411" s="37"/>
      <c r="F1411" s="37"/>
      <c r="G1411" s="36"/>
      <c r="H1411" s="36"/>
      <c r="I1411" s="36"/>
      <c r="J1411" s="36"/>
      <c r="K1411" s="37"/>
      <c r="L1411" s="37"/>
      <c r="M1411" s="37"/>
      <c r="N1411" s="38">
        <f t="shared" si="672"/>
        <v>46266</v>
      </c>
      <c r="O1411">
        <f t="shared" si="673"/>
        <v>24800</v>
      </c>
      <c r="P1411" t="str">
        <f t="shared" si="674"/>
        <v>Serralheria</v>
      </c>
      <c r="Q1411" t="str">
        <f t="shared" si="675"/>
        <v>Normal / Fixo</v>
      </c>
      <c r="R1411" t="str">
        <f t="shared" si="676"/>
        <v>SERRALHEIRO II</v>
      </c>
      <c r="S1411" t="str">
        <f t="shared" si="677"/>
        <v>ADM</v>
      </c>
      <c r="T1411" s="39">
        <f t="shared" si="678"/>
        <v>57.825734836004102</v>
      </c>
      <c r="U1411" s="40">
        <f t="shared" si="679"/>
        <v>0.375</v>
      </c>
      <c r="V1411" s="40">
        <f t="shared" si="680"/>
        <v>0.375</v>
      </c>
      <c r="W1411" s="40">
        <f t="shared" si="681"/>
        <v>0</v>
      </c>
      <c r="X1411" t="str">
        <f t="shared" si="682"/>
        <v>Não</v>
      </c>
      <c r="Y1411" s="40">
        <f t="shared" si="683"/>
        <v>0</v>
      </c>
      <c r="Z1411" s="40">
        <f t="shared" si="684"/>
        <v>0</v>
      </c>
      <c r="AA1411" s="40">
        <f t="shared" si="685"/>
        <v>0</v>
      </c>
      <c r="AB1411" s="40">
        <f t="shared" si="686"/>
        <v>0</v>
      </c>
      <c r="AC1411" s="40">
        <f t="shared" si="687"/>
        <v>0</v>
      </c>
      <c r="AD1411" s="39">
        <f t="shared" si="688"/>
        <v>0</v>
      </c>
      <c r="AE1411" s="39">
        <f t="shared" si="689"/>
        <v>0</v>
      </c>
      <c r="AF1411" t="str">
        <f t="shared" si="690"/>
        <v>Trabalhado</v>
      </c>
      <c r="AG1411" t="str">
        <f t="shared" si="691"/>
        <v/>
      </c>
      <c r="AH1411" t="str">
        <f t="shared" si="692"/>
        <v/>
      </c>
      <c r="AJ1411" s="41">
        <f t="shared" si="693"/>
        <v>3</v>
      </c>
      <c r="AK1411" s="42" t="str">
        <f t="shared" si="694"/>
        <v/>
      </c>
      <c r="AL1411" s="41" t="str">
        <f t="shared" si="695"/>
        <v>Leve atraso</v>
      </c>
      <c r="AM1411" s="41" t="str">
        <f t="shared" si="696"/>
        <v>Não</v>
      </c>
      <c r="AN1411" s="41" t="str">
        <f t="shared" si="697"/>
        <v>Sim</v>
      </c>
      <c r="AO1411" s="42" t="str">
        <f t="shared" si="698"/>
        <v/>
      </c>
      <c r="AP1411" s="41" t="str">
        <f t="shared" si="699"/>
        <v>Ivanildo Lopes Pires de Carvalho|46274</v>
      </c>
      <c r="AQ1411" s="41" t="str">
        <f t="shared" si="700"/>
        <v/>
      </c>
      <c r="AR1411" s="41" t="str">
        <f>IF($AQ1411="","",COUNTIFS(L_ChaveCob,$AQ1411,L_Ausencia,"&gt;"&amp;$W1411)+COUNTIFS($AQ$4:$AQ1411,$AQ1411,$W$4:$W1411,$W1411))</f>
        <v/>
      </c>
      <c r="AS1411" s="42">
        <f t="shared" si="701"/>
        <v>0</v>
      </c>
      <c r="AT1411" s="42">
        <f t="shared" si="702"/>
        <v>0</v>
      </c>
      <c r="AU1411" s="42">
        <f t="shared" si="703"/>
        <v>0</v>
      </c>
    </row>
    <row r="1412" spans="1:47" x14ac:dyDescent="0.2">
      <c r="A1412" s="35">
        <v>46274</v>
      </c>
      <c r="B1412" s="36" t="s">
        <v>254</v>
      </c>
      <c r="C1412" s="36" t="s">
        <v>232</v>
      </c>
      <c r="D1412" s="36"/>
      <c r="E1412" s="37">
        <v>0</v>
      </c>
      <c r="F1412" s="37"/>
      <c r="G1412" s="36" t="s">
        <v>619</v>
      </c>
      <c r="H1412" s="36"/>
      <c r="I1412" s="36"/>
      <c r="J1412" s="36"/>
      <c r="K1412" s="37"/>
      <c r="L1412" s="37"/>
      <c r="M1412" s="37"/>
      <c r="N1412" s="38">
        <f t="shared" ref="N1412:N1475" si="704">IF($A1412="","",DATE(YEAR($A1412),MONTH($A1412),1))</f>
        <v>46266</v>
      </c>
      <c r="O1412">
        <f t="shared" ref="O1412:O1475" si="705">IF(TRIM($B1412)="","",IFERROR(INDEX(C_RG,MATCH(TRIM($B1412),C_Nome,0)),"?"))</f>
        <v>900001</v>
      </c>
      <c r="P1412" t="str">
        <f t="shared" ref="P1412:P1475" si="706">IF($A1412="","",IF(TRIM($B1412)="",P_EquipePostoVago,IF($AJ1412="","",INDEX(V_Equipe,$AJ1412))))</f>
        <v>Serralheria</v>
      </c>
      <c r="Q1412" t="str">
        <f t="shared" ref="Q1412:Q1475" si="707">IF($A1412="","",IF(TRIM($B1412)="","Posto Vago",IF($AJ1412="","",INDEX(V_Contrato,$AJ1412))))</f>
        <v>Normal / Fixo</v>
      </c>
      <c r="R1412" t="str">
        <f t="shared" ref="R1412:R1475" si="708">IF($A1412="","",IF(TRIM($B1412)="",$H1412,IF($AJ1412="","",INDEX(V_Funcao,$AJ1412))))</f>
        <v>SERRALHEIRO II</v>
      </c>
      <c r="S1412" t="str">
        <f t="shared" ref="S1412:S1475" si="709">IF($A1412="","",IF($I1412&lt;&gt;"",$I1412,IF(TRIM($B1412)="","ADM",IF($AJ1412="","",INDEX(V_Turno,$AJ1412)))))</f>
        <v>ADM</v>
      </c>
      <c r="T1412" s="39">
        <f t="shared" ref="T1412:T1475" si="710">IF(OR($A1412="",$R1412=""),"",IFERROR(INDEX(F_Valor,MATCH($R1412&amp;"|"&amp;SUMPRODUCT(MAX((F_Funcao=$R1412)*(F_Ini&lt;=$A1412)*F_Ini)),F_Chave,0)),""))</f>
        <v>57.825734836004102</v>
      </c>
      <c r="U1412" s="40">
        <f t="shared" ref="U1412:U1475" si="711">IF(OR($A1412="",$S1412=""),0,IFERROR(INDEX(T_Horas,MATCH($S1412,T_Turno,0),WEEKDAY($A1412,2)),0))</f>
        <v>0.375</v>
      </c>
      <c r="V1412" s="40">
        <f t="shared" ref="V1412:V1475" si="712">IF($A1412="",0,MAX(IF($F1412&lt;&gt;"",N($F1412),IF($AN1412="Sim",IF($AK1412&lt;&gt;"",$AK1412,$U1412),$U1412-$W1412))-IF($J1412="Situação Atípica - Presente",N($K1412),0),0))</f>
        <v>0.375</v>
      </c>
      <c r="W1412" s="40">
        <f t="shared" ref="W1412:W1475" si="713">IF($A1412="",0,IF($E1412&lt;&gt;"",N($E1412),IF($AL1412="Dia inteiro",$U1412,IF($AL1412="Pelo ponto",IF($AK1412="",$U1412,MAX($U1412-$AK1412,0)),IF(AND($AL1412="Leve atraso",$AO1412&lt;&gt;""),IF(AND($AO1412&gt;P_LeveMin,$AO1412&lt;=P_LeveMax),$AO1412,0),0)))))</f>
        <v>0</v>
      </c>
      <c r="X1412" t="str">
        <f t="shared" ref="X1412:X1475" si="714">IF($A1412="","",IF(OR($Q1412="Ferista",$Q1412=""),"Não",IF(AND($AL1412="Leve atraso",$W1412&gt;0,$A1412&gt;=P_InicioRegras),"Sim",IF(OR($J1412&lt;&gt;"",$K1412&lt;&gt;"",$L1412&lt;&gt;""),"Não",$AM1412))))</f>
        <v>Não</v>
      </c>
      <c r="Y1412" s="40">
        <f t="shared" ref="Y1412:Y1475" si="715">IF($A1412="",0,IF($Q1412="Ferista",0,IF($X1412="Sim",$W1412,0)+N($K1412)))</f>
        <v>0</v>
      </c>
      <c r="Z1412" s="40">
        <f t="shared" ref="Z1412:Z1475" si="716">IF($X1412="Sim",$AT1412,0)</f>
        <v>0</v>
      </c>
      <c r="AA1412" s="40">
        <f t="shared" ref="AA1412:AA1475" si="717">IF($AP1412="",0,MIN(MAX($Y1412-$Z1412,0),SUMIFS(CP_Horas,CP_ChaveFalta,$AP1412,CP_Aprov,"Sim")))</f>
        <v>0</v>
      </c>
      <c r="AB1412" s="40">
        <f t="shared" ref="AB1412:AB1475" si="718">IF($A1412="",0,MIN(MAX($Y1412-$Z1412-$AA1412,0),N($M1412)))</f>
        <v>0</v>
      </c>
      <c r="AC1412" s="40">
        <f t="shared" ref="AC1412:AC1475" si="719">IF($A1412="",0,MAX($Y1412-$Z1412-$AA1412-$AB1412,0))</f>
        <v>0</v>
      </c>
      <c r="AD1412" s="39">
        <f t="shared" ref="AD1412:AD1475" si="720">IF(OR($AC1412=0,$T1412=""),0,$AC1412*24*$T1412)</f>
        <v>0</v>
      </c>
      <c r="AE1412" s="39">
        <f t="shared" ref="AE1412:AE1475" si="721">IF(OR($A1412="",$T1412=""),0,(IF($AF1412="Justificada",$W1412,0)+N($L1412))*24*$T1412)</f>
        <v>0</v>
      </c>
      <c r="AF1412" t="str">
        <f t="shared" ref="AF1412:AF1475" si="722">IF($A1412="","",IF($J1412&lt;&gt;"","Situação atípica",IF(AND($AL1412="Leve atraso",$W1412&gt;0),"Leve atraso",IFERROR(INDEX(S_Cat,MATCH($C1412,S_Status,0)),"Outros"))))</f>
        <v>Trabalhado</v>
      </c>
      <c r="AG1412" t="str">
        <f t="shared" ref="AG1412:AG1475" si="723">IF($A1412="","",TRIM(IF($Z1412&gt;0,"Ferista cobriu "&amp;TEXT($Z1412,"[h]:mm")&amp;"h. ","")&amp;IF($AA1412&gt;0,"Compensado "&amp;TEXT($AA1412,"[h]:mm")&amp;"h por "&amp;IFERROR(INDEX(CP_Quem,MATCH($AP1412,CP_ChaveFalta,0)),"?")&amp;". ","")&amp;IF($AU1412&gt;0,"Compensação aguardando aprovação ("&amp;TEXT($AU1412,"[h]:mm")&amp;"h). ","")&amp;IF($AB1412&gt;0,"Perdoado por acordo "&amp;TEXT($AB1412,"[h]:mm")&amp;"h. ","")&amp;IF(AND($AP1412&lt;&gt;"",COUNTIF(CP_ChaveQuem,$AP1412)&gt;0),"Horas usadas p/ compensar falta de "&amp;INDEX(CP_Falta,MATCH($AP1412,CP_ChaveQuem,0))&amp;" de "&amp;TEXT(INDEX(CP_DataFalta,MATCH($AP1412,CP_ChaveQuem,0)),"dd/mm")&amp;". ","")&amp;IF(AND($Q1412="Ferista",SUMIFS(L_Ferista,L_Data,$A1412,L_Equipe,$P1412)&gt;0),"Como ferista, cobriu "&amp;TEXT(SUMIFS(L_Ferista,L_Data,$A1412,L_Equipe,$P1412),"[h]:mm")&amp;"h de faltas da equipe. ","")&amp;IF($AC1412&gt;0,"DESCONTA "&amp;TEXT($AC1412,"[h]:mm")&amp;"h ("&amp;$AF1412&amp;").","")))</f>
        <v/>
      </c>
      <c r="AH1412" t="str">
        <f t="shared" ref="AH1412:AH1475" si="724">IF($A1412="","",IF($O1412="?","CADASTRO: funcionário não está no Cadastro",IF(AND($O1412&lt;&gt;"",$AJ1412=""),"CADASTRO: sem vigência (função/turno) nesta data",IF(AND($AP1412&lt;&gt;"",COUNTIF(L_ChavePD,$AP1412)&gt;1),"DUPLICADO: mesma pessoa 2x no dia",IF($A1412&lt;P_InicioRegras,"",IF(AND($C1412="Horas Compensadas",COUNTIF(CP_ChaveQuem,$AP1412)=0),"VINCULAR: registrar na aba Compensações de quem é a falta",IF($AU1412&gt;0,"APROVAR: compensação pendente na aba Compensações",IF(AND($AQ1412&lt;&gt;"",$AS1412&gt;0,$AT1412&lt;$W1412,$AC1412&gt;0),"FERISTA: horas do ferista não cobriram toda a falta",IF(AND($AL1412="Pelo ponto",$AK1412="",$E1412="",$X1412="Sim"),"PONTO: sem ponto nem horas manuais — descontando jornada cheia",IF(AND($AL1412="Leve atraso",$E1412="",N($AO1412)&gt;P_LeveMax),"CLASSIFICAR: ponto mostra atraso &gt; 30 min — trocar o Status",IF($AF1412="Leve atraso","AJUSTAR STATUS: atraso lançado como Horas Trabalhadas",IF(AND(N($K1412)&gt;0,$G1412=""),"OBSERVAÇÃO: desconto extra sem observação",IF(AND($J1412&lt;&gt;"",N($K1412)+N($L1412)&gt;$U1412),"CONFERIR: horas manuais maiores que a jornada","")))))))))))))</f>
        <v/>
      </c>
      <c r="AJ1412" s="41">
        <f t="shared" ref="AJ1412:AJ1475" si="725">IF(OR($A1412="",$O1412="",$O1412="?"),"",IFERROR(MATCH($O1412&amp;"|"&amp;SUMPRODUCT(MAX((V_RG=$O1412)*(V_Ini&lt;=$A1412)*V_Ini)),V_Chave,0),""))</f>
        <v>8</v>
      </c>
      <c r="AK1412" s="42" t="str">
        <f t="shared" ref="AK1412:AK1475" si="726">IF(ISNUMBER(SEARCH(" = ",$D1412)),IFERROR(TIMEVALUE(TRIM(RIGHT($D1412,5))),""),"")</f>
        <v/>
      </c>
      <c r="AL1412" s="41" t="str">
        <f t="shared" ref="AL1412:AL1475" si="727">IF($C1412="","",IFERROR(INDEX(S_Modo,MATCH($C1412,S_Status,0)),"Não"))</f>
        <v>Leve atraso</v>
      </c>
      <c r="AM1412" s="41" t="str">
        <f t="shared" ref="AM1412:AM1475" si="728">IF($C1412="","",IFERROR(INDEX(S_Conta,MATCH($C1412,S_Status,0)),"Não"))</f>
        <v>Não</v>
      </c>
      <c r="AN1412" s="41" t="str">
        <f t="shared" ref="AN1412:AN1475" si="729">IF($C1412="","",IFERROR(INDEX(S_Trab,MATCH($C1412,S_Status,0)),"Não"))</f>
        <v>Sim</v>
      </c>
      <c r="AO1412" s="42" t="str">
        <f t="shared" ref="AO1412:AO1475" si="730">IF(OR($A1412="",$AK1412=""),"",$U1412-$AK1412-IF($J1412&lt;&gt;"Situação Atípica - Presente",N($K1412)+N($L1412),0))</f>
        <v/>
      </c>
      <c r="AP1412" s="41" t="str">
        <f t="shared" ref="AP1412:AP1475" si="731">IF(OR($A1412="",TRIM($B1412)=""),"",TRIM($B1412)&amp;"|"&amp;$A1412)</f>
        <v>Ronaldo Santos Dias|46274</v>
      </c>
      <c r="AQ1412" s="41" t="str">
        <f t="shared" ref="AQ1412:AQ1475" si="732">IF(AND(P_CoberturaAuto="Sim",$A1412&lt;&gt;"",$A1412&gt;=P_InicioRegras,$Q1412="Normal / Fixo",$R1412&lt;&gt;"",ISERROR(SEARCH("ENCARREGADO",$R1412)),$AM1412="Sim",$W1412&gt;0),$A1412&amp;"|"&amp;$P1412,"")</f>
        <v/>
      </c>
      <c r="AR1412" s="41" t="str">
        <f>IF($AQ1412="","",COUNTIFS(L_ChaveCob,$AQ1412,L_Ausencia,"&gt;"&amp;$W1412)+COUNTIFS($AQ$4:$AQ1412,$AQ1412,$W$4:$W1412,$W1412))</f>
        <v/>
      </c>
      <c r="AS1412" s="42">
        <f t="shared" ref="AS1412:AS1475" si="733">IF($AQ1412="",0,SUMIFS(L_Trab,L_Data,$A1412,L_Equipe,$P1412,L_Contrato,"Ferista",L_Status,"&lt;&gt;Remanejamento"))</f>
        <v>0</v>
      </c>
      <c r="AT1412" s="42">
        <f t="shared" ref="AT1412:AT1475" si="734">IF(OR($AQ1412="",$AS1412=0),0,MAX(MIN($W1412,$AS1412-SUMIFS(L_Ausencia,L_ChaveCob,$AQ1412,L_OrdemCob,"&lt;"&amp;$AR1412)),0))</f>
        <v>0</v>
      </c>
      <c r="AU1412" s="42">
        <f t="shared" ref="AU1412:AU1475" si="735">IF($AP1412="",0,SUMIFS(CP_Horas,CP_ChaveFalta,$AP1412,CP_Aprov,"&lt;&gt;Sim"))</f>
        <v>0</v>
      </c>
    </row>
    <row r="1413" spans="1:47" x14ac:dyDescent="0.2">
      <c r="A1413" s="35">
        <v>46274</v>
      </c>
      <c r="B1413" s="36" t="s">
        <v>247</v>
      </c>
      <c r="C1413" s="36" t="s">
        <v>258</v>
      </c>
      <c r="D1413" s="36"/>
      <c r="E1413" s="37"/>
      <c r="F1413" s="37"/>
      <c r="G1413" s="36" t="s">
        <v>425</v>
      </c>
      <c r="H1413" s="36"/>
      <c r="I1413" s="36"/>
      <c r="J1413" s="36"/>
      <c r="K1413" s="37"/>
      <c r="L1413" s="37"/>
      <c r="M1413" s="37"/>
      <c r="N1413" s="38">
        <f t="shared" si="704"/>
        <v>46266</v>
      </c>
      <c r="O1413">
        <f t="shared" si="705"/>
        <v>900005</v>
      </c>
      <c r="P1413" t="str">
        <f t="shared" si="706"/>
        <v>Serralheria</v>
      </c>
      <c r="Q1413" t="str">
        <f t="shared" si="707"/>
        <v>Normal / Fixo</v>
      </c>
      <c r="R1413" t="str">
        <f t="shared" si="708"/>
        <v>SERRALHEIRO II</v>
      </c>
      <c r="S1413" t="str">
        <f t="shared" si="709"/>
        <v>ADM</v>
      </c>
      <c r="T1413" s="39">
        <f t="shared" si="710"/>
        <v>57.825734836004102</v>
      </c>
      <c r="U1413" s="40">
        <f t="shared" si="711"/>
        <v>0.375</v>
      </c>
      <c r="V1413" s="40">
        <f t="shared" si="712"/>
        <v>0</v>
      </c>
      <c r="W1413" s="40">
        <f t="shared" si="713"/>
        <v>0.375</v>
      </c>
      <c r="X1413" t="str">
        <f t="shared" si="714"/>
        <v>Não</v>
      </c>
      <c r="Y1413" s="40">
        <f t="shared" si="715"/>
        <v>0</v>
      </c>
      <c r="Z1413" s="40">
        <f t="shared" si="716"/>
        <v>0</v>
      </c>
      <c r="AA1413" s="40">
        <f t="shared" si="717"/>
        <v>0</v>
      </c>
      <c r="AB1413" s="40">
        <f t="shared" si="718"/>
        <v>0</v>
      </c>
      <c r="AC1413" s="40">
        <f t="shared" si="719"/>
        <v>0</v>
      </c>
      <c r="AD1413" s="39">
        <f t="shared" si="720"/>
        <v>0</v>
      </c>
      <c r="AE1413" s="39">
        <f t="shared" si="721"/>
        <v>520.43161352403695</v>
      </c>
      <c r="AF1413" t="str">
        <f t="shared" si="722"/>
        <v>Justificada</v>
      </c>
      <c r="AG1413" t="str">
        <f t="shared" si="723"/>
        <v/>
      </c>
      <c r="AH1413" t="str">
        <f t="shared" si="724"/>
        <v/>
      </c>
      <c r="AJ1413" s="41">
        <f t="shared" si="725"/>
        <v>13</v>
      </c>
      <c r="AK1413" s="42" t="str">
        <f t="shared" si="726"/>
        <v/>
      </c>
      <c r="AL1413" s="41" t="str">
        <f t="shared" si="727"/>
        <v>Dia inteiro</v>
      </c>
      <c r="AM1413" s="41" t="str">
        <f t="shared" si="728"/>
        <v>Não</v>
      </c>
      <c r="AN1413" s="41" t="str">
        <f t="shared" si="729"/>
        <v>Não</v>
      </c>
      <c r="AO1413" s="42" t="str">
        <f t="shared" si="730"/>
        <v/>
      </c>
      <c r="AP1413" s="41" t="str">
        <f t="shared" si="731"/>
        <v>Rafael Fracaroli da Rocha|46274</v>
      </c>
      <c r="AQ1413" s="41" t="str">
        <f t="shared" si="732"/>
        <v/>
      </c>
      <c r="AR1413" s="41" t="str">
        <f>IF($AQ1413="","",COUNTIFS(L_ChaveCob,$AQ1413,L_Ausencia,"&gt;"&amp;$W1413)+COUNTIFS($AQ$4:$AQ1413,$AQ1413,$W$4:$W1413,$W1413))</f>
        <v/>
      </c>
      <c r="AS1413" s="42">
        <f t="shared" si="733"/>
        <v>0</v>
      </c>
      <c r="AT1413" s="42">
        <f t="shared" si="734"/>
        <v>0</v>
      </c>
      <c r="AU1413" s="42">
        <f t="shared" si="735"/>
        <v>0</v>
      </c>
    </row>
    <row r="1414" spans="1:47" x14ac:dyDescent="0.2">
      <c r="A1414" s="35">
        <v>46274</v>
      </c>
      <c r="B1414" s="36" t="s">
        <v>237</v>
      </c>
      <c r="C1414" s="36" t="s">
        <v>258</v>
      </c>
      <c r="D1414" s="36"/>
      <c r="E1414" s="37"/>
      <c r="F1414" s="37"/>
      <c r="G1414" s="36" t="s">
        <v>425</v>
      </c>
      <c r="H1414" s="36"/>
      <c r="I1414" s="36"/>
      <c r="J1414" s="36"/>
      <c r="K1414" s="37"/>
      <c r="L1414" s="37"/>
      <c r="M1414" s="37"/>
      <c r="N1414" s="38">
        <f t="shared" si="704"/>
        <v>46266</v>
      </c>
      <c r="O1414">
        <f t="shared" si="705"/>
        <v>119353</v>
      </c>
      <c r="P1414" t="str">
        <f t="shared" si="706"/>
        <v>Serralheria</v>
      </c>
      <c r="Q1414" t="str">
        <f t="shared" si="707"/>
        <v>Normal / Fixo</v>
      </c>
      <c r="R1414" t="str">
        <f t="shared" si="708"/>
        <v>SERRALHEIRO II</v>
      </c>
      <c r="S1414" t="str">
        <f t="shared" si="709"/>
        <v>ADM</v>
      </c>
      <c r="T1414" s="39">
        <f t="shared" si="710"/>
        <v>57.825734836004102</v>
      </c>
      <c r="U1414" s="40">
        <f t="shared" si="711"/>
        <v>0.375</v>
      </c>
      <c r="V1414" s="40">
        <f t="shared" si="712"/>
        <v>0</v>
      </c>
      <c r="W1414" s="40">
        <f t="shared" si="713"/>
        <v>0.375</v>
      </c>
      <c r="X1414" t="str">
        <f t="shared" si="714"/>
        <v>Não</v>
      </c>
      <c r="Y1414" s="40">
        <f t="shared" si="715"/>
        <v>0</v>
      </c>
      <c r="Z1414" s="40">
        <f t="shared" si="716"/>
        <v>0</v>
      </c>
      <c r="AA1414" s="40">
        <f t="shared" si="717"/>
        <v>0</v>
      </c>
      <c r="AB1414" s="40">
        <f t="shared" si="718"/>
        <v>0</v>
      </c>
      <c r="AC1414" s="40">
        <f t="shared" si="719"/>
        <v>0</v>
      </c>
      <c r="AD1414" s="39">
        <f t="shared" si="720"/>
        <v>0</v>
      </c>
      <c r="AE1414" s="39">
        <f t="shared" si="721"/>
        <v>520.43161352403695</v>
      </c>
      <c r="AF1414" t="str">
        <f t="shared" si="722"/>
        <v>Justificada</v>
      </c>
      <c r="AG1414" t="str">
        <f t="shared" si="723"/>
        <v/>
      </c>
      <c r="AH1414" t="str">
        <f t="shared" si="724"/>
        <v/>
      </c>
      <c r="AJ1414" s="41">
        <f t="shared" si="725"/>
        <v>7</v>
      </c>
      <c r="AK1414" s="42" t="str">
        <f t="shared" si="726"/>
        <v/>
      </c>
      <c r="AL1414" s="41" t="str">
        <f t="shared" si="727"/>
        <v>Dia inteiro</v>
      </c>
      <c r="AM1414" s="41" t="str">
        <f t="shared" si="728"/>
        <v>Não</v>
      </c>
      <c r="AN1414" s="41" t="str">
        <f t="shared" si="729"/>
        <v>Não</v>
      </c>
      <c r="AO1414" s="42" t="str">
        <f t="shared" si="730"/>
        <v/>
      </c>
      <c r="AP1414" s="41" t="str">
        <f t="shared" si="731"/>
        <v>Ezequiel Antonio Peres|46274</v>
      </c>
      <c r="AQ1414" s="41" t="str">
        <f t="shared" si="732"/>
        <v/>
      </c>
      <c r="AR1414" s="41" t="str">
        <f>IF($AQ1414="","",COUNTIFS(L_ChaveCob,$AQ1414,L_Ausencia,"&gt;"&amp;$W1414)+COUNTIFS($AQ$4:$AQ1414,$AQ1414,$W$4:$W1414,$W1414))</f>
        <v/>
      </c>
      <c r="AS1414" s="42">
        <f t="shared" si="733"/>
        <v>0</v>
      </c>
      <c r="AT1414" s="42">
        <f t="shared" si="734"/>
        <v>0</v>
      </c>
      <c r="AU1414" s="42">
        <f t="shared" si="735"/>
        <v>0</v>
      </c>
    </row>
    <row r="1415" spans="1:47" x14ac:dyDescent="0.2">
      <c r="A1415" s="35">
        <v>46274</v>
      </c>
      <c r="B1415" s="36" t="s">
        <v>249</v>
      </c>
      <c r="C1415" s="36" t="s">
        <v>213</v>
      </c>
      <c r="D1415" s="36"/>
      <c r="E1415" s="37"/>
      <c r="F1415" s="37"/>
      <c r="G1415" s="36"/>
      <c r="H1415" s="36"/>
      <c r="I1415" s="36"/>
      <c r="J1415" s="36"/>
      <c r="K1415" s="37"/>
      <c r="L1415" s="37"/>
      <c r="M1415" s="37"/>
      <c r="N1415" s="38">
        <f t="shared" si="704"/>
        <v>46266</v>
      </c>
      <c r="O1415">
        <f t="shared" si="705"/>
        <v>331335</v>
      </c>
      <c r="P1415" t="str">
        <f t="shared" si="706"/>
        <v>Serralheria</v>
      </c>
      <c r="Q1415" t="str">
        <f t="shared" si="707"/>
        <v>Normal / Fixo</v>
      </c>
      <c r="R1415" t="str">
        <f t="shared" si="708"/>
        <v>SERRALHEIRO II</v>
      </c>
      <c r="S1415" t="str">
        <f t="shared" si="709"/>
        <v>ADM</v>
      </c>
      <c r="T1415" s="39">
        <f t="shared" si="710"/>
        <v>57.825734836004102</v>
      </c>
      <c r="U1415" s="40">
        <f t="shared" si="711"/>
        <v>0.375</v>
      </c>
      <c r="V1415" s="40">
        <f t="shared" si="712"/>
        <v>0</v>
      </c>
      <c r="W1415" s="40">
        <f t="shared" si="713"/>
        <v>0.375</v>
      </c>
      <c r="X1415" t="str">
        <f t="shared" si="714"/>
        <v>Sim</v>
      </c>
      <c r="Y1415" s="40">
        <f t="shared" si="715"/>
        <v>0.375</v>
      </c>
      <c r="Z1415" s="40">
        <f t="shared" si="716"/>
        <v>0</v>
      </c>
      <c r="AA1415" s="40">
        <f t="shared" si="717"/>
        <v>0</v>
      </c>
      <c r="AB1415" s="40">
        <f t="shared" si="718"/>
        <v>0</v>
      </c>
      <c r="AC1415" s="40">
        <f t="shared" si="719"/>
        <v>0.375</v>
      </c>
      <c r="AD1415" s="39">
        <f t="shared" si="720"/>
        <v>520.43161352403695</v>
      </c>
      <c r="AE1415" s="39">
        <f t="shared" si="721"/>
        <v>0</v>
      </c>
      <c r="AF1415" t="str">
        <f t="shared" si="722"/>
        <v>Injustificada</v>
      </c>
      <c r="AG1415" t="str">
        <f t="shared" si="723"/>
        <v>DESCONTA 9:00h (Injustificada).</v>
      </c>
      <c r="AH1415" t="str">
        <f t="shared" si="724"/>
        <v/>
      </c>
      <c r="AJ1415" s="41">
        <f t="shared" si="725"/>
        <v>5</v>
      </c>
      <c r="AK1415" s="42" t="str">
        <f t="shared" si="726"/>
        <v/>
      </c>
      <c r="AL1415" s="41" t="str">
        <f t="shared" si="727"/>
        <v>Dia inteiro</v>
      </c>
      <c r="AM1415" s="41" t="str">
        <f t="shared" si="728"/>
        <v>Sim</v>
      </c>
      <c r="AN1415" s="41" t="str">
        <f t="shared" si="729"/>
        <v>Não</v>
      </c>
      <c r="AO1415" s="42" t="str">
        <f t="shared" si="730"/>
        <v/>
      </c>
      <c r="AP1415" s="41" t="str">
        <f t="shared" si="731"/>
        <v>Robson Alberto Alves Galvão|46274</v>
      </c>
      <c r="AQ1415" s="41" t="str">
        <f t="shared" si="732"/>
        <v>46274|Serralheria</v>
      </c>
      <c r="AR1415" s="41">
        <f>IF($AQ1415="","",COUNTIFS(L_ChaveCob,$AQ1415,L_Ausencia,"&gt;"&amp;$W1415)+COUNTIFS($AQ$4:$AQ1415,$AQ1415,$W$4:$W1415,$W1415))</f>
        <v>1</v>
      </c>
      <c r="AS1415" s="42">
        <f t="shared" si="733"/>
        <v>0</v>
      </c>
      <c r="AT1415" s="42">
        <f t="shared" si="734"/>
        <v>0</v>
      </c>
      <c r="AU1415" s="42">
        <f t="shared" si="735"/>
        <v>0</v>
      </c>
    </row>
    <row r="1416" spans="1:47" x14ac:dyDescent="0.2">
      <c r="A1416" s="35">
        <v>46274</v>
      </c>
      <c r="B1416" s="36" t="s">
        <v>229</v>
      </c>
      <c r="C1416" s="36" t="s">
        <v>232</v>
      </c>
      <c r="D1416" s="36"/>
      <c r="E1416" s="37"/>
      <c r="F1416" s="37"/>
      <c r="G1416" s="36"/>
      <c r="H1416" s="36"/>
      <c r="I1416" s="36"/>
      <c r="J1416" s="36"/>
      <c r="K1416" s="37"/>
      <c r="L1416" s="37"/>
      <c r="M1416" s="37"/>
      <c r="N1416" s="38">
        <f t="shared" si="704"/>
        <v>46266</v>
      </c>
      <c r="O1416">
        <f t="shared" si="705"/>
        <v>105410</v>
      </c>
      <c r="P1416" t="str">
        <f t="shared" si="706"/>
        <v>Serralheria</v>
      </c>
      <c r="Q1416" t="str">
        <f t="shared" si="707"/>
        <v>Normal / Fixo</v>
      </c>
      <c r="R1416" t="str">
        <f t="shared" si="708"/>
        <v>SERRALHEIRO I</v>
      </c>
      <c r="S1416" t="str">
        <f t="shared" si="709"/>
        <v>TURNO 3</v>
      </c>
      <c r="T1416" s="39">
        <f t="shared" si="710"/>
        <v>53.488333185221997</v>
      </c>
      <c r="U1416" s="40">
        <f t="shared" si="711"/>
        <v>0.33333333333333298</v>
      </c>
      <c r="V1416" s="40">
        <f t="shared" si="712"/>
        <v>0.33333333333333298</v>
      </c>
      <c r="W1416" s="40">
        <f t="shared" si="713"/>
        <v>0</v>
      </c>
      <c r="X1416" t="str">
        <f t="shared" si="714"/>
        <v>Não</v>
      </c>
      <c r="Y1416" s="40">
        <f t="shared" si="715"/>
        <v>0</v>
      </c>
      <c r="Z1416" s="40">
        <f t="shared" si="716"/>
        <v>0</v>
      </c>
      <c r="AA1416" s="40">
        <f t="shared" si="717"/>
        <v>0</v>
      </c>
      <c r="AB1416" s="40">
        <f t="shared" si="718"/>
        <v>0</v>
      </c>
      <c r="AC1416" s="40">
        <f t="shared" si="719"/>
        <v>0</v>
      </c>
      <c r="AD1416" s="39">
        <f t="shared" si="720"/>
        <v>0</v>
      </c>
      <c r="AE1416" s="39">
        <f t="shared" si="721"/>
        <v>0</v>
      </c>
      <c r="AF1416" t="str">
        <f t="shared" si="722"/>
        <v>Trabalhado</v>
      </c>
      <c r="AG1416" t="str">
        <f t="shared" si="723"/>
        <v/>
      </c>
      <c r="AH1416" t="str">
        <f t="shared" si="724"/>
        <v/>
      </c>
      <c r="AJ1416" s="41">
        <f t="shared" si="725"/>
        <v>6</v>
      </c>
      <c r="AK1416" s="42" t="str">
        <f t="shared" si="726"/>
        <v/>
      </c>
      <c r="AL1416" s="41" t="str">
        <f t="shared" si="727"/>
        <v>Leve atraso</v>
      </c>
      <c r="AM1416" s="41" t="str">
        <f t="shared" si="728"/>
        <v>Não</v>
      </c>
      <c r="AN1416" s="41" t="str">
        <f t="shared" si="729"/>
        <v>Sim</v>
      </c>
      <c r="AO1416" s="42" t="str">
        <f t="shared" si="730"/>
        <v/>
      </c>
      <c r="AP1416" s="41" t="str">
        <f t="shared" si="731"/>
        <v>Marcelo Douglas Vieira Santana|46274</v>
      </c>
      <c r="AQ1416" s="41" t="str">
        <f t="shared" si="732"/>
        <v/>
      </c>
      <c r="AR1416" s="41" t="str">
        <f>IF($AQ1416="","",COUNTIFS(L_ChaveCob,$AQ1416,L_Ausencia,"&gt;"&amp;$W1416)+COUNTIFS($AQ$4:$AQ1416,$AQ1416,$W$4:$W1416,$W1416))</f>
        <v/>
      </c>
      <c r="AS1416" s="42">
        <f t="shared" si="733"/>
        <v>0</v>
      </c>
      <c r="AT1416" s="42">
        <f t="shared" si="734"/>
        <v>0</v>
      </c>
      <c r="AU1416" s="42">
        <f t="shared" si="735"/>
        <v>0</v>
      </c>
    </row>
    <row r="1417" spans="1:47" x14ac:dyDescent="0.2">
      <c r="A1417" s="35">
        <v>46274</v>
      </c>
      <c r="B1417" s="36" t="s">
        <v>231</v>
      </c>
      <c r="C1417" s="36" t="s">
        <v>232</v>
      </c>
      <c r="D1417" s="36"/>
      <c r="E1417" s="37"/>
      <c r="F1417" s="37"/>
      <c r="G1417" s="36"/>
      <c r="H1417" s="36"/>
      <c r="I1417" s="36"/>
      <c r="J1417" s="36"/>
      <c r="K1417" s="37"/>
      <c r="L1417" s="37"/>
      <c r="M1417" s="37"/>
      <c r="N1417" s="38">
        <f t="shared" si="704"/>
        <v>46266</v>
      </c>
      <c r="O1417">
        <f t="shared" si="705"/>
        <v>900004</v>
      </c>
      <c r="P1417" t="str">
        <f t="shared" si="706"/>
        <v>Serralheria</v>
      </c>
      <c r="Q1417" t="str">
        <f t="shared" si="707"/>
        <v>Normal / Fixo</v>
      </c>
      <c r="R1417" t="str">
        <f t="shared" si="708"/>
        <v>SERRALHEIRO I</v>
      </c>
      <c r="S1417" t="str">
        <f t="shared" si="709"/>
        <v>TURNO 2</v>
      </c>
      <c r="T1417" s="39">
        <f t="shared" si="710"/>
        <v>53.488333185221997</v>
      </c>
      <c r="U1417" s="40">
        <f t="shared" si="711"/>
        <v>0.33333333333333298</v>
      </c>
      <c r="V1417" s="40">
        <f t="shared" si="712"/>
        <v>0.33333333333333298</v>
      </c>
      <c r="W1417" s="40">
        <f t="shared" si="713"/>
        <v>0</v>
      </c>
      <c r="X1417" t="str">
        <f t="shared" si="714"/>
        <v>Não</v>
      </c>
      <c r="Y1417" s="40">
        <f t="shared" si="715"/>
        <v>0</v>
      </c>
      <c r="Z1417" s="40">
        <f t="shared" si="716"/>
        <v>0</v>
      </c>
      <c r="AA1417" s="40">
        <f t="shared" si="717"/>
        <v>0</v>
      </c>
      <c r="AB1417" s="40">
        <f t="shared" si="718"/>
        <v>0</v>
      </c>
      <c r="AC1417" s="40">
        <f t="shared" si="719"/>
        <v>0</v>
      </c>
      <c r="AD1417" s="39">
        <f t="shared" si="720"/>
        <v>0</v>
      </c>
      <c r="AE1417" s="39">
        <f t="shared" si="721"/>
        <v>0</v>
      </c>
      <c r="AF1417" t="str">
        <f t="shared" si="722"/>
        <v>Trabalhado</v>
      </c>
      <c r="AG1417" t="str">
        <f t="shared" si="723"/>
        <v/>
      </c>
      <c r="AH1417" t="str">
        <f t="shared" si="724"/>
        <v/>
      </c>
      <c r="AJ1417" s="41">
        <f t="shared" si="725"/>
        <v>11</v>
      </c>
      <c r="AK1417" s="42" t="str">
        <f t="shared" si="726"/>
        <v/>
      </c>
      <c r="AL1417" s="41" t="str">
        <f t="shared" si="727"/>
        <v>Leve atraso</v>
      </c>
      <c r="AM1417" s="41" t="str">
        <f t="shared" si="728"/>
        <v>Não</v>
      </c>
      <c r="AN1417" s="41" t="str">
        <f t="shared" si="729"/>
        <v>Sim</v>
      </c>
      <c r="AO1417" s="42" t="str">
        <f t="shared" si="730"/>
        <v/>
      </c>
      <c r="AP1417" s="41" t="str">
        <f t="shared" si="731"/>
        <v>Rogério Marques da Silva|46274</v>
      </c>
      <c r="AQ1417" s="41" t="str">
        <f t="shared" si="732"/>
        <v/>
      </c>
      <c r="AR1417" s="41" t="str">
        <f>IF($AQ1417="","",COUNTIFS(L_ChaveCob,$AQ1417,L_Ausencia,"&gt;"&amp;$W1417)+COUNTIFS($AQ$4:$AQ1417,$AQ1417,$W$4:$W1417,$W1417))</f>
        <v/>
      </c>
      <c r="AS1417" s="42">
        <f t="shared" si="733"/>
        <v>0</v>
      </c>
      <c r="AT1417" s="42">
        <f t="shared" si="734"/>
        <v>0</v>
      </c>
      <c r="AU1417" s="42">
        <f t="shared" si="735"/>
        <v>0</v>
      </c>
    </row>
    <row r="1418" spans="1:47" x14ac:dyDescent="0.2">
      <c r="A1418" s="35">
        <v>46274</v>
      </c>
      <c r="B1418" s="36" t="s">
        <v>479</v>
      </c>
      <c r="C1418" s="36" t="s">
        <v>232</v>
      </c>
      <c r="D1418" s="36"/>
      <c r="E1418" s="37"/>
      <c r="F1418" s="37"/>
      <c r="G1418" s="36"/>
      <c r="H1418" s="36"/>
      <c r="I1418" s="36"/>
      <c r="J1418" s="36"/>
      <c r="K1418" s="37"/>
      <c r="L1418" s="37"/>
      <c r="M1418" s="37"/>
      <c r="N1418" s="38">
        <f t="shared" si="704"/>
        <v>46266</v>
      </c>
      <c r="O1418">
        <f t="shared" si="705"/>
        <v>900012</v>
      </c>
      <c r="P1418" t="str">
        <f t="shared" si="706"/>
        <v>Serralheria</v>
      </c>
      <c r="Q1418" t="str">
        <f t="shared" si="707"/>
        <v>Normal / Fixo</v>
      </c>
      <c r="R1418" t="str">
        <f t="shared" si="708"/>
        <v>SERRALHEIRO I</v>
      </c>
      <c r="S1418" t="str">
        <f t="shared" si="709"/>
        <v>ADM</v>
      </c>
      <c r="T1418" s="39">
        <f t="shared" si="710"/>
        <v>53.488333185221997</v>
      </c>
      <c r="U1418" s="40">
        <f t="shared" si="711"/>
        <v>0.375</v>
      </c>
      <c r="V1418" s="40">
        <f t="shared" si="712"/>
        <v>0.375</v>
      </c>
      <c r="W1418" s="40">
        <f t="shared" si="713"/>
        <v>0</v>
      </c>
      <c r="X1418" t="str">
        <f t="shared" si="714"/>
        <v>Não</v>
      </c>
      <c r="Y1418" s="40">
        <f t="shared" si="715"/>
        <v>0</v>
      </c>
      <c r="Z1418" s="40">
        <f t="shared" si="716"/>
        <v>0</v>
      </c>
      <c r="AA1418" s="40">
        <f t="shared" si="717"/>
        <v>0</v>
      </c>
      <c r="AB1418" s="40">
        <f t="shared" si="718"/>
        <v>0</v>
      </c>
      <c r="AC1418" s="40">
        <f t="shared" si="719"/>
        <v>0</v>
      </c>
      <c r="AD1418" s="39">
        <f t="shared" si="720"/>
        <v>0</v>
      </c>
      <c r="AE1418" s="39">
        <f t="shared" si="721"/>
        <v>0</v>
      </c>
      <c r="AF1418" t="str">
        <f t="shared" si="722"/>
        <v>Trabalhado</v>
      </c>
      <c r="AG1418" t="str">
        <f t="shared" si="723"/>
        <v/>
      </c>
      <c r="AH1418" t="str">
        <f t="shared" si="724"/>
        <v/>
      </c>
      <c r="AJ1418" s="41">
        <f t="shared" si="725"/>
        <v>21</v>
      </c>
      <c r="AK1418" s="42" t="str">
        <f t="shared" si="726"/>
        <v/>
      </c>
      <c r="AL1418" s="41" t="str">
        <f t="shared" si="727"/>
        <v>Leve atraso</v>
      </c>
      <c r="AM1418" s="41" t="str">
        <f t="shared" si="728"/>
        <v>Não</v>
      </c>
      <c r="AN1418" s="41" t="str">
        <f t="shared" si="729"/>
        <v>Sim</v>
      </c>
      <c r="AO1418" s="42" t="str">
        <f t="shared" si="730"/>
        <v/>
      </c>
      <c r="AP1418" s="41" t="str">
        <f t="shared" si="731"/>
        <v>Diego Ferreira Moura|46274</v>
      </c>
      <c r="AQ1418" s="41" t="str">
        <f t="shared" si="732"/>
        <v/>
      </c>
      <c r="AR1418" s="41" t="str">
        <f>IF($AQ1418="","",COUNTIFS(L_ChaveCob,$AQ1418,L_Ausencia,"&gt;"&amp;$W1418)+COUNTIFS($AQ$4:$AQ1418,$AQ1418,$W$4:$W1418,$W1418))</f>
        <v/>
      </c>
      <c r="AS1418" s="42">
        <f t="shared" si="733"/>
        <v>0</v>
      </c>
      <c r="AT1418" s="42">
        <f t="shared" si="734"/>
        <v>0</v>
      </c>
      <c r="AU1418" s="42">
        <f t="shared" si="735"/>
        <v>0</v>
      </c>
    </row>
    <row r="1419" spans="1:47" x14ac:dyDescent="0.2">
      <c r="A1419" s="35">
        <v>46274</v>
      </c>
      <c r="B1419" s="36" t="s">
        <v>483</v>
      </c>
      <c r="C1419" s="36" t="s">
        <v>213</v>
      </c>
      <c r="D1419" s="36"/>
      <c r="E1419" s="37"/>
      <c r="F1419" s="37"/>
      <c r="G1419" s="36"/>
      <c r="H1419" s="36"/>
      <c r="I1419" s="36"/>
      <c r="J1419" s="36"/>
      <c r="K1419" s="37"/>
      <c r="L1419" s="37"/>
      <c r="M1419" s="37"/>
      <c r="N1419" s="38">
        <f t="shared" si="704"/>
        <v>46266</v>
      </c>
      <c r="O1419">
        <f t="shared" si="705"/>
        <v>900011</v>
      </c>
      <c r="P1419" t="str">
        <f t="shared" si="706"/>
        <v>Serralheria</v>
      </c>
      <c r="Q1419" t="str">
        <f t="shared" si="707"/>
        <v>Normal / Fixo</v>
      </c>
      <c r="R1419" t="str">
        <f t="shared" si="708"/>
        <v>SERRALHEIRO I</v>
      </c>
      <c r="S1419" t="str">
        <f t="shared" si="709"/>
        <v>ADM</v>
      </c>
      <c r="T1419" s="39">
        <f t="shared" si="710"/>
        <v>53.488333185221997</v>
      </c>
      <c r="U1419" s="40">
        <f t="shared" si="711"/>
        <v>0.375</v>
      </c>
      <c r="V1419" s="40">
        <f t="shared" si="712"/>
        <v>0</v>
      </c>
      <c r="W1419" s="40">
        <f t="shared" si="713"/>
        <v>0.375</v>
      </c>
      <c r="X1419" t="str">
        <f t="shared" si="714"/>
        <v>Sim</v>
      </c>
      <c r="Y1419" s="40">
        <f t="shared" si="715"/>
        <v>0.375</v>
      </c>
      <c r="Z1419" s="40">
        <f t="shared" si="716"/>
        <v>0</v>
      </c>
      <c r="AA1419" s="40">
        <f t="shared" si="717"/>
        <v>0</v>
      </c>
      <c r="AB1419" s="40">
        <f t="shared" si="718"/>
        <v>0</v>
      </c>
      <c r="AC1419" s="40">
        <f t="shared" si="719"/>
        <v>0.375</v>
      </c>
      <c r="AD1419" s="39">
        <f t="shared" si="720"/>
        <v>481.39499866699799</v>
      </c>
      <c r="AE1419" s="39">
        <f t="shared" si="721"/>
        <v>0</v>
      </c>
      <c r="AF1419" t="str">
        <f t="shared" si="722"/>
        <v>Injustificada</v>
      </c>
      <c r="AG1419" t="str">
        <f t="shared" si="723"/>
        <v>DESCONTA 9:00h (Injustificada).</v>
      </c>
      <c r="AH1419" t="str">
        <f t="shared" si="724"/>
        <v/>
      </c>
      <c r="AJ1419" s="41">
        <f t="shared" si="725"/>
        <v>20</v>
      </c>
      <c r="AK1419" s="42" t="str">
        <f t="shared" si="726"/>
        <v/>
      </c>
      <c r="AL1419" s="41" t="str">
        <f t="shared" si="727"/>
        <v>Dia inteiro</v>
      </c>
      <c r="AM1419" s="41" t="str">
        <f t="shared" si="728"/>
        <v>Sim</v>
      </c>
      <c r="AN1419" s="41" t="str">
        <f t="shared" si="729"/>
        <v>Não</v>
      </c>
      <c r="AO1419" s="42" t="str">
        <f t="shared" si="730"/>
        <v/>
      </c>
      <c r="AP1419" s="41" t="str">
        <f t="shared" si="731"/>
        <v>Maxwell Torres da Silva|46274</v>
      </c>
      <c r="AQ1419" s="41" t="str">
        <f t="shared" si="732"/>
        <v>46274|Serralheria</v>
      </c>
      <c r="AR1419" s="41">
        <f>IF($AQ1419="","",COUNTIFS(L_ChaveCob,$AQ1419,L_Ausencia,"&gt;"&amp;$W1419)+COUNTIFS($AQ$4:$AQ1419,$AQ1419,$W$4:$W1419,$W1419))</f>
        <v>2</v>
      </c>
      <c r="AS1419" s="42">
        <f t="shared" si="733"/>
        <v>0</v>
      </c>
      <c r="AT1419" s="42">
        <f t="shared" si="734"/>
        <v>0</v>
      </c>
      <c r="AU1419" s="42">
        <f t="shared" si="735"/>
        <v>0</v>
      </c>
    </row>
    <row r="1420" spans="1:47" x14ac:dyDescent="0.2">
      <c r="A1420" s="35">
        <v>46274</v>
      </c>
      <c r="B1420" s="36" t="s">
        <v>281</v>
      </c>
      <c r="C1420" s="36" t="s">
        <v>213</v>
      </c>
      <c r="D1420" s="36"/>
      <c r="E1420" s="37"/>
      <c r="F1420" s="37"/>
      <c r="G1420" s="36"/>
      <c r="H1420" s="36"/>
      <c r="I1420" s="36"/>
      <c r="J1420" s="36"/>
      <c r="K1420" s="37"/>
      <c r="L1420" s="37"/>
      <c r="M1420" s="37"/>
      <c r="N1420" s="38">
        <f t="shared" si="704"/>
        <v>46266</v>
      </c>
      <c r="O1420">
        <f t="shared" si="705"/>
        <v>900010</v>
      </c>
      <c r="P1420" t="str">
        <f t="shared" si="706"/>
        <v>Serralheria</v>
      </c>
      <c r="Q1420" t="str">
        <f t="shared" si="707"/>
        <v>Normal / Fixo</v>
      </c>
      <c r="R1420" t="str">
        <f t="shared" si="708"/>
        <v>SERRALHEIRO I</v>
      </c>
      <c r="S1420" t="str">
        <f t="shared" si="709"/>
        <v>ADM</v>
      </c>
      <c r="T1420" s="39">
        <f t="shared" si="710"/>
        <v>53.488333185221997</v>
      </c>
      <c r="U1420" s="40">
        <f t="shared" si="711"/>
        <v>0.375</v>
      </c>
      <c r="V1420" s="40">
        <f t="shared" si="712"/>
        <v>0</v>
      </c>
      <c r="W1420" s="40">
        <f t="shared" si="713"/>
        <v>0.375</v>
      </c>
      <c r="X1420" t="str">
        <f t="shared" si="714"/>
        <v>Sim</v>
      </c>
      <c r="Y1420" s="40">
        <f t="shared" si="715"/>
        <v>0.375</v>
      </c>
      <c r="Z1420" s="40">
        <f t="shared" si="716"/>
        <v>0</v>
      </c>
      <c r="AA1420" s="40">
        <f t="shared" si="717"/>
        <v>0</v>
      </c>
      <c r="AB1420" s="40">
        <f t="shared" si="718"/>
        <v>0</v>
      </c>
      <c r="AC1420" s="40">
        <f t="shared" si="719"/>
        <v>0.375</v>
      </c>
      <c r="AD1420" s="39">
        <f t="shared" si="720"/>
        <v>481.39499866699799</v>
      </c>
      <c r="AE1420" s="39">
        <f t="shared" si="721"/>
        <v>0</v>
      </c>
      <c r="AF1420" t="str">
        <f t="shared" si="722"/>
        <v>Injustificada</v>
      </c>
      <c r="AG1420" t="str">
        <f t="shared" si="723"/>
        <v>DESCONTA 9:00h (Injustificada).</v>
      </c>
      <c r="AH1420" t="str">
        <f t="shared" si="724"/>
        <v/>
      </c>
      <c r="AJ1420" s="41">
        <f t="shared" si="725"/>
        <v>19</v>
      </c>
      <c r="AK1420" s="42" t="str">
        <f t="shared" si="726"/>
        <v/>
      </c>
      <c r="AL1420" s="41" t="str">
        <f t="shared" si="727"/>
        <v>Dia inteiro</v>
      </c>
      <c r="AM1420" s="41" t="str">
        <f t="shared" si="728"/>
        <v>Sim</v>
      </c>
      <c r="AN1420" s="41" t="str">
        <f t="shared" si="729"/>
        <v>Não</v>
      </c>
      <c r="AO1420" s="42" t="str">
        <f t="shared" si="730"/>
        <v/>
      </c>
      <c r="AP1420" s="41" t="str">
        <f t="shared" si="731"/>
        <v>Roniel de Souza Rocha|46274</v>
      </c>
      <c r="AQ1420" s="41" t="str">
        <f t="shared" si="732"/>
        <v>46274|Serralheria</v>
      </c>
      <c r="AR1420" s="41">
        <f>IF($AQ1420="","",COUNTIFS(L_ChaveCob,$AQ1420,L_Ausencia,"&gt;"&amp;$W1420)+COUNTIFS($AQ$4:$AQ1420,$AQ1420,$W$4:$W1420,$W1420))</f>
        <v>3</v>
      </c>
      <c r="AS1420" s="42">
        <f t="shared" si="733"/>
        <v>0</v>
      </c>
      <c r="AT1420" s="42">
        <f t="shared" si="734"/>
        <v>0</v>
      </c>
      <c r="AU1420" s="42">
        <f t="shared" si="735"/>
        <v>0</v>
      </c>
    </row>
    <row r="1421" spans="1:47" hidden="1" x14ac:dyDescent="0.2">
      <c r="A1421" s="35">
        <v>46274</v>
      </c>
      <c r="B1421" s="36" t="s">
        <v>611</v>
      </c>
      <c r="C1421" s="36" t="s">
        <v>232</v>
      </c>
      <c r="D1421" s="36"/>
      <c r="E1421" s="37"/>
      <c r="F1421" s="37"/>
      <c r="G1421" s="36"/>
      <c r="H1421" s="36"/>
      <c r="I1421" s="36"/>
      <c r="J1421" s="36"/>
      <c r="K1421" s="37"/>
      <c r="L1421" s="37"/>
      <c r="M1421" s="37"/>
      <c r="N1421" s="38">
        <f t="shared" si="704"/>
        <v>46266</v>
      </c>
      <c r="O1421">
        <f t="shared" si="705"/>
        <v>900013</v>
      </c>
      <c r="P1421" t="str">
        <f t="shared" si="706"/>
        <v>SPOT</v>
      </c>
      <c r="Q1421" t="str">
        <f t="shared" si="707"/>
        <v>SPOT</v>
      </c>
      <c r="R1421" t="str">
        <f t="shared" si="708"/>
        <v>SERRALHEIRO I</v>
      </c>
      <c r="S1421" t="str">
        <f t="shared" si="709"/>
        <v>TURNO 2</v>
      </c>
      <c r="T1421" s="39">
        <f t="shared" si="710"/>
        <v>53.488333185221997</v>
      </c>
      <c r="U1421" s="40">
        <f t="shared" si="711"/>
        <v>0.33333333333333298</v>
      </c>
      <c r="V1421" s="40">
        <f t="shared" si="712"/>
        <v>0.33333333333333298</v>
      </c>
      <c r="W1421" s="40">
        <f t="shared" si="713"/>
        <v>0</v>
      </c>
      <c r="X1421" t="str">
        <f t="shared" si="714"/>
        <v>Não</v>
      </c>
      <c r="Y1421" s="40">
        <f t="shared" si="715"/>
        <v>0</v>
      </c>
      <c r="Z1421" s="40">
        <f t="shared" si="716"/>
        <v>0</v>
      </c>
      <c r="AA1421" s="40">
        <f t="shared" si="717"/>
        <v>0</v>
      </c>
      <c r="AB1421" s="40">
        <f t="shared" si="718"/>
        <v>0</v>
      </c>
      <c r="AC1421" s="40">
        <f t="shared" si="719"/>
        <v>0</v>
      </c>
      <c r="AD1421" s="39">
        <f t="shared" si="720"/>
        <v>0</v>
      </c>
      <c r="AE1421" s="39">
        <f t="shared" si="721"/>
        <v>0</v>
      </c>
      <c r="AF1421" t="str">
        <f t="shared" si="722"/>
        <v>Trabalhado</v>
      </c>
      <c r="AG1421" t="str">
        <f t="shared" si="723"/>
        <v/>
      </c>
      <c r="AH1421" t="str">
        <f t="shared" si="724"/>
        <v/>
      </c>
      <c r="AJ1421" s="41">
        <f t="shared" si="725"/>
        <v>22</v>
      </c>
      <c r="AK1421" s="42" t="str">
        <f t="shared" si="726"/>
        <v/>
      </c>
      <c r="AL1421" s="41" t="str">
        <f t="shared" si="727"/>
        <v>Leve atraso</v>
      </c>
      <c r="AM1421" s="41" t="str">
        <f t="shared" si="728"/>
        <v>Não</v>
      </c>
      <c r="AN1421" s="41" t="str">
        <f t="shared" si="729"/>
        <v>Sim</v>
      </c>
      <c r="AO1421" s="42" t="str">
        <f t="shared" si="730"/>
        <v/>
      </c>
      <c r="AP1421" s="41" t="str">
        <f t="shared" si="731"/>
        <v>Murilo de Souza Modesto- Spot|46274</v>
      </c>
      <c r="AQ1421" s="41" t="str">
        <f t="shared" si="732"/>
        <v/>
      </c>
      <c r="AR1421" s="41" t="str">
        <f>IF($AQ1421="","",COUNTIFS(L_ChaveCob,$AQ1421,L_Ausencia,"&gt;"&amp;$W1421)+COUNTIFS($AQ$4:$AQ1421,$AQ1421,$W$4:$W1421,$W1421))</f>
        <v/>
      </c>
      <c r="AS1421" s="42">
        <f t="shared" si="733"/>
        <v>0</v>
      </c>
      <c r="AT1421" s="42">
        <f t="shared" si="734"/>
        <v>0</v>
      </c>
      <c r="AU1421" s="42">
        <f t="shared" si="735"/>
        <v>0</v>
      </c>
    </row>
    <row r="1422" spans="1:47" x14ac:dyDescent="0.2">
      <c r="A1422" s="35">
        <v>46275</v>
      </c>
      <c r="B1422" s="36" t="s">
        <v>252</v>
      </c>
      <c r="C1422" s="36" t="s">
        <v>232</v>
      </c>
      <c r="D1422" s="36"/>
      <c r="E1422" s="37"/>
      <c r="F1422" s="37"/>
      <c r="G1422" s="36"/>
      <c r="H1422" s="36"/>
      <c r="I1422" s="36"/>
      <c r="J1422" s="36"/>
      <c r="K1422" s="37"/>
      <c r="L1422" s="37"/>
      <c r="M1422" s="37"/>
      <c r="N1422" s="38">
        <f t="shared" si="704"/>
        <v>46266</v>
      </c>
      <c r="O1422">
        <f t="shared" si="705"/>
        <v>266937</v>
      </c>
      <c r="P1422" t="str">
        <f t="shared" si="706"/>
        <v>Serralheria</v>
      </c>
      <c r="Q1422" t="str">
        <f t="shared" si="707"/>
        <v>Normal / Fixo</v>
      </c>
      <c r="R1422" t="str">
        <f t="shared" si="708"/>
        <v>ENCARREGADO</v>
      </c>
      <c r="S1422" t="str">
        <f t="shared" si="709"/>
        <v>ADM</v>
      </c>
      <c r="T1422" s="39">
        <f t="shared" si="710"/>
        <v>66.410146806958295</v>
      </c>
      <c r="U1422" s="40">
        <f t="shared" si="711"/>
        <v>0.375</v>
      </c>
      <c r="V1422" s="40">
        <f t="shared" si="712"/>
        <v>0.375</v>
      </c>
      <c r="W1422" s="40">
        <f t="shared" si="713"/>
        <v>0</v>
      </c>
      <c r="X1422" t="str">
        <f t="shared" si="714"/>
        <v>Não</v>
      </c>
      <c r="Y1422" s="40">
        <f t="shared" si="715"/>
        <v>0</v>
      </c>
      <c r="Z1422" s="40">
        <f t="shared" si="716"/>
        <v>0</v>
      </c>
      <c r="AA1422" s="40">
        <f t="shared" si="717"/>
        <v>0</v>
      </c>
      <c r="AB1422" s="40">
        <f t="shared" si="718"/>
        <v>0</v>
      </c>
      <c r="AC1422" s="40">
        <f t="shared" si="719"/>
        <v>0</v>
      </c>
      <c r="AD1422" s="39">
        <f t="shared" si="720"/>
        <v>0</v>
      </c>
      <c r="AE1422" s="39">
        <f t="shared" si="721"/>
        <v>0</v>
      </c>
      <c r="AF1422" t="str">
        <f t="shared" si="722"/>
        <v>Trabalhado</v>
      </c>
      <c r="AG1422" t="str">
        <f t="shared" si="723"/>
        <v/>
      </c>
      <c r="AH1422" t="str">
        <f t="shared" si="724"/>
        <v/>
      </c>
      <c r="AJ1422" s="41">
        <f t="shared" si="725"/>
        <v>1</v>
      </c>
      <c r="AK1422" s="42" t="str">
        <f t="shared" si="726"/>
        <v/>
      </c>
      <c r="AL1422" s="41" t="str">
        <f t="shared" si="727"/>
        <v>Leve atraso</v>
      </c>
      <c r="AM1422" s="41" t="str">
        <f t="shared" si="728"/>
        <v>Não</v>
      </c>
      <c r="AN1422" s="41" t="str">
        <f t="shared" si="729"/>
        <v>Sim</v>
      </c>
      <c r="AO1422" s="42" t="str">
        <f t="shared" si="730"/>
        <v/>
      </c>
      <c r="AP1422" s="41" t="str">
        <f t="shared" si="731"/>
        <v>Ronaldo Rosendo da Silva|46275</v>
      </c>
      <c r="AQ1422" s="41" t="str">
        <f t="shared" si="732"/>
        <v/>
      </c>
      <c r="AR1422" s="41" t="str">
        <f>IF($AQ1422="","",COUNTIFS(L_ChaveCob,$AQ1422,L_Ausencia,"&gt;"&amp;$W1422)+COUNTIFS($AQ$4:$AQ1422,$AQ1422,$W$4:$W1422,$W1422))</f>
        <v/>
      </c>
      <c r="AS1422" s="42">
        <f t="shared" si="733"/>
        <v>0</v>
      </c>
      <c r="AT1422" s="42">
        <f t="shared" si="734"/>
        <v>0</v>
      </c>
      <c r="AU1422" s="42">
        <f t="shared" si="735"/>
        <v>0</v>
      </c>
    </row>
    <row r="1423" spans="1:47" x14ac:dyDescent="0.2">
      <c r="A1423" s="35">
        <v>46275</v>
      </c>
      <c r="B1423" s="36" t="s">
        <v>243</v>
      </c>
      <c r="C1423" s="36" t="s">
        <v>232</v>
      </c>
      <c r="D1423" s="36"/>
      <c r="E1423" s="37">
        <v>0.16666666666666699</v>
      </c>
      <c r="F1423" s="37"/>
      <c r="G1423" s="36"/>
      <c r="H1423" s="36"/>
      <c r="I1423" s="36"/>
      <c r="J1423" s="36"/>
      <c r="K1423" s="37"/>
      <c r="L1423" s="37"/>
      <c r="M1423" s="37"/>
      <c r="N1423" s="38">
        <f t="shared" si="704"/>
        <v>46266</v>
      </c>
      <c r="O1423">
        <f t="shared" si="705"/>
        <v>900003</v>
      </c>
      <c r="P1423" t="str">
        <f t="shared" si="706"/>
        <v>Serralheria</v>
      </c>
      <c r="Q1423" t="str">
        <f t="shared" si="707"/>
        <v>Normal / Fixo</v>
      </c>
      <c r="R1423" t="str">
        <f t="shared" si="708"/>
        <v>ENCARREGADO</v>
      </c>
      <c r="S1423" t="str">
        <f t="shared" si="709"/>
        <v>ADM</v>
      </c>
      <c r="T1423" s="39">
        <f t="shared" si="710"/>
        <v>66.410146806958295</v>
      </c>
      <c r="U1423" s="40">
        <f t="shared" si="711"/>
        <v>0.375</v>
      </c>
      <c r="V1423" s="40">
        <f t="shared" si="712"/>
        <v>0.375</v>
      </c>
      <c r="W1423" s="40">
        <f t="shared" si="713"/>
        <v>0.16666666666666699</v>
      </c>
      <c r="X1423" t="str">
        <f t="shared" si="714"/>
        <v>Sim</v>
      </c>
      <c r="Y1423" s="40">
        <f t="shared" si="715"/>
        <v>0.16666666666666699</v>
      </c>
      <c r="Z1423" s="40">
        <f t="shared" si="716"/>
        <v>0</v>
      </c>
      <c r="AA1423" s="40">
        <f t="shared" si="717"/>
        <v>0</v>
      </c>
      <c r="AB1423" s="40">
        <f t="shared" si="718"/>
        <v>0</v>
      </c>
      <c r="AC1423" s="40">
        <f t="shared" si="719"/>
        <v>0.16666666666666699</v>
      </c>
      <c r="AD1423" s="39">
        <f t="shared" si="720"/>
        <v>265.64058722783369</v>
      </c>
      <c r="AE1423" s="39">
        <f t="shared" si="721"/>
        <v>0</v>
      </c>
      <c r="AF1423" t="str">
        <f t="shared" si="722"/>
        <v>Leve atraso</v>
      </c>
      <c r="AG1423" t="str">
        <f t="shared" si="723"/>
        <v>DESCONTA 4:00h (Leve atraso).</v>
      </c>
      <c r="AH1423" t="str">
        <f t="shared" si="724"/>
        <v>AJUSTAR STATUS: atraso lançado como Horas Trabalhadas</v>
      </c>
      <c r="AJ1423" s="41">
        <f t="shared" si="725"/>
        <v>10</v>
      </c>
      <c r="AK1423" s="42" t="str">
        <f t="shared" si="726"/>
        <v/>
      </c>
      <c r="AL1423" s="41" t="str">
        <f t="shared" si="727"/>
        <v>Leve atraso</v>
      </c>
      <c r="AM1423" s="41" t="str">
        <f t="shared" si="728"/>
        <v>Não</v>
      </c>
      <c r="AN1423" s="41" t="str">
        <f t="shared" si="729"/>
        <v>Sim</v>
      </c>
      <c r="AO1423" s="42" t="str">
        <f t="shared" si="730"/>
        <v/>
      </c>
      <c r="AP1423" s="41" t="str">
        <f t="shared" si="731"/>
        <v>Marcelo Antônio Silvestre de Moraes|46275</v>
      </c>
      <c r="AQ1423" s="41" t="str">
        <f t="shared" si="732"/>
        <v/>
      </c>
      <c r="AR1423" s="41" t="str">
        <f>IF($AQ1423="","",COUNTIFS(L_ChaveCob,$AQ1423,L_Ausencia,"&gt;"&amp;$W1423)+COUNTIFS($AQ$4:$AQ1423,$AQ1423,$W$4:$W1423,$W1423))</f>
        <v/>
      </c>
      <c r="AS1423" s="42">
        <f t="shared" si="733"/>
        <v>0</v>
      </c>
      <c r="AT1423" s="42">
        <f t="shared" si="734"/>
        <v>0</v>
      </c>
      <c r="AU1423" s="42">
        <f t="shared" si="735"/>
        <v>0</v>
      </c>
    </row>
    <row r="1424" spans="1:47" x14ac:dyDescent="0.2">
      <c r="A1424" s="35">
        <v>46275</v>
      </c>
      <c r="B1424" s="36" t="s">
        <v>239</v>
      </c>
      <c r="C1424" s="36" t="s">
        <v>232</v>
      </c>
      <c r="D1424" s="36"/>
      <c r="E1424" s="37"/>
      <c r="F1424" s="37"/>
      <c r="G1424" s="36"/>
      <c r="H1424" s="36"/>
      <c r="I1424" s="36"/>
      <c r="J1424" s="36"/>
      <c r="K1424" s="37"/>
      <c r="L1424" s="37"/>
      <c r="M1424" s="37"/>
      <c r="N1424" s="38">
        <f t="shared" si="704"/>
        <v>46266</v>
      </c>
      <c r="O1424">
        <f t="shared" si="705"/>
        <v>173078</v>
      </c>
      <c r="P1424" t="str">
        <f t="shared" si="706"/>
        <v>Serralheria</v>
      </c>
      <c r="Q1424" t="str">
        <f t="shared" si="707"/>
        <v>Normal / Fixo</v>
      </c>
      <c r="R1424" t="str">
        <f t="shared" si="708"/>
        <v>SERRALHEIRO II</v>
      </c>
      <c r="S1424" t="str">
        <f t="shared" si="709"/>
        <v>ADM</v>
      </c>
      <c r="T1424" s="39">
        <f t="shared" si="710"/>
        <v>57.825734836004102</v>
      </c>
      <c r="U1424" s="40">
        <f t="shared" si="711"/>
        <v>0.375</v>
      </c>
      <c r="V1424" s="40">
        <f t="shared" si="712"/>
        <v>0.375</v>
      </c>
      <c r="W1424" s="40">
        <f t="shared" si="713"/>
        <v>0</v>
      </c>
      <c r="X1424" t="str">
        <f t="shared" si="714"/>
        <v>Não</v>
      </c>
      <c r="Y1424" s="40">
        <f t="shared" si="715"/>
        <v>0</v>
      </c>
      <c r="Z1424" s="40">
        <f t="shared" si="716"/>
        <v>0</v>
      </c>
      <c r="AA1424" s="40">
        <f t="shared" si="717"/>
        <v>0</v>
      </c>
      <c r="AB1424" s="40">
        <f t="shared" si="718"/>
        <v>0</v>
      </c>
      <c r="AC1424" s="40">
        <f t="shared" si="719"/>
        <v>0</v>
      </c>
      <c r="AD1424" s="39">
        <f t="shared" si="720"/>
        <v>0</v>
      </c>
      <c r="AE1424" s="39">
        <f t="shared" si="721"/>
        <v>0</v>
      </c>
      <c r="AF1424" t="str">
        <f t="shared" si="722"/>
        <v>Trabalhado</v>
      </c>
      <c r="AG1424" t="str">
        <f t="shared" si="723"/>
        <v/>
      </c>
      <c r="AH1424" t="str">
        <f t="shared" si="724"/>
        <v/>
      </c>
      <c r="AJ1424" s="41">
        <f t="shared" si="725"/>
        <v>2</v>
      </c>
      <c r="AK1424" s="42" t="str">
        <f t="shared" si="726"/>
        <v/>
      </c>
      <c r="AL1424" s="41" t="str">
        <f t="shared" si="727"/>
        <v>Leve atraso</v>
      </c>
      <c r="AM1424" s="41" t="str">
        <f t="shared" si="728"/>
        <v>Não</v>
      </c>
      <c r="AN1424" s="41" t="str">
        <f t="shared" si="729"/>
        <v>Sim</v>
      </c>
      <c r="AO1424" s="42" t="str">
        <f t="shared" si="730"/>
        <v/>
      </c>
      <c r="AP1424" s="41" t="str">
        <f t="shared" si="731"/>
        <v>Giovani Joao da Silva|46275</v>
      </c>
      <c r="AQ1424" s="41" t="str">
        <f t="shared" si="732"/>
        <v/>
      </c>
      <c r="AR1424" s="41" t="str">
        <f>IF($AQ1424="","",COUNTIFS(L_ChaveCob,$AQ1424,L_Ausencia,"&gt;"&amp;$W1424)+COUNTIFS($AQ$4:$AQ1424,$AQ1424,$W$4:$W1424,$W1424))</f>
        <v/>
      </c>
      <c r="AS1424" s="42">
        <f t="shared" si="733"/>
        <v>0</v>
      </c>
      <c r="AT1424" s="42">
        <f t="shared" si="734"/>
        <v>0</v>
      </c>
      <c r="AU1424" s="42">
        <f t="shared" si="735"/>
        <v>0</v>
      </c>
    </row>
    <row r="1425" spans="1:47" x14ac:dyDescent="0.2">
      <c r="A1425" s="35">
        <v>46275</v>
      </c>
      <c r="B1425" s="36" t="s">
        <v>241</v>
      </c>
      <c r="C1425" s="36" t="s">
        <v>232</v>
      </c>
      <c r="D1425" s="36"/>
      <c r="E1425" s="37"/>
      <c r="F1425" s="37"/>
      <c r="G1425" s="36"/>
      <c r="H1425" s="36"/>
      <c r="I1425" s="36"/>
      <c r="J1425" s="36"/>
      <c r="K1425" s="37"/>
      <c r="L1425" s="37"/>
      <c r="M1425" s="37"/>
      <c r="N1425" s="38">
        <f t="shared" si="704"/>
        <v>46266</v>
      </c>
      <c r="O1425">
        <f t="shared" si="705"/>
        <v>24800</v>
      </c>
      <c r="P1425" t="str">
        <f t="shared" si="706"/>
        <v>Serralheria</v>
      </c>
      <c r="Q1425" t="str">
        <f t="shared" si="707"/>
        <v>Normal / Fixo</v>
      </c>
      <c r="R1425" t="str">
        <f t="shared" si="708"/>
        <v>SERRALHEIRO II</v>
      </c>
      <c r="S1425" t="str">
        <f t="shared" si="709"/>
        <v>ADM</v>
      </c>
      <c r="T1425" s="39">
        <f t="shared" si="710"/>
        <v>57.825734836004102</v>
      </c>
      <c r="U1425" s="40">
        <f t="shared" si="711"/>
        <v>0.375</v>
      </c>
      <c r="V1425" s="40">
        <f t="shared" si="712"/>
        <v>0.375</v>
      </c>
      <c r="W1425" s="40">
        <f t="shared" si="713"/>
        <v>0</v>
      </c>
      <c r="X1425" t="str">
        <f t="shared" si="714"/>
        <v>Não</v>
      </c>
      <c r="Y1425" s="40">
        <f t="shared" si="715"/>
        <v>0</v>
      </c>
      <c r="Z1425" s="40">
        <f t="shared" si="716"/>
        <v>0</v>
      </c>
      <c r="AA1425" s="40">
        <f t="shared" si="717"/>
        <v>0</v>
      </c>
      <c r="AB1425" s="40">
        <f t="shared" si="718"/>
        <v>0</v>
      </c>
      <c r="AC1425" s="40">
        <f t="shared" si="719"/>
        <v>0</v>
      </c>
      <c r="AD1425" s="39">
        <f t="shared" si="720"/>
        <v>0</v>
      </c>
      <c r="AE1425" s="39">
        <f t="shared" si="721"/>
        <v>0</v>
      </c>
      <c r="AF1425" t="str">
        <f t="shared" si="722"/>
        <v>Trabalhado</v>
      </c>
      <c r="AG1425" t="str">
        <f t="shared" si="723"/>
        <v/>
      </c>
      <c r="AH1425" t="str">
        <f t="shared" si="724"/>
        <v/>
      </c>
      <c r="AJ1425" s="41">
        <f t="shared" si="725"/>
        <v>3</v>
      </c>
      <c r="AK1425" s="42" t="str">
        <f t="shared" si="726"/>
        <v/>
      </c>
      <c r="AL1425" s="41" t="str">
        <f t="shared" si="727"/>
        <v>Leve atraso</v>
      </c>
      <c r="AM1425" s="41" t="str">
        <f t="shared" si="728"/>
        <v>Não</v>
      </c>
      <c r="AN1425" s="41" t="str">
        <f t="shared" si="729"/>
        <v>Sim</v>
      </c>
      <c r="AO1425" s="42" t="str">
        <f t="shared" si="730"/>
        <v/>
      </c>
      <c r="AP1425" s="41" t="str">
        <f t="shared" si="731"/>
        <v>Ivanildo Lopes Pires de Carvalho|46275</v>
      </c>
      <c r="AQ1425" s="41" t="str">
        <f t="shared" si="732"/>
        <v/>
      </c>
      <c r="AR1425" s="41" t="str">
        <f>IF($AQ1425="","",COUNTIFS(L_ChaveCob,$AQ1425,L_Ausencia,"&gt;"&amp;$W1425)+COUNTIFS($AQ$4:$AQ1425,$AQ1425,$W$4:$W1425,$W1425))</f>
        <v/>
      </c>
      <c r="AS1425" s="42">
        <f t="shared" si="733"/>
        <v>0</v>
      </c>
      <c r="AT1425" s="42">
        <f t="shared" si="734"/>
        <v>0</v>
      </c>
      <c r="AU1425" s="42">
        <f t="shared" si="735"/>
        <v>0</v>
      </c>
    </row>
    <row r="1426" spans="1:47" x14ac:dyDescent="0.2">
      <c r="A1426" s="35">
        <v>46275</v>
      </c>
      <c r="B1426" s="36" t="s">
        <v>254</v>
      </c>
      <c r="C1426" s="36" t="s">
        <v>404</v>
      </c>
      <c r="D1426" s="36"/>
      <c r="E1426" s="37">
        <v>0.16666666666666699</v>
      </c>
      <c r="F1426" s="37"/>
      <c r="G1426" s="36"/>
      <c r="H1426" s="36"/>
      <c r="I1426" s="36"/>
      <c r="J1426" s="36"/>
      <c r="K1426" s="37"/>
      <c r="L1426" s="37"/>
      <c r="M1426" s="37"/>
      <c r="N1426" s="38">
        <f t="shared" si="704"/>
        <v>46266</v>
      </c>
      <c r="O1426">
        <f t="shared" si="705"/>
        <v>900001</v>
      </c>
      <c r="P1426" t="str">
        <f t="shared" si="706"/>
        <v>Serralheria</v>
      </c>
      <c r="Q1426" t="str">
        <f t="shared" si="707"/>
        <v>Normal / Fixo</v>
      </c>
      <c r="R1426" t="str">
        <f t="shared" si="708"/>
        <v>SERRALHEIRO II</v>
      </c>
      <c r="S1426" t="str">
        <f t="shared" si="709"/>
        <v>ADM</v>
      </c>
      <c r="T1426" s="39">
        <f t="shared" si="710"/>
        <v>57.825734836004102</v>
      </c>
      <c r="U1426" s="40">
        <f t="shared" si="711"/>
        <v>0.375</v>
      </c>
      <c r="V1426" s="40">
        <f t="shared" si="712"/>
        <v>0.20833333333333301</v>
      </c>
      <c r="W1426" s="40">
        <f t="shared" si="713"/>
        <v>0.16666666666666699</v>
      </c>
      <c r="X1426" t="str">
        <f t="shared" si="714"/>
        <v>Não</v>
      </c>
      <c r="Y1426" s="40">
        <f t="shared" si="715"/>
        <v>0</v>
      </c>
      <c r="Z1426" s="40">
        <f t="shared" si="716"/>
        <v>0</v>
      </c>
      <c r="AA1426" s="40">
        <f t="shared" si="717"/>
        <v>0</v>
      </c>
      <c r="AB1426" s="40">
        <f t="shared" si="718"/>
        <v>0</v>
      </c>
      <c r="AC1426" s="40">
        <f t="shared" si="719"/>
        <v>0</v>
      </c>
      <c r="AD1426" s="39">
        <f t="shared" si="720"/>
        <v>0</v>
      </c>
      <c r="AE1426" s="39">
        <f t="shared" si="721"/>
        <v>231.30293934401686</v>
      </c>
      <c r="AF1426" t="str">
        <f t="shared" si="722"/>
        <v>Justificada</v>
      </c>
      <c r="AG1426" t="str">
        <f t="shared" si="723"/>
        <v/>
      </c>
      <c r="AH1426" t="str">
        <f t="shared" si="724"/>
        <v/>
      </c>
      <c r="AJ1426" s="41">
        <f t="shared" si="725"/>
        <v>8</v>
      </c>
      <c r="AK1426" s="42" t="str">
        <f t="shared" si="726"/>
        <v/>
      </c>
      <c r="AL1426" s="41" t="str">
        <f t="shared" si="727"/>
        <v>Pelo ponto</v>
      </c>
      <c r="AM1426" s="41" t="str">
        <f t="shared" si="728"/>
        <v>Não</v>
      </c>
      <c r="AN1426" s="41" t="str">
        <f t="shared" si="729"/>
        <v>Não</v>
      </c>
      <c r="AO1426" s="42" t="str">
        <f t="shared" si="730"/>
        <v/>
      </c>
      <c r="AP1426" s="41" t="str">
        <f t="shared" si="731"/>
        <v>Ronaldo Santos Dias|46275</v>
      </c>
      <c r="AQ1426" s="41" t="str">
        <f t="shared" si="732"/>
        <v/>
      </c>
      <c r="AR1426" s="41" t="str">
        <f>IF($AQ1426="","",COUNTIFS(L_ChaveCob,$AQ1426,L_Ausencia,"&gt;"&amp;$W1426)+COUNTIFS($AQ$4:$AQ1426,$AQ1426,$W$4:$W1426,$W1426))</f>
        <v/>
      </c>
      <c r="AS1426" s="42">
        <f t="shared" si="733"/>
        <v>0</v>
      </c>
      <c r="AT1426" s="42">
        <f t="shared" si="734"/>
        <v>0</v>
      </c>
      <c r="AU1426" s="42">
        <f t="shared" si="735"/>
        <v>0</v>
      </c>
    </row>
    <row r="1427" spans="1:47" x14ac:dyDescent="0.2">
      <c r="A1427" s="35">
        <v>46275</v>
      </c>
      <c r="B1427" s="36" t="s">
        <v>247</v>
      </c>
      <c r="C1427" s="36" t="s">
        <v>258</v>
      </c>
      <c r="D1427" s="36"/>
      <c r="E1427" s="37"/>
      <c r="F1427" s="37"/>
      <c r="G1427" s="36"/>
      <c r="H1427" s="36"/>
      <c r="I1427" s="36"/>
      <c r="J1427" s="36"/>
      <c r="K1427" s="37"/>
      <c r="L1427" s="37"/>
      <c r="M1427" s="37"/>
      <c r="N1427" s="38">
        <f t="shared" si="704"/>
        <v>46266</v>
      </c>
      <c r="O1427">
        <f t="shared" si="705"/>
        <v>900005</v>
      </c>
      <c r="P1427" t="str">
        <f t="shared" si="706"/>
        <v>Serralheria</v>
      </c>
      <c r="Q1427" t="str">
        <f t="shared" si="707"/>
        <v>Normal / Fixo</v>
      </c>
      <c r="R1427" t="str">
        <f t="shared" si="708"/>
        <v>SERRALHEIRO II</v>
      </c>
      <c r="S1427" t="str">
        <f t="shared" si="709"/>
        <v>ADM</v>
      </c>
      <c r="T1427" s="39">
        <f t="shared" si="710"/>
        <v>57.825734836004102</v>
      </c>
      <c r="U1427" s="40">
        <f t="shared" si="711"/>
        <v>0.375</v>
      </c>
      <c r="V1427" s="40">
        <f t="shared" si="712"/>
        <v>0</v>
      </c>
      <c r="W1427" s="40">
        <f t="shared" si="713"/>
        <v>0.375</v>
      </c>
      <c r="X1427" t="str">
        <f t="shared" si="714"/>
        <v>Não</v>
      </c>
      <c r="Y1427" s="40">
        <f t="shared" si="715"/>
        <v>0</v>
      </c>
      <c r="Z1427" s="40">
        <f t="shared" si="716"/>
        <v>0</v>
      </c>
      <c r="AA1427" s="40">
        <f t="shared" si="717"/>
        <v>0</v>
      </c>
      <c r="AB1427" s="40">
        <f t="shared" si="718"/>
        <v>0</v>
      </c>
      <c r="AC1427" s="40">
        <f t="shared" si="719"/>
        <v>0</v>
      </c>
      <c r="AD1427" s="39">
        <f t="shared" si="720"/>
        <v>0</v>
      </c>
      <c r="AE1427" s="39">
        <f t="shared" si="721"/>
        <v>520.43161352403695</v>
      </c>
      <c r="AF1427" t="str">
        <f t="shared" si="722"/>
        <v>Justificada</v>
      </c>
      <c r="AG1427" t="str">
        <f t="shared" si="723"/>
        <v/>
      </c>
      <c r="AH1427" t="str">
        <f t="shared" si="724"/>
        <v/>
      </c>
      <c r="AJ1427" s="41">
        <f t="shared" si="725"/>
        <v>13</v>
      </c>
      <c r="AK1427" s="42" t="str">
        <f t="shared" si="726"/>
        <v/>
      </c>
      <c r="AL1427" s="41" t="str">
        <f t="shared" si="727"/>
        <v>Dia inteiro</v>
      </c>
      <c r="AM1427" s="41" t="str">
        <f t="shared" si="728"/>
        <v>Não</v>
      </c>
      <c r="AN1427" s="41" t="str">
        <f t="shared" si="729"/>
        <v>Não</v>
      </c>
      <c r="AO1427" s="42" t="str">
        <f t="shared" si="730"/>
        <v/>
      </c>
      <c r="AP1427" s="41" t="str">
        <f t="shared" si="731"/>
        <v>Rafael Fracaroli da Rocha|46275</v>
      </c>
      <c r="AQ1427" s="41" t="str">
        <f t="shared" si="732"/>
        <v/>
      </c>
      <c r="AR1427" s="41" t="str">
        <f>IF($AQ1427="","",COUNTIFS(L_ChaveCob,$AQ1427,L_Ausencia,"&gt;"&amp;$W1427)+COUNTIFS($AQ$4:$AQ1427,$AQ1427,$W$4:$W1427,$W1427))</f>
        <v/>
      </c>
      <c r="AS1427" s="42">
        <f t="shared" si="733"/>
        <v>0</v>
      </c>
      <c r="AT1427" s="42">
        <f t="shared" si="734"/>
        <v>0</v>
      </c>
      <c r="AU1427" s="42">
        <f t="shared" si="735"/>
        <v>0</v>
      </c>
    </row>
    <row r="1428" spans="1:47" x14ac:dyDescent="0.2">
      <c r="A1428" s="35">
        <v>46275</v>
      </c>
      <c r="B1428" s="36" t="s">
        <v>237</v>
      </c>
      <c r="C1428" s="36" t="s">
        <v>232</v>
      </c>
      <c r="D1428" s="36"/>
      <c r="E1428" s="37"/>
      <c r="F1428" s="37"/>
      <c r="G1428" s="36"/>
      <c r="H1428" s="36"/>
      <c r="I1428" s="36"/>
      <c r="J1428" s="36"/>
      <c r="K1428" s="37"/>
      <c r="L1428" s="37"/>
      <c r="M1428" s="37"/>
      <c r="N1428" s="38">
        <f t="shared" si="704"/>
        <v>46266</v>
      </c>
      <c r="O1428">
        <f t="shared" si="705"/>
        <v>119353</v>
      </c>
      <c r="P1428" t="str">
        <f t="shared" si="706"/>
        <v>Serralheria</v>
      </c>
      <c r="Q1428" t="str">
        <f t="shared" si="707"/>
        <v>Normal / Fixo</v>
      </c>
      <c r="R1428" t="str">
        <f t="shared" si="708"/>
        <v>SERRALHEIRO II</v>
      </c>
      <c r="S1428" t="str">
        <f t="shared" si="709"/>
        <v>ADM</v>
      </c>
      <c r="T1428" s="39">
        <f t="shared" si="710"/>
        <v>57.825734836004102</v>
      </c>
      <c r="U1428" s="40">
        <f t="shared" si="711"/>
        <v>0.375</v>
      </c>
      <c r="V1428" s="40">
        <f t="shared" si="712"/>
        <v>0.375</v>
      </c>
      <c r="W1428" s="40">
        <f t="shared" si="713"/>
        <v>0</v>
      </c>
      <c r="X1428" t="str">
        <f t="shared" si="714"/>
        <v>Não</v>
      </c>
      <c r="Y1428" s="40">
        <f t="shared" si="715"/>
        <v>0</v>
      </c>
      <c r="Z1428" s="40">
        <f t="shared" si="716"/>
        <v>0</v>
      </c>
      <c r="AA1428" s="40">
        <f t="shared" si="717"/>
        <v>0</v>
      </c>
      <c r="AB1428" s="40">
        <f t="shared" si="718"/>
        <v>0</v>
      </c>
      <c r="AC1428" s="40">
        <f t="shared" si="719"/>
        <v>0</v>
      </c>
      <c r="AD1428" s="39">
        <f t="shared" si="720"/>
        <v>0</v>
      </c>
      <c r="AE1428" s="39">
        <f t="shared" si="721"/>
        <v>0</v>
      </c>
      <c r="AF1428" t="str">
        <f t="shared" si="722"/>
        <v>Trabalhado</v>
      </c>
      <c r="AG1428" t="str">
        <f t="shared" si="723"/>
        <v/>
      </c>
      <c r="AH1428" t="str">
        <f t="shared" si="724"/>
        <v/>
      </c>
      <c r="AJ1428" s="41">
        <f t="shared" si="725"/>
        <v>7</v>
      </c>
      <c r="AK1428" s="42" t="str">
        <f t="shared" si="726"/>
        <v/>
      </c>
      <c r="AL1428" s="41" t="str">
        <f t="shared" si="727"/>
        <v>Leve atraso</v>
      </c>
      <c r="AM1428" s="41" t="str">
        <f t="shared" si="728"/>
        <v>Não</v>
      </c>
      <c r="AN1428" s="41" t="str">
        <f t="shared" si="729"/>
        <v>Sim</v>
      </c>
      <c r="AO1428" s="42" t="str">
        <f t="shared" si="730"/>
        <v/>
      </c>
      <c r="AP1428" s="41" t="str">
        <f t="shared" si="731"/>
        <v>Ezequiel Antonio Peres|46275</v>
      </c>
      <c r="AQ1428" s="41" t="str">
        <f t="shared" si="732"/>
        <v/>
      </c>
      <c r="AR1428" s="41" t="str">
        <f>IF($AQ1428="","",COUNTIFS(L_ChaveCob,$AQ1428,L_Ausencia,"&gt;"&amp;$W1428)+COUNTIFS($AQ$4:$AQ1428,$AQ1428,$W$4:$W1428,$W1428))</f>
        <v/>
      </c>
      <c r="AS1428" s="42">
        <f t="shared" si="733"/>
        <v>0</v>
      </c>
      <c r="AT1428" s="42">
        <f t="shared" si="734"/>
        <v>0</v>
      </c>
      <c r="AU1428" s="42">
        <f t="shared" si="735"/>
        <v>0</v>
      </c>
    </row>
    <row r="1429" spans="1:47" x14ac:dyDescent="0.2">
      <c r="A1429" s="35">
        <v>46275</v>
      </c>
      <c r="B1429" s="36" t="s">
        <v>249</v>
      </c>
      <c r="C1429" s="36" t="s">
        <v>232</v>
      </c>
      <c r="D1429" s="36"/>
      <c r="E1429" s="37"/>
      <c r="F1429" s="37"/>
      <c r="G1429" s="36"/>
      <c r="H1429" s="36"/>
      <c r="I1429" s="36"/>
      <c r="J1429" s="36"/>
      <c r="K1429" s="37"/>
      <c r="L1429" s="37"/>
      <c r="M1429" s="37"/>
      <c r="N1429" s="38">
        <f t="shared" si="704"/>
        <v>46266</v>
      </c>
      <c r="O1429">
        <f t="shared" si="705"/>
        <v>331335</v>
      </c>
      <c r="P1429" t="str">
        <f t="shared" si="706"/>
        <v>Serralheria</v>
      </c>
      <c r="Q1429" t="str">
        <f t="shared" si="707"/>
        <v>Normal / Fixo</v>
      </c>
      <c r="R1429" t="str">
        <f t="shared" si="708"/>
        <v>SERRALHEIRO II</v>
      </c>
      <c r="S1429" t="str">
        <f t="shared" si="709"/>
        <v>ADM</v>
      </c>
      <c r="T1429" s="39">
        <f t="shared" si="710"/>
        <v>57.825734836004102</v>
      </c>
      <c r="U1429" s="40">
        <f t="shared" si="711"/>
        <v>0.375</v>
      </c>
      <c r="V1429" s="40">
        <f t="shared" si="712"/>
        <v>0.375</v>
      </c>
      <c r="W1429" s="40">
        <f t="shared" si="713"/>
        <v>0</v>
      </c>
      <c r="X1429" t="str">
        <f t="shared" si="714"/>
        <v>Não</v>
      </c>
      <c r="Y1429" s="40">
        <f t="shared" si="715"/>
        <v>0</v>
      </c>
      <c r="Z1429" s="40">
        <f t="shared" si="716"/>
        <v>0</v>
      </c>
      <c r="AA1429" s="40">
        <f t="shared" si="717"/>
        <v>0</v>
      </c>
      <c r="AB1429" s="40">
        <f t="shared" si="718"/>
        <v>0</v>
      </c>
      <c r="AC1429" s="40">
        <f t="shared" si="719"/>
        <v>0</v>
      </c>
      <c r="AD1429" s="39">
        <f t="shared" si="720"/>
        <v>0</v>
      </c>
      <c r="AE1429" s="39">
        <f t="shared" si="721"/>
        <v>0</v>
      </c>
      <c r="AF1429" t="str">
        <f t="shared" si="722"/>
        <v>Trabalhado</v>
      </c>
      <c r="AG1429" t="str">
        <f t="shared" si="723"/>
        <v/>
      </c>
      <c r="AH1429" t="str">
        <f t="shared" si="724"/>
        <v/>
      </c>
      <c r="AJ1429" s="41">
        <f t="shared" si="725"/>
        <v>5</v>
      </c>
      <c r="AK1429" s="42" t="str">
        <f t="shared" si="726"/>
        <v/>
      </c>
      <c r="AL1429" s="41" t="str">
        <f t="shared" si="727"/>
        <v>Leve atraso</v>
      </c>
      <c r="AM1429" s="41" t="str">
        <f t="shared" si="728"/>
        <v>Não</v>
      </c>
      <c r="AN1429" s="41" t="str">
        <f t="shared" si="729"/>
        <v>Sim</v>
      </c>
      <c r="AO1429" s="42" t="str">
        <f t="shared" si="730"/>
        <v/>
      </c>
      <c r="AP1429" s="41" t="str">
        <f t="shared" si="731"/>
        <v>Robson Alberto Alves Galvão|46275</v>
      </c>
      <c r="AQ1429" s="41" t="str">
        <f t="shared" si="732"/>
        <v/>
      </c>
      <c r="AR1429" s="41" t="str">
        <f>IF($AQ1429="","",COUNTIFS(L_ChaveCob,$AQ1429,L_Ausencia,"&gt;"&amp;$W1429)+COUNTIFS($AQ$4:$AQ1429,$AQ1429,$W$4:$W1429,$W1429))</f>
        <v/>
      </c>
      <c r="AS1429" s="42">
        <f t="shared" si="733"/>
        <v>0</v>
      </c>
      <c r="AT1429" s="42">
        <f t="shared" si="734"/>
        <v>0</v>
      </c>
      <c r="AU1429" s="42">
        <f t="shared" si="735"/>
        <v>0</v>
      </c>
    </row>
    <row r="1430" spans="1:47" x14ac:dyDescent="0.2">
      <c r="A1430" s="35">
        <v>46275</v>
      </c>
      <c r="B1430" s="36" t="s">
        <v>229</v>
      </c>
      <c r="C1430" s="36" t="s">
        <v>232</v>
      </c>
      <c r="D1430" s="36"/>
      <c r="E1430" s="37"/>
      <c r="F1430" s="37"/>
      <c r="G1430" s="36"/>
      <c r="H1430" s="36"/>
      <c r="I1430" s="36"/>
      <c r="J1430" s="36"/>
      <c r="K1430" s="37"/>
      <c r="L1430" s="37"/>
      <c r="M1430" s="37"/>
      <c r="N1430" s="38">
        <f t="shared" si="704"/>
        <v>46266</v>
      </c>
      <c r="O1430">
        <f t="shared" si="705"/>
        <v>105410</v>
      </c>
      <c r="P1430" t="str">
        <f t="shared" si="706"/>
        <v>Serralheria</v>
      </c>
      <c r="Q1430" t="str">
        <f t="shared" si="707"/>
        <v>Normal / Fixo</v>
      </c>
      <c r="R1430" t="str">
        <f t="shared" si="708"/>
        <v>SERRALHEIRO I</v>
      </c>
      <c r="S1430" t="str">
        <f t="shared" si="709"/>
        <v>TURNO 3</v>
      </c>
      <c r="T1430" s="39">
        <f t="shared" si="710"/>
        <v>53.488333185221997</v>
      </c>
      <c r="U1430" s="40">
        <f t="shared" si="711"/>
        <v>0.33333333333333298</v>
      </c>
      <c r="V1430" s="40">
        <f t="shared" si="712"/>
        <v>0.33333333333333298</v>
      </c>
      <c r="W1430" s="40">
        <f t="shared" si="713"/>
        <v>0</v>
      </c>
      <c r="X1430" t="str">
        <f t="shared" si="714"/>
        <v>Não</v>
      </c>
      <c r="Y1430" s="40">
        <f t="shared" si="715"/>
        <v>0</v>
      </c>
      <c r="Z1430" s="40">
        <f t="shared" si="716"/>
        <v>0</v>
      </c>
      <c r="AA1430" s="40">
        <f t="shared" si="717"/>
        <v>0</v>
      </c>
      <c r="AB1430" s="40">
        <f t="shared" si="718"/>
        <v>0</v>
      </c>
      <c r="AC1430" s="40">
        <f t="shared" si="719"/>
        <v>0</v>
      </c>
      <c r="AD1430" s="39">
        <f t="shared" si="720"/>
        <v>0</v>
      </c>
      <c r="AE1430" s="39">
        <f t="shared" si="721"/>
        <v>0</v>
      </c>
      <c r="AF1430" t="str">
        <f t="shared" si="722"/>
        <v>Trabalhado</v>
      </c>
      <c r="AG1430" t="str">
        <f t="shared" si="723"/>
        <v/>
      </c>
      <c r="AH1430" t="str">
        <f t="shared" si="724"/>
        <v/>
      </c>
      <c r="AJ1430" s="41">
        <f t="shared" si="725"/>
        <v>6</v>
      </c>
      <c r="AK1430" s="42" t="str">
        <f t="shared" si="726"/>
        <v/>
      </c>
      <c r="AL1430" s="41" t="str">
        <f t="shared" si="727"/>
        <v>Leve atraso</v>
      </c>
      <c r="AM1430" s="41" t="str">
        <f t="shared" si="728"/>
        <v>Não</v>
      </c>
      <c r="AN1430" s="41" t="str">
        <f t="shared" si="729"/>
        <v>Sim</v>
      </c>
      <c r="AO1430" s="42" t="str">
        <f t="shared" si="730"/>
        <v/>
      </c>
      <c r="AP1430" s="41" t="str">
        <f t="shared" si="731"/>
        <v>Marcelo Douglas Vieira Santana|46275</v>
      </c>
      <c r="AQ1430" s="41" t="str">
        <f t="shared" si="732"/>
        <v/>
      </c>
      <c r="AR1430" s="41" t="str">
        <f>IF($AQ1430="","",COUNTIFS(L_ChaveCob,$AQ1430,L_Ausencia,"&gt;"&amp;$W1430)+COUNTIFS($AQ$4:$AQ1430,$AQ1430,$W$4:$W1430,$W1430))</f>
        <v/>
      </c>
      <c r="AS1430" s="42">
        <f t="shared" si="733"/>
        <v>0</v>
      </c>
      <c r="AT1430" s="42">
        <f t="shared" si="734"/>
        <v>0</v>
      </c>
      <c r="AU1430" s="42">
        <f t="shared" si="735"/>
        <v>0</v>
      </c>
    </row>
    <row r="1431" spans="1:47" x14ac:dyDescent="0.2">
      <c r="A1431" s="35">
        <v>46275</v>
      </c>
      <c r="B1431" s="36" t="s">
        <v>231</v>
      </c>
      <c r="C1431" s="36" t="s">
        <v>232</v>
      </c>
      <c r="D1431" s="36"/>
      <c r="E1431" s="37"/>
      <c r="F1431" s="37"/>
      <c r="G1431" s="36"/>
      <c r="H1431" s="36"/>
      <c r="I1431" s="36"/>
      <c r="J1431" s="36"/>
      <c r="K1431" s="37"/>
      <c r="L1431" s="37"/>
      <c r="M1431" s="37"/>
      <c r="N1431" s="38">
        <f t="shared" si="704"/>
        <v>46266</v>
      </c>
      <c r="O1431">
        <f t="shared" si="705"/>
        <v>900004</v>
      </c>
      <c r="P1431" t="str">
        <f t="shared" si="706"/>
        <v>Serralheria</v>
      </c>
      <c r="Q1431" t="str">
        <f t="shared" si="707"/>
        <v>Normal / Fixo</v>
      </c>
      <c r="R1431" t="str">
        <f t="shared" si="708"/>
        <v>SERRALHEIRO I</v>
      </c>
      <c r="S1431" t="str">
        <f t="shared" si="709"/>
        <v>TURNO 2</v>
      </c>
      <c r="T1431" s="39">
        <f t="shared" si="710"/>
        <v>53.488333185221997</v>
      </c>
      <c r="U1431" s="40">
        <f t="shared" si="711"/>
        <v>0.33333333333333298</v>
      </c>
      <c r="V1431" s="40">
        <f t="shared" si="712"/>
        <v>0.33333333333333298</v>
      </c>
      <c r="W1431" s="40">
        <f t="shared" si="713"/>
        <v>0</v>
      </c>
      <c r="X1431" t="str">
        <f t="shared" si="714"/>
        <v>Não</v>
      </c>
      <c r="Y1431" s="40">
        <f t="shared" si="715"/>
        <v>0</v>
      </c>
      <c r="Z1431" s="40">
        <f t="shared" si="716"/>
        <v>0</v>
      </c>
      <c r="AA1431" s="40">
        <f t="shared" si="717"/>
        <v>0</v>
      </c>
      <c r="AB1431" s="40">
        <f t="shared" si="718"/>
        <v>0</v>
      </c>
      <c r="AC1431" s="40">
        <f t="shared" si="719"/>
        <v>0</v>
      </c>
      <c r="AD1431" s="39">
        <f t="shared" si="720"/>
        <v>0</v>
      </c>
      <c r="AE1431" s="39">
        <f t="shared" si="721"/>
        <v>0</v>
      </c>
      <c r="AF1431" t="str">
        <f t="shared" si="722"/>
        <v>Trabalhado</v>
      </c>
      <c r="AG1431" t="str">
        <f t="shared" si="723"/>
        <v/>
      </c>
      <c r="AH1431" t="str">
        <f t="shared" si="724"/>
        <v/>
      </c>
      <c r="AJ1431" s="41">
        <f t="shared" si="725"/>
        <v>11</v>
      </c>
      <c r="AK1431" s="42" t="str">
        <f t="shared" si="726"/>
        <v/>
      </c>
      <c r="AL1431" s="41" t="str">
        <f t="shared" si="727"/>
        <v>Leve atraso</v>
      </c>
      <c r="AM1431" s="41" t="str">
        <f t="shared" si="728"/>
        <v>Não</v>
      </c>
      <c r="AN1431" s="41" t="str">
        <f t="shared" si="729"/>
        <v>Sim</v>
      </c>
      <c r="AO1431" s="42" t="str">
        <f t="shared" si="730"/>
        <v/>
      </c>
      <c r="AP1431" s="41" t="str">
        <f t="shared" si="731"/>
        <v>Rogério Marques da Silva|46275</v>
      </c>
      <c r="AQ1431" s="41" t="str">
        <f t="shared" si="732"/>
        <v/>
      </c>
      <c r="AR1431" s="41" t="str">
        <f>IF($AQ1431="","",COUNTIFS(L_ChaveCob,$AQ1431,L_Ausencia,"&gt;"&amp;$W1431)+COUNTIFS($AQ$4:$AQ1431,$AQ1431,$W$4:$W1431,$W1431))</f>
        <v/>
      </c>
      <c r="AS1431" s="42">
        <f t="shared" si="733"/>
        <v>0</v>
      </c>
      <c r="AT1431" s="42">
        <f t="shared" si="734"/>
        <v>0</v>
      </c>
      <c r="AU1431" s="42">
        <f t="shared" si="735"/>
        <v>0</v>
      </c>
    </row>
    <row r="1432" spans="1:47" x14ac:dyDescent="0.2">
      <c r="A1432" s="35">
        <v>46275</v>
      </c>
      <c r="B1432" s="36" t="s">
        <v>479</v>
      </c>
      <c r="C1432" s="36" t="s">
        <v>232</v>
      </c>
      <c r="D1432" s="36"/>
      <c r="E1432" s="37"/>
      <c r="F1432" s="37"/>
      <c r="G1432" s="36"/>
      <c r="H1432" s="36"/>
      <c r="I1432" s="36"/>
      <c r="J1432" s="36"/>
      <c r="K1432" s="37"/>
      <c r="L1432" s="37"/>
      <c r="M1432" s="37"/>
      <c r="N1432" s="38">
        <f t="shared" si="704"/>
        <v>46266</v>
      </c>
      <c r="O1432">
        <f t="shared" si="705"/>
        <v>900012</v>
      </c>
      <c r="P1432" t="str">
        <f t="shared" si="706"/>
        <v>Serralheria</v>
      </c>
      <c r="Q1432" t="str">
        <f t="shared" si="707"/>
        <v>Normal / Fixo</v>
      </c>
      <c r="R1432" t="str">
        <f t="shared" si="708"/>
        <v>SERRALHEIRO I</v>
      </c>
      <c r="S1432" t="str">
        <f t="shared" si="709"/>
        <v>ADM</v>
      </c>
      <c r="T1432" s="39">
        <f t="shared" si="710"/>
        <v>53.488333185221997</v>
      </c>
      <c r="U1432" s="40">
        <f t="shared" si="711"/>
        <v>0.375</v>
      </c>
      <c r="V1432" s="40">
        <f t="shared" si="712"/>
        <v>0.375</v>
      </c>
      <c r="W1432" s="40">
        <f t="shared" si="713"/>
        <v>0</v>
      </c>
      <c r="X1432" t="str">
        <f t="shared" si="714"/>
        <v>Não</v>
      </c>
      <c r="Y1432" s="40">
        <f t="shared" si="715"/>
        <v>0</v>
      </c>
      <c r="Z1432" s="40">
        <f t="shared" si="716"/>
        <v>0</v>
      </c>
      <c r="AA1432" s="40">
        <f t="shared" si="717"/>
        <v>0</v>
      </c>
      <c r="AB1432" s="40">
        <f t="shared" si="718"/>
        <v>0</v>
      </c>
      <c r="AC1432" s="40">
        <f t="shared" si="719"/>
        <v>0</v>
      </c>
      <c r="AD1432" s="39">
        <f t="shared" si="720"/>
        <v>0</v>
      </c>
      <c r="AE1432" s="39">
        <f t="shared" si="721"/>
        <v>0</v>
      </c>
      <c r="AF1432" t="str">
        <f t="shared" si="722"/>
        <v>Trabalhado</v>
      </c>
      <c r="AG1432" t="str">
        <f t="shared" si="723"/>
        <v/>
      </c>
      <c r="AH1432" t="str">
        <f t="shared" si="724"/>
        <v/>
      </c>
      <c r="AJ1432" s="41">
        <f t="shared" si="725"/>
        <v>21</v>
      </c>
      <c r="AK1432" s="42" t="str">
        <f t="shared" si="726"/>
        <v/>
      </c>
      <c r="AL1432" s="41" t="str">
        <f t="shared" si="727"/>
        <v>Leve atraso</v>
      </c>
      <c r="AM1432" s="41" t="str">
        <f t="shared" si="728"/>
        <v>Não</v>
      </c>
      <c r="AN1432" s="41" t="str">
        <f t="shared" si="729"/>
        <v>Sim</v>
      </c>
      <c r="AO1432" s="42" t="str">
        <f t="shared" si="730"/>
        <v/>
      </c>
      <c r="AP1432" s="41" t="str">
        <f t="shared" si="731"/>
        <v>Diego Ferreira Moura|46275</v>
      </c>
      <c r="AQ1432" s="41" t="str">
        <f t="shared" si="732"/>
        <v/>
      </c>
      <c r="AR1432" s="41" t="str">
        <f>IF($AQ1432="","",COUNTIFS(L_ChaveCob,$AQ1432,L_Ausencia,"&gt;"&amp;$W1432)+COUNTIFS($AQ$4:$AQ1432,$AQ1432,$W$4:$W1432,$W1432))</f>
        <v/>
      </c>
      <c r="AS1432" s="42">
        <f t="shared" si="733"/>
        <v>0</v>
      </c>
      <c r="AT1432" s="42">
        <f t="shared" si="734"/>
        <v>0</v>
      </c>
      <c r="AU1432" s="42">
        <f t="shared" si="735"/>
        <v>0</v>
      </c>
    </row>
    <row r="1433" spans="1:47" x14ac:dyDescent="0.2">
      <c r="A1433" s="35">
        <v>46275</v>
      </c>
      <c r="B1433" s="36" t="s">
        <v>483</v>
      </c>
      <c r="C1433" s="36" t="s">
        <v>213</v>
      </c>
      <c r="D1433" s="36"/>
      <c r="E1433" s="37"/>
      <c r="F1433" s="37"/>
      <c r="G1433" s="36"/>
      <c r="H1433" s="36"/>
      <c r="I1433" s="36"/>
      <c r="J1433" s="36"/>
      <c r="K1433" s="37"/>
      <c r="L1433" s="37"/>
      <c r="M1433" s="37"/>
      <c r="N1433" s="38">
        <f t="shared" si="704"/>
        <v>46266</v>
      </c>
      <c r="O1433">
        <f t="shared" si="705"/>
        <v>900011</v>
      </c>
      <c r="P1433" t="str">
        <f t="shared" si="706"/>
        <v>Serralheria</v>
      </c>
      <c r="Q1433" t="str">
        <f t="shared" si="707"/>
        <v>Normal / Fixo</v>
      </c>
      <c r="R1433" t="str">
        <f t="shared" si="708"/>
        <v>SERRALHEIRO I</v>
      </c>
      <c r="S1433" t="str">
        <f t="shared" si="709"/>
        <v>ADM</v>
      </c>
      <c r="T1433" s="39">
        <f t="shared" si="710"/>
        <v>53.488333185221997</v>
      </c>
      <c r="U1433" s="40">
        <f t="shared" si="711"/>
        <v>0.375</v>
      </c>
      <c r="V1433" s="40">
        <f t="shared" si="712"/>
        <v>0</v>
      </c>
      <c r="W1433" s="40">
        <f t="shared" si="713"/>
        <v>0.375</v>
      </c>
      <c r="X1433" t="str">
        <f t="shared" si="714"/>
        <v>Sim</v>
      </c>
      <c r="Y1433" s="40">
        <f t="shared" si="715"/>
        <v>0.375</v>
      </c>
      <c r="Z1433" s="40">
        <f t="shared" si="716"/>
        <v>0</v>
      </c>
      <c r="AA1433" s="40">
        <f t="shared" si="717"/>
        <v>0</v>
      </c>
      <c r="AB1433" s="40">
        <f t="shared" si="718"/>
        <v>0</v>
      </c>
      <c r="AC1433" s="40">
        <f t="shared" si="719"/>
        <v>0.375</v>
      </c>
      <c r="AD1433" s="39">
        <f t="shared" si="720"/>
        <v>481.39499866699799</v>
      </c>
      <c r="AE1433" s="39">
        <f t="shared" si="721"/>
        <v>0</v>
      </c>
      <c r="AF1433" t="str">
        <f t="shared" si="722"/>
        <v>Injustificada</v>
      </c>
      <c r="AG1433" t="str">
        <f t="shared" si="723"/>
        <v>DESCONTA 9:00h (Injustificada).</v>
      </c>
      <c r="AH1433" t="str">
        <f t="shared" si="724"/>
        <v/>
      </c>
      <c r="AJ1433" s="41">
        <f t="shared" si="725"/>
        <v>20</v>
      </c>
      <c r="AK1433" s="42" t="str">
        <f t="shared" si="726"/>
        <v/>
      </c>
      <c r="AL1433" s="41" t="str">
        <f t="shared" si="727"/>
        <v>Dia inteiro</v>
      </c>
      <c r="AM1433" s="41" t="str">
        <f t="shared" si="728"/>
        <v>Sim</v>
      </c>
      <c r="AN1433" s="41" t="str">
        <f t="shared" si="729"/>
        <v>Não</v>
      </c>
      <c r="AO1433" s="42" t="str">
        <f t="shared" si="730"/>
        <v/>
      </c>
      <c r="AP1433" s="41" t="str">
        <f t="shared" si="731"/>
        <v>Maxwell Torres da Silva|46275</v>
      </c>
      <c r="AQ1433" s="41" t="str">
        <f t="shared" si="732"/>
        <v>46275|Serralheria</v>
      </c>
      <c r="AR1433" s="41">
        <f>IF($AQ1433="","",COUNTIFS(L_ChaveCob,$AQ1433,L_Ausencia,"&gt;"&amp;$W1433)+COUNTIFS($AQ$4:$AQ1433,$AQ1433,$W$4:$W1433,$W1433))</f>
        <v>1</v>
      </c>
      <c r="AS1433" s="42">
        <f t="shared" si="733"/>
        <v>0</v>
      </c>
      <c r="AT1433" s="42">
        <f t="shared" si="734"/>
        <v>0</v>
      </c>
      <c r="AU1433" s="42">
        <f t="shared" si="735"/>
        <v>0</v>
      </c>
    </row>
    <row r="1434" spans="1:47" x14ac:dyDescent="0.2">
      <c r="A1434" s="35">
        <v>46275</v>
      </c>
      <c r="B1434" s="36" t="s">
        <v>281</v>
      </c>
      <c r="C1434" s="36" t="s">
        <v>213</v>
      </c>
      <c r="D1434" s="36"/>
      <c r="E1434" s="37"/>
      <c r="F1434" s="37"/>
      <c r="G1434" s="36"/>
      <c r="H1434" s="36"/>
      <c r="I1434" s="36"/>
      <c r="J1434" s="36"/>
      <c r="K1434" s="37"/>
      <c r="L1434" s="37"/>
      <c r="M1434" s="37"/>
      <c r="N1434" s="38">
        <f t="shared" si="704"/>
        <v>46266</v>
      </c>
      <c r="O1434">
        <f t="shared" si="705"/>
        <v>900010</v>
      </c>
      <c r="P1434" t="str">
        <f t="shared" si="706"/>
        <v>Serralheria</v>
      </c>
      <c r="Q1434" t="str">
        <f t="shared" si="707"/>
        <v>Normal / Fixo</v>
      </c>
      <c r="R1434" t="str">
        <f t="shared" si="708"/>
        <v>SERRALHEIRO I</v>
      </c>
      <c r="S1434" t="str">
        <f t="shared" si="709"/>
        <v>ADM</v>
      </c>
      <c r="T1434" s="39">
        <f t="shared" si="710"/>
        <v>53.488333185221997</v>
      </c>
      <c r="U1434" s="40">
        <f t="shared" si="711"/>
        <v>0.375</v>
      </c>
      <c r="V1434" s="40">
        <f t="shared" si="712"/>
        <v>0</v>
      </c>
      <c r="W1434" s="40">
        <f t="shared" si="713"/>
        <v>0.375</v>
      </c>
      <c r="X1434" t="str">
        <f t="shared" si="714"/>
        <v>Sim</v>
      </c>
      <c r="Y1434" s="40">
        <f t="shared" si="715"/>
        <v>0.375</v>
      </c>
      <c r="Z1434" s="40">
        <f t="shared" si="716"/>
        <v>0</v>
      </c>
      <c r="AA1434" s="40">
        <f t="shared" si="717"/>
        <v>0</v>
      </c>
      <c r="AB1434" s="40">
        <f t="shared" si="718"/>
        <v>0</v>
      </c>
      <c r="AC1434" s="40">
        <f t="shared" si="719"/>
        <v>0.375</v>
      </c>
      <c r="AD1434" s="39">
        <f t="shared" si="720"/>
        <v>481.39499866699799</v>
      </c>
      <c r="AE1434" s="39">
        <f t="shared" si="721"/>
        <v>0</v>
      </c>
      <c r="AF1434" t="str">
        <f t="shared" si="722"/>
        <v>Injustificada</v>
      </c>
      <c r="AG1434" t="str">
        <f t="shared" si="723"/>
        <v>DESCONTA 9:00h (Injustificada).</v>
      </c>
      <c r="AH1434" t="str">
        <f t="shared" si="724"/>
        <v/>
      </c>
      <c r="AJ1434" s="41">
        <f t="shared" si="725"/>
        <v>19</v>
      </c>
      <c r="AK1434" s="42" t="str">
        <f t="shared" si="726"/>
        <v/>
      </c>
      <c r="AL1434" s="41" t="str">
        <f t="shared" si="727"/>
        <v>Dia inteiro</v>
      </c>
      <c r="AM1434" s="41" t="str">
        <f t="shared" si="728"/>
        <v>Sim</v>
      </c>
      <c r="AN1434" s="41" t="str">
        <f t="shared" si="729"/>
        <v>Não</v>
      </c>
      <c r="AO1434" s="42" t="str">
        <f t="shared" si="730"/>
        <v/>
      </c>
      <c r="AP1434" s="41" t="str">
        <f t="shared" si="731"/>
        <v>Roniel de Souza Rocha|46275</v>
      </c>
      <c r="AQ1434" s="41" t="str">
        <f t="shared" si="732"/>
        <v>46275|Serralheria</v>
      </c>
      <c r="AR1434" s="41">
        <f>IF($AQ1434="","",COUNTIFS(L_ChaveCob,$AQ1434,L_Ausencia,"&gt;"&amp;$W1434)+COUNTIFS($AQ$4:$AQ1434,$AQ1434,$W$4:$W1434,$W1434))</f>
        <v>2</v>
      </c>
      <c r="AS1434" s="42">
        <f t="shared" si="733"/>
        <v>0</v>
      </c>
      <c r="AT1434" s="42">
        <f t="shared" si="734"/>
        <v>0</v>
      </c>
      <c r="AU1434" s="42">
        <f t="shared" si="735"/>
        <v>0</v>
      </c>
    </row>
    <row r="1435" spans="1:47" hidden="1" x14ac:dyDescent="0.2">
      <c r="A1435" s="35">
        <v>46275</v>
      </c>
      <c r="B1435" s="36" t="s">
        <v>611</v>
      </c>
      <c r="C1435" s="36" t="s">
        <v>232</v>
      </c>
      <c r="D1435" s="36"/>
      <c r="E1435" s="37"/>
      <c r="F1435" s="37"/>
      <c r="G1435" s="36"/>
      <c r="H1435" s="36"/>
      <c r="I1435" s="36"/>
      <c r="J1435" s="36"/>
      <c r="K1435" s="37"/>
      <c r="L1435" s="37"/>
      <c r="M1435" s="37"/>
      <c r="N1435" s="38">
        <f t="shared" si="704"/>
        <v>46266</v>
      </c>
      <c r="O1435">
        <f t="shared" si="705"/>
        <v>900013</v>
      </c>
      <c r="P1435" t="str">
        <f t="shared" si="706"/>
        <v>SPOT</v>
      </c>
      <c r="Q1435" t="str">
        <f t="shared" si="707"/>
        <v>SPOT</v>
      </c>
      <c r="R1435" t="str">
        <f t="shared" si="708"/>
        <v>SERRALHEIRO I</v>
      </c>
      <c r="S1435" t="str">
        <f t="shared" si="709"/>
        <v>TURNO 2</v>
      </c>
      <c r="T1435" s="39">
        <f t="shared" si="710"/>
        <v>53.488333185221997</v>
      </c>
      <c r="U1435" s="40">
        <f t="shared" si="711"/>
        <v>0.33333333333333298</v>
      </c>
      <c r="V1435" s="40">
        <f t="shared" si="712"/>
        <v>0.33333333333333298</v>
      </c>
      <c r="W1435" s="40">
        <f t="shared" si="713"/>
        <v>0</v>
      </c>
      <c r="X1435" t="str">
        <f t="shared" si="714"/>
        <v>Não</v>
      </c>
      <c r="Y1435" s="40">
        <f t="shared" si="715"/>
        <v>0</v>
      </c>
      <c r="Z1435" s="40">
        <f t="shared" si="716"/>
        <v>0</v>
      </c>
      <c r="AA1435" s="40">
        <f t="shared" si="717"/>
        <v>0</v>
      </c>
      <c r="AB1435" s="40">
        <f t="shared" si="718"/>
        <v>0</v>
      </c>
      <c r="AC1435" s="40">
        <f t="shared" si="719"/>
        <v>0</v>
      </c>
      <c r="AD1435" s="39">
        <f t="shared" si="720"/>
        <v>0</v>
      </c>
      <c r="AE1435" s="39">
        <f t="shared" si="721"/>
        <v>0</v>
      </c>
      <c r="AF1435" t="str">
        <f t="shared" si="722"/>
        <v>Trabalhado</v>
      </c>
      <c r="AG1435" t="str">
        <f t="shared" si="723"/>
        <v/>
      </c>
      <c r="AH1435" t="str">
        <f t="shared" si="724"/>
        <v/>
      </c>
      <c r="AJ1435" s="41">
        <f t="shared" si="725"/>
        <v>22</v>
      </c>
      <c r="AK1435" s="42" t="str">
        <f t="shared" si="726"/>
        <v/>
      </c>
      <c r="AL1435" s="41" t="str">
        <f t="shared" si="727"/>
        <v>Leve atraso</v>
      </c>
      <c r="AM1435" s="41" t="str">
        <f t="shared" si="728"/>
        <v>Não</v>
      </c>
      <c r="AN1435" s="41" t="str">
        <f t="shared" si="729"/>
        <v>Sim</v>
      </c>
      <c r="AO1435" s="42" t="str">
        <f t="shared" si="730"/>
        <v/>
      </c>
      <c r="AP1435" s="41" t="str">
        <f t="shared" si="731"/>
        <v>Murilo de Souza Modesto- Spot|46275</v>
      </c>
      <c r="AQ1435" s="41" t="str">
        <f t="shared" si="732"/>
        <v/>
      </c>
      <c r="AR1435" s="41" t="str">
        <f>IF($AQ1435="","",COUNTIFS(L_ChaveCob,$AQ1435,L_Ausencia,"&gt;"&amp;$W1435)+COUNTIFS($AQ$4:$AQ1435,$AQ1435,$W$4:$W1435,$W1435))</f>
        <v/>
      </c>
      <c r="AS1435" s="42">
        <f t="shared" si="733"/>
        <v>0</v>
      </c>
      <c r="AT1435" s="42">
        <f t="shared" si="734"/>
        <v>0</v>
      </c>
      <c r="AU1435" s="42">
        <f t="shared" si="735"/>
        <v>0</v>
      </c>
    </row>
    <row r="1436" spans="1:47" x14ac:dyDescent="0.2">
      <c r="A1436" s="35">
        <v>46276</v>
      </c>
      <c r="B1436" s="36" t="s">
        <v>252</v>
      </c>
      <c r="C1436" s="36" t="s">
        <v>232</v>
      </c>
      <c r="D1436" s="36"/>
      <c r="E1436" s="37"/>
      <c r="F1436" s="37"/>
      <c r="G1436" s="36"/>
      <c r="H1436" s="36"/>
      <c r="I1436" s="36"/>
      <c r="J1436" s="36"/>
      <c r="K1436" s="37"/>
      <c r="L1436" s="37"/>
      <c r="M1436" s="37"/>
      <c r="N1436" s="38">
        <f t="shared" si="704"/>
        <v>46266</v>
      </c>
      <c r="O1436">
        <f t="shared" si="705"/>
        <v>266937</v>
      </c>
      <c r="P1436" t="str">
        <f t="shared" si="706"/>
        <v>Serralheria</v>
      </c>
      <c r="Q1436" t="str">
        <f t="shared" si="707"/>
        <v>Normal / Fixo</v>
      </c>
      <c r="R1436" t="str">
        <f t="shared" si="708"/>
        <v>ENCARREGADO</v>
      </c>
      <c r="S1436" t="str">
        <f t="shared" si="709"/>
        <v>ADM</v>
      </c>
      <c r="T1436" s="39">
        <f t="shared" si="710"/>
        <v>66.410146806958295</v>
      </c>
      <c r="U1436" s="40">
        <f t="shared" si="711"/>
        <v>0.33333333333333298</v>
      </c>
      <c r="V1436" s="40">
        <f t="shared" si="712"/>
        <v>0.33333333333333298</v>
      </c>
      <c r="W1436" s="40">
        <f t="shared" si="713"/>
        <v>0</v>
      </c>
      <c r="X1436" t="str">
        <f t="shared" si="714"/>
        <v>Não</v>
      </c>
      <c r="Y1436" s="40">
        <f t="shared" si="715"/>
        <v>0</v>
      </c>
      <c r="Z1436" s="40">
        <f t="shared" si="716"/>
        <v>0</v>
      </c>
      <c r="AA1436" s="40">
        <f t="shared" si="717"/>
        <v>0</v>
      </c>
      <c r="AB1436" s="40">
        <f t="shared" si="718"/>
        <v>0</v>
      </c>
      <c r="AC1436" s="40">
        <f t="shared" si="719"/>
        <v>0</v>
      </c>
      <c r="AD1436" s="39">
        <f t="shared" si="720"/>
        <v>0</v>
      </c>
      <c r="AE1436" s="39">
        <f t="shared" si="721"/>
        <v>0</v>
      </c>
      <c r="AF1436" t="str">
        <f t="shared" si="722"/>
        <v>Trabalhado</v>
      </c>
      <c r="AG1436" t="str">
        <f t="shared" si="723"/>
        <v/>
      </c>
      <c r="AH1436" t="str">
        <f t="shared" si="724"/>
        <v/>
      </c>
      <c r="AJ1436" s="41">
        <f t="shared" si="725"/>
        <v>1</v>
      </c>
      <c r="AK1436" s="42" t="str">
        <f t="shared" si="726"/>
        <v/>
      </c>
      <c r="AL1436" s="41" t="str">
        <f t="shared" si="727"/>
        <v>Leve atraso</v>
      </c>
      <c r="AM1436" s="41" t="str">
        <f t="shared" si="728"/>
        <v>Não</v>
      </c>
      <c r="AN1436" s="41" t="str">
        <f t="shared" si="729"/>
        <v>Sim</v>
      </c>
      <c r="AO1436" s="42" t="str">
        <f t="shared" si="730"/>
        <v/>
      </c>
      <c r="AP1436" s="41" t="str">
        <f t="shared" si="731"/>
        <v>Ronaldo Rosendo da Silva|46276</v>
      </c>
      <c r="AQ1436" s="41" t="str">
        <f t="shared" si="732"/>
        <v/>
      </c>
      <c r="AR1436" s="41" t="str">
        <f>IF($AQ1436="","",COUNTIFS(L_ChaveCob,$AQ1436,L_Ausencia,"&gt;"&amp;$W1436)+COUNTIFS($AQ$4:$AQ1436,$AQ1436,$W$4:$W1436,$W1436))</f>
        <v/>
      </c>
      <c r="AS1436" s="42">
        <f t="shared" si="733"/>
        <v>0</v>
      </c>
      <c r="AT1436" s="42">
        <f t="shared" si="734"/>
        <v>0</v>
      </c>
      <c r="AU1436" s="42">
        <f t="shared" si="735"/>
        <v>0</v>
      </c>
    </row>
    <row r="1437" spans="1:47" x14ac:dyDescent="0.2">
      <c r="A1437" s="35">
        <v>46276</v>
      </c>
      <c r="B1437" s="36" t="s">
        <v>243</v>
      </c>
      <c r="C1437" s="36" t="s">
        <v>232</v>
      </c>
      <c r="D1437" s="36"/>
      <c r="E1437" s="37"/>
      <c r="F1437" s="37"/>
      <c r="G1437" s="36"/>
      <c r="H1437" s="36"/>
      <c r="I1437" s="36"/>
      <c r="J1437" s="36"/>
      <c r="K1437" s="37"/>
      <c r="L1437" s="37"/>
      <c r="M1437" s="37"/>
      <c r="N1437" s="38">
        <f t="shared" si="704"/>
        <v>46266</v>
      </c>
      <c r="O1437">
        <f t="shared" si="705"/>
        <v>900003</v>
      </c>
      <c r="P1437" t="str">
        <f t="shared" si="706"/>
        <v>Serralheria</v>
      </c>
      <c r="Q1437" t="str">
        <f t="shared" si="707"/>
        <v>Normal / Fixo</v>
      </c>
      <c r="R1437" t="str">
        <f t="shared" si="708"/>
        <v>ENCARREGADO</v>
      </c>
      <c r="S1437" t="str">
        <f t="shared" si="709"/>
        <v>ADM</v>
      </c>
      <c r="T1437" s="39">
        <f t="shared" si="710"/>
        <v>66.410146806958295</v>
      </c>
      <c r="U1437" s="40">
        <f t="shared" si="711"/>
        <v>0.33333333333333298</v>
      </c>
      <c r="V1437" s="40">
        <f t="shared" si="712"/>
        <v>0.33333333333333298</v>
      </c>
      <c r="W1437" s="40">
        <f t="shared" si="713"/>
        <v>0</v>
      </c>
      <c r="X1437" t="str">
        <f t="shared" si="714"/>
        <v>Não</v>
      </c>
      <c r="Y1437" s="40">
        <f t="shared" si="715"/>
        <v>0</v>
      </c>
      <c r="Z1437" s="40">
        <f t="shared" si="716"/>
        <v>0</v>
      </c>
      <c r="AA1437" s="40">
        <f t="shared" si="717"/>
        <v>0</v>
      </c>
      <c r="AB1437" s="40">
        <f t="shared" si="718"/>
        <v>0</v>
      </c>
      <c r="AC1437" s="40">
        <f t="shared" si="719"/>
        <v>0</v>
      </c>
      <c r="AD1437" s="39">
        <f t="shared" si="720"/>
        <v>0</v>
      </c>
      <c r="AE1437" s="39">
        <f t="shared" si="721"/>
        <v>0</v>
      </c>
      <c r="AF1437" t="str">
        <f t="shared" si="722"/>
        <v>Trabalhado</v>
      </c>
      <c r="AG1437" t="str">
        <f t="shared" si="723"/>
        <v/>
      </c>
      <c r="AH1437" t="str">
        <f t="shared" si="724"/>
        <v/>
      </c>
      <c r="AJ1437" s="41">
        <f t="shared" si="725"/>
        <v>10</v>
      </c>
      <c r="AK1437" s="42" t="str">
        <f t="shared" si="726"/>
        <v/>
      </c>
      <c r="AL1437" s="41" t="str">
        <f t="shared" si="727"/>
        <v>Leve atraso</v>
      </c>
      <c r="AM1437" s="41" t="str">
        <f t="shared" si="728"/>
        <v>Não</v>
      </c>
      <c r="AN1437" s="41" t="str">
        <f t="shared" si="729"/>
        <v>Sim</v>
      </c>
      <c r="AO1437" s="42" t="str">
        <f t="shared" si="730"/>
        <v/>
      </c>
      <c r="AP1437" s="41" t="str">
        <f t="shared" si="731"/>
        <v>Marcelo Antônio Silvestre de Moraes|46276</v>
      </c>
      <c r="AQ1437" s="41" t="str">
        <f t="shared" si="732"/>
        <v/>
      </c>
      <c r="AR1437" s="41" t="str">
        <f>IF($AQ1437="","",COUNTIFS(L_ChaveCob,$AQ1437,L_Ausencia,"&gt;"&amp;$W1437)+COUNTIFS($AQ$4:$AQ1437,$AQ1437,$W$4:$W1437,$W1437))</f>
        <v/>
      </c>
      <c r="AS1437" s="42">
        <f t="shared" si="733"/>
        <v>0</v>
      </c>
      <c r="AT1437" s="42">
        <f t="shared" si="734"/>
        <v>0</v>
      </c>
      <c r="AU1437" s="42">
        <f t="shared" si="735"/>
        <v>0</v>
      </c>
    </row>
    <row r="1438" spans="1:47" x14ac:dyDescent="0.2">
      <c r="A1438" s="35">
        <v>46276</v>
      </c>
      <c r="B1438" s="36" t="s">
        <v>239</v>
      </c>
      <c r="C1438" s="36" t="s">
        <v>232</v>
      </c>
      <c r="D1438" s="36"/>
      <c r="E1438" s="37"/>
      <c r="F1438" s="37"/>
      <c r="G1438" s="36"/>
      <c r="H1438" s="36"/>
      <c r="I1438" s="36"/>
      <c r="J1438" s="36"/>
      <c r="K1438" s="37"/>
      <c r="L1438" s="37"/>
      <c r="M1438" s="37"/>
      <c r="N1438" s="38">
        <f t="shared" si="704"/>
        <v>46266</v>
      </c>
      <c r="O1438">
        <f t="shared" si="705"/>
        <v>173078</v>
      </c>
      <c r="P1438" t="str">
        <f t="shared" si="706"/>
        <v>Serralheria</v>
      </c>
      <c r="Q1438" t="str">
        <f t="shared" si="707"/>
        <v>Normal / Fixo</v>
      </c>
      <c r="R1438" t="str">
        <f t="shared" si="708"/>
        <v>SERRALHEIRO II</v>
      </c>
      <c r="S1438" t="str">
        <f t="shared" si="709"/>
        <v>ADM</v>
      </c>
      <c r="T1438" s="39">
        <f t="shared" si="710"/>
        <v>57.825734836004102</v>
      </c>
      <c r="U1438" s="40">
        <f t="shared" si="711"/>
        <v>0.33333333333333298</v>
      </c>
      <c r="V1438" s="40">
        <f t="shared" si="712"/>
        <v>0.33333333333333298</v>
      </c>
      <c r="W1438" s="40">
        <f t="shared" si="713"/>
        <v>0</v>
      </c>
      <c r="X1438" t="str">
        <f t="shared" si="714"/>
        <v>Não</v>
      </c>
      <c r="Y1438" s="40">
        <f t="shared" si="715"/>
        <v>0</v>
      </c>
      <c r="Z1438" s="40">
        <f t="shared" si="716"/>
        <v>0</v>
      </c>
      <c r="AA1438" s="40">
        <f t="shared" si="717"/>
        <v>0</v>
      </c>
      <c r="AB1438" s="40">
        <f t="shared" si="718"/>
        <v>0</v>
      </c>
      <c r="AC1438" s="40">
        <f t="shared" si="719"/>
        <v>0</v>
      </c>
      <c r="AD1438" s="39">
        <f t="shared" si="720"/>
        <v>0</v>
      </c>
      <c r="AE1438" s="39">
        <f t="shared" si="721"/>
        <v>0</v>
      </c>
      <c r="AF1438" t="str">
        <f t="shared" si="722"/>
        <v>Trabalhado</v>
      </c>
      <c r="AG1438" t="str">
        <f t="shared" si="723"/>
        <v/>
      </c>
      <c r="AH1438" t="str">
        <f t="shared" si="724"/>
        <v/>
      </c>
      <c r="AJ1438" s="41">
        <f t="shared" si="725"/>
        <v>2</v>
      </c>
      <c r="AK1438" s="42" t="str">
        <f t="shared" si="726"/>
        <v/>
      </c>
      <c r="AL1438" s="41" t="str">
        <f t="shared" si="727"/>
        <v>Leve atraso</v>
      </c>
      <c r="AM1438" s="41" t="str">
        <f t="shared" si="728"/>
        <v>Não</v>
      </c>
      <c r="AN1438" s="41" t="str">
        <f t="shared" si="729"/>
        <v>Sim</v>
      </c>
      <c r="AO1438" s="42" t="str">
        <f t="shared" si="730"/>
        <v/>
      </c>
      <c r="AP1438" s="41" t="str">
        <f t="shared" si="731"/>
        <v>Giovani Joao da Silva|46276</v>
      </c>
      <c r="AQ1438" s="41" t="str">
        <f t="shared" si="732"/>
        <v/>
      </c>
      <c r="AR1438" s="41" t="str">
        <f>IF($AQ1438="","",COUNTIFS(L_ChaveCob,$AQ1438,L_Ausencia,"&gt;"&amp;$W1438)+COUNTIFS($AQ$4:$AQ1438,$AQ1438,$W$4:$W1438,$W1438))</f>
        <v/>
      </c>
      <c r="AS1438" s="42">
        <f t="shared" si="733"/>
        <v>0</v>
      </c>
      <c r="AT1438" s="42">
        <f t="shared" si="734"/>
        <v>0</v>
      </c>
      <c r="AU1438" s="42">
        <f t="shared" si="735"/>
        <v>0</v>
      </c>
    </row>
    <row r="1439" spans="1:47" x14ac:dyDescent="0.2">
      <c r="A1439" s="35">
        <v>46276</v>
      </c>
      <c r="B1439" s="36" t="s">
        <v>241</v>
      </c>
      <c r="C1439" s="36" t="s">
        <v>232</v>
      </c>
      <c r="D1439" s="36"/>
      <c r="E1439" s="37"/>
      <c r="F1439" s="37"/>
      <c r="G1439" s="36"/>
      <c r="H1439" s="36"/>
      <c r="I1439" s="36"/>
      <c r="J1439" s="36"/>
      <c r="K1439" s="37"/>
      <c r="L1439" s="37"/>
      <c r="M1439" s="37"/>
      <c r="N1439" s="38">
        <f t="shared" si="704"/>
        <v>46266</v>
      </c>
      <c r="O1439">
        <f t="shared" si="705"/>
        <v>24800</v>
      </c>
      <c r="P1439" t="str">
        <f t="shared" si="706"/>
        <v>Serralheria</v>
      </c>
      <c r="Q1439" t="str">
        <f t="shared" si="707"/>
        <v>Normal / Fixo</v>
      </c>
      <c r="R1439" t="str">
        <f t="shared" si="708"/>
        <v>SERRALHEIRO II</v>
      </c>
      <c r="S1439" t="str">
        <f t="shared" si="709"/>
        <v>ADM</v>
      </c>
      <c r="T1439" s="39">
        <f t="shared" si="710"/>
        <v>57.825734836004102</v>
      </c>
      <c r="U1439" s="40">
        <f t="shared" si="711"/>
        <v>0.33333333333333298</v>
      </c>
      <c r="V1439" s="40">
        <f t="shared" si="712"/>
        <v>0.33333333333333298</v>
      </c>
      <c r="W1439" s="40">
        <f t="shared" si="713"/>
        <v>0</v>
      </c>
      <c r="X1439" t="str">
        <f t="shared" si="714"/>
        <v>Não</v>
      </c>
      <c r="Y1439" s="40">
        <f t="shared" si="715"/>
        <v>0</v>
      </c>
      <c r="Z1439" s="40">
        <f t="shared" si="716"/>
        <v>0</v>
      </c>
      <c r="AA1439" s="40">
        <f t="shared" si="717"/>
        <v>0</v>
      </c>
      <c r="AB1439" s="40">
        <f t="shared" si="718"/>
        <v>0</v>
      </c>
      <c r="AC1439" s="40">
        <f t="shared" si="719"/>
        <v>0</v>
      </c>
      <c r="AD1439" s="39">
        <f t="shared" si="720"/>
        <v>0</v>
      </c>
      <c r="AE1439" s="39">
        <f t="shared" si="721"/>
        <v>0</v>
      </c>
      <c r="AF1439" t="str">
        <f t="shared" si="722"/>
        <v>Trabalhado</v>
      </c>
      <c r="AG1439" t="str">
        <f t="shared" si="723"/>
        <v/>
      </c>
      <c r="AH1439" t="str">
        <f t="shared" si="724"/>
        <v/>
      </c>
      <c r="AJ1439" s="41">
        <f t="shared" si="725"/>
        <v>3</v>
      </c>
      <c r="AK1439" s="42" t="str">
        <f t="shared" si="726"/>
        <v/>
      </c>
      <c r="AL1439" s="41" t="str">
        <f t="shared" si="727"/>
        <v>Leve atraso</v>
      </c>
      <c r="AM1439" s="41" t="str">
        <f t="shared" si="728"/>
        <v>Não</v>
      </c>
      <c r="AN1439" s="41" t="str">
        <f t="shared" si="729"/>
        <v>Sim</v>
      </c>
      <c r="AO1439" s="42" t="str">
        <f t="shared" si="730"/>
        <v/>
      </c>
      <c r="AP1439" s="41" t="str">
        <f t="shared" si="731"/>
        <v>Ivanildo Lopes Pires de Carvalho|46276</v>
      </c>
      <c r="AQ1439" s="41" t="str">
        <f t="shared" si="732"/>
        <v/>
      </c>
      <c r="AR1439" s="41" t="str">
        <f>IF($AQ1439="","",COUNTIFS(L_ChaveCob,$AQ1439,L_Ausencia,"&gt;"&amp;$W1439)+COUNTIFS($AQ$4:$AQ1439,$AQ1439,$W$4:$W1439,$W1439))</f>
        <v/>
      </c>
      <c r="AS1439" s="42">
        <f t="shared" si="733"/>
        <v>0</v>
      </c>
      <c r="AT1439" s="42">
        <f t="shared" si="734"/>
        <v>0</v>
      </c>
      <c r="AU1439" s="42">
        <f t="shared" si="735"/>
        <v>0</v>
      </c>
    </row>
    <row r="1440" spans="1:47" x14ac:dyDescent="0.2">
      <c r="A1440" s="35">
        <v>46276</v>
      </c>
      <c r="B1440" s="36" t="s">
        <v>254</v>
      </c>
      <c r="C1440" s="36" t="s">
        <v>232</v>
      </c>
      <c r="D1440" s="36"/>
      <c r="E1440" s="37"/>
      <c r="F1440" s="37"/>
      <c r="G1440" s="36"/>
      <c r="H1440" s="36"/>
      <c r="I1440" s="36"/>
      <c r="J1440" s="36"/>
      <c r="K1440" s="37"/>
      <c r="L1440" s="37"/>
      <c r="M1440" s="37"/>
      <c r="N1440" s="38">
        <f t="shared" si="704"/>
        <v>46266</v>
      </c>
      <c r="O1440">
        <f t="shared" si="705"/>
        <v>900001</v>
      </c>
      <c r="P1440" t="str">
        <f t="shared" si="706"/>
        <v>Serralheria</v>
      </c>
      <c r="Q1440" t="str">
        <f t="shared" si="707"/>
        <v>Normal / Fixo</v>
      </c>
      <c r="R1440" t="str">
        <f t="shared" si="708"/>
        <v>SERRALHEIRO II</v>
      </c>
      <c r="S1440" t="str">
        <f t="shared" si="709"/>
        <v>ADM</v>
      </c>
      <c r="T1440" s="39">
        <f t="shared" si="710"/>
        <v>57.825734836004102</v>
      </c>
      <c r="U1440" s="40">
        <f t="shared" si="711"/>
        <v>0.33333333333333298</v>
      </c>
      <c r="V1440" s="40">
        <f t="shared" si="712"/>
        <v>0.33333333333333298</v>
      </c>
      <c r="W1440" s="40">
        <f t="shared" si="713"/>
        <v>0</v>
      </c>
      <c r="X1440" t="str">
        <f t="shared" si="714"/>
        <v>Não</v>
      </c>
      <c r="Y1440" s="40">
        <f t="shared" si="715"/>
        <v>0</v>
      </c>
      <c r="Z1440" s="40">
        <f t="shared" si="716"/>
        <v>0</v>
      </c>
      <c r="AA1440" s="40">
        <f t="shared" si="717"/>
        <v>0</v>
      </c>
      <c r="AB1440" s="40">
        <f t="shared" si="718"/>
        <v>0</v>
      </c>
      <c r="AC1440" s="40">
        <f t="shared" si="719"/>
        <v>0</v>
      </c>
      <c r="AD1440" s="39">
        <f t="shared" si="720"/>
        <v>0</v>
      </c>
      <c r="AE1440" s="39">
        <f t="shared" si="721"/>
        <v>0</v>
      </c>
      <c r="AF1440" t="str">
        <f t="shared" si="722"/>
        <v>Trabalhado</v>
      </c>
      <c r="AG1440" t="str">
        <f t="shared" si="723"/>
        <v/>
      </c>
      <c r="AH1440" t="str">
        <f t="shared" si="724"/>
        <v/>
      </c>
      <c r="AJ1440" s="41">
        <f t="shared" si="725"/>
        <v>8</v>
      </c>
      <c r="AK1440" s="42" t="str">
        <f t="shared" si="726"/>
        <v/>
      </c>
      <c r="AL1440" s="41" t="str">
        <f t="shared" si="727"/>
        <v>Leve atraso</v>
      </c>
      <c r="AM1440" s="41" t="str">
        <f t="shared" si="728"/>
        <v>Não</v>
      </c>
      <c r="AN1440" s="41" t="str">
        <f t="shared" si="729"/>
        <v>Sim</v>
      </c>
      <c r="AO1440" s="42" t="str">
        <f t="shared" si="730"/>
        <v/>
      </c>
      <c r="AP1440" s="41" t="str">
        <f t="shared" si="731"/>
        <v>Ronaldo Santos Dias|46276</v>
      </c>
      <c r="AQ1440" s="41" t="str">
        <f t="shared" si="732"/>
        <v/>
      </c>
      <c r="AR1440" s="41" t="str">
        <f>IF($AQ1440="","",COUNTIFS(L_ChaveCob,$AQ1440,L_Ausencia,"&gt;"&amp;$W1440)+COUNTIFS($AQ$4:$AQ1440,$AQ1440,$W$4:$W1440,$W1440))</f>
        <v/>
      </c>
      <c r="AS1440" s="42">
        <f t="shared" si="733"/>
        <v>0</v>
      </c>
      <c r="AT1440" s="42">
        <f t="shared" si="734"/>
        <v>0</v>
      </c>
      <c r="AU1440" s="42">
        <f t="shared" si="735"/>
        <v>0</v>
      </c>
    </row>
    <row r="1441" spans="1:47" x14ac:dyDescent="0.2">
      <c r="A1441" s="35">
        <v>46276</v>
      </c>
      <c r="B1441" s="36" t="s">
        <v>247</v>
      </c>
      <c r="C1441" s="36" t="s">
        <v>213</v>
      </c>
      <c r="D1441" s="36"/>
      <c r="E1441" s="37"/>
      <c r="F1441" s="37"/>
      <c r="G1441" s="36"/>
      <c r="H1441" s="36"/>
      <c r="I1441" s="36"/>
      <c r="J1441" s="36"/>
      <c r="K1441" s="37"/>
      <c r="L1441" s="37"/>
      <c r="M1441" s="37"/>
      <c r="N1441" s="38">
        <f t="shared" si="704"/>
        <v>46266</v>
      </c>
      <c r="O1441">
        <f t="shared" si="705"/>
        <v>900005</v>
      </c>
      <c r="P1441" t="str">
        <f t="shared" si="706"/>
        <v>Serralheria</v>
      </c>
      <c r="Q1441" t="str">
        <f t="shared" si="707"/>
        <v>Normal / Fixo</v>
      </c>
      <c r="R1441" t="str">
        <f t="shared" si="708"/>
        <v>SERRALHEIRO II</v>
      </c>
      <c r="S1441" t="str">
        <f t="shared" si="709"/>
        <v>ADM</v>
      </c>
      <c r="T1441" s="39">
        <f t="shared" si="710"/>
        <v>57.825734836004102</v>
      </c>
      <c r="U1441" s="40">
        <f t="shared" si="711"/>
        <v>0.33333333333333298</v>
      </c>
      <c r="V1441" s="40">
        <f t="shared" si="712"/>
        <v>0</v>
      </c>
      <c r="W1441" s="40">
        <f t="shared" si="713"/>
        <v>0.33333333333333298</v>
      </c>
      <c r="X1441" t="str">
        <f t="shared" si="714"/>
        <v>Sim</v>
      </c>
      <c r="Y1441" s="40">
        <f t="shared" si="715"/>
        <v>0.33333333333333298</v>
      </c>
      <c r="Z1441" s="40">
        <f t="shared" si="716"/>
        <v>0</v>
      </c>
      <c r="AA1441" s="40">
        <f t="shared" si="717"/>
        <v>0</v>
      </c>
      <c r="AB1441" s="40">
        <f t="shared" si="718"/>
        <v>0</v>
      </c>
      <c r="AC1441" s="40">
        <f t="shared" si="719"/>
        <v>0.33333333333333298</v>
      </c>
      <c r="AD1441" s="39">
        <f t="shared" si="720"/>
        <v>462.60587868803231</v>
      </c>
      <c r="AE1441" s="39">
        <f t="shared" si="721"/>
        <v>0</v>
      </c>
      <c r="AF1441" t="str">
        <f t="shared" si="722"/>
        <v>Injustificada</v>
      </c>
      <c r="AG1441" t="str">
        <f t="shared" si="723"/>
        <v>DESCONTA 8:00h (Injustificada).</v>
      </c>
      <c r="AH1441" t="str">
        <f t="shared" si="724"/>
        <v/>
      </c>
      <c r="AJ1441" s="41">
        <f t="shared" si="725"/>
        <v>13</v>
      </c>
      <c r="AK1441" s="42" t="str">
        <f t="shared" si="726"/>
        <v/>
      </c>
      <c r="AL1441" s="41" t="str">
        <f t="shared" si="727"/>
        <v>Dia inteiro</v>
      </c>
      <c r="AM1441" s="41" t="str">
        <f t="shared" si="728"/>
        <v>Sim</v>
      </c>
      <c r="AN1441" s="41" t="str">
        <f t="shared" si="729"/>
        <v>Não</v>
      </c>
      <c r="AO1441" s="42" t="str">
        <f t="shared" si="730"/>
        <v/>
      </c>
      <c r="AP1441" s="41" t="str">
        <f t="shared" si="731"/>
        <v>Rafael Fracaroli da Rocha|46276</v>
      </c>
      <c r="AQ1441" s="41" t="str">
        <f t="shared" si="732"/>
        <v>46276|Serralheria</v>
      </c>
      <c r="AR1441" s="41">
        <f>IF($AQ1441="","",COUNTIFS(L_ChaveCob,$AQ1441,L_Ausencia,"&gt;"&amp;$W1441)+COUNTIFS($AQ$4:$AQ1441,$AQ1441,$W$4:$W1441,$W1441))</f>
        <v>1</v>
      </c>
      <c r="AS1441" s="42">
        <f t="shared" si="733"/>
        <v>0</v>
      </c>
      <c r="AT1441" s="42">
        <f t="shared" si="734"/>
        <v>0</v>
      </c>
      <c r="AU1441" s="42">
        <f t="shared" si="735"/>
        <v>0</v>
      </c>
    </row>
    <row r="1442" spans="1:47" x14ac:dyDescent="0.2">
      <c r="A1442" s="35">
        <v>46276</v>
      </c>
      <c r="B1442" s="36" t="s">
        <v>237</v>
      </c>
      <c r="C1442" s="36" t="s">
        <v>232</v>
      </c>
      <c r="D1442" s="36"/>
      <c r="E1442" s="37"/>
      <c r="F1442" s="37"/>
      <c r="G1442" s="36"/>
      <c r="H1442" s="36"/>
      <c r="I1442" s="36"/>
      <c r="J1442" s="36"/>
      <c r="K1442" s="37"/>
      <c r="L1442" s="37"/>
      <c r="M1442" s="37"/>
      <c r="N1442" s="38">
        <f t="shared" si="704"/>
        <v>46266</v>
      </c>
      <c r="O1442">
        <f t="shared" si="705"/>
        <v>119353</v>
      </c>
      <c r="P1442" t="str">
        <f t="shared" si="706"/>
        <v>Serralheria</v>
      </c>
      <c r="Q1442" t="str">
        <f t="shared" si="707"/>
        <v>Normal / Fixo</v>
      </c>
      <c r="R1442" t="str">
        <f t="shared" si="708"/>
        <v>SERRALHEIRO II</v>
      </c>
      <c r="S1442" t="str">
        <f t="shared" si="709"/>
        <v>ADM</v>
      </c>
      <c r="T1442" s="39">
        <f t="shared" si="710"/>
        <v>57.825734836004102</v>
      </c>
      <c r="U1442" s="40">
        <f t="shared" si="711"/>
        <v>0.33333333333333298</v>
      </c>
      <c r="V1442" s="40">
        <f t="shared" si="712"/>
        <v>0.33333333333333298</v>
      </c>
      <c r="W1442" s="40">
        <f t="shared" si="713"/>
        <v>0</v>
      </c>
      <c r="X1442" t="str">
        <f t="shared" si="714"/>
        <v>Não</v>
      </c>
      <c r="Y1442" s="40">
        <f t="shared" si="715"/>
        <v>0</v>
      </c>
      <c r="Z1442" s="40">
        <f t="shared" si="716"/>
        <v>0</v>
      </c>
      <c r="AA1442" s="40">
        <f t="shared" si="717"/>
        <v>0</v>
      </c>
      <c r="AB1442" s="40">
        <f t="shared" si="718"/>
        <v>0</v>
      </c>
      <c r="AC1442" s="40">
        <f t="shared" si="719"/>
        <v>0</v>
      </c>
      <c r="AD1442" s="39">
        <f t="shared" si="720"/>
        <v>0</v>
      </c>
      <c r="AE1442" s="39">
        <f t="shared" si="721"/>
        <v>0</v>
      </c>
      <c r="AF1442" t="str">
        <f t="shared" si="722"/>
        <v>Trabalhado</v>
      </c>
      <c r="AG1442" t="str">
        <f t="shared" si="723"/>
        <v/>
      </c>
      <c r="AH1442" t="str">
        <f t="shared" si="724"/>
        <v/>
      </c>
      <c r="AJ1442" s="41">
        <f t="shared" si="725"/>
        <v>7</v>
      </c>
      <c r="AK1442" s="42" t="str">
        <f t="shared" si="726"/>
        <v/>
      </c>
      <c r="AL1442" s="41" t="str">
        <f t="shared" si="727"/>
        <v>Leve atraso</v>
      </c>
      <c r="AM1442" s="41" t="str">
        <f t="shared" si="728"/>
        <v>Não</v>
      </c>
      <c r="AN1442" s="41" t="str">
        <f t="shared" si="729"/>
        <v>Sim</v>
      </c>
      <c r="AO1442" s="42" t="str">
        <f t="shared" si="730"/>
        <v/>
      </c>
      <c r="AP1442" s="41" t="str">
        <f t="shared" si="731"/>
        <v>Ezequiel Antonio Peres|46276</v>
      </c>
      <c r="AQ1442" s="41" t="str">
        <f t="shared" si="732"/>
        <v/>
      </c>
      <c r="AR1442" s="41" t="str">
        <f>IF($AQ1442="","",COUNTIFS(L_ChaveCob,$AQ1442,L_Ausencia,"&gt;"&amp;$W1442)+COUNTIFS($AQ$4:$AQ1442,$AQ1442,$W$4:$W1442,$W1442))</f>
        <v/>
      </c>
      <c r="AS1442" s="42">
        <f t="shared" si="733"/>
        <v>0</v>
      </c>
      <c r="AT1442" s="42">
        <f t="shared" si="734"/>
        <v>0</v>
      </c>
      <c r="AU1442" s="42">
        <f t="shared" si="735"/>
        <v>0</v>
      </c>
    </row>
    <row r="1443" spans="1:47" x14ac:dyDescent="0.2">
      <c r="A1443" s="35">
        <v>46276</v>
      </c>
      <c r="B1443" s="36" t="s">
        <v>249</v>
      </c>
      <c r="C1443" s="36" t="s">
        <v>232</v>
      </c>
      <c r="D1443" s="36"/>
      <c r="E1443" s="37"/>
      <c r="F1443" s="37"/>
      <c r="G1443" s="36"/>
      <c r="H1443" s="36"/>
      <c r="I1443" s="36"/>
      <c r="J1443" s="36"/>
      <c r="K1443" s="37"/>
      <c r="L1443" s="37"/>
      <c r="M1443" s="37"/>
      <c r="N1443" s="38">
        <f t="shared" si="704"/>
        <v>46266</v>
      </c>
      <c r="O1443">
        <f t="shared" si="705"/>
        <v>331335</v>
      </c>
      <c r="P1443" t="str">
        <f t="shared" si="706"/>
        <v>Serralheria</v>
      </c>
      <c r="Q1443" t="str">
        <f t="shared" si="707"/>
        <v>Normal / Fixo</v>
      </c>
      <c r="R1443" t="str">
        <f t="shared" si="708"/>
        <v>SERRALHEIRO II</v>
      </c>
      <c r="S1443" t="str">
        <f t="shared" si="709"/>
        <v>ADM</v>
      </c>
      <c r="T1443" s="39">
        <f t="shared" si="710"/>
        <v>57.825734836004102</v>
      </c>
      <c r="U1443" s="40">
        <f t="shared" si="711"/>
        <v>0.33333333333333298</v>
      </c>
      <c r="V1443" s="40">
        <f t="shared" si="712"/>
        <v>0.33333333333333298</v>
      </c>
      <c r="W1443" s="40">
        <f t="shared" si="713"/>
        <v>0</v>
      </c>
      <c r="X1443" t="str">
        <f t="shared" si="714"/>
        <v>Não</v>
      </c>
      <c r="Y1443" s="40">
        <f t="shared" si="715"/>
        <v>0</v>
      </c>
      <c r="Z1443" s="40">
        <f t="shared" si="716"/>
        <v>0</v>
      </c>
      <c r="AA1443" s="40">
        <f t="shared" si="717"/>
        <v>0</v>
      </c>
      <c r="AB1443" s="40">
        <f t="shared" si="718"/>
        <v>0</v>
      </c>
      <c r="AC1443" s="40">
        <f t="shared" si="719"/>
        <v>0</v>
      </c>
      <c r="AD1443" s="39">
        <f t="shared" si="720"/>
        <v>0</v>
      </c>
      <c r="AE1443" s="39">
        <f t="shared" si="721"/>
        <v>0</v>
      </c>
      <c r="AF1443" t="str">
        <f t="shared" si="722"/>
        <v>Trabalhado</v>
      </c>
      <c r="AG1443" t="str">
        <f t="shared" si="723"/>
        <v/>
      </c>
      <c r="AH1443" t="str">
        <f t="shared" si="724"/>
        <v/>
      </c>
      <c r="AJ1443" s="41">
        <f t="shared" si="725"/>
        <v>5</v>
      </c>
      <c r="AK1443" s="42" t="str">
        <f t="shared" si="726"/>
        <v/>
      </c>
      <c r="AL1443" s="41" t="str">
        <f t="shared" si="727"/>
        <v>Leve atraso</v>
      </c>
      <c r="AM1443" s="41" t="str">
        <f t="shared" si="728"/>
        <v>Não</v>
      </c>
      <c r="AN1443" s="41" t="str">
        <f t="shared" si="729"/>
        <v>Sim</v>
      </c>
      <c r="AO1443" s="42" t="str">
        <f t="shared" si="730"/>
        <v/>
      </c>
      <c r="AP1443" s="41" t="str">
        <f t="shared" si="731"/>
        <v>Robson Alberto Alves Galvão|46276</v>
      </c>
      <c r="AQ1443" s="41" t="str">
        <f t="shared" si="732"/>
        <v/>
      </c>
      <c r="AR1443" s="41" t="str">
        <f>IF($AQ1443="","",COUNTIFS(L_ChaveCob,$AQ1443,L_Ausencia,"&gt;"&amp;$W1443)+COUNTIFS($AQ$4:$AQ1443,$AQ1443,$W$4:$W1443,$W1443))</f>
        <v/>
      </c>
      <c r="AS1443" s="42">
        <f t="shared" si="733"/>
        <v>0</v>
      </c>
      <c r="AT1443" s="42">
        <f t="shared" si="734"/>
        <v>0</v>
      </c>
      <c r="AU1443" s="42">
        <f t="shared" si="735"/>
        <v>0</v>
      </c>
    </row>
    <row r="1444" spans="1:47" x14ac:dyDescent="0.2">
      <c r="A1444" s="35">
        <v>46276</v>
      </c>
      <c r="B1444" s="36" t="s">
        <v>229</v>
      </c>
      <c r="C1444" s="36" t="s">
        <v>232</v>
      </c>
      <c r="D1444" s="36"/>
      <c r="E1444" s="37"/>
      <c r="F1444" s="37"/>
      <c r="G1444" s="36"/>
      <c r="H1444" s="36"/>
      <c r="I1444" s="36"/>
      <c r="J1444" s="36"/>
      <c r="K1444" s="37"/>
      <c r="L1444" s="37"/>
      <c r="M1444" s="37"/>
      <c r="N1444" s="38">
        <f t="shared" si="704"/>
        <v>46266</v>
      </c>
      <c r="O1444">
        <f t="shared" si="705"/>
        <v>105410</v>
      </c>
      <c r="P1444" t="str">
        <f t="shared" si="706"/>
        <v>Serralheria</v>
      </c>
      <c r="Q1444" t="str">
        <f t="shared" si="707"/>
        <v>Normal / Fixo</v>
      </c>
      <c r="R1444" t="str">
        <f t="shared" si="708"/>
        <v>SERRALHEIRO I</v>
      </c>
      <c r="S1444" t="str">
        <f t="shared" si="709"/>
        <v>TURNO 3</v>
      </c>
      <c r="T1444" s="39">
        <f t="shared" si="710"/>
        <v>53.488333185221997</v>
      </c>
      <c r="U1444" s="40">
        <f t="shared" si="711"/>
        <v>0.33333333333333298</v>
      </c>
      <c r="V1444" s="40">
        <f t="shared" si="712"/>
        <v>0.33333333333333298</v>
      </c>
      <c r="W1444" s="40">
        <f t="shared" si="713"/>
        <v>0</v>
      </c>
      <c r="X1444" t="str">
        <f t="shared" si="714"/>
        <v>Não</v>
      </c>
      <c r="Y1444" s="40">
        <f t="shared" si="715"/>
        <v>0</v>
      </c>
      <c r="Z1444" s="40">
        <f t="shared" si="716"/>
        <v>0</v>
      </c>
      <c r="AA1444" s="40">
        <f t="shared" si="717"/>
        <v>0</v>
      </c>
      <c r="AB1444" s="40">
        <f t="shared" si="718"/>
        <v>0</v>
      </c>
      <c r="AC1444" s="40">
        <f t="shared" si="719"/>
        <v>0</v>
      </c>
      <c r="AD1444" s="39">
        <f t="shared" si="720"/>
        <v>0</v>
      </c>
      <c r="AE1444" s="39">
        <f t="shared" si="721"/>
        <v>0</v>
      </c>
      <c r="AF1444" t="str">
        <f t="shared" si="722"/>
        <v>Trabalhado</v>
      </c>
      <c r="AG1444" t="str">
        <f t="shared" si="723"/>
        <v/>
      </c>
      <c r="AH1444" t="str">
        <f t="shared" si="724"/>
        <v/>
      </c>
      <c r="AJ1444" s="41">
        <f t="shared" si="725"/>
        <v>6</v>
      </c>
      <c r="AK1444" s="42" t="str">
        <f t="shared" si="726"/>
        <v/>
      </c>
      <c r="AL1444" s="41" t="str">
        <f t="shared" si="727"/>
        <v>Leve atraso</v>
      </c>
      <c r="AM1444" s="41" t="str">
        <f t="shared" si="728"/>
        <v>Não</v>
      </c>
      <c r="AN1444" s="41" t="str">
        <f t="shared" si="729"/>
        <v>Sim</v>
      </c>
      <c r="AO1444" s="42" t="str">
        <f t="shared" si="730"/>
        <v/>
      </c>
      <c r="AP1444" s="41" t="str">
        <f t="shared" si="731"/>
        <v>Marcelo Douglas Vieira Santana|46276</v>
      </c>
      <c r="AQ1444" s="41" t="str">
        <f t="shared" si="732"/>
        <v/>
      </c>
      <c r="AR1444" s="41" t="str">
        <f>IF($AQ1444="","",COUNTIFS(L_ChaveCob,$AQ1444,L_Ausencia,"&gt;"&amp;$W1444)+COUNTIFS($AQ$4:$AQ1444,$AQ1444,$W$4:$W1444,$W1444))</f>
        <v/>
      </c>
      <c r="AS1444" s="42">
        <f t="shared" si="733"/>
        <v>0</v>
      </c>
      <c r="AT1444" s="42">
        <f t="shared" si="734"/>
        <v>0</v>
      </c>
      <c r="AU1444" s="42">
        <f t="shared" si="735"/>
        <v>0</v>
      </c>
    </row>
    <row r="1445" spans="1:47" x14ac:dyDescent="0.2">
      <c r="A1445" s="35">
        <v>46276</v>
      </c>
      <c r="B1445" s="36" t="s">
        <v>231</v>
      </c>
      <c r="C1445" s="36" t="s">
        <v>232</v>
      </c>
      <c r="D1445" s="36"/>
      <c r="E1445" s="37"/>
      <c r="F1445" s="37"/>
      <c r="G1445" s="36"/>
      <c r="H1445" s="36"/>
      <c r="I1445" s="36"/>
      <c r="J1445" s="36"/>
      <c r="K1445" s="37"/>
      <c r="L1445" s="37"/>
      <c r="M1445" s="37"/>
      <c r="N1445" s="38">
        <f t="shared" si="704"/>
        <v>46266</v>
      </c>
      <c r="O1445">
        <f t="shared" si="705"/>
        <v>900004</v>
      </c>
      <c r="P1445" t="str">
        <f t="shared" si="706"/>
        <v>Serralheria</v>
      </c>
      <c r="Q1445" t="str">
        <f t="shared" si="707"/>
        <v>Normal / Fixo</v>
      </c>
      <c r="R1445" t="str">
        <f t="shared" si="708"/>
        <v>SERRALHEIRO I</v>
      </c>
      <c r="S1445" t="str">
        <f t="shared" si="709"/>
        <v>TURNO 2</v>
      </c>
      <c r="T1445" s="39">
        <f t="shared" si="710"/>
        <v>53.488333185221997</v>
      </c>
      <c r="U1445" s="40">
        <f t="shared" si="711"/>
        <v>0.33333333333333298</v>
      </c>
      <c r="V1445" s="40">
        <f t="shared" si="712"/>
        <v>0.33333333333333298</v>
      </c>
      <c r="W1445" s="40">
        <f t="shared" si="713"/>
        <v>0</v>
      </c>
      <c r="X1445" t="str">
        <f t="shared" si="714"/>
        <v>Não</v>
      </c>
      <c r="Y1445" s="40">
        <f t="shared" si="715"/>
        <v>0</v>
      </c>
      <c r="Z1445" s="40">
        <f t="shared" si="716"/>
        <v>0</v>
      </c>
      <c r="AA1445" s="40">
        <f t="shared" si="717"/>
        <v>0</v>
      </c>
      <c r="AB1445" s="40">
        <f t="shared" si="718"/>
        <v>0</v>
      </c>
      <c r="AC1445" s="40">
        <f t="shared" si="719"/>
        <v>0</v>
      </c>
      <c r="AD1445" s="39">
        <f t="shared" si="720"/>
        <v>0</v>
      </c>
      <c r="AE1445" s="39">
        <f t="shared" si="721"/>
        <v>0</v>
      </c>
      <c r="AF1445" t="str">
        <f t="shared" si="722"/>
        <v>Trabalhado</v>
      </c>
      <c r="AG1445" t="str">
        <f t="shared" si="723"/>
        <v/>
      </c>
      <c r="AH1445" t="str">
        <f t="shared" si="724"/>
        <v/>
      </c>
      <c r="AJ1445" s="41">
        <f t="shared" si="725"/>
        <v>11</v>
      </c>
      <c r="AK1445" s="42" t="str">
        <f t="shared" si="726"/>
        <v/>
      </c>
      <c r="AL1445" s="41" t="str">
        <f t="shared" si="727"/>
        <v>Leve atraso</v>
      </c>
      <c r="AM1445" s="41" t="str">
        <f t="shared" si="728"/>
        <v>Não</v>
      </c>
      <c r="AN1445" s="41" t="str">
        <f t="shared" si="729"/>
        <v>Sim</v>
      </c>
      <c r="AO1445" s="42" t="str">
        <f t="shared" si="730"/>
        <v/>
      </c>
      <c r="AP1445" s="41" t="str">
        <f t="shared" si="731"/>
        <v>Rogério Marques da Silva|46276</v>
      </c>
      <c r="AQ1445" s="41" t="str">
        <f t="shared" si="732"/>
        <v/>
      </c>
      <c r="AR1445" s="41" t="str">
        <f>IF($AQ1445="","",COUNTIFS(L_ChaveCob,$AQ1445,L_Ausencia,"&gt;"&amp;$W1445)+COUNTIFS($AQ$4:$AQ1445,$AQ1445,$W$4:$W1445,$W1445))</f>
        <v/>
      </c>
      <c r="AS1445" s="42">
        <f t="shared" si="733"/>
        <v>0</v>
      </c>
      <c r="AT1445" s="42">
        <f t="shared" si="734"/>
        <v>0</v>
      </c>
      <c r="AU1445" s="42">
        <f t="shared" si="735"/>
        <v>0</v>
      </c>
    </row>
    <row r="1446" spans="1:47" x14ac:dyDescent="0.2">
      <c r="A1446" s="35">
        <v>46276</v>
      </c>
      <c r="B1446" s="36" t="s">
        <v>479</v>
      </c>
      <c r="C1446" s="36" t="s">
        <v>404</v>
      </c>
      <c r="D1446" s="36"/>
      <c r="E1446" s="37"/>
      <c r="F1446" s="37"/>
      <c r="G1446" s="36" t="s">
        <v>473</v>
      </c>
      <c r="H1446" s="36"/>
      <c r="I1446" s="36"/>
      <c r="J1446" s="36"/>
      <c r="K1446" s="37"/>
      <c r="L1446" s="37"/>
      <c r="M1446" s="37"/>
      <c r="N1446" s="38">
        <f t="shared" si="704"/>
        <v>46266</v>
      </c>
      <c r="O1446">
        <f t="shared" si="705"/>
        <v>900012</v>
      </c>
      <c r="P1446" t="str">
        <f t="shared" si="706"/>
        <v>Serralheria</v>
      </c>
      <c r="Q1446" t="str">
        <f t="shared" si="707"/>
        <v>Normal / Fixo</v>
      </c>
      <c r="R1446" t="str">
        <f t="shared" si="708"/>
        <v>SERRALHEIRO I</v>
      </c>
      <c r="S1446" t="str">
        <f t="shared" si="709"/>
        <v>ADM</v>
      </c>
      <c r="T1446" s="39">
        <f t="shared" si="710"/>
        <v>53.488333185221997</v>
      </c>
      <c r="U1446" s="40">
        <f t="shared" si="711"/>
        <v>0.33333333333333298</v>
      </c>
      <c r="V1446" s="40">
        <f t="shared" si="712"/>
        <v>0</v>
      </c>
      <c r="W1446" s="40">
        <f t="shared" si="713"/>
        <v>0.33333333333333298</v>
      </c>
      <c r="X1446" t="str">
        <f t="shared" si="714"/>
        <v>Não</v>
      </c>
      <c r="Y1446" s="40">
        <f t="shared" si="715"/>
        <v>0</v>
      </c>
      <c r="Z1446" s="40">
        <f t="shared" si="716"/>
        <v>0</v>
      </c>
      <c r="AA1446" s="40">
        <f t="shared" si="717"/>
        <v>0</v>
      </c>
      <c r="AB1446" s="40">
        <f t="shared" si="718"/>
        <v>0</v>
      </c>
      <c r="AC1446" s="40">
        <f t="shared" si="719"/>
        <v>0</v>
      </c>
      <c r="AD1446" s="39">
        <f t="shared" si="720"/>
        <v>0</v>
      </c>
      <c r="AE1446" s="39">
        <f t="shared" si="721"/>
        <v>427.90666548177552</v>
      </c>
      <c r="AF1446" t="str">
        <f t="shared" si="722"/>
        <v>Justificada</v>
      </c>
      <c r="AG1446" t="str">
        <f t="shared" si="723"/>
        <v/>
      </c>
      <c r="AH1446" t="str">
        <f t="shared" si="724"/>
        <v/>
      </c>
      <c r="AJ1446" s="41">
        <f t="shared" si="725"/>
        <v>21</v>
      </c>
      <c r="AK1446" s="42" t="str">
        <f t="shared" si="726"/>
        <v/>
      </c>
      <c r="AL1446" s="41" t="str">
        <f t="shared" si="727"/>
        <v>Pelo ponto</v>
      </c>
      <c r="AM1446" s="41" t="str">
        <f t="shared" si="728"/>
        <v>Não</v>
      </c>
      <c r="AN1446" s="41" t="str">
        <f t="shared" si="729"/>
        <v>Não</v>
      </c>
      <c r="AO1446" s="42" t="str">
        <f t="shared" si="730"/>
        <v/>
      </c>
      <c r="AP1446" s="41" t="str">
        <f t="shared" si="731"/>
        <v>Diego Ferreira Moura|46276</v>
      </c>
      <c r="AQ1446" s="41" t="str">
        <f t="shared" si="732"/>
        <v/>
      </c>
      <c r="AR1446" s="41" t="str">
        <f>IF($AQ1446="","",COUNTIFS(L_ChaveCob,$AQ1446,L_Ausencia,"&gt;"&amp;$W1446)+COUNTIFS($AQ$4:$AQ1446,$AQ1446,$W$4:$W1446,$W1446))</f>
        <v/>
      </c>
      <c r="AS1446" s="42">
        <f t="shared" si="733"/>
        <v>0</v>
      </c>
      <c r="AT1446" s="42">
        <f t="shared" si="734"/>
        <v>0</v>
      </c>
      <c r="AU1446" s="42">
        <f t="shared" si="735"/>
        <v>0</v>
      </c>
    </row>
    <row r="1447" spans="1:47" x14ac:dyDescent="0.2">
      <c r="A1447" s="35">
        <v>46276</v>
      </c>
      <c r="B1447" s="36" t="s">
        <v>483</v>
      </c>
      <c r="C1447" s="36" t="s">
        <v>213</v>
      </c>
      <c r="D1447" s="36"/>
      <c r="E1447" s="37"/>
      <c r="F1447" s="37"/>
      <c r="G1447" s="36"/>
      <c r="H1447" s="36"/>
      <c r="I1447" s="36"/>
      <c r="J1447" s="36"/>
      <c r="K1447" s="37"/>
      <c r="L1447" s="37"/>
      <c r="M1447" s="37"/>
      <c r="N1447" s="38">
        <f t="shared" si="704"/>
        <v>46266</v>
      </c>
      <c r="O1447">
        <f t="shared" si="705"/>
        <v>900011</v>
      </c>
      <c r="P1447" t="str">
        <f t="shared" si="706"/>
        <v>Serralheria</v>
      </c>
      <c r="Q1447" t="str">
        <f t="shared" si="707"/>
        <v>Normal / Fixo</v>
      </c>
      <c r="R1447" t="str">
        <f t="shared" si="708"/>
        <v>SERRALHEIRO I</v>
      </c>
      <c r="S1447" t="str">
        <f t="shared" si="709"/>
        <v>ADM</v>
      </c>
      <c r="T1447" s="39">
        <f t="shared" si="710"/>
        <v>53.488333185221997</v>
      </c>
      <c r="U1447" s="40">
        <f t="shared" si="711"/>
        <v>0.33333333333333298</v>
      </c>
      <c r="V1447" s="40">
        <f t="shared" si="712"/>
        <v>0</v>
      </c>
      <c r="W1447" s="40">
        <f t="shared" si="713"/>
        <v>0.33333333333333298</v>
      </c>
      <c r="X1447" t="str">
        <f t="shared" si="714"/>
        <v>Sim</v>
      </c>
      <c r="Y1447" s="40">
        <f t="shared" si="715"/>
        <v>0.33333333333333298</v>
      </c>
      <c r="Z1447" s="40">
        <f t="shared" si="716"/>
        <v>0</v>
      </c>
      <c r="AA1447" s="40">
        <f t="shared" si="717"/>
        <v>0</v>
      </c>
      <c r="AB1447" s="40">
        <f t="shared" si="718"/>
        <v>0</v>
      </c>
      <c r="AC1447" s="40">
        <f t="shared" si="719"/>
        <v>0.33333333333333298</v>
      </c>
      <c r="AD1447" s="39">
        <f t="shared" si="720"/>
        <v>427.90666548177552</v>
      </c>
      <c r="AE1447" s="39">
        <f t="shared" si="721"/>
        <v>0</v>
      </c>
      <c r="AF1447" t="str">
        <f t="shared" si="722"/>
        <v>Injustificada</v>
      </c>
      <c r="AG1447" t="str">
        <f t="shared" si="723"/>
        <v>DESCONTA 8:00h (Injustificada).</v>
      </c>
      <c r="AH1447" t="str">
        <f t="shared" si="724"/>
        <v/>
      </c>
      <c r="AJ1447" s="41">
        <f t="shared" si="725"/>
        <v>20</v>
      </c>
      <c r="AK1447" s="42" t="str">
        <f t="shared" si="726"/>
        <v/>
      </c>
      <c r="AL1447" s="41" t="str">
        <f t="shared" si="727"/>
        <v>Dia inteiro</v>
      </c>
      <c r="AM1447" s="41" t="str">
        <f t="shared" si="728"/>
        <v>Sim</v>
      </c>
      <c r="AN1447" s="41" t="str">
        <f t="shared" si="729"/>
        <v>Não</v>
      </c>
      <c r="AO1447" s="42" t="str">
        <f t="shared" si="730"/>
        <v/>
      </c>
      <c r="AP1447" s="41" t="str">
        <f t="shared" si="731"/>
        <v>Maxwell Torres da Silva|46276</v>
      </c>
      <c r="AQ1447" s="41" t="str">
        <f t="shared" si="732"/>
        <v>46276|Serralheria</v>
      </c>
      <c r="AR1447" s="41">
        <f>IF($AQ1447="","",COUNTIFS(L_ChaveCob,$AQ1447,L_Ausencia,"&gt;"&amp;$W1447)+COUNTIFS($AQ$4:$AQ1447,$AQ1447,$W$4:$W1447,$W1447))</f>
        <v>2</v>
      </c>
      <c r="AS1447" s="42">
        <f t="shared" si="733"/>
        <v>0</v>
      </c>
      <c r="AT1447" s="42">
        <f t="shared" si="734"/>
        <v>0</v>
      </c>
      <c r="AU1447" s="42">
        <f t="shared" si="735"/>
        <v>0</v>
      </c>
    </row>
    <row r="1448" spans="1:47" x14ac:dyDescent="0.2">
      <c r="A1448" s="35">
        <v>46276</v>
      </c>
      <c r="B1448" s="36" t="s">
        <v>281</v>
      </c>
      <c r="C1448" s="36" t="s">
        <v>213</v>
      </c>
      <c r="D1448" s="36"/>
      <c r="E1448" s="37"/>
      <c r="F1448" s="37"/>
      <c r="G1448" s="36"/>
      <c r="H1448" s="36"/>
      <c r="I1448" s="36"/>
      <c r="J1448" s="36"/>
      <c r="K1448" s="37"/>
      <c r="L1448" s="37"/>
      <c r="M1448" s="37"/>
      <c r="N1448" s="38">
        <f t="shared" si="704"/>
        <v>46266</v>
      </c>
      <c r="O1448">
        <f t="shared" si="705"/>
        <v>900010</v>
      </c>
      <c r="P1448" t="str">
        <f t="shared" si="706"/>
        <v>Serralheria</v>
      </c>
      <c r="Q1448" t="str">
        <f t="shared" si="707"/>
        <v>Normal / Fixo</v>
      </c>
      <c r="R1448" t="str">
        <f t="shared" si="708"/>
        <v>SERRALHEIRO I</v>
      </c>
      <c r="S1448" t="str">
        <f t="shared" si="709"/>
        <v>ADM</v>
      </c>
      <c r="T1448" s="39">
        <f t="shared" si="710"/>
        <v>53.488333185221997</v>
      </c>
      <c r="U1448" s="40">
        <f t="shared" si="711"/>
        <v>0.33333333333333298</v>
      </c>
      <c r="V1448" s="40">
        <f t="shared" si="712"/>
        <v>0</v>
      </c>
      <c r="W1448" s="40">
        <f t="shared" si="713"/>
        <v>0.33333333333333298</v>
      </c>
      <c r="X1448" t="str">
        <f t="shared" si="714"/>
        <v>Sim</v>
      </c>
      <c r="Y1448" s="40">
        <f t="shared" si="715"/>
        <v>0.33333333333333298</v>
      </c>
      <c r="Z1448" s="40">
        <f t="shared" si="716"/>
        <v>0</v>
      </c>
      <c r="AA1448" s="40">
        <f t="shared" si="717"/>
        <v>0</v>
      </c>
      <c r="AB1448" s="40">
        <f t="shared" si="718"/>
        <v>0</v>
      </c>
      <c r="AC1448" s="40">
        <f t="shared" si="719"/>
        <v>0.33333333333333298</v>
      </c>
      <c r="AD1448" s="39">
        <f t="shared" si="720"/>
        <v>427.90666548177552</v>
      </c>
      <c r="AE1448" s="39">
        <f t="shared" si="721"/>
        <v>0</v>
      </c>
      <c r="AF1448" t="str">
        <f t="shared" si="722"/>
        <v>Injustificada</v>
      </c>
      <c r="AG1448" t="str">
        <f t="shared" si="723"/>
        <v>DESCONTA 8:00h (Injustificada).</v>
      </c>
      <c r="AH1448" t="str">
        <f t="shared" si="724"/>
        <v/>
      </c>
      <c r="AJ1448" s="41">
        <f t="shared" si="725"/>
        <v>19</v>
      </c>
      <c r="AK1448" s="42" t="str">
        <f t="shared" si="726"/>
        <v/>
      </c>
      <c r="AL1448" s="41" t="str">
        <f t="shared" si="727"/>
        <v>Dia inteiro</v>
      </c>
      <c r="AM1448" s="41" t="str">
        <f t="shared" si="728"/>
        <v>Sim</v>
      </c>
      <c r="AN1448" s="41" t="str">
        <f t="shared" si="729"/>
        <v>Não</v>
      </c>
      <c r="AO1448" s="42" t="str">
        <f t="shared" si="730"/>
        <v/>
      </c>
      <c r="AP1448" s="41" t="str">
        <f t="shared" si="731"/>
        <v>Roniel de Souza Rocha|46276</v>
      </c>
      <c r="AQ1448" s="41" t="str">
        <f t="shared" si="732"/>
        <v>46276|Serralheria</v>
      </c>
      <c r="AR1448" s="41">
        <f>IF($AQ1448="","",COUNTIFS(L_ChaveCob,$AQ1448,L_Ausencia,"&gt;"&amp;$W1448)+COUNTIFS($AQ$4:$AQ1448,$AQ1448,$W$4:$W1448,$W1448))</f>
        <v>3</v>
      </c>
      <c r="AS1448" s="42">
        <f t="shared" si="733"/>
        <v>0</v>
      </c>
      <c r="AT1448" s="42">
        <f t="shared" si="734"/>
        <v>0</v>
      </c>
      <c r="AU1448" s="42">
        <f t="shared" si="735"/>
        <v>0</v>
      </c>
    </row>
    <row r="1449" spans="1:47" hidden="1" x14ac:dyDescent="0.2">
      <c r="A1449" s="35">
        <v>46276</v>
      </c>
      <c r="B1449" s="36" t="s">
        <v>611</v>
      </c>
      <c r="C1449" s="36" t="s">
        <v>232</v>
      </c>
      <c r="D1449" s="36"/>
      <c r="E1449" s="37"/>
      <c r="F1449" s="37"/>
      <c r="G1449" s="36"/>
      <c r="H1449" s="36"/>
      <c r="I1449" s="36"/>
      <c r="J1449" s="36"/>
      <c r="K1449" s="37"/>
      <c r="L1449" s="37"/>
      <c r="M1449" s="37"/>
      <c r="N1449" s="38">
        <f t="shared" si="704"/>
        <v>46266</v>
      </c>
      <c r="O1449">
        <f t="shared" si="705"/>
        <v>900013</v>
      </c>
      <c r="P1449" t="str">
        <f t="shared" si="706"/>
        <v>SPOT</v>
      </c>
      <c r="Q1449" t="str">
        <f t="shared" si="707"/>
        <v>SPOT</v>
      </c>
      <c r="R1449" t="str">
        <f t="shared" si="708"/>
        <v>SERRALHEIRO I</v>
      </c>
      <c r="S1449" t="str">
        <f t="shared" si="709"/>
        <v>TURNO 2</v>
      </c>
      <c r="T1449" s="39">
        <f t="shared" si="710"/>
        <v>53.488333185221997</v>
      </c>
      <c r="U1449" s="40">
        <f t="shared" si="711"/>
        <v>0.33333333333333298</v>
      </c>
      <c r="V1449" s="40">
        <f t="shared" si="712"/>
        <v>0.33333333333333298</v>
      </c>
      <c r="W1449" s="40">
        <f t="shared" si="713"/>
        <v>0</v>
      </c>
      <c r="X1449" t="str">
        <f t="shared" si="714"/>
        <v>Não</v>
      </c>
      <c r="Y1449" s="40">
        <f t="shared" si="715"/>
        <v>0</v>
      </c>
      <c r="Z1449" s="40">
        <f t="shared" si="716"/>
        <v>0</v>
      </c>
      <c r="AA1449" s="40">
        <f t="shared" si="717"/>
        <v>0</v>
      </c>
      <c r="AB1449" s="40">
        <f t="shared" si="718"/>
        <v>0</v>
      </c>
      <c r="AC1449" s="40">
        <f t="shared" si="719"/>
        <v>0</v>
      </c>
      <c r="AD1449" s="39">
        <f t="shared" si="720"/>
        <v>0</v>
      </c>
      <c r="AE1449" s="39">
        <f t="shared" si="721"/>
        <v>0</v>
      </c>
      <c r="AF1449" t="str">
        <f t="shared" si="722"/>
        <v>Trabalhado</v>
      </c>
      <c r="AG1449" t="str">
        <f t="shared" si="723"/>
        <v/>
      </c>
      <c r="AH1449" t="str">
        <f t="shared" si="724"/>
        <v/>
      </c>
      <c r="AJ1449" s="41">
        <f t="shared" si="725"/>
        <v>22</v>
      </c>
      <c r="AK1449" s="42" t="str">
        <f t="shared" si="726"/>
        <v/>
      </c>
      <c r="AL1449" s="41" t="str">
        <f t="shared" si="727"/>
        <v>Leve atraso</v>
      </c>
      <c r="AM1449" s="41" t="str">
        <f t="shared" si="728"/>
        <v>Não</v>
      </c>
      <c r="AN1449" s="41" t="str">
        <f t="shared" si="729"/>
        <v>Sim</v>
      </c>
      <c r="AO1449" s="42" t="str">
        <f t="shared" si="730"/>
        <v/>
      </c>
      <c r="AP1449" s="41" t="str">
        <f t="shared" si="731"/>
        <v>Murilo de Souza Modesto- Spot|46276</v>
      </c>
      <c r="AQ1449" s="41" t="str">
        <f t="shared" si="732"/>
        <v/>
      </c>
      <c r="AR1449" s="41" t="str">
        <f>IF($AQ1449="","",COUNTIFS(L_ChaveCob,$AQ1449,L_Ausencia,"&gt;"&amp;$W1449)+COUNTIFS($AQ$4:$AQ1449,$AQ1449,$W$4:$W1449,$W1449))</f>
        <v/>
      </c>
      <c r="AS1449" s="42">
        <f t="shared" si="733"/>
        <v>0</v>
      </c>
      <c r="AT1449" s="42">
        <f t="shared" si="734"/>
        <v>0</v>
      </c>
      <c r="AU1449" s="42">
        <f t="shared" si="735"/>
        <v>0</v>
      </c>
    </row>
    <row r="1450" spans="1:47" x14ac:dyDescent="0.2">
      <c r="A1450" s="35">
        <v>46277</v>
      </c>
      <c r="B1450" s="36" t="s">
        <v>231</v>
      </c>
      <c r="C1450" s="36" t="s">
        <v>232</v>
      </c>
      <c r="D1450" s="36"/>
      <c r="E1450" s="37"/>
      <c r="F1450" s="37"/>
      <c r="G1450" s="36"/>
      <c r="H1450" s="36"/>
      <c r="I1450" s="36"/>
      <c r="J1450" s="36"/>
      <c r="K1450" s="37"/>
      <c r="L1450" s="37"/>
      <c r="M1450" s="37"/>
      <c r="N1450" s="38">
        <f t="shared" si="704"/>
        <v>46266</v>
      </c>
      <c r="O1450">
        <f t="shared" si="705"/>
        <v>900004</v>
      </c>
      <c r="P1450" t="str">
        <f t="shared" si="706"/>
        <v>Serralheria</v>
      </c>
      <c r="Q1450" t="str">
        <f t="shared" si="707"/>
        <v>Normal / Fixo</v>
      </c>
      <c r="R1450" t="str">
        <f t="shared" si="708"/>
        <v>SERRALHEIRO I</v>
      </c>
      <c r="S1450" t="str">
        <f t="shared" si="709"/>
        <v>TURNO 2</v>
      </c>
      <c r="T1450" s="39">
        <f t="shared" si="710"/>
        <v>53.488333185221997</v>
      </c>
      <c r="U1450" s="40">
        <f t="shared" si="711"/>
        <v>0.33333333333333298</v>
      </c>
      <c r="V1450" s="40">
        <f t="shared" si="712"/>
        <v>0.33333333333333298</v>
      </c>
      <c r="W1450" s="40">
        <f t="shared" si="713"/>
        <v>0</v>
      </c>
      <c r="X1450" t="str">
        <f t="shared" si="714"/>
        <v>Não</v>
      </c>
      <c r="Y1450" s="40">
        <f t="shared" si="715"/>
        <v>0</v>
      </c>
      <c r="Z1450" s="40">
        <f t="shared" si="716"/>
        <v>0</v>
      </c>
      <c r="AA1450" s="40">
        <f t="shared" si="717"/>
        <v>0</v>
      </c>
      <c r="AB1450" s="40">
        <f t="shared" si="718"/>
        <v>0</v>
      </c>
      <c r="AC1450" s="40">
        <f t="shared" si="719"/>
        <v>0</v>
      </c>
      <c r="AD1450" s="39">
        <f t="shared" si="720"/>
        <v>0</v>
      </c>
      <c r="AE1450" s="39">
        <f t="shared" si="721"/>
        <v>0</v>
      </c>
      <c r="AF1450" t="str">
        <f t="shared" si="722"/>
        <v>Trabalhado</v>
      </c>
      <c r="AG1450" t="str">
        <f t="shared" si="723"/>
        <v/>
      </c>
      <c r="AH1450" t="str">
        <f t="shared" si="724"/>
        <v/>
      </c>
      <c r="AJ1450" s="41">
        <f t="shared" si="725"/>
        <v>11</v>
      </c>
      <c r="AK1450" s="42" t="str">
        <f t="shared" si="726"/>
        <v/>
      </c>
      <c r="AL1450" s="41" t="str">
        <f t="shared" si="727"/>
        <v>Leve atraso</v>
      </c>
      <c r="AM1450" s="41" t="str">
        <f t="shared" si="728"/>
        <v>Não</v>
      </c>
      <c r="AN1450" s="41" t="str">
        <f t="shared" si="729"/>
        <v>Sim</v>
      </c>
      <c r="AO1450" s="42" t="str">
        <f t="shared" si="730"/>
        <v/>
      </c>
      <c r="AP1450" s="41" t="str">
        <f t="shared" si="731"/>
        <v>Rogério Marques da Silva|46277</v>
      </c>
      <c r="AQ1450" s="41" t="str">
        <f t="shared" si="732"/>
        <v/>
      </c>
      <c r="AR1450" s="41" t="str">
        <f>IF($AQ1450="","",COUNTIFS(L_ChaveCob,$AQ1450,L_Ausencia,"&gt;"&amp;$W1450)+COUNTIFS($AQ$4:$AQ1450,$AQ1450,$W$4:$W1450,$W1450))</f>
        <v/>
      </c>
      <c r="AS1450" s="42">
        <f t="shared" si="733"/>
        <v>0</v>
      </c>
      <c r="AT1450" s="42">
        <f t="shared" si="734"/>
        <v>0</v>
      </c>
      <c r="AU1450" s="42">
        <f t="shared" si="735"/>
        <v>0</v>
      </c>
    </row>
    <row r="1451" spans="1:47" x14ac:dyDescent="0.2">
      <c r="A1451" s="35">
        <v>46277</v>
      </c>
      <c r="B1451" s="36" t="s">
        <v>229</v>
      </c>
      <c r="C1451" s="36" t="s">
        <v>232</v>
      </c>
      <c r="D1451" s="36"/>
      <c r="E1451" s="37"/>
      <c r="F1451" s="37"/>
      <c r="G1451" s="36"/>
      <c r="H1451" s="36"/>
      <c r="I1451" s="36"/>
      <c r="J1451" s="36"/>
      <c r="K1451" s="37"/>
      <c r="L1451" s="37"/>
      <c r="M1451" s="37"/>
      <c r="N1451" s="38">
        <f t="shared" si="704"/>
        <v>46266</v>
      </c>
      <c r="O1451">
        <f t="shared" si="705"/>
        <v>105410</v>
      </c>
      <c r="P1451" t="str">
        <f t="shared" si="706"/>
        <v>Serralheria</v>
      </c>
      <c r="Q1451" t="str">
        <f t="shared" si="707"/>
        <v>Normal / Fixo</v>
      </c>
      <c r="R1451" t="str">
        <f t="shared" si="708"/>
        <v>SERRALHEIRO I</v>
      </c>
      <c r="S1451" t="str">
        <f t="shared" si="709"/>
        <v>TURNO 3</v>
      </c>
      <c r="T1451" s="39">
        <f t="shared" si="710"/>
        <v>53.488333185221997</v>
      </c>
      <c r="U1451" s="40">
        <f t="shared" si="711"/>
        <v>0.33333333333333298</v>
      </c>
      <c r="V1451" s="40">
        <f t="shared" si="712"/>
        <v>0.33333333333333298</v>
      </c>
      <c r="W1451" s="40">
        <f t="shared" si="713"/>
        <v>0</v>
      </c>
      <c r="X1451" t="str">
        <f t="shared" si="714"/>
        <v>Não</v>
      </c>
      <c r="Y1451" s="40">
        <f t="shared" si="715"/>
        <v>0</v>
      </c>
      <c r="Z1451" s="40">
        <f t="shared" si="716"/>
        <v>0</v>
      </c>
      <c r="AA1451" s="40">
        <f t="shared" si="717"/>
        <v>0</v>
      </c>
      <c r="AB1451" s="40">
        <f t="shared" si="718"/>
        <v>0</v>
      </c>
      <c r="AC1451" s="40">
        <f t="shared" si="719"/>
        <v>0</v>
      </c>
      <c r="AD1451" s="39">
        <f t="shared" si="720"/>
        <v>0</v>
      </c>
      <c r="AE1451" s="39">
        <f t="shared" si="721"/>
        <v>0</v>
      </c>
      <c r="AF1451" t="str">
        <f t="shared" si="722"/>
        <v>Trabalhado</v>
      </c>
      <c r="AG1451" t="str">
        <f t="shared" si="723"/>
        <v/>
      </c>
      <c r="AH1451" t="str">
        <f t="shared" si="724"/>
        <v/>
      </c>
      <c r="AJ1451" s="41">
        <f t="shared" si="725"/>
        <v>6</v>
      </c>
      <c r="AK1451" s="42" t="str">
        <f t="shared" si="726"/>
        <v/>
      </c>
      <c r="AL1451" s="41" t="str">
        <f t="shared" si="727"/>
        <v>Leve atraso</v>
      </c>
      <c r="AM1451" s="41" t="str">
        <f t="shared" si="728"/>
        <v>Não</v>
      </c>
      <c r="AN1451" s="41" t="str">
        <f t="shared" si="729"/>
        <v>Sim</v>
      </c>
      <c r="AO1451" s="42" t="str">
        <f t="shared" si="730"/>
        <v/>
      </c>
      <c r="AP1451" s="41" t="str">
        <f t="shared" si="731"/>
        <v>Marcelo Douglas Vieira Santana|46277</v>
      </c>
      <c r="AQ1451" s="41" t="str">
        <f t="shared" si="732"/>
        <v/>
      </c>
      <c r="AR1451" s="41" t="str">
        <f>IF($AQ1451="","",COUNTIFS(L_ChaveCob,$AQ1451,L_Ausencia,"&gt;"&amp;$W1451)+COUNTIFS($AQ$4:$AQ1451,$AQ1451,$W$4:$W1451,$W1451))</f>
        <v/>
      </c>
      <c r="AS1451" s="42">
        <f t="shared" si="733"/>
        <v>0</v>
      </c>
      <c r="AT1451" s="42">
        <f t="shared" si="734"/>
        <v>0</v>
      </c>
      <c r="AU1451" s="42">
        <f t="shared" si="735"/>
        <v>0</v>
      </c>
    </row>
    <row r="1452" spans="1:47" x14ac:dyDescent="0.2">
      <c r="A1452" s="35">
        <v>46277</v>
      </c>
      <c r="B1452" s="36" t="s">
        <v>239</v>
      </c>
      <c r="C1452" s="36" t="s">
        <v>216</v>
      </c>
      <c r="D1452" s="36"/>
      <c r="E1452" s="37"/>
      <c r="F1452" s="37">
        <v>0.33333333333333298</v>
      </c>
      <c r="G1452" s="36"/>
      <c r="H1452" s="36"/>
      <c r="I1452" s="36"/>
      <c r="J1452" s="36"/>
      <c r="K1452" s="37"/>
      <c r="L1452" s="37"/>
      <c r="M1452" s="37"/>
      <c r="N1452" s="38">
        <f t="shared" si="704"/>
        <v>46266</v>
      </c>
      <c r="O1452">
        <f t="shared" si="705"/>
        <v>173078</v>
      </c>
      <c r="P1452" t="str">
        <f t="shared" si="706"/>
        <v>Serralheria</v>
      </c>
      <c r="Q1452" t="str">
        <f t="shared" si="707"/>
        <v>Normal / Fixo</v>
      </c>
      <c r="R1452" t="str">
        <f t="shared" si="708"/>
        <v>SERRALHEIRO II</v>
      </c>
      <c r="S1452" t="str">
        <f t="shared" si="709"/>
        <v>ADM</v>
      </c>
      <c r="T1452" s="39">
        <f t="shared" si="710"/>
        <v>57.825734836004102</v>
      </c>
      <c r="U1452" s="40">
        <f t="shared" si="711"/>
        <v>0</v>
      </c>
      <c r="V1452" s="40">
        <f t="shared" si="712"/>
        <v>0.33333333333333298</v>
      </c>
      <c r="W1452" s="40">
        <f t="shared" si="713"/>
        <v>0</v>
      </c>
      <c r="X1452" t="str">
        <f t="shared" si="714"/>
        <v>Não</v>
      </c>
      <c r="Y1452" s="40">
        <f t="shared" si="715"/>
        <v>0</v>
      </c>
      <c r="Z1452" s="40">
        <f t="shared" si="716"/>
        <v>0</v>
      </c>
      <c r="AA1452" s="40">
        <f t="shared" si="717"/>
        <v>0</v>
      </c>
      <c r="AB1452" s="40">
        <f t="shared" si="718"/>
        <v>0</v>
      </c>
      <c r="AC1452" s="40">
        <f t="shared" si="719"/>
        <v>0</v>
      </c>
      <c r="AD1452" s="39">
        <f t="shared" si="720"/>
        <v>0</v>
      </c>
      <c r="AE1452" s="39">
        <f t="shared" si="721"/>
        <v>0</v>
      </c>
      <c r="AF1452" t="str">
        <f t="shared" si="722"/>
        <v>Compensação</v>
      </c>
      <c r="AG1452" t="str">
        <f t="shared" si="723"/>
        <v>Horas usadas p/ compensar falta de de 00/01.</v>
      </c>
      <c r="AH1452" t="str">
        <f t="shared" si="724"/>
        <v/>
      </c>
      <c r="AJ1452" s="41">
        <f t="shared" si="725"/>
        <v>2</v>
      </c>
      <c r="AK1452" s="42" t="str">
        <f t="shared" si="726"/>
        <v/>
      </c>
      <c r="AL1452" s="41" t="str">
        <f t="shared" si="727"/>
        <v>Não</v>
      </c>
      <c r="AM1452" s="41" t="str">
        <f t="shared" si="728"/>
        <v>Não</v>
      </c>
      <c r="AN1452" s="41" t="str">
        <f t="shared" si="729"/>
        <v>Sim</v>
      </c>
      <c r="AO1452" s="42" t="str">
        <f t="shared" si="730"/>
        <v/>
      </c>
      <c r="AP1452" s="41" t="str">
        <f t="shared" si="731"/>
        <v>Giovani Joao da Silva|46277</v>
      </c>
      <c r="AQ1452" s="41" t="str">
        <f t="shared" si="732"/>
        <v/>
      </c>
      <c r="AR1452" s="41" t="str">
        <f>IF($AQ1452="","",COUNTIFS(L_ChaveCob,$AQ1452,L_Ausencia,"&gt;"&amp;$W1452)+COUNTIFS($AQ$4:$AQ1452,$AQ1452,$W$4:$W1452,$W1452))</f>
        <v/>
      </c>
      <c r="AS1452" s="42">
        <f t="shared" si="733"/>
        <v>0</v>
      </c>
      <c r="AT1452" s="42">
        <f t="shared" si="734"/>
        <v>0</v>
      </c>
      <c r="AU1452" s="42">
        <f t="shared" si="735"/>
        <v>0</v>
      </c>
    </row>
    <row r="1453" spans="1:47" x14ac:dyDescent="0.2">
      <c r="A1453" s="35">
        <v>46277</v>
      </c>
      <c r="B1453" s="36" t="s">
        <v>241</v>
      </c>
      <c r="C1453" s="36" t="s">
        <v>216</v>
      </c>
      <c r="D1453" s="36"/>
      <c r="E1453" s="37"/>
      <c r="F1453" s="37">
        <v>0.33333333333333298</v>
      </c>
      <c r="G1453" s="36"/>
      <c r="H1453" s="36"/>
      <c r="I1453" s="36"/>
      <c r="J1453" s="36"/>
      <c r="K1453" s="37"/>
      <c r="L1453" s="37"/>
      <c r="M1453" s="37"/>
      <c r="N1453" s="38">
        <f t="shared" si="704"/>
        <v>46266</v>
      </c>
      <c r="O1453">
        <f t="shared" si="705"/>
        <v>24800</v>
      </c>
      <c r="P1453" t="str">
        <f t="shared" si="706"/>
        <v>Serralheria</v>
      </c>
      <c r="Q1453" t="str">
        <f t="shared" si="707"/>
        <v>Normal / Fixo</v>
      </c>
      <c r="R1453" t="str">
        <f t="shared" si="708"/>
        <v>SERRALHEIRO II</v>
      </c>
      <c r="S1453" t="str">
        <f t="shared" si="709"/>
        <v>ADM</v>
      </c>
      <c r="T1453" s="39">
        <f t="shared" si="710"/>
        <v>57.825734836004102</v>
      </c>
      <c r="U1453" s="40">
        <f t="shared" si="711"/>
        <v>0</v>
      </c>
      <c r="V1453" s="40">
        <f t="shared" si="712"/>
        <v>0.33333333333333298</v>
      </c>
      <c r="W1453" s="40">
        <f t="shared" si="713"/>
        <v>0</v>
      </c>
      <c r="X1453" t="str">
        <f t="shared" si="714"/>
        <v>Não</v>
      </c>
      <c r="Y1453" s="40">
        <f t="shared" si="715"/>
        <v>0</v>
      </c>
      <c r="Z1453" s="40">
        <f t="shared" si="716"/>
        <v>0</v>
      </c>
      <c r="AA1453" s="40">
        <f t="shared" si="717"/>
        <v>0</v>
      </c>
      <c r="AB1453" s="40">
        <f t="shared" si="718"/>
        <v>0</v>
      </c>
      <c r="AC1453" s="40">
        <f t="shared" si="719"/>
        <v>0</v>
      </c>
      <c r="AD1453" s="39">
        <f t="shared" si="720"/>
        <v>0</v>
      </c>
      <c r="AE1453" s="39">
        <f t="shared" si="721"/>
        <v>0</v>
      </c>
      <c r="AF1453" t="str">
        <f t="shared" si="722"/>
        <v>Compensação</v>
      </c>
      <c r="AG1453" t="str">
        <f t="shared" si="723"/>
        <v>Horas usadas p/ compensar falta de de 00/01.</v>
      </c>
      <c r="AH1453" t="str">
        <f t="shared" si="724"/>
        <v/>
      </c>
      <c r="AJ1453" s="41">
        <f t="shared" si="725"/>
        <v>3</v>
      </c>
      <c r="AK1453" s="42" t="str">
        <f t="shared" si="726"/>
        <v/>
      </c>
      <c r="AL1453" s="41" t="str">
        <f t="shared" si="727"/>
        <v>Não</v>
      </c>
      <c r="AM1453" s="41" t="str">
        <f t="shared" si="728"/>
        <v>Não</v>
      </c>
      <c r="AN1453" s="41" t="str">
        <f t="shared" si="729"/>
        <v>Sim</v>
      </c>
      <c r="AO1453" s="42" t="str">
        <f t="shared" si="730"/>
        <v/>
      </c>
      <c r="AP1453" s="41" t="str">
        <f t="shared" si="731"/>
        <v>Ivanildo Lopes Pires de Carvalho|46277</v>
      </c>
      <c r="AQ1453" s="41" t="str">
        <f t="shared" si="732"/>
        <v/>
      </c>
      <c r="AR1453" s="41" t="str">
        <f>IF($AQ1453="","",COUNTIFS(L_ChaveCob,$AQ1453,L_Ausencia,"&gt;"&amp;$W1453)+COUNTIFS($AQ$4:$AQ1453,$AQ1453,$W$4:$W1453,$W1453))</f>
        <v/>
      </c>
      <c r="AS1453" s="42">
        <f t="shared" si="733"/>
        <v>0</v>
      </c>
      <c r="AT1453" s="42">
        <f t="shared" si="734"/>
        <v>0</v>
      </c>
      <c r="AU1453" s="42">
        <f t="shared" si="735"/>
        <v>0</v>
      </c>
    </row>
    <row r="1454" spans="1:47" x14ac:dyDescent="0.2">
      <c r="A1454" s="35">
        <v>46277</v>
      </c>
      <c r="B1454" s="36" t="s">
        <v>254</v>
      </c>
      <c r="C1454" s="36" t="s">
        <v>216</v>
      </c>
      <c r="D1454" s="36"/>
      <c r="E1454" s="37"/>
      <c r="F1454" s="37">
        <v>0.33333333333333298</v>
      </c>
      <c r="G1454" s="36"/>
      <c r="H1454" s="36"/>
      <c r="I1454" s="36"/>
      <c r="J1454" s="36"/>
      <c r="K1454" s="37"/>
      <c r="L1454" s="37"/>
      <c r="M1454" s="37"/>
      <c r="N1454" s="38">
        <f t="shared" si="704"/>
        <v>46266</v>
      </c>
      <c r="O1454">
        <f t="shared" si="705"/>
        <v>900001</v>
      </c>
      <c r="P1454" t="str">
        <f t="shared" si="706"/>
        <v>Serralheria</v>
      </c>
      <c r="Q1454" t="str">
        <f t="shared" si="707"/>
        <v>Normal / Fixo</v>
      </c>
      <c r="R1454" t="str">
        <f t="shared" si="708"/>
        <v>SERRALHEIRO II</v>
      </c>
      <c r="S1454" t="str">
        <f t="shared" si="709"/>
        <v>ADM</v>
      </c>
      <c r="T1454" s="39">
        <f t="shared" si="710"/>
        <v>57.825734836004102</v>
      </c>
      <c r="U1454" s="40">
        <f t="shared" si="711"/>
        <v>0</v>
      </c>
      <c r="V1454" s="40">
        <f t="shared" si="712"/>
        <v>0.33333333333333298</v>
      </c>
      <c r="W1454" s="40">
        <f t="shared" si="713"/>
        <v>0</v>
      </c>
      <c r="X1454" t="str">
        <f t="shared" si="714"/>
        <v>Não</v>
      </c>
      <c r="Y1454" s="40">
        <f t="shared" si="715"/>
        <v>0</v>
      </c>
      <c r="Z1454" s="40">
        <f t="shared" si="716"/>
        <v>0</v>
      </c>
      <c r="AA1454" s="40">
        <f t="shared" si="717"/>
        <v>0</v>
      </c>
      <c r="AB1454" s="40">
        <f t="shared" si="718"/>
        <v>0</v>
      </c>
      <c r="AC1454" s="40">
        <f t="shared" si="719"/>
        <v>0</v>
      </c>
      <c r="AD1454" s="39">
        <f t="shared" si="720"/>
        <v>0</v>
      </c>
      <c r="AE1454" s="39">
        <f t="shared" si="721"/>
        <v>0</v>
      </c>
      <c r="AF1454" t="str">
        <f t="shared" si="722"/>
        <v>Compensação</v>
      </c>
      <c r="AG1454" t="str">
        <f t="shared" si="723"/>
        <v>Horas usadas p/ compensar falta de de 00/01.</v>
      </c>
      <c r="AH1454" t="str">
        <f t="shared" si="724"/>
        <v/>
      </c>
      <c r="AJ1454" s="41">
        <f t="shared" si="725"/>
        <v>8</v>
      </c>
      <c r="AK1454" s="42" t="str">
        <f t="shared" si="726"/>
        <v/>
      </c>
      <c r="AL1454" s="41" t="str">
        <f t="shared" si="727"/>
        <v>Não</v>
      </c>
      <c r="AM1454" s="41" t="str">
        <f t="shared" si="728"/>
        <v>Não</v>
      </c>
      <c r="AN1454" s="41" t="str">
        <f t="shared" si="729"/>
        <v>Sim</v>
      </c>
      <c r="AO1454" s="42" t="str">
        <f t="shared" si="730"/>
        <v/>
      </c>
      <c r="AP1454" s="41" t="str">
        <f t="shared" si="731"/>
        <v>Ronaldo Santos Dias|46277</v>
      </c>
      <c r="AQ1454" s="41" t="str">
        <f t="shared" si="732"/>
        <v/>
      </c>
      <c r="AR1454" s="41" t="str">
        <f>IF($AQ1454="","",COUNTIFS(L_ChaveCob,$AQ1454,L_Ausencia,"&gt;"&amp;$W1454)+COUNTIFS($AQ$4:$AQ1454,$AQ1454,$W$4:$W1454,$W1454))</f>
        <v/>
      </c>
      <c r="AS1454" s="42">
        <f t="shared" si="733"/>
        <v>0</v>
      </c>
      <c r="AT1454" s="42">
        <f t="shared" si="734"/>
        <v>0</v>
      </c>
      <c r="AU1454" s="42">
        <f t="shared" si="735"/>
        <v>0</v>
      </c>
    </row>
    <row r="1455" spans="1:47" hidden="1" x14ac:dyDescent="0.2">
      <c r="A1455" s="35">
        <v>46277</v>
      </c>
      <c r="B1455" s="36" t="s">
        <v>611</v>
      </c>
      <c r="C1455" s="36" t="s">
        <v>232</v>
      </c>
      <c r="D1455" s="36"/>
      <c r="E1455" s="37"/>
      <c r="F1455" s="37"/>
      <c r="G1455" s="36"/>
      <c r="H1455" s="36"/>
      <c r="I1455" s="36"/>
      <c r="J1455" s="36"/>
      <c r="K1455" s="37"/>
      <c r="L1455" s="37"/>
      <c r="M1455" s="37"/>
      <c r="N1455" s="38">
        <f t="shared" si="704"/>
        <v>46266</v>
      </c>
      <c r="O1455">
        <f t="shared" si="705"/>
        <v>900013</v>
      </c>
      <c r="P1455" t="str">
        <f t="shared" si="706"/>
        <v>SPOT</v>
      </c>
      <c r="Q1455" t="str">
        <f t="shared" si="707"/>
        <v>SPOT</v>
      </c>
      <c r="R1455" t="str">
        <f t="shared" si="708"/>
        <v>SERRALHEIRO I</v>
      </c>
      <c r="S1455" t="str">
        <f t="shared" si="709"/>
        <v>TURNO 2</v>
      </c>
      <c r="T1455" s="39">
        <f t="shared" si="710"/>
        <v>53.488333185221997</v>
      </c>
      <c r="U1455" s="40">
        <f t="shared" si="711"/>
        <v>0.33333333333333298</v>
      </c>
      <c r="V1455" s="40">
        <f t="shared" si="712"/>
        <v>0.33333333333333298</v>
      </c>
      <c r="W1455" s="40">
        <f t="shared" si="713"/>
        <v>0</v>
      </c>
      <c r="X1455" t="str">
        <f t="shared" si="714"/>
        <v>Não</v>
      </c>
      <c r="Y1455" s="40">
        <f t="shared" si="715"/>
        <v>0</v>
      </c>
      <c r="Z1455" s="40">
        <f t="shared" si="716"/>
        <v>0</v>
      </c>
      <c r="AA1455" s="40">
        <f t="shared" si="717"/>
        <v>0</v>
      </c>
      <c r="AB1455" s="40">
        <f t="shared" si="718"/>
        <v>0</v>
      </c>
      <c r="AC1455" s="40">
        <f t="shared" si="719"/>
        <v>0</v>
      </c>
      <c r="AD1455" s="39">
        <f t="shared" si="720"/>
        <v>0</v>
      </c>
      <c r="AE1455" s="39">
        <f t="shared" si="721"/>
        <v>0</v>
      </c>
      <c r="AF1455" t="str">
        <f t="shared" si="722"/>
        <v>Trabalhado</v>
      </c>
      <c r="AG1455" t="str">
        <f t="shared" si="723"/>
        <v/>
      </c>
      <c r="AH1455" t="str">
        <f t="shared" si="724"/>
        <v/>
      </c>
      <c r="AJ1455" s="41">
        <f t="shared" si="725"/>
        <v>22</v>
      </c>
      <c r="AK1455" s="42" t="str">
        <f t="shared" si="726"/>
        <v/>
      </c>
      <c r="AL1455" s="41" t="str">
        <f t="shared" si="727"/>
        <v>Leve atraso</v>
      </c>
      <c r="AM1455" s="41" t="str">
        <f t="shared" si="728"/>
        <v>Não</v>
      </c>
      <c r="AN1455" s="41" t="str">
        <f t="shared" si="729"/>
        <v>Sim</v>
      </c>
      <c r="AO1455" s="42" t="str">
        <f t="shared" si="730"/>
        <v/>
      </c>
      <c r="AP1455" s="41" t="str">
        <f t="shared" si="731"/>
        <v>Murilo de Souza Modesto- Spot|46277</v>
      </c>
      <c r="AQ1455" s="41" t="str">
        <f t="shared" si="732"/>
        <v/>
      </c>
      <c r="AR1455" s="41" t="str">
        <f>IF($AQ1455="","",COUNTIFS(L_ChaveCob,$AQ1455,L_Ausencia,"&gt;"&amp;$W1455)+COUNTIFS($AQ$4:$AQ1455,$AQ1455,$W$4:$W1455,$W1455))</f>
        <v/>
      </c>
      <c r="AS1455" s="42">
        <f t="shared" si="733"/>
        <v>0</v>
      </c>
      <c r="AT1455" s="42">
        <f t="shared" si="734"/>
        <v>0</v>
      </c>
      <c r="AU1455" s="42">
        <f t="shared" si="735"/>
        <v>0</v>
      </c>
    </row>
    <row r="1456" spans="1:47" x14ac:dyDescent="0.2">
      <c r="A1456" s="35">
        <v>46279</v>
      </c>
      <c r="B1456" s="36" t="s">
        <v>252</v>
      </c>
      <c r="C1456" s="36" t="s">
        <v>232</v>
      </c>
      <c r="D1456" s="36"/>
      <c r="E1456" s="37"/>
      <c r="F1456" s="37"/>
      <c r="G1456" s="36"/>
      <c r="H1456" s="36"/>
      <c r="I1456" s="36"/>
      <c r="J1456" s="36"/>
      <c r="K1456" s="37"/>
      <c r="L1456" s="37"/>
      <c r="M1456" s="37"/>
      <c r="N1456" s="38">
        <f t="shared" si="704"/>
        <v>46266</v>
      </c>
      <c r="O1456">
        <f t="shared" si="705"/>
        <v>266937</v>
      </c>
      <c r="P1456" t="str">
        <f t="shared" si="706"/>
        <v>Serralheria</v>
      </c>
      <c r="Q1456" t="str">
        <f t="shared" si="707"/>
        <v>Normal / Fixo</v>
      </c>
      <c r="R1456" t="str">
        <f t="shared" si="708"/>
        <v>ENCARREGADO</v>
      </c>
      <c r="S1456" t="str">
        <f t="shared" si="709"/>
        <v>ADM</v>
      </c>
      <c r="T1456" s="39">
        <f t="shared" si="710"/>
        <v>66.410146806958295</v>
      </c>
      <c r="U1456" s="40">
        <f t="shared" si="711"/>
        <v>0.375</v>
      </c>
      <c r="V1456" s="40">
        <f t="shared" si="712"/>
        <v>0.375</v>
      </c>
      <c r="W1456" s="40">
        <f t="shared" si="713"/>
        <v>0</v>
      </c>
      <c r="X1456" t="str">
        <f t="shared" si="714"/>
        <v>Não</v>
      </c>
      <c r="Y1456" s="40">
        <f t="shared" si="715"/>
        <v>0</v>
      </c>
      <c r="Z1456" s="40">
        <f t="shared" si="716"/>
        <v>0</v>
      </c>
      <c r="AA1456" s="40">
        <f t="shared" si="717"/>
        <v>0</v>
      </c>
      <c r="AB1456" s="40">
        <f t="shared" si="718"/>
        <v>0</v>
      </c>
      <c r="AC1456" s="40">
        <f t="shared" si="719"/>
        <v>0</v>
      </c>
      <c r="AD1456" s="39">
        <f t="shared" si="720"/>
        <v>0</v>
      </c>
      <c r="AE1456" s="39">
        <f t="shared" si="721"/>
        <v>0</v>
      </c>
      <c r="AF1456" t="str">
        <f t="shared" si="722"/>
        <v>Trabalhado</v>
      </c>
      <c r="AG1456" t="str">
        <f t="shared" si="723"/>
        <v/>
      </c>
      <c r="AH1456" t="str">
        <f t="shared" si="724"/>
        <v/>
      </c>
      <c r="AJ1456" s="41">
        <f t="shared" si="725"/>
        <v>1</v>
      </c>
      <c r="AK1456" s="42" t="str">
        <f t="shared" si="726"/>
        <v/>
      </c>
      <c r="AL1456" s="41" t="str">
        <f t="shared" si="727"/>
        <v>Leve atraso</v>
      </c>
      <c r="AM1456" s="41" t="str">
        <f t="shared" si="728"/>
        <v>Não</v>
      </c>
      <c r="AN1456" s="41" t="str">
        <f t="shared" si="729"/>
        <v>Sim</v>
      </c>
      <c r="AO1456" s="42" t="str">
        <f t="shared" si="730"/>
        <v/>
      </c>
      <c r="AP1456" s="41" t="str">
        <f t="shared" si="731"/>
        <v>Ronaldo Rosendo da Silva|46279</v>
      </c>
      <c r="AQ1456" s="41" t="str">
        <f t="shared" si="732"/>
        <v/>
      </c>
      <c r="AR1456" s="41" t="str">
        <f>IF($AQ1456="","",COUNTIFS(L_ChaveCob,$AQ1456,L_Ausencia,"&gt;"&amp;$W1456)+COUNTIFS($AQ$4:$AQ1456,$AQ1456,$W$4:$W1456,$W1456))</f>
        <v/>
      </c>
      <c r="AS1456" s="42">
        <f t="shared" si="733"/>
        <v>0</v>
      </c>
      <c r="AT1456" s="42">
        <f t="shared" si="734"/>
        <v>0</v>
      </c>
      <c r="AU1456" s="42">
        <f t="shared" si="735"/>
        <v>0</v>
      </c>
    </row>
    <row r="1457" spans="1:47" x14ac:dyDescent="0.2">
      <c r="A1457" s="35">
        <v>46279</v>
      </c>
      <c r="B1457" s="36" t="s">
        <v>243</v>
      </c>
      <c r="C1457" s="36" t="s">
        <v>232</v>
      </c>
      <c r="D1457" s="36"/>
      <c r="E1457" s="37"/>
      <c r="F1457" s="37"/>
      <c r="G1457" s="36"/>
      <c r="H1457" s="36"/>
      <c r="I1457" s="36"/>
      <c r="J1457" s="36"/>
      <c r="K1457" s="37"/>
      <c r="L1457" s="37"/>
      <c r="M1457" s="37"/>
      <c r="N1457" s="38">
        <f t="shared" si="704"/>
        <v>46266</v>
      </c>
      <c r="O1457">
        <f t="shared" si="705"/>
        <v>900003</v>
      </c>
      <c r="P1457" t="str">
        <f t="shared" si="706"/>
        <v>Serralheria</v>
      </c>
      <c r="Q1457" t="str">
        <f t="shared" si="707"/>
        <v>Normal / Fixo</v>
      </c>
      <c r="R1457" t="str">
        <f t="shared" si="708"/>
        <v>ENCARREGADO</v>
      </c>
      <c r="S1457" t="str">
        <f t="shared" si="709"/>
        <v>ADM</v>
      </c>
      <c r="T1457" s="39">
        <f t="shared" si="710"/>
        <v>66.410146806958295</v>
      </c>
      <c r="U1457" s="40">
        <f t="shared" si="711"/>
        <v>0.375</v>
      </c>
      <c r="V1457" s="40">
        <f t="shared" si="712"/>
        <v>0.375</v>
      </c>
      <c r="W1457" s="40">
        <f t="shared" si="713"/>
        <v>0</v>
      </c>
      <c r="X1457" t="str">
        <f t="shared" si="714"/>
        <v>Não</v>
      </c>
      <c r="Y1457" s="40">
        <f t="shared" si="715"/>
        <v>0</v>
      </c>
      <c r="Z1457" s="40">
        <f t="shared" si="716"/>
        <v>0</v>
      </c>
      <c r="AA1457" s="40">
        <f t="shared" si="717"/>
        <v>0</v>
      </c>
      <c r="AB1457" s="40">
        <f t="shared" si="718"/>
        <v>0</v>
      </c>
      <c r="AC1457" s="40">
        <f t="shared" si="719"/>
        <v>0</v>
      </c>
      <c r="AD1457" s="39">
        <f t="shared" si="720"/>
        <v>0</v>
      </c>
      <c r="AE1457" s="39">
        <f t="shared" si="721"/>
        <v>0</v>
      </c>
      <c r="AF1457" t="str">
        <f t="shared" si="722"/>
        <v>Trabalhado</v>
      </c>
      <c r="AG1457" t="str">
        <f t="shared" si="723"/>
        <v/>
      </c>
      <c r="AH1457" t="str">
        <f t="shared" si="724"/>
        <v/>
      </c>
      <c r="AJ1457" s="41">
        <f t="shared" si="725"/>
        <v>10</v>
      </c>
      <c r="AK1457" s="42" t="str">
        <f t="shared" si="726"/>
        <v/>
      </c>
      <c r="AL1457" s="41" t="str">
        <f t="shared" si="727"/>
        <v>Leve atraso</v>
      </c>
      <c r="AM1457" s="41" t="str">
        <f t="shared" si="728"/>
        <v>Não</v>
      </c>
      <c r="AN1457" s="41" t="str">
        <f t="shared" si="729"/>
        <v>Sim</v>
      </c>
      <c r="AO1457" s="42" t="str">
        <f t="shared" si="730"/>
        <v/>
      </c>
      <c r="AP1457" s="41" t="str">
        <f t="shared" si="731"/>
        <v>Marcelo Antônio Silvestre de Moraes|46279</v>
      </c>
      <c r="AQ1457" s="41" t="str">
        <f t="shared" si="732"/>
        <v/>
      </c>
      <c r="AR1457" s="41" t="str">
        <f>IF($AQ1457="","",COUNTIFS(L_ChaveCob,$AQ1457,L_Ausencia,"&gt;"&amp;$W1457)+COUNTIFS($AQ$4:$AQ1457,$AQ1457,$W$4:$W1457,$W1457))</f>
        <v/>
      </c>
      <c r="AS1457" s="42">
        <f t="shared" si="733"/>
        <v>0</v>
      </c>
      <c r="AT1457" s="42">
        <f t="shared" si="734"/>
        <v>0</v>
      </c>
      <c r="AU1457" s="42">
        <f t="shared" si="735"/>
        <v>0</v>
      </c>
    </row>
    <row r="1458" spans="1:47" x14ac:dyDescent="0.2">
      <c r="A1458" s="35">
        <v>46279</v>
      </c>
      <c r="B1458" s="36" t="s">
        <v>239</v>
      </c>
      <c r="C1458" s="36" t="s">
        <v>232</v>
      </c>
      <c r="D1458" s="36"/>
      <c r="E1458" s="37"/>
      <c r="F1458" s="37"/>
      <c r="G1458" s="36"/>
      <c r="H1458" s="36"/>
      <c r="I1458" s="36"/>
      <c r="J1458" s="36"/>
      <c r="K1458" s="37"/>
      <c r="L1458" s="37"/>
      <c r="M1458" s="37"/>
      <c r="N1458" s="38">
        <f t="shared" si="704"/>
        <v>46266</v>
      </c>
      <c r="O1458">
        <f t="shared" si="705"/>
        <v>173078</v>
      </c>
      <c r="P1458" t="str">
        <f t="shared" si="706"/>
        <v>Serralheria</v>
      </c>
      <c r="Q1458" t="str">
        <f t="shared" si="707"/>
        <v>Normal / Fixo</v>
      </c>
      <c r="R1458" t="str">
        <f t="shared" si="708"/>
        <v>SERRALHEIRO II</v>
      </c>
      <c r="S1458" t="str">
        <f t="shared" si="709"/>
        <v>ADM</v>
      </c>
      <c r="T1458" s="39">
        <f t="shared" si="710"/>
        <v>57.825734836004102</v>
      </c>
      <c r="U1458" s="40">
        <f t="shared" si="711"/>
        <v>0.375</v>
      </c>
      <c r="V1458" s="40">
        <f t="shared" si="712"/>
        <v>0.375</v>
      </c>
      <c r="W1458" s="40">
        <f t="shared" si="713"/>
        <v>0</v>
      </c>
      <c r="X1458" t="str">
        <f t="shared" si="714"/>
        <v>Não</v>
      </c>
      <c r="Y1458" s="40">
        <f t="shared" si="715"/>
        <v>0</v>
      </c>
      <c r="Z1458" s="40">
        <f t="shared" si="716"/>
        <v>0</v>
      </c>
      <c r="AA1458" s="40">
        <f t="shared" si="717"/>
        <v>0</v>
      </c>
      <c r="AB1458" s="40">
        <f t="shared" si="718"/>
        <v>0</v>
      </c>
      <c r="AC1458" s="40">
        <f t="shared" si="719"/>
        <v>0</v>
      </c>
      <c r="AD1458" s="39">
        <f t="shared" si="720"/>
        <v>0</v>
      </c>
      <c r="AE1458" s="39">
        <f t="shared" si="721"/>
        <v>0</v>
      </c>
      <c r="AF1458" t="str">
        <f t="shared" si="722"/>
        <v>Trabalhado</v>
      </c>
      <c r="AG1458" t="str">
        <f t="shared" si="723"/>
        <v/>
      </c>
      <c r="AH1458" t="str">
        <f t="shared" si="724"/>
        <v/>
      </c>
      <c r="AJ1458" s="41">
        <f t="shared" si="725"/>
        <v>2</v>
      </c>
      <c r="AK1458" s="42" t="str">
        <f t="shared" si="726"/>
        <v/>
      </c>
      <c r="AL1458" s="41" t="str">
        <f t="shared" si="727"/>
        <v>Leve atraso</v>
      </c>
      <c r="AM1458" s="41" t="str">
        <f t="shared" si="728"/>
        <v>Não</v>
      </c>
      <c r="AN1458" s="41" t="str">
        <f t="shared" si="729"/>
        <v>Sim</v>
      </c>
      <c r="AO1458" s="42" t="str">
        <f t="shared" si="730"/>
        <v/>
      </c>
      <c r="AP1458" s="41" t="str">
        <f t="shared" si="731"/>
        <v>Giovani Joao da Silva|46279</v>
      </c>
      <c r="AQ1458" s="41" t="str">
        <f t="shared" si="732"/>
        <v/>
      </c>
      <c r="AR1458" s="41" t="str">
        <f>IF($AQ1458="","",COUNTIFS(L_ChaveCob,$AQ1458,L_Ausencia,"&gt;"&amp;$W1458)+COUNTIFS($AQ$4:$AQ1458,$AQ1458,$W$4:$W1458,$W1458))</f>
        <v/>
      </c>
      <c r="AS1458" s="42">
        <f t="shared" si="733"/>
        <v>0</v>
      </c>
      <c r="AT1458" s="42">
        <f t="shared" si="734"/>
        <v>0</v>
      </c>
      <c r="AU1458" s="42">
        <f t="shared" si="735"/>
        <v>0</v>
      </c>
    </row>
    <row r="1459" spans="1:47" x14ac:dyDescent="0.2">
      <c r="A1459" s="35">
        <v>46279</v>
      </c>
      <c r="B1459" s="36" t="s">
        <v>241</v>
      </c>
      <c r="C1459" s="36" t="s">
        <v>232</v>
      </c>
      <c r="D1459" s="36"/>
      <c r="E1459" s="37"/>
      <c r="F1459" s="37">
        <v>0</v>
      </c>
      <c r="G1459" s="36"/>
      <c r="H1459" s="36"/>
      <c r="I1459" s="36"/>
      <c r="J1459" s="36"/>
      <c r="K1459" s="37"/>
      <c r="L1459" s="37"/>
      <c r="M1459" s="37"/>
      <c r="N1459" s="38">
        <f t="shared" si="704"/>
        <v>46266</v>
      </c>
      <c r="O1459">
        <f t="shared" si="705"/>
        <v>24800</v>
      </c>
      <c r="P1459" t="str">
        <f t="shared" si="706"/>
        <v>Serralheria</v>
      </c>
      <c r="Q1459" t="str">
        <f t="shared" si="707"/>
        <v>Normal / Fixo</v>
      </c>
      <c r="R1459" t="str">
        <f t="shared" si="708"/>
        <v>SERRALHEIRO II</v>
      </c>
      <c r="S1459" t="str">
        <f t="shared" si="709"/>
        <v>ADM</v>
      </c>
      <c r="T1459" s="39">
        <f t="shared" si="710"/>
        <v>57.825734836004102</v>
      </c>
      <c r="U1459" s="40">
        <f t="shared" si="711"/>
        <v>0.375</v>
      </c>
      <c r="V1459" s="40">
        <f t="shared" si="712"/>
        <v>0</v>
      </c>
      <c r="W1459" s="40">
        <f t="shared" si="713"/>
        <v>0</v>
      </c>
      <c r="X1459" t="str">
        <f t="shared" si="714"/>
        <v>Não</v>
      </c>
      <c r="Y1459" s="40">
        <f t="shared" si="715"/>
        <v>0</v>
      </c>
      <c r="Z1459" s="40">
        <f t="shared" si="716"/>
        <v>0</v>
      </c>
      <c r="AA1459" s="40">
        <f t="shared" si="717"/>
        <v>0</v>
      </c>
      <c r="AB1459" s="40">
        <f t="shared" si="718"/>
        <v>0</v>
      </c>
      <c r="AC1459" s="40">
        <f t="shared" si="719"/>
        <v>0</v>
      </c>
      <c r="AD1459" s="39">
        <f t="shared" si="720"/>
        <v>0</v>
      </c>
      <c r="AE1459" s="39">
        <f t="shared" si="721"/>
        <v>0</v>
      </c>
      <c r="AF1459" t="str">
        <f t="shared" si="722"/>
        <v>Trabalhado</v>
      </c>
      <c r="AG1459" t="str">
        <f t="shared" si="723"/>
        <v/>
      </c>
      <c r="AH1459" t="str">
        <f t="shared" si="724"/>
        <v/>
      </c>
      <c r="AJ1459" s="41">
        <f t="shared" si="725"/>
        <v>3</v>
      </c>
      <c r="AK1459" s="42" t="str">
        <f t="shared" si="726"/>
        <v/>
      </c>
      <c r="AL1459" s="41" t="str">
        <f t="shared" si="727"/>
        <v>Leve atraso</v>
      </c>
      <c r="AM1459" s="41" t="str">
        <f t="shared" si="728"/>
        <v>Não</v>
      </c>
      <c r="AN1459" s="41" t="str">
        <f t="shared" si="729"/>
        <v>Sim</v>
      </c>
      <c r="AO1459" s="42" t="str">
        <f t="shared" si="730"/>
        <v/>
      </c>
      <c r="AP1459" s="41" t="str">
        <f t="shared" si="731"/>
        <v>Ivanildo Lopes Pires de Carvalho|46279</v>
      </c>
      <c r="AQ1459" s="41" t="str">
        <f t="shared" si="732"/>
        <v/>
      </c>
      <c r="AR1459" s="41" t="str">
        <f>IF($AQ1459="","",COUNTIFS(L_ChaveCob,$AQ1459,L_Ausencia,"&gt;"&amp;$W1459)+COUNTIFS($AQ$4:$AQ1459,$AQ1459,$W$4:$W1459,$W1459))</f>
        <v/>
      </c>
      <c r="AS1459" s="42">
        <f t="shared" si="733"/>
        <v>0</v>
      </c>
      <c r="AT1459" s="42">
        <f t="shared" si="734"/>
        <v>0</v>
      </c>
      <c r="AU1459" s="42">
        <f t="shared" si="735"/>
        <v>0</v>
      </c>
    </row>
    <row r="1460" spans="1:47" x14ac:dyDescent="0.2">
      <c r="A1460" s="35">
        <v>46279</v>
      </c>
      <c r="B1460" s="36" t="s">
        <v>254</v>
      </c>
      <c r="C1460" s="36" t="s">
        <v>232</v>
      </c>
      <c r="D1460" s="36"/>
      <c r="E1460" s="37"/>
      <c r="F1460" s="37"/>
      <c r="G1460" s="36"/>
      <c r="H1460" s="36"/>
      <c r="I1460" s="36"/>
      <c r="J1460" s="36"/>
      <c r="K1460" s="37"/>
      <c r="L1460" s="37"/>
      <c r="M1460" s="37"/>
      <c r="N1460" s="38">
        <f t="shared" si="704"/>
        <v>46266</v>
      </c>
      <c r="O1460">
        <f t="shared" si="705"/>
        <v>900001</v>
      </c>
      <c r="P1460" t="str">
        <f t="shared" si="706"/>
        <v>Serralheria</v>
      </c>
      <c r="Q1460" t="str">
        <f t="shared" si="707"/>
        <v>Normal / Fixo</v>
      </c>
      <c r="R1460" t="str">
        <f t="shared" si="708"/>
        <v>SERRALHEIRO II</v>
      </c>
      <c r="S1460" t="str">
        <f t="shared" si="709"/>
        <v>ADM</v>
      </c>
      <c r="T1460" s="39">
        <f t="shared" si="710"/>
        <v>57.825734836004102</v>
      </c>
      <c r="U1460" s="40">
        <f t="shared" si="711"/>
        <v>0.375</v>
      </c>
      <c r="V1460" s="40">
        <f t="shared" si="712"/>
        <v>0.375</v>
      </c>
      <c r="W1460" s="40">
        <f t="shared" si="713"/>
        <v>0</v>
      </c>
      <c r="X1460" t="str">
        <f t="shared" si="714"/>
        <v>Não</v>
      </c>
      <c r="Y1460" s="40">
        <f t="shared" si="715"/>
        <v>0</v>
      </c>
      <c r="Z1460" s="40">
        <f t="shared" si="716"/>
        <v>0</v>
      </c>
      <c r="AA1460" s="40">
        <f t="shared" si="717"/>
        <v>0</v>
      </c>
      <c r="AB1460" s="40">
        <f t="shared" si="718"/>
        <v>0</v>
      </c>
      <c r="AC1460" s="40">
        <f t="shared" si="719"/>
        <v>0</v>
      </c>
      <c r="AD1460" s="39">
        <f t="shared" si="720"/>
        <v>0</v>
      </c>
      <c r="AE1460" s="39">
        <f t="shared" si="721"/>
        <v>0</v>
      </c>
      <c r="AF1460" t="str">
        <f t="shared" si="722"/>
        <v>Trabalhado</v>
      </c>
      <c r="AG1460" t="str">
        <f t="shared" si="723"/>
        <v/>
      </c>
      <c r="AH1460" t="str">
        <f t="shared" si="724"/>
        <v/>
      </c>
      <c r="AJ1460" s="41">
        <f t="shared" si="725"/>
        <v>8</v>
      </c>
      <c r="AK1460" s="42" t="str">
        <f t="shared" si="726"/>
        <v/>
      </c>
      <c r="AL1460" s="41" t="str">
        <f t="shared" si="727"/>
        <v>Leve atraso</v>
      </c>
      <c r="AM1460" s="41" t="str">
        <f t="shared" si="728"/>
        <v>Não</v>
      </c>
      <c r="AN1460" s="41" t="str">
        <f t="shared" si="729"/>
        <v>Sim</v>
      </c>
      <c r="AO1460" s="42" t="str">
        <f t="shared" si="730"/>
        <v/>
      </c>
      <c r="AP1460" s="41" t="str">
        <f t="shared" si="731"/>
        <v>Ronaldo Santos Dias|46279</v>
      </c>
      <c r="AQ1460" s="41" t="str">
        <f t="shared" si="732"/>
        <v/>
      </c>
      <c r="AR1460" s="41" t="str">
        <f>IF($AQ1460="","",COUNTIFS(L_ChaveCob,$AQ1460,L_Ausencia,"&gt;"&amp;$W1460)+COUNTIFS($AQ$4:$AQ1460,$AQ1460,$W$4:$W1460,$W1460))</f>
        <v/>
      </c>
      <c r="AS1460" s="42">
        <f t="shared" si="733"/>
        <v>0</v>
      </c>
      <c r="AT1460" s="42">
        <f t="shared" si="734"/>
        <v>0</v>
      </c>
      <c r="AU1460" s="42">
        <f t="shared" si="735"/>
        <v>0</v>
      </c>
    </row>
    <row r="1461" spans="1:47" x14ac:dyDescent="0.2">
      <c r="A1461" s="35">
        <v>46279</v>
      </c>
      <c r="B1461" s="36" t="s">
        <v>247</v>
      </c>
      <c r="C1461" s="36" t="s">
        <v>258</v>
      </c>
      <c r="D1461" s="36"/>
      <c r="E1461" s="37"/>
      <c r="F1461" s="37"/>
      <c r="G1461" s="36" t="s">
        <v>425</v>
      </c>
      <c r="H1461" s="36"/>
      <c r="I1461" s="36"/>
      <c r="J1461" s="36"/>
      <c r="K1461" s="37"/>
      <c r="L1461" s="37"/>
      <c r="M1461" s="37"/>
      <c r="N1461" s="38">
        <f t="shared" si="704"/>
        <v>46266</v>
      </c>
      <c r="O1461">
        <f t="shared" si="705"/>
        <v>900005</v>
      </c>
      <c r="P1461" t="str">
        <f t="shared" si="706"/>
        <v>Serralheria</v>
      </c>
      <c r="Q1461" t="str">
        <f t="shared" si="707"/>
        <v>Normal / Fixo</v>
      </c>
      <c r="R1461" t="str">
        <f t="shared" si="708"/>
        <v>SERRALHEIRO II</v>
      </c>
      <c r="S1461" t="str">
        <f t="shared" si="709"/>
        <v>ADM</v>
      </c>
      <c r="T1461" s="39">
        <f t="shared" si="710"/>
        <v>57.825734836004102</v>
      </c>
      <c r="U1461" s="40">
        <f t="shared" si="711"/>
        <v>0.375</v>
      </c>
      <c r="V1461" s="40">
        <f t="shared" si="712"/>
        <v>0</v>
      </c>
      <c r="W1461" s="40">
        <f t="shared" si="713"/>
        <v>0.375</v>
      </c>
      <c r="X1461" t="str">
        <f t="shared" si="714"/>
        <v>Não</v>
      </c>
      <c r="Y1461" s="40">
        <f t="shared" si="715"/>
        <v>0</v>
      </c>
      <c r="Z1461" s="40">
        <f t="shared" si="716"/>
        <v>0</v>
      </c>
      <c r="AA1461" s="40">
        <f t="shared" si="717"/>
        <v>0</v>
      </c>
      <c r="AB1461" s="40">
        <f t="shared" si="718"/>
        <v>0</v>
      </c>
      <c r="AC1461" s="40">
        <f t="shared" si="719"/>
        <v>0</v>
      </c>
      <c r="AD1461" s="39">
        <f t="shared" si="720"/>
        <v>0</v>
      </c>
      <c r="AE1461" s="39">
        <f t="shared" si="721"/>
        <v>520.43161352403695</v>
      </c>
      <c r="AF1461" t="str">
        <f t="shared" si="722"/>
        <v>Justificada</v>
      </c>
      <c r="AG1461" t="str">
        <f t="shared" si="723"/>
        <v/>
      </c>
      <c r="AH1461" t="str">
        <f t="shared" si="724"/>
        <v/>
      </c>
      <c r="AJ1461" s="41">
        <f t="shared" si="725"/>
        <v>13</v>
      </c>
      <c r="AK1461" s="42" t="str">
        <f t="shared" si="726"/>
        <v/>
      </c>
      <c r="AL1461" s="41" t="str">
        <f t="shared" si="727"/>
        <v>Dia inteiro</v>
      </c>
      <c r="AM1461" s="41" t="str">
        <f t="shared" si="728"/>
        <v>Não</v>
      </c>
      <c r="AN1461" s="41" t="str">
        <f t="shared" si="729"/>
        <v>Não</v>
      </c>
      <c r="AO1461" s="42" t="str">
        <f t="shared" si="730"/>
        <v/>
      </c>
      <c r="AP1461" s="41" t="str">
        <f t="shared" si="731"/>
        <v>Rafael Fracaroli da Rocha|46279</v>
      </c>
      <c r="AQ1461" s="41" t="str">
        <f t="shared" si="732"/>
        <v/>
      </c>
      <c r="AR1461" s="41" t="str">
        <f>IF($AQ1461="","",COUNTIFS(L_ChaveCob,$AQ1461,L_Ausencia,"&gt;"&amp;$W1461)+COUNTIFS($AQ$4:$AQ1461,$AQ1461,$W$4:$W1461,$W1461))</f>
        <v/>
      </c>
      <c r="AS1461" s="42">
        <f t="shared" si="733"/>
        <v>0</v>
      </c>
      <c r="AT1461" s="42">
        <f t="shared" si="734"/>
        <v>0</v>
      </c>
      <c r="AU1461" s="42">
        <f t="shared" si="735"/>
        <v>0</v>
      </c>
    </row>
    <row r="1462" spans="1:47" x14ac:dyDescent="0.2">
      <c r="A1462" s="35">
        <v>46279</v>
      </c>
      <c r="B1462" s="36" t="s">
        <v>237</v>
      </c>
      <c r="C1462" s="36" t="s">
        <v>232</v>
      </c>
      <c r="D1462" s="36"/>
      <c r="E1462" s="37"/>
      <c r="F1462" s="37"/>
      <c r="G1462" s="36"/>
      <c r="H1462" s="36"/>
      <c r="I1462" s="36"/>
      <c r="J1462" s="36"/>
      <c r="K1462" s="37"/>
      <c r="L1462" s="37"/>
      <c r="M1462" s="37"/>
      <c r="N1462" s="38">
        <f t="shared" si="704"/>
        <v>46266</v>
      </c>
      <c r="O1462">
        <f t="shared" si="705"/>
        <v>119353</v>
      </c>
      <c r="P1462" t="str">
        <f t="shared" si="706"/>
        <v>Serralheria</v>
      </c>
      <c r="Q1462" t="str">
        <f t="shared" si="707"/>
        <v>Normal / Fixo</v>
      </c>
      <c r="R1462" t="str">
        <f t="shared" si="708"/>
        <v>SERRALHEIRO II</v>
      </c>
      <c r="S1462" t="str">
        <f t="shared" si="709"/>
        <v>ADM</v>
      </c>
      <c r="T1462" s="39">
        <f t="shared" si="710"/>
        <v>57.825734836004102</v>
      </c>
      <c r="U1462" s="40">
        <f t="shared" si="711"/>
        <v>0.375</v>
      </c>
      <c r="V1462" s="40">
        <f t="shared" si="712"/>
        <v>0.375</v>
      </c>
      <c r="W1462" s="40">
        <f t="shared" si="713"/>
        <v>0</v>
      </c>
      <c r="X1462" t="str">
        <f t="shared" si="714"/>
        <v>Não</v>
      </c>
      <c r="Y1462" s="40">
        <f t="shared" si="715"/>
        <v>0</v>
      </c>
      <c r="Z1462" s="40">
        <f t="shared" si="716"/>
        <v>0</v>
      </c>
      <c r="AA1462" s="40">
        <f t="shared" si="717"/>
        <v>0</v>
      </c>
      <c r="AB1462" s="40">
        <f t="shared" si="718"/>
        <v>0</v>
      </c>
      <c r="AC1462" s="40">
        <f t="shared" si="719"/>
        <v>0</v>
      </c>
      <c r="AD1462" s="39">
        <f t="shared" si="720"/>
        <v>0</v>
      </c>
      <c r="AE1462" s="39">
        <f t="shared" si="721"/>
        <v>0</v>
      </c>
      <c r="AF1462" t="str">
        <f t="shared" si="722"/>
        <v>Trabalhado</v>
      </c>
      <c r="AG1462" t="str">
        <f t="shared" si="723"/>
        <v/>
      </c>
      <c r="AH1462" t="str">
        <f t="shared" si="724"/>
        <v/>
      </c>
      <c r="AJ1462" s="41">
        <f t="shared" si="725"/>
        <v>7</v>
      </c>
      <c r="AK1462" s="42" t="str">
        <f t="shared" si="726"/>
        <v/>
      </c>
      <c r="AL1462" s="41" t="str">
        <f t="shared" si="727"/>
        <v>Leve atraso</v>
      </c>
      <c r="AM1462" s="41" t="str">
        <f t="shared" si="728"/>
        <v>Não</v>
      </c>
      <c r="AN1462" s="41" t="str">
        <f t="shared" si="729"/>
        <v>Sim</v>
      </c>
      <c r="AO1462" s="42" t="str">
        <f t="shared" si="730"/>
        <v/>
      </c>
      <c r="AP1462" s="41" t="str">
        <f t="shared" si="731"/>
        <v>Ezequiel Antonio Peres|46279</v>
      </c>
      <c r="AQ1462" s="41" t="str">
        <f t="shared" si="732"/>
        <v/>
      </c>
      <c r="AR1462" s="41" t="str">
        <f>IF($AQ1462="","",COUNTIFS(L_ChaveCob,$AQ1462,L_Ausencia,"&gt;"&amp;$W1462)+COUNTIFS($AQ$4:$AQ1462,$AQ1462,$W$4:$W1462,$W1462))</f>
        <v/>
      </c>
      <c r="AS1462" s="42">
        <f t="shared" si="733"/>
        <v>0</v>
      </c>
      <c r="AT1462" s="42">
        <f t="shared" si="734"/>
        <v>0</v>
      </c>
      <c r="AU1462" s="42">
        <f t="shared" si="735"/>
        <v>0</v>
      </c>
    </row>
    <row r="1463" spans="1:47" x14ac:dyDescent="0.2">
      <c r="A1463" s="35">
        <v>46279</v>
      </c>
      <c r="B1463" s="36" t="s">
        <v>249</v>
      </c>
      <c r="C1463" s="36" t="s">
        <v>232</v>
      </c>
      <c r="D1463" s="36"/>
      <c r="E1463" s="37"/>
      <c r="F1463" s="37"/>
      <c r="G1463" s="36"/>
      <c r="H1463" s="36"/>
      <c r="I1463" s="36"/>
      <c r="J1463" s="36"/>
      <c r="K1463" s="37"/>
      <c r="L1463" s="37"/>
      <c r="M1463" s="37"/>
      <c r="N1463" s="38">
        <f t="shared" si="704"/>
        <v>46266</v>
      </c>
      <c r="O1463">
        <f t="shared" si="705"/>
        <v>331335</v>
      </c>
      <c r="P1463" t="str">
        <f t="shared" si="706"/>
        <v>Serralheria</v>
      </c>
      <c r="Q1463" t="str">
        <f t="shared" si="707"/>
        <v>Normal / Fixo</v>
      </c>
      <c r="R1463" t="str">
        <f t="shared" si="708"/>
        <v>SERRALHEIRO II</v>
      </c>
      <c r="S1463" t="str">
        <f t="shared" si="709"/>
        <v>ADM</v>
      </c>
      <c r="T1463" s="39">
        <f t="shared" si="710"/>
        <v>57.825734836004102</v>
      </c>
      <c r="U1463" s="40">
        <f t="shared" si="711"/>
        <v>0.375</v>
      </c>
      <c r="V1463" s="40">
        <f t="shared" si="712"/>
        <v>0.375</v>
      </c>
      <c r="W1463" s="40">
        <f t="shared" si="713"/>
        <v>0</v>
      </c>
      <c r="X1463" t="str">
        <f t="shared" si="714"/>
        <v>Não</v>
      </c>
      <c r="Y1463" s="40">
        <f t="shared" si="715"/>
        <v>0</v>
      </c>
      <c r="Z1463" s="40">
        <f t="shared" si="716"/>
        <v>0</v>
      </c>
      <c r="AA1463" s="40">
        <f t="shared" si="717"/>
        <v>0</v>
      </c>
      <c r="AB1463" s="40">
        <f t="shared" si="718"/>
        <v>0</v>
      </c>
      <c r="AC1463" s="40">
        <f t="shared" si="719"/>
        <v>0</v>
      </c>
      <c r="AD1463" s="39">
        <f t="shared" si="720"/>
        <v>0</v>
      </c>
      <c r="AE1463" s="39">
        <f t="shared" si="721"/>
        <v>0</v>
      </c>
      <c r="AF1463" t="str">
        <f t="shared" si="722"/>
        <v>Trabalhado</v>
      </c>
      <c r="AG1463" t="str">
        <f t="shared" si="723"/>
        <v/>
      </c>
      <c r="AH1463" t="str">
        <f t="shared" si="724"/>
        <v/>
      </c>
      <c r="AJ1463" s="41">
        <f t="shared" si="725"/>
        <v>5</v>
      </c>
      <c r="AK1463" s="42" t="str">
        <f t="shared" si="726"/>
        <v/>
      </c>
      <c r="AL1463" s="41" t="str">
        <f t="shared" si="727"/>
        <v>Leve atraso</v>
      </c>
      <c r="AM1463" s="41" t="str">
        <f t="shared" si="728"/>
        <v>Não</v>
      </c>
      <c r="AN1463" s="41" t="str">
        <f t="shared" si="729"/>
        <v>Sim</v>
      </c>
      <c r="AO1463" s="42" t="str">
        <f t="shared" si="730"/>
        <v/>
      </c>
      <c r="AP1463" s="41" t="str">
        <f t="shared" si="731"/>
        <v>Robson Alberto Alves Galvão|46279</v>
      </c>
      <c r="AQ1463" s="41" t="str">
        <f t="shared" si="732"/>
        <v/>
      </c>
      <c r="AR1463" s="41" t="str">
        <f>IF($AQ1463="","",COUNTIFS(L_ChaveCob,$AQ1463,L_Ausencia,"&gt;"&amp;$W1463)+COUNTIFS($AQ$4:$AQ1463,$AQ1463,$W$4:$W1463,$W1463))</f>
        <v/>
      </c>
      <c r="AS1463" s="42">
        <f t="shared" si="733"/>
        <v>0</v>
      </c>
      <c r="AT1463" s="42">
        <f t="shared" si="734"/>
        <v>0</v>
      </c>
      <c r="AU1463" s="42">
        <f t="shared" si="735"/>
        <v>0</v>
      </c>
    </row>
    <row r="1464" spans="1:47" x14ac:dyDescent="0.2">
      <c r="A1464" s="35">
        <v>46279</v>
      </c>
      <c r="B1464" s="36" t="s">
        <v>229</v>
      </c>
      <c r="C1464" s="36" t="s">
        <v>232</v>
      </c>
      <c r="D1464" s="36"/>
      <c r="E1464" s="37"/>
      <c r="F1464" s="37"/>
      <c r="G1464" s="36"/>
      <c r="H1464" s="36"/>
      <c r="I1464" s="36"/>
      <c r="J1464" s="36"/>
      <c r="K1464" s="37"/>
      <c r="L1464" s="37"/>
      <c r="M1464" s="37"/>
      <c r="N1464" s="38">
        <f t="shared" si="704"/>
        <v>46266</v>
      </c>
      <c r="O1464">
        <f t="shared" si="705"/>
        <v>105410</v>
      </c>
      <c r="P1464" t="str">
        <f t="shared" si="706"/>
        <v>Serralheria</v>
      </c>
      <c r="Q1464" t="str">
        <f t="shared" si="707"/>
        <v>Normal / Fixo</v>
      </c>
      <c r="R1464" t="str">
        <f t="shared" si="708"/>
        <v>SERRALHEIRO I</v>
      </c>
      <c r="S1464" t="str">
        <f t="shared" si="709"/>
        <v>TURNO 3</v>
      </c>
      <c r="T1464" s="39">
        <f t="shared" si="710"/>
        <v>53.488333185221997</v>
      </c>
      <c r="U1464" s="40">
        <f t="shared" si="711"/>
        <v>0.33333333333333298</v>
      </c>
      <c r="V1464" s="40">
        <f t="shared" si="712"/>
        <v>0.33333333333333298</v>
      </c>
      <c r="W1464" s="40">
        <f t="shared" si="713"/>
        <v>0</v>
      </c>
      <c r="X1464" t="str">
        <f t="shared" si="714"/>
        <v>Não</v>
      </c>
      <c r="Y1464" s="40">
        <f t="shared" si="715"/>
        <v>0</v>
      </c>
      <c r="Z1464" s="40">
        <f t="shared" si="716"/>
        <v>0</v>
      </c>
      <c r="AA1464" s="40">
        <f t="shared" si="717"/>
        <v>0</v>
      </c>
      <c r="AB1464" s="40">
        <f t="shared" si="718"/>
        <v>0</v>
      </c>
      <c r="AC1464" s="40">
        <f t="shared" si="719"/>
        <v>0</v>
      </c>
      <c r="AD1464" s="39">
        <f t="shared" si="720"/>
        <v>0</v>
      </c>
      <c r="AE1464" s="39">
        <f t="shared" si="721"/>
        <v>0</v>
      </c>
      <c r="AF1464" t="str">
        <f t="shared" si="722"/>
        <v>Trabalhado</v>
      </c>
      <c r="AG1464" t="str">
        <f t="shared" si="723"/>
        <v/>
      </c>
      <c r="AH1464" t="str">
        <f t="shared" si="724"/>
        <v/>
      </c>
      <c r="AJ1464" s="41">
        <f t="shared" si="725"/>
        <v>6</v>
      </c>
      <c r="AK1464" s="42" t="str">
        <f t="shared" si="726"/>
        <v/>
      </c>
      <c r="AL1464" s="41" t="str">
        <f t="shared" si="727"/>
        <v>Leve atraso</v>
      </c>
      <c r="AM1464" s="41" t="str">
        <f t="shared" si="728"/>
        <v>Não</v>
      </c>
      <c r="AN1464" s="41" t="str">
        <f t="shared" si="729"/>
        <v>Sim</v>
      </c>
      <c r="AO1464" s="42" t="str">
        <f t="shared" si="730"/>
        <v/>
      </c>
      <c r="AP1464" s="41" t="str">
        <f t="shared" si="731"/>
        <v>Marcelo Douglas Vieira Santana|46279</v>
      </c>
      <c r="AQ1464" s="41" t="str">
        <f t="shared" si="732"/>
        <v/>
      </c>
      <c r="AR1464" s="41" t="str">
        <f>IF($AQ1464="","",COUNTIFS(L_ChaveCob,$AQ1464,L_Ausencia,"&gt;"&amp;$W1464)+COUNTIFS($AQ$4:$AQ1464,$AQ1464,$W$4:$W1464,$W1464))</f>
        <v/>
      </c>
      <c r="AS1464" s="42">
        <f t="shared" si="733"/>
        <v>0</v>
      </c>
      <c r="AT1464" s="42">
        <f t="shared" si="734"/>
        <v>0</v>
      </c>
      <c r="AU1464" s="42">
        <f t="shared" si="735"/>
        <v>0</v>
      </c>
    </row>
    <row r="1465" spans="1:47" x14ac:dyDescent="0.2">
      <c r="A1465" s="35">
        <v>46279</v>
      </c>
      <c r="B1465" s="36" t="s">
        <v>231</v>
      </c>
      <c r="C1465" s="36" t="s">
        <v>232</v>
      </c>
      <c r="D1465" s="36"/>
      <c r="E1465" s="37"/>
      <c r="F1465" s="37"/>
      <c r="G1465" s="36"/>
      <c r="H1465" s="36"/>
      <c r="I1465" s="36"/>
      <c r="J1465" s="36"/>
      <c r="K1465" s="37"/>
      <c r="L1465" s="37"/>
      <c r="M1465" s="37"/>
      <c r="N1465" s="38">
        <f t="shared" si="704"/>
        <v>46266</v>
      </c>
      <c r="O1465">
        <f t="shared" si="705"/>
        <v>900004</v>
      </c>
      <c r="P1465" t="str">
        <f t="shared" si="706"/>
        <v>Serralheria</v>
      </c>
      <c r="Q1465" t="str">
        <f t="shared" si="707"/>
        <v>Normal / Fixo</v>
      </c>
      <c r="R1465" t="str">
        <f t="shared" si="708"/>
        <v>SERRALHEIRO I</v>
      </c>
      <c r="S1465" t="str">
        <f t="shared" si="709"/>
        <v>TURNO 2</v>
      </c>
      <c r="T1465" s="39">
        <f t="shared" si="710"/>
        <v>53.488333185221997</v>
      </c>
      <c r="U1465" s="40">
        <f t="shared" si="711"/>
        <v>0.33333333333333298</v>
      </c>
      <c r="V1465" s="40">
        <f t="shared" si="712"/>
        <v>0.33333333333333298</v>
      </c>
      <c r="W1465" s="40">
        <f t="shared" si="713"/>
        <v>0</v>
      </c>
      <c r="X1465" t="str">
        <f t="shared" si="714"/>
        <v>Não</v>
      </c>
      <c r="Y1465" s="40">
        <f t="shared" si="715"/>
        <v>0</v>
      </c>
      <c r="Z1465" s="40">
        <f t="shared" si="716"/>
        <v>0</v>
      </c>
      <c r="AA1465" s="40">
        <f t="shared" si="717"/>
        <v>0</v>
      </c>
      <c r="AB1465" s="40">
        <f t="shared" si="718"/>
        <v>0</v>
      </c>
      <c r="AC1465" s="40">
        <f t="shared" si="719"/>
        <v>0</v>
      </c>
      <c r="AD1465" s="39">
        <f t="shared" si="720"/>
        <v>0</v>
      </c>
      <c r="AE1465" s="39">
        <f t="shared" si="721"/>
        <v>0</v>
      </c>
      <c r="AF1465" t="str">
        <f t="shared" si="722"/>
        <v>Trabalhado</v>
      </c>
      <c r="AG1465" t="str">
        <f t="shared" si="723"/>
        <v/>
      </c>
      <c r="AH1465" t="str">
        <f t="shared" si="724"/>
        <v/>
      </c>
      <c r="AJ1465" s="41">
        <f t="shared" si="725"/>
        <v>11</v>
      </c>
      <c r="AK1465" s="42" t="str">
        <f t="shared" si="726"/>
        <v/>
      </c>
      <c r="AL1465" s="41" t="str">
        <f t="shared" si="727"/>
        <v>Leve atraso</v>
      </c>
      <c r="AM1465" s="41" t="str">
        <f t="shared" si="728"/>
        <v>Não</v>
      </c>
      <c r="AN1465" s="41" t="str">
        <f t="shared" si="729"/>
        <v>Sim</v>
      </c>
      <c r="AO1465" s="42" t="str">
        <f t="shared" si="730"/>
        <v/>
      </c>
      <c r="AP1465" s="41" t="str">
        <f t="shared" si="731"/>
        <v>Rogério Marques da Silva|46279</v>
      </c>
      <c r="AQ1465" s="41" t="str">
        <f t="shared" si="732"/>
        <v/>
      </c>
      <c r="AR1465" s="41" t="str">
        <f>IF($AQ1465="","",COUNTIFS(L_ChaveCob,$AQ1465,L_Ausencia,"&gt;"&amp;$W1465)+COUNTIFS($AQ$4:$AQ1465,$AQ1465,$W$4:$W1465,$W1465))</f>
        <v/>
      </c>
      <c r="AS1465" s="42">
        <f t="shared" si="733"/>
        <v>0</v>
      </c>
      <c r="AT1465" s="42">
        <f t="shared" si="734"/>
        <v>0</v>
      </c>
      <c r="AU1465" s="42">
        <f t="shared" si="735"/>
        <v>0</v>
      </c>
    </row>
    <row r="1466" spans="1:47" x14ac:dyDescent="0.2">
      <c r="A1466" s="35">
        <v>46279</v>
      </c>
      <c r="B1466" s="36" t="s">
        <v>479</v>
      </c>
      <c r="C1466" s="36" t="s">
        <v>232</v>
      </c>
      <c r="D1466" s="36"/>
      <c r="E1466" s="37"/>
      <c r="F1466" s="37"/>
      <c r="G1466" s="36"/>
      <c r="H1466" s="36"/>
      <c r="I1466" s="36"/>
      <c r="J1466" s="36"/>
      <c r="K1466" s="37"/>
      <c r="L1466" s="37"/>
      <c r="M1466" s="37"/>
      <c r="N1466" s="38">
        <f t="shared" si="704"/>
        <v>46266</v>
      </c>
      <c r="O1466">
        <f t="shared" si="705"/>
        <v>900012</v>
      </c>
      <c r="P1466" t="str">
        <f t="shared" si="706"/>
        <v>Serralheria</v>
      </c>
      <c r="Q1466" t="str">
        <f t="shared" si="707"/>
        <v>Normal / Fixo</v>
      </c>
      <c r="R1466" t="str">
        <f t="shared" si="708"/>
        <v>SERRALHEIRO I</v>
      </c>
      <c r="S1466" t="str">
        <f t="shared" si="709"/>
        <v>ADM</v>
      </c>
      <c r="T1466" s="39">
        <f t="shared" si="710"/>
        <v>53.488333185221997</v>
      </c>
      <c r="U1466" s="40">
        <f t="shared" si="711"/>
        <v>0.375</v>
      </c>
      <c r="V1466" s="40">
        <f t="shared" si="712"/>
        <v>0.375</v>
      </c>
      <c r="W1466" s="40">
        <f t="shared" si="713"/>
        <v>0</v>
      </c>
      <c r="X1466" t="str">
        <f t="shared" si="714"/>
        <v>Não</v>
      </c>
      <c r="Y1466" s="40">
        <f t="shared" si="715"/>
        <v>0</v>
      </c>
      <c r="Z1466" s="40">
        <f t="shared" si="716"/>
        <v>0</v>
      </c>
      <c r="AA1466" s="40">
        <f t="shared" si="717"/>
        <v>0</v>
      </c>
      <c r="AB1466" s="40">
        <f t="shared" si="718"/>
        <v>0</v>
      </c>
      <c r="AC1466" s="40">
        <f t="shared" si="719"/>
        <v>0</v>
      </c>
      <c r="AD1466" s="39">
        <f t="shared" si="720"/>
        <v>0</v>
      </c>
      <c r="AE1466" s="39">
        <f t="shared" si="721"/>
        <v>0</v>
      </c>
      <c r="AF1466" t="str">
        <f t="shared" si="722"/>
        <v>Trabalhado</v>
      </c>
      <c r="AG1466" t="str">
        <f t="shared" si="723"/>
        <v/>
      </c>
      <c r="AH1466" t="str">
        <f t="shared" si="724"/>
        <v/>
      </c>
      <c r="AJ1466" s="41">
        <f t="shared" si="725"/>
        <v>21</v>
      </c>
      <c r="AK1466" s="42" t="str">
        <f t="shared" si="726"/>
        <v/>
      </c>
      <c r="AL1466" s="41" t="str">
        <f t="shared" si="727"/>
        <v>Leve atraso</v>
      </c>
      <c r="AM1466" s="41" t="str">
        <f t="shared" si="728"/>
        <v>Não</v>
      </c>
      <c r="AN1466" s="41" t="str">
        <f t="shared" si="729"/>
        <v>Sim</v>
      </c>
      <c r="AO1466" s="42" t="str">
        <f t="shared" si="730"/>
        <v/>
      </c>
      <c r="AP1466" s="41" t="str">
        <f t="shared" si="731"/>
        <v>Diego Ferreira Moura|46279</v>
      </c>
      <c r="AQ1466" s="41" t="str">
        <f t="shared" si="732"/>
        <v/>
      </c>
      <c r="AR1466" s="41" t="str">
        <f>IF($AQ1466="","",COUNTIFS(L_ChaveCob,$AQ1466,L_Ausencia,"&gt;"&amp;$W1466)+COUNTIFS($AQ$4:$AQ1466,$AQ1466,$W$4:$W1466,$W1466))</f>
        <v/>
      </c>
      <c r="AS1466" s="42">
        <f t="shared" si="733"/>
        <v>0</v>
      </c>
      <c r="AT1466" s="42">
        <f t="shared" si="734"/>
        <v>0</v>
      </c>
      <c r="AU1466" s="42">
        <f t="shared" si="735"/>
        <v>0</v>
      </c>
    </row>
    <row r="1467" spans="1:47" x14ac:dyDescent="0.2">
      <c r="A1467" s="35">
        <v>46279</v>
      </c>
      <c r="B1467" s="36" t="s">
        <v>483</v>
      </c>
      <c r="C1467" s="36" t="s">
        <v>232</v>
      </c>
      <c r="D1467" s="36"/>
      <c r="E1467" s="37"/>
      <c r="F1467" s="37"/>
      <c r="G1467" s="36"/>
      <c r="H1467" s="36"/>
      <c r="I1467" s="36"/>
      <c r="J1467" s="36"/>
      <c r="K1467" s="37"/>
      <c r="L1467" s="37"/>
      <c r="M1467" s="37"/>
      <c r="N1467" s="38">
        <f t="shared" si="704"/>
        <v>46266</v>
      </c>
      <c r="O1467">
        <f t="shared" si="705"/>
        <v>900011</v>
      </c>
      <c r="P1467" t="str">
        <f t="shared" si="706"/>
        <v>Serralheria</v>
      </c>
      <c r="Q1467" t="str">
        <f t="shared" si="707"/>
        <v>Normal / Fixo</v>
      </c>
      <c r="R1467" t="str">
        <f t="shared" si="708"/>
        <v>SERRALHEIRO I</v>
      </c>
      <c r="S1467" t="str">
        <f t="shared" si="709"/>
        <v>ADM</v>
      </c>
      <c r="T1467" s="39">
        <f t="shared" si="710"/>
        <v>53.488333185221997</v>
      </c>
      <c r="U1467" s="40">
        <f t="shared" si="711"/>
        <v>0.375</v>
      </c>
      <c r="V1467" s="40">
        <f t="shared" si="712"/>
        <v>0.375</v>
      </c>
      <c r="W1467" s="40">
        <f t="shared" si="713"/>
        <v>0</v>
      </c>
      <c r="X1467" t="str">
        <f t="shared" si="714"/>
        <v>Não</v>
      </c>
      <c r="Y1467" s="40">
        <f t="shared" si="715"/>
        <v>0</v>
      </c>
      <c r="Z1467" s="40">
        <f t="shared" si="716"/>
        <v>0</v>
      </c>
      <c r="AA1467" s="40">
        <f t="shared" si="717"/>
        <v>0</v>
      </c>
      <c r="AB1467" s="40">
        <f t="shared" si="718"/>
        <v>0</v>
      </c>
      <c r="AC1467" s="40">
        <f t="shared" si="719"/>
        <v>0</v>
      </c>
      <c r="AD1467" s="39">
        <f t="shared" si="720"/>
        <v>0</v>
      </c>
      <c r="AE1467" s="39">
        <f t="shared" si="721"/>
        <v>0</v>
      </c>
      <c r="AF1467" t="str">
        <f t="shared" si="722"/>
        <v>Trabalhado</v>
      </c>
      <c r="AG1467" t="str">
        <f t="shared" si="723"/>
        <v/>
      </c>
      <c r="AH1467" t="str">
        <f t="shared" si="724"/>
        <v/>
      </c>
      <c r="AJ1467" s="41">
        <f t="shared" si="725"/>
        <v>20</v>
      </c>
      <c r="AK1467" s="42" t="str">
        <f t="shared" si="726"/>
        <v/>
      </c>
      <c r="AL1467" s="41" t="str">
        <f t="shared" si="727"/>
        <v>Leve atraso</v>
      </c>
      <c r="AM1467" s="41" t="str">
        <f t="shared" si="728"/>
        <v>Não</v>
      </c>
      <c r="AN1467" s="41" t="str">
        <f t="shared" si="729"/>
        <v>Sim</v>
      </c>
      <c r="AO1467" s="42" t="str">
        <f t="shared" si="730"/>
        <v/>
      </c>
      <c r="AP1467" s="41" t="str">
        <f t="shared" si="731"/>
        <v>Maxwell Torres da Silva|46279</v>
      </c>
      <c r="AQ1467" s="41" t="str">
        <f t="shared" si="732"/>
        <v/>
      </c>
      <c r="AR1467" s="41" t="str">
        <f>IF($AQ1467="","",COUNTIFS(L_ChaveCob,$AQ1467,L_Ausencia,"&gt;"&amp;$W1467)+COUNTIFS($AQ$4:$AQ1467,$AQ1467,$W$4:$W1467,$W1467))</f>
        <v/>
      </c>
      <c r="AS1467" s="42">
        <f t="shared" si="733"/>
        <v>0</v>
      </c>
      <c r="AT1467" s="42">
        <f t="shared" si="734"/>
        <v>0</v>
      </c>
      <c r="AU1467" s="42">
        <f t="shared" si="735"/>
        <v>0</v>
      </c>
    </row>
    <row r="1468" spans="1:47" x14ac:dyDescent="0.2">
      <c r="A1468" s="35">
        <v>46279</v>
      </c>
      <c r="B1468" s="36" t="s">
        <v>281</v>
      </c>
      <c r="C1468" s="36" t="s">
        <v>213</v>
      </c>
      <c r="D1468" s="36"/>
      <c r="E1468" s="37"/>
      <c r="F1468" s="37"/>
      <c r="G1468" s="36"/>
      <c r="H1468" s="36"/>
      <c r="I1468" s="36"/>
      <c r="J1468" s="36"/>
      <c r="K1468" s="37"/>
      <c r="L1468" s="37"/>
      <c r="M1468" s="37"/>
      <c r="N1468" s="38">
        <f t="shared" si="704"/>
        <v>46266</v>
      </c>
      <c r="O1468">
        <f t="shared" si="705"/>
        <v>900010</v>
      </c>
      <c r="P1468" t="str">
        <f t="shared" si="706"/>
        <v>Serralheria</v>
      </c>
      <c r="Q1468" t="str">
        <f t="shared" si="707"/>
        <v>Normal / Fixo</v>
      </c>
      <c r="R1468" t="str">
        <f t="shared" si="708"/>
        <v>SERRALHEIRO I</v>
      </c>
      <c r="S1468" t="str">
        <f t="shared" si="709"/>
        <v>ADM</v>
      </c>
      <c r="T1468" s="39">
        <f t="shared" si="710"/>
        <v>53.488333185221997</v>
      </c>
      <c r="U1468" s="40">
        <f t="shared" si="711"/>
        <v>0.375</v>
      </c>
      <c r="V1468" s="40">
        <f t="shared" si="712"/>
        <v>0</v>
      </c>
      <c r="W1468" s="40">
        <f t="shared" si="713"/>
        <v>0.375</v>
      </c>
      <c r="X1468" t="str">
        <f t="shared" si="714"/>
        <v>Sim</v>
      </c>
      <c r="Y1468" s="40">
        <f t="shared" si="715"/>
        <v>0.375</v>
      </c>
      <c r="Z1468" s="40">
        <f t="shared" si="716"/>
        <v>0</v>
      </c>
      <c r="AA1468" s="40">
        <f t="shared" si="717"/>
        <v>0</v>
      </c>
      <c r="AB1468" s="40">
        <f t="shared" si="718"/>
        <v>0</v>
      </c>
      <c r="AC1468" s="40">
        <f t="shared" si="719"/>
        <v>0.375</v>
      </c>
      <c r="AD1468" s="39">
        <f t="shared" si="720"/>
        <v>481.39499866699799</v>
      </c>
      <c r="AE1468" s="39">
        <f t="shared" si="721"/>
        <v>0</v>
      </c>
      <c r="AF1468" t="str">
        <f t="shared" si="722"/>
        <v>Injustificada</v>
      </c>
      <c r="AG1468" t="str">
        <f t="shared" si="723"/>
        <v>DESCONTA 9:00h (Injustificada).</v>
      </c>
      <c r="AH1468" t="str">
        <f t="shared" si="724"/>
        <v/>
      </c>
      <c r="AJ1468" s="41">
        <f t="shared" si="725"/>
        <v>19</v>
      </c>
      <c r="AK1468" s="42" t="str">
        <f t="shared" si="726"/>
        <v/>
      </c>
      <c r="AL1468" s="41" t="str">
        <f t="shared" si="727"/>
        <v>Dia inteiro</v>
      </c>
      <c r="AM1468" s="41" t="str">
        <f t="shared" si="728"/>
        <v>Sim</v>
      </c>
      <c r="AN1468" s="41" t="str">
        <f t="shared" si="729"/>
        <v>Não</v>
      </c>
      <c r="AO1468" s="42" t="str">
        <f t="shared" si="730"/>
        <v/>
      </c>
      <c r="AP1468" s="41" t="str">
        <f t="shared" si="731"/>
        <v>Roniel de Souza Rocha|46279</v>
      </c>
      <c r="AQ1468" s="41" t="str">
        <f t="shared" si="732"/>
        <v>46279|Serralheria</v>
      </c>
      <c r="AR1468" s="41">
        <f>IF($AQ1468="","",COUNTIFS(L_ChaveCob,$AQ1468,L_Ausencia,"&gt;"&amp;$W1468)+COUNTIFS($AQ$4:$AQ1468,$AQ1468,$W$4:$W1468,$W1468))</f>
        <v>1</v>
      </c>
      <c r="AS1468" s="42">
        <f t="shared" si="733"/>
        <v>0</v>
      </c>
      <c r="AT1468" s="42">
        <f t="shared" si="734"/>
        <v>0</v>
      </c>
      <c r="AU1468" s="42">
        <f t="shared" si="735"/>
        <v>0</v>
      </c>
    </row>
    <row r="1469" spans="1:47" hidden="1" x14ac:dyDescent="0.2">
      <c r="A1469" s="35">
        <v>46279</v>
      </c>
      <c r="B1469" s="36" t="s">
        <v>611</v>
      </c>
      <c r="C1469" s="36" t="s">
        <v>232</v>
      </c>
      <c r="D1469" s="36"/>
      <c r="E1469" s="37"/>
      <c r="F1469" s="37"/>
      <c r="G1469" s="36"/>
      <c r="H1469" s="36"/>
      <c r="I1469" s="36"/>
      <c r="J1469" s="36"/>
      <c r="K1469" s="37"/>
      <c r="L1469" s="37"/>
      <c r="M1469" s="37"/>
      <c r="N1469" s="38">
        <f t="shared" si="704"/>
        <v>46266</v>
      </c>
      <c r="O1469">
        <f t="shared" si="705"/>
        <v>900013</v>
      </c>
      <c r="P1469" t="str">
        <f t="shared" si="706"/>
        <v>SPOT</v>
      </c>
      <c r="Q1469" t="str">
        <f t="shared" si="707"/>
        <v>SPOT</v>
      </c>
      <c r="R1469" t="str">
        <f t="shared" si="708"/>
        <v>SERRALHEIRO I</v>
      </c>
      <c r="S1469" t="str">
        <f t="shared" si="709"/>
        <v>TURNO 2</v>
      </c>
      <c r="T1469" s="39">
        <f t="shared" si="710"/>
        <v>53.488333185221997</v>
      </c>
      <c r="U1469" s="40">
        <f t="shared" si="711"/>
        <v>0.33333333333333298</v>
      </c>
      <c r="V1469" s="40">
        <f t="shared" si="712"/>
        <v>0.33333333333333298</v>
      </c>
      <c r="W1469" s="40">
        <f t="shared" si="713"/>
        <v>0</v>
      </c>
      <c r="X1469" t="str">
        <f t="shared" si="714"/>
        <v>Não</v>
      </c>
      <c r="Y1469" s="40">
        <f t="shared" si="715"/>
        <v>0</v>
      </c>
      <c r="Z1469" s="40">
        <f t="shared" si="716"/>
        <v>0</v>
      </c>
      <c r="AA1469" s="40">
        <f t="shared" si="717"/>
        <v>0</v>
      </c>
      <c r="AB1469" s="40">
        <f t="shared" si="718"/>
        <v>0</v>
      </c>
      <c r="AC1469" s="40">
        <f t="shared" si="719"/>
        <v>0</v>
      </c>
      <c r="AD1469" s="39">
        <f t="shared" si="720"/>
        <v>0</v>
      </c>
      <c r="AE1469" s="39">
        <f t="shared" si="721"/>
        <v>0</v>
      </c>
      <c r="AF1469" t="str">
        <f t="shared" si="722"/>
        <v>Trabalhado</v>
      </c>
      <c r="AG1469" t="str">
        <f t="shared" si="723"/>
        <v/>
      </c>
      <c r="AH1469" t="str">
        <f t="shared" si="724"/>
        <v/>
      </c>
      <c r="AJ1469" s="41">
        <f t="shared" si="725"/>
        <v>22</v>
      </c>
      <c r="AK1469" s="42" t="str">
        <f t="shared" si="726"/>
        <v/>
      </c>
      <c r="AL1469" s="41" t="str">
        <f t="shared" si="727"/>
        <v>Leve atraso</v>
      </c>
      <c r="AM1469" s="41" t="str">
        <f t="shared" si="728"/>
        <v>Não</v>
      </c>
      <c r="AN1469" s="41" t="str">
        <f t="shared" si="729"/>
        <v>Sim</v>
      </c>
      <c r="AO1469" s="42" t="str">
        <f t="shared" si="730"/>
        <v/>
      </c>
      <c r="AP1469" s="41" t="str">
        <f t="shared" si="731"/>
        <v>Murilo de Souza Modesto- Spot|46279</v>
      </c>
      <c r="AQ1469" s="41" t="str">
        <f t="shared" si="732"/>
        <v/>
      </c>
      <c r="AR1469" s="41" t="str">
        <f>IF($AQ1469="","",COUNTIFS(L_ChaveCob,$AQ1469,L_Ausencia,"&gt;"&amp;$W1469)+COUNTIFS($AQ$4:$AQ1469,$AQ1469,$W$4:$W1469,$W1469))</f>
        <v/>
      </c>
      <c r="AS1469" s="42">
        <f t="shared" si="733"/>
        <v>0</v>
      </c>
      <c r="AT1469" s="42">
        <f t="shared" si="734"/>
        <v>0</v>
      </c>
      <c r="AU1469" s="42">
        <f t="shared" si="735"/>
        <v>0</v>
      </c>
    </row>
    <row r="1470" spans="1:47" x14ac:dyDescent="0.2">
      <c r="A1470" s="35">
        <v>46280</v>
      </c>
      <c r="B1470" s="36" t="s">
        <v>252</v>
      </c>
      <c r="C1470" s="36" t="s">
        <v>232</v>
      </c>
      <c r="D1470" s="36"/>
      <c r="E1470" s="37"/>
      <c r="F1470" s="37"/>
      <c r="G1470" s="36"/>
      <c r="H1470" s="36"/>
      <c r="I1470" s="36"/>
      <c r="J1470" s="36"/>
      <c r="K1470" s="37"/>
      <c r="L1470" s="37"/>
      <c r="M1470" s="37"/>
      <c r="N1470" s="38">
        <f t="shared" si="704"/>
        <v>46266</v>
      </c>
      <c r="O1470">
        <f t="shared" si="705"/>
        <v>266937</v>
      </c>
      <c r="P1470" t="str">
        <f t="shared" si="706"/>
        <v>Serralheria</v>
      </c>
      <c r="Q1470" t="str">
        <f t="shared" si="707"/>
        <v>Normal / Fixo</v>
      </c>
      <c r="R1470" t="str">
        <f t="shared" si="708"/>
        <v>ENCARREGADO</v>
      </c>
      <c r="S1470" t="str">
        <f t="shared" si="709"/>
        <v>ADM</v>
      </c>
      <c r="T1470" s="39">
        <f t="shared" si="710"/>
        <v>66.410146806958295</v>
      </c>
      <c r="U1470" s="40">
        <f t="shared" si="711"/>
        <v>0.375</v>
      </c>
      <c r="V1470" s="40">
        <f t="shared" si="712"/>
        <v>0.375</v>
      </c>
      <c r="W1470" s="40">
        <f t="shared" si="713"/>
        <v>0</v>
      </c>
      <c r="X1470" t="str">
        <f t="shared" si="714"/>
        <v>Não</v>
      </c>
      <c r="Y1470" s="40">
        <f t="shared" si="715"/>
        <v>0</v>
      </c>
      <c r="Z1470" s="40">
        <f t="shared" si="716"/>
        <v>0</v>
      </c>
      <c r="AA1470" s="40">
        <f t="shared" si="717"/>
        <v>0</v>
      </c>
      <c r="AB1470" s="40">
        <f t="shared" si="718"/>
        <v>0</v>
      </c>
      <c r="AC1470" s="40">
        <f t="shared" si="719"/>
        <v>0</v>
      </c>
      <c r="AD1470" s="39">
        <f t="shared" si="720"/>
        <v>0</v>
      </c>
      <c r="AE1470" s="39">
        <f t="shared" si="721"/>
        <v>0</v>
      </c>
      <c r="AF1470" t="str">
        <f t="shared" si="722"/>
        <v>Trabalhado</v>
      </c>
      <c r="AG1470" t="str">
        <f t="shared" si="723"/>
        <v/>
      </c>
      <c r="AH1470" t="str">
        <f t="shared" si="724"/>
        <v/>
      </c>
      <c r="AJ1470" s="41">
        <f t="shared" si="725"/>
        <v>1</v>
      </c>
      <c r="AK1470" s="42" t="str">
        <f t="shared" si="726"/>
        <v/>
      </c>
      <c r="AL1470" s="41" t="str">
        <f t="shared" si="727"/>
        <v>Leve atraso</v>
      </c>
      <c r="AM1470" s="41" t="str">
        <f t="shared" si="728"/>
        <v>Não</v>
      </c>
      <c r="AN1470" s="41" t="str">
        <f t="shared" si="729"/>
        <v>Sim</v>
      </c>
      <c r="AO1470" s="42" t="str">
        <f t="shared" si="730"/>
        <v/>
      </c>
      <c r="AP1470" s="41" t="str">
        <f t="shared" si="731"/>
        <v>Ronaldo Rosendo da Silva|46280</v>
      </c>
      <c r="AQ1470" s="41" t="str">
        <f t="shared" si="732"/>
        <v/>
      </c>
      <c r="AR1470" s="41" t="str">
        <f>IF($AQ1470="","",COUNTIFS(L_ChaveCob,$AQ1470,L_Ausencia,"&gt;"&amp;$W1470)+COUNTIFS($AQ$4:$AQ1470,$AQ1470,$W$4:$W1470,$W1470))</f>
        <v/>
      </c>
      <c r="AS1470" s="42">
        <f t="shared" si="733"/>
        <v>0</v>
      </c>
      <c r="AT1470" s="42">
        <f t="shared" si="734"/>
        <v>0</v>
      </c>
      <c r="AU1470" s="42">
        <f t="shared" si="735"/>
        <v>0</v>
      </c>
    </row>
    <row r="1471" spans="1:47" x14ac:dyDescent="0.2">
      <c r="A1471" s="35">
        <v>46280</v>
      </c>
      <c r="B1471" s="36" t="s">
        <v>243</v>
      </c>
      <c r="C1471" s="36" t="s">
        <v>232</v>
      </c>
      <c r="D1471" s="36"/>
      <c r="E1471" s="37"/>
      <c r="F1471" s="37"/>
      <c r="G1471" s="36"/>
      <c r="H1471" s="36"/>
      <c r="I1471" s="36"/>
      <c r="J1471" s="36"/>
      <c r="K1471" s="37"/>
      <c r="L1471" s="37"/>
      <c r="M1471" s="37"/>
      <c r="N1471" s="38">
        <f t="shared" si="704"/>
        <v>46266</v>
      </c>
      <c r="O1471">
        <f t="shared" si="705"/>
        <v>900003</v>
      </c>
      <c r="P1471" t="str">
        <f t="shared" si="706"/>
        <v>Serralheria</v>
      </c>
      <c r="Q1471" t="str">
        <f t="shared" si="707"/>
        <v>Normal / Fixo</v>
      </c>
      <c r="R1471" t="str">
        <f t="shared" si="708"/>
        <v>ENCARREGADO</v>
      </c>
      <c r="S1471" t="str">
        <f t="shared" si="709"/>
        <v>ADM</v>
      </c>
      <c r="T1471" s="39">
        <f t="shared" si="710"/>
        <v>66.410146806958295</v>
      </c>
      <c r="U1471" s="40">
        <f t="shared" si="711"/>
        <v>0.375</v>
      </c>
      <c r="V1471" s="40">
        <f t="shared" si="712"/>
        <v>0.375</v>
      </c>
      <c r="W1471" s="40">
        <f t="shared" si="713"/>
        <v>0</v>
      </c>
      <c r="X1471" t="str">
        <f t="shared" si="714"/>
        <v>Não</v>
      </c>
      <c r="Y1471" s="40">
        <f t="shared" si="715"/>
        <v>0</v>
      </c>
      <c r="Z1471" s="40">
        <f t="shared" si="716"/>
        <v>0</v>
      </c>
      <c r="AA1471" s="40">
        <f t="shared" si="717"/>
        <v>0</v>
      </c>
      <c r="AB1471" s="40">
        <f t="shared" si="718"/>
        <v>0</v>
      </c>
      <c r="AC1471" s="40">
        <f t="shared" si="719"/>
        <v>0</v>
      </c>
      <c r="AD1471" s="39">
        <f t="shared" si="720"/>
        <v>0</v>
      </c>
      <c r="AE1471" s="39">
        <f t="shared" si="721"/>
        <v>0</v>
      </c>
      <c r="AF1471" t="str">
        <f t="shared" si="722"/>
        <v>Trabalhado</v>
      </c>
      <c r="AG1471" t="str">
        <f t="shared" si="723"/>
        <v/>
      </c>
      <c r="AH1471" t="str">
        <f t="shared" si="724"/>
        <v/>
      </c>
      <c r="AJ1471" s="41">
        <f t="shared" si="725"/>
        <v>10</v>
      </c>
      <c r="AK1471" s="42" t="str">
        <f t="shared" si="726"/>
        <v/>
      </c>
      <c r="AL1471" s="41" t="str">
        <f t="shared" si="727"/>
        <v>Leve atraso</v>
      </c>
      <c r="AM1471" s="41" t="str">
        <f t="shared" si="728"/>
        <v>Não</v>
      </c>
      <c r="AN1471" s="41" t="str">
        <f t="shared" si="729"/>
        <v>Sim</v>
      </c>
      <c r="AO1471" s="42" t="str">
        <f t="shared" si="730"/>
        <v/>
      </c>
      <c r="AP1471" s="41" t="str">
        <f t="shared" si="731"/>
        <v>Marcelo Antônio Silvestre de Moraes|46280</v>
      </c>
      <c r="AQ1471" s="41" t="str">
        <f t="shared" si="732"/>
        <v/>
      </c>
      <c r="AR1471" s="41" t="str">
        <f>IF($AQ1471="","",COUNTIFS(L_ChaveCob,$AQ1471,L_Ausencia,"&gt;"&amp;$W1471)+COUNTIFS($AQ$4:$AQ1471,$AQ1471,$W$4:$W1471,$W1471))</f>
        <v/>
      </c>
      <c r="AS1471" s="42">
        <f t="shared" si="733"/>
        <v>0</v>
      </c>
      <c r="AT1471" s="42">
        <f t="shared" si="734"/>
        <v>0</v>
      </c>
      <c r="AU1471" s="42">
        <f t="shared" si="735"/>
        <v>0</v>
      </c>
    </row>
    <row r="1472" spans="1:47" x14ac:dyDescent="0.2">
      <c r="A1472" s="35">
        <v>46280</v>
      </c>
      <c r="B1472" s="36" t="s">
        <v>239</v>
      </c>
      <c r="C1472" s="36" t="s">
        <v>232</v>
      </c>
      <c r="D1472" s="36"/>
      <c r="E1472" s="37"/>
      <c r="F1472" s="37"/>
      <c r="G1472" s="36"/>
      <c r="H1472" s="36"/>
      <c r="I1472" s="36"/>
      <c r="J1472" s="36"/>
      <c r="K1472" s="37"/>
      <c r="L1472" s="37"/>
      <c r="M1472" s="37"/>
      <c r="N1472" s="38">
        <f t="shared" si="704"/>
        <v>46266</v>
      </c>
      <c r="O1472">
        <f t="shared" si="705"/>
        <v>173078</v>
      </c>
      <c r="P1472" t="str">
        <f t="shared" si="706"/>
        <v>Serralheria</v>
      </c>
      <c r="Q1472" t="str">
        <f t="shared" si="707"/>
        <v>Normal / Fixo</v>
      </c>
      <c r="R1472" t="str">
        <f t="shared" si="708"/>
        <v>SERRALHEIRO II</v>
      </c>
      <c r="S1472" t="str">
        <f t="shared" si="709"/>
        <v>ADM</v>
      </c>
      <c r="T1472" s="39">
        <f t="shared" si="710"/>
        <v>57.825734836004102</v>
      </c>
      <c r="U1472" s="40">
        <f t="shared" si="711"/>
        <v>0.375</v>
      </c>
      <c r="V1472" s="40">
        <f t="shared" si="712"/>
        <v>0.375</v>
      </c>
      <c r="W1472" s="40">
        <f t="shared" si="713"/>
        <v>0</v>
      </c>
      <c r="X1472" t="str">
        <f t="shared" si="714"/>
        <v>Não</v>
      </c>
      <c r="Y1472" s="40">
        <f t="shared" si="715"/>
        <v>0</v>
      </c>
      <c r="Z1472" s="40">
        <f t="shared" si="716"/>
        <v>0</v>
      </c>
      <c r="AA1472" s="40">
        <f t="shared" si="717"/>
        <v>0</v>
      </c>
      <c r="AB1472" s="40">
        <f t="shared" si="718"/>
        <v>0</v>
      </c>
      <c r="AC1472" s="40">
        <f t="shared" si="719"/>
        <v>0</v>
      </c>
      <c r="AD1472" s="39">
        <f t="shared" si="720"/>
        <v>0</v>
      </c>
      <c r="AE1472" s="39">
        <f t="shared" si="721"/>
        <v>0</v>
      </c>
      <c r="AF1472" t="str">
        <f t="shared" si="722"/>
        <v>Trabalhado</v>
      </c>
      <c r="AG1472" t="str">
        <f t="shared" si="723"/>
        <v/>
      </c>
      <c r="AH1472" t="str">
        <f t="shared" si="724"/>
        <v/>
      </c>
      <c r="AJ1472" s="41">
        <f t="shared" si="725"/>
        <v>2</v>
      </c>
      <c r="AK1472" s="42" t="str">
        <f t="shared" si="726"/>
        <v/>
      </c>
      <c r="AL1472" s="41" t="str">
        <f t="shared" si="727"/>
        <v>Leve atraso</v>
      </c>
      <c r="AM1472" s="41" t="str">
        <f t="shared" si="728"/>
        <v>Não</v>
      </c>
      <c r="AN1472" s="41" t="str">
        <f t="shared" si="729"/>
        <v>Sim</v>
      </c>
      <c r="AO1472" s="42" t="str">
        <f t="shared" si="730"/>
        <v/>
      </c>
      <c r="AP1472" s="41" t="str">
        <f t="shared" si="731"/>
        <v>Giovani Joao da Silva|46280</v>
      </c>
      <c r="AQ1472" s="41" t="str">
        <f t="shared" si="732"/>
        <v/>
      </c>
      <c r="AR1472" s="41" t="str">
        <f>IF($AQ1472="","",COUNTIFS(L_ChaveCob,$AQ1472,L_Ausencia,"&gt;"&amp;$W1472)+COUNTIFS($AQ$4:$AQ1472,$AQ1472,$W$4:$W1472,$W1472))</f>
        <v/>
      </c>
      <c r="AS1472" s="42">
        <f t="shared" si="733"/>
        <v>0</v>
      </c>
      <c r="AT1472" s="42">
        <f t="shared" si="734"/>
        <v>0</v>
      </c>
      <c r="AU1472" s="42">
        <f t="shared" si="735"/>
        <v>0</v>
      </c>
    </row>
    <row r="1473" spans="1:47" x14ac:dyDescent="0.2">
      <c r="A1473" s="35">
        <v>46280</v>
      </c>
      <c r="B1473" s="36" t="s">
        <v>241</v>
      </c>
      <c r="C1473" s="36" t="s">
        <v>232</v>
      </c>
      <c r="D1473" s="36"/>
      <c r="E1473" s="37"/>
      <c r="F1473" s="37"/>
      <c r="G1473" s="36"/>
      <c r="H1473" s="36"/>
      <c r="I1473" s="36"/>
      <c r="J1473" s="36"/>
      <c r="K1473" s="37"/>
      <c r="L1473" s="37"/>
      <c r="M1473" s="37"/>
      <c r="N1473" s="38">
        <f t="shared" si="704"/>
        <v>46266</v>
      </c>
      <c r="O1473">
        <f t="shared" si="705"/>
        <v>24800</v>
      </c>
      <c r="P1473" t="str">
        <f t="shared" si="706"/>
        <v>Serralheria</v>
      </c>
      <c r="Q1473" t="str">
        <f t="shared" si="707"/>
        <v>Normal / Fixo</v>
      </c>
      <c r="R1473" t="str">
        <f t="shared" si="708"/>
        <v>SERRALHEIRO II</v>
      </c>
      <c r="S1473" t="str">
        <f t="shared" si="709"/>
        <v>ADM</v>
      </c>
      <c r="T1473" s="39">
        <f t="shared" si="710"/>
        <v>57.825734836004102</v>
      </c>
      <c r="U1473" s="40">
        <f t="shared" si="711"/>
        <v>0.375</v>
      </c>
      <c r="V1473" s="40">
        <f t="shared" si="712"/>
        <v>0.375</v>
      </c>
      <c r="W1473" s="40">
        <f t="shared" si="713"/>
        <v>0</v>
      </c>
      <c r="X1473" t="str">
        <f t="shared" si="714"/>
        <v>Não</v>
      </c>
      <c r="Y1473" s="40">
        <f t="shared" si="715"/>
        <v>0</v>
      </c>
      <c r="Z1473" s="40">
        <f t="shared" si="716"/>
        <v>0</v>
      </c>
      <c r="AA1473" s="40">
        <f t="shared" si="717"/>
        <v>0</v>
      </c>
      <c r="AB1473" s="40">
        <f t="shared" si="718"/>
        <v>0</v>
      </c>
      <c r="AC1473" s="40">
        <f t="shared" si="719"/>
        <v>0</v>
      </c>
      <c r="AD1473" s="39">
        <f t="shared" si="720"/>
        <v>0</v>
      </c>
      <c r="AE1473" s="39">
        <f t="shared" si="721"/>
        <v>0</v>
      </c>
      <c r="AF1473" t="str">
        <f t="shared" si="722"/>
        <v>Trabalhado</v>
      </c>
      <c r="AG1473" t="str">
        <f t="shared" si="723"/>
        <v/>
      </c>
      <c r="AH1473" t="str">
        <f t="shared" si="724"/>
        <v/>
      </c>
      <c r="AJ1473" s="41">
        <f t="shared" si="725"/>
        <v>3</v>
      </c>
      <c r="AK1473" s="42" t="str">
        <f t="shared" si="726"/>
        <v/>
      </c>
      <c r="AL1473" s="41" t="str">
        <f t="shared" si="727"/>
        <v>Leve atraso</v>
      </c>
      <c r="AM1473" s="41" t="str">
        <f t="shared" si="728"/>
        <v>Não</v>
      </c>
      <c r="AN1473" s="41" t="str">
        <f t="shared" si="729"/>
        <v>Sim</v>
      </c>
      <c r="AO1473" s="42" t="str">
        <f t="shared" si="730"/>
        <v/>
      </c>
      <c r="AP1473" s="41" t="str">
        <f t="shared" si="731"/>
        <v>Ivanildo Lopes Pires de Carvalho|46280</v>
      </c>
      <c r="AQ1473" s="41" t="str">
        <f t="shared" si="732"/>
        <v/>
      </c>
      <c r="AR1473" s="41" t="str">
        <f>IF($AQ1473="","",COUNTIFS(L_ChaveCob,$AQ1473,L_Ausencia,"&gt;"&amp;$W1473)+COUNTIFS($AQ$4:$AQ1473,$AQ1473,$W$4:$W1473,$W1473))</f>
        <v/>
      </c>
      <c r="AS1473" s="42">
        <f t="shared" si="733"/>
        <v>0</v>
      </c>
      <c r="AT1473" s="42">
        <f t="shared" si="734"/>
        <v>0</v>
      </c>
      <c r="AU1473" s="42">
        <f t="shared" si="735"/>
        <v>0</v>
      </c>
    </row>
    <row r="1474" spans="1:47" x14ac:dyDescent="0.2">
      <c r="A1474" s="35">
        <v>46280</v>
      </c>
      <c r="B1474" s="36" t="s">
        <v>254</v>
      </c>
      <c r="C1474" s="36" t="s">
        <v>220</v>
      </c>
      <c r="D1474" s="36"/>
      <c r="E1474" s="37">
        <v>0.125</v>
      </c>
      <c r="F1474" s="37"/>
      <c r="G1474" s="36"/>
      <c r="H1474" s="36"/>
      <c r="I1474" s="36"/>
      <c r="J1474" s="36"/>
      <c r="K1474" s="37"/>
      <c r="L1474" s="37"/>
      <c r="M1474" s="37"/>
      <c r="N1474" s="38">
        <f t="shared" si="704"/>
        <v>46266</v>
      </c>
      <c r="O1474">
        <f t="shared" si="705"/>
        <v>900001</v>
      </c>
      <c r="P1474" t="str">
        <f t="shared" si="706"/>
        <v>Serralheria</v>
      </c>
      <c r="Q1474" t="str">
        <f t="shared" si="707"/>
        <v>Normal / Fixo</v>
      </c>
      <c r="R1474" t="str">
        <f t="shared" si="708"/>
        <v>SERRALHEIRO II</v>
      </c>
      <c r="S1474" t="str">
        <f t="shared" si="709"/>
        <v>ADM</v>
      </c>
      <c r="T1474" s="39">
        <f t="shared" si="710"/>
        <v>57.825734836004102</v>
      </c>
      <c r="U1474" s="40">
        <f t="shared" si="711"/>
        <v>0.375</v>
      </c>
      <c r="V1474" s="40">
        <f t="shared" si="712"/>
        <v>0.25</v>
      </c>
      <c r="W1474" s="40">
        <f t="shared" si="713"/>
        <v>0.125</v>
      </c>
      <c r="X1474" t="str">
        <f t="shared" si="714"/>
        <v>Sim</v>
      </c>
      <c r="Y1474" s="40">
        <f t="shared" si="715"/>
        <v>0.125</v>
      </c>
      <c r="Z1474" s="40">
        <f t="shared" si="716"/>
        <v>0</v>
      </c>
      <c r="AA1474" s="40">
        <f t="shared" si="717"/>
        <v>0</v>
      </c>
      <c r="AB1474" s="40">
        <f t="shared" si="718"/>
        <v>0</v>
      </c>
      <c r="AC1474" s="40">
        <f t="shared" si="719"/>
        <v>0.125</v>
      </c>
      <c r="AD1474" s="39">
        <f t="shared" si="720"/>
        <v>173.47720450801231</v>
      </c>
      <c r="AE1474" s="39">
        <f t="shared" si="721"/>
        <v>0</v>
      </c>
      <c r="AF1474" t="str">
        <f t="shared" si="722"/>
        <v>Injustificada</v>
      </c>
      <c r="AG1474" t="str">
        <f t="shared" si="723"/>
        <v>DESCONTA 3:00h (Injustificada).</v>
      </c>
      <c r="AH1474" t="str">
        <f t="shared" si="724"/>
        <v/>
      </c>
      <c r="AJ1474" s="41">
        <f t="shared" si="725"/>
        <v>8</v>
      </c>
      <c r="AK1474" s="42" t="str">
        <f t="shared" si="726"/>
        <v/>
      </c>
      <c r="AL1474" s="41" t="str">
        <f t="shared" si="727"/>
        <v>Pelo ponto</v>
      </c>
      <c r="AM1474" s="41" t="str">
        <f t="shared" si="728"/>
        <v>Sim</v>
      </c>
      <c r="AN1474" s="41" t="str">
        <f t="shared" si="729"/>
        <v>Não</v>
      </c>
      <c r="AO1474" s="42" t="str">
        <f t="shared" si="730"/>
        <v/>
      </c>
      <c r="AP1474" s="41" t="str">
        <f t="shared" si="731"/>
        <v>Ronaldo Santos Dias|46280</v>
      </c>
      <c r="AQ1474" s="41" t="str">
        <f t="shared" si="732"/>
        <v>46280|Serralheria</v>
      </c>
      <c r="AR1474" s="41">
        <f>IF($AQ1474="","",COUNTIFS(L_ChaveCob,$AQ1474,L_Ausencia,"&gt;"&amp;$W1474)+COUNTIFS($AQ$4:$AQ1474,$AQ1474,$W$4:$W1474,$W1474))</f>
        <v>3</v>
      </c>
      <c r="AS1474" s="42">
        <f t="shared" si="733"/>
        <v>0</v>
      </c>
      <c r="AT1474" s="42">
        <f t="shared" si="734"/>
        <v>0</v>
      </c>
      <c r="AU1474" s="42">
        <f t="shared" si="735"/>
        <v>0</v>
      </c>
    </row>
    <row r="1475" spans="1:47" x14ac:dyDescent="0.2">
      <c r="A1475" s="35">
        <v>46280</v>
      </c>
      <c r="B1475" s="36" t="s">
        <v>247</v>
      </c>
      <c r="C1475" s="36" t="s">
        <v>213</v>
      </c>
      <c r="D1475" s="36"/>
      <c r="E1475" s="37">
        <v>0.25</v>
      </c>
      <c r="F1475" s="37"/>
      <c r="G1475" s="36" t="s">
        <v>473</v>
      </c>
      <c r="H1475" s="36"/>
      <c r="I1475" s="36"/>
      <c r="J1475" s="36"/>
      <c r="K1475" s="37"/>
      <c r="L1475" s="37"/>
      <c r="M1475" s="37"/>
      <c r="N1475" s="38">
        <f t="shared" si="704"/>
        <v>46266</v>
      </c>
      <c r="O1475">
        <f t="shared" si="705"/>
        <v>900005</v>
      </c>
      <c r="P1475" t="str">
        <f t="shared" si="706"/>
        <v>Serralheria</v>
      </c>
      <c r="Q1475" t="str">
        <f t="shared" si="707"/>
        <v>Normal / Fixo</v>
      </c>
      <c r="R1475" t="str">
        <f t="shared" si="708"/>
        <v>SERRALHEIRO II</v>
      </c>
      <c r="S1475" t="str">
        <f t="shared" si="709"/>
        <v>ADM</v>
      </c>
      <c r="T1475" s="39">
        <f t="shared" si="710"/>
        <v>57.825734836004102</v>
      </c>
      <c r="U1475" s="40">
        <f t="shared" si="711"/>
        <v>0.375</v>
      </c>
      <c r="V1475" s="40">
        <f t="shared" si="712"/>
        <v>0.125</v>
      </c>
      <c r="W1475" s="40">
        <f t="shared" si="713"/>
        <v>0.25</v>
      </c>
      <c r="X1475" t="str">
        <f t="shared" si="714"/>
        <v>Sim</v>
      </c>
      <c r="Y1475" s="40">
        <f t="shared" si="715"/>
        <v>0.25</v>
      </c>
      <c r="Z1475" s="40">
        <f t="shared" si="716"/>
        <v>0</v>
      </c>
      <c r="AA1475" s="40">
        <f t="shared" si="717"/>
        <v>0.25</v>
      </c>
      <c r="AB1475" s="40">
        <f t="shared" si="718"/>
        <v>0</v>
      </c>
      <c r="AC1475" s="40">
        <f t="shared" si="719"/>
        <v>0</v>
      </c>
      <c r="AD1475" s="39">
        <f t="shared" si="720"/>
        <v>0</v>
      </c>
      <c r="AE1475" s="39">
        <f t="shared" si="721"/>
        <v>0</v>
      </c>
      <c r="AF1475" t="str">
        <f t="shared" si="722"/>
        <v>Injustificada</v>
      </c>
      <c r="AG1475" t="str">
        <f t="shared" si="723"/>
        <v>Compensado 6:00h por Felipe Cardoso.</v>
      </c>
      <c r="AH1475" t="str">
        <f t="shared" si="724"/>
        <v/>
      </c>
      <c r="AJ1475" s="41">
        <f t="shared" si="725"/>
        <v>13</v>
      </c>
      <c r="AK1475" s="42" t="str">
        <f t="shared" si="726"/>
        <v/>
      </c>
      <c r="AL1475" s="41" t="str">
        <f t="shared" si="727"/>
        <v>Dia inteiro</v>
      </c>
      <c r="AM1475" s="41" t="str">
        <f t="shared" si="728"/>
        <v>Sim</v>
      </c>
      <c r="AN1475" s="41" t="str">
        <f t="shared" si="729"/>
        <v>Não</v>
      </c>
      <c r="AO1475" s="42" t="str">
        <f t="shared" si="730"/>
        <v/>
      </c>
      <c r="AP1475" s="41" t="str">
        <f t="shared" si="731"/>
        <v>Rafael Fracaroli da Rocha|46280</v>
      </c>
      <c r="AQ1475" s="41" t="str">
        <f t="shared" si="732"/>
        <v>46280|Serralheria</v>
      </c>
      <c r="AR1475" s="41">
        <f>IF($AQ1475="","",COUNTIFS(L_ChaveCob,$AQ1475,L_Ausencia,"&gt;"&amp;$W1475)+COUNTIFS($AQ$4:$AQ1475,$AQ1475,$W$4:$W1475,$W1475))</f>
        <v>2</v>
      </c>
      <c r="AS1475" s="42">
        <f t="shared" si="733"/>
        <v>0</v>
      </c>
      <c r="AT1475" s="42">
        <f t="shared" si="734"/>
        <v>0</v>
      </c>
      <c r="AU1475" s="42">
        <f t="shared" si="735"/>
        <v>0</v>
      </c>
    </row>
    <row r="1476" spans="1:47" x14ac:dyDescent="0.2">
      <c r="A1476" s="35">
        <v>46280</v>
      </c>
      <c r="B1476" s="36" t="s">
        <v>237</v>
      </c>
      <c r="C1476" s="36" t="s">
        <v>232</v>
      </c>
      <c r="D1476" s="36"/>
      <c r="E1476" s="37"/>
      <c r="F1476" s="37"/>
      <c r="G1476" s="36"/>
      <c r="H1476" s="36"/>
      <c r="I1476" s="36"/>
      <c r="J1476" s="36"/>
      <c r="K1476" s="37"/>
      <c r="L1476" s="37"/>
      <c r="M1476" s="37"/>
      <c r="N1476" s="38">
        <f t="shared" ref="N1476:N1539" si="736">IF($A1476="","",DATE(YEAR($A1476),MONTH($A1476),1))</f>
        <v>46266</v>
      </c>
      <c r="O1476">
        <f t="shared" ref="O1476:O1539" si="737">IF(TRIM($B1476)="","",IFERROR(INDEX(C_RG,MATCH(TRIM($B1476),C_Nome,0)),"?"))</f>
        <v>119353</v>
      </c>
      <c r="P1476" t="str">
        <f t="shared" ref="P1476:P1539" si="738">IF($A1476="","",IF(TRIM($B1476)="",P_EquipePostoVago,IF($AJ1476="","",INDEX(V_Equipe,$AJ1476))))</f>
        <v>Serralheria</v>
      </c>
      <c r="Q1476" t="str">
        <f t="shared" ref="Q1476:Q1539" si="739">IF($A1476="","",IF(TRIM($B1476)="","Posto Vago",IF($AJ1476="","",INDEX(V_Contrato,$AJ1476))))</f>
        <v>Normal / Fixo</v>
      </c>
      <c r="R1476" t="str">
        <f t="shared" ref="R1476:R1539" si="740">IF($A1476="","",IF(TRIM($B1476)="",$H1476,IF($AJ1476="","",INDEX(V_Funcao,$AJ1476))))</f>
        <v>SERRALHEIRO II</v>
      </c>
      <c r="S1476" t="str">
        <f t="shared" ref="S1476:S1539" si="741">IF($A1476="","",IF($I1476&lt;&gt;"",$I1476,IF(TRIM($B1476)="","ADM",IF($AJ1476="","",INDEX(V_Turno,$AJ1476)))))</f>
        <v>ADM</v>
      </c>
      <c r="T1476" s="39">
        <f t="shared" ref="T1476:T1539" si="742">IF(OR($A1476="",$R1476=""),"",IFERROR(INDEX(F_Valor,MATCH($R1476&amp;"|"&amp;SUMPRODUCT(MAX((F_Funcao=$R1476)*(F_Ini&lt;=$A1476)*F_Ini)),F_Chave,0)),""))</f>
        <v>57.825734836004102</v>
      </c>
      <c r="U1476" s="40">
        <f t="shared" ref="U1476:U1539" si="743">IF(OR($A1476="",$S1476=""),0,IFERROR(INDEX(T_Horas,MATCH($S1476,T_Turno,0),WEEKDAY($A1476,2)),0))</f>
        <v>0.375</v>
      </c>
      <c r="V1476" s="40">
        <f t="shared" ref="V1476:V1539" si="744">IF($A1476="",0,MAX(IF($F1476&lt;&gt;"",N($F1476),IF($AN1476="Sim",IF($AK1476&lt;&gt;"",$AK1476,$U1476),$U1476-$W1476))-IF($J1476="Situação Atípica - Presente",N($K1476),0),0))</f>
        <v>0.375</v>
      </c>
      <c r="W1476" s="40">
        <f t="shared" ref="W1476:W1539" si="745">IF($A1476="",0,IF($E1476&lt;&gt;"",N($E1476),IF($AL1476="Dia inteiro",$U1476,IF($AL1476="Pelo ponto",IF($AK1476="",$U1476,MAX($U1476-$AK1476,0)),IF(AND($AL1476="Leve atraso",$AO1476&lt;&gt;""),IF(AND($AO1476&gt;P_LeveMin,$AO1476&lt;=P_LeveMax),$AO1476,0),0)))))</f>
        <v>0</v>
      </c>
      <c r="X1476" t="str">
        <f t="shared" ref="X1476:X1539" si="746">IF($A1476="","",IF(OR($Q1476="Ferista",$Q1476=""),"Não",IF(AND($AL1476="Leve atraso",$W1476&gt;0,$A1476&gt;=P_InicioRegras),"Sim",IF(OR($J1476&lt;&gt;"",$K1476&lt;&gt;"",$L1476&lt;&gt;""),"Não",$AM1476))))</f>
        <v>Não</v>
      </c>
      <c r="Y1476" s="40">
        <f t="shared" ref="Y1476:Y1539" si="747">IF($A1476="",0,IF($Q1476="Ferista",0,IF($X1476="Sim",$W1476,0)+N($K1476)))</f>
        <v>0</v>
      </c>
      <c r="Z1476" s="40">
        <f t="shared" ref="Z1476:Z1539" si="748">IF($X1476="Sim",$AT1476,0)</f>
        <v>0</v>
      </c>
      <c r="AA1476" s="40">
        <f t="shared" ref="AA1476:AA1539" si="749">IF($AP1476="",0,MIN(MAX($Y1476-$Z1476,0),SUMIFS(CP_Horas,CP_ChaveFalta,$AP1476,CP_Aprov,"Sim")))</f>
        <v>0</v>
      </c>
      <c r="AB1476" s="40">
        <f t="shared" ref="AB1476:AB1539" si="750">IF($A1476="",0,MIN(MAX($Y1476-$Z1476-$AA1476,0),N($M1476)))</f>
        <v>0</v>
      </c>
      <c r="AC1476" s="40">
        <f t="shared" ref="AC1476:AC1539" si="751">IF($A1476="",0,MAX($Y1476-$Z1476-$AA1476-$AB1476,0))</f>
        <v>0</v>
      </c>
      <c r="AD1476" s="39">
        <f t="shared" ref="AD1476:AD1539" si="752">IF(OR($AC1476=0,$T1476=""),0,$AC1476*24*$T1476)</f>
        <v>0</v>
      </c>
      <c r="AE1476" s="39">
        <f t="shared" ref="AE1476:AE1539" si="753">IF(OR($A1476="",$T1476=""),0,(IF($AF1476="Justificada",$W1476,0)+N($L1476))*24*$T1476)</f>
        <v>0</v>
      </c>
      <c r="AF1476" t="str">
        <f t="shared" ref="AF1476:AF1539" si="754">IF($A1476="","",IF($J1476&lt;&gt;"","Situação atípica",IF(AND($AL1476="Leve atraso",$W1476&gt;0),"Leve atraso",IFERROR(INDEX(S_Cat,MATCH($C1476,S_Status,0)),"Outros"))))</f>
        <v>Trabalhado</v>
      </c>
      <c r="AG1476" t="str">
        <f t="shared" ref="AG1476:AG1539" si="755">IF($A1476="","",TRIM(IF($Z1476&gt;0,"Ferista cobriu "&amp;TEXT($Z1476,"[h]:mm")&amp;"h. ","")&amp;IF($AA1476&gt;0,"Compensado "&amp;TEXT($AA1476,"[h]:mm")&amp;"h por "&amp;IFERROR(INDEX(CP_Quem,MATCH($AP1476,CP_ChaveFalta,0)),"?")&amp;". ","")&amp;IF($AU1476&gt;0,"Compensação aguardando aprovação ("&amp;TEXT($AU1476,"[h]:mm")&amp;"h). ","")&amp;IF($AB1476&gt;0,"Perdoado por acordo "&amp;TEXT($AB1476,"[h]:mm")&amp;"h. ","")&amp;IF(AND($AP1476&lt;&gt;"",COUNTIF(CP_ChaveQuem,$AP1476)&gt;0),"Horas usadas p/ compensar falta de "&amp;INDEX(CP_Falta,MATCH($AP1476,CP_ChaveQuem,0))&amp;" de "&amp;TEXT(INDEX(CP_DataFalta,MATCH($AP1476,CP_ChaveQuem,0)),"dd/mm")&amp;". ","")&amp;IF(AND($Q1476="Ferista",SUMIFS(L_Ferista,L_Data,$A1476,L_Equipe,$P1476)&gt;0),"Como ferista, cobriu "&amp;TEXT(SUMIFS(L_Ferista,L_Data,$A1476,L_Equipe,$P1476),"[h]:mm")&amp;"h de faltas da equipe. ","")&amp;IF($AC1476&gt;0,"DESCONTA "&amp;TEXT($AC1476,"[h]:mm")&amp;"h ("&amp;$AF1476&amp;").","")))</f>
        <v/>
      </c>
      <c r="AH1476" t="str">
        <f t="shared" ref="AH1476:AH1539" si="756">IF($A1476="","",IF($O1476="?","CADASTRO: funcionário não está no Cadastro",IF(AND($O1476&lt;&gt;"",$AJ1476=""),"CADASTRO: sem vigência (função/turno) nesta data",IF(AND($AP1476&lt;&gt;"",COUNTIF(L_ChavePD,$AP1476)&gt;1),"DUPLICADO: mesma pessoa 2x no dia",IF($A1476&lt;P_InicioRegras,"",IF(AND($C1476="Horas Compensadas",COUNTIF(CP_ChaveQuem,$AP1476)=0),"VINCULAR: registrar na aba Compensações de quem é a falta",IF($AU1476&gt;0,"APROVAR: compensação pendente na aba Compensações",IF(AND($AQ1476&lt;&gt;"",$AS1476&gt;0,$AT1476&lt;$W1476,$AC1476&gt;0),"FERISTA: horas do ferista não cobriram toda a falta",IF(AND($AL1476="Pelo ponto",$AK1476="",$E1476="",$X1476="Sim"),"PONTO: sem ponto nem horas manuais — descontando jornada cheia",IF(AND($AL1476="Leve atraso",$E1476="",N($AO1476)&gt;P_LeveMax),"CLASSIFICAR: ponto mostra atraso &gt; 30 min — trocar o Status",IF($AF1476="Leve atraso","AJUSTAR STATUS: atraso lançado como Horas Trabalhadas",IF(AND(N($K1476)&gt;0,$G1476=""),"OBSERVAÇÃO: desconto extra sem observação",IF(AND($J1476&lt;&gt;"",N($K1476)+N($L1476)&gt;$U1476),"CONFERIR: horas manuais maiores que a jornada","")))))))))))))</f>
        <v/>
      </c>
      <c r="AJ1476" s="41">
        <f t="shared" ref="AJ1476:AJ1539" si="757">IF(OR($A1476="",$O1476="",$O1476="?"),"",IFERROR(MATCH($O1476&amp;"|"&amp;SUMPRODUCT(MAX((V_RG=$O1476)*(V_Ini&lt;=$A1476)*V_Ini)),V_Chave,0),""))</f>
        <v>7</v>
      </c>
      <c r="AK1476" s="42" t="str">
        <f t="shared" ref="AK1476:AK1539" si="758">IF(ISNUMBER(SEARCH(" = ",$D1476)),IFERROR(TIMEVALUE(TRIM(RIGHT($D1476,5))),""),"")</f>
        <v/>
      </c>
      <c r="AL1476" s="41" t="str">
        <f t="shared" ref="AL1476:AL1539" si="759">IF($C1476="","",IFERROR(INDEX(S_Modo,MATCH($C1476,S_Status,0)),"Não"))</f>
        <v>Leve atraso</v>
      </c>
      <c r="AM1476" s="41" t="str">
        <f t="shared" ref="AM1476:AM1539" si="760">IF($C1476="","",IFERROR(INDEX(S_Conta,MATCH($C1476,S_Status,0)),"Não"))</f>
        <v>Não</v>
      </c>
      <c r="AN1476" s="41" t="str">
        <f t="shared" ref="AN1476:AN1539" si="761">IF($C1476="","",IFERROR(INDEX(S_Trab,MATCH($C1476,S_Status,0)),"Não"))</f>
        <v>Sim</v>
      </c>
      <c r="AO1476" s="42" t="str">
        <f t="shared" ref="AO1476:AO1539" si="762">IF(OR($A1476="",$AK1476=""),"",$U1476-$AK1476-IF($J1476&lt;&gt;"Situação Atípica - Presente",N($K1476)+N($L1476),0))</f>
        <v/>
      </c>
      <c r="AP1476" s="41" t="str">
        <f t="shared" ref="AP1476:AP1539" si="763">IF(OR($A1476="",TRIM($B1476)=""),"",TRIM($B1476)&amp;"|"&amp;$A1476)</f>
        <v>Ezequiel Antonio Peres|46280</v>
      </c>
      <c r="AQ1476" s="41" t="str">
        <f t="shared" ref="AQ1476:AQ1539" si="764">IF(AND(P_CoberturaAuto="Sim",$A1476&lt;&gt;"",$A1476&gt;=P_InicioRegras,$Q1476="Normal / Fixo",$R1476&lt;&gt;"",ISERROR(SEARCH("ENCARREGADO",$R1476)),$AM1476="Sim",$W1476&gt;0),$A1476&amp;"|"&amp;$P1476,"")</f>
        <v/>
      </c>
      <c r="AR1476" s="41" t="str">
        <f>IF($AQ1476="","",COUNTIFS(L_ChaveCob,$AQ1476,L_Ausencia,"&gt;"&amp;$W1476)+COUNTIFS($AQ$4:$AQ1476,$AQ1476,$W$4:$W1476,$W1476))</f>
        <v/>
      </c>
      <c r="AS1476" s="42">
        <f t="shared" ref="AS1476:AS1539" si="765">IF($AQ1476="",0,SUMIFS(L_Trab,L_Data,$A1476,L_Equipe,$P1476,L_Contrato,"Ferista",L_Status,"&lt;&gt;Remanejamento"))</f>
        <v>0</v>
      </c>
      <c r="AT1476" s="42">
        <f t="shared" ref="AT1476:AT1539" si="766">IF(OR($AQ1476="",$AS1476=0),0,MAX(MIN($W1476,$AS1476-SUMIFS(L_Ausencia,L_ChaveCob,$AQ1476,L_OrdemCob,"&lt;"&amp;$AR1476)),0))</f>
        <v>0</v>
      </c>
      <c r="AU1476" s="42">
        <f t="shared" ref="AU1476:AU1539" si="767">IF($AP1476="",0,SUMIFS(CP_Horas,CP_ChaveFalta,$AP1476,CP_Aprov,"&lt;&gt;Sim"))</f>
        <v>0</v>
      </c>
    </row>
    <row r="1477" spans="1:47" x14ac:dyDescent="0.2">
      <c r="A1477" s="35">
        <v>46280</v>
      </c>
      <c r="B1477" s="36" t="s">
        <v>249</v>
      </c>
      <c r="C1477" s="36" t="s">
        <v>232</v>
      </c>
      <c r="D1477" s="36"/>
      <c r="E1477" s="37"/>
      <c r="F1477" s="37"/>
      <c r="G1477" s="36"/>
      <c r="H1477" s="36"/>
      <c r="I1477" s="36"/>
      <c r="J1477" s="36"/>
      <c r="K1477" s="37"/>
      <c r="L1477" s="37"/>
      <c r="M1477" s="37"/>
      <c r="N1477" s="38">
        <f t="shared" si="736"/>
        <v>46266</v>
      </c>
      <c r="O1477">
        <f t="shared" si="737"/>
        <v>331335</v>
      </c>
      <c r="P1477" t="str">
        <f t="shared" si="738"/>
        <v>Serralheria</v>
      </c>
      <c r="Q1477" t="str">
        <f t="shared" si="739"/>
        <v>Normal / Fixo</v>
      </c>
      <c r="R1477" t="str">
        <f t="shared" si="740"/>
        <v>SERRALHEIRO II</v>
      </c>
      <c r="S1477" t="str">
        <f t="shared" si="741"/>
        <v>ADM</v>
      </c>
      <c r="T1477" s="39">
        <f t="shared" si="742"/>
        <v>57.825734836004102</v>
      </c>
      <c r="U1477" s="40">
        <f t="shared" si="743"/>
        <v>0.375</v>
      </c>
      <c r="V1477" s="40">
        <f t="shared" si="744"/>
        <v>0.375</v>
      </c>
      <c r="W1477" s="40">
        <f t="shared" si="745"/>
        <v>0</v>
      </c>
      <c r="X1477" t="str">
        <f t="shared" si="746"/>
        <v>Não</v>
      </c>
      <c r="Y1477" s="40">
        <f t="shared" si="747"/>
        <v>0</v>
      </c>
      <c r="Z1477" s="40">
        <f t="shared" si="748"/>
        <v>0</v>
      </c>
      <c r="AA1477" s="40">
        <f t="shared" si="749"/>
        <v>0</v>
      </c>
      <c r="AB1477" s="40">
        <f t="shared" si="750"/>
        <v>0</v>
      </c>
      <c r="AC1477" s="40">
        <f t="shared" si="751"/>
        <v>0</v>
      </c>
      <c r="AD1477" s="39">
        <f t="shared" si="752"/>
        <v>0</v>
      </c>
      <c r="AE1477" s="39">
        <f t="shared" si="753"/>
        <v>0</v>
      </c>
      <c r="AF1477" t="str">
        <f t="shared" si="754"/>
        <v>Trabalhado</v>
      </c>
      <c r="AG1477" t="str">
        <f t="shared" si="755"/>
        <v/>
      </c>
      <c r="AH1477" t="str">
        <f t="shared" si="756"/>
        <v/>
      </c>
      <c r="AJ1477" s="41">
        <f t="shared" si="757"/>
        <v>5</v>
      </c>
      <c r="AK1477" s="42" t="str">
        <f t="shared" si="758"/>
        <v/>
      </c>
      <c r="AL1477" s="41" t="str">
        <f t="shared" si="759"/>
        <v>Leve atraso</v>
      </c>
      <c r="AM1477" s="41" t="str">
        <f t="shared" si="760"/>
        <v>Não</v>
      </c>
      <c r="AN1477" s="41" t="str">
        <f t="shared" si="761"/>
        <v>Sim</v>
      </c>
      <c r="AO1477" s="42" t="str">
        <f t="shared" si="762"/>
        <v/>
      </c>
      <c r="AP1477" s="41" t="str">
        <f t="shared" si="763"/>
        <v>Robson Alberto Alves Galvão|46280</v>
      </c>
      <c r="AQ1477" s="41" t="str">
        <f t="shared" si="764"/>
        <v/>
      </c>
      <c r="AR1477" s="41" t="str">
        <f>IF($AQ1477="","",COUNTIFS(L_ChaveCob,$AQ1477,L_Ausencia,"&gt;"&amp;$W1477)+COUNTIFS($AQ$4:$AQ1477,$AQ1477,$W$4:$W1477,$W1477))</f>
        <v/>
      </c>
      <c r="AS1477" s="42">
        <f t="shared" si="765"/>
        <v>0</v>
      </c>
      <c r="AT1477" s="42">
        <f t="shared" si="766"/>
        <v>0</v>
      </c>
      <c r="AU1477" s="42">
        <f t="shared" si="767"/>
        <v>0</v>
      </c>
    </row>
    <row r="1478" spans="1:47" x14ac:dyDescent="0.2">
      <c r="A1478" s="35">
        <v>46280</v>
      </c>
      <c r="B1478" s="36" t="s">
        <v>229</v>
      </c>
      <c r="C1478" s="36" t="s">
        <v>232</v>
      </c>
      <c r="D1478" s="36"/>
      <c r="E1478" s="37"/>
      <c r="F1478" s="37"/>
      <c r="G1478" s="36"/>
      <c r="H1478" s="36"/>
      <c r="I1478" s="36"/>
      <c r="J1478" s="36"/>
      <c r="K1478" s="37"/>
      <c r="L1478" s="37"/>
      <c r="M1478" s="37"/>
      <c r="N1478" s="38">
        <f t="shared" si="736"/>
        <v>46266</v>
      </c>
      <c r="O1478">
        <f t="shared" si="737"/>
        <v>105410</v>
      </c>
      <c r="P1478" t="str">
        <f t="shared" si="738"/>
        <v>Serralheria</v>
      </c>
      <c r="Q1478" t="str">
        <f t="shared" si="739"/>
        <v>Normal / Fixo</v>
      </c>
      <c r="R1478" t="str">
        <f t="shared" si="740"/>
        <v>SERRALHEIRO I</v>
      </c>
      <c r="S1478" t="str">
        <f t="shared" si="741"/>
        <v>TURNO 3</v>
      </c>
      <c r="T1478" s="39">
        <f t="shared" si="742"/>
        <v>53.488333185221997</v>
      </c>
      <c r="U1478" s="40">
        <f t="shared" si="743"/>
        <v>0.33333333333333298</v>
      </c>
      <c r="V1478" s="40">
        <f t="shared" si="744"/>
        <v>0.33333333333333298</v>
      </c>
      <c r="W1478" s="40">
        <f t="shared" si="745"/>
        <v>0</v>
      </c>
      <c r="X1478" t="str">
        <f t="shared" si="746"/>
        <v>Não</v>
      </c>
      <c r="Y1478" s="40">
        <f t="shared" si="747"/>
        <v>0</v>
      </c>
      <c r="Z1478" s="40">
        <f t="shared" si="748"/>
        <v>0</v>
      </c>
      <c r="AA1478" s="40">
        <f t="shared" si="749"/>
        <v>0</v>
      </c>
      <c r="AB1478" s="40">
        <f t="shared" si="750"/>
        <v>0</v>
      </c>
      <c r="AC1478" s="40">
        <f t="shared" si="751"/>
        <v>0</v>
      </c>
      <c r="AD1478" s="39">
        <f t="shared" si="752"/>
        <v>0</v>
      </c>
      <c r="AE1478" s="39">
        <f t="shared" si="753"/>
        <v>0</v>
      </c>
      <c r="AF1478" t="str">
        <f t="shared" si="754"/>
        <v>Trabalhado</v>
      </c>
      <c r="AG1478" t="str">
        <f t="shared" si="755"/>
        <v/>
      </c>
      <c r="AH1478" t="str">
        <f t="shared" si="756"/>
        <v/>
      </c>
      <c r="AJ1478" s="41">
        <f t="shared" si="757"/>
        <v>6</v>
      </c>
      <c r="AK1478" s="42" t="str">
        <f t="shared" si="758"/>
        <v/>
      </c>
      <c r="AL1478" s="41" t="str">
        <f t="shared" si="759"/>
        <v>Leve atraso</v>
      </c>
      <c r="AM1478" s="41" t="str">
        <f t="shared" si="760"/>
        <v>Não</v>
      </c>
      <c r="AN1478" s="41" t="str">
        <f t="shared" si="761"/>
        <v>Sim</v>
      </c>
      <c r="AO1478" s="42" t="str">
        <f t="shared" si="762"/>
        <v/>
      </c>
      <c r="AP1478" s="41" t="str">
        <f t="shared" si="763"/>
        <v>Marcelo Douglas Vieira Santana|46280</v>
      </c>
      <c r="AQ1478" s="41" t="str">
        <f t="shared" si="764"/>
        <v/>
      </c>
      <c r="AR1478" s="41" t="str">
        <f>IF($AQ1478="","",COUNTIFS(L_ChaveCob,$AQ1478,L_Ausencia,"&gt;"&amp;$W1478)+COUNTIFS($AQ$4:$AQ1478,$AQ1478,$W$4:$W1478,$W1478))</f>
        <v/>
      </c>
      <c r="AS1478" s="42">
        <f t="shared" si="765"/>
        <v>0</v>
      </c>
      <c r="AT1478" s="42">
        <f t="shared" si="766"/>
        <v>0</v>
      </c>
      <c r="AU1478" s="42">
        <f t="shared" si="767"/>
        <v>0</v>
      </c>
    </row>
    <row r="1479" spans="1:47" x14ac:dyDescent="0.2">
      <c r="A1479" s="35">
        <v>46280</v>
      </c>
      <c r="B1479" s="36" t="s">
        <v>231</v>
      </c>
      <c r="C1479" s="36" t="s">
        <v>232</v>
      </c>
      <c r="D1479" s="36"/>
      <c r="E1479" s="37"/>
      <c r="F1479" s="37"/>
      <c r="G1479" s="36"/>
      <c r="H1479" s="36"/>
      <c r="I1479" s="36"/>
      <c r="J1479" s="36"/>
      <c r="K1479" s="37"/>
      <c r="L1479" s="37"/>
      <c r="M1479" s="37"/>
      <c r="N1479" s="38">
        <f t="shared" si="736"/>
        <v>46266</v>
      </c>
      <c r="O1479">
        <f t="shared" si="737"/>
        <v>900004</v>
      </c>
      <c r="P1479" t="str">
        <f t="shared" si="738"/>
        <v>Serralheria</v>
      </c>
      <c r="Q1479" t="str">
        <f t="shared" si="739"/>
        <v>Normal / Fixo</v>
      </c>
      <c r="R1479" t="str">
        <f t="shared" si="740"/>
        <v>SERRALHEIRO I</v>
      </c>
      <c r="S1479" t="str">
        <f t="shared" si="741"/>
        <v>TURNO 2</v>
      </c>
      <c r="T1479" s="39">
        <f t="shared" si="742"/>
        <v>53.488333185221997</v>
      </c>
      <c r="U1479" s="40">
        <f t="shared" si="743"/>
        <v>0.33333333333333298</v>
      </c>
      <c r="V1479" s="40">
        <f t="shared" si="744"/>
        <v>0.33333333333333298</v>
      </c>
      <c r="W1479" s="40">
        <f t="shared" si="745"/>
        <v>0</v>
      </c>
      <c r="X1479" t="str">
        <f t="shared" si="746"/>
        <v>Não</v>
      </c>
      <c r="Y1479" s="40">
        <f t="shared" si="747"/>
        <v>0</v>
      </c>
      <c r="Z1479" s="40">
        <f t="shared" si="748"/>
        <v>0</v>
      </c>
      <c r="AA1479" s="40">
        <f t="shared" si="749"/>
        <v>0</v>
      </c>
      <c r="AB1479" s="40">
        <f t="shared" si="750"/>
        <v>0</v>
      </c>
      <c r="AC1479" s="40">
        <f t="shared" si="751"/>
        <v>0</v>
      </c>
      <c r="AD1479" s="39">
        <f t="shared" si="752"/>
        <v>0</v>
      </c>
      <c r="AE1479" s="39">
        <f t="shared" si="753"/>
        <v>0</v>
      </c>
      <c r="AF1479" t="str">
        <f t="shared" si="754"/>
        <v>Trabalhado</v>
      </c>
      <c r="AG1479" t="str">
        <f t="shared" si="755"/>
        <v/>
      </c>
      <c r="AH1479" t="str">
        <f t="shared" si="756"/>
        <v/>
      </c>
      <c r="AJ1479" s="41">
        <f t="shared" si="757"/>
        <v>11</v>
      </c>
      <c r="AK1479" s="42" t="str">
        <f t="shared" si="758"/>
        <v/>
      </c>
      <c r="AL1479" s="41" t="str">
        <f t="shared" si="759"/>
        <v>Leve atraso</v>
      </c>
      <c r="AM1479" s="41" t="str">
        <f t="shared" si="760"/>
        <v>Não</v>
      </c>
      <c r="AN1479" s="41" t="str">
        <f t="shared" si="761"/>
        <v>Sim</v>
      </c>
      <c r="AO1479" s="42" t="str">
        <f t="shared" si="762"/>
        <v/>
      </c>
      <c r="AP1479" s="41" t="str">
        <f t="shared" si="763"/>
        <v>Rogério Marques da Silva|46280</v>
      </c>
      <c r="AQ1479" s="41" t="str">
        <f t="shared" si="764"/>
        <v/>
      </c>
      <c r="AR1479" s="41" t="str">
        <f>IF($AQ1479="","",COUNTIFS(L_ChaveCob,$AQ1479,L_Ausencia,"&gt;"&amp;$W1479)+COUNTIFS($AQ$4:$AQ1479,$AQ1479,$W$4:$W1479,$W1479))</f>
        <v/>
      </c>
      <c r="AS1479" s="42">
        <f t="shared" si="765"/>
        <v>0</v>
      </c>
      <c r="AT1479" s="42">
        <f t="shared" si="766"/>
        <v>0</v>
      </c>
      <c r="AU1479" s="42">
        <f t="shared" si="767"/>
        <v>0</v>
      </c>
    </row>
    <row r="1480" spans="1:47" x14ac:dyDescent="0.2">
      <c r="A1480" s="35">
        <v>46280</v>
      </c>
      <c r="B1480" s="36" t="s">
        <v>479</v>
      </c>
      <c r="C1480" s="36" t="s">
        <v>232</v>
      </c>
      <c r="D1480" s="36"/>
      <c r="E1480" s="37"/>
      <c r="F1480" s="37"/>
      <c r="G1480" s="36"/>
      <c r="H1480" s="36"/>
      <c r="I1480" s="36"/>
      <c r="J1480" s="36"/>
      <c r="K1480" s="37"/>
      <c r="L1480" s="37"/>
      <c r="M1480" s="37"/>
      <c r="N1480" s="38">
        <f t="shared" si="736"/>
        <v>46266</v>
      </c>
      <c r="O1480">
        <f t="shared" si="737"/>
        <v>900012</v>
      </c>
      <c r="P1480" t="str">
        <f t="shared" si="738"/>
        <v>Serralheria</v>
      </c>
      <c r="Q1480" t="str">
        <f t="shared" si="739"/>
        <v>Normal / Fixo</v>
      </c>
      <c r="R1480" t="str">
        <f t="shared" si="740"/>
        <v>SERRALHEIRO I</v>
      </c>
      <c r="S1480" t="str">
        <f t="shared" si="741"/>
        <v>ADM</v>
      </c>
      <c r="T1480" s="39">
        <f t="shared" si="742"/>
        <v>53.488333185221997</v>
      </c>
      <c r="U1480" s="40">
        <f t="shared" si="743"/>
        <v>0.375</v>
      </c>
      <c r="V1480" s="40">
        <f t="shared" si="744"/>
        <v>0.375</v>
      </c>
      <c r="W1480" s="40">
        <f t="shared" si="745"/>
        <v>0</v>
      </c>
      <c r="X1480" t="str">
        <f t="shared" si="746"/>
        <v>Não</v>
      </c>
      <c r="Y1480" s="40">
        <f t="shared" si="747"/>
        <v>0</v>
      </c>
      <c r="Z1480" s="40">
        <f t="shared" si="748"/>
        <v>0</v>
      </c>
      <c r="AA1480" s="40">
        <f t="shared" si="749"/>
        <v>0</v>
      </c>
      <c r="AB1480" s="40">
        <f t="shared" si="750"/>
        <v>0</v>
      </c>
      <c r="AC1480" s="40">
        <f t="shared" si="751"/>
        <v>0</v>
      </c>
      <c r="AD1480" s="39">
        <f t="shared" si="752"/>
        <v>0</v>
      </c>
      <c r="AE1480" s="39">
        <f t="shared" si="753"/>
        <v>0</v>
      </c>
      <c r="AF1480" t="str">
        <f t="shared" si="754"/>
        <v>Trabalhado</v>
      </c>
      <c r="AG1480" t="str">
        <f t="shared" si="755"/>
        <v/>
      </c>
      <c r="AH1480" t="str">
        <f t="shared" si="756"/>
        <v/>
      </c>
      <c r="AJ1480" s="41">
        <f t="shared" si="757"/>
        <v>21</v>
      </c>
      <c r="AK1480" s="42" t="str">
        <f t="shared" si="758"/>
        <v/>
      </c>
      <c r="AL1480" s="41" t="str">
        <f t="shared" si="759"/>
        <v>Leve atraso</v>
      </c>
      <c r="AM1480" s="41" t="str">
        <f t="shared" si="760"/>
        <v>Não</v>
      </c>
      <c r="AN1480" s="41" t="str">
        <f t="shared" si="761"/>
        <v>Sim</v>
      </c>
      <c r="AO1480" s="42" t="str">
        <f t="shared" si="762"/>
        <v/>
      </c>
      <c r="AP1480" s="41" t="str">
        <f t="shared" si="763"/>
        <v>Diego Ferreira Moura|46280</v>
      </c>
      <c r="AQ1480" s="41" t="str">
        <f t="shared" si="764"/>
        <v/>
      </c>
      <c r="AR1480" s="41" t="str">
        <f>IF($AQ1480="","",COUNTIFS(L_ChaveCob,$AQ1480,L_Ausencia,"&gt;"&amp;$W1480)+COUNTIFS($AQ$4:$AQ1480,$AQ1480,$W$4:$W1480,$W1480))</f>
        <v/>
      </c>
      <c r="AS1480" s="42">
        <f t="shared" si="765"/>
        <v>0</v>
      </c>
      <c r="AT1480" s="42">
        <f t="shared" si="766"/>
        <v>0</v>
      </c>
      <c r="AU1480" s="42">
        <f t="shared" si="767"/>
        <v>0</v>
      </c>
    </row>
    <row r="1481" spans="1:47" x14ac:dyDescent="0.2">
      <c r="A1481" s="35">
        <v>46280</v>
      </c>
      <c r="B1481" s="36" t="s">
        <v>483</v>
      </c>
      <c r="C1481" s="36" t="s">
        <v>232</v>
      </c>
      <c r="D1481" s="36"/>
      <c r="E1481" s="37"/>
      <c r="F1481" s="37"/>
      <c r="G1481" s="36"/>
      <c r="H1481" s="36"/>
      <c r="I1481" s="36"/>
      <c r="J1481" s="36"/>
      <c r="K1481" s="37"/>
      <c r="L1481" s="37"/>
      <c r="M1481" s="37"/>
      <c r="N1481" s="38">
        <f t="shared" si="736"/>
        <v>46266</v>
      </c>
      <c r="O1481">
        <f t="shared" si="737"/>
        <v>900011</v>
      </c>
      <c r="P1481" t="str">
        <f t="shared" si="738"/>
        <v>Serralheria</v>
      </c>
      <c r="Q1481" t="str">
        <f t="shared" si="739"/>
        <v>Normal / Fixo</v>
      </c>
      <c r="R1481" t="str">
        <f t="shared" si="740"/>
        <v>SERRALHEIRO I</v>
      </c>
      <c r="S1481" t="str">
        <f t="shared" si="741"/>
        <v>ADM</v>
      </c>
      <c r="T1481" s="39">
        <f t="shared" si="742"/>
        <v>53.488333185221997</v>
      </c>
      <c r="U1481" s="40">
        <f t="shared" si="743"/>
        <v>0.375</v>
      </c>
      <c r="V1481" s="40">
        <f t="shared" si="744"/>
        <v>0.375</v>
      </c>
      <c r="W1481" s="40">
        <f t="shared" si="745"/>
        <v>0</v>
      </c>
      <c r="X1481" t="str">
        <f t="shared" si="746"/>
        <v>Não</v>
      </c>
      <c r="Y1481" s="40">
        <f t="shared" si="747"/>
        <v>0</v>
      </c>
      <c r="Z1481" s="40">
        <f t="shared" si="748"/>
        <v>0</v>
      </c>
      <c r="AA1481" s="40">
        <f t="shared" si="749"/>
        <v>0</v>
      </c>
      <c r="AB1481" s="40">
        <f t="shared" si="750"/>
        <v>0</v>
      </c>
      <c r="AC1481" s="40">
        <f t="shared" si="751"/>
        <v>0</v>
      </c>
      <c r="AD1481" s="39">
        <f t="shared" si="752"/>
        <v>0</v>
      </c>
      <c r="AE1481" s="39">
        <f t="shared" si="753"/>
        <v>0</v>
      </c>
      <c r="AF1481" t="str">
        <f t="shared" si="754"/>
        <v>Trabalhado</v>
      </c>
      <c r="AG1481" t="str">
        <f t="shared" si="755"/>
        <v/>
      </c>
      <c r="AH1481" t="str">
        <f t="shared" si="756"/>
        <v/>
      </c>
      <c r="AJ1481" s="41">
        <f t="shared" si="757"/>
        <v>20</v>
      </c>
      <c r="AK1481" s="42" t="str">
        <f t="shared" si="758"/>
        <v/>
      </c>
      <c r="AL1481" s="41" t="str">
        <f t="shared" si="759"/>
        <v>Leve atraso</v>
      </c>
      <c r="AM1481" s="41" t="str">
        <f t="shared" si="760"/>
        <v>Não</v>
      </c>
      <c r="AN1481" s="41" t="str">
        <f t="shared" si="761"/>
        <v>Sim</v>
      </c>
      <c r="AO1481" s="42" t="str">
        <f t="shared" si="762"/>
        <v/>
      </c>
      <c r="AP1481" s="41" t="str">
        <f t="shared" si="763"/>
        <v>Maxwell Torres da Silva|46280</v>
      </c>
      <c r="AQ1481" s="41" t="str">
        <f t="shared" si="764"/>
        <v/>
      </c>
      <c r="AR1481" s="41" t="str">
        <f>IF($AQ1481="","",COUNTIFS(L_ChaveCob,$AQ1481,L_Ausencia,"&gt;"&amp;$W1481)+COUNTIFS($AQ$4:$AQ1481,$AQ1481,$W$4:$W1481,$W1481))</f>
        <v/>
      </c>
      <c r="AS1481" s="42">
        <f t="shared" si="765"/>
        <v>0</v>
      </c>
      <c r="AT1481" s="42">
        <f t="shared" si="766"/>
        <v>0</v>
      </c>
      <c r="AU1481" s="42">
        <f t="shared" si="767"/>
        <v>0</v>
      </c>
    </row>
    <row r="1482" spans="1:47" x14ac:dyDescent="0.2">
      <c r="A1482" s="35">
        <v>46280</v>
      </c>
      <c r="B1482" s="36" t="s">
        <v>620</v>
      </c>
      <c r="C1482" s="36" t="s">
        <v>216</v>
      </c>
      <c r="D1482" s="36"/>
      <c r="E1482" s="37"/>
      <c r="F1482" s="37">
        <v>0.33333333333333298</v>
      </c>
      <c r="G1482" s="36"/>
      <c r="H1482" s="36"/>
      <c r="I1482" s="36"/>
      <c r="J1482" s="36"/>
      <c r="K1482" s="37"/>
      <c r="L1482" s="37"/>
      <c r="M1482" s="37"/>
      <c r="N1482" s="38">
        <f t="shared" si="736"/>
        <v>46266</v>
      </c>
      <c r="O1482">
        <f t="shared" si="737"/>
        <v>558169</v>
      </c>
      <c r="P1482" t="str">
        <f t="shared" si="738"/>
        <v>Serralheria</v>
      </c>
      <c r="Q1482" t="str">
        <f t="shared" si="739"/>
        <v>Normal / Fixo</v>
      </c>
      <c r="R1482" t="str">
        <f t="shared" si="740"/>
        <v>SERRALHEIRO I</v>
      </c>
      <c r="S1482" t="str">
        <f t="shared" si="741"/>
        <v>ADM</v>
      </c>
      <c r="T1482" s="39">
        <f t="shared" si="742"/>
        <v>53.488333185221997</v>
      </c>
      <c r="U1482" s="40">
        <f t="shared" si="743"/>
        <v>0.375</v>
      </c>
      <c r="V1482" s="40">
        <f t="shared" si="744"/>
        <v>0.33333333333333298</v>
      </c>
      <c r="W1482" s="40">
        <f t="shared" si="745"/>
        <v>0</v>
      </c>
      <c r="X1482" t="str">
        <f t="shared" si="746"/>
        <v>Não</v>
      </c>
      <c r="Y1482" s="40">
        <f t="shared" si="747"/>
        <v>0</v>
      </c>
      <c r="Z1482" s="40">
        <f t="shared" si="748"/>
        <v>0</v>
      </c>
      <c r="AA1482" s="40">
        <f t="shared" si="749"/>
        <v>0</v>
      </c>
      <c r="AB1482" s="40">
        <f t="shared" si="750"/>
        <v>0</v>
      </c>
      <c r="AC1482" s="40">
        <f t="shared" si="751"/>
        <v>0</v>
      </c>
      <c r="AD1482" s="39">
        <f t="shared" si="752"/>
        <v>0</v>
      </c>
      <c r="AE1482" s="39">
        <f t="shared" si="753"/>
        <v>0</v>
      </c>
      <c r="AF1482" t="str">
        <f t="shared" si="754"/>
        <v>Compensação</v>
      </c>
      <c r="AG1482" t="str">
        <f t="shared" si="755"/>
        <v>Horas usadas p/ compensar falta de Rafael Fracaroli da Rocha de 15/09.</v>
      </c>
      <c r="AH1482" t="str">
        <f t="shared" si="756"/>
        <v/>
      </c>
      <c r="AJ1482" s="41">
        <f t="shared" si="757"/>
        <v>23</v>
      </c>
      <c r="AK1482" s="42" t="str">
        <f t="shared" si="758"/>
        <v/>
      </c>
      <c r="AL1482" s="41" t="str">
        <f t="shared" si="759"/>
        <v>Não</v>
      </c>
      <c r="AM1482" s="41" t="str">
        <f t="shared" si="760"/>
        <v>Não</v>
      </c>
      <c r="AN1482" s="41" t="str">
        <f t="shared" si="761"/>
        <v>Sim</v>
      </c>
      <c r="AO1482" s="42" t="str">
        <f t="shared" si="762"/>
        <v/>
      </c>
      <c r="AP1482" s="41" t="str">
        <f t="shared" si="763"/>
        <v>Felipe Cardoso|46280</v>
      </c>
      <c r="AQ1482" s="41" t="str">
        <f t="shared" si="764"/>
        <v/>
      </c>
      <c r="AR1482" s="41" t="str">
        <f>IF($AQ1482="","",COUNTIFS(L_ChaveCob,$AQ1482,L_Ausencia,"&gt;"&amp;$W1482)+COUNTIFS($AQ$4:$AQ1482,$AQ1482,$W$4:$W1482,$W1482))</f>
        <v/>
      </c>
      <c r="AS1482" s="42">
        <f t="shared" si="765"/>
        <v>0</v>
      </c>
      <c r="AT1482" s="42">
        <f t="shared" si="766"/>
        <v>0</v>
      </c>
      <c r="AU1482" s="42">
        <f t="shared" si="767"/>
        <v>0</v>
      </c>
    </row>
    <row r="1483" spans="1:47" x14ac:dyDescent="0.2">
      <c r="A1483" s="35">
        <v>46280</v>
      </c>
      <c r="B1483" s="36" t="s">
        <v>621</v>
      </c>
      <c r="C1483" s="36" t="s">
        <v>216</v>
      </c>
      <c r="D1483" s="36"/>
      <c r="E1483" s="37"/>
      <c r="F1483" s="37">
        <v>0.33333333333333298</v>
      </c>
      <c r="G1483" s="36"/>
      <c r="H1483" s="36"/>
      <c r="I1483" s="36"/>
      <c r="J1483" s="36"/>
      <c r="K1483" s="37"/>
      <c r="L1483" s="37"/>
      <c r="M1483" s="37"/>
      <c r="N1483" s="38">
        <f t="shared" si="736"/>
        <v>46266</v>
      </c>
      <c r="O1483">
        <f t="shared" si="737"/>
        <v>98296</v>
      </c>
      <c r="P1483" t="str">
        <f t="shared" si="738"/>
        <v>Serralheria</v>
      </c>
      <c r="Q1483" t="str">
        <f t="shared" si="739"/>
        <v>Normal / Fixo</v>
      </c>
      <c r="R1483" t="str">
        <f t="shared" si="740"/>
        <v>SERRALHEIRO I</v>
      </c>
      <c r="S1483" t="str">
        <f t="shared" si="741"/>
        <v>ADM</v>
      </c>
      <c r="T1483" s="39">
        <f t="shared" si="742"/>
        <v>53.488333185221997</v>
      </c>
      <c r="U1483" s="40">
        <f t="shared" si="743"/>
        <v>0.375</v>
      </c>
      <c r="V1483" s="40">
        <f t="shared" si="744"/>
        <v>0.33333333333333298</v>
      </c>
      <c r="W1483" s="40">
        <f t="shared" si="745"/>
        <v>0</v>
      </c>
      <c r="X1483" t="str">
        <f t="shared" si="746"/>
        <v>Não</v>
      </c>
      <c r="Y1483" s="40">
        <f t="shared" si="747"/>
        <v>0</v>
      </c>
      <c r="Z1483" s="40">
        <f t="shared" si="748"/>
        <v>0</v>
      </c>
      <c r="AA1483" s="40">
        <f t="shared" si="749"/>
        <v>0</v>
      </c>
      <c r="AB1483" s="40">
        <f t="shared" si="750"/>
        <v>0</v>
      </c>
      <c r="AC1483" s="40">
        <f t="shared" si="751"/>
        <v>0</v>
      </c>
      <c r="AD1483" s="39">
        <f t="shared" si="752"/>
        <v>0</v>
      </c>
      <c r="AE1483" s="39">
        <f t="shared" si="753"/>
        <v>0</v>
      </c>
      <c r="AF1483" t="str">
        <f t="shared" si="754"/>
        <v>Compensação</v>
      </c>
      <c r="AG1483" t="str">
        <f t="shared" si="755"/>
        <v>Horas usadas p/ compensar falta de Roniel de Souza Rocha de 15/09.</v>
      </c>
      <c r="AH1483" t="str">
        <f t="shared" si="756"/>
        <v/>
      </c>
      <c r="AJ1483" s="41">
        <f t="shared" si="757"/>
        <v>24</v>
      </c>
      <c r="AK1483" s="42" t="str">
        <f t="shared" si="758"/>
        <v/>
      </c>
      <c r="AL1483" s="41" t="str">
        <f t="shared" si="759"/>
        <v>Não</v>
      </c>
      <c r="AM1483" s="41" t="str">
        <f t="shared" si="760"/>
        <v>Não</v>
      </c>
      <c r="AN1483" s="41" t="str">
        <f t="shared" si="761"/>
        <v>Sim</v>
      </c>
      <c r="AO1483" s="42" t="str">
        <f t="shared" si="762"/>
        <v/>
      </c>
      <c r="AP1483" s="41" t="str">
        <f t="shared" si="763"/>
        <v>José Welmison Vicente da Silva|46280</v>
      </c>
      <c r="AQ1483" s="41" t="str">
        <f t="shared" si="764"/>
        <v/>
      </c>
      <c r="AR1483" s="41" t="str">
        <f>IF($AQ1483="","",COUNTIFS(L_ChaveCob,$AQ1483,L_Ausencia,"&gt;"&amp;$W1483)+COUNTIFS($AQ$4:$AQ1483,$AQ1483,$W$4:$W1483,$W1483))</f>
        <v/>
      </c>
      <c r="AS1483" s="42">
        <f t="shared" si="765"/>
        <v>0</v>
      </c>
      <c r="AT1483" s="42">
        <f t="shared" si="766"/>
        <v>0</v>
      </c>
      <c r="AU1483" s="42">
        <f t="shared" si="767"/>
        <v>0</v>
      </c>
    </row>
    <row r="1484" spans="1:47" x14ac:dyDescent="0.2">
      <c r="A1484" s="35">
        <v>46280</v>
      </c>
      <c r="B1484" s="36" t="s">
        <v>281</v>
      </c>
      <c r="C1484" s="36" t="s">
        <v>213</v>
      </c>
      <c r="D1484" s="36"/>
      <c r="E1484" s="37"/>
      <c r="F1484" s="37"/>
      <c r="G1484" s="36"/>
      <c r="H1484" s="36"/>
      <c r="I1484" s="36"/>
      <c r="J1484" s="36"/>
      <c r="K1484" s="37"/>
      <c r="L1484" s="37"/>
      <c r="M1484" s="37"/>
      <c r="N1484" s="38">
        <f t="shared" si="736"/>
        <v>46266</v>
      </c>
      <c r="O1484">
        <f t="shared" si="737"/>
        <v>900010</v>
      </c>
      <c r="P1484" t="str">
        <f t="shared" si="738"/>
        <v>Serralheria</v>
      </c>
      <c r="Q1484" t="str">
        <f t="shared" si="739"/>
        <v>Normal / Fixo</v>
      </c>
      <c r="R1484" t="str">
        <f t="shared" si="740"/>
        <v>SERRALHEIRO I</v>
      </c>
      <c r="S1484" t="str">
        <f t="shared" si="741"/>
        <v>ADM</v>
      </c>
      <c r="T1484" s="39">
        <f t="shared" si="742"/>
        <v>53.488333185221997</v>
      </c>
      <c r="U1484" s="40">
        <f t="shared" si="743"/>
        <v>0.375</v>
      </c>
      <c r="V1484" s="40">
        <f t="shared" si="744"/>
        <v>0</v>
      </c>
      <c r="W1484" s="40">
        <f t="shared" si="745"/>
        <v>0.375</v>
      </c>
      <c r="X1484" t="str">
        <f t="shared" si="746"/>
        <v>Sim</v>
      </c>
      <c r="Y1484" s="40">
        <f t="shared" si="747"/>
        <v>0.375</v>
      </c>
      <c r="Z1484" s="40">
        <f t="shared" si="748"/>
        <v>0</v>
      </c>
      <c r="AA1484" s="40">
        <f t="shared" si="749"/>
        <v>0.375</v>
      </c>
      <c r="AB1484" s="40">
        <f t="shared" si="750"/>
        <v>0</v>
      </c>
      <c r="AC1484" s="40">
        <f t="shared" si="751"/>
        <v>0</v>
      </c>
      <c r="AD1484" s="39">
        <f t="shared" si="752"/>
        <v>0</v>
      </c>
      <c r="AE1484" s="39">
        <f t="shared" si="753"/>
        <v>0</v>
      </c>
      <c r="AF1484" t="str">
        <f t="shared" si="754"/>
        <v>Injustificada</v>
      </c>
      <c r="AG1484" t="str">
        <f t="shared" si="755"/>
        <v>Compensado 9:00h por José Welmison Vicente da Silva.</v>
      </c>
      <c r="AH1484" t="str">
        <f t="shared" si="756"/>
        <v/>
      </c>
      <c r="AJ1484" s="41">
        <f t="shared" si="757"/>
        <v>19</v>
      </c>
      <c r="AK1484" s="42" t="str">
        <f t="shared" si="758"/>
        <v/>
      </c>
      <c r="AL1484" s="41" t="str">
        <f t="shared" si="759"/>
        <v>Dia inteiro</v>
      </c>
      <c r="AM1484" s="41" t="str">
        <f t="shared" si="760"/>
        <v>Sim</v>
      </c>
      <c r="AN1484" s="41" t="str">
        <f t="shared" si="761"/>
        <v>Não</v>
      </c>
      <c r="AO1484" s="42" t="str">
        <f t="shared" si="762"/>
        <v/>
      </c>
      <c r="AP1484" s="41" t="str">
        <f t="shared" si="763"/>
        <v>Roniel de Souza Rocha|46280</v>
      </c>
      <c r="AQ1484" s="41" t="str">
        <f t="shared" si="764"/>
        <v>46280|Serralheria</v>
      </c>
      <c r="AR1484" s="41">
        <f>IF($AQ1484="","",COUNTIFS(L_ChaveCob,$AQ1484,L_Ausencia,"&gt;"&amp;$W1484)+COUNTIFS($AQ$4:$AQ1484,$AQ1484,$W$4:$W1484,$W1484))</f>
        <v>1</v>
      </c>
      <c r="AS1484" s="42">
        <f t="shared" si="765"/>
        <v>0</v>
      </c>
      <c r="AT1484" s="42">
        <f t="shared" si="766"/>
        <v>0</v>
      </c>
      <c r="AU1484" s="42">
        <f t="shared" si="767"/>
        <v>0</v>
      </c>
    </row>
    <row r="1485" spans="1:47" hidden="1" x14ac:dyDescent="0.2">
      <c r="A1485" s="35">
        <v>46280</v>
      </c>
      <c r="B1485" s="36" t="s">
        <v>611</v>
      </c>
      <c r="C1485" s="36" t="s">
        <v>232</v>
      </c>
      <c r="D1485" s="36"/>
      <c r="E1485" s="37"/>
      <c r="F1485" s="37"/>
      <c r="G1485" s="36"/>
      <c r="H1485" s="36"/>
      <c r="I1485" s="36"/>
      <c r="J1485" s="36"/>
      <c r="K1485" s="37"/>
      <c r="L1485" s="37"/>
      <c r="M1485" s="37"/>
      <c r="N1485" s="38">
        <f t="shared" si="736"/>
        <v>46266</v>
      </c>
      <c r="O1485">
        <f t="shared" si="737"/>
        <v>900013</v>
      </c>
      <c r="P1485" t="str">
        <f t="shared" si="738"/>
        <v>SPOT</v>
      </c>
      <c r="Q1485" t="str">
        <f t="shared" si="739"/>
        <v>SPOT</v>
      </c>
      <c r="R1485" t="str">
        <f t="shared" si="740"/>
        <v>SERRALHEIRO I</v>
      </c>
      <c r="S1485" t="str">
        <f t="shared" si="741"/>
        <v>TURNO 2</v>
      </c>
      <c r="T1485" s="39">
        <f t="shared" si="742"/>
        <v>53.488333185221997</v>
      </c>
      <c r="U1485" s="40">
        <f t="shared" si="743"/>
        <v>0.33333333333333298</v>
      </c>
      <c r="V1485" s="40">
        <f t="shared" si="744"/>
        <v>0.33333333333333298</v>
      </c>
      <c r="W1485" s="40">
        <f t="shared" si="745"/>
        <v>0</v>
      </c>
      <c r="X1485" t="str">
        <f t="shared" si="746"/>
        <v>Não</v>
      </c>
      <c r="Y1485" s="40">
        <f t="shared" si="747"/>
        <v>0</v>
      </c>
      <c r="Z1485" s="40">
        <f t="shared" si="748"/>
        <v>0</v>
      </c>
      <c r="AA1485" s="40">
        <f t="shared" si="749"/>
        <v>0</v>
      </c>
      <c r="AB1485" s="40">
        <f t="shared" si="750"/>
        <v>0</v>
      </c>
      <c r="AC1485" s="40">
        <f t="shared" si="751"/>
        <v>0</v>
      </c>
      <c r="AD1485" s="39">
        <f t="shared" si="752"/>
        <v>0</v>
      </c>
      <c r="AE1485" s="39">
        <f t="shared" si="753"/>
        <v>0</v>
      </c>
      <c r="AF1485" t="str">
        <f t="shared" si="754"/>
        <v>Trabalhado</v>
      </c>
      <c r="AG1485" t="str">
        <f t="shared" si="755"/>
        <v/>
      </c>
      <c r="AH1485" t="str">
        <f t="shared" si="756"/>
        <v/>
      </c>
      <c r="AJ1485" s="41">
        <f t="shared" si="757"/>
        <v>22</v>
      </c>
      <c r="AK1485" s="42" t="str">
        <f t="shared" si="758"/>
        <v/>
      </c>
      <c r="AL1485" s="41" t="str">
        <f t="shared" si="759"/>
        <v>Leve atraso</v>
      </c>
      <c r="AM1485" s="41" t="str">
        <f t="shared" si="760"/>
        <v>Não</v>
      </c>
      <c r="AN1485" s="41" t="str">
        <f t="shared" si="761"/>
        <v>Sim</v>
      </c>
      <c r="AO1485" s="42" t="str">
        <f t="shared" si="762"/>
        <v/>
      </c>
      <c r="AP1485" s="41" t="str">
        <f t="shared" si="763"/>
        <v>Murilo de Souza Modesto- Spot|46280</v>
      </c>
      <c r="AQ1485" s="41" t="str">
        <f t="shared" si="764"/>
        <v/>
      </c>
      <c r="AR1485" s="41" t="str">
        <f>IF($AQ1485="","",COUNTIFS(L_ChaveCob,$AQ1485,L_Ausencia,"&gt;"&amp;$W1485)+COUNTIFS($AQ$4:$AQ1485,$AQ1485,$W$4:$W1485,$W1485))</f>
        <v/>
      </c>
      <c r="AS1485" s="42">
        <f t="shared" si="765"/>
        <v>0</v>
      </c>
      <c r="AT1485" s="42">
        <f t="shared" si="766"/>
        <v>0</v>
      </c>
      <c r="AU1485" s="42">
        <f t="shared" si="767"/>
        <v>0</v>
      </c>
    </row>
    <row r="1486" spans="1:47" x14ac:dyDescent="0.2">
      <c r="A1486" s="35">
        <v>46281</v>
      </c>
      <c r="B1486" s="36" t="s">
        <v>252</v>
      </c>
      <c r="C1486" s="36" t="s">
        <v>232</v>
      </c>
      <c r="D1486" s="36"/>
      <c r="E1486" s="37"/>
      <c r="F1486" s="37"/>
      <c r="G1486" s="36"/>
      <c r="H1486" s="36"/>
      <c r="I1486" s="36"/>
      <c r="J1486" s="36"/>
      <c r="K1486" s="37"/>
      <c r="L1486" s="37"/>
      <c r="M1486" s="37"/>
      <c r="N1486" s="38">
        <f t="shared" si="736"/>
        <v>46266</v>
      </c>
      <c r="O1486">
        <f t="shared" si="737"/>
        <v>266937</v>
      </c>
      <c r="P1486" t="str">
        <f t="shared" si="738"/>
        <v>Serralheria</v>
      </c>
      <c r="Q1486" t="str">
        <f t="shared" si="739"/>
        <v>Normal / Fixo</v>
      </c>
      <c r="R1486" t="str">
        <f t="shared" si="740"/>
        <v>ENCARREGADO</v>
      </c>
      <c r="S1486" t="str">
        <f t="shared" si="741"/>
        <v>ADM</v>
      </c>
      <c r="T1486" s="39">
        <f t="shared" si="742"/>
        <v>66.410146806958295</v>
      </c>
      <c r="U1486" s="40">
        <f t="shared" si="743"/>
        <v>0.375</v>
      </c>
      <c r="V1486" s="40">
        <f t="shared" si="744"/>
        <v>0.375</v>
      </c>
      <c r="W1486" s="40">
        <f t="shared" si="745"/>
        <v>0</v>
      </c>
      <c r="X1486" t="str">
        <f t="shared" si="746"/>
        <v>Não</v>
      </c>
      <c r="Y1486" s="40">
        <f t="shared" si="747"/>
        <v>0</v>
      </c>
      <c r="Z1486" s="40">
        <f t="shared" si="748"/>
        <v>0</v>
      </c>
      <c r="AA1486" s="40">
        <f t="shared" si="749"/>
        <v>0</v>
      </c>
      <c r="AB1486" s="40">
        <f t="shared" si="750"/>
        <v>0</v>
      </c>
      <c r="AC1486" s="40">
        <f t="shared" si="751"/>
        <v>0</v>
      </c>
      <c r="AD1486" s="39">
        <f t="shared" si="752"/>
        <v>0</v>
      </c>
      <c r="AE1486" s="39">
        <f t="shared" si="753"/>
        <v>0</v>
      </c>
      <c r="AF1486" t="str">
        <f t="shared" si="754"/>
        <v>Trabalhado</v>
      </c>
      <c r="AG1486" t="str">
        <f t="shared" si="755"/>
        <v/>
      </c>
      <c r="AH1486" t="str">
        <f t="shared" si="756"/>
        <v/>
      </c>
      <c r="AJ1486" s="41">
        <f t="shared" si="757"/>
        <v>1</v>
      </c>
      <c r="AK1486" s="42" t="str">
        <f t="shared" si="758"/>
        <v/>
      </c>
      <c r="AL1486" s="41" t="str">
        <f t="shared" si="759"/>
        <v>Leve atraso</v>
      </c>
      <c r="AM1486" s="41" t="str">
        <f t="shared" si="760"/>
        <v>Não</v>
      </c>
      <c r="AN1486" s="41" t="str">
        <f t="shared" si="761"/>
        <v>Sim</v>
      </c>
      <c r="AO1486" s="42" t="str">
        <f t="shared" si="762"/>
        <v/>
      </c>
      <c r="AP1486" s="41" t="str">
        <f t="shared" si="763"/>
        <v>Ronaldo Rosendo da Silva|46281</v>
      </c>
      <c r="AQ1486" s="41" t="str">
        <f t="shared" si="764"/>
        <v/>
      </c>
      <c r="AR1486" s="41" t="str">
        <f>IF($AQ1486="","",COUNTIFS(L_ChaveCob,$AQ1486,L_Ausencia,"&gt;"&amp;$W1486)+COUNTIFS($AQ$4:$AQ1486,$AQ1486,$W$4:$W1486,$W1486))</f>
        <v/>
      </c>
      <c r="AS1486" s="42">
        <f t="shared" si="765"/>
        <v>0</v>
      </c>
      <c r="AT1486" s="42">
        <f t="shared" si="766"/>
        <v>0</v>
      </c>
      <c r="AU1486" s="42">
        <f t="shared" si="767"/>
        <v>0</v>
      </c>
    </row>
    <row r="1487" spans="1:47" x14ac:dyDescent="0.2">
      <c r="A1487" s="35">
        <v>46281</v>
      </c>
      <c r="B1487" s="36" t="s">
        <v>243</v>
      </c>
      <c r="C1487" s="36" t="s">
        <v>232</v>
      </c>
      <c r="D1487" s="36"/>
      <c r="E1487" s="37"/>
      <c r="F1487" s="37"/>
      <c r="G1487" s="36"/>
      <c r="H1487" s="36"/>
      <c r="I1487" s="36"/>
      <c r="J1487" s="36"/>
      <c r="K1487" s="37"/>
      <c r="L1487" s="37"/>
      <c r="M1487" s="37"/>
      <c r="N1487" s="38">
        <f t="shared" si="736"/>
        <v>46266</v>
      </c>
      <c r="O1487">
        <f t="shared" si="737"/>
        <v>900003</v>
      </c>
      <c r="P1487" t="str">
        <f t="shared" si="738"/>
        <v>Serralheria</v>
      </c>
      <c r="Q1487" t="str">
        <f t="shared" si="739"/>
        <v>Normal / Fixo</v>
      </c>
      <c r="R1487" t="str">
        <f t="shared" si="740"/>
        <v>ENCARREGADO</v>
      </c>
      <c r="S1487" t="str">
        <f t="shared" si="741"/>
        <v>ADM</v>
      </c>
      <c r="T1487" s="39">
        <f t="shared" si="742"/>
        <v>66.410146806958295</v>
      </c>
      <c r="U1487" s="40">
        <f t="shared" si="743"/>
        <v>0.375</v>
      </c>
      <c r="V1487" s="40">
        <f t="shared" si="744"/>
        <v>0.375</v>
      </c>
      <c r="W1487" s="40">
        <f t="shared" si="745"/>
        <v>0</v>
      </c>
      <c r="X1487" t="str">
        <f t="shared" si="746"/>
        <v>Não</v>
      </c>
      <c r="Y1487" s="40">
        <f t="shared" si="747"/>
        <v>0</v>
      </c>
      <c r="Z1487" s="40">
        <f t="shared" si="748"/>
        <v>0</v>
      </c>
      <c r="AA1487" s="40">
        <f t="shared" si="749"/>
        <v>0</v>
      </c>
      <c r="AB1487" s="40">
        <f t="shared" si="750"/>
        <v>0</v>
      </c>
      <c r="AC1487" s="40">
        <f t="shared" si="751"/>
        <v>0</v>
      </c>
      <c r="AD1487" s="39">
        <f t="shared" si="752"/>
        <v>0</v>
      </c>
      <c r="AE1487" s="39">
        <f t="shared" si="753"/>
        <v>0</v>
      </c>
      <c r="AF1487" t="str">
        <f t="shared" si="754"/>
        <v>Trabalhado</v>
      </c>
      <c r="AG1487" t="str">
        <f t="shared" si="755"/>
        <v/>
      </c>
      <c r="AH1487" t="str">
        <f t="shared" si="756"/>
        <v/>
      </c>
      <c r="AJ1487" s="41">
        <f t="shared" si="757"/>
        <v>10</v>
      </c>
      <c r="AK1487" s="42" t="str">
        <f t="shared" si="758"/>
        <v/>
      </c>
      <c r="AL1487" s="41" t="str">
        <f t="shared" si="759"/>
        <v>Leve atraso</v>
      </c>
      <c r="AM1487" s="41" t="str">
        <f t="shared" si="760"/>
        <v>Não</v>
      </c>
      <c r="AN1487" s="41" t="str">
        <f t="shared" si="761"/>
        <v>Sim</v>
      </c>
      <c r="AO1487" s="42" t="str">
        <f t="shared" si="762"/>
        <v/>
      </c>
      <c r="AP1487" s="41" t="str">
        <f t="shared" si="763"/>
        <v>Marcelo Antônio Silvestre de Moraes|46281</v>
      </c>
      <c r="AQ1487" s="41" t="str">
        <f t="shared" si="764"/>
        <v/>
      </c>
      <c r="AR1487" s="41" t="str">
        <f>IF($AQ1487="","",COUNTIFS(L_ChaveCob,$AQ1487,L_Ausencia,"&gt;"&amp;$W1487)+COUNTIFS($AQ$4:$AQ1487,$AQ1487,$W$4:$W1487,$W1487))</f>
        <v/>
      </c>
      <c r="AS1487" s="42">
        <f t="shared" si="765"/>
        <v>0</v>
      </c>
      <c r="AT1487" s="42">
        <f t="shared" si="766"/>
        <v>0</v>
      </c>
      <c r="AU1487" s="42">
        <f t="shared" si="767"/>
        <v>0</v>
      </c>
    </row>
    <row r="1488" spans="1:47" x14ac:dyDescent="0.2">
      <c r="A1488" s="35">
        <v>46281</v>
      </c>
      <c r="B1488" s="36" t="s">
        <v>239</v>
      </c>
      <c r="C1488" s="36" t="s">
        <v>232</v>
      </c>
      <c r="D1488" s="36"/>
      <c r="E1488" s="37"/>
      <c r="F1488" s="37"/>
      <c r="G1488" s="36"/>
      <c r="H1488" s="36"/>
      <c r="I1488" s="36"/>
      <c r="J1488" s="36"/>
      <c r="K1488" s="37"/>
      <c r="L1488" s="37"/>
      <c r="M1488" s="37"/>
      <c r="N1488" s="38">
        <f t="shared" si="736"/>
        <v>46266</v>
      </c>
      <c r="O1488">
        <f t="shared" si="737"/>
        <v>173078</v>
      </c>
      <c r="P1488" t="str">
        <f t="shared" si="738"/>
        <v>Serralheria</v>
      </c>
      <c r="Q1488" t="str">
        <f t="shared" si="739"/>
        <v>Normal / Fixo</v>
      </c>
      <c r="R1488" t="str">
        <f t="shared" si="740"/>
        <v>SERRALHEIRO II</v>
      </c>
      <c r="S1488" t="str">
        <f t="shared" si="741"/>
        <v>ADM</v>
      </c>
      <c r="T1488" s="39">
        <f t="shared" si="742"/>
        <v>57.825734836004102</v>
      </c>
      <c r="U1488" s="40">
        <f t="shared" si="743"/>
        <v>0.375</v>
      </c>
      <c r="V1488" s="40">
        <f t="shared" si="744"/>
        <v>0.375</v>
      </c>
      <c r="W1488" s="40">
        <f t="shared" si="745"/>
        <v>0</v>
      </c>
      <c r="X1488" t="str">
        <f t="shared" si="746"/>
        <v>Não</v>
      </c>
      <c r="Y1488" s="40">
        <f t="shared" si="747"/>
        <v>0</v>
      </c>
      <c r="Z1488" s="40">
        <f t="shared" si="748"/>
        <v>0</v>
      </c>
      <c r="AA1488" s="40">
        <f t="shared" si="749"/>
        <v>0</v>
      </c>
      <c r="AB1488" s="40">
        <f t="shared" si="750"/>
        <v>0</v>
      </c>
      <c r="AC1488" s="40">
        <f t="shared" si="751"/>
        <v>0</v>
      </c>
      <c r="AD1488" s="39">
        <f t="shared" si="752"/>
        <v>0</v>
      </c>
      <c r="AE1488" s="39">
        <f t="shared" si="753"/>
        <v>0</v>
      </c>
      <c r="AF1488" t="str">
        <f t="shared" si="754"/>
        <v>Trabalhado</v>
      </c>
      <c r="AG1488" t="str">
        <f t="shared" si="755"/>
        <v/>
      </c>
      <c r="AH1488" t="str">
        <f t="shared" si="756"/>
        <v/>
      </c>
      <c r="AJ1488" s="41">
        <f t="shared" si="757"/>
        <v>2</v>
      </c>
      <c r="AK1488" s="42" t="str">
        <f t="shared" si="758"/>
        <v/>
      </c>
      <c r="AL1488" s="41" t="str">
        <f t="shared" si="759"/>
        <v>Leve atraso</v>
      </c>
      <c r="AM1488" s="41" t="str">
        <f t="shared" si="760"/>
        <v>Não</v>
      </c>
      <c r="AN1488" s="41" t="str">
        <f t="shared" si="761"/>
        <v>Sim</v>
      </c>
      <c r="AO1488" s="42" t="str">
        <f t="shared" si="762"/>
        <v/>
      </c>
      <c r="AP1488" s="41" t="str">
        <f t="shared" si="763"/>
        <v>Giovani Joao da Silva|46281</v>
      </c>
      <c r="AQ1488" s="41" t="str">
        <f t="shared" si="764"/>
        <v/>
      </c>
      <c r="AR1488" s="41" t="str">
        <f>IF($AQ1488="","",COUNTIFS(L_ChaveCob,$AQ1488,L_Ausencia,"&gt;"&amp;$W1488)+COUNTIFS($AQ$4:$AQ1488,$AQ1488,$W$4:$W1488,$W1488))</f>
        <v/>
      </c>
      <c r="AS1488" s="42">
        <f t="shared" si="765"/>
        <v>0</v>
      </c>
      <c r="AT1488" s="42">
        <f t="shared" si="766"/>
        <v>0</v>
      </c>
      <c r="AU1488" s="42">
        <f t="shared" si="767"/>
        <v>0</v>
      </c>
    </row>
    <row r="1489" spans="1:47" x14ac:dyDescent="0.2">
      <c r="A1489" s="35">
        <v>46281</v>
      </c>
      <c r="B1489" s="36" t="s">
        <v>241</v>
      </c>
      <c r="C1489" s="36" t="s">
        <v>232</v>
      </c>
      <c r="D1489" s="36"/>
      <c r="E1489" s="37"/>
      <c r="F1489" s="37"/>
      <c r="G1489" s="36"/>
      <c r="H1489" s="36"/>
      <c r="I1489" s="36"/>
      <c r="J1489" s="36"/>
      <c r="K1489" s="37"/>
      <c r="L1489" s="37"/>
      <c r="M1489" s="37"/>
      <c r="N1489" s="38">
        <f t="shared" si="736"/>
        <v>46266</v>
      </c>
      <c r="O1489">
        <f t="shared" si="737"/>
        <v>24800</v>
      </c>
      <c r="P1489" t="str">
        <f t="shared" si="738"/>
        <v>Serralheria</v>
      </c>
      <c r="Q1489" t="str">
        <f t="shared" si="739"/>
        <v>Normal / Fixo</v>
      </c>
      <c r="R1489" t="str">
        <f t="shared" si="740"/>
        <v>SERRALHEIRO II</v>
      </c>
      <c r="S1489" t="str">
        <f t="shared" si="741"/>
        <v>ADM</v>
      </c>
      <c r="T1489" s="39">
        <f t="shared" si="742"/>
        <v>57.825734836004102</v>
      </c>
      <c r="U1489" s="40">
        <f t="shared" si="743"/>
        <v>0.375</v>
      </c>
      <c r="V1489" s="40">
        <f t="shared" si="744"/>
        <v>0.375</v>
      </c>
      <c r="W1489" s="40">
        <f t="shared" si="745"/>
        <v>0</v>
      </c>
      <c r="X1489" t="str">
        <f t="shared" si="746"/>
        <v>Não</v>
      </c>
      <c r="Y1489" s="40">
        <f t="shared" si="747"/>
        <v>0</v>
      </c>
      <c r="Z1489" s="40">
        <f t="shared" si="748"/>
        <v>0</v>
      </c>
      <c r="AA1489" s="40">
        <f t="shared" si="749"/>
        <v>0</v>
      </c>
      <c r="AB1489" s="40">
        <f t="shared" si="750"/>
        <v>0</v>
      </c>
      <c r="AC1489" s="40">
        <f t="shared" si="751"/>
        <v>0</v>
      </c>
      <c r="AD1489" s="39">
        <f t="shared" si="752"/>
        <v>0</v>
      </c>
      <c r="AE1489" s="39">
        <f t="shared" si="753"/>
        <v>0</v>
      </c>
      <c r="AF1489" t="str">
        <f t="shared" si="754"/>
        <v>Trabalhado</v>
      </c>
      <c r="AG1489" t="str">
        <f t="shared" si="755"/>
        <v/>
      </c>
      <c r="AH1489" t="str">
        <f t="shared" si="756"/>
        <v/>
      </c>
      <c r="AJ1489" s="41">
        <f t="shared" si="757"/>
        <v>3</v>
      </c>
      <c r="AK1489" s="42" t="str">
        <f t="shared" si="758"/>
        <v/>
      </c>
      <c r="AL1489" s="41" t="str">
        <f t="shared" si="759"/>
        <v>Leve atraso</v>
      </c>
      <c r="AM1489" s="41" t="str">
        <f t="shared" si="760"/>
        <v>Não</v>
      </c>
      <c r="AN1489" s="41" t="str">
        <f t="shared" si="761"/>
        <v>Sim</v>
      </c>
      <c r="AO1489" s="42" t="str">
        <f t="shared" si="762"/>
        <v/>
      </c>
      <c r="AP1489" s="41" t="str">
        <f t="shared" si="763"/>
        <v>Ivanildo Lopes Pires de Carvalho|46281</v>
      </c>
      <c r="AQ1489" s="41" t="str">
        <f t="shared" si="764"/>
        <v/>
      </c>
      <c r="AR1489" s="41" t="str">
        <f>IF($AQ1489="","",COUNTIFS(L_ChaveCob,$AQ1489,L_Ausencia,"&gt;"&amp;$W1489)+COUNTIFS($AQ$4:$AQ1489,$AQ1489,$W$4:$W1489,$W1489))</f>
        <v/>
      </c>
      <c r="AS1489" s="42">
        <f t="shared" si="765"/>
        <v>0</v>
      </c>
      <c r="AT1489" s="42">
        <f t="shared" si="766"/>
        <v>0</v>
      </c>
      <c r="AU1489" s="42">
        <f t="shared" si="767"/>
        <v>0</v>
      </c>
    </row>
    <row r="1490" spans="1:47" x14ac:dyDescent="0.2">
      <c r="A1490" s="35">
        <v>46281</v>
      </c>
      <c r="B1490" s="36" t="s">
        <v>254</v>
      </c>
      <c r="C1490" s="36" t="s">
        <v>232</v>
      </c>
      <c r="D1490" s="36"/>
      <c r="E1490" s="37"/>
      <c r="F1490" s="37"/>
      <c r="G1490" s="36"/>
      <c r="H1490" s="36"/>
      <c r="I1490" s="36"/>
      <c r="J1490" s="36"/>
      <c r="K1490" s="37"/>
      <c r="L1490" s="37"/>
      <c r="M1490" s="37"/>
      <c r="N1490" s="38">
        <f t="shared" si="736"/>
        <v>46266</v>
      </c>
      <c r="O1490">
        <f t="shared" si="737"/>
        <v>900001</v>
      </c>
      <c r="P1490" t="str">
        <f t="shared" si="738"/>
        <v>Serralheria</v>
      </c>
      <c r="Q1490" t="str">
        <f t="shared" si="739"/>
        <v>Normal / Fixo</v>
      </c>
      <c r="R1490" t="str">
        <f t="shared" si="740"/>
        <v>SERRALHEIRO II</v>
      </c>
      <c r="S1490" t="str">
        <f t="shared" si="741"/>
        <v>ADM</v>
      </c>
      <c r="T1490" s="39">
        <f t="shared" si="742"/>
        <v>57.825734836004102</v>
      </c>
      <c r="U1490" s="40">
        <f t="shared" si="743"/>
        <v>0.375</v>
      </c>
      <c r="V1490" s="40">
        <f t="shared" si="744"/>
        <v>0.375</v>
      </c>
      <c r="W1490" s="40">
        <f t="shared" si="745"/>
        <v>0</v>
      </c>
      <c r="X1490" t="str">
        <f t="shared" si="746"/>
        <v>Não</v>
      </c>
      <c r="Y1490" s="40">
        <f t="shared" si="747"/>
        <v>0</v>
      </c>
      <c r="Z1490" s="40">
        <f t="shared" si="748"/>
        <v>0</v>
      </c>
      <c r="AA1490" s="40">
        <f t="shared" si="749"/>
        <v>0</v>
      </c>
      <c r="AB1490" s="40">
        <f t="shared" si="750"/>
        <v>0</v>
      </c>
      <c r="AC1490" s="40">
        <f t="shared" si="751"/>
        <v>0</v>
      </c>
      <c r="AD1490" s="39">
        <f t="shared" si="752"/>
        <v>0</v>
      </c>
      <c r="AE1490" s="39">
        <f t="shared" si="753"/>
        <v>0</v>
      </c>
      <c r="AF1490" t="str">
        <f t="shared" si="754"/>
        <v>Trabalhado</v>
      </c>
      <c r="AG1490" t="str">
        <f t="shared" si="755"/>
        <v/>
      </c>
      <c r="AH1490" t="str">
        <f t="shared" si="756"/>
        <v/>
      </c>
      <c r="AJ1490" s="41">
        <f t="shared" si="757"/>
        <v>8</v>
      </c>
      <c r="AK1490" s="42" t="str">
        <f t="shared" si="758"/>
        <v/>
      </c>
      <c r="AL1490" s="41" t="str">
        <f t="shared" si="759"/>
        <v>Leve atraso</v>
      </c>
      <c r="AM1490" s="41" t="str">
        <f t="shared" si="760"/>
        <v>Não</v>
      </c>
      <c r="AN1490" s="41" t="str">
        <f t="shared" si="761"/>
        <v>Sim</v>
      </c>
      <c r="AO1490" s="42" t="str">
        <f t="shared" si="762"/>
        <v/>
      </c>
      <c r="AP1490" s="41" t="str">
        <f t="shared" si="763"/>
        <v>Ronaldo Santos Dias|46281</v>
      </c>
      <c r="AQ1490" s="41" t="str">
        <f t="shared" si="764"/>
        <v/>
      </c>
      <c r="AR1490" s="41" t="str">
        <f>IF($AQ1490="","",COUNTIFS(L_ChaveCob,$AQ1490,L_Ausencia,"&gt;"&amp;$W1490)+COUNTIFS($AQ$4:$AQ1490,$AQ1490,$W$4:$W1490,$W1490))</f>
        <v/>
      </c>
      <c r="AS1490" s="42">
        <f t="shared" si="765"/>
        <v>0</v>
      </c>
      <c r="AT1490" s="42">
        <f t="shared" si="766"/>
        <v>0</v>
      </c>
      <c r="AU1490" s="42">
        <f t="shared" si="767"/>
        <v>0</v>
      </c>
    </row>
    <row r="1491" spans="1:47" x14ac:dyDescent="0.2">
      <c r="A1491" s="35">
        <v>46281</v>
      </c>
      <c r="B1491" s="36" t="s">
        <v>247</v>
      </c>
      <c r="C1491" s="36" t="s">
        <v>213</v>
      </c>
      <c r="D1491" s="36"/>
      <c r="E1491" s="37">
        <v>0.375</v>
      </c>
      <c r="F1491" s="37"/>
      <c r="G1491" s="36"/>
      <c r="H1491" s="36"/>
      <c r="I1491" s="36"/>
      <c r="J1491" s="36"/>
      <c r="K1491" s="37"/>
      <c r="L1491" s="37"/>
      <c r="M1491" s="37"/>
      <c r="N1491" s="38">
        <f t="shared" si="736"/>
        <v>46266</v>
      </c>
      <c r="O1491">
        <f t="shared" si="737"/>
        <v>900005</v>
      </c>
      <c r="P1491" t="str">
        <f t="shared" si="738"/>
        <v>Serralheria</v>
      </c>
      <c r="Q1491" t="str">
        <f t="shared" si="739"/>
        <v>Normal / Fixo</v>
      </c>
      <c r="R1491" t="str">
        <f t="shared" si="740"/>
        <v>SERRALHEIRO II</v>
      </c>
      <c r="S1491" t="str">
        <f t="shared" si="741"/>
        <v>ADM</v>
      </c>
      <c r="T1491" s="39">
        <f t="shared" si="742"/>
        <v>57.825734836004102</v>
      </c>
      <c r="U1491" s="40">
        <f t="shared" si="743"/>
        <v>0.375</v>
      </c>
      <c r="V1491" s="40">
        <f t="shared" si="744"/>
        <v>0</v>
      </c>
      <c r="W1491" s="40">
        <f t="shared" si="745"/>
        <v>0.375</v>
      </c>
      <c r="X1491" t="str">
        <f t="shared" si="746"/>
        <v>Sim</v>
      </c>
      <c r="Y1491" s="40">
        <f t="shared" si="747"/>
        <v>0.375</v>
      </c>
      <c r="Z1491" s="40">
        <f t="shared" si="748"/>
        <v>0</v>
      </c>
      <c r="AA1491" s="40">
        <f t="shared" si="749"/>
        <v>0.375</v>
      </c>
      <c r="AB1491" s="40">
        <f t="shared" si="750"/>
        <v>0</v>
      </c>
      <c r="AC1491" s="40">
        <f t="shared" si="751"/>
        <v>0</v>
      </c>
      <c r="AD1491" s="39">
        <f t="shared" si="752"/>
        <v>0</v>
      </c>
      <c r="AE1491" s="39">
        <f t="shared" si="753"/>
        <v>0</v>
      </c>
      <c r="AF1491" t="str">
        <f t="shared" si="754"/>
        <v>Injustificada</v>
      </c>
      <c r="AG1491" t="str">
        <f t="shared" si="755"/>
        <v>Compensado 9:00h por Felipe Cardoso.</v>
      </c>
      <c r="AH1491" t="str">
        <f t="shared" si="756"/>
        <v/>
      </c>
      <c r="AJ1491" s="41">
        <f t="shared" si="757"/>
        <v>13</v>
      </c>
      <c r="AK1491" s="42" t="str">
        <f t="shared" si="758"/>
        <v/>
      </c>
      <c r="AL1491" s="41" t="str">
        <f t="shared" si="759"/>
        <v>Dia inteiro</v>
      </c>
      <c r="AM1491" s="41" t="str">
        <f t="shared" si="760"/>
        <v>Sim</v>
      </c>
      <c r="AN1491" s="41" t="str">
        <f t="shared" si="761"/>
        <v>Não</v>
      </c>
      <c r="AO1491" s="42" t="str">
        <f t="shared" si="762"/>
        <v/>
      </c>
      <c r="AP1491" s="41" t="str">
        <f t="shared" si="763"/>
        <v>Rafael Fracaroli da Rocha|46281</v>
      </c>
      <c r="AQ1491" s="41" t="str">
        <f t="shared" si="764"/>
        <v>46281|Serralheria</v>
      </c>
      <c r="AR1491" s="41">
        <f>IF($AQ1491="","",COUNTIFS(L_ChaveCob,$AQ1491,L_Ausencia,"&gt;"&amp;$W1491)+COUNTIFS($AQ$4:$AQ1491,$AQ1491,$W$4:$W1491,$W1491))</f>
        <v>1</v>
      </c>
      <c r="AS1491" s="42">
        <f t="shared" si="765"/>
        <v>0</v>
      </c>
      <c r="AT1491" s="42">
        <f t="shared" si="766"/>
        <v>0</v>
      </c>
      <c r="AU1491" s="42">
        <f t="shared" si="767"/>
        <v>0</v>
      </c>
    </row>
    <row r="1492" spans="1:47" x14ac:dyDescent="0.2">
      <c r="A1492" s="35">
        <v>46281</v>
      </c>
      <c r="B1492" s="36" t="s">
        <v>237</v>
      </c>
      <c r="C1492" s="36" t="s">
        <v>258</v>
      </c>
      <c r="D1492" s="36"/>
      <c r="E1492" s="37">
        <v>0.25</v>
      </c>
      <c r="F1492" s="37"/>
      <c r="G1492" s="36" t="s">
        <v>473</v>
      </c>
      <c r="H1492" s="36"/>
      <c r="I1492" s="36"/>
      <c r="J1492" s="36"/>
      <c r="K1492" s="37"/>
      <c r="L1492" s="37"/>
      <c r="M1492" s="37"/>
      <c r="N1492" s="38">
        <f t="shared" si="736"/>
        <v>46266</v>
      </c>
      <c r="O1492">
        <f t="shared" si="737"/>
        <v>119353</v>
      </c>
      <c r="P1492" t="str">
        <f t="shared" si="738"/>
        <v>Serralheria</v>
      </c>
      <c r="Q1492" t="str">
        <f t="shared" si="739"/>
        <v>Normal / Fixo</v>
      </c>
      <c r="R1492" t="str">
        <f t="shared" si="740"/>
        <v>SERRALHEIRO II</v>
      </c>
      <c r="S1492" t="str">
        <f t="shared" si="741"/>
        <v>ADM</v>
      </c>
      <c r="T1492" s="39">
        <f t="shared" si="742"/>
        <v>57.825734836004102</v>
      </c>
      <c r="U1492" s="40">
        <f t="shared" si="743"/>
        <v>0.375</v>
      </c>
      <c r="V1492" s="40">
        <f t="shared" si="744"/>
        <v>0.125</v>
      </c>
      <c r="W1492" s="40">
        <f t="shared" si="745"/>
        <v>0.25</v>
      </c>
      <c r="X1492" t="str">
        <f t="shared" si="746"/>
        <v>Não</v>
      </c>
      <c r="Y1492" s="40">
        <f t="shared" si="747"/>
        <v>0</v>
      </c>
      <c r="Z1492" s="40">
        <f t="shared" si="748"/>
        <v>0</v>
      </c>
      <c r="AA1492" s="40">
        <f t="shared" si="749"/>
        <v>0</v>
      </c>
      <c r="AB1492" s="40">
        <f t="shared" si="750"/>
        <v>0</v>
      </c>
      <c r="AC1492" s="40">
        <f t="shared" si="751"/>
        <v>0</v>
      </c>
      <c r="AD1492" s="39">
        <f t="shared" si="752"/>
        <v>0</v>
      </c>
      <c r="AE1492" s="39">
        <f t="shared" si="753"/>
        <v>346.95440901602461</v>
      </c>
      <c r="AF1492" t="str">
        <f t="shared" si="754"/>
        <v>Justificada</v>
      </c>
      <c r="AG1492" t="str">
        <f t="shared" si="755"/>
        <v/>
      </c>
      <c r="AH1492" t="str">
        <f t="shared" si="756"/>
        <v/>
      </c>
      <c r="AJ1492" s="41">
        <f t="shared" si="757"/>
        <v>7</v>
      </c>
      <c r="AK1492" s="42" t="str">
        <f t="shared" si="758"/>
        <v/>
      </c>
      <c r="AL1492" s="41" t="str">
        <f t="shared" si="759"/>
        <v>Dia inteiro</v>
      </c>
      <c r="AM1492" s="41" t="str">
        <f t="shared" si="760"/>
        <v>Não</v>
      </c>
      <c r="AN1492" s="41" t="str">
        <f t="shared" si="761"/>
        <v>Não</v>
      </c>
      <c r="AO1492" s="42" t="str">
        <f t="shared" si="762"/>
        <v/>
      </c>
      <c r="AP1492" s="41" t="str">
        <f t="shared" si="763"/>
        <v>Ezequiel Antonio Peres|46281</v>
      </c>
      <c r="AQ1492" s="41" t="str">
        <f t="shared" si="764"/>
        <v/>
      </c>
      <c r="AR1492" s="41" t="str">
        <f>IF($AQ1492="","",COUNTIFS(L_ChaveCob,$AQ1492,L_Ausencia,"&gt;"&amp;$W1492)+COUNTIFS($AQ$4:$AQ1492,$AQ1492,$W$4:$W1492,$W1492))</f>
        <v/>
      </c>
      <c r="AS1492" s="42">
        <f t="shared" si="765"/>
        <v>0</v>
      </c>
      <c r="AT1492" s="42">
        <f t="shared" si="766"/>
        <v>0</v>
      </c>
      <c r="AU1492" s="42">
        <f t="shared" si="767"/>
        <v>0</v>
      </c>
    </row>
    <row r="1493" spans="1:47" x14ac:dyDescent="0.2">
      <c r="A1493" s="35">
        <v>46281</v>
      </c>
      <c r="B1493" s="36" t="s">
        <v>249</v>
      </c>
      <c r="C1493" s="36" t="s">
        <v>232</v>
      </c>
      <c r="D1493" s="36"/>
      <c r="E1493" s="37"/>
      <c r="F1493" s="37"/>
      <c r="G1493" s="36"/>
      <c r="H1493" s="36"/>
      <c r="I1493" s="36"/>
      <c r="J1493" s="36"/>
      <c r="K1493" s="37"/>
      <c r="L1493" s="37"/>
      <c r="M1493" s="37"/>
      <c r="N1493" s="38">
        <f t="shared" si="736"/>
        <v>46266</v>
      </c>
      <c r="O1493">
        <f t="shared" si="737"/>
        <v>331335</v>
      </c>
      <c r="P1493" t="str">
        <f t="shared" si="738"/>
        <v>Serralheria</v>
      </c>
      <c r="Q1493" t="str">
        <f t="shared" si="739"/>
        <v>Normal / Fixo</v>
      </c>
      <c r="R1493" t="str">
        <f t="shared" si="740"/>
        <v>SERRALHEIRO II</v>
      </c>
      <c r="S1493" t="str">
        <f t="shared" si="741"/>
        <v>ADM</v>
      </c>
      <c r="T1493" s="39">
        <f t="shared" si="742"/>
        <v>57.825734836004102</v>
      </c>
      <c r="U1493" s="40">
        <f t="shared" si="743"/>
        <v>0.375</v>
      </c>
      <c r="V1493" s="40">
        <f t="shared" si="744"/>
        <v>0.375</v>
      </c>
      <c r="W1493" s="40">
        <f t="shared" si="745"/>
        <v>0</v>
      </c>
      <c r="X1493" t="str">
        <f t="shared" si="746"/>
        <v>Não</v>
      </c>
      <c r="Y1493" s="40">
        <f t="shared" si="747"/>
        <v>0</v>
      </c>
      <c r="Z1493" s="40">
        <f t="shared" si="748"/>
        <v>0</v>
      </c>
      <c r="AA1493" s="40">
        <f t="shared" si="749"/>
        <v>0</v>
      </c>
      <c r="AB1493" s="40">
        <f t="shared" si="750"/>
        <v>0</v>
      </c>
      <c r="AC1493" s="40">
        <f t="shared" si="751"/>
        <v>0</v>
      </c>
      <c r="AD1493" s="39">
        <f t="shared" si="752"/>
        <v>0</v>
      </c>
      <c r="AE1493" s="39">
        <f t="shared" si="753"/>
        <v>0</v>
      </c>
      <c r="AF1493" t="str">
        <f t="shared" si="754"/>
        <v>Trabalhado</v>
      </c>
      <c r="AG1493" t="str">
        <f t="shared" si="755"/>
        <v/>
      </c>
      <c r="AH1493" t="str">
        <f t="shared" si="756"/>
        <v/>
      </c>
      <c r="AJ1493" s="41">
        <f t="shared" si="757"/>
        <v>5</v>
      </c>
      <c r="AK1493" s="42" t="str">
        <f t="shared" si="758"/>
        <v/>
      </c>
      <c r="AL1493" s="41" t="str">
        <f t="shared" si="759"/>
        <v>Leve atraso</v>
      </c>
      <c r="AM1493" s="41" t="str">
        <f t="shared" si="760"/>
        <v>Não</v>
      </c>
      <c r="AN1493" s="41" t="str">
        <f t="shared" si="761"/>
        <v>Sim</v>
      </c>
      <c r="AO1493" s="42" t="str">
        <f t="shared" si="762"/>
        <v/>
      </c>
      <c r="AP1493" s="41" t="str">
        <f t="shared" si="763"/>
        <v>Robson Alberto Alves Galvão|46281</v>
      </c>
      <c r="AQ1493" s="41" t="str">
        <f t="shared" si="764"/>
        <v/>
      </c>
      <c r="AR1493" s="41" t="str">
        <f>IF($AQ1493="","",COUNTIFS(L_ChaveCob,$AQ1493,L_Ausencia,"&gt;"&amp;$W1493)+COUNTIFS($AQ$4:$AQ1493,$AQ1493,$W$4:$W1493,$W1493))</f>
        <v/>
      </c>
      <c r="AS1493" s="42">
        <f t="shared" si="765"/>
        <v>0</v>
      </c>
      <c r="AT1493" s="42">
        <f t="shared" si="766"/>
        <v>0</v>
      </c>
      <c r="AU1493" s="42">
        <f t="shared" si="767"/>
        <v>0</v>
      </c>
    </row>
    <row r="1494" spans="1:47" x14ac:dyDescent="0.2">
      <c r="A1494" s="35">
        <v>46281</v>
      </c>
      <c r="B1494" s="36" t="s">
        <v>229</v>
      </c>
      <c r="C1494" s="36" t="s">
        <v>232</v>
      </c>
      <c r="D1494" s="36"/>
      <c r="E1494" s="37"/>
      <c r="F1494" s="37"/>
      <c r="G1494" s="36"/>
      <c r="H1494" s="36"/>
      <c r="I1494" s="36"/>
      <c r="J1494" s="36"/>
      <c r="K1494" s="37"/>
      <c r="L1494" s="37"/>
      <c r="M1494" s="37"/>
      <c r="N1494" s="38">
        <f t="shared" si="736"/>
        <v>46266</v>
      </c>
      <c r="O1494">
        <f t="shared" si="737"/>
        <v>105410</v>
      </c>
      <c r="P1494" t="str">
        <f t="shared" si="738"/>
        <v>Serralheria</v>
      </c>
      <c r="Q1494" t="str">
        <f t="shared" si="739"/>
        <v>Normal / Fixo</v>
      </c>
      <c r="R1494" t="str">
        <f t="shared" si="740"/>
        <v>SERRALHEIRO I</v>
      </c>
      <c r="S1494" t="str">
        <f t="shared" si="741"/>
        <v>TURNO 3</v>
      </c>
      <c r="T1494" s="39">
        <f t="shared" si="742"/>
        <v>53.488333185221997</v>
      </c>
      <c r="U1494" s="40">
        <f t="shared" si="743"/>
        <v>0.33333333333333298</v>
      </c>
      <c r="V1494" s="40">
        <f t="shared" si="744"/>
        <v>0.33333333333333298</v>
      </c>
      <c r="W1494" s="40">
        <f t="shared" si="745"/>
        <v>0</v>
      </c>
      <c r="X1494" t="str">
        <f t="shared" si="746"/>
        <v>Não</v>
      </c>
      <c r="Y1494" s="40">
        <f t="shared" si="747"/>
        <v>0</v>
      </c>
      <c r="Z1494" s="40">
        <f t="shared" si="748"/>
        <v>0</v>
      </c>
      <c r="AA1494" s="40">
        <f t="shared" si="749"/>
        <v>0</v>
      </c>
      <c r="AB1494" s="40">
        <f t="shared" si="750"/>
        <v>0</v>
      </c>
      <c r="AC1494" s="40">
        <f t="shared" si="751"/>
        <v>0</v>
      </c>
      <c r="AD1494" s="39">
        <f t="shared" si="752"/>
        <v>0</v>
      </c>
      <c r="AE1494" s="39">
        <f t="shared" si="753"/>
        <v>0</v>
      </c>
      <c r="AF1494" t="str">
        <f t="shared" si="754"/>
        <v>Trabalhado</v>
      </c>
      <c r="AG1494" t="str">
        <f t="shared" si="755"/>
        <v/>
      </c>
      <c r="AH1494" t="str">
        <f t="shared" si="756"/>
        <v/>
      </c>
      <c r="AJ1494" s="41">
        <f t="shared" si="757"/>
        <v>6</v>
      </c>
      <c r="AK1494" s="42" t="str">
        <f t="shared" si="758"/>
        <v/>
      </c>
      <c r="AL1494" s="41" t="str">
        <f t="shared" si="759"/>
        <v>Leve atraso</v>
      </c>
      <c r="AM1494" s="41" t="str">
        <f t="shared" si="760"/>
        <v>Não</v>
      </c>
      <c r="AN1494" s="41" t="str">
        <f t="shared" si="761"/>
        <v>Sim</v>
      </c>
      <c r="AO1494" s="42" t="str">
        <f t="shared" si="762"/>
        <v/>
      </c>
      <c r="AP1494" s="41" t="str">
        <f t="shared" si="763"/>
        <v>Marcelo Douglas Vieira Santana|46281</v>
      </c>
      <c r="AQ1494" s="41" t="str">
        <f t="shared" si="764"/>
        <v/>
      </c>
      <c r="AR1494" s="41" t="str">
        <f>IF($AQ1494="","",COUNTIFS(L_ChaveCob,$AQ1494,L_Ausencia,"&gt;"&amp;$W1494)+COUNTIFS($AQ$4:$AQ1494,$AQ1494,$W$4:$W1494,$W1494))</f>
        <v/>
      </c>
      <c r="AS1494" s="42">
        <f t="shared" si="765"/>
        <v>0</v>
      </c>
      <c r="AT1494" s="42">
        <f t="shared" si="766"/>
        <v>0</v>
      </c>
      <c r="AU1494" s="42">
        <f t="shared" si="767"/>
        <v>0</v>
      </c>
    </row>
    <row r="1495" spans="1:47" x14ac:dyDescent="0.2">
      <c r="A1495" s="35">
        <v>46281</v>
      </c>
      <c r="B1495" s="36" t="s">
        <v>231</v>
      </c>
      <c r="C1495" s="36" t="s">
        <v>232</v>
      </c>
      <c r="D1495" s="36"/>
      <c r="E1495" s="37"/>
      <c r="F1495" s="37"/>
      <c r="G1495" s="36"/>
      <c r="H1495" s="36"/>
      <c r="I1495" s="36"/>
      <c r="J1495" s="36"/>
      <c r="K1495" s="37"/>
      <c r="L1495" s="37"/>
      <c r="M1495" s="37"/>
      <c r="N1495" s="38">
        <f t="shared" si="736"/>
        <v>46266</v>
      </c>
      <c r="O1495">
        <f t="shared" si="737"/>
        <v>900004</v>
      </c>
      <c r="P1495" t="str">
        <f t="shared" si="738"/>
        <v>Serralheria</v>
      </c>
      <c r="Q1495" t="str">
        <f t="shared" si="739"/>
        <v>Normal / Fixo</v>
      </c>
      <c r="R1495" t="str">
        <f t="shared" si="740"/>
        <v>SERRALHEIRO I</v>
      </c>
      <c r="S1495" t="str">
        <f t="shared" si="741"/>
        <v>TURNO 2</v>
      </c>
      <c r="T1495" s="39">
        <f t="shared" si="742"/>
        <v>53.488333185221997</v>
      </c>
      <c r="U1495" s="40">
        <f t="shared" si="743"/>
        <v>0.33333333333333298</v>
      </c>
      <c r="V1495" s="40">
        <f t="shared" si="744"/>
        <v>0.33333333333333298</v>
      </c>
      <c r="W1495" s="40">
        <f t="shared" si="745"/>
        <v>0</v>
      </c>
      <c r="X1495" t="str">
        <f t="shared" si="746"/>
        <v>Não</v>
      </c>
      <c r="Y1495" s="40">
        <f t="shared" si="747"/>
        <v>0</v>
      </c>
      <c r="Z1495" s="40">
        <f t="shared" si="748"/>
        <v>0</v>
      </c>
      <c r="AA1495" s="40">
        <f t="shared" si="749"/>
        <v>0</v>
      </c>
      <c r="AB1495" s="40">
        <f t="shared" si="750"/>
        <v>0</v>
      </c>
      <c r="AC1495" s="40">
        <f t="shared" si="751"/>
        <v>0</v>
      </c>
      <c r="AD1495" s="39">
        <f t="shared" si="752"/>
        <v>0</v>
      </c>
      <c r="AE1495" s="39">
        <f t="shared" si="753"/>
        <v>0</v>
      </c>
      <c r="AF1495" t="str">
        <f t="shared" si="754"/>
        <v>Trabalhado</v>
      </c>
      <c r="AG1495" t="str">
        <f t="shared" si="755"/>
        <v/>
      </c>
      <c r="AH1495" t="str">
        <f t="shared" si="756"/>
        <v/>
      </c>
      <c r="AJ1495" s="41">
        <f t="shared" si="757"/>
        <v>11</v>
      </c>
      <c r="AK1495" s="42" t="str">
        <f t="shared" si="758"/>
        <v/>
      </c>
      <c r="AL1495" s="41" t="str">
        <f t="shared" si="759"/>
        <v>Leve atraso</v>
      </c>
      <c r="AM1495" s="41" t="str">
        <f t="shared" si="760"/>
        <v>Não</v>
      </c>
      <c r="AN1495" s="41" t="str">
        <f t="shared" si="761"/>
        <v>Sim</v>
      </c>
      <c r="AO1495" s="42" t="str">
        <f t="shared" si="762"/>
        <v/>
      </c>
      <c r="AP1495" s="41" t="str">
        <f t="shared" si="763"/>
        <v>Rogério Marques da Silva|46281</v>
      </c>
      <c r="AQ1495" s="41" t="str">
        <f t="shared" si="764"/>
        <v/>
      </c>
      <c r="AR1495" s="41" t="str">
        <f>IF($AQ1495="","",COUNTIFS(L_ChaveCob,$AQ1495,L_Ausencia,"&gt;"&amp;$W1495)+COUNTIFS($AQ$4:$AQ1495,$AQ1495,$W$4:$W1495,$W1495))</f>
        <v/>
      </c>
      <c r="AS1495" s="42">
        <f t="shared" si="765"/>
        <v>0</v>
      </c>
      <c r="AT1495" s="42">
        <f t="shared" si="766"/>
        <v>0</v>
      </c>
      <c r="AU1495" s="42">
        <f t="shared" si="767"/>
        <v>0</v>
      </c>
    </row>
    <row r="1496" spans="1:47" x14ac:dyDescent="0.2">
      <c r="A1496" s="35">
        <v>46281</v>
      </c>
      <c r="B1496" s="36" t="s">
        <v>479</v>
      </c>
      <c r="C1496" s="36" t="s">
        <v>232</v>
      </c>
      <c r="D1496" s="36"/>
      <c r="E1496" s="37"/>
      <c r="F1496" s="37"/>
      <c r="G1496" s="36"/>
      <c r="H1496" s="36"/>
      <c r="I1496" s="36"/>
      <c r="J1496" s="36"/>
      <c r="K1496" s="37"/>
      <c r="L1496" s="37"/>
      <c r="M1496" s="37"/>
      <c r="N1496" s="38">
        <f t="shared" si="736"/>
        <v>46266</v>
      </c>
      <c r="O1496">
        <f t="shared" si="737"/>
        <v>900012</v>
      </c>
      <c r="P1496" t="str">
        <f t="shared" si="738"/>
        <v>Serralheria</v>
      </c>
      <c r="Q1496" t="str">
        <f t="shared" si="739"/>
        <v>Normal / Fixo</v>
      </c>
      <c r="R1496" t="str">
        <f t="shared" si="740"/>
        <v>SERRALHEIRO I</v>
      </c>
      <c r="S1496" t="str">
        <f t="shared" si="741"/>
        <v>ADM</v>
      </c>
      <c r="T1496" s="39">
        <f t="shared" si="742"/>
        <v>53.488333185221997</v>
      </c>
      <c r="U1496" s="40">
        <f t="shared" si="743"/>
        <v>0.375</v>
      </c>
      <c r="V1496" s="40">
        <f t="shared" si="744"/>
        <v>0.375</v>
      </c>
      <c r="W1496" s="40">
        <f t="shared" si="745"/>
        <v>0</v>
      </c>
      <c r="X1496" t="str">
        <f t="shared" si="746"/>
        <v>Não</v>
      </c>
      <c r="Y1496" s="40">
        <f t="shared" si="747"/>
        <v>0</v>
      </c>
      <c r="Z1496" s="40">
        <f t="shared" si="748"/>
        <v>0</v>
      </c>
      <c r="AA1496" s="40">
        <f t="shared" si="749"/>
        <v>0</v>
      </c>
      <c r="AB1496" s="40">
        <f t="shared" si="750"/>
        <v>0</v>
      </c>
      <c r="AC1496" s="40">
        <f t="shared" si="751"/>
        <v>0</v>
      </c>
      <c r="AD1496" s="39">
        <f t="shared" si="752"/>
        <v>0</v>
      </c>
      <c r="AE1496" s="39">
        <f t="shared" si="753"/>
        <v>0</v>
      </c>
      <c r="AF1496" t="str">
        <f t="shared" si="754"/>
        <v>Trabalhado</v>
      </c>
      <c r="AG1496" t="str">
        <f t="shared" si="755"/>
        <v/>
      </c>
      <c r="AH1496" t="str">
        <f t="shared" si="756"/>
        <v/>
      </c>
      <c r="AJ1496" s="41">
        <f t="shared" si="757"/>
        <v>21</v>
      </c>
      <c r="AK1496" s="42" t="str">
        <f t="shared" si="758"/>
        <v/>
      </c>
      <c r="AL1496" s="41" t="str">
        <f t="shared" si="759"/>
        <v>Leve atraso</v>
      </c>
      <c r="AM1496" s="41" t="str">
        <f t="shared" si="760"/>
        <v>Não</v>
      </c>
      <c r="AN1496" s="41" t="str">
        <f t="shared" si="761"/>
        <v>Sim</v>
      </c>
      <c r="AO1496" s="42" t="str">
        <f t="shared" si="762"/>
        <v/>
      </c>
      <c r="AP1496" s="41" t="str">
        <f t="shared" si="763"/>
        <v>Diego Ferreira Moura|46281</v>
      </c>
      <c r="AQ1496" s="41" t="str">
        <f t="shared" si="764"/>
        <v/>
      </c>
      <c r="AR1496" s="41" t="str">
        <f>IF($AQ1496="","",COUNTIFS(L_ChaveCob,$AQ1496,L_Ausencia,"&gt;"&amp;$W1496)+COUNTIFS($AQ$4:$AQ1496,$AQ1496,$W$4:$W1496,$W1496))</f>
        <v/>
      </c>
      <c r="AS1496" s="42">
        <f t="shared" si="765"/>
        <v>0</v>
      </c>
      <c r="AT1496" s="42">
        <f t="shared" si="766"/>
        <v>0</v>
      </c>
      <c r="AU1496" s="42">
        <f t="shared" si="767"/>
        <v>0</v>
      </c>
    </row>
    <row r="1497" spans="1:47" x14ac:dyDescent="0.2">
      <c r="A1497" s="35">
        <v>46281</v>
      </c>
      <c r="B1497" s="36" t="s">
        <v>620</v>
      </c>
      <c r="C1497" s="36" t="s">
        <v>216</v>
      </c>
      <c r="D1497" s="36"/>
      <c r="E1497" s="37"/>
      <c r="F1497" s="37">
        <v>0.33333333333333298</v>
      </c>
      <c r="G1497" s="36"/>
      <c r="H1497" s="36"/>
      <c r="I1497" s="36"/>
      <c r="J1497" s="36"/>
      <c r="K1497" s="37"/>
      <c r="L1497" s="37"/>
      <c r="M1497" s="37"/>
      <c r="N1497" s="38">
        <f t="shared" si="736"/>
        <v>46266</v>
      </c>
      <c r="O1497">
        <f t="shared" si="737"/>
        <v>558169</v>
      </c>
      <c r="P1497" t="str">
        <f t="shared" si="738"/>
        <v>Serralheria</v>
      </c>
      <c r="Q1497" t="str">
        <f t="shared" si="739"/>
        <v>Normal / Fixo</v>
      </c>
      <c r="R1497" t="str">
        <f t="shared" si="740"/>
        <v>SERRALHEIRO I</v>
      </c>
      <c r="S1497" t="str">
        <f t="shared" si="741"/>
        <v>ADM</v>
      </c>
      <c r="T1497" s="39">
        <f t="shared" si="742"/>
        <v>53.488333185221997</v>
      </c>
      <c r="U1497" s="40">
        <f t="shared" si="743"/>
        <v>0.375</v>
      </c>
      <c r="V1497" s="40">
        <f t="shared" si="744"/>
        <v>0.33333333333333298</v>
      </c>
      <c r="W1497" s="40">
        <f t="shared" si="745"/>
        <v>0</v>
      </c>
      <c r="X1497" t="str">
        <f t="shared" si="746"/>
        <v>Não</v>
      </c>
      <c r="Y1497" s="40">
        <f t="shared" si="747"/>
        <v>0</v>
      </c>
      <c r="Z1497" s="40">
        <f t="shared" si="748"/>
        <v>0</v>
      </c>
      <c r="AA1497" s="40">
        <f t="shared" si="749"/>
        <v>0</v>
      </c>
      <c r="AB1497" s="40">
        <f t="shared" si="750"/>
        <v>0</v>
      </c>
      <c r="AC1497" s="40">
        <f t="shared" si="751"/>
        <v>0</v>
      </c>
      <c r="AD1497" s="39">
        <f t="shared" si="752"/>
        <v>0</v>
      </c>
      <c r="AE1497" s="39">
        <f t="shared" si="753"/>
        <v>0</v>
      </c>
      <c r="AF1497" t="str">
        <f t="shared" si="754"/>
        <v>Compensação</v>
      </c>
      <c r="AG1497" t="str">
        <f t="shared" si="755"/>
        <v>Horas usadas p/ compensar falta de Rafael Fracaroli da Rocha de 16/09.</v>
      </c>
      <c r="AH1497" t="str">
        <f t="shared" si="756"/>
        <v/>
      </c>
      <c r="AJ1497" s="41">
        <f t="shared" si="757"/>
        <v>23</v>
      </c>
      <c r="AK1497" s="42" t="str">
        <f t="shared" si="758"/>
        <v/>
      </c>
      <c r="AL1497" s="41" t="str">
        <f t="shared" si="759"/>
        <v>Não</v>
      </c>
      <c r="AM1497" s="41" t="str">
        <f t="shared" si="760"/>
        <v>Não</v>
      </c>
      <c r="AN1497" s="41" t="str">
        <f t="shared" si="761"/>
        <v>Sim</v>
      </c>
      <c r="AO1497" s="42" t="str">
        <f t="shared" si="762"/>
        <v/>
      </c>
      <c r="AP1497" s="41" t="str">
        <f t="shared" si="763"/>
        <v>Felipe Cardoso|46281</v>
      </c>
      <c r="AQ1497" s="41" t="str">
        <f t="shared" si="764"/>
        <v/>
      </c>
      <c r="AR1497" s="41" t="str">
        <f>IF($AQ1497="","",COUNTIFS(L_ChaveCob,$AQ1497,L_Ausencia,"&gt;"&amp;$W1497)+COUNTIFS($AQ$4:$AQ1497,$AQ1497,$W$4:$W1497,$W1497))</f>
        <v/>
      </c>
      <c r="AS1497" s="42">
        <f t="shared" si="765"/>
        <v>0</v>
      </c>
      <c r="AT1497" s="42">
        <f t="shared" si="766"/>
        <v>0</v>
      </c>
      <c r="AU1497" s="42">
        <f t="shared" si="767"/>
        <v>0</v>
      </c>
    </row>
    <row r="1498" spans="1:47" x14ac:dyDescent="0.2">
      <c r="A1498" s="35">
        <v>46281</v>
      </c>
      <c r="B1498" s="36" t="s">
        <v>621</v>
      </c>
      <c r="C1498" s="36" t="s">
        <v>216</v>
      </c>
      <c r="D1498" s="36"/>
      <c r="E1498" s="37"/>
      <c r="F1498" s="37">
        <v>0.33333333333333298</v>
      </c>
      <c r="G1498" s="36"/>
      <c r="H1498" s="36"/>
      <c r="I1498" s="36"/>
      <c r="J1498" s="36"/>
      <c r="K1498" s="37"/>
      <c r="L1498" s="37"/>
      <c r="M1498" s="37"/>
      <c r="N1498" s="38">
        <f t="shared" si="736"/>
        <v>46266</v>
      </c>
      <c r="O1498">
        <f t="shared" si="737"/>
        <v>98296</v>
      </c>
      <c r="P1498" t="str">
        <f t="shared" si="738"/>
        <v>Serralheria</v>
      </c>
      <c r="Q1498" t="str">
        <f t="shared" si="739"/>
        <v>Normal / Fixo</v>
      </c>
      <c r="R1498" t="str">
        <f t="shared" si="740"/>
        <v>SERRALHEIRO I</v>
      </c>
      <c r="S1498" t="str">
        <f t="shared" si="741"/>
        <v>ADM</v>
      </c>
      <c r="T1498" s="39">
        <f t="shared" si="742"/>
        <v>53.488333185221997</v>
      </c>
      <c r="U1498" s="40">
        <f t="shared" si="743"/>
        <v>0.375</v>
      </c>
      <c r="V1498" s="40">
        <f t="shared" si="744"/>
        <v>0.33333333333333298</v>
      </c>
      <c r="W1498" s="40">
        <f t="shared" si="745"/>
        <v>0</v>
      </c>
      <c r="X1498" t="str">
        <f t="shared" si="746"/>
        <v>Não</v>
      </c>
      <c r="Y1498" s="40">
        <f t="shared" si="747"/>
        <v>0</v>
      </c>
      <c r="Z1498" s="40">
        <f t="shared" si="748"/>
        <v>0</v>
      </c>
      <c r="AA1498" s="40">
        <f t="shared" si="749"/>
        <v>0</v>
      </c>
      <c r="AB1498" s="40">
        <f t="shared" si="750"/>
        <v>0</v>
      </c>
      <c r="AC1498" s="40">
        <f t="shared" si="751"/>
        <v>0</v>
      </c>
      <c r="AD1498" s="39">
        <f t="shared" si="752"/>
        <v>0</v>
      </c>
      <c r="AE1498" s="39">
        <f t="shared" si="753"/>
        <v>0</v>
      </c>
      <c r="AF1498" t="str">
        <f t="shared" si="754"/>
        <v>Compensação</v>
      </c>
      <c r="AG1498" t="str">
        <f t="shared" si="755"/>
        <v>Horas usadas p/ compensar falta de Roniel de Souza Rocha de 16/09.</v>
      </c>
      <c r="AH1498" t="str">
        <f t="shared" si="756"/>
        <v/>
      </c>
      <c r="AJ1498" s="41">
        <f t="shared" si="757"/>
        <v>24</v>
      </c>
      <c r="AK1498" s="42" t="str">
        <f t="shared" si="758"/>
        <v/>
      </c>
      <c r="AL1498" s="41" t="str">
        <f t="shared" si="759"/>
        <v>Não</v>
      </c>
      <c r="AM1498" s="41" t="str">
        <f t="shared" si="760"/>
        <v>Não</v>
      </c>
      <c r="AN1498" s="41" t="str">
        <f t="shared" si="761"/>
        <v>Sim</v>
      </c>
      <c r="AO1498" s="42" t="str">
        <f t="shared" si="762"/>
        <v/>
      </c>
      <c r="AP1498" s="41" t="str">
        <f t="shared" si="763"/>
        <v>José Welmison Vicente da Silva|46281</v>
      </c>
      <c r="AQ1498" s="41" t="str">
        <f t="shared" si="764"/>
        <v/>
      </c>
      <c r="AR1498" s="41" t="str">
        <f>IF($AQ1498="","",COUNTIFS(L_ChaveCob,$AQ1498,L_Ausencia,"&gt;"&amp;$W1498)+COUNTIFS($AQ$4:$AQ1498,$AQ1498,$W$4:$W1498,$W1498))</f>
        <v/>
      </c>
      <c r="AS1498" s="42">
        <f t="shared" si="765"/>
        <v>0</v>
      </c>
      <c r="AT1498" s="42">
        <f t="shared" si="766"/>
        <v>0</v>
      </c>
      <c r="AU1498" s="42">
        <f t="shared" si="767"/>
        <v>0</v>
      </c>
    </row>
    <row r="1499" spans="1:47" x14ac:dyDescent="0.2">
      <c r="A1499" s="35">
        <v>46281</v>
      </c>
      <c r="B1499" s="36" t="s">
        <v>483</v>
      </c>
      <c r="C1499" s="36" t="s">
        <v>232</v>
      </c>
      <c r="D1499" s="36"/>
      <c r="E1499" s="37"/>
      <c r="F1499" s="37"/>
      <c r="G1499" s="36"/>
      <c r="H1499" s="36"/>
      <c r="I1499" s="36"/>
      <c r="J1499" s="36"/>
      <c r="K1499" s="37"/>
      <c r="L1499" s="37"/>
      <c r="M1499" s="37"/>
      <c r="N1499" s="38">
        <f t="shared" si="736"/>
        <v>46266</v>
      </c>
      <c r="O1499">
        <f t="shared" si="737"/>
        <v>900011</v>
      </c>
      <c r="P1499" t="str">
        <f t="shared" si="738"/>
        <v>Serralheria</v>
      </c>
      <c r="Q1499" t="str">
        <f t="shared" si="739"/>
        <v>Normal / Fixo</v>
      </c>
      <c r="R1499" t="str">
        <f t="shared" si="740"/>
        <v>SERRALHEIRO I</v>
      </c>
      <c r="S1499" t="str">
        <f t="shared" si="741"/>
        <v>ADM</v>
      </c>
      <c r="T1499" s="39">
        <f t="shared" si="742"/>
        <v>53.488333185221997</v>
      </c>
      <c r="U1499" s="40">
        <f t="shared" si="743"/>
        <v>0.375</v>
      </c>
      <c r="V1499" s="40">
        <f t="shared" si="744"/>
        <v>0.375</v>
      </c>
      <c r="W1499" s="40">
        <f t="shared" si="745"/>
        <v>0</v>
      </c>
      <c r="X1499" t="str">
        <f t="shared" si="746"/>
        <v>Não</v>
      </c>
      <c r="Y1499" s="40">
        <f t="shared" si="747"/>
        <v>0</v>
      </c>
      <c r="Z1499" s="40">
        <f t="shared" si="748"/>
        <v>0</v>
      </c>
      <c r="AA1499" s="40">
        <f t="shared" si="749"/>
        <v>0</v>
      </c>
      <c r="AB1499" s="40">
        <f t="shared" si="750"/>
        <v>0</v>
      </c>
      <c r="AC1499" s="40">
        <f t="shared" si="751"/>
        <v>0</v>
      </c>
      <c r="AD1499" s="39">
        <f t="shared" si="752"/>
        <v>0</v>
      </c>
      <c r="AE1499" s="39">
        <f t="shared" si="753"/>
        <v>0</v>
      </c>
      <c r="AF1499" t="str">
        <f t="shared" si="754"/>
        <v>Trabalhado</v>
      </c>
      <c r="AG1499" t="str">
        <f t="shared" si="755"/>
        <v/>
      </c>
      <c r="AH1499" t="str">
        <f t="shared" si="756"/>
        <v/>
      </c>
      <c r="AJ1499" s="41">
        <f t="shared" si="757"/>
        <v>20</v>
      </c>
      <c r="AK1499" s="42" t="str">
        <f t="shared" si="758"/>
        <v/>
      </c>
      <c r="AL1499" s="41" t="str">
        <f t="shared" si="759"/>
        <v>Leve atraso</v>
      </c>
      <c r="AM1499" s="41" t="str">
        <f t="shared" si="760"/>
        <v>Não</v>
      </c>
      <c r="AN1499" s="41" t="str">
        <f t="shared" si="761"/>
        <v>Sim</v>
      </c>
      <c r="AO1499" s="42" t="str">
        <f t="shared" si="762"/>
        <v/>
      </c>
      <c r="AP1499" s="41" t="str">
        <f t="shared" si="763"/>
        <v>Maxwell Torres da Silva|46281</v>
      </c>
      <c r="AQ1499" s="41" t="str">
        <f t="shared" si="764"/>
        <v/>
      </c>
      <c r="AR1499" s="41" t="str">
        <f>IF($AQ1499="","",COUNTIFS(L_ChaveCob,$AQ1499,L_Ausencia,"&gt;"&amp;$W1499)+COUNTIFS($AQ$4:$AQ1499,$AQ1499,$W$4:$W1499,$W1499))</f>
        <v/>
      </c>
      <c r="AS1499" s="42">
        <f t="shared" si="765"/>
        <v>0</v>
      </c>
      <c r="AT1499" s="42">
        <f t="shared" si="766"/>
        <v>0</v>
      </c>
      <c r="AU1499" s="42">
        <f t="shared" si="767"/>
        <v>0</v>
      </c>
    </row>
    <row r="1500" spans="1:47" x14ac:dyDescent="0.2">
      <c r="A1500" s="35">
        <v>46281</v>
      </c>
      <c r="B1500" s="36" t="s">
        <v>281</v>
      </c>
      <c r="C1500" s="36" t="s">
        <v>213</v>
      </c>
      <c r="D1500" s="36"/>
      <c r="E1500" s="37"/>
      <c r="F1500" s="37"/>
      <c r="G1500" s="36"/>
      <c r="H1500" s="36"/>
      <c r="I1500" s="36"/>
      <c r="J1500" s="36"/>
      <c r="K1500" s="37"/>
      <c r="L1500" s="37"/>
      <c r="M1500" s="37"/>
      <c r="N1500" s="38">
        <f t="shared" si="736"/>
        <v>46266</v>
      </c>
      <c r="O1500">
        <f t="shared" si="737"/>
        <v>900010</v>
      </c>
      <c r="P1500" t="str">
        <f t="shared" si="738"/>
        <v>Serralheria</v>
      </c>
      <c r="Q1500" t="str">
        <f t="shared" si="739"/>
        <v>Normal / Fixo</v>
      </c>
      <c r="R1500" t="str">
        <f t="shared" si="740"/>
        <v>SERRALHEIRO I</v>
      </c>
      <c r="S1500" t="str">
        <f t="shared" si="741"/>
        <v>ADM</v>
      </c>
      <c r="T1500" s="39">
        <f t="shared" si="742"/>
        <v>53.488333185221997</v>
      </c>
      <c r="U1500" s="40">
        <f t="shared" si="743"/>
        <v>0.375</v>
      </c>
      <c r="V1500" s="40">
        <f t="shared" si="744"/>
        <v>0</v>
      </c>
      <c r="W1500" s="40">
        <f t="shared" si="745"/>
        <v>0.375</v>
      </c>
      <c r="X1500" t="str">
        <f t="shared" si="746"/>
        <v>Sim</v>
      </c>
      <c r="Y1500" s="40">
        <f t="shared" si="747"/>
        <v>0.375</v>
      </c>
      <c r="Z1500" s="40">
        <f t="shared" si="748"/>
        <v>0</v>
      </c>
      <c r="AA1500" s="40">
        <f t="shared" si="749"/>
        <v>0.375</v>
      </c>
      <c r="AB1500" s="40">
        <f t="shared" si="750"/>
        <v>0</v>
      </c>
      <c r="AC1500" s="40">
        <f t="shared" si="751"/>
        <v>0</v>
      </c>
      <c r="AD1500" s="39">
        <f t="shared" si="752"/>
        <v>0</v>
      </c>
      <c r="AE1500" s="39">
        <f t="shared" si="753"/>
        <v>0</v>
      </c>
      <c r="AF1500" t="str">
        <f t="shared" si="754"/>
        <v>Injustificada</v>
      </c>
      <c r="AG1500" t="str">
        <f t="shared" si="755"/>
        <v>Compensado 9:00h por José Welmison Vicente da Silva.</v>
      </c>
      <c r="AH1500" t="str">
        <f t="shared" si="756"/>
        <v/>
      </c>
      <c r="AJ1500" s="41">
        <f t="shared" si="757"/>
        <v>19</v>
      </c>
      <c r="AK1500" s="42" t="str">
        <f t="shared" si="758"/>
        <v/>
      </c>
      <c r="AL1500" s="41" t="str">
        <f t="shared" si="759"/>
        <v>Dia inteiro</v>
      </c>
      <c r="AM1500" s="41" t="str">
        <f t="shared" si="760"/>
        <v>Sim</v>
      </c>
      <c r="AN1500" s="41" t="str">
        <f t="shared" si="761"/>
        <v>Não</v>
      </c>
      <c r="AO1500" s="42" t="str">
        <f t="shared" si="762"/>
        <v/>
      </c>
      <c r="AP1500" s="41" t="str">
        <f t="shared" si="763"/>
        <v>Roniel de Souza Rocha|46281</v>
      </c>
      <c r="AQ1500" s="41" t="str">
        <f t="shared" si="764"/>
        <v>46281|Serralheria</v>
      </c>
      <c r="AR1500" s="41">
        <f>IF($AQ1500="","",COUNTIFS(L_ChaveCob,$AQ1500,L_Ausencia,"&gt;"&amp;$W1500)+COUNTIFS($AQ$4:$AQ1500,$AQ1500,$W$4:$W1500,$W1500))</f>
        <v>2</v>
      </c>
      <c r="AS1500" s="42">
        <f t="shared" si="765"/>
        <v>0</v>
      </c>
      <c r="AT1500" s="42">
        <f t="shared" si="766"/>
        <v>0</v>
      </c>
      <c r="AU1500" s="42">
        <f t="shared" si="767"/>
        <v>0</v>
      </c>
    </row>
    <row r="1501" spans="1:47" hidden="1" x14ac:dyDescent="0.2">
      <c r="A1501" s="35">
        <v>46281</v>
      </c>
      <c r="B1501" s="36" t="s">
        <v>611</v>
      </c>
      <c r="C1501" s="36" t="s">
        <v>232</v>
      </c>
      <c r="D1501" s="36"/>
      <c r="E1501" s="37"/>
      <c r="F1501" s="37"/>
      <c r="G1501" s="36"/>
      <c r="H1501" s="36"/>
      <c r="I1501" s="36"/>
      <c r="J1501" s="36"/>
      <c r="K1501" s="37"/>
      <c r="L1501" s="37"/>
      <c r="M1501" s="37"/>
      <c r="N1501" s="38">
        <f t="shared" si="736"/>
        <v>46266</v>
      </c>
      <c r="O1501">
        <f t="shared" si="737"/>
        <v>900013</v>
      </c>
      <c r="P1501" t="str">
        <f t="shared" si="738"/>
        <v>SPOT</v>
      </c>
      <c r="Q1501" t="str">
        <f t="shared" si="739"/>
        <v>SPOT</v>
      </c>
      <c r="R1501" t="str">
        <f t="shared" si="740"/>
        <v>SERRALHEIRO I</v>
      </c>
      <c r="S1501" t="str">
        <f t="shared" si="741"/>
        <v>TURNO 2</v>
      </c>
      <c r="T1501" s="39">
        <f t="shared" si="742"/>
        <v>53.488333185221997</v>
      </c>
      <c r="U1501" s="40">
        <f t="shared" si="743"/>
        <v>0.33333333333333298</v>
      </c>
      <c r="V1501" s="40">
        <f t="shared" si="744"/>
        <v>0.33333333333333298</v>
      </c>
      <c r="W1501" s="40">
        <f t="shared" si="745"/>
        <v>0</v>
      </c>
      <c r="X1501" t="str">
        <f t="shared" si="746"/>
        <v>Não</v>
      </c>
      <c r="Y1501" s="40">
        <f t="shared" si="747"/>
        <v>0</v>
      </c>
      <c r="Z1501" s="40">
        <f t="shared" si="748"/>
        <v>0</v>
      </c>
      <c r="AA1501" s="40">
        <f t="shared" si="749"/>
        <v>0</v>
      </c>
      <c r="AB1501" s="40">
        <f t="shared" si="750"/>
        <v>0</v>
      </c>
      <c r="AC1501" s="40">
        <f t="shared" si="751"/>
        <v>0</v>
      </c>
      <c r="AD1501" s="39">
        <f t="shared" si="752"/>
        <v>0</v>
      </c>
      <c r="AE1501" s="39">
        <f t="shared" si="753"/>
        <v>0</v>
      </c>
      <c r="AF1501" t="str">
        <f t="shared" si="754"/>
        <v>Trabalhado</v>
      </c>
      <c r="AG1501" t="str">
        <f t="shared" si="755"/>
        <v/>
      </c>
      <c r="AH1501" t="str">
        <f t="shared" si="756"/>
        <v/>
      </c>
      <c r="AJ1501" s="41">
        <f t="shared" si="757"/>
        <v>22</v>
      </c>
      <c r="AK1501" s="42" t="str">
        <f t="shared" si="758"/>
        <v/>
      </c>
      <c r="AL1501" s="41" t="str">
        <f t="shared" si="759"/>
        <v>Leve atraso</v>
      </c>
      <c r="AM1501" s="41" t="str">
        <f t="shared" si="760"/>
        <v>Não</v>
      </c>
      <c r="AN1501" s="41" t="str">
        <f t="shared" si="761"/>
        <v>Sim</v>
      </c>
      <c r="AO1501" s="42" t="str">
        <f t="shared" si="762"/>
        <v/>
      </c>
      <c r="AP1501" s="41" t="str">
        <f t="shared" si="763"/>
        <v>Murilo de Souza Modesto- Spot|46281</v>
      </c>
      <c r="AQ1501" s="41" t="str">
        <f t="shared" si="764"/>
        <v/>
      </c>
      <c r="AR1501" s="41" t="str">
        <f>IF($AQ1501="","",COUNTIFS(L_ChaveCob,$AQ1501,L_Ausencia,"&gt;"&amp;$W1501)+COUNTIFS($AQ$4:$AQ1501,$AQ1501,$W$4:$W1501,$W1501))</f>
        <v/>
      </c>
      <c r="AS1501" s="42">
        <f t="shared" si="765"/>
        <v>0</v>
      </c>
      <c r="AT1501" s="42">
        <f t="shared" si="766"/>
        <v>0</v>
      </c>
      <c r="AU1501" s="42">
        <f t="shared" si="767"/>
        <v>0</v>
      </c>
    </row>
    <row r="1502" spans="1:47" x14ac:dyDescent="0.2">
      <c r="A1502" s="35">
        <v>46282</v>
      </c>
      <c r="B1502" s="36" t="s">
        <v>252</v>
      </c>
      <c r="C1502" s="36" t="s">
        <v>232</v>
      </c>
      <c r="D1502" s="36"/>
      <c r="E1502" s="37"/>
      <c r="F1502" s="37"/>
      <c r="G1502" s="36"/>
      <c r="H1502" s="36"/>
      <c r="I1502" s="36"/>
      <c r="J1502" s="36"/>
      <c r="K1502" s="37"/>
      <c r="L1502" s="37"/>
      <c r="M1502" s="37"/>
      <c r="N1502" s="38">
        <f t="shared" si="736"/>
        <v>46266</v>
      </c>
      <c r="O1502">
        <f t="shared" si="737"/>
        <v>266937</v>
      </c>
      <c r="P1502" t="str">
        <f t="shared" si="738"/>
        <v>Serralheria</v>
      </c>
      <c r="Q1502" t="str">
        <f t="shared" si="739"/>
        <v>Normal / Fixo</v>
      </c>
      <c r="R1502" t="str">
        <f t="shared" si="740"/>
        <v>ENCARREGADO</v>
      </c>
      <c r="S1502" t="str">
        <f t="shared" si="741"/>
        <v>ADM</v>
      </c>
      <c r="T1502" s="39">
        <f t="shared" si="742"/>
        <v>66.410146806958295</v>
      </c>
      <c r="U1502" s="40">
        <f t="shared" si="743"/>
        <v>0.375</v>
      </c>
      <c r="V1502" s="40">
        <f t="shared" si="744"/>
        <v>0.375</v>
      </c>
      <c r="W1502" s="40">
        <f t="shared" si="745"/>
        <v>0</v>
      </c>
      <c r="X1502" t="str">
        <f t="shared" si="746"/>
        <v>Não</v>
      </c>
      <c r="Y1502" s="40">
        <f t="shared" si="747"/>
        <v>0</v>
      </c>
      <c r="Z1502" s="40">
        <f t="shared" si="748"/>
        <v>0</v>
      </c>
      <c r="AA1502" s="40">
        <f t="shared" si="749"/>
        <v>0</v>
      </c>
      <c r="AB1502" s="40">
        <f t="shared" si="750"/>
        <v>0</v>
      </c>
      <c r="AC1502" s="40">
        <f t="shared" si="751"/>
        <v>0</v>
      </c>
      <c r="AD1502" s="39">
        <f t="shared" si="752"/>
        <v>0</v>
      </c>
      <c r="AE1502" s="39">
        <f t="shared" si="753"/>
        <v>0</v>
      </c>
      <c r="AF1502" t="str">
        <f t="shared" si="754"/>
        <v>Trabalhado</v>
      </c>
      <c r="AG1502" t="str">
        <f t="shared" si="755"/>
        <v/>
      </c>
      <c r="AH1502" t="str">
        <f t="shared" si="756"/>
        <v/>
      </c>
      <c r="AJ1502" s="41">
        <f t="shared" si="757"/>
        <v>1</v>
      </c>
      <c r="AK1502" s="42" t="str">
        <f t="shared" si="758"/>
        <v/>
      </c>
      <c r="AL1502" s="41" t="str">
        <f t="shared" si="759"/>
        <v>Leve atraso</v>
      </c>
      <c r="AM1502" s="41" t="str">
        <f t="shared" si="760"/>
        <v>Não</v>
      </c>
      <c r="AN1502" s="41" t="str">
        <f t="shared" si="761"/>
        <v>Sim</v>
      </c>
      <c r="AO1502" s="42" t="str">
        <f t="shared" si="762"/>
        <v/>
      </c>
      <c r="AP1502" s="41" t="str">
        <f t="shared" si="763"/>
        <v>Ronaldo Rosendo da Silva|46282</v>
      </c>
      <c r="AQ1502" s="41" t="str">
        <f t="shared" si="764"/>
        <v/>
      </c>
      <c r="AR1502" s="41" t="str">
        <f>IF($AQ1502="","",COUNTIFS(L_ChaveCob,$AQ1502,L_Ausencia,"&gt;"&amp;$W1502)+COUNTIFS($AQ$4:$AQ1502,$AQ1502,$W$4:$W1502,$W1502))</f>
        <v/>
      </c>
      <c r="AS1502" s="42">
        <f t="shared" si="765"/>
        <v>0</v>
      </c>
      <c r="AT1502" s="42">
        <f t="shared" si="766"/>
        <v>0</v>
      </c>
      <c r="AU1502" s="42">
        <f t="shared" si="767"/>
        <v>0</v>
      </c>
    </row>
    <row r="1503" spans="1:47" x14ac:dyDescent="0.2">
      <c r="A1503" s="35">
        <v>46282</v>
      </c>
      <c r="B1503" s="36" t="s">
        <v>243</v>
      </c>
      <c r="C1503" s="36" t="s">
        <v>232</v>
      </c>
      <c r="D1503" s="36"/>
      <c r="E1503" s="37"/>
      <c r="F1503" s="37"/>
      <c r="G1503" s="36"/>
      <c r="H1503" s="36"/>
      <c r="I1503" s="36"/>
      <c r="J1503" s="36"/>
      <c r="K1503" s="37"/>
      <c r="L1503" s="37"/>
      <c r="M1503" s="37"/>
      <c r="N1503" s="38">
        <f t="shared" si="736"/>
        <v>46266</v>
      </c>
      <c r="O1503">
        <f t="shared" si="737"/>
        <v>900003</v>
      </c>
      <c r="P1503" t="str">
        <f t="shared" si="738"/>
        <v>Serralheria</v>
      </c>
      <c r="Q1503" t="str">
        <f t="shared" si="739"/>
        <v>Normal / Fixo</v>
      </c>
      <c r="R1503" t="str">
        <f t="shared" si="740"/>
        <v>ENCARREGADO</v>
      </c>
      <c r="S1503" t="str">
        <f t="shared" si="741"/>
        <v>ADM</v>
      </c>
      <c r="T1503" s="39">
        <f t="shared" si="742"/>
        <v>66.410146806958295</v>
      </c>
      <c r="U1503" s="40">
        <f t="shared" si="743"/>
        <v>0.375</v>
      </c>
      <c r="V1503" s="40">
        <f t="shared" si="744"/>
        <v>0.375</v>
      </c>
      <c r="W1503" s="40">
        <f t="shared" si="745"/>
        <v>0</v>
      </c>
      <c r="X1503" t="str">
        <f t="shared" si="746"/>
        <v>Não</v>
      </c>
      <c r="Y1503" s="40">
        <f t="shared" si="747"/>
        <v>0</v>
      </c>
      <c r="Z1503" s="40">
        <f t="shared" si="748"/>
        <v>0</v>
      </c>
      <c r="AA1503" s="40">
        <f t="shared" si="749"/>
        <v>0</v>
      </c>
      <c r="AB1503" s="40">
        <f t="shared" si="750"/>
        <v>0</v>
      </c>
      <c r="AC1503" s="40">
        <f t="shared" si="751"/>
        <v>0</v>
      </c>
      <c r="AD1503" s="39">
        <f t="shared" si="752"/>
        <v>0</v>
      </c>
      <c r="AE1503" s="39">
        <f t="shared" si="753"/>
        <v>0</v>
      </c>
      <c r="AF1503" t="str">
        <f t="shared" si="754"/>
        <v>Trabalhado</v>
      </c>
      <c r="AG1503" t="str">
        <f t="shared" si="755"/>
        <v/>
      </c>
      <c r="AH1503" t="str">
        <f t="shared" si="756"/>
        <v/>
      </c>
      <c r="AJ1503" s="41">
        <f t="shared" si="757"/>
        <v>10</v>
      </c>
      <c r="AK1503" s="42" t="str">
        <f t="shared" si="758"/>
        <v/>
      </c>
      <c r="AL1503" s="41" t="str">
        <f t="shared" si="759"/>
        <v>Leve atraso</v>
      </c>
      <c r="AM1503" s="41" t="str">
        <f t="shared" si="760"/>
        <v>Não</v>
      </c>
      <c r="AN1503" s="41" t="str">
        <f t="shared" si="761"/>
        <v>Sim</v>
      </c>
      <c r="AO1503" s="42" t="str">
        <f t="shared" si="762"/>
        <v/>
      </c>
      <c r="AP1503" s="41" t="str">
        <f t="shared" si="763"/>
        <v>Marcelo Antônio Silvestre de Moraes|46282</v>
      </c>
      <c r="AQ1503" s="41" t="str">
        <f t="shared" si="764"/>
        <v/>
      </c>
      <c r="AR1503" s="41" t="str">
        <f>IF($AQ1503="","",COUNTIFS(L_ChaveCob,$AQ1503,L_Ausencia,"&gt;"&amp;$W1503)+COUNTIFS($AQ$4:$AQ1503,$AQ1503,$W$4:$W1503,$W1503))</f>
        <v/>
      </c>
      <c r="AS1503" s="42">
        <f t="shared" si="765"/>
        <v>0</v>
      </c>
      <c r="AT1503" s="42">
        <f t="shared" si="766"/>
        <v>0</v>
      </c>
      <c r="AU1503" s="42">
        <f t="shared" si="767"/>
        <v>0</v>
      </c>
    </row>
    <row r="1504" spans="1:47" x14ac:dyDescent="0.2">
      <c r="A1504" s="35">
        <v>46282</v>
      </c>
      <c r="B1504" s="36" t="s">
        <v>239</v>
      </c>
      <c r="C1504" s="36" t="s">
        <v>232</v>
      </c>
      <c r="D1504" s="36"/>
      <c r="E1504" s="37"/>
      <c r="F1504" s="37"/>
      <c r="G1504" s="36"/>
      <c r="H1504" s="36"/>
      <c r="I1504" s="36"/>
      <c r="J1504" s="36"/>
      <c r="K1504" s="37"/>
      <c r="L1504" s="37"/>
      <c r="M1504" s="37"/>
      <c r="N1504" s="38">
        <f t="shared" si="736"/>
        <v>46266</v>
      </c>
      <c r="O1504">
        <f t="shared" si="737"/>
        <v>173078</v>
      </c>
      <c r="P1504" t="str">
        <f t="shared" si="738"/>
        <v>Serralheria</v>
      </c>
      <c r="Q1504" t="str">
        <f t="shared" si="739"/>
        <v>Normal / Fixo</v>
      </c>
      <c r="R1504" t="str">
        <f t="shared" si="740"/>
        <v>SERRALHEIRO II</v>
      </c>
      <c r="S1504" t="str">
        <f t="shared" si="741"/>
        <v>ADM</v>
      </c>
      <c r="T1504" s="39">
        <f t="shared" si="742"/>
        <v>57.825734836004102</v>
      </c>
      <c r="U1504" s="40">
        <f t="shared" si="743"/>
        <v>0.375</v>
      </c>
      <c r="V1504" s="40">
        <f t="shared" si="744"/>
        <v>0.375</v>
      </c>
      <c r="W1504" s="40">
        <f t="shared" si="745"/>
        <v>0</v>
      </c>
      <c r="X1504" t="str">
        <f t="shared" si="746"/>
        <v>Não</v>
      </c>
      <c r="Y1504" s="40">
        <f t="shared" si="747"/>
        <v>0</v>
      </c>
      <c r="Z1504" s="40">
        <f t="shared" si="748"/>
        <v>0</v>
      </c>
      <c r="AA1504" s="40">
        <f t="shared" si="749"/>
        <v>0</v>
      </c>
      <c r="AB1504" s="40">
        <f t="shared" si="750"/>
        <v>0</v>
      </c>
      <c r="AC1504" s="40">
        <f t="shared" si="751"/>
        <v>0</v>
      </c>
      <c r="AD1504" s="39">
        <f t="shared" si="752"/>
        <v>0</v>
      </c>
      <c r="AE1504" s="39">
        <f t="shared" si="753"/>
        <v>0</v>
      </c>
      <c r="AF1504" t="str">
        <f t="shared" si="754"/>
        <v>Trabalhado</v>
      </c>
      <c r="AG1504" t="str">
        <f t="shared" si="755"/>
        <v/>
      </c>
      <c r="AH1504" t="str">
        <f t="shared" si="756"/>
        <v/>
      </c>
      <c r="AJ1504" s="41">
        <f t="shared" si="757"/>
        <v>2</v>
      </c>
      <c r="AK1504" s="42" t="str">
        <f t="shared" si="758"/>
        <v/>
      </c>
      <c r="AL1504" s="41" t="str">
        <f t="shared" si="759"/>
        <v>Leve atraso</v>
      </c>
      <c r="AM1504" s="41" t="str">
        <f t="shared" si="760"/>
        <v>Não</v>
      </c>
      <c r="AN1504" s="41" t="str">
        <f t="shared" si="761"/>
        <v>Sim</v>
      </c>
      <c r="AO1504" s="42" t="str">
        <f t="shared" si="762"/>
        <v/>
      </c>
      <c r="AP1504" s="41" t="str">
        <f t="shared" si="763"/>
        <v>Giovani Joao da Silva|46282</v>
      </c>
      <c r="AQ1504" s="41" t="str">
        <f t="shared" si="764"/>
        <v/>
      </c>
      <c r="AR1504" s="41" t="str">
        <f>IF($AQ1504="","",COUNTIFS(L_ChaveCob,$AQ1504,L_Ausencia,"&gt;"&amp;$W1504)+COUNTIFS($AQ$4:$AQ1504,$AQ1504,$W$4:$W1504,$W1504))</f>
        <v/>
      </c>
      <c r="AS1504" s="42">
        <f t="shared" si="765"/>
        <v>0</v>
      </c>
      <c r="AT1504" s="42">
        <f t="shared" si="766"/>
        <v>0</v>
      </c>
      <c r="AU1504" s="42">
        <f t="shared" si="767"/>
        <v>0</v>
      </c>
    </row>
    <row r="1505" spans="1:47" x14ac:dyDescent="0.2">
      <c r="A1505" s="35">
        <v>46282</v>
      </c>
      <c r="B1505" s="36" t="s">
        <v>241</v>
      </c>
      <c r="C1505" s="36" t="s">
        <v>232</v>
      </c>
      <c r="D1505" s="36"/>
      <c r="E1505" s="37"/>
      <c r="F1505" s="37"/>
      <c r="G1505" s="36"/>
      <c r="H1505" s="36"/>
      <c r="I1505" s="36"/>
      <c r="J1505" s="36"/>
      <c r="K1505" s="37"/>
      <c r="L1505" s="37"/>
      <c r="M1505" s="37"/>
      <c r="N1505" s="38">
        <f t="shared" si="736"/>
        <v>46266</v>
      </c>
      <c r="O1505">
        <f t="shared" si="737"/>
        <v>24800</v>
      </c>
      <c r="P1505" t="str">
        <f t="shared" si="738"/>
        <v>Serralheria</v>
      </c>
      <c r="Q1505" t="str">
        <f t="shared" si="739"/>
        <v>Normal / Fixo</v>
      </c>
      <c r="R1505" t="str">
        <f t="shared" si="740"/>
        <v>SERRALHEIRO II</v>
      </c>
      <c r="S1505" t="str">
        <f t="shared" si="741"/>
        <v>ADM</v>
      </c>
      <c r="T1505" s="39">
        <f t="shared" si="742"/>
        <v>57.825734836004102</v>
      </c>
      <c r="U1505" s="40">
        <f t="shared" si="743"/>
        <v>0.375</v>
      </c>
      <c r="V1505" s="40">
        <f t="shared" si="744"/>
        <v>0.375</v>
      </c>
      <c r="W1505" s="40">
        <f t="shared" si="745"/>
        <v>0</v>
      </c>
      <c r="X1505" t="str">
        <f t="shared" si="746"/>
        <v>Não</v>
      </c>
      <c r="Y1505" s="40">
        <f t="shared" si="747"/>
        <v>0</v>
      </c>
      <c r="Z1505" s="40">
        <f t="shared" si="748"/>
        <v>0</v>
      </c>
      <c r="AA1505" s="40">
        <f t="shared" si="749"/>
        <v>0</v>
      </c>
      <c r="AB1505" s="40">
        <f t="shared" si="750"/>
        <v>0</v>
      </c>
      <c r="AC1505" s="40">
        <f t="shared" si="751"/>
        <v>0</v>
      </c>
      <c r="AD1505" s="39">
        <f t="shared" si="752"/>
        <v>0</v>
      </c>
      <c r="AE1505" s="39">
        <f t="shared" si="753"/>
        <v>0</v>
      </c>
      <c r="AF1505" t="str">
        <f t="shared" si="754"/>
        <v>Trabalhado</v>
      </c>
      <c r="AG1505" t="str">
        <f t="shared" si="755"/>
        <v/>
      </c>
      <c r="AH1505" t="str">
        <f t="shared" si="756"/>
        <v/>
      </c>
      <c r="AJ1505" s="41">
        <f t="shared" si="757"/>
        <v>3</v>
      </c>
      <c r="AK1505" s="42" t="str">
        <f t="shared" si="758"/>
        <v/>
      </c>
      <c r="AL1505" s="41" t="str">
        <f t="shared" si="759"/>
        <v>Leve atraso</v>
      </c>
      <c r="AM1505" s="41" t="str">
        <f t="shared" si="760"/>
        <v>Não</v>
      </c>
      <c r="AN1505" s="41" t="str">
        <f t="shared" si="761"/>
        <v>Sim</v>
      </c>
      <c r="AO1505" s="42" t="str">
        <f t="shared" si="762"/>
        <v/>
      </c>
      <c r="AP1505" s="41" t="str">
        <f t="shared" si="763"/>
        <v>Ivanildo Lopes Pires de Carvalho|46282</v>
      </c>
      <c r="AQ1505" s="41" t="str">
        <f t="shared" si="764"/>
        <v/>
      </c>
      <c r="AR1505" s="41" t="str">
        <f>IF($AQ1505="","",COUNTIFS(L_ChaveCob,$AQ1505,L_Ausencia,"&gt;"&amp;$W1505)+COUNTIFS($AQ$4:$AQ1505,$AQ1505,$W$4:$W1505,$W1505))</f>
        <v/>
      </c>
      <c r="AS1505" s="42">
        <f t="shared" si="765"/>
        <v>0</v>
      </c>
      <c r="AT1505" s="42">
        <f t="shared" si="766"/>
        <v>0</v>
      </c>
      <c r="AU1505" s="42">
        <f t="shared" si="767"/>
        <v>0</v>
      </c>
    </row>
    <row r="1506" spans="1:47" x14ac:dyDescent="0.2">
      <c r="A1506" s="35">
        <v>46282</v>
      </c>
      <c r="B1506" s="36" t="s">
        <v>254</v>
      </c>
      <c r="C1506" s="36" t="s">
        <v>232</v>
      </c>
      <c r="D1506" s="36"/>
      <c r="E1506" s="37"/>
      <c r="F1506" s="37"/>
      <c r="G1506" s="36"/>
      <c r="H1506" s="36"/>
      <c r="I1506" s="36"/>
      <c r="J1506" s="36"/>
      <c r="K1506" s="37"/>
      <c r="L1506" s="37"/>
      <c r="M1506" s="37"/>
      <c r="N1506" s="38">
        <f t="shared" si="736"/>
        <v>46266</v>
      </c>
      <c r="O1506">
        <f t="shared" si="737"/>
        <v>900001</v>
      </c>
      <c r="P1506" t="str">
        <f t="shared" si="738"/>
        <v>Serralheria</v>
      </c>
      <c r="Q1506" t="str">
        <f t="shared" si="739"/>
        <v>Normal / Fixo</v>
      </c>
      <c r="R1506" t="str">
        <f t="shared" si="740"/>
        <v>SERRALHEIRO II</v>
      </c>
      <c r="S1506" t="str">
        <f t="shared" si="741"/>
        <v>ADM</v>
      </c>
      <c r="T1506" s="39">
        <f t="shared" si="742"/>
        <v>57.825734836004102</v>
      </c>
      <c r="U1506" s="40">
        <f t="shared" si="743"/>
        <v>0.375</v>
      </c>
      <c r="V1506" s="40">
        <f t="shared" si="744"/>
        <v>0.375</v>
      </c>
      <c r="W1506" s="40">
        <f t="shared" si="745"/>
        <v>0</v>
      </c>
      <c r="X1506" t="str">
        <f t="shared" si="746"/>
        <v>Não</v>
      </c>
      <c r="Y1506" s="40">
        <f t="shared" si="747"/>
        <v>0</v>
      </c>
      <c r="Z1506" s="40">
        <f t="shared" si="748"/>
        <v>0</v>
      </c>
      <c r="AA1506" s="40">
        <f t="shared" si="749"/>
        <v>0</v>
      </c>
      <c r="AB1506" s="40">
        <f t="shared" si="750"/>
        <v>0</v>
      </c>
      <c r="AC1506" s="40">
        <f t="shared" si="751"/>
        <v>0</v>
      </c>
      <c r="AD1506" s="39">
        <f t="shared" si="752"/>
        <v>0</v>
      </c>
      <c r="AE1506" s="39">
        <f t="shared" si="753"/>
        <v>0</v>
      </c>
      <c r="AF1506" t="str">
        <f t="shared" si="754"/>
        <v>Trabalhado</v>
      </c>
      <c r="AG1506" t="str">
        <f t="shared" si="755"/>
        <v/>
      </c>
      <c r="AH1506" t="str">
        <f t="shared" si="756"/>
        <v/>
      </c>
      <c r="AJ1506" s="41">
        <f t="shared" si="757"/>
        <v>8</v>
      </c>
      <c r="AK1506" s="42" t="str">
        <f t="shared" si="758"/>
        <v/>
      </c>
      <c r="AL1506" s="41" t="str">
        <f t="shared" si="759"/>
        <v>Leve atraso</v>
      </c>
      <c r="AM1506" s="41" t="str">
        <f t="shared" si="760"/>
        <v>Não</v>
      </c>
      <c r="AN1506" s="41" t="str">
        <f t="shared" si="761"/>
        <v>Sim</v>
      </c>
      <c r="AO1506" s="42" t="str">
        <f t="shared" si="762"/>
        <v/>
      </c>
      <c r="AP1506" s="41" t="str">
        <f t="shared" si="763"/>
        <v>Ronaldo Santos Dias|46282</v>
      </c>
      <c r="AQ1506" s="41" t="str">
        <f t="shared" si="764"/>
        <v/>
      </c>
      <c r="AR1506" s="41" t="str">
        <f>IF($AQ1506="","",COUNTIFS(L_ChaveCob,$AQ1506,L_Ausencia,"&gt;"&amp;$W1506)+COUNTIFS($AQ$4:$AQ1506,$AQ1506,$W$4:$W1506,$W1506))</f>
        <v/>
      </c>
      <c r="AS1506" s="42">
        <f t="shared" si="765"/>
        <v>0</v>
      </c>
      <c r="AT1506" s="42">
        <f t="shared" si="766"/>
        <v>0</v>
      </c>
      <c r="AU1506" s="42">
        <f t="shared" si="767"/>
        <v>0</v>
      </c>
    </row>
    <row r="1507" spans="1:47" x14ac:dyDescent="0.2">
      <c r="A1507" s="35">
        <v>46282</v>
      </c>
      <c r="B1507" s="36" t="s">
        <v>247</v>
      </c>
      <c r="C1507" s="36" t="s">
        <v>213</v>
      </c>
      <c r="D1507" s="36"/>
      <c r="E1507" s="37">
        <v>0.375</v>
      </c>
      <c r="F1507" s="37"/>
      <c r="G1507" s="36"/>
      <c r="H1507" s="36"/>
      <c r="I1507" s="36"/>
      <c r="J1507" s="36"/>
      <c r="K1507" s="37"/>
      <c r="L1507" s="37"/>
      <c r="M1507" s="37"/>
      <c r="N1507" s="38">
        <f t="shared" si="736"/>
        <v>46266</v>
      </c>
      <c r="O1507">
        <f t="shared" si="737"/>
        <v>900005</v>
      </c>
      <c r="P1507" t="str">
        <f t="shared" si="738"/>
        <v>Serralheria</v>
      </c>
      <c r="Q1507" t="str">
        <f t="shared" si="739"/>
        <v>Normal / Fixo</v>
      </c>
      <c r="R1507" t="str">
        <f t="shared" si="740"/>
        <v>SERRALHEIRO II</v>
      </c>
      <c r="S1507" t="str">
        <f t="shared" si="741"/>
        <v>ADM</v>
      </c>
      <c r="T1507" s="39">
        <f t="shared" si="742"/>
        <v>57.825734836004102</v>
      </c>
      <c r="U1507" s="40">
        <f t="shared" si="743"/>
        <v>0.375</v>
      </c>
      <c r="V1507" s="40">
        <f t="shared" si="744"/>
        <v>0</v>
      </c>
      <c r="W1507" s="40">
        <f t="shared" si="745"/>
        <v>0.375</v>
      </c>
      <c r="X1507" t="str">
        <f t="shared" si="746"/>
        <v>Sim</v>
      </c>
      <c r="Y1507" s="40">
        <f t="shared" si="747"/>
        <v>0.375</v>
      </c>
      <c r="Z1507" s="40">
        <f t="shared" si="748"/>
        <v>0</v>
      </c>
      <c r="AA1507" s="40">
        <f t="shared" si="749"/>
        <v>0.375</v>
      </c>
      <c r="AB1507" s="40">
        <f t="shared" si="750"/>
        <v>0</v>
      </c>
      <c r="AC1507" s="40">
        <f t="shared" si="751"/>
        <v>0</v>
      </c>
      <c r="AD1507" s="39">
        <f t="shared" si="752"/>
        <v>0</v>
      </c>
      <c r="AE1507" s="39">
        <f t="shared" si="753"/>
        <v>0</v>
      </c>
      <c r="AF1507" t="str">
        <f t="shared" si="754"/>
        <v>Injustificada</v>
      </c>
      <c r="AG1507" t="str">
        <f t="shared" si="755"/>
        <v>Compensado 9:00h por José Welmison Vicente da Silva.</v>
      </c>
      <c r="AH1507" t="str">
        <f t="shared" si="756"/>
        <v/>
      </c>
      <c r="AJ1507" s="41">
        <f t="shared" si="757"/>
        <v>13</v>
      </c>
      <c r="AK1507" s="42" t="str">
        <f t="shared" si="758"/>
        <v/>
      </c>
      <c r="AL1507" s="41" t="str">
        <f t="shared" si="759"/>
        <v>Dia inteiro</v>
      </c>
      <c r="AM1507" s="41" t="str">
        <f t="shared" si="760"/>
        <v>Sim</v>
      </c>
      <c r="AN1507" s="41" t="str">
        <f t="shared" si="761"/>
        <v>Não</v>
      </c>
      <c r="AO1507" s="42" t="str">
        <f t="shared" si="762"/>
        <v/>
      </c>
      <c r="AP1507" s="41" t="str">
        <f t="shared" si="763"/>
        <v>Rafael Fracaroli da Rocha|46282</v>
      </c>
      <c r="AQ1507" s="41" t="str">
        <f t="shared" si="764"/>
        <v>46282|Serralheria</v>
      </c>
      <c r="AR1507" s="41">
        <f>IF($AQ1507="","",COUNTIFS(L_ChaveCob,$AQ1507,L_Ausencia,"&gt;"&amp;$W1507)+COUNTIFS($AQ$4:$AQ1507,$AQ1507,$W$4:$W1507,$W1507))</f>
        <v>1</v>
      </c>
      <c r="AS1507" s="42">
        <f t="shared" si="765"/>
        <v>0</v>
      </c>
      <c r="AT1507" s="42">
        <f t="shared" si="766"/>
        <v>0</v>
      </c>
      <c r="AU1507" s="42">
        <f t="shared" si="767"/>
        <v>0</v>
      </c>
    </row>
    <row r="1508" spans="1:47" x14ac:dyDescent="0.2">
      <c r="A1508" s="35">
        <v>46282</v>
      </c>
      <c r="B1508" s="36" t="s">
        <v>237</v>
      </c>
      <c r="C1508" s="36" t="s">
        <v>232</v>
      </c>
      <c r="D1508" s="36"/>
      <c r="E1508" s="37"/>
      <c r="F1508" s="37"/>
      <c r="G1508" s="36"/>
      <c r="H1508" s="36"/>
      <c r="I1508" s="36"/>
      <c r="J1508" s="36"/>
      <c r="K1508" s="37"/>
      <c r="L1508" s="37"/>
      <c r="M1508" s="37"/>
      <c r="N1508" s="38">
        <f t="shared" si="736"/>
        <v>46266</v>
      </c>
      <c r="O1508">
        <f t="shared" si="737"/>
        <v>119353</v>
      </c>
      <c r="P1508" t="str">
        <f t="shared" si="738"/>
        <v>Serralheria</v>
      </c>
      <c r="Q1508" t="str">
        <f t="shared" si="739"/>
        <v>Normal / Fixo</v>
      </c>
      <c r="R1508" t="str">
        <f t="shared" si="740"/>
        <v>SERRALHEIRO II</v>
      </c>
      <c r="S1508" t="str">
        <f t="shared" si="741"/>
        <v>ADM</v>
      </c>
      <c r="T1508" s="39">
        <f t="shared" si="742"/>
        <v>57.825734836004102</v>
      </c>
      <c r="U1508" s="40">
        <f t="shared" si="743"/>
        <v>0.375</v>
      </c>
      <c r="V1508" s="40">
        <f t="shared" si="744"/>
        <v>0.375</v>
      </c>
      <c r="W1508" s="40">
        <f t="shared" si="745"/>
        <v>0</v>
      </c>
      <c r="X1508" t="str">
        <f t="shared" si="746"/>
        <v>Não</v>
      </c>
      <c r="Y1508" s="40">
        <f t="shared" si="747"/>
        <v>0</v>
      </c>
      <c r="Z1508" s="40">
        <f t="shared" si="748"/>
        <v>0</v>
      </c>
      <c r="AA1508" s="40">
        <f t="shared" si="749"/>
        <v>0</v>
      </c>
      <c r="AB1508" s="40">
        <f t="shared" si="750"/>
        <v>0</v>
      </c>
      <c r="AC1508" s="40">
        <f t="shared" si="751"/>
        <v>0</v>
      </c>
      <c r="AD1508" s="39">
        <f t="shared" si="752"/>
        <v>0</v>
      </c>
      <c r="AE1508" s="39">
        <f t="shared" si="753"/>
        <v>0</v>
      </c>
      <c r="AF1508" t="str">
        <f t="shared" si="754"/>
        <v>Trabalhado</v>
      </c>
      <c r="AG1508" t="str">
        <f t="shared" si="755"/>
        <v/>
      </c>
      <c r="AH1508" t="str">
        <f t="shared" si="756"/>
        <v/>
      </c>
      <c r="AJ1508" s="41">
        <f t="shared" si="757"/>
        <v>7</v>
      </c>
      <c r="AK1508" s="42" t="str">
        <f t="shared" si="758"/>
        <v/>
      </c>
      <c r="AL1508" s="41" t="str">
        <f t="shared" si="759"/>
        <v>Leve atraso</v>
      </c>
      <c r="AM1508" s="41" t="str">
        <f t="shared" si="760"/>
        <v>Não</v>
      </c>
      <c r="AN1508" s="41" t="str">
        <f t="shared" si="761"/>
        <v>Sim</v>
      </c>
      <c r="AO1508" s="42" t="str">
        <f t="shared" si="762"/>
        <v/>
      </c>
      <c r="AP1508" s="41" t="str">
        <f t="shared" si="763"/>
        <v>Ezequiel Antonio Peres|46282</v>
      </c>
      <c r="AQ1508" s="41" t="str">
        <f t="shared" si="764"/>
        <v/>
      </c>
      <c r="AR1508" s="41" t="str">
        <f>IF($AQ1508="","",COUNTIFS(L_ChaveCob,$AQ1508,L_Ausencia,"&gt;"&amp;$W1508)+COUNTIFS($AQ$4:$AQ1508,$AQ1508,$W$4:$W1508,$W1508))</f>
        <v/>
      </c>
      <c r="AS1508" s="42">
        <f t="shared" si="765"/>
        <v>0</v>
      </c>
      <c r="AT1508" s="42">
        <f t="shared" si="766"/>
        <v>0</v>
      </c>
      <c r="AU1508" s="42">
        <f t="shared" si="767"/>
        <v>0</v>
      </c>
    </row>
    <row r="1509" spans="1:47" x14ac:dyDescent="0.2">
      <c r="A1509" s="35">
        <v>46282</v>
      </c>
      <c r="B1509" s="36" t="s">
        <v>249</v>
      </c>
      <c r="C1509" s="36" t="s">
        <v>232</v>
      </c>
      <c r="D1509" s="36"/>
      <c r="E1509" s="37"/>
      <c r="F1509" s="37"/>
      <c r="G1509" s="36"/>
      <c r="H1509" s="36"/>
      <c r="I1509" s="36"/>
      <c r="J1509" s="36"/>
      <c r="K1509" s="37"/>
      <c r="L1509" s="37"/>
      <c r="M1509" s="37"/>
      <c r="N1509" s="38">
        <f t="shared" si="736"/>
        <v>46266</v>
      </c>
      <c r="O1509">
        <f t="shared" si="737"/>
        <v>331335</v>
      </c>
      <c r="P1509" t="str">
        <f t="shared" si="738"/>
        <v>Serralheria</v>
      </c>
      <c r="Q1509" t="str">
        <f t="shared" si="739"/>
        <v>Normal / Fixo</v>
      </c>
      <c r="R1509" t="str">
        <f t="shared" si="740"/>
        <v>SERRALHEIRO II</v>
      </c>
      <c r="S1509" t="str">
        <f t="shared" si="741"/>
        <v>ADM</v>
      </c>
      <c r="T1509" s="39">
        <f t="shared" si="742"/>
        <v>57.825734836004102</v>
      </c>
      <c r="U1509" s="40">
        <f t="shared" si="743"/>
        <v>0.375</v>
      </c>
      <c r="V1509" s="40">
        <f t="shared" si="744"/>
        <v>0.375</v>
      </c>
      <c r="W1509" s="40">
        <f t="shared" si="745"/>
        <v>0</v>
      </c>
      <c r="X1509" t="str">
        <f t="shared" si="746"/>
        <v>Não</v>
      </c>
      <c r="Y1509" s="40">
        <f t="shared" si="747"/>
        <v>0</v>
      </c>
      <c r="Z1509" s="40">
        <f t="shared" si="748"/>
        <v>0</v>
      </c>
      <c r="AA1509" s="40">
        <f t="shared" si="749"/>
        <v>0</v>
      </c>
      <c r="AB1509" s="40">
        <f t="shared" si="750"/>
        <v>0</v>
      </c>
      <c r="AC1509" s="40">
        <f t="shared" si="751"/>
        <v>0</v>
      </c>
      <c r="AD1509" s="39">
        <f t="shared" si="752"/>
        <v>0</v>
      </c>
      <c r="AE1509" s="39">
        <f t="shared" si="753"/>
        <v>0</v>
      </c>
      <c r="AF1509" t="str">
        <f t="shared" si="754"/>
        <v>Trabalhado</v>
      </c>
      <c r="AG1509" t="str">
        <f t="shared" si="755"/>
        <v/>
      </c>
      <c r="AH1509" t="str">
        <f t="shared" si="756"/>
        <v/>
      </c>
      <c r="AJ1509" s="41">
        <f t="shared" si="757"/>
        <v>5</v>
      </c>
      <c r="AK1509" s="42" t="str">
        <f t="shared" si="758"/>
        <v/>
      </c>
      <c r="AL1509" s="41" t="str">
        <f t="shared" si="759"/>
        <v>Leve atraso</v>
      </c>
      <c r="AM1509" s="41" t="str">
        <f t="shared" si="760"/>
        <v>Não</v>
      </c>
      <c r="AN1509" s="41" t="str">
        <f t="shared" si="761"/>
        <v>Sim</v>
      </c>
      <c r="AO1509" s="42" t="str">
        <f t="shared" si="762"/>
        <v/>
      </c>
      <c r="AP1509" s="41" t="str">
        <f t="shared" si="763"/>
        <v>Robson Alberto Alves Galvão|46282</v>
      </c>
      <c r="AQ1509" s="41" t="str">
        <f t="shared" si="764"/>
        <v/>
      </c>
      <c r="AR1509" s="41" t="str">
        <f>IF($AQ1509="","",COUNTIFS(L_ChaveCob,$AQ1509,L_Ausencia,"&gt;"&amp;$W1509)+COUNTIFS($AQ$4:$AQ1509,$AQ1509,$W$4:$W1509,$W1509))</f>
        <v/>
      </c>
      <c r="AS1509" s="42">
        <f t="shared" si="765"/>
        <v>0</v>
      </c>
      <c r="AT1509" s="42">
        <f t="shared" si="766"/>
        <v>0</v>
      </c>
      <c r="AU1509" s="42">
        <f t="shared" si="767"/>
        <v>0</v>
      </c>
    </row>
    <row r="1510" spans="1:47" x14ac:dyDescent="0.2">
      <c r="A1510" s="35">
        <v>46282</v>
      </c>
      <c r="B1510" s="36" t="s">
        <v>229</v>
      </c>
      <c r="C1510" s="36" t="s">
        <v>232</v>
      </c>
      <c r="D1510" s="36"/>
      <c r="E1510" s="37"/>
      <c r="F1510" s="37"/>
      <c r="G1510" s="36"/>
      <c r="H1510" s="36"/>
      <c r="I1510" s="36"/>
      <c r="J1510" s="36"/>
      <c r="K1510" s="37"/>
      <c r="L1510" s="37"/>
      <c r="M1510" s="37"/>
      <c r="N1510" s="38">
        <f t="shared" si="736"/>
        <v>46266</v>
      </c>
      <c r="O1510">
        <f t="shared" si="737"/>
        <v>105410</v>
      </c>
      <c r="P1510" t="str">
        <f t="shared" si="738"/>
        <v>Serralheria</v>
      </c>
      <c r="Q1510" t="str">
        <f t="shared" si="739"/>
        <v>Normal / Fixo</v>
      </c>
      <c r="R1510" t="str">
        <f t="shared" si="740"/>
        <v>SERRALHEIRO I</v>
      </c>
      <c r="S1510" t="str">
        <f t="shared" si="741"/>
        <v>TURNO 3</v>
      </c>
      <c r="T1510" s="39">
        <f t="shared" si="742"/>
        <v>53.488333185221997</v>
      </c>
      <c r="U1510" s="40">
        <f t="shared" si="743"/>
        <v>0.33333333333333298</v>
      </c>
      <c r="V1510" s="40">
        <f t="shared" si="744"/>
        <v>0.33333333333333298</v>
      </c>
      <c r="W1510" s="40">
        <f t="shared" si="745"/>
        <v>0</v>
      </c>
      <c r="X1510" t="str">
        <f t="shared" si="746"/>
        <v>Não</v>
      </c>
      <c r="Y1510" s="40">
        <f t="shared" si="747"/>
        <v>0</v>
      </c>
      <c r="Z1510" s="40">
        <f t="shared" si="748"/>
        <v>0</v>
      </c>
      <c r="AA1510" s="40">
        <f t="shared" si="749"/>
        <v>0</v>
      </c>
      <c r="AB1510" s="40">
        <f t="shared" si="750"/>
        <v>0</v>
      </c>
      <c r="AC1510" s="40">
        <f t="shared" si="751"/>
        <v>0</v>
      </c>
      <c r="AD1510" s="39">
        <f t="shared" si="752"/>
        <v>0</v>
      </c>
      <c r="AE1510" s="39">
        <f t="shared" si="753"/>
        <v>0</v>
      </c>
      <c r="AF1510" t="str">
        <f t="shared" si="754"/>
        <v>Trabalhado</v>
      </c>
      <c r="AG1510" t="str">
        <f t="shared" si="755"/>
        <v/>
      </c>
      <c r="AH1510" t="str">
        <f t="shared" si="756"/>
        <v/>
      </c>
      <c r="AJ1510" s="41">
        <f t="shared" si="757"/>
        <v>6</v>
      </c>
      <c r="AK1510" s="42" t="str">
        <f t="shared" si="758"/>
        <v/>
      </c>
      <c r="AL1510" s="41" t="str">
        <f t="shared" si="759"/>
        <v>Leve atraso</v>
      </c>
      <c r="AM1510" s="41" t="str">
        <f t="shared" si="760"/>
        <v>Não</v>
      </c>
      <c r="AN1510" s="41" t="str">
        <f t="shared" si="761"/>
        <v>Sim</v>
      </c>
      <c r="AO1510" s="42" t="str">
        <f t="shared" si="762"/>
        <v/>
      </c>
      <c r="AP1510" s="41" t="str">
        <f t="shared" si="763"/>
        <v>Marcelo Douglas Vieira Santana|46282</v>
      </c>
      <c r="AQ1510" s="41" t="str">
        <f t="shared" si="764"/>
        <v/>
      </c>
      <c r="AR1510" s="41" t="str">
        <f>IF($AQ1510="","",COUNTIFS(L_ChaveCob,$AQ1510,L_Ausencia,"&gt;"&amp;$W1510)+COUNTIFS($AQ$4:$AQ1510,$AQ1510,$W$4:$W1510,$W1510))</f>
        <v/>
      </c>
      <c r="AS1510" s="42">
        <f t="shared" si="765"/>
        <v>0</v>
      </c>
      <c r="AT1510" s="42">
        <f t="shared" si="766"/>
        <v>0</v>
      </c>
      <c r="AU1510" s="42">
        <f t="shared" si="767"/>
        <v>0</v>
      </c>
    </row>
    <row r="1511" spans="1:47" x14ac:dyDescent="0.2">
      <c r="A1511" s="35">
        <v>46282</v>
      </c>
      <c r="B1511" s="36" t="s">
        <v>231</v>
      </c>
      <c r="C1511" s="36" t="s">
        <v>232</v>
      </c>
      <c r="D1511" s="36"/>
      <c r="E1511" s="37"/>
      <c r="F1511" s="37"/>
      <c r="G1511" s="36"/>
      <c r="H1511" s="36"/>
      <c r="I1511" s="36"/>
      <c r="J1511" s="36"/>
      <c r="K1511" s="37"/>
      <c r="L1511" s="37"/>
      <c r="M1511" s="37"/>
      <c r="N1511" s="38">
        <f t="shared" si="736"/>
        <v>46266</v>
      </c>
      <c r="O1511">
        <f t="shared" si="737"/>
        <v>900004</v>
      </c>
      <c r="P1511" t="str">
        <f t="shared" si="738"/>
        <v>Serralheria</v>
      </c>
      <c r="Q1511" t="str">
        <f t="shared" si="739"/>
        <v>Normal / Fixo</v>
      </c>
      <c r="R1511" t="str">
        <f t="shared" si="740"/>
        <v>SERRALHEIRO I</v>
      </c>
      <c r="S1511" t="str">
        <f t="shared" si="741"/>
        <v>TURNO 2</v>
      </c>
      <c r="T1511" s="39">
        <f t="shared" si="742"/>
        <v>53.488333185221997</v>
      </c>
      <c r="U1511" s="40">
        <f t="shared" si="743"/>
        <v>0.33333333333333298</v>
      </c>
      <c r="V1511" s="40">
        <f t="shared" si="744"/>
        <v>0.33333333333333298</v>
      </c>
      <c r="W1511" s="40">
        <f t="shared" si="745"/>
        <v>0</v>
      </c>
      <c r="X1511" t="str">
        <f t="shared" si="746"/>
        <v>Não</v>
      </c>
      <c r="Y1511" s="40">
        <f t="shared" si="747"/>
        <v>0</v>
      </c>
      <c r="Z1511" s="40">
        <f t="shared" si="748"/>
        <v>0</v>
      </c>
      <c r="AA1511" s="40">
        <f t="shared" si="749"/>
        <v>0</v>
      </c>
      <c r="AB1511" s="40">
        <f t="shared" si="750"/>
        <v>0</v>
      </c>
      <c r="AC1511" s="40">
        <f t="shared" si="751"/>
        <v>0</v>
      </c>
      <c r="AD1511" s="39">
        <f t="shared" si="752"/>
        <v>0</v>
      </c>
      <c r="AE1511" s="39">
        <f t="shared" si="753"/>
        <v>0</v>
      </c>
      <c r="AF1511" t="str">
        <f t="shared" si="754"/>
        <v>Trabalhado</v>
      </c>
      <c r="AG1511" t="str">
        <f t="shared" si="755"/>
        <v/>
      </c>
      <c r="AH1511" t="str">
        <f t="shared" si="756"/>
        <v/>
      </c>
      <c r="AJ1511" s="41">
        <f t="shared" si="757"/>
        <v>11</v>
      </c>
      <c r="AK1511" s="42" t="str">
        <f t="shared" si="758"/>
        <v/>
      </c>
      <c r="AL1511" s="41" t="str">
        <f t="shared" si="759"/>
        <v>Leve atraso</v>
      </c>
      <c r="AM1511" s="41" t="str">
        <f t="shared" si="760"/>
        <v>Não</v>
      </c>
      <c r="AN1511" s="41" t="str">
        <f t="shared" si="761"/>
        <v>Sim</v>
      </c>
      <c r="AO1511" s="42" t="str">
        <f t="shared" si="762"/>
        <v/>
      </c>
      <c r="AP1511" s="41" t="str">
        <f t="shared" si="763"/>
        <v>Rogério Marques da Silva|46282</v>
      </c>
      <c r="AQ1511" s="41" t="str">
        <f t="shared" si="764"/>
        <v/>
      </c>
      <c r="AR1511" s="41" t="str">
        <f>IF($AQ1511="","",COUNTIFS(L_ChaveCob,$AQ1511,L_Ausencia,"&gt;"&amp;$W1511)+COUNTIFS($AQ$4:$AQ1511,$AQ1511,$W$4:$W1511,$W1511))</f>
        <v/>
      </c>
      <c r="AS1511" s="42">
        <f t="shared" si="765"/>
        <v>0</v>
      </c>
      <c r="AT1511" s="42">
        <f t="shared" si="766"/>
        <v>0</v>
      </c>
      <c r="AU1511" s="42">
        <f t="shared" si="767"/>
        <v>0</v>
      </c>
    </row>
    <row r="1512" spans="1:47" x14ac:dyDescent="0.2">
      <c r="A1512" s="35">
        <v>46282</v>
      </c>
      <c r="B1512" s="36" t="s">
        <v>479</v>
      </c>
      <c r="C1512" s="36" t="s">
        <v>258</v>
      </c>
      <c r="D1512" s="36"/>
      <c r="E1512" s="37"/>
      <c r="F1512" s="37"/>
      <c r="G1512" s="36" t="s">
        <v>622</v>
      </c>
      <c r="H1512" s="36"/>
      <c r="I1512" s="36"/>
      <c r="J1512" s="36"/>
      <c r="K1512" s="37"/>
      <c r="L1512" s="37"/>
      <c r="M1512" s="37"/>
      <c r="N1512" s="38">
        <f t="shared" si="736"/>
        <v>46266</v>
      </c>
      <c r="O1512">
        <f t="shared" si="737"/>
        <v>900012</v>
      </c>
      <c r="P1512" t="str">
        <f t="shared" si="738"/>
        <v>Serralheria</v>
      </c>
      <c r="Q1512" t="str">
        <f t="shared" si="739"/>
        <v>Normal / Fixo</v>
      </c>
      <c r="R1512" t="str">
        <f t="shared" si="740"/>
        <v>SERRALHEIRO I</v>
      </c>
      <c r="S1512" t="str">
        <f t="shared" si="741"/>
        <v>ADM</v>
      </c>
      <c r="T1512" s="39">
        <f t="shared" si="742"/>
        <v>53.488333185221997</v>
      </c>
      <c r="U1512" s="40">
        <f t="shared" si="743"/>
        <v>0.375</v>
      </c>
      <c r="V1512" s="40">
        <f t="shared" si="744"/>
        <v>0</v>
      </c>
      <c r="W1512" s="40">
        <f t="shared" si="745"/>
        <v>0.375</v>
      </c>
      <c r="X1512" t="str">
        <f t="shared" si="746"/>
        <v>Não</v>
      </c>
      <c r="Y1512" s="40">
        <f t="shared" si="747"/>
        <v>0</v>
      </c>
      <c r="Z1512" s="40">
        <f t="shared" si="748"/>
        <v>0</v>
      </c>
      <c r="AA1512" s="40">
        <f t="shared" si="749"/>
        <v>0</v>
      </c>
      <c r="AB1512" s="40">
        <f t="shared" si="750"/>
        <v>0</v>
      </c>
      <c r="AC1512" s="40">
        <f t="shared" si="751"/>
        <v>0</v>
      </c>
      <c r="AD1512" s="39">
        <f t="shared" si="752"/>
        <v>0</v>
      </c>
      <c r="AE1512" s="39">
        <f t="shared" si="753"/>
        <v>481.39499866699799</v>
      </c>
      <c r="AF1512" t="str">
        <f t="shared" si="754"/>
        <v>Justificada</v>
      </c>
      <c r="AG1512" t="str">
        <f t="shared" si="755"/>
        <v/>
      </c>
      <c r="AH1512" t="str">
        <f t="shared" si="756"/>
        <v/>
      </c>
      <c r="AJ1512" s="41">
        <f t="shared" si="757"/>
        <v>21</v>
      </c>
      <c r="AK1512" s="42" t="str">
        <f t="shared" si="758"/>
        <v/>
      </c>
      <c r="AL1512" s="41" t="str">
        <f t="shared" si="759"/>
        <v>Dia inteiro</v>
      </c>
      <c r="AM1512" s="41" t="str">
        <f t="shared" si="760"/>
        <v>Não</v>
      </c>
      <c r="AN1512" s="41" t="str">
        <f t="shared" si="761"/>
        <v>Não</v>
      </c>
      <c r="AO1512" s="42" t="str">
        <f t="shared" si="762"/>
        <v/>
      </c>
      <c r="AP1512" s="41" t="str">
        <f t="shared" si="763"/>
        <v>Diego Ferreira Moura|46282</v>
      </c>
      <c r="AQ1512" s="41" t="str">
        <f t="shared" si="764"/>
        <v/>
      </c>
      <c r="AR1512" s="41" t="str">
        <f>IF($AQ1512="","",COUNTIFS(L_ChaveCob,$AQ1512,L_Ausencia,"&gt;"&amp;$W1512)+COUNTIFS($AQ$4:$AQ1512,$AQ1512,$W$4:$W1512,$W1512))</f>
        <v/>
      </c>
      <c r="AS1512" s="42">
        <f t="shared" si="765"/>
        <v>0</v>
      </c>
      <c r="AT1512" s="42">
        <f t="shared" si="766"/>
        <v>0</v>
      </c>
      <c r="AU1512" s="42">
        <f t="shared" si="767"/>
        <v>0</v>
      </c>
    </row>
    <row r="1513" spans="1:47" x14ac:dyDescent="0.2">
      <c r="A1513" s="35">
        <v>46282</v>
      </c>
      <c r="B1513" s="36" t="s">
        <v>483</v>
      </c>
      <c r="C1513" s="36" t="s">
        <v>232</v>
      </c>
      <c r="D1513" s="36"/>
      <c r="E1513" s="37"/>
      <c r="F1513" s="37"/>
      <c r="G1513" s="36"/>
      <c r="H1513" s="36"/>
      <c r="I1513" s="36"/>
      <c r="J1513" s="36"/>
      <c r="K1513" s="37"/>
      <c r="L1513" s="37"/>
      <c r="M1513" s="37"/>
      <c r="N1513" s="38">
        <f t="shared" si="736"/>
        <v>46266</v>
      </c>
      <c r="O1513">
        <f t="shared" si="737"/>
        <v>900011</v>
      </c>
      <c r="P1513" t="str">
        <f t="shared" si="738"/>
        <v>Serralheria</v>
      </c>
      <c r="Q1513" t="str">
        <f t="shared" si="739"/>
        <v>Normal / Fixo</v>
      </c>
      <c r="R1513" t="str">
        <f t="shared" si="740"/>
        <v>SERRALHEIRO I</v>
      </c>
      <c r="S1513" t="str">
        <f t="shared" si="741"/>
        <v>ADM</v>
      </c>
      <c r="T1513" s="39">
        <f t="shared" si="742"/>
        <v>53.488333185221997</v>
      </c>
      <c r="U1513" s="40">
        <f t="shared" si="743"/>
        <v>0.375</v>
      </c>
      <c r="V1513" s="40">
        <f t="shared" si="744"/>
        <v>0.375</v>
      </c>
      <c r="W1513" s="40">
        <f t="shared" si="745"/>
        <v>0</v>
      </c>
      <c r="X1513" t="str">
        <f t="shared" si="746"/>
        <v>Não</v>
      </c>
      <c r="Y1513" s="40">
        <f t="shared" si="747"/>
        <v>0</v>
      </c>
      <c r="Z1513" s="40">
        <f t="shared" si="748"/>
        <v>0</v>
      </c>
      <c r="AA1513" s="40">
        <f t="shared" si="749"/>
        <v>0</v>
      </c>
      <c r="AB1513" s="40">
        <f t="shared" si="750"/>
        <v>0</v>
      </c>
      <c r="AC1513" s="40">
        <f t="shared" si="751"/>
        <v>0</v>
      </c>
      <c r="AD1513" s="39">
        <f t="shared" si="752"/>
        <v>0</v>
      </c>
      <c r="AE1513" s="39">
        <f t="shared" si="753"/>
        <v>0</v>
      </c>
      <c r="AF1513" t="str">
        <f t="shared" si="754"/>
        <v>Trabalhado</v>
      </c>
      <c r="AG1513" t="str">
        <f t="shared" si="755"/>
        <v/>
      </c>
      <c r="AH1513" t="str">
        <f t="shared" si="756"/>
        <v/>
      </c>
      <c r="AJ1513" s="41">
        <f t="shared" si="757"/>
        <v>20</v>
      </c>
      <c r="AK1513" s="42" t="str">
        <f t="shared" si="758"/>
        <v/>
      </c>
      <c r="AL1513" s="41" t="str">
        <f t="shared" si="759"/>
        <v>Leve atraso</v>
      </c>
      <c r="AM1513" s="41" t="str">
        <f t="shared" si="760"/>
        <v>Não</v>
      </c>
      <c r="AN1513" s="41" t="str">
        <f t="shared" si="761"/>
        <v>Sim</v>
      </c>
      <c r="AO1513" s="42" t="str">
        <f t="shared" si="762"/>
        <v/>
      </c>
      <c r="AP1513" s="41" t="str">
        <f t="shared" si="763"/>
        <v>Maxwell Torres da Silva|46282</v>
      </c>
      <c r="AQ1513" s="41" t="str">
        <f t="shared" si="764"/>
        <v/>
      </c>
      <c r="AR1513" s="41" t="str">
        <f>IF($AQ1513="","",COUNTIFS(L_ChaveCob,$AQ1513,L_Ausencia,"&gt;"&amp;$W1513)+COUNTIFS($AQ$4:$AQ1513,$AQ1513,$W$4:$W1513,$W1513))</f>
        <v/>
      </c>
      <c r="AS1513" s="42">
        <f t="shared" si="765"/>
        <v>0</v>
      </c>
      <c r="AT1513" s="42">
        <f t="shared" si="766"/>
        <v>0</v>
      </c>
      <c r="AU1513" s="42">
        <f t="shared" si="767"/>
        <v>0</v>
      </c>
    </row>
    <row r="1514" spans="1:47" x14ac:dyDescent="0.2">
      <c r="A1514" s="35">
        <v>46282</v>
      </c>
      <c r="B1514" s="36" t="s">
        <v>620</v>
      </c>
      <c r="C1514" s="36" t="s">
        <v>232</v>
      </c>
      <c r="D1514" s="36"/>
      <c r="E1514" s="37"/>
      <c r="F1514" s="37"/>
      <c r="G1514" s="36"/>
      <c r="H1514" s="36"/>
      <c r="I1514" s="36"/>
      <c r="J1514" s="36"/>
      <c r="K1514" s="37"/>
      <c r="L1514" s="37"/>
      <c r="M1514" s="37"/>
      <c r="N1514" s="38">
        <f t="shared" si="736"/>
        <v>46266</v>
      </c>
      <c r="O1514">
        <f t="shared" si="737"/>
        <v>558169</v>
      </c>
      <c r="P1514" t="str">
        <f t="shared" si="738"/>
        <v>Serralheria</v>
      </c>
      <c r="Q1514" t="str">
        <f t="shared" si="739"/>
        <v>Normal / Fixo</v>
      </c>
      <c r="R1514" t="str">
        <f t="shared" si="740"/>
        <v>SERRALHEIRO I</v>
      </c>
      <c r="S1514" t="str">
        <f t="shared" si="741"/>
        <v>ADM</v>
      </c>
      <c r="T1514" s="39">
        <f t="shared" si="742"/>
        <v>53.488333185221997</v>
      </c>
      <c r="U1514" s="40">
        <f t="shared" si="743"/>
        <v>0.375</v>
      </c>
      <c r="V1514" s="40">
        <f t="shared" si="744"/>
        <v>0.375</v>
      </c>
      <c r="W1514" s="40">
        <f t="shared" si="745"/>
        <v>0</v>
      </c>
      <c r="X1514" t="str">
        <f t="shared" si="746"/>
        <v>Não</v>
      </c>
      <c r="Y1514" s="40">
        <f t="shared" si="747"/>
        <v>0</v>
      </c>
      <c r="Z1514" s="40">
        <f t="shared" si="748"/>
        <v>0</v>
      </c>
      <c r="AA1514" s="40">
        <f t="shared" si="749"/>
        <v>0</v>
      </c>
      <c r="AB1514" s="40">
        <f t="shared" si="750"/>
        <v>0</v>
      </c>
      <c r="AC1514" s="40">
        <f t="shared" si="751"/>
        <v>0</v>
      </c>
      <c r="AD1514" s="39">
        <f t="shared" si="752"/>
        <v>0</v>
      </c>
      <c r="AE1514" s="39">
        <f t="shared" si="753"/>
        <v>0</v>
      </c>
      <c r="AF1514" t="str">
        <f t="shared" si="754"/>
        <v>Trabalhado</v>
      </c>
      <c r="AG1514" t="str">
        <f t="shared" si="755"/>
        <v/>
      </c>
      <c r="AH1514" t="str">
        <f t="shared" si="756"/>
        <v/>
      </c>
      <c r="AJ1514" s="41">
        <f t="shared" si="757"/>
        <v>23</v>
      </c>
      <c r="AK1514" s="42" t="str">
        <f t="shared" si="758"/>
        <v/>
      </c>
      <c r="AL1514" s="41" t="str">
        <f t="shared" si="759"/>
        <v>Leve atraso</v>
      </c>
      <c r="AM1514" s="41" t="str">
        <f t="shared" si="760"/>
        <v>Não</v>
      </c>
      <c r="AN1514" s="41" t="str">
        <f t="shared" si="761"/>
        <v>Sim</v>
      </c>
      <c r="AO1514" s="42" t="str">
        <f t="shared" si="762"/>
        <v/>
      </c>
      <c r="AP1514" s="41" t="str">
        <f t="shared" si="763"/>
        <v>Felipe Cardoso|46282</v>
      </c>
      <c r="AQ1514" s="41" t="str">
        <f t="shared" si="764"/>
        <v/>
      </c>
      <c r="AR1514" s="41" t="str">
        <f>IF($AQ1514="","",COUNTIFS(L_ChaveCob,$AQ1514,L_Ausencia,"&gt;"&amp;$W1514)+COUNTIFS($AQ$4:$AQ1514,$AQ1514,$W$4:$W1514,$W1514))</f>
        <v/>
      </c>
      <c r="AS1514" s="42">
        <f t="shared" si="765"/>
        <v>0</v>
      </c>
      <c r="AT1514" s="42">
        <f t="shared" si="766"/>
        <v>0</v>
      </c>
      <c r="AU1514" s="42">
        <f t="shared" si="767"/>
        <v>0</v>
      </c>
    </row>
    <row r="1515" spans="1:47" x14ac:dyDescent="0.2">
      <c r="A1515" s="35">
        <v>46282</v>
      </c>
      <c r="B1515" s="36" t="s">
        <v>621</v>
      </c>
      <c r="C1515" s="36" t="s">
        <v>216</v>
      </c>
      <c r="D1515" s="36"/>
      <c r="E1515" s="37"/>
      <c r="F1515" s="37">
        <v>0.33333333333333298</v>
      </c>
      <c r="G1515" s="36"/>
      <c r="H1515" s="36"/>
      <c r="I1515" s="36"/>
      <c r="J1515" s="36"/>
      <c r="K1515" s="37"/>
      <c r="L1515" s="37"/>
      <c r="M1515" s="37"/>
      <c r="N1515" s="38">
        <f t="shared" si="736"/>
        <v>46266</v>
      </c>
      <c r="O1515">
        <f t="shared" si="737"/>
        <v>98296</v>
      </c>
      <c r="P1515" t="str">
        <f t="shared" si="738"/>
        <v>Serralheria</v>
      </c>
      <c r="Q1515" t="str">
        <f t="shared" si="739"/>
        <v>Normal / Fixo</v>
      </c>
      <c r="R1515" t="str">
        <f t="shared" si="740"/>
        <v>SERRALHEIRO I</v>
      </c>
      <c r="S1515" t="str">
        <f t="shared" si="741"/>
        <v>ADM</v>
      </c>
      <c r="T1515" s="39">
        <f t="shared" si="742"/>
        <v>53.488333185221997</v>
      </c>
      <c r="U1515" s="40">
        <f t="shared" si="743"/>
        <v>0.375</v>
      </c>
      <c r="V1515" s="40">
        <f t="shared" si="744"/>
        <v>0.33333333333333298</v>
      </c>
      <c r="W1515" s="40">
        <f t="shared" si="745"/>
        <v>0</v>
      </c>
      <c r="X1515" t="str">
        <f t="shared" si="746"/>
        <v>Não</v>
      </c>
      <c r="Y1515" s="40">
        <f t="shared" si="747"/>
        <v>0</v>
      </c>
      <c r="Z1515" s="40">
        <f t="shared" si="748"/>
        <v>0</v>
      </c>
      <c r="AA1515" s="40">
        <f t="shared" si="749"/>
        <v>0</v>
      </c>
      <c r="AB1515" s="40">
        <f t="shared" si="750"/>
        <v>0</v>
      </c>
      <c r="AC1515" s="40">
        <f t="shared" si="751"/>
        <v>0</v>
      </c>
      <c r="AD1515" s="39">
        <f t="shared" si="752"/>
        <v>0</v>
      </c>
      <c r="AE1515" s="39">
        <f t="shared" si="753"/>
        <v>0</v>
      </c>
      <c r="AF1515" t="str">
        <f t="shared" si="754"/>
        <v>Compensação</v>
      </c>
      <c r="AG1515" t="str">
        <f t="shared" si="755"/>
        <v>Horas usadas p/ compensar falta de Rafael Fracaroli da Rocha de 17/09.</v>
      </c>
      <c r="AH1515" t="str">
        <f t="shared" si="756"/>
        <v/>
      </c>
      <c r="AJ1515" s="41">
        <f t="shared" si="757"/>
        <v>24</v>
      </c>
      <c r="AK1515" s="42" t="str">
        <f t="shared" si="758"/>
        <v/>
      </c>
      <c r="AL1515" s="41" t="str">
        <f t="shared" si="759"/>
        <v>Não</v>
      </c>
      <c r="AM1515" s="41" t="str">
        <f t="shared" si="760"/>
        <v>Não</v>
      </c>
      <c r="AN1515" s="41" t="str">
        <f t="shared" si="761"/>
        <v>Sim</v>
      </c>
      <c r="AO1515" s="42" t="str">
        <f t="shared" si="762"/>
        <v/>
      </c>
      <c r="AP1515" s="41" t="str">
        <f t="shared" si="763"/>
        <v>José Welmison Vicente da Silva|46282</v>
      </c>
      <c r="AQ1515" s="41" t="str">
        <f t="shared" si="764"/>
        <v/>
      </c>
      <c r="AR1515" s="41" t="str">
        <f>IF($AQ1515="","",COUNTIFS(L_ChaveCob,$AQ1515,L_Ausencia,"&gt;"&amp;$W1515)+COUNTIFS($AQ$4:$AQ1515,$AQ1515,$W$4:$W1515,$W1515))</f>
        <v/>
      </c>
      <c r="AS1515" s="42">
        <f t="shared" si="765"/>
        <v>0</v>
      </c>
      <c r="AT1515" s="42">
        <f t="shared" si="766"/>
        <v>0</v>
      </c>
      <c r="AU1515" s="42">
        <f t="shared" si="767"/>
        <v>0</v>
      </c>
    </row>
    <row r="1516" spans="1:47" x14ac:dyDescent="0.2">
      <c r="A1516" s="35">
        <v>46282</v>
      </c>
      <c r="B1516" s="36" t="s">
        <v>281</v>
      </c>
      <c r="C1516" s="36" t="s">
        <v>232</v>
      </c>
      <c r="D1516" s="36"/>
      <c r="E1516" s="37"/>
      <c r="F1516" s="37"/>
      <c r="G1516" s="36"/>
      <c r="H1516" s="36"/>
      <c r="I1516" s="36"/>
      <c r="J1516" s="36"/>
      <c r="K1516" s="37"/>
      <c r="L1516" s="37"/>
      <c r="M1516" s="37"/>
      <c r="N1516" s="38">
        <f t="shared" si="736"/>
        <v>46266</v>
      </c>
      <c r="O1516">
        <f t="shared" si="737"/>
        <v>900010</v>
      </c>
      <c r="P1516" t="str">
        <f t="shared" si="738"/>
        <v>Serralheria</v>
      </c>
      <c r="Q1516" t="str">
        <f t="shared" si="739"/>
        <v>Normal / Fixo</v>
      </c>
      <c r="R1516" t="str">
        <f t="shared" si="740"/>
        <v>SERRALHEIRO I</v>
      </c>
      <c r="S1516" t="str">
        <f t="shared" si="741"/>
        <v>ADM</v>
      </c>
      <c r="T1516" s="39">
        <f t="shared" si="742"/>
        <v>53.488333185221997</v>
      </c>
      <c r="U1516" s="40">
        <f t="shared" si="743"/>
        <v>0.375</v>
      </c>
      <c r="V1516" s="40">
        <f t="shared" si="744"/>
        <v>0.375</v>
      </c>
      <c r="W1516" s="40">
        <f t="shared" si="745"/>
        <v>0</v>
      </c>
      <c r="X1516" t="str">
        <f t="shared" si="746"/>
        <v>Não</v>
      </c>
      <c r="Y1516" s="40">
        <f t="shared" si="747"/>
        <v>0</v>
      </c>
      <c r="Z1516" s="40">
        <f t="shared" si="748"/>
        <v>0</v>
      </c>
      <c r="AA1516" s="40">
        <f t="shared" si="749"/>
        <v>0</v>
      </c>
      <c r="AB1516" s="40">
        <f t="shared" si="750"/>
        <v>0</v>
      </c>
      <c r="AC1516" s="40">
        <f t="shared" si="751"/>
        <v>0</v>
      </c>
      <c r="AD1516" s="39">
        <f t="shared" si="752"/>
        <v>0</v>
      </c>
      <c r="AE1516" s="39">
        <f t="shared" si="753"/>
        <v>0</v>
      </c>
      <c r="AF1516" t="str">
        <f t="shared" si="754"/>
        <v>Trabalhado</v>
      </c>
      <c r="AG1516" t="str">
        <f t="shared" si="755"/>
        <v/>
      </c>
      <c r="AH1516" t="str">
        <f t="shared" si="756"/>
        <v/>
      </c>
      <c r="AJ1516" s="41">
        <f t="shared" si="757"/>
        <v>19</v>
      </c>
      <c r="AK1516" s="42" t="str">
        <f t="shared" si="758"/>
        <v/>
      </c>
      <c r="AL1516" s="41" t="str">
        <f t="shared" si="759"/>
        <v>Leve atraso</v>
      </c>
      <c r="AM1516" s="41" t="str">
        <f t="shared" si="760"/>
        <v>Não</v>
      </c>
      <c r="AN1516" s="41" t="str">
        <f t="shared" si="761"/>
        <v>Sim</v>
      </c>
      <c r="AO1516" s="42" t="str">
        <f t="shared" si="762"/>
        <v/>
      </c>
      <c r="AP1516" s="41" t="str">
        <f t="shared" si="763"/>
        <v>Roniel de Souza Rocha|46282</v>
      </c>
      <c r="AQ1516" s="41" t="str">
        <f t="shared" si="764"/>
        <v/>
      </c>
      <c r="AR1516" s="41" t="str">
        <f>IF($AQ1516="","",COUNTIFS(L_ChaveCob,$AQ1516,L_Ausencia,"&gt;"&amp;$W1516)+COUNTIFS($AQ$4:$AQ1516,$AQ1516,$W$4:$W1516,$W1516))</f>
        <v/>
      </c>
      <c r="AS1516" s="42">
        <f t="shared" si="765"/>
        <v>0</v>
      </c>
      <c r="AT1516" s="42">
        <f t="shared" si="766"/>
        <v>0</v>
      </c>
      <c r="AU1516" s="42">
        <f t="shared" si="767"/>
        <v>0</v>
      </c>
    </row>
    <row r="1517" spans="1:47" hidden="1" x14ac:dyDescent="0.2">
      <c r="A1517" s="35">
        <v>46282</v>
      </c>
      <c r="B1517" s="36" t="s">
        <v>611</v>
      </c>
      <c r="C1517" s="36" t="s">
        <v>232</v>
      </c>
      <c r="D1517" s="36"/>
      <c r="E1517" s="37"/>
      <c r="F1517" s="37"/>
      <c r="G1517" s="36"/>
      <c r="H1517" s="36"/>
      <c r="I1517" s="36"/>
      <c r="J1517" s="36"/>
      <c r="K1517" s="37"/>
      <c r="L1517" s="37"/>
      <c r="M1517" s="37"/>
      <c r="N1517" s="38">
        <f t="shared" si="736"/>
        <v>46266</v>
      </c>
      <c r="O1517">
        <f t="shared" si="737"/>
        <v>900013</v>
      </c>
      <c r="P1517" t="str">
        <f t="shared" si="738"/>
        <v>SPOT</v>
      </c>
      <c r="Q1517" t="str">
        <f t="shared" si="739"/>
        <v>SPOT</v>
      </c>
      <c r="R1517" t="str">
        <f t="shared" si="740"/>
        <v>SERRALHEIRO I</v>
      </c>
      <c r="S1517" t="str">
        <f t="shared" si="741"/>
        <v>TURNO 2</v>
      </c>
      <c r="T1517" s="39">
        <f t="shared" si="742"/>
        <v>53.488333185221997</v>
      </c>
      <c r="U1517" s="40">
        <f t="shared" si="743"/>
        <v>0.33333333333333298</v>
      </c>
      <c r="V1517" s="40">
        <f t="shared" si="744"/>
        <v>0.33333333333333298</v>
      </c>
      <c r="W1517" s="40">
        <f t="shared" si="745"/>
        <v>0</v>
      </c>
      <c r="X1517" t="str">
        <f t="shared" si="746"/>
        <v>Não</v>
      </c>
      <c r="Y1517" s="40">
        <f t="shared" si="747"/>
        <v>0</v>
      </c>
      <c r="Z1517" s="40">
        <f t="shared" si="748"/>
        <v>0</v>
      </c>
      <c r="AA1517" s="40">
        <f t="shared" si="749"/>
        <v>0</v>
      </c>
      <c r="AB1517" s="40">
        <f t="shared" si="750"/>
        <v>0</v>
      </c>
      <c r="AC1517" s="40">
        <f t="shared" si="751"/>
        <v>0</v>
      </c>
      <c r="AD1517" s="39">
        <f t="shared" si="752"/>
        <v>0</v>
      </c>
      <c r="AE1517" s="39">
        <f t="shared" si="753"/>
        <v>0</v>
      </c>
      <c r="AF1517" t="str">
        <f t="shared" si="754"/>
        <v>Trabalhado</v>
      </c>
      <c r="AG1517" t="str">
        <f t="shared" si="755"/>
        <v/>
      </c>
      <c r="AH1517" t="str">
        <f t="shared" si="756"/>
        <v/>
      </c>
      <c r="AJ1517" s="41">
        <f t="shared" si="757"/>
        <v>22</v>
      </c>
      <c r="AK1517" s="42" t="str">
        <f t="shared" si="758"/>
        <v/>
      </c>
      <c r="AL1517" s="41" t="str">
        <f t="shared" si="759"/>
        <v>Leve atraso</v>
      </c>
      <c r="AM1517" s="41" t="str">
        <f t="shared" si="760"/>
        <v>Não</v>
      </c>
      <c r="AN1517" s="41" t="str">
        <f t="shared" si="761"/>
        <v>Sim</v>
      </c>
      <c r="AO1517" s="42" t="str">
        <f t="shared" si="762"/>
        <v/>
      </c>
      <c r="AP1517" s="41" t="str">
        <f t="shared" si="763"/>
        <v>Murilo de Souza Modesto- Spot|46282</v>
      </c>
      <c r="AQ1517" s="41" t="str">
        <f t="shared" si="764"/>
        <v/>
      </c>
      <c r="AR1517" s="41" t="str">
        <f>IF($AQ1517="","",COUNTIFS(L_ChaveCob,$AQ1517,L_Ausencia,"&gt;"&amp;$W1517)+COUNTIFS($AQ$4:$AQ1517,$AQ1517,$W$4:$W1517,$W1517))</f>
        <v/>
      </c>
      <c r="AS1517" s="42">
        <f t="shared" si="765"/>
        <v>0</v>
      </c>
      <c r="AT1517" s="42">
        <f t="shared" si="766"/>
        <v>0</v>
      </c>
      <c r="AU1517" s="42">
        <f t="shared" si="767"/>
        <v>0</v>
      </c>
    </row>
    <row r="1518" spans="1:47" x14ac:dyDescent="0.2">
      <c r="A1518" s="35">
        <v>46283</v>
      </c>
      <c r="B1518" s="36" t="s">
        <v>252</v>
      </c>
      <c r="C1518" s="36" t="s">
        <v>232</v>
      </c>
      <c r="D1518" s="36"/>
      <c r="E1518" s="37"/>
      <c r="F1518" s="37"/>
      <c r="G1518" s="36"/>
      <c r="H1518" s="36"/>
      <c r="I1518" s="36"/>
      <c r="J1518" s="36"/>
      <c r="K1518" s="37"/>
      <c r="L1518" s="37"/>
      <c r="M1518" s="37"/>
      <c r="N1518" s="38">
        <f t="shared" si="736"/>
        <v>46266</v>
      </c>
      <c r="O1518">
        <f t="shared" si="737"/>
        <v>266937</v>
      </c>
      <c r="P1518" t="str">
        <f t="shared" si="738"/>
        <v>Serralheria</v>
      </c>
      <c r="Q1518" t="str">
        <f t="shared" si="739"/>
        <v>Normal / Fixo</v>
      </c>
      <c r="R1518" t="str">
        <f t="shared" si="740"/>
        <v>ENCARREGADO</v>
      </c>
      <c r="S1518" t="str">
        <f t="shared" si="741"/>
        <v>ADM</v>
      </c>
      <c r="T1518" s="39">
        <f t="shared" si="742"/>
        <v>66.410146806958295</v>
      </c>
      <c r="U1518" s="40">
        <f t="shared" si="743"/>
        <v>0.33333333333333298</v>
      </c>
      <c r="V1518" s="40">
        <f t="shared" si="744"/>
        <v>0.33333333333333298</v>
      </c>
      <c r="W1518" s="40">
        <f t="shared" si="745"/>
        <v>0</v>
      </c>
      <c r="X1518" t="str">
        <f t="shared" si="746"/>
        <v>Não</v>
      </c>
      <c r="Y1518" s="40">
        <f t="shared" si="747"/>
        <v>0</v>
      </c>
      <c r="Z1518" s="40">
        <f t="shared" si="748"/>
        <v>0</v>
      </c>
      <c r="AA1518" s="40">
        <f t="shared" si="749"/>
        <v>0</v>
      </c>
      <c r="AB1518" s="40">
        <f t="shared" si="750"/>
        <v>0</v>
      </c>
      <c r="AC1518" s="40">
        <f t="shared" si="751"/>
        <v>0</v>
      </c>
      <c r="AD1518" s="39">
        <f t="shared" si="752"/>
        <v>0</v>
      </c>
      <c r="AE1518" s="39">
        <f t="shared" si="753"/>
        <v>0</v>
      </c>
      <c r="AF1518" t="str">
        <f t="shared" si="754"/>
        <v>Trabalhado</v>
      </c>
      <c r="AG1518" t="str">
        <f t="shared" si="755"/>
        <v/>
      </c>
      <c r="AH1518" t="str">
        <f t="shared" si="756"/>
        <v/>
      </c>
      <c r="AJ1518" s="41">
        <f t="shared" si="757"/>
        <v>1</v>
      </c>
      <c r="AK1518" s="42" t="str">
        <f t="shared" si="758"/>
        <v/>
      </c>
      <c r="AL1518" s="41" t="str">
        <f t="shared" si="759"/>
        <v>Leve atraso</v>
      </c>
      <c r="AM1518" s="41" t="str">
        <f t="shared" si="760"/>
        <v>Não</v>
      </c>
      <c r="AN1518" s="41" t="str">
        <f t="shared" si="761"/>
        <v>Sim</v>
      </c>
      <c r="AO1518" s="42" t="str">
        <f t="shared" si="762"/>
        <v/>
      </c>
      <c r="AP1518" s="41" t="str">
        <f t="shared" si="763"/>
        <v>Ronaldo Rosendo da Silva|46283</v>
      </c>
      <c r="AQ1518" s="41" t="str">
        <f t="shared" si="764"/>
        <v/>
      </c>
      <c r="AR1518" s="41" t="str">
        <f>IF($AQ1518="","",COUNTIFS(L_ChaveCob,$AQ1518,L_Ausencia,"&gt;"&amp;$W1518)+COUNTIFS($AQ$4:$AQ1518,$AQ1518,$W$4:$W1518,$W1518))</f>
        <v/>
      </c>
      <c r="AS1518" s="42">
        <f t="shared" si="765"/>
        <v>0</v>
      </c>
      <c r="AT1518" s="42">
        <f t="shared" si="766"/>
        <v>0</v>
      </c>
      <c r="AU1518" s="42">
        <f t="shared" si="767"/>
        <v>0</v>
      </c>
    </row>
    <row r="1519" spans="1:47" x14ac:dyDescent="0.2">
      <c r="A1519" s="35">
        <v>46283</v>
      </c>
      <c r="B1519" s="36" t="s">
        <v>243</v>
      </c>
      <c r="C1519" s="36" t="s">
        <v>232</v>
      </c>
      <c r="D1519" s="36"/>
      <c r="E1519" s="37"/>
      <c r="F1519" s="37"/>
      <c r="G1519" s="36"/>
      <c r="H1519" s="36"/>
      <c r="I1519" s="36"/>
      <c r="J1519" s="36"/>
      <c r="K1519" s="37"/>
      <c r="L1519" s="37"/>
      <c r="M1519" s="37"/>
      <c r="N1519" s="38">
        <f t="shared" si="736"/>
        <v>46266</v>
      </c>
      <c r="O1519">
        <f t="shared" si="737"/>
        <v>900003</v>
      </c>
      <c r="P1519" t="str">
        <f t="shared" si="738"/>
        <v>Serralheria</v>
      </c>
      <c r="Q1519" t="str">
        <f t="shared" si="739"/>
        <v>Normal / Fixo</v>
      </c>
      <c r="R1519" t="str">
        <f t="shared" si="740"/>
        <v>ENCARREGADO</v>
      </c>
      <c r="S1519" t="str">
        <f t="shared" si="741"/>
        <v>ADM</v>
      </c>
      <c r="T1519" s="39">
        <f t="shared" si="742"/>
        <v>66.410146806958295</v>
      </c>
      <c r="U1519" s="40">
        <f t="shared" si="743"/>
        <v>0.33333333333333298</v>
      </c>
      <c r="V1519" s="40">
        <f t="shared" si="744"/>
        <v>0.33333333333333298</v>
      </c>
      <c r="W1519" s="40">
        <f t="shared" si="745"/>
        <v>0</v>
      </c>
      <c r="X1519" t="str">
        <f t="shared" si="746"/>
        <v>Não</v>
      </c>
      <c r="Y1519" s="40">
        <f t="shared" si="747"/>
        <v>0</v>
      </c>
      <c r="Z1519" s="40">
        <f t="shared" si="748"/>
        <v>0</v>
      </c>
      <c r="AA1519" s="40">
        <f t="shared" si="749"/>
        <v>0</v>
      </c>
      <c r="AB1519" s="40">
        <f t="shared" si="750"/>
        <v>0</v>
      </c>
      <c r="AC1519" s="40">
        <f t="shared" si="751"/>
        <v>0</v>
      </c>
      <c r="AD1519" s="39">
        <f t="shared" si="752"/>
        <v>0</v>
      </c>
      <c r="AE1519" s="39">
        <f t="shared" si="753"/>
        <v>0</v>
      </c>
      <c r="AF1519" t="str">
        <f t="shared" si="754"/>
        <v>Trabalhado</v>
      </c>
      <c r="AG1519" t="str">
        <f t="shared" si="755"/>
        <v/>
      </c>
      <c r="AH1519" t="str">
        <f t="shared" si="756"/>
        <v/>
      </c>
      <c r="AJ1519" s="41">
        <f t="shared" si="757"/>
        <v>10</v>
      </c>
      <c r="AK1519" s="42" t="str">
        <f t="shared" si="758"/>
        <v/>
      </c>
      <c r="AL1519" s="41" t="str">
        <f t="shared" si="759"/>
        <v>Leve atraso</v>
      </c>
      <c r="AM1519" s="41" t="str">
        <f t="shared" si="760"/>
        <v>Não</v>
      </c>
      <c r="AN1519" s="41" t="str">
        <f t="shared" si="761"/>
        <v>Sim</v>
      </c>
      <c r="AO1519" s="42" t="str">
        <f t="shared" si="762"/>
        <v/>
      </c>
      <c r="AP1519" s="41" t="str">
        <f t="shared" si="763"/>
        <v>Marcelo Antônio Silvestre de Moraes|46283</v>
      </c>
      <c r="AQ1519" s="41" t="str">
        <f t="shared" si="764"/>
        <v/>
      </c>
      <c r="AR1519" s="41" t="str">
        <f>IF($AQ1519="","",COUNTIFS(L_ChaveCob,$AQ1519,L_Ausencia,"&gt;"&amp;$W1519)+COUNTIFS($AQ$4:$AQ1519,$AQ1519,$W$4:$W1519,$W1519))</f>
        <v/>
      </c>
      <c r="AS1519" s="42">
        <f t="shared" si="765"/>
        <v>0</v>
      </c>
      <c r="AT1519" s="42">
        <f t="shared" si="766"/>
        <v>0</v>
      </c>
      <c r="AU1519" s="42">
        <f t="shared" si="767"/>
        <v>0</v>
      </c>
    </row>
    <row r="1520" spans="1:47" x14ac:dyDescent="0.2">
      <c r="A1520" s="35">
        <v>46283</v>
      </c>
      <c r="B1520" s="36" t="s">
        <v>239</v>
      </c>
      <c r="C1520" s="36" t="s">
        <v>232</v>
      </c>
      <c r="D1520" s="36"/>
      <c r="E1520" s="37"/>
      <c r="F1520" s="37"/>
      <c r="G1520" s="36"/>
      <c r="H1520" s="36"/>
      <c r="I1520" s="36"/>
      <c r="J1520" s="36"/>
      <c r="K1520" s="37"/>
      <c r="L1520" s="37"/>
      <c r="M1520" s="37"/>
      <c r="N1520" s="38">
        <f t="shared" si="736"/>
        <v>46266</v>
      </c>
      <c r="O1520">
        <f t="shared" si="737"/>
        <v>173078</v>
      </c>
      <c r="P1520" t="str">
        <f t="shared" si="738"/>
        <v>Serralheria</v>
      </c>
      <c r="Q1520" t="str">
        <f t="shared" si="739"/>
        <v>Normal / Fixo</v>
      </c>
      <c r="R1520" t="str">
        <f t="shared" si="740"/>
        <v>SERRALHEIRO II</v>
      </c>
      <c r="S1520" t="str">
        <f t="shared" si="741"/>
        <v>ADM</v>
      </c>
      <c r="T1520" s="39">
        <f t="shared" si="742"/>
        <v>57.825734836004102</v>
      </c>
      <c r="U1520" s="40">
        <f t="shared" si="743"/>
        <v>0.33333333333333298</v>
      </c>
      <c r="V1520" s="40">
        <f t="shared" si="744"/>
        <v>0.33333333333333298</v>
      </c>
      <c r="W1520" s="40">
        <f t="shared" si="745"/>
        <v>0</v>
      </c>
      <c r="X1520" t="str">
        <f t="shared" si="746"/>
        <v>Não</v>
      </c>
      <c r="Y1520" s="40">
        <f t="shared" si="747"/>
        <v>0</v>
      </c>
      <c r="Z1520" s="40">
        <f t="shared" si="748"/>
        <v>0</v>
      </c>
      <c r="AA1520" s="40">
        <f t="shared" si="749"/>
        <v>0</v>
      </c>
      <c r="AB1520" s="40">
        <f t="shared" si="750"/>
        <v>0</v>
      </c>
      <c r="AC1520" s="40">
        <f t="shared" si="751"/>
        <v>0</v>
      </c>
      <c r="AD1520" s="39">
        <f t="shared" si="752"/>
        <v>0</v>
      </c>
      <c r="AE1520" s="39">
        <f t="shared" si="753"/>
        <v>0</v>
      </c>
      <c r="AF1520" t="str">
        <f t="shared" si="754"/>
        <v>Trabalhado</v>
      </c>
      <c r="AG1520" t="str">
        <f t="shared" si="755"/>
        <v/>
      </c>
      <c r="AH1520" t="str">
        <f t="shared" si="756"/>
        <v/>
      </c>
      <c r="AJ1520" s="41">
        <f t="shared" si="757"/>
        <v>2</v>
      </c>
      <c r="AK1520" s="42" t="str">
        <f t="shared" si="758"/>
        <v/>
      </c>
      <c r="AL1520" s="41" t="str">
        <f t="shared" si="759"/>
        <v>Leve atraso</v>
      </c>
      <c r="AM1520" s="41" t="str">
        <f t="shared" si="760"/>
        <v>Não</v>
      </c>
      <c r="AN1520" s="41" t="str">
        <f t="shared" si="761"/>
        <v>Sim</v>
      </c>
      <c r="AO1520" s="42" t="str">
        <f t="shared" si="762"/>
        <v/>
      </c>
      <c r="AP1520" s="41" t="str">
        <f t="shared" si="763"/>
        <v>Giovani Joao da Silva|46283</v>
      </c>
      <c r="AQ1520" s="41" t="str">
        <f t="shared" si="764"/>
        <v/>
      </c>
      <c r="AR1520" s="41" t="str">
        <f>IF($AQ1520="","",COUNTIFS(L_ChaveCob,$AQ1520,L_Ausencia,"&gt;"&amp;$W1520)+COUNTIFS($AQ$4:$AQ1520,$AQ1520,$W$4:$W1520,$W1520))</f>
        <v/>
      </c>
      <c r="AS1520" s="42">
        <f t="shared" si="765"/>
        <v>0</v>
      </c>
      <c r="AT1520" s="42">
        <f t="shared" si="766"/>
        <v>0</v>
      </c>
      <c r="AU1520" s="42">
        <f t="shared" si="767"/>
        <v>0</v>
      </c>
    </row>
    <row r="1521" spans="1:47" x14ac:dyDescent="0.2">
      <c r="A1521" s="35">
        <v>46283</v>
      </c>
      <c r="B1521" s="36" t="s">
        <v>241</v>
      </c>
      <c r="C1521" s="36" t="s">
        <v>220</v>
      </c>
      <c r="D1521" s="36"/>
      <c r="E1521" s="37">
        <v>0.16666666666666699</v>
      </c>
      <c r="F1521" s="37"/>
      <c r="G1521" s="36"/>
      <c r="H1521" s="36"/>
      <c r="I1521" s="36"/>
      <c r="J1521" s="36"/>
      <c r="K1521" s="37"/>
      <c r="L1521" s="37"/>
      <c r="M1521" s="37"/>
      <c r="N1521" s="38">
        <f t="shared" si="736"/>
        <v>46266</v>
      </c>
      <c r="O1521">
        <f t="shared" si="737"/>
        <v>24800</v>
      </c>
      <c r="P1521" t="str">
        <f t="shared" si="738"/>
        <v>Serralheria</v>
      </c>
      <c r="Q1521" t="str">
        <f t="shared" si="739"/>
        <v>Normal / Fixo</v>
      </c>
      <c r="R1521" t="str">
        <f t="shared" si="740"/>
        <v>SERRALHEIRO II</v>
      </c>
      <c r="S1521" t="str">
        <f t="shared" si="741"/>
        <v>ADM</v>
      </c>
      <c r="T1521" s="39">
        <f t="shared" si="742"/>
        <v>57.825734836004102</v>
      </c>
      <c r="U1521" s="40">
        <f t="shared" si="743"/>
        <v>0.33333333333333298</v>
      </c>
      <c r="V1521" s="40">
        <f t="shared" si="744"/>
        <v>0.16666666666666599</v>
      </c>
      <c r="W1521" s="40">
        <f t="shared" si="745"/>
        <v>0.16666666666666699</v>
      </c>
      <c r="X1521" t="str">
        <f t="shared" si="746"/>
        <v>Sim</v>
      </c>
      <c r="Y1521" s="40">
        <f t="shared" si="747"/>
        <v>0.16666666666666699</v>
      </c>
      <c r="Z1521" s="40">
        <f t="shared" si="748"/>
        <v>0</v>
      </c>
      <c r="AA1521" s="40">
        <f t="shared" si="749"/>
        <v>0.16666666666666699</v>
      </c>
      <c r="AB1521" s="40">
        <f t="shared" si="750"/>
        <v>0</v>
      </c>
      <c r="AC1521" s="40">
        <f t="shared" si="751"/>
        <v>0</v>
      </c>
      <c r="AD1521" s="39">
        <f t="shared" si="752"/>
        <v>0</v>
      </c>
      <c r="AE1521" s="39">
        <f t="shared" si="753"/>
        <v>0</v>
      </c>
      <c r="AF1521" t="str">
        <f t="shared" si="754"/>
        <v>Injustificada</v>
      </c>
      <c r="AG1521" t="str">
        <f t="shared" si="755"/>
        <v>Compensado 4:00h por José Welmison Vicente da Silva.</v>
      </c>
      <c r="AH1521" t="str">
        <f t="shared" si="756"/>
        <v/>
      </c>
      <c r="AJ1521" s="41">
        <f t="shared" si="757"/>
        <v>3</v>
      </c>
      <c r="AK1521" s="42" t="str">
        <f t="shared" si="758"/>
        <v/>
      </c>
      <c r="AL1521" s="41" t="str">
        <f t="shared" si="759"/>
        <v>Pelo ponto</v>
      </c>
      <c r="AM1521" s="41" t="str">
        <f t="shared" si="760"/>
        <v>Sim</v>
      </c>
      <c r="AN1521" s="41" t="str">
        <f t="shared" si="761"/>
        <v>Não</v>
      </c>
      <c r="AO1521" s="42" t="str">
        <f t="shared" si="762"/>
        <v/>
      </c>
      <c r="AP1521" s="41" t="str">
        <f t="shared" si="763"/>
        <v>Ivanildo Lopes Pires de Carvalho|46283</v>
      </c>
      <c r="AQ1521" s="41" t="str">
        <f t="shared" si="764"/>
        <v>46283|Serralheria</v>
      </c>
      <c r="AR1521" s="41">
        <f>IF($AQ1521="","",COUNTIFS(L_ChaveCob,$AQ1521,L_Ausencia,"&gt;"&amp;$W1521)+COUNTIFS($AQ$4:$AQ1521,$AQ1521,$W$4:$W1521,$W1521))</f>
        <v>2</v>
      </c>
      <c r="AS1521" s="42">
        <f t="shared" si="765"/>
        <v>0</v>
      </c>
      <c r="AT1521" s="42">
        <f t="shared" si="766"/>
        <v>0</v>
      </c>
      <c r="AU1521" s="42">
        <f t="shared" si="767"/>
        <v>0</v>
      </c>
    </row>
    <row r="1522" spans="1:47" x14ac:dyDescent="0.2">
      <c r="A1522" s="35">
        <v>46283</v>
      </c>
      <c r="B1522" s="36" t="s">
        <v>254</v>
      </c>
      <c r="C1522" s="36" t="s">
        <v>232</v>
      </c>
      <c r="D1522" s="36"/>
      <c r="E1522" s="37"/>
      <c r="F1522" s="37"/>
      <c r="G1522" s="36"/>
      <c r="H1522" s="36"/>
      <c r="I1522" s="36"/>
      <c r="J1522" s="36"/>
      <c r="K1522" s="37"/>
      <c r="L1522" s="37"/>
      <c r="M1522" s="37"/>
      <c r="N1522" s="38">
        <f t="shared" si="736"/>
        <v>46266</v>
      </c>
      <c r="O1522">
        <f t="shared" si="737"/>
        <v>900001</v>
      </c>
      <c r="P1522" t="str">
        <f t="shared" si="738"/>
        <v>Serralheria</v>
      </c>
      <c r="Q1522" t="str">
        <f t="shared" si="739"/>
        <v>Normal / Fixo</v>
      </c>
      <c r="R1522" t="str">
        <f t="shared" si="740"/>
        <v>SERRALHEIRO II</v>
      </c>
      <c r="S1522" t="str">
        <f t="shared" si="741"/>
        <v>ADM</v>
      </c>
      <c r="T1522" s="39">
        <f t="shared" si="742"/>
        <v>57.825734836004102</v>
      </c>
      <c r="U1522" s="40">
        <f t="shared" si="743"/>
        <v>0.33333333333333298</v>
      </c>
      <c r="V1522" s="40">
        <f t="shared" si="744"/>
        <v>0.33333333333333298</v>
      </c>
      <c r="W1522" s="40">
        <f t="shared" si="745"/>
        <v>0</v>
      </c>
      <c r="X1522" t="str">
        <f t="shared" si="746"/>
        <v>Não</v>
      </c>
      <c r="Y1522" s="40">
        <f t="shared" si="747"/>
        <v>0</v>
      </c>
      <c r="Z1522" s="40">
        <f t="shared" si="748"/>
        <v>0</v>
      </c>
      <c r="AA1522" s="40">
        <f t="shared" si="749"/>
        <v>0</v>
      </c>
      <c r="AB1522" s="40">
        <f t="shared" si="750"/>
        <v>0</v>
      </c>
      <c r="AC1522" s="40">
        <f t="shared" si="751"/>
        <v>0</v>
      </c>
      <c r="AD1522" s="39">
        <f t="shared" si="752"/>
        <v>0</v>
      </c>
      <c r="AE1522" s="39">
        <f t="shared" si="753"/>
        <v>0</v>
      </c>
      <c r="AF1522" t="str">
        <f t="shared" si="754"/>
        <v>Trabalhado</v>
      </c>
      <c r="AG1522" t="str">
        <f t="shared" si="755"/>
        <v/>
      </c>
      <c r="AH1522" t="str">
        <f t="shared" si="756"/>
        <v/>
      </c>
      <c r="AJ1522" s="41">
        <f t="shared" si="757"/>
        <v>8</v>
      </c>
      <c r="AK1522" s="42" t="str">
        <f t="shared" si="758"/>
        <v/>
      </c>
      <c r="AL1522" s="41" t="str">
        <f t="shared" si="759"/>
        <v>Leve atraso</v>
      </c>
      <c r="AM1522" s="41" t="str">
        <f t="shared" si="760"/>
        <v>Não</v>
      </c>
      <c r="AN1522" s="41" t="str">
        <f t="shared" si="761"/>
        <v>Sim</v>
      </c>
      <c r="AO1522" s="42" t="str">
        <f t="shared" si="762"/>
        <v/>
      </c>
      <c r="AP1522" s="41" t="str">
        <f t="shared" si="763"/>
        <v>Ronaldo Santos Dias|46283</v>
      </c>
      <c r="AQ1522" s="41" t="str">
        <f t="shared" si="764"/>
        <v/>
      </c>
      <c r="AR1522" s="41" t="str">
        <f>IF($AQ1522="","",COUNTIFS(L_ChaveCob,$AQ1522,L_Ausencia,"&gt;"&amp;$W1522)+COUNTIFS($AQ$4:$AQ1522,$AQ1522,$W$4:$W1522,$W1522))</f>
        <v/>
      </c>
      <c r="AS1522" s="42">
        <f t="shared" si="765"/>
        <v>0</v>
      </c>
      <c r="AT1522" s="42">
        <f t="shared" si="766"/>
        <v>0</v>
      </c>
      <c r="AU1522" s="42">
        <f t="shared" si="767"/>
        <v>0</v>
      </c>
    </row>
    <row r="1523" spans="1:47" x14ac:dyDescent="0.2">
      <c r="A1523" s="35">
        <v>46283</v>
      </c>
      <c r="B1523" s="36" t="s">
        <v>247</v>
      </c>
      <c r="C1523" s="36" t="s">
        <v>213</v>
      </c>
      <c r="D1523" s="36"/>
      <c r="E1523" s="37">
        <v>0.375</v>
      </c>
      <c r="F1523" s="37"/>
      <c r="G1523" s="36" t="s">
        <v>617</v>
      </c>
      <c r="H1523" s="36"/>
      <c r="I1523" s="36"/>
      <c r="J1523" s="36"/>
      <c r="K1523" s="37"/>
      <c r="L1523" s="37"/>
      <c r="M1523" s="37"/>
      <c r="N1523" s="38">
        <f t="shared" si="736"/>
        <v>46266</v>
      </c>
      <c r="O1523">
        <f t="shared" si="737"/>
        <v>900005</v>
      </c>
      <c r="P1523" t="str">
        <f t="shared" si="738"/>
        <v>Serralheria</v>
      </c>
      <c r="Q1523" t="str">
        <f t="shared" si="739"/>
        <v>Normal / Fixo</v>
      </c>
      <c r="R1523" t="str">
        <f t="shared" si="740"/>
        <v>SERRALHEIRO II</v>
      </c>
      <c r="S1523" t="str">
        <f t="shared" si="741"/>
        <v>ADM</v>
      </c>
      <c r="T1523" s="39">
        <f t="shared" si="742"/>
        <v>57.825734836004102</v>
      </c>
      <c r="U1523" s="40">
        <f t="shared" si="743"/>
        <v>0.33333333333333298</v>
      </c>
      <c r="V1523" s="40">
        <f t="shared" si="744"/>
        <v>0</v>
      </c>
      <c r="W1523" s="40">
        <f t="shared" si="745"/>
        <v>0.375</v>
      </c>
      <c r="X1523" t="str">
        <f t="shared" si="746"/>
        <v>Sim</v>
      </c>
      <c r="Y1523" s="40">
        <f t="shared" si="747"/>
        <v>0.375</v>
      </c>
      <c r="Z1523" s="40">
        <f t="shared" si="748"/>
        <v>0</v>
      </c>
      <c r="AA1523" s="40">
        <f t="shared" si="749"/>
        <v>0.33333333333333298</v>
      </c>
      <c r="AB1523" s="40">
        <f t="shared" si="750"/>
        <v>0</v>
      </c>
      <c r="AC1523" s="40">
        <f t="shared" si="751"/>
        <v>4.1666666666667018E-2</v>
      </c>
      <c r="AD1523" s="39">
        <f t="shared" si="752"/>
        <v>57.825734836004592</v>
      </c>
      <c r="AE1523" s="39">
        <f t="shared" si="753"/>
        <v>0</v>
      </c>
      <c r="AF1523" t="str">
        <f t="shared" si="754"/>
        <v>Injustificada</v>
      </c>
      <c r="AG1523" t="str">
        <f t="shared" si="755"/>
        <v>Compensado 8:00h por Felipe Cardoso. DESCONTA 1:00h (Injustificada).</v>
      </c>
      <c r="AH1523" t="str">
        <f t="shared" si="756"/>
        <v/>
      </c>
      <c r="AJ1523" s="41">
        <f t="shared" si="757"/>
        <v>13</v>
      </c>
      <c r="AK1523" s="42" t="str">
        <f t="shared" si="758"/>
        <v/>
      </c>
      <c r="AL1523" s="41" t="str">
        <f t="shared" si="759"/>
        <v>Dia inteiro</v>
      </c>
      <c r="AM1523" s="41" t="str">
        <f t="shared" si="760"/>
        <v>Sim</v>
      </c>
      <c r="AN1523" s="41" t="str">
        <f t="shared" si="761"/>
        <v>Não</v>
      </c>
      <c r="AO1523" s="42" t="str">
        <f t="shared" si="762"/>
        <v/>
      </c>
      <c r="AP1523" s="41" t="str">
        <f t="shared" si="763"/>
        <v>Rafael Fracaroli da Rocha|46283</v>
      </c>
      <c r="AQ1523" s="41" t="str">
        <f t="shared" si="764"/>
        <v>46283|Serralheria</v>
      </c>
      <c r="AR1523" s="41">
        <f>IF($AQ1523="","",COUNTIFS(L_ChaveCob,$AQ1523,L_Ausencia,"&gt;"&amp;$W1523)+COUNTIFS($AQ$4:$AQ1523,$AQ1523,$W$4:$W1523,$W1523))</f>
        <v>1</v>
      </c>
      <c r="AS1523" s="42">
        <f t="shared" si="765"/>
        <v>0</v>
      </c>
      <c r="AT1523" s="42">
        <f t="shared" si="766"/>
        <v>0</v>
      </c>
      <c r="AU1523" s="42">
        <f t="shared" si="767"/>
        <v>0</v>
      </c>
    </row>
    <row r="1524" spans="1:47" x14ac:dyDescent="0.2">
      <c r="A1524" s="35">
        <v>46283</v>
      </c>
      <c r="B1524" s="36" t="s">
        <v>237</v>
      </c>
      <c r="C1524" s="36" t="s">
        <v>220</v>
      </c>
      <c r="D1524" s="36"/>
      <c r="E1524" s="37">
        <v>0.16666666666666699</v>
      </c>
      <c r="F1524" s="37"/>
      <c r="G1524" s="36"/>
      <c r="H1524" s="36"/>
      <c r="I1524" s="36"/>
      <c r="J1524" s="36"/>
      <c r="K1524" s="37"/>
      <c r="L1524" s="37"/>
      <c r="M1524" s="37"/>
      <c r="N1524" s="38">
        <f t="shared" si="736"/>
        <v>46266</v>
      </c>
      <c r="O1524">
        <f t="shared" si="737"/>
        <v>119353</v>
      </c>
      <c r="P1524" t="str">
        <f t="shared" si="738"/>
        <v>Serralheria</v>
      </c>
      <c r="Q1524" t="str">
        <f t="shared" si="739"/>
        <v>Normal / Fixo</v>
      </c>
      <c r="R1524" t="str">
        <f t="shared" si="740"/>
        <v>SERRALHEIRO II</v>
      </c>
      <c r="S1524" t="str">
        <f t="shared" si="741"/>
        <v>ADM</v>
      </c>
      <c r="T1524" s="39">
        <f t="shared" si="742"/>
        <v>57.825734836004102</v>
      </c>
      <c r="U1524" s="40">
        <f t="shared" si="743"/>
        <v>0.33333333333333298</v>
      </c>
      <c r="V1524" s="40">
        <f t="shared" si="744"/>
        <v>0.16666666666666599</v>
      </c>
      <c r="W1524" s="40">
        <f t="shared" si="745"/>
        <v>0.16666666666666699</v>
      </c>
      <c r="X1524" t="str">
        <f t="shared" si="746"/>
        <v>Sim</v>
      </c>
      <c r="Y1524" s="40">
        <f t="shared" si="747"/>
        <v>0.16666666666666699</v>
      </c>
      <c r="Z1524" s="40">
        <f t="shared" si="748"/>
        <v>0</v>
      </c>
      <c r="AA1524" s="40">
        <f t="shared" si="749"/>
        <v>0</v>
      </c>
      <c r="AB1524" s="40">
        <f t="shared" si="750"/>
        <v>0</v>
      </c>
      <c r="AC1524" s="40">
        <f t="shared" si="751"/>
        <v>0.16666666666666699</v>
      </c>
      <c r="AD1524" s="39">
        <f t="shared" si="752"/>
        <v>231.30293934401686</v>
      </c>
      <c r="AE1524" s="39">
        <f t="shared" si="753"/>
        <v>0</v>
      </c>
      <c r="AF1524" t="str">
        <f t="shared" si="754"/>
        <v>Injustificada</v>
      </c>
      <c r="AG1524" t="str">
        <f t="shared" si="755"/>
        <v>DESCONTA 4:00h (Injustificada).</v>
      </c>
      <c r="AH1524" t="str">
        <f t="shared" si="756"/>
        <v/>
      </c>
      <c r="AJ1524" s="41">
        <f t="shared" si="757"/>
        <v>7</v>
      </c>
      <c r="AK1524" s="42" t="str">
        <f t="shared" si="758"/>
        <v/>
      </c>
      <c r="AL1524" s="41" t="str">
        <f t="shared" si="759"/>
        <v>Pelo ponto</v>
      </c>
      <c r="AM1524" s="41" t="str">
        <f t="shared" si="760"/>
        <v>Sim</v>
      </c>
      <c r="AN1524" s="41" t="str">
        <f t="shared" si="761"/>
        <v>Não</v>
      </c>
      <c r="AO1524" s="42" t="str">
        <f t="shared" si="762"/>
        <v/>
      </c>
      <c r="AP1524" s="41" t="str">
        <f t="shared" si="763"/>
        <v>Ezequiel Antonio Peres|46283</v>
      </c>
      <c r="AQ1524" s="41" t="str">
        <f t="shared" si="764"/>
        <v>46283|Serralheria</v>
      </c>
      <c r="AR1524" s="41">
        <f>IF($AQ1524="","",COUNTIFS(L_ChaveCob,$AQ1524,L_Ausencia,"&gt;"&amp;$W1524)+COUNTIFS($AQ$4:$AQ1524,$AQ1524,$W$4:$W1524,$W1524))</f>
        <v>3</v>
      </c>
      <c r="AS1524" s="42">
        <f t="shared" si="765"/>
        <v>0</v>
      </c>
      <c r="AT1524" s="42">
        <f t="shared" si="766"/>
        <v>0</v>
      </c>
      <c r="AU1524" s="42">
        <f t="shared" si="767"/>
        <v>0</v>
      </c>
    </row>
    <row r="1525" spans="1:47" x14ac:dyDescent="0.2">
      <c r="A1525" s="35">
        <v>46283</v>
      </c>
      <c r="B1525" s="36" t="s">
        <v>249</v>
      </c>
      <c r="C1525" s="36" t="s">
        <v>232</v>
      </c>
      <c r="D1525" s="36"/>
      <c r="E1525" s="37"/>
      <c r="F1525" s="37"/>
      <c r="G1525" s="36"/>
      <c r="H1525" s="36"/>
      <c r="I1525" s="36"/>
      <c r="J1525" s="36"/>
      <c r="K1525" s="37"/>
      <c r="L1525" s="37"/>
      <c r="M1525" s="37"/>
      <c r="N1525" s="38">
        <f t="shared" si="736"/>
        <v>46266</v>
      </c>
      <c r="O1525">
        <f t="shared" si="737"/>
        <v>331335</v>
      </c>
      <c r="P1525" t="str">
        <f t="shared" si="738"/>
        <v>Serralheria</v>
      </c>
      <c r="Q1525" t="str">
        <f t="shared" si="739"/>
        <v>Normal / Fixo</v>
      </c>
      <c r="R1525" t="str">
        <f t="shared" si="740"/>
        <v>SERRALHEIRO II</v>
      </c>
      <c r="S1525" t="str">
        <f t="shared" si="741"/>
        <v>ADM</v>
      </c>
      <c r="T1525" s="39">
        <f t="shared" si="742"/>
        <v>57.825734836004102</v>
      </c>
      <c r="U1525" s="40">
        <f t="shared" si="743"/>
        <v>0.33333333333333298</v>
      </c>
      <c r="V1525" s="40">
        <f t="shared" si="744"/>
        <v>0.33333333333333298</v>
      </c>
      <c r="W1525" s="40">
        <f t="shared" si="745"/>
        <v>0</v>
      </c>
      <c r="X1525" t="str">
        <f t="shared" si="746"/>
        <v>Não</v>
      </c>
      <c r="Y1525" s="40">
        <f t="shared" si="747"/>
        <v>0</v>
      </c>
      <c r="Z1525" s="40">
        <f t="shared" si="748"/>
        <v>0</v>
      </c>
      <c r="AA1525" s="40">
        <f t="shared" si="749"/>
        <v>0</v>
      </c>
      <c r="AB1525" s="40">
        <f t="shared" si="750"/>
        <v>0</v>
      </c>
      <c r="AC1525" s="40">
        <f t="shared" si="751"/>
        <v>0</v>
      </c>
      <c r="AD1525" s="39">
        <f t="shared" si="752"/>
        <v>0</v>
      </c>
      <c r="AE1525" s="39">
        <f t="shared" si="753"/>
        <v>0</v>
      </c>
      <c r="AF1525" t="str">
        <f t="shared" si="754"/>
        <v>Trabalhado</v>
      </c>
      <c r="AG1525" t="str">
        <f t="shared" si="755"/>
        <v/>
      </c>
      <c r="AH1525" t="str">
        <f t="shared" si="756"/>
        <v/>
      </c>
      <c r="AJ1525" s="41">
        <f t="shared" si="757"/>
        <v>5</v>
      </c>
      <c r="AK1525" s="42" t="str">
        <f t="shared" si="758"/>
        <v/>
      </c>
      <c r="AL1525" s="41" t="str">
        <f t="shared" si="759"/>
        <v>Leve atraso</v>
      </c>
      <c r="AM1525" s="41" t="str">
        <f t="shared" si="760"/>
        <v>Não</v>
      </c>
      <c r="AN1525" s="41" t="str">
        <f t="shared" si="761"/>
        <v>Sim</v>
      </c>
      <c r="AO1525" s="42" t="str">
        <f t="shared" si="762"/>
        <v/>
      </c>
      <c r="AP1525" s="41" t="str">
        <f t="shared" si="763"/>
        <v>Robson Alberto Alves Galvão|46283</v>
      </c>
      <c r="AQ1525" s="41" t="str">
        <f t="shared" si="764"/>
        <v/>
      </c>
      <c r="AR1525" s="41" t="str">
        <f>IF($AQ1525="","",COUNTIFS(L_ChaveCob,$AQ1525,L_Ausencia,"&gt;"&amp;$W1525)+COUNTIFS($AQ$4:$AQ1525,$AQ1525,$W$4:$W1525,$W1525))</f>
        <v/>
      </c>
      <c r="AS1525" s="42">
        <f t="shared" si="765"/>
        <v>0</v>
      </c>
      <c r="AT1525" s="42">
        <f t="shared" si="766"/>
        <v>0</v>
      </c>
      <c r="AU1525" s="42">
        <f t="shared" si="767"/>
        <v>0</v>
      </c>
    </row>
    <row r="1526" spans="1:47" x14ac:dyDescent="0.2">
      <c r="A1526" s="35">
        <v>46283</v>
      </c>
      <c r="B1526" s="36" t="s">
        <v>229</v>
      </c>
      <c r="C1526" s="36" t="s">
        <v>232</v>
      </c>
      <c r="D1526" s="36"/>
      <c r="E1526" s="37"/>
      <c r="F1526" s="37"/>
      <c r="G1526" s="36"/>
      <c r="H1526" s="36"/>
      <c r="I1526" s="36"/>
      <c r="J1526" s="36"/>
      <c r="K1526" s="37"/>
      <c r="L1526" s="37"/>
      <c r="M1526" s="37"/>
      <c r="N1526" s="38">
        <f t="shared" si="736"/>
        <v>46266</v>
      </c>
      <c r="O1526">
        <f t="shared" si="737"/>
        <v>105410</v>
      </c>
      <c r="P1526" t="str">
        <f t="shared" si="738"/>
        <v>Serralheria</v>
      </c>
      <c r="Q1526" t="str">
        <f t="shared" si="739"/>
        <v>Normal / Fixo</v>
      </c>
      <c r="R1526" t="str">
        <f t="shared" si="740"/>
        <v>SERRALHEIRO I</v>
      </c>
      <c r="S1526" t="str">
        <f t="shared" si="741"/>
        <v>TURNO 3</v>
      </c>
      <c r="T1526" s="39">
        <f t="shared" si="742"/>
        <v>53.488333185221997</v>
      </c>
      <c r="U1526" s="40">
        <f t="shared" si="743"/>
        <v>0.33333333333333298</v>
      </c>
      <c r="V1526" s="40">
        <f t="shared" si="744"/>
        <v>0.33333333333333298</v>
      </c>
      <c r="W1526" s="40">
        <f t="shared" si="745"/>
        <v>0</v>
      </c>
      <c r="X1526" t="str">
        <f t="shared" si="746"/>
        <v>Não</v>
      </c>
      <c r="Y1526" s="40">
        <f t="shared" si="747"/>
        <v>0</v>
      </c>
      <c r="Z1526" s="40">
        <f t="shared" si="748"/>
        <v>0</v>
      </c>
      <c r="AA1526" s="40">
        <f t="shared" si="749"/>
        <v>0</v>
      </c>
      <c r="AB1526" s="40">
        <f t="shared" si="750"/>
        <v>0</v>
      </c>
      <c r="AC1526" s="40">
        <f t="shared" si="751"/>
        <v>0</v>
      </c>
      <c r="AD1526" s="39">
        <f t="shared" si="752"/>
        <v>0</v>
      </c>
      <c r="AE1526" s="39">
        <f t="shared" si="753"/>
        <v>0</v>
      </c>
      <c r="AF1526" t="str">
        <f t="shared" si="754"/>
        <v>Trabalhado</v>
      </c>
      <c r="AG1526" t="str">
        <f t="shared" si="755"/>
        <v/>
      </c>
      <c r="AH1526" t="str">
        <f t="shared" si="756"/>
        <v/>
      </c>
      <c r="AJ1526" s="41">
        <f t="shared" si="757"/>
        <v>6</v>
      </c>
      <c r="AK1526" s="42" t="str">
        <f t="shared" si="758"/>
        <v/>
      </c>
      <c r="AL1526" s="41" t="str">
        <f t="shared" si="759"/>
        <v>Leve atraso</v>
      </c>
      <c r="AM1526" s="41" t="str">
        <f t="shared" si="760"/>
        <v>Não</v>
      </c>
      <c r="AN1526" s="41" t="str">
        <f t="shared" si="761"/>
        <v>Sim</v>
      </c>
      <c r="AO1526" s="42" t="str">
        <f t="shared" si="762"/>
        <v/>
      </c>
      <c r="AP1526" s="41" t="str">
        <f t="shared" si="763"/>
        <v>Marcelo Douglas Vieira Santana|46283</v>
      </c>
      <c r="AQ1526" s="41" t="str">
        <f t="shared" si="764"/>
        <v/>
      </c>
      <c r="AR1526" s="41" t="str">
        <f>IF($AQ1526="","",COUNTIFS(L_ChaveCob,$AQ1526,L_Ausencia,"&gt;"&amp;$W1526)+COUNTIFS($AQ$4:$AQ1526,$AQ1526,$W$4:$W1526,$W1526))</f>
        <v/>
      </c>
      <c r="AS1526" s="42">
        <f t="shared" si="765"/>
        <v>0</v>
      </c>
      <c r="AT1526" s="42">
        <f t="shared" si="766"/>
        <v>0</v>
      </c>
      <c r="AU1526" s="42">
        <f t="shared" si="767"/>
        <v>0</v>
      </c>
    </row>
    <row r="1527" spans="1:47" x14ac:dyDescent="0.2">
      <c r="A1527" s="35">
        <v>46283</v>
      </c>
      <c r="B1527" s="36" t="s">
        <v>231</v>
      </c>
      <c r="C1527" s="36" t="s">
        <v>232</v>
      </c>
      <c r="D1527" s="36"/>
      <c r="E1527" s="37"/>
      <c r="F1527" s="37"/>
      <c r="G1527" s="36"/>
      <c r="H1527" s="36"/>
      <c r="I1527" s="36"/>
      <c r="J1527" s="36"/>
      <c r="K1527" s="37"/>
      <c r="L1527" s="37"/>
      <c r="M1527" s="37"/>
      <c r="N1527" s="38">
        <f t="shared" si="736"/>
        <v>46266</v>
      </c>
      <c r="O1527">
        <f t="shared" si="737"/>
        <v>900004</v>
      </c>
      <c r="P1527" t="str">
        <f t="shared" si="738"/>
        <v>Serralheria</v>
      </c>
      <c r="Q1527" t="str">
        <f t="shared" si="739"/>
        <v>Normal / Fixo</v>
      </c>
      <c r="R1527" t="str">
        <f t="shared" si="740"/>
        <v>SERRALHEIRO I</v>
      </c>
      <c r="S1527" t="str">
        <f t="shared" si="741"/>
        <v>TURNO 2</v>
      </c>
      <c r="T1527" s="39">
        <f t="shared" si="742"/>
        <v>53.488333185221997</v>
      </c>
      <c r="U1527" s="40">
        <f t="shared" si="743"/>
        <v>0.33333333333333298</v>
      </c>
      <c r="V1527" s="40">
        <f t="shared" si="744"/>
        <v>0.33333333333333298</v>
      </c>
      <c r="W1527" s="40">
        <f t="shared" si="745"/>
        <v>0</v>
      </c>
      <c r="X1527" t="str">
        <f t="shared" si="746"/>
        <v>Não</v>
      </c>
      <c r="Y1527" s="40">
        <f t="shared" si="747"/>
        <v>0</v>
      </c>
      <c r="Z1527" s="40">
        <f t="shared" si="748"/>
        <v>0</v>
      </c>
      <c r="AA1527" s="40">
        <f t="shared" si="749"/>
        <v>0</v>
      </c>
      <c r="AB1527" s="40">
        <f t="shared" si="750"/>
        <v>0</v>
      </c>
      <c r="AC1527" s="40">
        <f t="shared" si="751"/>
        <v>0</v>
      </c>
      <c r="AD1527" s="39">
        <f t="shared" si="752"/>
        <v>0</v>
      </c>
      <c r="AE1527" s="39">
        <f t="shared" si="753"/>
        <v>0</v>
      </c>
      <c r="AF1527" t="str">
        <f t="shared" si="754"/>
        <v>Trabalhado</v>
      </c>
      <c r="AG1527" t="str">
        <f t="shared" si="755"/>
        <v/>
      </c>
      <c r="AH1527" t="str">
        <f t="shared" si="756"/>
        <v/>
      </c>
      <c r="AJ1527" s="41">
        <f t="shared" si="757"/>
        <v>11</v>
      </c>
      <c r="AK1527" s="42" t="str">
        <f t="shared" si="758"/>
        <v/>
      </c>
      <c r="AL1527" s="41" t="str">
        <f t="shared" si="759"/>
        <v>Leve atraso</v>
      </c>
      <c r="AM1527" s="41" t="str">
        <f t="shared" si="760"/>
        <v>Não</v>
      </c>
      <c r="AN1527" s="41" t="str">
        <f t="shared" si="761"/>
        <v>Sim</v>
      </c>
      <c r="AO1527" s="42" t="str">
        <f t="shared" si="762"/>
        <v/>
      </c>
      <c r="AP1527" s="41" t="str">
        <f t="shared" si="763"/>
        <v>Rogério Marques da Silva|46283</v>
      </c>
      <c r="AQ1527" s="41" t="str">
        <f t="shared" si="764"/>
        <v/>
      </c>
      <c r="AR1527" s="41" t="str">
        <f>IF($AQ1527="","",COUNTIFS(L_ChaveCob,$AQ1527,L_Ausencia,"&gt;"&amp;$W1527)+COUNTIFS($AQ$4:$AQ1527,$AQ1527,$W$4:$W1527,$W1527))</f>
        <v/>
      </c>
      <c r="AS1527" s="42">
        <f t="shared" si="765"/>
        <v>0</v>
      </c>
      <c r="AT1527" s="42">
        <f t="shared" si="766"/>
        <v>0</v>
      </c>
      <c r="AU1527" s="42">
        <f t="shared" si="767"/>
        <v>0</v>
      </c>
    </row>
    <row r="1528" spans="1:47" x14ac:dyDescent="0.2">
      <c r="A1528" s="35">
        <v>46283</v>
      </c>
      <c r="B1528" s="36" t="s">
        <v>479</v>
      </c>
      <c r="C1528" s="36" t="s">
        <v>258</v>
      </c>
      <c r="D1528" s="36"/>
      <c r="E1528" s="37"/>
      <c r="F1528" s="37"/>
      <c r="G1528" s="36" t="s">
        <v>622</v>
      </c>
      <c r="H1528" s="36"/>
      <c r="I1528" s="36"/>
      <c r="J1528" s="36"/>
      <c r="K1528" s="37"/>
      <c r="L1528" s="37"/>
      <c r="M1528" s="37"/>
      <c r="N1528" s="38">
        <f t="shared" si="736"/>
        <v>46266</v>
      </c>
      <c r="O1528">
        <f t="shared" si="737"/>
        <v>900012</v>
      </c>
      <c r="P1528" t="str">
        <f t="shared" si="738"/>
        <v>Serralheria</v>
      </c>
      <c r="Q1528" t="str">
        <f t="shared" si="739"/>
        <v>Normal / Fixo</v>
      </c>
      <c r="R1528" t="str">
        <f t="shared" si="740"/>
        <v>SERRALHEIRO I</v>
      </c>
      <c r="S1528" t="str">
        <f t="shared" si="741"/>
        <v>ADM</v>
      </c>
      <c r="T1528" s="39">
        <f t="shared" si="742"/>
        <v>53.488333185221997</v>
      </c>
      <c r="U1528" s="40">
        <f t="shared" si="743"/>
        <v>0.33333333333333298</v>
      </c>
      <c r="V1528" s="40">
        <f t="shared" si="744"/>
        <v>0</v>
      </c>
      <c r="W1528" s="40">
        <f t="shared" si="745"/>
        <v>0.33333333333333298</v>
      </c>
      <c r="X1528" t="str">
        <f t="shared" si="746"/>
        <v>Não</v>
      </c>
      <c r="Y1528" s="40">
        <f t="shared" si="747"/>
        <v>0</v>
      </c>
      <c r="Z1528" s="40">
        <f t="shared" si="748"/>
        <v>0</v>
      </c>
      <c r="AA1528" s="40">
        <f t="shared" si="749"/>
        <v>0</v>
      </c>
      <c r="AB1528" s="40">
        <f t="shared" si="750"/>
        <v>0</v>
      </c>
      <c r="AC1528" s="40">
        <f t="shared" si="751"/>
        <v>0</v>
      </c>
      <c r="AD1528" s="39">
        <f t="shared" si="752"/>
        <v>0</v>
      </c>
      <c r="AE1528" s="39">
        <f t="shared" si="753"/>
        <v>427.90666548177552</v>
      </c>
      <c r="AF1528" t="str">
        <f t="shared" si="754"/>
        <v>Justificada</v>
      </c>
      <c r="AG1528" t="str">
        <f t="shared" si="755"/>
        <v/>
      </c>
      <c r="AH1528" t="str">
        <f t="shared" si="756"/>
        <v/>
      </c>
      <c r="AJ1528" s="41">
        <f t="shared" si="757"/>
        <v>21</v>
      </c>
      <c r="AK1528" s="42" t="str">
        <f t="shared" si="758"/>
        <v/>
      </c>
      <c r="AL1528" s="41" t="str">
        <f t="shared" si="759"/>
        <v>Dia inteiro</v>
      </c>
      <c r="AM1528" s="41" t="str">
        <f t="shared" si="760"/>
        <v>Não</v>
      </c>
      <c r="AN1528" s="41" t="str">
        <f t="shared" si="761"/>
        <v>Não</v>
      </c>
      <c r="AO1528" s="42" t="str">
        <f t="shared" si="762"/>
        <v/>
      </c>
      <c r="AP1528" s="41" t="str">
        <f t="shared" si="763"/>
        <v>Diego Ferreira Moura|46283</v>
      </c>
      <c r="AQ1528" s="41" t="str">
        <f t="shared" si="764"/>
        <v/>
      </c>
      <c r="AR1528" s="41" t="str">
        <f>IF($AQ1528="","",COUNTIFS(L_ChaveCob,$AQ1528,L_Ausencia,"&gt;"&amp;$W1528)+COUNTIFS($AQ$4:$AQ1528,$AQ1528,$W$4:$W1528,$W1528))</f>
        <v/>
      </c>
      <c r="AS1528" s="42">
        <f t="shared" si="765"/>
        <v>0</v>
      </c>
      <c r="AT1528" s="42">
        <f t="shared" si="766"/>
        <v>0</v>
      </c>
      <c r="AU1528" s="42">
        <f t="shared" si="767"/>
        <v>0</v>
      </c>
    </row>
    <row r="1529" spans="1:47" x14ac:dyDescent="0.2">
      <c r="A1529" s="35">
        <v>46283</v>
      </c>
      <c r="B1529" s="36" t="s">
        <v>483</v>
      </c>
      <c r="C1529" s="36" t="s">
        <v>232</v>
      </c>
      <c r="D1529" s="36"/>
      <c r="E1529" s="37"/>
      <c r="F1529" s="37"/>
      <c r="G1529" s="36"/>
      <c r="H1529" s="36"/>
      <c r="I1529" s="36"/>
      <c r="J1529" s="36"/>
      <c r="K1529" s="37"/>
      <c r="L1529" s="37"/>
      <c r="M1529" s="37"/>
      <c r="N1529" s="38">
        <f t="shared" si="736"/>
        <v>46266</v>
      </c>
      <c r="O1529">
        <f t="shared" si="737"/>
        <v>900011</v>
      </c>
      <c r="P1529" t="str">
        <f t="shared" si="738"/>
        <v>Serralheria</v>
      </c>
      <c r="Q1529" t="str">
        <f t="shared" si="739"/>
        <v>Normal / Fixo</v>
      </c>
      <c r="R1529" t="str">
        <f t="shared" si="740"/>
        <v>SERRALHEIRO I</v>
      </c>
      <c r="S1529" t="str">
        <f t="shared" si="741"/>
        <v>ADM</v>
      </c>
      <c r="T1529" s="39">
        <f t="shared" si="742"/>
        <v>53.488333185221997</v>
      </c>
      <c r="U1529" s="40">
        <f t="shared" si="743"/>
        <v>0.33333333333333298</v>
      </c>
      <c r="V1529" s="40">
        <f t="shared" si="744"/>
        <v>0.33333333333333298</v>
      </c>
      <c r="W1529" s="40">
        <f t="shared" si="745"/>
        <v>0</v>
      </c>
      <c r="X1529" t="str">
        <f t="shared" si="746"/>
        <v>Não</v>
      </c>
      <c r="Y1529" s="40">
        <f t="shared" si="747"/>
        <v>0</v>
      </c>
      <c r="Z1529" s="40">
        <f t="shared" si="748"/>
        <v>0</v>
      </c>
      <c r="AA1529" s="40">
        <f t="shared" si="749"/>
        <v>0</v>
      </c>
      <c r="AB1529" s="40">
        <f t="shared" si="750"/>
        <v>0</v>
      </c>
      <c r="AC1529" s="40">
        <f t="shared" si="751"/>
        <v>0</v>
      </c>
      <c r="AD1529" s="39">
        <f t="shared" si="752"/>
        <v>0</v>
      </c>
      <c r="AE1529" s="39">
        <f t="shared" si="753"/>
        <v>0</v>
      </c>
      <c r="AF1529" t="str">
        <f t="shared" si="754"/>
        <v>Trabalhado</v>
      </c>
      <c r="AG1529" t="str">
        <f t="shared" si="755"/>
        <v/>
      </c>
      <c r="AH1529" t="str">
        <f t="shared" si="756"/>
        <v/>
      </c>
      <c r="AJ1529" s="41">
        <f t="shared" si="757"/>
        <v>20</v>
      </c>
      <c r="AK1529" s="42" t="str">
        <f t="shared" si="758"/>
        <v/>
      </c>
      <c r="AL1529" s="41" t="str">
        <f t="shared" si="759"/>
        <v>Leve atraso</v>
      </c>
      <c r="AM1529" s="41" t="str">
        <f t="shared" si="760"/>
        <v>Não</v>
      </c>
      <c r="AN1529" s="41" t="str">
        <f t="shared" si="761"/>
        <v>Sim</v>
      </c>
      <c r="AO1529" s="42" t="str">
        <f t="shared" si="762"/>
        <v/>
      </c>
      <c r="AP1529" s="41" t="str">
        <f t="shared" si="763"/>
        <v>Maxwell Torres da Silva|46283</v>
      </c>
      <c r="AQ1529" s="41" t="str">
        <f t="shared" si="764"/>
        <v/>
      </c>
      <c r="AR1529" s="41" t="str">
        <f>IF($AQ1529="","",COUNTIFS(L_ChaveCob,$AQ1529,L_Ausencia,"&gt;"&amp;$W1529)+COUNTIFS($AQ$4:$AQ1529,$AQ1529,$W$4:$W1529,$W1529))</f>
        <v/>
      </c>
      <c r="AS1529" s="42">
        <f t="shared" si="765"/>
        <v>0</v>
      </c>
      <c r="AT1529" s="42">
        <f t="shared" si="766"/>
        <v>0</v>
      </c>
      <c r="AU1529" s="42">
        <f t="shared" si="767"/>
        <v>0</v>
      </c>
    </row>
    <row r="1530" spans="1:47" x14ac:dyDescent="0.2">
      <c r="A1530" s="35">
        <v>46283</v>
      </c>
      <c r="B1530" s="36" t="s">
        <v>621</v>
      </c>
      <c r="C1530" s="36" t="s">
        <v>216</v>
      </c>
      <c r="D1530" s="36"/>
      <c r="E1530" s="37"/>
      <c r="F1530" s="37">
        <v>0.33333333333333298</v>
      </c>
      <c r="G1530" s="36"/>
      <c r="H1530" s="36"/>
      <c r="I1530" s="36"/>
      <c r="J1530" s="36"/>
      <c r="K1530" s="37"/>
      <c r="L1530" s="37"/>
      <c r="M1530" s="37"/>
      <c r="N1530" s="38">
        <f t="shared" si="736"/>
        <v>46266</v>
      </c>
      <c r="O1530">
        <f t="shared" si="737"/>
        <v>98296</v>
      </c>
      <c r="P1530" t="str">
        <f t="shared" si="738"/>
        <v>Serralheria</v>
      </c>
      <c r="Q1530" t="str">
        <f t="shared" si="739"/>
        <v>Normal / Fixo</v>
      </c>
      <c r="R1530" t="str">
        <f t="shared" si="740"/>
        <v>SERRALHEIRO I</v>
      </c>
      <c r="S1530" t="str">
        <f t="shared" si="741"/>
        <v>ADM</v>
      </c>
      <c r="T1530" s="39">
        <f t="shared" si="742"/>
        <v>53.488333185221997</v>
      </c>
      <c r="U1530" s="40">
        <f t="shared" si="743"/>
        <v>0.33333333333333298</v>
      </c>
      <c r="V1530" s="40">
        <f t="shared" si="744"/>
        <v>0.33333333333333298</v>
      </c>
      <c r="W1530" s="40">
        <f t="shared" si="745"/>
        <v>0</v>
      </c>
      <c r="X1530" t="str">
        <f t="shared" si="746"/>
        <v>Não</v>
      </c>
      <c r="Y1530" s="40">
        <f t="shared" si="747"/>
        <v>0</v>
      </c>
      <c r="Z1530" s="40">
        <f t="shared" si="748"/>
        <v>0</v>
      </c>
      <c r="AA1530" s="40">
        <f t="shared" si="749"/>
        <v>0</v>
      </c>
      <c r="AB1530" s="40">
        <f t="shared" si="750"/>
        <v>0</v>
      </c>
      <c r="AC1530" s="40">
        <f t="shared" si="751"/>
        <v>0</v>
      </c>
      <c r="AD1530" s="39">
        <f t="shared" si="752"/>
        <v>0</v>
      </c>
      <c r="AE1530" s="39">
        <f t="shared" si="753"/>
        <v>0</v>
      </c>
      <c r="AF1530" t="str">
        <f t="shared" si="754"/>
        <v>Compensação</v>
      </c>
      <c r="AG1530" t="str">
        <f t="shared" si="755"/>
        <v>Horas usadas p/ compensar falta de Ivanildo Lopes Pires de Carvalho de 18/09.</v>
      </c>
      <c r="AH1530" t="str">
        <f t="shared" si="756"/>
        <v/>
      </c>
      <c r="AJ1530" s="41">
        <f t="shared" si="757"/>
        <v>24</v>
      </c>
      <c r="AK1530" s="42" t="str">
        <f t="shared" si="758"/>
        <v/>
      </c>
      <c r="AL1530" s="41" t="str">
        <f t="shared" si="759"/>
        <v>Não</v>
      </c>
      <c r="AM1530" s="41" t="str">
        <f t="shared" si="760"/>
        <v>Não</v>
      </c>
      <c r="AN1530" s="41" t="str">
        <f t="shared" si="761"/>
        <v>Sim</v>
      </c>
      <c r="AO1530" s="42" t="str">
        <f t="shared" si="762"/>
        <v/>
      </c>
      <c r="AP1530" s="41" t="str">
        <f t="shared" si="763"/>
        <v>José Welmison Vicente da Silva|46283</v>
      </c>
      <c r="AQ1530" s="41" t="str">
        <f t="shared" si="764"/>
        <v/>
      </c>
      <c r="AR1530" s="41" t="str">
        <f>IF($AQ1530="","",COUNTIFS(L_ChaveCob,$AQ1530,L_Ausencia,"&gt;"&amp;$W1530)+COUNTIFS($AQ$4:$AQ1530,$AQ1530,$W$4:$W1530,$W1530))</f>
        <v/>
      </c>
      <c r="AS1530" s="42">
        <f t="shared" si="765"/>
        <v>0</v>
      </c>
      <c r="AT1530" s="42">
        <f t="shared" si="766"/>
        <v>0</v>
      </c>
      <c r="AU1530" s="42">
        <f t="shared" si="767"/>
        <v>0</v>
      </c>
    </row>
    <row r="1531" spans="1:47" x14ac:dyDescent="0.2">
      <c r="A1531" s="35">
        <v>46283</v>
      </c>
      <c r="B1531" s="36" t="s">
        <v>620</v>
      </c>
      <c r="C1531" s="36" t="s">
        <v>216</v>
      </c>
      <c r="D1531" s="36"/>
      <c r="E1531" s="37"/>
      <c r="F1531" s="37">
        <v>0.33333333333333298</v>
      </c>
      <c r="G1531" s="36"/>
      <c r="H1531" s="36"/>
      <c r="I1531" s="36"/>
      <c r="J1531" s="36"/>
      <c r="K1531" s="37"/>
      <c r="L1531" s="37"/>
      <c r="M1531" s="37"/>
      <c r="N1531" s="38">
        <f t="shared" si="736"/>
        <v>46266</v>
      </c>
      <c r="O1531">
        <f t="shared" si="737"/>
        <v>558169</v>
      </c>
      <c r="P1531" t="str">
        <f t="shared" si="738"/>
        <v>Serralheria</v>
      </c>
      <c r="Q1531" t="str">
        <f t="shared" si="739"/>
        <v>Normal / Fixo</v>
      </c>
      <c r="R1531" t="str">
        <f t="shared" si="740"/>
        <v>SERRALHEIRO I</v>
      </c>
      <c r="S1531" t="str">
        <f t="shared" si="741"/>
        <v>ADM</v>
      </c>
      <c r="T1531" s="39">
        <f t="shared" si="742"/>
        <v>53.488333185221997</v>
      </c>
      <c r="U1531" s="40">
        <f t="shared" si="743"/>
        <v>0.33333333333333298</v>
      </c>
      <c r="V1531" s="40">
        <f t="shared" si="744"/>
        <v>0.33333333333333298</v>
      </c>
      <c r="W1531" s="40">
        <f t="shared" si="745"/>
        <v>0</v>
      </c>
      <c r="X1531" t="str">
        <f t="shared" si="746"/>
        <v>Não</v>
      </c>
      <c r="Y1531" s="40">
        <f t="shared" si="747"/>
        <v>0</v>
      </c>
      <c r="Z1531" s="40">
        <f t="shared" si="748"/>
        <v>0</v>
      </c>
      <c r="AA1531" s="40">
        <f t="shared" si="749"/>
        <v>0</v>
      </c>
      <c r="AB1531" s="40">
        <f t="shared" si="750"/>
        <v>0</v>
      </c>
      <c r="AC1531" s="40">
        <f t="shared" si="751"/>
        <v>0</v>
      </c>
      <c r="AD1531" s="39">
        <f t="shared" si="752"/>
        <v>0</v>
      </c>
      <c r="AE1531" s="39">
        <f t="shared" si="753"/>
        <v>0</v>
      </c>
      <c r="AF1531" t="str">
        <f t="shared" si="754"/>
        <v>Compensação</v>
      </c>
      <c r="AG1531" t="str">
        <f t="shared" si="755"/>
        <v>Horas usadas p/ compensar falta de Rafael Fracaroli da Rocha de 18/09.</v>
      </c>
      <c r="AH1531" t="str">
        <f t="shared" si="756"/>
        <v/>
      </c>
      <c r="AJ1531" s="41">
        <f t="shared" si="757"/>
        <v>23</v>
      </c>
      <c r="AK1531" s="42" t="str">
        <f t="shared" si="758"/>
        <v/>
      </c>
      <c r="AL1531" s="41" t="str">
        <f t="shared" si="759"/>
        <v>Não</v>
      </c>
      <c r="AM1531" s="41" t="str">
        <f t="shared" si="760"/>
        <v>Não</v>
      </c>
      <c r="AN1531" s="41" t="str">
        <f t="shared" si="761"/>
        <v>Sim</v>
      </c>
      <c r="AO1531" s="42" t="str">
        <f t="shared" si="762"/>
        <v/>
      </c>
      <c r="AP1531" s="41" t="str">
        <f t="shared" si="763"/>
        <v>Felipe Cardoso|46283</v>
      </c>
      <c r="AQ1531" s="41" t="str">
        <f t="shared" si="764"/>
        <v/>
      </c>
      <c r="AR1531" s="41" t="str">
        <f>IF($AQ1531="","",COUNTIFS(L_ChaveCob,$AQ1531,L_Ausencia,"&gt;"&amp;$W1531)+COUNTIFS($AQ$4:$AQ1531,$AQ1531,$W$4:$W1531,$W1531))</f>
        <v/>
      </c>
      <c r="AS1531" s="42">
        <f t="shared" si="765"/>
        <v>0</v>
      </c>
      <c r="AT1531" s="42">
        <f t="shared" si="766"/>
        <v>0</v>
      </c>
      <c r="AU1531" s="42">
        <f t="shared" si="767"/>
        <v>0</v>
      </c>
    </row>
    <row r="1532" spans="1:47" x14ac:dyDescent="0.2">
      <c r="A1532" s="35">
        <v>46283</v>
      </c>
      <c r="B1532" s="36" t="s">
        <v>281</v>
      </c>
      <c r="C1532" s="36" t="s">
        <v>220</v>
      </c>
      <c r="D1532" s="36"/>
      <c r="E1532" s="37">
        <v>0.16666666666666699</v>
      </c>
      <c r="F1532" s="37"/>
      <c r="G1532" s="36"/>
      <c r="H1532" s="36"/>
      <c r="I1532" s="36"/>
      <c r="J1532" s="36"/>
      <c r="K1532" s="37"/>
      <c r="L1532" s="37"/>
      <c r="M1532" s="37"/>
      <c r="N1532" s="38">
        <f t="shared" si="736"/>
        <v>46266</v>
      </c>
      <c r="O1532">
        <f t="shared" si="737"/>
        <v>900010</v>
      </c>
      <c r="P1532" t="str">
        <f t="shared" si="738"/>
        <v>Serralheria</v>
      </c>
      <c r="Q1532" t="str">
        <f t="shared" si="739"/>
        <v>Normal / Fixo</v>
      </c>
      <c r="R1532" t="str">
        <f t="shared" si="740"/>
        <v>SERRALHEIRO I</v>
      </c>
      <c r="S1532" t="str">
        <f t="shared" si="741"/>
        <v>ADM</v>
      </c>
      <c r="T1532" s="39">
        <f t="shared" si="742"/>
        <v>53.488333185221997</v>
      </c>
      <c r="U1532" s="40">
        <f t="shared" si="743"/>
        <v>0.33333333333333298</v>
      </c>
      <c r="V1532" s="40">
        <f t="shared" si="744"/>
        <v>0.16666666666666599</v>
      </c>
      <c r="W1532" s="40">
        <f t="shared" si="745"/>
        <v>0.16666666666666699</v>
      </c>
      <c r="X1532" t="str">
        <f t="shared" si="746"/>
        <v>Sim</v>
      </c>
      <c r="Y1532" s="40">
        <f t="shared" si="747"/>
        <v>0.16666666666666699</v>
      </c>
      <c r="Z1532" s="40">
        <f t="shared" si="748"/>
        <v>0</v>
      </c>
      <c r="AA1532" s="40">
        <f t="shared" si="749"/>
        <v>0</v>
      </c>
      <c r="AB1532" s="40">
        <f t="shared" si="750"/>
        <v>0</v>
      </c>
      <c r="AC1532" s="40">
        <f t="shared" si="751"/>
        <v>0.16666666666666699</v>
      </c>
      <c r="AD1532" s="39">
        <f t="shared" si="752"/>
        <v>213.95333274088841</v>
      </c>
      <c r="AE1532" s="39">
        <f t="shared" si="753"/>
        <v>0</v>
      </c>
      <c r="AF1532" t="str">
        <f t="shared" si="754"/>
        <v>Injustificada</v>
      </c>
      <c r="AG1532" t="str">
        <f t="shared" si="755"/>
        <v>DESCONTA 4:00h (Injustificada).</v>
      </c>
      <c r="AH1532" t="str">
        <f t="shared" si="756"/>
        <v/>
      </c>
      <c r="AJ1532" s="41">
        <f t="shared" si="757"/>
        <v>19</v>
      </c>
      <c r="AK1532" s="42" t="str">
        <f t="shared" si="758"/>
        <v/>
      </c>
      <c r="AL1532" s="41" t="str">
        <f t="shared" si="759"/>
        <v>Pelo ponto</v>
      </c>
      <c r="AM1532" s="41" t="str">
        <f t="shared" si="760"/>
        <v>Sim</v>
      </c>
      <c r="AN1532" s="41" t="str">
        <f t="shared" si="761"/>
        <v>Não</v>
      </c>
      <c r="AO1532" s="42" t="str">
        <f t="shared" si="762"/>
        <v/>
      </c>
      <c r="AP1532" s="41" t="str">
        <f t="shared" si="763"/>
        <v>Roniel de Souza Rocha|46283</v>
      </c>
      <c r="AQ1532" s="41" t="str">
        <f t="shared" si="764"/>
        <v>46283|Serralheria</v>
      </c>
      <c r="AR1532" s="41">
        <f>IF($AQ1532="","",COUNTIFS(L_ChaveCob,$AQ1532,L_Ausencia,"&gt;"&amp;$W1532)+COUNTIFS($AQ$4:$AQ1532,$AQ1532,$W$4:$W1532,$W1532))</f>
        <v>4</v>
      </c>
      <c r="AS1532" s="42">
        <f t="shared" si="765"/>
        <v>0</v>
      </c>
      <c r="AT1532" s="42">
        <f t="shared" si="766"/>
        <v>0</v>
      </c>
      <c r="AU1532" s="42">
        <f t="shared" si="767"/>
        <v>0</v>
      </c>
    </row>
    <row r="1533" spans="1:47" hidden="1" x14ac:dyDescent="0.2">
      <c r="A1533" s="35">
        <v>46283</v>
      </c>
      <c r="B1533" s="36" t="s">
        <v>611</v>
      </c>
      <c r="C1533" s="36" t="s">
        <v>232</v>
      </c>
      <c r="D1533" s="36"/>
      <c r="E1533" s="37"/>
      <c r="F1533" s="37"/>
      <c r="G1533" s="36"/>
      <c r="H1533" s="36"/>
      <c r="I1533" s="36"/>
      <c r="J1533" s="36"/>
      <c r="K1533" s="37"/>
      <c r="L1533" s="37"/>
      <c r="M1533" s="37"/>
      <c r="N1533" s="38">
        <f t="shared" si="736"/>
        <v>46266</v>
      </c>
      <c r="O1533">
        <f t="shared" si="737"/>
        <v>900013</v>
      </c>
      <c r="P1533" t="str">
        <f t="shared" si="738"/>
        <v>SPOT</v>
      </c>
      <c r="Q1533" t="str">
        <f t="shared" si="739"/>
        <v>SPOT</v>
      </c>
      <c r="R1533" t="str">
        <f t="shared" si="740"/>
        <v>SERRALHEIRO I</v>
      </c>
      <c r="S1533" t="str">
        <f t="shared" si="741"/>
        <v>TURNO 2</v>
      </c>
      <c r="T1533" s="39">
        <f t="shared" si="742"/>
        <v>53.488333185221997</v>
      </c>
      <c r="U1533" s="40">
        <f t="shared" si="743"/>
        <v>0.33333333333333298</v>
      </c>
      <c r="V1533" s="40">
        <f t="shared" si="744"/>
        <v>0.33333333333333298</v>
      </c>
      <c r="W1533" s="40">
        <f t="shared" si="745"/>
        <v>0</v>
      </c>
      <c r="X1533" t="str">
        <f t="shared" si="746"/>
        <v>Não</v>
      </c>
      <c r="Y1533" s="40">
        <f t="shared" si="747"/>
        <v>0</v>
      </c>
      <c r="Z1533" s="40">
        <f t="shared" si="748"/>
        <v>0</v>
      </c>
      <c r="AA1533" s="40">
        <f t="shared" si="749"/>
        <v>0</v>
      </c>
      <c r="AB1533" s="40">
        <f t="shared" si="750"/>
        <v>0</v>
      </c>
      <c r="AC1533" s="40">
        <f t="shared" si="751"/>
        <v>0</v>
      </c>
      <c r="AD1533" s="39">
        <f t="shared" si="752"/>
        <v>0</v>
      </c>
      <c r="AE1533" s="39">
        <f t="shared" si="753"/>
        <v>0</v>
      </c>
      <c r="AF1533" t="str">
        <f t="shared" si="754"/>
        <v>Trabalhado</v>
      </c>
      <c r="AG1533" t="str">
        <f t="shared" si="755"/>
        <v/>
      </c>
      <c r="AH1533" t="str">
        <f t="shared" si="756"/>
        <v/>
      </c>
      <c r="AJ1533" s="41">
        <f t="shared" si="757"/>
        <v>22</v>
      </c>
      <c r="AK1533" s="42" t="str">
        <f t="shared" si="758"/>
        <v/>
      </c>
      <c r="AL1533" s="41" t="str">
        <f t="shared" si="759"/>
        <v>Leve atraso</v>
      </c>
      <c r="AM1533" s="41" t="str">
        <f t="shared" si="760"/>
        <v>Não</v>
      </c>
      <c r="AN1533" s="41" t="str">
        <f t="shared" si="761"/>
        <v>Sim</v>
      </c>
      <c r="AO1533" s="42" t="str">
        <f t="shared" si="762"/>
        <v/>
      </c>
      <c r="AP1533" s="41" t="str">
        <f t="shared" si="763"/>
        <v>Murilo de Souza Modesto- Spot|46283</v>
      </c>
      <c r="AQ1533" s="41" t="str">
        <f t="shared" si="764"/>
        <v/>
      </c>
      <c r="AR1533" s="41" t="str">
        <f>IF($AQ1533="","",COUNTIFS(L_ChaveCob,$AQ1533,L_Ausencia,"&gt;"&amp;$W1533)+COUNTIFS($AQ$4:$AQ1533,$AQ1533,$W$4:$W1533,$W1533))</f>
        <v/>
      </c>
      <c r="AS1533" s="42">
        <f t="shared" si="765"/>
        <v>0</v>
      </c>
      <c r="AT1533" s="42">
        <f t="shared" si="766"/>
        <v>0</v>
      </c>
      <c r="AU1533" s="42">
        <f t="shared" si="767"/>
        <v>0</v>
      </c>
    </row>
    <row r="1534" spans="1:47" x14ac:dyDescent="0.2">
      <c r="A1534" s="35">
        <v>46284</v>
      </c>
      <c r="B1534" s="36" t="s">
        <v>231</v>
      </c>
      <c r="C1534" s="36" t="s">
        <v>232</v>
      </c>
      <c r="D1534" s="36"/>
      <c r="E1534" s="37"/>
      <c r="F1534" s="37"/>
      <c r="G1534" s="36"/>
      <c r="H1534" s="36"/>
      <c r="I1534" s="36"/>
      <c r="J1534" s="36"/>
      <c r="K1534" s="37"/>
      <c r="L1534" s="37"/>
      <c r="M1534" s="37"/>
      <c r="N1534" s="38">
        <f t="shared" si="736"/>
        <v>46266</v>
      </c>
      <c r="O1534">
        <f t="shared" si="737"/>
        <v>900004</v>
      </c>
      <c r="P1534" t="str">
        <f t="shared" si="738"/>
        <v>Serralheria</v>
      </c>
      <c r="Q1534" t="str">
        <f t="shared" si="739"/>
        <v>Normal / Fixo</v>
      </c>
      <c r="R1534" t="str">
        <f t="shared" si="740"/>
        <v>SERRALHEIRO I</v>
      </c>
      <c r="S1534" t="str">
        <f t="shared" si="741"/>
        <v>TURNO 2</v>
      </c>
      <c r="T1534" s="39">
        <f t="shared" si="742"/>
        <v>53.488333185221997</v>
      </c>
      <c r="U1534" s="40">
        <f t="shared" si="743"/>
        <v>0.33333333333333298</v>
      </c>
      <c r="V1534" s="40">
        <f t="shared" si="744"/>
        <v>0.33333333333333298</v>
      </c>
      <c r="W1534" s="40">
        <f t="shared" si="745"/>
        <v>0</v>
      </c>
      <c r="X1534" t="str">
        <f t="shared" si="746"/>
        <v>Não</v>
      </c>
      <c r="Y1534" s="40">
        <f t="shared" si="747"/>
        <v>0</v>
      </c>
      <c r="Z1534" s="40">
        <f t="shared" si="748"/>
        <v>0</v>
      </c>
      <c r="AA1534" s="40">
        <f t="shared" si="749"/>
        <v>0</v>
      </c>
      <c r="AB1534" s="40">
        <f t="shared" si="750"/>
        <v>0</v>
      </c>
      <c r="AC1534" s="40">
        <f t="shared" si="751"/>
        <v>0</v>
      </c>
      <c r="AD1534" s="39">
        <f t="shared" si="752"/>
        <v>0</v>
      </c>
      <c r="AE1534" s="39">
        <f t="shared" si="753"/>
        <v>0</v>
      </c>
      <c r="AF1534" t="str">
        <f t="shared" si="754"/>
        <v>Trabalhado</v>
      </c>
      <c r="AG1534" t="str">
        <f t="shared" si="755"/>
        <v/>
      </c>
      <c r="AH1534" t="str">
        <f t="shared" si="756"/>
        <v/>
      </c>
      <c r="AJ1534" s="41">
        <f t="shared" si="757"/>
        <v>11</v>
      </c>
      <c r="AK1534" s="42" t="str">
        <f t="shared" si="758"/>
        <v/>
      </c>
      <c r="AL1534" s="41" t="str">
        <f t="shared" si="759"/>
        <v>Leve atraso</v>
      </c>
      <c r="AM1534" s="41" t="str">
        <f t="shared" si="760"/>
        <v>Não</v>
      </c>
      <c r="AN1534" s="41" t="str">
        <f t="shared" si="761"/>
        <v>Sim</v>
      </c>
      <c r="AO1534" s="42" t="str">
        <f t="shared" si="762"/>
        <v/>
      </c>
      <c r="AP1534" s="41" t="str">
        <f t="shared" si="763"/>
        <v>Rogério Marques da Silva|46284</v>
      </c>
      <c r="AQ1534" s="41" t="str">
        <f t="shared" si="764"/>
        <v/>
      </c>
      <c r="AR1534" s="41" t="str">
        <f>IF($AQ1534="","",COUNTIFS(L_ChaveCob,$AQ1534,L_Ausencia,"&gt;"&amp;$W1534)+COUNTIFS($AQ$4:$AQ1534,$AQ1534,$W$4:$W1534,$W1534))</f>
        <v/>
      </c>
      <c r="AS1534" s="42">
        <f t="shared" si="765"/>
        <v>0</v>
      </c>
      <c r="AT1534" s="42">
        <f t="shared" si="766"/>
        <v>0</v>
      </c>
      <c r="AU1534" s="42">
        <f t="shared" si="767"/>
        <v>0</v>
      </c>
    </row>
    <row r="1535" spans="1:47" x14ac:dyDescent="0.2">
      <c r="A1535" s="35">
        <v>46284</v>
      </c>
      <c r="B1535" s="36" t="s">
        <v>229</v>
      </c>
      <c r="C1535" s="36" t="s">
        <v>232</v>
      </c>
      <c r="D1535" s="36"/>
      <c r="E1535" s="37"/>
      <c r="F1535" s="37"/>
      <c r="G1535" s="36"/>
      <c r="H1535" s="36"/>
      <c r="I1535" s="36"/>
      <c r="J1535" s="36"/>
      <c r="K1535" s="37"/>
      <c r="L1535" s="37"/>
      <c r="M1535" s="37"/>
      <c r="N1535" s="38">
        <f t="shared" si="736"/>
        <v>46266</v>
      </c>
      <c r="O1535">
        <f t="shared" si="737"/>
        <v>105410</v>
      </c>
      <c r="P1535" t="str">
        <f t="shared" si="738"/>
        <v>Serralheria</v>
      </c>
      <c r="Q1535" t="str">
        <f t="shared" si="739"/>
        <v>Normal / Fixo</v>
      </c>
      <c r="R1535" t="str">
        <f t="shared" si="740"/>
        <v>SERRALHEIRO I</v>
      </c>
      <c r="S1535" t="str">
        <f t="shared" si="741"/>
        <v>TURNO 3</v>
      </c>
      <c r="T1535" s="39">
        <f t="shared" si="742"/>
        <v>53.488333185221997</v>
      </c>
      <c r="U1535" s="40">
        <f t="shared" si="743"/>
        <v>0.33333333333333298</v>
      </c>
      <c r="V1535" s="40">
        <f t="shared" si="744"/>
        <v>0.33333333333333298</v>
      </c>
      <c r="W1535" s="40">
        <f t="shared" si="745"/>
        <v>0</v>
      </c>
      <c r="X1535" t="str">
        <f t="shared" si="746"/>
        <v>Não</v>
      </c>
      <c r="Y1535" s="40">
        <f t="shared" si="747"/>
        <v>0</v>
      </c>
      <c r="Z1535" s="40">
        <f t="shared" si="748"/>
        <v>0</v>
      </c>
      <c r="AA1535" s="40">
        <f t="shared" si="749"/>
        <v>0</v>
      </c>
      <c r="AB1535" s="40">
        <f t="shared" si="750"/>
        <v>0</v>
      </c>
      <c r="AC1535" s="40">
        <f t="shared" si="751"/>
        <v>0</v>
      </c>
      <c r="AD1535" s="39">
        <f t="shared" si="752"/>
        <v>0</v>
      </c>
      <c r="AE1535" s="39">
        <f t="shared" si="753"/>
        <v>0</v>
      </c>
      <c r="AF1535" t="str">
        <f t="shared" si="754"/>
        <v>Trabalhado</v>
      </c>
      <c r="AG1535" t="str">
        <f t="shared" si="755"/>
        <v/>
      </c>
      <c r="AH1535" t="str">
        <f t="shared" si="756"/>
        <v/>
      </c>
      <c r="AJ1535" s="41">
        <f t="shared" si="757"/>
        <v>6</v>
      </c>
      <c r="AK1535" s="42" t="str">
        <f t="shared" si="758"/>
        <v/>
      </c>
      <c r="AL1535" s="41" t="str">
        <f t="shared" si="759"/>
        <v>Leve atraso</v>
      </c>
      <c r="AM1535" s="41" t="str">
        <f t="shared" si="760"/>
        <v>Não</v>
      </c>
      <c r="AN1535" s="41" t="str">
        <f t="shared" si="761"/>
        <v>Sim</v>
      </c>
      <c r="AO1535" s="42" t="str">
        <f t="shared" si="762"/>
        <v/>
      </c>
      <c r="AP1535" s="41" t="str">
        <f t="shared" si="763"/>
        <v>Marcelo Douglas Vieira Santana|46284</v>
      </c>
      <c r="AQ1535" s="41" t="str">
        <f t="shared" si="764"/>
        <v/>
      </c>
      <c r="AR1535" s="41" t="str">
        <f>IF($AQ1535="","",COUNTIFS(L_ChaveCob,$AQ1535,L_Ausencia,"&gt;"&amp;$W1535)+COUNTIFS($AQ$4:$AQ1535,$AQ1535,$W$4:$W1535,$W1535))</f>
        <v/>
      </c>
      <c r="AS1535" s="42">
        <f t="shared" si="765"/>
        <v>0</v>
      </c>
      <c r="AT1535" s="42">
        <f t="shared" si="766"/>
        <v>0</v>
      </c>
      <c r="AU1535" s="42">
        <f t="shared" si="767"/>
        <v>0</v>
      </c>
    </row>
    <row r="1536" spans="1:47" x14ac:dyDescent="0.2">
      <c r="A1536" s="35">
        <v>46284</v>
      </c>
      <c r="B1536" s="36" t="s">
        <v>239</v>
      </c>
      <c r="C1536" s="36" t="s">
        <v>216</v>
      </c>
      <c r="D1536" s="36"/>
      <c r="E1536" s="37"/>
      <c r="F1536" s="37">
        <v>0.33333333333333298</v>
      </c>
      <c r="G1536" s="36"/>
      <c r="H1536" s="36"/>
      <c r="I1536" s="36"/>
      <c r="J1536" s="36"/>
      <c r="K1536" s="37"/>
      <c r="L1536" s="37"/>
      <c r="M1536" s="37"/>
      <c r="N1536" s="38">
        <f t="shared" si="736"/>
        <v>46266</v>
      </c>
      <c r="O1536">
        <f t="shared" si="737"/>
        <v>173078</v>
      </c>
      <c r="P1536" t="str">
        <f t="shared" si="738"/>
        <v>Serralheria</v>
      </c>
      <c r="Q1536" t="str">
        <f t="shared" si="739"/>
        <v>Normal / Fixo</v>
      </c>
      <c r="R1536" t="str">
        <f t="shared" si="740"/>
        <v>SERRALHEIRO II</v>
      </c>
      <c r="S1536" t="str">
        <f t="shared" si="741"/>
        <v>ADM</v>
      </c>
      <c r="T1536" s="39">
        <f t="shared" si="742"/>
        <v>57.825734836004102</v>
      </c>
      <c r="U1536" s="40">
        <f t="shared" si="743"/>
        <v>0</v>
      </c>
      <c r="V1536" s="40">
        <f t="shared" si="744"/>
        <v>0.33333333333333298</v>
      </c>
      <c r="W1536" s="40">
        <f t="shared" si="745"/>
        <v>0</v>
      </c>
      <c r="X1536" t="str">
        <f t="shared" si="746"/>
        <v>Não</v>
      </c>
      <c r="Y1536" s="40">
        <f t="shared" si="747"/>
        <v>0</v>
      </c>
      <c r="Z1536" s="40">
        <f t="shared" si="748"/>
        <v>0</v>
      </c>
      <c r="AA1536" s="40">
        <f t="shared" si="749"/>
        <v>0</v>
      </c>
      <c r="AB1536" s="40">
        <f t="shared" si="750"/>
        <v>0</v>
      </c>
      <c r="AC1536" s="40">
        <f t="shared" si="751"/>
        <v>0</v>
      </c>
      <c r="AD1536" s="39">
        <f t="shared" si="752"/>
        <v>0</v>
      </c>
      <c r="AE1536" s="39">
        <f t="shared" si="753"/>
        <v>0</v>
      </c>
      <c r="AF1536" t="str">
        <f t="shared" si="754"/>
        <v>Compensação</v>
      </c>
      <c r="AG1536" t="str">
        <f t="shared" si="755"/>
        <v>Horas usadas p/ compensar falta de de 19/09.</v>
      </c>
      <c r="AH1536" t="str">
        <f t="shared" si="756"/>
        <v/>
      </c>
      <c r="AJ1536" s="41">
        <f t="shared" si="757"/>
        <v>2</v>
      </c>
      <c r="AK1536" s="42" t="str">
        <f t="shared" si="758"/>
        <v/>
      </c>
      <c r="AL1536" s="41" t="str">
        <f t="shared" si="759"/>
        <v>Não</v>
      </c>
      <c r="AM1536" s="41" t="str">
        <f t="shared" si="760"/>
        <v>Não</v>
      </c>
      <c r="AN1536" s="41" t="str">
        <f t="shared" si="761"/>
        <v>Sim</v>
      </c>
      <c r="AO1536" s="42" t="str">
        <f t="shared" si="762"/>
        <v/>
      </c>
      <c r="AP1536" s="41" t="str">
        <f t="shared" si="763"/>
        <v>Giovani Joao da Silva|46284</v>
      </c>
      <c r="AQ1536" s="41" t="str">
        <f t="shared" si="764"/>
        <v/>
      </c>
      <c r="AR1536" s="41" t="str">
        <f>IF($AQ1536="","",COUNTIFS(L_ChaveCob,$AQ1536,L_Ausencia,"&gt;"&amp;$W1536)+COUNTIFS($AQ$4:$AQ1536,$AQ1536,$W$4:$W1536,$W1536))</f>
        <v/>
      </c>
      <c r="AS1536" s="42">
        <f t="shared" si="765"/>
        <v>0</v>
      </c>
      <c r="AT1536" s="42">
        <f t="shared" si="766"/>
        <v>0</v>
      </c>
      <c r="AU1536" s="42">
        <f t="shared" si="767"/>
        <v>0</v>
      </c>
    </row>
    <row r="1537" spans="1:47" x14ac:dyDescent="0.2">
      <c r="A1537" s="35">
        <v>46284</v>
      </c>
      <c r="B1537" s="36" t="s">
        <v>241</v>
      </c>
      <c r="C1537" s="36" t="s">
        <v>216</v>
      </c>
      <c r="D1537" s="36"/>
      <c r="E1537" s="37"/>
      <c r="F1537" s="37">
        <v>0.33333333333333298</v>
      </c>
      <c r="G1537" s="36"/>
      <c r="H1537" s="36"/>
      <c r="I1537" s="36"/>
      <c r="J1537" s="36"/>
      <c r="K1537" s="37"/>
      <c r="L1537" s="37"/>
      <c r="M1537" s="37"/>
      <c r="N1537" s="38">
        <f t="shared" si="736"/>
        <v>46266</v>
      </c>
      <c r="O1537">
        <f t="shared" si="737"/>
        <v>24800</v>
      </c>
      <c r="P1537" t="str">
        <f t="shared" si="738"/>
        <v>Serralheria</v>
      </c>
      <c r="Q1537" t="str">
        <f t="shared" si="739"/>
        <v>Normal / Fixo</v>
      </c>
      <c r="R1537" t="str">
        <f t="shared" si="740"/>
        <v>SERRALHEIRO II</v>
      </c>
      <c r="S1537" t="str">
        <f t="shared" si="741"/>
        <v>ADM</v>
      </c>
      <c r="T1537" s="39">
        <f t="shared" si="742"/>
        <v>57.825734836004102</v>
      </c>
      <c r="U1537" s="40">
        <f t="shared" si="743"/>
        <v>0</v>
      </c>
      <c r="V1537" s="40">
        <f t="shared" si="744"/>
        <v>0.33333333333333298</v>
      </c>
      <c r="W1537" s="40">
        <f t="shared" si="745"/>
        <v>0</v>
      </c>
      <c r="X1537" t="str">
        <f t="shared" si="746"/>
        <v>Não</v>
      </c>
      <c r="Y1537" s="40">
        <f t="shared" si="747"/>
        <v>0</v>
      </c>
      <c r="Z1537" s="40">
        <f t="shared" si="748"/>
        <v>0</v>
      </c>
      <c r="AA1537" s="40">
        <f t="shared" si="749"/>
        <v>0</v>
      </c>
      <c r="AB1537" s="40">
        <f t="shared" si="750"/>
        <v>0</v>
      </c>
      <c r="AC1537" s="40">
        <f t="shared" si="751"/>
        <v>0</v>
      </c>
      <c r="AD1537" s="39">
        <f t="shared" si="752"/>
        <v>0</v>
      </c>
      <c r="AE1537" s="39">
        <f t="shared" si="753"/>
        <v>0</v>
      </c>
      <c r="AF1537" t="str">
        <f t="shared" si="754"/>
        <v>Compensação</v>
      </c>
      <c r="AG1537" t="str">
        <f t="shared" si="755"/>
        <v>Horas usadas p/ compensar falta de de 00/01.</v>
      </c>
      <c r="AH1537" t="str">
        <f t="shared" si="756"/>
        <v/>
      </c>
      <c r="AJ1537" s="41">
        <f t="shared" si="757"/>
        <v>3</v>
      </c>
      <c r="AK1537" s="42" t="str">
        <f t="shared" si="758"/>
        <v/>
      </c>
      <c r="AL1537" s="41" t="str">
        <f t="shared" si="759"/>
        <v>Não</v>
      </c>
      <c r="AM1537" s="41" t="str">
        <f t="shared" si="760"/>
        <v>Não</v>
      </c>
      <c r="AN1537" s="41" t="str">
        <f t="shared" si="761"/>
        <v>Sim</v>
      </c>
      <c r="AO1537" s="42" t="str">
        <f t="shared" si="762"/>
        <v/>
      </c>
      <c r="AP1537" s="41" t="str">
        <f t="shared" si="763"/>
        <v>Ivanildo Lopes Pires de Carvalho|46284</v>
      </c>
      <c r="AQ1537" s="41" t="str">
        <f t="shared" si="764"/>
        <v/>
      </c>
      <c r="AR1537" s="41" t="str">
        <f>IF($AQ1537="","",COUNTIFS(L_ChaveCob,$AQ1537,L_Ausencia,"&gt;"&amp;$W1537)+COUNTIFS($AQ$4:$AQ1537,$AQ1537,$W$4:$W1537,$W1537))</f>
        <v/>
      </c>
      <c r="AS1537" s="42">
        <f t="shared" si="765"/>
        <v>0</v>
      </c>
      <c r="AT1537" s="42">
        <f t="shared" si="766"/>
        <v>0</v>
      </c>
      <c r="AU1537" s="42">
        <f t="shared" si="767"/>
        <v>0</v>
      </c>
    </row>
    <row r="1538" spans="1:47" x14ac:dyDescent="0.2">
      <c r="A1538" s="35">
        <v>46284</v>
      </c>
      <c r="B1538" s="36" t="s">
        <v>254</v>
      </c>
      <c r="C1538" s="36" t="s">
        <v>216</v>
      </c>
      <c r="D1538" s="36"/>
      <c r="E1538" s="37"/>
      <c r="F1538" s="37">
        <v>0.33333333333333298</v>
      </c>
      <c r="G1538" s="36"/>
      <c r="H1538" s="36"/>
      <c r="I1538" s="36"/>
      <c r="J1538" s="36"/>
      <c r="K1538" s="37"/>
      <c r="L1538" s="37"/>
      <c r="M1538" s="37"/>
      <c r="N1538" s="38">
        <f t="shared" si="736"/>
        <v>46266</v>
      </c>
      <c r="O1538">
        <f t="shared" si="737"/>
        <v>900001</v>
      </c>
      <c r="P1538" t="str">
        <f t="shared" si="738"/>
        <v>Serralheria</v>
      </c>
      <c r="Q1538" t="str">
        <f t="shared" si="739"/>
        <v>Normal / Fixo</v>
      </c>
      <c r="R1538" t="str">
        <f t="shared" si="740"/>
        <v>SERRALHEIRO II</v>
      </c>
      <c r="S1538" t="str">
        <f t="shared" si="741"/>
        <v>ADM</v>
      </c>
      <c r="T1538" s="39">
        <f t="shared" si="742"/>
        <v>57.825734836004102</v>
      </c>
      <c r="U1538" s="40">
        <f t="shared" si="743"/>
        <v>0</v>
      </c>
      <c r="V1538" s="40">
        <f t="shared" si="744"/>
        <v>0.33333333333333298</v>
      </c>
      <c r="W1538" s="40">
        <f t="shared" si="745"/>
        <v>0</v>
      </c>
      <c r="X1538" t="str">
        <f t="shared" si="746"/>
        <v>Não</v>
      </c>
      <c r="Y1538" s="40">
        <f t="shared" si="747"/>
        <v>0</v>
      </c>
      <c r="Z1538" s="40">
        <f t="shared" si="748"/>
        <v>0</v>
      </c>
      <c r="AA1538" s="40">
        <f t="shared" si="749"/>
        <v>0</v>
      </c>
      <c r="AB1538" s="40">
        <f t="shared" si="750"/>
        <v>0</v>
      </c>
      <c r="AC1538" s="40">
        <f t="shared" si="751"/>
        <v>0</v>
      </c>
      <c r="AD1538" s="39">
        <f t="shared" si="752"/>
        <v>0</v>
      </c>
      <c r="AE1538" s="39">
        <f t="shared" si="753"/>
        <v>0</v>
      </c>
      <c r="AF1538" t="str">
        <f t="shared" si="754"/>
        <v>Compensação</v>
      </c>
      <c r="AG1538" t="str">
        <f t="shared" si="755"/>
        <v>Horas usadas p/ compensar falta de de 00/01.</v>
      </c>
      <c r="AH1538" t="str">
        <f t="shared" si="756"/>
        <v/>
      </c>
      <c r="AJ1538" s="41">
        <f t="shared" si="757"/>
        <v>8</v>
      </c>
      <c r="AK1538" s="42" t="str">
        <f t="shared" si="758"/>
        <v/>
      </c>
      <c r="AL1538" s="41" t="str">
        <f t="shared" si="759"/>
        <v>Não</v>
      </c>
      <c r="AM1538" s="41" t="str">
        <f t="shared" si="760"/>
        <v>Não</v>
      </c>
      <c r="AN1538" s="41" t="str">
        <f t="shared" si="761"/>
        <v>Sim</v>
      </c>
      <c r="AO1538" s="42" t="str">
        <f t="shared" si="762"/>
        <v/>
      </c>
      <c r="AP1538" s="41" t="str">
        <f t="shared" si="763"/>
        <v>Ronaldo Santos Dias|46284</v>
      </c>
      <c r="AQ1538" s="41" t="str">
        <f t="shared" si="764"/>
        <v/>
      </c>
      <c r="AR1538" s="41" t="str">
        <f>IF($AQ1538="","",COUNTIFS(L_ChaveCob,$AQ1538,L_Ausencia,"&gt;"&amp;$W1538)+COUNTIFS($AQ$4:$AQ1538,$AQ1538,$W$4:$W1538,$W1538))</f>
        <v/>
      </c>
      <c r="AS1538" s="42">
        <f t="shared" si="765"/>
        <v>0</v>
      </c>
      <c r="AT1538" s="42">
        <f t="shared" si="766"/>
        <v>0</v>
      </c>
      <c r="AU1538" s="42">
        <f t="shared" si="767"/>
        <v>0</v>
      </c>
    </row>
    <row r="1539" spans="1:47" x14ac:dyDescent="0.2">
      <c r="A1539" s="35">
        <v>46286</v>
      </c>
      <c r="B1539" s="36" t="s">
        <v>252</v>
      </c>
      <c r="C1539" s="36" t="s">
        <v>232</v>
      </c>
      <c r="D1539" s="36"/>
      <c r="E1539" s="37"/>
      <c r="F1539" s="37"/>
      <c r="G1539" s="36"/>
      <c r="H1539" s="36"/>
      <c r="I1539" s="36"/>
      <c r="J1539" s="36"/>
      <c r="K1539" s="37"/>
      <c r="L1539" s="37"/>
      <c r="M1539" s="37"/>
      <c r="N1539" s="38">
        <f t="shared" si="736"/>
        <v>46266</v>
      </c>
      <c r="O1539">
        <f t="shared" si="737"/>
        <v>266937</v>
      </c>
      <c r="P1539" t="str">
        <f t="shared" si="738"/>
        <v>Serralheria</v>
      </c>
      <c r="Q1539" t="str">
        <f t="shared" si="739"/>
        <v>Normal / Fixo</v>
      </c>
      <c r="R1539" t="str">
        <f t="shared" si="740"/>
        <v>ENCARREGADO</v>
      </c>
      <c r="S1539" t="str">
        <f t="shared" si="741"/>
        <v>ADM</v>
      </c>
      <c r="T1539" s="39">
        <f t="shared" si="742"/>
        <v>66.410146806958295</v>
      </c>
      <c r="U1539" s="40">
        <f t="shared" si="743"/>
        <v>0.375</v>
      </c>
      <c r="V1539" s="40">
        <f t="shared" si="744"/>
        <v>0.375</v>
      </c>
      <c r="W1539" s="40">
        <f t="shared" si="745"/>
        <v>0</v>
      </c>
      <c r="X1539" t="str">
        <f t="shared" si="746"/>
        <v>Não</v>
      </c>
      <c r="Y1539" s="40">
        <f t="shared" si="747"/>
        <v>0</v>
      </c>
      <c r="Z1539" s="40">
        <f t="shared" si="748"/>
        <v>0</v>
      </c>
      <c r="AA1539" s="40">
        <f t="shared" si="749"/>
        <v>0</v>
      </c>
      <c r="AB1539" s="40">
        <f t="shared" si="750"/>
        <v>0</v>
      </c>
      <c r="AC1539" s="40">
        <f t="shared" si="751"/>
        <v>0</v>
      </c>
      <c r="AD1539" s="39">
        <f t="shared" si="752"/>
        <v>0</v>
      </c>
      <c r="AE1539" s="39">
        <f t="shared" si="753"/>
        <v>0</v>
      </c>
      <c r="AF1539" t="str">
        <f t="shared" si="754"/>
        <v>Trabalhado</v>
      </c>
      <c r="AG1539" t="str">
        <f t="shared" si="755"/>
        <v/>
      </c>
      <c r="AH1539" t="str">
        <f t="shared" si="756"/>
        <v/>
      </c>
      <c r="AJ1539" s="41">
        <f t="shared" si="757"/>
        <v>1</v>
      </c>
      <c r="AK1539" s="42" t="str">
        <f t="shared" si="758"/>
        <v/>
      </c>
      <c r="AL1539" s="41" t="str">
        <f t="shared" si="759"/>
        <v>Leve atraso</v>
      </c>
      <c r="AM1539" s="41" t="str">
        <f t="shared" si="760"/>
        <v>Não</v>
      </c>
      <c r="AN1539" s="41" t="str">
        <f t="shared" si="761"/>
        <v>Sim</v>
      </c>
      <c r="AO1539" s="42" t="str">
        <f t="shared" si="762"/>
        <v/>
      </c>
      <c r="AP1539" s="41" t="str">
        <f t="shared" si="763"/>
        <v>Ronaldo Rosendo da Silva|46286</v>
      </c>
      <c r="AQ1539" s="41" t="str">
        <f t="shared" si="764"/>
        <v/>
      </c>
      <c r="AR1539" s="41" t="str">
        <f>IF($AQ1539="","",COUNTIFS(L_ChaveCob,$AQ1539,L_Ausencia,"&gt;"&amp;$W1539)+COUNTIFS($AQ$4:$AQ1539,$AQ1539,$W$4:$W1539,$W1539))</f>
        <v/>
      </c>
      <c r="AS1539" s="42">
        <f t="shared" si="765"/>
        <v>0</v>
      </c>
      <c r="AT1539" s="42">
        <f t="shared" si="766"/>
        <v>0</v>
      </c>
      <c r="AU1539" s="42">
        <f t="shared" si="767"/>
        <v>0</v>
      </c>
    </row>
    <row r="1540" spans="1:47" x14ac:dyDescent="0.2">
      <c r="A1540" s="35">
        <v>46286</v>
      </c>
      <c r="B1540" s="36" t="s">
        <v>243</v>
      </c>
      <c r="C1540" s="36" t="s">
        <v>232</v>
      </c>
      <c r="D1540" s="36"/>
      <c r="E1540" s="37"/>
      <c r="F1540" s="37"/>
      <c r="G1540" s="36"/>
      <c r="H1540" s="36"/>
      <c r="I1540" s="36"/>
      <c r="J1540" s="36"/>
      <c r="K1540" s="37"/>
      <c r="L1540" s="37"/>
      <c r="M1540" s="37"/>
      <c r="N1540" s="38">
        <f t="shared" ref="N1540:N1603" si="768">IF($A1540="","",DATE(YEAR($A1540),MONTH($A1540),1))</f>
        <v>46266</v>
      </c>
      <c r="O1540">
        <f t="shared" ref="O1540:O1603" si="769">IF(TRIM($B1540)="","",IFERROR(INDEX(C_RG,MATCH(TRIM($B1540),C_Nome,0)),"?"))</f>
        <v>900003</v>
      </c>
      <c r="P1540" t="str">
        <f t="shared" ref="P1540:P1603" si="770">IF($A1540="","",IF(TRIM($B1540)="",P_EquipePostoVago,IF($AJ1540="","",INDEX(V_Equipe,$AJ1540))))</f>
        <v>Serralheria</v>
      </c>
      <c r="Q1540" t="str">
        <f t="shared" ref="Q1540:Q1603" si="771">IF($A1540="","",IF(TRIM($B1540)="","Posto Vago",IF($AJ1540="","",INDEX(V_Contrato,$AJ1540))))</f>
        <v>Normal / Fixo</v>
      </c>
      <c r="R1540" t="str">
        <f t="shared" ref="R1540:R1603" si="772">IF($A1540="","",IF(TRIM($B1540)="",$H1540,IF($AJ1540="","",INDEX(V_Funcao,$AJ1540))))</f>
        <v>ENCARREGADO</v>
      </c>
      <c r="S1540" t="str">
        <f t="shared" ref="S1540:S1603" si="773">IF($A1540="","",IF($I1540&lt;&gt;"",$I1540,IF(TRIM($B1540)="","ADM",IF($AJ1540="","",INDEX(V_Turno,$AJ1540)))))</f>
        <v>ADM</v>
      </c>
      <c r="T1540" s="39">
        <f t="shared" ref="T1540:T1603" si="774">IF(OR($A1540="",$R1540=""),"",IFERROR(INDEX(F_Valor,MATCH($R1540&amp;"|"&amp;SUMPRODUCT(MAX((F_Funcao=$R1540)*(F_Ini&lt;=$A1540)*F_Ini)),F_Chave,0)),""))</f>
        <v>66.410146806958295</v>
      </c>
      <c r="U1540" s="40">
        <f t="shared" ref="U1540:U1603" si="775">IF(OR($A1540="",$S1540=""),0,IFERROR(INDEX(T_Horas,MATCH($S1540,T_Turno,0),WEEKDAY($A1540,2)),0))</f>
        <v>0.375</v>
      </c>
      <c r="V1540" s="40">
        <f t="shared" ref="V1540:V1603" si="776">IF($A1540="",0,MAX(IF($F1540&lt;&gt;"",N($F1540),IF($AN1540="Sim",IF($AK1540&lt;&gt;"",$AK1540,$U1540),$U1540-$W1540))-IF($J1540="Situação Atípica - Presente",N($K1540),0),0))</f>
        <v>0.375</v>
      </c>
      <c r="W1540" s="40">
        <f t="shared" ref="W1540:W1603" si="777">IF($A1540="",0,IF($E1540&lt;&gt;"",N($E1540),IF($AL1540="Dia inteiro",$U1540,IF($AL1540="Pelo ponto",IF($AK1540="",$U1540,MAX($U1540-$AK1540,0)),IF(AND($AL1540="Leve atraso",$AO1540&lt;&gt;""),IF(AND($AO1540&gt;P_LeveMin,$AO1540&lt;=P_LeveMax),$AO1540,0),0)))))</f>
        <v>0</v>
      </c>
      <c r="X1540" t="str">
        <f t="shared" ref="X1540:X1603" si="778">IF($A1540="","",IF(OR($Q1540="Ferista",$Q1540=""),"Não",IF(AND($AL1540="Leve atraso",$W1540&gt;0,$A1540&gt;=P_InicioRegras),"Sim",IF(OR($J1540&lt;&gt;"",$K1540&lt;&gt;"",$L1540&lt;&gt;""),"Não",$AM1540))))</f>
        <v>Não</v>
      </c>
      <c r="Y1540" s="40">
        <f t="shared" ref="Y1540:Y1603" si="779">IF($A1540="",0,IF($Q1540="Ferista",0,IF($X1540="Sim",$W1540,0)+N($K1540)))</f>
        <v>0</v>
      </c>
      <c r="Z1540" s="40">
        <f t="shared" ref="Z1540:Z1603" si="780">IF($X1540="Sim",$AT1540,0)</f>
        <v>0</v>
      </c>
      <c r="AA1540" s="40">
        <f t="shared" ref="AA1540:AA1603" si="781">IF($AP1540="",0,MIN(MAX($Y1540-$Z1540,0),SUMIFS(CP_Horas,CP_ChaveFalta,$AP1540,CP_Aprov,"Sim")))</f>
        <v>0</v>
      </c>
      <c r="AB1540" s="40">
        <f t="shared" ref="AB1540:AB1603" si="782">IF($A1540="",0,MIN(MAX($Y1540-$Z1540-$AA1540,0),N($M1540)))</f>
        <v>0</v>
      </c>
      <c r="AC1540" s="40">
        <f t="shared" ref="AC1540:AC1603" si="783">IF($A1540="",0,MAX($Y1540-$Z1540-$AA1540-$AB1540,0))</f>
        <v>0</v>
      </c>
      <c r="AD1540" s="39">
        <f t="shared" ref="AD1540:AD1603" si="784">IF(OR($AC1540=0,$T1540=""),0,$AC1540*24*$T1540)</f>
        <v>0</v>
      </c>
      <c r="AE1540" s="39">
        <f t="shared" ref="AE1540:AE1603" si="785">IF(OR($A1540="",$T1540=""),0,(IF($AF1540="Justificada",$W1540,0)+N($L1540))*24*$T1540)</f>
        <v>0</v>
      </c>
      <c r="AF1540" t="str">
        <f t="shared" ref="AF1540:AF1603" si="786">IF($A1540="","",IF($J1540&lt;&gt;"","Situação atípica",IF(AND($AL1540="Leve atraso",$W1540&gt;0),"Leve atraso",IFERROR(INDEX(S_Cat,MATCH($C1540,S_Status,0)),"Outros"))))</f>
        <v>Trabalhado</v>
      </c>
      <c r="AG1540" t="str">
        <f t="shared" ref="AG1540:AG1603" si="787">IF($A1540="","",TRIM(IF($Z1540&gt;0,"Ferista cobriu "&amp;TEXT($Z1540,"[h]:mm")&amp;"h. ","")&amp;IF($AA1540&gt;0,"Compensado "&amp;TEXT($AA1540,"[h]:mm")&amp;"h por "&amp;IFERROR(INDEX(CP_Quem,MATCH($AP1540,CP_ChaveFalta,0)),"?")&amp;". ","")&amp;IF($AU1540&gt;0,"Compensação aguardando aprovação ("&amp;TEXT($AU1540,"[h]:mm")&amp;"h). ","")&amp;IF($AB1540&gt;0,"Perdoado por acordo "&amp;TEXT($AB1540,"[h]:mm")&amp;"h. ","")&amp;IF(AND($AP1540&lt;&gt;"",COUNTIF(CP_ChaveQuem,$AP1540)&gt;0),"Horas usadas p/ compensar falta de "&amp;INDEX(CP_Falta,MATCH($AP1540,CP_ChaveQuem,0))&amp;" de "&amp;TEXT(INDEX(CP_DataFalta,MATCH($AP1540,CP_ChaveQuem,0)),"dd/mm")&amp;". ","")&amp;IF(AND($Q1540="Ferista",SUMIFS(L_Ferista,L_Data,$A1540,L_Equipe,$P1540)&gt;0),"Como ferista, cobriu "&amp;TEXT(SUMIFS(L_Ferista,L_Data,$A1540,L_Equipe,$P1540),"[h]:mm")&amp;"h de faltas da equipe. ","")&amp;IF($AC1540&gt;0,"DESCONTA "&amp;TEXT($AC1540,"[h]:mm")&amp;"h ("&amp;$AF1540&amp;").","")))</f>
        <v/>
      </c>
      <c r="AH1540" t="str">
        <f t="shared" ref="AH1540:AH1603" si="788">IF($A1540="","",IF($O1540="?","CADASTRO: funcionário não está no Cadastro",IF(AND($O1540&lt;&gt;"",$AJ1540=""),"CADASTRO: sem vigência (função/turno) nesta data",IF(AND($AP1540&lt;&gt;"",COUNTIF(L_ChavePD,$AP1540)&gt;1),"DUPLICADO: mesma pessoa 2x no dia",IF($A1540&lt;P_InicioRegras,"",IF(AND($C1540="Horas Compensadas",COUNTIF(CP_ChaveQuem,$AP1540)=0),"VINCULAR: registrar na aba Compensações de quem é a falta",IF($AU1540&gt;0,"APROVAR: compensação pendente na aba Compensações",IF(AND($AQ1540&lt;&gt;"",$AS1540&gt;0,$AT1540&lt;$W1540,$AC1540&gt;0),"FERISTA: horas do ferista não cobriram toda a falta",IF(AND($AL1540="Pelo ponto",$AK1540="",$E1540="",$X1540="Sim"),"PONTO: sem ponto nem horas manuais — descontando jornada cheia",IF(AND($AL1540="Leve atraso",$E1540="",N($AO1540)&gt;P_LeveMax),"CLASSIFICAR: ponto mostra atraso &gt; 30 min — trocar o Status",IF($AF1540="Leve atraso","AJUSTAR STATUS: atraso lançado como Horas Trabalhadas",IF(AND(N($K1540)&gt;0,$G1540=""),"OBSERVAÇÃO: desconto extra sem observação",IF(AND($J1540&lt;&gt;"",N($K1540)+N($L1540)&gt;$U1540),"CONFERIR: horas manuais maiores que a jornada","")))))))))))))</f>
        <v/>
      </c>
      <c r="AJ1540" s="41">
        <f t="shared" ref="AJ1540:AJ1603" si="789">IF(OR($A1540="",$O1540="",$O1540="?"),"",IFERROR(MATCH($O1540&amp;"|"&amp;SUMPRODUCT(MAX((V_RG=$O1540)*(V_Ini&lt;=$A1540)*V_Ini)),V_Chave,0),""))</f>
        <v>10</v>
      </c>
      <c r="AK1540" s="42" t="str">
        <f t="shared" ref="AK1540:AK1603" si="790">IF(ISNUMBER(SEARCH(" = ",$D1540)),IFERROR(TIMEVALUE(TRIM(RIGHT($D1540,5))),""),"")</f>
        <v/>
      </c>
      <c r="AL1540" s="41" t="str">
        <f t="shared" ref="AL1540:AL1603" si="791">IF($C1540="","",IFERROR(INDEX(S_Modo,MATCH($C1540,S_Status,0)),"Não"))</f>
        <v>Leve atraso</v>
      </c>
      <c r="AM1540" s="41" t="str">
        <f t="shared" ref="AM1540:AM1603" si="792">IF($C1540="","",IFERROR(INDEX(S_Conta,MATCH($C1540,S_Status,0)),"Não"))</f>
        <v>Não</v>
      </c>
      <c r="AN1540" s="41" t="str">
        <f t="shared" ref="AN1540:AN1603" si="793">IF($C1540="","",IFERROR(INDEX(S_Trab,MATCH($C1540,S_Status,0)),"Não"))</f>
        <v>Sim</v>
      </c>
      <c r="AO1540" s="42" t="str">
        <f t="shared" ref="AO1540:AO1603" si="794">IF(OR($A1540="",$AK1540=""),"",$U1540-$AK1540-IF($J1540&lt;&gt;"Situação Atípica - Presente",N($K1540)+N($L1540),0))</f>
        <v/>
      </c>
      <c r="AP1540" s="41" t="str">
        <f t="shared" ref="AP1540:AP1603" si="795">IF(OR($A1540="",TRIM($B1540)=""),"",TRIM($B1540)&amp;"|"&amp;$A1540)</f>
        <v>Marcelo Antônio Silvestre de Moraes|46286</v>
      </c>
      <c r="AQ1540" s="41" t="str">
        <f t="shared" ref="AQ1540:AQ1603" si="796">IF(AND(P_CoberturaAuto="Sim",$A1540&lt;&gt;"",$A1540&gt;=P_InicioRegras,$Q1540="Normal / Fixo",$R1540&lt;&gt;"",ISERROR(SEARCH("ENCARREGADO",$R1540)),$AM1540="Sim",$W1540&gt;0),$A1540&amp;"|"&amp;$P1540,"")</f>
        <v/>
      </c>
      <c r="AR1540" s="41" t="str">
        <f>IF($AQ1540="","",COUNTIFS(L_ChaveCob,$AQ1540,L_Ausencia,"&gt;"&amp;$W1540)+COUNTIFS($AQ$4:$AQ1540,$AQ1540,$W$4:$W1540,$W1540))</f>
        <v/>
      </c>
      <c r="AS1540" s="42">
        <f t="shared" ref="AS1540:AS1603" si="797">IF($AQ1540="",0,SUMIFS(L_Trab,L_Data,$A1540,L_Equipe,$P1540,L_Contrato,"Ferista",L_Status,"&lt;&gt;Remanejamento"))</f>
        <v>0</v>
      </c>
      <c r="AT1540" s="42">
        <f t="shared" ref="AT1540:AT1603" si="798">IF(OR($AQ1540="",$AS1540=0),0,MAX(MIN($W1540,$AS1540-SUMIFS(L_Ausencia,L_ChaveCob,$AQ1540,L_OrdemCob,"&lt;"&amp;$AR1540)),0))</f>
        <v>0</v>
      </c>
      <c r="AU1540" s="42">
        <f t="shared" ref="AU1540:AU1603" si="799">IF($AP1540="",0,SUMIFS(CP_Horas,CP_ChaveFalta,$AP1540,CP_Aprov,"&lt;&gt;Sim"))</f>
        <v>0</v>
      </c>
    </row>
    <row r="1541" spans="1:47" x14ac:dyDescent="0.2">
      <c r="A1541" s="35">
        <v>46286</v>
      </c>
      <c r="B1541" s="36" t="s">
        <v>239</v>
      </c>
      <c r="C1541" s="36" t="s">
        <v>232</v>
      </c>
      <c r="D1541" s="36"/>
      <c r="E1541" s="37"/>
      <c r="F1541" s="37"/>
      <c r="G1541" s="36"/>
      <c r="H1541" s="36"/>
      <c r="I1541" s="36"/>
      <c r="J1541" s="36"/>
      <c r="K1541" s="37"/>
      <c r="L1541" s="37"/>
      <c r="M1541" s="37"/>
      <c r="N1541" s="38">
        <f t="shared" si="768"/>
        <v>46266</v>
      </c>
      <c r="O1541">
        <f t="shared" si="769"/>
        <v>173078</v>
      </c>
      <c r="P1541" t="str">
        <f t="shared" si="770"/>
        <v>Serralheria</v>
      </c>
      <c r="Q1541" t="str">
        <f t="shared" si="771"/>
        <v>Normal / Fixo</v>
      </c>
      <c r="R1541" t="str">
        <f t="shared" si="772"/>
        <v>SERRALHEIRO II</v>
      </c>
      <c r="S1541" t="str">
        <f t="shared" si="773"/>
        <v>ADM</v>
      </c>
      <c r="T1541" s="39">
        <f t="shared" si="774"/>
        <v>57.825734836004102</v>
      </c>
      <c r="U1541" s="40">
        <f t="shared" si="775"/>
        <v>0.375</v>
      </c>
      <c r="V1541" s="40">
        <f t="shared" si="776"/>
        <v>0.375</v>
      </c>
      <c r="W1541" s="40">
        <f t="shared" si="777"/>
        <v>0</v>
      </c>
      <c r="X1541" t="str">
        <f t="shared" si="778"/>
        <v>Não</v>
      </c>
      <c r="Y1541" s="40">
        <f t="shared" si="779"/>
        <v>0</v>
      </c>
      <c r="Z1541" s="40">
        <f t="shared" si="780"/>
        <v>0</v>
      </c>
      <c r="AA1541" s="40">
        <f t="shared" si="781"/>
        <v>0</v>
      </c>
      <c r="AB1541" s="40">
        <f t="shared" si="782"/>
        <v>0</v>
      </c>
      <c r="AC1541" s="40">
        <f t="shared" si="783"/>
        <v>0</v>
      </c>
      <c r="AD1541" s="39">
        <f t="shared" si="784"/>
        <v>0</v>
      </c>
      <c r="AE1541" s="39">
        <f t="shared" si="785"/>
        <v>0</v>
      </c>
      <c r="AF1541" t="str">
        <f t="shared" si="786"/>
        <v>Trabalhado</v>
      </c>
      <c r="AG1541" t="str">
        <f t="shared" si="787"/>
        <v/>
      </c>
      <c r="AH1541" t="str">
        <f t="shared" si="788"/>
        <v/>
      </c>
      <c r="AJ1541" s="41">
        <f t="shared" si="789"/>
        <v>2</v>
      </c>
      <c r="AK1541" s="42" t="str">
        <f t="shared" si="790"/>
        <v/>
      </c>
      <c r="AL1541" s="41" t="str">
        <f t="shared" si="791"/>
        <v>Leve atraso</v>
      </c>
      <c r="AM1541" s="41" t="str">
        <f t="shared" si="792"/>
        <v>Não</v>
      </c>
      <c r="AN1541" s="41" t="str">
        <f t="shared" si="793"/>
        <v>Sim</v>
      </c>
      <c r="AO1541" s="42" t="str">
        <f t="shared" si="794"/>
        <v/>
      </c>
      <c r="AP1541" s="41" t="str">
        <f t="shared" si="795"/>
        <v>Giovani Joao da Silva|46286</v>
      </c>
      <c r="AQ1541" s="41" t="str">
        <f t="shared" si="796"/>
        <v/>
      </c>
      <c r="AR1541" s="41" t="str">
        <f>IF($AQ1541="","",COUNTIFS(L_ChaveCob,$AQ1541,L_Ausencia,"&gt;"&amp;$W1541)+COUNTIFS($AQ$4:$AQ1541,$AQ1541,$W$4:$W1541,$W1541))</f>
        <v/>
      </c>
      <c r="AS1541" s="42">
        <f t="shared" si="797"/>
        <v>0</v>
      </c>
      <c r="AT1541" s="42">
        <f t="shared" si="798"/>
        <v>0</v>
      </c>
      <c r="AU1541" s="42">
        <f t="shared" si="799"/>
        <v>0</v>
      </c>
    </row>
    <row r="1542" spans="1:47" x14ac:dyDescent="0.2">
      <c r="A1542" s="35">
        <v>46286</v>
      </c>
      <c r="B1542" s="36" t="s">
        <v>241</v>
      </c>
      <c r="C1542" s="36" t="s">
        <v>232</v>
      </c>
      <c r="D1542" s="36"/>
      <c r="E1542" s="37"/>
      <c r="F1542" s="37"/>
      <c r="G1542" s="36"/>
      <c r="H1542" s="36"/>
      <c r="I1542" s="36"/>
      <c r="J1542" s="36"/>
      <c r="K1542" s="37"/>
      <c r="L1542" s="37"/>
      <c r="M1542" s="37"/>
      <c r="N1542" s="38">
        <f t="shared" si="768"/>
        <v>46266</v>
      </c>
      <c r="O1542">
        <f t="shared" si="769"/>
        <v>24800</v>
      </c>
      <c r="P1542" t="str">
        <f t="shared" si="770"/>
        <v>Serralheria</v>
      </c>
      <c r="Q1542" t="str">
        <f t="shared" si="771"/>
        <v>Normal / Fixo</v>
      </c>
      <c r="R1542" t="str">
        <f t="shared" si="772"/>
        <v>SERRALHEIRO II</v>
      </c>
      <c r="S1542" t="str">
        <f t="shared" si="773"/>
        <v>ADM</v>
      </c>
      <c r="T1542" s="39">
        <f t="shared" si="774"/>
        <v>57.825734836004102</v>
      </c>
      <c r="U1542" s="40">
        <f t="shared" si="775"/>
        <v>0.375</v>
      </c>
      <c r="V1542" s="40">
        <f t="shared" si="776"/>
        <v>0.375</v>
      </c>
      <c r="W1542" s="40">
        <f t="shared" si="777"/>
        <v>0</v>
      </c>
      <c r="X1542" t="str">
        <f t="shared" si="778"/>
        <v>Não</v>
      </c>
      <c r="Y1542" s="40">
        <f t="shared" si="779"/>
        <v>0</v>
      </c>
      <c r="Z1542" s="40">
        <f t="shared" si="780"/>
        <v>0</v>
      </c>
      <c r="AA1542" s="40">
        <f t="shared" si="781"/>
        <v>0</v>
      </c>
      <c r="AB1542" s="40">
        <f t="shared" si="782"/>
        <v>0</v>
      </c>
      <c r="AC1542" s="40">
        <f t="shared" si="783"/>
        <v>0</v>
      </c>
      <c r="AD1542" s="39">
        <f t="shared" si="784"/>
        <v>0</v>
      </c>
      <c r="AE1542" s="39">
        <f t="shared" si="785"/>
        <v>0</v>
      </c>
      <c r="AF1542" t="str">
        <f t="shared" si="786"/>
        <v>Trabalhado</v>
      </c>
      <c r="AG1542" t="str">
        <f t="shared" si="787"/>
        <v/>
      </c>
      <c r="AH1542" t="str">
        <f t="shared" si="788"/>
        <v/>
      </c>
      <c r="AJ1542" s="41">
        <f t="shared" si="789"/>
        <v>3</v>
      </c>
      <c r="AK1542" s="42" t="str">
        <f t="shared" si="790"/>
        <v/>
      </c>
      <c r="AL1542" s="41" t="str">
        <f t="shared" si="791"/>
        <v>Leve atraso</v>
      </c>
      <c r="AM1542" s="41" t="str">
        <f t="shared" si="792"/>
        <v>Não</v>
      </c>
      <c r="AN1542" s="41" t="str">
        <f t="shared" si="793"/>
        <v>Sim</v>
      </c>
      <c r="AO1542" s="42" t="str">
        <f t="shared" si="794"/>
        <v/>
      </c>
      <c r="AP1542" s="41" t="str">
        <f t="shared" si="795"/>
        <v>Ivanildo Lopes Pires de Carvalho|46286</v>
      </c>
      <c r="AQ1542" s="41" t="str">
        <f t="shared" si="796"/>
        <v/>
      </c>
      <c r="AR1542" s="41" t="str">
        <f>IF($AQ1542="","",COUNTIFS(L_ChaveCob,$AQ1542,L_Ausencia,"&gt;"&amp;$W1542)+COUNTIFS($AQ$4:$AQ1542,$AQ1542,$W$4:$W1542,$W1542))</f>
        <v/>
      </c>
      <c r="AS1542" s="42">
        <f t="shared" si="797"/>
        <v>0</v>
      </c>
      <c r="AT1542" s="42">
        <f t="shared" si="798"/>
        <v>0</v>
      </c>
      <c r="AU1542" s="42">
        <f t="shared" si="799"/>
        <v>0</v>
      </c>
    </row>
    <row r="1543" spans="1:47" x14ac:dyDescent="0.2">
      <c r="A1543" s="35">
        <v>46286</v>
      </c>
      <c r="B1543" s="36" t="s">
        <v>254</v>
      </c>
      <c r="C1543" s="36" t="s">
        <v>232</v>
      </c>
      <c r="D1543" s="36"/>
      <c r="E1543" s="37"/>
      <c r="F1543" s="37"/>
      <c r="G1543" s="36"/>
      <c r="H1543" s="36"/>
      <c r="I1543" s="36"/>
      <c r="J1543" s="36"/>
      <c r="K1543" s="37"/>
      <c r="L1543" s="37"/>
      <c r="M1543" s="37"/>
      <c r="N1543" s="38">
        <f t="shared" si="768"/>
        <v>46266</v>
      </c>
      <c r="O1543">
        <f t="shared" si="769"/>
        <v>900001</v>
      </c>
      <c r="P1543" t="str">
        <f t="shared" si="770"/>
        <v>Serralheria</v>
      </c>
      <c r="Q1543" t="str">
        <f t="shared" si="771"/>
        <v>Normal / Fixo</v>
      </c>
      <c r="R1543" t="str">
        <f t="shared" si="772"/>
        <v>SERRALHEIRO II</v>
      </c>
      <c r="S1543" t="str">
        <f t="shared" si="773"/>
        <v>ADM</v>
      </c>
      <c r="T1543" s="39">
        <f t="shared" si="774"/>
        <v>57.825734836004102</v>
      </c>
      <c r="U1543" s="40">
        <f t="shared" si="775"/>
        <v>0.375</v>
      </c>
      <c r="V1543" s="40">
        <f t="shared" si="776"/>
        <v>0.375</v>
      </c>
      <c r="W1543" s="40">
        <f t="shared" si="777"/>
        <v>0</v>
      </c>
      <c r="X1543" t="str">
        <f t="shared" si="778"/>
        <v>Não</v>
      </c>
      <c r="Y1543" s="40">
        <f t="shared" si="779"/>
        <v>0</v>
      </c>
      <c r="Z1543" s="40">
        <f t="shared" si="780"/>
        <v>0</v>
      </c>
      <c r="AA1543" s="40">
        <f t="shared" si="781"/>
        <v>0</v>
      </c>
      <c r="AB1543" s="40">
        <f t="shared" si="782"/>
        <v>0</v>
      </c>
      <c r="AC1543" s="40">
        <f t="shared" si="783"/>
        <v>0</v>
      </c>
      <c r="AD1543" s="39">
        <f t="shared" si="784"/>
        <v>0</v>
      </c>
      <c r="AE1543" s="39">
        <f t="shared" si="785"/>
        <v>0</v>
      </c>
      <c r="AF1543" t="str">
        <f t="shared" si="786"/>
        <v>Trabalhado</v>
      </c>
      <c r="AG1543" t="str">
        <f t="shared" si="787"/>
        <v/>
      </c>
      <c r="AH1543" t="str">
        <f t="shared" si="788"/>
        <v/>
      </c>
      <c r="AJ1543" s="41">
        <f t="shared" si="789"/>
        <v>8</v>
      </c>
      <c r="AK1543" s="42" t="str">
        <f t="shared" si="790"/>
        <v/>
      </c>
      <c r="AL1543" s="41" t="str">
        <f t="shared" si="791"/>
        <v>Leve atraso</v>
      </c>
      <c r="AM1543" s="41" t="str">
        <f t="shared" si="792"/>
        <v>Não</v>
      </c>
      <c r="AN1543" s="41" t="str">
        <f t="shared" si="793"/>
        <v>Sim</v>
      </c>
      <c r="AO1543" s="42" t="str">
        <f t="shared" si="794"/>
        <v/>
      </c>
      <c r="AP1543" s="41" t="str">
        <f t="shared" si="795"/>
        <v>Ronaldo Santos Dias|46286</v>
      </c>
      <c r="AQ1543" s="41" t="str">
        <f t="shared" si="796"/>
        <v/>
      </c>
      <c r="AR1543" s="41" t="str">
        <f>IF($AQ1543="","",COUNTIFS(L_ChaveCob,$AQ1543,L_Ausencia,"&gt;"&amp;$W1543)+COUNTIFS($AQ$4:$AQ1543,$AQ1543,$W$4:$W1543,$W1543))</f>
        <v/>
      </c>
      <c r="AS1543" s="42">
        <f t="shared" si="797"/>
        <v>0</v>
      </c>
      <c r="AT1543" s="42">
        <f t="shared" si="798"/>
        <v>0</v>
      </c>
      <c r="AU1543" s="42">
        <f t="shared" si="799"/>
        <v>0</v>
      </c>
    </row>
    <row r="1544" spans="1:47" x14ac:dyDescent="0.2">
      <c r="A1544" s="35">
        <v>46286</v>
      </c>
      <c r="B1544" s="36" t="s">
        <v>247</v>
      </c>
      <c r="C1544" s="36" t="s">
        <v>258</v>
      </c>
      <c r="D1544" s="36"/>
      <c r="E1544" s="37">
        <v>0.25</v>
      </c>
      <c r="F1544" s="37"/>
      <c r="G1544" s="36"/>
      <c r="H1544" s="36"/>
      <c r="I1544" s="36"/>
      <c r="J1544" s="36"/>
      <c r="K1544" s="37"/>
      <c r="L1544" s="37"/>
      <c r="M1544" s="37"/>
      <c r="N1544" s="38">
        <f t="shared" si="768"/>
        <v>46266</v>
      </c>
      <c r="O1544">
        <f t="shared" si="769"/>
        <v>900005</v>
      </c>
      <c r="P1544" t="str">
        <f t="shared" si="770"/>
        <v>Serralheria</v>
      </c>
      <c r="Q1544" t="str">
        <f t="shared" si="771"/>
        <v>Normal / Fixo</v>
      </c>
      <c r="R1544" t="str">
        <f t="shared" si="772"/>
        <v>SERRALHEIRO II</v>
      </c>
      <c r="S1544" t="str">
        <f t="shared" si="773"/>
        <v>ADM</v>
      </c>
      <c r="T1544" s="39">
        <f t="shared" si="774"/>
        <v>57.825734836004102</v>
      </c>
      <c r="U1544" s="40">
        <f t="shared" si="775"/>
        <v>0.375</v>
      </c>
      <c r="V1544" s="40">
        <f t="shared" si="776"/>
        <v>0.125</v>
      </c>
      <c r="W1544" s="40">
        <f t="shared" si="777"/>
        <v>0.25</v>
      </c>
      <c r="X1544" t="str">
        <f t="shared" si="778"/>
        <v>Não</v>
      </c>
      <c r="Y1544" s="40">
        <f t="shared" si="779"/>
        <v>0</v>
      </c>
      <c r="Z1544" s="40">
        <f t="shared" si="780"/>
        <v>0</v>
      </c>
      <c r="AA1544" s="40">
        <f t="shared" si="781"/>
        <v>0</v>
      </c>
      <c r="AB1544" s="40">
        <f t="shared" si="782"/>
        <v>0</v>
      </c>
      <c r="AC1544" s="40">
        <f t="shared" si="783"/>
        <v>0</v>
      </c>
      <c r="AD1544" s="39">
        <f t="shared" si="784"/>
        <v>0</v>
      </c>
      <c r="AE1544" s="39">
        <f t="shared" si="785"/>
        <v>346.95440901602461</v>
      </c>
      <c r="AF1544" t="str">
        <f t="shared" si="786"/>
        <v>Justificada</v>
      </c>
      <c r="AG1544" t="str">
        <f t="shared" si="787"/>
        <v/>
      </c>
      <c r="AH1544" t="str">
        <f t="shared" si="788"/>
        <v/>
      </c>
      <c r="AJ1544" s="41">
        <f t="shared" si="789"/>
        <v>13</v>
      </c>
      <c r="AK1544" s="42" t="str">
        <f t="shared" si="790"/>
        <v/>
      </c>
      <c r="AL1544" s="41" t="str">
        <f t="shared" si="791"/>
        <v>Dia inteiro</v>
      </c>
      <c r="AM1544" s="41" t="str">
        <f t="shared" si="792"/>
        <v>Não</v>
      </c>
      <c r="AN1544" s="41" t="str">
        <f t="shared" si="793"/>
        <v>Não</v>
      </c>
      <c r="AO1544" s="42" t="str">
        <f t="shared" si="794"/>
        <v/>
      </c>
      <c r="AP1544" s="41" t="str">
        <f t="shared" si="795"/>
        <v>Rafael Fracaroli da Rocha|46286</v>
      </c>
      <c r="AQ1544" s="41" t="str">
        <f t="shared" si="796"/>
        <v/>
      </c>
      <c r="AR1544" s="41" t="str">
        <f>IF($AQ1544="","",COUNTIFS(L_ChaveCob,$AQ1544,L_Ausencia,"&gt;"&amp;$W1544)+COUNTIFS($AQ$4:$AQ1544,$AQ1544,$W$4:$W1544,$W1544))</f>
        <v/>
      </c>
      <c r="AS1544" s="42">
        <f t="shared" si="797"/>
        <v>0</v>
      </c>
      <c r="AT1544" s="42">
        <f t="shared" si="798"/>
        <v>0</v>
      </c>
      <c r="AU1544" s="42">
        <f t="shared" si="799"/>
        <v>0</v>
      </c>
    </row>
    <row r="1545" spans="1:47" x14ac:dyDescent="0.2">
      <c r="A1545" s="35">
        <v>46286</v>
      </c>
      <c r="B1545" s="36" t="s">
        <v>237</v>
      </c>
      <c r="C1545" s="36" t="s">
        <v>232</v>
      </c>
      <c r="D1545" s="36"/>
      <c r="E1545" s="37"/>
      <c r="F1545" s="37"/>
      <c r="G1545" s="36"/>
      <c r="H1545" s="36"/>
      <c r="I1545" s="36"/>
      <c r="J1545" s="36"/>
      <c r="K1545" s="37"/>
      <c r="L1545" s="37"/>
      <c r="M1545" s="37"/>
      <c r="N1545" s="38">
        <f t="shared" si="768"/>
        <v>46266</v>
      </c>
      <c r="O1545">
        <f t="shared" si="769"/>
        <v>119353</v>
      </c>
      <c r="P1545" t="str">
        <f t="shared" si="770"/>
        <v>Serralheria</v>
      </c>
      <c r="Q1545" t="str">
        <f t="shared" si="771"/>
        <v>Normal / Fixo</v>
      </c>
      <c r="R1545" t="str">
        <f t="shared" si="772"/>
        <v>SERRALHEIRO II</v>
      </c>
      <c r="S1545" t="str">
        <f t="shared" si="773"/>
        <v>ADM</v>
      </c>
      <c r="T1545" s="39">
        <f t="shared" si="774"/>
        <v>57.825734836004102</v>
      </c>
      <c r="U1545" s="40">
        <f t="shared" si="775"/>
        <v>0.375</v>
      </c>
      <c r="V1545" s="40">
        <f t="shared" si="776"/>
        <v>0.375</v>
      </c>
      <c r="W1545" s="40">
        <f t="shared" si="777"/>
        <v>0</v>
      </c>
      <c r="X1545" t="str">
        <f t="shared" si="778"/>
        <v>Não</v>
      </c>
      <c r="Y1545" s="40">
        <f t="shared" si="779"/>
        <v>0</v>
      </c>
      <c r="Z1545" s="40">
        <f t="shared" si="780"/>
        <v>0</v>
      </c>
      <c r="AA1545" s="40">
        <f t="shared" si="781"/>
        <v>0</v>
      </c>
      <c r="AB1545" s="40">
        <f t="shared" si="782"/>
        <v>0</v>
      </c>
      <c r="AC1545" s="40">
        <f t="shared" si="783"/>
        <v>0</v>
      </c>
      <c r="AD1545" s="39">
        <f t="shared" si="784"/>
        <v>0</v>
      </c>
      <c r="AE1545" s="39">
        <f t="shared" si="785"/>
        <v>0</v>
      </c>
      <c r="AF1545" t="str">
        <f t="shared" si="786"/>
        <v>Trabalhado</v>
      </c>
      <c r="AG1545" t="str">
        <f t="shared" si="787"/>
        <v/>
      </c>
      <c r="AH1545" t="str">
        <f t="shared" si="788"/>
        <v/>
      </c>
      <c r="AJ1545" s="41">
        <f t="shared" si="789"/>
        <v>7</v>
      </c>
      <c r="AK1545" s="42" t="str">
        <f t="shared" si="790"/>
        <v/>
      </c>
      <c r="AL1545" s="41" t="str">
        <f t="shared" si="791"/>
        <v>Leve atraso</v>
      </c>
      <c r="AM1545" s="41" t="str">
        <f t="shared" si="792"/>
        <v>Não</v>
      </c>
      <c r="AN1545" s="41" t="str">
        <f t="shared" si="793"/>
        <v>Sim</v>
      </c>
      <c r="AO1545" s="42" t="str">
        <f t="shared" si="794"/>
        <v/>
      </c>
      <c r="AP1545" s="41" t="str">
        <f t="shared" si="795"/>
        <v>Ezequiel Antonio Peres|46286</v>
      </c>
      <c r="AQ1545" s="41" t="str">
        <f t="shared" si="796"/>
        <v/>
      </c>
      <c r="AR1545" s="41" t="str">
        <f>IF($AQ1545="","",COUNTIFS(L_ChaveCob,$AQ1545,L_Ausencia,"&gt;"&amp;$W1545)+COUNTIFS($AQ$4:$AQ1545,$AQ1545,$W$4:$W1545,$W1545))</f>
        <v/>
      </c>
      <c r="AS1545" s="42">
        <f t="shared" si="797"/>
        <v>0</v>
      </c>
      <c r="AT1545" s="42">
        <f t="shared" si="798"/>
        <v>0</v>
      </c>
      <c r="AU1545" s="42">
        <f t="shared" si="799"/>
        <v>0</v>
      </c>
    </row>
    <row r="1546" spans="1:47" x14ac:dyDescent="0.2">
      <c r="A1546" s="35">
        <v>46286</v>
      </c>
      <c r="B1546" s="36" t="s">
        <v>249</v>
      </c>
      <c r="C1546" s="36" t="s">
        <v>228</v>
      </c>
      <c r="D1546" s="36"/>
      <c r="E1546" s="37"/>
      <c r="F1546" s="37"/>
      <c r="G1546" s="36"/>
      <c r="H1546" s="36"/>
      <c r="I1546" s="36"/>
      <c r="J1546" s="36"/>
      <c r="K1546" s="37"/>
      <c r="L1546" s="37"/>
      <c r="M1546" s="37"/>
      <c r="N1546" s="38">
        <f t="shared" si="768"/>
        <v>46266</v>
      </c>
      <c r="O1546">
        <f t="shared" si="769"/>
        <v>331335</v>
      </c>
      <c r="P1546" t="str">
        <f t="shared" si="770"/>
        <v>Serralheria</v>
      </c>
      <c r="Q1546" t="str">
        <f t="shared" si="771"/>
        <v>Normal / Fixo</v>
      </c>
      <c r="R1546" t="str">
        <f t="shared" si="772"/>
        <v>SERRALHEIRO II</v>
      </c>
      <c r="S1546" t="str">
        <f t="shared" si="773"/>
        <v>ADM</v>
      </c>
      <c r="T1546" s="39">
        <f t="shared" si="774"/>
        <v>57.825734836004102</v>
      </c>
      <c r="U1546" s="40">
        <f t="shared" si="775"/>
        <v>0.375</v>
      </c>
      <c r="V1546" s="40">
        <f t="shared" si="776"/>
        <v>0</v>
      </c>
      <c r="W1546" s="40">
        <f t="shared" si="777"/>
        <v>0.375</v>
      </c>
      <c r="X1546" t="str">
        <f t="shared" si="778"/>
        <v>Sim</v>
      </c>
      <c r="Y1546" s="40">
        <f t="shared" si="779"/>
        <v>0.375</v>
      </c>
      <c r="Z1546" s="40">
        <f t="shared" si="780"/>
        <v>0</v>
      </c>
      <c r="AA1546" s="40">
        <f t="shared" si="781"/>
        <v>0</v>
      </c>
      <c r="AB1546" s="40">
        <f t="shared" si="782"/>
        <v>0</v>
      </c>
      <c r="AC1546" s="40">
        <f t="shared" si="783"/>
        <v>0.375</v>
      </c>
      <c r="AD1546" s="39">
        <f t="shared" si="784"/>
        <v>520.43161352403695</v>
      </c>
      <c r="AE1546" s="39">
        <f t="shared" si="785"/>
        <v>0</v>
      </c>
      <c r="AF1546" t="str">
        <f t="shared" si="786"/>
        <v>Férias</v>
      </c>
      <c r="AG1546" t="str">
        <f t="shared" si="787"/>
        <v>DESCONTA 9:00h (Férias).</v>
      </c>
      <c r="AH1546" t="str">
        <f t="shared" si="788"/>
        <v/>
      </c>
      <c r="AJ1546" s="41">
        <f t="shared" si="789"/>
        <v>5</v>
      </c>
      <c r="AK1546" s="42" t="str">
        <f t="shared" si="790"/>
        <v/>
      </c>
      <c r="AL1546" s="41" t="str">
        <f t="shared" si="791"/>
        <v>Dia inteiro</v>
      </c>
      <c r="AM1546" s="41" t="str">
        <f t="shared" si="792"/>
        <v>Sim</v>
      </c>
      <c r="AN1546" s="41" t="str">
        <f t="shared" si="793"/>
        <v>Não</v>
      </c>
      <c r="AO1546" s="42" t="str">
        <f t="shared" si="794"/>
        <v/>
      </c>
      <c r="AP1546" s="41" t="str">
        <f t="shared" si="795"/>
        <v>Robson Alberto Alves Galvão|46286</v>
      </c>
      <c r="AQ1546" s="41" t="str">
        <f t="shared" si="796"/>
        <v>46286|Serralheria</v>
      </c>
      <c r="AR1546" s="41">
        <f>IF($AQ1546="","",COUNTIFS(L_ChaveCob,$AQ1546,L_Ausencia,"&gt;"&amp;$W1546)+COUNTIFS($AQ$4:$AQ1546,$AQ1546,$W$4:$W1546,$W1546))</f>
        <v>1</v>
      </c>
      <c r="AS1546" s="42">
        <f t="shared" si="797"/>
        <v>0</v>
      </c>
      <c r="AT1546" s="42">
        <f t="shared" si="798"/>
        <v>0</v>
      </c>
      <c r="AU1546" s="42">
        <f t="shared" si="799"/>
        <v>0</v>
      </c>
    </row>
    <row r="1547" spans="1:47" x14ac:dyDescent="0.2">
      <c r="A1547" s="35">
        <v>46286</v>
      </c>
      <c r="B1547" s="36" t="s">
        <v>229</v>
      </c>
      <c r="C1547" s="36" t="s">
        <v>232</v>
      </c>
      <c r="D1547" s="36"/>
      <c r="E1547" s="37"/>
      <c r="F1547" s="37"/>
      <c r="G1547" s="36"/>
      <c r="H1547" s="36"/>
      <c r="I1547" s="36"/>
      <c r="J1547" s="36"/>
      <c r="K1547" s="37"/>
      <c r="L1547" s="37"/>
      <c r="M1547" s="37"/>
      <c r="N1547" s="38">
        <f t="shared" si="768"/>
        <v>46266</v>
      </c>
      <c r="O1547">
        <f t="shared" si="769"/>
        <v>105410</v>
      </c>
      <c r="P1547" t="str">
        <f t="shared" si="770"/>
        <v>Serralheria</v>
      </c>
      <c r="Q1547" t="str">
        <f t="shared" si="771"/>
        <v>Normal / Fixo</v>
      </c>
      <c r="R1547" t="str">
        <f t="shared" si="772"/>
        <v>SERRALHEIRO I</v>
      </c>
      <c r="S1547" t="str">
        <f t="shared" si="773"/>
        <v>TURNO 3</v>
      </c>
      <c r="T1547" s="39">
        <f t="shared" si="774"/>
        <v>53.488333185221997</v>
      </c>
      <c r="U1547" s="40">
        <f t="shared" si="775"/>
        <v>0.33333333333333298</v>
      </c>
      <c r="V1547" s="40">
        <f t="shared" si="776"/>
        <v>0.33333333333333298</v>
      </c>
      <c r="W1547" s="40">
        <f t="shared" si="777"/>
        <v>0</v>
      </c>
      <c r="X1547" t="str">
        <f t="shared" si="778"/>
        <v>Não</v>
      </c>
      <c r="Y1547" s="40">
        <f t="shared" si="779"/>
        <v>0</v>
      </c>
      <c r="Z1547" s="40">
        <f t="shared" si="780"/>
        <v>0</v>
      </c>
      <c r="AA1547" s="40">
        <f t="shared" si="781"/>
        <v>0</v>
      </c>
      <c r="AB1547" s="40">
        <f t="shared" si="782"/>
        <v>0</v>
      </c>
      <c r="AC1547" s="40">
        <f t="shared" si="783"/>
        <v>0</v>
      </c>
      <c r="AD1547" s="39">
        <f t="shared" si="784"/>
        <v>0</v>
      </c>
      <c r="AE1547" s="39">
        <f t="shared" si="785"/>
        <v>0</v>
      </c>
      <c r="AF1547" t="str">
        <f t="shared" si="786"/>
        <v>Trabalhado</v>
      </c>
      <c r="AG1547" t="str">
        <f t="shared" si="787"/>
        <v/>
      </c>
      <c r="AH1547" t="str">
        <f t="shared" si="788"/>
        <v/>
      </c>
      <c r="AJ1547" s="41">
        <f t="shared" si="789"/>
        <v>6</v>
      </c>
      <c r="AK1547" s="42" t="str">
        <f t="shared" si="790"/>
        <v/>
      </c>
      <c r="AL1547" s="41" t="str">
        <f t="shared" si="791"/>
        <v>Leve atraso</v>
      </c>
      <c r="AM1547" s="41" t="str">
        <f t="shared" si="792"/>
        <v>Não</v>
      </c>
      <c r="AN1547" s="41" t="str">
        <f t="shared" si="793"/>
        <v>Sim</v>
      </c>
      <c r="AO1547" s="42" t="str">
        <f t="shared" si="794"/>
        <v/>
      </c>
      <c r="AP1547" s="41" t="str">
        <f t="shared" si="795"/>
        <v>Marcelo Douglas Vieira Santana|46286</v>
      </c>
      <c r="AQ1547" s="41" t="str">
        <f t="shared" si="796"/>
        <v/>
      </c>
      <c r="AR1547" s="41" t="str">
        <f>IF($AQ1547="","",COUNTIFS(L_ChaveCob,$AQ1547,L_Ausencia,"&gt;"&amp;$W1547)+COUNTIFS($AQ$4:$AQ1547,$AQ1547,$W$4:$W1547,$W1547))</f>
        <v/>
      </c>
      <c r="AS1547" s="42">
        <f t="shared" si="797"/>
        <v>0</v>
      </c>
      <c r="AT1547" s="42">
        <f t="shared" si="798"/>
        <v>0</v>
      </c>
      <c r="AU1547" s="42">
        <f t="shared" si="799"/>
        <v>0</v>
      </c>
    </row>
    <row r="1548" spans="1:47" x14ac:dyDescent="0.2">
      <c r="A1548" s="35">
        <v>46286</v>
      </c>
      <c r="B1548" s="36" t="s">
        <v>231</v>
      </c>
      <c r="C1548" s="36" t="s">
        <v>232</v>
      </c>
      <c r="D1548" s="36"/>
      <c r="E1548" s="37"/>
      <c r="F1548" s="37"/>
      <c r="G1548" s="36"/>
      <c r="H1548" s="36"/>
      <c r="I1548" s="36"/>
      <c r="J1548" s="36"/>
      <c r="K1548" s="37"/>
      <c r="L1548" s="37"/>
      <c r="M1548" s="37"/>
      <c r="N1548" s="38">
        <f t="shared" si="768"/>
        <v>46266</v>
      </c>
      <c r="O1548">
        <f t="shared" si="769"/>
        <v>900004</v>
      </c>
      <c r="P1548" t="str">
        <f t="shared" si="770"/>
        <v>Serralheria</v>
      </c>
      <c r="Q1548" t="str">
        <f t="shared" si="771"/>
        <v>Normal / Fixo</v>
      </c>
      <c r="R1548" t="str">
        <f t="shared" si="772"/>
        <v>SERRALHEIRO I</v>
      </c>
      <c r="S1548" t="str">
        <f t="shared" si="773"/>
        <v>TURNO 2</v>
      </c>
      <c r="T1548" s="39">
        <f t="shared" si="774"/>
        <v>53.488333185221997</v>
      </c>
      <c r="U1548" s="40">
        <f t="shared" si="775"/>
        <v>0.33333333333333298</v>
      </c>
      <c r="V1548" s="40">
        <f t="shared" si="776"/>
        <v>0.33333333333333298</v>
      </c>
      <c r="W1548" s="40">
        <f t="shared" si="777"/>
        <v>0</v>
      </c>
      <c r="X1548" t="str">
        <f t="shared" si="778"/>
        <v>Não</v>
      </c>
      <c r="Y1548" s="40">
        <f t="shared" si="779"/>
        <v>0</v>
      </c>
      <c r="Z1548" s="40">
        <f t="shared" si="780"/>
        <v>0</v>
      </c>
      <c r="AA1548" s="40">
        <f t="shared" si="781"/>
        <v>0</v>
      </c>
      <c r="AB1548" s="40">
        <f t="shared" si="782"/>
        <v>0</v>
      </c>
      <c r="AC1548" s="40">
        <f t="shared" si="783"/>
        <v>0</v>
      </c>
      <c r="AD1548" s="39">
        <f t="shared" si="784"/>
        <v>0</v>
      </c>
      <c r="AE1548" s="39">
        <f t="shared" si="785"/>
        <v>0</v>
      </c>
      <c r="AF1548" t="str">
        <f t="shared" si="786"/>
        <v>Trabalhado</v>
      </c>
      <c r="AG1548" t="str">
        <f t="shared" si="787"/>
        <v/>
      </c>
      <c r="AH1548" t="str">
        <f t="shared" si="788"/>
        <v/>
      </c>
      <c r="AJ1548" s="41">
        <f t="shared" si="789"/>
        <v>11</v>
      </c>
      <c r="AK1548" s="42" t="str">
        <f t="shared" si="790"/>
        <v/>
      </c>
      <c r="AL1548" s="41" t="str">
        <f t="shared" si="791"/>
        <v>Leve atraso</v>
      </c>
      <c r="AM1548" s="41" t="str">
        <f t="shared" si="792"/>
        <v>Não</v>
      </c>
      <c r="AN1548" s="41" t="str">
        <f t="shared" si="793"/>
        <v>Sim</v>
      </c>
      <c r="AO1548" s="42" t="str">
        <f t="shared" si="794"/>
        <v/>
      </c>
      <c r="AP1548" s="41" t="str">
        <f t="shared" si="795"/>
        <v>Rogério Marques da Silva|46286</v>
      </c>
      <c r="AQ1548" s="41" t="str">
        <f t="shared" si="796"/>
        <v/>
      </c>
      <c r="AR1548" s="41" t="str">
        <f>IF($AQ1548="","",COUNTIFS(L_ChaveCob,$AQ1548,L_Ausencia,"&gt;"&amp;$W1548)+COUNTIFS($AQ$4:$AQ1548,$AQ1548,$W$4:$W1548,$W1548))</f>
        <v/>
      </c>
      <c r="AS1548" s="42">
        <f t="shared" si="797"/>
        <v>0</v>
      </c>
      <c r="AT1548" s="42">
        <f t="shared" si="798"/>
        <v>0</v>
      </c>
      <c r="AU1548" s="42">
        <f t="shared" si="799"/>
        <v>0</v>
      </c>
    </row>
    <row r="1549" spans="1:47" x14ac:dyDescent="0.2">
      <c r="A1549" s="35">
        <v>46286</v>
      </c>
      <c r="B1549" s="36" t="s">
        <v>479</v>
      </c>
      <c r="C1549" s="36" t="s">
        <v>232</v>
      </c>
      <c r="D1549" s="36"/>
      <c r="E1549" s="37"/>
      <c r="F1549" s="37"/>
      <c r="G1549" s="36"/>
      <c r="H1549" s="36"/>
      <c r="I1549" s="36"/>
      <c r="J1549" s="36"/>
      <c r="K1549" s="37"/>
      <c r="L1549" s="37"/>
      <c r="M1549" s="37"/>
      <c r="N1549" s="38">
        <f t="shared" si="768"/>
        <v>46266</v>
      </c>
      <c r="O1549">
        <f t="shared" si="769"/>
        <v>900012</v>
      </c>
      <c r="P1549" t="str">
        <f t="shared" si="770"/>
        <v>Serralheria</v>
      </c>
      <c r="Q1549" t="str">
        <f t="shared" si="771"/>
        <v>Normal / Fixo</v>
      </c>
      <c r="R1549" t="str">
        <f t="shared" si="772"/>
        <v>SERRALHEIRO I</v>
      </c>
      <c r="S1549" t="str">
        <f t="shared" si="773"/>
        <v>ADM</v>
      </c>
      <c r="T1549" s="39">
        <f t="shared" si="774"/>
        <v>53.488333185221997</v>
      </c>
      <c r="U1549" s="40">
        <f t="shared" si="775"/>
        <v>0.375</v>
      </c>
      <c r="V1549" s="40">
        <f t="shared" si="776"/>
        <v>0.375</v>
      </c>
      <c r="W1549" s="40">
        <f t="shared" si="777"/>
        <v>0</v>
      </c>
      <c r="X1549" t="str">
        <f t="shared" si="778"/>
        <v>Não</v>
      </c>
      <c r="Y1549" s="40">
        <f t="shared" si="779"/>
        <v>0</v>
      </c>
      <c r="Z1549" s="40">
        <f t="shared" si="780"/>
        <v>0</v>
      </c>
      <c r="AA1549" s="40">
        <f t="shared" si="781"/>
        <v>0</v>
      </c>
      <c r="AB1549" s="40">
        <f t="shared" si="782"/>
        <v>0</v>
      </c>
      <c r="AC1549" s="40">
        <f t="shared" si="783"/>
        <v>0</v>
      </c>
      <c r="AD1549" s="39">
        <f t="shared" si="784"/>
        <v>0</v>
      </c>
      <c r="AE1549" s="39">
        <f t="shared" si="785"/>
        <v>0</v>
      </c>
      <c r="AF1549" t="str">
        <f t="shared" si="786"/>
        <v>Trabalhado</v>
      </c>
      <c r="AG1549" t="str">
        <f t="shared" si="787"/>
        <v/>
      </c>
      <c r="AH1549" t="str">
        <f t="shared" si="788"/>
        <v/>
      </c>
      <c r="AJ1549" s="41">
        <f t="shared" si="789"/>
        <v>21</v>
      </c>
      <c r="AK1549" s="42" t="str">
        <f t="shared" si="790"/>
        <v/>
      </c>
      <c r="AL1549" s="41" t="str">
        <f t="shared" si="791"/>
        <v>Leve atraso</v>
      </c>
      <c r="AM1549" s="41" t="str">
        <f t="shared" si="792"/>
        <v>Não</v>
      </c>
      <c r="AN1549" s="41" t="str">
        <f t="shared" si="793"/>
        <v>Sim</v>
      </c>
      <c r="AO1549" s="42" t="str">
        <f t="shared" si="794"/>
        <v/>
      </c>
      <c r="AP1549" s="41" t="str">
        <f t="shared" si="795"/>
        <v>Diego Ferreira Moura|46286</v>
      </c>
      <c r="AQ1549" s="41" t="str">
        <f t="shared" si="796"/>
        <v/>
      </c>
      <c r="AR1549" s="41" t="str">
        <f>IF($AQ1549="","",COUNTIFS(L_ChaveCob,$AQ1549,L_Ausencia,"&gt;"&amp;$W1549)+COUNTIFS($AQ$4:$AQ1549,$AQ1549,$W$4:$W1549,$W1549))</f>
        <v/>
      </c>
      <c r="AS1549" s="42">
        <f t="shared" si="797"/>
        <v>0</v>
      </c>
      <c r="AT1549" s="42">
        <f t="shared" si="798"/>
        <v>0</v>
      </c>
      <c r="AU1549" s="42">
        <f t="shared" si="799"/>
        <v>0</v>
      </c>
    </row>
    <row r="1550" spans="1:47" x14ac:dyDescent="0.2">
      <c r="A1550" s="35">
        <v>46286</v>
      </c>
      <c r="B1550" s="36" t="s">
        <v>483</v>
      </c>
      <c r="C1550" s="36" t="s">
        <v>213</v>
      </c>
      <c r="D1550" s="36"/>
      <c r="E1550" s="37"/>
      <c r="F1550" s="37"/>
      <c r="G1550" s="36"/>
      <c r="H1550" s="36"/>
      <c r="I1550" s="36"/>
      <c r="J1550" s="36"/>
      <c r="K1550" s="37"/>
      <c r="L1550" s="37"/>
      <c r="M1550" s="37"/>
      <c r="N1550" s="38">
        <f t="shared" si="768"/>
        <v>46266</v>
      </c>
      <c r="O1550">
        <f t="shared" si="769"/>
        <v>900011</v>
      </c>
      <c r="P1550" t="str">
        <f t="shared" si="770"/>
        <v>Serralheria</v>
      </c>
      <c r="Q1550" t="str">
        <f t="shared" si="771"/>
        <v>Normal / Fixo</v>
      </c>
      <c r="R1550" t="str">
        <f t="shared" si="772"/>
        <v>SERRALHEIRO I</v>
      </c>
      <c r="S1550" t="str">
        <f t="shared" si="773"/>
        <v>ADM</v>
      </c>
      <c r="T1550" s="39">
        <f t="shared" si="774"/>
        <v>53.488333185221997</v>
      </c>
      <c r="U1550" s="40">
        <f t="shared" si="775"/>
        <v>0.375</v>
      </c>
      <c r="V1550" s="40">
        <f t="shared" si="776"/>
        <v>0</v>
      </c>
      <c r="W1550" s="40">
        <f t="shared" si="777"/>
        <v>0.375</v>
      </c>
      <c r="X1550" t="str">
        <f t="shared" si="778"/>
        <v>Sim</v>
      </c>
      <c r="Y1550" s="40">
        <f t="shared" si="779"/>
        <v>0.375</v>
      </c>
      <c r="Z1550" s="40">
        <f t="shared" si="780"/>
        <v>0</v>
      </c>
      <c r="AA1550" s="40">
        <f t="shared" si="781"/>
        <v>0</v>
      </c>
      <c r="AB1550" s="40">
        <f t="shared" si="782"/>
        <v>0</v>
      </c>
      <c r="AC1550" s="40">
        <f t="shared" si="783"/>
        <v>0.375</v>
      </c>
      <c r="AD1550" s="39">
        <f t="shared" si="784"/>
        <v>481.39499866699799</v>
      </c>
      <c r="AE1550" s="39">
        <f t="shared" si="785"/>
        <v>0</v>
      </c>
      <c r="AF1550" t="str">
        <f t="shared" si="786"/>
        <v>Injustificada</v>
      </c>
      <c r="AG1550" t="str">
        <f t="shared" si="787"/>
        <v>DESCONTA 9:00h (Injustificada).</v>
      </c>
      <c r="AH1550" t="str">
        <f t="shared" si="788"/>
        <v/>
      </c>
      <c r="AJ1550" s="41">
        <f t="shared" si="789"/>
        <v>20</v>
      </c>
      <c r="AK1550" s="42" t="str">
        <f t="shared" si="790"/>
        <v/>
      </c>
      <c r="AL1550" s="41" t="str">
        <f t="shared" si="791"/>
        <v>Dia inteiro</v>
      </c>
      <c r="AM1550" s="41" t="str">
        <f t="shared" si="792"/>
        <v>Sim</v>
      </c>
      <c r="AN1550" s="41" t="str">
        <f t="shared" si="793"/>
        <v>Não</v>
      </c>
      <c r="AO1550" s="42" t="str">
        <f t="shared" si="794"/>
        <v/>
      </c>
      <c r="AP1550" s="41" t="str">
        <f t="shared" si="795"/>
        <v>Maxwell Torres da Silva|46286</v>
      </c>
      <c r="AQ1550" s="41" t="str">
        <f t="shared" si="796"/>
        <v>46286|Serralheria</v>
      </c>
      <c r="AR1550" s="41">
        <f>IF($AQ1550="","",COUNTIFS(L_ChaveCob,$AQ1550,L_Ausencia,"&gt;"&amp;$W1550)+COUNTIFS($AQ$4:$AQ1550,$AQ1550,$W$4:$W1550,$W1550))</f>
        <v>2</v>
      </c>
      <c r="AS1550" s="42">
        <f t="shared" si="797"/>
        <v>0</v>
      </c>
      <c r="AT1550" s="42">
        <f t="shared" si="798"/>
        <v>0</v>
      </c>
      <c r="AU1550" s="42">
        <f t="shared" si="799"/>
        <v>0</v>
      </c>
    </row>
    <row r="1551" spans="1:47" x14ac:dyDescent="0.2">
      <c r="A1551" s="35">
        <v>46286</v>
      </c>
      <c r="B1551" s="36" t="s">
        <v>621</v>
      </c>
      <c r="C1551" s="36" t="s">
        <v>232</v>
      </c>
      <c r="D1551" s="36"/>
      <c r="E1551" s="37"/>
      <c r="F1551" s="37"/>
      <c r="G1551" s="36"/>
      <c r="H1551" s="36"/>
      <c r="I1551" s="36"/>
      <c r="J1551" s="36"/>
      <c r="K1551" s="37"/>
      <c r="L1551" s="37"/>
      <c r="M1551" s="37"/>
      <c r="N1551" s="38">
        <f t="shared" si="768"/>
        <v>46266</v>
      </c>
      <c r="O1551">
        <f t="shared" si="769"/>
        <v>98296</v>
      </c>
      <c r="P1551" t="str">
        <f t="shared" si="770"/>
        <v>Serralheria</v>
      </c>
      <c r="Q1551" t="str">
        <f t="shared" si="771"/>
        <v>Normal / Fixo</v>
      </c>
      <c r="R1551" t="str">
        <f t="shared" si="772"/>
        <v>SERRALHEIRO I</v>
      </c>
      <c r="S1551" t="str">
        <f t="shared" si="773"/>
        <v>ADM</v>
      </c>
      <c r="T1551" s="39">
        <f t="shared" si="774"/>
        <v>53.488333185221997</v>
      </c>
      <c r="U1551" s="40">
        <f t="shared" si="775"/>
        <v>0.375</v>
      </c>
      <c r="V1551" s="40">
        <f t="shared" si="776"/>
        <v>0.375</v>
      </c>
      <c r="W1551" s="40">
        <f t="shared" si="777"/>
        <v>0</v>
      </c>
      <c r="X1551" t="str">
        <f t="shared" si="778"/>
        <v>Não</v>
      </c>
      <c r="Y1551" s="40">
        <f t="shared" si="779"/>
        <v>0</v>
      </c>
      <c r="Z1551" s="40">
        <f t="shared" si="780"/>
        <v>0</v>
      </c>
      <c r="AA1551" s="40">
        <f t="shared" si="781"/>
        <v>0</v>
      </c>
      <c r="AB1551" s="40">
        <f t="shared" si="782"/>
        <v>0</v>
      </c>
      <c r="AC1551" s="40">
        <f t="shared" si="783"/>
        <v>0</v>
      </c>
      <c r="AD1551" s="39">
        <f t="shared" si="784"/>
        <v>0</v>
      </c>
      <c r="AE1551" s="39">
        <f t="shared" si="785"/>
        <v>0</v>
      </c>
      <c r="AF1551" t="str">
        <f t="shared" si="786"/>
        <v>Trabalhado</v>
      </c>
      <c r="AG1551" t="str">
        <f t="shared" si="787"/>
        <v/>
      </c>
      <c r="AH1551" t="str">
        <f t="shared" si="788"/>
        <v/>
      </c>
      <c r="AJ1551" s="41">
        <f t="shared" si="789"/>
        <v>24</v>
      </c>
      <c r="AK1551" s="42" t="str">
        <f t="shared" si="790"/>
        <v/>
      </c>
      <c r="AL1551" s="41" t="str">
        <f t="shared" si="791"/>
        <v>Leve atraso</v>
      </c>
      <c r="AM1551" s="41" t="str">
        <f t="shared" si="792"/>
        <v>Não</v>
      </c>
      <c r="AN1551" s="41" t="str">
        <f t="shared" si="793"/>
        <v>Sim</v>
      </c>
      <c r="AO1551" s="42" t="str">
        <f t="shared" si="794"/>
        <v/>
      </c>
      <c r="AP1551" s="41" t="str">
        <f t="shared" si="795"/>
        <v>José Welmison Vicente da Silva|46286</v>
      </c>
      <c r="AQ1551" s="41" t="str">
        <f t="shared" si="796"/>
        <v/>
      </c>
      <c r="AR1551" s="41" t="str">
        <f>IF($AQ1551="","",COUNTIFS(L_ChaveCob,$AQ1551,L_Ausencia,"&gt;"&amp;$W1551)+COUNTIFS($AQ$4:$AQ1551,$AQ1551,$W$4:$W1551,$W1551))</f>
        <v/>
      </c>
      <c r="AS1551" s="42">
        <f t="shared" si="797"/>
        <v>0</v>
      </c>
      <c r="AT1551" s="42">
        <f t="shared" si="798"/>
        <v>0</v>
      </c>
      <c r="AU1551" s="42">
        <f t="shared" si="799"/>
        <v>0</v>
      </c>
    </row>
    <row r="1552" spans="1:47" x14ac:dyDescent="0.2">
      <c r="A1552" s="35">
        <v>46286</v>
      </c>
      <c r="B1552" s="36" t="s">
        <v>620</v>
      </c>
      <c r="C1552" s="36" t="s">
        <v>232</v>
      </c>
      <c r="D1552" s="36"/>
      <c r="E1552" s="37"/>
      <c r="F1552" s="37"/>
      <c r="G1552" s="36"/>
      <c r="H1552" s="36"/>
      <c r="I1552" s="36"/>
      <c r="J1552" s="36"/>
      <c r="K1552" s="37"/>
      <c r="L1552" s="37"/>
      <c r="M1552" s="37"/>
      <c r="N1552" s="38">
        <f t="shared" si="768"/>
        <v>46266</v>
      </c>
      <c r="O1552">
        <f t="shared" si="769"/>
        <v>558169</v>
      </c>
      <c r="P1552" t="str">
        <f t="shared" si="770"/>
        <v>Serralheria</v>
      </c>
      <c r="Q1552" t="str">
        <f t="shared" si="771"/>
        <v>Normal / Fixo</v>
      </c>
      <c r="R1552" t="str">
        <f t="shared" si="772"/>
        <v>SERRALHEIRO I</v>
      </c>
      <c r="S1552" t="str">
        <f t="shared" si="773"/>
        <v>ADM</v>
      </c>
      <c r="T1552" s="39">
        <f t="shared" si="774"/>
        <v>53.488333185221997</v>
      </c>
      <c r="U1552" s="40">
        <f t="shared" si="775"/>
        <v>0.375</v>
      </c>
      <c r="V1552" s="40">
        <f t="shared" si="776"/>
        <v>0.375</v>
      </c>
      <c r="W1552" s="40">
        <f t="shared" si="777"/>
        <v>0</v>
      </c>
      <c r="X1552" t="str">
        <f t="shared" si="778"/>
        <v>Não</v>
      </c>
      <c r="Y1552" s="40">
        <f t="shared" si="779"/>
        <v>0</v>
      </c>
      <c r="Z1552" s="40">
        <f t="shared" si="780"/>
        <v>0</v>
      </c>
      <c r="AA1552" s="40">
        <f t="shared" si="781"/>
        <v>0</v>
      </c>
      <c r="AB1552" s="40">
        <f t="shared" si="782"/>
        <v>0</v>
      </c>
      <c r="AC1552" s="40">
        <f t="shared" si="783"/>
        <v>0</v>
      </c>
      <c r="AD1552" s="39">
        <f t="shared" si="784"/>
        <v>0</v>
      </c>
      <c r="AE1552" s="39">
        <f t="shared" si="785"/>
        <v>0</v>
      </c>
      <c r="AF1552" t="str">
        <f t="shared" si="786"/>
        <v>Trabalhado</v>
      </c>
      <c r="AG1552" t="str">
        <f t="shared" si="787"/>
        <v/>
      </c>
      <c r="AH1552" t="str">
        <f t="shared" si="788"/>
        <v/>
      </c>
      <c r="AJ1552" s="41">
        <f t="shared" si="789"/>
        <v>23</v>
      </c>
      <c r="AK1552" s="42" t="str">
        <f t="shared" si="790"/>
        <v/>
      </c>
      <c r="AL1552" s="41" t="str">
        <f t="shared" si="791"/>
        <v>Leve atraso</v>
      </c>
      <c r="AM1552" s="41" t="str">
        <f t="shared" si="792"/>
        <v>Não</v>
      </c>
      <c r="AN1552" s="41" t="str">
        <f t="shared" si="793"/>
        <v>Sim</v>
      </c>
      <c r="AO1552" s="42" t="str">
        <f t="shared" si="794"/>
        <v/>
      </c>
      <c r="AP1552" s="41" t="str">
        <f t="shared" si="795"/>
        <v>Felipe Cardoso|46286</v>
      </c>
      <c r="AQ1552" s="41" t="str">
        <f t="shared" si="796"/>
        <v/>
      </c>
      <c r="AR1552" s="41" t="str">
        <f>IF($AQ1552="","",COUNTIFS(L_ChaveCob,$AQ1552,L_Ausencia,"&gt;"&amp;$W1552)+COUNTIFS($AQ$4:$AQ1552,$AQ1552,$W$4:$W1552,$W1552))</f>
        <v/>
      </c>
      <c r="AS1552" s="42">
        <f t="shared" si="797"/>
        <v>0</v>
      </c>
      <c r="AT1552" s="42">
        <f t="shared" si="798"/>
        <v>0</v>
      </c>
      <c r="AU1552" s="42">
        <f t="shared" si="799"/>
        <v>0</v>
      </c>
    </row>
    <row r="1553" spans="1:47" x14ac:dyDescent="0.2">
      <c r="A1553" s="35">
        <v>46286</v>
      </c>
      <c r="B1553" s="36" t="s">
        <v>281</v>
      </c>
      <c r="C1553" s="36" t="s">
        <v>213</v>
      </c>
      <c r="D1553" s="36"/>
      <c r="E1553" s="37"/>
      <c r="F1553" s="37"/>
      <c r="G1553" s="36"/>
      <c r="H1553" s="36"/>
      <c r="I1553" s="36"/>
      <c r="J1553" s="36"/>
      <c r="K1553" s="37"/>
      <c r="L1553" s="37"/>
      <c r="M1553" s="37"/>
      <c r="N1553" s="38">
        <f t="shared" si="768"/>
        <v>46266</v>
      </c>
      <c r="O1553">
        <f t="shared" si="769"/>
        <v>900010</v>
      </c>
      <c r="P1553" t="str">
        <f t="shared" si="770"/>
        <v>Serralheria</v>
      </c>
      <c r="Q1553" t="str">
        <f t="shared" si="771"/>
        <v>Normal / Fixo</v>
      </c>
      <c r="R1553" t="str">
        <f t="shared" si="772"/>
        <v>SERRALHEIRO I</v>
      </c>
      <c r="S1553" t="str">
        <f t="shared" si="773"/>
        <v>ADM</v>
      </c>
      <c r="T1553" s="39">
        <f t="shared" si="774"/>
        <v>53.488333185221997</v>
      </c>
      <c r="U1553" s="40">
        <f t="shared" si="775"/>
        <v>0.375</v>
      </c>
      <c r="V1553" s="40">
        <f t="shared" si="776"/>
        <v>0</v>
      </c>
      <c r="W1553" s="40">
        <f t="shared" si="777"/>
        <v>0.375</v>
      </c>
      <c r="X1553" t="str">
        <f t="shared" si="778"/>
        <v>Sim</v>
      </c>
      <c r="Y1553" s="40">
        <f t="shared" si="779"/>
        <v>0.375</v>
      </c>
      <c r="Z1553" s="40">
        <f t="shared" si="780"/>
        <v>0</v>
      </c>
      <c r="AA1553" s="40">
        <f t="shared" si="781"/>
        <v>0</v>
      </c>
      <c r="AB1553" s="40">
        <f t="shared" si="782"/>
        <v>0</v>
      </c>
      <c r="AC1553" s="40">
        <f t="shared" si="783"/>
        <v>0.375</v>
      </c>
      <c r="AD1553" s="39">
        <f t="shared" si="784"/>
        <v>481.39499866699799</v>
      </c>
      <c r="AE1553" s="39">
        <f t="shared" si="785"/>
        <v>0</v>
      </c>
      <c r="AF1553" t="str">
        <f t="shared" si="786"/>
        <v>Injustificada</v>
      </c>
      <c r="AG1553" t="str">
        <f t="shared" si="787"/>
        <v>DESCONTA 9:00h (Injustificada).</v>
      </c>
      <c r="AH1553" t="str">
        <f t="shared" si="788"/>
        <v/>
      </c>
      <c r="AJ1553" s="41">
        <f t="shared" si="789"/>
        <v>19</v>
      </c>
      <c r="AK1553" s="42" t="str">
        <f t="shared" si="790"/>
        <v/>
      </c>
      <c r="AL1553" s="41" t="str">
        <f t="shared" si="791"/>
        <v>Dia inteiro</v>
      </c>
      <c r="AM1553" s="41" t="str">
        <f t="shared" si="792"/>
        <v>Sim</v>
      </c>
      <c r="AN1553" s="41" t="str">
        <f t="shared" si="793"/>
        <v>Não</v>
      </c>
      <c r="AO1553" s="42" t="str">
        <f t="shared" si="794"/>
        <v/>
      </c>
      <c r="AP1553" s="41" t="str">
        <f t="shared" si="795"/>
        <v>Roniel de Souza Rocha|46286</v>
      </c>
      <c r="AQ1553" s="41" t="str">
        <f t="shared" si="796"/>
        <v>46286|Serralheria</v>
      </c>
      <c r="AR1553" s="41">
        <f>IF($AQ1553="","",COUNTIFS(L_ChaveCob,$AQ1553,L_Ausencia,"&gt;"&amp;$W1553)+COUNTIFS($AQ$4:$AQ1553,$AQ1553,$W$4:$W1553,$W1553))</f>
        <v>3</v>
      </c>
      <c r="AS1553" s="42">
        <f t="shared" si="797"/>
        <v>0</v>
      </c>
      <c r="AT1553" s="42">
        <f t="shared" si="798"/>
        <v>0</v>
      </c>
      <c r="AU1553" s="42">
        <f t="shared" si="799"/>
        <v>0</v>
      </c>
    </row>
    <row r="1554" spans="1:47" hidden="1" x14ac:dyDescent="0.2">
      <c r="A1554" s="35">
        <v>46286</v>
      </c>
      <c r="B1554" s="36" t="s">
        <v>611</v>
      </c>
      <c r="C1554" s="36" t="s">
        <v>232</v>
      </c>
      <c r="D1554" s="36"/>
      <c r="E1554" s="37"/>
      <c r="F1554" s="37"/>
      <c r="G1554" s="36"/>
      <c r="H1554" s="36"/>
      <c r="I1554" s="36"/>
      <c r="J1554" s="36"/>
      <c r="K1554" s="37"/>
      <c r="L1554" s="37"/>
      <c r="M1554" s="37"/>
      <c r="N1554" s="38">
        <f t="shared" si="768"/>
        <v>46266</v>
      </c>
      <c r="O1554">
        <f t="shared" si="769"/>
        <v>900013</v>
      </c>
      <c r="P1554" t="str">
        <f t="shared" si="770"/>
        <v>SPOT</v>
      </c>
      <c r="Q1554" t="str">
        <f t="shared" si="771"/>
        <v>SPOT</v>
      </c>
      <c r="R1554" t="str">
        <f t="shared" si="772"/>
        <v>SERRALHEIRO I</v>
      </c>
      <c r="S1554" t="str">
        <f t="shared" si="773"/>
        <v>TURNO 2</v>
      </c>
      <c r="T1554" s="39">
        <f t="shared" si="774"/>
        <v>53.488333185221997</v>
      </c>
      <c r="U1554" s="40">
        <f t="shared" si="775"/>
        <v>0.33333333333333298</v>
      </c>
      <c r="V1554" s="40">
        <f t="shared" si="776"/>
        <v>0.33333333333333298</v>
      </c>
      <c r="W1554" s="40">
        <f t="shared" si="777"/>
        <v>0</v>
      </c>
      <c r="X1554" t="str">
        <f t="shared" si="778"/>
        <v>Não</v>
      </c>
      <c r="Y1554" s="40">
        <f t="shared" si="779"/>
        <v>0</v>
      </c>
      <c r="Z1554" s="40">
        <f t="shared" si="780"/>
        <v>0</v>
      </c>
      <c r="AA1554" s="40">
        <f t="shared" si="781"/>
        <v>0</v>
      </c>
      <c r="AB1554" s="40">
        <f t="shared" si="782"/>
        <v>0</v>
      </c>
      <c r="AC1554" s="40">
        <f t="shared" si="783"/>
        <v>0</v>
      </c>
      <c r="AD1554" s="39">
        <f t="shared" si="784"/>
        <v>0</v>
      </c>
      <c r="AE1554" s="39">
        <f t="shared" si="785"/>
        <v>0</v>
      </c>
      <c r="AF1554" t="str">
        <f t="shared" si="786"/>
        <v>Trabalhado</v>
      </c>
      <c r="AG1554" t="str">
        <f t="shared" si="787"/>
        <v/>
      </c>
      <c r="AH1554" t="str">
        <f t="shared" si="788"/>
        <v/>
      </c>
      <c r="AJ1554" s="41">
        <f t="shared" si="789"/>
        <v>22</v>
      </c>
      <c r="AK1554" s="42" t="str">
        <f t="shared" si="790"/>
        <v/>
      </c>
      <c r="AL1554" s="41" t="str">
        <f t="shared" si="791"/>
        <v>Leve atraso</v>
      </c>
      <c r="AM1554" s="41" t="str">
        <f t="shared" si="792"/>
        <v>Não</v>
      </c>
      <c r="AN1554" s="41" t="str">
        <f t="shared" si="793"/>
        <v>Sim</v>
      </c>
      <c r="AO1554" s="42" t="str">
        <f t="shared" si="794"/>
        <v/>
      </c>
      <c r="AP1554" s="41" t="str">
        <f t="shared" si="795"/>
        <v>Murilo de Souza Modesto- Spot|46286</v>
      </c>
      <c r="AQ1554" s="41" t="str">
        <f t="shared" si="796"/>
        <v/>
      </c>
      <c r="AR1554" s="41" t="str">
        <f>IF($AQ1554="","",COUNTIFS(L_ChaveCob,$AQ1554,L_Ausencia,"&gt;"&amp;$W1554)+COUNTIFS($AQ$4:$AQ1554,$AQ1554,$W$4:$W1554,$W1554))</f>
        <v/>
      </c>
      <c r="AS1554" s="42">
        <f t="shared" si="797"/>
        <v>0</v>
      </c>
      <c r="AT1554" s="42">
        <f t="shared" si="798"/>
        <v>0</v>
      </c>
      <c r="AU1554" s="42">
        <f t="shared" si="799"/>
        <v>0</v>
      </c>
    </row>
    <row r="1555" spans="1:47" x14ac:dyDescent="0.2">
      <c r="A1555" s="35">
        <v>46287</v>
      </c>
      <c r="B1555" s="36" t="s">
        <v>252</v>
      </c>
      <c r="C1555" s="36" t="s">
        <v>232</v>
      </c>
      <c r="D1555" s="36"/>
      <c r="E1555" s="37"/>
      <c r="F1555" s="37"/>
      <c r="G1555" s="36"/>
      <c r="H1555" s="36"/>
      <c r="I1555" s="36"/>
      <c r="J1555" s="36"/>
      <c r="K1555" s="37"/>
      <c r="L1555" s="37"/>
      <c r="M1555" s="37"/>
      <c r="N1555" s="38">
        <f t="shared" si="768"/>
        <v>46266</v>
      </c>
      <c r="O1555">
        <f t="shared" si="769"/>
        <v>266937</v>
      </c>
      <c r="P1555" t="str">
        <f t="shared" si="770"/>
        <v>Serralheria</v>
      </c>
      <c r="Q1555" t="str">
        <f t="shared" si="771"/>
        <v>Normal / Fixo</v>
      </c>
      <c r="R1555" t="str">
        <f t="shared" si="772"/>
        <v>ENCARREGADO</v>
      </c>
      <c r="S1555" t="str">
        <f t="shared" si="773"/>
        <v>ADM</v>
      </c>
      <c r="T1555" s="39">
        <f t="shared" si="774"/>
        <v>66.410146806958295</v>
      </c>
      <c r="U1555" s="40">
        <f t="shared" si="775"/>
        <v>0.375</v>
      </c>
      <c r="V1555" s="40">
        <f t="shared" si="776"/>
        <v>0.375</v>
      </c>
      <c r="W1555" s="40">
        <f t="shared" si="777"/>
        <v>0</v>
      </c>
      <c r="X1555" t="str">
        <f t="shared" si="778"/>
        <v>Não</v>
      </c>
      <c r="Y1555" s="40">
        <f t="shared" si="779"/>
        <v>0</v>
      </c>
      <c r="Z1555" s="40">
        <f t="shared" si="780"/>
        <v>0</v>
      </c>
      <c r="AA1555" s="40">
        <f t="shared" si="781"/>
        <v>0</v>
      </c>
      <c r="AB1555" s="40">
        <f t="shared" si="782"/>
        <v>0</v>
      </c>
      <c r="AC1555" s="40">
        <f t="shared" si="783"/>
        <v>0</v>
      </c>
      <c r="AD1555" s="39">
        <f t="shared" si="784"/>
        <v>0</v>
      </c>
      <c r="AE1555" s="39">
        <f t="shared" si="785"/>
        <v>0</v>
      </c>
      <c r="AF1555" t="str">
        <f t="shared" si="786"/>
        <v>Trabalhado</v>
      </c>
      <c r="AG1555" t="str">
        <f t="shared" si="787"/>
        <v/>
      </c>
      <c r="AH1555" t="str">
        <f t="shared" si="788"/>
        <v/>
      </c>
      <c r="AJ1555" s="41">
        <f t="shared" si="789"/>
        <v>1</v>
      </c>
      <c r="AK1555" s="42" t="str">
        <f t="shared" si="790"/>
        <v/>
      </c>
      <c r="AL1555" s="41" t="str">
        <f t="shared" si="791"/>
        <v>Leve atraso</v>
      </c>
      <c r="AM1555" s="41" t="str">
        <f t="shared" si="792"/>
        <v>Não</v>
      </c>
      <c r="AN1555" s="41" t="str">
        <f t="shared" si="793"/>
        <v>Sim</v>
      </c>
      <c r="AO1555" s="42" t="str">
        <f t="shared" si="794"/>
        <v/>
      </c>
      <c r="AP1555" s="41" t="str">
        <f t="shared" si="795"/>
        <v>Ronaldo Rosendo da Silva|46287</v>
      </c>
      <c r="AQ1555" s="41" t="str">
        <f t="shared" si="796"/>
        <v/>
      </c>
      <c r="AR1555" s="41" t="str">
        <f>IF($AQ1555="","",COUNTIFS(L_ChaveCob,$AQ1555,L_Ausencia,"&gt;"&amp;$W1555)+COUNTIFS($AQ$4:$AQ1555,$AQ1555,$W$4:$W1555,$W1555))</f>
        <v/>
      </c>
      <c r="AS1555" s="42">
        <f t="shared" si="797"/>
        <v>0</v>
      </c>
      <c r="AT1555" s="42">
        <f t="shared" si="798"/>
        <v>0</v>
      </c>
      <c r="AU1555" s="42">
        <f t="shared" si="799"/>
        <v>0</v>
      </c>
    </row>
    <row r="1556" spans="1:47" x14ac:dyDescent="0.2">
      <c r="A1556" s="35">
        <v>46287</v>
      </c>
      <c r="B1556" s="36" t="s">
        <v>243</v>
      </c>
      <c r="C1556" s="36" t="s">
        <v>232</v>
      </c>
      <c r="D1556" s="36"/>
      <c r="E1556" s="37"/>
      <c r="F1556" s="37"/>
      <c r="G1556" s="36"/>
      <c r="H1556" s="36"/>
      <c r="I1556" s="36"/>
      <c r="J1556" s="36"/>
      <c r="K1556" s="37"/>
      <c r="L1556" s="37"/>
      <c r="M1556" s="37"/>
      <c r="N1556" s="38">
        <f t="shared" si="768"/>
        <v>46266</v>
      </c>
      <c r="O1556">
        <f t="shared" si="769"/>
        <v>900003</v>
      </c>
      <c r="P1556" t="str">
        <f t="shared" si="770"/>
        <v>Serralheria</v>
      </c>
      <c r="Q1556" t="str">
        <f t="shared" si="771"/>
        <v>Normal / Fixo</v>
      </c>
      <c r="R1556" t="str">
        <f t="shared" si="772"/>
        <v>ENCARREGADO</v>
      </c>
      <c r="S1556" t="str">
        <f t="shared" si="773"/>
        <v>ADM</v>
      </c>
      <c r="T1556" s="39">
        <f t="shared" si="774"/>
        <v>66.410146806958295</v>
      </c>
      <c r="U1556" s="40">
        <f t="shared" si="775"/>
        <v>0.375</v>
      </c>
      <c r="V1556" s="40">
        <f t="shared" si="776"/>
        <v>0.375</v>
      </c>
      <c r="W1556" s="40">
        <f t="shared" si="777"/>
        <v>0</v>
      </c>
      <c r="X1556" t="str">
        <f t="shared" si="778"/>
        <v>Não</v>
      </c>
      <c r="Y1556" s="40">
        <f t="shared" si="779"/>
        <v>0</v>
      </c>
      <c r="Z1556" s="40">
        <f t="shared" si="780"/>
        <v>0</v>
      </c>
      <c r="AA1556" s="40">
        <f t="shared" si="781"/>
        <v>0</v>
      </c>
      <c r="AB1556" s="40">
        <f t="shared" si="782"/>
        <v>0</v>
      </c>
      <c r="AC1556" s="40">
        <f t="shared" si="783"/>
        <v>0</v>
      </c>
      <c r="AD1556" s="39">
        <f t="shared" si="784"/>
        <v>0</v>
      </c>
      <c r="AE1556" s="39">
        <f t="shared" si="785"/>
        <v>0</v>
      </c>
      <c r="AF1556" t="str">
        <f t="shared" si="786"/>
        <v>Trabalhado</v>
      </c>
      <c r="AG1556" t="str">
        <f t="shared" si="787"/>
        <v/>
      </c>
      <c r="AH1556" t="str">
        <f t="shared" si="788"/>
        <v/>
      </c>
      <c r="AJ1556" s="41">
        <f t="shared" si="789"/>
        <v>10</v>
      </c>
      <c r="AK1556" s="42" t="str">
        <f t="shared" si="790"/>
        <v/>
      </c>
      <c r="AL1556" s="41" t="str">
        <f t="shared" si="791"/>
        <v>Leve atraso</v>
      </c>
      <c r="AM1556" s="41" t="str">
        <f t="shared" si="792"/>
        <v>Não</v>
      </c>
      <c r="AN1556" s="41" t="str">
        <f t="shared" si="793"/>
        <v>Sim</v>
      </c>
      <c r="AO1556" s="42" t="str">
        <f t="shared" si="794"/>
        <v/>
      </c>
      <c r="AP1556" s="41" t="str">
        <f t="shared" si="795"/>
        <v>Marcelo Antônio Silvestre de Moraes|46287</v>
      </c>
      <c r="AQ1556" s="41" t="str">
        <f t="shared" si="796"/>
        <v/>
      </c>
      <c r="AR1556" s="41" t="str">
        <f>IF($AQ1556="","",COUNTIFS(L_ChaveCob,$AQ1556,L_Ausencia,"&gt;"&amp;$W1556)+COUNTIFS($AQ$4:$AQ1556,$AQ1556,$W$4:$W1556,$W1556))</f>
        <v/>
      </c>
      <c r="AS1556" s="42">
        <f t="shared" si="797"/>
        <v>0</v>
      </c>
      <c r="AT1556" s="42">
        <f t="shared" si="798"/>
        <v>0</v>
      </c>
      <c r="AU1556" s="42">
        <f t="shared" si="799"/>
        <v>0</v>
      </c>
    </row>
    <row r="1557" spans="1:47" x14ac:dyDescent="0.2">
      <c r="A1557" s="35">
        <v>46287</v>
      </c>
      <c r="B1557" s="36" t="s">
        <v>239</v>
      </c>
      <c r="C1557" s="36" t="s">
        <v>232</v>
      </c>
      <c r="D1557" s="36"/>
      <c r="E1557" s="37"/>
      <c r="F1557" s="37"/>
      <c r="G1557" s="36"/>
      <c r="H1557" s="36"/>
      <c r="I1557" s="36"/>
      <c r="J1557" s="36"/>
      <c r="K1557" s="37"/>
      <c r="L1557" s="37"/>
      <c r="M1557" s="37"/>
      <c r="N1557" s="38">
        <f t="shared" si="768"/>
        <v>46266</v>
      </c>
      <c r="O1557">
        <f t="shared" si="769"/>
        <v>173078</v>
      </c>
      <c r="P1557" t="str">
        <f t="shared" si="770"/>
        <v>Serralheria</v>
      </c>
      <c r="Q1557" t="str">
        <f t="shared" si="771"/>
        <v>Normal / Fixo</v>
      </c>
      <c r="R1557" t="str">
        <f t="shared" si="772"/>
        <v>SERRALHEIRO II</v>
      </c>
      <c r="S1557" t="str">
        <f t="shared" si="773"/>
        <v>ADM</v>
      </c>
      <c r="T1557" s="39">
        <f t="shared" si="774"/>
        <v>57.825734836004102</v>
      </c>
      <c r="U1557" s="40">
        <f t="shared" si="775"/>
        <v>0.375</v>
      </c>
      <c r="V1557" s="40">
        <f t="shared" si="776"/>
        <v>0.375</v>
      </c>
      <c r="W1557" s="40">
        <f t="shared" si="777"/>
        <v>0</v>
      </c>
      <c r="X1557" t="str">
        <f t="shared" si="778"/>
        <v>Não</v>
      </c>
      <c r="Y1557" s="40">
        <f t="shared" si="779"/>
        <v>0</v>
      </c>
      <c r="Z1557" s="40">
        <f t="shared" si="780"/>
        <v>0</v>
      </c>
      <c r="AA1557" s="40">
        <f t="shared" si="781"/>
        <v>0</v>
      </c>
      <c r="AB1557" s="40">
        <f t="shared" si="782"/>
        <v>0</v>
      </c>
      <c r="AC1557" s="40">
        <f t="shared" si="783"/>
        <v>0</v>
      </c>
      <c r="AD1557" s="39">
        <f t="shared" si="784"/>
        <v>0</v>
      </c>
      <c r="AE1557" s="39">
        <f t="shared" si="785"/>
        <v>0</v>
      </c>
      <c r="AF1557" t="str">
        <f t="shared" si="786"/>
        <v>Trabalhado</v>
      </c>
      <c r="AG1557" t="str">
        <f t="shared" si="787"/>
        <v/>
      </c>
      <c r="AH1557" t="str">
        <f t="shared" si="788"/>
        <v/>
      </c>
      <c r="AJ1557" s="41">
        <f t="shared" si="789"/>
        <v>2</v>
      </c>
      <c r="AK1557" s="42" t="str">
        <f t="shared" si="790"/>
        <v/>
      </c>
      <c r="AL1557" s="41" t="str">
        <f t="shared" si="791"/>
        <v>Leve atraso</v>
      </c>
      <c r="AM1557" s="41" t="str">
        <f t="shared" si="792"/>
        <v>Não</v>
      </c>
      <c r="AN1557" s="41" t="str">
        <f t="shared" si="793"/>
        <v>Sim</v>
      </c>
      <c r="AO1557" s="42" t="str">
        <f t="shared" si="794"/>
        <v/>
      </c>
      <c r="AP1557" s="41" t="str">
        <f t="shared" si="795"/>
        <v>Giovani Joao da Silva|46287</v>
      </c>
      <c r="AQ1557" s="41" t="str">
        <f t="shared" si="796"/>
        <v/>
      </c>
      <c r="AR1557" s="41" t="str">
        <f>IF($AQ1557="","",COUNTIFS(L_ChaveCob,$AQ1557,L_Ausencia,"&gt;"&amp;$W1557)+COUNTIFS($AQ$4:$AQ1557,$AQ1557,$W$4:$W1557,$W1557))</f>
        <v/>
      </c>
      <c r="AS1557" s="42">
        <f t="shared" si="797"/>
        <v>0</v>
      </c>
      <c r="AT1557" s="42">
        <f t="shared" si="798"/>
        <v>0</v>
      </c>
      <c r="AU1557" s="42">
        <f t="shared" si="799"/>
        <v>0</v>
      </c>
    </row>
    <row r="1558" spans="1:47" x14ac:dyDescent="0.2">
      <c r="A1558" s="35">
        <v>46287</v>
      </c>
      <c r="B1558" s="36" t="s">
        <v>241</v>
      </c>
      <c r="C1558" s="36" t="s">
        <v>232</v>
      </c>
      <c r="D1558" s="36"/>
      <c r="E1558" s="37"/>
      <c r="F1558" s="37"/>
      <c r="G1558" s="36"/>
      <c r="H1558" s="36"/>
      <c r="I1558" s="36"/>
      <c r="J1558" s="36"/>
      <c r="K1558" s="37"/>
      <c r="L1558" s="37"/>
      <c r="M1558" s="37"/>
      <c r="N1558" s="38">
        <f t="shared" si="768"/>
        <v>46266</v>
      </c>
      <c r="O1558">
        <f t="shared" si="769"/>
        <v>24800</v>
      </c>
      <c r="P1558" t="str">
        <f t="shared" si="770"/>
        <v>Serralheria</v>
      </c>
      <c r="Q1558" t="str">
        <f t="shared" si="771"/>
        <v>Normal / Fixo</v>
      </c>
      <c r="R1558" t="str">
        <f t="shared" si="772"/>
        <v>SERRALHEIRO II</v>
      </c>
      <c r="S1558" t="str">
        <f t="shared" si="773"/>
        <v>ADM</v>
      </c>
      <c r="T1558" s="39">
        <f t="shared" si="774"/>
        <v>57.825734836004102</v>
      </c>
      <c r="U1558" s="40">
        <f t="shared" si="775"/>
        <v>0.375</v>
      </c>
      <c r="V1558" s="40">
        <f t="shared" si="776"/>
        <v>0.375</v>
      </c>
      <c r="W1558" s="40">
        <f t="shared" si="777"/>
        <v>0</v>
      </c>
      <c r="X1558" t="str">
        <f t="shared" si="778"/>
        <v>Não</v>
      </c>
      <c r="Y1558" s="40">
        <f t="shared" si="779"/>
        <v>0</v>
      </c>
      <c r="Z1558" s="40">
        <f t="shared" si="780"/>
        <v>0</v>
      </c>
      <c r="AA1558" s="40">
        <f t="shared" si="781"/>
        <v>0</v>
      </c>
      <c r="AB1558" s="40">
        <f t="shared" si="782"/>
        <v>0</v>
      </c>
      <c r="AC1558" s="40">
        <f t="shared" si="783"/>
        <v>0</v>
      </c>
      <c r="AD1558" s="39">
        <f t="shared" si="784"/>
        <v>0</v>
      </c>
      <c r="AE1558" s="39">
        <f t="shared" si="785"/>
        <v>0</v>
      </c>
      <c r="AF1558" t="str">
        <f t="shared" si="786"/>
        <v>Trabalhado</v>
      </c>
      <c r="AG1558" t="str">
        <f t="shared" si="787"/>
        <v/>
      </c>
      <c r="AH1558" t="str">
        <f t="shared" si="788"/>
        <v/>
      </c>
      <c r="AJ1558" s="41">
        <f t="shared" si="789"/>
        <v>3</v>
      </c>
      <c r="AK1558" s="42" t="str">
        <f t="shared" si="790"/>
        <v/>
      </c>
      <c r="AL1558" s="41" t="str">
        <f t="shared" si="791"/>
        <v>Leve atraso</v>
      </c>
      <c r="AM1558" s="41" t="str">
        <f t="shared" si="792"/>
        <v>Não</v>
      </c>
      <c r="AN1558" s="41" t="str">
        <f t="shared" si="793"/>
        <v>Sim</v>
      </c>
      <c r="AO1558" s="42" t="str">
        <f t="shared" si="794"/>
        <v/>
      </c>
      <c r="AP1558" s="41" t="str">
        <f t="shared" si="795"/>
        <v>Ivanildo Lopes Pires de Carvalho|46287</v>
      </c>
      <c r="AQ1558" s="41" t="str">
        <f t="shared" si="796"/>
        <v/>
      </c>
      <c r="AR1558" s="41" t="str">
        <f>IF($AQ1558="","",COUNTIFS(L_ChaveCob,$AQ1558,L_Ausencia,"&gt;"&amp;$W1558)+COUNTIFS($AQ$4:$AQ1558,$AQ1558,$W$4:$W1558,$W1558))</f>
        <v/>
      </c>
      <c r="AS1558" s="42">
        <f t="shared" si="797"/>
        <v>0</v>
      </c>
      <c r="AT1558" s="42">
        <f t="shared" si="798"/>
        <v>0</v>
      </c>
      <c r="AU1558" s="42">
        <f t="shared" si="799"/>
        <v>0</v>
      </c>
    </row>
    <row r="1559" spans="1:47" x14ac:dyDescent="0.2">
      <c r="A1559" s="35">
        <v>46287</v>
      </c>
      <c r="B1559" s="36" t="s">
        <v>254</v>
      </c>
      <c r="C1559" s="36" t="s">
        <v>232</v>
      </c>
      <c r="D1559" s="36"/>
      <c r="E1559" s="37"/>
      <c r="F1559" s="37"/>
      <c r="G1559" s="36"/>
      <c r="H1559" s="36"/>
      <c r="I1559" s="36"/>
      <c r="J1559" s="36"/>
      <c r="K1559" s="37"/>
      <c r="L1559" s="37"/>
      <c r="M1559" s="37"/>
      <c r="N1559" s="38">
        <f t="shared" si="768"/>
        <v>46266</v>
      </c>
      <c r="O1559">
        <f t="shared" si="769"/>
        <v>900001</v>
      </c>
      <c r="P1559" t="str">
        <f t="shared" si="770"/>
        <v>Serralheria</v>
      </c>
      <c r="Q1559" t="str">
        <f t="shared" si="771"/>
        <v>Normal / Fixo</v>
      </c>
      <c r="R1559" t="str">
        <f t="shared" si="772"/>
        <v>SERRALHEIRO II</v>
      </c>
      <c r="S1559" t="str">
        <f t="shared" si="773"/>
        <v>ADM</v>
      </c>
      <c r="T1559" s="39">
        <f t="shared" si="774"/>
        <v>57.825734836004102</v>
      </c>
      <c r="U1559" s="40">
        <f t="shared" si="775"/>
        <v>0.375</v>
      </c>
      <c r="V1559" s="40">
        <f t="shared" si="776"/>
        <v>0.375</v>
      </c>
      <c r="W1559" s="40">
        <f t="shared" si="777"/>
        <v>0</v>
      </c>
      <c r="X1559" t="str">
        <f t="shared" si="778"/>
        <v>Não</v>
      </c>
      <c r="Y1559" s="40">
        <f t="shared" si="779"/>
        <v>0</v>
      </c>
      <c r="Z1559" s="40">
        <f t="shared" si="780"/>
        <v>0</v>
      </c>
      <c r="AA1559" s="40">
        <f t="shared" si="781"/>
        <v>0</v>
      </c>
      <c r="AB1559" s="40">
        <f t="shared" si="782"/>
        <v>0</v>
      </c>
      <c r="AC1559" s="40">
        <f t="shared" si="783"/>
        <v>0</v>
      </c>
      <c r="AD1559" s="39">
        <f t="shared" si="784"/>
        <v>0</v>
      </c>
      <c r="AE1559" s="39">
        <f t="shared" si="785"/>
        <v>0</v>
      </c>
      <c r="AF1559" t="str">
        <f t="shared" si="786"/>
        <v>Trabalhado</v>
      </c>
      <c r="AG1559" t="str">
        <f t="shared" si="787"/>
        <v/>
      </c>
      <c r="AH1559" t="str">
        <f t="shared" si="788"/>
        <v/>
      </c>
      <c r="AJ1559" s="41">
        <f t="shared" si="789"/>
        <v>8</v>
      </c>
      <c r="AK1559" s="42" t="str">
        <f t="shared" si="790"/>
        <v/>
      </c>
      <c r="AL1559" s="41" t="str">
        <f t="shared" si="791"/>
        <v>Leve atraso</v>
      </c>
      <c r="AM1559" s="41" t="str">
        <f t="shared" si="792"/>
        <v>Não</v>
      </c>
      <c r="AN1559" s="41" t="str">
        <f t="shared" si="793"/>
        <v>Sim</v>
      </c>
      <c r="AO1559" s="42" t="str">
        <f t="shared" si="794"/>
        <v/>
      </c>
      <c r="AP1559" s="41" t="str">
        <f t="shared" si="795"/>
        <v>Ronaldo Santos Dias|46287</v>
      </c>
      <c r="AQ1559" s="41" t="str">
        <f t="shared" si="796"/>
        <v/>
      </c>
      <c r="AR1559" s="41" t="str">
        <f>IF($AQ1559="","",COUNTIFS(L_ChaveCob,$AQ1559,L_Ausencia,"&gt;"&amp;$W1559)+COUNTIFS($AQ$4:$AQ1559,$AQ1559,$W$4:$W1559,$W1559))</f>
        <v/>
      </c>
      <c r="AS1559" s="42">
        <f t="shared" si="797"/>
        <v>0</v>
      </c>
      <c r="AT1559" s="42">
        <f t="shared" si="798"/>
        <v>0</v>
      </c>
      <c r="AU1559" s="42">
        <f t="shared" si="799"/>
        <v>0</v>
      </c>
    </row>
    <row r="1560" spans="1:47" x14ac:dyDescent="0.2">
      <c r="A1560" s="35">
        <v>46287</v>
      </c>
      <c r="B1560" s="36" t="s">
        <v>247</v>
      </c>
      <c r="C1560" s="36" t="s">
        <v>258</v>
      </c>
      <c r="D1560" s="36"/>
      <c r="E1560" s="37"/>
      <c r="F1560" s="37"/>
      <c r="G1560" s="36"/>
      <c r="H1560" s="36"/>
      <c r="I1560" s="36"/>
      <c r="J1560" s="36"/>
      <c r="K1560" s="37"/>
      <c r="L1560" s="37"/>
      <c r="M1560" s="37"/>
      <c r="N1560" s="38">
        <f t="shared" si="768"/>
        <v>46266</v>
      </c>
      <c r="O1560">
        <f t="shared" si="769"/>
        <v>900005</v>
      </c>
      <c r="P1560" t="str">
        <f t="shared" si="770"/>
        <v>Serralheria</v>
      </c>
      <c r="Q1560" t="str">
        <f t="shared" si="771"/>
        <v>Normal / Fixo</v>
      </c>
      <c r="R1560" t="str">
        <f t="shared" si="772"/>
        <v>SERRALHEIRO II</v>
      </c>
      <c r="S1560" t="str">
        <f t="shared" si="773"/>
        <v>ADM</v>
      </c>
      <c r="T1560" s="39">
        <f t="shared" si="774"/>
        <v>57.825734836004102</v>
      </c>
      <c r="U1560" s="40">
        <f t="shared" si="775"/>
        <v>0.375</v>
      </c>
      <c r="V1560" s="40">
        <f t="shared" si="776"/>
        <v>0</v>
      </c>
      <c r="W1560" s="40">
        <f t="shared" si="777"/>
        <v>0.375</v>
      </c>
      <c r="X1560" t="str">
        <f t="shared" si="778"/>
        <v>Não</v>
      </c>
      <c r="Y1560" s="40">
        <f t="shared" si="779"/>
        <v>0</v>
      </c>
      <c r="Z1560" s="40">
        <f t="shared" si="780"/>
        <v>0</v>
      </c>
      <c r="AA1560" s="40">
        <f t="shared" si="781"/>
        <v>0</v>
      </c>
      <c r="AB1560" s="40">
        <f t="shared" si="782"/>
        <v>0</v>
      </c>
      <c r="AC1560" s="40">
        <f t="shared" si="783"/>
        <v>0</v>
      </c>
      <c r="AD1560" s="39">
        <f t="shared" si="784"/>
        <v>0</v>
      </c>
      <c r="AE1560" s="39">
        <f t="shared" si="785"/>
        <v>520.43161352403695</v>
      </c>
      <c r="AF1560" t="str">
        <f t="shared" si="786"/>
        <v>Justificada</v>
      </c>
      <c r="AG1560" t="str">
        <f t="shared" si="787"/>
        <v/>
      </c>
      <c r="AH1560" t="str">
        <f t="shared" si="788"/>
        <v/>
      </c>
      <c r="AJ1560" s="41">
        <f t="shared" si="789"/>
        <v>13</v>
      </c>
      <c r="AK1560" s="42" t="str">
        <f t="shared" si="790"/>
        <v/>
      </c>
      <c r="AL1560" s="41" t="str">
        <f t="shared" si="791"/>
        <v>Dia inteiro</v>
      </c>
      <c r="AM1560" s="41" t="str">
        <f t="shared" si="792"/>
        <v>Não</v>
      </c>
      <c r="AN1560" s="41" t="str">
        <f t="shared" si="793"/>
        <v>Não</v>
      </c>
      <c r="AO1560" s="42" t="str">
        <f t="shared" si="794"/>
        <v/>
      </c>
      <c r="AP1560" s="41" t="str">
        <f t="shared" si="795"/>
        <v>Rafael Fracaroli da Rocha|46287</v>
      </c>
      <c r="AQ1560" s="41" t="str">
        <f t="shared" si="796"/>
        <v/>
      </c>
      <c r="AR1560" s="41" t="str">
        <f>IF($AQ1560="","",COUNTIFS(L_ChaveCob,$AQ1560,L_Ausencia,"&gt;"&amp;$W1560)+COUNTIFS($AQ$4:$AQ1560,$AQ1560,$W$4:$W1560,$W1560))</f>
        <v/>
      </c>
      <c r="AS1560" s="42">
        <f t="shared" si="797"/>
        <v>0</v>
      </c>
      <c r="AT1560" s="42">
        <f t="shared" si="798"/>
        <v>0</v>
      </c>
      <c r="AU1560" s="42">
        <f t="shared" si="799"/>
        <v>0</v>
      </c>
    </row>
    <row r="1561" spans="1:47" x14ac:dyDescent="0.2">
      <c r="A1561" s="35">
        <v>46287</v>
      </c>
      <c r="B1561" s="36" t="s">
        <v>237</v>
      </c>
      <c r="C1561" s="36" t="s">
        <v>232</v>
      </c>
      <c r="D1561" s="36"/>
      <c r="E1561" s="37"/>
      <c r="F1561" s="37"/>
      <c r="G1561" s="36"/>
      <c r="H1561" s="36"/>
      <c r="I1561" s="36"/>
      <c r="J1561" s="36"/>
      <c r="K1561" s="37"/>
      <c r="L1561" s="37"/>
      <c r="M1561" s="37"/>
      <c r="N1561" s="38">
        <f t="shared" si="768"/>
        <v>46266</v>
      </c>
      <c r="O1561">
        <f t="shared" si="769"/>
        <v>119353</v>
      </c>
      <c r="P1561" t="str">
        <f t="shared" si="770"/>
        <v>Serralheria</v>
      </c>
      <c r="Q1561" t="str">
        <f t="shared" si="771"/>
        <v>Normal / Fixo</v>
      </c>
      <c r="R1561" t="str">
        <f t="shared" si="772"/>
        <v>SERRALHEIRO II</v>
      </c>
      <c r="S1561" t="str">
        <f t="shared" si="773"/>
        <v>ADM</v>
      </c>
      <c r="T1561" s="39">
        <f t="shared" si="774"/>
        <v>57.825734836004102</v>
      </c>
      <c r="U1561" s="40">
        <f t="shared" si="775"/>
        <v>0.375</v>
      </c>
      <c r="V1561" s="40">
        <f t="shared" si="776"/>
        <v>0.375</v>
      </c>
      <c r="W1561" s="40">
        <f t="shared" si="777"/>
        <v>0</v>
      </c>
      <c r="X1561" t="str">
        <f t="shared" si="778"/>
        <v>Não</v>
      </c>
      <c r="Y1561" s="40">
        <f t="shared" si="779"/>
        <v>0</v>
      </c>
      <c r="Z1561" s="40">
        <f t="shared" si="780"/>
        <v>0</v>
      </c>
      <c r="AA1561" s="40">
        <f t="shared" si="781"/>
        <v>0</v>
      </c>
      <c r="AB1561" s="40">
        <f t="shared" si="782"/>
        <v>0</v>
      </c>
      <c r="AC1561" s="40">
        <f t="shared" si="783"/>
        <v>0</v>
      </c>
      <c r="AD1561" s="39">
        <f t="shared" si="784"/>
        <v>0</v>
      </c>
      <c r="AE1561" s="39">
        <f t="shared" si="785"/>
        <v>0</v>
      </c>
      <c r="AF1561" t="str">
        <f t="shared" si="786"/>
        <v>Trabalhado</v>
      </c>
      <c r="AG1561" t="str">
        <f t="shared" si="787"/>
        <v/>
      </c>
      <c r="AH1561" t="str">
        <f t="shared" si="788"/>
        <v/>
      </c>
      <c r="AJ1561" s="41">
        <f t="shared" si="789"/>
        <v>7</v>
      </c>
      <c r="AK1561" s="42" t="str">
        <f t="shared" si="790"/>
        <v/>
      </c>
      <c r="AL1561" s="41" t="str">
        <f t="shared" si="791"/>
        <v>Leve atraso</v>
      </c>
      <c r="AM1561" s="41" t="str">
        <f t="shared" si="792"/>
        <v>Não</v>
      </c>
      <c r="AN1561" s="41" t="str">
        <f t="shared" si="793"/>
        <v>Sim</v>
      </c>
      <c r="AO1561" s="42" t="str">
        <f t="shared" si="794"/>
        <v/>
      </c>
      <c r="AP1561" s="41" t="str">
        <f t="shared" si="795"/>
        <v>Ezequiel Antonio Peres|46287</v>
      </c>
      <c r="AQ1561" s="41" t="str">
        <f t="shared" si="796"/>
        <v/>
      </c>
      <c r="AR1561" s="41" t="str">
        <f>IF($AQ1561="","",COUNTIFS(L_ChaveCob,$AQ1561,L_Ausencia,"&gt;"&amp;$W1561)+COUNTIFS($AQ$4:$AQ1561,$AQ1561,$W$4:$W1561,$W1561))</f>
        <v/>
      </c>
      <c r="AS1561" s="42">
        <f t="shared" si="797"/>
        <v>0</v>
      </c>
      <c r="AT1561" s="42">
        <f t="shared" si="798"/>
        <v>0</v>
      </c>
      <c r="AU1561" s="42">
        <f t="shared" si="799"/>
        <v>0</v>
      </c>
    </row>
    <row r="1562" spans="1:47" x14ac:dyDescent="0.2">
      <c r="A1562" s="35">
        <v>46287</v>
      </c>
      <c r="B1562" s="36" t="s">
        <v>249</v>
      </c>
      <c r="C1562" s="36" t="s">
        <v>228</v>
      </c>
      <c r="D1562" s="36"/>
      <c r="E1562" s="37"/>
      <c r="F1562" s="37"/>
      <c r="G1562" s="36"/>
      <c r="H1562" s="36"/>
      <c r="I1562" s="36"/>
      <c r="J1562" s="36"/>
      <c r="K1562" s="37"/>
      <c r="L1562" s="37"/>
      <c r="M1562" s="37"/>
      <c r="N1562" s="38">
        <f t="shared" si="768"/>
        <v>46266</v>
      </c>
      <c r="O1562">
        <f t="shared" si="769"/>
        <v>331335</v>
      </c>
      <c r="P1562" t="str">
        <f t="shared" si="770"/>
        <v>Serralheria</v>
      </c>
      <c r="Q1562" t="str">
        <f t="shared" si="771"/>
        <v>Normal / Fixo</v>
      </c>
      <c r="R1562" t="str">
        <f t="shared" si="772"/>
        <v>SERRALHEIRO II</v>
      </c>
      <c r="S1562" t="str">
        <f t="shared" si="773"/>
        <v>ADM</v>
      </c>
      <c r="T1562" s="39">
        <f t="shared" si="774"/>
        <v>57.825734836004102</v>
      </c>
      <c r="U1562" s="40">
        <f t="shared" si="775"/>
        <v>0.375</v>
      </c>
      <c r="V1562" s="40">
        <f t="shared" si="776"/>
        <v>0</v>
      </c>
      <c r="W1562" s="40">
        <f t="shared" si="777"/>
        <v>0.375</v>
      </c>
      <c r="X1562" t="str">
        <f t="shared" si="778"/>
        <v>Sim</v>
      </c>
      <c r="Y1562" s="40">
        <f t="shared" si="779"/>
        <v>0.375</v>
      </c>
      <c r="Z1562" s="40">
        <f t="shared" si="780"/>
        <v>0</v>
      </c>
      <c r="AA1562" s="40">
        <f t="shared" si="781"/>
        <v>0</v>
      </c>
      <c r="AB1562" s="40">
        <f t="shared" si="782"/>
        <v>0</v>
      </c>
      <c r="AC1562" s="40">
        <f t="shared" si="783"/>
        <v>0.375</v>
      </c>
      <c r="AD1562" s="39">
        <f t="shared" si="784"/>
        <v>520.43161352403695</v>
      </c>
      <c r="AE1562" s="39">
        <f t="shared" si="785"/>
        <v>0</v>
      </c>
      <c r="AF1562" t="str">
        <f t="shared" si="786"/>
        <v>Férias</v>
      </c>
      <c r="AG1562" t="str">
        <f t="shared" si="787"/>
        <v>DESCONTA 9:00h (Férias).</v>
      </c>
      <c r="AH1562" t="str">
        <f t="shared" si="788"/>
        <v/>
      </c>
      <c r="AJ1562" s="41">
        <f t="shared" si="789"/>
        <v>5</v>
      </c>
      <c r="AK1562" s="42" t="str">
        <f t="shared" si="790"/>
        <v/>
      </c>
      <c r="AL1562" s="41" t="str">
        <f t="shared" si="791"/>
        <v>Dia inteiro</v>
      </c>
      <c r="AM1562" s="41" t="str">
        <f t="shared" si="792"/>
        <v>Sim</v>
      </c>
      <c r="AN1562" s="41" t="str">
        <f t="shared" si="793"/>
        <v>Não</v>
      </c>
      <c r="AO1562" s="42" t="str">
        <f t="shared" si="794"/>
        <v/>
      </c>
      <c r="AP1562" s="41" t="str">
        <f t="shared" si="795"/>
        <v>Robson Alberto Alves Galvão|46287</v>
      </c>
      <c r="AQ1562" s="41" t="str">
        <f t="shared" si="796"/>
        <v>46287|Serralheria</v>
      </c>
      <c r="AR1562" s="41">
        <f>IF($AQ1562="","",COUNTIFS(L_ChaveCob,$AQ1562,L_Ausencia,"&gt;"&amp;$W1562)+COUNTIFS($AQ$4:$AQ1562,$AQ1562,$W$4:$W1562,$W1562))</f>
        <v>1</v>
      </c>
      <c r="AS1562" s="42">
        <f t="shared" si="797"/>
        <v>0</v>
      </c>
      <c r="AT1562" s="42">
        <f t="shared" si="798"/>
        <v>0</v>
      </c>
      <c r="AU1562" s="42">
        <f t="shared" si="799"/>
        <v>0</v>
      </c>
    </row>
    <row r="1563" spans="1:47" x14ac:dyDescent="0.2">
      <c r="A1563" s="35">
        <v>46287</v>
      </c>
      <c r="B1563" s="36" t="s">
        <v>229</v>
      </c>
      <c r="C1563" s="36" t="s">
        <v>232</v>
      </c>
      <c r="D1563" s="36"/>
      <c r="E1563" s="37"/>
      <c r="F1563" s="37"/>
      <c r="G1563" s="36"/>
      <c r="H1563" s="36"/>
      <c r="I1563" s="36"/>
      <c r="J1563" s="36"/>
      <c r="K1563" s="37"/>
      <c r="L1563" s="37"/>
      <c r="M1563" s="37"/>
      <c r="N1563" s="38">
        <f t="shared" si="768"/>
        <v>46266</v>
      </c>
      <c r="O1563">
        <f t="shared" si="769"/>
        <v>105410</v>
      </c>
      <c r="P1563" t="str">
        <f t="shared" si="770"/>
        <v>Serralheria</v>
      </c>
      <c r="Q1563" t="str">
        <f t="shared" si="771"/>
        <v>Normal / Fixo</v>
      </c>
      <c r="R1563" t="str">
        <f t="shared" si="772"/>
        <v>SERRALHEIRO I</v>
      </c>
      <c r="S1563" t="str">
        <f t="shared" si="773"/>
        <v>TURNO 3</v>
      </c>
      <c r="T1563" s="39">
        <f t="shared" si="774"/>
        <v>53.488333185221997</v>
      </c>
      <c r="U1563" s="40">
        <f t="shared" si="775"/>
        <v>0.33333333333333298</v>
      </c>
      <c r="V1563" s="40">
        <f t="shared" si="776"/>
        <v>0.33333333333333298</v>
      </c>
      <c r="W1563" s="40">
        <f t="shared" si="777"/>
        <v>0</v>
      </c>
      <c r="X1563" t="str">
        <f t="shared" si="778"/>
        <v>Não</v>
      </c>
      <c r="Y1563" s="40">
        <f t="shared" si="779"/>
        <v>0</v>
      </c>
      <c r="Z1563" s="40">
        <f t="shared" si="780"/>
        <v>0</v>
      </c>
      <c r="AA1563" s="40">
        <f t="shared" si="781"/>
        <v>0</v>
      </c>
      <c r="AB1563" s="40">
        <f t="shared" si="782"/>
        <v>0</v>
      </c>
      <c r="AC1563" s="40">
        <f t="shared" si="783"/>
        <v>0</v>
      </c>
      <c r="AD1563" s="39">
        <f t="shared" si="784"/>
        <v>0</v>
      </c>
      <c r="AE1563" s="39">
        <f t="shared" si="785"/>
        <v>0</v>
      </c>
      <c r="AF1563" t="str">
        <f t="shared" si="786"/>
        <v>Trabalhado</v>
      </c>
      <c r="AG1563" t="str">
        <f t="shared" si="787"/>
        <v/>
      </c>
      <c r="AH1563" t="str">
        <f t="shared" si="788"/>
        <v/>
      </c>
      <c r="AJ1563" s="41">
        <f t="shared" si="789"/>
        <v>6</v>
      </c>
      <c r="AK1563" s="42" t="str">
        <f t="shared" si="790"/>
        <v/>
      </c>
      <c r="AL1563" s="41" t="str">
        <f t="shared" si="791"/>
        <v>Leve atraso</v>
      </c>
      <c r="AM1563" s="41" t="str">
        <f t="shared" si="792"/>
        <v>Não</v>
      </c>
      <c r="AN1563" s="41" t="str">
        <f t="shared" si="793"/>
        <v>Sim</v>
      </c>
      <c r="AO1563" s="42" t="str">
        <f t="shared" si="794"/>
        <v/>
      </c>
      <c r="AP1563" s="41" t="str">
        <f t="shared" si="795"/>
        <v>Marcelo Douglas Vieira Santana|46287</v>
      </c>
      <c r="AQ1563" s="41" t="str">
        <f t="shared" si="796"/>
        <v/>
      </c>
      <c r="AR1563" s="41" t="str">
        <f>IF($AQ1563="","",COUNTIFS(L_ChaveCob,$AQ1563,L_Ausencia,"&gt;"&amp;$W1563)+COUNTIFS($AQ$4:$AQ1563,$AQ1563,$W$4:$W1563,$W1563))</f>
        <v/>
      </c>
      <c r="AS1563" s="42">
        <f t="shared" si="797"/>
        <v>0</v>
      </c>
      <c r="AT1563" s="42">
        <f t="shared" si="798"/>
        <v>0</v>
      </c>
      <c r="AU1563" s="42">
        <f t="shared" si="799"/>
        <v>0</v>
      </c>
    </row>
    <row r="1564" spans="1:47" x14ac:dyDescent="0.2">
      <c r="A1564" s="35">
        <v>46287</v>
      </c>
      <c r="B1564" s="36" t="s">
        <v>231</v>
      </c>
      <c r="C1564" s="36" t="s">
        <v>232</v>
      </c>
      <c r="D1564" s="36"/>
      <c r="E1564" s="37"/>
      <c r="F1564" s="37"/>
      <c r="G1564" s="36"/>
      <c r="H1564" s="36"/>
      <c r="I1564" s="36"/>
      <c r="J1564" s="36"/>
      <c r="K1564" s="37"/>
      <c r="L1564" s="37"/>
      <c r="M1564" s="37"/>
      <c r="N1564" s="38">
        <f t="shared" si="768"/>
        <v>46266</v>
      </c>
      <c r="O1564">
        <f t="shared" si="769"/>
        <v>900004</v>
      </c>
      <c r="P1564" t="str">
        <f t="shared" si="770"/>
        <v>Serralheria</v>
      </c>
      <c r="Q1564" t="str">
        <f t="shared" si="771"/>
        <v>Normal / Fixo</v>
      </c>
      <c r="R1564" t="str">
        <f t="shared" si="772"/>
        <v>SERRALHEIRO I</v>
      </c>
      <c r="S1564" t="str">
        <f t="shared" si="773"/>
        <v>TURNO 2</v>
      </c>
      <c r="T1564" s="39">
        <f t="shared" si="774"/>
        <v>53.488333185221997</v>
      </c>
      <c r="U1564" s="40">
        <f t="shared" si="775"/>
        <v>0.33333333333333298</v>
      </c>
      <c r="V1564" s="40">
        <f t="shared" si="776"/>
        <v>0.33333333333333298</v>
      </c>
      <c r="W1564" s="40">
        <f t="shared" si="777"/>
        <v>0</v>
      </c>
      <c r="X1564" t="str">
        <f t="shared" si="778"/>
        <v>Não</v>
      </c>
      <c r="Y1564" s="40">
        <f t="shared" si="779"/>
        <v>0</v>
      </c>
      <c r="Z1564" s="40">
        <f t="shared" si="780"/>
        <v>0</v>
      </c>
      <c r="AA1564" s="40">
        <f t="shared" si="781"/>
        <v>0</v>
      </c>
      <c r="AB1564" s="40">
        <f t="shared" si="782"/>
        <v>0</v>
      </c>
      <c r="AC1564" s="40">
        <f t="shared" si="783"/>
        <v>0</v>
      </c>
      <c r="AD1564" s="39">
        <f t="shared" si="784"/>
        <v>0</v>
      </c>
      <c r="AE1564" s="39">
        <f t="shared" si="785"/>
        <v>0</v>
      </c>
      <c r="AF1564" t="str">
        <f t="shared" si="786"/>
        <v>Trabalhado</v>
      </c>
      <c r="AG1564" t="str">
        <f t="shared" si="787"/>
        <v/>
      </c>
      <c r="AH1564" t="str">
        <f t="shared" si="788"/>
        <v/>
      </c>
      <c r="AJ1564" s="41">
        <f t="shared" si="789"/>
        <v>11</v>
      </c>
      <c r="AK1564" s="42" t="str">
        <f t="shared" si="790"/>
        <v/>
      </c>
      <c r="AL1564" s="41" t="str">
        <f t="shared" si="791"/>
        <v>Leve atraso</v>
      </c>
      <c r="AM1564" s="41" t="str">
        <f t="shared" si="792"/>
        <v>Não</v>
      </c>
      <c r="AN1564" s="41" t="str">
        <f t="shared" si="793"/>
        <v>Sim</v>
      </c>
      <c r="AO1564" s="42" t="str">
        <f t="shared" si="794"/>
        <v/>
      </c>
      <c r="AP1564" s="41" t="str">
        <f t="shared" si="795"/>
        <v>Rogério Marques da Silva|46287</v>
      </c>
      <c r="AQ1564" s="41" t="str">
        <f t="shared" si="796"/>
        <v/>
      </c>
      <c r="AR1564" s="41" t="str">
        <f>IF($AQ1564="","",COUNTIFS(L_ChaveCob,$AQ1564,L_Ausencia,"&gt;"&amp;$W1564)+COUNTIFS($AQ$4:$AQ1564,$AQ1564,$W$4:$W1564,$W1564))</f>
        <v/>
      </c>
      <c r="AS1564" s="42">
        <f t="shared" si="797"/>
        <v>0</v>
      </c>
      <c r="AT1564" s="42">
        <f t="shared" si="798"/>
        <v>0</v>
      </c>
      <c r="AU1564" s="42">
        <f t="shared" si="799"/>
        <v>0</v>
      </c>
    </row>
    <row r="1565" spans="1:47" x14ac:dyDescent="0.2">
      <c r="A1565" s="35">
        <v>46287</v>
      </c>
      <c r="B1565" s="36" t="s">
        <v>479</v>
      </c>
      <c r="C1565" s="36" t="s">
        <v>232</v>
      </c>
      <c r="D1565" s="36"/>
      <c r="E1565" s="37"/>
      <c r="F1565" s="37"/>
      <c r="G1565" s="36"/>
      <c r="H1565" s="36"/>
      <c r="I1565" s="36"/>
      <c r="J1565" s="36"/>
      <c r="K1565" s="37"/>
      <c r="L1565" s="37"/>
      <c r="M1565" s="37"/>
      <c r="N1565" s="38">
        <f t="shared" si="768"/>
        <v>46266</v>
      </c>
      <c r="O1565">
        <f t="shared" si="769"/>
        <v>900012</v>
      </c>
      <c r="P1565" t="str">
        <f t="shared" si="770"/>
        <v>Serralheria</v>
      </c>
      <c r="Q1565" t="str">
        <f t="shared" si="771"/>
        <v>Normal / Fixo</v>
      </c>
      <c r="R1565" t="str">
        <f t="shared" si="772"/>
        <v>SERRALHEIRO I</v>
      </c>
      <c r="S1565" t="str">
        <f t="shared" si="773"/>
        <v>ADM</v>
      </c>
      <c r="T1565" s="39">
        <f t="shared" si="774"/>
        <v>53.488333185221997</v>
      </c>
      <c r="U1565" s="40">
        <f t="shared" si="775"/>
        <v>0.375</v>
      </c>
      <c r="V1565" s="40">
        <f t="shared" si="776"/>
        <v>0.375</v>
      </c>
      <c r="W1565" s="40">
        <f t="shared" si="777"/>
        <v>0</v>
      </c>
      <c r="X1565" t="str">
        <f t="shared" si="778"/>
        <v>Não</v>
      </c>
      <c r="Y1565" s="40">
        <f t="shared" si="779"/>
        <v>0</v>
      </c>
      <c r="Z1565" s="40">
        <f t="shared" si="780"/>
        <v>0</v>
      </c>
      <c r="AA1565" s="40">
        <f t="shared" si="781"/>
        <v>0</v>
      </c>
      <c r="AB1565" s="40">
        <f t="shared" si="782"/>
        <v>0</v>
      </c>
      <c r="AC1565" s="40">
        <f t="shared" si="783"/>
        <v>0</v>
      </c>
      <c r="AD1565" s="39">
        <f t="shared" si="784"/>
        <v>0</v>
      </c>
      <c r="AE1565" s="39">
        <f t="shared" si="785"/>
        <v>0</v>
      </c>
      <c r="AF1565" t="str">
        <f t="shared" si="786"/>
        <v>Trabalhado</v>
      </c>
      <c r="AG1565" t="str">
        <f t="shared" si="787"/>
        <v/>
      </c>
      <c r="AH1565" t="str">
        <f t="shared" si="788"/>
        <v/>
      </c>
      <c r="AJ1565" s="41">
        <f t="shared" si="789"/>
        <v>21</v>
      </c>
      <c r="AK1565" s="42" t="str">
        <f t="shared" si="790"/>
        <v/>
      </c>
      <c r="AL1565" s="41" t="str">
        <f t="shared" si="791"/>
        <v>Leve atraso</v>
      </c>
      <c r="AM1565" s="41" t="str">
        <f t="shared" si="792"/>
        <v>Não</v>
      </c>
      <c r="AN1565" s="41" t="str">
        <f t="shared" si="793"/>
        <v>Sim</v>
      </c>
      <c r="AO1565" s="42" t="str">
        <f t="shared" si="794"/>
        <v/>
      </c>
      <c r="AP1565" s="41" t="str">
        <f t="shared" si="795"/>
        <v>Diego Ferreira Moura|46287</v>
      </c>
      <c r="AQ1565" s="41" t="str">
        <f t="shared" si="796"/>
        <v/>
      </c>
      <c r="AR1565" s="41" t="str">
        <f>IF($AQ1565="","",COUNTIFS(L_ChaveCob,$AQ1565,L_Ausencia,"&gt;"&amp;$W1565)+COUNTIFS($AQ$4:$AQ1565,$AQ1565,$W$4:$W1565,$W1565))</f>
        <v/>
      </c>
      <c r="AS1565" s="42">
        <f t="shared" si="797"/>
        <v>0</v>
      </c>
      <c r="AT1565" s="42">
        <f t="shared" si="798"/>
        <v>0</v>
      </c>
      <c r="AU1565" s="42">
        <f t="shared" si="799"/>
        <v>0</v>
      </c>
    </row>
    <row r="1566" spans="1:47" x14ac:dyDescent="0.2">
      <c r="A1566" s="35">
        <v>46287</v>
      </c>
      <c r="B1566" s="36" t="s">
        <v>483</v>
      </c>
      <c r="C1566" s="36" t="s">
        <v>213</v>
      </c>
      <c r="D1566" s="36"/>
      <c r="E1566" s="37"/>
      <c r="F1566" s="37"/>
      <c r="G1566" s="36"/>
      <c r="H1566" s="36"/>
      <c r="I1566" s="36"/>
      <c r="J1566" s="36"/>
      <c r="K1566" s="37"/>
      <c r="L1566" s="37"/>
      <c r="M1566" s="37"/>
      <c r="N1566" s="38">
        <f t="shared" si="768"/>
        <v>46266</v>
      </c>
      <c r="O1566">
        <f t="shared" si="769"/>
        <v>900011</v>
      </c>
      <c r="P1566" t="str">
        <f t="shared" si="770"/>
        <v>Serralheria</v>
      </c>
      <c r="Q1566" t="str">
        <f t="shared" si="771"/>
        <v>Normal / Fixo</v>
      </c>
      <c r="R1566" t="str">
        <f t="shared" si="772"/>
        <v>SERRALHEIRO I</v>
      </c>
      <c r="S1566" t="str">
        <f t="shared" si="773"/>
        <v>ADM</v>
      </c>
      <c r="T1566" s="39">
        <f t="shared" si="774"/>
        <v>53.488333185221997</v>
      </c>
      <c r="U1566" s="40">
        <f t="shared" si="775"/>
        <v>0.375</v>
      </c>
      <c r="V1566" s="40">
        <f t="shared" si="776"/>
        <v>0</v>
      </c>
      <c r="W1566" s="40">
        <f t="shared" si="777"/>
        <v>0.375</v>
      </c>
      <c r="X1566" t="str">
        <f t="shared" si="778"/>
        <v>Sim</v>
      </c>
      <c r="Y1566" s="40">
        <f t="shared" si="779"/>
        <v>0.375</v>
      </c>
      <c r="Z1566" s="40">
        <f t="shared" si="780"/>
        <v>0</v>
      </c>
      <c r="AA1566" s="40">
        <f t="shared" si="781"/>
        <v>0</v>
      </c>
      <c r="AB1566" s="40">
        <f t="shared" si="782"/>
        <v>0</v>
      </c>
      <c r="AC1566" s="40">
        <f t="shared" si="783"/>
        <v>0.375</v>
      </c>
      <c r="AD1566" s="39">
        <f t="shared" si="784"/>
        <v>481.39499866699799</v>
      </c>
      <c r="AE1566" s="39">
        <f t="shared" si="785"/>
        <v>0</v>
      </c>
      <c r="AF1566" t="str">
        <f t="shared" si="786"/>
        <v>Injustificada</v>
      </c>
      <c r="AG1566" t="str">
        <f t="shared" si="787"/>
        <v>DESCONTA 9:00h (Injustificada).</v>
      </c>
      <c r="AH1566" t="str">
        <f t="shared" si="788"/>
        <v/>
      </c>
      <c r="AJ1566" s="41">
        <f t="shared" si="789"/>
        <v>20</v>
      </c>
      <c r="AK1566" s="42" t="str">
        <f t="shared" si="790"/>
        <v/>
      </c>
      <c r="AL1566" s="41" t="str">
        <f t="shared" si="791"/>
        <v>Dia inteiro</v>
      </c>
      <c r="AM1566" s="41" t="str">
        <f t="shared" si="792"/>
        <v>Sim</v>
      </c>
      <c r="AN1566" s="41" t="str">
        <f t="shared" si="793"/>
        <v>Não</v>
      </c>
      <c r="AO1566" s="42" t="str">
        <f t="shared" si="794"/>
        <v/>
      </c>
      <c r="AP1566" s="41" t="str">
        <f t="shared" si="795"/>
        <v>Maxwell Torres da Silva|46287</v>
      </c>
      <c r="AQ1566" s="41" t="str">
        <f t="shared" si="796"/>
        <v>46287|Serralheria</v>
      </c>
      <c r="AR1566" s="41">
        <f>IF($AQ1566="","",COUNTIFS(L_ChaveCob,$AQ1566,L_Ausencia,"&gt;"&amp;$W1566)+COUNTIFS($AQ$4:$AQ1566,$AQ1566,$W$4:$W1566,$W1566))</f>
        <v>2</v>
      </c>
      <c r="AS1566" s="42">
        <f t="shared" si="797"/>
        <v>0</v>
      </c>
      <c r="AT1566" s="42">
        <f t="shared" si="798"/>
        <v>0</v>
      </c>
      <c r="AU1566" s="42">
        <f t="shared" si="799"/>
        <v>0</v>
      </c>
    </row>
    <row r="1567" spans="1:47" x14ac:dyDescent="0.2">
      <c r="A1567" s="35">
        <v>46287</v>
      </c>
      <c r="B1567" s="36" t="s">
        <v>621</v>
      </c>
      <c r="C1567" s="36" t="s">
        <v>232</v>
      </c>
      <c r="D1567" s="36"/>
      <c r="E1567" s="37"/>
      <c r="F1567" s="37"/>
      <c r="G1567" s="36"/>
      <c r="H1567" s="36"/>
      <c r="I1567" s="36"/>
      <c r="J1567" s="36"/>
      <c r="K1567" s="37"/>
      <c r="L1567" s="37"/>
      <c r="M1567" s="37"/>
      <c r="N1567" s="38">
        <f t="shared" si="768"/>
        <v>46266</v>
      </c>
      <c r="O1567">
        <f t="shared" si="769"/>
        <v>98296</v>
      </c>
      <c r="P1567" t="str">
        <f t="shared" si="770"/>
        <v>Serralheria</v>
      </c>
      <c r="Q1567" t="str">
        <f t="shared" si="771"/>
        <v>Normal / Fixo</v>
      </c>
      <c r="R1567" t="str">
        <f t="shared" si="772"/>
        <v>SERRALHEIRO I</v>
      </c>
      <c r="S1567" t="str">
        <f t="shared" si="773"/>
        <v>ADM</v>
      </c>
      <c r="T1567" s="39">
        <f t="shared" si="774"/>
        <v>53.488333185221997</v>
      </c>
      <c r="U1567" s="40">
        <f t="shared" si="775"/>
        <v>0.375</v>
      </c>
      <c r="V1567" s="40">
        <f t="shared" si="776"/>
        <v>0.375</v>
      </c>
      <c r="W1567" s="40">
        <f t="shared" si="777"/>
        <v>0</v>
      </c>
      <c r="X1567" t="str">
        <f t="shared" si="778"/>
        <v>Não</v>
      </c>
      <c r="Y1567" s="40">
        <f t="shared" si="779"/>
        <v>0</v>
      </c>
      <c r="Z1567" s="40">
        <f t="shared" si="780"/>
        <v>0</v>
      </c>
      <c r="AA1567" s="40">
        <f t="shared" si="781"/>
        <v>0</v>
      </c>
      <c r="AB1567" s="40">
        <f t="shared" si="782"/>
        <v>0</v>
      </c>
      <c r="AC1567" s="40">
        <f t="shared" si="783"/>
        <v>0</v>
      </c>
      <c r="AD1567" s="39">
        <f t="shared" si="784"/>
        <v>0</v>
      </c>
      <c r="AE1567" s="39">
        <f t="shared" si="785"/>
        <v>0</v>
      </c>
      <c r="AF1567" t="str">
        <f t="shared" si="786"/>
        <v>Trabalhado</v>
      </c>
      <c r="AG1567" t="str">
        <f t="shared" si="787"/>
        <v/>
      </c>
      <c r="AH1567" t="str">
        <f t="shared" si="788"/>
        <v/>
      </c>
      <c r="AJ1567" s="41">
        <f t="shared" si="789"/>
        <v>24</v>
      </c>
      <c r="AK1567" s="42" t="str">
        <f t="shared" si="790"/>
        <v/>
      </c>
      <c r="AL1567" s="41" t="str">
        <f t="shared" si="791"/>
        <v>Leve atraso</v>
      </c>
      <c r="AM1567" s="41" t="str">
        <f t="shared" si="792"/>
        <v>Não</v>
      </c>
      <c r="AN1567" s="41" t="str">
        <f t="shared" si="793"/>
        <v>Sim</v>
      </c>
      <c r="AO1567" s="42" t="str">
        <f t="shared" si="794"/>
        <v/>
      </c>
      <c r="AP1567" s="41" t="str">
        <f t="shared" si="795"/>
        <v>José Welmison Vicente da Silva|46287</v>
      </c>
      <c r="AQ1567" s="41" t="str">
        <f t="shared" si="796"/>
        <v/>
      </c>
      <c r="AR1567" s="41" t="str">
        <f>IF($AQ1567="","",COUNTIFS(L_ChaveCob,$AQ1567,L_Ausencia,"&gt;"&amp;$W1567)+COUNTIFS($AQ$4:$AQ1567,$AQ1567,$W$4:$W1567,$W1567))</f>
        <v/>
      </c>
      <c r="AS1567" s="42">
        <f t="shared" si="797"/>
        <v>0</v>
      </c>
      <c r="AT1567" s="42">
        <f t="shared" si="798"/>
        <v>0</v>
      </c>
      <c r="AU1567" s="42">
        <f t="shared" si="799"/>
        <v>0</v>
      </c>
    </row>
    <row r="1568" spans="1:47" x14ac:dyDescent="0.2">
      <c r="A1568" s="35">
        <v>46287</v>
      </c>
      <c r="B1568" s="36" t="s">
        <v>620</v>
      </c>
      <c r="C1568" s="36" t="s">
        <v>232</v>
      </c>
      <c r="D1568" s="36"/>
      <c r="E1568" s="37"/>
      <c r="F1568" s="37"/>
      <c r="G1568" s="36"/>
      <c r="H1568" s="36"/>
      <c r="I1568" s="36"/>
      <c r="J1568" s="36"/>
      <c r="K1568" s="37"/>
      <c r="L1568" s="37"/>
      <c r="M1568" s="37"/>
      <c r="N1568" s="38">
        <f t="shared" si="768"/>
        <v>46266</v>
      </c>
      <c r="O1568">
        <f t="shared" si="769"/>
        <v>558169</v>
      </c>
      <c r="P1568" t="str">
        <f t="shared" si="770"/>
        <v>Serralheria</v>
      </c>
      <c r="Q1568" t="str">
        <f t="shared" si="771"/>
        <v>Normal / Fixo</v>
      </c>
      <c r="R1568" t="str">
        <f t="shared" si="772"/>
        <v>SERRALHEIRO I</v>
      </c>
      <c r="S1568" t="str">
        <f t="shared" si="773"/>
        <v>ADM</v>
      </c>
      <c r="T1568" s="39">
        <f t="shared" si="774"/>
        <v>53.488333185221997</v>
      </c>
      <c r="U1568" s="40">
        <f t="shared" si="775"/>
        <v>0.375</v>
      </c>
      <c r="V1568" s="40">
        <f t="shared" si="776"/>
        <v>0.375</v>
      </c>
      <c r="W1568" s="40">
        <f t="shared" si="777"/>
        <v>0</v>
      </c>
      <c r="X1568" t="str">
        <f t="shared" si="778"/>
        <v>Não</v>
      </c>
      <c r="Y1568" s="40">
        <f t="shared" si="779"/>
        <v>0</v>
      </c>
      <c r="Z1568" s="40">
        <f t="shared" si="780"/>
        <v>0</v>
      </c>
      <c r="AA1568" s="40">
        <f t="shared" si="781"/>
        <v>0</v>
      </c>
      <c r="AB1568" s="40">
        <f t="shared" si="782"/>
        <v>0</v>
      </c>
      <c r="AC1568" s="40">
        <f t="shared" si="783"/>
        <v>0</v>
      </c>
      <c r="AD1568" s="39">
        <f t="shared" si="784"/>
        <v>0</v>
      </c>
      <c r="AE1568" s="39">
        <f t="shared" si="785"/>
        <v>0</v>
      </c>
      <c r="AF1568" t="str">
        <f t="shared" si="786"/>
        <v>Trabalhado</v>
      </c>
      <c r="AG1568" t="str">
        <f t="shared" si="787"/>
        <v/>
      </c>
      <c r="AH1568" t="str">
        <f t="shared" si="788"/>
        <v/>
      </c>
      <c r="AJ1568" s="41">
        <f t="shared" si="789"/>
        <v>23</v>
      </c>
      <c r="AK1568" s="42" t="str">
        <f t="shared" si="790"/>
        <v/>
      </c>
      <c r="AL1568" s="41" t="str">
        <f t="shared" si="791"/>
        <v>Leve atraso</v>
      </c>
      <c r="AM1568" s="41" t="str">
        <f t="shared" si="792"/>
        <v>Não</v>
      </c>
      <c r="AN1568" s="41" t="str">
        <f t="shared" si="793"/>
        <v>Sim</v>
      </c>
      <c r="AO1568" s="42" t="str">
        <f t="shared" si="794"/>
        <v/>
      </c>
      <c r="AP1568" s="41" t="str">
        <f t="shared" si="795"/>
        <v>Felipe Cardoso|46287</v>
      </c>
      <c r="AQ1568" s="41" t="str">
        <f t="shared" si="796"/>
        <v/>
      </c>
      <c r="AR1568" s="41" t="str">
        <f>IF($AQ1568="","",COUNTIFS(L_ChaveCob,$AQ1568,L_Ausencia,"&gt;"&amp;$W1568)+COUNTIFS($AQ$4:$AQ1568,$AQ1568,$W$4:$W1568,$W1568))</f>
        <v/>
      </c>
      <c r="AS1568" s="42">
        <f t="shared" si="797"/>
        <v>0</v>
      </c>
      <c r="AT1568" s="42">
        <f t="shared" si="798"/>
        <v>0</v>
      </c>
      <c r="AU1568" s="42">
        <f t="shared" si="799"/>
        <v>0</v>
      </c>
    </row>
    <row r="1569" spans="1:47" x14ac:dyDescent="0.2">
      <c r="A1569" s="35">
        <v>46287</v>
      </c>
      <c r="B1569" s="36" t="s">
        <v>281</v>
      </c>
      <c r="C1569" s="36" t="s">
        <v>213</v>
      </c>
      <c r="D1569" s="36"/>
      <c r="E1569" s="37"/>
      <c r="F1569" s="37"/>
      <c r="G1569" s="36"/>
      <c r="H1569" s="36"/>
      <c r="I1569" s="36"/>
      <c r="J1569" s="36"/>
      <c r="K1569" s="37"/>
      <c r="L1569" s="37"/>
      <c r="M1569" s="37"/>
      <c r="N1569" s="38">
        <f t="shared" si="768"/>
        <v>46266</v>
      </c>
      <c r="O1569">
        <f t="shared" si="769"/>
        <v>900010</v>
      </c>
      <c r="P1569" t="str">
        <f t="shared" si="770"/>
        <v>Serralheria</v>
      </c>
      <c r="Q1569" t="str">
        <f t="shared" si="771"/>
        <v>Normal / Fixo</v>
      </c>
      <c r="R1569" t="str">
        <f t="shared" si="772"/>
        <v>SERRALHEIRO I</v>
      </c>
      <c r="S1569" t="str">
        <f t="shared" si="773"/>
        <v>ADM</v>
      </c>
      <c r="T1569" s="39">
        <f t="shared" si="774"/>
        <v>53.488333185221997</v>
      </c>
      <c r="U1569" s="40">
        <f t="shared" si="775"/>
        <v>0.375</v>
      </c>
      <c r="V1569" s="40">
        <f t="shared" si="776"/>
        <v>0</v>
      </c>
      <c r="W1569" s="40">
        <f t="shared" si="777"/>
        <v>0.375</v>
      </c>
      <c r="X1569" t="str">
        <f t="shared" si="778"/>
        <v>Sim</v>
      </c>
      <c r="Y1569" s="40">
        <f t="shared" si="779"/>
        <v>0.375</v>
      </c>
      <c r="Z1569" s="40">
        <f t="shared" si="780"/>
        <v>0</v>
      </c>
      <c r="AA1569" s="40">
        <f t="shared" si="781"/>
        <v>0</v>
      </c>
      <c r="AB1569" s="40">
        <f t="shared" si="782"/>
        <v>0</v>
      </c>
      <c r="AC1569" s="40">
        <f t="shared" si="783"/>
        <v>0.375</v>
      </c>
      <c r="AD1569" s="39">
        <f t="shared" si="784"/>
        <v>481.39499866699799</v>
      </c>
      <c r="AE1569" s="39">
        <f t="shared" si="785"/>
        <v>0</v>
      </c>
      <c r="AF1569" t="str">
        <f t="shared" si="786"/>
        <v>Injustificada</v>
      </c>
      <c r="AG1569" t="str">
        <f t="shared" si="787"/>
        <v>DESCONTA 9:00h (Injustificada).</v>
      </c>
      <c r="AH1569" t="str">
        <f t="shared" si="788"/>
        <v/>
      </c>
      <c r="AJ1569" s="41">
        <f t="shared" si="789"/>
        <v>19</v>
      </c>
      <c r="AK1569" s="42" t="str">
        <f t="shared" si="790"/>
        <v/>
      </c>
      <c r="AL1569" s="41" t="str">
        <f t="shared" si="791"/>
        <v>Dia inteiro</v>
      </c>
      <c r="AM1569" s="41" t="str">
        <f t="shared" si="792"/>
        <v>Sim</v>
      </c>
      <c r="AN1569" s="41" t="str">
        <f t="shared" si="793"/>
        <v>Não</v>
      </c>
      <c r="AO1569" s="42" t="str">
        <f t="shared" si="794"/>
        <v/>
      </c>
      <c r="AP1569" s="41" t="str">
        <f t="shared" si="795"/>
        <v>Roniel de Souza Rocha|46287</v>
      </c>
      <c r="AQ1569" s="41" t="str">
        <f t="shared" si="796"/>
        <v>46287|Serralheria</v>
      </c>
      <c r="AR1569" s="41">
        <f>IF($AQ1569="","",COUNTIFS(L_ChaveCob,$AQ1569,L_Ausencia,"&gt;"&amp;$W1569)+COUNTIFS($AQ$4:$AQ1569,$AQ1569,$W$4:$W1569,$W1569))</f>
        <v>3</v>
      </c>
      <c r="AS1569" s="42">
        <f t="shared" si="797"/>
        <v>0</v>
      </c>
      <c r="AT1569" s="42">
        <f t="shared" si="798"/>
        <v>0</v>
      </c>
      <c r="AU1569" s="42">
        <f t="shared" si="799"/>
        <v>0</v>
      </c>
    </row>
    <row r="1570" spans="1:47" hidden="1" x14ac:dyDescent="0.2">
      <c r="A1570" s="35">
        <v>46287</v>
      </c>
      <c r="B1570" s="36" t="s">
        <v>611</v>
      </c>
      <c r="C1570" s="36" t="s">
        <v>258</v>
      </c>
      <c r="D1570" s="36"/>
      <c r="E1570" s="37"/>
      <c r="F1570" s="37"/>
      <c r="G1570" s="36"/>
      <c r="H1570" s="36"/>
      <c r="I1570" s="36"/>
      <c r="J1570" s="36"/>
      <c r="K1570" s="37"/>
      <c r="L1570" s="37"/>
      <c r="M1570" s="37"/>
      <c r="N1570" s="38">
        <f t="shared" si="768"/>
        <v>46266</v>
      </c>
      <c r="O1570">
        <f t="shared" si="769"/>
        <v>900013</v>
      </c>
      <c r="P1570" t="str">
        <f t="shared" si="770"/>
        <v>SPOT</v>
      </c>
      <c r="Q1570" t="str">
        <f t="shared" si="771"/>
        <v>SPOT</v>
      </c>
      <c r="R1570" t="str">
        <f t="shared" si="772"/>
        <v>SERRALHEIRO I</v>
      </c>
      <c r="S1570" t="str">
        <f t="shared" si="773"/>
        <v>TURNO 2</v>
      </c>
      <c r="T1570" s="39">
        <f t="shared" si="774"/>
        <v>53.488333185221997</v>
      </c>
      <c r="U1570" s="40">
        <f t="shared" si="775"/>
        <v>0.33333333333333298</v>
      </c>
      <c r="V1570" s="40">
        <f t="shared" si="776"/>
        <v>0</v>
      </c>
      <c r="W1570" s="40">
        <f t="shared" si="777"/>
        <v>0.33333333333333298</v>
      </c>
      <c r="X1570" t="str">
        <f t="shared" si="778"/>
        <v>Não</v>
      </c>
      <c r="Y1570" s="40">
        <f t="shared" si="779"/>
        <v>0</v>
      </c>
      <c r="Z1570" s="40">
        <f t="shared" si="780"/>
        <v>0</v>
      </c>
      <c r="AA1570" s="40">
        <f t="shared" si="781"/>
        <v>0</v>
      </c>
      <c r="AB1570" s="40">
        <f t="shared" si="782"/>
        <v>0</v>
      </c>
      <c r="AC1570" s="40">
        <f t="shared" si="783"/>
        <v>0</v>
      </c>
      <c r="AD1570" s="39">
        <f t="shared" si="784"/>
        <v>0</v>
      </c>
      <c r="AE1570" s="39">
        <f t="shared" si="785"/>
        <v>427.90666548177552</v>
      </c>
      <c r="AF1570" t="str">
        <f t="shared" si="786"/>
        <v>Justificada</v>
      </c>
      <c r="AG1570" t="str">
        <f t="shared" si="787"/>
        <v/>
      </c>
      <c r="AH1570" t="str">
        <f t="shared" si="788"/>
        <v/>
      </c>
      <c r="AJ1570" s="41">
        <f t="shared" si="789"/>
        <v>22</v>
      </c>
      <c r="AK1570" s="42" t="str">
        <f t="shared" si="790"/>
        <v/>
      </c>
      <c r="AL1570" s="41" t="str">
        <f t="shared" si="791"/>
        <v>Dia inteiro</v>
      </c>
      <c r="AM1570" s="41" t="str">
        <f t="shared" si="792"/>
        <v>Não</v>
      </c>
      <c r="AN1570" s="41" t="str">
        <f t="shared" si="793"/>
        <v>Não</v>
      </c>
      <c r="AO1570" s="42" t="str">
        <f t="shared" si="794"/>
        <v/>
      </c>
      <c r="AP1570" s="41" t="str">
        <f t="shared" si="795"/>
        <v>Murilo de Souza Modesto- Spot|46287</v>
      </c>
      <c r="AQ1570" s="41" t="str">
        <f t="shared" si="796"/>
        <v/>
      </c>
      <c r="AR1570" s="41" t="str">
        <f>IF($AQ1570="","",COUNTIFS(L_ChaveCob,$AQ1570,L_Ausencia,"&gt;"&amp;$W1570)+COUNTIFS($AQ$4:$AQ1570,$AQ1570,$W$4:$W1570,$W1570))</f>
        <v/>
      </c>
      <c r="AS1570" s="42">
        <f t="shared" si="797"/>
        <v>0</v>
      </c>
      <c r="AT1570" s="42">
        <f t="shared" si="798"/>
        <v>0</v>
      </c>
      <c r="AU1570" s="42">
        <f t="shared" si="799"/>
        <v>0</v>
      </c>
    </row>
    <row r="1571" spans="1:47" x14ac:dyDescent="0.2">
      <c r="A1571" s="35">
        <v>46288</v>
      </c>
      <c r="B1571" s="36" t="s">
        <v>252</v>
      </c>
      <c r="C1571" s="36" t="s">
        <v>404</v>
      </c>
      <c r="D1571" s="36"/>
      <c r="E1571" s="37">
        <v>0.104166666666667</v>
      </c>
      <c r="F1571" s="37"/>
      <c r="G1571" s="36"/>
      <c r="H1571" s="36"/>
      <c r="I1571" s="36"/>
      <c r="J1571" s="36"/>
      <c r="K1571" s="37"/>
      <c r="L1571" s="37"/>
      <c r="M1571" s="37"/>
      <c r="N1571" s="38">
        <f t="shared" si="768"/>
        <v>46266</v>
      </c>
      <c r="O1571">
        <f t="shared" si="769"/>
        <v>266937</v>
      </c>
      <c r="P1571" t="str">
        <f t="shared" si="770"/>
        <v>Serralheria</v>
      </c>
      <c r="Q1571" t="str">
        <f t="shared" si="771"/>
        <v>Normal / Fixo</v>
      </c>
      <c r="R1571" t="str">
        <f t="shared" si="772"/>
        <v>ENCARREGADO</v>
      </c>
      <c r="S1571" t="str">
        <f t="shared" si="773"/>
        <v>ADM</v>
      </c>
      <c r="T1571" s="39">
        <f t="shared" si="774"/>
        <v>66.410146806958295</v>
      </c>
      <c r="U1571" s="40">
        <f t="shared" si="775"/>
        <v>0.375</v>
      </c>
      <c r="V1571" s="40">
        <f t="shared" si="776"/>
        <v>0.27083333333333298</v>
      </c>
      <c r="W1571" s="40">
        <f t="shared" si="777"/>
        <v>0.104166666666667</v>
      </c>
      <c r="X1571" t="str">
        <f t="shared" si="778"/>
        <v>Não</v>
      </c>
      <c r="Y1571" s="40">
        <f t="shared" si="779"/>
        <v>0</v>
      </c>
      <c r="Z1571" s="40">
        <f t="shared" si="780"/>
        <v>0</v>
      </c>
      <c r="AA1571" s="40">
        <f t="shared" si="781"/>
        <v>0</v>
      </c>
      <c r="AB1571" s="40">
        <f t="shared" si="782"/>
        <v>0</v>
      </c>
      <c r="AC1571" s="40">
        <f t="shared" si="783"/>
        <v>0</v>
      </c>
      <c r="AD1571" s="39">
        <f t="shared" si="784"/>
        <v>0</v>
      </c>
      <c r="AE1571" s="39">
        <f t="shared" si="785"/>
        <v>166.02536701739626</v>
      </c>
      <c r="AF1571" t="str">
        <f t="shared" si="786"/>
        <v>Justificada</v>
      </c>
      <c r="AG1571" t="str">
        <f t="shared" si="787"/>
        <v/>
      </c>
      <c r="AH1571" t="str">
        <f t="shared" si="788"/>
        <v/>
      </c>
      <c r="AJ1571" s="41">
        <f t="shared" si="789"/>
        <v>1</v>
      </c>
      <c r="AK1571" s="42" t="str">
        <f t="shared" si="790"/>
        <v/>
      </c>
      <c r="AL1571" s="41" t="str">
        <f t="shared" si="791"/>
        <v>Pelo ponto</v>
      </c>
      <c r="AM1571" s="41" t="str">
        <f t="shared" si="792"/>
        <v>Não</v>
      </c>
      <c r="AN1571" s="41" t="str">
        <f t="shared" si="793"/>
        <v>Não</v>
      </c>
      <c r="AO1571" s="42" t="str">
        <f t="shared" si="794"/>
        <v/>
      </c>
      <c r="AP1571" s="41" t="str">
        <f t="shared" si="795"/>
        <v>Ronaldo Rosendo da Silva|46288</v>
      </c>
      <c r="AQ1571" s="41" t="str">
        <f t="shared" si="796"/>
        <v/>
      </c>
      <c r="AR1571" s="41" t="str">
        <f>IF($AQ1571="","",COUNTIFS(L_ChaveCob,$AQ1571,L_Ausencia,"&gt;"&amp;$W1571)+COUNTIFS($AQ$4:$AQ1571,$AQ1571,$W$4:$W1571,$W1571))</f>
        <v/>
      </c>
      <c r="AS1571" s="42">
        <f t="shared" si="797"/>
        <v>0</v>
      </c>
      <c r="AT1571" s="42">
        <f t="shared" si="798"/>
        <v>0</v>
      </c>
      <c r="AU1571" s="42">
        <f t="shared" si="799"/>
        <v>0</v>
      </c>
    </row>
    <row r="1572" spans="1:47" x14ac:dyDescent="0.2">
      <c r="A1572" s="35">
        <v>46288</v>
      </c>
      <c r="B1572" s="36" t="s">
        <v>243</v>
      </c>
      <c r="C1572" s="36" t="s">
        <v>232</v>
      </c>
      <c r="D1572" s="36"/>
      <c r="E1572" s="37"/>
      <c r="F1572" s="37"/>
      <c r="G1572" s="36"/>
      <c r="H1572" s="36"/>
      <c r="I1572" s="36"/>
      <c r="J1572" s="36"/>
      <c r="K1572" s="37"/>
      <c r="L1572" s="37"/>
      <c r="M1572" s="37"/>
      <c r="N1572" s="38">
        <f t="shared" si="768"/>
        <v>46266</v>
      </c>
      <c r="O1572">
        <f t="shared" si="769"/>
        <v>900003</v>
      </c>
      <c r="P1572" t="str">
        <f t="shared" si="770"/>
        <v>Serralheria</v>
      </c>
      <c r="Q1572" t="str">
        <f t="shared" si="771"/>
        <v>Normal / Fixo</v>
      </c>
      <c r="R1572" t="str">
        <f t="shared" si="772"/>
        <v>ENCARREGADO</v>
      </c>
      <c r="S1572" t="str">
        <f t="shared" si="773"/>
        <v>ADM</v>
      </c>
      <c r="T1572" s="39">
        <f t="shared" si="774"/>
        <v>66.410146806958295</v>
      </c>
      <c r="U1572" s="40">
        <f t="shared" si="775"/>
        <v>0.375</v>
      </c>
      <c r="V1572" s="40">
        <f t="shared" si="776"/>
        <v>0.375</v>
      </c>
      <c r="W1572" s="40">
        <f t="shared" si="777"/>
        <v>0</v>
      </c>
      <c r="X1572" t="str">
        <f t="shared" si="778"/>
        <v>Não</v>
      </c>
      <c r="Y1572" s="40">
        <f t="shared" si="779"/>
        <v>0</v>
      </c>
      <c r="Z1572" s="40">
        <f t="shared" si="780"/>
        <v>0</v>
      </c>
      <c r="AA1572" s="40">
        <f t="shared" si="781"/>
        <v>0</v>
      </c>
      <c r="AB1572" s="40">
        <f t="shared" si="782"/>
        <v>0</v>
      </c>
      <c r="AC1572" s="40">
        <f t="shared" si="783"/>
        <v>0</v>
      </c>
      <c r="AD1572" s="39">
        <f t="shared" si="784"/>
        <v>0</v>
      </c>
      <c r="AE1572" s="39">
        <f t="shared" si="785"/>
        <v>0</v>
      </c>
      <c r="AF1572" t="str">
        <f t="shared" si="786"/>
        <v>Trabalhado</v>
      </c>
      <c r="AG1572" t="str">
        <f t="shared" si="787"/>
        <v/>
      </c>
      <c r="AH1572" t="str">
        <f t="shared" si="788"/>
        <v/>
      </c>
      <c r="AJ1572" s="41">
        <f t="shared" si="789"/>
        <v>10</v>
      </c>
      <c r="AK1572" s="42" t="str">
        <f t="shared" si="790"/>
        <v/>
      </c>
      <c r="AL1572" s="41" t="str">
        <f t="shared" si="791"/>
        <v>Leve atraso</v>
      </c>
      <c r="AM1572" s="41" t="str">
        <f t="shared" si="792"/>
        <v>Não</v>
      </c>
      <c r="AN1572" s="41" t="str">
        <f t="shared" si="793"/>
        <v>Sim</v>
      </c>
      <c r="AO1572" s="42" t="str">
        <f t="shared" si="794"/>
        <v/>
      </c>
      <c r="AP1572" s="41" t="str">
        <f t="shared" si="795"/>
        <v>Marcelo Antônio Silvestre de Moraes|46288</v>
      </c>
      <c r="AQ1572" s="41" t="str">
        <f t="shared" si="796"/>
        <v/>
      </c>
      <c r="AR1572" s="41" t="str">
        <f>IF($AQ1572="","",COUNTIFS(L_ChaveCob,$AQ1572,L_Ausencia,"&gt;"&amp;$W1572)+COUNTIFS($AQ$4:$AQ1572,$AQ1572,$W$4:$W1572,$W1572))</f>
        <v/>
      </c>
      <c r="AS1572" s="42">
        <f t="shared" si="797"/>
        <v>0</v>
      </c>
      <c r="AT1572" s="42">
        <f t="shared" si="798"/>
        <v>0</v>
      </c>
      <c r="AU1572" s="42">
        <f t="shared" si="799"/>
        <v>0</v>
      </c>
    </row>
    <row r="1573" spans="1:47" x14ac:dyDescent="0.2">
      <c r="A1573" s="35">
        <v>46288</v>
      </c>
      <c r="B1573" s="36" t="s">
        <v>239</v>
      </c>
      <c r="C1573" s="36" t="s">
        <v>232</v>
      </c>
      <c r="D1573" s="36"/>
      <c r="E1573" s="37"/>
      <c r="F1573" s="37"/>
      <c r="G1573" s="36"/>
      <c r="H1573" s="36"/>
      <c r="I1573" s="36"/>
      <c r="J1573" s="36"/>
      <c r="K1573" s="37"/>
      <c r="L1573" s="37"/>
      <c r="M1573" s="37"/>
      <c r="N1573" s="38">
        <f t="shared" si="768"/>
        <v>46266</v>
      </c>
      <c r="O1573">
        <f t="shared" si="769"/>
        <v>173078</v>
      </c>
      <c r="P1573" t="str">
        <f t="shared" si="770"/>
        <v>Serralheria</v>
      </c>
      <c r="Q1573" t="str">
        <f t="shared" si="771"/>
        <v>Normal / Fixo</v>
      </c>
      <c r="R1573" t="str">
        <f t="shared" si="772"/>
        <v>SERRALHEIRO II</v>
      </c>
      <c r="S1573" t="str">
        <f t="shared" si="773"/>
        <v>ADM</v>
      </c>
      <c r="T1573" s="39">
        <f t="shared" si="774"/>
        <v>57.825734836004102</v>
      </c>
      <c r="U1573" s="40">
        <f t="shared" si="775"/>
        <v>0.375</v>
      </c>
      <c r="V1573" s="40">
        <f t="shared" si="776"/>
        <v>0.375</v>
      </c>
      <c r="W1573" s="40">
        <f t="shared" si="777"/>
        <v>0</v>
      </c>
      <c r="X1573" t="str">
        <f t="shared" si="778"/>
        <v>Não</v>
      </c>
      <c r="Y1573" s="40">
        <f t="shared" si="779"/>
        <v>0</v>
      </c>
      <c r="Z1573" s="40">
        <f t="shared" si="780"/>
        <v>0</v>
      </c>
      <c r="AA1573" s="40">
        <f t="shared" si="781"/>
        <v>0</v>
      </c>
      <c r="AB1573" s="40">
        <f t="shared" si="782"/>
        <v>0</v>
      </c>
      <c r="AC1573" s="40">
        <f t="shared" si="783"/>
        <v>0</v>
      </c>
      <c r="AD1573" s="39">
        <f t="shared" si="784"/>
        <v>0</v>
      </c>
      <c r="AE1573" s="39">
        <f t="shared" si="785"/>
        <v>0</v>
      </c>
      <c r="AF1573" t="str">
        <f t="shared" si="786"/>
        <v>Trabalhado</v>
      </c>
      <c r="AG1573" t="str">
        <f t="shared" si="787"/>
        <v/>
      </c>
      <c r="AH1573" t="str">
        <f t="shared" si="788"/>
        <v/>
      </c>
      <c r="AJ1573" s="41">
        <f t="shared" si="789"/>
        <v>2</v>
      </c>
      <c r="AK1573" s="42" t="str">
        <f t="shared" si="790"/>
        <v/>
      </c>
      <c r="AL1573" s="41" t="str">
        <f t="shared" si="791"/>
        <v>Leve atraso</v>
      </c>
      <c r="AM1573" s="41" t="str">
        <f t="shared" si="792"/>
        <v>Não</v>
      </c>
      <c r="AN1573" s="41" t="str">
        <f t="shared" si="793"/>
        <v>Sim</v>
      </c>
      <c r="AO1573" s="42" t="str">
        <f t="shared" si="794"/>
        <v/>
      </c>
      <c r="AP1573" s="41" t="str">
        <f t="shared" si="795"/>
        <v>Giovani Joao da Silva|46288</v>
      </c>
      <c r="AQ1573" s="41" t="str">
        <f t="shared" si="796"/>
        <v/>
      </c>
      <c r="AR1573" s="41" t="str">
        <f>IF($AQ1573="","",COUNTIFS(L_ChaveCob,$AQ1573,L_Ausencia,"&gt;"&amp;$W1573)+COUNTIFS($AQ$4:$AQ1573,$AQ1573,$W$4:$W1573,$W1573))</f>
        <v/>
      </c>
      <c r="AS1573" s="42">
        <f t="shared" si="797"/>
        <v>0</v>
      </c>
      <c r="AT1573" s="42">
        <f t="shared" si="798"/>
        <v>0</v>
      </c>
      <c r="AU1573" s="42">
        <f t="shared" si="799"/>
        <v>0</v>
      </c>
    </row>
    <row r="1574" spans="1:47" x14ac:dyDescent="0.2">
      <c r="A1574" s="35">
        <v>46288</v>
      </c>
      <c r="B1574" s="36" t="s">
        <v>241</v>
      </c>
      <c r="C1574" s="36" t="s">
        <v>232</v>
      </c>
      <c r="D1574" s="36"/>
      <c r="E1574" s="37"/>
      <c r="F1574" s="37"/>
      <c r="G1574" s="36"/>
      <c r="H1574" s="36"/>
      <c r="I1574" s="36"/>
      <c r="J1574" s="36"/>
      <c r="K1574" s="37"/>
      <c r="L1574" s="37"/>
      <c r="M1574" s="37"/>
      <c r="N1574" s="38">
        <f t="shared" si="768"/>
        <v>46266</v>
      </c>
      <c r="O1574">
        <f t="shared" si="769"/>
        <v>24800</v>
      </c>
      <c r="P1574" t="str">
        <f t="shared" si="770"/>
        <v>Serralheria</v>
      </c>
      <c r="Q1574" t="str">
        <f t="shared" si="771"/>
        <v>Normal / Fixo</v>
      </c>
      <c r="R1574" t="str">
        <f t="shared" si="772"/>
        <v>SERRALHEIRO II</v>
      </c>
      <c r="S1574" t="str">
        <f t="shared" si="773"/>
        <v>ADM</v>
      </c>
      <c r="T1574" s="39">
        <f t="shared" si="774"/>
        <v>57.825734836004102</v>
      </c>
      <c r="U1574" s="40">
        <f t="shared" si="775"/>
        <v>0.375</v>
      </c>
      <c r="V1574" s="40">
        <f t="shared" si="776"/>
        <v>0.375</v>
      </c>
      <c r="W1574" s="40">
        <f t="shared" si="777"/>
        <v>0</v>
      </c>
      <c r="X1574" t="str">
        <f t="shared" si="778"/>
        <v>Não</v>
      </c>
      <c r="Y1574" s="40">
        <f t="shared" si="779"/>
        <v>0</v>
      </c>
      <c r="Z1574" s="40">
        <f t="shared" si="780"/>
        <v>0</v>
      </c>
      <c r="AA1574" s="40">
        <f t="shared" si="781"/>
        <v>0</v>
      </c>
      <c r="AB1574" s="40">
        <f t="shared" si="782"/>
        <v>0</v>
      </c>
      <c r="AC1574" s="40">
        <f t="shared" si="783"/>
        <v>0</v>
      </c>
      <c r="AD1574" s="39">
        <f t="shared" si="784"/>
        <v>0</v>
      </c>
      <c r="AE1574" s="39">
        <f t="shared" si="785"/>
        <v>0</v>
      </c>
      <c r="AF1574" t="str">
        <f t="shared" si="786"/>
        <v>Trabalhado</v>
      </c>
      <c r="AG1574" t="str">
        <f t="shared" si="787"/>
        <v/>
      </c>
      <c r="AH1574" t="str">
        <f t="shared" si="788"/>
        <v/>
      </c>
      <c r="AJ1574" s="41">
        <f t="shared" si="789"/>
        <v>3</v>
      </c>
      <c r="AK1574" s="42" t="str">
        <f t="shared" si="790"/>
        <v/>
      </c>
      <c r="AL1574" s="41" t="str">
        <f t="shared" si="791"/>
        <v>Leve atraso</v>
      </c>
      <c r="AM1574" s="41" t="str">
        <f t="shared" si="792"/>
        <v>Não</v>
      </c>
      <c r="AN1574" s="41" t="str">
        <f t="shared" si="793"/>
        <v>Sim</v>
      </c>
      <c r="AO1574" s="42" t="str">
        <f t="shared" si="794"/>
        <v/>
      </c>
      <c r="AP1574" s="41" t="str">
        <f t="shared" si="795"/>
        <v>Ivanildo Lopes Pires de Carvalho|46288</v>
      </c>
      <c r="AQ1574" s="41" t="str">
        <f t="shared" si="796"/>
        <v/>
      </c>
      <c r="AR1574" s="41" t="str">
        <f>IF($AQ1574="","",COUNTIFS(L_ChaveCob,$AQ1574,L_Ausencia,"&gt;"&amp;$W1574)+COUNTIFS($AQ$4:$AQ1574,$AQ1574,$W$4:$W1574,$W1574))</f>
        <v/>
      </c>
      <c r="AS1574" s="42">
        <f t="shared" si="797"/>
        <v>0</v>
      </c>
      <c r="AT1574" s="42">
        <f t="shared" si="798"/>
        <v>0</v>
      </c>
      <c r="AU1574" s="42">
        <f t="shared" si="799"/>
        <v>0</v>
      </c>
    </row>
    <row r="1575" spans="1:47" x14ac:dyDescent="0.2">
      <c r="A1575" s="35">
        <v>46288</v>
      </c>
      <c r="B1575" s="36" t="s">
        <v>254</v>
      </c>
      <c r="C1575" s="36" t="s">
        <v>232</v>
      </c>
      <c r="D1575" s="36"/>
      <c r="E1575" s="37"/>
      <c r="F1575" s="37"/>
      <c r="G1575" s="36"/>
      <c r="H1575" s="36"/>
      <c r="I1575" s="36"/>
      <c r="J1575" s="36"/>
      <c r="K1575" s="37"/>
      <c r="L1575" s="37"/>
      <c r="M1575" s="37"/>
      <c r="N1575" s="38">
        <f t="shared" si="768"/>
        <v>46266</v>
      </c>
      <c r="O1575">
        <f t="shared" si="769"/>
        <v>900001</v>
      </c>
      <c r="P1575" t="str">
        <f t="shared" si="770"/>
        <v>Serralheria</v>
      </c>
      <c r="Q1575" t="str">
        <f t="shared" si="771"/>
        <v>Normal / Fixo</v>
      </c>
      <c r="R1575" t="str">
        <f t="shared" si="772"/>
        <v>SERRALHEIRO II</v>
      </c>
      <c r="S1575" t="str">
        <f t="shared" si="773"/>
        <v>ADM</v>
      </c>
      <c r="T1575" s="39">
        <f t="shared" si="774"/>
        <v>57.825734836004102</v>
      </c>
      <c r="U1575" s="40">
        <f t="shared" si="775"/>
        <v>0.375</v>
      </c>
      <c r="V1575" s="40">
        <f t="shared" si="776"/>
        <v>0.375</v>
      </c>
      <c r="W1575" s="40">
        <f t="shared" si="777"/>
        <v>0</v>
      </c>
      <c r="X1575" t="str">
        <f t="shared" si="778"/>
        <v>Não</v>
      </c>
      <c r="Y1575" s="40">
        <f t="shared" si="779"/>
        <v>0</v>
      </c>
      <c r="Z1575" s="40">
        <f t="shared" si="780"/>
        <v>0</v>
      </c>
      <c r="AA1575" s="40">
        <f t="shared" si="781"/>
        <v>0</v>
      </c>
      <c r="AB1575" s="40">
        <f t="shared" si="782"/>
        <v>0</v>
      </c>
      <c r="AC1575" s="40">
        <f t="shared" si="783"/>
        <v>0</v>
      </c>
      <c r="AD1575" s="39">
        <f t="shared" si="784"/>
        <v>0</v>
      </c>
      <c r="AE1575" s="39">
        <f t="shared" si="785"/>
        <v>0</v>
      </c>
      <c r="AF1575" t="str">
        <f t="shared" si="786"/>
        <v>Trabalhado</v>
      </c>
      <c r="AG1575" t="str">
        <f t="shared" si="787"/>
        <v/>
      </c>
      <c r="AH1575" t="str">
        <f t="shared" si="788"/>
        <v/>
      </c>
      <c r="AJ1575" s="41">
        <f t="shared" si="789"/>
        <v>8</v>
      </c>
      <c r="AK1575" s="42" t="str">
        <f t="shared" si="790"/>
        <v/>
      </c>
      <c r="AL1575" s="41" t="str">
        <f t="shared" si="791"/>
        <v>Leve atraso</v>
      </c>
      <c r="AM1575" s="41" t="str">
        <f t="shared" si="792"/>
        <v>Não</v>
      </c>
      <c r="AN1575" s="41" t="str">
        <f t="shared" si="793"/>
        <v>Sim</v>
      </c>
      <c r="AO1575" s="42" t="str">
        <f t="shared" si="794"/>
        <v/>
      </c>
      <c r="AP1575" s="41" t="str">
        <f t="shared" si="795"/>
        <v>Ronaldo Santos Dias|46288</v>
      </c>
      <c r="AQ1575" s="41" t="str">
        <f t="shared" si="796"/>
        <v/>
      </c>
      <c r="AR1575" s="41" t="str">
        <f>IF($AQ1575="","",COUNTIFS(L_ChaveCob,$AQ1575,L_Ausencia,"&gt;"&amp;$W1575)+COUNTIFS($AQ$4:$AQ1575,$AQ1575,$W$4:$W1575,$W1575))</f>
        <v/>
      </c>
      <c r="AS1575" s="42">
        <f t="shared" si="797"/>
        <v>0</v>
      </c>
      <c r="AT1575" s="42">
        <f t="shared" si="798"/>
        <v>0</v>
      </c>
      <c r="AU1575" s="42">
        <f t="shared" si="799"/>
        <v>0</v>
      </c>
    </row>
    <row r="1576" spans="1:47" x14ac:dyDescent="0.2">
      <c r="A1576" s="35">
        <v>46288</v>
      </c>
      <c r="B1576" s="36" t="s">
        <v>247</v>
      </c>
      <c r="C1576" s="36" t="s">
        <v>258</v>
      </c>
      <c r="D1576" s="36"/>
      <c r="E1576" s="37"/>
      <c r="F1576" s="37"/>
      <c r="G1576" s="36"/>
      <c r="H1576" s="36"/>
      <c r="I1576" s="36"/>
      <c r="J1576" s="36"/>
      <c r="K1576" s="37"/>
      <c r="L1576" s="37"/>
      <c r="M1576" s="37"/>
      <c r="N1576" s="38">
        <f t="shared" si="768"/>
        <v>46266</v>
      </c>
      <c r="O1576">
        <f t="shared" si="769"/>
        <v>900005</v>
      </c>
      <c r="P1576" t="str">
        <f t="shared" si="770"/>
        <v>Serralheria</v>
      </c>
      <c r="Q1576" t="str">
        <f t="shared" si="771"/>
        <v>Normal / Fixo</v>
      </c>
      <c r="R1576" t="str">
        <f t="shared" si="772"/>
        <v>SERRALHEIRO II</v>
      </c>
      <c r="S1576" t="str">
        <f t="shared" si="773"/>
        <v>ADM</v>
      </c>
      <c r="T1576" s="39">
        <f t="shared" si="774"/>
        <v>57.825734836004102</v>
      </c>
      <c r="U1576" s="40">
        <f t="shared" si="775"/>
        <v>0.375</v>
      </c>
      <c r="V1576" s="40">
        <f t="shared" si="776"/>
        <v>0</v>
      </c>
      <c r="W1576" s="40">
        <f t="shared" si="777"/>
        <v>0.375</v>
      </c>
      <c r="X1576" t="str">
        <f t="shared" si="778"/>
        <v>Não</v>
      </c>
      <c r="Y1576" s="40">
        <f t="shared" si="779"/>
        <v>0</v>
      </c>
      <c r="Z1576" s="40">
        <f t="shared" si="780"/>
        <v>0</v>
      </c>
      <c r="AA1576" s="40">
        <f t="shared" si="781"/>
        <v>0</v>
      </c>
      <c r="AB1576" s="40">
        <f t="shared" si="782"/>
        <v>0</v>
      </c>
      <c r="AC1576" s="40">
        <f t="shared" si="783"/>
        <v>0</v>
      </c>
      <c r="AD1576" s="39">
        <f t="shared" si="784"/>
        <v>0</v>
      </c>
      <c r="AE1576" s="39">
        <f t="shared" si="785"/>
        <v>520.43161352403695</v>
      </c>
      <c r="AF1576" t="str">
        <f t="shared" si="786"/>
        <v>Justificada</v>
      </c>
      <c r="AG1576" t="str">
        <f t="shared" si="787"/>
        <v/>
      </c>
      <c r="AH1576" t="str">
        <f t="shared" si="788"/>
        <v/>
      </c>
      <c r="AJ1576" s="41">
        <f t="shared" si="789"/>
        <v>13</v>
      </c>
      <c r="AK1576" s="42" t="str">
        <f t="shared" si="790"/>
        <v/>
      </c>
      <c r="AL1576" s="41" t="str">
        <f t="shared" si="791"/>
        <v>Dia inteiro</v>
      </c>
      <c r="AM1576" s="41" t="str">
        <f t="shared" si="792"/>
        <v>Não</v>
      </c>
      <c r="AN1576" s="41" t="str">
        <f t="shared" si="793"/>
        <v>Não</v>
      </c>
      <c r="AO1576" s="42" t="str">
        <f t="shared" si="794"/>
        <v/>
      </c>
      <c r="AP1576" s="41" t="str">
        <f t="shared" si="795"/>
        <v>Rafael Fracaroli da Rocha|46288</v>
      </c>
      <c r="AQ1576" s="41" t="str">
        <f t="shared" si="796"/>
        <v/>
      </c>
      <c r="AR1576" s="41" t="str">
        <f>IF($AQ1576="","",COUNTIFS(L_ChaveCob,$AQ1576,L_Ausencia,"&gt;"&amp;$W1576)+COUNTIFS($AQ$4:$AQ1576,$AQ1576,$W$4:$W1576,$W1576))</f>
        <v/>
      </c>
      <c r="AS1576" s="42">
        <f t="shared" si="797"/>
        <v>0</v>
      </c>
      <c r="AT1576" s="42">
        <f t="shared" si="798"/>
        <v>0</v>
      </c>
      <c r="AU1576" s="42">
        <f t="shared" si="799"/>
        <v>0</v>
      </c>
    </row>
    <row r="1577" spans="1:47" x14ac:dyDescent="0.2">
      <c r="A1577" s="35">
        <v>46288</v>
      </c>
      <c r="B1577" s="36" t="s">
        <v>237</v>
      </c>
      <c r="C1577" s="36" t="s">
        <v>213</v>
      </c>
      <c r="D1577" s="36"/>
      <c r="E1577" s="37"/>
      <c r="F1577" s="37"/>
      <c r="G1577" s="36"/>
      <c r="H1577" s="36"/>
      <c r="I1577" s="36"/>
      <c r="J1577" s="36"/>
      <c r="K1577" s="37"/>
      <c r="L1577" s="37"/>
      <c r="M1577" s="37"/>
      <c r="N1577" s="38">
        <f t="shared" si="768"/>
        <v>46266</v>
      </c>
      <c r="O1577">
        <f t="shared" si="769"/>
        <v>119353</v>
      </c>
      <c r="P1577" t="str">
        <f t="shared" si="770"/>
        <v>Serralheria</v>
      </c>
      <c r="Q1577" t="str">
        <f t="shared" si="771"/>
        <v>Normal / Fixo</v>
      </c>
      <c r="R1577" t="str">
        <f t="shared" si="772"/>
        <v>SERRALHEIRO II</v>
      </c>
      <c r="S1577" t="str">
        <f t="shared" si="773"/>
        <v>ADM</v>
      </c>
      <c r="T1577" s="39">
        <f t="shared" si="774"/>
        <v>57.825734836004102</v>
      </c>
      <c r="U1577" s="40">
        <f t="shared" si="775"/>
        <v>0.375</v>
      </c>
      <c r="V1577" s="40">
        <f t="shared" si="776"/>
        <v>0</v>
      </c>
      <c r="W1577" s="40">
        <f t="shared" si="777"/>
        <v>0.375</v>
      </c>
      <c r="X1577" t="str">
        <f t="shared" si="778"/>
        <v>Sim</v>
      </c>
      <c r="Y1577" s="40">
        <f t="shared" si="779"/>
        <v>0.375</v>
      </c>
      <c r="Z1577" s="40">
        <f t="shared" si="780"/>
        <v>0</v>
      </c>
      <c r="AA1577" s="40">
        <f t="shared" si="781"/>
        <v>0</v>
      </c>
      <c r="AB1577" s="40">
        <f t="shared" si="782"/>
        <v>0</v>
      </c>
      <c r="AC1577" s="40">
        <f t="shared" si="783"/>
        <v>0.375</v>
      </c>
      <c r="AD1577" s="39">
        <f t="shared" si="784"/>
        <v>520.43161352403695</v>
      </c>
      <c r="AE1577" s="39">
        <f t="shared" si="785"/>
        <v>0</v>
      </c>
      <c r="AF1577" t="str">
        <f t="shared" si="786"/>
        <v>Injustificada</v>
      </c>
      <c r="AG1577" t="str">
        <f t="shared" si="787"/>
        <v>DESCONTA 9:00h (Injustificada).</v>
      </c>
      <c r="AH1577" t="str">
        <f t="shared" si="788"/>
        <v/>
      </c>
      <c r="AJ1577" s="41">
        <f t="shared" si="789"/>
        <v>7</v>
      </c>
      <c r="AK1577" s="42" t="str">
        <f t="shared" si="790"/>
        <v/>
      </c>
      <c r="AL1577" s="41" t="str">
        <f t="shared" si="791"/>
        <v>Dia inteiro</v>
      </c>
      <c r="AM1577" s="41" t="str">
        <f t="shared" si="792"/>
        <v>Sim</v>
      </c>
      <c r="AN1577" s="41" t="str">
        <f t="shared" si="793"/>
        <v>Não</v>
      </c>
      <c r="AO1577" s="42" t="str">
        <f t="shared" si="794"/>
        <v/>
      </c>
      <c r="AP1577" s="41" t="str">
        <f t="shared" si="795"/>
        <v>Ezequiel Antonio Peres|46288</v>
      </c>
      <c r="AQ1577" s="41" t="str">
        <f t="shared" si="796"/>
        <v>46288|Serralheria</v>
      </c>
      <c r="AR1577" s="41">
        <f>IF($AQ1577="","",COUNTIFS(L_ChaveCob,$AQ1577,L_Ausencia,"&gt;"&amp;$W1577)+COUNTIFS($AQ$4:$AQ1577,$AQ1577,$W$4:$W1577,$W1577))</f>
        <v>1</v>
      </c>
      <c r="AS1577" s="42">
        <f t="shared" si="797"/>
        <v>0</v>
      </c>
      <c r="AT1577" s="42">
        <f t="shared" si="798"/>
        <v>0</v>
      </c>
      <c r="AU1577" s="42">
        <f t="shared" si="799"/>
        <v>0</v>
      </c>
    </row>
    <row r="1578" spans="1:47" x14ac:dyDescent="0.2">
      <c r="A1578" s="35">
        <v>46288</v>
      </c>
      <c r="B1578" s="36" t="s">
        <v>249</v>
      </c>
      <c r="C1578" s="36" t="s">
        <v>228</v>
      </c>
      <c r="D1578" s="36"/>
      <c r="E1578" s="37"/>
      <c r="F1578" s="37"/>
      <c r="G1578" s="36"/>
      <c r="H1578" s="36"/>
      <c r="I1578" s="36"/>
      <c r="J1578" s="36"/>
      <c r="K1578" s="37"/>
      <c r="L1578" s="37"/>
      <c r="M1578" s="37"/>
      <c r="N1578" s="38">
        <f t="shared" si="768"/>
        <v>46266</v>
      </c>
      <c r="O1578">
        <f t="shared" si="769"/>
        <v>331335</v>
      </c>
      <c r="P1578" t="str">
        <f t="shared" si="770"/>
        <v>Serralheria</v>
      </c>
      <c r="Q1578" t="str">
        <f t="shared" si="771"/>
        <v>Normal / Fixo</v>
      </c>
      <c r="R1578" t="str">
        <f t="shared" si="772"/>
        <v>SERRALHEIRO II</v>
      </c>
      <c r="S1578" t="str">
        <f t="shared" si="773"/>
        <v>ADM</v>
      </c>
      <c r="T1578" s="39">
        <f t="shared" si="774"/>
        <v>57.825734836004102</v>
      </c>
      <c r="U1578" s="40">
        <f t="shared" si="775"/>
        <v>0.375</v>
      </c>
      <c r="V1578" s="40">
        <f t="shared" si="776"/>
        <v>0</v>
      </c>
      <c r="W1578" s="40">
        <f t="shared" si="777"/>
        <v>0.375</v>
      </c>
      <c r="X1578" t="str">
        <f t="shared" si="778"/>
        <v>Sim</v>
      </c>
      <c r="Y1578" s="40">
        <f t="shared" si="779"/>
        <v>0.375</v>
      </c>
      <c r="Z1578" s="40">
        <f t="shared" si="780"/>
        <v>0</v>
      </c>
      <c r="AA1578" s="40">
        <f t="shared" si="781"/>
        <v>0</v>
      </c>
      <c r="AB1578" s="40">
        <f t="shared" si="782"/>
        <v>0</v>
      </c>
      <c r="AC1578" s="40">
        <f t="shared" si="783"/>
        <v>0.375</v>
      </c>
      <c r="AD1578" s="39">
        <f t="shared" si="784"/>
        <v>520.43161352403695</v>
      </c>
      <c r="AE1578" s="39">
        <f t="shared" si="785"/>
        <v>0</v>
      </c>
      <c r="AF1578" t="str">
        <f t="shared" si="786"/>
        <v>Férias</v>
      </c>
      <c r="AG1578" t="str">
        <f t="shared" si="787"/>
        <v>DESCONTA 9:00h (Férias).</v>
      </c>
      <c r="AH1578" t="str">
        <f t="shared" si="788"/>
        <v/>
      </c>
      <c r="AJ1578" s="41">
        <f t="shared" si="789"/>
        <v>5</v>
      </c>
      <c r="AK1578" s="42" t="str">
        <f t="shared" si="790"/>
        <v/>
      </c>
      <c r="AL1578" s="41" t="str">
        <f t="shared" si="791"/>
        <v>Dia inteiro</v>
      </c>
      <c r="AM1578" s="41" t="str">
        <f t="shared" si="792"/>
        <v>Sim</v>
      </c>
      <c r="AN1578" s="41" t="str">
        <f t="shared" si="793"/>
        <v>Não</v>
      </c>
      <c r="AO1578" s="42" t="str">
        <f t="shared" si="794"/>
        <v/>
      </c>
      <c r="AP1578" s="41" t="str">
        <f t="shared" si="795"/>
        <v>Robson Alberto Alves Galvão|46288</v>
      </c>
      <c r="AQ1578" s="41" t="str">
        <f t="shared" si="796"/>
        <v>46288|Serralheria</v>
      </c>
      <c r="AR1578" s="41">
        <f>IF($AQ1578="","",COUNTIFS(L_ChaveCob,$AQ1578,L_Ausencia,"&gt;"&amp;$W1578)+COUNTIFS($AQ$4:$AQ1578,$AQ1578,$W$4:$W1578,$W1578))</f>
        <v>2</v>
      </c>
      <c r="AS1578" s="42">
        <f t="shared" si="797"/>
        <v>0</v>
      </c>
      <c r="AT1578" s="42">
        <f t="shared" si="798"/>
        <v>0</v>
      </c>
      <c r="AU1578" s="42">
        <f t="shared" si="799"/>
        <v>0</v>
      </c>
    </row>
    <row r="1579" spans="1:47" x14ac:dyDescent="0.2">
      <c r="A1579" s="35">
        <v>46288</v>
      </c>
      <c r="B1579" s="36" t="s">
        <v>229</v>
      </c>
      <c r="C1579" s="36" t="s">
        <v>232</v>
      </c>
      <c r="D1579" s="36"/>
      <c r="E1579" s="37"/>
      <c r="F1579" s="37"/>
      <c r="G1579" s="36"/>
      <c r="H1579" s="36"/>
      <c r="I1579" s="36"/>
      <c r="J1579" s="36"/>
      <c r="K1579" s="37"/>
      <c r="L1579" s="37"/>
      <c r="M1579" s="37"/>
      <c r="N1579" s="38">
        <f t="shared" si="768"/>
        <v>46266</v>
      </c>
      <c r="O1579">
        <f t="shared" si="769"/>
        <v>105410</v>
      </c>
      <c r="P1579" t="str">
        <f t="shared" si="770"/>
        <v>Serralheria</v>
      </c>
      <c r="Q1579" t="str">
        <f t="shared" si="771"/>
        <v>Normal / Fixo</v>
      </c>
      <c r="R1579" t="str">
        <f t="shared" si="772"/>
        <v>SERRALHEIRO I</v>
      </c>
      <c r="S1579" t="str">
        <f t="shared" si="773"/>
        <v>TURNO 3</v>
      </c>
      <c r="T1579" s="39">
        <f t="shared" si="774"/>
        <v>53.488333185221997</v>
      </c>
      <c r="U1579" s="40">
        <f t="shared" si="775"/>
        <v>0.33333333333333298</v>
      </c>
      <c r="V1579" s="40">
        <f t="shared" si="776"/>
        <v>0.33333333333333298</v>
      </c>
      <c r="W1579" s="40">
        <f t="shared" si="777"/>
        <v>0</v>
      </c>
      <c r="X1579" t="str">
        <f t="shared" si="778"/>
        <v>Não</v>
      </c>
      <c r="Y1579" s="40">
        <f t="shared" si="779"/>
        <v>0</v>
      </c>
      <c r="Z1579" s="40">
        <f t="shared" si="780"/>
        <v>0</v>
      </c>
      <c r="AA1579" s="40">
        <f t="shared" si="781"/>
        <v>0</v>
      </c>
      <c r="AB1579" s="40">
        <f t="shared" si="782"/>
        <v>0</v>
      </c>
      <c r="AC1579" s="40">
        <f t="shared" si="783"/>
        <v>0</v>
      </c>
      <c r="AD1579" s="39">
        <f t="shared" si="784"/>
        <v>0</v>
      </c>
      <c r="AE1579" s="39">
        <f t="shared" si="785"/>
        <v>0</v>
      </c>
      <c r="AF1579" t="str">
        <f t="shared" si="786"/>
        <v>Trabalhado</v>
      </c>
      <c r="AG1579" t="str">
        <f t="shared" si="787"/>
        <v/>
      </c>
      <c r="AH1579" t="str">
        <f t="shared" si="788"/>
        <v/>
      </c>
      <c r="AJ1579" s="41">
        <f t="shared" si="789"/>
        <v>6</v>
      </c>
      <c r="AK1579" s="42" t="str">
        <f t="shared" si="790"/>
        <v/>
      </c>
      <c r="AL1579" s="41" t="str">
        <f t="shared" si="791"/>
        <v>Leve atraso</v>
      </c>
      <c r="AM1579" s="41" t="str">
        <f t="shared" si="792"/>
        <v>Não</v>
      </c>
      <c r="AN1579" s="41" t="str">
        <f t="shared" si="793"/>
        <v>Sim</v>
      </c>
      <c r="AO1579" s="42" t="str">
        <f t="shared" si="794"/>
        <v/>
      </c>
      <c r="AP1579" s="41" t="str">
        <f t="shared" si="795"/>
        <v>Marcelo Douglas Vieira Santana|46288</v>
      </c>
      <c r="AQ1579" s="41" t="str">
        <f t="shared" si="796"/>
        <v/>
      </c>
      <c r="AR1579" s="41" t="str">
        <f>IF($AQ1579="","",COUNTIFS(L_ChaveCob,$AQ1579,L_Ausencia,"&gt;"&amp;$W1579)+COUNTIFS($AQ$4:$AQ1579,$AQ1579,$W$4:$W1579,$W1579))</f>
        <v/>
      </c>
      <c r="AS1579" s="42">
        <f t="shared" si="797"/>
        <v>0</v>
      </c>
      <c r="AT1579" s="42">
        <f t="shared" si="798"/>
        <v>0</v>
      </c>
      <c r="AU1579" s="42">
        <f t="shared" si="799"/>
        <v>0</v>
      </c>
    </row>
    <row r="1580" spans="1:47" x14ac:dyDescent="0.2">
      <c r="A1580" s="35">
        <v>46288</v>
      </c>
      <c r="B1580" s="36" t="s">
        <v>231</v>
      </c>
      <c r="C1580" s="36" t="s">
        <v>232</v>
      </c>
      <c r="D1580" s="36"/>
      <c r="E1580" s="37"/>
      <c r="F1580" s="37"/>
      <c r="G1580" s="36"/>
      <c r="H1580" s="36"/>
      <c r="I1580" s="36"/>
      <c r="J1580" s="36"/>
      <c r="K1580" s="37"/>
      <c r="L1580" s="37"/>
      <c r="M1580" s="37"/>
      <c r="N1580" s="38">
        <f t="shared" si="768"/>
        <v>46266</v>
      </c>
      <c r="O1580">
        <f t="shared" si="769"/>
        <v>900004</v>
      </c>
      <c r="P1580" t="str">
        <f t="shared" si="770"/>
        <v>Serralheria</v>
      </c>
      <c r="Q1580" t="str">
        <f t="shared" si="771"/>
        <v>Normal / Fixo</v>
      </c>
      <c r="R1580" t="str">
        <f t="shared" si="772"/>
        <v>SERRALHEIRO I</v>
      </c>
      <c r="S1580" t="str">
        <f t="shared" si="773"/>
        <v>TURNO 2</v>
      </c>
      <c r="T1580" s="39">
        <f t="shared" si="774"/>
        <v>53.488333185221997</v>
      </c>
      <c r="U1580" s="40">
        <f t="shared" si="775"/>
        <v>0.33333333333333298</v>
      </c>
      <c r="V1580" s="40">
        <f t="shared" si="776"/>
        <v>0.33333333333333298</v>
      </c>
      <c r="W1580" s="40">
        <f t="shared" si="777"/>
        <v>0</v>
      </c>
      <c r="X1580" t="str">
        <f t="shared" si="778"/>
        <v>Não</v>
      </c>
      <c r="Y1580" s="40">
        <f t="shared" si="779"/>
        <v>0</v>
      </c>
      <c r="Z1580" s="40">
        <f t="shared" si="780"/>
        <v>0</v>
      </c>
      <c r="AA1580" s="40">
        <f t="shared" si="781"/>
        <v>0</v>
      </c>
      <c r="AB1580" s="40">
        <f t="shared" si="782"/>
        <v>0</v>
      </c>
      <c r="AC1580" s="40">
        <f t="shared" si="783"/>
        <v>0</v>
      </c>
      <c r="AD1580" s="39">
        <f t="shared" si="784"/>
        <v>0</v>
      </c>
      <c r="AE1580" s="39">
        <f t="shared" si="785"/>
        <v>0</v>
      </c>
      <c r="AF1580" t="str">
        <f t="shared" si="786"/>
        <v>Trabalhado</v>
      </c>
      <c r="AG1580" t="str">
        <f t="shared" si="787"/>
        <v/>
      </c>
      <c r="AH1580" t="str">
        <f t="shared" si="788"/>
        <v/>
      </c>
      <c r="AJ1580" s="41">
        <f t="shared" si="789"/>
        <v>11</v>
      </c>
      <c r="AK1580" s="42" t="str">
        <f t="shared" si="790"/>
        <v/>
      </c>
      <c r="AL1580" s="41" t="str">
        <f t="shared" si="791"/>
        <v>Leve atraso</v>
      </c>
      <c r="AM1580" s="41" t="str">
        <f t="shared" si="792"/>
        <v>Não</v>
      </c>
      <c r="AN1580" s="41" t="str">
        <f t="shared" si="793"/>
        <v>Sim</v>
      </c>
      <c r="AO1580" s="42" t="str">
        <f t="shared" si="794"/>
        <v/>
      </c>
      <c r="AP1580" s="41" t="str">
        <f t="shared" si="795"/>
        <v>Rogério Marques da Silva|46288</v>
      </c>
      <c r="AQ1580" s="41" t="str">
        <f t="shared" si="796"/>
        <v/>
      </c>
      <c r="AR1580" s="41" t="str">
        <f>IF($AQ1580="","",COUNTIFS(L_ChaveCob,$AQ1580,L_Ausencia,"&gt;"&amp;$W1580)+COUNTIFS($AQ$4:$AQ1580,$AQ1580,$W$4:$W1580,$W1580))</f>
        <v/>
      </c>
      <c r="AS1580" s="42">
        <f t="shared" si="797"/>
        <v>0</v>
      </c>
      <c r="AT1580" s="42">
        <f t="shared" si="798"/>
        <v>0</v>
      </c>
      <c r="AU1580" s="42">
        <f t="shared" si="799"/>
        <v>0</v>
      </c>
    </row>
    <row r="1581" spans="1:47" x14ac:dyDescent="0.2">
      <c r="A1581" s="35">
        <v>46288</v>
      </c>
      <c r="B1581" s="36" t="s">
        <v>479</v>
      </c>
      <c r="C1581" s="36" t="s">
        <v>232</v>
      </c>
      <c r="D1581" s="36"/>
      <c r="E1581" s="37"/>
      <c r="F1581" s="37"/>
      <c r="G1581" s="36"/>
      <c r="H1581" s="36"/>
      <c r="I1581" s="36"/>
      <c r="J1581" s="36"/>
      <c r="K1581" s="37"/>
      <c r="L1581" s="37"/>
      <c r="M1581" s="37"/>
      <c r="N1581" s="38">
        <f t="shared" si="768"/>
        <v>46266</v>
      </c>
      <c r="O1581">
        <f t="shared" si="769"/>
        <v>900012</v>
      </c>
      <c r="P1581" t="str">
        <f t="shared" si="770"/>
        <v>Serralheria</v>
      </c>
      <c r="Q1581" t="str">
        <f t="shared" si="771"/>
        <v>Normal / Fixo</v>
      </c>
      <c r="R1581" t="str">
        <f t="shared" si="772"/>
        <v>SERRALHEIRO I</v>
      </c>
      <c r="S1581" t="str">
        <f t="shared" si="773"/>
        <v>ADM</v>
      </c>
      <c r="T1581" s="39">
        <f t="shared" si="774"/>
        <v>53.488333185221997</v>
      </c>
      <c r="U1581" s="40">
        <f t="shared" si="775"/>
        <v>0.375</v>
      </c>
      <c r="V1581" s="40">
        <f t="shared" si="776"/>
        <v>0.375</v>
      </c>
      <c r="W1581" s="40">
        <f t="shared" si="777"/>
        <v>0</v>
      </c>
      <c r="X1581" t="str">
        <f t="shared" si="778"/>
        <v>Não</v>
      </c>
      <c r="Y1581" s="40">
        <f t="shared" si="779"/>
        <v>0</v>
      </c>
      <c r="Z1581" s="40">
        <f t="shared" si="780"/>
        <v>0</v>
      </c>
      <c r="AA1581" s="40">
        <f t="shared" si="781"/>
        <v>0</v>
      </c>
      <c r="AB1581" s="40">
        <f t="shared" si="782"/>
        <v>0</v>
      </c>
      <c r="AC1581" s="40">
        <f t="shared" si="783"/>
        <v>0</v>
      </c>
      <c r="AD1581" s="39">
        <f t="shared" si="784"/>
        <v>0</v>
      </c>
      <c r="AE1581" s="39">
        <f t="shared" si="785"/>
        <v>0</v>
      </c>
      <c r="AF1581" t="str">
        <f t="shared" si="786"/>
        <v>Trabalhado</v>
      </c>
      <c r="AG1581" t="str">
        <f t="shared" si="787"/>
        <v/>
      </c>
      <c r="AH1581" t="str">
        <f t="shared" si="788"/>
        <v/>
      </c>
      <c r="AJ1581" s="41">
        <f t="shared" si="789"/>
        <v>21</v>
      </c>
      <c r="AK1581" s="42" t="str">
        <f t="shared" si="790"/>
        <v/>
      </c>
      <c r="AL1581" s="41" t="str">
        <f t="shared" si="791"/>
        <v>Leve atraso</v>
      </c>
      <c r="AM1581" s="41" t="str">
        <f t="shared" si="792"/>
        <v>Não</v>
      </c>
      <c r="AN1581" s="41" t="str">
        <f t="shared" si="793"/>
        <v>Sim</v>
      </c>
      <c r="AO1581" s="42" t="str">
        <f t="shared" si="794"/>
        <v/>
      </c>
      <c r="AP1581" s="41" t="str">
        <f t="shared" si="795"/>
        <v>Diego Ferreira Moura|46288</v>
      </c>
      <c r="AQ1581" s="41" t="str">
        <f t="shared" si="796"/>
        <v/>
      </c>
      <c r="AR1581" s="41" t="str">
        <f>IF($AQ1581="","",COUNTIFS(L_ChaveCob,$AQ1581,L_Ausencia,"&gt;"&amp;$W1581)+COUNTIFS($AQ$4:$AQ1581,$AQ1581,$W$4:$W1581,$W1581))</f>
        <v/>
      </c>
      <c r="AS1581" s="42">
        <f t="shared" si="797"/>
        <v>0</v>
      </c>
      <c r="AT1581" s="42">
        <f t="shared" si="798"/>
        <v>0</v>
      </c>
      <c r="AU1581" s="42">
        <f t="shared" si="799"/>
        <v>0</v>
      </c>
    </row>
    <row r="1582" spans="1:47" x14ac:dyDescent="0.2">
      <c r="A1582" s="35">
        <v>46288</v>
      </c>
      <c r="B1582" s="36" t="s">
        <v>483</v>
      </c>
      <c r="C1582" s="36" t="s">
        <v>213</v>
      </c>
      <c r="D1582" s="36"/>
      <c r="E1582" s="37"/>
      <c r="F1582" s="37"/>
      <c r="G1582" s="36"/>
      <c r="H1582" s="36"/>
      <c r="I1582" s="36"/>
      <c r="J1582" s="36"/>
      <c r="K1582" s="37"/>
      <c r="L1582" s="37"/>
      <c r="M1582" s="37"/>
      <c r="N1582" s="38">
        <f t="shared" si="768"/>
        <v>46266</v>
      </c>
      <c r="O1582">
        <f t="shared" si="769"/>
        <v>900011</v>
      </c>
      <c r="P1582" t="str">
        <f t="shared" si="770"/>
        <v>Serralheria</v>
      </c>
      <c r="Q1582" t="str">
        <f t="shared" si="771"/>
        <v>Normal / Fixo</v>
      </c>
      <c r="R1582" t="str">
        <f t="shared" si="772"/>
        <v>SERRALHEIRO I</v>
      </c>
      <c r="S1582" t="str">
        <f t="shared" si="773"/>
        <v>ADM</v>
      </c>
      <c r="T1582" s="39">
        <f t="shared" si="774"/>
        <v>53.488333185221997</v>
      </c>
      <c r="U1582" s="40">
        <f t="shared" si="775"/>
        <v>0.375</v>
      </c>
      <c r="V1582" s="40">
        <f t="shared" si="776"/>
        <v>0</v>
      </c>
      <c r="W1582" s="40">
        <f t="shared" si="777"/>
        <v>0.375</v>
      </c>
      <c r="X1582" t="str">
        <f t="shared" si="778"/>
        <v>Sim</v>
      </c>
      <c r="Y1582" s="40">
        <f t="shared" si="779"/>
        <v>0.375</v>
      </c>
      <c r="Z1582" s="40">
        <f t="shared" si="780"/>
        <v>0</v>
      </c>
      <c r="AA1582" s="40">
        <f t="shared" si="781"/>
        <v>0</v>
      </c>
      <c r="AB1582" s="40">
        <f t="shared" si="782"/>
        <v>0</v>
      </c>
      <c r="AC1582" s="40">
        <f t="shared" si="783"/>
        <v>0.375</v>
      </c>
      <c r="AD1582" s="39">
        <f t="shared" si="784"/>
        <v>481.39499866699799</v>
      </c>
      <c r="AE1582" s="39">
        <f t="shared" si="785"/>
        <v>0</v>
      </c>
      <c r="AF1582" t="str">
        <f t="shared" si="786"/>
        <v>Injustificada</v>
      </c>
      <c r="AG1582" t="str">
        <f t="shared" si="787"/>
        <v>DESCONTA 9:00h (Injustificada).</v>
      </c>
      <c r="AH1582" t="str">
        <f t="shared" si="788"/>
        <v/>
      </c>
      <c r="AJ1582" s="41">
        <f t="shared" si="789"/>
        <v>20</v>
      </c>
      <c r="AK1582" s="42" t="str">
        <f t="shared" si="790"/>
        <v/>
      </c>
      <c r="AL1582" s="41" t="str">
        <f t="shared" si="791"/>
        <v>Dia inteiro</v>
      </c>
      <c r="AM1582" s="41" t="str">
        <f t="shared" si="792"/>
        <v>Sim</v>
      </c>
      <c r="AN1582" s="41" t="str">
        <f t="shared" si="793"/>
        <v>Não</v>
      </c>
      <c r="AO1582" s="42" t="str">
        <f t="shared" si="794"/>
        <v/>
      </c>
      <c r="AP1582" s="41" t="str">
        <f t="shared" si="795"/>
        <v>Maxwell Torres da Silva|46288</v>
      </c>
      <c r="AQ1582" s="41" t="str">
        <f t="shared" si="796"/>
        <v>46288|Serralheria</v>
      </c>
      <c r="AR1582" s="41">
        <f>IF($AQ1582="","",COUNTIFS(L_ChaveCob,$AQ1582,L_Ausencia,"&gt;"&amp;$W1582)+COUNTIFS($AQ$4:$AQ1582,$AQ1582,$W$4:$W1582,$W1582))</f>
        <v>3</v>
      </c>
      <c r="AS1582" s="42">
        <f t="shared" si="797"/>
        <v>0</v>
      </c>
      <c r="AT1582" s="42">
        <f t="shared" si="798"/>
        <v>0</v>
      </c>
      <c r="AU1582" s="42">
        <f t="shared" si="799"/>
        <v>0</v>
      </c>
    </row>
    <row r="1583" spans="1:47" x14ac:dyDescent="0.2">
      <c r="A1583" s="35">
        <v>46288</v>
      </c>
      <c r="B1583" s="36" t="s">
        <v>621</v>
      </c>
      <c r="C1583" s="36" t="s">
        <v>232</v>
      </c>
      <c r="D1583" s="36"/>
      <c r="E1583" s="37"/>
      <c r="F1583" s="37"/>
      <c r="G1583" s="36"/>
      <c r="H1583" s="36"/>
      <c r="I1583" s="36"/>
      <c r="J1583" s="36"/>
      <c r="K1583" s="37"/>
      <c r="L1583" s="37"/>
      <c r="M1583" s="37"/>
      <c r="N1583" s="38">
        <f t="shared" si="768"/>
        <v>46266</v>
      </c>
      <c r="O1583">
        <f t="shared" si="769"/>
        <v>98296</v>
      </c>
      <c r="P1583" t="str">
        <f t="shared" si="770"/>
        <v>Serralheria</v>
      </c>
      <c r="Q1583" t="str">
        <f t="shared" si="771"/>
        <v>Normal / Fixo</v>
      </c>
      <c r="R1583" t="str">
        <f t="shared" si="772"/>
        <v>SERRALHEIRO I</v>
      </c>
      <c r="S1583" t="str">
        <f t="shared" si="773"/>
        <v>ADM</v>
      </c>
      <c r="T1583" s="39">
        <f t="shared" si="774"/>
        <v>53.488333185221997</v>
      </c>
      <c r="U1583" s="40">
        <f t="shared" si="775"/>
        <v>0.375</v>
      </c>
      <c r="V1583" s="40">
        <f t="shared" si="776"/>
        <v>0.375</v>
      </c>
      <c r="W1583" s="40">
        <f t="shared" si="777"/>
        <v>0</v>
      </c>
      <c r="X1583" t="str">
        <f t="shared" si="778"/>
        <v>Não</v>
      </c>
      <c r="Y1583" s="40">
        <f t="shared" si="779"/>
        <v>0</v>
      </c>
      <c r="Z1583" s="40">
        <f t="shared" si="780"/>
        <v>0</v>
      </c>
      <c r="AA1583" s="40">
        <f t="shared" si="781"/>
        <v>0</v>
      </c>
      <c r="AB1583" s="40">
        <f t="shared" si="782"/>
        <v>0</v>
      </c>
      <c r="AC1583" s="40">
        <f t="shared" si="783"/>
        <v>0</v>
      </c>
      <c r="AD1583" s="39">
        <f t="shared" si="784"/>
        <v>0</v>
      </c>
      <c r="AE1583" s="39">
        <f t="shared" si="785"/>
        <v>0</v>
      </c>
      <c r="AF1583" t="str">
        <f t="shared" si="786"/>
        <v>Trabalhado</v>
      </c>
      <c r="AG1583" t="str">
        <f t="shared" si="787"/>
        <v/>
      </c>
      <c r="AH1583" t="str">
        <f t="shared" si="788"/>
        <v/>
      </c>
      <c r="AJ1583" s="41">
        <f t="shared" si="789"/>
        <v>24</v>
      </c>
      <c r="AK1583" s="42" t="str">
        <f t="shared" si="790"/>
        <v/>
      </c>
      <c r="AL1583" s="41" t="str">
        <f t="shared" si="791"/>
        <v>Leve atraso</v>
      </c>
      <c r="AM1583" s="41" t="str">
        <f t="shared" si="792"/>
        <v>Não</v>
      </c>
      <c r="AN1583" s="41" t="str">
        <f t="shared" si="793"/>
        <v>Sim</v>
      </c>
      <c r="AO1583" s="42" t="str">
        <f t="shared" si="794"/>
        <v/>
      </c>
      <c r="AP1583" s="41" t="str">
        <f t="shared" si="795"/>
        <v>José Welmison Vicente da Silva|46288</v>
      </c>
      <c r="AQ1583" s="41" t="str">
        <f t="shared" si="796"/>
        <v/>
      </c>
      <c r="AR1583" s="41" t="str">
        <f>IF($AQ1583="","",COUNTIFS(L_ChaveCob,$AQ1583,L_Ausencia,"&gt;"&amp;$W1583)+COUNTIFS($AQ$4:$AQ1583,$AQ1583,$W$4:$W1583,$W1583))</f>
        <v/>
      </c>
      <c r="AS1583" s="42">
        <f t="shared" si="797"/>
        <v>0</v>
      </c>
      <c r="AT1583" s="42">
        <f t="shared" si="798"/>
        <v>0</v>
      </c>
      <c r="AU1583" s="42">
        <f t="shared" si="799"/>
        <v>0</v>
      </c>
    </row>
    <row r="1584" spans="1:47" x14ac:dyDescent="0.2">
      <c r="A1584" s="35">
        <v>46288</v>
      </c>
      <c r="B1584" s="36" t="s">
        <v>620</v>
      </c>
      <c r="C1584" s="36" t="s">
        <v>232</v>
      </c>
      <c r="D1584" s="36"/>
      <c r="E1584" s="37"/>
      <c r="F1584" s="37"/>
      <c r="G1584" s="36"/>
      <c r="H1584" s="36"/>
      <c r="I1584" s="36"/>
      <c r="J1584" s="36"/>
      <c r="K1584" s="37"/>
      <c r="L1584" s="37"/>
      <c r="M1584" s="37"/>
      <c r="N1584" s="38">
        <f t="shared" si="768"/>
        <v>46266</v>
      </c>
      <c r="O1584">
        <f t="shared" si="769"/>
        <v>558169</v>
      </c>
      <c r="P1584" t="str">
        <f t="shared" si="770"/>
        <v>Serralheria</v>
      </c>
      <c r="Q1584" t="str">
        <f t="shared" si="771"/>
        <v>Normal / Fixo</v>
      </c>
      <c r="R1584" t="str">
        <f t="shared" si="772"/>
        <v>SERRALHEIRO I</v>
      </c>
      <c r="S1584" t="str">
        <f t="shared" si="773"/>
        <v>ADM</v>
      </c>
      <c r="T1584" s="39">
        <f t="shared" si="774"/>
        <v>53.488333185221997</v>
      </c>
      <c r="U1584" s="40">
        <f t="shared" si="775"/>
        <v>0.375</v>
      </c>
      <c r="V1584" s="40">
        <f t="shared" si="776"/>
        <v>0.375</v>
      </c>
      <c r="W1584" s="40">
        <f t="shared" si="777"/>
        <v>0</v>
      </c>
      <c r="X1584" t="str">
        <f t="shared" si="778"/>
        <v>Não</v>
      </c>
      <c r="Y1584" s="40">
        <f t="shared" si="779"/>
        <v>0</v>
      </c>
      <c r="Z1584" s="40">
        <f t="shared" si="780"/>
        <v>0</v>
      </c>
      <c r="AA1584" s="40">
        <f t="shared" si="781"/>
        <v>0</v>
      </c>
      <c r="AB1584" s="40">
        <f t="shared" si="782"/>
        <v>0</v>
      </c>
      <c r="AC1584" s="40">
        <f t="shared" si="783"/>
        <v>0</v>
      </c>
      <c r="AD1584" s="39">
        <f t="shared" si="784"/>
        <v>0</v>
      </c>
      <c r="AE1584" s="39">
        <f t="shared" si="785"/>
        <v>0</v>
      </c>
      <c r="AF1584" t="str">
        <f t="shared" si="786"/>
        <v>Trabalhado</v>
      </c>
      <c r="AG1584" t="str">
        <f t="shared" si="787"/>
        <v/>
      </c>
      <c r="AH1584" t="str">
        <f t="shared" si="788"/>
        <v/>
      </c>
      <c r="AJ1584" s="41">
        <f t="shared" si="789"/>
        <v>23</v>
      </c>
      <c r="AK1584" s="42" t="str">
        <f t="shared" si="790"/>
        <v/>
      </c>
      <c r="AL1584" s="41" t="str">
        <f t="shared" si="791"/>
        <v>Leve atraso</v>
      </c>
      <c r="AM1584" s="41" t="str">
        <f t="shared" si="792"/>
        <v>Não</v>
      </c>
      <c r="AN1584" s="41" t="str">
        <f t="shared" si="793"/>
        <v>Sim</v>
      </c>
      <c r="AO1584" s="42" t="str">
        <f t="shared" si="794"/>
        <v/>
      </c>
      <c r="AP1584" s="41" t="str">
        <f t="shared" si="795"/>
        <v>Felipe Cardoso|46288</v>
      </c>
      <c r="AQ1584" s="41" t="str">
        <f t="shared" si="796"/>
        <v/>
      </c>
      <c r="AR1584" s="41" t="str">
        <f>IF($AQ1584="","",COUNTIFS(L_ChaveCob,$AQ1584,L_Ausencia,"&gt;"&amp;$W1584)+COUNTIFS($AQ$4:$AQ1584,$AQ1584,$W$4:$W1584,$W1584))</f>
        <v/>
      </c>
      <c r="AS1584" s="42">
        <f t="shared" si="797"/>
        <v>0</v>
      </c>
      <c r="AT1584" s="42">
        <f t="shared" si="798"/>
        <v>0</v>
      </c>
      <c r="AU1584" s="42">
        <f t="shared" si="799"/>
        <v>0</v>
      </c>
    </row>
    <row r="1585" spans="1:47" x14ac:dyDescent="0.2">
      <c r="A1585" s="35">
        <v>46288</v>
      </c>
      <c r="B1585" s="36" t="s">
        <v>281</v>
      </c>
      <c r="C1585" s="36" t="s">
        <v>213</v>
      </c>
      <c r="D1585" s="36"/>
      <c r="E1585" s="37"/>
      <c r="F1585" s="37"/>
      <c r="G1585" s="36" t="s">
        <v>623</v>
      </c>
      <c r="H1585" s="36"/>
      <c r="I1585" s="36"/>
      <c r="J1585" s="36"/>
      <c r="K1585" s="37"/>
      <c r="L1585" s="37"/>
      <c r="M1585" s="37"/>
      <c r="N1585" s="38">
        <f t="shared" si="768"/>
        <v>46266</v>
      </c>
      <c r="O1585">
        <f t="shared" si="769"/>
        <v>900010</v>
      </c>
      <c r="P1585" t="str">
        <f t="shared" si="770"/>
        <v>Serralheria</v>
      </c>
      <c r="Q1585" t="str">
        <f t="shared" si="771"/>
        <v>Normal / Fixo</v>
      </c>
      <c r="R1585" t="str">
        <f t="shared" si="772"/>
        <v>SERRALHEIRO I</v>
      </c>
      <c r="S1585" t="str">
        <f t="shared" si="773"/>
        <v>ADM</v>
      </c>
      <c r="T1585" s="39">
        <f t="shared" si="774"/>
        <v>53.488333185221997</v>
      </c>
      <c r="U1585" s="40">
        <f t="shared" si="775"/>
        <v>0.375</v>
      </c>
      <c r="V1585" s="40">
        <f t="shared" si="776"/>
        <v>0</v>
      </c>
      <c r="W1585" s="40">
        <f t="shared" si="777"/>
        <v>0.375</v>
      </c>
      <c r="X1585" t="str">
        <f t="shared" si="778"/>
        <v>Sim</v>
      </c>
      <c r="Y1585" s="40">
        <f t="shared" si="779"/>
        <v>0.375</v>
      </c>
      <c r="Z1585" s="40">
        <f t="shared" si="780"/>
        <v>0</v>
      </c>
      <c r="AA1585" s="40">
        <f t="shared" si="781"/>
        <v>0</v>
      </c>
      <c r="AB1585" s="40">
        <f t="shared" si="782"/>
        <v>0</v>
      </c>
      <c r="AC1585" s="40">
        <f t="shared" si="783"/>
        <v>0.375</v>
      </c>
      <c r="AD1585" s="39">
        <f t="shared" si="784"/>
        <v>481.39499866699799</v>
      </c>
      <c r="AE1585" s="39">
        <f t="shared" si="785"/>
        <v>0</v>
      </c>
      <c r="AF1585" t="str">
        <f t="shared" si="786"/>
        <v>Injustificada</v>
      </c>
      <c r="AG1585" t="str">
        <f t="shared" si="787"/>
        <v>DESCONTA 9:00h (Injustificada).</v>
      </c>
      <c r="AH1585" t="str">
        <f t="shared" si="788"/>
        <v/>
      </c>
      <c r="AJ1585" s="41">
        <f t="shared" si="789"/>
        <v>19</v>
      </c>
      <c r="AK1585" s="42" t="str">
        <f t="shared" si="790"/>
        <v/>
      </c>
      <c r="AL1585" s="41" t="str">
        <f t="shared" si="791"/>
        <v>Dia inteiro</v>
      </c>
      <c r="AM1585" s="41" t="str">
        <f t="shared" si="792"/>
        <v>Sim</v>
      </c>
      <c r="AN1585" s="41" t="str">
        <f t="shared" si="793"/>
        <v>Não</v>
      </c>
      <c r="AO1585" s="42" t="str">
        <f t="shared" si="794"/>
        <v/>
      </c>
      <c r="AP1585" s="41" t="str">
        <f t="shared" si="795"/>
        <v>Roniel de Souza Rocha|46288</v>
      </c>
      <c r="AQ1585" s="41" t="str">
        <f t="shared" si="796"/>
        <v>46288|Serralheria</v>
      </c>
      <c r="AR1585" s="41">
        <f>IF($AQ1585="","",COUNTIFS(L_ChaveCob,$AQ1585,L_Ausencia,"&gt;"&amp;$W1585)+COUNTIFS($AQ$4:$AQ1585,$AQ1585,$W$4:$W1585,$W1585))</f>
        <v>4</v>
      </c>
      <c r="AS1585" s="42">
        <f t="shared" si="797"/>
        <v>0</v>
      </c>
      <c r="AT1585" s="42">
        <f t="shared" si="798"/>
        <v>0</v>
      </c>
      <c r="AU1585" s="42">
        <f t="shared" si="799"/>
        <v>0</v>
      </c>
    </row>
    <row r="1586" spans="1:47" hidden="1" x14ac:dyDescent="0.2">
      <c r="A1586" s="35">
        <v>46288</v>
      </c>
      <c r="B1586" s="36" t="s">
        <v>611</v>
      </c>
      <c r="C1586" s="36" t="s">
        <v>232</v>
      </c>
      <c r="D1586" s="36"/>
      <c r="E1586" s="37"/>
      <c r="F1586" s="37"/>
      <c r="G1586" s="36"/>
      <c r="H1586" s="36"/>
      <c r="I1586" s="36"/>
      <c r="J1586" s="36"/>
      <c r="K1586" s="37"/>
      <c r="L1586" s="37"/>
      <c r="M1586" s="37"/>
      <c r="N1586" s="38">
        <f t="shared" si="768"/>
        <v>46266</v>
      </c>
      <c r="O1586">
        <f t="shared" si="769"/>
        <v>900013</v>
      </c>
      <c r="P1586" t="str">
        <f t="shared" si="770"/>
        <v>SPOT</v>
      </c>
      <c r="Q1586" t="str">
        <f t="shared" si="771"/>
        <v>SPOT</v>
      </c>
      <c r="R1586" t="str">
        <f t="shared" si="772"/>
        <v>SERRALHEIRO I</v>
      </c>
      <c r="S1586" t="str">
        <f t="shared" si="773"/>
        <v>TURNO 2</v>
      </c>
      <c r="T1586" s="39">
        <f t="shared" si="774"/>
        <v>53.488333185221997</v>
      </c>
      <c r="U1586" s="40">
        <f t="shared" si="775"/>
        <v>0.33333333333333298</v>
      </c>
      <c r="V1586" s="40">
        <f t="shared" si="776"/>
        <v>0.33333333333333298</v>
      </c>
      <c r="W1586" s="40">
        <f t="shared" si="777"/>
        <v>0</v>
      </c>
      <c r="X1586" t="str">
        <f t="shared" si="778"/>
        <v>Não</v>
      </c>
      <c r="Y1586" s="40">
        <f t="shared" si="779"/>
        <v>0</v>
      </c>
      <c r="Z1586" s="40">
        <f t="shared" si="780"/>
        <v>0</v>
      </c>
      <c r="AA1586" s="40">
        <f t="shared" si="781"/>
        <v>0</v>
      </c>
      <c r="AB1586" s="40">
        <f t="shared" si="782"/>
        <v>0</v>
      </c>
      <c r="AC1586" s="40">
        <f t="shared" si="783"/>
        <v>0</v>
      </c>
      <c r="AD1586" s="39">
        <f t="shared" si="784"/>
        <v>0</v>
      </c>
      <c r="AE1586" s="39">
        <f t="shared" si="785"/>
        <v>0</v>
      </c>
      <c r="AF1586" t="str">
        <f t="shared" si="786"/>
        <v>Trabalhado</v>
      </c>
      <c r="AG1586" t="str">
        <f t="shared" si="787"/>
        <v/>
      </c>
      <c r="AH1586" t="str">
        <f t="shared" si="788"/>
        <v/>
      </c>
      <c r="AJ1586" s="41">
        <f t="shared" si="789"/>
        <v>22</v>
      </c>
      <c r="AK1586" s="42" t="str">
        <f t="shared" si="790"/>
        <v/>
      </c>
      <c r="AL1586" s="41" t="str">
        <f t="shared" si="791"/>
        <v>Leve atraso</v>
      </c>
      <c r="AM1586" s="41" t="str">
        <f t="shared" si="792"/>
        <v>Não</v>
      </c>
      <c r="AN1586" s="41" t="str">
        <f t="shared" si="793"/>
        <v>Sim</v>
      </c>
      <c r="AO1586" s="42" t="str">
        <f t="shared" si="794"/>
        <v/>
      </c>
      <c r="AP1586" s="41" t="str">
        <f t="shared" si="795"/>
        <v>Murilo de Souza Modesto- Spot|46288</v>
      </c>
      <c r="AQ1586" s="41" t="str">
        <f t="shared" si="796"/>
        <v/>
      </c>
      <c r="AR1586" s="41" t="str">
        <f>IF($AQ1586="","",COUNTIFS(L_ChaveCob,$AQ1586,L_Ausencia,"&gt;"&amp;$W1586)+COUNTIFS($AQ$4:$AQ1586,$AQ1586,$W$4:$W1586,$W1586))</f>
        <v/>
      </c>
      <c r="AS1586" s="42">
        <f t="shared" si="797"/>
        <v>0</v>
      </c>
      <c r="AT1586" s="42">
        <f t="shared" si="798"/>
        <v>0</v>
      </c>
      <c r="AU1586" s="42">
        <f t="shared" si="799"/>
        <v>0</v>
      </c>
    </row>
    <row r="1587" spans="1:47" x14ac:dyDescent="0.2">
      <c r="A1587" s="35">
        <v>46289</v>
      </c>
      <c r="B1587" s="36" t="s">
        <v>252</v>
      </c>
      <c r="C1587" s="36" t="s">
        <v>232</v>
      </c>
      <c r="D1587" s="36"/>
      <c r="E1587" s="37"/>
      <c r="F1587" s="37"/>
      <c r="G1587" s="36"/>
      <c r="H1587" s="36"/>
      <c r="I1587" s="36"/>
      <c r="J1587" s="36"/>
      <c r="K1587" s="37"/>
      <c r="L1587" s="37"/>
      <c r="M1587" s="37"/>
      <c r="N1587" s="38">
        <f t="shared" si="768"/>
        <v>46266</v>
      </c>
      <c r="O1587">
        <f t="shared" si="769"/>
        <v>266937</v>
      </c>
      <c r="P1587" t="str">
        <f t="shared" si="770"/>
        <v>Serralheria</v>
      </c>
      <c r="Q1587" t="str">
        <f t="shared" si="771"/>
        <v>Normal / Fixo</v>
      </c>
      <c r="R1587" t="str">
        <f t="shared" si="772"/>
        <v>ENCARREGADO</v>
      </c>
      <c r="S1587" t="str">
        <f t="shared" si="773"/>
        <v>ADM</v>
      </c>
      <c r="T1587" s="39">
        <f t="shared" si="774"/>
        <v>66.410146806958295</v>
      </c>
      <c r="U1587" s="40">
        <f t="shared" si="775"/>
        <v>0.375</v>
      </c>
      <c r="V1587" s="40">
        <f t="shared" si="776"/>
        <v>0.375</v>
      </c>
      <c r="W1587" s="40">
        <f t="shared" si="777"/>
        <v>0</v>
      </c>
      <c r="X1587" t="str">
        <f t="shared" si="778"/>
        <v>Não</v>
      </c>
      <c r="Y1587" s="40">
        <f t="shared" si="779"/>
        <v>0</v>
      </c>
      <c r="Z1587" s="40">
        <f t="shared" si="780"/>
        <v>0</v>
      </c>
      <c r="AA1587" s="40">
        <f t="shared" si="781"/>
        <v>0</v>
      </c>
      <c r="AB1587" s="40">
        <f t="shared" si="782"/>
        <v>0</v>
      </c>
      <c r="AC1587" s="40">
        <f t="shared" si="783"/>
        <v>0</v>
      </c>
      <c r="AD1587" s="39">
        <f t="shared" si="784"/>
        <v>0</v>
      </c>
      <c r="AE1587" s="39">
        <f t="shared" si="785"/>
        <v>0</v>
      </c>
      <c r="AF1587" t="str">
        <f t="shared" si="786"/>
        <v>Trabalhado</v>
      </c>
      <c r="AG1587" t="str">
        <f t="shared" si="787"/>
        <v/>
      </c>
      <c r="AH1587" t="str">
        <f t="shared" si="788"/>
        <v/>
      </c>
      <c r="AJ1587" s="41">
        <f t="shared" si="789"/>
        <v>1</v>
      </c>
      <c r="AK1587" s="42" t="str">
        <f t="shared" si="790"/>
        <v/>
      </c>
      <c r="AL1587" s="41" t="str">
        <f t="shared" si="791"/>
        <v>Leve atraso</v>
      </c>
      <c r="AM1587" s="41" t="str">
        <f t="shared" si="792"/>
        <v>Não</v>
      </c>
      <c r="AN1587" s="41" t="str">
        <f t="shared" si="793"/>
        <v>Sim</v>
      </c>
      <c r="AO1587" s="42" t="str">
        <f t="shared" si="794"/>
        <v/>
      </c>
      <c r="AP1587" s="41" t="str">
        <f t="shared" si="795"/>
        <v>Ronaldo Rosendo da Silva|46289</v>
      </c>
      <c r="AQ1587" s="41" t="str">
        <f t="shared" si="796"/>
        <v/>
      </c>
      <c r="AR1587" s="41" t="str">
        <f>IF($AQ1587="","",COUNTIFS(L_ChaveCob,$AQ1587,L_Ausencia,"&gt;"&amp;$W1587)+COUNTIFS($AQ$4:$AQ1587,$AQ1587,$W$4:$W1587,$W1587))</f>
        <v/>
      </c>
      <c r="AS1587" s="42">
        <f t="shared" si="797"/>
        <v>0</v>
      </c>
      <c r="AT1587" s="42">
        <f t="shared" si="798"/>
        <v>0</v>
      </c>
      <c r="AU1587" s="42">
        <f t="shared" si="799"/>
        <v>0</v>
      </c>
    </row>
    <row r="1588" spans="1:47" x14ac:dyDescent="0.2">
      <c r="A1588" s="35">
        <v>46289</v>
      </c>
      <c r="B1588" s="36" t="s">
        <v>243</v>
      </c>
      <c r="C1588" s="36" t="s">
        <v>232</v>
      </c>
      <c r="D1588" s="36"/>
      <c r="E1588" s="37"/>
      <c r="F1588" s="37"/>
      <c r="G1588" s="36"/>
      <c r="H1588" s="36"/>
      <c r="I1588" s="36"/>
      <c r="J1588" s="36"/>
      <c r="K1588" s="37"/>
      <c r="L1588" s="37"/>
      <c r="M1588" s="37"/>
      <c r="N1588" s="38">
        <f t="shared" si="768"/>
        <v>46266</v>
      </c>
      <c r="O1588">
        <f t="shared" si="769"/>
        <v>900003</v>
      </c>
      <c r="P1588" t="str">
        <f t="shared" si="770"/>
        <v>Serralheria</v>
      </c>
      <c r="Q1588" t="str">
        <f t="shared" si="771"/>
        <v>Normal / Fixo</v>
      </c>
      <c r="R1588" t="str">
        <f t="shared" si="772"/>
        <v>ENCARREGADO</v>
      </c>
      <c r="S1588" t="str">
        <f t="shared" si="773"/>
        <v>ADM</v>
      </c>
      <c r="T1588" s="39">
        <f t="shared" si="774"/>
        <v>66.410146806958295</v>
      </c>
      <c r="U1588" s="40">
        <f t="shared" si="775"/>
        <v>0.375</v>
      </c>
      <c r="V1588" s="40">
        <f t="shared" si="776"/>
        <v>0.375</v>
      </c>
      <c r="W1588" s="40">
        <f t="shared" si="777"/>
        <v>0</v>
      </c>
      <c r="X1588" t="str">
        <f t="shared" si="778"/>
        <v>Não</v>
      </c>
      <c r="Y1588" s="40">
        <f t="shared" si="779"/>
        <v>0</v>
      </c>
      <c r="Z1588" s="40">
        <f t="shared" si="780"/>
        <v>0</v>
      </c>
      <c r="AA1588" s="40">
        <f t="shared" si="781"/>
        <v>0</v>
      </c>
      <c r="AB1588" s="40">
        <f t="shared" si="782"/>
        <v>0</v>
      </c>
      <c r="AC1588" s="40">
        <f t="shared" si="783"/>
        <v>0</v>
      </c>
      <c r="AD1588" s="39">
        <f t="shared" si="784"/>
        <v>0</v>
      </c>
      <c r="AE1588" s="39">
        <f t="shared" si="785"/>
        <v>0</v>
      </c>
      <c r="AF1588" t="str">
        <f t="shared" si="786"/>
        <v>Trabalhado</v>
      </c>
      <c r="AG1588" t="str">
        <f t="shared" si="787"/>
        <v/>
      </c>
      <c r="AH1588" t="str">
        <f t="shared" si="788"/>
        <v/>
      </c>
      <c r="AJ1588" s="41">
        <f t="shared" si="789"/>
        <v>10</v>
      </c>
      <c r="AK1588" s="42" t="str">
        <f t="shared" si="790"/>
        <v/>
      </c>
      <c r="AL1588" s="41" t="str">
        <f t="shared" si="791"/>
        <v>Leve atraso</v>
      </c>
      <c r="AM1588" s="41" t="str">
        <f t="shared" si="792"/>
        <v>Não</v>
      </c>
      <c r="AN1588" s="41" t="str">
        <f t="shared" si="793"/>
        <v>Sim</v>
      </c>
      <c r="AO1588" s="42" t="str">
        <f t="shared" si="794"/>
        <v/>
      </c>
      <c r="AP1588" s="41" t="str">
        <f t="shared" si="795"/>
        <v>Marcelo Antônio Silvestre de Moraes|46289</v>
      </c>
      <c r="AQ1588" s="41" t="str">
        <f t="shared" si="796"/>
        <v/>
      </c>
      <c r="AR1588" s="41" t="str">
        <f>IF($AQ1588="","",COUNTIFS(L_ChaveCob,$AQ1588,L_Ausencia,"&gt;"&amp;$W1588)+COUNTIFS($AQ$4:$AQ1588,$AQ1588,$W$4:$W1588,$W1588))</f>
        <v/>
      </c>
      <c r="AS1588" s="42">
        <f t="shared" si="797"/>
        <v>0</v>
      </c>
      <c r="AT1588" s="42">
        <f t="shared" si="798"/>
        <v>0</v>
      </c>
      <c r="AU1588" s="42">
        <f t="shared" si="799"/>
        <v>0</v>
      </c>
    </row>
    <row r="1589" spans="1:47" x14ac:dyDescent="0.2">
      <c r="A1589" s="35">
        <v>46289</v>
      </c>
      <c r="B1589" s="36" t="s">
        <v>239</v>
      </c>
      <c r="C1589" s="36" t="s">
        <v>232</v>
      </c>
      <c r="D1589" s="36"/>
      <c r="E1589" s="37"/>
      <c r="F1589" s="37"/>
      <c r="G1589" s="36"/>
      <c r="H1589" s="36"/>
      <c r="I1589" s="36"/>
      <c r="J1589" s="36"/>
      <c r="K1589" s="37"/>
      <c r="L1589" s="37"/>
      <c r="M1589" s="37"/>
      <c r="N1589" s="38">
        <f t="shared" si="768"/>
        <v>46266</v>
      </c>
      <c r="O1589">
        <f t="shared" si="769"/>
        <v>173078</v>
      </c>
      <c r="P1589" t="str">
        <f t="shared" si="770"/>
        <v>Serralheria</v>
      </c>
      <c r="Q1589" t="str">
        <f t="shared" si="771"/>
        <v>Normal / Fixo</v>
      </c>
      <c r="R1589" t="str">
        <f t="shared" si="772"/>
        <v>SERRALHEIRO II</v>
      </c>
      <c r="S1589" t="str">
        <f t="shared" si="773"/>
        <v>ADM</v>
      </c>
      <c r="T1589" s="39">
        <f t="shared" si="774"/>
        <v>57.825734836004102</v>
      </c>
      <c r="U1589" s="40">
        <f t="shared" si="775"/>
        <v>0.375</v>
      </c>
      <c r="V1589" s="40">
        <f t="shared" si="776"/>
        <v>0.375</v>
      </c>
      <c r="W1589" s="40">
        <f t="shared" si="777"/>
        <v>0</v>
      </c>
      <c r="X1589" t="str">
        <f t="shared" si="778"/>
        <v>Não</v>
      </c>
      <c r="Y1589" s="40">
        <f t="shared" si="779"/>
        <v>0</v>
      </c>
      <c r="Z1589" s="40">
        <f t="shared" si="780"/>
        <v>0</v>
      </c>
      <c r="AA1589" s="40">
        <f t="shared" si="781"/>
        <v>0</v>
      </c>
      <c r="AB1589" s="40">
        <f t="shared" si="782"/>
        <v>0</v>
      </c>
      <c r="AC1589" s="40">
        <f t="shared" si="783"/>
        <v>0</v>
      </c>
      <c r="AD1589" s="39">
        <f t="shared" si="784"/>
        <v>0</v>
      </c>
      <c r="AE1589" s="39">
        <f t="shared" si="785"/>
        <v>0</v>
      </c>
      <c r="AF1589" t="str">
        <f t="shared" si="786"/>
        <v>Trabalhado</v>
      </c>
      <c r="AG1589" t="str">
        <f t="shared" si="787"/>
        <v/>
      </c>
      <c r="AH1589" t="str">
        <f t="shared" si="788"/>
        <v/>
      </c>
      <c r="AJ1589" s="41">
        <f t="shared" si="789"/>
        <v>2</v>
      </c>
      <c r="AK1589" s="42" t="str">
        <f t="shared" si="790"/>
        <v/>
      </c>
      <c r="AL1589" s="41" t="str">
        <f t="shared" si="791"/>
        <v>Leve atraso</v>
      </c>
      <c r="AM1589" s="41" t="str">
        <f t="shared" si="792"/>
        <v>Não</v>
      </c>
      <c r="AN1589" s="41" t="str">
        <f t="shared" si="793"/>
        <v>Sim</v>
      </c>
      <c r="AO1589" s="42" t="str">
        <f t="shared" si="794"/>
        <v/>
      </c>
      <c r="AP1589" s="41" t="str">
        <f t="shared" si="795"/>
        <v>Giovani Joao da Silva|46289</v>
      </c>
      <c r="AQ1589" s="41" t="str">
        <f t="shared" si="796"/>
        <v/>
      </c>
      <c r="AR1589" s="41" t="str">
        <f>IF($AQ1589="","",COUNTIFS(L_ChaveCob,$AQ1589,L_Ausencia,"&gt;"&amp;$W1589)+COUNTIFS($AQ$4:$AQ1589,$AQ1589,$W$4:$W1589,$W1589))</f>
        <v/>
      </c>
      <c r="AS1589" s="42">
        <f t="shared" si="797"/>
        <v>0</v>
      </c>
      <c r="AT1589" s="42">
        <f t="shared" si="798"/>
        <v>0</v>
      </c>
      <c r="AU1589" s="42">
        <f t="shared" si="799"/>
        <v>0</v>
      </c>
    </row>
    <row r="1590" spans="1:47" x14ac:dyDescent="0.2">
      <c r="A1590" s="35">
        <v>46289</v>
      </c>
      <c r="B1590" s="36" t="s">
        <v>241</v>
      </c>
      <c r="C1590" s="36" t="s">
        <v>232</v>
      </c>
      <c r="D1590" s="36"/>
      <c r="E1590" s="37"/>
      <c r="F1590" s="37"/>
      <c r="G1590" s="36"/>
      <c r="H1590" s="36"/>
      <c r="I1590" s="36"/>
      <c r="J1590" s="36"/>
      <c r="K1590" s="37"/>
      <c r="L1590" s="37"/>
      <c r="M1590" s="37"/>
      <c r="N1590" s="38">
        <f t="shared" si="768"/>
        <v>46266</v>
      </c>
      <c r="O1590">
        <f t="shared" si="769"/>
        <v>24800</v>
      </c>
      <c r="P1590" t="str">
        <f t="shared" si="770"/>
        <v>Serralheria</v>
      </c>
      <c r="Q1590" t="str">
        <f t="shared" si="771"/>
        <v>Normal / Fixo</v>
      </c>
      <c r="R1590" t="str">
        <f t="shared" si="772"/>
        <v>SERRALHEIRO II</v>
      </c>
      <c r="S1590" t="str">
        <f t="shared" si="773"/>
        <v>ADM</v>
      </c>
      <c r="T1590" s="39">
        <f t="shared" si="774"/>
        <v>57.825734836004102</v>
      </c>
      <c r="U1590" s="40">
        <f t="shared" si="775"/>
        <v>0.375</v>
      </c>
      <c r="V1590" s="40">
        <f t="shared" si="776"/>
        <v>0.375</v>
      </c>
      <c r="W1590" s="40">
        <f t="shared" si="777"/>
        <v>0</v>
      </c>
      <c r="X1590" t="str">
        <f t="shared" si="778"/>
        <v>Não</v>
      </c>
      <c r="Y1590" s="40">
        <f t="shared" si="779"/>
        <v>0</v>
      </c>
      <c r="Z1590" s="40">
        <f t="shared" si="780"/>
        <v>0</v>
      </c>
      <c r="AA1590" s="40">
        <f t="shared" si="781"/>
        <v>0</v>
      </c>
      <c r="AB1590" s="40">
        <f t="shared" si="782"/>
        <v>0</v>
      </c>
      <c r="AC1590" s="40">
        <f t="shared" si="783"/>
        <v>0</v>
      </c>
      <c r="AD1590" s="39">
        <f t="shared" si="784"/>
        <v>0</v>
      </c>
      <c r="AE1590" s="39">
        <f t="shared" si="785"/>
        <v>0</v>
      </c>
      <c r="AF1590" t="str">
        <f t="shared" si="786"/>
        <v>Trabalhado</v>
      </c>
      <c r="AG1590" t="str">
        <f t="shared" si="787"/>
        <v/>
      </c>
      <c r="AH1590" t="str">
        <f t="shared" si="788"/>
        <v/>
      </c>
      <c r="AJ1590" s="41">
        <f t="shared" si="789"/>
        <v>3</v>
      </c>
      <c r="AK1590" s="42" t="str">
        <f t="shared" si="790"/>
        <v/>
      </c>
      <c r="AL1590" s="41" t="str">
        <f t="shared" si="791"/>
        <v>Leve atraso</v>
      </c>
      <c r="AM1590" s="41" t="str">
        <f t="shared" si="792"/>
        <v>Não</v>
      </c>
      <c r="AN1590" s="41" t="str">
        <f t="shared" si="793"/>
        <v>Sim</v>
      </c>
      <c r="AO1590" s="42" t="str">
        <f t="shared" si="794"/>
        <v/>
      </c>
      <c r="AP1590" s="41" t="str">
        <f t="shared" si="795"/>
        <v>Ivanildo Lopes Pires de Carvalho|46289</v>
      </c>
      <c r="AQ1590" s="41" t="str">
        <f t="shared" si="796"/>
        <v/>
      </c>
      <c r="AR1590" s="41" t="str">
        <f>IF($AQ1590="","",COUNTIFS(L_ChaveCob,$AQ1590,L_Ausencia,"&gt;"&amp;$W1590)+COUNTIFS($AQ$4:$AQ1590,$AQ1590,$W$4:$W1590,$W1590))</f>
        <v/>
      </c>
      <c r="AS1590" s="42">
        <f t="shared" si="797"/>
        <v>0</v>
      </c>
      <c r="AT1590" s="42">
        <f t="shared" si="798"/>
        <v>0</v>
      </c>
      <c r="AU1590" s="42">
        <f t="shared" si="799"/>
        <v>0</v>
      </c>
    </row>
    <row r="1591" spans="1:47" x14ac:dyDescent="0.2">
      <c r="A1591" s="35">
        <v>46289</v>
      </c>
      <c r="B1591" s="36" t="s">
        <v>254</v>
      </c>
      <c r="C1591" s="36" t="s">
        <v>220</v>
      </c>
      <c r="D1591" s="36"/>
      <c r="E1591" s="37">
        <v>8.3333333333333301E-2</v>
      </c>
      <c r="F1591" s="37"/>
      <c r="G1591" s="36"/>
      <c r="H1591" s="36"/>
      <c r="I1591" s="36"/>
      <c r="J1591" s="36"/>
      <c r="K1591" s="37"/>
      <c r="L1591" s="37"/>
      <c r="M1591" s="37"/>
      <c r="N1591" s="38">
        <f t="shared" si="768"/>
        <v>46266</v>
      </c>
      <c r="O1591">
        <f t="shared" si="769"/>
        <v>900001</v>
      </c>
      <c r="P1591" t="str">
        <f t="shared" si="770"/>
        <v>Serralheria</v>
      </c>
      <c r="Q1591" t="str">
        <f t="shared" si="771"/>
        <v>Normal / Fixo</v>
      </c>
      <c r="R1591" t="str">
        <f t="shared" si="772"/>
        <v>SERRALHEIRO II</v>
      </c>
      <c r="S1591" t="str">
        <f t="shared" si="773"/>
        <v>ADM</v>
      </c>
      <c r="T1591" s="39">
        <f t="shared" si="774"/>
        <v>57.825734836004102</v>
      </c>
      <c r="U1591" s="40">
        <f t="shared" si="775"/>
        <v>0.375</v>
      </c>
      <c r="V1591" s="40">
        <f t="shared" si="776"/>
        <v>0.29166666666666669</v>
      </c>
      <c r="W1591" s="40">
        <f t="shared" si="777"/>
        <v>8.3333333333333301E-2</v>
      </c>
      <c r="X1591" t="str">
        <f t="shared" si="778"/>
        <v>Sim</v>
      </c>
      <c r="Y1591" s="40">
        <f t="shared" si="779"/>
        <v>8.3333333333333301E-2</v>
      </c>
      <c r="Z1591" s="40">
        <f t="shared" si="780"/>
        <v>0</v>
      </c>
      <c r="AA1591" s="40">
        <f t="shared" si="781"/>
        <v>0</v>
      </c>
      <c r="AB1591" s="40">
        <f t="shared" si="782"/>
        <v>0</v>
      </c>
      <c r="AC1591" s="40">
        <f t="shared" si="783"/>
        <v>8.3333333333333301E-2</v>
      </c>
      <c r="AD1591" s="39">
        <f t="shared" si="784"/>
        <v>115.65146967200815</v>
      </c>
      <c r="AE1591" s="39">
        <f t="shared" si="785"/>
        <v>0</v>
      </c>
      <c r="AF1591" t="str">
        <f t="shared" si="786"/>
        <v>Injustificada</v>
      </c>
      <c r="AG1591" t="str">
        <f t="shared" si="787"/>
        <v>DESCONTA 2:00h (Injustificada).</v>
      </c>
      <c r="AH1591" t="str">
        <f t="shared" si="788"/>
        <v/>
      </c>
      <c r="AJ1591" s="41">
        <f t="shared" si="789"/>
        <v>8</v>
      </c>
      <c r="AK1591" s="42" t="str">
        <f t="shared" si="790"/>
        <v/>
      </c>
      <c r="AL1591" s="41" t="str">
        <f t="shared" si="791"/>
        <v>Pelo ponto</v>
      </c>
      <c r="AM1591" s="41" t="str">
        <f t="shared" si="792"/>
        <v>Sim</v>
      </c>
      <c r="AN1591" s="41" t="str">
        <f t="shared" si="793"/>
        <v>Não</v>
      </c>
      <c r="AO1591" s="42" t="str">
        <f t="shared" si="794"/>
        <v/>
      </c>
      <c r="AP1591" s="41" t="str">
        <f t="shared" si="795"/>
        <v>Ronaldo Santos Dias|46289</v>
      </c>
      <c r="AQ1591" s="41" t="str">
        <f t="shared" si="796"/>
        <v>46289|Serralheria</v>
      </c>
      <c r="AR1591" s="41">
        <f>IF($AQ1591="","",COUNTIFS(L_ChaveCob,$AQ1591,L_Ausencia,"&gt;"&amp;$W1591)+COUNTIFS($AQ$4:$AQ1591,$AQ1591,$W$4:$W1591,$W1591))</f>
        <v>7</v>
      </c>
      <c r="AS1591" s="42">
        <f t="shared" si="797"/>
        <v>0</v>
      </c>
      <c r="AT1591" s="42">
        <f t="shared" si="798"/>
        <v>0</v>
      </c>
      <c r="AU1591" s="42">
        <f t="shared" si="799"/>
        <v>0</v>
      </c>
    </row>
    <row r="1592" spans="1:47" x14ac:dyDescent="0.2">
      <c r="A1592" s="35">
        <v>46289</v>
      </c>
      <c r="B1592" s="36" t="s">
        <v>247</v>
      </c>
      <c r="C1592" s="36" t="s">
        <v>213</v>
      </c>
      <c r="D1592" s="36"/>
      <c r="E1592" s="37"/>
      <c r="F1592" s="37"/>
      <c r="G1592" s="36"/>
      <c r="H1592" s="36"/>
      <c r="I1592" s="36"/>
      <c r="J1592" s="36"/>
      <c r="K1592" s="37"/>
      <c r="L1592" s="37"/>
      <c r="M1592" s="37"/>
      <c r="N1592" s="38">
        <f t="shared" si="768"/>
        <v>46266</v>
      </c>
      <c r="O1592">
        <f t="shared" si="769"/>
        <v>900005</v>
      </c>
      <c r="P1592" t="str">
        <f t="shared" si="770"/>
        <v>Serralheria</v>
      </c>
      <c r="Q1592" t="str">
        <f t="shared" si="771"/>
        <v>Normal / Fixo</v>
      </c>
      <c r="R1592" t="str">
        <f t="shared" si="772"/>
        <v>SERRALHEIRO II</v>
      </c>
      <c r="S1592" t="str">
        <f t="shared" si="773"/>
        <v>ADM</v>
      </c>
      <c r="T1592" s="39">
        <f t="shared" si="774"/>
        <v>57.825734836004102</v>
      </c>
      <c r="U1592" s="40">
        <f t="shared" si="775"/>
        <v>0.375</v>
      </c>
      <c r="V1592" s="40">
        <f t="shared" si="776"/>
        <v>0</v>
      </c>
      <c r="W1592" s="40">
        <f t="shared" si="777"/>
        <v>0.375</v>
      </c>
      <c r="X1592" t="str">
        <f t="shared" si="778"/>
        <v>Sim</v>
      </c>
      <c r="Y1592" s="40">
        <f t="shared" si="779"/>
        <v>0.375</v>
      </c>
      <c r="Z1592" s="40">
        <f t="shared" si="780"/>
        <v>0</v>
      </c>
      <c r="AA1592" s="40">
        <f t="shared" si="781"/>
        <v>0</v>
      </c>
      <c r="AB1592" s="40">
        <f t="shared" si="782"/>
        <v>0</v>
      </c>
      <c r="AC1592" s="40">
        <f t="shared" si="783"/>
        <v>0.375</v>
      </c>
      <c r="AD1592" s="39">
        <f t="shared" si="784"/>
        <v>520.43161352403695</v>
      </c>
      <c r="AE1592" s="39">
        <f t="shared" si="785"/>
        <v>0</v>
      </c>
      <c r="AF1592" t="str">
        <f t="shared" si="786"/>
        <v>Injustificada</v>
      </c>
      <c r="AG1592" t="str">
        <f t="shared" si="787"/>
        <v>DESCONTA 9:00h (Injustificada).</v>
      </c>
      <c r="AH1592" t="str">
        <f t="shared" si="788"/>
        <v/>
      </c>
      <c r="AJ1592" s="41">
        <f t="shared" si="789"/>
        <v>13</v>
      </c>
      <c r="AK1592" s="42" t="str">
        <f t="shared" si="790"/>
        <v/>
      </c>
      <c r="AL1592" s="41" t="str">
        <f t="shared" si="791"/>
        <v>Dia inteiro</v>
      </c>
      <c r="AM1592" s="41" t="str">
        <f t="shared" si="792"/>
        <v>Sim</v>
      </c>
      <c r="AN1592" s="41" t="str">
        <f t="shared" si="793"/>
        <v>Não</v>
      </c>
      <c r="AO1592" s="42" t="str">
        <f t="shared" si="794"/>
        <v/>
      </c>
      <c r="AP1592" s="41" t="str">
        <f t="shared" si="795"/>
        <v>Rafael Fracaroli da Rocha|46289</v>
      </c>
      <c r="AQ1592" s="41" t="str">
        <f t="shared" si="796"/>
        <v>46289|Serralheria</v>
      </c>
      <c r="AR1592" s="41">
        <f>IF($AQ1592="","",COUNTIFS(L_ChaveCob,$AQ1592,L_Ausencia,"&gt;"&amp;$W1592)+COUNTIFS($AQ$4:$AQ1592,$AQ1592,$W$4:$W1592,$W1592))</f>
        <v>1</v>
      </c>
      <c r="AS1592" s="42">
        <f t="shared" si="797"/>
        <v>0</v>
      </c>
      <c r="AT1592" s="42">
        <f t="shared" si="798"/>
        <v>0</v>
      </c>
      <c r="AU1592" s="42">
        <f t="shared" si="799"/>
        <v>0</v>
      </c>
    </row>
    <row r="1593" spans="1:47" x14ac:dyDescent="0.2">
      <c r="A1593" s="35">
        <v>46289</v>
      </c>
      <c r="B1593" s="36" t="s">
        <v>237</v>
      </c>
      <c r="C1593" s="36" t="s">
        <v>232</v>
      </c>
      <c r="D1593" s="36"/>
      <c r="E1593" s="37"/>
      <c r="F1593" s="37"/>
      <c r="G1593" s="36"/>
      <c r="H1593" s="36"/>
      <c r="I1593" s="36"/>
      <c r="J1593" s="36"/>
      <c r="K1593" s="37"/>
      <c r="L1593" s="37"/>
      <c r="M1593" s="37"/>
      <c r="N1593" s="38">
        <f t="shared" si="768"/>
        <v>46266</v>
      </c>
      <c r="O1593">
        <f t="shared" si="769"/>
        <v>119353</v>
      </c>
      <c r="P1593" t="str">
        <f t="shared" si="770"/>
        <v>Serralheria</v>
      </c>
      <c r="Q1593" t="str">
        <f t="shared" si="771"/>
        <v>Normal / Fixo</v>
      </c>
      <c r="R1593" t="str">
        <f t="shared" si="772"/>
        <v>SERRALHEIRO II</v>
      </c>
      <c r="S1593" t="str">
        <f t="shared" si="773"/>
        <v>ADM</v>
      </c>
      <c r="T1593" s="39">
        <f t="shared" si="774"/>
        <v>57.825734836004102</v>
      </c>
      <c r="U1593" s="40">
        <f t="shared" si="775"/>
        <v>0.375</v>
      </c>
      <c r="V1593" s="40">
        <f t="shared" si="776"/>
        <v>0.375</v>
      </c>
      <c r="W1593" s="40">
        <f t="shared" si="777"/>
        <v>0</v>
      </c>
      <c r="X1593" t="str">
        <f t="shared" si="778"/>
        <v>Não</v>
      </c>
      <c r="Y1593" s="40">
        <f t="shared" si="779"/>
        <v>0</v>
      </c>
      <c r="Z1593" s="40">
        <f t="shared" si="780"/>
        <v>0</v>
      </c>
      <c r="AA1593" s="40">
        <f t="shared" si="781"/>
        <v>0</v>
      </c>
      <c r="AB1593" s="40">
        <f t="shared" si="782"/>
        <v>0</v>
      </c>
      <c r="AC1593" s="40">
        <f t="shared" si="783"/>
        <v>0</v>
      </c>
      <c r="AD1593" s="39">
        <f t="shared" si="784"/>
        <v>0</v>
      </c>
      <c r="AE1593" s="39">
        <f t="shared" si="785"/>
        <v>0</v>
      </c>
      <c r="AF1593" t="str">
        <f t="shared" si="786"/>
        <v>Trabalhado</v>
      </c>
      <c r="AG1593" t="str">
        <f t="shared" si="787"/>
        <v/>
      </c>
      <c r="AH1593" t="str">
        <f t="shared" si="788"/>
        <v/>
      </c>
      <c r="AJ1593" s="41">
        <f t="shared" si="789"/>
        <v>7</v>
      </c>
      <c r="AK1593" s="42" t="str">
        <f t="shared" si="790"/>
        <v/>
      </c>
      <c r="AL1593" s="41" t="str">
        <f t="shared" si="791"/>
        <v>Leve atraso</v>
      </c>
      <c r="AM1593" s="41" t="str">
        <f t="shared" si="792"/>
        <v>Não</v>
      </c>
      <c r="AN1593" s="41" t="str">
        <f t="shared" si="793"/>
        <v>Sim</v>
      </c>
      <c r="AO1593" s="42" t="str">
        <f t="shared" si="794"/>
        <v/>
      </c>
      <c r="AP1593" s="41" t="str">
        <f t="shared" si="795"/>
        <v>Ezequiel Antonio Peres|46289</v>
      </c>
      <c r="AQ1593" s="41" t="str">
        <f t="shared" si="796"/>
        <v/>
      </c>
      <c r="AR1593" s="41" t="str">
        <f>IF($AQ1593="","",COUNTIFS(L_ChaveCob,$AQ1593,L_Ausencia,"&gt;"&amp;$W1593)+COUNTIFS($AQ$4:$AQ1593,$AQ1593,$W$4:$W1593,$W1593))</f>
        <v/>
      </c>
      <c r="AS1593" s="42">
        <f t="shared" si="797"/>
        <v>0</v>
      </c>
      <c r="AT1593" s="42">
        <f t="shared" si="798"/>
        <v>0</v>
      </c>
      <c r="AU1593" s="42">
        <f t="shared" si="799"/>
        <v>0</v>
      </c>
    </row>
    <row r="1594" spans="1:47" x14ac:dyDescent="0.2">
      <c r="A1594" s="35">
        <v>46289</v>
      </c>
      <c r="B1594" s="36" t="s">
        <v>249</v>
      </c>
      <c r="C1594" s="36" t="s">
        <v>228</v>
      </c>
      <c r="D1594" s="36"/>
      <c r="E1594" s="37"/>
      <c r="F1594" s="37"/>
      <c r="G1594" s="36"/>
      <c r="H1594" s="36"/>
      <c r="I1594" s="36"/>
      <c r="J1594" s="36"/>
      <c r="K1594" s="37"/>
      <c r="L1594" s="37"/>
      <c r="M1594" s="37"/>
      <c r="N1594" s="38">
        <f t="shared" si="768"/>
        <v>46266</v>
      </c>
      <c r="O1594">
        <f t="shared" si="769"/>
        <v>331335</v>
      </c>
      <c r="P1594" t="str">
        <f t="shared" si="770"/>
        <v>Serralheria</v>
      </c>
      <c r="Q1594" t="str">
        <f t="shared" si="771"/>
        <v>Normal / Fixo</v>
      </c>
      <c r="R1594" t="str">
        <f t="shared" si="772"/>
        <v>SERRALHEIRO II</v>
      </c>
      <c r="S1594" t="str">
        <f t="shared" si="773"/>
        <v>ADM</v>
      </c>
      <c r="T1594" s="39">
        <f t="shared" si="774"/>
        <v>57.825734836004102</v>
      </c>
      <c r="U1594" s="40">
        <f t="shared" si="775"/>
        <v>0.375</v>
      </c>
      <c r="V1594" s="40">
        <f t="shared" si="776"/>
        <v>0</v>
      </c>
      <c r="W1594" s="40">
        <f t="shared" si="777"/>
        <v>0.375</v>
      </c>
      <c r="X1594" t="str">
        <f t="shared" si="778"/>
        <v>Sim</v>
      </c>
      <c r="Y1594" s="40">
        <f t="shared" si="779"/>
        <v>0.375</v>
      </c>
      <c r="Z1594" s="40">
        <f t="shared" si="780"/>
        <v>0</v>
      </c>
      <c r="AA1594" s="40">
        <f t="shared" si="781"/>
        <v>0</v>
      </c>
      <c r="AB1594" s="40">
        <f t="shared" si="782"/>
        <v>0</v>
      </c>
      <c r="AC1594" s="40">
        <f t="shared" si="783"/>
        <v>0.375</v>
      </c>
      <c r="AD1594" s="39">
        <f t="shared" si="784"/>
        <v>520.43161352403695</v>
      </c>
      <c r="AE1594" s="39">
        <f t="shared" si="785"/>
        <v>0</v>
      </c>
      <c r="AF1594" t="str">
        <f t="shared" si="786"/>
        <v>Férias</v>
      </c>
      <c r="AG1594" t="str">
        <f t="shared" si="787"/>
        <v>DESCONTA 9:00h (Férias).</v>
      </c>
      <c r="AH1594" t="str">
        <f t="shared" si="788"/>
        <v/>
      </c>
      <c r="AJ1594" s="41">
        <f t="shared" si="789"/>
        <v>5</v>
      </c>
      <c r="AK1594" s="42" t="str">
        <f t="shared" si="790"/>
        <v/>
      </c>
      <c r="AL1594" s="41" t="str">
        <f t="shared" si="791"/>
        <v>Dia inteiro</v>
      </c>
      <c r="AM1594" s="41" t="str">
        <f t="shared" si="792"/>
        <v>Sim</v>
      </c>
      <c r="AN1594" s="41" t="str">
        <f t="shared" si="793"/>
        <v>Não</v>
      </c>
      <c r="AO1594" s="42" t="str">
        <f t="shared" si="794"/>
        <v/>
      </c>
      <c r="AP1594" s="41" t="str">
        <f t="shared" si="795"/>
        <v>Robson Alberto Alves Galvão|46289</v>
      </c>
      <c r="AQ1594" s="41" t="str">
        <f t="shared" si="796"/>
        <v>46289|Serralheria</v>
      </c>
      <c r="AR1594" s="41">
        <f>IF($AQ1594="","",COUNTIFS(L_ChaveCob,$AQ1594,L_Ausencia,"&gt;"&amp;$W1594)+COUNTIFS($AQ$4:$AQ1594,$AQ1594,$W$4:$W1594,$W1594))</f>
        <v>2</v>
      </c>
      <c r="AS1594" s="42">
        <f t="shared" si="797"/>
        <v>0</v>
      </c>
      <c r="AT1594" s="42">
        <f t="shared" si="798"/>
        <v>0</v>
      </c>
      <c r="AU1594" s="42">
        <f t="shared" si="799"/>
        <v>0</v>
      </c>
    </row>
    <row r="1595" spans="1:47" x14ac:dyDescent="0.2">
      <c r="A1595" s="35">
        <v>46289</v>
      </c>
      <c r="B1595" s="36" t="s">
        <v>229</v>
      </c>
      <c r="C1595" s="36" t="s">
        <v>232</v>
      </c>
      <c r="D1595" s="36"/>
      <c r="E1595" s="37"/>
      <c r="F1595" s="37"/>
      <c r="G1595" s="36"/>
      <c r="H1595" s="36"/>
      <c r="I1595" s="36"/>
      <c r="J1595" s="36"/>
      <c r="K1595" s="37"/>
      <c r="L1595" s="37"/>
      <c r="M1595" s="37"/>
      <c r="N1595" s="38">
        <f t="shared" si="768"/>
        <v>46266</v>
      </c>
      <c r="O1595">
        <f t="shared" si="769"/>
        <v>105410</v>
      </c>
      <c r="P1595" t="str">
        <f t="shared" si="770"/>
        <v>Serralheria</v>
      </c>
      <c r="Q1595" t="str">
        <f t="shared" si="771"/>
        <v>Normal / Fixo</v>
      </c>
      <c r="R1595" t="str">
        <f t="shared" si="772"/>
        <v>SERRALHEIRO I</v>
      </c>
      <c r="S1595" t="str">
        <f t="shared" si="773"/>
        <v>TURNO 3</v>
      </c>
      <c r="T1595" s="39">
        <f t="shared" si="774"/>
        <v>53.488333185221997</v>
      </c>
      <c r="U1595" s="40">
        <f t="shared" si="775"/>
        <v>0.33333333333333298</v>
      </c>
      <c r="V1595" s="40">
        <f t="shared" si="776"/>
        <v>0.33333333333333298</v>
      </c>
      <c r="W1595" s="40">
        <f t="shared" si="777"/>
        <v>0</v>
      </c>
      <c r="X1595" t="str">
        <f t="shared" si="778"/>
        <v>Não</v>
      </c>
      <c r="Y1595" s="40">
        <f t="shared" si="779"/>
        <v>0</v>
      </c>
      <c r="Z1595" s="40">
        <f t="shared" si="780"/>
        <v>0</v>
      </c>
      <c r="AA1595" s="40">
        <f t="shared" si="781"/>
        <v>0</v>
      </c>
      <c r="AB1595" s="40">
        <f t="shared" si="782"/>
        <v>0</v>
      </c>
      <c r="AC1595" s="40">
        <f t="shared" si="783"/>
        <v>0</v>
      </c>
      <c r="AD1595" s="39">
        <f t="shared" si="784"/>
        <v>0</v>
      </c>
      <c r="AE1595" s="39">
        <f t="shared" si="785"/>
        <v>0</v>
      </c>
      <c r="AF1595" t="str">
        <f t="shared" si="786"/>
        <v>Trabalhado</v>
      </c>
      <c r="AG1595" t="str">
        <f t="shared" si="787"/>
        <v/>
      </c>
      <c r="AH1595" t="str">
        <f t="shared" si="788"/>
        <v/>
      </c>
      <c r="AJ1595" s="41">
        <f t="shared" si="789"/>
        <v>6</v>
      </c>
      <c r="AK1595" s="42" t="str">
        <f t="shared" si="790"/>
        <v/>
      </c>
      <c r="AL1595" s="41" t="str">
        <f t="shared" si="791"/>
        <v>Leve atraso</v>
      </c>
      <c r="AM1595" s="41" t="str">
        <f t="shared" si="792"/>
        <v>Não</v>
      </c>
      <c r="AN1595" s="41" t="str">
        <f t="shared" si="793"/>
        <v>Sim</v>
      </c>
      <c r="AO1595" s="42" t="str">
        <f t="shared" si="794"/>
        <v/>
      </c>
      <c r="AP1595" s="41" t="str">
        <f t="shared" si="795"/>
        <v>Marcelo Douglas Vieira Santana|46289</v>
      </c>
      <c r="AQ1595" s="41" t="str">
        <f t="shared" si="796"/>
        <v/>
      </c>
      <c r="AR1595" s="41" t="str">
        <f>IF($AQ1595="","",COUNTIFS(L_ChaveCob,$AQ1595,L_Ausencia,"&gt;"&amp;$W1595)+COUNTIFS($AQ$4:$AQ1595,$AQ1595,$W$4:$W1595,$W1595))</f>
        <v/>
      </c>
      <c r="AS1595" s="42">
        <f t="shared" si="797"/>
        <v>0</v>
      </c>
      <c r="AT1595" s="42">
        <f t="shared" si="798"/>
        <v>0</v>
      </c>
      <c r="AU1595" s="42">
        <f t="shared" si="799"/>
        <v>0</v>
      </c>
    </row>
    <row r="1596" spans="1:47" x14ac:dyDescent="0.2">
      <c r="A1596" s="35">
        <v>46289</v>
      </c>
      <c r="B1596" s="36" t="s">
        <v>231</v>
      </c>
      <c r="C1596" s="36" t="s">
        <v>213</v>
      </c>
      <c r="D1596" s="36"/>
      <c r="E1596" s="37"/>
      <c r="F1596" s="37"/>
      <c r="G1596" s="36"/>
      <c r="H1596" s="36"/>
      <c r="I1596" s="36"/>
      <c r="J1596" s="36"/>
      <c r="K1596" s="37"/>
      <c r="L1596" s="37"/>
      <c r="M1596" s="37"/>
      <c r="N1596" s="38">
        <f t="shared" si="768"/>
        <v>46266</v>
      </c>
      <c r="O1596">
        <f t="shared" si="769"/>
        <v>900004</v>
      </c>
      <c r="P1596" t="str">
        <f t="shared" si="770"/>
        <v>Serralheria</v>
      </c>
      <c r="Q1596" t="str">
        <f t="shared" si="771"/>
        <v>Normal / Fixo</v>
      </c>
      <c r="R1596" t="str">
        <f t="shared" si="772"/>
        <v>SERRALHEIRO I</v>
      </c>
      <c r="S1596" t="str">
        <f t="shared" si="773"/>
        <v>TURNO 2</v>
      </c>
      <c r="T1596" s="39">
        <f t="shared" si="774"/>
        <v>53.488333185221997</v>
      </c>
      <c r="U1596" s="40">
        <f t="shared" si="775"/>
        <v>0.33333333333333298</v>
      </c>
      <c r="V1596" s="40">
        <f t="shared" si="776"/>
        <v>0</v>
      </c>
      <c r="W1596" s="40">
        <f t="shared" si="777"/>
        <v>0.33333333333333298</v>
      </c>
      <c r="X1596" t="str">
        <f t="shared" si="778"/>
        <v>Sim</v>
      </c>
      <c r="Y1596" s="40">
        <f t="shared" si="779"/>
        <v>0.33333333333333298</v>
      </c>
      <c r="Z1596" s="40">
        <f t="shared" si="780"/>
        <v>0</v>
      </c>
      <c r="AA1596" s="40">
        <f t="shared" si="781"/>
        <v>0</v>
      </c>
      <c r="AB1596" s="40">
        <f t="shared" si="782"/>
        <v>0</v>
      </c>
      <c r="AC1596" s="40">
        <f t="shared" si="783"/>
        <v>0.33333333333333298</v>
      </c>
      <c r="AD1596" s="39">
        <f t="shared" si="784"/>
        <v>427.90666548177552</v>
      </c>
      <c r="AE1596" s="39">
        <f t="shared" si="785"/>
        <v>0</v>
      </c>
      <c r="AF1596" t="str">
        <f t="shared" si="786"/>
        <v>Injustificada</v>
      </c>
      <c r="AG1596" t="str">
        <f t="shared" si="787"/>
        <v>DESCONTA 8:00h (Injustificada).</v>
      </c>
      <c r="AH1596" t="str">
        <f t="shared" si="788"/>
        <v/>
      </c>
      <c r="AJ1596" s="41">
        <f t="shared" si="789"/>
        <v>11</v>
      </c>
      <c r="AK1596" s="42" t="str">
        <f t="shared" si="790"/>
        <v/>
      </c>
      <c r="AL1596" s="41" t="str">
        <f t="shared" si="791"/>
        <v>Dia inteiro</v>
      </c>
      <c r="AM1596" s="41" t="str">
        <f t="shared" si="792"/>
        <v>Sim</v>
      </c>
      <c r="AN1596" s="41" t="str">
        <f t="shared" si="793"/>
        <v>Não</v>
      </c>
      <c r="AO1596" s="42" t="str">
        <f t="shared" si="794"/>
        <v/>
      </c>
      <c r="AP1596" s="41" t="str">
        <f t="shared" si="795"/>
        <v>Rogério Marques da Silva|46289</v>
      </c>
      <c r="AQ1596" s="41" t="str">
        <f t="shared" si="796"/>
        <v>46289|Serralheria</v>
      </c>
      <c r="AR1596" s="41">
        <f>IF($AQ1596="","",COUNTIFS(L_ChaveCob,$AQ1596,L_Ausencia,"&gt;"&amp;$W1596)+COUNTIFS($AQ$4:$AQ1596,$AQ1596,$W$4:$W1596,$W1596))</f>
        <v>5</v>
      </c>
      <c r="AS1596" s="42">
        <f t="shared" si="797"/>
        <v>0</v>
      </c>
      <c r="AT1596" s="42">
        <f t="shared" si="798"/>
        <v>0</v>
      </c>
      <c r="AU1596" s="42">
        <f t="shared" si="799"/>
        <v>0</v>
      </c>
    </row>
    <row r="1597" spans="1:47" x14ac:dyDescent="0.2">
      <c r="A1597" s="35">
        <v>46289</v>
      </c>
      <c r="B1597" s="36" t="s">
        <v>479</v>
      </c>
      <c r="C1597" s="36" t="s">
        <v>220</v>
      </c>
      <c r="D1597" s="36"/>
      <c r="E1597" s="37">
        <v>0.16666666666666699</v>
      </c>
      <c r="F1597" s="37"/>
      <c r="G1597" s="36"/>
      <c r="H1597" s="36"/>
      <c r="I1597" s="36"/>
      <c r="J1597" s="36"/>
      <c r="K1597" s="37"/>
      <c r="L1597" s="37"/>
      <c r="M1597" s="37"/>
      <c r="N1597" s="38">
        <f t="shared" si="768"/>
        <v>46266</v>
      </c>
      <c r="O1597">
        <f t="shared" si="769"/>
        <v>900012</v>
      </c>
      <c r="P1597" t="str">
        <f t="shared" si="770"/>
        <v>Serralheria</v>
      </c>
      <c r="Q1597" t="str">
        <f t="shared" si="771"/>
        <v>Normal / Fixo</v>
      </c>
      <c r="R1597" t="str">
        <f t="shared" si="772"/>
        <v>SERRALHEIRO I</v>
      </c>
      <c r="S1597" t="str">
        <f t="shared" si="773"/>
        <v>ADM</v>
      </c>
      <c r="T1597" s="39">
        <f t="shared" si="774"/>
        <v>53.488333185221997</v>
      </c>
      <c r="U1597" s="40">
        <f t="shared" si="775"/>
        <v>0.375</v>
      </c>
      <c r="V1597" s="40">
        <f t="shared" si="776"/>
        <v>0.20833333333333301</v>
      </c>
      <c r="W1597" s="40">
        <f t="shared" si="777"/>
        <v>0.16666666666666699</v>
      </c>
      <c r="X1597" t="str">
        <f t="shared" si="778"/>
        <v>Sim</v>
      </c>
      <c r="Y1597" s="40">
        <f t="shared" si="779"/>
        <v>0.16666666666666699</v>
      </c>
      <c r="Z1597" s="40">
        <f t="shared" si="780"/>
        <v>0</v>
      </c>
      <c r="AA1597" s="40">
        <f t="shared" si="781"/>
        <v>0</v>
      </c>
      <c r="AB1597" s="40">
        <f t="shared" si="782"/>
        <v>0</v>
      </c>
      <c r="AC1597" s="40">
        <f t="shared" si="783"/>
        <v>0.16666666666666699</v>
      </c>
      <c r="AD1597" s="39">
        <f t="shared" si="784"/>
        <v>213.95333274088841</v>
      </c>
      <c r="AE1597" s="39">
        <f t="shared" si="785"/>
        <v>0</v>
      </c>
      <c r="AF1597" t="str">
        <f t="shared" si="786"/>
        <v>Injustificada</v>
      </c>
      <c r="AG1597" t="str">
        <f t="shared" si="787"/>
        <v>DESCONTA 4:00h (Injustificada).</v>
      </c>
      <c r="AH1597" t="str">
        <f t="shared" si="788"/>
        <v/>
      </c>
      <c r="AJ1597" s="41">
        <f t="shared" si="789"/>
        <v>21</v>
      </c>
      <c r="AK1597" s="42" t="str">
        <f t="shared" si="790"/>
        <v/>
      </c>
      <c r="AL1597" s="41" t="str">
        <f t="shared" si="791"/>
        <v>Pelo ponto</v>
      </c>
      <c r="AM1597" s="41" t="str">
        <f t="shared" si="792"/>
        <v>Sim</v>
      </c>
      <c r="AN1597" s="41" t="str">
        <f t="shared" si="793"/>
        <v>Não</v>
      </c>
      <c r="AO1597" s="42" t="str">
        <f t="shared" si="794"/>
        <v/>
      </c>
      <c r="AP1597" s="41" t="str">
        <f t="shared" si="795"/>
        <v>Diego Ferreira Moura|46289</v>
      </c>
      <c r="AQ1597" s="41" t="str">
        <f t="shared" si="796"/>
        <v>46289|Serralheria</v>
      </c>
      <c r="AR1597" s="41">
        <f>IF($AQ1597="","",COUNTIFS(L_ChaveCob,$AQ1597,L_Ausencia,"&gt;"&amp;$W1597)+COUNTIFS($AQ$4:$AQ1597,$AQ1597,$W$4:$W1597,$W1597))</f>
        <v>6</v>
      </c>
      <c r="AS1597" s="42">
        <f t="shared" si="797"/>
        <v>0</v>
      </c>
      <c r="AT1597" s="42">
        <f t="shared" si="798"/>
        <v>0</v>
      </c>
      <c r="AU1597" s="42">
        <f t="shared" si="799"/>
        <v>0</v>
      </c>
    </row>
    <row r="1598" spans="1:47" x14ac:dyDescent="0.2">
      <c r="A1598" s="35">
        <v>46289</v>
      </c>
      <c r="B1598" s="36" t="s">
        <v>483</v>
      </c>
      <c r="C1598" s="36" t="s">
        <v>213</v>
      </c>
      <c r="D1598" s="36"/>
      <c r="E1598" s="37"/>
      <c r="F1598" s="37"/>
      <c r="G1598" s="36"/>
      <c r="H1598" s="36"/>
      <c r="I1598" s="36"/>
      <c r="J1598" s="36"/>
      <c r="K1598" s="37"/>
      <c r="L1598" s="37"/>
      <c r="M1598" s="37"/>
      <c r="N1598" s="38">
        <f t="shared" si="768"/>
        <v>46266</v>
      </c>
      <c r="O1598">
        <f t="shared" si="769"/>
        <v>900011</v>
      </c>
      <c r="P1598" t="str">
        <f t="shared" si="770"/>
        <v>Serralheria</v>
      </c>
      <c r="Q1598" t="str">
        <f t="shared" si="771"/>
        <v>Normal / Fixo</v>
      </c>
      <c r="R1598" t="str">
        <f t="shared" si="772"/>
        <v>SERRALHEIRO I</v>
      </c>
      <c r="S1598" t="str">
        <f t="shared" si="773"/>
        <v>ADM</v>
      </c>
      <c r="T1598" s="39">
        <f t="shared" si="774"/>
        <v>53.488333185221997</v>
      </c>
      <c r="U1598" s="40">
        <f t="shared" si="775"/>
        <v>0.375</v>
      </c>
      <c r="V1598" s="40">
        <f t="shared" si="776"/>
        <v>0</v>
      </c>
      <c r="W1598" s="40">
        <f t="shared" si="777"/>
        <v>0.375</v>
      </c>
      <c r="X1598" t="str">
        <f t="shared" si="778"/>
        <v>Sim</v>
      </c>
      <c r="Y1598" s="40">
        <f t="shared" si="779"/>
        <v>0.375</v>
      </c>
      <c r="Z1598" s="40">
        <f t="shared" si="780"/>
        <v>0</v>
      </c>
      <c r="AA1598" s="40">
        <f t="shared" si="781"/>
        <v>0</v>
      </c>
      <c r="AB1598" s="40">
        <f t="shared" si="782"/>
        <v>0</v>
      </c>
      <c r="AC1598" s="40">
        <f t="shared" si="783"/>
        <v>0.375</v>
      </c>
      <c r="AD1598" s="39">
        <f t="shared" si="784"/>
        <v>481.39499866699799</v>
      </c>
      <c r="AE1598" s="39">
        <f t="shared" si="785"/>
        <v>0</v>
      </c>
      <c r="AF1598" t="str">
        <f t="shared" si="786"/>
        <v>Injustificada</v>
      </c>
      <c r="AG1598" t="str">
        <f t="shared" si="787"/>
        <v>DESCONTA 9:00h (Injustificada).</v>
      </c>
      <c r="AH1598" t="str">
        <f t="shared" si="788"/>
        <v/>
      </c>
      <c r="AJ1598" s="41">
        <f t="shared" si="789"/>
        <v>20</v>
      </c>
      <c r="AK1598" s="42" t="str">
        <f t="shared" si="790"/>
        <v/>
      </c>
      <c r="AL1598" s="41" t="str">
        <f t="shared" si="791"/>
        <v>Dia inteiro</v>
      </c>
      <c r="AM1598" s="41" t="str">
        <f t="shared" si="792"/>
        <v>Sim</v>
      </c>
      <c r="AN1598" s="41" t="str">
        <f t="shared" si="793"/>
        <v>Não</v>
      </c>
      <c r="AO1598" s="42" t="str">
        <f t="shared" si="794"/>
        <v/>
      </c>
      <c r="AP1598" s="41" t="str">
        <f t="shared" si="795"/>
        <v>Maxwell Torres da Silva|46289</v>
      </c>
      <c r="AQ1598" s="41" t="str">
        <f t="shared" si="796"/>
        <v>46289|Serralheria</v>
      </c>
      <c r="AR1598" s="41">
        <f>IF($AQ1598="","",COUNTIFS(L_ChaveCob,$AQ1598,L_Ausencia,"&gt;"&amp;$W1598)+COUNTIFS($AQ$4:$AQ1598,$AQ1598,$W$4:$W1598,$W1598))</f>
        <v>3</v>
      </c>
      <c r="AS1598" s="42">
        <f t="shared" si="797"/>
        <v>0</v>
      </c>
      <c r="AT1598" s="42">
        <f t="shared" si="798"/>
        <v>0</v>
      </c>
      <c r="AU1598" s="42">
        <f t="shared" si="799"/>
        <v>0</v>
      </c>
    </row>
    <row r="1599" spans="1:47" x14ac:dyDescent="0.2">
      <c r="A1599" s="35">
        <v>46289</v>
      </c>
      <c r="B1599" s="36" t="s">
        <v>621</v>
      </c>
      <c r="C1599" s="36" t="s">
        <v>213</v>
      </c>
      <c r="D1599" s="36"/>
      <c r="E1599" s="37"/>
      <c r="F1599" s="37"/>
      <c r="G1599" s="36"/>
      <c r="H1599" s="36"/>
      <c r="I1599" s="36"/>
      <c r="J1599" s="36"/>
      <c r="K1599" s="37"/>
      <c r="L1599" s="37"/>
      <c r="M1599" s="37"/>
      <c r="N1599" s="38">
        <f t="shared" si="768"/>
        <v>46266</v>
      </c>
      <c r="O1599">
        <f t="shared" si="769"/>
        <v>98296</v>
      </c>
      <c r="P1599" t="str">
        <f t="shared" si="770"/>
        <v>Serralheria</v>
      </c>
      <c r="Q1599" t="str">
        <f t="shared" si="771"/>
        <v>Normal / Fixo</v>
      </c>
      <c r="R1599" t="str">
        <f t="shared" si="772"/>
        <v>SERRALHEIRO I</v>
      </c>
      <c r="S1599" t="str">
        <f t="shared" si="773"/>
        <v>ADM</v>
      </c>
      <c r="T1599" s="39">
        <f t="shared" si="774"/>
        <v>53.488333185221997</v>
      </c>
      <c r="U1599" s="40">
        <f t="shared" si="775"/>
        <v>0.375</v>
      </c>
      <c r="V1599" s="40">
        <f t="shared" si="776"/>
        <v>0</v>
      </c>
      <c r="W1599" s="40">
        <f t="shared" si="777"/>
        <v>0.375</v>
      </c>
      <c r="X1599" t="str">
        <f t="shared" si="778"/>
        <v>Sim</v>
      </c>
      <c r="Y1599" s="40">
        <f t="shared" si="779"/>
        <v>0.375</v>
      </c>
      <c r="Z1599" s="40">
        <f t="shared" si="780"/>
        <v>0</v>
      </c>
      <c r="AA1599" s="40">
        <f t="shared" si="781"/>
        <v>0</v>
      </c>
      <c r="AB1599" s="40">
        <f t="shared" si="782"/>
        <v>0</v>
      </c>
      <c r="AC1599" s="40">
        <f t="shared" si="783"/>
        <v>0.375</v>
      </c>
      <c r="AD1599" s="39">
        <f t="shared" si="784"/>
        <v>481.39499866699799</v>
      </c>
      <c r="AE1599" s="39">
        <f t="shared" si="785"/>
        <v>0</v>
      </c>
      <c r="AF1599" t="str">
        <f t="shared" si="786"/>
        <v>Injustificada</v>
      </c>
      <c r="AG1599" t="str">
        <f t="shared" si="787"/>
        <v>DESCONTA 9:00h (Injustificada).</v>
      </c>
      <c r="AH1599" t="str">
        <f t="shared" si="788"/>
        <v/>
      </c>
      <c r="AJ1599" s="41">
        <f t="shared" si="789"/>
        <v>24</v>
      </c>
      <c r="AK1599" s="42" t="str">
        <f t="shared" si="790"/>
        <v/>
      </c>
      <c r="AL1599" s="41" t="str">
        <f t="shared" si="791"/>
        <v>Dia inteiro</v>
      </c>
      <c r="AM1599" s="41" t="str">
        <f t="shared" si="792"/>
        <v>Sim</v>
      </c>
      <c r="AN1599" s="41" t="str">
        <f t="shared" si="793"/>
        <v>Não</v>
      </c>
      <c r="AO1599" s="42" t="str">
        <f t="shared" si="794"/>
        <v/>
      </c>
      <c r="AP1599" s="41" t="str">
        <f t="shared" si="795"/>
        <v>José Welmison Vicente da Silva|46289</v>
      </c>
      <c r="AQ1599" s="41" t="str">
        <f t="shared" si="796"/>
        <v>46289|Serralheria</v>
      </c>
      <c r="AR1599" s="41">
        <f>IF($AQ1599="","",COUNTIFS(L_ChaveCob,$AQ1599,L_Ausencia,"&gt;"&amp;$W1599)+COUNTIFS($AQ$4:$AQ1599,$AQ1599,$W$4:$W1599,$W1599))</f>
        <v>4</v>
      </c>
      <c r="AS1599" s="42">
        <f t="shared" si="797"/>
        <v>0</v>
      </c>
      <c r="AT1599" s="42">
        <f t="shared" si="798"/>
        <v>0</v>
      </c>
      <c r="AU1599" s="42">
        <f t="shared" si="799"/>
        <v>0</v>
      </c>
    </row>
    <row r="1600" spans="1:47" x14ac:dyDescent="0.2">
      <c r="A1600" s="35">
        <v>46289</v>
      </c>
      <c r="B1600" s="36" t="s">
        <v>620</v>
      </c>
      <c r="C1600" s="36" t="s">
        <v>232</v>
      </c>
      <c r="D1600" s="36"/>
      <c r="E1600" s="37"/>
      <c r="F1600" s="37"/>
      <c r="G1600" s="36" t="s">
        <v>861</v>
      </c>
      <c r="H1600" s="36"/>
      <c r="I1600" s="36"/>
      <c r="J1600" s="36"/>
      <c r="K1600" s="37"/>
      <c r="L1600" s="37"/>
      <c r="M1600" s="37"/>
      <c r="N1600" s="38">
        <f t="shared" si="768"/>
        <v>46266</v>
      </c>
      <c r="O1600">
        <f t="shared" si="769"/>
        <v>558169</v>
      </c>
      <c r="P1600" t="str">
        <f t="shared" si="770"/>
        <v>Serralheria</v>
      </c>
      <c r="Q1600" t="str">
        <f t="shared" si="771"/>
        <v>Normal / Fixo</v>
      </c>
      <c r="R1600" t="str">
        <f t="shared" si="772"/>
        <v>SERRALHEIRO I</v>
      </c>
      <c r="S1600" t="str">
        <f t="shared" si="773"/>
        <v>ADM</v>
      </c>
      <c r="T1600" s="39">
        <f t="shared" si="774"/>
        <v>53.488333185221997</v>
      </c>
      <c r="U1600" s="40">
        <f t="shared" si="775"/>
        <v>0.375</v>
      </c>
      <c r="V1600" s="40">
        <f t="shared" si="776"/>
        <v>0.375</v>
      </c>
      <c r="W1600" s="40">
        <f t="shared" si="777"/>
        <v>0</v>
      </c>
      <c r="X1600" t="str">
        <f t="shared" si="778"/>
        <v>Não</v>
      </c>
      <c r="Y1600" s="40">
        <f t="shared" si="779"/>
        <v>0</v>
      </c>
      <c r="Z1600" s="40">
        <f t="shared" si="780"/>
        <v>0</v>
      </c>
      <c r="AA1600" s="40">
        <f t="shared" si="781"/>
        <v>0</v>
      </c>
      <c r="AB1600" s="40">
        <f t="shared" si="782"/>
        <v>0</v>
      </c>
      <c r="AC1600" s="40">
        <f t="shared" si="783"/>
        <v>0</v>
      </c>
      <c r="AD1600" s="39">
        <f t="shared" si="784"/>
        <v>0</v>
      </c>
      <c r="AE1600" s="39">
        <f t="shared" si="785"/>
        <v>0</v>
      </c>
      <c r="AF1600" t="str">
        <f t="shared" si="786"/>
        <v>Trabalhado</v>
      </c>
      <c r="AG1600" t="str">
        <f t="shared" si="787"/>
        <v/>
      </c>
      <c r="AH1600" t="str">
        <f t="shared" si="788"/>
        <v/>
      </c>
      <c r="AJ1600" s="41">
        <f t="shared" si="789"/>
        <v>23</v>
      </c>
      <c r="AK1600" s="42" t="str">
        <f t="shared" si="790"/>
        <v/>
      </c>
      <c r="AL1600" s="41" t="str">
        <f t="shared" si="791"/>
        <v>Leve atraso</v>
      </c>
      <c r="AM1600" s="41" t="str">
        <f t="shared" si="792"/>
        <v>Não</v>
      </c>
      <c r="AN1600" s="41" t="str">
        <f t="shared" si="793"/>
        <v>Sim</v>
      </c>
      <c r="AO1600" s="42" t="str">
        <f t="shared" si="794"/>
        <v/>
      </c>
      <c r="AP1600" s="41" t="str">
        <f t="shared" si="795"/>
        <v>Felipe Cardoso|46289</v>
      </c>
      <c r="AQ1600" s="41" t="str">
        <f t="shared" si="796"/>
        <v/>
      </c>
      <c r="AR1600" s="41" t="str">
        <f>IF($AQ1600="","",COUNTIFS(L_ChaveCob,$AQ1600,L_Ausencia,"&gt;"&amp;$W1600)+COUNTIFS($AQ$4:$AQ1600,$AQ1600,$W$4:$W1600,$W1600))</f>
        <v/>
      </c>
      <c r="AS1600" s="42">
        <f t="shared" si="797"/>
        <v>0</v>
      </c>
      <c r="AT1600" s="42">
        <f t="shared" si="798"/>
        <v>0</v>
      </c>
      <c r="AU1600" s="42">
        <f t="shared" si="799"/>
        <v>0</v>
      </c>
    </row>
    <row r="1601" spans="1:47" hidden="1" x14ac:dyDescent="0.2">
      <c r="A1601" s="35">
        <v>46289</v>
      </c>
      <c r="B1601" s="36" t="s">
        <v>611</v>
      </c>
      <c r="C1601" s="36" t="s">
        <v>232</v>
      </c>
      <c r="D1601" s="36"/>
      <c r="E1601" s="37"/>
      <c r="F1601" s="37"/>
      <c r="G1601" s="36"/>
      <c r="H1601" s="36"/>
      <c r="I1601" s="36"/>
      <c r="J1601" s="36"/>
      <c r="K1601" s="37"/>
      <c r="L1601" s="37"/>
      <c r="M1601" s="37"/>
      <c r="N1601" s="38">
        <f t="shared" si="768"/>
        <v>46266</v>
      </c>
      <c r="O1601">
        <f t="shared" si="769"/>
        <v>900013</v>
      </c>
      <c r="P1601" t="str">
        <f t="shared" si="770"/>
        <v>SPOT</v>
      </c>
      <c r="Q1601" t="str">
        <f t="shared" si="771"/>
        <v>SPOT</v>
      </c>
      <c r="R1601" t="str">
        <f t="shared" si="772"/>
        <v>SERRALHEIRO I</v>
      </c>
      <c r="S1601" t="str">
        <f t="shared" si="773"/>
        <v>TURNO 2</v>
      </c>
      <c r="T1601" s="39">
        <f t="shared" si="774"/>
        <v>53.488333185221997</v>
      </c>
      <c r="U1601" s="40">
        <f t="shared" si="775"/>
        <v>0.33333333333333298</v>
      </c>
      <c r="V1601" s="40">
        <f t="shared" si="776"/>
        <v>0.33333333333333298</v>
      </c>
      <c r="W1601" s="40">
        <f t="shared" si="777"/>
        <v>0</v>
      </c>
      <c r="X1601" t="str">
        <f t="shared" si="778"/>
        <v>Não</v>
      </c>
      <c r="Y1601" s="40">
        <f t="shared" si="779"/>
        <v>0</v>
      </c>
      <c r="Z1601" s="40">
        <f t="shared" si="780"/>
        <v>0</v>
      </c>
      <c r="AA1601" s="40">
        <f t="shared" si="781"/>
        <v>0</v>
      </c>
      <c r="AB1601" s="40">
        <f t="shared" si="782"/>
        <v>0</v>
      </c>
      <c r="AC1601" s="40">
        <f t="shared" si="783"/>
        <v>0</v>
      </c>
      <c r="AD1601" s="39">
        <f t="shared" si="784"/>
        <v>0</v>
      </c>
      <c r="AE1601" s="39">
        <f t="shared" si="785"/>
        <v>0</v>
      </c>
      <c r="AF1601" t="str">
        <f t="shared" si="786"/>
        <v>Trabalhado</v>
      </c>
      <c r="AG1601" t="str">
        <f t="shared" si="787"/>
        <v/>
      </c>
      <c r="AH1601" t="str">
        <f t="shared" si="788"/>
        <v/>
      </c>
      <c r="AJ1601" s="41">
        <f t="shared" si="789"/>
        <v>22</v>
      </c>
      <c r="AK1601" s="42" t="str">
        <f t="shared" si="790"/>
        <v/>
      </c>
      <c r="AL1601" s="41" t="str">
        <f t="shared" si="791"/>
        <v>Leve atraso</v>
      </c>
      <c r="AM1601" s="41" t="str">
        <f t="shared" si="792"/>
        <v>Não</v>
      </c>
      <c r="AN1601" s="41" t="str">
        <f t="shared" si="793"/>
        <v>Sim</v>
      </c>
      <c r="AO1601" s="42" t="str">
        <f t="shared" si="794"/>
        <v/>
      </c>
      <c r="AP1601" s="41" t="str">
        <f t="shared" si="795"/>
        <v>Murilo de Souza Modesto- Spot|46289</v>
      </c>
      <c r="AQ1601" s="41" t="str">
        <f t="shared" si="796"/>
        <v/>
      </c>
      <c r="AR1601" s="41" t="str">
        <f>IF($AQ1601="","",COUNTIFS(L_ChaveCob,$AQ1601,L_Ausencia,"&gt;"&amp;$W1601)+COUNTIFS($AQ$4:$AQ1601,$AQ1601,$W$4:$W1601,$W1601))</f>
        <v/>
      </c>
      <c r="AS1601" s="42">
        <f t="shared" si="797"/>
        <v>0</v>
      </c>
      <c r="AT1601" s="42">
        <f t="shared" si="798"/>
        <v>0</v>
      </c>
      <c r="AU1601" s="42">
        <f t="shared" si="799"/>
        <v>0</v>
      </c>
    </row>
    <row r="1602" spans="1:47" x14ac:dyDescent="0.2">
      <c r="A1602" s="35">
        <v>46290</v>
      </c>
      <c r="B1602" s="36" t="s">
        <v>252</v>
      </c>
      <c r="C1602" s="36" t="s">
        <v>232</v>
      </c>
      <c r="D1602" s="36"/>
      <c r="E1602" s="37"/>
      <c r="F1602" s="37"/>
      <c r="G1602" s="36"/>
      <c r="H1602" s="36"/>
      <c r="I1602" s="36"/>
      <c r="J1602" s="36"/>
      <c r="K1602" s="37"/>
      <c r="L1602" s="37"/>
      <c r="M1602" s="37"/>
      <c r="N1602" s="38">
        <f t="shared" si="768"/>
        <v>46266</v>
      </c>
      <c r="O1602">
        <f t="shared" si="769"/>
        <v>266937</v>
      </c>
      <c r="P1602" t="str">
        <f t="shared" si="770"/>
        <v>Serralheria</v>
      </c>
      <c r="Q1602" t="str">
        <f t="shared" si="771"/>
        <v>Normal / Fixo</v>
      </c>
      <c r="R1602" t="str">
        <f t="shared" si="772"/>
        <v>ENCARREGADO</v>
      </c>
      <c r="S1602" t="str">
        <f t="shared" si="773"/>
        <v>ADM</v>
      </c>
      <c r="T1602" s="39">
        <f t="shared" si="774"/>
        <v>66.410146806958295</v>
      </c>
      <c r="U1602" s="40">
        <f t="shared" si="775"/>
        <v>0.33333333333333298</v>
      </c>
      <c r="V1602" s="40">
        <f t="shared" si="776"/>
        <v>0.33333333333333298</v>
      </c>
      <c r="W1602" s="40">
        <f t="shared" si="777"/>
        <v>0</v>
      </c>
      <c r="X1602" t="str">
        <f t="shared" si="778"/>
        <v>Não</v>
      </c>
      <c r="Y1602" s="40">
        <f t="shared" si="779"/>
        <v>0</v>
      </c>
      <c r="Z1602" s="40">
        <f t="shared" si="780"/>
        <v>0</v>
      </c>
      <c r="AA1602" s="40">
        <f t="shared" si="781"/>
        <v>0</v>
      </c>
      <c r="AB1602" s="40">
        <f t="shared" si="782"/>
        <v>0</v>
      </c>
      <c r="AC1602" s="40">
        <f t="shared" si="783"/>
        <v>0</v>
      </c>
      <c r="AD1602" s="39">
        <f t="shared" si="784"/>
        <v>0</v>
      </c>
      <c r="AE1602" s="39">
        <f t="shared" si="785"/>
        <v>0</v>
      </c>
      <c r="AF1602" t="str">
        <f t="shared" si="786"/>
        <v>Trabalhado</v>
      </c>
      <c r="AG1602" t="str">
        <f t="shared" si="787"/>
        <v/>
      </c>
      <c r="AH1602" t="str">
        <f t="shared" si="788"/>
        <v/>
      </c>
      <c r="AJ1602" s="41">
        <f t="shared" si="789"/>
        <v>1</v>
      </c>
      <c r="AK1602" s="42" t="str">
        <f t="shared" si="790"/>
        <v/>
      </c>
      <c r="AL1602" s="41" t="str">
        <f t="shared" si="791"/>
        <v>Leve atraso</v>
      </c>
      <c r="AM1602" s="41" t="str">
        <f t="shared" si="792"/>
        <v>Não</v>
      </c>
      <c r="AN1602" s="41" t="str">
        <f t="shared" si="793"/>
        <v>Sim</v>
      </c>
      <c r="AO1602" s="42" t="str">
        <f t="shared" si="794"/>
        <v/>
      </c>
      <c r="AP1602" s="41" t="str">
        <f t="shared" si="795"/>
        <v>Ronaldo Rosendo da Silva|46290</v>
      </c>
      <c r="AQ1602" s="41" t="str">
        <f t="shared" si="796"/>
        <v/>
      </c>
      <c r="AR1602" s="41" t="str">
        <f>IF($AQ1602="","",COUNTIFS(L_ChaveCob,$AQ1602,L_Ausencia,"&gt;"&amp;$W1602)+COUNTIFS($AQ$4:$AQ1602,$AQ1602,$W$4:$W1602,$W1602))</f>
        <v/>
      </c>
      <c r="AS1602" s="42">
        <f t="shared" si="797"/>
        <v>0</v>
      </c>
      <c r="AT1602" s="42">
        <f t="shared" si="798"/>
        <v>0</v>
      </c>
      <c r="AU1602" s="42">
        <f t="shared" si="799"/>
        <v>0</v>
      </c>
    </row>
    <row r="1603" spans="1:47" x14ac:dyDescent="0.2">
      <c r="A1603" s="35">
        <v>46290</v>
      </c>
      <c r="B1603" s="36" t="s">
        <v>243</v>
      </c>
      <c r="C1603" s="36" t="s">
        <v>232</v>
      </c>
      <c r="D1603" s="36"/>
      <c r="E1603" s="37"/>
      <c r="F1603" s="37"/>
      <c r="G1603" s="36"/>
      <c r="H1603" s="36"/>
      <c r="I1603" s="36"/>
      <c r="J1603" s="36"/>
      <c r="K1603" s="37"/>
      <c r="L1603" s="37"/>
      <c r="M1603" s="37"/>
      <c r="N1603" s="38">
        <f t="shared" si="768"/>
        <v>46266</v>
      </c>
      <c r="O1603">
        <f t="shared" si="769"/>
        <v>900003</v>
      </c>
      <c r="P1603" t="str">
        <f t="shared" si="770"/>
        <v>Serralheria</v>
      </c>
      <c r="Q1603" t="str">
        <f t="shared" si="771"/>
        <v>Normal / Fixo</v>
      </c>
      <c r="R1603" t="str">
        <f t="shared" si="772"/>
        <v>ENCARREGADO</v>
      </c>
      <c r="S1603" t="str">
        <f t="shared" si="773"/>
        <v>ADM</v>
      </c>
      <c r="T1603" s="39">
        <f t="shared" si="774"/>
        <v>66.410146806958295</v>
      </c>
      <c r="U1603" s="40">
        <f t="shared" si="775"/>
        <v>0.33333333333333298</v>
      </c>
      <c r="V1603" s="40">
        <f t="shared" si="776"/>
        <v>0.33333333333333298</v>
      </c>
      <c r="W1603" s="40">
        <f t="shared" si="777"/>
        <v>0</v>
      </c>
      <c r="X1603" t="str">
        <f t="shared" si="778"/>
        <v>Não</v>
      </c>
      <c r="Y1603" s="40">
        <f t="shared" si="779"/>
        <v>0</v>
      </c>
      <c r="Z1603" s="40">
        <f t="shared" si="780"/>
        <v>0</v>
      </c>
      <c r="AA1603" s="40">
        <f t="shared" si="781"/>
        <v>0</v>
      </c>
      <c r="AB1603" s="40">
        <f t="shared" si="782"/>
        <v>0</v>
      </c>
      <c r="AC1603" s="40">
        <f t="shared" si="783"/>
        <v>0</v>
      </c>
      <c r="AD1603" s="39">
        <f t="shared" si="784"/>
        <v>0</v>
      </c>
      <c r="AE1603" s="39">
        <f t="shared" si="785"/>
        <v>0</v>
      </c>
      <c r="AF1603" t="str">
        <f t="shared" si="786"/>
        <v>Trabalhado</v>
      </c>
      <c r="AG1603" t="str">
        <f t="shared" si="787"/>
        <v/>
      </c>
      <c r="AH1603" t="str">
        <f t="shared" si="788"/>
        <v/>
      </c>
      <c r="AJ1603" s="41">
        <f t="shared" si="789"/>
        <v>10</v>
      </c>
      <c r="AK1603" s="42" t="str">
        <f t="shared" si="790"/>
        <v/>
      </c>
      <c r="AL1603" s="41" t="str">
        <f t="shared" si="791"/>
        <v>Leve atraso</v>
      </c>
      <c r="AM1603" s="41" t="str">
        <f t="shared" si="792"/>
        <v>Não</v>
      </c>
      <c r="AN1603" s="41" t="str">
        <f t="shared" si="793"/>
        <v>Sim</v>
      </c>
      <c r="AO1603" s="42" t="str">
        <f t="shared" si="794"/>
        <v/>
      </c>
      <c r="AP1603" s="41" t="str">
        <f t="shared" si="795"/>
        <v>Marcelo Antônio Silvestre de Moraes|46290</v>
      </c>
      <c r="AQ1603" s="41" t="str">
        <f t="shared" si="796"/>
        <v/>
      </c>
      <c r="AR1603" s="41" t="str">
        <f>IF($AQ1603="","",COUNTIFS(L_ChaveCob,$AQ1603,L_Ausencia,"&gt;"&amp;$W1603)+COUNTIFS($AQ$4:$AQ1603,$AQ1603,$W$4:$W1603,$W1603))</f>
        <v/>
      </c>
      <c r="AS1603" s="42">
        <f t="shared" si="797"/>
        <v>0</v>
      </c>
      <c r="AT1603" s="42">
        <f t="shared" si="798"/>
        <v>0</v>
      </c>
      <c r="AU1603" s="42">
        <f t="shared" si="799"/>
        <v>0</v>
      </c>
    </row>
    <row r="1604" spans="1:47" x14ac:dyDescent="0.2">
      <c r="A1604" s="35">
        <v>46290</v>
      </c>
      <c r="B1604" s="36" t="s">
        <v>239</v>
      </c>
      <c r="C1604" s="36" t="s">
        <v>232</v>
      </c>
      <c r="D1604" s="36"/>
      <c r="E1604" s="37"/>
      <c r="F1604" s="37"/>
      <c r="G1604" s="36"/>
      <c r="H1604" s="36"/>
      <c r="I1604" s="36"/>
      <c r="J1604" s="36"/>
      <c r="K1604" s="37"/>
      <c r="L1604" s="37"/>
      <c r="M1604" s="37"/>
      <c r="N1604" s="38">
        <f t="shared" ref="N1604:N1667" si="800">IF($A1604="","",DATE(YEAR($A1604),MONTH($A1604),1))</f>
        <v>46266</v>
      </c>
      <c r="O1604">
        <f t="shared" ref="O1604:O1667" si="801">IF(TRIM($B1604)="","",IFERROR(INDEX(C_RG,MATCH(TRIM($B1604),C_Nome,0)),"?"))</f>
        <v>173078</v>
      </c>
      <c r="P1604" t="str">
        <f t="shared" ref="P1604:P1667" si="802">IF($A1604="","",IF(TRIM($B1604)="",P_EquipePostoVago,IF($AJ1604="","",INDEX(V_Equipe,$AJ1604))))</f>
        <v>Serralheria</v>
      </c>
      <c r="Q1604" t="str">
        <f t="shared" ref="Q1604:Q1667" si="803">IF($A1604="","",IF(TRIM($B1604)="","Posto Vago",IF($AJ1604="","",INDEX(V_Contrato,$AJ1604))))</f>
        <v>Normal / Fixo</v>
      </c>
      <c r="R1604" t="str">
        <f t="shared" ref="R1604:R1667" si="804">IF($A1604="","",IF(TRIM($B1604)="",$H1604,IF($AJ1604="","",INDEX(V_Funcao,$AJ1604))))</f>
        <v>SERRALHEIRO II</v>
      </c>
      <c r="S1604" t="str">
        <f t="shared" ref="S1604:S1667" si="805">IF($A1604="","",IF($I1604&lt;&gt;"",$I1604,IF(TRIM($B1604)="","ADM",IF($AJ1604="","",INDEX(V_Turno,$AJ1604)))))</f>
        <v>ADM</v>
      </c>
      <c r="T1604" s="39">
        <f t="shared" ref="T1604:T1667" si="806">IF(OR($A1604="",$R1604=""),"",IFERROR(INDEX(F_Valor,MATCH($R1604&amp;"|"&amp;SUMPRODUCT(MAX((F_Funcao=$R1604)*(F_Ini&lt;=$A1604)*F_Ini)),F_Chave,0)),""))</f>
        <v>57.825734836004102</v>
      </c>
      <c r="U1604" s="40">
        <f t="shared" ref="U1604:U1667" si="807">IF(OR($A1604="",$S1604=""),0,IFERROR(INDEX(T_Horas,MATCH($S1604,T_Turno,0),WEEKDAY($A1604,2)),0))</f>
        <v>0.33333333333333298</v>
      </c>
      <c r="V1604" s="40">
        <f t="shared" ref="V1604:V1667" si="808">IF($A1604="",0,MAX(IF($F1604&lt;&gt;"",N($F1604),IF($AN1604="Sim",IF($AK1604&lt;&gt;"",$AK1604,$U1604),$U1604-$W1604))-IF($J1604="Situação Atípica - Presente",N($K1604),0),0))</f>
        <v>0.33333333333333298</v>
      </c>
      <c r="W1604" s="40">
        <f t="shared" ref="W1604:W1667" si="809">IF($A1604="",0,IF($E1604&lt;&gt;"",N($E1604),IF($AL1604="Dia inteiro",$U1604,IF($AL1604="Pelo ponto",IF($AK1604="",$U1604,MAX($U1604-$AK1604,0)),IF(AND($AL1604="Leve atraso",$AO1604&lt;&gt;""),IF(AND($AO1604&gt;P_LeveMin,$AO1604&lt;=P_LeveMax),$AO1604,0),0)))))</f>
        <v>0</v>
      </c>
      <c r="X1604" t="str">
        <f t="shared" ref="X1604:X1667" si="810">IF($A1604="","",IF(OR($Q1604="Ferista",$Q1604=""),"Não",IF(AND($AL1604="Leve atraso",$W1604&gt;0,$A1604&gt;=P_InicioRegras),"Sim",IF(OR($J1604&lt;&gt;"",$K1604&lt;&gt;"",$L1604&lt;&gt;""),"Não",$AM1604))))</f>
        <v>Não</v>
      </c>
      <c r="Y1604" s="40">
        <f t="shared" ref="Y1604:Y1667" si="811">IF($A1604="",0,IF($Q1604="Ferista",0,IF($X1604="Sim",$W1604,0)+N($K1604)))</f>
        <v>0</v>
      </c>
      <c r="Z1604" s="40">
        <f t="shared" ref="Z1604:Z1667" si="812">IF($X1604="Sim",$AT1604,0)</f>
        <v>0</v>
      </c>
      <c r="AA1604" s="40">
        <f t="shared" ref="AA1604:AA1667" si="813">IF($AP1604="",0,MIN(MAX($Y1604-$Z1604,0),SUMIFS(CP_Horas,CP_ChaveFalta,$AP1604,CP_Aprov,"Sim")))</f>
        <v>0</v>
      </c>
      <c r="AB1604" s="40">
        <f t="shared" ref="AB1604:AB1667" si="814">IF($A1604="",0,MIN(MAX($Y1604-$Z1604-$AA1604,0),N($M1604)))</f>
        <v>0</v>
      </c>
      <c r="AC1604" s="40">
        <f t="shared" ref="AC1604:AC1667" si="815">IF($A1604="",0,MAX($Y1604-$Z1604-$AA1604-$AB1604,0))</f>
        <v>0</v>
      </c>
      <c r="AD1604" s="39">
        <f t="shared" ref="AD1604:AD1667" si="816">IF(OR($AC1604=0,$T1604=""),0,$AC1604*24*$T1604)</f>
        <v>0</v>
      </c>
      <c r="AE1604" s="39">
        <f t="shared" ref="AE1604:AE1667" si="817">IF(OR($A1604="",$T1604=""),0,(IF($AF1604="Justificada",$W1604,0)+N($L1604))*24*$T1604)</f>
        <v>0</v>
      </c>
      <c r="AF1604" t="str">
        <f t="shared" ref="AF1604:AF1667" si="818">IF($A1604="","",IF($J1604&lt;&gt;"","Situação atípica",IF(AND($AL1604="Leve atraso",$W1604&gt;0),"Leve atraso",IFERROR(INDEX(S_Cat,MATCH($C1604,S_Status,0)),"Outros"))))</f>
        <v>Trabalhado</v>
      </c>
      <c r="AG1604" t="str">
        <f t="shared" ref="AG1604:AG1667" si="819">IF($A1604="","",TRIM(IF($Z1604&gt;0,"Ferista cobriu "&amp;TEXT($Z1604,"[h]:mm")&amp;"h. ","")&amp;IF($AA1604&gt;0,"Compensado "&amp;TEXT($AA1604,"[h]:mm")&amp;"h por "&amp;IFERROR(INDEX(CP_Quem,MATCH($AP1604,CP_ChaveFalta,0)),"?")&amp;". ","")&amp;IF($AU1604&gt;0,"Compensação aguardando aprovação ("&amp;TEXT($AU1604,"[h]:mm")&amp;"h). ","")&amp;IF($AB1604&gt;0,"Perdoado por acordo "&amp;TEXT($AB1604,"[h]:mm")&amp;"h. ","")&amp;IF(AND($AP1604&lt;&gt;"",COUNTIF(CP_ChaveQuem,$AP1604)&gt;0),"Horas usadas p/ compensar falta de "&amp;INDEX(CP_Falta,MATCH($AP1604,CP_ChaveQuem,0))&amp;" de "&amp;TEXT(INDEX(CP_DataFalta,MATCH($AP1604,CP_ChaveQuem,0)),"dd/mm")&amp;". ","")&amp;IF(AND($Q1604="Ferista",SUMIFS(L_Ferista,L_Data,$A1604,L_Equipe,$P1604)&gt;0),"Como ferista, cobriu "&amp;TEXT(SUMIFS(L_Ferista,L_Data,$A1604,L_Equipe,$P1604),"[h]:mm")&amp;"h de faltas da equipe. ","")&amp;IF($AC1604&gt;0,"DESCONTA "&amp;TEXT($AC1604,"[h]:mm")&amp;"h ("&amp;$AF1604&amp;").","")))</f>
        <v/>
      </c>
      <c r="AH1604" t="str">
        <f t="shared" ref="AH1604:AH1667" si="820">IF($A1604="","",IF($O1604="?","CADASTRO: funcionário não está no Cadastro",IF(AND($O1604&lt;&gt;"",$AJ1604=""),"CADASTRO: sem vigência (função/turno) nesta data",IF(AND($AP1604&lt;&gt;"",COUNTIF(L_ChavePD,$AP1604)&gt;1),"DUPLICADO: mesma pessoa 2x no dia",IF($A1604&lt;P_InicioRegras,"",IF(AND($C1604="Horas Compensadas",COUNTIF(CP_ChaveQuem,$AP1604)=0),"VINCULAR: registrar na aba Compensações de quem é a falta",IF($AU1604&gt;0,"APROVAR: compensação pendente na aba Compensações",IF(AND($AQ1604&lt;&gt;"",$AS1604&gt;0,$AT1604&lt;$W1604,$AC1604&gt;0),"FERISTA: horas do ferista não cobriram toda a falta",IF(AND($AL1604="Pelo ponto",$AK1604="",$E1604="",$X1604="Sim"),"PONTO: sem ponto nem horas manuais — descontando jornada cheia",IF(AND($AL1604="Leve atraso",$E1604="",N($AO1604)&gt;P_LeveMax),"CLASSIFICAR: ponto mostra atraso &gt; 30 min — trocar o Status",IF($AF1604="Leve atraso","AJUSTAR STATUS: atraso lançado como Horas Trabalhadas",IF(AND(N($K1604)&gt;0,$G1604=""),"OBSERVAÇÃO: desconto extra sem observação",IF(AND($J1604&lt;&gt;"",N($K1604)+N($L1604)&gt;$U1604),"CONFERIR: horas manuais maiores que a jornada","")))))))))))))</f>
        <v/>
      </c>
      <c r="AJ1604" s="41">
        <f t="shared" ref="AJ1604:AJ1667" si="821">IF(OR($A1604="",$O1604="",$O1604="?"),"",IFERROR(MATCH($O1604&amp;"|"&amp;SUMPRODUCT(MAX((V_RG=$O1604)*(V_Ini&lt;=$A1604)*V_Ini)),V_Chave,0),""))</f>
        <v>2</v>
      </c>
      <c r="AK1604" s="42" t="str">
        <f t="shared" ref="AK1604:AK1667" si="822">IF(ISNUMBER(SEARCH(" = ",$D1604)),IFERROR(TIMEVALUE(TRIM(RIGHT($D1604,5))),""),"")</f>
        <v/>
      </c>
      <c r="AL1604" s="41" t="str">
        <f t="shared" ref="AL1604:AL1667" si="823">IF($C1604="","",IFERROR(INDEX(S_Modo,MATCH($C1604,S_Status,0)),"Não"))</f>
        <v>Leve atraso</v>
      </c>
      <c r="AM1604" s="41" t="str">
        <f t="shared" ref="AM1604:AM1667" si="824">IF($C1604="","",IFERROR(INDEX(S_Conta,MATCH($C1604,S_Status,0)),"Não"))</f>
        <v>Não</v>
      </c>
      <c r="AN1604" s="41" t="str">
        <f t="shared" ref="AN1604:AN1667" si="825">IF($C1604="","",IFERROR(INDEX(S_Trab,MATCH($C1604,S_Status,0)),"Não"))</f>
        <v>Sim</v>
      </c>
      <c r="AO1604" s="42" t="str">
        <f t="shared" ref="AO1604:AO1667" si="826">IF(OR($A1604="",$AK1604=""),"",$U1604-$AK1604-IF($J1604&lt;&gt;"Situação Atípica - Presente",N($K1604)+N($L1604),0))</f>
        <v/>
      </c>
      <c r="AP1604" s="41" t="str">
        <f t="shared" ref="AP1604:AP1667" si="827">IF(OR($A1604="",TRIM($B1604)=""),"",TRIM($B1604)&amp;"|"&amp;$A1604)</f>
        <v>Giovani Joao da Silva|46290</v>
      </c>
      <c r="AQ1604" s="41" t="str">
        <f t="shared" ref="AQ1604:AQ1667" si="828">IF(AND(P_CoberturaAuto="Sim",$A1604&lt;&gt;"",$A1604&gt;=P_InicioRegras,$Q1604="Normal / Fixo",$R1604&lt;&gt;"",ISERROR(SEARCH("ENCARREGADO",$R1604)),$AM1604="Sim",$W1604&gt;0),$A1604&amp;"|"&amp;$P1604,"")</f>
        <v/>
      </c>
      <c r="AR1604" s="41" t="str">
        <f>IF($AQ1604="","",COUNTIFS(L_ChaveCob,$AQ1604,L_Ausencia,"&gt;"&amp;$W1604)+COUNTIFS($AQ$4:$AQ1604,$AQ1604,$W$4:$W1604,$W1604))</f>
        <v/>
      </c>
      <c r="AS1604" s="42">
        <f t="shared" ref="AS1604:AS1667" si="829">IF($AQ1604="",0,SUMIFS(L_Trab,L_Data,$A1604,L_Equipe,$P1604,L_Contrato,"Ferista",L_Status,"&lt;&gt;Remanejamento"))</f>
        <v>0</v>
      </c>
      <c r="AT1604" s="42">
        <f t="shared" ref="AT1604:AT1667" si="830">IF(OR($AQ1604="",$AS1604=0),0,MAX(MIN($W1604,$AS1604-SUMIFS(L_Ausencia,L_ChaveCob,$AQ1604,L_OrdemCob,"&lt;"&amp;$AR1604)),0))</f>
        <v>0</v>
      </c>
      <c r="AU1604" s="42">
        <f t="shared" ref="AU1604:AU1667" si="831">IF($AP1604="",0,SUMIFS(CP_Horas,CP_ChaveFalta,$AP1604,CP_Aprov,"&lt;&gt;Sim"))</f>
        <v>0</v>
      </c>
    </row>
    <row r="1605" spans="1:47" x14ac:dyDescent="0.2">
      <c r="A1605" s="35">
        <v>46290</v>
      </c>
      <c r="B1605" s="36" t="s">
        <v>241</v>
      </c>
      <c r="C1605" s="36" t="s">
        <v>232</v>
      </c>
      <c r="D1605" s="36"/>
      <c r="E1605" s="37"/>
      <c r="F1605" s="37"/>
      <c r="G1605" s="36"/>
      <c r="H1605" s="36"/>
      <c r="I1605" s="36"/>
      <c r="J1605" s="36"/>
      <c r="K1605" s="37"/>
      <c r="L1605" s="37"/>
      <c r="M1605" s="37"/>
      <c r="N1605" s="38">
        <f t="shared" si="800"/>
        <v>46266</v>
      </c>
      <c r="O1605">
        <f t="shared" si="801"/>
        <v>24800</v>
      </c>
      <c r="P1605" t="str">
        <f t="shared" si="802"/>
        <v>Serralheria</v>
      </c>
      <c r="Q1605" t="str">
        <f t="shared" si="803"/>
        <v>Normal / Fixo</v>
      </c>
      <c r="R1605" t="str">
        <f t="shared" si="804"/>
        <v>SERRALHEIRO II</v>
      </c>
      <c r="S1605" t="str">
        <f t="shared" si="805"/>
        <v>ADM</v>
      </c>
      <c r="T1605" s="39">
        <f t="shared" si="806"/>
        <v>57.825734836004102</v>
      </c>
      <c r="U1605" s="40">
        <f t="shared" si="807"/>
        <v>0.33333333333333298</v>
      </c>
      <c r="V1605" s="40">
        <f t="shared" si="808"/>
        <v>0.33333333333333298</v>
      </c>
      <c r="W1605" s="40">
        <f t="shared" si="809"/>
        <v>0</v>
      </c>
      <c r="X1605" t="str">
        <f t="shared" si="810"/>
        <v>Não</v>
      </c>
      <c r="Y1605" s="40">
        <f t="shared" si="811"/>
        <v>0</v>
      </c>
      <c r="Z1605" s="40">
        <f t="shared" si="812"/>
        <v>0</v>
      </c>
      <c r="AA1605" s="40">
        <f t="shared" si="813"/>
        <v>0</v>
      </c>
      <c r="AB1605" s="40">
        <f t="shared" si="814"/>
        <v>0</v>
      </c>
      <c r="AC1605" s="40">
        <f t="shared" si="815"/>
        <v>0</v>
      </c>
      <c r="AD1605" s="39">
        <f t="shared" si="816"/>
        <v>0</v>
      </c>
      <c r="AE1605" s="39">
        <f t="shared" si="817"/>
        <v>0</v>
      </c>
      <c r="AF1605" t="str">
        <f t="shared" si="818"/>
        <v>Trabalhado</v>
      </c>
      <c r="AG1605" t="str">
        <f t="shared" si="819"/>
        <v/>
      </c>
      <c r="AH1605" t="str">
        <f t="shared" si="820"/>
        <v/>
      </c>
      <c r="AJ1605" s="41">
        <f t="shared" si="821"/>
        <v>3</v>
      </c>
      <c r="AK1605" s="42" t="str">
        <f t="shared" si="822"/>
        <v/>
      </c>
      <c r="AL1605" s="41" t="str">
        <f t="shared" si="823"/>
        <v>Leve atraso</v>
      </c>
      <c r="AM1605" s="41" t="str">
        <f t="shared" si="824"/>
        <v>Não</v>
      </c>
      <c r="AN1605" s="41" t="str">
        <f t="shared" si="825"/>
        <v>Sim</v>
      </c>
      <c r="AO1605" s="42" t="str">
        <f t="shared" si="826"/>
        <v/>
      </c>
      <c r="AP1605" s="41" t="str">
        <f t="shared" si="827"/>
        <v>Ivanildo Lopes Pires de Carvalho|46290</v>
      </c>
      <c r="AQ1605" s="41" t="str">
        <f t="shared" si="828"/>
        <v/>
      </c>
      <c r="AR1605" s="41" t="str">
        <f>IF($AQ1605="","",COUNTIFS(L_ChaveCob,$AQ1605,L_Ausencia,"&gt;"&amp;$W1605)+COUNTIFS($AQ$4:$AQ1605,$AQ1605,$W$4:$W1605,$W1605))</f>
        <v/>
      </c>
      <c r="AS1605" s="42">
        <f t="shared" si="829"/>
        <v>0</v>
      </c>
      <c r="AT1605" s="42">
        <f t="shared" si="830"/>
        <v>0</v>
      </c>
      <c r="AU1605" s="42">
        <f t="shared" si="831"/>
        <v>0</v>
      </c>
    </row>
    <row r="1606" spans="1:47" x14ac:dyDescent="0.2">
      <c r="A1606" s="35">
        <v>46290</v>
      </c>
      <c r="B1606" s="36" t="s">
        <v>254</v>
      </c>
      <c r="C1606" s="36" t="s">
        <v>232</v>
      </c>
      <c r="D1606" s="36"/>
      <c r="E1606" s="37"/>
      <c r="F1606" s="37"/>
      <c r="G1606" s="36"/>
      <c r="H1606" s="36"/>
      <c r="I1606" s="36"/>
      <c r="J1606" s="36"/>
      <c r="K1606" s="37"/>
      <c r="L1606" s="37"/>
      <c r="M1606" s="37"/>
      <c r="N1606" s="38">
        <f t="shared" si="800"/>
        <v>46266</v>
      </c>
      <c r="O1606">
        <f t="shared" si="801"/>
        <v>900001</v>
      </c>
      <c r="P1606" t="str">
        <f t="shared" si="802"/>
        <v>Serralheria</v>
      </c>
      <c r="Q1606" t="str">
        <f t="shared" si="803"/>
        <v>Normal / Fixo</v>
      </c>
      <c r="R1606" t="str">
        <f t="shared" si="804"/>
        <v>SERRALHEIRO II</v>
      </c>
      <c r="S1606" t="str">
        <f t="shared" si="805"/>
        <v>ADM</v>
      </c>
      <c r="T1606" s="39">
        <f t="shared" si="806"/>
        <v>57.825734836004102</v>
      </c>
      <c r="U1606" s="40">
        <f t="shared" si="807"/>
        <v>0.33333333333333298</v>
      </c>
      <c r="V1606" s="40">
        <f t="shared" si="808"/>
        <v>0.33333333333333298</v>
      </c>
      <c r="W1606" s="40">
        <f t="shared" si="809"/>
        <v>0</v>
      </c>
      <c r="X1606" t="str">
        <f t="shared" si="810"/>
        <v>Não</v>
      </c>
      <c r="Y1606" s="40">
        <f t="shared" si="811"/>
        <v>0</v>
      </c>
      <c r="Z1606" s="40">
        <f t="shared" si="812"/>
        <v>0</v>
      </c>
      <c r="AA1606" s="40">
        <f t="shared" si="813"/>
        <v>0</v>
      </c>
      <c r="AB1606" s="40">
        <f t="shared" si="814"/>
        <v>0</v>
      </c>
      <c r="AC1606" s="40">
        <f t="shared" si="815"/>
        <v>0</v>
      </c>
      <c r="AD1606" s="39">
        <f t="shared" si="816"/>
        <v>0</v>
      </c>
      <c r="AE1606" s="39">
        <f t="shared" si="817"/>
        <v>0</v>
      </c>
      <c r="AF1606" t="str">
        <f t="shared" si="818"/>
        <v>Trabalhado</v>
      </c>
      <c r="AG1606" t="str">
        <f t="shared" si="819"/>
        <v/>
      </c>
      <c r="AH1606" t="str">
        <f t="shared" si="820"/>
        <v/>
      </c>
      <c r="AJ1606" s="41">
        <f t="shared" si="821"/>
        <v>8</v>
      </c>
      <c r="AK1606" s="42" t="str">
        <f t="shared" si="822"/>
        <v/>
      </c>
      <c r="AL1606" s="41" t="str">
        <f t="shared" si="823"/>
        <v>Leve atraso</v>
      </c>
      <c r="AM1606" s="41" t="str">
        <f t="shared" si="824"/>
        <v>Não</v>
      </c>
      <c r="AN1606" s="41" t="str">
        <f t="shared" si="825"/>
        <v>Sim</v>
      </c>
      <c r="AO1606" s="42" t="str">
        <f t="shared" si="826"/>
        <v/>
      </c>
      <c r="AP1606" s="41" t="str">
        <f t="shared" si="827"/>
        <v>Ronaldo Santos Dias|46290</v>
      </c>
      <c r="AQ1606" s="41" t="str">
        <f t="shared" si="828"/>
        <v/>
      </c>
      <c r="AR1606" s="41" t="str">
        <f>IF($AQ1606="","",COUNTIFS(L_ChaveCob,$AQ1606,L_Ausencia,"&gt;"&amp;$W1606)+COUNTIFS($AQ$4:$AQ1606,$AQ1606,$W$4:$W1606,$W1606))</f>
        <v/>
      </c>
      <c r="AS1606" s="42">
        <f t="shared" si="829"/>
        <v>0</v>
      </c>
      <c r="AT1606" s="42">
        <f t="shared" si="830"/>
        <v>0</v>
      </c>
      <c r="AU1606" s="42">
        <f t="shared" si="831"/>
        <v>0</v>
      </c>
    </row>
    <row r="1607" spans="1:47" x14ac:dyDescent="0.2">
      <c r="A1607" s="35">
        <v>46290</v>
      </c>
      <c r="B1607" s="36" t="s">
        <v>247</v>
      </c>
      <c r="C1607" s="36" t="s">
        <v>213</v>
      </c>
      <c r="D1607" s="36"/>
      <c r="E1607" s="37"/>
      <c r="F1607" s="37"/>
      <c r="G1607" s="36"/>
      <c r="H1607" s="36"/>
      <c r="I1607" s="36"/>
      <c r="J1607" s="36"/>
      <c r="K1607" s="37"/>
      <c r="L1607" s="37"/>
      <c r="M1607" s="37"/>
      <c r="N1607" s="38">
        <f t="shared" si="800"/>
        <v>46266</v>
      </c>
      <c r="O1607">
        <f t="shared" si="801"/>
        <v>900005</v>
      </c>
      <c r="P1607" t="str">
        <f t="shared" si="802"/>
        <v>Serralheria</v>
      </c>
      <c r="Q1607" t="str">
        <f t="shared" si="803"/>
        <v>Normal / Fixo</v>
      </c>
      <c r="R1607" t="str">
        <f t="shared" si="804"/>
        <v>SERRALHEIRO II</v>
      </c>
      <c r="S1607" t="str">
        <f t="shared" si="805"/>
        <v>ADM</v>
      </c>
      <c r="T1607" s="39">
        <f t="shared" si="806"/>
        <v>57.825734836004102</v>
      </c>
      <c r="U1607" s="40">
        <f t="shared" si="807"/>
        <v>0.33333333333333298</v>
      </c>
      <c r="V1607" s="40">
        <f t="shared" si="808"/>
        <v>0</v>
      </c>
      <c r="W1607" s="40">
        <f t="shared" si="809"/>
        <v>0.33333333333333298</v>
      </c>
      <c r="X1607" t="str">
        <f t="shared" si="810"/>
        <v>Sim</v>
      </c>
      <c r="Y1607" s="40">
        <f t="shared" si="811"/>
        <v>0.33333333333333298</v>
      </c>
      <c r="Z1607" s="40">
        <f t="shared" si="812"/>
        <v>0</v>
      </c>
      <c r="AA1607" s="40">
        <f t="shared" si="813"/>
        <v>0</v>
      </c>
      <c r="AB1607" s="40">
        <f t="shared" si="814"/>
        <v>0</v>
      </c>
      <c r="AC1607" s="40">
        <f t="shared" si="815"/>
        <v>0.33333333333333298</v>
      </c>
      <c r="AD1607" s="39">
        <f t="shared" si="816"/>
        <v>462.60587868803231</v>
      </c>
      <c r="AE1607" s="39">
        <f t="shared" si="817"/>
        <v>0</v>
      </c>
      <c r="AF1607" t="str">
        <f t="shared" si="818"/>
        <v>Injustificada</v>
      </c>
      <c r="AG1607" t="str">
        <f t="shared" si="819"/>
        <v>DESCONTA 8:00h (Injustificada).</v>
      </c>
      <c r="AH1607" t="str">
        <f t="shared" si="820"/>
        <v/>
      </c>
      <c r="AJ1607" s="41">
        <f t="shared" si="821"/>
        <v>13</v>
      </c>
      <c r="AK1607" s="42" t="str">
        <f t="shared" si="822"/>
        <v/>
      </c>
      <c r="AL1607" s="41" t="str">
        <f t="shared" si="823"/>
        <v>Dia inteiro</v>
      </c>
      <c r="AM1607" s="41" t="str">
        <f t="shared" si="824"/>
        <v>Sim</v>
      </c>
      <c r="AN1607" s="41" t="str">
        <f t="shared" si="825"/>
        <v>Não</v>
      </c>
      <c r="AO1607" s="42" t="str">
        <f t="shared" si="826"/>
        <v/>
      </c>
      <c r="AP1607" s="41" t="str">
        <f t="shared" si="827"/>
        <v>Rafael Fracaroli da Rocha|46290</v>
      </c>
      <c r="AQ1607" s="41" t="str">
        <f t="shared" si="828"/>
        <v>46290|Serralheria</v>
      </c>
      <c r="AR1607" s="41">
        <f>IF($AQ1607="","",COUNTIFS(L_ChaveCob,$AQ1607,L_Ausencia,"&gt;"&amp;$W1607)+COUNTIFS($AQ$4:$AQ1607,$AQ1607,$W$4:$W1607,$W1607))</f>
        <v>1</v>
      </c>
      <c r="AS1607" s="42">
        <f t="shared" si="829"/>
        <v>0</v>
      </c>
      <c r="AT1607" s="42">
        <f t="shared" si="830"/>
        <v>0</v>
      </c>
      <c r="AU1607" s="42">
        <f t="shared" si="831"/>
        <v>0</v>
      </c>
    </row>
    <row r="1608" spans="1:47" x14ac:dyDescent="0.2">
      <c r="A1608" s="35">
        <v>46290</v>
      </c>
      <c r="B1608" s="36" t="s">
        <v>237</v>
      </c>
      <c r="C1608" s="36" t="s">
        <v>232</v>
      </c>
      <c r="D1608" s="36"/>
      <c r="E1608" s="37"/>
      <c r="F1608" s="37"/>
      <c r="G1608" s="36"/>
      <c r="H1608" s="36"/>
      <c r="I1608" s="36"/>
      <c r="J1608" s="36"/>
      <c r="K1608" s="37"/>
      <c r="L1608" s="37"/>
      <c r="M1608" s="37"/>
      <c r="N1608" s="38">
        <f t="shared" si="800"/>
        <v>46266</v>
      </c>
      <c r="O1608">
        <f t="shared" si="801"/>
        <v>119353</v>
      </c>
      <c r="P1608" t="str">
        <f t="shared" si="802"/>
        <v>Serralheria</v>
      </c>
      <c r="Q1608" t="str">
        <f t="shared" si="803"/>
        <v>Normal / Fixo</v>
      </c>
      <c r="R1608" t="str">
        <f t="shared" si="804"/>
        <v>SERRALHEIRO II</v>
      </c>
      <c r="S1608" t="str">
        <f t="shared" si="805"/>
        <v>ADM</v>
      </c>
      <c r="T1608" s="39">
        <f t="shared" si="806"/>
        <v>57.825734836004102</v>
      </c>
      <c r="U1608" s="40">
        <f t="shared" si="807"/>
        <v>0.33333333333333298</v>
      </c>
      <c r="V1608" s="40">
        <f t="shared" si="808"/>
        <v>0.33333333333333298</v>
      </c>
      <c r="W1608" s="40">
        <f t="shared" si="809"/>
        <v>0</v>
      </c>
      <c r="X1608" t="str">
        <f t="shared" si="810"/>
        <v>Não</v>
      </c>
      <c r="Y1608" s="40">
        <f t="shared" si="811"/>
        <v>0</v>
      </c>
      <c r="Z1608" s="40">
        <f t="shared" si="812"/>
        <v>0</v>
      </c>
      <c r="AA1608" s="40">
        <f t="shared" si="813"/>
        <v>0</v>
      </c>
      <c r="AB1608" s="40">
        <f t="shared" si="814"/>
        <v>0</v>
      </c>
      <c r="AC1608" s="40">
        <f t="shared" si="815"/>
        <v>0</v>
      </c>
      <c r="AD1608" s="39">
        <f t="shared" si="816"/>
        <v>0</v>
      </c>
      <c r="AE1608" s="39">
        <f t="shared" si="817"/>
        <v>0</v>
      </c>
      <c r="AF1608" t="str">
        <f t="shared" si="818"/>
        <v>Trabalhado</v>
      </c>
      <c r="AG1608" t="str">
        <f t="shared" si="819"/>
        <v/>
      </c>
      <c r="AH1608" t="str">
        <f t="shared" si="820"/>
        <v/>
      </c>
      <c r="AJ1608" s="41">
        <f t="shared" si="821"/>
        <v>7</v>
      </c>
      <c r="AK1608" s="42" t="str">
        <f t="shared" si="822"/>
        <v/>
      </c>
      <c r="AL1608" s="41" t="str">
        <f t="shared" si="823"/>
        <v>Leve atraso</v>
      </c>
      <c r="AM1608" s="41" t="str">
        <f t="shared" si="824"/>
        <v>Não</v>
      </c>
      <c r="AN1608" s="41" t="str">
        <f t="shared" si="825"/>
        <v>Sim</v>
      </c>
      <c r="AO1608" s="42" t="str">
        <f t="shared" si="826"/>
        <v/>
      </c>
      <c r="AP1608" s="41" t="str">
        <f t="shared" si="827"/>
        <v>Ezequiel Antonio Peres|46290</v>
      </c>
      <c r="AQ1608" s="41" t="str">
        <f t="shared" si="828"/>
        <v/>
      </c>
      <c r="AR1608" s="41" t="str">
        <f>IF($AQ1608="","",COUNTIFS(L_ChaveCob,$AQ1608,L_Ausencia,"&gt;"&amp;$W1608)+COUNTIFS($AQ$4:$AQ1608,$AQ1608,$W$4:$W1608,$W1608))</f>
        <v/>
      </c>
      <c r="AS1608" s="42">
        <f t="shared" si="829"/>
        <v>0</v>
      </c>
      <c r="AT1608" s="42">
        <f t="shared" si="830"/>
        <v>0</v>
      </c>
      <c r="AU1608" s="42">
        <f t="shared" si="831"/>
        <v>0</v>
      </c>
    </row>
    <row r="1609" spans="1:47" x14ac:dyDescent="0.2">
      <c r="A1609" s="35">
        <v>46290</v>
      </c>
      <c r="B1609" s="36" t="s">
        <v>249</v>
      </c>
      <c r="C1609" s="36" t="s">
        <v>228</v>
      </c>
      <c r="D1609" s="36"/>
      <c r="E1609" s="37"/>
      <c r="F1609" s="37"/>
      <c r="G1609" s="36"/>
      <c r="H1609" s="36"/>
      <c r="I1609" s="36"/>
      <c r="J1609" s="36"/>
      <c r="K1609" s="37"/>
      <c r="L1609" s="37"/>
      <c r="M1609" s="37"/>
      <c r="N1609" s="38">
        <f t="shared" si="800"/>
        <v>46266</v>
      </c>
      <c r="O1609">
        <f t="shared" si="801"/>
        <v>331335</v>
      </c>
      <c r="P1609" t="str">
        <f t="shared" si="802"/>
        <v>Serralheria</v>
      </c>
      <c r="Q1609" t="str">
        <f t="shared" si="803"/>
        <v>Normal / Fixo</v>
      </c>
      <c r="R1609" t="str">
        <f t="shared" si="804"/>
        <v>SERRALHEIRO II</v>
      </c>
      <c r="S1609" t="str">
        <f t="shared" si="805"/>
        <v>ADM</v>
      </c>
      <c r="T1609" s="39">
        <f t="shared" si="806"/>
        <v>57.825734836004102</v>
      </c>
      <c r="U1609" s="40">
        <f t="shared" si="807"/>
        <v>0.33333333333333298</v>
      </c>
      <c r="V1609" s="40">
        <f t="shared" si="808"/>
        <v>0</v>
      </c>
      <c r="W1609" s="40">
        <f t="shared" si="809"/>
        <v>0.33333333333333298</v>
      </c>
      <c r="X1609" t="str">
        <f t="shared" si="810"/>
        <v>Sim</v>
      </c>
      <c r="Y1609" s="40">
        <f t="shared" si="811"/>
        <v>0.33333333333333298</v>
      </c>
      <c r="Z1609" s="40">
        <f t="shared" si="812"/>
        <v>0</v>
      </c>
      <c r="AA1609" s="40">
        <f t="shared" si="813"/>
        <v>0</v>
      </c>
      <c r="AB1609" s="40">
        <f t="shared" si="814"/>
        <v>0</v>
      </c>
      <c r="AC1609" s="40">
        <f t="shared" si="815"/>
        <v>0.33333333333333298</v>
      </c>
      <c r="AD1609" s="39">
        <f t="shared" si="816"/>
        <v>462.60587868803231</v>
      </c>
      <c r="AE1609" s="39">
        <f t="shared" si="817"/>
        <v>0</v>
      </c>
      <c r="AF1609" t="str">
        <f t="shared" si="818"/>
        <v>Férias</v>
      </c>
      <c r="AG1609" t="str">
        <f t="shared" si="819"/>
        <v>DESCONTA 8:00h (Férias).</v>
      </c>
      <c r="AH1609" t="str">
        <f t="shared" si="820"/>
        <v/>
      </c>
      <c r="AJ1609" s="41">
        <f t="shared" si="821"/>
        <v>5</v>
      </c>
      <c r="AK1609" s="42" t="str">
        <f t="shared" si="822"/>
        <v/>
      </c>
      <c r="AL1609" s="41" t="str">
        <f t="shared" si="823"/>
        <v>Dia inteiro</v>
      </c>
      <c r="AM1609" s="41" t="str">
        <f t="shared" si="824"/>
        <v>Sim</v>
      </c>
      <c r="AN1609" s="41" t="str">
        <f t="shared" si="825"/>
        <v>Não</v>
      </c>
      <c r="AO1609" s="42" t="str">
        <f t="shared" si="826"/>
        <v/>
      </c>
      <c r="AP1609" s="41" t="str">
        <f t="shared" si="827"/>
        <v>Robson Alberto Alves Galvão|46290</v>
      </c>
      <c r="AQ1609" s="41" t="str">
        <f t="shared" si="828"/>
        <v>46290|Serralheria</v>
      </c>
      <c r="AR1609" s="41">
        <f>IF($AQ1609="","",COUNTIFS(L_ChaveCob,$AQ1609,L_Ausencia,"&gt;"&amp;$W1609)+COUNTIFS($AQ$4:$AQ1609,$AQ1609,$W$4:$W1609,$W1609))</f>
        <v>2</v>
      </c>
      <c r="AS1609" s="42">
        <f t="shared" si="829"/>
        <v>0</v>
      </c>
      <c r="AT1609" s="42">
        <f t="shared" si="830"/>
        <v>0</v>
      </c>
      <c r="AU1609" s="42">
        <f t="shared" si="831"/>
        <v>0</v>
      </c>
    </row>
    <row r="1610" spans="1:47" x14ac:dyDescent="0.2">
      <c r="A1610" s="35">
        <v>46290</v>
      </c>
      <c r="B1610" s="36" t="s">
        <v>229</v>
      </c>
      <c r="C1610" s="36" t="s">
        <v>232</v>
      </c>
      <c r="D1610" s="36"/>
      <c r="E1610" s="37"/>
      <c r="F1610" s="37"/>
      <c r="G1610" s="36"/>
      <c r="H1610" s="36"/>
      <c r="I1610" s="36"/>
      <c r="J1610" s="36"/>
      <c r="K1610" s="37"/>
      <c r="L1610" s="37"/>
      <c r="M1610" s="37"/>
      <c r="N1610" s="38">
        <f t="shared" si="800"/>
        <v>46266</v>
      </c>
      <c r="O1610">
        <f t="shared" si="801"/>
        <v>105410</v>
      </c>
      <c r="P1610" t="str">
        <f t="shared" si="802"/>
        <v>Serralheria</v>
      </c>
      <c r="Q1610" t="str">
        <f t="shared" si="803"/>
        <v>Normal / Fixo</v>
      </c>
      <c r="R1610" t="str">
        <f t="shared" si="804"/>
        <v>SERRALHEIRO I</v>
      </c>
      <c r="S1610" t="str">
        <f t="shared" si="805"/>
        <v>TURNO 3</v>
      </c>
      <c r="T1610" s="39">
        <f t="shared" si="806"/>
        <v>53.488333185221997</v>
      </c>
      <c r="U1610" s="40">
        <f t="shared" si="807"/>
        <v>0.33333333333333298</v>
      </c>
      <c r="V1610" s="40">
        <f t="shared" si="808"/>
        <v>0.33333333333333298</v>
      </c>
      <c r="W1610" s="40">
        <f t="shared" si="809"/>
        <v>0</v>
      </c>
      <c r="X1610" t="str">
        <f t="shared" si="810"/>
        <v>Não</v>
      </c>
      <c r="Y1610" s="40">
        <f t="shared" si="811"/>
        <v>0</v>
      </c>
      <c r="Z1610" s="40">
        <f t="shared" si="812"/>
        <v>0</v>
      </c>
      <c r="AA1610" s="40">
        <f t="shared" si="813"/>
        <v>0</v>
      </c>
      <c r="AB1610" s="40">
        <f t="shared" si="814"/>
        <v>0</v>
      </c>
      <c r="AC1610" s="40">
        <f t="shared" si="815"/>
        <v>0</v>
      </c>
      <c r="AD1610" s="39">
        <f t="shared" si="816"/>
        <v>0</v>
      </c>
      <c r="AE1610" s="39">
        <f t="shared" si="817"/>
        <v>0</v>
      </c>
      <c r="AF1610" t="str">
        <f t="shared" si="818"/>
        <v>Trabalhado</v>
      </c>
      <c r="AG1610" t="str">
        <f t="shared" si="819"/>
        <v/>
      </c>
      <c r="AH1610" t="str">
        <f t="shared" si="820"/>
        <v/>
      </c>
      <c r="AJ1610" s="41">
        <f t="shared" si="821"/>
        <v>6</v>
      </c>
      <c r="AK1610" s="42" t="str">
        <f t="shared" si="822"/>
        <v/>
      </c>
      <c r="AL1610" s="41" t="str">
        <f t="shared" si="823"/>
        <v>Leve atraso</v>
      </c>
      <c r="AM1610" s="41" t="str">
        <f t="shared" si="824"/>
        <v>Não</v>
      </c>
      <c r="AN1610" s="41" t="str">
        <f t="shared" si="825"/>
        <v>Sim</v>
      </c>
      <c r="AO1610" s="42" t="str">
        <f t="shared" si="826"/>
        <v/>
      </c>
      <c r="AP1610" s="41" t="str">
        <f t="shared" si="827"/>
        <v>Marcelo Douglas Vieira Santana|46290</v>
      </c>
      <c r="AQ1610" s="41" t="str">
        <f t="shared" si="828"/>
        <v/>
      </c>
      <c r="AR1610" s="41" t="str">
        <f>IF($AQ1610="","",COUNTIFS(L_ChaveCob,$AQ1610,L_Ausencia,"&gt;"&amp;$W1610)+COUNTIFS($AQ$4:$AQ1610,$AQ1610,$W$4:$W1610,$W1610))</f>
        <v/>
      </c>
      <c r="AS1610" s="42">
        <f t="shared" si="829"/>
        <v>0</v>
      </c>
      <c r="AT1610" s="42">
        <f t="shared" si="830"/>
        <v>0</v>
      </c>
      <c r="AU1610" s="42">
        <f t="shared" si="831"/>
        <v>0</v>
      </c>
    </row>
    <row r="1611" spans="1:47" x14ac:dyDescent="0.2">
      <c r="A1611" s="35">
        <v>46290</v>
      </c>
      <c r="B1611" s="36" t="s">
        <v>231</v>
      </c>
      <c r="C1611" s="36" t="s">
        <v>258</v>
      </c>
      <c r="D1611" s="36"/>
      <c r="E1611" s="37"/>
      <c r="F1611" s="37"/>
      <c r="G1611" s="36"/>
      <c r="H1611" s="36"/>
      <c r="I1611" s="36"/>
      <c r="J1611" s="36"/>
      <c r="K1611" s="37"/>
      <c r="L1611" s="37"/>
      <c r="M1611" s="37"/>
      <c r="N1611" s="38">
        <f t="shared" si="800"/>
        <v>46266</v>
      </c>
      <c r="O1611">
        <f t="shared" si="801"/>
        <v>900004</v>
      </c>
      <c r="P1611" t="str">
        <f t="shared" si="802"/>
        <v>Serralheria</v>
      </c>
      <c r="Q1611" t="str">
        <f t="shared" si="803"/>
        <v>Normal / Fixo</v>
      </c>
      <c r="R1611" t="str">
        <f t="shared" si="804"/>
        <v>SERRALHEIRO I</v>
      </c>
      <c r="S1611" t="str">
        <f t="shared" si="805"/>
        <v>TURNO 2</v>
      </c>
      <c r="T1611" s="39">
        <f t="shared" si="806"/>
        <v>53.488333185221997</v>
      </c>
      <c r="U1611" s="40">
        <f t="shared" si="807"/>
        <v>0.33333333333333298</v>
      </c>
      <c r="V1611" s="40">
        <f t="shared" si="808"/>
        <v>0</v>
      </c>
      <c r="W1611" s="40">
        <f t="shared" si="809"/>
        <v>0.33333333333333298</v>
      </c>
      <c r="X1611" t="str">
        <f t="shared" si="810"/>
        <v>Não</v>
      </c>
      <c r="Y1611" s="40">
        <f t="shared" si="811"/>
        <v>0</v>
      </c>
      <c r="Z1611" s="40">
        <f t="shared" si="812"/>
        <v>0</v>
      </c>
      <c r="AA1611" s="40">
        <f t="shared" si="813"/>
        <v>0</v>
      </c>
      <c r="AB1611" s="40">
        <f t="shared" si="814"/>
        <v>0</v>
      </c>
      <c r="AC1611" s="40">
        <f t="shared" si="815"/>
        <v>0</v>
      </c>
      <c r="AD1611" s="39">
        <f t="shared" si="816"/>
        <v>0</v>
      </c>
      <c r="AE1611" s="39">
        <f t="shared" si="817"/>
        <v>427.90666548177552</v>
      </c>
      <c r="AF1611" t="str">
        <f t="shared" si="818"/>
        <v>Justificada</v>
      </c>
      <c r="AG1611" t="str">
        <f t="shared" si="819"/>
        <v/>
      </c>
      <c r="AH1611" t="str">
        <f t="shared" si="820"/>
        <v/>
      </c>
      <c r="AJ1611" s="41">
        <f t="shared" si="821"/>
        <v>11</v>
      </c>
      <c r="AK1611" s="42" t="str">
        <f t="shared" si="822"/>
        <v/>
      </c>
      <c r="AL1611" s="41" t="str">
        <f t="shared" si="823"/>
        <v>Dia inteiro</v>
      </c>
      <c r="AM1611" s="41" t="str">
        <f t="shared" si="824"/>
        <v>Não</v>
      </c>
      <c r="AN1611" s="41" t="str">
        <f t="shared" si="825"/>
        <v>Não</v>
      </c>
      <c r="AO1611" s="42" t="str">
        <f t="shared" si="826"/>
        <v/>
      </c>
      <c r="AP1611" s="41" t="str">
        <f t="shared" si="827"/>
        <v>Rogério Marques da Silva|46290</v>
      </c>
      <c r="AQ1611" s="41" t="str">
        <f t="shared" si="828"/>
        <v/>
      </c>
      <c r="AR1611" s="41" t="str">
        <f>IF($AQ1611="","",COUNTIFS(L_ChaveCob,$AQ1611,L_Ausencia,"&gt;"&amp;$W1611)+COUNTIFS($AQ$4:$AQ1611,$AQ1611,$W$4:$W1611,$W1611))</f>
        <v/>
      </c>
      <c r="AS1611" s="42">
        <f t="shared" si="829"/>
        <v>0</v>
      </c>
      <c r="AT1611" s="42">
        <f t="shared" si="830"/>
        <v>0</v>
      </c>
      <c r="AU1611" s="42">
        <f t="shared" si="831"/>
        <v>0</v>
      </c>
    </row>
    <row r="1612" spans="1:47" x14ac:dyDescent="0.2">
      <c r="A1612" s="35">
        <v>46290</v>
      </c>
      <c r="B1612" s="36" t="s">
        <v>479</v>
      </c>
      <c r="C1612" s="36" t="s">
        <v>232</v>
      </c>
      <c r="D1612" s="36"/>
      <c r="E1612" s="37"/>
      <c r="F1612" s="37"/>
      <c r="G1612" s="36"/>
      <c r="H1612" s="36"/>
      <c r="I1612" s="36"/>
      <c r="J1612" s="36"/>
      <c r="K1612" s="37"/>
      <c r="L1612" s="37"/>
      <c r="M1612" s="37"/>
      <c r="N1612" s="38">
        <f t="shared" si="800"/>
        <v>46266</v>
      </c>
      <c r="O1612">
        <f t="shared" si="801"/>
        <v>900012</v>
      </c>
      <c r="P1612" t="str">
        <f t="shared" si="802"/>
        <v>Serralheria</v>
      </c>
      <c r="Q1612" t="str">
        <f t="shared" si="803"/>
        <v>Normal / Fixo</v>
      </c>
      <c r="R1612" t="str">
        <f t="shared" si="804"/>
        <v>SERRALHEIRO I</v>
      </c>
      <c r="S1612" t="str">
        <f t="shared" si="805"/>
        <v>ADM</v>
      </c>
      <c r="T1612" s="39">
        <f t="shared" si="806"/>
        <v>53.488333185221997</v>
      </c>
      <c r="U1612" s="40">
        <f t="shared" si="807"/>
        <v>0.33333333333333298</v>
      </c>
      <c r="V1612" s="40">
        <f t="shared" si="808"/>
        <v>0.33333333333333298</v>
      </c>
      <c r="W1612" s="40">
        <f t="shared" si="809"/>
        <v>0</v>
      </c>
      <c r="X1612" t="str">
        <f t="shared" si="810"/>
        <v>Não</v>
      </c>
      <c r="Y1612" s="40">
        <f t="shared" si="811"/>
        <v>0</v>
      </c>
      <c r="Z1612" s="40">
        <f t="shared" si="812"/>
        <v>0</v>
      </c>
      <c r="AA1612" s="40">
        <f t="shared" si="813"/>
        <v>0</v>
      </c>
      <c r="AB1612" s="40">
        <f t="shared" si="814"/>
        <v>0</v>
      </c>
      <c r="AC1612" s="40">
        <f t="shared" si="815"/>
        <v>0</v>
      </c>
      <c r="AD1612" s="39">
        <f t="shared" si="816"/>
        <v>0</v>
      </c>
      <c r="AE1612" s="39">
        <f t="shared" si="817"/>
        <v>0</v>
      </c>
      <c r="AF1612" t="str">
        <f t="shared" si="818"/>
        <v>Trabalhado</v>
      </c>
      <c r="AG1612" t="str">
        <f t="shared" si="819"/>
        <v/>
      </c>
      <c r="AH1612" t="str">
        <f t="shared" si="820"/>
        <v/>
      </c>
      <c r="AJ1612" s="41">
        <f t="shared" si="821"/>
        <v>21</v>
      </c>
      <c r="AK1612" s="42" t="str">
        <f t="shared" si="822"/>
        <v/>
      </c>
      <c r="AL1612" s="41" t="str">
        <f t="shared" si="823"/>
        <v>Leve atraso</v>
      </c>
      <c r="AM1612" s="41" t="str">
        <f t="shared" si="824"/>
        <v>Não</v>
      </c>
      <c r="AN1612" s="41" t="str">
        <f t="shared" si="825"/>
        <v>Sim</v>
      </c>
      <c r="AO1612" s="42" t="str">
        <f t="shared" si="826"/>
        <v/>
      </c>
      <c r="AP1612" s="41" t="str">
        <f t="shared" si="827"/>
        <v>Diego Ferreira Moura|46290</v>
      </c>
      <c r="AQ1612" s="41" t="str">
        <f t="shared" si="828"/>
        <v/>
      </c>
      <c r="AR1612" s="41" t="str">
        <f>IF($AQ1612="","",COUNTIFS(L_ChaveCob,$AQ1612,L_Ausencia,"&gt;"&amp;$W1612)+COUNTIFS($AQ$4:$AQ1612,$AQ1612,$W$4:$W1612,$W1612))</f>
        <v/>
      </c>
      <c r="AS1612" s="42">
        <f t="shared" si="829"/>
        <v>0</v>
      </c>
      <c r="AT1612" s="42">
        <f t="shared" si="830"/>
        <v>0</v>
      </c>
      <c r="AU1612" s="42">
        <f t="shared" si="831"/>
        <v>0</v>
      </c>
    </row>
    <row r="1613" spans="1:47" x14ac:dyDescent="0.2">
      <c r="A1613" s="35">
        <v>46290</v>
      </c>
      <c r="B1613" s="36" t="s">
        <v>483</v>
      </c>
      <c r="C1613" s="36" t="s">
        <v>213</v>
      </c>
      <c r="D1613" s="36"/>
      <c r="E1613" s="37"/>
      <c r="F1613" s="37"/>
      <c r="G1613" s="36"/>
      <c r="H1613" s="36"/>
      <c r="I1613" s="36"/>
      <c r="J1613" s="36"/>
      <c r="K1613" s="37"/>
      <c r="L1613" s="37"/>
      <c r="M1613" s="37"/>
      <c r="N1613" s="38">
        <f t="shared" si="800"/>
        <v>46266</v>
      </c>
      <c r="O1613">
        <f t="shared" si="801"/>
        <v>900011</v>
      </c>
      <c r="P1613" t="str">
        <f t="shared" si="802"/>
        <v>Serralheria</v>
      </c>
      <c r="Q1613" t="str">
        <f t="shared" si="803"/>
        <v>Normal / Fixo</v>
      </c>
      <c r="R1613" t="str">
        <f t="shared" si="804"/>
        <v>SERRALHEIRO I</v>
      </c>
      <c r="S1613" t="str">
        <f t="shared" si="805"/>
        <v>ADM</v>
      </c>
      <c r="T1613" s="39">
        <f t="shared" si="806"/>
        <v>53.488333185221997</v>
      </c>
      <c r="U1613" s="40">
        <f t="shared" si="807"/>
        <v>0.33333333333333298</v>
      </c>
      <c r="V1613" s="40">
        <f t="shared" si="808"/>
        <v>0</v>
      </c>
      <c r="W1613" s="40">
        <f t="shared" si="809"/>
        <v>0.33333333333333298</v>
      </c>
      <c r="X1613" t="str">
        <f t="shared" si="810"/>
        <v>Sim</v>
      </c>
      <c r="Y1613" s="40">
        <f t="shared" si="811"/>
        <v>0.33333333333333298</v>
      </c>
      <c r="Z1613" s="40">
        <f t="shared" si="812"/>
        <v>0</v>
      </c>
      <c r="AA1613" s="40">
        <f t="shared" si="813"/>
        <v>0</v>
      </c>
      <c r="AB1613" s="40">
        <f t="shared" si="814"/>
        <v>0</v>
      </c>
      <c r="AC1613" s="40">
        <f t="shared" si="815"/>
        <v>0.33333333333333298</v>
      </c>
      <c r="AD1613" s="39">
        <f t="shared" si="816"/>
        <v>427.90666548177552</v>
      </c>
      <c r="AE1613" s="39">
        <f t="shared" si="817"/>
        <v>0</v>
      </c>
      <c r="AF1613" t="str">
        <f t="shared" si="818"/>
        <v>Injustificada</v>
      </c>
      <c r="AG1613" t="str">
        <f t="shared" si="819"/>
        <v>DESCONTA 8:00h (Injustificada).</v>
      </c>
      <c r="AH1613" t="str">
        <f t="shared" si="820"/>
        <v/>
      </c>
      <c r="AJ1613" s="41">
        <f t="shared" si="821"/>
        <v>20</v>
      </c>
      <c r="AK1613" s="42" t="str">
        <f t="shared" si="822"/>
        <v/>
      </c>
      <c r="AL1613" s="41" t="str">
        <f t="shared" si="823"/>
        <v>Dia inteiro</v>
      </c>
      <c r="AM1613" s="41" t="str">
        <f t="shared" si="824"/>
        <v>Sim</v>
      </c>
      <c r="AN1613" s="41" t="str">
        <f t="shared" si="825"/>
        <v>Não</v>
      </c>
      <c r="AO1613" s="42" t="str">
        <f t="shared" si="826"/>
        <v/>
      </c>
      <c r="AP1613" s="41" t="str">
        <f t="shared" si="827"/>
        <v>Maxwell Torres da Silva|46290</v>
      </c>
      <c r="AQ1613" s="41" t="str">
        <f t="shared" si="828"/>
        <v>46290|Serralheria</v>
      </c>
      <c r="AR1613" s="41">
        <f>IF($AQ1613="","",COUNTIFS(L_ChaveCob,$AQ1613,L_Ausencia,"&gt;"&amp;$W1613)+COUNTIFS($AQ$4:$AQ1613,$AQ1613,$W$4:$W1613,$W1613))</f>
        <v>3</v>
      </c>
      <c r="AS1613" s="42">
        <f t="shared" si="829"/>
        <v>0</v>
      </c>
      <c r="AT1613" s="42">
        <f t="shared" si="830"/>
        <v>0</v>
      </c>
      <c r="AU1613" s="42">
        <f t="shared" si="831"/>
        <v>0</v>
      </c>
    </row>
    <row r="1614" spans="1:47" x14ac:dyDescent="0.2">
      <c r="A1614" s="35">
        <v>46290</v>
      </c>
      <c r="B1614" s="36" t="s">
        <v>621</v>
      </c>
      <c r="C1614" s="36" t="s">
        <v>213</v>
      </c>
      <c r="D1614" s="36"/>
      <c r="E1614" s="37"/>
      <c r="F1614" s="37"/>
      <c r="G1614" s="36"/>
      <c r="H1614" s="36"/>
      <c r="I1614" s="36"/>
      <c r="J1614" s="36"/>
      <c r="K1614" s="37"/>
      <c r="L1614" s="37"/>
      <c r="M1614" s="37"/>
      <c r="N1614" s="38">
        <f t="shared" si="800"/>
        <v>46266</v>
      </c>
      <c r="O1614">
        <f t="shared" si="801"/>
        <v>98296</v>
      </c>
      <c r="P1614" t="str">
        <f t="shared" si="802"/>
        <v>Serralheria</v>
      </c>
      <c r="Q1614" t="str">
        <f t="shared" si="803"/>
        <v>Normal / Fixo</v>
      </c>
      <c r="R1614" t="str">
        <f t="shared" si="804"/>
        <v>SERRALHEIRO I</v>
      </c>
      <c r="S1614" t="str">
        <f t="shared" si="805"/>
        <v>ADM</v>
      </c>
      <c r="T1614" s="39">
        <f t="shared" si="806"/>
        <v>53.488333185221997</v>
      </c>
      <c r="U1614" s="40">
        <f t="shared" si="807"/>
        <v>0.33333333333333298</v>
      </c>
      <c r="V1614" s="40">
        <f t="shared" si="808"/>
        <v>0</v>
      </c>
      <c r="W1614" s="40">
        <f t="shared" si="809"/>
        <v>0.33333333333333298</v>
      </c>
      <c r="X1614" t="str">
        <f t="shared" si="810"/>
        <v>Sim</v>
      </c>
      <c r="Y1614" s="40">
        <f t="shared" si="811"/>
        <v>0.33333333333333298</v>
      </c>
      <c r="Z1614" s="40">
        <f t="shared" si="812"/>
        <v>0</v>
      </c>
      <c r="AA1614" s="40">
        <f t="shared" si="813"/>
        <v>0</v>
      </c>
      <c r="AB1614" s="40">
        <f t="shared" si="814"/>
        <v>0</v>
      </c>
      <c r="AC1614" s="40">
        <f t="shared" si="815"/>
        <v>0.33333333333333298</v>
      </c>
      <c r="AD1614" s="39">
        <f t="shared" si="816"/>
        <v>427.90666548177552</v>
      </c>
      <c r="AE1614" s="39">
        <f t="shared" si="817"/>
        <v>0</v>
      </c>
      <c r="AF1614" t="str">
        <f t="shared" si="818"/>
        <v>Injustificada</v>
      </c>
      <c r="AG1614" t="str">
        <f t="shared" si="819"/>
        <v>DESCONTA 8:00h (Injustificada).</v>
      </c>
      <c r="AH1614" t="str">
        <f t="shared" si="820"/>
        <v/>
      </c>
      <c r="AJ1614" s="41">
        <f t="shared" si="821"/>
        <v>24</v>
      </c>
      <c r="AK1614" s="42" t="str">
        <f t="shared" si="822"/>
        <v/>
      </c>
      <c r="AL1614" s="41" t="str">
        <f t="shared" si="823"/>
        <v>Dia inteiro</v>
      </c>
      <c r="AM1614" s="41" t="str">
        <f t="shared" si="824"/>
        <v>Sim</v>
      </c>
      <c r="AN1614" s="41" t="str">
        <f t="shared" si="825"/>
        <v>Não</v>
      </c>
      <c r="AO1614" s="42" t="str">
        <f t="shared" si="826"/>
        <v/>
      </c>
      <c r="AP1614" s="41" t="str">
        <f t="shared" si="827"/>
        <v>José Welmison Vicente da Silva|46290</v>
      </c>
      <c r="AQ1614" s="41" t="str">
        <f t="shared" si="828"/>
        <v>46290|Serralheria</v>
      </c>
      <c r="AR1614" s="41">
        <f>IF($AQ1614="","",COUNTIFS(L_ChaveCob,$AQ1614,L_Ausencia,"&gt;"&amp;$W1614)+COUNTIFS($AQ$4:$AQ1614,$AQ1614,$W$4:$W1614,$W1614))</f>
        <v>4</v>
      </c>
      <c r="AS1614" s="42">
        <f t="shared" si="829"/>
        <v>0</v>
      </c>
      <c r="AT1614" s="42">
        <f t="shared" si="830"/>
        <v>0</v>
      </c>
      <c r="AU1614" s="42">
        <f t="shared" si="831"/>
        <v>0</v>
      </c>
    </row>
    <row r="1615" spans="1:47" x14ac:dyDescent="0.2">
      <c r="A1615" s="35">
        <v>46290</v>
      </c>
      <c r="B1615" s="36" t="s">
        <v>620</v>
      </c>
      <c r="C1615" s="36" t="s">
        <v>220</v>
      </c>
      <c r="D1615" s="36"/>
      <c r="E1615" s="37">
        <v>4.1666666666666699E-2</v>
      </c>
      <c r="F1615" s="37"/>
      <c r="G1615" s="36"/>
      <c r="H1615" s="36"/>
      <c r="I1615" s="36"/>
      <c r="J1615" s="36"/>
      <c r="K1615" s="37"/>
      <c r="L1615" s="37"/>
      <c r="M1615" s="37"/>
      <c r="N1615" s="38">
        <f t="shared" si="800"/>
        <v>46266</v>
      </c>
      <c r="O1615">
        <f t="shared" si="801"/>
        <v>558169</v>
      </c>
      <c r="P1615" t="str">
        <f t="shared" si="802"/>
        <v>Serralheria</v>
      </c>
      <c r="Q1615" t="str">
        <f t="shared" si="803"/>
        <v>Normal / Fixo</v>
      </c>
      <c r="R1615" t="str">
        <f t="shared" si="804"/>
        <v>SERRALHEIRO I</v>
      </c>
      <c r="S1615" t="str">
        <f t="shared" si="805"/>
        <v>ADM</v>
      </c>
      <c r="T1615" s="39">
        <f t="shared" si="806"/>
        <v>53.488333185221997</v>
      </c>
      <c r="U1615" s="40">
        <f t="shared" si="807"/>
        <v>0.33333333333333298</v>
      </c>
      <c r="V1615" s="40">
        <f t="shared" si="808"/>
        <v>0.2916666666666663</v>
      </c>
      <c r="W1615" s="40">
        <f t="shared" si="809"/>
        <v>4.1666666666666699E-2</v>
      </c>
      <c r="X1615" t="str">
        <f t="shared" si="810"/>
        <v>Sim</v>
      </c>
      <c r="Y1615" s="40">
        <f t="shared" si="811"/>
        <v>4.1666666666666699E-2</v>
      </c>
      <c r="Z1615" s="40">
        <f t="shared" si="812"/>
        <v>0</v>
      </c>
      <c r="AA1615" s="40">
        <f t="shared" si="813"/>
        <v>0</v>
      </c>
      <c r="AB1615" s="40">
        <f t="shared" si="814"/>
        <v>0</v>
      </c>
      <c r="AC1615" s="40">
        <f t="shared" si="815"/>
        <v>4.1666666666666699E-2</v>
      </c>
      <c r="AD1615" s="39">
        <f t="shared" si="816"/>
        <v>53.488333185222046</v>
      </c>
      <c r="AE1615" s="39">
        <f t="shared" si="817"/>
        <v>0</v>
      </c>
      <c r="AF1615" t="str">
        <f t="shared" si="818"/>
        <v>Injustificada</v>
      </c>
      <c r="AG1615" t="str">
        <f t="shared" si="819"/>
        <v>DESCONTA 1:00h (Injustificada).</v>
      </c>
      <c r="AH1615" t="str">
        <f t="shared" si="820"/>
        <v/>
      </c>
      <c r="AJ1615" s="41">
        <f t="shared" si="821"/>
        <v>23</v>
      </c>
      <c r="AK1615" s="42" t="str">
        <f t="shared" si="822"/>
        <v/>
      </c>
      <c r="AL1615" s="41" t="str">
        <f t="shared" si="823"/>
        <v>Pelo ponto</v>
      </c>
      <c r="AM1615" s="41" t="str">
        <f t="shared" si="824"/>
        <v>Sim</v>
      </c>
      <c r="AN1615" s="41" t="str">
        <f t="shared" si="825"/>
        <v>Não</v>
      </c>
      <c r="AO1615" s="42" t="str">
        <f t="shared" si="826"/>
        <v/>
      </c>
      <c r="AP1615" s="41" t="str">
        <f t="shared" si="827"/>
        <v>Felipe Cardoso|46290</v>
      </c>
      <c r="AQ1615" s="41" t="str">
        <f t="shared" si="828"/>
        <v>46290|Serralheria</v>
      </c>
      <c r="AR1615" s="41">
        <f>IF($AQ1615="","",COUNTIFS(L_ChaveCob,$AQ1615,L_Ausencia,"&gt;"&amp;$W1615)+COUNTIFS($AQ$4:$AQ1615,$AQ1615,$W$4:$W1615,$W1615))</f>
        <v>5</v>
      </c>
      <c r="AS1615" s="42">
        <f t="shared" si="829"/>
        <v>0</v>
      </c>
      <c r="AT1615" s="42">
        <f t="shared" si="830"/>
        <v>0</v>
      </c>
      <c r="AU1615" s="42">
        <f t="shared" si="831"/>
        <v>0</v>
      </c>
    </row>
    <row r="1616" spans="1:47" hidden="1" x14ac:dyDescent="0.2">
      <c r="A1616" s="35">
        <v>46290</v>
      </c>
      <c r="B1616" s="36" t="s">
        <v>611</v>
      </c>
      <c r="C1616" s="36" t="s">
        <v>232</v>
      </c>
      <c r="D1616" s="36"/>
      <c r="E1616" s="37"/>
      <c r="F1616" s="37"/>
      <c r="G1616" s="36"/>
      <c r="H1616" s="36"/>
      <c r="I1616" s="36"/>
      <c r="J1616" s="36"/>
      <c r="K1616" s="37"/>
      <c r="L1616" s="37"/>
      <c r="M1616" s="37"/>
      <c r="N1616" s="38">
        <f t="shared" si="800"/>
        <v>46266</v>
      </c>
      <c r="O1616">
        <f t="shared" si="801"/>
        <v>900013</v>
      </c>
      <c r="P1616" t="str">
        <f t="shared" si="802"/>
        <v>SPOT</v>
      </c>
      <c r="Q1616" t="str">
        <f t="shared" si="803"/>
        <v>SPOT</v>
      </c>
      <c r="R1616" t="str">
        <f t="shared" si="804"/>
        <v>SERRALHEIRO I</v>
      </c>
      <c r="S1616" t="str">
        <f t="shared" si="805"/>
        <v>TURNO 2</v>
      </c>
      <c r="T1616" s="39">
        <f t="shared" si="806"/>
        <v>53.488333185221997</v>
      </c>
      <c r="U1616" s="40">
        <f t="shared" si="807"/>
        <v>0.33333333333333298</v>
      </c>
      <c r="V1616" s="40">
        <f t="shared" si="808"/>
        <v>0.33333333333333298</v>
      </c>
      <c r="W1616" s="40">
        <f t="shared" si="809"/>
        <v>0</v>
      </c>
      <c r="X1616" t="str">
        <f t="shared" si="810"/>
        <v>Não</v>
      </c>
      <c r="Y1616" s="40">
        <f t="shared" si="811"/>
        <v>0</v>
      </c>
      <c r="Z1616" s="40">
        <f t="shared" si="812"/>
        <v>0</v>
      </c>
      <c r="AA1616" s="40">
        <f t="shared" si="813"/>
        <v>0</v>
      </c>
      <c r="AB1616" s="40">
        <f t="shared" si="814"/>
        <v>0</v>
      </c>
      <c r="AC1616" s="40">
        <f t="shared" si="815"/>
        <v>0</v>
      </c>
      <c r="AD1616" s="39">
        <f t="shared" si="816"/>
        <v>0</v>
      </c>
      <c r="AE1616" s="39">
        <f t="shared" si="817"/>
        <v>0</v>
      </c>
      <c r="AF1616" t="str">
        <f t="shared" si="818"/>
        <v>Trabalhado</v>
      </c>
      <c r="AG1616" t="str">
        <f t="shared" si="819"/>
        <v/>
      </c>
      <c r="AH1616" t="str">
        <f t="shared" si="820"/>
        <v/>
      </c>
      <c r="AJ1616" s="41">
        <f t="shared" si="821"/>
        <v>22</v>
      </c>
      <c r="AK1616" s="42" t="str">
        <f t="shared" si="822"/>
        <v/>
      </c>
      <c r="AL1616" s="41" t="str">
        <f t="shared" si="823"/>
        <v>Leve atraso</v>
      </c>
      <c r="AM1616" s="41" t="str">
        <f t="shared" si="824"/>
        <v>Não</v>
      </c>
      <c r="AN1616" s="41" t="str">
        <f t="shared" si="825"/>
        <v>Sim</v>
      </c>
      <c r="AO1616" s="42" t="str">
        <f t="shared" si="826"/>
        <v/>
      </c>
      <c r="AP1616" s="41" t="str">
        <f t="shared" si="827"/>
        <v>Murilo de Souza Modesto- Spot|46290</v>
      </c>
      <c r="AQ1616" s="41" t="str">
        <f t="shared" si="828"/>
        <v/>
      </c>
      <c r="AR1616" s="41" t="str">
        <f>IF($AQ1616="","",COUNTIFS(L_ChaveCob,$AQ1616,L_Ausencia,"&gt;"&amp;$W1616)+COUNTIFS($AQ$4:$AQ1616,$AQ1616,$W$4:$W1616,$W1616))</f>
        <v/>
      </c>
      <c r="AS1616" s="42">
        <f t="shared" si="829"/>
        <v>0</v>
      </c>
      <c r="AT1616" s="42">
        <f t="shared" si="830"/>
        <v>0</v>
      </c>
      <c r="AU1616" s="42">
        <f t="shared" si="831"/>
        <v>0</v>
      </c>
    </row>
    <row r="1617" spans="1:47" x14ac:dyDescent="0.2">
      <c r="A1617" s="35">
        <v>46291</v>
      </c>
      <c r="B1617" s="36" t="s">
        <v>239</v>
      </c>
      <c r="C1617" s="36" t="s">
        <v>216</v>
      </c>
      <c r="D1617" s="36"/>
      <c r="E1617" s="37"/>
      <c r="F1617" s="37">
        <v>0.33333333333333298</v>
      </c>
      <c r="G1617" s="36"/>
      <c r="H1617" s="36"/>
      <c r="I1617" s="36"/>
      <c r="J1617" s="36"/>
      <c r="K1617" s="37"/>
      <c r="L1617" s="37"/>
      <c r="M1617" s="37"/>
      <c r="N1617" s="38">
        <f t="shared" si="800"/>
        <v>46266</v>
      </c>
      <c r="O1617">
        <f t="shared" si="801"/>
        <v>173078</v>
      </c>
      <c r="P1617" t="str">
        <f t="shared" si="802"/>
        <v>Serralheria</v>
      </c>
      <c r="Q1617" t="str">
        <f t="shared" si="803"/>
        <v>Normal / Fixo</v>
      </c>
      <c r="R1617" t="str">
        <f t="shared" si="804"/>
        <v>SERRALHEIRO II</v>
      </c>
      <c r="S1617" t="str">
        <f t="shared" si="805"/>
        <v>ADM</v>
      </c>
      <c r="T1617" s="39">
        <f t="shared" si="806"/>
        <v>57.825734836004102</v>
      </c>
      <c r="U1617" s="40">
        <f t="shared" si="807"/>
        <v>0</v>
      </c>
      <c r="V1617" s="40">
        <f t="shared" si="808"/>
        <v>0.33333333333333298</v>
      </c>
      <c r="W1617" s="40">
        <f t="shared" si="809"/>
        <v>0</v>
      </c>
      <c r="X1617" t="str">
        <f t="shared" si="810"/>
        <v>Não</v>
      </c>
      <c r="Y1617" s="40">
        <f t="shared" si="811"/>
        <v>0</v>
      </c>
      <c r="Z1617" s="40">
        <f t="shared" si="812"/>
        <v>0</v>
      </c>
      <c r="AA1617" s="40">
        <f t="shared" si="813"/>
        <v>0</v>
      </c>
      <c r="AB1617" s="40">
        <f t="shared" si="814"/>
        <v>0</v>
      </c>
      <c r="AC1617" s="40">
        <f t="shared" si="815"/>
        <v>0</v>
      </c>
      <c r="AD1617" s="39">
        <f t="shared" si="816"/>
        <v>0</v>
      </c>
      <c r="AE1617" s="39">
        <f t="shared" si="817"/>
        <v>0</v>
      </c>
      <c r="AF1617" t="str">
        <f t="shared" si="818"/>
        <v>Compensação</v>
      </c>
      <c r="AG1617" t="str">
        <f t="shared" si="819"/>
        <v>Horas usadas p/ compensar falta de de 00/01.</v>
      </c>
      <c r="AH1617" t="str">
        <f t="shared" si="820"/>
        <v/>
      </c>
      <c r="AJ1617" s="41">
        <f t="shared" si="821"/>
        <v>2</v>
      </c>
      <c r="AK1617" s="42" t="str">
        <f t="shared" si="822"/>
        <v/>
      </c>
      <c r="AL1617" s="41" t="str">
        <f t="shared" si="823"/>
        <v>Não</v>
      </c>
      <c r="AM1617" s="41" t="str">
        <f t="shared" si="824"/>
        <v>Não</v>
      </c>
      <c r="AN1617" s="41" t="str">
        <f t="shared" si="825"/>
        <v>Sim</v>
      </c>
      <c r="AO1617" s="42" t="str">
        <f t="shared" si="826"/>
        <v/>
      </c>
      <c r="AP1617" s="41" t="str">
        <f t="shared" si="827"/>
        <v>Giovani Joao da Silva|46291</v>
      </c>
      <c r="AQ1617" s="41" t="str">
        <f t="shared" si="828"/>
        <v/>
      </c>
      <c r="AR1617" s="41" t="str">
        <f>IF($AQ1617="","",COUNTIFS(L_ChaveCob,$AQ1617,L_Ausencia,"&gt;"&amp;$W1617)+COUNTIFS($AQ$4:$AQ1617,$AQ1617,$W$4:$W1617,$W1617))</f>
        <v/>
      </c>
      <c r="AS1617" s="42">
        <f t="shared" si="829"/>
        <v>0</v>
      </c>
      <c r="AT1617" s="42">
        <f t="shared" si="830"/>
        <v>0</v>
      </c>
      <c r="AU1617" s="42">
        <f t="shared" si="831"/>
        <v>0</v>
      </c>
    </row>
    <row r="1618" spans="1:47" x14ac:dyDescent="0.2">
      <c r="A1618" s="35">
        <v>46291</v>
      </c>
      <c r="B1618" s="36" t="s">
        <v>241</v>
      </c>
      <c r="C1618" s="36" t="s">
        <v>216</v>
      </c>
      <c r="D1618" s="36"/>
      <c r="E1618" s="37"/>
      <c r="F1618" s="37">
        <v>0.33333333333333298</v>
      </c>
      <c r="G1618" s="36"/>
      <c r="H1618" s="36"/>
      <c r="I1618" s="36"/>
      <c r="J1618" s="36"/>
      <c r="K1618" s="37"/>
      <c r="L1618" s="37"/>
      <c r="M1618" s="37"/>
      <c r="N1618" s="38">
        <f t="shared" si="800"/>
        <v>46266</v>
      </c>
      <c r="O1618">
        <f t="shared" si="801"/>
        <v>24800</v>
      </c>
      <c r="P1618" t="str">
        <f t="shared" si="802"/>
        <v>Serralheria</v>
      </c>
      <c r="Q1618" t="str">
        <f t="shared" si="803"/>
        <v>Normal / Fixo</v>
      </c>
      <c r="R1618" t="str">
        <f t="shared" si="804"/>
        <v>SERRALHEIRO II</v>
      </c>
      <c r="S1618" t="str">
        <f t="shared" si="805"/>
        <v>ADM</v>
      </c>
      <c r="T1618" s="39">
        <f t="shared" si="806"/>
        <v>57.825734836004102</v>
      </c>
      <c r="U1618" s="40">
        <f t="shared" si="807"/>
        <v>0</v>
      </c>
      <c r="V1618" s="40">
        <f t="shared" si="808"/>
        <v>0.33333333333333298</v>
      </c>
      <c r="W1618" s="40">
        <f t="shared" si="809"/>
        <v>0</v>
      </c>
      <c r="X1618" t="str">
        <f t="shared" si="810"/>
        <v>Não</v>
      </c>
      <c r="Y1618" s="40">
        <f t="shared" si="811"/>
        <v>0</v>
      </c>
      <c r="Z1618" s="40">
        <f t="shared" si="812"/>
        <v>0</v>
      </c>
      <c r="AA1618" s="40">
        <f t="shared" si="813"/>
        <v>0</v>
      </c>
      <c r="AB1618" s="40">
        <f t="shared" si="814"/>
        <v>0</v>
      </c>
      <c r="AC1618" s="40">
        <f t="shared" si="815"/>
        <v>0</v>
      </c>
      <c r="AD1618" s="39">
        <f t="shared" si="816"/>
        <v>0</v>
      </c>
      <c r="AE1618" s="39">
        <f t="shared" si="817"/>
        <v>0</v>
      </c>
      <c r="AF1618" t="str">
        <f t="shared" si="818"/>
        <v>Compensação</v>
      </c>
      <c r="AG1618" t="str">
        <f t="shared" si="819"/>
        <v>Horas usadas p/ compensar falta de de 00/01.</v>
      </c>
      <c r="AH1618" t="str">
        <f t="shared" si="820"/>
        <v/>
      </c>
      <c r="AJ1618" s="41">
        <f t="shared" si="821"/>
        <v>3</v>
      </c>
      <c r="AK1618" s="42" t="str">
        <f t="shared" si="822"/>
        <v/>
      </c>
      <c r="AL1618" s="41" t="str">
        <f t="shared" si="823"/>
        <v>Não</v>
      </c>
      <c r="AM1618" s="41" t="str">
        <f t="shared" si="824"/>
        <v>Não</v>
      </c>
      <c r="AN1618" s="41" t="str">
        <f t="shared" si="825"/>
        <v>Sim</v>
      </c>
      <c r="AO1618" s="42" t="str">
        <f t="shared" si="826"/>
        <v/>
      </c>
      <c r="AP1618" s="41" t="str">
        <f t="shared" si="827"/>
        <v>Ivanildo Lopes Pires de Carvalho|46291</v>
      </c>
      <c r="AQ1618" s="41" t="str">
        <f t="shared" si="828"/>
        <v/>
      </c>
      <c r="AR1618" s="41" t="str">
        <f>IF($AQ1618="","",COUNTIFS(L_ChaveCob,$AQ1618,L_Ausencia,"&gt;"&amp;$W1618)+COUNTIFS($AQ$4:$AQ1618,$AQ1618,$W$4:$W1618,$W1618))</f>
        <v/>
      </c>
      <c r="AS1618" s="42">
        <f t="shared" si="829"/>
        <v>0</v>
      </c>
      <c r="AT1618" s="42">
        <f t="shared" si="830"/>
        <v>0</v>
      </c>
      <c r="AU1618" s="42">
        <f t="shared" si="831"/>
        <v>0</v>
      </c>
    </row>
    <row r="1619" spans="1:47" x14ac:dyDescent="0.2">
      <c r="A1619" s="35">
        <v>46291</v>
      </c>
      <c r="B1619" s="36" t="s">
        <v>254</v>
      </c>
      <c r="C1619" s="36" t="s">
        <v>216</v>
      </c>
      <c r="D1619" s="36"/>
      <c r="E1619" s="37"/>
      <c r="F1619" s="37">
        <v>0.33333333333333331</v>
      </c>
      <c r="G1619" s="36"/>
      <c r="H1619" s="36"/>
      <c r="I1619" s="36"/>
      <c r="J1619" s="36"/>
      <c r="K1619" s="37"/>
      <c r="L1619" s="37"/>
      <c r="M1619" s="37"/>
      <c r="N1619" s="38">
        <f t="shared" si="800"/>
        <v>46266</v>
      </c>
      <c r="O1619">
        <f t="shared" si="801"/>
        <v>900001</v>
      </c>
      <c r="P1619" t="str">
        <f t="shared" si="802"/>
        <v>Serralheria</v>
      </c>
      <c r="Q1619" t="str">
        <f t="shared" si="803"/>
        <v>Normal / Fixo</v>
      </c>
      <c r="R1619" t="str">
        <f t="shared" si="804"/>
        <v>SERRALHEIRO II</v>
      </c>
      <c r="S1619" t="str">
        <f t="shared" si="805"/>
        <v>ADM</v>
      </c>
      <c r="T1619" s="39">
        <f t="shared" si="806"/>
        <v>57.825734836004102</v>
      </c>
      <c r="U1619" s="40">
        <f t="shared" si="807"/>
        <v>0</v>
      </c>
      <c r="V1619" s="40">
        <f t="shared" si="808"/>
        <v>0.33333333333333331</v>
      </c>
      <c r="W1619" s="40">
        <f t="shared" si="809"/>
        <v>0</v>
      </c>
      <c r="X1619" t="str">
        <f t="shared" si="810"/>
        <v>Não</v>
      </c>
      <c r="Y1619" s="40">
        <f t="shared" si="811"/>
        <v>0</v>
      </c>
      <c r="Z1619" s="40">
        <f t="shared" si="812"/>
        <v>0</v>
      </c>
      <c r="AA1619" s="40">
        <f t="shared" si="813"/>
        <v>0</v>
      </c>
      <c r="AB1619" s="40">
        <f t="shared" si="814"/>
        <v>0</v>
      </c>
      <c r="AC1619" s="40">
        <f t="shared" si="815"/>
        <v>0</v>
      </c>
      <c r="AD1619" s="39">
        <f t="shared" si="816"/>
        <v>0</v>
      </c>
      <c r="AE1619" s="39">
        <f t="shared" si="817"/>
        <v>0</v>
      </c>
      <c r="AF1619" t="str">
        <f t="shared" si="818"/>
        <v>Compensação</v>
      </c>
      <c r="AG1619" t="str">
        <f t="shared" si="819"/>
        <v>Horas usadas p/ compensar falta de de 00/01.</v>
      </c>
      <c r="AH1619" t="str">
        <f t="shared" si="820"/>
        <v/>
      </c>
      <c r="AJ1619" s="41">
        <f t="shared" si="821"/>
        <v>8</v>
      </c>
      <c r="AK1619" s="42" t="str">
        <f t="shared" si="822"/>
        <v/>
      </c>
      <c r="AL1619" s="41" t="str">
        <f t="shared" si="823"/>
        <v>Não</v>
      </c>
      <c r="AM1619" s="41" t="str">
        <f t="shared" si="824"/>
        <v>Não</v>
      </c>
      <c r="AN1619" s="41" t="str">
        <f t="shared" si="825"/>
        <v>Sim</v>
      </c>
      <c r="AO1619" s="42" t="str">
        <f t="shared" si="826"/>
        <v/>
      </c>
      <c r="AP1619" s="41" t="str">
        <f t="shared" si="827"/>
        <v>Ronaldo Santos Dias|46291</v>
      </c>
      <c r="AQ1619" s="41" t="str">
        <f t="shared" si="828"/>
        <v/>
      </c>
      <c r="AR1619" s="41" t="str">
        <f>IF($AQ1619="","",COUNTIFS(L_ChaveCob,$AQ1619,L_Ausencia,"&gt;"&amp;$W1619)+COUNTIFS($AQ$4:$AQ1619,$AQ1619,$W$4:$W1619,$W1619))</f>
        <v/>
      </c>
      <c r="AS1619" s="42">
        <f t="shared" si="829"/>
        <v>0</v>
      </c>
      <c r="AT1619" s="42">
        <f t="shared" si="830"/>
        <v>0</v>
      </c>
      <c r="AU1619" s="42">
        <f t="shared" si="831"/>
        <v>0</v>
      </c>
    </row>
    <row r="1620" spans="1:47" x14ac:dyDescent="0.2">
      <c r="A1620" s="35">
        <v>46293</v>
      </c>
      <c r="B1620" s="36" t="s">
        <v>252</v>
      </c>
      <c r="C1620" s="36" t="s">
        <v>232</v>
      </c>
      <c r="D1620" s="36"/>
      <c r="E1620" s="37"/>
      <c r="F1620" s="37"/>
      <c r="G1620" s="36"/>
      <c r="H1620" s="36"/>
      <c r="I1620" s="36"/>
      <c r="J1620" s="36"/>
      <c r="K1620" s="37"/>
      <c r="L1620" s="37"/>
      <c r="M1620" s="37"/>
      <c r="N1620" s="38">
        <f t="shared" si="800"/>
        <v>46266</v>
      </c>
      <c r="O1620">
        <f t="shared" si="801"/>
        <v>266937</v>
      </c>
      <c r="P1620" t="str">
        <f t="shared" si="802"/>
        <v>Serralheria</v>
      </c>
      <c r="Q1620" t="str">
        <f t="shared" si="803"/>
        <v>Normal / Fixo</v>
      </c>
      <c r="R1620" t="str">
        <f t="shared" si="804"/>
        <v>ENCARREGADO</v>
      </c>
      <c r="S1620" t="str">
        <f t="shared" si="805"/>
        <v>ADM</v>
      </c>
      <c r="T1620" s="39">
        <f t="shared" si="806"/>
        <v>66.410146806958295</v>
      </c>
      <c r="U1620" s="40">
        <f t="shared" si="807"/>
        <v>0.375</v>
      </c>
      <c r="V1620" s="40">
        <f t="shared" si="808"/>
        <v>0.375</v>
      </c>
      <c r="W1620" s="40">
        <f t="shared" si="809"/>
        <v>0</v>
      </c>
      <c r="X1620" t="str">
        <f t="shared" si="810"/>
        <v>Não</v>
      </c>
      <c r="Y1620" s="40">
        <f t="shared" si="811"/>
        <v>0</v>
      </c>
      <c r="Z1620" s="40">
        <f t="shared" si="812"/>
        <v>0</v>
      </c>
      <c r="AA1620" s="40">
        <f t="shared" si="813"/>
        <v>0</v>
      </c>
      <c r="AB1620" s="40">
        <f t="shared" si="814"/>
        <v>0</v>
      </c>
      <c r="AC1620" s="40">
        <f t="shared" si="815"/>
        <v>0</v>
      </c>
      <c r="AD1620" s="39">
        <f t="shared" si="816"/>
        <v>0</v>
      </c>
      <c r="AE1620" s="39">
        <f t="shared" si="817"/>
        <v>0</v>
      </c>
      <c r="AF1620" t="str">
        <f t="shared" si="818"/>
        <v>Trabalhado</v>
      </c>
      <c r="AG1620" t="str">
        <f t="shared" si="819"/>
        <v/>
      </c>
      <c r="AH1620" t="str">
        <f t="shared" si="820"/>
        <v/>
      </c>
      <c r="AJ1620" s="41">
        <f t="shared" si="821"/>
        <v>1</v>
      </c>
      <c r="AK1620" s="42" t="str">
        <f t="shared" si="822"/>
        <v/>
      </c>
      <c r="AL1620" s="41" t="str">
        <f t="shared" si="823"/>
        <v>Leve atraso</v>
      </c>
      <c r="AM1620" s="41" t="str">
        <f t="shared" si="824"/>
        <v>Não</v>
      </c>
      <c r="AN1620" s="41" t="str">
        <f t="shared" si="825"/>
        <v>Sim</v>
      </c>
      <c r="AO1620" s="42" t="str">
        <f t="shared" si="826"/>
        <v/>
      </c>
      <c r="AP1620" s="41" t="str">
        <f t="shared" si="827"/>
        <v>Ronaldo Rosendo da Silva|46293</v>
      </c>
      <c r="AQ1620" s="41" t="str">
        <f t="shared" si="828"/>
        <v/>
      </c>
      <c r="AR1620" s="41" t="str">
        <f>IF($AQ1620="","",COUNTIFS(L_ChaveCob,$AQ1620,L_Ausencia,"&gt;"&amp;$W1620)+COUNTIFS($AQ$4:$AQ1620,$AQ1620,$W$4:$W1620,$W1620))</f>
        <v/>
      </c>
      <c r="AS1620" s="42">
        <f t="shared" si="829"/>
        <v>0</v>
      </c>
      <c r="AT1620" s="42">
        <f t="shared" si="830"/>
        <v>0</v>
      </c>
      <c r="AU1620" s="42">
        <f t="shared" si="831"/>
        <v>0</v>
      </c>
    </row>
    <row r="1621" spans="1:47" x14ac:dyDescent="0.2">
      <c r="A1621" s="35">
        <v>46293</v>
      </c>
      <c r="B1621" s="36" t="s">
        <v>243</v>
      </c>
      <c r="C1621" s="36" t="s">
        <v>232</v>
      </c>
      <c r="D1621" s="36"/>
      <c r="E1621" s="37"/>
      <c r="F1621" s="37"/>
      <c r="G1621" s="36"/>
      <c r="H1621" s="36"/>
      <c r="I1621" s="36"/>
      <c r="J1621" s="36"/>
      <c r="K1621" s="37"/>
      <c r="L1621" s="37"/>
      <c r="M1621" s="37"/>
      <c r="N1621" s="38">
        <f t="shared" si="800"/>
        <v>46266</v>
      </c>
      <c r="O1621">
        <f t="shared" si="801"/>
        <v>900003</v>
      </c>
      <c r="P1621" t="str">
        <f t="shared" si="802"/>
        <v>Serralheria</v>
      </c>
      <c r="Q1621" t="str">
        <f t="shared" si="803"/>
        <v>Normal / Fixo</v>
      </c>
      <c r="R1621" t="str">
        <f t="shared" si="804"/>
        <v>ENCARREGADO</v>
      </c>
      <c r="S1621" t="str">
        <f t="shared" si="805"/>
        <v>ADM</v>
      </c>
      <c r="T1621" s="39">
        <f t="shared" si="806"/>
        <v>66.410146806958295</v>
      </c>
      <c r="U1621" s="40">
        <f t="shared" si="807"/>
        <v>0.375</v>
      </c>
      <c r="V1621" s="40">
        <f t="shared" si="808"/>
        <v>0.375</v>
      </c>
      <c r="W1621" s="40">
        <f t="shared" si="809"/>
        <v>0</v>
      </c>
      <c r="X1621" t="str">
        <f t="shared" si="810"/>
        <v>Não</v>
      </c>
      <c r="Y1621" s="40">
        <f t="shared" si="811"/>
        <v>0</v>
      </c>
      <c r="Z1621" s="40">
        <f t="shared" si="812"/>
        <v>0</v>
      </c>
      <c r="AA1621" s="40">
        <f t="shared" si="813"/>
        <v>0</v>
      </c>
      <c r="AB1621" s="40">
        <f t="shared" si="814"/>
        <v>0</v>
      </c>
      <c r="AC1621" s="40">
        <f t="shared" si="815"/>
        <v>0</v>
      </c>
      <c r="AD1621" s="39">
        <f t="shared" si="816"/>
        <v>0</v>
      </c>
      <c r="AE1621" s="39">
        <f t="shared" si="817"/>
        <v>0</v>
      </c>
      <c r="AF1621" t="str">
        <f t="shared" si="818"/>
        <v>Trabalhado</v>
      </c>
      <c r="AG1621" t="str">
        <f t="shared" si="819"/>
        <v/>
      </c>
      <c r="AH1621" t="str">
        <f t="shared" si="820"/>
        <v/>
      </c>
      <c r="AJ1621" s="41">
        <f t="shared" si="821"/>
        <v>10</v>
      </c>
      <c r="AK1621" s="42" t="str">
        <f t="shared" si="822"/>
        <v/>
      </c>
      <c r="AL1621" s="41" t="str">
        <f t="shared" si="823"/>
        <v>Leve atraso</v>
      </c>
      <c r="AM1621" s="41" t="str">
        <f t="shared" si="824"/>
        <v>Não</v>
      </c>
      <c r="AN1621" s="41" t="str">
        <f t="shared" si="825"/>
        <v>Sim</v>
      </c>
      <c r="AO1621" s="42" t="str">
        <f t="shared" si="826"/>
        <v/>
      </c>
      <c r="AP1621" s="41" t="str">
        <f t="shared" si="827"/>
        <v>Marcelo Antônio Silvestre de Moraes|46293</v>
      </c>
      <c r="AQ1621" s="41" t="str">
        <f t="shared" si="828"/>
        <v/>
      </c>
      <c r="AR1621" s="41" t="str">
        <f>IF($AQ1621="","",COUNTIFS(L_ChaveCob,$AQ1621,L_Ausencia,"&gt;"&amp;$W1621)+COUNTIFS($AQ$4:$AQ1621,$AQ1621,$W$4:$W1621,$W1621))</f>
        <v/>
      </c>
      <c r="AS1621" s="42">
        <f t="shared" si="829"/>
        <v>0</v>
      </c>
      <c r="AT1621" s="42">
        <f t="shared" si="830"/>
        <v>0</v>
      </c>
      <c r="AU1621" s="42">
        <f t="shared" si="831"/>
        <v>0</v>
      </c>
    </row>
    <row r="1622" spans="1:47" x14ac:dyDescent="0.2">
      <c r="A1622" s="35">
        <v>46293</v>
      </c>
      <c r="B1622" s="36" t="s">
        <v>239</v>
      </c>
      <c r="C1622" s="36" t="s">
        <v>232</v>
      </c>
      <c r="D1622" s="36"/>
      <c r="E1622" s="37"/>
      <c r="F1622" s="37"/>
      <c r="G1622" s="36"/>
      <c r="H1622" s="36"/>
      <c r="I1622" s="36"/>
      <c r="J1622" s="36"/>
      <c r="K1622" s="37"/>
      <c r="L1622" s="37"/>
      <c r="M1622" s="37"/>
      <c r="N1622" s="38">
        <f t="shared" si="800"/>
        <v>46266</v>
      </c>
      <c r="O1622">
        <f t="shared" si="801"/>
        <v>173078</v>
      </c>
      <c r="P1622" t="str">
        <f t="shared" si="802"/>
        <v>Serralheria</v>
      </c>
      <c r="Q1622" t="str">
        <f t="shared" si="803"/>
        <v>Normal / Fixo</v>
      </c>
      <c r="R1622" t="str">
        <f t="shared" si="804"/>
        <v>SERRALHEIRO II</v>
      </c>
      <c r="S1622" t="str">
        <f t="shared" si="805"/>
        <v>ADM</v>
      </c>
      <c r="T1622" s="39">
        <f t="shared" si="806"/>
        <v>57.825734836004102</v>
      </c>
      <c r="U1622" s="40">
        <f t="shared" si="807"/>
        <v>0.375</v>
      </c>
      <c r="V1622" s="40">
        <f t="shared" si="808"/>
        <v>0.375</v>
      </c>
      <c r="W1622" s="40">
        <f t="shared" si="809"/>
        <v>0</v>
      </c>
      <c r="X1622" t="str">
        <f t="shared" si="810"/>
        <v>Não</v>
      </c>
      <c r="Y1622" s="40">
        <f t="shared" si="811"/>
        <v>0</v>
      </c>
      <c r="Z1622" s="40">
        <f t="shared" si="812"/>
        <v>0</v>
      </c>
      <c r="AA1622" s="40">
        <f t="shared" si="813"/>
        <v>0</v>
      </c>
      <c r="AB1622" s="40">
        <f t="shared" si="814"/>
        <v>0</v>
      </c>
      <c r="AC1622" s="40">
        <f t="shared" si="815"/>
        <v>0</v>
      </c>
      <c r="AD1622" s="39">
        <f t="shared" si="816"/>
        <v>0</v>
      </c>
      <c r="AE1622" s="39">
        <f t="shared" si="817"/>
        <v>0</v>
      </c>
      <c r="AF1622" t="str">
        <f t="shared" si="818"/>
        <v>Trabalhado</v>
      </c>
      <c r="AG1622" t="str">
        <f t="shared" si="819"/>
        <v/>
      </c>
      <c r="AH1622" t="str">
        <f t="shared" si="820"/>
        <v/>
      </c>
      <c r="AJ1622" s="41">
        <f t="shared" si="821"/>
        <v>2</v>
      </c>
      <c r="AK1622" s="42" t="str">
        <f t="shared" si="822"/>
        <v/>
      </c>
      <c r="AL1622" s="41" t="str">
        <f t="shared" si="823"/>
        <v>Leve atraso</v>
      </c>
      <c r="AM1622" s="41" t="str">
        <f t="shared" si="824"/>
        <v>Não</v>
      </c>
      <c r="AN1622" s="41" t="str">
        <f t="shared" si="825"/>
        <v>Sim</v>
      </c>
      <c r="AO1622" s="42" t="str">
        <f t="shared" si="826"/>
        <v/>
      </c>
      <c r="AP1622" s="41" t="str">
        <f t="shared" si="827"/>
        <v>Giovani Joao da Silva|46293</v>
      </c>
      <c r="AQ1622" s="41" t="str">
        <f t="shared" si="828"/>
        <v/>
      </c>
      <c r="AR1622" s="41" t="str">
        <f>IF($AQ1622="","",COUNTIFS(L_ChaveCob,$AQ1622,L_Ausencia,"&gt;"&amp;$W1622)+COUNTIFS($AQ$4:$AQ1622,$AQ1622,$W$4:$W1622,$W1622))</f>
        <v/>
      </c>
      <c r="AS1622" s="42">
        <f t="shared" si="829"/>
        <v>0</v>
      </c>
      <c r="AT1622" s="42">
        <f t="shared" si="830"/>
        <v>0</v>
      </c>
      <c r="AU1622" s="42">
        <f t="shared" si="831"/>
        <v>0</v>
      </c>
    </row>
    <row r="1623" spans="1:47" x14ac:dyDescent="0.2">
      <c r="A1623" s="35">
        <v>46293</v>
      </c>
      <c r="B1623" s="36" t="s">
        <v>241</v>
      </c>
      <c r="C1623" s="36" t="s">
        <v>232</v>
      </c>
      <c r="D1623" s="36"/>
      <c r="E1623" s="37"/>
      <c r="F1623" s="37"/>
      <c r="G1623" s="36"/>
      <c r="H1623" s="36"/>
      <c r="I1623" s="36"/>
      <c r="J1623" s="36"/>
      <c r="K1623" s="37"/>
      <c r="L1623" s="37"/>
      <c r="M1623" s="37"/>
      <c r="N1623" s="38">
        <f t="shared" si="800"/>
        <v>46266</v>
      </c>
      <c r="O1623">
        <f t="shared" si="801"/>
        <v>24800</v>
      </c>
      <c r="P1623" t="str">
        <f t="shared" si="802"/>
        <v>Serralheria</v>
      </c>
      <c r="Q1623" t="str">
        <f t="shared" si="803"/>
        <v>Normal / Fixo</v>
      </c>
      <c r="R1623" t="str">
        <f t="shared" si="804"/>
        <v>SERRALHEIRO II</v>
      </c>
      <c r="S1623" t="str">
        <f t="shared" si="805"/>
        <v>ADM</v>
      </c>
      <c r="T1623" s="39">
        <f t="shared" si="806"/>
        <v>57.825734836004102</v>
      </c>
      <c r="U1623" s="40">
        <f t="shared" si="807"/>
        <v>0.375</v>
      </c>
      <c r="V1623" s="40">
        <f t="shared" si="808"/>
        <v>0.375</v>
      </c>
      <c r="W1623" s="40">
        <f t="shared" si="809"/>
        <v>0</v>
      </c>
      <c r="X1623" t="str">
        <f t="shared" si="810"/>
        <v>Não</v>
      </c>
      <c r="Y1623" s="40">
        <f t="shared" si="811"/>
        <v>0</v>
      </c>
      <c r="Z1623" s="40">
        <f t="shared" si="812"/>
        <v>0</v>
      </c>
      <c r="AA1623" s="40">
        <f t="shared" si="813"/>
        <v>0</v>
      </c>
      <c r="AB1623" s="40">
        <f t="shared" si="814"/>
        <v>0</v>
      </c>
      <c r="AC1623" s="40">
        <f t="shared" si="815"/>
        <v>0</v>
      </c>
      <c r="AD1623" s="39">
        <f t="shared" si="816"/>
        <v>0</v>
      </c>
      <c r="AE1623" s="39">
        <f t="shared" si="817"/>
        <v>0</v>
      </c>
      <c r="AF1623" t="str">
        <f t="shared" si="818"/>
        <v>Trabalhado</v>
      </c>
      <c r="AG1623" t="str">
        <f t="shared" si="819"/>
        <v/>
      </c>
      <c r="AH1623" t="str">
        <f t="shared" si="820"/>
        <v/>
      </c>
      <c r="AJ1623" s="41">
        <f t="shared" si="821"/>
        <v>3</v>
      </c>
      <c r="AK1623" s="42" t="str">
        <f t="shared" si="822"/>
        <v/>
      </c>
      <c r="AL1623" s="41" t="str">
        <f t="shared" si="823"/>
        <v>Leve atraso</v>
      </c>
      <c r="AM1623" s="41" t="str">
        <f t="shared" si="824"/>
        <v>Não</v>
      </c>
      <c r="AN1623" s="41" t="str">
        <f t="shared" si="825"/>
        <v>Sim</v>
      </c>
      <c r="AO1623" s="42" t="str">
        <f t="shared" si="826"/>
        <v/>
      </c>
      <c r="AP1623" s="41" t="str">
        <f t="shared" si="827"/>
        <v>Ivanildo Lopes Pires de Carvalho|46293</v>
      </c>
      <c r="AQ1623" s="41" t="str">
        <f t="shared" si="828"/>
        <v/>
      </c>
      <c r="AR1623" s="41" t="str">
        <f>IF($AQ1623="","",COUNTIFS(L_ChaveCob,$AQ1623,L_Ausencia,"&gt;"&amp;$W1623)+COUNTIFS($AQ$4:$AQ1623,$AQ1623,$W$4:$W1623,$W1623))</f>
        <v/>
      </c>
      <c r="AS1623" s="42">
        <f t="shared" si="829"/>
        <v>0</v>
      </c>
      <c r="AT1623" s="42">
        <f t="shared" si="830"/>
        <v>0</v>
      </c>
      <c r="AU1623" s="42">
        <f t="shared" si="831"/>
        <v>0</v>
      </c>
    </row>
    <row r="1624" spans="1:47" x14ac:dyDescent="0.2">
      <c r="A1624" s="35">
        <v>46293</v>
      </c>
      <c r="B1624" s="36" t="s">
        <v>254</v>
      </c>
      <c r="C1624" s="36" t="s">
        <v>232</v>
      </c>
      <c r="D1624" s="36"/>
      <c r="E1624" s="37"/>
      <c r="F1624" s="37"/>
      <c r="G1624" s="36"/>
      <c r="H1624" s="36"/>
      <c r="I1624" s="36"/>
      <c r="J1624" s="36"/>
      <c r="K1624" s="37"/>
      <c r="L1624" s="37"/>
      <c r="M1624" s="37"/>
      <c r="N1624" s="38">
        <f t="shared" si="800"/>
        <v>46266</v>
      </c>
      <c r="O1624">
        <f t="shared" si="801"/>
        <v>900001</v>
      </c>
      <c r="P1624" t="str">
        <f t="shared" si="802"/>
        <v>Serralheria</v>
      </c>
      <c r="Q1624" t="str">
        <f t="shared" si="803"/>
        <v>Normal / Fixo</v>
      </c>
      <c r="R1624" t="str">
        <f t="shared" si="804"/>
        <v>SERRALHEIRO II</v>
      </c>
      <c r="S1624" t="str">
        <f t="shared" si="805"/>
        <v>ADM</v>
      </c>
      <c r="T1624" s="39">
        <f t="shared" si="806"/>
        <v>57.825734836004102</v>
      </c>
      <c r="U1624" s="40">
        <f t="shared" si="807"/>
        <v>0.375</v>
      </c>
      <c r="V1624" s="40">
        <f t="shared" si="808"/>
        <v>0.375</v>
      </c>
      <c r="W1624" s="40">
        <f t="shared" si="809"/>
        <v>0</v>
      </c>
      <c r="X1624" t="str">
        <f t="shared" si="810"/>
        <v>Não</v>
      </c>
      <c r="Y1624" s="40">
        <f t="shared" si="811"/>
        <v>0</v>
      </c>
      <c r="Z1624" s="40">
        <f t="shared" si="812"/>
        <v>0</v>
      </c>
      <c r="AA1624" s="40">
        <f t="shared" si="813"/>
        <v>0</v>
      </c>
      <c r="AB1624" s="40">
        <f t="shared" si="814"/>
        <v>0</v>
      </c>
      <c r="AC1624" s="40">
        <f t="shared" si="815"/>
        <v>0</v>
      </c>
      <c r="AD1624" s="39">
        <f t="shared" si="816"/>
        <v>0</v>
      </c>
      <c r="AE1624" s="39">
        <f t="shared" si="817"/>
        <v>0</v>
      </c>
      <c r="AF1624" t="str">
        <f t="shared" si="818"/>
        <v>Trabalhado</v>
      </c>
      <c r="AG1624" t="str">
        <f t="shared" si="819"/>
        <v/>
      </c>
      <c r="AH1624" t="str">
        <f t="shared" si="820"/>
        <v/>
      </c>
      <c r="AJ1624" s="41">
        <f t="shared" si="821"/>
        <v>8</v>
      </c>
      <c r="AK1624" s="42" t="str">
        <f t="shared" si="822"/>
        <v/>
      </c>
      <c r="AL1624" s="41" t="str">
        <f t="shared" si="823"/>
        <v>Leve atraso</v>
      </c>
      <c r="AM1624" s="41" t="str">
        <f t="shared" si="824"/>
        <v>Não</v>
      </c>
      <c r="AN1624" s="41" t="str">
        <f t="shared" si="825"/>
        <v>Sim</v>
      </c>
      <c r="AO1624" s="42" t="str">
        <f t="shared" si="826"/>
        <v/>
      </c>
      <c r="AP1624" s="41" t="str">
        <f t="shared" si="827"/>
        <v>Ronaldo Santos Dias|46293</v>
      </c>
      <c r="AQ1624" s="41" t="str">
        <f t="shared" si="828"/>
        <v/>
      </c>
      <c r="AR1624" s="41" t="str">
        <f>IF($AQ1624="","",COUNTIFS(L_ChaveCob,$AQ1624,L_Ausencia,"&gt;"&amp;$W1624)+COUNTIFS($AQ$4:$AQ1624,$AQ1624,$W$4:$W1624,$W1624))</f>
        <v/>
      </c>
      <c r="AS1624" s="42">
        <f t="shared" si="829"/>
        <v>0</v>
      </c>
      <c r="AT1624" s="42">
        <f t="shared" si="830"/>
        <v>0</v>
      </c>
      <c r="AU1624" s="42">
        <f t="shared" si="831"/>
        <v>0</v>
      </c>
    </row>
    <row r="1625" spans="1:47" x14ac:dyDescent="0.2">
      <c r="A1625" s="35">
        <v>46293</v>
      </c>
      <c r="B1625" s="36" t="s">
        <v>247</v>
      </c>
      <c r="C1625" s="36" t="s">
        <v>258</v>
      </c>
      <c r="D1625" s="36"/>
      <c r="E1625" s="37"/>
      <c r="F1625" s="37"/>
      <c r="G1625" s="36"/>
      <c r="H1625" s="36"/>
      <c r="I1625" s="36"/>
      <c r="J1625" s="36"/>
      <c r="K1625" s="37"/>
      <c r="L1625" s="37"/>
      <c r="M1625" s="37"/>
      <c r="N1625" s="38">
        <f t="shared" si="800"/>
        <v>46266</v>
      </c>
      <c r="O1625">
        <f t="shared" si="801"/>
        <v>900005</v>
      </c>
      <c r="P1625" t="str">
        <f t="shared" si="802"/>
        <v>Serralheria</v>
      </c>
      <c r="Q1625" t="str">
        <f t="shared" si="803"/>
        <v>Normal / Fixo</v>
      </c>
      <c r="R1625" t="str">
        <f t="shared" si="804"/>
        <v>SERRALHEIRO II</v>
      </c>
      <c r="S1625" t="str">
        <f t="shared" si="805"/>
        <v>ADM</v>
      </c>
      <c r="T1625" s="39">
        <f t="shared" si="806"/>
        <v>57.825734836004102</v>
      </c>
      <c r="U1625" s="40">
        <f t="shared" si="807"/>
        <v>0.375</v>
      </c>
      <c r="V1625" s="40">
        <f t="shared" si="808"/>
        <v>0</v>
      </c>
      <c r="W1625" s="40">
        <f t="shared" si="809"/>
        <v>0.375</v>
      </c>
      <c r="X1625" t="str">
        <f t="shared" si="810"/>
        <v>Não</v>
      </c>
      <c r="Y1625" s="40">
        <f t="shared" si="811"/>
        <v>0</v>
      </c>
      <c r="Z1625" s="40">
        <f t="shared" si="812"/>
        <v>0</v>
      </c>
      <c r="AA1625" s="40">
        <f t="shared" si="813"/>
        <v>0</v>
      </c>
      <c r="AB1625" s="40">
        <f t="shared" si="814"/>
        <v>0</v>
      </c>
      <c r="AC1625" s="40">
        <f t="shared" si="815"/>
        <v>0</v>
      </c>
      <c r="AD1625" s="39">
        <f t="shared" si="816"/>
        <v>0</v>
      </c>
      <c r="AE1625" s="39">
        <f t="shared" si="817"/>
        <v>520.43161352403695</v>
      </c>
      <c r="AF1625" t="str">
        <f t="shared" si="818"/>
        <v>Justificada</v>
      </c>
      <c r="AG1625" t="str">
        <f t="shared" si="819"/>
        <v/>
      </c>
      <c r="AH1625" t="str">
        <f t="shared" si="820"/>
        <v/>
      </c>
      <c r="AJ1625" s="41">
        <f t="shared" si="821"/>
        <v>13</v>
      </c>
      <c r="AK1625" s="42" t="str">
        <f t="shared" si="822"/>
        <v/>
      </c>
      <c r="AL1625" s="41" t="str">
        <f t="shared" si="823"/>
        <v>Dia inteiro</v>
      </c>
      <c r="AM1625" s="41" t="str">
        <f t="shared" si="824"/>
        <v>Não</v>
      </c>
      <c r="AN1625" s="41" t="str">
        <f t="shared" si="825"/>
        <v>Não</v>
      </c>
      <c r="AO1625" s="42" t="str">
        <f t="shared" si="826"/>
        <v/>
      </c>
      <c r="AP1625" s="41" t="str">
        <f t="shared" si="827"/>
        <v>Rafael Fracaroli da Rocha|46293</v>
      </c>
      <c r="AQ1625" s="41" t="str">
        <f t="shared" si="828"/>
        <v/>
      </c>
      <c r="AR1625" s="41" t="str">
        <f>IF($AQ1625="","",COUNTIFS(L_ChaveCob,$AQ1625,L_Ausencia,"&gt;"&amp;$W1625)+COUNTIFS($AQ$4:$AQ1625,$AQ1625,$W$4:$W1625,$W1625))</f>
        <v/>
      </c>
      <c r="AS1625" s="42">
        <f t="shared" si="829"/>
        <v>0</v>
      </c>
      <c r="AT1625" s="42">
        <f t="shared" si="830"/>
        <v>0</v>
      </c>
      <c r="AU1625" s="42">
        <f t="shared" si="831"/>
        <v>0</v>
      </c>
    </row>
    <row r="1626" spans="1:47" x14ac:dyDescent="0.2">
      <c r="A1626" s="35">
        <v>46293</v>
      </c>
      <c r="B1626" s="36" t="s">
        <v>237</v>
      </c>
      <c r="C1626" s="36" t="s">
        <v>258</v>
      </c>
      <c r="D1626" s="36"/>
      <c r="E1626" s="37"/>
      <c r="F1626" s="37"/>
      <c r="G1626" s="36"/>
      <c r="H1626" s="36"/>
      <c r="I1626" s="36"/>
      <c r="J1626" s="36"/>
      <c r="K1626" s="37"/>
      <c r="L1626" s="37"/>
      <c r="M1626" s="37"/>
      <c r="N1626" s="38">
        <f t="shared" si="800"/>
        <v>46266</v>
      </c>
      <c r="O1626">
        <f t="shared" si="801"/>
        <v>119353</v>
      </c>
      <c r="P1626" t="str">
        <f t="shared" si="802"/>
        <v>Serralheria</v>
      </c>
      <c r="Q1626" t="str">
        <f t="shared" si="803"/>
        <v>Normal / Fixo</v>
      </c>
      <c r="R1626" t="str">
        <f t="shared" si="804"/>
        <v>SERRALHEIRO II</v>
      </c>
      <c r="S1626" t="str">
        <f t="shared" si="805"/>
        <v>ADM</v>
      </c>
      <c r="T1626" s="39">
        <f t="shared" si="806"/>
        <v>57.825734836004102</v>
      </c>
      <c r="U1626" s="40">
        <f t="shared" si="807"/>
        <v>0.375</v>
      </c>
      <c r="V1626" s="40">
        <f t="shared" si="808"/>
        <v>0</v>
      </c>
      <c r="W1626" s="40">
        <f t="shared" si="809"/>
        <v>0.375</v>
      </c>
      <c r="X1626" t="str">
        <f t="shared" si="810"/>
        <v>Não</v>
      </c>
      <c r="Y1626" s="40">
        <f t="shared" si="811"/>
        <v>0</v>
      </c>
      <c r="Z1626" s="40">
        <f t="shared" si="812"/>
        <v>0</v>
      </c>
      <c r="AA1626" s="40">
        <f t="shared" si="813"/>
        <v>0</v>
      </c>
      <c r="AB1626" s="40">
        <f t="shared" si="814"/>
        <v>0</v>
      </c>
      <c r="AC1626" s="40">
        <f t="shared" si="815"/>
        <v>0</v>
      </c>
      <c r="AD1626" s="39">
        <f t="shared" si="816"/>
        <v>0</v>
      </c>
      <c r="AE1626" s="39">
        <f t="shared" si="817"/>
        <v>520.43161352403695</v>
      </c>
      <c r="AF1626" t="str">
        <f t="shared" si="818"/>
        <v>Justificada</v>
      </c>
      <c r="AG1626" t="str">
        <f t="shared" si="819"/>
        <v/>
      </c>
      <c r="AH1626" t="str">
        <f t="shared" si="820"/>
        <v/>
      </c>
      <c r="AJ1626" s="41">
        <f t="shared" si="821"/>
        <v>7</v>
      </c>
      <c r="AK1626" s="42" t="str">
        <f t="shared" si="822"/>
        <v/>
      </c>
      <c r="AL1626" s="41" t="str">
        <f t="shared" si="823"/>
        <v>Dia inteiro</v>
      </c>
      <c r="AM1626" s="41" t="str">
        <f t="shared" si="824"/>
        <v>Não</v>
      </c>
      <c r="AN1626" s="41" t="str">
        <f t="shared" si="825"/>
        <v>Não</v>
      </c>
      <c r="AO1626" s="42" t="str">
        <f t="shared" si="826"/>
        <v/>
      </c>
      <c r="AP1626" s="41" t="str">
        <f t="shared" si="827"/>
        <v>Ezequiel Antonio Peres|46293</v>
      </c>
      <c r="AQ1626" s="41" t="str">
        <f t="shared" si="828"/>
        <v/>
      </c>
      <c r="AR1626" s="41" t="str">
        <f>IF($AQ1626="","",COUNTIFS(L_ChaveCob,$AQ1626,L_Ausencia,"&gt;"&amp;$W1626)+COUNTIFS($AQ$4:$AQ1626,$AQ1626,$W$4:$W1626,$W1626))</f>
        <v/>
      </c>
      <c r="AS1626" s="42">
        <f t="shared" si="829"/>
        <v>0</v>
      </c>
      <c r="AT1626" s="42">
        <f t="shared" si="830"/>
        <v>0</v>
      </c>
      <c r="AU1626" s="42">
        <f t="shared" si="831"/>
        <v>0</v>
      </c>
    </row>
    <row r="1627" spans="1:47" x14ac:dyDescent="0.2">
      <c r="A1627" s="35">
        <v>46293</v>
      </c>
      <c r="B1627" s="36" t="s">
        <v>249</v>
      </c>
      <c r="C1627" s="36" t="s">
        <v>228</v>
      </c>
      <c r="D1627" s="36"/>
      <c r="E1627" s="37"/>
      <c r="F1627" s="37"/>
      <c r="G1627" s="36"/>
      <c r="H1627" s="36"/>
      <c r="I1627" s="36"/>
      <c r="J1627" s="36"/>
      <c r="K1627" s="37"/>
      <c r="L1627" s="37"/>
      <c r="M1627" s="37"/>
      <c r="N1627" s="38">
        <f t="shared" si="800"/>
        <v>46266</v>
      </c>
      <c r="O1627">
        <f t="shared" si="801"/>
        <v>331335</v>
      </c>
      <c r="P1627" t="str">
        <f t="shared" si="802"/>
        <v>Serralheria</v>
      </c>
      <c r="Q1627" t="str">
        <f t="shared" si="803"/>
        <v>Normal / Fixo</v>
      </c>
      <c r="R1627" t="str">
        <f t="shared" si="804"/>
        <v>SERRALHEIRO II</v>
      </c>
      <c r="S1627" t="str">
        <f t="shared" si="805"/>
        <v>ADM</v>
      </c>
      <c r="T1627" s="39">
        <f t="shared" si="806"/>
        <v>57.825734836004102</v>
      </c>
      <c r="U1627" s="40">
        <f t="shared" si="807"/>
        <v>0.375</v>
      </c>
      <c r="V1627" s="40">
        <f t="shared" si="808"/>
        <v>0</v>
      </c>
      <c r="W1627" s="40">
        <f t="shared" si="809"/>
        <v>0.375</v>
      </c>
      <c r="X1627" t="str">
        <f t="shared" si="810"/>
        <v>Sim</v>
      </c>
      <c r="Y1627" s="40">
        <f t="shared" si="811"/>
        <v>0.375</v>
      </c>
      <c r="Z1627" s="40">
        <f t="shared" si="812"/>
        <v>0</v>
      </c>
      <c r="AA1627" s="40">
        <f t="shared" si="813"/>
        <v>0</v>
      </c>
      <c r="AB1627" s="40">
        <f t="shared" si="814"/>
        <v>0</v>
      </c>
      <c r="AC1627" s="40">
        <f t="shared" si="815"/>
        <v>0.375</v>
      </c>
      <c r="AD1627" s="39">
        <f t="shared" si="816"/>
        <v>520.43161352403695</v>
      </c>
      <c r="AE1627" s="39">
        <f t="shared" si="817"/>
        <v>0</v>
      </c>
      <c r="AF1627" t="str">
        <f t="shared" si="818"/>
        <v>Férias</v>
      </c>
      <c r="AG1627" t="str">
        <f t="shared" si="819"/>
        <v>DESCONTA 9:00h (Férias).</v>
      </c>
      <c r="AH1627" t="str">
        <f t="shared" si="820"/>
        <v/>
      </c>
      <c r="AJ1627" s="41">
        <f t="shared" si="821"/>
        <v>5</v>
      </c>
      <c r="AK1627" s="42" t="str">
        <f t="shared" si="822"/>
        <v/>
      </c>
      <c r="AL1627" s="41" t="str">
        <f t="shared" si="823"/>
        <v>Dia inteiro</v>
      </c>
      <c r="AM1627" s="41" t="str">
        <f t="shared" si="824"/>
        <v>Sim</v>
      </c>
      <c r="AN1627" s="41" t="str">
        <f t="shared" si="825"/>
        <v>Não</v>
      </c>
      <c r="AO1627" s="42" t="str">
        <f t="shared" si="826"/>
        <v/>
      </c>
      <c r="AP1627" s="41" t="str">
        <f t="shared" si="827"/>
        <v>Robson Alberto Alves Galvão|46293</v>
      </c>
      <c r="AQ1627" s="41" t="str">
        <f t="shared" si="828"/>
        <v>46293|Serralheria</v>
      </c>
      <c r="AR1627" s="41">
        <f>IF($AQ1627="","",COUNTIFS(L_ChaveCob,$AQ1627,L_Ausencia,"&gt;"&amp;$W1627)+COUNTIFS($AQ$4:$AQ1627,$AQ1627,$W$4:$W1627,$W1627))</f>
        <v>1</v>
      </c>
      <c r="AS1627" s="42">
        <f t="shared" si="829"/>
        <v>0</v>
      </c>
      <c r="AT1627" s="42">
        <f t="shared" si="830"/>
        <v>0</v>
      </c>
      <c r="AU1627" s="42">
        <f t="shared" si="831"/>
        <v>0</v>
      </c>
    </row>
    <row r="1628" spans="1:47" x14ac:dyDescent="0.2">
      <c r="A1628" s="35">
        <v>46293</v>
      </c>
      <c r="B1628" s="36" t="s">
        <v>229</v>
      </c>
      <c r="C1628" s="36" t="s">
        <v>232</v>
      </c>
      <c r="D1628" s="36"/>
      <c r="E1628" s="37"/>
      <c r="F1628" s="37"/>
      <c r="G1628" s="36"/>
      <c r="H1628" s="36"/>
      <c r="I1628" s="36"/>
      <c r="J1628" s="36"/>
      <c r="K1628" s="37"/>
      <c r="L1628" s="37"/>
      <c r="M1628" s="37"/>
      <c r="N1628" s="38">
        <f t="shared" si="800"/>
        <v>46266</v>
      </c>
      <c r="O1628">
        <f t="shared" si="801"/>
        <v>105410</v>
      </c>
      <c r="P1628" t="str">
        <f t="shared" si="802"/>
        <v>Serralheria</v>
      </c>
      <c r="Q1628" t="str">
        <f t="shared" si="803"/>
        <v>Normal / Fixo</v>
      </c>
      <c r="R1628" t="str">
        <f t="shared" si="804"/>
        <v>SERRALHEIRO I</v>
      </c>
      <c r="S1628" t="str">
        <f t="shared" si="805"/>
        <v>TURNO 3</v>
      </c>
      <c r="T1628" s="39">
        <f t="shared" si="806"/>
        <v>53.488333185221997</v>
      </c>
      <c r="U1628" s="40">
        <f t="shared" si="807"/>
        <v>0.33333333333333298</v>
      </c>
      <c r="V1628" s="40">
        <f t="shared" si="808"/>
        <v>0.33333333333333298</v>
      </c>
      <c r="W1628" s="40">
        <f t="shared" si="809"/>
        <v>0</v>
      </c>
      <c r="X1628" t="str">
        <f t="shared" si="810"/>
        <v>Não</v>
      </c>
      <c r="Y1628" s="40">
        <f t="shared" si="811"/>
        <v>0</v>
      </c>
      <c r="Z1628" s="40">
        <f t="shared" si="812"/>
        <v>0</v>
      </c>
      <c r="AA1628" s="40">
        <f t="shared" si="813"/>
        <v>0</v>
      </c>
      <c r="AB1628" s="40">
        <f t="shared" si="814"/>
        <v>0</v>
      </c>
      <c r="AC1628" s="40">
        <f t="shared" si="815"/>
        <v>0</v>
      </c>
      <c r="AD1628" s="39">
        <f t="shared" si="816"/>
        <v>0</v>
      </c>
      <c r="AE1628" s="39">
        <f t="shared" si="817"/>
        <v>0</v>
      </c>
      <c r="AF1628" t="str">
        <f t="shared" si="818"/>
        <v>Trabalhado</v>
      </c>
      <c r="AG1628" t="str">
        <f t="shared" si="819"/>
        <v/>
      </c>
      <c r="AH1628" t="str">
        <f t="shared" si="820"/>
        <v/>
      </c>
      <c r="AJ1628" s="41">
        <f t="shared" si="821"/>
        <v>6</v>
      </c>
      <c r="AK1628" s="42" t="str">
        <f t="shared" si="822"/>
        <v/>
      </c>
      <c r="AL1628" s="41" t="str">
        <f t="shared" si="823"/>
        <v>Leve atraso</v>
      </c>
      <c r="AM1628" s="41" t="str">
        <f t="shared" si="824"/>
        <v>Não</v>
      </c>
      <c r="AN1628" s="41" t="str">
        <f t="shared" si="825"/>
        <v>Sim</v>
      </c>
      <c r="AO1628" s="42" t="str">
        <f t="shared" si="826"/>
        <v/>
      </c>
      <c r="AP1628" s="41" t="str">
        <f t="shared" si="827"/>
        <v>Marcelo Douglas Vieira Santana|46293</v>
      </c>
      <c r="AQ1628" s="41" t="str">
        <f t="shared" si="828"/>
        <v/>
      </c>
      <c r="AR1628" s="41" t="str">
        <f>IF($AQ1628="","",COUNTIFS(L_ChaveCob,$AQ1628,L_Ausencia,"&gt;"&amp;$W1628)+COUNTIFS($AQ$4:$AQ1628,$AQ1628,$W$4:$W1628,$W1628))</f>
        <v/>
      </c>
      <c r="AS1628" s="42">
        <f t="shared" si="829"/>
        <v>0</v>
      </c>
      <c r="AT1628" s="42">
        <f t="shared" si="830"/>
        <v>0</v>
      </c>
      <c r="AU1628" s="42">
        <f t="shared" si="831"/>
        <v>0</v>
      </c>
    </row>
    <row r="1629" spans="1:47" x14ac:dyDescent="0.2">
      <c r="A1629" s="35">
        <v>46293</v>
      </c>
      <c r="B1629" s="36" t="s">
        <v>231</v>
      </c>
      <c r="C1629" s="36" t="s">
        <v>232</v>
      </c>
      <c r="D1629" s="36"/>
      <c r="E1629" s="37"/>
      <c r="F1629" s="37"/>
      <c r="G1629" s="36"/>
      <c r="H1629" s="36"/>
      <c r="I1629" s="36"/>
      <c r="J1629" s="36"/>
      <c r="K1629" s="37"/>
      <c r="L1629" s="37"/>
      <c r="M1629" s="37"/>
      <c r="N1629" s="38">
        <f t="shared" si="800"/>
        <v>46266</v>
      </c>
      <c r="O1629">
        <f t="shared" si="801"/>
        <v>900004</v>
      </c>
      <c r="P1629" t="str">
        <f t="shared" si="802"/>
        <v>Serralheria</v>
      </c>
      <c r="Q1629" t="str">
        <f t="shared" si="803"/>
        <v>Normal / Fixo</v>
      </c>
      <c r="R1629" t="str">
        <f t="shared" si="804"/>
        <v>SERRALHEIRO I</v>
      </c>
      <c r="S1629" t="str">
        <f t="shared" si="805"/>
        <v>TURNO 2</v>
      </c>
      <c r="T1629" s="39">
        <f t="shared" si="806"/>
        <v>53.488333185221997</v>
      </c>
      <c r="U1629" s="40">
        <f t="shared" si="807"/>
        <v>0.33333333333333298</v>
      </c>
      <c r="V1629" s="40">
        <f t="shared" si="808"/>
        <v>0.33333333333333298</v>
      </c>
      <c r="W1629" s="40">
        <f t="shared" si="809"/>
        <v>0</v>
      </c>
      <c r="X1629" t="str">
        <f t="shared" si="810"/>
        <v>Não</v>
      </c>
      <c r="Y1629" s="40">
        <f t="shared" si="811"/>
        <v>0</v>
      </c>
      <c r="Z1629" s="40">
        <f t="shared" si="812"/>
        <v>0</v>
      </c>
      <c r="AA1629" s="40">
        <f t="shared" si="813"/>
        <v>0</v>
      </c>
      <c r="AB1629" s="40">
        <f t="shared" si="814"/>
        <v>0</v>
      </c>
      <c r="AC1629" s="40">
        <f t="shared" si="815"/>
        <v>0</v>
      </c>
      <c r="AD1629" s="39">
        <f t="shared" si="816"/>
        <v>0</v>
      </c>
      <c r="AE1629" s="39">
        <f t="shared" si="817"/>
        <v>0</v>
      </c>
      <c r="AF1629" t="str">
        <f t="shared" si="818"/>
        <v>Trabalhado</v>
      </c>
      <c r="AG1629" t="str">
        <f t="shared" si="819"/>
        <v/>
      </c>
      <c r="AH1629" t="str">
        <f t="shared" si="820"/>
        <v/>
      </c>
      <c r="AJ1629" s="41">
        <f t="shared" si="821"/>
        <v>11</v>
      </c>
      <c r="AK1629" s="42" t="str">
        <f t="shared" si="822"/>
        <v/>
      </c>
      <c r="AL1629" s="41" t="str">
        <f t="shared" si="823"/>
        <v>Leve atraso</v>
      </c>
      <c r="AM1629" s="41" t="str">
        <f t="shared" si="824"/>
        <v>Não</v>
      </c>
      <c r="AN1629" s="41" t="str">
        <f t="shared" si="825"/>
        <v>Sim</v>
      </c>
      <c r="AO1629" s="42" t="str">
        <f t="shared" si="826"/>
        <v/>
      </c>
      <c r="AP1629" s="41" t="str">
        <f t="shared" si="827"/>
        <v>Rogério Marques da Silva|46293</v>
      </c>
      <c r="AQ1629" s="41" t="str">
        <f t="shared" si="828"/>
        <v/>
      </c>
      <c r="AR1629" s="41" t="str">
        <f>IF($AQ1629="","",COUNTIFS(L_ChaveCob,$AQ1629,L_Ausencia,"&gt;"&amp;$W1629)+COUNTIFS($AQ$4:$AQ1629,$AQ1629,$W$4:$W1629,$W1629))</f>
        <v/>
      </c>
      <c r="AS1629" s="42">
        <f t="shared" si="829"/>
        <v>0</v>
      </c>
      <c r="AT1629" s="42">
        <f t="shared" si="830"/>
        <v>0</v>
      </c>
      <c r="AU1629" s="42">
        <f t="shared" si="831"/>
        <v>0</v>
      </c>
    </row>
    <row r="1630" spans="1:47" x14ac:dyDescent="0.2">
      <c r="A1630" s="35">
        <v>46293</v>
      </c>
      <c r="B1630" s="36" t="s">
        <v>479</v>
      </c>
      <c r="C1630" s="36" t="s">
        <v>232</v>
      </c>
      <c r="D1630" s="36"/>
      <c r="E1630" s="37"/>
      <c r="F1630" s="37"/>
      <c r="G1630" s="36"/>
      <c r="H1630" s="36"/>
      <c r="I1630" s="36"/>
      <c r="J1630" s="36"/>
      <c r="K1630" s="37"/>
      <c r="L1630" s="37"/>
      <c r="M1630" s="37"/>
      <c r="N1630" s="38">
        <f t="shared" si="800"/>
        <v>46266</v>
      </c>
      <c r="O1630">
        <f t="shared" si="801"/>
        <v>900012</v>
      </c>
      <c r="P1630" t="str">
        <f t="shared" si="802"/>
        <v>Serralheria</v>
      </c>
      <c r="Q1630" t="str">
        <f t="shared" si="803"/>
        <v>Normal / Fixo</v>
      </c>
      <c r="R1630" t="str">
        <f t="shared" si="804"/>
        <v>SERRALHEIRO I</v>
      </c>
      <c r="S1630" t="str">
        <f t="shared" si="805"/>
        <v>ADM</v>
      </c>
      <c r="T1630" s="39">
        <f t="shared" si="806"/>
        <v>53.488333185221997</v>
      </c>
      <c r="U1630" s="40">
        <f t="shared" si="807"/>
        <v>0.375</v>
      </c>
      <c r="V1630" s="40">
        <f t="shared" si="808"/>
        <v>0.375</v>
      </c>
      <c r="W1630" s="40">
        <f t="shared" si="809"/>
        <v>0</v>
      </c>
      <c r="X1630" t="str">
        <f t="shared" si="810"/>
        <v>Não</v>
      </c>
      <c r="Y1630" s="40">
        <f t="shared" si="811"/>
        <v>0</v>
      </c>
      <c r="Z1630" s="40">
        <f t="shared" si="812"/>
        <v>0</v>
      </c>
      <c r="AA1630" s="40">
        <f t="shared" si="813"/>
        <v>0</v>
      </c>
      <c r="AB1630" s="40">
        <f t="shared" si="814"/>
        <v>0</v>
      </c>
      <c r="AC1630" s="40">
        <f t="shared" si="815"/>
        <v>0</v>
      </c>
      <c r="AD1630" s="39">
        <f t="shared" si="816"/>
        <v>0</v>
      </c>
      <c r="AE1630" s="39">
        <f t="shared" si="817"/>
        <v>0</v>
      </c>
      <c r="AF1630" t="str">
        <f t="shared" si="818"/>
        <v>Trabalhado</v>
      </c>
      <c r="AG1630" t="str">
        <f t="shared" si="819"/>
        <v/>
      </c>
      <c r="AH1630" t="str">
        <f t="shared" si="820"/>
        <v/>
      </c>
      <c r="AJ1630" s="41">
        <f t="shared" si="821"/>
        <v>21</v>
      </c>
      <c r="AK1630" s="42" t="str">
        <f t="shared" si="822"/>
        <v/>
      </c>
      <c r="AL1630" s="41" t="str">
        <f t="shared" si="823"/>
        <v>Leve atraso</v>
      </c>
      <c r="AM1630" s="41" t="str">
        <f t="shared" si="824"/>
        <v>Não</v>
      </c>
      <c r="AN1630" s="41" t="str">
        <f t="shared" si="825"/>
        <v>Sim</v>
      </c>
      <c r="AO1630" s="42" t="str">
        <f t="shared" si="826"/>
        <v/>
      </c>
      <c r="AP1630" s="41" t="str">
        <f t="shared" si="827"/>
        <v>Diego Ferreira Moura|46293</v>
      </c>
      <c r="AQ1630" s="41" t="str">
        <f t="shared" si="828"/>
        <v/>
      </c>
      <c r="AR1630" s="41" t="str">
        <f>IF($AQ1630="","",COUNTIFS(L_ChaveCob,$AQ1630,L_Ausencia,"&gt;"&amp;$W1630)+COUNTIFS($AQ$4:$AQ1630,$AQ1630,$W$4:$W1630,$W1630))</f>
        <v/>
      </c>
      <c r="AS1630" s="42">
        <f t="shared" si="829"/>
        <v>0</v>
      </c>
      <c r="AT1630" s="42">
        <f t="shared" si="830"/>
        <v>0</v>
      </c>
      <c r="AU1630" s="42">
        <f t="shared" si="831"/>
        <v>0</v>
      </c>
    </row>
    <row r="1631" spans="1:47" x14ac:dyDescent="0.2">
      <c r="A1631" s="35">
        <v>46293</v>
      </c>
      <c r="B1631" s="36" t="s">
        <v>483</v>
      </c>
      <c r="C1631" s="36" t="s">
        <v>213</v>
      </c>
      <c r="D1631" s="36"/>
      <c r="E1631" s="37"/>
      <c r="F1631" s="37"/>
      <c r="G1631" s="36"/>
      <c r="H1631" s="36"/>
      <c r="I1631" s="36"/>
      <c r="J1631" s="36"/>
      <c r="K1631" s="37"/>
      <c r="L1631" s="37"/>
      <c r="M1631" s="37"/>
      <c r="N1631" s="38">
        <f t="shared" si="800"/>
        <v>46266</v>
      </c>
      <c r="O1631">
        <f t="shared" si="801"/>
        <v>900011</v>
      </c>
      <c r="P1631" t="str">
        <f t="shared" si="802"/>
        <v>Serralheria</v>
      </c>
      <c r="Q1631" t="str">
        <f t="shared" si="803"/>
        <v>Normal / Fixo</v>
      </c>
      <c r="R1631" t="str">
        <f t="shared" si="804"/>
        <v>SERRALHEIRO I</v>
      </c>
      <c r="S1631" t="str">
        <f t="shared" si="805"/>
        <v>ADM</v>
      </c>
      <c r="T1631" s="39">
        <f t="shared" si="806"/>
        <v>53.488333185221997</v>
      </c>
      <c r="U1631" s="40">
        <f t="shared" si="807"/>
        <v>0.375</v>
      </c>
      <c r="V1631" s="40">
        <f t="shared" si="808"/>
        <v>0</v>
      </c>
      <c r="W1631" s="40">
        <f t="shared" si="809"/>
        <v>0.375</v>
      </c>
      <c r="X1631" t="str">
        <f t="shared" si="810"/>
        <v>Sim</v>
      </c>
      <c r="Y1631" s="40">
        <f t="shared" si="811"/>
        <v>0.375</v>
      </c>
      <c r="Z1631" s="40">
        <f t="shared" si="812"/>
        <v>0</v>
      </c>
      <c r="AA1631" s="40">
        <f t="shared" si="813"/>
        <v>0</v>
      </c>
      <c r="AB1631" s="40">
        <f t="shared" si="814"/>
        <v>0</v>
      </c>
      <c r="AC1631" s="40">
        <f t="shared" si="815"/>
        <v>0.375</v>
      </c>
      <c r="AD1631" s="39">
        <f t="shared" si="816"/>
        <v>481.39499866699799</v>
      </c>
      <c r="AE1631" s="39">
        <f t="shared" si="817"/>
        <v>0</v>
      </c>
      <c r="AF1631" t="str">
        <f t="shared" si="818"/>
        <v>Injustificada</v>
      </c>
      <c r="AG1631" t="str">
        <f t="shared" si="819"/>
        <v>DESCONTA 9:00h (Injustificada).</v>
      </c>
      <c r="AH1631" t="str">
        <f t="shared" si="820"/>
        <v/>
      </c>
      <c r="AJ1631" s="41">
        <f t="shared" si="821"/>
        <v>20</v>
      </c>
      <c r="AK1631" s="42" t="str">
        <f t="shared" si="822"/>
        <v/>
      </c>
      <c r="AL1631" s="41" t="str">
        <f t="shared" si="823"/>
        <v>Dia inteiro</v>
      </c>
      <c r="AM1631" s="41" t="str">
        <f t="shared" si="824"/>
        <v>Sim</v>
      </c>
      <c r="AN1631" s="41" t="str">
        <f t="shared" si="825"/>
        <v>Não</v>
      </c>
      <c r="AO1631" s="42" t="str">
        <f t="shared" si="826"/>
        <v/>
      </c>
      <c r="AP1631" s="41" t="str">
        <f t="shared" si="827"/>
        <v>Maxwell Torres da Silva|46293</v>
      </c>
      <c r="AQ1631" s="41" t="str">
        <f t="shared" si="828"/>
        <v>46293|Serralheria</v>
      </c>
      <c r="AR1631" s="41">
        <f>IF($AQ1631="","",COUNTIFS(L_ChaveCob,$AQ1631,L_Ausencia,"&gt;"&amp;$W1631)+COUNTIFS($AQ$4:$AQ1631,$AQ1631,$W$4:$W1631,$W1631))</f>
        <v>2</v>
      </c>
      <c r="AS1631" s="42">
        <f t="shared" si="829"/>
        <v>0</v>
      </c>
      <c r="AT1631" s="42">
        <f t="shared" si="830"/>
        <v>0</v>
      </c>
      <c r="AU1631" s="42">
        <f t="shared" si="831"/>
        <v>0</v>
      </c>
    </row>
    <row r="1632" spans="1:47" x14ac:dyDescent="0.2">
      <c r="A1632" s="35">
        <v>46293</v>
      </c>
      <c r="B1632" s="36" t="s">
        <v>621</v>
      </c>
      <c r="C1632" s="36" t="s">
        <v>213</v>
      </c>
      <c r="D1632" s="36"/>
      <c r="E1632" s="37"/>
      <c r="F1632" s="37"/>
      <c r="G1632" s="36"/>
      <c r="H1632" s="36"/>
      <c r="I1632" s="36"/>
      <c r="J1632" s="36"/>
      <c r="K1632" s="37"/>
      <c r="L1632" s="37"/>
      <c r="M1632" s="37"/>
      <c r="N1632" s="38">
        <f t="shared" si="800"/>
        <v>46266</v>
      </c>
      <c r="O1632">
        <f t="shared" si="801"/>
        <v>98296</v>
      </c>
      <c r="P1632" t="str">
        <f t="shared" si="802"/>
        <v>Serralheria</v>
      </c>
      <c r="Q1632" t="str">
        <f t="shared" si="803"/>
        <v>Normal / Fixo</v>
      </c>
      <c r="R1632" t="str">
        <f t="shared" si="804"/>
        <v>SERRALHEIRO I</v>
      </c>
      <c r="S1632" t="str">
        <f t="shared" si="805"/>
        <v>ADM</v>
      </c>
      <c r="T1632" s="39">
        <f t="shared" si="806"/>
        <v>53.488333185221997</v>
      </c>
      <c r="U1632" s="40">
        <f t="shared" si="807"/>
        <v>0.375</v>
      </c>
      <c r="V1632" s="40">
        <f t="shared" si="808"/>
        <v>0</v>
      </c>
      <c r="W1632" s="40">
        <f t="shared" si="809"/>
        <v>0.375</v>
      </c>
      <c r="X1632" t="str">
        <f t="shared" si="810"/>
        <v>Sim</v>
      </c>
      <c r="Y1632" s="40">
        <f t="shared" si="811"/>
        <v>0.375</v>
      </c>
      <c r="Z1632" s="40">
        <f t="shared" si="812"/>
        <v>0</v>
      </c>
      <c r="AA1632" s="40">
        <f t="shared" si="813"/>
        <v>0</v>
      </c>
      <c r="AB1632" s="40">
        <f t="shared" si="814"/>
        <v>0</v>
      </c>
      <c r="AC1632" s="40">
        <f t="shared" si="815"/>
        <v>0.375</v>
      </c>
      <c r="AD1632" s="39">
        <f t="shared" si="816"/>
        <v>481.39499866699799</v>
      </c>
      <c r="AE1632" s="39">
        <f t="shared" si="817"/>
        <v>0</v>
      </c>
      <c r="AF1632" t="str">
        <f t="shared" si="818"/>
        <v>Injustificada</v>
      </c>
      <c r="AG1632" t="str">
        <f t="shared" si="819"/>
        <v>DESCONTA 9:00h (Injustificada).</v>
      </c>
      <c r="AH1632" t="str">
        <f t="shared" si="820"/>
        <v/>
      </c>
      <c r="AJ1632" s="41">
        <f t="shared" si="821"/>
        <v>24</v>
      </c>
      <c r="AK1632" s="42" t="str">
        <f t="shared" si="822"/>
        <v/>
      </c>
      <c r="AL1632" s="41" t="str">
        <f t="shared" si="823"/>
        <v>Dia inteiro</v>
      </c>
      <c r="AM1632" s="41" t="str">
        <f t="shared" si="824"/>
        <v>Sim</v>
      </c>
      <c r="AN1632" s="41" t="str">
        <f t="shared" si="825"/>
        <v>Não</v>
      </c>
      <c r="AO1632" s="42" t="str">
        <f t="shared" si="826"/>
        <v/>
      </c>
      <c r="AP1632" s="41" t="str">
        <f t="shared" si="827"/>
        <v>José Welmison Vicente da Silva|46293</v>
      </c>
      <c r="AQ1632" s="41" t="str">
        <f t="shared" si="828"/>
        <v>46293|Serralheria</v>
      </c>
      <c r="AR1632" s="41">
        <f>IF($AQ1632="","",COUNTIFS(L_ChaveCob,$AQ1632,L_Ausencia,"&gt;"&amp;$W1632)+COUNTIFS($AQ$4:$AQ1632,$AQ1632,$W$4:$W1632,$W1632))</f>
        <v>3</v>
      </c>
      <c r="AS1632" s="42">
        <f t="shared" si="829"/>
        <v>0</v>
      </c>
      <c r="AT1632" s="42">
        <f t="shared" si="830"/>
        <v>0</v>
      </c>
      <c r="AU1632" s="42">
        <f t="shared" si="831"/>
        <v>0</v>
      </c>
    </row>
    <row r="1633" spans="1:47" x14ac:dyDescent="0.2">
      <c r="A1633" s="35">
        <v>46293</v>
      </c>
      <c r="B1633" s="36" t="s">
        <v>620</v>
      </c>
      <c r="C1633" s="36" t="s">
        <v>213</v>
      </c>
      <c r="D1633" s="36"/>
      <c r="E1633" s="37"/>
      <c r="F1633" s="37"/>
      <c r="G1633" s="36"/>
      <c r="H1633" s="36"/>
      <c r="I1633" s="36"/>
      <c r="J1633" s="36"/>
      <c r="K1633" s="37"/>
      <c r="L1633" s="37"/>
      <c r="M1633" s="37"/>
      <c r="N1633" s="38">
        <f t="shared" si="800"/>
        <v>46266</v>
      </c>
      <c r="O1633">
        <f t="shared" si="801"/>
        <v>558169</v>
      </c>
      <c r="P1633" t="str">
        <f t="shared" si="802"/>
        <v>Serralheria</v>
      </c>
      <c r="Q1633" t="str">
        <f t="shared" si="803"/>
        <v>Normal / Fixo</v>
      </c>
      <c r="R1633" t="str">
        <f t="shared" si="804"/>
        <v>SERRALHEIRO I</v>
      </c>
      <c r="S1633" t="str">
        <f t="shared" si="805"/>
        <v>ADM</v>
      </c>
      <c r="T1633" s="39">
        <f t="shared" si="806"/>
        <v>53.488333185221997</v>
      </c>
      <c r="U1633" s="40">
        <f t="shared" si="807"/>
        <v>0.375</v>
      </c>
      <c r="V1633" s="40">
        <f t="shared" si="808"/>
        <v>0</v>
      </c>
      <c r="W1633" s="40">
        <f t="shared" si="809"/>
        <v>0.375</v>
      </c>
      <c r="X1633" t="str">
        <f t="shared" si="810"/>
        <v>Sim</v>
      </c>
      <c r="Y1633" s="40">
        <f t="shared" si="811"/>
        <v>0.375</v>
      </c>
      <c r="Z1633" s="40">
        <f t="shared" si="812"/>
        <v>0</v>
      </c>
      <c r="AA1633" s="40">
        <f t="shared" si="813"/>
        <v>0</v>
      </c>
      <c r="AB1633" s="40">
        <f t="shared" si="814"/>
        <v>0</v>
      </c>
      <c r="AC1633" s="40">
        <f t="shared" si="815"/>
        <v>0.375</v>
      </c>
      <c r="AD1633" s="39">
        <f t="shared" si="816"/>
        <v>481.39499866699799</v>
      </c>
      <c r="AE1633" s="39">
        <f t="shared" si="817"/>
        <v>0</v>
      </c>
      <c r="AF1633" t="str">
        <f t="shared" si="818"/>
        <v>Injustificada</v>
      </c>
      <c r="AG1633" t="str">
        <f t="shared" si="819"/>
        <v>DESCONTA 9:00h (Injustificada).</v>
      </c>
      <c r="AH1633" t="str">
        <f t="shared" si="820"/>
        <v/>
      </c>
      <c r="AJ1633" s="41">
        <f t="shared" si="821"/>
        <v>23</v>
      </c>
      <c r="AK1633" s="42" t="str">
        <f t="shared" si="822"/>
        <v/>
      </c>
      <c r="AL1633" s="41" t="str">
        <f t="shared" si="823"/>
        <v>Dia inteiro</v>
      </c>
      <c r="AM1633" s="41" t="str">
        <f t="shared" si="824"/>
        <v>Sim</v>
      </c>
      <c r="AN1633" s="41" t="str">
        <f t="shared" si="825"/>
        <v>Não</v>
      </c>
      <c r="AO1633" s="42" t="str">
        <f t="shared" si="826"/>
        <v/>
      </c>
      <c r="AP1633" s="41" t="str">
        <f t="shared" si="827"/>
        <v>Felipe Cardoso|46293</v>
      </c>
      <c r="AQ1633" s="41" t="str">
        <f t="shared" si="828"/>
        <v>46293|Serralheria</v>
      </c>
      <c r="AR1633" s="41">
        <f>IF($AQ1633="","",COUNTIFS(L_ChaveCob,$AQ1633,L_Ausencia,"&gt;"&amp;$W1633)+COUNTIFS($AQ$4:$AQ1633,$AQ1633,$W$4:$W1633,$W1633))</f>
        <v>4</v>
      </c>
      <c r="AS1633" s="42">
        <f t="shared" si="829"/>
        <v>0</v>
      </c>
      <c r="AT1633" s="42">
        <f t="shared" si="830"/>
        <v>0</v>
      </c>
      <c r="AU1633" s="42">
        <f t="shared" si="831"/>
        <v>0</v>
      </c>
    </row>
    <row r="1634" spans="1:47" hidden="1" x14ac:dyDescent="0.2">
      <c r="A1634" s="35">
        <v>46293</v>
      </c>
      <c r="B1634" s="36" t="s">
        <v>611</v>
      </c>
      <c r="C1634" s="36" t="s">
        <v>258</v>
      </c>
      <c r="D1634" s="36"/>
      <c r="E1634" s="37"/>
      <c r="F1634" s="37"/>
      <c r="G1634" s="36" t="s">
        <v>624</v>
      </c>
      <c r="H1634" s="36"/>
      <c r="I1634" s="36"/>
      <c r="J1634" s="36"/>
      <c r="K1634" s="37"/>
      <c r="L1634" s="37"/>
      <c r="M1634" s="37"/>
      <c r="N1634" s="38">
        <f t="shared" si="800"/>
        <v>46266</v>
      </c>
      <c r="O1634">
        <f t="shared" si="801"/>
        <v>900013</v>
      </c>
      <c r="P1634" t="str">
        <f t="shared" si="802"/>
        <v>SPOT</v>
      </c>
      <c r="Q1634" t="str">
        <f t="shared" si="803"/>
        <v>SPOT</v>
      </c>
      <c r="R1634" t="str">
        <f t="shared" si="804"/>
        <v>SERRALHEIRO I</v>
      </c>
      <c r="S1634" t="str">
        <f t="shared" si="805"/>
        <v>TURNO 2</v>
      </c>
      <c r="T1634" s="39">
        <f t="shared" si="806"/>
        <v>53.488333185221997</v>
      </c>
      <c r="U1634" s="40">
        <f t="shared" si="807"/>
        <v>0.33333333333333298</v>
      </c>
      <c r="V1634" s="40">
        <f t="shared" si="808"/>
        <v>0</v>
      </c>
      <c r="W1634" s="40">
        <f t="shared" si="809"/>
        <v>0.33333333333333298</v>
      </c>
      <c r="X1634" t="str">
        <f t="shared" si="810"/>
        <v>Não</v>
      </c>
      <c r="Y1634" s="40">
        <f t="shared" si="811"/>
        <v>0</v>
      </c>
      <c r="Z1634" s="40">
        <f t="shared" si="812"/>
        <v>0</v>
      </c>
      <c r="AA1634" s="40">
        <f t="shared" si="813"/>
        <v>0</v>
      </c>
      <c r="AB1634" s="40">
        <f t="shared" si="814"/>
        <v>0</v>
      </c>
      <c r="AC1634" s="40">
        <f t="shared" si="815"/>
        <v>0</v>
      </c>
      <c r="AD1634" s="39">
        <f t="shared" si="816"/>
        <v>0</v>
      </c>
      <c r="AE1634" s="39">
        <f t="shared" si="817"/>
        <v>427.90666548177552</v>
      </c>
      <c r="AF1634" t="str">
        <f t="shared" si="818"/>
        <v>Justificada</v>
      </c>
      <c r="AG1634" t="str">
        <f t="shared" si="819"/>
        <v/>
      </c>
      <c r="AH1634" t="str">
        <f t="shared" si="820"/>
        <v/>
      </c>
      <c r="AJ1634" s="41">
        <f t="shared" si="821"/>
        <v>22</v>
      </c>
      <c r="AK1634" s="42" t="str">
        <f t="shared" si="822"/>
        <v/>
      </c>
      <c r="AL1634" s="41" t="str">
        <f t="shared" si="823"/>
        <v>Dia inteiro</v>
      </c>
      <c r="AM1634" s="41" t="str">
        <f t="shared" si="824"/>
        <v>Não</v>
      </c>
      <c r="AN1634" s="41" t="str">
        <f t="shared" si="825"/>
        <v>Não</v>
      </c>
      <c r="AO1634" s="42" t="str">
        <f t="shared" si="826"/>
        <v/>
      </c>
      <c r="AP1634" s="41" t="str">
        <f t="shared" si="827"/>
        <v>Murilo de Souza Modesto- Spot|46293</v>
      </c>
      <c r="AQ1634" s="41" t="str">
        <f t="shared" si="828"/>
        <v/>
      </c>
      <c r="AR1634" s="41" t="str">
        <f>IF($AQ1634="","",COUNTIFS(L_ChaveCob,$AQ1634,L_Ausencia,"&gt;"&amp;$W1634)+COUNTIFS($AQ$4:$AQ1634,$AQ1634,$W$4:$W1634,$W1634))</f>
        <v/>
      </c>
      <c r="AS1634" s="42">
        <f t="shared" si="829"/>
        <v>0</v>
      </c>
      <c r="AT1634" s="42">
        <f t="shared" si="830"/>
        <v>0</v>
      </c>
      <c r="AU1634" s="42">
        <f t="shared" si="831"/>
        <v>0</v>
      </c>
    </row>
    <row r="1635" spans="1:47" x14ac:dyDescent="0.2">
      <c r="A1635" s="35">
        <v>46294</v>
      </c>
      <c r="B1635" s="36" t="s">
        <v>252</v>
      </c>
      <c r="C1635" s="36" t="s">
        <v>232</v>
      </c>
      <c r="D1635" s="36"/>
      <c r="E1635" s="37"/>
      <c r="F1635" s="37"/>
      <c r="G1635" s="36"/>
      <c r="H1635" s="36"/>
      <c r="I1635" s="36"/>
      <c r="J1635" s="36"/>
      <c r="K1635" s="37"/>
      <c r="L1635" s="37"/>
      <c r="M1635" s="37"/>
      <c r="N1635" s="38">
        <f t="shared" si="800"/>
        <v>46266</v>
      </c>
      <c r="O1635">
        <f t="shared" si="801"/>
        <v>266937</v>
      </c>
      <c r="P1635" t="str">
        <f t="shared" si="802"/>
        <v>Serralheria</v>
      </c>
      <c r="Q1635" t="str">
        <f t="shared" si="803"/>
        <v>Normal / Fixo</v>
      </c>
      <c r="R1635" t="str">
        <f t="shared" si="804"/>
        <v>ENCARREGADO</v>
      </c>
      <c r="S1635" t="str">
        <f t="shared" si="805"/>
        <v>ADM</v>
      </c>
      <c r="T1635" s="39">
        <f t="shared" si="806"/>
        <v>66.410146806958295</v>
      </c>
      <c r="U1635" s="40">
        <f t="shared" si="807"/>
        <v>0.375</v>
      </c>
      <c r="V1635" s="40">
        <f t="shared" si="808"/>
        <v>0.375</v>
      </c>
      <c r="W1635" s="40">
        <f t="shared" si="809"/>
        <v>0</v>
      </c>
      <c r="X1635" t="str">
        <f t="shared" si="810"/>
        <v>Não</v>
      </c>
      <c r="Y1635" s="40">
        <f t="shared" si="811"/>
        <v>0</v>
      </c>
      <c r="Z1635" s="40">
        <f t="shared" si="812"/>
        <v>0</v>
      </c>
      <c r="AA1635" s="40">
        <f t="shared" si="813"/>
        <v>0</v>
      </c>
      <c r="AB1635" s="40">
        <f t="shared" si="814"/>
        <v>0</v>
      </c>
      <c r="AC1635" s="40">
        <f t="shared" si="815"/>
        <v>0</v>
      </c>
      <c r="AD1635" s="39">
        <f t="shared" si="816"/>
        <v>0</v>
      </c>
      <c r="AE1635" s="39">
        <f t="shared" si="817"/>
        <v>0</v>
      </c>
      <c r="AF1635" t="str">
        <f t="shared" si="818"/>
        <v>Trabalhado</v>
      </c>
      <c r="AG1635" t="str">
        <f t="shared" si="819"/>
        <v/>
      </c>
      <c r="AH1635" t="str">
        <f t="shared" si="820"/>
        <v/>
      </c>
      <c r="AJ1635" s="41">
        <f t="shared" si="821"/>
        <v>1</v>
      </c>
      <c r="AK1635" s="42" t="str">
        <f t="shared" si="822"/>
        <v/>
      </c>
      <c r="AL1635" s="41" t="str">
        <f t="shared" si="823"/>
        <v>Leve atraso</v>
      </c>
      <c r="AM1635" s="41" t="str">
        <f t="shared" si="824"/>
        <v>Não</v>
      </c>
      <c r="AN1635" s="41" t="str">
        <f t="shared" si="825"/>
        <v>Sim</v>
      </c>
      <c r="AO1635" s="42" t="str">
        <f t="shared" si="826"/>
        <v/>
      </c>
      <c r="AP1635" s="41" t="str">
        <f t="shared" si="827"/>
        <v>Ronaldo Rosendo da Silva|46294</v>
      </c>
      <c r="AQ1635" s="41" t="str">
        <f t="shared" si="828"/>
        <v/>
      </c>
      <c r="AR1635" s="41" t="str">
        <f>IF($AQ1635="","",COUNTIFS(L_ChaveCob,$AQ1635,L_Ausencia,"&gt;"&amp;$W1635)+COUNTIFS($AQ$4:$AQ1635,$AQ1635,$W$4:$W1635,$W1635))</f>
        <v/>
      </c>
      <c r="AS1635" s="42">
        <f t="shared" si="829"/>
        <v>0</v>
      </c>
      <c r="AT1635" s="42">
        <f t="shared" si="830"/>
        <v>0</v>
      </c>
      <c r="AU1635" s="42">
        <f t="shared" si="831"/>
        <v>0</v>
      </c>
    </row>
    <row r="1636" spans="1:47" x14ac:dyDescent="0.2">
      <c r="A1636" s="35">
        <v>46294</v>
      </c>
      <c r="B1636" s="36" t="s">
        <v>243</v>
      </c>
      <c r="C1636" s="36" t="s">
        <v>232</v>
      </c>
      <c r="D1636" s="36"/>
      <c r="E1636" s="37"/>
      <c r="F1636" s="37"/>
      <c r="G1636" s="36"/>
      <c r="H1636" s="36"/>
      <c r="I1636" s="36"/>
      <c r="J1636" s="36"/>
      <c r="K1636" s="37"/>
      <c r="L1636" s="37"/>
      <c r="M1636" s="37"/>
      <c r="N1636" s="38">
        <f t="shared" si="800"/>
        <v>46266</v>
      </c>
      <c r="O1636">
        <f t="shared" si="801"/>
        <v>900003</v>
      </c>
      <c r="P1636" t="str">
        <f t="shared" si="802"/>
        <v>Serralheria</v>
      </c>
      <c r="Q1636" t="str">
        <f t="shared" si="803"/>
        <v>Normal / Fixo</v>
      </c>
      <c r="R1636" t="str">
        <f t="shared" si="804"/>
        <v>ENCARREGADO</v>
      </c>
      <c r="S1636" t="str">
        <f t="shared" si="805"/>
        <v>ADM</v>
      </c>
      <c r="T1636" s="39">
        <f t="shared" si="806"/>
        <v>66.410146806958295</v>
      </c>
      <c r="U1636" s="40">
        <f t="shared" si="807"/>
        <v>0.375</v>
      </c>
      <c r="V1636" s="40">
        <f t="shared" si="808"/>
        <v>0.375</v>
      </c>
      <c r="W1636" s="40">
        <f t="shared" si="809"/>
        <v>0</v>
      </c>
      <c r="X1636" t="str">
        <f t="shared" si="810"/>
        <v>Não</v>
      </c>
      <c r="Y1636" s="40">
        <f t="shared" si="811"/>
        <v>0</v>
      </c>
      <c r="Z1636" s="40">
        <f t="shared" si="812"/>
        <v>0</v>
      </c>
      <c r="AA1636" s="40">
        <f t="shared" si="813"/>
        <v>0</v>
      </c>
      <c r="AB1636" s="40">
        <f t="shared" si="814"/>
        <v>0</v>
      </c>
      <c r="AC1636" s="40">
        <f t="shared" si="815"/>
        <v>0</v>
      </c>
      <c r="AD1636" s="39">
        <f t="shared" si="816"/>
        <v>0</v>
      </c>
      <c r="AE1636" s="39">
        <f t="shared" si="817"/>
        <v>0</v>
      </c>
      <c r="AF1636" t="str">
        <f t="shared" si="818"/>
        <v>Trabalhado</v>
      </c>
      <c r="AG1636" t="str">
        <f t="shared" si="819"/>
        <v/>
      </c>
      <c r="AH1636" t="str">
        <f t="shared" si="820"/>
        <v/>
      </c>
      <c r="AJ1636" s="41">
        <f t="shared" si="821"/>
        <v>10</v>
      </c>
      <c r="AK1636" s="42" t="str">
        <f t="shared" si="822"/>
        <v/>
      </c>
      <c r="AL1636" s="41" t="str">
        <f t="shared" si="823"/>
        <v>Leve atraso</v>
      </c>
      <c r="AM1636" s="41" t="str">
        <f t="shared" si="824"/>
        <v>Não</v>
      </c>
      <c r="AN1636" s="41" t="str">
        <f t="shared" si="825"/>
        <v>Sim</v>
      </c>
      <c r="AO1636" s="42" t="str">
        <f t="shared" si="826"/>
        <v/>
      </c>
      <c r="AP1636" s="41" t="str">
        <f t="shared" si="827"/>
        <v>Marcelo Antônio Silvestre de Moraes|46294</v>
      </c>
      <c r="AQ1636" s="41" t="str">
        <f t="shared" si="828"/>
        <v/>
      </c>
      <c r="AR1636" s="41" t="str">
        <f>IF($AQ1636="","",COUNTIFS(L_ChaveCob,$AQ1636,L_Ausencia,"&gt;"&amp;$W1636)+COUNTIFS($AQ$4:$AQ1636,$AQ1636,$W$4:$W1636,$W1636))</f>
        <v/>
      </c>
      <c r="AS1636" s="42">
        <f t="shared" si="829"/>
        <v>0</v>
      </c>
      <c r="AT1636" s="42">
        <f t="shared" si="830"/>
        <v>0</v>
      </c>
      <c r="AU1636" s="42">
        <f t="shared" si="831"/>
        <v>0</v>
      </c>
    </row>
    <row r="1637" spans="1:47" x14ac:dyDescent="0.2">
      <c r="A1637" s="35">
        <v>46294</v>
      </c>
      <c r="B1637" s="36" t="s">
        <v>239</v>
      </c>
      <c r="C1637" s="36" t="s">
        <v>232</v>
      </c>
      <c r="D1637" s="36"/>
      <c r="E1637" s="37"/>
      <c r="F1637" s="37"/>
      <c r="G1637" s="36"/>
      <c r="H1637" s="36"/>
      <c r="I1637" s="36"/>
      <c r="J1637" s="36"/>
      <c r="K1637" s="37"/>
      <c r="L1637" s="37"/>
      <c r="M1637" s="37"/>
      <c r="N1637" s="38">
        <f t="shared" si="800"/>
        <v>46266</v>
      </c>
      <c r="O1637">
        <f t="shared" si="801"/>
        <v>173078</v>
      </c>
      <c r="P1637" t="str">
        <f t="shared" si="802"/>
        <v>Serralheria</v>
      </c>
      <c r="Q1637" t="str">
        <f t="shared" si="803"/>
        <v>Normal / Fixo</v>
      </c>
      <c r="R1637" t="str">
        <f t="shared" si="804"/>
        <v>SERRALHEIRO II</v>
      </c>
      <c r="S1637" t="str">
        <f t="shared" si="805"/>
        <v>ADM</v>
      </c>
      <c r="T1637" s="39">
        <f t="shared" si="806"/>
        <v>57.825734836004102</v>
      </c>
      <c r="U1637" s="40">
        <f t="shared" si="807"/>
        <v>0.375</v>
      </c>
      <c r="V1637" s="40">
        <f t="shared" si="808"/>
        <v>0.375</v>
      </c>
      <c r="W1637" s="40">
        <f t="shared" si="809"/>
        <v>0</v>
      </c>
      <c r="X1637" t="str">
        <f t="shared" si="810"/>
        <v>Não</v>
      </c>
      <c r="Y1637" s="40">
        <f t="shared" si="811"/>
        <v>0</v>
      </c>
      <c r="Z1637" s="40">
        <f t="shared" si="812"/>
        <v>0</v>
      </c>
      <c r="AA1637" s="40">
        <f t="shared" si="813"/>
        <v>0</v>
      </c>
      <c r="AB1637" s="40">
        <f t="shared" si="814"/>
        <v>0</v>
      </c>
      <c r="AC1637" s="40">
        <f t="shared" si="815"/>
        <v>0</v>
      </c>
      <c r="AD1637" s="39">
        <f t="shared" si="816"/>
        <v>0</v>
      </c>
      <c r="AE1637" s="39">
        <f t="shared" si="817"/>
        <v>0</v>
      </c>
      <c r="AF1637" t="str">
        <f t="shared" si="818"/>
        <v>Trabalhado</v>
      </c>
      <c r="AG1637" t="str">
        <f t="shared" si="819"/>
        <v/>
      </c>
      <c r="AH1637" t="str">
        <f t="shared" si="820"/>
        <v/>
      </c>
      <c r="AJ1637" s="41">
        <f t="shared" si="821"/>
        <v>2</v>
      </c>
      <c r="AK1637" s="42" t="str">
        <f t="shared" si="822"/>
        <v/>
      </c>
      <c r="AL1637" s="41" t="str">
        <f t="shared" si="823"/>
        <v>Leve atraso</v>
      </c>
      <c r="AM1637" s="41" t="str">
        <f t="shared" si="824"/>
        <v>Não</v>
      </c>
      <c r="AN1637" s="41" t="str">
        <f t="shared" si="825"/>
        <v>Sim</v>
      </c>
      <c r="AO1637" s="42" t="str">
        <f t="shared" si="826"/>
        <v/>
      </c>
      <c r="AP1637" s="41" t="str">
        <f t="shared" si="827"/>
        <v>Giovani Joao da Silva|46294</v>
      </c>
      <c r="AQ1637" s="41" t="str">
        <f t="shared" si="828"/>
        <v/>
      </c>
      <c r="AR1637" s="41" t="str">
        <f>IF($AQ1637="","",COUNTIFS(L_ChaveCob,$AQ1637,L_Ausencia,"&gt;"&amp;$W1637)+COUNTIFS($AQ$4:$AQ1637,$AQ1637,$W$4:$W1637,$W1637))</f>
        <v/>
      </c>
      <c r="AS1637" s="42">
        <f t="shared" si="829"/>
        <v>0</v>
      </c>
      <c r="AT1637" s="42">
        <f t="shared" si="830"/>
        <v>0</v>
      </c>
      <c r="AU1637" s="42">
        <f t="shared" si="831"/>
        <v>0</v>
      </c>
    </row>
    <row r="1638" spans="1:47" x14ac:dyDescent="0.2">
      <c r="A1638" s="35">
        <v>46294</v>
      </c>
      <c r="B1638" s="36" t="s">
        <v>241</v>
      </c>
      <c r="C1638" s="36" t="s">
        <v>232</v>
      </c>
      <c r="D1638" s="36"/>
      <c r="E1638" s="37"/>
      <c r="F1638" s="37"/>
      <c r="G1638" s="36"/>
      <c r="H1638" s="36"/>
      <c r="I1638" s="36"/>
      <c r="J1638" s="36"/>
      <c r="K1638" s="37"/>
      <c r="L1638" s="37"/>
      <c r="M1638" s="37"/>
      <c r="N1638" s="38">
        <f t="shared" si="800"/>
        <v>46266</v>
      </c>
      <c r="O1638">
        <f t="shared" si="801"/>
        <v>24800</v>
      </c>
      <c r="P1638" t="str">
        <f t="shared" si="802"/>
        <v>Serralheria</v>
      </c>
      <c r="Q1638" t="str">
        <f t="shared" si="803"/>
        <v>Normal / Fixo</v>
      </c>
      <c r="R1638" t="str">
        <f t="shared" si="804"/>
        <v>SERRALHEIRO II</v>
      </c>
      <c r="S1638" t="str">
        <f t="shared" si="805"/>
        <v>ADM</v>
      </c>
      <c r="T1638" s="39">
        <f t="shared" si="806"/>
        <v>57.825734836004102</v>
      </c>
      <c r="U1638" s="40">
        <f t="shared" si="807"/>
        <v>0.375</v>
      </c>
      <c r="V1638" s="40">
        <f t="shared" si="808"/>
        <v>0.375</v>
      </c>
      <c r="W1638" s="40">
        <f t="shared" si="809"/>
        <v>0</v>
      </c>
      <c r="X1638" t="str">
        <f t="shared" si="810"/>
        <v>Não</v>
      </c>
      <c r="Y1638" s="40">
        <f t="shared" si="811"/>
        <v>0</v>
      </c>
      <c r="Z1638" s="40">
        <f t="shared" si="812"/>
        <v>0</v>
      </c>
      <c r="AA1638" s="40">
        <f t="shared" si="813"/>
        <v>0</v>
      </c>
      <c r="AB1638" s="40">
        <f t="shared" si="814"/>
        <v>0</v>
      </c>
      <c r="AC1638" s="40">
        <f t="shared" si="815"/>
        <v>0</v>
      </c>
      <c r="AD1638" s="39">
        <f t="shared" si="816"/>
        <v>0</v>
      </c>
      <c r="AE1638" s="39">
        <f t="shared" si="817"/>
        <v>0</v>
      </c>
      <c r="AF1638" t="str">
        <f t="shared" si="818"/>
        <v>Trabalhado</v>
      </c>
      <c r="AG1638" t="str">
        <f t="shared" si="819"/>
        <v/>
      </c>
      <c r="AH1638" t="str">
        <f t="shared" si="820"/>
        <v/>
      </c>
      <c r="AJ1638" s="41">
        <f t="shared" si="821"/>
        <v>3</v>
      </c>
      <c r="AK1638" s="42" t="str">
        <f t="shared" si="822"/>
        <v/>
      </c>
      <c r="AL1638" s="41" t="str">
        <f t="shared" si="823"/>
        <v>Leve atraso</v>
      </c>
      <c r="AM1638" s="41" t="str">
        <f t="shared" si="824"/>
        <v>Não</v>
      </c>
      <c r="AN1638" s="41" t="str">
        <f t="shared" si="825"/>
        <v>Sim</v>
      </c>
      <c r="AO1638" s="42" t="str">
        <f t="shared" si="826"/>
        <v/>
      </c>
      <c r="AP1638" s="41" t="str">
        <f t="shared" si="827"/>
        <v>Ivanildo Lopes Pires de Carvalho|46294</v>
      </c>
      <c r="AQ1638" s="41" t="str">
        <f t="shared" si="828"/>
        <v/>
      </c>
      <c r="AR1638" s="41" t="str">
        <f>IF($AQ1638="","",COUNTIFS(L_ChaveCob,$AQ1638,L_Ausencia,"&gt;"&amp;$W1638)+COUNTIFS($AQ$4:$AQ1638,$AQ1638,$W$4:$W1638,$W1638))</f>
        <v/>
      </c>
      <c r="AS1638" s="42">
        <f t="shared" si="829"/>
        <v>0</v>
      </c>
      <c r="AT1638" s="42">
        <f t="shared" si="830"/>
        <v>0</v>
      </c>
      <c r="AU1638" s="42">
        <f t="shared" si="831"/>
        <v>0</v>
      </c>
    </row>
    <row r="1639" spans="1:47" x14ac:dyDescent="0.2">
      <c r="A1639" s="35">
        <v>46294</v>
      </c>
      <c r="B1639" s="36" t="s">
        <v>254</v>
      </c>
      <c r="C1639" s="36" t="s">
        <v>232</v>
      </c>
      <c r="D1639" s="36"/>
      <c r="E1639" s="37"/>
      <c r="F1639" s="37"/>
      <c r="G1639" s="36"/>
      <c r="H1639" s="36"/>
      <c r="I1639" s="36"/>
      <c r="J1639" s="36"/>
      <c r="K1639" s="37"/>
      <c r="L1639" s="37"/>
      <c r="M1639" s="37"/>
      <c r="N1639" s="38">
        <f t="shared" si="800"/>
        <v>46266</v>
      </c>
      <c r="O1639">
        <f t="shared" si="801"/>
        <v>900001</v>
      </c>
      <c r="P1639" t="str">
        <f t="shared" si="802"/>
        <v>Serralheria</v>
      </c>
      <c r="Q1639" t="str">
        <f t="shared" si="803"/>
        <v>Normal / Fixo</v>
      </c>
      <c r="R1639" t="str">
        <f t="shared" si="804"/>
        <v>SERRALHEIRO II</v>
      </c>
      <c r="S1639" t="str">
        <f t="shared" si="805"/>
        <v>ADM</v>
      </c>
      <c r="T1639" s="39">
        <f t="shared" si="806"/>
        <v>57.825734836004102</v>
      </c>
      <c r="U1639" s="40">
        <f t="shared" si="807"/>
        <v>0.375</v>
      </c>
      <c r="V1639" s="40">
        <f t="shared" si="808"/>
        <v>0.375</v>
      </c>
      <c r="W1639" s="40">
        <f t="shared" si="809"/>
        <v>0</v>
      </c>
      <c r="X1639" t="str">
        <f t="shared" si="810"/>
        <v>Não</v>
      </c>
      <c r="Y1639" s="40">
        <f t="shared" si="811"/>
        <v>0</v>
      </c>
      <c r="Z1639" s="40">
        <f t="shared" si="812"/>
        <v>0</v>
      </c>
      <c r="AA1639" s="40">
        <f t="shared" si="813"/>
        <v>0</v>
      </c>
      <c r="AB1639" s="40">
        <f t="shared" si="814"/>
        <v>0</v>
      </c>
      <c r="AC1639" s="40">
        <f t="shared" si="815"/>
        <v>0</v>
      </c>
      <c r="AD1639" s="39">
        <f t="shared" si="816"/>
        <v>0</v>
      </c>
      <c r="AE1639" s="39">
        <f t="shared" si="817"/>
        <v>0</v>
      </c>
      <c r="AF1639" t="str">
        <f t="shared" si="818"/>
        <v>Trabalhado</v>
      </c>
      <c r="AG1639" t="str">
        <f t="shared" si="819"/>
        <v/>
      </c>
      <c r="AH1639" t="str">
        <f t="shared" si="820"/>
        <v/>
      </c>
      <c r="AJ1639" s="41">
        <f t="shared" si="821"/>
        <v>8</v>
      </c>
      <c r="AK1639" s="42" t="str">
        <f t="shared" si="822"/>
        <v/>
      </c>
      <c r="AL1639" s="41" t="str">
        <f t="shared" si="823"/>
        <v>Leve atraso</v>
      </c>
      <c r="AM1639" s="41" t="str">
        <f t="shared" si="824"/>
        <v>Não</v>
      </c>
      <c r="AN1639" s="41" t="str">
        <f t="shared" si="825"/>
        <v>Sim</v>
      </c>
      <c r="AO1639" s="42" t="str">
        <f t="shared" si="826"/>
        <v/>
      </c>
      <c r="AP1639" s="41" t="str">
        <f t="shared" si="827"/>
        <v>Ronaldo Santos Dias|46294</v>
      </c>
      <c r="AQ1639" s="41" t="str">
        <f t="shared" si="828"/>
        <v/>
      </c>
      <c r="AR1639" s="41" t="str">
        <f>IF($AQ1639="","",COUNTIFS(L_ChaveCob,$AQ1639,L_Ausencia,"&gt;"&amp;$W1639)+COUNTIFS($AQ$4:$AQ1639,$AQ1639,$W$4:$W1639,$W1639))</f>
        <v/>
      </c>
      <c r="AS1639" s="42">
        <f t="shared" si="829"/>
        <v>0</v>
      </c>
      <c r="AT1639" s="42">
        <f t="shared" si="830"/>
        <v>0</v>
      </c>
      <c r="AU1639" s="42">
        <f t="shared" si="831"/>
        <v>0</v>
      </c>
    </row>
    <row r="1640" spans="1:47" x14ac:dyDescent="0.2">
      <c r="A1640" s="35">
        <v>46294</v>
      </c>
      <c r="B1640" s="36" t="s">
        <v>247</v>
      </c>
      <c r="C1640" s="36" t="s">
        <v>258</v>
      </c>
      <c r="D1640" s="36"/>
      <c r="E1640" s="37"/>
      <c r="F1640" s="37"/>
      <c r="G1640" s="36"/>
      <c r="H1640" s="36"/>
      <c r="I1640" s="36"/>
      <c r="J1640" s="36"/>
      <c r="K1640" s="37"/>
      <c r="L1640" s="37"/>
      <c r="M1640" s="37"/>
      <c r="N1640" s="38">
        <f t="shared" si="800"/>
        <v>46266</v>
      </c>
      <c r="O1640">
        <f t="shared" si="801"/>
        <v>900005</v>
      </c>
      <c r="P1640" t="str">
        <f t="shared" si="802"/>
        <v>Serralheria</v>
      </c>
      <c r="Q1640" t="str">
        <f t="shared" si="803"/>
        <v>Normal / Fixo</v>
      </c>
      <c r="R1640" t="str">
        <f t="shared" si="804"/>
        <v>SERRALHEIRO II</v>
      </c>
      <c r="S1640" t="str">
        <f t="shared" si="805"/>
        <v>ADM</v>
      </c>
      <c r="T1640" s="39">
        <f t="shared" si="806"/>
        <v>57.825734836004102</v>
      </c>
      <c r="U1640" s="40">
        <f t="shared" si="807"/>
        <v>0.375</v>
      </c>
      <c r="V1640" s="40">
        <f t="shared" si="808"/>
        <v>0</v>
      </c>
      <c r="W1640" s="40">
        <f t="shared" si="809"/>
        <v>0.375</v>
      </c>
      <c r="X1640" t="str">
        <f t="shared" si="810"/>
        <v>Não</v>
      </c>
      <c r="Y1640" s="40">
        <f t="shared" si="811"/>
        <v>0</v>
      </c>
      <c r="Z1640" s="40">
        <f t="shared" si="812"/>
        <v>0</v>
      </c>
      <c r="AA1640" s="40">
        <f t="shared" si="813"/>
        <v>0</v>
      </c>
      <c r="AB1640" s="40">
        <f t="shared" si="814"/>
        <v>0</v>
      </c>
      <c r="AC1640" s="40">
        <f t="shared" si="815"/>
        <v>0</v>
      </c>
      <c r="AD1640" s="39">
        <f t="shared" si="816"/>
        <v>0</v>
      </c>
      <c r="AE1640" s="39">
        <f t="shared" si="817"/>
        <v>520.43161352403695</v>
      </c>
      <c r="AF1640" t="str">
        <f t="shared" si="818"/>
        <v>Justificada</v>
      </c>
      <c r="AG1640" t="str">
        <f t="shared" si="819"/>
        <v/>
      </c>
      <c r="AH1640" t="str">
        <f t="shared" si="820"/>
        <v/>
      </c>
      <c r="AJ1640" s="41">
        <f t="shared" si="821"/>
        <v>13</v>
      </c>
      <c r="AK1640" s="42" t="str">
        <f t="shared" si="822"/>
        <v/>
      </c>
      <c r="AL1640" s="41" t="str">
        <f t="shared" si="823"/>
        <v>Dia inteiro</v>
      </c>
      <c r="AM1640" s="41" t="str">
        <f t="shared" si="824"/>
        <v>Não</v>
      </c>
      <c r="AN1640" s="41" t="str">
        <f t="shared" si="825"/>
        <v>Não</v>
      </c>
      <c r="AO1640" s="42" t="str">
        <f t="shared" si="826"/>
        <v/>
      </c>
      <c r="AP1640" s="41" t="str">
        <f t="shared" si="827"/>
        <v>Rafael Fracaroli da Rocha|46294</v>
      </c>
      <c r="AQ1640" s="41" t="str">
        <f t="shared" si="828"/>
        <v/>
      </c>
      <c r="AR1640" s="41" t="str">
        <f>IF($AQ1640="","",COUNTIFS(L_ChaveCob,$AQ1640,L_Ausencia,"&gt;"&amp;$W1640)+COUNTIFS($AQ$4:$AQ1640,$AQ1640,$W$4:$W1640,$W1640))</f>
        <v/>
      </c>
      <c r="AS1640" s="42">
        <f t="shared" si="829"/>
        <v>0</v>
      </c>
      <c r="AT1640" s="42">
        <f t="shared" si="830"/>
        <v>0</v>
      </c>
      <c r="AU1640" s="42">
        <f t="shared" si="831"/>
        <v>0</v>
      </c>
    </row>
    <row r="1641" spans="1:47" x14ac:dyDescent="0.2">
      <c r="A1641" s="35">
        <v>46294</v>
      </c>
      <c r="B1641" s="36" t="s">
        <v>237</v>
      </c>
      <c r="C1641" s="36" t="s">
        <v>232</v>
      </c>
      <c r="D1641" s="36"/>
      <c r="E1641" s="37"/>
      <c r="F1641" s="37"/>
      <c r="G1641" s="36"/>
      <c r="H1641" s="36"/>
      <c r="I1641" s="36"/>
      <c r="J1641" s="36"/>
      <c r="K1641" s="37"/>
      <c r="L1641" s="37"/>
      <c r="M1641" s="37"/>
      <c r="N1641" s="38">
        <f t="shared" si="800"/>
        <v>46266</v>
      </c>
      <c r="O1641">
        <f t="shared" si="801"/>
        <v>119353</v>
      </c>
      <c r="P1641" t="str">
        <f t="shared" si="802"/>
        <v>Serralheria</v>
      </c>
      <c r="Q1641" t="str">
        <f t="shared" si="803"/>
        <v>Normal / Fixo</v>
      </c>
      <c r="R1641" t="str">
        <f t="shared" si="804"/>
        <v>SERRALHEIRO II</v>
      </c>
      <c r="S1641" t="str">
        <f t="shared" si="805"/>
        <v>ADM</v>
      </c>
      <c r="T1641" s="39">
        <f t="shared" si="806"/>
        <v>57.825734836004102</v>
      </c>
      <c r="U1641" s="40">
        <f t="shared" si="807"/>
        <v>0.375</v>
      </c>
      <c r="V1641" s="40">
        <f t="shared" si="808"/>
        <v>0.375</v>
      </c>
      <c r="W1641" s="40">
        <f t="shared" si="809"/>
        <v>0</v>
      </c>
      <c r="X1641" t="str">
        <f t="shared" si="810"/>
        <v>Não</v>
      </c>
      <c r="Y1641" s="40">
        <f t="shared" si="811"/>
        <v>0</v>
      </c>
      <c r="Z1641" s="40">
        <f t="shared" si="812"/>
        <v>0</v>
      </c>
      <c r="AA1641" s="40">
        <f t="shared" si="813"/>
        <v>0</v>
      </c>
      <c r="AB1641" s="40">
        <f t="shared" si="814"/>
        <v>0</v>
      </c>
      <c r="AC1641" s="40">
        <f t="shared" si="815"/>
        <v>0</v>
      </c>
      <c r="AD1641" s="39">
        <f t="shared" si="816"/>
        <v>0</v>
      </c>
      <c r="AE1641" s="39">
        <f t="shared" si="817"/>
        <v>0</v>
      </c>
      <c r="AF1641" t="str">
        <f t="shared" si="818"/>
        <v>Trabalhado</v>
      </c>
      <c r="AG1641" t="str">
        <f t="shared" si="819"/>
        <v/>
      </c>
      <c r="AH1641" t="str">
        <f t="shared" si="820"/>
        <v/>
      </c>
      <c r="AJ1641" s="41">
        <f t="shared" si="821"/>
        <v>7</v>
      </c>
      <c r="AK1641" s="42" t="str">
        <f t="shared" si="822"/>
        <v/>
      </c>
      <c r="AL1641" s="41" t="str">
        <f t="shared" si="823"/>
        <v>Leve atraso</v>
      </c>
      <c r="AM1641" s="41" t="str">
        <f t="shared" si="824"/>
        <v>Não</v>
      </c>
      <c r="AN1641" s="41" t="str">
        <f t="shared" si="825"/>
        <v>Sim</v>
      </c>
      <c r="AO1641" s="42" t="str">
        <f t="shared" si="826"/>
        <v/>
      </c>
      <c r="AP1641" s="41" t="str">
        <f t="shared" si="827"/>
        <v>Ezequiel Antonio Peres|46294</v>
      </c>
      <c r="AQ1641" s="41" t="str">
        <f t="shared" si="828"/>
        <v/>
      </c>
      <c r="AR1641" s="41" t="str">
        <f>IF($AQ1641="","",COUNTIFS(L_ChaveCob,$AQ1641,L_Ausencia,"&gt;"&amp;$W1641)+COUNTIFS($AQ$4:$AQ1641,$AQ1641,$W$4:$W1641,$W1641))</f>
        <v/>
      </c>
      <c r="AS1641" s="42">
        <f t="shared" si="829"/>
        <v>0</v>
      </c>
      <c r="AT1641" s="42">
        <f t="shared" si="830"/>
        <v>0</v>
      </c>
      <c r="AU1641" s="42">
        <f t="shared" si="831"/>
        <v>0</v>
      </c>
    </row>
    <row r="1642" spans="1:47" x14ac:dyDescent="0.2">
      <c r="A1642" s="35">
        <v>46294</v>
      </c>
      <c r="B1642" s="36" t="s">
        <v>249</v>
      </c>
      <c r="C1642" s="36" t="s">
        <v>228</v>
      </c>
      <c r="D1642" s="36"/>
      <c r="E1642" s="37"/>
      <c r="F1642" s="37"/>
      <c r="G1642" s="36"/>
      <c r="H1642" s="36"/>
      <c r="I1642" s="36"/>
      <c r="J1642" s="36"/>
      <c r="K1642" s="37"/>
      <c r="L1642" s="37"/>
      <c r="M1642" s="37"/>
      <c r="N1642" s="38">
        <f t="shared" si="800"/>
        <v>46266</v>
      </c>
      <c r="O1642">
        <f t="shared" si="801"/>
        <v>331335</v>
      </c>
      <c r="P1642" t="str">
        <f t="shared" si="802"/>
        <v>Serralheria</v>
      </c>
      <c r="Q1642" t="str">
        <f t="shared" si="803"/>
        <v>Normal / Fixo</v>
      </c>
      <c r="R1642" t="str">
        <f t="shared" si="804"/>
        <v>SERRALHEIRO II</v>
      </c>
      <c r="S1642" t="str">
        <f t="shared" si="805"/>
        <v>ADM</v>
      </c>
      <c r="T1642" s="39">
        <f t="shared" si="806"/>
        <v>57.825734836004102</v>
      </c>
      <c r="U1642" s="40">
        <f t="shared" si="807"/>
        <v>0.375</v>
      </c>
      <c r="V1642" s="40">
        <f t="shared" si="808"/>
        <v>0</v>
      </c>
      <c r="W1642" s="40">
        <f t="shared" si="809"/>
        <v>0.375</v>
      </c>
      <c r="X1642" t="str">
        <f t="shared" si="810"/>
        <v>Sim</v>
      </c>
      <c r="Y1642" s="40">
        <f t="shared" si="811"/>
        <v>0.375</v>
      </c>
      <c r="Z1642" s="40">
        <f t="shared" si="812"/>
        <v>0</v>
      </c>
      <c r="AA1642" s="40">
        <f t="shared" si="813"/>
        <v>0</v>
      </c>
      <c r="AB1642" s="40">
        <f t="shared" si="814"/>
        <v>0</v>
      </c>
      <c r="AC1642" s="40">
        <f t="shared" si="815"/>
        <v>0.375</v>
      </c>
      <c r="AD1642" s="39">
        <f t="shared" si="816"/>
        <v>520.43161352403695</v>
      </c>
      <c r="AE1642" s="39">
        <f t="shared" si="817"/>
        <v>0</v>
      </c>
      <c r="AF1642" t="str">
        <f t="shared" si="818"/>
        <v>Férias</v>
      </c>
      <c r="AG1642" t="str">
        <f t="shared" si="819"/>
        <v>DESCONTA 9:00h (Férias).</v>
      </c>
      <c r="AH1642" t="str">
        <f t="shared" si="820"/>
        <v/>
      </c>
      <c r="AJ1642" s="41">
        <f t="shared" si="821"/>
        <v>5</v>
      </c>
      <c r="AK1642" s="42" t="str">
        <f t="shared" si="822"/>
        <v/>
      </c>
      <c r="AL1642" s="41" t="str">
        <f t="shared" si="823"/>
        <v>Dia inteiro</v>
      </c>
      <c r="AM1642" s="41" t="str">
        <f t="shared" si="824"/>
        <v>Sim</v>
      </c>
      <c r="AN1642" s="41" t="str">
        <f t="shared" si="825"/>
        <v>Não</v>
      </c>
      <c r="AO1642" s="42" t="str">
        <f t="shared" si="826"/>
        <v/>
      </c>
      <c r="AP1642" s="41" t="str">
        <f t="shared" si="827"/>
        <v>Robson Alberto Alves Galvão|46294</v>
      </c>
      <c r="AQ1642" s="41" t="str">
        <f t="shared" si="828"/>
        <v>46294|Serralheria</v>
      </c>
      <c r="AR1642" s="41">
        <f>IF($AQ1642="","",COUNTIFS(L_ChaveCob,$AQ1642,L_Ausencia,"&gt;"&amp;$W1642)+COUNTIFS($AQ$4:$AQ1642,$AQ1642,$W$4:$W1642,$W1642))</f>
        <v>1</v>
      </c>
      <c r="AS1642" s="42">
        <f t="shared" si="829"/>
        <v>0</v>
      </c>
      <c r="AT1642" s="42">
        <f t="shared" si="830"/>
        <v>0</v>
      </c>
      <c r="AU1642" s="42">
        <f t="shared" si="831"/>
        <v>0</v>
      </c>
    </row>
    <row r="1643" spans="1:47" x14ac:dyDescent="0.2">
      <c r="A1643" s="35">
        <v>46294</v>
      </c>
      <c r="B1643" s="36" t="s">
        <v>229</v>
      </c>
      <c r="C1643" s="36" t="s">
        <v>232</v>
      </c>
      <c r="D1643" s="36"/>
      <c r="E1643" s="37"/>
      <c r="F1643" s="37"/>
      <c r="G1643" s="36"/>
      <c r="H1643" s="36"/>
      <c r="I1643" s="36"/>
      <c r="J1643" s="36"/>
      <c r="K1643" s="37"/>
      <c r="L1643" s="37"/>
      <c r="M1643" s="37"/>
      <c r="N1643" s="38">
        <f t="shared" si="800"/>
        <v>46266</v>
      </c>
      <c r="O1643">
        <f t="shared" si="801"/>
        <v>105410</v>
      </c>
      <c r="P1643" t="str">
        <f t="shared" si="802"/>
        <v>Serralheria</v>
      </c>
      <c r="Q1643" t="str">
        <f t="shared" si="803"/>
        <v>Normal / Fixo</v>
      </c>
      <c r="R1643" t="str">
        <f t="shared" si="804"/>
        <v>SERRALHEIRO I</v>
      </c>
      <c r="S1643" t="str">
        <f t="shared" si="805"/>
        <v>TURNO 3</v>
      </c>
      <c r="T1643" s="39">
        <f t="shared" si="806"/>
        <v>53.488333185221997</v>
      </c>
      <c r="U1643" s="40">
        <f t="shared" si="807"/>
        <v>0.33333333333333298</v>
      </c>
      <c r="V1643" s="40">
        <f t="shared" si="808"/>
        <v>0.33333333333333298</v>
      </c>
      <c r="W1643" s="40">
        <f t="shared" si="809"/>
        <v>0</v>
      </c>
      <c r="X1643" t="str">
        <f t="shared" si="810"/>
        <v>Não</v>
      </c>
      <c r="Y1643" s="40">
        <f t="shared" si="811"/>
        <v>0</v>
      </c>
      <c r="Z1643" s="40">
        <f t="shared" si="812"/>
        <v>0</v>
      </c>
      <c r="AA1643" s="40">
        <f t="shared" si="813"/>
        <v>0</v>
      </c>
      <c r="AB1643" s="40">
        <f t="shared" si="814"/>
        <v>0</v>
      </c>
      <c r="AC1643" s="40">
        <f t="shared" si="815"/>
        <v>0</v>
      </c>
      <c r="AD1643" s="39">
        <f t="shared" si="816"/>
        <v>0</v>
      </c>
      <c r="AE1643" s="39">
        <f t="shared" si="817"/>
        <v>0</v>
      </c>
      <c r="AF1643" t="str">
        <f t="shared" si="818"/>
        <v>Trabalhado</v>
      </c>
      <c r="AG1643" t="str">
        <f t="shared" si="819"/>
        <v/>
      </c>
      <c r="AH1643" t="str">
        <f t="shared" si="820"/>
        <v/>
      </c>
      <c r="AJ1643" s="41">
        <f t="shared" si="821"/>
        <v>6</v>
      </c>
      <c r="AK1643" s="42" t="str">
        <f t="shared" si="822"/>
        <v/>
      </c>
      <c r="AL1643" s="41" t="str">
        <f t="shared" si="823"/>
        <v>Leve atraso</v>
      </c>
      <c r="AM1643" s="41" t="str">
        <f t="shared" si="824"/>
        <v>Não</v>
      </c>
      <c r="AN1643" s="41" t="str">
        <f t="shared" si="825"/>
        <v>Sim</v>
      </c>
      <c r="AO1643" s="42" t="str">
        <f t="shared" si="826"/>
        <v/>
      </c>
      <c r="AP1643" s="41" t="str">
        <f t="shared" si="827"/>
        <v>Marcelo Douglas Vieira Santana|46294</v>
      </c>
      <c r="AQ1643" s="41" t="str">
        <f t="shared" si="828"/>
        <v/>
      </c>
      <c r="AR1643" s="41" t="str">
        <f>IF($AQ1643="","",COUNTIFS(L_ChaveCob,$AQ1643,L_Ausencia,"&gt;"&amp;$W1643)+COUNTIFS($AQ$4:$AQ1643,$AQ1643,$W$4:$W1643,$W1643))</f>
        <v/>
      </c>
      <c r="AS1643" s="42">
        <f t="shared" si="829"/>
        <v>0</v>
      </c>
      <c r="AT1643" s="42">
        <f t="shared" si="830"/>
        <v>0</v>
      </c>
      <c r="AU1643" s="42">
        <f t="shared" si="831"/>
        <v>0</v>
      </c>
    </row>
    <row r="1644" spans="1:47" x14ac:dyDescent="0.2">
      <c r="A1644" s="35">
        <v>46294</v>
      </c>
      <c r="B1644" s="36" t="s">
        <v>231</v>
      </c>
      <c r="C1644" s="36" t="s">
        <v>213</v>
      </c>
      <c r="D1644" s="36"/>
      <c r="E1644" s="37"/>
      <c r="F1644" s="37"/>
      <c r="G1644" s="36"/>
      <c r="H1644" s="36"/>
      <c r="I1644" s="36"/>
      <c r="J1644" s="36"/>
      <c r="K1644" s="37"/>
      <c r="L1644" s="37"/>
      <c r="M1644" s="37"/>
      <c r="N1644" s="38">
        <f t="shared" si="800"/>
        <v>46266</v>
      </c>
      <c r="O1644">
        <f t="shared" si="801"/>
        <v>900004</v>
      </c>
      <c r="P1644" t="str">
        <f t="shared" si="802"/>
        <v>Serralheria</v>
      </c>
      <c r="Q1644" t="str">
        <f t="shared" si="803"/>
        <v>Normal / Fixo</v>
      </c>
      <c r="R1644" t="str">
        <f t="shared" si="804"/>
        <v>SERRALHEIRO I</v>
      </c>
      <c r="S1644" t="str">
        <f t="shared" si="805"/>
        <v>TURNO 2</v>
      </c>
      <c r="T1644" s="39">
        <f t="shared" si="806"/>
        <v>53.488333185221997</v>
      </c>
      <c r="U1644" s="40">
        <f t="shared" si="807"/>
        <v>0.33333333333333298</v>
      </c>
      <c r="V1644" s="40">
        <f t="shared" si="808"/>
        <v>0</v>
      </c>
      <c r="W1644" s="40">
        <f t="shared" si="809"/>
        <v>0.33333333333333298</v>
      </c>
      <c r="X1644" t="str">
        <f t="shared" si="810"/>
        <v>Sim</v>
      </c>
      <c r="Y1644" s="40">
        <f t="shared" si="811"/>
        <v>0.33333333333333298</v>
      </c>
      <c r="Z1644" s="40">
        <f t="shared" si="812"/>
        <v>0</v>
      </c>
      <c r="AA1644" s="40">
        <f t="shared" si="813"/>
        <v>0</v>
      </c>
      <c r="AB1644" s="40">
        <f t="shared" si="814"/>
        <v>0</v>
      </c>
      <c r="AC1644" s="40">
        <f t="shared" si="815"/>
        <v>0.33333333333333298</v>
      </c>
      <c r="AD1644" s="39">
        <f t="shared" si="816"/>
        <v>427.90666548177552</v>
      </c>
      <c r="AE1644" s="39">
        <f t="shared" si="817"/>
        <v>0</v>
      </c>
      <c r="AF1644" t="str">
        <f t="shared" si="818"/>
        <v>Injustificada</v>
      </c>
      <c r="AG1644" t="str">
        <f t="shared" si="819"/>
        <v>DESCONTA 8:00h (Injustificada).</v>
      </c>
      <c r="AH1644" t="str">
        <f t="shared" si="820"/>
        <v/>
      </c>
      <c r="AJ1644" s="41">
        <f t="shared" si="821"/>
        <v>11</v>
      </c>
      <c r="AK1644" s="42" t="str">
        <f t="shared" si="822"/>
        <v/>
      </c>
      <c r="AL1644" s="41" t="str">
        <f t="shared" si="823"/>
        <v>Dia inteiro</v>
      </c>
      <c r="AM1644" s="41" t="str">
        <f t="shared" si="824"/>
        <v>Sim</v>
      </c>
      <c r="AN1644" s="41" t="str">
        <f t="shared" si="825"/>
        <v>Não</v>
      </c>
      <c r="AO1644" s="42" t="str">
        <f t="shared" si="826"/>
        <v/>
      </c>
      <c r="AP1644" s="41" t="str">
        <f t="shared" si="827"/>
        <v>Rogério Marques da Silva|46294</v>
      </c>
      <c r="AQ1644" s="41" t="str">
        <f t="shared" si="828"/>
        <v>46294|Serralheria</v>
      </c>
      <c r="AR1644" s="41">
        <f>IF($AQ1644="","",COUNTIFS(L_ChaveCob,$AQ1644,L_Ausencia,"&gt;"&amp;$W1644)+COUNTIFS($AQ$4:$AQ1644,$AQ1644,$W$4:$W1644,$W1644))</f>
        <v>4</v>
      </c>
      <c r="AS1644" s="42">
        <f t="shared" si="829"/>
        <v>0</v>
      </c>
      <c r="AT1644" s="42">
        <f t="shared" si="830"/>
        <v>0</v>
      </c>
      <c r="AU1644" s="42">
        <f t="shared" si="831"/>
        <v>0</v>
      </c>
    </row>
    <row r="1645" spans="1:47" x14ac:dyDescent="0.2">
      <c r="A1645" s="35">
        <v>46294</v>
      </c>
      <c r="B1645" s="36" t="s">
        <v>479</v>
      </c>
      <c r="C1645" s="36" t="s">
        <v>232</v>
      </c>
      <c r="D1645" s="36"/>
      <c r="E1645" s="37"/>
      <c r="F1645" s="37"/>
      <c r="G1645" s="36"/>
      <c r="H1645" s="36"/>
      <c r="I1645" s="36"/>
      <c r="J1645" s="36"/>
      <c r="K1645" s="37"/>
      <c r="L1645" s="37"/>
      <c r="M1645" s="37"/>
      <c r="N1645" s="38">
        <f t="shared" si="800"/>
        <v>46266</v>
      </c>
      <c r="O1645">
        <f t="shared" si="801"/>
        <v>900012</v>
      </c>
      <c r="P1645" t="str">
        <f t="shared" si="802"/>
        <v>Serralheria</v>
      </c>
      <c r="Q1645" t="str">
        <f t="shared" si="803"/>
        <v>Normal / Fixo</v>
      </c>
      <c r="R1645" t="str">
        <f t="shared" si="804"/>
        <v>SERRALHEIRO I</v>
      </c>
      <c r="S1645" t="str">
        <f t="shared" si="805"/>
        <v>ADM</v>
      </c>
      <c r="T1645" s="39">
        <f t="shared" si="806"/>
        <v>53.488333185221997</v>
      </c>
      <c r="U1645" s="40">
        <f t="shared" si="807"/>
        <v>0.375</v>
      </c>
      <c r="V1645" s="40">
        <f t="shared" si="808"/>
        <v>0.375</v>
      </c>
      <c r="W1645" s="40">
        <f t="shared" si="809"/>
        <v>0</v>
      </c>
      <c r="X1645" t="str">
        <f t="shared" si="810"/>
        <v>Não</v>
      </c>
      <c r="Y1645" s="40">
        <f t="shared" si="811"/>
        <v>0</v>
      </c>
      <c r="Z1645" s="40">
        <f t="shared" si="812"/>
        <v>0</v>
      </c>
      <c r="AA1645" s="40">
        <f t="shared" si="813"/>
        <v>0</v>
      </c>
      <c r="AB1645" s="40">
        <f t="shared" si="814"/>
        <v>0</v>
      </c>
      <c r="AC1645" s="40">
        <f t="shared" si="815"/>
        <v>0</v>
      </c>
      <c r="AD1645" s="39">
        <f t="shared" si="816"/>
        <v>0</v>
      </c>
      <c r="AE1645" s="39">
        <f t="shared" si="817"/>
        <v>0</v>
      </c>
      <c r="AF1645" t="str">
        <f t="shared" si="818"/>
        <v>Trabalhado</v>
      </c>
      <c r="AG1645" t="str">
        <f t="shared" si="819"/>
        <v/>
      </c>
      <c r="AH1645" t="str">
        <f t="shared" si="820"/>
        <v/>
      </c>
      <c r="AJ1645" s="41">
        <f t="shared" si="821"/>
        <v>21</v>
      </c>
      <c r="AK1645" s="42" t="str">
        <f t="shared" si="822"/>
        <v/>
      </c>
      <c r="AL1645" s="41" t="str">
        <f t="shared" si="823"/>
        <v>Leve atraso</v>
      </c>
      <c r="AM1645" s="41" t="str">
        <f t="shared" si="824"/>
        <v>Não</v>
      </c>
      <c r="AN1645" s="41" t="str">
        <f t="shared" si="825"/>
        <v>Sim</v>
      </c>
      <c r="AO1645" s="42" t="str">
        <f t="shared" si="826"/>
        <v/>
      </c>
      <c r="AP1645" s="41" t="str">
        <f t="shared" si="827"/>
        <v>Diego Ferreira Moura|46294</v>
      </c>
      <c r="AQ1645" s="41" t="str">
        <f t="shared" si="828"/>
        <v/>
      </c>
      <c r="AR1645" s="41" t="str">
        <f>IF($AQ1645="","",COUNTIFS(L_ChaveCob,$AQ1645,L_Ausencia,"&gt;"&amp;$W1645)+COUNTIFS($AQ$4:$AQ1645,$AQ1645,$W$4:$W1645,$W1645))</f>
        <v/>
      </c>
      <c r="AS1645" s="42">
        <f t="shared" si="829"/>
        <v>0</v>
      </c>
      <c r="AT1645" s="42">
        <f t="shared" si="830"/>
        <v>0</v>
      </c>
      <c r="AU1645" s="42">
        <f t="shared" si="831"/>
        <v>0</v>
      </c>
    </row>
    <row r="1646" spans="1:47" x14ac:dyDescent="0.2">
      <c r="A1646" s="35">
        <v>46294</v>
      </c>
      <c r="B1646" s="36" t="s">
        <v>483</v>
      </c>
      <c r="C1646" s="36" t="s">
        <v>213</v>
      </c>
      <c r="D1646" s="36"/>
      <c r="E1646" s="37"/>
      <c r="F1646" s="37"/>
      <c r="G1646" s="36" t="s">
        <v>625</v>
      </c>
      <c r="H1646" s="36"/>
      <c r="I1646" s="36"/>
      <c r="J1646" s="36"/>
      <c r="K1646" s="37"/>
      <c r="L1646" s="37"/>
      <c r="M1646" s="37"/>
      <c r="N1646" s="38">
        <f t="shared" si="800"/>
        <v>46266</v>
      </c>
      <c r="O1646">
        <f t="shared" si="801"/>
        <v>900011</v>
      </c>
      <c r="P1646" t="str">
        <f t="shared" si="802"/>
        <v>Serralheria</v>
      </c>
      <c r="Q1646" t="str">
        <f t="shared" si="803"/>
        <v>Normal / Fixo</v>
      </c>
      <c r="R1646" t="str">
        <f t="shared" si="804"/>
        <v>SERRALHEIRO I</v>
      </c>
      <c r="S1646" t="str">
        <f t="shared" si="805"/>
        <v>ADM</v>
      </c>
      <c r="T1646" s="39">
        <f t="shared" si="806"/>
        <v>53.488333185221997</v>
      </c>
      <c r="U1646" s="40">
        <f t="shared" si="807"/>
        <v>0.375</v>
      </c>
      <c r="V1646" s="40">
        <f t="shared" si="808"/>
        <v>0</v>
      </c>
      <c r="W1646" s="40">
        <f t="shared" si="809"/>
        <v>0.375</v>
      </c>
      <c r="X1646" t="str">
        <f t="shared" si="810"/>
        <v>Sim</v>
      </c>
      <c r="Y1646" s="40">
        <f t="shared" si="811"/>
        <v>0.375</v>
      </c>
      <c r="Z1646" s="40">
        <f t="shared" si="812"/>
        <v>0</v>
      </c>
      <c r="AA1646" s="40">
        <f t="shared" si="813"/>
        <v>0</v>
      </c>
      <c r="AB1646" s="40">
        <f t="shared" si="814"/>
        <v>0</v>
      </c>
      <c r="AC1646" s="40">
        <f t="shared" si="815"/>
        <v>0.375</v>
      </c>
      <c r="AD1646" s="39">
        <f t="shared" si="816"/>
        <v>481.39499866699799</v>
      </c>
      <c r="AE1646" s="39">
        <f t="shared" si="817"/>
        <v>0</v>
      </c>
      <c r="AF1646" t="str">
        <f t="shared" si="818"/>
        <v>Injustificada</v>
      </c>
      <c r="AG1646" t="str">
        <f t="shared" si="819"/>
        <v>DESCONTA 9:00h (Injustificada).</v>
      </c>
      <c r="AH1646" t="str">
        <f t="shared" si="820"/>
        <v/>
      </c>
      <c r="AJ1646" s="41">
        <f t="shared" si="821"/>
        <v>20</v>
      </c>
      <c r="AK1646" s="42" t="str">
        <f t="shared" si="822"/>
        <v/>
      </c>
      <c r="AL1646" s="41" t="str">
        <f t="shared" si="823"/>
        <v>Dia inteiro</v>
      </c>
      <c r="AM1646" s="41" t="str">
        <f t="shared" si="824"/>
        <v>Sim</v>
      </c>
      <c r="AN1646" s="41" t="str">
        <f t="shared" si="825"/>
        <v>Não</v>
      </c>
      <c r="AO1646" s="42" t="str">
        <f t="shared" si="826"/>
        <v/>
      </c>
      <c r="AP1646" s="41" t="str">
        <f t="shared" si="827"/>
        <v>Maxwell Torres da Silva|46294</v>
      </c>
      <c r="AQ1646" s="41" t="str">
        <f t="shared" si="828"/>
        <v>46294|Serralheria</v>
      </c>
      <c r="AR1646" s="41">
        <f>IF($AQ1646="","",COUNTIFS(L_ChaveCob,$AQ1646,L_Ausencia,"&gt;"&amp;$W1646)+COUNTIFS($AQ$4:$AQ1646,$AQ1646,$W$4:$W1646,$W1646))</f>
        <v>2</v>
      </c>
      <c r="AS1646" s="42">
        <f t="shared" si="829"/>
        <v>0</v>
      </c>
      <c r="AT1646" s="42">
        <f t="shared" si="830"/>
        <v>0</v>
      </c>
      <c r="AU1646" s="42">
        <f t="shared" si="831"/>
        <v>0</v>
      </c>
    </row>
    <row r="1647" spans="1:47" x14ac:dyDescent="0.2">
      <c r="A1647" s="35">
        <v>46294</v>
      </c>
      <c r="B1647" s="36" t="s">
        <v>621</v>
      </c>
      <c r="C1647" s="36" t="s">
        <v>213</v>
      </c>
      <c r="D1647" s="36"/>
      <c r="E1647" s="37"/>
      <c r="F1647" s="37"/>
      <c r="G1647" s="36"/>
      <c r="H1647" s="36"/>
      <c r="I1647" s="36"/>
      <c r="J1647" s="36"/>
      <c r="K1647" s="37"/>
      <c r="L1647" s="37"/>
      <c r="M1647" s="37"/>
      <c r="N1647" s="38">
        <f t="shared" si="800"/>
        <v>46266</v>
      </c>
      <c r="O1647">
        <f t="shared" si="801"/>
        <v>98296</v>
      </c>
      <c r="P1647" t="str">
        <f t="shared" si="802"/>
        <v>Serralheria</v>
      </c>
      <c r="Q1647" t="str">
        <f t="shared" si="803"/>
        <v>Normal / Fixo</v>
      </c>
      <c r="R1647" t="str">
        <f t="shared" si="804"/>
        <v>SERRALHEIRO I</v>
      </c>
      <c r="S1647" t="str">
        <f t="shared" si="805"/>
        <v>ADM</v>
      </c>
      <c r="T1647" s="39">
        <f t="shared" si="806"/>
        <v>53.488333185221997</v>
      </c>
      <c r="U1647" s="40">
        <f t="shared" si="807"/>
        <v>0.375</v>
      </c>
      <c r="V1647" s="40">
        <f t="shared" si="808"/>
        <v>0</v>
      </c>
      <c r="W1647" s="40">
        <f t="shared" si="809"/>
        <v>0.375</v>
      </c>
      <c r="X1647" t="str">
        <f t="shared" si="810"/>
        <v>Sim</v>
      </c>
      <c r="Y1647" s="40">
        <f t="shared" si="811"/>
        <v>0.375</v>
      </c>
      <c r="Z1647" s="40">
        <f t="shared" si="812"/>
        <v>0</v>
      </c>
      <c r="AA1647" s="40">
        <f t="shared" si="813"/>
        <v>0</v>
      </c>
      <c r="AB1647" s="40">
        <f t="shared" si="814"/>
        <v>0</v>
      </c>
      <c r="AC1647" s="40">
        <f t="shared" si="815"/>
        <v>0.375</v>
      </c>
      <c r="AD1647" s="39">
        <f t="shared" si="816"/>
        <v>481.39499866699799</v>
      </c>
      <c r="AE1647" s="39">
        <f t="shared" si="817"/>
        <v>0</v>
      </c>
      <c r="AF1647" t="str">
        <f t="shared" si="818"/>
        <v>Injustificada</v>
      </c>
      <c r="AG1647" t="str">
        <f t="shared" si="819"/>
        <v>DESCONTA 9:00h (Injustificada).</v>
      </c>
      <c r="AH1647" t="str">
        <f t="shared" si="820"/>
        <v/>
      </c>
      <c r="AJ1647" s="41">
        <f t="shared" si="821"/>
        <v>24</v>
      </c>
      <c r="AK1647" s="42" t="str">
        <f t="shared" si="822"/>
        <v/>
      </c>
      <c r="AL1647" s="41" t="str">
        <f t="shared" si="823"/>
        <v>Dia inteiro</v>
      </c>
      <c r="AM1647" s="41" t="str">
        <f t="shared" si="824"/>
        <v>Sim</v>
      </c>
      <c r="AN1647" s="41" t="str">
        <f t="shared" si="825"/>
        <v>Não</v>
      </c>
      <c r="AO1647" s="42" t="str">
        <f t="shared" si="826"/>
        <v/>
      </c>
      <c r="AP1647" s="41" t="str">
        <f t="shared" si="827"/>
        <v>José Welmison Vicente da Silva|46294</v>
      </c>
      <c r="AQ1647" s="41" t="str">
        <f t="shared" si="828"/>
        <v>46294|Serralheria</v>
      </c>
      <c r="AR1647" s="41">
        <f>IF($AQ1647="","",COUNTIFS(L_ChaveCob,$AQ1647,L_Ausencia,"&gt;"&amp;$W1647)+COUNTIFS($AQ$4:$AQ1647,$AQ1647,$W$4:$W1647,$W1647))</f>
        <v>3</v>
      </c>
      <c r="AS1647" s="42">
        <f t="shared" si="829"/>
        <v>0</v>
      </c>
      <c r="AT1647" s="42">
        <f t="shared" si="830"/>
        <v>0</v>
      </c>
      <c r="AU1647" s="42">
        <f t="shared" si="831"/>
        <v>0</v>
      </c>
    </row>
    <row r="1648" spans="1:47" x14ac:dyDescent="0.2">
      <c r="A1648" s="35">
        <v>46294</v>
      </c>
      <c r="B1648" s="36" t="s">
        <v>620</v>
      </c>
      <c r="C1648" s="36" t="s">
        <v>232</v>
      </c>
      <c r="D1648" s="36"/>
      <c r="E1648" s="37"/>
      <c r="F1648" s="37"/>
      <c r="G1648" s="36"/>
      <c r="H1648" s="36"/>
      <c r="I1648" s="36"/>
      <c r="J1648" s="36"/>
      <c r="K1648" s="37"/>
      <c r="L1648" s="37"/>
      <c r="M1648" s="37"/>
      <c r="N1648" s="38">
        <f t="shared" si="800"/>
        <v>46266</v>
      </c>
      <c r="O1648">
        <f t="shared" si="801"/>
        <v>558169</v>
      </c>
      <c r="P1648" t="str">
        <f t="shared" si="802"/>
        <v>Serralheria</v>
      </c>
      <c r="Q1648" t="str">
        <f t="shared" si="803"/>
        <v>Normal / Fixo</v>
      </c>
      <c r="R1648" t="str">
        <f t="shared" si="804"/>
        <v>SERRALHEIRO I</v>
      </c>
      <c r="S1648" t="str">
        <f t="shared" si="805"/>
        <v>ADM</v>
      </c>
      <c r="T1648" s="39">
        <f t="shared" si="806"/>
        <v>53.488333185221997</v>
      </c>
      <c r="U1648" s="40">
        <f t="shared" si="807"/>
        <v>0.375</v>
      </c>
      <c r="V1648" s="40">
        <f t="shared" si="808"/>
        <v>0.375</v>
      </c>
      <c r="W1648" s="40">
        <f t="shared" si="809"/>
        <v>0</v>
      </c>
      <c r="X1648" t="str">
        <f t="shared" si="810"/>
        <v>Não</v>
      </c>
      <c r="Y1648" s="40">
        <f t="shared" si="811"/>
        <v>0</v>
      </c>
      <c r="Z1648" s="40">
        <f t="shared" si="812"/>
        <v>0</v>
      </c>
      <c r="AA1648" s="40">
        <f t="shared" si="813"/>
        <v>0</v>
      </c>
      <c r="AB1648" s="40">
        <f t="shared" si="814"/>
        <v>0</v>
      </c>
      <c r="AC1648" s="40">
        <f t="shared" si="815"/>
        <v>0</v>
      </c>
      <c r="AD1648" s="39">
        <f t="shared" si="816"/>
        <v>0</v>
      </c>
      <c r="AE1648" s="39">
        <f t="shared" si="817"/>
        <v>0</v>
      </c>
      <c r="AF1648" t="str">
        <f t="shared" si="818"/>
        <v>Trabalhado</v>
      </c>
      <c r="AG1648" t="str">
        <f t="shared" si="819"/>
        <v/>
      </c>
      <c r="AH1648" t="str">
        <f t="shared" si="820"/>
        <v/>
      </c>
      <c r="AJ1648" s="41">
        <f t="shared" si="821"/>
        <v>23</v>
      </c>
      <c r="AK1648" s="42" t="str">
        <f t="shared" si="822"/>
        <v/>
      </c>
      <c r="AL1648" s="41" t="str">
        <f t="shared" si="823"/>
        <v>Leve atraso</v>
      </c>
      <c r="AM1648" s="41" t="str">
        <f t="shared" si="824"/>
        <v>Não</v>
      </c>
      <c r="AN1648" s="41" t="str">
        <f t="shared" si="825"/>
        <v>Sim</v>
      </c>
      <c r="AO1648" s="42" t="str">
        <f t="shared" si="826"/>
        <v/>
      </c>
      <c r="AP1648" s="41" t="str">
        <f t="shared" si="827"/>
        <v>Felipe Cardoso|46294</v>
      </c>
      <c r="AQ1648" s="41" t="str">
        <f t="shared" si="828"/>
        <v/>
      </c>
      <c r="AR1648" s="41" t="str">
        <f>IF($AQ1648="","",COUNTIFS(L_ChaveCob,$AQ1648,L_Ausencia,"&gt;"&amp;$W1648)+COUNTIFS($AQ$4:$AQ1648,$AQ1648,$W$4:$W1648,$W1648))</f>
        <v/>
      </c>
      <c r="AS1648" s="42">
        <f t="shared" si="829"/>
        <v>0</v>
      </c>
      <c r="AT1648" s="42">
        <f t="shared" si="830"/>
        <v>0</v>
      </c>
      <c r="AU1648" s="42">
        <f t="shared" si="831"/>
        <v>0</v>
      </c>
    </row>
    <row r="1649" spans="1:47" hidden="1" x14ac:dyDescent="0.2">
      <c r="A1649" s="35">
        <v>46294</v>
      </c>
      <c r="B1649" s="36" t="s">
        <v>611</v>
      </c>
      <c r="C1649" s="36" t="s">
        <v>258</v>
      </c>
      <c r="D1649" s="36"/>
      <c r="E1649" s="37"/>
      <c r="F1649" s="37"/>
      <c r="G1649" s="36" t="s">
        <v>624</v>
      </c>
      <c r="H1649" s="36"/>
      <c r="I1649" s="36"/>
      <c r="J1649" s="36"/>
      <c r="K1649" s="37"/>
      <c r="L1649" s="37"/>
      <c r="M1649" s="37"/>
      <c r="N1649" s="38">
        <f t="shared" si="800"/>
        <v>46266</v>
      </c>
      <c r="O1649">
        <f t="shared" si="801"/>
        <v>900013</v>
      </c>
      <c r="P1649" t="str">
        <f t="shared" si="802"/>
        <v>SPOT</v>
      </c>
      <c r="Q1649" t="str">
        <f t="shared" si="803"/>
        <v>SPOT</v>
      </c>
      <c r="R1649" t="str">
        <f t="shared" si="804"/>
        <v>SERRALHEIRO I</v>
      </c>
      <c r="S1649" t="str">
        <f t="shared" si="805"/>
        <v>TURNO 2</v>
      </c>
      <c r="T1649" s="39">
        <f t="shared" si="806"/>
        <v>53.488333185221997</v>
      </c>
      <c r="U1649" s="40">
        <f t="shared" si="807"/>
        <v>0.33333333333333298</v>
      </c>
      <c r="V1649" s="40">
        <f t="shared" si="808"/>
        <v>0</v>
      </c>
      <c r="W1649" s="40">
        <f t="shared" si="809"/>
        <v>0.33333333333333298</v>
      </c>
      <c r="X1649" t="str">
        <f t="shared" si="810"/>
        <v>Não</v>
      </c>
      <c r="Y1649" s="40">
        <f t="shared" si="811"/>
        <v>0</v>
      </c>
      <c r="Z1649" s="40">
        <f t="shared" si="812"/>
        <v>0</v>
      </c>
      <c r="AA1649" s="40">
        <f t="shared" si="813"/>
        <v>0</v>
      </c>
      <c r="AB1649" s="40">
        <f t="shared" si="814"/>
        <v>0</v>
      </c>
      <c r="AC1649" s="40">
        <f t="shared" si="815"/>
        <v>0</v>
      </c>
      <c r="AD1649" s="39">
        <f t="shared" si="816"/>
        <v>0</v>
      </c>
      <c r="AE1649" s="39">
        <f t="shared" si="817"/>
        <v>427.90666548177552</v>
      </c>
      <c r="AF1649" t="str">
        <f t="shared" si="818"/>
        <v>Justificada</v>
      </c>
      <c r="AG1649" t="str">
        <f t="shared" si="819"/>
        <v/>
      </c>
      <c r="AH1649" t="str">
        <f t="shared" si="820"/>
        <v/>
      </c>
      <c r="AJ1649" s="41">
        <f t="shared" si="821"/>
        <v>22</v>
      </c>
      <c r="AK1649" s="42" t="str">
        <f t="shared" si="822"/>
        <v/>
      </c>
      <c r="AL1649" s="41" t="str">
        <f t="shared" si="823"/>
        <v>Dia inteiro</v>
      </c>
      <c r="AM1649" s="41" t="str">
        <f t="shared" si="824"/>
        <v>Não</v>
      </c>
      <c r="AN1649" s="41" t="str">
        <f t="shared" si="825"/>
        <v>Não</v>
      </c>
      <c r="AO1649" s="42" t="str">
        <f t="shared" si="826"/>
        <v/>
      </c>
      <c r="AP1649" s="41" t="str">
        <f t="shared" si="827"/>
        <v>Murilo de Souza Modesto- Spot|46294</v>
      </c>
      <c r="AQ1649" s="41" t="str">
        <f t="shared" si="828"/>
        <v/>
      </c>
      <c r="AR1649" s="41" t="str">
        <f>IF($AQ1649="","",COUNTIFS(L_ChaveCob,$AQ1649,L_Ausencia,"&gt;"&amp;$W1649)+COUNTIFS($AQ$4:$AQ1649,$AQ1649,$W$4:$W1649,$W1649))</f>
        <v/>
      </c>
      <c r="AS1649" s="42">
        <f t="shared" si="829"/>
        <v>0</v>
      </c>
      <c r="AT1649" s="42">
        <f t="shared" si="830"/>
        <v>0</v>
      </c>
      <c r="AU1649" s="42">
        <f t="shared" si="831"/>
        <v>0</v>
      </c>
    </row>
    <row r="1650" spans="1:47" x14ac:dyDescent="0.2">
      <c r="A1650" s="35">
        <v>46295</v>
      </c>
      <c r="B1650" s="36" t="s">
        <v>252</v>
      </c>
      <c r="C1650" s="36" t="s">
        <v>232</v>
      </c>
      <c r="D1650" s="36"/>
      <c r="E1650" s="37"/>
      <c r="F1650" s="37"/>
      <c r="G1650" s="36"/>
      <c r="H1650" s="36"/>
      <c r="I1650" s="36"/>
      <c r="J1650" s="36"/>
      <c r="K1650" s="37"/>
      <c r="L1650" s="37"/>
      <c r="M1650" s="37"/>
      <c r="N1650" s="38">
        <f t="shared" si="800"/>
        <v>46266</v>
      </c>
      <c r="O1650">
        <f t="shared" si="801"/>
        <v>266937</v>
      </c>
      <c r="P1650" t="str">
        <f t="shared" si="802"/>
        <v>Serralheria</v>
      </c>
      <c r="Q1650" t="str">
        <f t="shared" si="803"/>
        <v>Normal / Fixo</v>
      </c>
      <c r="R1650" t="str">
        <f t="shared" si="804"/>
        <v>ENCARREGADO</v>
      </c>
      <c r="S1650" t="str">
        <f t="shared" si="805"/>
        <v>ADM</v>
      </c>
      <c r="T1650" s="39">
        <f t="shared" si="806"/>
        <v>66.410146806958295</v>
      </c>
      <c r="U1650" s="40">
        <f t="shared" si="807"/>
        <v>0.375</v>
      </c>
      <c r="V1650" s="40">
        <f t="shared" si="808"/>
        <v>0.375</v>
      </c>
      <c r="W1650" s="40">
        <f t="shared" si="809"/>
        <v>0</v>
      </c>
      <c r="X1650" t="str">
        <f t="shared" si="810"/>
        <v>Não</v>
      </c>
      <c r="Y1650" s="40">
        <f t="shared" si="811"/>
        <v>0</v>
      </c>
      <c r="Z1650" s="40">
        <f t="shared" si="812"/>
        <v>0</v>
      </c>
      <c r="AA1650" s="40">
        <f t="shared" si="813"/>
        <v>0</v>
      </c>
      <c r="AB1650" s="40">
        <f t="shared" si="814"/>
        <v>0</v>
      </c>
      <c r="AC1650" s="40">
        <f t="shared" si="815"/>
        <v>0</v>
      </c>
      <c r="AD1650" s="39">
        <f t="shared" si="816"/>
        <v>0</v>
      </c>
      <c r="AE1650" s="39">
        <f t="shared" si="817"/>
        <v>0</v>
      </c>
      <c r="AF1650" t="str">
        <f t="shared" si="818"/>
        <v>Trabalhado</v>
      </c>
      <c r="AG1650" t="str">
        <f t="shared" si="819"/>
        <v/>
      </c>
      <c r="AH1650" t="str">
        <f t="shared" si="820"/>
        <v/>
      </c>
      <c r="AJ1650" s="41">
        <f t="shared" si="821"/>
        <v>1</v>
      </c>
      <c r="AK1650" s="42" t="str">
        <f t="shared" si="822"/>
        <v/>
      </c>
      <c r="AL1650" s="41" t="str">
        <f t="shared" si="823"/>
        <v>Leve atraso</v>
      </c>
      <c r="AM1650" s="41" t="str">
        <f t="shared" si="824"/>
        <v>Não</v>
      </c>
      <c r="AN1650" s="41" t="str">
        <f t="shared" si="825"/>
        <v>Sim</v>
      </c>
      <c r="AO1650" s="42" t="str">
        <f t="shared" si="826"/>
        <v/>
      </c>
      <c r="AP1650" s="41" t="str">
        <f t="shared" si="827"/>
        <v>Ronaldo Rosendo da Silva|46295</v>
      </c>
      <c r="AQ1650" s="41" t="str">
        <f t="shared" si="828"/>
        <v/>
      </c>
      <c r="AR1650" s="41" t="str">
        <f>IF($AQ1650="","",COUNTIFS(L_ChaveCob,$AQ1650,L_Ausencia,"&gt;"&amp;$W1650)+COUNTIFS($AQ$4:$AQ1650,$AQ1650,$W$4:$W1650,$W1650))</f>
        <v/>
      </c>
      <c r="AS1650" s="42">
        <f t="shared" si="829"/>
        <v>0</v>
      </c>
      <c r="AT1650" s="42">
        <f t="shared" si="830"/>
        <v>0</v>
      </c>
      <c r="AU1650" s="42">
        <f t="shared" si="831"/>
        <v>0</v>
      </c>
    </row>
    <row r="1651" spans="1:47" x14ac:dyDescent="0.2">
      <c r="A1651" s="35">
        <v>46295</v>
      </c>
      <c r="B1651" s="36" t="s">
        <v>243</v>
      </c>
      <c r="C1651" s="36" t="s">
        <v>404</v>
      </c>
      <c r="D1651" s="36"/>
      <c r="E1651" s="37">
        <v>0.375</v>
      </c>
      <c r="F1651" s="37"/>
      <c r="G1651" s="36" t="s">
        <v>626</v>
      </c>
      <c r="H1651" s="36"/>
      <c r="I1651" s="36"/>
      <c r="J1651" s="36"/>
      <c r="K1651" s="37"/>
      <c r="L1651" s="37"/>
      <c r="M1651" s="37"/>
      <c r="N1651" s="38">
        <f t="shared" si="800"/>
        <v>46266</v>
      </c>
      <c r="O1651">
        <f t="shared" si="801"/>
        <v>900003</v>
      </c>
      <c r="P1651" t="str">
        <f t="shared" si="802"/>
        <v>Serralheria</v>
      </c>
      <c r="Q1651" t="str">
        <f t="shared" si="803"/>
        <v>Normal / Fixo</v>
      </c>
      <c r="R1651" t="str">
        <f t="shared" si="804"/>
        <v>ENCARREGADO</v>
      </c>
      <c r="S1651" t="str">
        <f t="shared" si="805"/>
        <v>ADM</v>
      </c>
      <c r="T1651" s="39">
        <f t="shared" si="806"/>
        <v>66.410146806958295</v>
      </c>
      <c r="U1651" s="40">
        <f t="shared" si="807"/>
        <v>0.375</v>
      </c>
      <c r="V1651" s="40">
        <f t="shared" si="808"/>
        <v>0</v>
      </c>
      <c r="W1651" s="40">
        <f t="shared" si="809"/>
        <v>0.375</v>
      </c>
      <c r="X1651" t="str">
        <f t="shared" si="810"/>
        <v>Não</v>
      </c>
      <c r="Y1651" s="40">
        <f t="shared" si="811"/>
        <v>0</v>
      </c>
      <c r="Z1651" s="40">
        <f t="shared" si="812"/>
        <v>0</v>
      </c>
      <c r="AA1651" s="40">
        <f t="shared" si="813"/>
        <v>0</v>
      </c>
      <c r="AB1651" s="40">
        <f t="shared" si="814"/>
        <v>0</v>
      </c>
      <c r="AC1651" s="40">
        <f t="shared" si="815"/>
        <v>0</v>
      </c>
      <c r="AD1651" s="39">
        <f t="shared" si="816"/>
        <v>0</v>
      </c>
      <c r="AE1651" s="39">
        <f t="shared" si="817"/>
        <v>597.69132126262468</v>
      </c>
      <c r="AF1651" t="str">
        <f t="shared" si="818"/>
        <v>Justificada</v>
      </c>
      <c r="AG1651" t="str">
        <f t="shared" si="819"/>
        <v/>
      </c>
      <c r="AH1651" t="str">
        <f t="shared" si="820"/>
        <v/>
      </c>
      <c r="AJ1651" s="41">
        <f t="shared" si="821"/>
        <v>10</v>
      </c>
      <c r="AK1651" s="42" t="str">
        <f t="shared" si="822"/>
        <v/>
      </c>
      <c r="AL1651" s="41" t="str">
        <f t="shared" si="823"/>
        <v>Pelo ponto</v>
      </c>
      <c r="AM1651" s="41" t="str">
        <f t="shared" si="824"/>
        <v>Não</v>
      </c>
      <c r="AN1651" s="41" t="str">
        <f t="shared" si="825"/>
        <v>Não</v>
      </c>
      <c r="AO1651" s="42" t="str">
        <f t="shared" si="826"/>
        <v/>
      </c>
      <c r="AP1651" s="41" t="str">
        <f t="shared" si="827"/>
        <v>Marcelo Antônio Silvestre de Moraes|46295</v>
      </c>
      <c r="AQ1651" s="41" t="str">
        <f t="shared" si="828"/>
        <v/>
      </c>
      <c r="AR1651" s="41" t="str">
        <f>IF($AQ1651="","",COUNTIFS(L_ChaveCob,$AQ1651,L_Ausencia,"&gt;"&amp;$W1651)+COUNTIFS($AQ$4:$AQ1651,$AQ1651,$W$4:$W1651,$W1651))</f>
        <v/>
      </c>
      <c r="AS1651" s="42">
        <f t="shared" si="829"/>
        <v>0</v>
      </c>
      <c r="AT1651" s="42">
        <f t="shared" si="830"/>
        <v>0</v>
      </c>
      <c r="AU1651" s="42">
        <f t="shared" si="831"/>
        <v>0</v>
      </c>
    </row>
    <row r="1652" spans="1:47" x14ac:dyDescent="0.2">
      <c r="A1652" s="35">
        <v>46295</v>
      </c>
      <c r="B1652" s="36" t="s">
        <v>239</v>
      </c>
      <c r="C1652" s="36" t="s">
        <v>232</v>
      </c>
      <c r="D1652" s="36"/>
      <c r="E1652" s="37"/>
      <c r="F1652" s="37"/>
      <c r="G1652" s="36"/>
      <c r="H1652" s="36"/>
      <c r="I1652" s="36"/>
      <c r="J1652" s="36"/>
      <c r="K1652" s="37"/>
      <c r="L1652" s="37"/>
      <c r="M1652" s="37"/>
      <c r="N1652" s="38">
        <f t="shared" si="800"/>
        <v>46266</v>
      </c>
      <c r="O1652">
        <f t="shared" si="801"/>
        <v>173078</v>
      </c>
      <c r="P1652" t="str">
        <f t="shared" si="802"/>
        <v>Serralheria</v>
      </c>
      <c r="Q1652" t="str">
        <f t="shared" si="803"/>
        <v>Normal / Fixo</v>
      </c>
      <c r="R1652" t="str">
        <f t="shared" si="804"/>
        <v>SERRALHEIRO II</v>
      </c>
      <c r="S1652" t="str">
        <f t="shared" si="805"/>
        <v>ADM</v>
      </c>
      <c r="T1652" s="39">
        <f t="shared" si="806"/>
        <v>57.825734836004102</v>
      </c>
      <c r="U1652" s="40">
        <f t="shared" si="807"/>
        <v>0.375</v>
      </c>
      <c r="V1652" s="40">
        <f t="shared" si="808"/>
        <v>0.375</v>
      </c>
      <c r="W1652" s="40">
        <f t="shared" si="809"/>
        <v>0</v>
      </c>
      <c r="X1652" t="str">
        <f t="shared" si="810"/>
        <v>Não</v>
      </c>
      <c r="Y1652" s="40">
        <f t="shared" si="811"/>
        <v>0</v>
      </c>
      <c r="Z1652" s="40">
        <f t="shared" si="812"/>
        <v>0</v>
      </c>
      <c r="AA1652" s="40">
        <f t="shared" si="813"/>
        <v>0</v>
      </c>
      <c r="AB1652" s="40">
        <f t="shared" si="814"/>
        <v>0</v>
      </c>
      <c r="AC1652" s="40">
        <f t="shared" si="815"/>
        <v>0</v>
      </c>
      <c r="AD1652" s="39">
        <f t="shared" si="816"/>
        <v>0</v>
      </c>
      <c r="AE1652" s="39">
        <f t="shared" si="817"/>
        <v>0</v>
      </c>
      <c r="AF1652" t="str">
        <f t="shared" si="818"/>
        <v>Trabalhado</v>
      </c>
      <c r="AG1652" t="str">
        <f t="shared" si="819"/>
        <v/>
      </c>
      <c r="AH1652" t="str">
        <f t="shared" si="820"/>
        <v/>
      </c>
      <c r="AJ1652" s="41">
        <f t="shared" si="821"/>
        <v>2</v>
      </c>
      <c r="AK1652" s="42" t="str">
        <f t="shared" si="822"/>
        <v/>
      </c>
      <c r="AL1652" s="41" t="str">
        <f t="shared" si="823"/>
        <v>Leve atraso</v>
      </c>
      <c r="AM1652" s="41" t="str">
        <f t="shared" si="824"/>
        <v>Não</v>
      </c>
      <c r="AN1652" s="41" t="str">
        <f t="shared" si="825"/>
        <v>Sim</v>
      </c>
      <c r="AO1652" s="42" t="str">
        <f t="shared" si="826"/>
        <v/>
      </c>
      <c r="AP1652" s="41" t="str">
        <f t="shared" si="827"/>
        <v>Giovani Joao da Silva|46295</v>
      </c>
      <c r="AQ1652" s="41" t="str">
        <f t="shared" si="828"/>
        <v/>
      </c>
      <c r="AR1652" s="41" t="str">
        <f>IF($AQ1652="","",COUNTIFS(L_ChaveCob,$AQ1652,L_Ausencia,"&gt;"&amp;$W1652)+COUNTIFS($AQ$4:$AQ1652,$AQ1652,$W$4:$W1652,$W1652))</f>
        <v/>
      </c>
      <c r="AS1652" s="42">
        <f t="shared" si="829"/>
        <v>0</v>
      </c>
      <c r="AT1652" s="42">
        <f t="shared" si="830"/>
        <v>0</v>
      </c>
      <c r="AU1652" s="42">
        <f t="shared" si="831"/>
        <v>0</v>
      </c>
    </row>
    <row r="1653" spans="1:47" x14ac:dyDescent="0.2">
      <c r="A1653" s="35">
        <v>46295</v>
      </c>
      <c r="B1653" s="36" t="s">
        <v>241</v>
      </c>
      <c r="C1653" s="36" t="s">
        <v>232</v>
      </c>
      <c r="D1653" s="36"/>
      <c r="E1653" s="37"/>
      <c r="F1653" s="37"/>
      <c r="G1653" s="36"/>
      <c r="H1653" s="36"/>
      <c r="I1653" s="36"/>
      <c r="J1653" s="36"/>
      <c r="K1653" s="37"/>
      <c r="L1653" s="37"/>
      <c r="M1653" s="37"/>
      <c r="N1653" s="38">
        <f t="shared" si="800"/>
        <v>46266</v>
      </c>
      <c r="O1653">
        <f t="shared" si="801"/>
        <v>24800</v>
      </c>
      <c r="P1653" t="str">
        <f t="shared" si="802"/>
        <v>Serralheria</v>
      </c>
      <c r="Q1653" t="str">
        <f t="shared" si="803"/>
        <v>Normal / Fixo</v>
      </c>
      <c r="R1653" t="str">
        <f t="shared" si="804"/>
        <v>SERRALHEIRO II</v>
      </c>
      <c r="S1653" t="str">
        <f t="shared" si="805"/>
        <v>ADM</v>
      </c>
      <c r="T1653" s="39">
        <f t="shared" si="806"/>
        <v>57.825734836004102</v>
      </c>
      <c r="U1653" s="40">
        <f t="shared" si="807"/>
        <v>0.375</v>
      </c>
      <c r="V1653" s="40">
        <f t="shared" si="808"/>
        <v>0.375</v>
      </c>
      <c r="W1653" s="40">
        <f t="shared" si="809"/>
        <v>0</v>
      </c>
      <c r="X1653" t="str">
        <f t="shared" si="810"/>
        <v>Não</v>
      </c>
      <c r="Y1653" s="40">
        <f t="shared" si="811"/>
        <v>0</v>
      </c>
      <c r="Z1653" s="40">
        <f t="shared" si="812"/>
        <v>0</v>
      </c>
      <c r="AA1653" s="40">
        <f t="shared" si="813"/>
        <v>0</v>
      </c>
      <c r="AB1653" s="40">
        <f t="shared" si="814"/>
        <v>0</v>
      </c>
      <c r="AC1653" s="40">
        <f t="shared" si="815"/>
        <v>0</v>
      </c>
      <c r="AD1653" s="39">
        <f t="shared" si="816"/>
        <v>0</v>
      </c>
      <c r="AE1653" s="39">
        <f t="shared" si="817"/>
        <v>0</v>
      </c>
      <c r="AF1653" t="str">
        <f t="shared" si="818"/>
        <v>Trabalhado</v>
      </c>
      <c r="AG1653" t="str">
        <f t="shared" si="819"/>
        <v/>
      </c>
      <c r="AH1653" t="str">
        <f t="shared" si="820"/>
        <v/>
      </c>
      <c r="AJ1653" s="41">
        <f t="shared" si="821"/>
        <v>3</v>
      </c>
      <c r="AK1653" s="42" t="str">
        <f t="shared" si="822"/>
        <v/>
      </c>
      <c r="AL1653" s="41" t="str">
        <f t="shared" si="823"/>
        <v>Leve atraso</v>
      </c>
      <c r="AM1653" s="41" t="str">
        <f t="shared" si="824"/>
        <v>Não</v>
      </c>
      <c r="AN1653" s="41" t="str">
        <f t="shared" si="825"/>
        <v>Sim</v>
      </c>
      <c r="AO1653" s="42" t="str">
        <f t="shared" si="826"/>
        <v/>
      </c>
      <c r="AP1653" s="41" t="str">
        <f t="shared" si="827"/>
        <v>Ivanildo Lopes Pires de Carvalho|46295</v>
      </c>
      <c r="AQ1653" s="41" t="str">
        <f t="shared" si="828"/>
        <v/>
      </c>
      <c r="AR1653" s="41" t="str">
        <f>IF($AQ1653="","",COUNTIFS(L_ChaveCob,$AQ1653,L_Ausencia,"&gt;"&amp;$W1653)+COUNTIFS($AQ$4:$AQ1653,$AQ1653,$W$4:$W1653,$W1653))</f>
        <v/>
      </c>
      <c r="AS1653" s="42">
        <f t="shared" si="829"/>
        <v>0</v>
      </c>
      <c r="AT1653" s="42">
        <f t="shared" si="830"/>
        <v>0</v>
      </c>
      <c r="AU1653" s="42">
        <f t="shared" si="831"/>
        <v>0</v>
      </c>
    </row>
    <row r="1654" spans="1:47" x14ac:dyDescent="0.2">
      <c r="A1654" s="35">
        <v>46295</v>
      </c>
      <c r="B1654" s="36" t="s">
        <v>254</v>
      </c>
      <c r="C1654" s="36" t="s">
        <v>232</v>
      </c>
      <c r="D1654" s="36"/>
      <c r="E1654" s="37"/>
      <c r="F1654" s="37"/>
      <c r="G1654" s="36"/>
      <c r="H1654" s="36"/>
      <c r="I1654" s="36"/>
      <c r="J1654" s="36"/>
      <c r="K1654" s="37"/>
      <c r="L1654" s="37"/>
      <c r="M1654" s="37"/>
      <c r="N1654" s="38">
        <f t="shared" si="800"/>
        <v>46266</v>
      </c>
      <c r="O1654">
        <f t="shared" si="801"/>
        <v>900001</v>
      </c>
      <c r="P1654" t="str">
        <f t="shared" si="802"/>
        <v>Serralheria</v>
      </c>
      <c r="Q1654" t="str">
        <f t="shared" si="803"/>
        <v>Normal / Fixo</v>
      </c>
      <c r="R1654" t="str">
        <f t="shared" si="804"/>
        <v>SERRALHEIRO II</v>
      </c>
      <c r="S1654" t="str">
        <f t="shared" si="805"/>
        <v>ADM</v>
      </c>
      <c r="T1654" s="39">
        <f t="shared" si="806"/>
        <v>57.825734836004102</v>
      </c>
      <c r="U1654" s="40">
        <f t="shared" si="807"/>
        <v>0.375</v>
      </c>
      <c r="V1654" s="40">
        <f t="shared" si="808"/>
        <v>0.375</v>
      </c>
      <c r="W1654" s="40">
        <f t="shared" si="809"/>
        <v>0</v>
      </c>
      <c r="X1654" t="str">
        <f t="shared" si="810"/>
        <v>Não</v>
      </c>
      <c r="Y1654" s="40">
        <f t="shared" si="811"/>
        <v>0</v>
      </c>
      <c r="Z1654" s="40">
        <f t="shared" si="812"/>
        <v>0</v>
      </c>
      <c r="AA1654" s="40">
        <f t="shared" si="813"/>
        <v>0</v>
      </c>
      <c r="AB1654" s="40">
        <f t="shared" si="814"/>
        <v>0</v>
      </c>
      <c r="AC1654" s="40">
        <f t="shared" si="815"/>
        <v>0</v>
      </c>
      <c r="AD1654" s="39">
        <f t="shared" si="816"/>
        <v>0</v>
      </c>
      <c r="AE1654" s="39">
        <f t="shared" si="817"/>
        <v>0</v>
      </c>
      <c r="AF1654" t="str">
        <f t="shared" si="818"/>
        <v>Trabalhado</v>
      </c>
      <c r="AG1654" t="str">
        <f t="shared" si="819"/>
        <v/>
      </c>
      <c r="AH1654" t="str">
        <f t="shared" si="820"/>
        <v/>
      </c>
      <c r="AJ1654" s="41">
        <f t="shared" si="821"/>
        <v>8</v>
      </c>
      <c r="AK1654" s="42" t="str">
        <f t="shared" si="822"/>
        <v/>
      </c>
      <c r="AL1654" s="41" t="str">
        <f t="shared" si="823"/>
        <v>Leve atraso</v>
      </c>
      <c r="AM1654" s="41" t="str">
        <f t="shared" si="824"/>
        <v>Não</v>
      </c>
      <c r="AN1654" s="41" t="str">
        <f t="shared" si="825"/>
        <v>Sim</v>
      </c>
      <c r="AO1654" s="42" t="str">
        <f t="shared" si="826"/>
        <v/>
      </c>
      <c r="AP1654" s="41" t="str">
        <f t="shared" si="827"/>
        <v>Ronaldo Santos Dias|46295</v>
      </c>
      <c r="AQ1654" s="41" t="str">
        <f t="shared" si="828"/>
        <v/>
      </c>
      <c r="AR1654" s="41" t="str">
        <f>IF($AQ1654="","",COUNTIFS(L_ChaveCob,$AQ1654,L_Ausencia,"&gt;"&amp;$W1654)+COUNTIFS($AQ$4:$AQ1654,$AQ1654,$W$4:$W1654,$W1654))</f>
        <v/>
      </c>
      <c r="AS1654" s="42">
        <f t="shared" si="829"/>
        <v>0</v>
      </c>
      <c r="AT1654" s="42">
        <f t="shared" si="830"/>
        <v>0</v>
      </c>
      <c r="AU1654" s="42">
        <f t="shared" si="831"/>
        <v>0</v>
      </c>
    </row>
    <row r="1655" spans="1:47" x14ac:dyDescent="0.2">
      <c r="A1655" s="35">
        <v>46295</v>
      </c>
      <c r="B1655" s="36" t="s">
        <v>247</v>
      </c>
      <c r="C1655" s="36" t="s">
        <v>258</v>
      </c>
      <c r="D1655" s="36"/>
      <c r="E1655" s="37"/>
      <c r="F1655" s="37"/>
      <c r="G1655" s="36"/>
      <c r="H1655" s="36"/>
      <c r="I1655" s="36"/>
      <c r="J1655" s="36"/>
      <c r="K1655" s="37"/>
      <c r="L1655" s="37"/>
      <c r="M1655" s="37"/>
      <c r="N1655" s="38">
        <f t="shared" si="800"/>
        <v>46266</v>
      </c>
      <c r="O1655">
        <f t="shared" si="801"/>
        <v>900005</v>
      </c>
      <c r="P1655" t="str">
        <f t="shared" si="802"/>
        <v>Serralheria</v>
      </c>
      <c r="Q1655" t="str">
        <f t="shared" si="803"/>
        <v>Normal / Fixo</v>
      </c>
      <c r="R1655" t="str">
        <f t="shared" si="804"/>
        <v>SERRALHEIRO II</v>
      </c>
      <c r="S1655" t="str">
        <f t="shared" si="805"/>
        <v>ADM</v>
      </c>
      <c r="T1655" s="39">
        <f t="shared" si="806"/>
        <v>57.825734836004102</v>
      </c>
      <c r="U1655" s="40">
        <f t="shared" si="807"/>
        <v>0.375</v>
      </c>
      <c r="V1655" s="40">
        <f t="shared" si="808"/>
        <v>0</v>
      </c>
      <c r="W1655" s="40">
        <f t="shared" si="809"/>
        <v>0.375</v>
      </c>
      <c r="X1655" t="str">
        <f t="shared" si="810"/>
        <v>Não</v>
      </c>
      <c r="Y1655" s="40">
        <f t="shared" si="811"/>
        <v>0</v>
      </c>
      <c r="Z1655" s="40">
        <f t="shared" si="812"/>
        <v>0</v>
      </c>
      <c r="AA1655" s="40">
        <f t="shared" si="813"/>
        <v>0</v>
      </c>
      <c r="AB1655" s="40">
        <f t="shared" si="814"/>
        <v>0</v>
      </c>
      <c r="AC1655" s="40">
        <f t="shared" si="815"/>
        <v>0</v>
      </c>
      <c r="AD1655" s="39">
        <f t="shared" si="816"/>
        <v>0</v>
      </c>
      <c r="AE1655" s="39">
        <f t="shared" si="817"/>
        <v>520.43161352403695</v>
      </c>
      <c r="AF1655" t="str">
        <f t="shared" si="818"/>
        <v>Justificada</v>
      </c>
      <c r="AG1655" t="str">
        <f t="shared" si="819"/>
        <v/>
      </c>
      <c r="AH1655" t="str">
        <f t="shared" si="820"/>
        <v/>
      </c>
      <c r="AJ1655" s="41">
        <f t="shared" si="821"/>
        <v>13</v>
      </c>
      <c r="AK1655" s="42" t="str">
        <f t="shared" si="822"/>
        <v/>
      </c>
      <c r="AL1655" s="41" t="str">
        <f t="shared" si="823"/>
        <v>Dia inteiro</v>
      </c>
      <c r="AM1655" s="41" t="str">
        <f t="shared" si="824"/>
        <v>Não</v>
      </c>
      <c r="AN1655" s="41" t="str">
        <f t="shared" si="825"/>
        <v>Não</v>
      </c>
      <c r="AO1655" s="42" t="str">
        <f t="shared" si="826"/>
        <v/>
      </c>
      <c r="AP1655" s="41" t="str">
        <f t="shared" si="827"/>
        <v>Rafael Fracaroli da Rocha|46295</v>
      </c>
      <c r="AQ1655" s="41" t="str">
        <f t="shared" si="828"/>
        <v/>
      </c>
      <c r="AR1655" s="41" t="str">
        <f>IF($AQ1655="","",COUNTIFS(L_ChaveCob,$AQ1655,L_Ausencia,"&gt;"&amp;$W1655)+COUNTIFS($AQ$4:$AQ1655,$AQ1655,$W$4:$W1655,$W1655))</f>
        <v/>
      </c>
      <c r="AS1655" s="42">
        <f t="shared" si="829"/>
        <v>0</v>
      </c>
      <c r="AT1655" s="42">
        <f t="shared" si="830"/>
        <v>0</v>
      </c>
      <c r="AU1655" s="42">
        <f t="shared" si="831"/>
        <v>0</v>
      </c>
    </row>
    <row r="1656" spans="1:47" x14ac:dyDescent="0.2">
      <c r="A1656" s="35">
        <v>46295</v>
      </c>
      <c r="B1656" s="36" t="s">
        <v>237</v>
      </c>
      <c r="C1656" s="36" t="s">
        <v>232</v>
      </c>
      <c r="D1656" s="36"/>
      <c r="E1656" s="37"/>
      <c r="F1656" s="37"/>
      <c r="G1656" s="36"/>
      <c r="H1656" s="36"/>
      <c r="I1656" s="36"/>
      <c r="J1656" s="36"/>
      <c r="K1656" s="37"/>
      <c r="L1656" s="37"/>
      <c r="M1656" s="37"/>
      <c r="N1656" s="38">
        <f t="shared" si="800"/>
        <v>46266</v>
      </c>
      <c r="O1656">
        <f t="shared" si="801"/>
        <v>119353</v>
      </c>
      <c r="P1656" t="str">
        <f t="shared" si="802"/>
        <v>Serralheria</v>
      </c>
      <c r="Q1656" t="str">
        <f t="shared" si="803"/>
        <v>Normal / Fixo</v>
      </c>
      <c r="R1656" t="str">
        <f t="shared" si="804"/>
        <v>SERRALHEIRO II</v>
      </c>
      <c r="S1656" t="str">
        <f t="shared" si="805"/>
        <v>ADM</v>
      </c>
      <c r="T1656" s="39">
        <f t="shared" si="806"/>
        <v>57.825734836004102</v>
      </c>
      <c r="U1656" s="40">
        <f t="shared" si="807"/>
        <v>0.375</v>
      </c>
      <c r="V1656" s="40">
        <f t="shared" si="808"/>
        <v>0.375</v>
      </c>
      <c r="W1656" s="40">
        <f t="shared" si="809"/>
        <v>0</v>
      </c>
      <c r="X1656" t="str">
        <f t="shared" si="810"/>
        <v>Não</v>
      </c>
      <c r="Y1656" s="40">
        <f t="shared" si="811"/>
        <v>0</v>
      </c>
      <c r="Z1656" s="40">
        <f t="shared" si="812"/>
        <v>0</v>
      </c>
      <c r="AA1656" s="40">
        <f t="shared" si="813"/>
        <v>0</v>
      </c>
      <c r="AB1656" s="40">
        <f t="shared" si="814"/>
        <v>0</v>
      </c>
      <c r="AC1656" s="40">
        <f t="shared" si="815"/>
        <v>0</v>
      </c>
      <c r="AD1656" s="39">
        <f t="shared" si="816"/>
        <v>0</v>
      </c>
      <c r="AE1656" s="39">
        <f t="shared" si="817"/>
        <v>0</v>
      </c>
      <c r="AF1656" t="str">
        <f t="shared" si="818"/>
        <v>Trabalhado</v>
      </c>
      <c r="AG1656" t="str">
        <f t="shared" si="819"/>
        <v/>
      </c>
      <c r="AH1656" t="str">
        <f t="shared" si="820"/>
        <v/>
      </c>
      <c r="AJ1656" s="41">
        <f t="shared" si="821"/>
        <v>7</v>
      </c>
      <c r="AK1656" s="42" t="str">
        <f t="shared" si="822"/>
        <v/>
      </c>
      <c r="AL1656" s="41" t="str">
        <f t="shared" si="823"/>
        <v>Leve atraso</v>
      </c>
      <c r="AM1656" s="41" t="str">
        <f t="shared" si="824"/>
        <v>Não</v>
      </c>
      <c r="AN1656" s="41" t="str">
        <f t="shared" si="825"/>
        <v>Sim</v>
      </c>
      <c r="AO1656" s="42" t="str">
        <f t="shared" si="826"/>
        <v/>
      </c>
      <c r="AP1656" s="41" t="str">
        <f t="shared" si="827"/>
        <v>Ezequiel Antonio Peres|46295</v>
      </c>
      <c r="AQ1656" s="41" t="str">
        <f t="shared" si="828"/>
        <v/>
      </c>
      <c r="AR1656" s="41" t="str">
        <f>IF($AQ1656="","",COUNTIFS(L_ChaveCob,$AQ1656,L_Ausencia,"&gt;"&amp;$W1656)+COUNTIFS($AQ$4:$AQ1656,$AQ1656,$W$4:$W1656,$W1656))</f>
        <v/>
      </c>
      <c r="AS1656" s="42">
        <f t="shared" si="829"/>
        <v>0</v>
      </c>
      <c r="AT1656" s="42">
        <f t="shared" si="830"/>
        <v>0</v>
      </c>
      <c r="AU1656" s="42">
        <f t="shared" si="831"/>
        <v>0</v>
      </c>
    </row>
    <row r="1657" spans="1:47" x14ac:dyDescent="0.2">
      <c r="A1657" s="35">
        <v>46295</v>
      </c>
      <c r="B1657" s="36" t="s">
        <v>249</v>
      </c>
      <c r="C1657" s="36" t="s">
        <v>228</v>
      </c>
      <c r="D1657" s="36"/>
      <c r="E1657" s="37"/>
      <c r="F1657" s="37"/>
      <c r="G1657" s="36"/>
      <c r="H1657" s="36"/>
      <c r="I1657" s="36"/>
      <c r="J1657" s="36"/>
      <c r="K1657" s="37"/>
      <c r="L1657" s="37"/>
      <c r="M1657" s="37"/>
      <c r="N1657" s="38">
        <f t="shared" si="800"/>
        <v>46266</v>
      </c>
      <c r="O1657">
        <f t="shared" si="801"/>
        <v>331335</v>
      </c>
      <c r="P1657" t="str">
        <f t="shared" si="802"/>
        <v>Serralheria</v>
      </c>
      <c r="Q1657" t="str">
        <f t="shared" si="803"/>
        <v>Normal / Fixo</v>
      </c>
      <c r="R1657" t="str">
        <f t="shared" si="804"/>
        <v>SERRALHEIRO II</v>
      </c>
      <c r="S1657" t="str">
        <f t="shared" si="805"/>
        <v>ADM</v>
      </c>
      <c r="T1657" s="39">
        <f t="shared" si="806"/>
        <v>57.825734836004102</v>
      </c>
      <c r="U1657" s="40">
        <f t="shared" si="807"/>
        <v>0.375</v>
      </c>
      <c r="V1657" s="40">
        <f t="shared" si="808"/>
        <v>0</v>
      </c>
      <c r="W1657" s="40">
        <f t="shared" si="809"/>
        <v>0.375</v>
      </c>
      <c r="X1657" t="str">
        <f t="shared" si="810"/>
        <v>Sim</v>
      </c>
      <c r="Y1657" s="40">
        <f t="shared" si="811"/>
        <v>0.375</v>
      </c>
      <c r="Z1657" s="40">
        <f t="shared" si="812"/>
        <v>0</v>
      </c>
      <c r="AA1657" s="40">
        <f t="shared" si="813"/>
        <v>0</v>
      </c>
      <c r="AB1657" s="40">
        <f t="shared" si="814"/>
        <v>0</v>
      </c>
      <c r="AC1657" s="40">
        <f t="shared" si="815"/>
        <v>0.375</v>
      </c>
      <c r="AD1657" s="39">
        <f t="shared" si="816"/>
        <v>520.43161352403695</v>
      </c>
      <c r="AE1657" s="39">
        <f t="shared" si="817"/>
        <v>0</v>
      </c>
      <c r="AF1657" t="str">
        <f t="shared" si="818"/>
        <v>Férias</v>
      </c>
      <c r="AG1657" t="str">
        <f t="shared" si="819"/>
        <v>DESCONTA 9:00h (Férias).</v>
      </c>
      <c r="AH1657" t="str">
        <f t="shared" si="820"/>
        <v/>
      </c>
      <c r="AJ1657" s="41">
        <f t="shared" si="821"/>
        <v>5</v>
      </c>
      <c r="AK1657" s="42" t="str">
        <f t="shared" si="822"/>
        <v/>
      </c>
      <c r="AL1657" s="41" t="str">
        <f t="shared" si="823"/>
        <v>Dia inteiro</v>
      </c>
      <c r="AM1657" s="41" t="str">
        <f t="shared" si="824"/>
        <v>Sim</v>
      </c>
      <c r="AN1657" s="41" t="str">
        <f t="shared" si="825"/>
        <v>Não</v>
      </c>
      <c r="AO1657" s="42" t="str">
        <f t="shared" si="826"/>
        <v/>
      </c>
      <c r="AP1657" s="41" t="str">
        <f t="shared" si="827"/>
        <v>Robson Alberto Alves Galvão|46295</v>
      </c>
      <c r="AQ1657" s="41" t="str">
        <f t="shared" si="828"/>
        <v>46295|Serralheria</v>
      </c>
      <c r="AR1657" s="41">
        <f>IF($AQ1657="","",COUNTIFS(L_ChaveCob,$AQ1657,L_Ausencia,"&gt;"&amp;$W1657)+COUNTIFS($AQ$4:$AQ1657,$AQ1657,$W$4:$W1657,$W1657))</f>
        <v>1</v>
      </c>
      <c r="AS1657" s="42">
        <f t="shared" si="829"/>
        <v>0</v>
      </c>
      <c r="AT1657" s="42">
        <f t="shared" si="830"/>
        <v>0</v>
      </c>
      <c r="AU1657" s="42">
        <f t="shared" si="831"/>
        <v>0</v>
      </c>
    </row>
    <row r="1658" spans="1:47" x14ac:dyDescent="0.2">
      <c r="A1658" s="35">
        <v>46295</v>
      </c>
      <c r="B1658" s="36" t="s">
        <v>229</v>
      </c>
      <c r="C1658" s="36" t="s">
        <v>232</v>
      </c>
      <c r="D1658" s="36"/>
      <c r="E1658" s="37"/>
      <c r="F1658" s="37"/>
      <c r="G1658" s="36"/>
      <c r="H1658" s="36"/>
      <c r="I1658" s="36"/>
      <c r="J1658" s="36"/>
      <c r="K1658" s="37"/>
      <c r="L1658" s="37"/>
      <c r="M1658" s="37"/>
      <c r="N1658" s="38">
        <f t="shared" si="800"/>
        <v>46266</v>
      </c>
      <c r="O1658">
        <f t="shared" si="801"/>
        <v>105410</v>
      </c>
      <c r="P1658" t="str">
        <f t="shared" si="802"/>
        <v>Serralheria</v>
      </c>
      <c r="Q1658" t="str">
        <f t="shared" si="803"/>
        <v>Normal / Fixo</v>
      </c>
      <c r="R1658" t="str">
        <f t="shared" si="804"/>
        <v>SERRALHEIRO I</v>
      </c>
      <c r="S1658" t="str">
        <f t="shared" si="805"/>
        <v>TURNO 3</v>
      </c>
      <c r="T1658" s="39">
        <f t="shared" si="806"/>
        <v>53.488333185221997</v>
      </c>
      <c r="U1658" s="40">
        <f t="shared" si="807"/>
        <v>0.33333333333333298</v>
      </c>
      <c r="V1658" s="40">
        <f t="shared" si="808"/>
        <v>0.33333333333333298</v>
      </c>
      <c r="W1658" s="40">
        <f t="shared" si="809"/>
        <v>0</v>
      </c>
      <c r="X1658" t="str">
        <f t="shared" si="810"/>
        <v>Não</v>
      </c>
      <c r="Y1658" s="40">
        <f t="shared" si="811"/>
        <v>0</v>
      </c>
      <c r="Z1658" s="40">
        <f t="shared" si="812"/>
        <v>0</v>
      </c>
      <c r="AA1658" s="40">
        <f t="shared" si="813"/>
        <v>0</v>
      </c>
      <c r="AB1658" s="40">
        <f t="shared" si="814"/>
        <v>0</v>
      </c>
      <c r="AC1658" s="40">
        <f t="shared" si="815"/>
        <v>0</v>
      </c>
      <c r="AD1658" s="39">
        <f t="shared" si="816"/>
        <v>0</v>
      </c>
      <c r="AE1658" s="39">
        <f t="shared" si="817"/>
        <v>0</v>
      </c>
      <c r="AF1658" t="str">
        <f t="shared" si="818"/>
        <v>Trabalhado</v>
      </c>
      <c r="AG1658" t="str">
        <f t="shared" si="819"/>
        <v/>
      </c>
      <c r="AH1658" t="str">
        <f t="shared" si="820"/>
        <v/>
      </c>
      <c r="AJ1658" s="41">
        <f t="shared" si="821"/>
        <v>6</v>
      </c>
      <c r="AK1658" s="42" t="str">
        <f t="shared" si="822"/>
        <v/>
      </c>
      <c r="AL1658" s="41" t="str">
        <f t="shared" si="823"/>
        <v>Leve atraso</v>
      </c>
      <c r="AM1658" s="41" t="str">
        <f t="shared" si="824"/>
        <v>Não</v>
      </c>
      <c r="AN1658" s="41" t="str">
        <f t="shared" si="825"/>
        <v>Sim</v>
      </c>
      <c r="AO1658" s="42" t="str">
        <f t="shared" si="826"/>
        <v/>
      </c>
      <c r="AP1658" s="41" t="str">
        <f t="shared" si="827"/>
        <v>Marcelo Douglas Vieira Santana|46295</v>
      </c>
      <c r="AQ1658" s="41" t="str">
        <f t="shared" si="828"/>
        <v/>
      </c>
      <c r="AR1658" s="41" t="str">
        <f>IF($AQ1658="","",COUNTIFS(L_ChaveCob,$AQ1658,L_Ausencia,"&gt;"&amp;$W1658)+COUNTIFS($AQ$4:$AQ1658,$AQ1658,$W$4:$W1658,$W1658))</f>
        <v/>
      </c>
      <c r="AS1658" s="42">
        <f t="shared" si="829"/>
        <v>0</v>
      </c>
      <c r="AT1658" s="42">
        <f t="shared" si="830"/>
        <v>0</v>
      </c>
      <c r="AU1658" s="42">
        <f t="shared" si="831"/>
        <v>0</v>
      </c>
    </row>
    <row r="1659" spans="1:47" x14ac:dyDescent="0.2">
      <c r="A1659" s="35">
        <v>46295</v>
      </c>
      <c r="B1659" s="36" t="s">
        <v>231</v>
      </c>
      <c r="C1659" s="36" t="s">
        <v>213</v>
      </c>
      <c r="D1659" s="36"/>
      <c r="E1659" s="37"/>
      <c r="F1659" s="37"/>
      <c r="G1659" s="36"/>
      <c r="H1659" s="36"/>
      <c r="I1659" s="36"/>
      <c r="J1659" s="36"/>
      <c r="K1659" s="37"/>
      <c r="L1659" s="37"/>
      <c r="M1659" s="37"/>
      <c r="N1659" s="38">
        <f t="shared" si="800"/>
        <v>46266</v>
      </c>
      <c r="O1659">
        <f t="shared" si="801"/>
        <v>900004</v>
      </c>
      <c r="P1659" t="str">
        <f t="shared" si="802"/>
        <v>Serralheria</v>
      </c>
      <c r="Q1659" t="str">
        <f t="shared" si="803"/>
        <v>Normal / Fixo</v>
      </c>
      <c r="R1659" t="str">
        <f t="shared" si="804"/>
        <v>SERRALHEIRO I</v>
      </c>
      <c r="S1659" t="str">
        <f t="shared" si="805"/>
        <v>TURNO 2</v>
      </c>
      <c r="T1659" s="39">
        <f t="shared" si="806"/>
        <v>53.488333185221997</v>
      </c>
      <c r="U1659" s="40">
        <f t="shared" si="807"/>
        <v>0.33333333333333298</v>
      </c>
      <c r="V1659" s="40">
        <f t="shared" si="808"/>
        <v>0</v>
      </c>
      <c r="W1659" s="40">
        <f t="shared" si="809"/>
        <v>0.33333333333333298</v>
      </c>
      <c r="X1659" t="str">
        <f t="shared" si="810"/>
        <v>Sim</v>
      </c>
      <c r="Y1659" s="40">
        <f t="shared" si="811"/>
        <v>0.33333333333333298</v>
      </c>
      <c r="Z1659" s="40">
        <f t="shared" si="812"/>
        <v>0</v>
      </c>
      <c r="AA1659" s="40">
        <f t="shared" si="813"/>
        <v>0</v>
      </c>
      <c r="AB1659" s="40">
        <f t="shared" si="814"/>
        <v>0</v>
      </c>
      <c r="AC1659" s="40">
        <f t="shared" si="815"/>
        <v>0.33333333333333298</v>
      </c>
      <c r="AD1659" s="39">
        <f t="shared" si="816"/>
        <v>427.90666548177552</v>
      </c>
      <c r="AE1659" s="39">
        <f t="shared" si="817"/>
        <v>0</v>
      </c>
      <c r="AF1659" t="str">
        <f t="shared" si="818"/>
        <v>Injustificada</v>
      </c>
      <c r="AG1659" t="str">
        <f t="shared" si="819"/>
        <v>DESCONTA 8:00h (Injustificada).</v>
      </c>
      <c r="AH1659" t="str">
        <f t="shared" si="820"/>
        <v/>
      </c>
      <c r="AJ1659" s="41">
        <f t="shared" si="821"/>
        <v>11</v>
      </c>
      <c r="AK1659" s="42" t="str">
        <f t="shared" si="822"/>
        <v/>
      </c>
      <c r="AL1659" s="41" t="str">
        <f t="shared" si="823"/>
        <v>Dia inteiro</v>
      </c>
      <c r="AM1659" s="41" t="str">
        <f t="shared" si="824"/>
        <v>Sim</v>
      </c>
      <c r="AN1659" s="41" t="str">
        <f t="shared" si="825"/>
        <v>Não</v>
      </c>
      <c r="AO1659" s="42" t="str">
        <f t="shared" si="826"/>
        <v/>
      </c>
      <c r="AP1659" s="41" t="str">
        <f t="shared" si="827"/>
        <v>Rogério Marques da Silva|46295</v>
      </c>
      <c r="AQ1659" s="41" t="str">
        <f t="shared" si="828"/>
        <v>46295|Serralheria</v>
      </c>
      <c r="AR1659" s="41">
        <f>IF($AQ1659="","",COUNTIFS(L_ChaveCob,$AQ1659,L_Ausencia,"&gt;"&amp;$W1659)+COUNTIFS($AQ$4:$AQ1659,$AQ1659,$W$4:$W1659,$W1659))</f>
        <v>3</v>
      </c>
      <c r="AS1659" s="42">
        <f t="shared" si="829"/>
        <v>0</v>
      </c>
      <c r="AT1659" s="42">
        <f t="shared" si="830"/>
        <v>0</v>
      </c>
      <c r="AU1659" s="42">
        <f t="shared" si="831"/>
        <v>0</v>
      </c>
    </row>
    <row r="1660" spans="1:47" x14ac:dyDescent="0.2">
      <c r="A1660" s="35">
        <v>46295</v>
      </c>
      <c r="B1660" s="36" t="s">
        <v>479</v>
      </c>
      <c r="C1660" s="36" t="s">
        <v>232</v>
      </c>
      <c r="D1660" s="36"/>
      <c r="E1660" s="37"/>
      <c r="F1660" s="37"/>
      <c r="G1660" s="36"/>
      <c r="H1660" s="36"/>
      <c r="I1660" s="36"/>
      <c r="J1660" s="36"/>
      <c r="K1660" s="37"/>
      <c r="L1660" s="37"/>
      <c r="M1660" s="37"/>
      <c r="N1660" s="38">
        <f t="shared" si="800"/>
        <v>46266</v>
      </c>
      <c r="O1660">
        <f t="shared" si="801"/>
        <v>900012</v>
      </c>
      <c r="P1660" t="str">
        <f t="shared" si="802"/>
        <v>Serralheria</v>
      </c>
      <c r="Q1660" t="str">
        <f t="shared" si="803"/>
        <v>Normal / Fixo</v>
      </c>
      <c r="R1660" t="str">
        <f t="shared" si="804"/>
        <v>SERRALHEIRO I</v>
      </c>
      <c r="S1660" t="str">
        <f t="shared" si="805"/>
        <v>ADM</v>
      </c>
      <c r="T1660" s="39">
        <f t="shared" si="806"/>
        <v>53.488333185221997</v>
      </c>
      <c r="U1660" s="40">
        <f t="shared" si="807"/>
        <v>0.375</v>
      </c>
      <c r="V1660" s="40">
        <f t="shared" si="808"/>
        <v>0.375</v>
      </c>
      <c r="W1660" s="40">
        <f t="shared" si="809"/>
        <v>0</v>
      </c>
      <c r="X1660" t="str">
        <f t="shared" si="810"/>
        <v>Não</v>
      </c>
      <c r="Y1660" s="40">
        <f t="shared" si="811"/>
        <v>0</v>
      </c>
      <c r="Z1660" s="40">
        <f t="shared" si="812"/>
        <v>0</v>
      </c>
      <c r="AA1660" s="40">
        <f t="shared" si="813"/>
        <v>0</v>
      </c>
      <c r="AB1660" s="40">
        <f t="shared" si="814"/>
        <v>0</v>
      </c>
      <c r="AC1660" s="40">
        <f t="shared" si="815"/>
        <v>0</v>
      </c>
      <c r="AD1660" s="39">
        <f t="shared" si="816"/>
        <v>0</v>
      </c>
      <c r="AE1660" s="39">
        <f t="shared" si="817"/>
        <v>0</v>
      </c>
      <c r="AF1660" t="str">
        <f t="shared" si="818"/>
        <v>Trabalhado</v>
      </c>
      <c r="AG1660" t="str">
        <f t="shared" si="819"/>
        <v/>
      </c>
      <c r="AH1660" t="str">
        <f t="shared" si="820"/>
        <v/>
      </c>
      <c r="AJ1660" s="41">
        <f t="shared" si="821"/>
        <v>21</v>
      </c>
      <c r="AK1660" s="42" t="str">
        <f t="shared" si="822"/>
        <v/>
      </c>
      <c r="AL1660" s="41" t="str">
        <f t="shared" si="823"/>
        <v>Leve atraso</v>
      </c>
      <c r="AM1660" s="41" t="str">
        <f t="shared" si="824"/>
        <v>Não</v>
      </c>
      <c r="AN1660" s="41" t="str">
        <f t="shared" si="825"/>
        <v>Sim</v>
      </c>
      <c r="AO1660" s="42" t="str">
        <f t="shared" si="826"/>
        <v/>
      </c>
      <c r="AP1660" s="41" t="str">
        <f t="shared" si="827"/>
        <v>Diego Ferreira Moura|46295</v>
      </c>
      <c r="AQ1660" s="41" t="str">
        <f t="shared" si="828"/>
        <v/>
      </c>
      <c r="AR1660" s="41" t="str">
        <f>IF($AQ1660="","",COUNTIFS(L_ChaveCob,$AQ1660,L_Ausencia,"&gt;"&amp;$W1660)+COUNTIFS($AQ$4:$AQ1660,$AQ1660,$W$4:$W1660,$W1660))</f>
        <v/>
      </c>
      <c r="AS1660" s="42">
        <f t="shared" si="829"/>
        <v>0</v>
      </c>
      <c r="AT1660" s="42">
        <f t="shared" si="830"/>
        <v>0</v>
      </c>
      <c r="AU1660" s="42">
        <f t="shared" si="831"/>
        <v>0</v>
      </c>
    </row>
    <row r="1661" spans="1:47" x14ac:dyDescent="0.2">
      <c r="A1661" s="35">
        <v>46295</v>
      </c>
      <c r="B1661" s="36" t="s">
        <v>621</v>
      </c>
      <c r="C1661" s="36" t="s">
        <v>213</v>
      </c>
      <c r="D1661" s="36"/>
      <c r="E1661" s="37"/>
      <c r="F1661" s="37"/>
      <c r="G1661" s="36" t="s">
        <v>862</v>
      </c>
      <c r="H1661" s="36"/>
      <c r="I1661" s="36"/>
      <c r="J1661" s="36"/>
      <c r="K1661" s="37"/>
      <c r="L1661" s="37"/>
      <c r="M1661" s="37"/>
      <c r="N1661" s="38">
        <f t="shared" si="800"/>
        <v>46266</v>
      </c>
      <c r="O1661">
        <f t="shared" si="801"/>
        <v>98296</v>
      </c>
      <c r="P1661" t="str">
        <f t="shared" si="802"/>
        <v>Serralheria</v>
      </c>
      <c r="Q1661" t="str">
        <f t="shared" si="803"/>
        <v>Normal / Fixo</v>
      </c>
      <c r="R1661" t="str">
        <f t="shared" si="804"/>
        <v>SERRALHEIRO I</v>
      </c>
      <c r="S1661" t="str">
        <f t="shared" si="805"/>
        <v>ADM</v>
      </c>
      <c r="T1661" s="39">
        <f t="shared" si="806"/>
        <v>53.488333185221997</v>
      </c>
      <c r="U1661" s="40">
        <f t="shared" si="807"/>
        <v>0.375</v>
      </c>
      <c r="V1661" s="40">
        <f t="shared" si="808"/>
        <v>0</v>
      </c>
      <c r="W1661" s="40">
        <f t="shared" si="809"/>
        <v>0.375</v>
      </c>
      <c r="X1661" t="str">
        <f t="shared" si="810"/>
        <v>Sim</v>
      </c>
      <c r="Y1661" s="40">
        <f t="shared" si="811"/>
        <v>0.375</v>
      </c>
      <c r="Z1661" s="40">
        <f t="shared" si="812"/>
        <v>0</v>
      </c>
      <c r="AA1661" s="40">
        <f t="shared" si="813"/>
        <v>0</v>
      </c>
      <c r="AB1661" s="40">
        <f t="shared" si="814"/>
        <v>0</v>
      </c>
      <c r="AC1661" s="40">
        <f t="shared" si="815"/>
        <v>0.375</v>
      </c>
      <c r="AD1661" s="39">
        <f t="shared" si="816"/>
        <v>481.39499866699799</v>
      </c>
      <c r="AE1661" s="39">
        <f t="shared" si="817"/>
        <v>0</v>
      </c>
      <c r="AF1661" t="str">
        <f t="shared" si="818"/>
        <v>Injustificada</v>
      </c>
      <c r="AG1661" t="str">
        <f t="shared" si="819"/>
        <v>DESCONTA 9:00h (Injustificada).</v>
      </c>
      <c r="AH1661" t="str">
        <f t="shared" si="820"/>
        <v/>
      </c>
      <c r="AJ1661" s="41">
        <f t="shared" si="821"/>
        <v>24</v>
      </c>
      <c r="AK1661" s="42" t="str">
        <f t="shared" si="822"/>
        <v/>
      </c>
      <c r="AL1661" s="41" t="str">
        <f t="shared" si="823"/>
        <v>Dia inteiro</v>
      </c>
      <c r="AM1661" s="41" t="str">
        <f t="shared" si="824"/>
        <v>Sim</v>
      </c>
      <c r="AN1661" s="41" t="str">
        <f t="shared" si="825"/>
        <v>Não</v>
      </c>
      <c r="AO1661" s="42" t="str">
        <f t="shared" si="826"/>
        <v/>
      </c>
      <c r="AP1661" s="41" t="str">
        <f t="shared" si="827"/>
        <v>José Welmison Vicente da Silva|46295</v>
      </c>
      <c r="AQ1661" s="41" t="str">
        <f t="shared" si="828"/>
        <v>46295|Serralheria</v>
      </c>
      <c r="AR1661" s="41">
        <f>IF($AQ1661="","",COUNTIFS(L_ChaveCob,$AQ1661,L_Ausencia,"&gt;"&amp;$W1661)+COUNTIFS($AQ$4:$AQ1661,$AQ1661,$W$4:$W1661,$W1661))</f>
        <v>2</v>
      </c>
      <c r="AS1661" s="42">
        <f t="shared" si="829"/>
        <v>0</v>
      </c>
      <c r="AT1661" s="42">
        <f t="shared" si="830"/>
        <v>0</v>
      </c>
      <c r="AU1661" s="42">
        <f t="shared" si="831"/>
        <v>0</v>
      </c>
    </row>
    <row r="1662" spans="1:47" x14ac:dyDescent="0.2">
      <c r="A1662" s="35">
        <v>46295</v>
      </c>
      <c r="B1662" s="36" t="s">
        <v>620</v>
      </c>
      <c r="C1662" s="36" t="s">
        <v>232</v>
      </c>
      <c r="D1662" s="36"/>
      <c r="E1662" s="37"/>
      <c r="F1662" s="37"/>
      <c r="G1662" s="36"/>
      <c r="H1662" s="36"/>
      <c r="I1662" s="36"/>
      <c r="J1662" s="36"/>
      <c r="K1662" s="37"/>
      <c r="L1662" s="37"/>
      <c r="M1662" s="37"/>
      <c r="N1662" s="38">
        <f t="shared" si="800"/>
        <v>46266</v>
      </c>
      <c r="O1662">
        <f t="shared" si="801"/>
        <v>558169</v>
      </c>
      <c r="P1662" t="str">
        <f t="shared" si="802"/>
        <v>Serralheria</v>
      </c>
      <c r="Q1662" t="str">
        <f t="shared" si="803"/>
        <v>Normal / Fixo</v>
      </c>
      <c r="R1662" t="str">
        <f t="shared" si="804"/>
        <v>SERRALHEIRO I</v>
      </c>
      <c r="S1662" t="str">
        <f t="shared" si="805"/>
        <v>ADM</v>
      </c>
      <c r="T1662" s="39">
        <f t="shared" si="806"/>
        <v>53.488333185221997</v>
      </c>
      <c r="U1662" s="40">
        <f t="shared" si="807"/>
        <v>0.375</v>
      </c>
      <c r="V1662" s="40">
        <f t="shared" si="808"/>
        <v>0.375</v>
      </c>
      <c r="W1662" s="40">
        <f t="shared" si="809"/>
        <v>0</v>
      </c>
      <c r="X1662" t="str">
        <f t="shared" si="810"/>
        <v>Não</v>
      </c>
      <c r="Y1662" s="40">
        <f t="shared" si="811"/>
        <v>0</v>
      </c>
      <c r="Z1662" s="40">
        <f t="shared" si="812"/>
        <v>0</v>
      </c>
      <c r="AA1662" s="40">
        <f t="shared" si="813"/>
        <v>0</v>
      </c>
      <c r="AB1662" s="40">
        <f t="shared" si="814"/>
        <v>0</v>
      </c>
      <c r="AC1662" s="40">
        <f t="shared" si="815"/>
        <v>0</v>
      </c>
      <c r="AD1662" s="39">
        <f t="shared" si="816"/>
        <v>0</v>
      </c>
      <c r="AE1662" s="39">
        <f t="shared" si="817"/>
        <v>0</v>
      </c>
      <c r="AF1662" t="str">
        <f t="shared" si="818"/>
        <v>Trabalhado</v>
      </c>
      <c r="AG1662" t="str">
        <f t="shared" si="819"/>
        <v/>
      </c>
      <c r="AH1662" t="str">
        <f t="shared" si="820"/>
        <v/>
      </c>
      <c r="AJ1662" s="41">
        <f t="shared" si="821"/>
        <v>23</v>
      </c>
      <c r="AK1662" s="42" t="str">
        <f t="shared" si="822"/>
        <v/>
      </c>
      <c r="AL1662" s="41" t="str">
        <f t="shared" si="823"/>
        <v>Leve atraso</v>
      </c>
      <c r="AM1662" s="41" t="str">
        <f t="shared" si="824"/>
        <v>Não</v>
      </c>
      <c r="AN1662" s="41" t="str">
        <f t="shared" si="825"/>
        <v>Sim</v>
      </c>
      <c r="AO1662" s="42" t="str">
        <f t="shared" si="826"/>
        <v/>
      </c>
      <c r="AP1662" s="41" t="str">
        <f t="shared" si="827"/>
        <v>Felipe Cardoso|46295</v>
      </c>
      <c r="AQ1662" s="41" t="str">
        <f t="shared" si="828"/>
        <v/>
      </c>
      <c r="AR1662" s="41" t="str">
        <f>IF($AQ1662="","",COUNTIFS(L_ChaveCob,$AQ1662,L_Ausencia,"&gt;"&amp;$W1662)+COUNTIFS($AQ$4:$AQ1662,$AQ1662,$W$4:$W1662,$W1662))</f>
        <v/>
      </c>
      <c r="AS1662" s="42">
        <f t="shared" si="829"/>
        <v>0</v>
      </c>
      <c r="AT1662" s="42">
        <f t="shared" si="830"/>
        <v>0</v>
      </c>
      <c r="AU1662" s="42">
        <f t="shared" si="831"/>
        <v>0</v>
      </c>
    </row>
    <row r="1663" spans="1:47" hidden="1" x14ac:dyDescent="0.2">
      <c r="A1663" s="35">
        <v>46295</v>
      </c>
      <c r="B1663" s="36" t="s">
        <v>611</v>
      </c>
      <c r="C1663" s="36" t="s">
        <v>258</v>
      </c>
      <c r="D1663" s="36"/>
      <c r="E1663" s="37"/>
      <c r="F1663" s="37"/>
      <c r="G1663" s="36"/>
      <c r="H1663" s="36"/>
      <c r="I1663" s="36"/>
      <c r="J1663" s="36"/>
      <c r="K1663" s="37"/>
      <c r="L1663" s="37"/>
      <c r="M1663" s="37"/>
      <c r="N1663" s="38">
        <f t="shared" si="800"/>
        <v>46266</v>
      </c>
      <c r="O1663">
        <f t="shared" si="801"/>
        <v>900013</v>
      </c>
      <c r="P1663" t="str">
        <f t="shared" si="802"/>
        <v>SPOT</v>
      </c>
      <c r="Q1663" t="str">
        <f t="shared" si="803"/>
        <v>SPOT</v>
      </c>
      <c r="R1663" t="str">
        <f t="shared" si="804"/>
        <v>SERRALHEIRO I</v>
      </c>
      <c r="S1663" t="str">
        <f t="shared" si="805"/>
        <v>TURNO 2</v>
      </c>
      <c r="T1663" s="39">
        <f t="shared" si="806"/>
        <v>53.488333185221997</v>
      </c>
      <c r="U1663" s="40">
        <f t="shared" si="807"/>
        <v>0.33333333333333298</v>
      </c>
      <c r="V1663" s="40">
        <f t="shared" si="808"/>
        <v>0</v>
      </c>
      <c r="W1663" s="40">
        <f t="shared" si="809"/>
        <v>0.33333333333333298</v>
      </c>
      <c r="X1663" t="str">
        <f t="shared" si="810"/>
        <v>Não</v>
      </c>
      <c r="Y1663" s="40">
        <f t="shared" si="811"/>
        <v>0</v>
      </c>
      <c r="Z1663" s="40">
        <f t="shared" si="812"/>
        <v>0</v>
      </c>
      <c r="AA1663" s="40">
        <f t="shared" si="813"/>
        <v>0</v>
      </c>
      <c r="AB1663" s="40">
        <f t="shared" si="814"/>
        <v>0</v>
      </c>
      <c r="AC1663" s="40">
        <f t="shared" si="815"/>
        <v>0</v>
      </c>
      <c r="AD1663" s="39">
        <f t="shared" si="816"/>
        <v>0</v>
      </c>
      <c r="AE1663" s="39">
        <f t="shared" si="817"/>
        <v>427.90666548177552</v>
      </c>
      <c r="AF1663" t="str">
        <f t="shared" si="818"/>
        <v>Justificada</v>
      </c>
      <c r="AG1663" t="str">
        <f t="shared" si="819"/>
        <v/>
      </c>
      <c r="AH1663" t="str">
        <f t="shared" si="820"/>
        <v/>
      </c>
      <c r="AJ1663" s="41">
        <f t="shared" si="821"/>
        <v>22</v>
      </c>
      <c r="AK1663" s="42" t="str">
        <f t="shared" si="822"/>
        <v/>
      </c>
      <c r="AL1663" s="41" t="str">
        <f t="shared" si="823"/>
        <v>Dia inteiro</v>
      </c>
      <c r="AM1663" s="41" t="str">
        <f t="shared" si="824"/>
        <v>Não</v>
      </c>
      <c r="AN1663" s="41" t="str">
        <f t="shared" si="825"/>
        <v>Não</v>
      </c>
      <c r="AO1663" s="42" t="str">
        <f t="shared" si="826"/>
        <v/>
      </c>
      <c r="AP1663" s="41" t="str">
        <f t="shared" si="827"/>
        <v>Murilo de Souza Modesto- Spot|46295</v>
      </c>
      <c r="AQ1663" s="41" t="str">
        <f t="shared" si="828"/>
        <v/>
      </c>
      <c r="AR1663" s="41" t="str">
        <f>IF($AQ1663="","",COUNTIFS(L_ChaveCob,$AQ1663,L_Ausencia,"&gt;"&amp;$W1663)+COUNTIFS($AQ$4:$AQ1663,$AQ1663,$W$4:$W1663,$W1663))</f>
        <v/>
      </c>
      <c r="AS1663" s="42">
        <f t="shared" si="829"/>
        <v>0</v>
      </c>
      <c r="AT1663" s="42">
        <f t="shared" si="830"/>
        <v>0</v>
      </c>
      <c r="AU1663" s="42">
        <f t="shared" si="831"/>
        <v>0</v>
      </c>
    </row>
    <row r="1664" spans="1:47" x14ac:dyDescent="0.2">
      <c r="A1664" s="35">
        <v>46296</v>
      </c>
      <c r="B1664" s="36" t="s">
        <v>252</v>
      </c>
      <c r="C1664" s="36" t="s">
        <v>232</v>
      </c>
      <c r="D1664" s="36"/>
      <c r="E1664" s="37"/>
      <c r="F1664" s="37"/>
      <c r="G1664" s="36"/>
      <c r="H1664" s="36"/>
      <c r="I1664" s="36"/>
      <c r="J1664" s="36"/>
      <c r="K1664" s="37"/>
      <c r="L1664" s="37"/>
      <c r="M1664" s="37"/>
      <c r="N1664" s="38">
        <f t="shared" si="800"/>
        <v>46296</v>
      </c>
      <c r="O1664">
        <f t="shared" si="801"/>
        <v>266937</v>
      </c>
      <c r="P1664" t="str">
        <f t="shared" si="802"/>
        <v>Serralheria</v>
      </c>
      <c r="Q1664" t="str">
        <f t="shared" si="803"/>
        <v>Normal / Fixo</v>
      </c>
      <c r="R1664" t="str">
        <f t="shared" si="804"/>
        <v>ENCARREGADO</v>
      </c>
      <c r="S1664" t="str">
        <f t="shared" si="805"/>
        <v>ADM</v>
      </c>
      <c r="T1664" s="39">
        <f t="shared" si="806"/>
        <v>66.410146806958295</v>
      </c>
      <c r="U1664" s="40">
        <f t="shared" si="807"/>
        <v>0.375</v>
      </c>
      <c r="V1664" s="40">
        <f t="shared" si="808"/>
        <v>0.375</v>
      </c>
      <c r="W1664" s="40">
        <f t="shared" si="809"/>
        <v>0</v>
      </c>
      <c r="X1664" t="str">
        <f t="shared" si="810"/>
        <v>Não</v>
      </c>
      <c r="Y1664" s="40">
        <f t="shared" si="811"/>
        <v>0</v>
      </c>
      <c r="Z1664" s="40">
        <f t="shared" si="812"/>
        <v>0</v>
      </c>
      <c r="AA1664" s="40">
        <f t="shared" si="813"/>
        <v>0</v>
      </c>
      <c r="AB1664" s="40">
        <f t="shared" si="814"/>
        <v>0</v>
      </c>
      <c r="AC1664" s="40">
        <f t="shared" si="815"/>
        <v>0</v>
      </c>
      <c r="AD1664" s="39">
        <f t="shared" si="816"/>
        <v>0</v>
      </c>
      <c r="AE1664" s="39">
        <f t="shared" si="817"/>
        <v>0</v>
      </c>
      <c r="AF1664" t="str">
        <f t="shared" si="818"/>
        <v>Trabalhado</v>
      </c>
      <c r="AG1664" t="str">
        <f t="shared" si="819"/>
        <v/>
      </c>
      <c r="AH1664" t="str">
        <f t="shared" si="820"/>
        <v/>
      </c>
      <c r="AJ1664" s="41">
        <f t="shared" si="821"/>
        <v>1</v>
      </c>
      <c r="AK1664" s="42" t="str">
        <f t="shared" si="822"/>
        <v/>
      </c>
      <c r="AL1664" s="41" t="str">
        <f t="shared" si="823"/>
        <v>Leve atraso</v>
      </c>
      <c r="AM1664" s="41" t="str">
        <f t="shared" si="824"/>
        <v>Não</v>
      </c>
      <c r="AN1664" s="41" t="str">
        <f t="shared" si="825"/>
        <v>Sim</v>
      </c>
      <c r="AO1664" s="42" t="str">
        <f t="shared" si="826"/>
        <v/>
      </c>
      <c r="AP1664" s="41" t="str">
        <f t="shared" si="827"/>
        <v>Ronaldo Rosendo da Silva|46296</v>
      </c>
      <c r="AQ1664" s="41" t="str">
        <f t="shared" si="828"/>
        <v/>
      </c>
      <c r="AR1664" s="41" t="str">
        <f>IF($AQ1664="","",COUNTIFS(L_ChaveCob,$AQ1664,L_Ausencia,"&gt;"&amp;$W1664)+COUNTIFS($AQ$4:$AQ1664,$AQ1664,$W$4:$W1664,$W1664))</f>
        <v/>
      </c>
      <c r="AS1664" s="42">
        <f t="shared" si="829"/>
        <v>0</v>
      </c>
      <c r="AT1664" s="42">
        <f t="shared" si="830"/>
        <v>0</v>
      </c>
      <c r="AU1664" s="42">
        <f t="shared" si="831"/>
        <v>0</v>
      </c>
    </row>
    <row r="1665" spans="1:47" x14ac:dyDescent="0.2">
      <c r="A1665" s="35">
        <v>46296</v>
      </c>
      <c r="B1665" s="36" t="s">
        <v>243</v>
      </c>
      <c r="C1665" s="36" t="s">
        <v>232</v>
      </c>
      <c r="D1665" s="36"/>
      <c r="E1665" s="37"/>
      <c r="F1665" s="37"/>
      <c r="G1665" s="36"/>
      <c r="H1665" s="36"/>
      <c r="I1665" s="36"/>
      <c r="J1665" s="36"/>
      <c r="K1665" s="37"/>
      <c r="L1665" s="37"/>
      <c r="M1665" s="37"/>
      <c r="N1665" s="38">
        <f t="shared" si="800"/>
        <v>46296</v>
      </c>
      <c r="O1665">
        <f t="shared" si="801"/>
        <v>900003</v>
      </c>
      <c r="P1665" t="str">
        <f t="shared" si="802"/>
        <v>Serralheria</v>
      </c>
      <c r="Q1665" t="str">
        <f t="shared" si="803"/>
        <v>Normal / Fixo</v>
      </c>
      <c r="R1665" t="str">
        <f t="shared" si="804"/>
        <v>ENCARREGADO</v>
      </c>
      <c r="S1665" t="str">
        <f t="shared" si="805"/>
        <v>ADM</v>
      </c>
      <c r="T1665" s="39">
        <f t="shared" si="806"/>
        <v>66.410146806958295</v>
      </c>
      <c r="U1665" s="40">
        <f t="shared" si="807"/>
        <v>0.375</v>
      </c>
      <c r="V1665" s="40">
        <f t="shared" si="808"/>
        <v>0.375</v>
      </c>
      <c r="W1665" s="40">
        <f t="shared" si="809"/>
        <v>0</v>
      </c>
      <c r="X1665" t="str">
        <f t="shared" si="810"/>
        <v>Não</v>
      </c>
      <c r="Y1665" s="40">
        <f t="shared" si="811"/>
        <v>0</v>
      </c>
      <c r="Z1665" s="40">
        <f t="shared" si="812"/>
        <v>0</v>
      </c>
      <c r="AA1665" s="40">
        <f t="shared" si="813"/>
        <v>0</v>
      </c>
      <c r="AB1665" s="40">
        <f t="shared" si="814"/>
        <v>0</v>
      </c>
      <c r="AC1665" s="40">
        <f t="shared" si="815"/>
        <v>0</v>
      </c>
      <c r="AD1665" s="39">
        <f t="shared" si="816"/>
        <v>0</v>
      </c>
      <c r="AE1665" s="39">
        <f t="shared" si="817"/>
        <v>0</v>
      </c>
      <c r="AF1665" t="str">
        <f t="shared" si="818"/>
        <v>Trabalhado</v>
      </c>
      <c r="AG1665" t="str">
        <f t="shared" si="819"/>
        <v/>
      </c>
      <c r="AH1665" t="str">
        <f t="shared" si="820"/>
        <v/>
      </c>
      <c r="AJ1665" s="41">
        <f t="shared" si="821"/>
        <v>10</v>
      </c>
      <c r="AK1665" s="42" t="str">
        <f t="shared" si="822"/>
        <v/>
      </c>
      <c r="AL1665" s="41" t="str">
        <f t="shared" si="823"/>
        <v>Leve atraso</v>
      </c>
      <c r="AM1665" s="41" t="str">
        <f t="shared" si="824"/>
        <v>Não</v>
      </c>
      <c r="AN1665" s="41" t="str">
        <f t="shared" si="825"/>
        <v>Sim</v>
      </c>
      <c r="AO1665" s="42" t="str">
        <f t="shared" si="826"/>
        <v/>
      </c>
      <c r="AP1665" s="41" t="str">
        <f t="shared" si="827"/>
        <v>Marcelo Antônio Silvestre de Moraes|46296</v>
      </c>
      <c r="AQ1665" s="41" t="str">
        <f t="shared" si="828"/>
        <v/>
      </c>
      <c r="AR1665" s="41" t="str">
        <f>IF($AQ1665="","",COUNTIFS(L_ChaveCob,$AQ1665,L_Ausencia,"&gt;"&amp;$W1665)+COUNTIFS($AQ$4:$AQ1665,$AQ1665,$W$4:$W1665,$W1665))</f>
        <v/>
      </c>
      <c r="AS1665" s="42">
        <f t="shared" si="829"/>
        <v>0</v>
      </c>
      <c r="AT1665" s="42">
        <f t="shared" si="830"/>
        <v>0</v>
      </c>
      <c r="AU1665" s="42">
        <f t="shared" si="831"/>
        <v>0</v>
      </c>
    </row>
    <row r="1666" spans="1:47" x14ac:dyDescent="0.2">
      <c r="A1666" s="35">
        <v>46296</v>
      </c>
      <c r="B1666" s="36" t="s">
        <v>239</v>
      </c>
      <c r="C1666" s="36" t="s">
        <v>232</v>
      </c>
      <c r="D1666" s="36"/>
      <c r="E1666" s="37"/>
      <c r="F1666" s="37"/>
      <c r="G1666" s="36"/>
      <c r="H1666" s="36"/>
      <c r="I1666" s="36"/>
      <c r="J1666" s="36"/>
      <c r="K1666" s="37"/>
      <c r="L1666" s="37"/>
      <c r="M1666" s="37"/>
      <c r="N1666" s="38">
        <f t="shared" si="800"/>
        <v>46296</v>
      </c>
      <c r="O1666">
        <f t="shared" si="801"/>
        <v>173078</v>
      </c>
      <c r="P1666" t="str">
        <f t="shared" si="802"/>
        <v>Serralheria</v>
      </c>
      <c r="Q1666" t="str">
        <f t="shared" si="803"/>
        <v>Normal / Fixo</v>
      </c>
      <c r="R1666" t="str">
        <f t="shared" si="804"/>
        <v>SERRALHEIRO II</v>
      </c>
      <c r="S1666" t="str">
        <f t="shared" si="805"/>
        <v>ADM</v>
      </c>
      <c r="T1666" s="39">
        <f t="shared" si="806"/>
        <v>57.825734836004102</v>
      </c>
      <c r="U1666" s="40">
        <f t="shared" si="807"/>
        <v>0.375</v>
      </c>
      <c r="V1666" s="40">
        <f t="shared" si="808"/>
        <v>0.375</v>
      </c>
      <c r="W1666" s="40">
        <f t="shared" si="809"/>
        <v>0</v>
      </c>
      <c r="X1666" t="str">
        <f t="shared" si="810"/>
        <v>Não</v>
      </c>
      <c r="Y1666" s="40">
        <f t="shared" si="811"/>
        <v>0</v>
      </c>
      <c r="Z1666" s="40">
        <f t="shared" si="812"/>
        <v>0</v>
      </c>
      <c r="AA1666" s="40">
        <f t="shared" si="813"/>
        <v>0</v>
      </c>
      <c r="AB1666" s="40">
        <f t="shared" si="814"/>
        <v>0</v>
      </c>
      <c r="AC1666" s="40">
        <f t="shared" si="815"/>
        <v>0</v>
      </c>
      <c r="AD1666" s="39">
        <f t="shared" si="816"/>
        <v>0</v>
      </c>
      <c r="AE1666" s="39">
        <f t="shared" si="817"/>
        <v>0</v>
      </c>
      <c r="AF1666" t="str">
        <f t="shared" si="818"/>
        <v>Trabalhado</v>
      </c>
      <c r="AG1666" t="str">
        <f t="shared" si="819"/>
        <v/>
      </c>
      <c r="AH1666" t="str">
        <f t="shared" si="820"/>
        <v/>
      </c>
      <c r="AJ1666" s="41">
        <f t="shared" si="821"/>
        <v>2</v>
      </c>
      <c r="AK1666" s="42" t="str">
        <f t="shared" si="822"/>
        <v/>
      </c>
      <c r="AL1666" s="41" t="str">
        <f t="shared" si="823"/>
        <v>Leve atraso</v>
      </c>
      <c r="AM1666" s="41" t="str">
        <f t="shared" si="824"/>
        <v>Não</v>
      </c>
      <c r="AN1666" s="41" t="str">
        <f t="shared" si="825"/>
        <v>Sim</v>
      </c>
      <c r="AO1666" s="42" t="str">
        <f t="shared" si="826"/>
        <v/>
      </c>
      <c r="AP1666" s="41" t="str">
        <f t="shared" si="827"/>
        <v>Giovani Joao da Silva|46296</v>
      </c>
      <c r="AQ1666" s="41" t="str">
        <f t="shared" si="828"/>
        <v/>
      </c>
      <c r="AR1666" s="41" t="str">
        <f>IF($AQ1666="","",COUNTIFS(L_ChaveCob,$AQ1666,L_Ausencia,"&gt;"&amp;$W1666)+COUNTIFS($AQ$4:$AQ1666,$AQ1666,$W$4:$W1666,$W1666))</f>
        <v/>
      </c>
      <c r="AS1666" s="42">
        <f t="shared" si="829"/>
        <v>0</v>
      </c>
      <c r="AT1666" s="42">
        <f t="shared" si="830"/>
        <v>0</v>
      </c>
      <c r="AU1666" s="42">
        <f t="shared" si="831"/>
        <v>0</v>
      </c>
    </row>
    <row r="1667" spans="1:47" x14ac:dyDescent="0.2">
      <c r="A1667" s="35">
        <v>46296</v>
      </c>
      <c r="B1667" s="36" t="s">
        <v>241</v>
      </c>
      <c r="C1667" s="36" t="s">
        <v>232</v>
      </c>
      <c r="D1667" s="36"/>
      <c r="E1667" s="37"/>
      <c r="F1667" s="37"/>
      <c r="G1667" s="36"/>
      <c r="H1667" s="36"/>
      <c r="I1667" s="36"/>
      <c r="J1667" s="36"/>
      <c r="K1667" s="37"/>
      <c r="L1667" s="37"/>
      <c r="M1667" s="37"/>
      <c r="N1667" s="38">
        <f t="shared" si="800"/>
        <v>46296</v>
      </c>
      <c r="O1667">
        <f t="shared" si="801"/>
        <v>24800</v>
      </c>
      <c r="P1667" t="str">
        <f t="shared" si="802"/>
        <v>Serralheria</v>
      </c>
      <c r="Q1667" t="str">
        <f t="shared" si="803"/>
        <v>Normal / Fixo</v>
      </c>
      <c r="R1667" t="str">
        <f t="shared" si="804"/>
        <v>SERRALHEIRO II</v>
      </c>
      <c r="S1667" t="str">
        <f t="shared" si="805"/>
        <v>ADM</v>
      </c>
      <c r="T1667" s="39">
        <f t="shared" si="806"/>
        <v>57.825734836004102</v>
      </c>
      <c r="U1667" s="40">
        <f t="shared" si="807"/>
        <v>0.375</v>
      </c>
      <c r="V1667" s="40">
        <f t="shared" si="808"/>
        <v>0.375</v>
      </c>
      <c r="W1667" s="40">
        <f t="shared" si="809"/>
        <v>0</v>
      </c>
      <c r="X1667" t="str">
        <f t="shared" si="810"/>
        <v>Não</v>
      </c>
      <c r="Y1667" s="40">
        <f t="shared" si="811"/>
        <v>0</v>
      </c>
      <c r="Z1667" s="40">
        <f t="shared" si="812"/>
        <v>0</v>
      </c>
      <c r="AA1667" s="40">
        <f t="shared" si="813"/>
        <v>0</v>
      </c>
      <c r="AB1667" s="40">
        <f t="shared" si="814"/>
        <v>0</v>
      </c>
      <c r="AC1667" s="40">
        <f t="shared" si="815"/>
        <v>0</v>
      </c>
      <c r="AD1667" s="39">
        <f t="shared" si="816"/>
        <v>0</v>
      </c>
      <c r="AE1667" s="39">
        <f t="shared" si="817"/>
        <v>0</v>
      </c>
      <c r="AF1667" t="str">
        <f t="shared" si="818"/>
        <v>Trabalhado</v>
      </c>
      <c r="AG1667" t="str">
        <f t="shared" si="819"/>
        <v/>
      </c>
      <c r="AH1667" t="str">
        <f t="shared" si="820"/>
        <v/>
      </c>
      <c r="AJ1667" s="41">
        <f t="shared" si="821"/>
        <v>3</v>
      </c>
      <c r="AK1667" s="42" t="str">
        <f t="shared" si="822"/>
        <v/>
      </c>
      <c r="AL1667" s="41" t="str">
        <f t="shared" si="823"/>
        <v>Leve atraso</v>
      </c>
      <c r="AM1667" s="41" t="str">
        <f t="shared" si="824"/>
        <v>Não</v>
      </c>
      <c r="AN1667" s="41" t="str">
        <f t="shared" si="825"/>
        <v>Sim</v>
      </c>
      <c r="AO1667" s="42" t="str">
        <f t="shared" si="826"/>
        <v/>
      </c>
      <c r="AP1667" s="41" t="str">
        <f t="shared" si="827"/>
        <v>Ivanildo Lopes Pires de Carvalho|46296</v>
      </c>
      <c r="AQ1667" s="41" t="str">
        <f t="shared" si="828"/>
        <v/>
      </c>
      <c r="AR1667" s="41" t="str">
        <f>IF($AQ1667="","",COUNTIFS(L_ChaveCob,$AQ1667,L_Ausencia,"&gt;"&amp;$W1667)+COUNTIFS($AQ$4:$AQ1667,$AQ1667,$W$4:$W1667,$W1667))</f>
        <v/>
      </c>
      <c r="AS1667" s="42">
        <f t="shared" si="829"/>
        <v>0</v>
      </c>
      <c r="AT1667" s="42">
        <f t="shared" si="830"/>
        <v>0</v>
      </c>
      <c r="AU1667" s="42">
        <f t="shared" si="831"/>
        <v>0</v>
      </c>
    </row>
    <row r="1668" spans="1:47" x14ac:dyDescent="0.2">
      <c r="A1668" s="35">
        <v>46296</v>
      </c>
      <c r="B1668" s="36" t="s">
        <v>254</v>
      </c>
      <c r="C1668" s="36" t="s">
        <v>232</v>
      </c>
      <c r="D1668" s="36"/>
      <c r="E1668" s="37"/>
      <c r="F1668" s="37"/>
      <c r="G1668" s="36"/>
      <c r="H1668" s="36"/>
      <c r="I1668" s="36"/>
      <c r="J1668" s="36"/>
      <c r="K1668" s="37"/>
      <c r="L1668" s="37"/>
      <c r="M1668" s="37"/>
      <c r="N1668" s="38">
        <f t="shared" ref="N1668:N1722" si="832">IF($A1668="","",DATE(YEAR($A1668),MONTH($A1668),1))</f>
        <v>46296</v>
      </c>
      <c r="O1668">
        <f t="shared" ref="O1668:O1722" si="833">IF(TRIM($B1668)="","",IFERROR(INDEX(C_RG,MATCH(TRIM($B1668),C_Nome,0)),"?"))</f>
        <v>900001</v>
      </c>
      <c r="P1668" t="str">
        <f t="shared" ref="P1668:P1722" si="834">IF($A1668="","",IF(TRIM($B1668)="",P_EquipePostoVago,IF($AJ1668="","",INDEX(V_Equipe,$AJ1668))))</f>
        <v>Serralheria</v>
      </c>
      <c r="Q1668" t="str">
        <f t="shared" ref="Q1668:Q1722" si="835">IF($A1668="","",IF(TRIM($B1668)="","Posto Vago",IF($AJ1668="","",INDEX(V_Contrato,$AJ1668))))</f>
        <v>Normal / Fixo</v>
      </c>
      <c r="R1668" t="str">
        <f t="shared" ref="R1668:R1722" si="836">IF($A1668="","",IF(TRIM($B1668)="",$H1668,IF($AJ1668="","",INDEX(V_Funcao,$AJ1668))))</f>
        <v>SERRALHEIRO II</v>
      </c>
      <c r="S1668" t="str">
        <f t="shared" ref="S1668:S1722" si="837">IF($A1668="","",IF($I1668&lt;&gt;"",$I1668,IF(TRIM($B1668)="","ADM",IF($AJ1668="","",INDEX(V_Turno,$AJ1668)))))</f>
        <v>ADM</v>
      </c>
      <c r="T1668" s="39">
        <f t="shared" ref="T1668:T1722" si="838">IF(OR($A1668="",$R1668=""),"",IFERROR(INDEX(F_Valor,MATCH($R1668&amp;"|"&amp;SUMPRODUCT(MAX((F_Funcao=$R1668)*(F_Ini&lt;=$A1668)*F_Ini)),F_Chave,0)),""))</f>
        <v>57.825734836004102</v>
      </c>
      <c r="U1668" s="40">
        <f t="shared" ref="U1668:U1722" si="839">IF(OR($A1668="",$S1668=""),0,IFERROR(INDEX(T_Horas,MATCH($S1668,T_Turno,0),WEEKDAY($A1668,2)),0))</f>
        <v>0.375</v>
      </c>
      <c r="V1668" s="40">
        <f t="shared" ref="V1668:V1722" si="840">IF($A1668="",0,MAX(IF($F1668&lt;&gt;"",N($F1668),IF($AN1668="Sim",IF($AK1668&lt;&gt;"",$AK1668,$U1668),$U1668-$W1668))-IF($J1668="Situação Atípica - Presente",N($K1668),0),0))</f>
        <v>0.375</v>
      </c>
      <c r="W1668" s="40">
        <f t="shared" ref="W1668:W1722" si="841">IF($A1668="",0,IF($E1668&lt;&gt;"",N($E1668),IF($AL1668="Dia inteiro",$U1668,IF($AL1668="Pelo ponto",IF($AK1668="",$U1668,MAX($U1668-$AK1668,0)),IF(AND($AL1668="Leve atraso",$AO1668&lt;&gt;""),IF(AND($AO1668&gt;P_LeveMin,$AO1668&lt;=P_LeveMax),$AO1668,0),0)))))</f>
        <v>0</v>
      </c>
      <c r="X1668" t="str">
        <f t="shared" ref="X1668:X1722" si="842">IF($A1668="","",IF(OR($Q1668="Ferista",$Q1668=""),"Não",IF(AND($AL1668="Leve atraso",$W1668&gt;0,$A1668&gt;=P_InicioRegras),"Sim",IF(OR($J1668&lt;&gt;"",$K1668&lt;&gt;"",$L1668&lt;&gt;""),"Não",$AM1668))))</f>
        <v>Não</v>
      </c>
      <c r="Y1668" s="40">
        <f t="shared" ref="Y1668:Y1722" si="843">IF($A1668="",0,IF($Q1668="Ferista",0,IF($X1668="Sim",$W1668,0)+N($K1668)))</f>
        <v>0</v>
      </c>
      <c r="Z1668" s="40">
        <f t="shared" ref="Z1668:Z1722" si="844">IF($X1668="Sim",$AT1668,0)</f>
        <v>0</v>
      </c>
      <c r="AA1668" s="40">
        <f t="shared" ref="AA1668:AA1722" si="845">IF($AP1668="",0,MIN(MAX($Y1668-$Z1668,0),SUMIFS(CP_Horas,CP_ChaveFalta,$AP1668,CP_Aprov,"Sim")))</f>
        <v>0</v>
      </c>
      <c r="AB1668" s="40">
        <f t="shared" ref="AB1668:AB1722" si="846">IF($A1668="",0,MIN(MAX($Y1668-$Z1668-$AA1668,0),N($M1668)))</f>
        <v>0</v>
      </c>
      <c r="AC1668" s="40">
        <f t="shared" ref="AC1668:AC1722" si="847">IF($A1668="",0,MAX($Y1668-$Z1668-$AA1668-$AB1668,0))</f>
        <v>0</v>
      </c>
      <c r="AD1668" s="39">
        <f t="shared" ref="AD1668:AD1722" si="848">IF(OR($AC1668=0,$T1668=""),0,$AC1668*24*$T1668)</f>
        <v>0</v>
      </c>
      <c r="AE1668" s="39">
        <f t="shared" ref="AE1668:AE1722" si="849">IF(OR($A1668="",$T1668=""),0,(IF($AF1668="Justificada",$W1668,0)+N($L1668))*24*$T1668)</f>
        <v>0</v>
      </c>
      <c r="AF1668" t="str">
        <f t="shared" ref="AF1668:AF1722" si="850">IF($A1668="","",IF($J1668&lt;&gt;"","Situação atípica",IF(AND($AL1668="Leve atraso",$W1668&gt;0),"Leve atraso",IFERROR(INDEX(S_Cat,MATCH($C1668,S_Status,0)),"Outros"))))</f>
        <v>Trabalhado</v>
      </c>
      <c r="AG1668" t="str">
        <f t="shared" ref="AG1668:AG1722" si="851">IF($A1668="","",TRIM(IF($Z1668&gt;0,"Ferista cobriu "&amp;TEXT($Z1668,"[h]:mm")&amp;"h. ","")&amp;IF($AA1668&gt;0,"Compensado "&amp;TEXT($AA1668,"[h]:mm")&amp;"h por "&amp;IFERROR(INDEX(CP_Quem,MATCH($AP1668,CP_ChaveFalta,0)),"?")&amp;". ","")&amp;IF($AU1668&gt;0,"Compensação aguardando aprovação ("&amp;TEXT($AU1668,"[h]:mm")&amp;"h). ","")&amp;IF($AB1668&gt;0,"Perdoado por acordo "&amp;TEXT($AB1668,"[h]:mm")&amp;"h. ","")&amp;IF(AND($AP1668&lt;&gt;"",COUNTIF(CP_ChaveQuem,$AP1668)&gt;0),"Horas usadas p/ compensar falta de "&amp;INDEX(CP_Falta,MATCH($AP1668,CP_ChaveQuem,0))&amp;" de "&amp;TEXT(INDEX(CP_DataFalta,MATCH($AP1668,CP_ChaveQuem,0)),"dd/mm")&amp;". ","")&amp;IF(AND($Q1668="Ferista",SUMIFS(L_Ferista,L_Data,$A1668,L_Equipe,$P1668)&gt;0),"Como ferista, cobriu "&amp;TEXT(SUMIFS(L_Ferista,L_Data,$A1668,L_Equipe,$P1668),"[h]:mm")&amp;"h de faltas da equipe. ","")&amp;IF($AC1668&gt;0,"DESCONTA "&amp;TEXT($AC1668,"[h]:mm")&amp;"h ("&amp;$AF1668&amp;").","")))</f>
        <v/>
      </c>
      <c r="AH1668" t="str">
        <f t="shared" ref="AH1668:AH1722" si="852">IF($A1668="","",IF($O1668="?","CADASTRO: funcionário não está no Cadastro",IF(AND($O1668&lt;&gt;"",$AJ1668=""),"CADASTRO: sem vigência (função/turno) nesta data",IF(AND($AP1668&lt;&gt;"",COUNTIF(L_ChavePD,$AP1668)&gt;1),"DUPLICADO: mesma pessoa 2x no dia",IF($A1668&lt;P_InicioRegras,"",IF(AND($C1668="Horas Compensadas",COUNTIF(CP_ChaveQuem,$AP1668)=0),"VINCULAR: registrar na aba Compensações de quem é a falta",IF($AU1668&gt;0,"APROVAR: compensação pendente na aba Compensações",IF(AND($AQ1668&lt;&gt;"",$AS1668&gt;0,$AT1668&lt;$W1668,$AC1668&gt;0),"FERISTA: horas do ferista não cobriram toda a falta",IF(AND($AL1668="Pelo ponto",$AK1668="",$E1668="",$X1668="Sim"),"PONTO: sem ponto nem horas manuais — descontando jornada cheia",IF(AND($AL1668="Leve atraso",$E1668="",N($AO1668)&gt;P_LeveMax),"CLASSIFICAR: ponto mostra atraso &gt; 30 min — trocar o Status",IF($AF1668="Leve atraso","AJUSTAR STATUS: atraso lançado como Horas Trabalhadas",IF(AND(N($K1668)&gt;0,$G1668=""),"OBSERVAÇÃO: desconto extra sem observação",IF(AND($J1668&lt;&gt;"",N($K1668)+N($L1668)&gt;$U1668),"CONFERIR: horas manuais maiores que a jornada","")))))))))))))</f>
        <v/>
      </c>
      <c r="AJ1668" s="41">
        <f t="shared" ref="AJ1668:AJ1722" si="853">IF(OR($A1668="",$O1668="",$O1668="?"),"",IFERROR(MATCH($O1668&amp;"|"&amp;SUMPRODUCT(MAX((V_RG=$O1668)*(V_Ini&lt;=$A1668)*V_Ini)),V_Chave,0),""))</f>
        <v>8</v>
      </c>
      <c r="AK1668" s="42" t="str">
        <f t="shared" ref="AK1668:AK1722" si="854">IF(ISNUMBER(SEARCH(" = ",$D1668)),IFERROR(TIMEVALUE(TRIM(RIGHT($D1668,5))),""),"")</f>
        <v/>
      </c>
      <c r="AL1668" s="41" t="str">
        <f t="shared" ref="AL1668:AL1722" si="855">IF($C1668="","",IFERROR(INDEX(S_Modo,MATCH($C1668,S_Status,0)),"Não"))</f>
        <v>Leve atraso</v>
      </c>
      <c r="AM1668" s="41" t="str">
        <f t="shared" ref="AM1668:AM1722" si="856">IF($C1668="","",IFERROR(INDEX(S_Conta,MATCH($C1668,S_Status,0)),"Não"))</f>
        <v>Não</v>
      </c>
      <c r="AN1668" s="41" t="str">
        <f t="shared" ref="AN1668:AN1722" si="857">IF($C1668="","",IFERROR(INDEX(S_Trab,MATCH($C1668,S_Status,0)),"Não"))</f>
        <v>Sim</v>
      </c>
      <c r="AO1668" s="42" t="str">
        <f t="shared" ref="AO1668:AO1722" si="858">IF(OR($A1668="",$AK1668=""),"",$U1668-$AK1668-IF($J1668&lt;&gt;"Situação Atípica - Presente",N($K1668)+N($L1668),0))</f>
        <v/>
      </c>
      <c r="AP1668" s="41" t="str">
        <f t="shared" ref="AP1668:AP1722" si="859">IF(OR($A1668="",TRIM($B1668)=""),"",TRIM($B1668)&amp;"|"&amp;$A1668)</f>
        <v>Ronaldo Santos Dias|46296</v>
      </c>
      <c r="AQ1668" s="41" t="str">
        <f t="shared" ref="AQ1668:AQ1722" si="860">IF(AND(P_CoberturaAuto="Sim",$A1668&lt;&gt;"",$A1668&gt;=P_InicioRegras,$Q1668="Normal / Fixo",$R1668&lt;&gt;"",ISERROR(SEARCH("ENCARREGADO",$R1668)),$AM1668="Sim",$W1668&gt;0),$A1668&amp;"|"&amp;$P1668,"")</f>
        <v/>
      </c>
      <c r="AR1668" s="41" t="str">
        <f>IF($AQ1668="","",COUNTIFS(L_ChaveCob,$AQ1668,L_Ausencia,"&gt;"&amp;$W1668)+COUNTIFS($AQ$4:$AQ1668,$AQ1668,$W$4:$W1668,$W1668))</f>
        <v/>
      </c>
      <c r="AS1668" s="42">
        <f t="shared" ref="AS1668:AS1722" si="861">IF($AQ1668="",0,SUMIFS(L_Trab,L_Data,$A1668,L_Equipe,$P1668,L_Contrato,"Ferista",L_Status,"&lt;&gt;Remanejamento"))</f>
        <v>0</v>
      </c>
      <c r="AT1668" s="42">
        <f t="shared" ref="AT1668:AT1722" si="862">IF(OR($AQ1668="",$AS1668=0),0,MAX(MIN($W1668,$AS1668-SUMIFS(L_Ausencia,L_ChaveCob,$AQ1668,L_OrdemCob,"&lt;"&amp;$AR1668)),0))</f>
        <v>0</v>
      </c>
      <c r="AU1668" s="42">
        <f t="shared" ref="AU1668:AU1722" si="863">IF($AP1668="",0,SUMIFS(CP_Horas,CP_ChaveFalta,$AP1668,CP_Aprov,"&lt;&gt;Sim"))</f>
        <v>0</v>
      </c>
    </row>
    <row r="1669" spans="1:47" x14ac:dyDescent="0.2">
      <c r="A1669" s="35">
        <v>46296</v>
      </c>
      <c r="B1669" s="36" t="s">
        <v>247</v>
      </c>
      <c r="C1669" s="36" t="s">
        <v>213</v>
      </c>
      <c r="D1669" s="36"/>
      <c r="E1669" s="37"/>
      <c r="F1669" s="37"/>
      <c r="G1669" s="36"/>
      <c r="H1669" s="36"/>
      <c r="I1669" s="36"/>
      <c r="J1669" s="36"/>
      <c r="K1669" s="37"/>
      <c r="L1669" s="37"/>
      <c r="M1669" s="37"/>
      <c r="N1669" s="38">
        <f t="shared" si="832"/>
        <v>46296</v>
      </c>
      <c r="O1669">
        <f t="shared" si="833"/>
        <v>900005</v>
      </c>
      <c r="P1669" t="str">
        <f t="shared" si="834"/>
        <v>Serralheria</v>
      </c>
      <c r="Q1669" t="str">
        <f t="shared" si="835"/>
        <v>Normal / Fixo</v>
      </c>
      <c r="R1669" t="str">
        <f t="shared" si="836"/>
        <v>SERRALHEIRO II</v>
      </c>
      <c r="S1669" t="str">
        <f t="shared" si="837"/>
        <v>ADM</v>
      </c>
      <c r="T1669" s="39">
        <f t="shared" si="838"/>
        <v>57.825734836004102</v>
      </c>
      <c r="U1669" s="40">
        <f t="shared" si="839"/>
        <v>0.375</v>
      </c>
      <c r="V1669" s="40">
        <f t="shared" si="840"/>
        <v>0</v>
      </c>
      <c r="W1669" s="40">
        <f t="shared" si="841"/>
        <v>0.375</v>
      </c>
      <c r="X1669" t="str">
        <f t="shared" si="842"/>
        <v>Sim</v>
      </c>
      <c r="Y1669" s="40">
        <f t="shared" si="843"/>
        <v>0.375</v>
      </c>
      <c r="Z1669" s="40">
        <f t="shared" si="844"/>
        <v>0</v>
      </c>
      <c r="AA1669" s="40">
        <f t="shared" si="845"/>
        <v>0</v>
      </c>
      <c r="AB1669" s="40">
        <f t="shared" si="846"/>
        <v>0</v>
      </c>
      <c r="AC1669" s="40">
        <f t="shared" si="847"/>
        <v>0.375</v>
      </c>
      <c r="AD1669" s="39">
        <f t="shared" si="848"/>
        <v>520.43161352403695</v>
      </c>
      <c r="AE1669" s="39">
        <f t="shared" si="849"/>
        <v>0</v>
      </c>
      <c r="AF1669" t="str">
        <f t="shared" si="850"/>
        <v>Injustificada</v>
      </c>
      <c r="AG1669" t="str">
        <f t="shared" si="851"/>
        <v>DESCONTA 9:00h (Injustificada).</v>
      </c>
      <c r="AH1669" t="str">
        <f t="shared" si="852"/>
        <v/>
      </c>
      <c r="AJ1669" s="41">
        <f t="shared" si="853"/>
        <v>13</v>
      </c>
      <c r="AK1669" s="42" t="str">
        <f t="shared" si="854"/>
        <v/>
      </c>
      <c r="AL1669" s="41" t="str">
        <f t="shared" si="855"/>
        <v>Dia inteiro</v>
      </c>
      <c r="AM1669" s="41" t="str">
        <f t="shared" si="856"/>
        <v>Sim</v>
      </c>
      <c r="AN1669" s="41" t="str">
        <f t="shared" si="857"/>
        <v>Não</v>
      </c>
      <c r="AO1669" s="42" t="str">
        <f t="shared" si="858"/>
        <v/>
      </c>
      <c r="AP1669" s="41" t="str">
        <f t="shared" si="859"/>
        <v>Rafael Fracaroli da Rocha|46296</v>
      </c>
      <c r="AQ1669" s="41" t="str">
        <f t="shared" si="860"/>
        <v>46296|Serralheria</v>
      </c>
      <c r="AR1669" s="41">
        <f>IF($AQ1669="","",COUNTIFS(L_ChaveCob,$AQ1669,L_Ausencia,"&gt;"&amp;$W1669)+COUNTIFS($AQ$4:$AQ1669,$AQ1669,$W$4:$W1669,$W1669))</f>
        <v>1</v>
      </c>
      <c r="AS1669" s="42">
        <f t="shared" si="861"/>
        <v>0</v>
      </c>
      <c r="AT1669" s="42">
        <f t="shared" si="862"/>
        <v>0</v>
      </c>
      <c r="AU1669" s="42">
        <f t="shared" si="863"/>
        <v>0</v>
      </c>
    </row>
    <row r="1670" spans="1:47" x14ac:dyDescent="0.2">
      <c r="A1670" s="35">
        <v>46296</v>
      </c>
      <c r="B1670" s="36" t="s">
        <v>237</v>
      </c>
      <c r="C1670" s="36" t="s">
        <v>213</v>
      </c>
      <c r="D1670" s="36"/>
      <c r="E1670" s="37"/>
      <c r="F1670" s="37"/>
      <c r="G1670" s="36"/>
      <c r="H1670" s="36"/>
      <c r="I1670" s="36"/>
      <c r="J1670" s="36"/>
      <c r="K1670" s="37"/>
      <c r="L1670" s="37"/>
      <c r="M1670" s="37"/>
      <c r="N1670" s="38">
        <f t="shared" si="832"/>
        <v>46296</v>
      </c>
      <c r="O1670">
        <f t="shared" si="833"/>
        <v>119353</v>
      </c>
      <c r="P1670" t="str">
        <f t="shared" si="834"/>
        <v>Serralheria</v>
      </c>
      <c r="Q1670" t="str">
        <f t="shared" si="835"/>
        <v>Normal / Fixo</v>
      </c>
      <c r="R1670" t="str">
        <f t="shared" si="836"/>
        <v>SERRALHEIRO II</v>
      </c>
      <c r="S1670" t="str">
        <f t="shared" si="837"/>
        <v>ADM</v>
      </c>
      <c r="T1670" s="39">
        <f t="shared" si="838"/>
        <v>57.825734836004102</v>
      </c>
      <c r="U1670" s="40">
        <f t="shared" si="839"/>
        <v>0.375</v>
      </c>
      <c r="V1670" s="40">
        <f t="shared" si="840"/>
        <v>0</v>
      </c>
      <c r="W1670" s="40">
        <f t="shared" si="841"/>
        <v>0.375</v>
      </c>
      <c r="X1670" t="str">
        <f t="shared" si="842"/>
        <v>Sim</v>
      </c>
      <c r="Y1670" s="40">
        <f t="shared" si="843"/>
        <v>0.375</v>
      </c>
      <c r="Z1670" s="40">
        <f t="shared" si="844"/>
        <v>0</v>
      </c>
      <c r="AA1670" s="40">
        <f t="shared" si="845"/>
        <v>0</v>
      </c>
      <c r="AB1670" s="40">
        <f t="shared" si="846"/>
        <v>0</v>
      </c>
      <c r="AC1670" s="40">
        <f t="shared" si="847"/>
        <v>0.375</v>
      </c>
      <c r="AD1670" s="39">
        <f t="shared" si="848"/>
        <v>520.43161352403695</v>
      </c>
      <c r="AE1670" s="39">
        <f t="shared" si="849"/>
        <v>0</v>
      </c>
      <c r="AF1670" t="str">
        <f t="shared" si="850"/>
        <v>Injustificada</v>
      </c>
      <c r="AG1670" t="str">
        <f t="shared" si="851"/>
        <v>DESCONTA 9:00h (Injustificada).</v>
      </c>
      <c r="AH1670" t="str">
        <f t="shared" si="852"/>
        <v/>
      </c>
      <c r="AJ1670" s="41">
        <f t="shared" si="853"/>
        <v>7</v>
      </c>
      <c r="AK1670" s="42" t="str">
        <f t="shared" si="854"/>
        <v/>
      </c>
      <c r="AL1670" s="41" t="str">
        <f t="shared" si="855"/>
        <v>Dia inteiro</v>
      </c>
      <c r="AM1670" s="41" t="str">
        <f t="shared" si="856"/>
        <v>Sim</v>
      </c>
      <c r="AN1670" s="41" t="str">
        <f t="shared" si="857"/>
        <v>Não</v>
      </c>
      <c r="AO1670" s="42" t="str">
        <f t="shared" si="858"/>
        <v/>
      </c>
      <c r="AP1670" s="41" t="str">
        <f t="shared" si="859"/>
        <v>Ezequiel Antonio Peres|46296</v>
      </c>
      <c r="AQ1670" s="41" t="str">
        <f t="shared" si="860"/>
        <v>46296|Serralheria</v>
      </c>
      <c r="AR1670" s="41">
        <f>IF($AQ1670="","",COUNTIFS(L_ChaveCob,$AQ1670,L_Ausencia,"&gt;"&amp;$W1670)+COUNTIFS($AQ$4:$AQ1670,$AQ1670,$W$4:$W1670,$W1670))</f>
        <v>2</v>
      </c>
      <c r="AS1670" s="42">
        <f t="shared" si="861"/>
        <v>0</v>
      </c>
      <c r="AT1670" s="42">
        <f t="shared" si="862"/>
        <v>0</v>
      </c>
      <c r="AU1670" s="42">
        <f t="shared" si="863"/>
        <v>0</v>
      </c>
    </row>
    <row r="1671" spans="1:47" x14ac:dyDescent="0.2">
      <c r="A1671" s="35">
        <v>46296</v>
      </c>
      <c r="B1671" s="36" t="s">
        <v>249</v>
      </c>
      <c r="C1671" s="36" t="s">
        <v>228</v>
      </c>
      <c r="D1671" s="36"/>
      <c r="E1671" s="37"/>
      <c r="F1671" s="37"/>
      <c r="G1671" s="36"/>
      <c r="H1671" s="36"/>
      <c r="I1671" s="36"/>
      <c r="J1671" s="36"/>
      <c r="K1671" s="37"/>
      <c r="L1671" s="37"/>
      <c r="M1671" s="37"/>
      <c r="N1671" s="38">
        <f t="shared" si="832"/>
        <v>46296</v>
      </c>
      <c r="O1671">
        <f t="shared" si="833"/>
        <v>331335</v>
      </c>
      <c r="P1671" t="str">
        <f t="shared" si="834"/>
        <v>Serralheria</v>
      </c>
      <c r="Q1671" t="str">
        <f t="shared" si="835"/>
        <v>Normal / Fixo</v>
      </c>
      <c r="R1671" t="str">
        <f t="shared" si="836"/>
        <v>SERRALHEIRO II</v>
      </c>
      <c r="S1671" t="str">
        <f t="shared" si="837"/>
        <v>ADM</v>
      </c>
      <c r="T1671" s="39">
        <f t="shared" si="838"/>
        <v>57.825734836004102</v>
      </c>
      <c r="U1671" s="40">
        <f t="shared" si="839"/>
        <v>0.375</v>
      </c>
      <c r="V1671" s="40">
        <f t="shared" si="840"/>
        <v>0</v>
      </c>
      <c r="W1671" s="40">
        <f t="shared" si="841"/>
        <v>0.375</v>
      </c>
      <c r="X1671" t="str">
        <f t="shared" si="842"/>
        <v>Sim</v>
      </c>
      <c r="Y1671" s="40">
        <f t="shared" si="843"/>
        <v>0.375</v>
      </c>
      <c r="Z1671" s="40">
        <f t="shared" si="844"/>
        <v>0</v>
      </c>
      <c r="AA1671" s="40">
        <f t="shared" si="845"/>
        <v>0</v>
      </c>
      <c r="AB1671" s="40">
        <f t="shared" si="846"/>
        <v>0</v>
      </c>
      <c r="AC1671" s="40">
        <f t="shared" si="847"/>
        <v>0.375</v>
      </c>
      <c r="AD1671" s="39">
        <f t="shared" si="848"/>
        <v>520.43161352403695</v>
      </c>
      <c r="AE1671" s="39">
        <f t="shared" si="849"/>
        <v>0</v>
      </c>
      <c r="AF1671" t="str">
        <f t="shared" si="850"/>
        <v>Férias</v>
      </c>
      <c r="AG1671" t="str">
        <f t="shared" si="851"/>
        <v>DESCONTA 9:00h (Férias).</v>
      </c>
      <c r="AH1671" t="str">
        <f t="shared" si="852"/>
        <v/>
      </c>
      <c r="AJ1671" s="41">
        <f t="shared" si="853"/>
        <v>5</v>
      </c>
      <c r="AK1671" s="42" t="str">
        <f t="shared" si="854"/>
        <v/>
      </c>
      <c r="AL1671" s="41" t="str">
        <f t="shared" si="855"/>
        <v>Dia inteiro</v>
      </c>
      <c r="AM1671" s="41" t="str">
        <f t="shared" si="856"/>
        <v>Sim</v>
      </c>
      <c r="AN1671" s="41" t="str">
        <f t="shared" si="857"/>
        <v>Não</v>
      </c>
      <c r="AO1671" s="42" t="str">
        <f t="shared" si="858"/>
        <v/>
      </c>
      <c r="AP1671" s="41" t="str">
        <f t="shared" si="859"/>
        <v>Robson Alberto Alves Galvão|46296</v>
      </c>
      <c r="AQ1671" s="41" t="str">
        <f t="shared" si="860"/>
        <v>46296|Serralheria</v>
      </c>
      <c r="AR1671" s="41">
        <f>IF($AQ1671="","",COUNTIFS(L_ChaveCob,$AQ1671,L_Ausencia,"&gt;"&amp;$W1671)+COUNTIFS($AQ$4:$AQ1671,$AQ1671,$W$4:$W1671,$W1671))</f>
        <v>3</v>
      </c>
      <c r="AS1671" s="42">
        <f t="shared" si="861"/>
        <v>0</v>
      </c>
      <c r="AT1671" s="42">
        <f t="shared" si="862"/>
        <v>0</v>
      </c>
      <c r="AU1671" s="42">
        <f t="shared" si="863"/>
        <v>0</v>
      </c>
    </row>
    <row r="1672" spans="1:47" x14ac:dyDescent="0.2">
      <c r="A1672" s="35">
        <v>46296</v>
      </c>
      <c r="B1672" s="36" t="s">
        <v>229</v>
      </c>
      <c r="C1672" s="36" t="s">
        <v>232</v>
      </c>
      <c r="D1672" s="36"/>
      <c r="E1672" s="37"/>
      <c r="F1672" s="37"/>
      <c r="G1672" s="36"/>
      <c r="H1672" s="36"/>
      <c r="I1672" s="36"/>
      <c r="J1672" s="36"/>
      <c r="K1672" s="37"/>
      <c r="L1672" s="37"/>
      <c r="M1672" s="37"/>
      <c r="N1672" s="38">
        <f t="shared" si="832"/>
        <v>46296</v>
      </c>
      <c r="O1672">
        <f t="shared" si="833"/>
        <v>105410</v>
      </c>
      <c r="P1672" t="str">
        <f t="shared" si="834"/>
        <v>Serralheria</v>
      </c>
      <c r="Q1672" t="str">
        <f t="shared" si="835"/>
        <v>Normal / Fixo</v>
      </c>
      <c r="R1672" t="str">
        <f t="shared" si="836"/>
        <v>SERRALHEIRO I</v>
      </c>
      <c r="S1672" t="str">
        <f t="shared" si="837"/>
        <v>TURNO 3</v>
      </c>
      <c r="T1672" s="39">
        <f t="shared" si="838"/>
        <v>53.488333185221997</v>
      </c>
      <c r="U1672" s="40">
        <f t="shared" si="839"/>
        <v>0.33333333333333298</v>
      </c>
      <c r="V1672" s="40">
        <f t="shared" si="840"/>
        <v>0.33333333333333298</v>
      </c>
      <c r="W1672" s="40">
        <f t="shared" si="841"/>
        <v>0</v>
      </c>
      <c r="X1672" t="str">
        <f t="shared" si="842"/>
        <v>Não</v>
      </c>
      <c r="Y1672" s="40">
        <f t="shared" si="843"/>
        <v>0</v>
      </c>
      <c r="Z1672" s="40">
        <f t="shared" si="844"/>
        <v>0</v>
      </c>
      <c r="AA1672" s="40">
        <f t="shared" si="845"/>
        <v>0</v>
      </c>
      <c r="AB1672" s="40">
        <f t="shared" si="846"/>
        <v>0</v>
      </c>
      <c r="AC1672" s="40">
        <f t="shared" si="847"/>
        <v>0</v>
      </c>
      <c r="AD1672" s="39">
        <f t="shared" si="848"/>
        <v>0</v>
      </c>
      <c r="AE1672" s="39">
        <f t="shared" si="849"/>
        <v>0</v>
      </c>
      <c r="AF1672" t="str">
        <f t="shared" si="850"/>
        <v>Trabalhado</v>
      </c>
      <c r="AG1672" t="str">
        <f t="shared" si="851"/>
        <v/>
      </c>
      <c r="AH1672" t="str">
        <f t="shared" si="852"/>
        <v/>
      </c>
      <c r="AJ1672" s="41">
        <f t="shared" si="853"/>
        <v>6</v>
      </c>
      <c r="AK1672" s="42" t="str">
        <f t="shared" si="854"/>
        <v/>
      </c>
      <c r="AL1672" s="41" t="str">
        <f t="shared" si="855"/>
        <v>Leve atraso</v>
      </c>
      <c r="AM1672" s="41" t="str">
        <f t="shared" si="856"/>
        <v>Não</v>
      </c>
      <c r="AN1672" s="41" t="str">
        <f t="shared" si="857"/>
        <v>Sim</v>
      </c>
      <c r="AO1672" s="42" t="str">
        <f t="shared" si="858"/>
        <v/>
      </c>
      <c r="AP1672" s="41" t="str">
        <f t="shared" si="859"/>
        <v>Marcelo Douglas Vieira Santana|46296</v>
      </c>
      <c r="AQ1672" s="41" t="str">
        <f t="shared" si="860"/>
        <v/>
      </c>
      <c r="AR1672" s="41" t="str">
        <f>IF($AQ1672="","",COUNTIFS(L_ChaveCob,$AQ1672,L_Ausencia,"&gt;"&amp;$W1672)+COUNTIFS($AQ$4:$AQ1672,$AQ1672,$W$4:$W1672,$W1672))</f>
        <v/>
      </c>
      <c r="AS1672" s="42">
        <f t="shared" si="861"/>
        <v>0</v>
      </c>
      <c r="AT1672" s="42">
        <f t="shared" si="862"/>
        <v>0</v>
      </c>
      <c r="AU1672" s="42">
        <f t="shared" si="863"/>
        <v>0</v>
      </c>
    </row>
    <row r="1673" spans="1:47" x14ac:dyDescent="0.2">
      <c r="A1673" s="35">
        <v>46296</v>
      </c>
      <c r="B1673" s="36" t="s">
        <v>231</v>
      </c>
      <c r="C1673" s="36" t="s">
        <v>213</v>
      </c>
      <c r="D1673" s="36"/>
      <c r="E1673" s="37"/>
      <c r="F1673" s="37"/>
      <c r="G1673" s="36"/>
      <c r="H1673" s="36"/>
      <c r="I1673" s="36"/>
      <c r="J1673" s="36"/>
      <c r="K1673" s="37"/>
      <c r="L1673" s="37"/>
      <c r="M1673" s="37"/>
      <c r="N1673" s="38">
        <f t="shared" si="832"/>
        <v>46296</v>
      </c>
      <c r="O1673">
        <f t="shared" si="833"/>
        <v>900004</v>
      </c>
      <c r="P1673" t="str">
        <f t="shared" si="834"/>
        <v>Serralheria</v>
      </c>
      <c r="Q1673" t="str">
        <f t="shared" si="835"/>
        <v>Normal / Fixo</v>
      </c>
      <c r="R1673" t="str">
        <f t="shared" si="836"/>
        <v>SERRALHEIRO I</v>
      </c>
      <c r="S1673" t="str">
        <f t="shared" si="837"/>
        <v>TURNO 2</v>
      </c>
      <c r="T1673" s="39">
        <f t="shared" si="838"/>
        <v>53.488333185221997</v>
      </c>
      <c r="U1673" s="40">
        <f t="shared" si="839"/>
        <v>0.33333333333333298</v>
      </c>
      <c r="V1673" s="40">
        <f t="shared" si="840"/>
        <v>0</v>
      </c>
      <c r="W1673" s="40">
        <f t="shared" si="841"/>
        <v>0.33333333333333298</v>
      </c>
      <c r="X1673" t="str">
        <f t="shared" si="842"/>
        <v>Sim</v>
      </c>
      <c r="Y1673" s="40">
        <f t="shared" si="843"/>
        <v>0.33333333333333298</v>
      </c>
      <c r="Z1673" s="40">
        <f t="shared" si="844"/>
        <v>0</v>
      </c>
      <c r="AA1673" s="40">
        <f t="shared" si="845"/>
        <v>0</v>
      </c>
      <c r="AB1673" s="40">
        <f t="shared" si="846"/>
        <v>0</v>
      </c>
      <c r="AC1673" s="40">
        <f t="shared" si="847"/>
        <v>0.33333333333333298</v>
      </c>
      <c r="AD1673" s="39">
        <f t="shared" si="848"/>
        <v>427.90666548177552</v>
      </c>
      <c r="AE1673" s="39">
        <f t="shared" si="849"/>
        <v>0</v>
      </c>
      <c r="AF1673" t="str">
        <f t="shared" si="850"/>
        <v>Injustificada</v>
      </c>
      <c r="AG1673" t="str">
        <f t="shared" si="851"/>
        <v>DESCONTA 8:00h (Injustificada).</v>
      </c>
      <c r="AH1673" t="str">
        <f t="shared" si="852"/>
        <v/>
      </c>
      <c r="AJ1673" s="41">
        <f t="shared" si="853"/>
        <v>11</v>
      </c>
      <c r="AK1673" s="42" t="str">
        <f t="shared" si="854"/>
        <v/>
      </c>
      <c r="AL1673" s="41" t="str">
        <f t="shared" si="855"/>
        <v>Dia inteiro</v>
      </c>
      <c r="AM1673" s="41" t="str">
        <f t="shared" si="856"/>
        <v>Sim</v>
      </c>
      <c r="AN1673" s="41" t="str">
        <f t="shared" si="857"/>
        <v>Não</v>
      </c>
      <c r="AO1673" s="42" t="str">
        <f t="shared" si="858"/>
        <v/>
      </c>
      <c r="AP1673" s="41" t="str">
        <f t="shared" si="859"/>
        <v>Rogério Marques da Silva|46296</v>
      </c>
      <c r="AQ1673" s="41" t="str">
        <f t="shared" si="860"/>
        <v>46296|Serralheria</v>
      </c>
      <c r="AR1673" s="41">
        <f>IF($AQ1673="","",COUNTIFS(L_ChaveCob,$AQ1673,L_Ausencia,"&gt;"&amp;$W1673)+COUNTIFS($AQ$4:$AQ1673,$AQ1673,$W$4:$W1673,$W1673))</f>
        <v>4</v>
      </c>
      <c r="AS1673" s="42">
        <f t="shared" si="861"/>
        <v>0</v>
      </c>
      <c r="AT1673" s="42">
        <f t="shared" si="862"/>
        <v>0</v>
      </c>
      <c r="AU1673" s="42">
        <f t="shared" si="863"/>
        <v>0</v>
      </c>
    </row>
    <row r="1674" spans="1:47" x14ac:dyDescent="0.2">
      <c r="A1674" s="35">
        <v>46296</v>
      </c>
      <c r="B1674" s="36" t="s">
        <v>479</v>
      </c>
      <c r="C1674" s="36" t="s">
        <v>232</v>
      </c>
      <c r="D1674" s="36"/>
      <c r="E1674" s="37"/>
      <c r="F1674" s="37"/>
      <c r="G1674" s="36"/>
      <c r="H1674" s="36"/>
      <c r="I1674" s="36"/>
      <c r="J1674" s="36"/>
      <c r="K1674" s="37"/>
      <c r="L1674" s="37"/>
      <c r="M1674" s="37"/>
      <c r="N1674" s="38">
        <f t="shared" si="832"/>
        <v>46296</v>
      </c>
      <c r="O1674">
        <f t="shared" si="833"/>
        <v>900012</v>
      </c>
      <c r="P1674" t="str">
        <f t="shared" si="834"/>
        <v>Serralheria</v>
      </c>
      <c r="Q1674" t="str">
        <f t="shared" si="835"/>
        <v>Normal / Fixo</v>
      </c>
      <c r="R1674" t="str">
        <f t="shared" si="836"/>
        <v>SERRALHEIRO I</v>
      </c>
      <c r="S1674" t="str">
        <f t="shared" si="837"/>
        <v>ADM</v>
      </c>
      <c r="T1674" s="39">
        <f t="shared" si="838"/>
        <v>53.488333185221997</v>
      </c>
      <c r="U1674" s="40">
        <f t="shared" si="839"/>
        <v>0.375</v>
      </c>
      <c r="V1674" s="40">
        <f t="shared" si="840"/>
        <v>0.375</v>
      </c>
      <c r="W1674" s="40">
        <f t="shared" si="841"/>
        <v>0</v>
      </c>
      <c r="X1674" t="str">
        <f t="shared" si="842"/>
        <v>Não</v>
      </c>
      <c r="Y1674" s="40">
        <f t="shared" si="843"/>
        <v>0</v>
      </c>
      <c r="Z1674" s="40">
        <f t="shared" si="844"/>
        <v>0</v>
      </c>
      <c r="AA1674" s="40">
        <f t="shared" si="845"/>
        <v>0</v>
      </c>
      <c r="AB1674" s="40">
        <f t="shared" si="846"/>
        <v>0</v>
      </c>
      <c r="AC1674" s="40">
        <f t="shared" si="847"/>
        <v>0</v>
      </c>
      <c r="AD1674" s="39">
        <f t="shared" si="848"/>
        <v>0</v>
      </c>
      <c r="AE1674" s="39">
        <f t="shared" si="849"/>
        <v>0</v>
      </c>
      <c r="AF1674" t="str">
        <f t="shared" si="850"/>
        <v>Trabalhado</v>
      </c>
      <c r="AG1674" t="str">
        <f t="shared" si="851"/>
        <v/>
      </c>
      <c r="AH1674" t="str">
        <f t="shared" si="852"/>
        <v/>
      </c>
      <c r="AJ1674" s="41">
        <f t="shared" si="853"/>
        <v>21</v>
      </c>
      <c r="AK1674" s="42" t="str">
        <f t="shared" si="854"/>
        <v/>
      </c>
      <c r="AL1674" s="41" t="str">
        <f t="shared" si="855"/>
        <v>Leve atraso</v>
      </c>
      <c r="AM1674" s="41" t="str">
        <f t="shared" si="856"/>
        <v>Não</v>
      </c>
      <c r="AN1674" s="41" t="str">
        <f t="shared" si="857"/>
        <v>Sim</v>
      </c>
      <c r="AO1674" s="42" t="str">
        <f t="shared" si="858"/>
        <v/>
      </c>
      <c r="AP1674" s="41" t="str">
        <f t="shared" si="859"/>
        <v>Diego Ferreira Moura|46296</v>
      </c>
      <c r="AQ1674" s="41" t="str">
        <f t="shared" si="860"/>
        <v/>
      </c>
      <c r="AR1674" s="41" t="str">
        <f>IF($AQ1674="","",COUNTIFS(L_ChaveCob,$AQ1674,L_Ausencia,"&gt;"&amp;$W1674)+COUNTIFS($AQ$4:$AQ1674,$AQ1674,$W$4:$W1674,$W1674))</f>
        <v/>
      </c>
      <c r="AS1674" s="42">
        <f t="shared" si="861"/>
        <v>0</v>
      </c>
      <c r="AT1674" s="42">
        <f t="shared" si="862"/>
        <v>0</v>
      </c>
      <c r="AU1674" s="42">
        <f t="shared" si="863"/>
        <v>0</v>
      </c>
    </row>
    <row r="1675" spans="1:47" x14ac:dyDescent="0.2">
      <c r="A1675" s="35">
        <v>46296</v>
      </c>
      <c r="B1675" s="36"/>
      <c r="C1675" s="36" t="s">
        <v>223</v>
      </c>
      <c r="D1675" s="36"/>
      <c r="E1675" s="37"/>
      <c r="F1675" s="37"/>
      <c r="G1675" s="36"/>
      <c r="H1675" s="36" t="s">
        <v>215</v>
      </c>
      <c r="I1675" s="36"/>
      <c r="J1675" s="36"/>
      <c r="K1675" s="37"/>
      <c r="L1675" s="37"/>
      <c r="M1675" s="37"/>
      <c r="N1675" s="38">
        <f t="shared" si="832"/>
        <v>46296</v>
      </c>
      <c r="O1675" t="str">
        <f t="shared" si="833"/>
        <v/>
      </c>
      <c r="P1675" t="str">
        <f t="shared" si="834"/>
        <v>Serralheria</v>
      </c>
      <c r="Q1675" t="str">
        <f t="shared" si="835"/>
        <v>Posto Vago</v>
      </c>
      <c r="R1675" t="str">
        <f t="shared" si="836"/>
        <v>SERRALHEIRO I</v>
      </c>
      <c r="S1675" t="str">
        <f t="shared" si="837"/>
        <v>ADM</v>
      </c>
      <c r="T1675" s="39">
        <f t="shared" si="838"/>
        <v>53.488333185221997</v>
      </c>
      <c r="U1675" s="40">
        <f t="shared" si="839"/>
        <v>0.375</v>
      </c>
      <c r="V1675" s="40">
        <f t="shared" si="840"/>
        <v>0</v>
      </c>
      <c r="W1675" s="40">
        <f t="shared" si="841"/>
        <v>0.375</v>
      </c>
      <c r="X1675" t="str">
        <f t="shared" si="842"/>
        <v>Sim</v>
      </c>
      <c r="Y1675" s="40">
        <f t="shared" si="843"/>
        <v>0.375</v>
      </c>
      <c r="Z1675" s="40">
        <f t="shared" si="844"/>
        <v>0</v>
      </c>
      <c r="AA1675" s="40">
        <f t="shared" si="845"/>
        <v>0</v>
      </c>
      <c r="AB1675" s="40">
        <f t="shared" si="846"/>
        <v>0</v>
      </c>
      <c r="AC1675" s="40">
        <f t="shared" si="847"/>
        <v>0.375</v>
      </c>
      <c r="AD1675" s="39">
        <f t="shared" si="848"/>
        <v>481.39499866699799</v>
      </c>
      <c r="AE1675" s="39">
        <f t="shared" si="849"/>
        <v>0</v>
      </c>
      <c r="AF1675" t="str">
        <f t="shared" si="850"/>
        <v>Falta de Contratação</v>
      </c>
      <c r="AG1675" t="str">
        <f t="shared" si="851"/>
        <v>DESCONTA 9:00h (Falta de Contratação).</v>
      </c>
      <c r="AH1675" t="str">
        <f t="shared" si="852"/>
        <v/>
      </c>
      <c r="AJ1675" s="41" t="str">
        <f t="shared" si="853"/>
        <v/>
      </c>
      <c r="AK1675" s="42" t="str">
        <f t="shared" si="854"/>
        <v/>
      </c>
      <c r="AL1675" s="41" t="str">
        <f t="shared" si="855"/>
        <v>Dia inteiro</v>
      </c>
      <c r="AM1675" s="41" t="str">
        <f t="shared" si="856"/>
        <v>Sim</v>
      </c>
      <c r="AN1675" s="41" t="str">
        <f t="shared" si="857"/>
        <v>Não</v>
      </c>
      <c r="AO1675" s="42" t="str">
        <f t="shared" si="858"/>
        <v/>
      </c>
      <c r="AP1675" s="41" t="str">
        <f t="shared" si="859"/>
        <v/>
      </c>
      <c r="AQ1675" s="41" t="str">
        <f t="shared" si="860"/>
        <v/>
      </c>
      <c r="AR1675" s="41" t="str">
        <f>IF($AQ1675="","",COUNTIFS(L_ChaveCob,$AQ1675,L_Ausencia,"&gt;"&amp;$W1675)+COUNTIFS($AQ$4:$AQ1675,$AQ1675,$W$4:$W1675,$W1675))</f>
        <v/>
      </c>
      <c r="AS1675" s="42">
        <f t="shared" si="861"/>
        <v>0</v>
      </c>
      <c r="AT1675" s="42">
        <f t="shared" si="862"/>
        <v>0</v>
      </c>
      <c r="AU1675" s="42">
        <f t="shared" si="863"/>
        <v>0</v>
      </c>
    </row>
    <row r="1676" spans="1:47" x14ac:dyDescent="0.2">
      <c r="A1676" s="35">
        <v>46296</v>
      </c>
      <c r="B1676" s="36" t="s">
        <v>620</v>
      </c>
      <c r="C1676" s="36" t="s">
        <v>232</v>
      </c>
      <c r="D1676" s="36"/>
      <c r="E1676" s="37"/>
      <c r="F1676" s="37"/>
      <c r="G1676" s="36"/>
      <c r="H1676" s="36"/>
      <c r="I1676" s="36"/>
      <c r="J1676" s="36"/>
      <c r="K1676" s="37"/>
      <c r="L1676" s="37"/>
      <c r="M1676" s="37"/>
      <c r="N1676" s="38">
        <f t="shared" si="832"/>
        <v>46296</v>
      </c>
      <c r="O1676">
        <f t="shared" si="833"/>
        <v>558169</v>
      </c>
      <c r="P1676" t="str">
        <f t="shared" si="834"/>
        <v>Serralheria</v>
      </c>
      <c r="Q1676" t="str">
        <f t="shared" si="835"/>
        <v>Normal / Fixo</v>
      </c>
      <c r="R1676" t="str">
        <f t="shared" si="836"/>
        <v>SERRALHEIRO I</v>
      </c>
      <c r="S1676" t="str">
        <f t="shared" si="837"/>
        <v>ADM</v>
      </c>
      <c r="T1676" s="39">
        <f t="shared" si="838"/>
        <v>53.488333185221997</v>
      </c>
      <c r="U1676" s="40">
        <f t="shared" si="839"/>
        <v>0.375</v>
      </c>
      <c r="V1676" s="40">
        <f t="shared" si="840"/>
        <v>0.375</v>
      </c>
      <c r="W1676" s="40">
        <f t="shared" si="841"/>
        <v>0</v>
      </c>
      <c r="X1676" t="str">
        <f t="shared" si="842"/>
        <v>Não</v>
      </c>
      <c r="Y1676" s="40">
        <f t="shared" si="843"/>
        <v>0</v>
      </c>
      <c r="Z1676" s="40">
        <f t="shared" si="844"/>
        <v>0</v>
      </c>
      <c r="AA1676" s="40">
        <f t="shared" si="845"/>
        <v>0</v>
      </c>
      <c r="AB1676" s="40">
        <f t="shared" si="846"/>
        <v>0</v>
      </c>
      <c r="AC1676" s="40">
        <f t="shared" si="847"/>
        <v>0</v>
      </c>
      <c r="AD1676" s="39">
        <f t="shared" si="848"/>
        <v>0</v>
      </c>
      <c r="AE1676" s="39">
        <f t="shared" si="849"/>
        <v>0</v>
      </c>
      <c r="AF1676" t="str">
        <f t="shared" si="850"/>
        <v>Trabalhado</v>
      </c>
      <c r="AG1676" t="str">
        <f t="shared" si="851"/>
        <v/>
      </c>
      <c r="AH1676" t="str">
        <f t="shared" si="852"/>
        <v/>
      </c>
      <c r="AJ1676" s="41">
        <f t="shared" si="853"/>
        <v>23</v>
      </c>
      <c r="AK1676" s="42" t="str">
        <f t="shared" si="854"/>
        <v/>
      </c>
      <c r="AL1676" s="41" t="str">
        <f t="shared" si="855"/>
        <v>Leve atraso</v>
      </c>
      <c r="AM1676" s="41" t="str">
        <f t="shared" si="856"/>
        <v>Não</v>
      </c>
      <c r="AN1676" s="41" t="str">
        <f t="shared" si="857"/>
        <v>Sim</v>
      </c>
      <c r="AO1676" s="42" t="str">
        <f t="shared" si="858"/>
        <v/>
      </c>
      <c r="AP1676" s="41" t="str">
        <f t="shared" si="859"/>
        <v>Felipe Cardoso|46296</v>
      </c>
      <c r="AQ1676" s="41" t="str">
        <f t="shared" si="860"/>
        <v/>
      </c>
      <c r="AR1676" s="41" t="str">
        <f>IF($AQ1676="","",COUNTIFS(L_ChaveCob,$AQ1676,L_Ausencia,"&gt;"&amp;$W1676)+COUNTIFS($AQ$4:$AQ1676,$AQ1676,$W$4:$W1676,$W1676))</f>
        <v/>
      </c>
      <c r="AS1676" s="42">
        <f t="shared" si="861"/>
        <v>0</v>
      </c>
      <c r="AT1676" s="42">
        <f t="shared" si="862"/>
        <v>0</v>
      </c>
      <c r="AU1676" s="42">
        <f t="shared" si="863"/>
        <v>0</v>
      </c>
    </row>
    <row r="1677" spans="1:47" hidden="1" x14ac:dyDescent="0.2">
      <c r="A1677" s="35">
        <v>46296</v>
      </c>
      <c r="B1677" s="36" t="s">
        <v>611</v>
      </c>
      <c r="C1677" s="36" t="s">
        <v>232</v>
      </c>
      <c r="D1677" s="36"/>
      <c r="E1677" s="37"/>
      <c r="F1677" s="37"/>
      <c r="G1677" s="36"/>
      <c r="H1677" s="36"/>
      <c r="I1677" s="36"/>
      <c r="J1677" s="36"/>
      <c r="K1677" s="37"/>
      <c r="L1677" s="37"/>
      <c r="M1677" s="37"/>
      <c r="N1677" s="38">
        <f t="shared" si="832"/>
        <v>46296</v>
      </c>
      <c r="O1677">
        <f t="shared" si="833"/>
        <v>900013</v>
      </c>
      <c r="P1677" t="str">
        <f t="shared" si="834"/>
        <v>SPOT</v>
      </c>
      <c r="Q1677" t="str">
        <f t="shared" si="835"/>
        <v>SPOT</v>
      </c>
      <c r="R1677" t="str">
        <f t="shared" si="836"/>
        <v>SERRALHEIRO I</v>
      </c>
      <c r="S1677" t="str">
        <f t="shared" si="837"/>
        <v>TURNO 2</v>
      </c>
      <c r="T1677" s="39">
        <f t="shared" si="838"/>
        <v>53.488333185221997</v>
      </c>
      <c r="U1677" s="40">
        <f t="shared" si="839"/>
        <v>0.33333333333333298</v>
      </c>
      <c r="V1677" s="40">
        <f t="shared" si="840"/>
        <v>0.33333333333333298</v>
      </c>
      <c r="W1677" s="40">
        <f t="shared" si="841"/>
        <v>0</v>
      </c>
      <c r="X1677" t="str">
        <f t="shared" si="842"/>
        <v>Não</v>
      </c>
      <c r="Y1677" s="40">
        <f t="shared" si="843"/>
        <v>0</v>
      </c>
      <c r="Z1677" s="40">
        <f t="shared" si="844"/>
        <v>0</v>
      </c>
      <c r="AA1677" s="40">
        <f t="shared" si="845"/>
        <v>0</v>
      </c>
      <c r="AB1677" s="40">
        <f t="shared" si="846"/>
        <v>0</v>
      </c>
      <c r="AC1677" s="40">
        <f t="shared" si="847"/>
        <v>0</v>
      </c>
      <c r="AD1677" s="39">
        <f t="shared" si="848"/>
        <v>0</v>
      </c>
      <c r="AE1677" s="39">
        <f t="shared" si="849"/>
        <v>0</v>
      </c>
      <c r="AF1677" t="str">
        <f t="shared" si="850"/>
        <v>Trabalhado</v>
      </c>
      <c r="AG1677" t="str">
        <f t="shared" si="851"/>
        <v/>
      </c>
      <c r="AH1677" t="str">
        <f t="shared" si="852"/>
        <v/>
      </c>
      <c r="AJ1677" s="41">
        <f t="shared" si="853"/>
        <v>22</v>
      </c>
      <c r="AK1677" s="42" t="str">
        <f t="shared" si="854"/>
        <v/>
      </c>
      <c r="AL1677" s="41" t="str">
        <f t="shared" si="855"/>
        <v>Leve atraso</v>
      </c>
      <c r="AM1677" s="41" t="str">
        <f t="shared" si="856"/>
        <v>Não</v>
      </c>
      <c r="AN1677" s="41" t="str">
        <f t="shared" si="857"/>
        <v>Sim</v>
      </c>
      <c r="AO1677" s="42" t="str">
        <f t="shared" si="858"/>
        <v/>
      </c>
      <c r="AP1677" s="41" t="str">
        <f t="shared" si="859"/>
        <v>Murilo de Souza Modesto- Spot|46296</v>
      </c>
      <c r="AQ1677" s="41" t="str">
        <f t="shared" si="860"/>
        <v/>
      </c>
      <c r="AR1677" s="41" t="str">
        <f>IF($AQ1677="","",COUNTIFS(L_ChaveCob,$AQ1677,L_Ausencia,"&gt;"&amp;$W1677)+COUNTIFS($AQ$4:$AQ1677,$AQ1677,$W$4:$W1677,$W1677))</f>
        <v/>
      </c>
      <c r="AS1677" s="42">
        <f t="shared" si="861"/>
        <v>0</v>
      </c>
      <c r="AT1677" s="42">
        <f t="shared" si="862"/>
        <v>0</v>
      </c>
      <c r="AU1677" s="42">
        <f t="shared" si="863"/>
        <v>0</v>
      </c>
    </row>
    <row r="1678" spans="1:47" x14ac:dyDescent="0.2">
      <c r="A1678" s="35">
        <v>46297</v>
      </c>
      <c r="B1678" s="36" t="s">
        <v>252</v>
      </c>
      <c r="C1678" s="36" t="s">
        <v>232</v>
      </c>
      <c r="D1678" s="36"/>
      <c r="E1678" s="37"/>
      <c r="F1678" s="37"/>
      <c r="G1678" s="36"/>
      <c r="H1678" s="36"/>
      <c r="I1678" s="36"/>
      <c r="J1678" s="36"/>
      <c r="K1678" s="37"/>
      <c r="L1678" s="37"/>
      <c r="M1678" s="37"/>
      <c r="N1678" s="38">
        <f t="shared" si="832"/>
        <v>46296</v>
      </c>
      <c r="O1678">
        <f t="shared" si="833"/>
        <v>266937</v>
      </c>
      <c r="P1678" t="str">
        <f t="shared" si="834"/>
        <v>Serralheria</v>
      </c>
      <c r="Q1678" t="str">
        <f t="shared" si="835"/>
        <v>Normal / Fixo</v>
      </c>
      <c r="R1678" t="str">
        <f t="shared" si="836"/>
        <v>ENCARREGADO</v>
      </c>
      <c r="S1678" t="str">
        <f t="shared" si="837"/>
        <v>ADM</v>
      </c>
      <c r="T1678" s="39">
        <f t="shared" si="838"/>
        <v>66.410146806958295</v>
      </c>
      <c r="U1678" s="40">
        <f t="shared" si="839"/>
        <v>0.33333333333333298</v>
      </c>
      <c r="V1678" s="40">
        <f t="shared" si="840"/>
        <v>0.33333333333333298</v>
      </c>
      <c r="W1678" s="40">
        <f t="shared" si="841"/>
        <v>0</v>
      </c>
      <c r="X1678" t="str">
        <f t="shared" si="842"/>
        <v>Não</v>
      </c>
      <c r="Y1678" s="40">
        <f t="shared" si="843"/>
        <v>0</v>
      </c>
      <c r="Z1678" s="40">
        <f t="shared" si="844"/>
        <v>0</v>
      </c>
      <c r="AA1678" s="40">
        <f t="shared" si="845"/>
        <v>0</v>
      </c>
      <c r="AB1678" s="40">
        <f t="shared" si="846"/>
        <v>0</v>
      </c>
      <c r="AC1678" s="40">
        <f t="shared" si="847"/>
        <v>0</v>
      </c>
      <c r="AD1678" s="39">
        <f t="shared" si="848"/>
        <v>0</v>
      </c>
      <c r="AE1678" s="39">
        <f t="shared" si="849"/>
        <v>0</v>
      </c>
      <c r="AF1678" t="str">
        <f t="shared" si="850"/>
        <v>Trabalhado</v>
      </c>
      <c r="AG1678" t="str">
        <f t="shared" si="851"/>
        <v/>
      </c>
      <c r="AH1678" t="str">
        <f t="shared" si="852"/>
        <v/>
      </c>
      <c r="AJ1678" s="41">
        <f t="shared" si="853"/>
        <v>1</v>
      </c>
      <c r="AK1678" s="42" t="str">
        <f t="shared" si="854"/>
        <v/>
      </c>
      <c r="AL1678" s="41" t="str">
        <f t="shared" si="855"/>
        <v>Leve atraso</v>
      </c>
      <c r="AM1678" s="41" t="str">
        <f t="shared" si="856"/>
        <v>Não</v>
      </c>
      <c r="AN1678" s="41" t="str">
        <f t="shared" si="857"/>
        <v>Sim</v>
      </c>
      <c r="AO1678" s="42" t="str">
        <f t="shared" si="858"/>
        <v/>
      </c>
      <c r="AP1678" s="41" t="str">
        <f t="shared" si="859"/>
        <v>Ronaldo Rosendo da Silva|46297</v>
      </c>
      <c r="AQ1678" s="41" t="str">
        <f t="shared" si="860"/>
        <v/>
      </c>
      <c r="AR1678" s="41" t="str">
        <f>IF($AQ1678="","",COUNTIFS(L_ChaveCob,$AQ1678,L_Ausencia,"&gt;"&amp;$W1678)+COUNTIFS($AQ$4:$AQ1678,$AQ1678,$W$4:$W1678,$W1678))</f>
        <v/>
      </c>
      <c r="AS1678" s="42">
        <f t="shared" si="861"/>
        <v>0</v>
      </c>
      <c r="AT1678" s="42">
        <f t="shared" si="862"/>
        <v>0</v>
      </c>
      <c r="AU1678" s="42">
        <f t="shared" si="863"/>
        <v>0</v>
      </c>
    </row>
    <row r="1679" spans="1:47" x14ac:dyDescent="0.2">
      <c r="A1679" s="35">
        <v>46297</v>
      </c>
      <c r="B1679" s="36" t="s">
        <v>243</v>
      </c>
      <c r="C1679" s="36" t="s">
        <v>232</v>
      </c>
      <c r="D1679" s="36"/>
      <c r="E1679" s="37"/>
      <c r="F1679" s="37"/>
      <c r="G1679" s="36"/>
      <c r="H1679" s="36"/>
      <c r="I1679" s="36"/>
      <c r="J1679" s="36"/>
      <c r="K1679" s="37"/>
      <c r="L1679" s="37"/>
      <c r="M1679" s="37"/>
      <c r="N1679" s="38">
        <f t="shared" si="832"/>
        <v>46296</v>
      </c>
      <c r="O1679">
        <f t="shared" si="833"/>
        <v>900003</v>
      </c>
      <c r="P1679" t="str">
        <f t="shared" si="834"/>
        <v>Serralheria</v>
      </c>
      <c r="Q1679" t="str">
        <f t="shared" si="835"/>
        <v>Normal / Fixo</v>
      </c>
      <c r="R1679" t="str">
        <f t="shared" si="836"/>
        <v>ENCARREGADO</v>
      </c>
      <c r="S1679" t="str">
        <f t="shared" si="837"/>
        <v>ADM</v>
      </c>
      <c r="T1679" s="39">
        <f t="shared" si="838"/>
        <v>66.410146806958295</v>
      </c>
      <c r="U1679" s="40">
        <f t="shared" si="839"/>
        <v>0.33333333333333298</v>
      </c>
      <c r="V1679" s="40">
        <f t="shared" si="840"/>
        <v>0.33333333333333298</v>
      </c>
      <c r="W1679" s="40">
        <f t="shared" si="841"/>
        <v>0</v>
      </c>
      <c r="X1679" t="str">
        <f t="shared" si="842"/>
        <v>Não</v>
      </c>
      <c r="Y1679" s="40">
        <f t="shared" si="843"/>
        <v>0</v>
      </c>
      <c r="Z1679" s="40">
        <f t="shared" si="844"/>
        <v>0</v>
      </c>
      <c r="AA1679" s="40">
        <f t="shared" si="845"/>
        <v>0</v>
      </c>
      <c r="AB1679" s="40">
        <f t="shared" si="846"/>
        <v>0</v>
      </c>
      <c r="AC1679" s="40">
        <f t="shared" si="847"/>
        <v>0</v>
      </c>
      <c r="AD1679" s="39">
        <f t="shared" si="848"/>
        <v>0</v>
      </c>
      <c r="AE1679" s="39">
        <f t="shared" si="849"/>
        <v>0</v>
      </c>
      <c r="AF1679" t="str">
        <f t="shared" si="850"/>
        <v>Trabalhado</v>
      </c>
      <c r="AG1679" t="str">
        <f t="shared" si="851"/>
        <v/>
      </c>
      <c r="AH1679" t="str">
        <f t="shared" si="852"/>
        <v/>
      </c>
      <c r="AJ1679" s="41">
        <f t="shared" si="853"/>
        <v>10</v>
      </c>
      <c r="AK1679" s="42" t="str">
        <f t="shared" si="854"/>
        <v/>
      </c>
      <c r="AL1679" s="41" t="str">
        <f t="shared" si="855"/>
        <v>Leve atraso</v>
      </c>
      <c r="AM1679" s="41" t="str">
        <f t="shared" si="856"/>
        <v>Não</v>
      </c>
      <c r="AN1679" s="41" t="str">
        <f t="shared" si="857"/>
        <v>Sim</v>
      </c>
      <c r="AO1679" s="42" t="str">
        <f t="shared" si="858"/>
        <v/>
      </c>
      <c r="AP1679" s="41" t="str">
        <f t="shared" si="859"/>
        <v>Marcelo Antônio Silvestre de Moraes|46297</v>
      </c>
      <c r="AQ1679" s="41" t="str">
        <f t="shared" si="860"/>
        <v/>
      </c>
      <c r="AR1679" s="41" t="str">
        <f>IF($AQ1679="","",COUNTIFS(L_ChaveCob,$AQ1679,L_Ausencia,"&gt;"&amp;$W1679)+COUNTIFS($AQ$4:$AQ1679,$AQ1679,$W$4:$W1679,$W1679))</f>
        <v/>
      </c>
      <c r="AS1679" s="42">
        <f t="shared" si="861"/>
        <v>0</v>
      </c>
      <c r="AT1679" s="42">
        <f t="shared" si="862"/>
        <v>0</v>
      </c>
      <c r="AU1679" s="42">
        <f t="shared" si="863"/>
        <v>0</v>
      </c>
    </row>
    <row r="1680" spans="1:47" x14ac:dyDescent="0.2">
      <c r="A1680" s="35">
        <v>46297</v>
      </c>
      <c r="B1680" s="36" t="s">
        <v>239</v>
      </c>
      <c r="C1680" s="36" t="s">
        <v>232</v>
      </c>
      <c r="D1680" s="36"/>
      <c r="E1680" s="37"/>
      <c r="F1680" s="37"/>
      <c r="G1680" s="36"/>
      <c r="H1680" s="36"/>
      <c r="I1680" s="36"/>
      <c r="J1680" s="36"/>
      <c r="K1680" s="37"/>
      <c r="L1680" s="37"/>
      <c r="M1680" s="37"/>
      <c r="N1680" s="38">
        <f t="shared" si="832"/>
        <v>46296</v>
      </c>
      <c r="O1680">
        <f t="shared" si="833"/>
        <v>173078</v>
      </c>
      <c r="P1680" t="str">
        <f t="shared" si="834"/>
        <v>Serralheria</v>
      </c>
      <c r="Q1680" t="str">
        <f t="shared" si="835"/>
        <v>Normal / Fixo</v>
      </c>
      <c r="R1680" t="str">
        <f t="shared" si="836"/>
        <v>SERRALHEIRO II</v>
      </c>
      <c r="S1680" t="str">
        <f t="shared" si="837"/>
        <v>ADM</v>
      </c>
      <c r="T1680" s="39">
        <f t="shared" si="838"/>
        <v>57.825734836004102</v>
      </c>
      <c r="U1680" s="40">
        <f t="shared" si="839"/>
        <v>0.33333333333333298</v>
      </c>
      <c r="V1680" s="40">
        <f t="shared" si="840"/>
        <v>0.33333333333333298</v>
      </c>
      <c r="W1680" s="40">
        <f t="shared" si="841"/>
        <v>0</v>
      </c>
      <c r="X1680" t="str">
        <f t="shared" si="842"/>
        <v>Não</v>
      </c>
      <c r="Y1680" s="40">
        <f t="shared" si="843"/>
        <v>0</v>
      </c>
      <c r="Z1680" s="40">
        <f t="shared" si="844"/>
        <v>0</v>
      </c>
      <c r="AA1680" s="40">
        <f t="shared" si="845"/>
        <v>0</v>
      </c>
      <c r="AB1680" s="40">
        <f t="shared" si="846"/>
        <v>0</v>
      </c>
      <c r="AC1680" s="40">
        <f t="shared" si="847"/>
        <v>0</v>
      </c>
      <c r="AD1680" s="39">
        <f t="shared" si="848"/>
        <v>0</v>
      </c>
      <c r="AE1680" s="39">
        <f t="shared" si="849"/>
        <v>0</v>
      </c>
      <c r="AF1680" t="str">
        <f t="shared" si="850"/>
        <v>Trabalhado</v>
      </c>
      <c r="AG1680" t="str">
        <f t="shared" si="851"/>
        <v/>
      </c>
      <c r="AH1680" t="str">
        <f t="shared" si="852"/>
        <v/>
      </c>
      <c r="AJ1680" s="41">
        <f t="shared" si="853"/>
        <v>2</v>
      </c>
      <c r="AK1680" s="42" t="str">
        <f t="shared" si="854"/>
        <v/>
      </c>
      <c r="AL1680" s="41" t="str">
        <f t="shared" si="855"/>
        <v>Leve atraso</v>
      </c>
      <c r="AM1680" s="41" t="str">
        <f t="shared" si="856"/>
        <v>Não</v>
      </c>
      <c r="AN1680" s="41" t="str">
        <f t="shared" si="857"/>
        <v>Sim</v>
      </c>
      <c r="AO1680" s="42" t="str">
        <f t="shared" si="858"/>
        <v/>
      </c>
      <c r="AP1680" s="41" t="str">
        <f t="shared" si="859"/>
        <v>Giovani Joao da Silva|46297</v>
      </c>
      <c r="AQ1680" s="41" t="str">
        <f t="shared" si="860"/>
        <v/>
      </c>
      <c r="AR1680" s="41" t="str">
        <f>IF($AQ1680="","",COUNTIFS(L_ChaveCob,$AQ1680,L_Ausencia,"&gt;"&amp;$W1680)+COUNTIFS($AQ$4:$AQ1680,$AQ1680,$W$4:$W1680,$W1680))</f>
        <v/>
      </c>
      <c r="AS1680" s="42">
        <f t="shared" si="861"/>
        <v>0</v>
      </c>
      <c r="AT1680" s="42">
        <f t="shared" si="862"/>
        <v>0</v>
      </c>
      <c r="AU1680" s="42">
        <f t="shared" si="863"/>
        <v>0</v>
      </c>
    </row>
    <row r="1681" spans="1:47" x14ac:dyDescent="0.2">
      <c r="A1681" s="35">
        <v>46297</v>
      </c>
      <c r="B1681" s="36" t="s">
        <v>241</v>
      </c>
      <c r="C1681" s="36" t="s">
        <v>232</v>
      </c>
      <c r="D1681" s="36"/>
      <c r="E1681" s="37"/>
      <c r="F1681" s="37"/>
      <c r="G1681" s="36"/>
      <c r="H1681" s="36"/>
      <c r="I1681" s="36"/>
      <c r="J1681" s="36"/>
      <c r="K1681" s="37"/>
      <c r="L1681" s="37"/>
      <c r="M1681" s="37"/>
      <c r="N1681" s="38">
        <f t="shared" si="832"/>
        <v>46296</v>
      </c>
      <c r="O1681">
        <f t="shared" si="833"/>
        <v>24800</v>
      </c>
      <c r="P1681" t="str">
        <f t="shared" si="834"/>
        <v>Serralheria</v>
      </c>
      <c r="Q1681" t="str">
        <f t="shared" si="835"/>
        <v>Normal / Fixo</v>
      </c>
      <c r="R1681" t="str">
        <f t="shared" si="836"/>
        <v>SERRALHEIRO II</v>
      </c>
      <c r="S1681" t="str">
        <f t="shared" si="837"/>
        <v>ADM</v>
      </c>
      <c r="T1681" s="39">
        <f t="shared" si="838"/>
        <v>57.825734836004102</v>
      </c>
      <c r="U1681" s="40">
        <f t="shared" si="839"/>
        <v>0.33333333333333298</v>
      </c>
      <c r="V1681" s="40">
        <f t="shared" si="840"/>
        <v>0.33333333333333298</v>
      </c>
      <c r="W1681" s="40">
        <f t="shared" si="841"/>
        <v>0</v>
      </c>
      <c r="X1681" t="str">
        <f t="shared" si="842"/>
        <v>Não</v>
      </c>
      <c r="Y1681" s="40">
        <f t="shared" si="843"/>
        <v>0</v>
      </c>
      <c r="Z1681" s="40">
        <f t="shared" si="844"/>
        <v>0</v>
      </c>
      <c r="AA1681" s="40">
        <f t="shared" si="845"/>
        <v>0</v>
      </c>
      <c r="AB1681" s="40">
        <f t="shared" si="846"/>
        <v>0</v>
      </c>
      <c r="AC1681" s="40">
        <f t="shared" si="847"/>
        <v>0</v>
      </c>
      <c r="AD1681" s="39">
        <f t="shared" si="848"/>
        <v>0</v>
      </c>
      <c r="AE1681" s="39">
        <f t="shared" si="849"/>
        <v>0</v>
      </c>
      <c r="AF1681" t="str">
        <f t="shared" si="850"/>
        <v>Trabalhado</v>
      </c>
      <c r="AG1681" t="str">
        <f t="shared" si="851"/>
        <v/>
      </c>
      <c r="AH1681" t="str">
        <f t="shared" si="852"/>
        <v/>
      </c>
      <c r="AJ1681" s="41">
        <f t="shared" si="853"/>
        <v>3</v>
      </c>
      <c r="AK1681" s="42" t="str">
        <f t="shared" si="854"/>
        <v/>
      </c>
      <c r="AL1681" s="41" t="str">
        <f t="shared" si="855"/>
        <v>Leve atraso</v>
      </c>
      <c r="AM1681" s="41" t="str">
        <f t="shared" si="856"/>
        <v>Não</v>
      </c>
      <c r="AN1681" s="41" t="str">
        <f t="shared" si="857"/>
        <v>Sim</v>
      </c>
      <c r="AO1681" s="42" t="str">
        <f t="shared" si="858"/>
        <v/>
      </c>
      <c r="AP1681" s="41" t="str">
        <f t="shared" si="859"/>
        <v>Ivanildo Lopes Pires de Carvalho|46297</v>
      </c>
      <c r="AQ1681" s="41" t="str">
        <f t="shared" si="860"/>
        <v/>
      </c>
      <c r="AR1681" s="41" t="str">
        <f>IF($AQ1681="","",COUNTIFS(L_ChaveCob,$AQ1681,L_Ausencia,"&gt;"&amp;$W1681)+COUNTIFS($AQ$4:$AQ1681,$AQ1681,$W$4:$W1681,$W1681))</f>
        <v/>
      </c>
      <c r="AS1681" s="42">
        <f t="shared" si="861"/>
        <v>0</v>
      </c>
      <c r="AT1681" s="42">
        <f t="shared" si="862"/>
        <v>0</v>
      </c>
      <c r="AU1681" s="42">
        <f t="shared" si="863"/>
        <v>0</v>
      </c>
    </row>
    <row r="1682" spans="1:47" x14ac:dyDescent="0.2">
      <c r="A1682" s="35">
        <v>46297</v>
      </c>
      <c r="B1682" s="36" t="s">
        <v>254</v>
      </c>
      <c r="C1682" s="36" t="s">
        <v>232</v>
      </c>
      <c r="D1682" s="36"/>
      <c r="E1682" s="37"/>
      <c r="F1682" s="37"/>
      <c r="G1682" s="36"/>
      <c r="H1682" s="36"/>
      <c r="I1682" s="36"/>
      <c r="J1682" s="36"/>
      <c r="K1682" s="37"/>
      <c r="L1682" s="37"/>
      <c r="M1682" s="37"/>
      <c r="N1682" s="38">
        <f t="shared" si="832"/>
        <v>46296</v>
      </c>
      <c r="O1682">
        <f t="shared" si="833"/>
        <v>900001</v>
      </c>
      <c r="P1682" t="str">
        <f t="shared" si="834"/>
        <v>Serralheria</v>
      </c>
      <c r="Q1682" t="str">
        <f t="shared" si="835"/>
        <v>Normal / Fixo</v>
      </c>
      <c r="R1682" t="str">
        <f t="shared" si="836"/>
        <v>SERRALHEIRO II</v>
      </c>
      <c r="S1682" t="str">
        <f t="shared" si="837"/>
        <v>ADM</v>
      </c>
      <c r="T1682" s="39">
        <f t="shared" si="838"/>
        <v>57.825734836004102</v>
      </c>
      <c r="U1682" s="40">
        <f t="shared" si="839"/>
        <v>0.33333333333333298</v>
      </c>
      <c r="V1682" s="40">
        <f t="shared" si="840"/>
        <v>0.33333333333333298</v>
      </c>
      <c r="W1682" s="40">
        <f t="shared" si="841"/>
        <v>0</v>
      </c>
      <c r="X1682" t="str">
        <f t="shared" si="842"/>
        <v>Não</v>
      </c>
      <c r="Y1682" s="40">
        <f t="shared" si="843"/>
        <v>0</v>
      </c>
      <c r="Z1682" s="40">
        <f t="shared" si="844"/>
        <v>0</v>
      </c>
      <c r="AA1682" s="40">
        <f t="shared" si="845"/>
        <v>0</v>
      </c>
      <c r="AB1682" s="40">
        <f t="shared" si="846"/>
        <v>0</v>
      </c>
      <c r="AC1682" s="40">
        <f t="shared" si="847"/>
        <v>0</v>
      </c>
      <c r="AD1682" s="39">
        <f t="shared" si="848"/>
        <v>0</v>
      </c>
      <c r="AE1682" s="39">
        <f t="shared" si="849"/>
        <v>0</v>
      </c>
      <c r="AF1682" t="str">
        <f t="shared" si="850"/>
        <v>Trabalhado</v>
      </c>
      <c r="AG1682" t="str">
        <f t="shared" si="851"/>
        <v/>
      </c>
      <c r="AH1682" t="str">
        <f t="shared" si="852"/>
        <v/>
      </c>
      <c r="AJ1682" s="41">
        <f t="shared" si="853"/>
        <v>8</v>
      </c>
      <c r="AK1682" s="42" t="str">
        <f t="shared" si="854"/>
        <v/>
      </c>
      <c r="AL1682" s="41" t="str">
        <f t="shared" si="855"/>
        <v>Leve atraso</v>
      </c>
      <c r="AM1682" s="41" t="str">
        <f t="shared" si="856"/>
        <v>Não</v>
      </c>
      <c r="AN1682" s="41" t="str">
        <f t="shared" si="857"/>
        <v>Sim</v>
      </c>
      <c r="AO1682" s="42" t="str">
        <f t="shared" si="858"/>
        <v/>
      </c>
      <c r="AP1682" s="41" t="str">
        <f t="shared" si="859"/>
        <v>Ronaldo Santos Dias|46297</v>
      </c>
      <c r="AQ1682" s="41" t="str">
        <f t="shared" si="860"/>
        <v/>
      </c>
      <c r="AR1682" s="41" t="str">
        <f>IF($AQ1682="","",COUNTIFS(L_ChaveCob,$AQ1682,L_Ausencia,"&gt;"&amp;$W1682)+COUNTIFS($AQ$4:$AQ1682,$AQ1682,$W$4:$W1682,$W1682))</f>
        <v/>
      </c>
      <c r="AS1682" s="42">
        <f t="shared" si="861"/>
        <v>0</v>
      </c>
      <c r="AT1682" s="42">
        <f t="shared" si="862"/>
        <v>0</v>
      </c>
      <c r="AU1682" s="42">
        <f t="shared" si="863"/>
        <v>0</v>
      </c>
    </row>
    <row r="1683" spans="1:47" x14ac:dyDescent="0.2">
      <c r="A1683" s="35">
        <v>46297</v>
      </c>
      <c r="B1683" s="36" t="s">
        <v>247</v>
      </c>
      <c r="C1683" s="36" t="s">
        <v>213</v>
      </c>
      <c r="D1683" s="36"/>
      <c r="E1683" s="37"/>
      <c r="F1683" s="37"/>
      <c r="G1683" s="36"/>
      <c r="H1683" s="36"/>
      <c r="I1683" s="36"/>
      <c r="J1683" s="36"/>
      <c r="K1683" s="37"/>
      <c r="L1683" s="37"/>
      <c r="M1683" s="37"/>
      <c r="N1683" s="38">
        <f t="shared" si="832"/>
        <v>46296</v>
      </c>
      <c r="O1683">
        <f t="shared" si="833"/>
        <v>900005</v>
      </c>
      <c r="P1683" t="str">
        <f t="shared" si="834"/>
        <v>Serralheria</v>
      </c>
      <c r="Q1683" t="str">
        <f t="shared" si="835"/>
        <v>Normal / Fixo</v>
      </c>
      <c r="R1683" t="str">
        <f t="shared" si="836"/>
        <v>SERRALHEIRO II</v>
      </c>
      <c r="S1683" t="str">
        <f t="shared" si="837"/>
        <v>ADM</v>
      </c>
      <c r="T1683" s="39">
        <f t="shared" si="838"/>
        <v>57.825734836004102</v>
      </c>
      <c r="U1683" s="40">
        <f t="shared" si="839"/>
        <v>0.33333333333333298</v>
      </c>
      <c r="V1683" s="40">
        <f t="shared" si="840"/>
        <v>0</v>
      </c>
      <c r="W1683" s="40">
        <f t="shared" si="841"/>
        <v>0.33333333333333298</v>
      </c>
      <c r="X1683" t="str">
        <f t="shared" si="842"/>
        <v>Sim</v>
      </c>
      <c r="Y1683" s="40">
        <f t="shared" si="843"/>
        <v>0.33333333333333298</v>
      </c>
      <c r="Z1683" s="40">
        <f t="shared" si="844"/>
        <v>0</v>
      </c>
      <c r="AA1683" s="40">
        <f t="shared" si="845"/>
        <v>0</v>
      </c>
      <c r="AB1683" s="40">
        <f t="shared" si="846"/>
        <v>0</v>
      </c>
      <c r="AC1683" s="40">
        <f t="shared" si="847"/>
        <v>0.33333333333333298</v>
      </c>
      <c r="AD1683" s="39">
        <f t="shared" si="848"/>
        <v>462.60587868803231</v>
      </c>
      <c r="AE1683" s="39">
        <f t="shared" si="849"/>
        <v>0</v>
      </c>
      <c r="AF1683" t="str">
        <f t="shared" si="850"/>
        <v>Injustificada</v>
      </c>
      <c r="AG1683" t="str">
        <f t="shared" si="851"/>
        <v>DESCONTA 8:00h (Injustificada).</v>
      </c>
      <c r="AH1683" t="str">
        <f t="shared" si="852"/>
        <v/>
      </c>
      <c r="AJ1683" s="41">
        <f t="shared" si="853"/>
        <v>13</v>
      </c>
      <c r="AK1683" s="42" t="str">
        <f t="shared" si="854"/>
        <v/>
      </c>
      <c r="AL1683" s="41" t="str">
        <f t="shared" si="855"/>
        <v>Dia inteiro</v>
      </c>
      <c r="AM1683" s="41" t="str">
        <f t="shared" si="856"/>
        <v>Sim</v>
      </c>
      <c r="AN1683" s="41" t="str">
        <f t="shared" si="857"/>
        <v>Não</v>
      </c>
      <c r="AO1683" s="42" t="str">
        <f t="shared" si="858"/>
        <v/>
      </c>
      <c r="AP1683" s="41" t="str">
        <f t="shared" si="859"/>
        <v>Rafael Fracaroli da Rocha|46297</v>
      </c>
      <c r="AQ1683" s="41" t="str">
        <f t="shared" si="860"/>
        <v>46297|Serralheria</v>
      </c>
      <c r="AR1683" s="41">
        <f>IF($AQ1683="","",COUNTIFS(L_ChaveCob,$AQ1683,L_Ausencia,"&gt;"&amp;$W1683)+COUNTIFS($AQ$4:$AQ1683,$AQ1683,$W$4:$W1683,$W1683))</f>
        <v>1</v>
      </c>
      <c r="AS1683" s="42">
        <f t="shared" si="861"/>
        <v>0</v>
      </c>
      <c r="AT1683" s="42">
        <f t="shared" si="862"/>
        <v>0</v>
      </c>
      <c r="AU1683" s="42">
        <f t="shared" si="863"/>
        <v>0</v>
      </c>
    </row>
    <row r="1684" spans="1:47" x14ac:dyDescent="0.2">
      <c r="A1684" s="35">
        <v>46297</v>
      </c>
      <c r="B1684" s="36" t="s">
        <v>237</v>
      </c>
      <c r="C1684" s="36" t="s">
        <v>258</v>
      </c>
      <c r="D1684" s="36"/>
      <c r="E1684" s="37"/>
      <c r="F1684" s="37"/>
      <c r="G1684" s="36"/>
      <c r="H1684" s="36"/>
      <c r="I1684" s="36"/>
      <c r="J1684" s="36"/>
      <c r="K1684" s="37"/>
      <c r="L1684" s="37"/>
      <c r="M1684" s="37"/>
      <c r="N1684" s="38">
        <f t="shared" si="832"/>
        <v>46296</v>
      </c>
      <c r="O1684">
        <f t="shared" si="833"/>
        <v>119353</v>
      </c>
      <c r="P1684" t="str">
        <f t="shared" si="834"/>
        <v>Serralheria</v>
      </c>
      <c r="Q1684" t="str">
        <f t="shared" si="835"/>
        <v>Normal / Fixo</v>
      </c>
      <c r="R1684" t="str">
        <f t="shared" si="836"/>
        <v>SERRALHEIRO II</v>
      </c>
      <c r="S1684" t="str">
        <f t="shared" si="837"/>
        <v>ADM</v>
      </c>
      <c r="T1684" s="39">
        <f t="shared" si="838"/>
        <v>57.825734836004102</v>
      </c>
      <c r="U1684" s="40">
        <f t="shared" si="839"/>
        <v>0.33333333333333298</v>
      </c>
      <c r="V1684" s="40">
        <f t="shared" si="840"/>
        <v>0</v>
      </c>
      <c r="W1684" s="40">
        <f t="shared" si="841"/>
        <v>0.33333333333333298</v>
      </c>
      <c r="X1684" t="str">
        <f t="shared" si="842"/>
        <v>Não</v>
      </c>
      <c r="Y1684" s="40">
        <f t="shared" si="843"/>
        <v>0</v>
      </c>
      <c r="Z1684" s="40">
        <f t="shared" si="844"/>
        <v>0</v>
      </c>
      <c r="AA1684" s="40">
        <f t="shared" si="845"/>
        <v>0</v>
      </c>
      <c r="AB1684" s="40">
        <f t="shared" si="846"/>
        <v>0</v>
      </c>
      <c r="AC1684" s="40">
        <f t="shared" si="847"/>
        <v>0</v>
      </c>
      <c r="AD1684" s="39">
        <f t="shared" si="848"/>
        <v>0</v>
      </c>
      <c r="AE1684" s="39">
        <f t="shared" si="849"/>
        <v>462.60587868803231</v>
      </c>
      <c r="AF1684" t="str">
        <f t="shared" si="850"/>
        <v>Justificada</v>
      </c>
      <c r="AG1684" t="str">
        <f t="shared" si="851"/>
        <v/>
      </c>
      <c r="AH1684" t="str">
        <f t="shared" si="852"/>
        <v/>
      </c>
      <c r="AJ1684" s="41">
        <f t="shared" si="853"/>
        <v>7</v>
      </c>
      <c r="AK1684" s="42" t="str">
        <f t="shared" si="854"/>
        <v/>
      </c>
      <c r="AL1684" s="41" t="str">
        <f t="shared" si="855"/>
        <v>Dia inteiro</v>
      </c>
      <c r="AM1684" s="41" t="str">
        <f t="shared" si="856"/>
        <v>Não</v>
      </c>
      <c r="AN1684" s="41" t="str">
        <f t="shared" si="857"/>
        <v>Não</v>
      </c>
      <c r="AO1684" s="42" t="str">
        <f t="shared" si="858"/>
        <v/>
      </c>
      <c r="AP1684" s="41" t="str">
        <f t="shared" si="859"/>
        <v>Ezequiel Antonio Peres|46297</v>
      </c>
      <c r="AQ1684" s="41" t="str">
        <f t="shared" si="860"/>
        <v/>
      </c>
      <c r="AR1684" s="41" t="str">
        <f>IF($AQ1684="","",COUNTIFS(L_ChaveCob,$AQ1684,L_Ausencia,"&gt;"&amp;$W1684)+COUNTIFS($AQ$4:$AQ1684,$AQ1684,$W$4:$W1684,$W1684))</f>
        <v/>
      </c>
      <c r="AS1684" s="42">
        <f t="shared" si="861"/>
        <v>0</v>
      </c>
      <c r="AT1684" s="42">
        <f t="shared" si="862"/>
        <v>0</v>
      </c>
      <c r="AU1684" s="42">
        <f t="shared" si="863"/>
        <v>0</v>
      </c>
    </row>
    <row r="1685" spans="1:47" x14ac:dyDescent="0.2">
      <c r="A1685" s="35">
        <v>46297</v>
      </c>
      <c r="B1685" s="36" t="s">
        <v>249</v>
      </c>
      <c r="C1685" s="36" t="s">
        <v>228</v>
      </c>
      <c r="D1685" s="36"/>
      <c r="E1685" s="37"/>
      <c r="F1685" s="37"/>
      <c r="G1685" s="36"/>
      <c r="H1685" s="36"/>
      <c r="I1685" s="36"/>
      <c r="J1685" s="36"/>
      <c r="K1685" s="37"/>
      <c r="L1685" s="37"/>
      <c r="M1685" s="37"/>
      <c r="N1685" s="38">
        <f t="shared" si="832"/>
        <v>46296</v>
      </c>
      <c r="O1685">
        <f t="shared" si="833"/>
        <v>331335</v>
      </c>
      <c r="P1685" t="str">
        <f t="shared" si="834"/>
        <v>Serralheria</v>
      </c>
      <c r="Q1685" t="str">
        <f t="shared" si="835"/>
        <v>Normal / Fixo</v>
      </c>
      <c r="R1685" t="str">
        <f t="shared" si="836"/>
        <v>SERRALHEIRO II</v>
      </c>
      <c r="S1685" t="str">
        <f t="shared" si="837"/>
        <v>ADM</v>
      </c>
      <c r="T1685" s="39">
        <f t="shared" si="838"/>
        <v>57.825734836004102</v>
      </c>
      <c r="U1685" s="40">
        <f t="shared" si="839"/>
        <v>0.33333333333333298</v>
      </c>
      <c r="V1685" s="40">
        <f t="shared" si="840"/>
        <v>0</v>
      </c>
      <c r="W1685" s="40">
        <f t="shared" si="841"/>
        <v>0.33333333333333298</v>
      </c>
      <c r="X1685" t="str">
        <f t="shared" si="842"/>
        <v>Sim</v>
      </c>
      <c r="Y1685" s="40">
        <f t="shared" si="843"/>
        <v>0.33333333333333298</v>
      </c>
      <c r="Z1685" s="40">
        <f t="shared" si="844"/>
        <v>0</v>
      </c>
      <c r="AA1685" s="40">
        <f t="shared" si="845"/>
        <v>0</v>
      </c>
      <c r="AB1685" s="40">
        <f t="shared" si="846"/>
        <v>0</v>
      </c>
      <c r="AC1685" s="40">
        <f t="shared" si="847"/>
        <v>0.33333333333333298</v>
      </c>
      <c r="AD1685" s="39">
        <f t="shared" si="848"/>
        <v>462.60587868803231</v>
      </c>
      <c r="AE1685" s="39">
        <f t="shared" si="849"/>
        <v>0</v>
      </c>
      <c r="AF1685" t="str">
        <f t="shared" si="850"/>
        <v>Férias</v>
      </c>
      <c r="AG1685" t="str">
        <f t="shared" si="851"/>
        <v>DESCONTA 8:00h (Férias).</v>
      </c>
      <c r="AH1685" t="str">
        <f t="shared" si="852"/>
        <v/>
      </c>
      <c r="AJ1685" s="41">
        <f t="shared" si="853"/>
        <v>5</v>
      </c>
      <c r="AK1685" s="42" t="str">
        <f t="shared" si="854"/>
        <v/>
      </c>
      <c r="AL1685" s="41" t="str">
        <f t="shared" si="855"/>
        <v>Dia inteiro</v>
      </c>
      <c r="AM1685" s="41" t="str">
        <f t="shared" si="856"/>
        <v>Sim</v>
      </c>
      <c r="AN1685" s="41" t="str">
        <f t="shared" si="857"/>
        <v>Não</v>
      </c>
      <c r="AO1685" s="42" t="str">
        <f t="shared" si="858"/>
        <v/>
      </c>
      <c r="AP1685" s="41" t="str">
        <f t="shared" si="859"/>
        <v>Robson Alberto Alves Galvão|46297</v>
      </c>
      <c r="AQ1685" s="41" t="str">
        <f t="shared" si="860"/>
        <v>46297|Serralheria</v>
      </c>
      <c r="AR1685" s="41">
        <f>IF($AQ1685="","",COUNTIFS(L_ChaveCob,$AQ1685,L_Ausencia,"&gt;"&amp;$W1685)+COUNTIFS($AQ$4:$AQ1685,$AQ1685,$W$4:$W1685,$W1685))</f>
        <v>2</v>
      </c>
      <c r="AS1685" s="42">
        <f t="shared" si="861"/>
        <v>0</v>
      </c>
      <c r="AT1685" s="42">
        <f t="shared" si="862"/>
        <v>0</v>
      </c>
      <c r="AU1685" s="42">
        <f t="shared" si="863"/>
        <v>0</v>
      </c>
    </row>
    <row r="1686" spans="1:47" x14ac:dyDescent="0.2">
      <c r="A1686" s="35">
        <v>46297</v>
      </c>
      <c r="B1686" s="36" t="s">
        <v>229</v>
      </c>
      <c r="C1686" s="36" t="s">
        <v>232</v>
      </c>
      <c r="D1686" s="36"/>
      <c r="E1686" s="37"/>
      <c r="F1686" s="37"/>
      <c r="G1686" s="36"/>
      <c r="H1686" s="36"/>
      <c r="I1686" s="36"/>
      <c r="J1686" s="36"/>
      <c r="K1686" s="37"/>
      <c r="L1686" s="37"/>
      <c r="M1686" s="37"/>
      <c r="N1686" s="38">
        <f t="shared" si="832"/>
        <v>46296</v>
      </c>
      <c r="O1686">
        <f t="shared" si="833"/>
        <v>105410</v>
      </c>
      <c r="P1686" t="str">
        <f t="shared" si="834"/>
        <v>Serralheria</v>
      </c>
      <c r="Q1686" t="str">
        <f t="shared" si="835"/>
        <v>Normal / Fixo</v>
      </c>
      <c r="R1686" t="str">
        <f t="shared" si="836"/>
        <v>SERRALHEIRO I</v>
      </c>
      <c r="S1686" t="str">
        <f t="shared" si="837"/>
        <v>TURNO 3</v>
      </c>
      <c r="T1686" s="39">
        <f t="shared" si="838"/>
        <v>53.488333185221997</v>
      </c>
      <c r="U1686" s="40">
        <f t="shared" si="839"/>
        <v>0.33333333333333298</v>
      </c>
      <c r="V1686" s="40">
        <f t="shared" si="840"/>
        <v>0.33333333333333298</v>
      </c>
      <c r="W1686" s="40">
        <f t="shared" si="841"/>
        <v>0</v>
      </c>
      <c r="X1686" t="str">
        <f t="shared" si="842"/>
        <v>Não</v>
      </c>
      <c r="Y1686" s="40">
        <f t="shared" si="843"/>
        <v>0</v>
      </c>
      <c r="Z1686" s="40">
        <f t="shared" si="844"/>
        <v>0</v>
      </c>
      <c r="AA1686" s="40">
        <f t="shared" si="845"/>
        <v>0</v>
      </c>
      <c r="AB1686" s="40">
        <f t="shared" si="846"/>
        <v>0</v>
      </c>
      <c r="AC1686" s="40">
        <f t="shared" si="847"/>
        <v>0</v>
      </c>
      <c r="AD1686" s="39">
        <f t="shared" si="848"/>
        <v>0</v>
      </c>
      <c r="AE1686" s="39">
        <f t="shared" si="849"/>
        <v>0</v>
      </c>
      <c r="AF1686" t="str">
        <f t="shared" si="850"/>
        <v>Trabalhado</v>
      </c>
      <c r="AG1686" t="str">
        <f t="shared" si="851"/>
        <v/>
      </c>
      <c r="AH1686" t="str">
        <f t="shared" si="852"/>
        <v/>
      </c>
      <c r="AJ1686" s="41">
        <f t="shared" si="853"/>
        <v>6</v>
      </c>
      <c r="AK1686" s="42" t="str">
        <f t="shared" si="854"/>
        <v/>
      </c>
      <c r="AL1686" s="41" t="str">
        <f t="shared" si="855"/>
        <v>Leve atraso</v>
      </c>
      <c r="AM1686" s="41" t="str">
        <f t="shared" si="856"/>
        <v>Não</v>
      </c>
      <c r="AN1686" s="41" t="str">
        <f t="shared" si="857"/>
        <v>Sim</v>
      </c>
      <c r="AO1686" s="42" t="str">
        <f t="shared" si="858"/>
        <v/>
      </c>
      <c r="AP1686" s="41" t="str">
        <f t="shared" si="859"/>
        <v>Marcelo Douglas Vieira Santana|46297</v>
      </c>
      <c r="AQ1686" s="41" t="str">
        <f t="shared" si="860"/>
        <v/>
      </c>
      <c r="AR1686" s="41" t="str">
        <f>IF($AQ1686="","",COUNTIFS(L_ChaveCob,$AQ1686,L_Ausencia,"&gt;"&amp;$W1686)+COUNTIFS($AQ$4:$AQ1686,$AQ1686,$W$4:$W1686,$W1686))</f>
        <v/>
      </c>
      <c r="AS1686" s="42">
        <f t="shared" si="861"/>
        <v>0</v>
      </c>
      <c r="AT1686" s="42">
        <f t="shared" si="862"/>
        <v>0</v>
      </c>
      <c r="AU1686" s="42">
        <f t="shared" si="863"/>
        <v>0</v>
      </c>
    </row>
    <row r="1687" spans="1:47" x14ac:dyDescent="0.2">
      <c r="A1687" s="35">
        <v>46297</v>
      </c>
      <c r="B1687" s="36" t="s">
        <v>231</v>
      </c>
      <c r="C1687" s="36" t="s">
        <v>213</v>
      </c>
      <c r="D1687" s="36"/>
      <c r="E1687" s="37"/>
      <c r="F1687" s="37"/>
      <c r="G1687" s="36"/>
      <c r="H1687" s="36"/>
      <c r="I1687" s="36"/>
      <c r="J1687" s="36"/>
      <c r="K1687" s="37"/>
      <c r="L1687" s="37"/>
      <c r="M1687" s="37"/>
      <c r="N1687" s="38">
        <f t="shared" si="832"/>
        <v>46296</v>
      </c>
      <c r="O1687">
        <f t="shared" si="833"/>
        <v>900004</v>
      </c>
      <c r="P1687" t="str">
        <f t="shared" si="834"/>
        <v>Serralheria</v>
      </c>
      <c r="Q1687" t="str">
        <f t="shared" si="835"/>
        <v>Normal / Fixo</v>
      </c>
      <c r="R1687" t="str">
        <f t="shared" si="836"/>
        <v>SERRALHEIRO I</v>
      </c>
      <c r="S1687" t="str">
        <f t="shared" si="837"/>
        <v>TURNO 2</v>
      </c>
      <c r="T1687" s="39">
        <f t="shared" si="838"/>
        <v>53.488333185221997</v>
      </c>
      <c r="U1687" s="40">
        <f t="shared" si="839"/>
        <v>0.33333333333333298</v>
      </c>
      <c r="V1687" s="40">
        <f t="shared" si="840"/>
        <v>0</v>
      </c>
      <c r="W1687" s="40">
        <f t="shared" si="841"/>
        <v>0.33333333333333298</v>
      </c>
      <c r="X1687" t="str">
        <f t="shared" si="842"/>
        <v>Sim</v>
      </c>
      <c r="Y1687" s="40">
        <f t="shared" si="843"/>
        <v>0.33333333333333298</v>
      </c>
      <c r="Z1687" s="40">
        <f t="shared" si="844"/>
        <v>0</v>
      </c>
      <c r="AA1687" s="40">
        <f t="shared" si="845"/>
        <v>0</v>
      </c>
      <c r="AB1687" s="40">
        <f t="shared" si="846"/>
        <v>0</v>
      </c>
      <c r="AC1687" s="40">
        <f t="shared" si="847"/>
        <v>0.33333333333333298</v>
      </c>
      <c r="AD1687" s="39">
        <f t="shared" si="848"/>
        <v>427.90666548177552</v>
      </c>
      <c r="AE1687" s="39">
        <f t="shared" si="849"/>
        <v>0</v>
      </c>
      <c r="AF1687" t="str">
        <f t="shared" si="850"/>
        <v>Injustificada</v>
      </c>
      <c r="AG1687" t="str">
        <f t="shared" si="851"/>
        <v>DESCONTA 8:00h (Injustificada).</v>
      </c>
      <c r="AH1687" t="str">
        <f t="shared" si="852"/>
        <v/>
      </c>
      <c r="AJ1687" s="41">
        <f t="shared" si="853"/>
        <v>11</v>
      </c>
      <c r="AK1687" s="42" t="str">
        <f t="shared" si="854"/>
        <v/>
      </c>
      <c r="AL1687" s="41" t="str">
        <f t="shared" si="855"/>
        <v>Dia inteiro</v>
      </c>
      <c r="AM1687" s="41" t="str">
        <f t="shared" si="856"/>
        <v>Sim</v>
      </c>
      <c r="AN1687" s="41" t="str">
        <f t="shared" si="857"/>
        <v>Não</v>
      </c>
      <c r="AO1687" s="42" t="str">
        <f t="shared" si="858"/>
        <v/>
      </c>
      <c r="AP1687" s="41" t="str">
        <f t="shared" si="859"/>
        <v>Rogério Marques da Silva|46297</v>
      </c>
      <c r="AQ1687" s="41" t="str">
        <f t="shared" si="860"/>
        <v>46297|Serralheria</v>
      </c>
      <c r="AR1687" s="41">
        <f>IF($AQ1687="","",COUNTIFS(L_ChaveCob,$AQ1687,L_Ausencia,"&gt;"&amp;$W1687)+COUNTIFS($AQ$4:$AQ1687,$AQ1687,$W$4:$W1687,$W1687))</f>
        <v>3</v>
      </c>
      <c r="AS1687" s="42">
        <f t="shared" si="861"/>
        <v>0</v>
      </c>
      <c r="AT1687" s="42">
        <f t="shared" si="862"/>
        <v>0</v>
      </c>
      <c r="AU1687" s="42">
        <f t="shared" si="863"/>
        <v>0</v>
      </c>
    </row>
    <row r="1688" spans="1:47" x14ac:dyDescent="0.2">
      <c r="A1688" s="35">
        <v>46297</v>
      </c>
      <c r="B1688" s="36" t="s">
        <v>479</v>
      </c>
      <c r="C1688" s="36" t="s">
        <v>232</v>
      </c>
      <c r="D1688" s="36"/>
      <c r="E1688" s="37"/>
      <c r="F1688" s="37"/>
      <c r="G1688" s="36"/>
      <c r="H1688" s="36"/>
      <c r="I1688" s="36"/>
      <c r="J1688" s="36"/>
      <c r="K1688" s="37"/>
      <c r="L1688" s="37"/>
      <c r="M1688" s="37"/>
      <c r="N1688" s="38">
        <f t="shared" si="832"/>
        <v>46296</v>
      </c>
      <c r="O1688">
        <f t="shared" si="833"/>
        <v>900012</v>
      </c>
      <c r="P1688" t="str">
        <f t="shared" si="834"/>
        <v>Serralheria</v>
      </c>
      <c r="Q1688" t="str">
        <f t="shared" si="835"/>
        <v>Normal / Fixo</v>
      </c>
      <c r="R1688" t="str">
        <f t="shared" si="836"/>
        <v>SERRALHEIRO I</v>
      </c>
      <c r="S1688" t="str">
        <f t="shared" si="837"/>
        <v>ADM</v>
      </c>
      <c r="T1688" s="39">
        <f t="shared" si="838"/>
        <v>53.488333185221997</v>
      </c>
      <c r="U1688" s="40">
        <f t="shared" si="839"/>
        <v>0.33333333333333298</v>
      </c>
      <c r="V1688" s="40">
        <f t="shared" si="840"/>
        <v>0.33333333333333298</v>
      </c>
      <c r="W1688" s="40">
        <f t="shared" si="841"/>
        <v>0</v>
      </c>
      <c r="X1688" t="str">
        <f t="shared" si="842"/>
        <v>Não</v>
      </c>
      <c r="Y1688" s="40">
        <f t="shared" si="843"/>
        <v>0</v>
      </c>
      <c r="Z1688" s="40">
        <f t="shared" si="844"/>
        <v>0</v>
      </c>
      <c r="AA1688" s="40">
        <f t="shared" si="845"/>
        <v>0</v>
      </c>
      <c r="AB1688" s="40">
        <f t="shared" si="846"/>
        <v>0</v>
      </c>
      <c r="AC1688" s="40">
        <f t="shared" si="847"/>
        <v>0</v>
      </c>
      <c r="AD1688" s="39">
        <f t="shared" si="848"/>
        <v>0</v>
      </c>
      <c r="AE1688" s="39">
        <f t="shared" si="849"/>
        <v>0</v>
      </c>
      <c r="AF1688" t="str">
        <f t="shared" si="850"/>
        <v>Trabalhado</v>
      </c>
      <c r="AG1688" t="str">
        <f t="shared" si="851"/>
        <v/>
      </c>
      <c r="AH1688" t="str">
        <f t="shared" si="852"/>
        <v/>
      </c>
      <c r="AJ1688" s="41">
        <f t="shared" si="853"/>
        <v>21</v>
      </c>
      <c r="AK1688" s="42" t="str">
        <f t="shared" si="854"/>
        <v/>
      </c>
      <c r="AL1688" s="41" t="str">
        <f t="shared" si="855"/>
        <v>Leve atraso</v>
      </c>
      <c r="AM1688" s="41" t="str">
        <f t="shared" si="856"/>
        <v>Não</v>
      </c>
      <c r="AN1688" s="41" t="str">
        <f t="shared" si="857"/>
        <v>Sim</v>
      </c>
      <c r="AO1688" s="42" t="str">
        <f t="shared" si="858"/>
        <v/>
      </c>
      <c r="AP1688" s="41" t="str">
        <f t="shared" si="859"/>
        <v>Diego Ferreira Moura|46297</v>
      </c>
      <c r="AQ1688" s="41" t="str">
        <f t="shared" si="860"/>
        <v/>
      </c>
      <c r="AR1688" s="41" t="str">
        <f>IF($AQ1688="","",COUNTIFS(L_ChaveCob,$AQ1688,L_Ausencia,"&gt;"&amp;$W1688)+COUNTIFS($AQ$4:$AQ1688,$AQ1688,$W$4:$W1688,$W1688))</f>
        <v/>
      </c>
      <c r="AS1688" s="42">
        <f t="shared" si="861"/>
        <v>0</v>
      </c>
      <c r="AT1688" s="42">
        <f t="shared" si="862"/>
        <v>0</v>
      </c>
      <c r="AU1688" s="42">
        <f t="shared" si="863"/>
        <v>0</v>
      </c>
    </row>
    <row r="1689" spans="1:47" x14ac:dyDescent="0.2">
      <c r="A1689" s="35">
        <v>46297</v>
      </c>
      <c r="B1689" s="36"/>
      <c r="C1689" s="36" t="s">
        <v>223</v>
      </c>
      <c r="D1689" s="36"/>
      <c r="E1689" s="37"/>
      <c r="F1689" s="37"/>
      <c r="G1689" s="36"/>
      <c r="H1689" s="36" t="s">
        <v>215</v>
      </c>
      <c r="I1689" s="36"/>
      <c r="J1689" s="36"/>
      <c r="K1689" s="37"/>
      <c r="L1689" s="37"/>
      <c r="M1689" s="37"/>
      <c r="N1689" s="38">
        <f t="shared" si="832"/>
        <v>46296</v>
      </c>
      <c r="O1689" t="str">
        <f t="shared" si="833"/>
        <v/>
      </c>
      <c r="P1689" t="str">
        <f t="shared" si="834"/>
        <v>Serralheria</v>
      </c>
      <c r="Q1689" t="str">
        <f t="shared" si="835"/>
        <v>Posto Vago</v>
      </c>
      <c r="R1689" t="str">
        <f t="shared" si="836"/>
        <v>SERRALHEIRO I</v>
      </c>
      <c r="S1689" t="str">
        <f t="shared" si="837"/>
        <v>ADM</v>
      </c>
      <c r="T1689" s="39">
        <f t="shared" si="838"/>
        <v>53.488333185221997</v>
      </c>
      <c r="U1689" s="40">
        <f t="shared" si="839"/>
        <v>0.33333333333333298</v>
      </c>
      <c r="V1689" s="40">
        <f t="shared" si="840"/>
        <v>0</v>
      </c>
      <c r="W1689" s="40">
        <f t="shared" si="841"/>
        <v>0.33333333333333298</v>
      </c>
      <c r="X1689" t="str">
        <f t="shared" si="842"/>
        <v>Sim</v>
      </c>
      <c r="Y1689" s="40">
        <f t="shared" si="843"/>
        <v>0.33333333333333298</v>
      </c>
      <c r="Z1689" s="40">
        <f t="shared" si="844"/>
        <v>0</v>
      </c>
      <c r="AA1689" s="40">
        <f t="shared" si="845"/>
        <v>0</v>
      </c>
      <c r="AB1689" s="40">
        <f t="shared" si="846"/>
        <v>0</v>
      </c>
      <c r="AC1689" s="40">
        <f t="shared" si="847"/>
        <v>0.33333333333333298</v>
      </c>
      <c r="AD1689" s="39">
        <f t="shared" si="848"/>
        <v>427.90666548177552</v>
      </c>
      <c r="AE1689" s="39">
        <f t="shared" si="849"/>
        <v>0</v>
      </c>
      <c r="AF1689" t="str">
        <f t="shared" si="850"/>
        <v>Falta de Contratação</v>
      </c>
      <c r="AG1689" t="str">
        <f t="shared" si="851"/>
        <v>DESCONTA 8:00h (Falta de Contratação).</v>
      </c>
      <c r="AH1689" t="str">
        <f t="shared" si="852"/>
        <v/>
      </c>
      <c r="AJ1689" s="41" t="str">
        <f t="shared" si="853"/>
        <v/>
      </c>
      <c r="AK1689" s="42" t="str">
        <f t="shared" si="854"/>
        <v/>
      </c>
      <c r="AL1689" s="41" t="str">
        <f t="shared" si="855"/>
        <v>Dia inteiro</v>
      </c>
      <c r="AM1689" s="41" t="str">
        <f t="shared" si="856"/>
        <v>Sim</v>
      </c>
      <c r="AN1689" s="41" t="str">
        <f t="shared" si="857"/>
        <v>Não</v>
      </c>
      <c r="AO1689" s="42" t="str">
        <f t="shared" si="858"/>
        <v/>
      </c>
      <c r="AP1689" s="41" t="str">
        <f t="shared" si="859"/>
        <v/>
      </c>
      <c r="AQ1689" s="41" t="str">
        <f t="shared" si="860"/>
        <v/>
      </c>
      <c r="AR1689" s="41" t="str">
        <f>IF($AQ1689="","",COUNTIFS(L_ChaveCob,$AQ1689,L_Ausencia,"&gt;"&amp;$W1689)+COUNTIFS($AQ$4:$AQ1689,$AQ1689,$W$4:$W1689,$W1689))</f>
        <v/>
      </c>
      <c r="AS1689" s="42">
        <f t="shared" si="861"/>
        <v>0</v>
      </c>
      <c r="AT1689" s="42">
        <f t="shared" si="862"/>
        <v>0</v>
      </c>
      <c r="AU1689" s="42">
        <f t="shared" si="863"/>
        <v>0</v>
      </c>
    </row>
    <row r="1690" spans="1:47" x14ac:dyDescent="0.2">
      <c r="A1690" s="35">
        <v>46297</v>
      </c>
      <c r="B1690" s="36" t="s">
        <v>620</v>
      </c>
      <c r="C1690" s="36" t="s">
        <v>213</v>
      </c>
      <c r="D1690" s="36"/>
      <c r="E1690" s="37"/>
      <c r="F1690" s="37"/>
      <c r="G1690" s="36"/>
      <c r="H1690" s="36"/>
      <c r="I1690" s="36"/>
      <c r="J1690" s="36"/>
      <c r="K1690" s="37"/>
      <c r="L1690" s="37"/>
      <c r="M1690" s="37"/>
      <c r="N1690" s="38">
        <f t="shared" si="832"/>
        <v>46296</v>
      </c>
      <c r="O1690">
        <f t="shared" si="833"/>
        <v>558169</v>
      </c>
      <c r="P1690" t="str">
        <f t="shared" si="834"/>
        <v>Serralheria</v>
      </c>
      <c r="Q1690" t="str">
        <f t="shared" si="835"/>
        <v>Normal / Fixo</v>
      </c>
      <c r="R1690" t="str">
        <f t="shared" si="836"/>
        <v>SERRALHEIRO I</v>
      </c>
      <c r="S1690" t="str">
        <f t="shared" si="837"/>
        <v>ADM</v>
      </c>
      <c r="T1690" s="39">
        <f t="shared" si="838"/>
        <v>53.488333185221997</v>
      </c>
      <c r="U1690" s="40">
        <f t="shared" si="839"/>
        <v>0.33333333333333298</v>
      </c>
      <c r="V1690" s="40">
        <f t="shared" si="840"/>
        <v>0</v>
      </c>
      <c r="W1690" s="40">
        <f t="shared" si="841"/>
        <v>0.33333333333333298</v>
      </c>
      <c r="X1690" t="str">
        <f t="shared" si="842"/>
        <v>Sim</v>
      </c>
      <c r="Y1690" s="40">
        <f t="shared" si="843"/>
        <v>0.33333333333333298</v>
      </c>
      <c r="Z1690" s="40">
        <f t="shared" si="844"/>
        <v>0</v>
      </c>
      <c r="AA1690" s="40">
        <f t="shared" si="845"/>
        <v>0</v>
      </c>
      <c r="AB1690" s="40">
        <f t="shared" si="846"/>
        <v>0</v>
      </c>
      <c r="AC1690" s="40">
        <f t="shared" si="847"/>
        <v>0.33333333333333298</v>
      </c>
      <c r="AD1690" s="39">
        <f t="shared" si="848"/>
        <v>427.90666548177552</v>
      </c>
      <c r="AE1690" s="39">
        <f t="shared" si="849"/>
        <v>0</v>
      </c>
      <c r="AF1690" t="str">
        <f t="shared" si="850"/>
        <v>Injustificada</v>
      </c>
      <c r="AG1690" t="str">
        <f t="shared" si="851"/>
        <v>DESCONTA 8:00h (Injustificada).</v>
      </c>
      <c r="AH1690" t="str">
        <f t="shared" si="852"/>
        <v/>
      </c>
      <c r="AJ1690" s="41">
        <f t="shared" si="853"/>
        <v>23</v>
      </c>
      <c r="AK1690" s="42" t="str">
        <f t="shared" si="854"/>
        <v/>
      </c>
      <c r="AL1690" s="41" t="str">
        <f t="shared" si="855"/>
        <v>Dia inteiro</v>
      </c>
      <c r="AM1690" s="41" t="str">
        <f t="shared" si="856"/>
        <v>Sim</v>
      </c>
      <c r="AN1690" s="41" t="str">
        <f t="shared" si="857"/>
        <v>Não</v>
      </c>
      <c r="AO1690" s="42" t="str">
        <f t="shared" si="858"/>
        <v/>
      </c>
      <c r="AP1690" s="41" t="str">
        <f t="shared" si="859"/>
        <v>Felipe Cardoso|46297</v>
      </c>
      <c r="AQ1690" s="41" t="str">
        <f t="shared" si="860"/>
        <v>46297|Serralheria</v>
      </c>
      <c r="AR1690" s="41">
        <f>IF($AQ1690="","",COUNTIFS(L_ChaveCob,$AQ1690,L_Ausencia,"&gt;"&amp;$W1690)+COUNTIFS($AQ$4:$AQ1690,$AQ1690,$W$4:$W1690,$W1690))</f>
        <v>4</v>
      </c>
      <c r="AS1690" s="42">
        <f t="shared" si="861"/>
        <v>0</v>
      </c>
      <c r="AT1690" s="42">
        <f t="shared" si="862"/>
        <v>0</v>
      </c>
      <c r="AU1690" s="42">
        <f t="shared" si="863"/>
        <v>0</v>
      </c>
    </row>
    <row r="1691" spans="1:47" hidden="1" x14ac:dyDescent="0.2">
      <c r="A1691" s="35">
        <v>46297</v>
      </c>
      <c r="B1691" s="36" t="s">
        <v>611</v>
      </c>
      <c r="C1691" s="36" t="s">
        <v>232</v>
      </c>
      <c r="D1691" s="36"/>
      <c r="E1691" s="37"/>
      <c r="F1691" s="37"/>
      <c r="G1691" s="36"/>
      <c r="H1691" s="36"/>
      <c r="I1691" s="36"/>
      <c r="J1691" s="36"/>
      <c r="K1691" s="37"/>
      <c r="L1691" s="37"/>
      <c r="M1691" s="37"/>
      <c r="N1691" s="38">
        <f t="shared" si="832"/>
        <v>46296</v>
      </c>
      <c r="O1691">
        <f t="shared" si="833"/>
        <v>900013</v>
      </c>
      <c r="P1691" t="str">
        <f t="shared" si="834"/>
        <v>SPOT</v>
      </c>
      <c r="Q1691" t="str">
        <f t="shared" si="835"/>
        <v>SPOT</v>
      </c>
      <c r="R1691" t="str">
        <f t="shared" si="836"/>
        <v>SERRALHEIRO I</v>
      </c>
      <c r="S1691" t="str">
        <f t="shared" si="837"/>
        <v>TURNO 2</v>
      </c>
      <c r="T1691" s="39">
        <f t="shared" si="838"/>
        <v>53.488333185221997</v>
      </c>
      <c r="U1691" s="40">
        <f t="shared" si="839"/>
        <v>0.33333333333333298</v>
      </c>
      <c r="V1691" s="40">
        <f t="shared" si="840"/>
        <v>0.33333333333333298</v>
      </c>
      <c r="W1691" s="40">
        <f t="shared" si="841"/>
        <v>0</v>
      </c>
      <c r="X1691" t="str">
        <f t="shared" si="842"/>
        <v>Não</v>
      </c>
      <c r="Y1691" s="40">
        <f t="shared" si="843"/>
        <v>0</v>
      </c>
      <c r="Z1691" s="40">
        <f t="shared" si="844"/>
        <v>0</v>
      </c>
      <c r="AA1691" s="40">
        <f t="shared" si="845"/>
        <v>0</v>
      </c>
      <c r="AB1691" s="40">
        <f t="shared" si="846"/>
        <v>0</v>
      </c>
      <c r="AC1691" s="40">
        <f t="shared" si="847"/>
        <v>0</v>
      </c>
      <c r="AD1691" s="39">
        <f t="shared" si="848"/>
        <v>0</v>
      </c>
      <c r="AE1691" s="39">
        <f t="shared" si="849"/>
        <v>0</v>
      </c>
      <c r="AF1691" t="str">
        <f t="shared" si="850"/>
        <v>Trabalhado</v>
      </c>
      <c r="AG1691" t="str">
        <f t="shared" si="851"/>
        <v/>
      </c>
      <c r="AH1691" t="str">
        <f t="shared" si="852"/>
        <v/>
      </c>
      <c r="AJ1691" s="41">
        <f t="shared" si="853"/>
        <v>22</v>
      </c>
      <c r="AK1691" s="42" t="str">
        <f t="shared" si="854"/>
        <v/>
      </c>
      <c r="AL1691" s="41" t="str">
        <f t="shared" si="855"/>
        <v>Leve atraso</v>
      </c>
      <c r="AM1691" s="41" t="str">
        <f t="shared" si="856"/>
        <v>Não</v>
      </c>
      <c r="AN1691" s="41" t="str">
        <f t="shared" si="857"/>
        <v>Sim</v>
      </c>
      <c r="AO1691" s="42" t="str">
        <f t="shared" si="858"/>
        <v/>
      </c>
      <c r="AP1691" s="41" t="str">
        <f t="shared" si="859"/>
        <v>Murilo de Souza Modesto- Spot|46297</v>
      </c>
      <c r="AQ1691" s="41" t="str">
        <f t="shared" si="860"/>
        <v/>
      </c>
      <c r="AR1691" s="41" t="str">
        <f>IF($AQ1691="","",COUNTIFS(L_ChaveCob,$AQ1691,L_Ausencia,"&gt;"&amp;$W1691)+COUNTIFS($AQ$4:$AQ1691,$AQ1691,$W$4:$W1691,$W1691))</f>
        <v/>
      </c>
      <c r="AS1691" s="42">
        <f t="shared" si="861"/>
        <v>0</v>
      </c>
      <c r="AT1691" s="42">
        <f t="shared" si="862"/>
        <v>0</v>
      </c>
      <c r="AU1691" s="42">
        <f t="shared" si="863"/>
        <v>0</v>
      </c>
    </row>
    <row r="1692" spans="1:47" x14ac:dyDescent="0.2">
      <c r="A1692" s="35">
        <v>46298</v>
      </c>
      <c r="B1692" s="36" t="s">
        <v>229</v>
      </c>
      <c r="C1692" s="36" t="s">
        <v>232</v>
      </c>
      <c r="D1692" s="36"/>
      <c r="E1692" s="37"/>
      <c r="F1692" s="37"/>
      <c r="G1692" s="36"/>
      <c r="H1692" s="36"/>
      <c r="I1692" s="36"/>
      <c r="J1692" s="36"/>
      <c r="K1692" s="37"/>
      <c r="L1692" s="37"/>
      <c r="M1692" s="37"/>
      <c r="N1692" s="38">
        <f t="shared" si="832"/>
        <v>46296</v>
      </c>
      <c r="O1692">
        <f t="shared" si="833"/>
        <v>105410</v>
      </c>
      <c r="P1692" t="str">
        <f t="shared" si="834"/>
        <v>Serralheria</v>
      </c>
      <c r="Q1692" t="str">
        <f t="shared" si="835"/>
        <v>Normal / Fixo</v>
      </c>
      <c r="R1692" t="str">
        <f t="shared" si="836"/>
        <v>SERRALHEIRO I</v>
      </c>
      <c r="S1692" t="str">
        <f t="shared" si="837"/>
        <v>TURNO 3</v>
      </c>
      <c r="T1692" s="39">
        <f t="shared" si="838"/>
        <v>53.488333185221997</v>
      </c>
      <c r="U1692" s="40">
        <f t="shared" si="839"/>
        <v>0.33333333333333298</v>
      </c>
      <c r="V1692" s="40">
        <f t="shared" si="840"/>
        <v>0.33333333333333298</v>
      </c>
      <c r="W1692" s="40">
        <f t="shared" si="841"/>
        <v>0</v>
      </c>
      <c r="X1692" t="str">
        <f t="shared" si="842"/>
        <v>Não</v>
      </c>
      <c r="Y1692" s="40">
        <f t="shared" si="843"/>
        <v>0</v>
      </c>
      <c r="Z1692" s="40">
        <f t="shared" si="844"/>
        <v>0</v>
      </c>
      <c r="AA1692" s="40">
        <f t="shared" si="845"/>
        <v>0</v>
      </c>
      <c r="AB1692" s="40">
        <f t="shared" si="846"/>
        <v>0</v>
      </c>
      <c r="AC1692" s="40">
        <f t="shared" si="847"/>
        <v>0</v>
      </c>
      <c r="AD1692" s="39">
        <f t="shared" si="848"/>
        <v>0</v>
      </c>
      <c r="AE1692" s="39">
        <f t="shared" si="849"/>
        <v>0</v>
      </c>
      <c r="AF1692" t="str">
        <f t="shared" si="850"/>
        <v>Trabalhado</v>
      </c>
      <c r="AG1692" t="str">
        <f t="shared" si="851"/>
        <v/>
      </c>
      <c r="AH1692" t="str">
        <f t="shared" si="852"/>
        <v/>
      </c>
      <c r="AJ1692" s="41">
        <f t="shared" si="853"/>
        <v>6</v>
      </c>
      <c r="AK1692" s="42" t="str">
        <f t="shared" si="854"/>
        <v/>
      </c>
      <c r="AL1692" s="41" t="str">
        <f t="shared" si="855"/>
        <v>Leve atraso</v>
      </c>
      <c r="AM1692" s="41" t="str">
        <f t="shared" si="856"/>
        <v>Não</v>
      </c>
      <c r="AN1692" s="41" t="str">
        <f t="shared" si="857"/>
        <v>Sim</v>
      </c>
      <c r="AO1692" s="42" t="str">
        <f t="shared" si="858"/>
        <v/>
      </c>
      <c r="AP1692" s="41" t="str">
        <f t="shared" si="859"/>
        <v>Marcelo Douglas Vieira Santana|46298</v>
      </c>
      <c r="AQ1692" s="41" t="str">
        <f t="shared" si="860"/>
        <v/>
      </c>
      <c r="AR1692" s="41" t="str">
        <f>IF($AQ1692="","",COUNTIFS(L_ChaveCob,$AQ1692,L_Ausencia,"&gt;"&amp;$W1692)+COUNTIFS($AQ$4:$AQ1692,$AQ1692,$W$4:$W1692,$W1692))</f>
        <v/>
      </c>
      <c r="AS1692" s="42">
        <f t="shared" si="861"/>
        <v>0</v>
      </c>
      <c r="AT1692" s="42">
        <f t="shared" si="862"/>
        <v>0</v>
      </c>
      <c r="AU1692" s="42">
        <f t="shared" si="863"/>
        <v>0</v>
      </c>
    </row>
    <row r="1693" spans="1:47" x14ac:dyDescent="0.2">
      <c r="A1693" s="35">
        <v>46298</v>
      </c>
      <c r="B1693" s="36" t="s">
        <v>231</v>
      </c>
      <c r="C1693" s="36" t="s">
        <v>232</v>
      </c>
      <c r="D1693" s="36"/>
      <c r="E1693" s="37"/>
      <c r="F1693" s="37"/>
      <c r="G1693" s="36"/>
      <c r="H1693" s="36"/>
      <c r="I1693" s="36"/>
      <c r="J1693" s="36"/>
      <c r="K1693" s="37"/>
      <c r="L1693" s="37"/>
      <c r="M1693" s="37"/>
      <c r="N1693" s="38">
        <f t="shared" si="832"/>
        <v>46296</v>
      </c>
      <c r="O1693">
        <f t="shared" si="833"/>
        <v>900004</v>
      </c>
      <c r="P1693" t="str">
        <f t="shared" si="834"/>
        <v>Serralheria</v>
      </c>
      <c r="Q1693" t="str">
        <f t="shared" si="835"/>
        <v>Normal / Fixo</v>
      </c>
      <c r="R1693" t="str">
        <f t="shared" si="836"/>
        <v>SERRALHEIRO I</v>
      </c>
      <c r="S1693" t="str">
        <f t="shared" si="837"/>
        <v>TURNO 2</v>
      </c>
      <c r="T1693" s="39">
        <f t="shared" si="838"/>
        <v>53.488333185221997</v>
      </c>
      <c r="U1693" s="40">
        <f t="shared" si="839"/>
        <v>0.33333333333333298</v>
      </c>
      <c r="V1693" s="40">
        <f t="shared" si="840"/>
        <v>0.33333333333333298</v>
      </c>
      <c r="W1693" s="40">
        <f t="shared" si="841"/>
        <v>0</v>
      </c>
      <c r="X1693" t="str">
        <f t="shared" si="842"/>
        <v>Não</v>
      </c>
      <c r="Y1693" s="40">
        <f t="shared" si="843"/>
        <v>0</v>
      </c>
      <c r="Z1693" s="40">
        <f t="shared" si="844"/>
        <v>0</v>
      </c>
      <c r="AA1693" s="40">
        <f t="shared" si="845"/>
        <v>0</v>
      </c>
      <c r="AB1693" s="40">
        <f t="shared" si="846"/>
        <v>0</v>
      </c>
      <c r="AC1693" s="40">
        <f t="shared" si="847"/>
        <v>0</v>
      </c>
      <c r="AD1693" s="39">
        <f t="shared" si="848"/>
        <v>0</v>
      </c>
      <c r="AE1693" s="39">
        <f t="shared" si="849"/>
        <v>0</v>
      </c>
      <c r="AF1693" t="str">
        <f t="shared" si="850"/>
        <v>Trabalhado</v>
      </c>
      <c r="AG1693" t="str">
        <f t="shared" si="851"/>
        <v/>
      </c>
      <c r="AH1693" t="str">
        <f t="shared" si="852"/>
        <v/>
      </c>
      <c r="AJ1693" s="41">
        <f t="shared" si="853"/>
        <v>11</v>
      </c>
      <c r="AK1693" s="42" t="str">
        <f t="shared" si="854"/>
        <v/>
      </c>
      <c r="AL1693" s="41" t="str">
        <f t="shared" si="855"/>
        <v>Leve atraso</v>
      </c>
      <c r="AM1693" s="41" t="str">
        <f t="shared" si="856"/>
        <v>Não</v>
      </c>
      <c r="AN1693" s="41" t="str">
        <f t="shared" si="857"/>
        <v>Sim</v>
      </c>
      <c r="AO1693" s="42" t="str">
        <f t="shared" si="858"/>
        <v/>
      </c>
      <c r="AP1693" s="41" t="str">
        <f t="shared" si="859"/>
        <v>Rogério Marques da Silva|46298</v>
      </c>
      <c r="AQ1693" s="41" t="str">
        <f t="shared" si="860"/>
        <v/>
      </c>
      <c r="AR1693" s="41" t="str">
        <f>IF($AQ1693="","",COUNTIFS(L_ChaveCob,$AQ1693,L_Ausencia,"&gt;"&amp;$W1693)+COUNTIFS($AQ$4:$AQ1693,$AQ1693,$W$4:$W1693,$W1693))</f>
        <v/>
      </c>
      <c r="AS1693" s="42">
        <f t="shared" si="861"/>
        <v>0</v>
      </c>
      <c r="AT1693" s="42">
        <f t="shared" si="862"/>
        <v>0</v>
      </c>
      <c r="AU1693" s="42">
        <f t="shared" si="863"/>
        <v>0</v>
      </c>
    </row>
    <row r="1694" spans="1:47" x14ac:dyDescent="0.2">
      <c r="A1694" s="35">
        <v>46298</v>
      </c>
      <c r="B1694" s="36" t="s">
        <v>239</v>
      </c>
      <c r="C1694" s="36" t="s">
        <v>216</v>
      </c>
      <c r="D1694" s="36"/>
      <c r="E1694" s="37"/>
      <c r="F1694" s="37">
        <v>0.33333333333333298</v>
      </c>
      <c r="G1694" s="36"/>
      <c r="H1694" s="36"/>
      <c r="I1694" s="36"/>
      <c r="J1694" s="36"/>
      <c r="K1694" s="37"/>
      <c r="L1694" s="37"/>
      <c r="M1694" s="37"/>
      <c r="N1694" s="38">
        <f t="shared" si="832"/>
        <v>46296</v>
      </c>
      <c r="O1694">
        <f t="shared" si="833"/>
        <v>173078</v>
      </c>
      <c r="P1694" t="str">
        <f t="shared" si="834"/>
        <v>Serralheria</v>
      </c>
      <c r="Q1694" t="str">
        <f t="shared" si="835"/>
        <v>Normal / Fixo</v>
      </c>
      <c r="R1694" t="str">
        <f t="shared" si="836"/>
        <v>SERRALHEIRO II</v>
      </c>
      <c r="S1694" t="str">
        <f t="shared" si="837"/>
        <v>ADM</v>
      </c>
      <c r="T1694" s="39">
        <f t="shared" si="838"/>
        <v>57.825734836004102</v>
      </c>
      <c r="U1694" s="40">
        <f t="shared" si="839"/>
        <v>0</v>
      </c>
      <c r="V1694" s="40">
        <f t="shared" si="840"/>
        <v>0.33333333333333298</v>
      </c>
      <c r="W1694" s="40">
        <f t="shared" si="841"/>
        <v>0</v>
      </c>
      <c r="X1694" t="str">
        <f t="shared" si="842"/>
        <v>Não</v>
      </c>
      <c r="Y1694" s="40">
        <f t="shared" si="843"/>
        <v>0</v>
      </c>
      <c r="Z1694" s="40">
        <f t="shared" si="844"/>
        <v>0</v>
      </c>
      <c r="AA1694" s="40">
        <f t="shared" si="845"/>
        <v>0</v>
      </c>
      <c r="AB1694" s="40">
        <f t="shared" si="846"/>
        <v>0</v>
      </c>
      <c r="AC1694" s="40">
        <f t="shared" si="847"/>
        <v>0</v>
      </c>
      <c r="AD1694" s="39">
        <f t="shared" si="848"/>
        <v>0</v>
      </c>
      <c r="AE1694" s="39">
        <f t="shared" si="849"/>
        <v>0</v>
      </c>
      <c r="AF1694" t="str">
        <f t="shared" si="850"/>
        <v>Compensação</v>
      </c>
      <c r="AG1694" t="str">
        <f t="shared" si="851"/>
        <v>Horas usadas p/ compensar falta de de 00/01.</v>
      </c>
      <c r="AH1694" t="str">
        <f t="shared" si="852"/>
        <v/>
      </c>
      <c r="AJ1694" s="41">
        <f t="shared" si="853"/>
        <v>2</v>
      </c>
      <c r="AK1694" s="42" t="str">
        <f t="shared" si="854"/>
        <v/>
      </c>
      <c r="AL1694" s="41" t="str">
        <f t="shared" si="855"/>
        <v>Não</v>
      </c>
      <c r="AM1694" s="41" t="str">
        <f t="shared" si="856"/>
        <v>Não</v>
      </c>
      <c r="AN1694" s="41" t="str">
        <f t="shared" si="857"/>
        <v>Sim</v>
      </c>
      <c r="AO1694" s="42" t="str">
        <f t="shared" si="858"/>
        <v/>
      </c>
      <c r="AP1694" s="41" t="str">
        <f t="shared" si="859"/>
        <v>Giovani Joao da Silva|46298</v>
      </c>
      <c r="AQ1694" s="41" t="str">
        <f t="shared" si="860"/>
        <v/>
      </c>
      <c r="AR1694" s="41" t="str">
        <f>IF($AQ1694="","",COUNTIFS(L_ChaveCob,$AQ1694,L_Ausencia,"&gt;"&amp;$W1694)+COUNTIFS($AQ$4:$AQ1694,$AQ1694,$W$4:$W1694,$W1694))</f>
        <v/>
      </c>
      <c r="AS1694" s="42">
        <f t="shared" si="861"/>
        <v>0</v>
      </c>
      <c r="AT1694" s="42">
        <f t="shared" si="862"/>
        <v>0</v>
      </c>
      <c r="AU1694" s="42">
        <f t="shared" si="863"/>
        <v>0</v>
      </c>
    </row>
    <row r="1695" spans="1:47" x14ac:dyDescent="0.2">
      <c r="A1695" s="35">
        <v>46298</v>
      </c>
      <c r="B1695" s="36" t="s">
        <v>241</v>
      </c>
      <c r="C1695" s="36" t="s">
        <v>216</v>
      </c>
      <c r="D1695" s="36"/>
      <c r="E1695" s="37"/>
      <c r="F1695" s="37">
        <v>0.33333333333333298</v>
      </c>
      <c r="G1695" s="36"/>
      <c r="H1695" s="36"/>
      <c r="I1695" s="36"/>
      <c r="J1695" s="36"/>
      <c r="K1695" s="37"/>
      <c r="L1695" s="37"/>
      <c r="M1695" s="37"/>
      <c r="N1695" s="38">
        <f t="shared" si="832"/>
        <v>46296</v>
      </c>
      <c r="O1695">
        <f t="shared" si="833"/>
        <v>24800</v>
      </c>
      <c r="P1695" t="str">
        <f t="shared" si="834"/>
        <v>Serralheria</v>
      </c>
      <c r="Q1695" t="str">
        <f t="shared" si="835"/>
        <v>Normal / Fixo</v>
      </c>
      <c r="R1695" t="str">
        <f t="shared" si="836"/>
        <v>SERRALHEIRO II</v>
      </c>
      <c r="S1695" t="str">
        <f t="shared" si="837"/>
        <v>ADM</v>
      </c>
      <c r="T1695" s="39">
        <f t="shared" si="838"/>
        <v>57.825734836004102</v>
      </c>
      <c r="U1695" s="40">
        <f t="shared" si="839"/>
        <v>0</v>
      </c>
      <c r="V1695" s="40">
        <f t="shared" si="840"/>
        <v>0.33333333333333298</v>
      </c>
      <c r="W1695" s="40">
        <f t="shared" si="841"/>
        <v>0</v>
      </c>
      <c r="X1695" t="str">
        <f t="shared" si="842"/>
        <v>Não</v>
      </c>
      <c r="Y1695" s="40">
        <f t="shared" si="843"/>
        <v>0</v>
      </c>
      <c r="Z1695" s="40">
        <f t="shared" si="844"/>
        <v>0</v>
      </c>
      <c r="AA1695" s="40">
        <f t="shared" si="845"/>
        <v>0</v>
      </c>
      <c r="AB1695" s="40">
        <f t="shared" si="846"/>
        <v>0</v>
      </c>
      <c r="AC1695" s="40">
        <f t="shared" si="847"/>
        <v>0</v>
      </c>
      <c r="AD1695" s="39">
        <f t="shared" si="848"/>
        <v>0</v>
      </c>
      <c r="AE1695" s="39">
        <f t="shared" si="849"/>
        <v>0</v>
      </c>
      <c r="AF1695" t="str">
        <f t="shared" si="850"/>
        <v>Compensação</v>
      </c>
      <c r="AG1695" t="str">
        <f t="shared" si="851"/>
        <v>Horas usadas p/ compensar falta de de 00/01.</v>
      </c>
      <c r="AH1695" t="str">
        <f t="shared" si="852"/>
        <v/>
      </c>
      <c r="AJ1695" s="41">
        <f t="shared" si="853"/>
        <v>3</v>
      </c>
      <c r="AK1695" s="42" t="str">
        <f t="shared" si="854"/>
        <v/>
      </c>
      <c r="AL1695" s="41" t="str">
        <f t="shared" si="855"/>
        <v>Não</v>
      </c>
      <c r="AM1695" s="41" t="str">
        <f t="shared" si="856"/>
        <v>Não</v>
      </c>
      <c r="AN1695" s="41" t="str">
        <f t="shared" si="857"/>
        <v>Sim</v>
      </c>
      <c r="AO1695" s="42" t="str">
        <f t="shared" si="858"/>
        <v/>
      </c>
      <c r="AP1695" s="41" t="str">
        <f t="shared" si="859"/>
        <v>Ivanildo Lopes Pires de Carvalho|46298</v>
      </c>
      <c r="AQ1695" s="41" t="str">
        <f t="shared" si="860"/>
        <v/>
      </c>
      <c r="AR1695" s="41" t="str">
        <f>IF($AQ1695="","",COUNTIFS(L_ChaveCob,$AQ1695,L_Ausencia,"&gt;"&amp;$W1695)+COUNTIFS($AQ$4:$AQ1695,$AQ1695,$W$4:$W1695,$W1695))</f>
        <v/>
      </c>
      <c r="AS1695" s="42">
        <f t="shared" si="861"/>
        <v>0</v>
      </c>
      <c r="AT1695" s="42">
        <f t="shared" si="862"/>
        <v>0</v>
      </c>
      <c r="AU1695" s="42">
        <f t="shared" si="863"/>
        <v>0</v>
      </c>
    </row>
    <row r="1696" spans="1:47" x14ac:dyDescent="0.2">
      <c r="A1696" s="35">
        <v>46298</v>
      </c>
      <c r="B1696" s="36" t="s">
        <v>254</v>
      </c>
      <c r="C1696" s="36" t="s">
        <v>216</v>
      </c>
      <c r="D1696" s="36"/>
      <c r="E1696" s="37"/>
      <c r="F1696" s="37">
        <v>0.33333333333333298</v>
      </c>
      <c r="G1696" s="36"/>
      <c r="H1696" s="36"/>
      <c r="I1696" s="36"/>
      <c r="J1696" s="36"/>
      <c r="K1696" s="37"/>
      <c r="L1696" s="37"/>
      <c r="M1696" s="37"/>
      <c r="N1696" s="38">
        <f t="shared" si="832"/>
        <v>46296</v>
      </c>
      <c r="O1696">
        <f t="shared" si="833"/>
        <v>900001</v>
      </c>
      <c r="P1696" t="str">
        <f t="shared" si="834"/>
        <v>Serralheria</v>
      </c>
      <c r="Q1696" t="str">
        <f t="shared" si="835"/>
        <v>Normal / Fixo</v>
      </c>
      <c r="R1696" t="str">
        <f t="shared" si="836"/>
        <v>SERRALHEIRO II</v>
      </c>
      <c r="S1696" t="str">
        <f t="shared" si="837"/>
        <v>ADM</v>
      </c>
      <c r="T1696" s="39">
        <f t="shared" si="838"/>
        <v>57.825734836004102</v>
      </c>
      <c r="U1696" s="40">
        <f t="shared" si="839"/>
        <v>0</v>
      </c>
      <c r="V1696" s="40">
        <f t="shared" si="840"/>
        <v>0.33333333333333298</v>
      </c>
      <c r="W1696" s="40">
        <f t="shared" si="841"/>
        <v>0</v>
      </c>
      <c r="X1696" t="str">
        <f t="shared" si="842"/>
        <v>Não</v>
      </c>
      <c r="Y1696" s="40">
        <f t="shared" si="843"/>
        <v>0</v>
      </c>
      <c r="Z1696" s="40">
        <f t="shared" si="844"/>
        <v>0</v>
      </c>
      <c r="AA1696" s="40">
        <f t="shared" si="845"/>
        <v>0</v>
      </c>
      <c r="AB1696" s="40">
        <f t="shared" si="846"/>
        <v>0</v>
      </c>
      <c r="AC1696" s="40">
        <f t="shared" si="847"/>
        <v>0</v>
      </c>
      <c r="AD1696" s="39">
        <f t="shared" si="848"/>
        <v>0</v>
      </c>
      <c r="AE1696" s="39">
        <f t="shared" si="849"/>
        <v>0</v>
      </c>
      <c r="AF1696" t="str">
        <f t="shared" si="850"/>
        <v>Compensação</v>
      </c>
      <c r="AG1696" t="str">
        <f t="shared" si="851"/>
        <v>Horas usadas p/ compensar falta de de 00/01.</v>
      </c>
      <c r="AH1696" t="str">
        <f t="shared" si="852"/>
        <v/>
      </c>
      <c r="AJ1696" s="41">
        <f t="shared" si="853"/>
        <v>8</v>
      </c>
      <c r="AK1696" s="42" t="str">
        <f t="shared" si="854"/>
        <v/>
      </c>
      <c r="AL1696" s="41" t="str">
        <f t="shared" si="855"/>
        <v>Não</v>
      </c>
      <c r="AM1696" s="41" t="str">
        <f t="shared" si="856"/>
        <v>Não</v>
      </c>
      <c r="AN1696" s="41" t="str">
        <f t="shared" si="857"/>
        <v>Sim</v>
      </c>
      <c r="AO1696" s="42" t="str">
        <f t="shared" si="858"/>
        <v/>
      </c>
      <c r="AP1696" s="41" t="str">
        <f t="shared" si="859"/>
        <v>Ronaldo Santos Dias|46298</v>
      </c>
      <c r="AQ1696" s="41" t="str">
        <f t="shared" si="860"/>
        <v/>
      </c>
      <c r="AR1696" s="41" t="str">
        <f>IF($AQ1696="","",COUNTIFS(L_ChaveCob,$AQ1696,L_Ausencia,"&gt;"&amp;$W1696)+COUNTIFS($AQ$4:$AQ1696,$AQ1696,$W$4:$W1696,$W1696))</f>
        <v/>
      </c>
      <c r="AS1696" s="42">
        <f t="shared" si="861"/>
        <v>0</v>
      </c>
      <c r="AT1696" s="42">
        <f t="shared" si="862"/>
        <v>0</v>
      </c>
      <c r="AU1696" s="42">
        <f t="shared" si="863"/>
        <v>0</v>
      </c>
    </row>
    <row r="1697" spans="1:47" x14ac:dyDescent="0.2">
      <c r="A1697" s="35">
        <v>46300</v>
      </c>
      <c r="B1697" s="36" t="s">
        <v>252</v>
      </c>
      <c r="C1697" s="36" t="s">
        <v>232</v>
      </c>
      <c r="D1697" s="36"/>
      <c r="E1697" s="37"/>
      <c r="F1697" s="37"/>
      <c r="G1697" s="36"/>
      <c r="H1697" s="36"/>
      <c r="I1697" s="36"/>
      <c r="J1697" s="36"/>
      <c r="K1697" s="37"/>
      <c r="L1697" s="37"/>
      <c r="M1697" s="37"/>
      <c r="N1697" s="38">
        <f t="shared" si="832"/>
        <v>46296</v>
      </c>
      <c r="O1697">
        <f t="shared" si="833"/>
        <v>266937</v>
      </c>
      <c r="P1697" t="str">
        <f t="shared" si="834"/>
        <v>Serralheria</v>
      </c>
      <c r="Q1697" t="str">
        <f t="shared" si="835"/>
        <v>Normal / Fixo</v>
      </c>
      <c r="R1697" t="str">
        <f t="shared" si="836"/>
        <v>ENCARREGADO</v>
      </c>
      <c r="S1697" t="str">
        <f t="shared" si="837"/>
        <v>ADM</v>
      </c>
      <c r="T1697" s="39">
        <f t="shared" si="838"/>
        <v>66.410146806958295</v>
      </c>
      <c r="U1697" s="40">
        <f t="shared" si="839"/>
        <v>0.375</v>
      </c>
      <c r="V1697" s="40">
        <f t="shared" si="840"/>
        <v>0.375</v>
      </c>
      <c r="W1697" s="40">
        <f t="shared" si="841"/>
        <v>0</v>
      </c>
      <c r="X1697" t="str">
        <f t="shared" si="842"/>
        <v>Não</v>
      </c>
      <c r="Y1697" s="40">
        <f t="shared" si="843"/>
        <v>0</v>
      </c>
      <c r="Z1697" s="40">
        <f t="shared" si="844"/>
        <v>0</v>
      </c>
      <c r="AA1697" s="40">
        <f t="shared" si="845"/>
        <v>0</v>
      </c>
      <c r="AB1697" s="40">
        <f t="shared" si="846"/>
        <v>0</v>
      </c>
      <c r="AC1697" s="40">
        <f t="shared" si="847"/>
        <v>0</v>
      </c>
      <c r="AD1697" s="39">
        <f t="shared" si="848"/>
        <v>0</v>
      </c>
      <c r="AE1697" s="39">
        <f t="shared" si="849"/>
        <v>0</v>
      </c>
      <c r="AF1697" t="str">
        <f t="shared" si="850"/>
        <v>Trabalhado</v>
      </c>
      <c r="AG1697" t="str">
        <f t="shared" si="851"/>
        <v/>
      </c>
      <c r="AH1697" t="str">
        <f t="shared" si="852"/>
        <v/>
      </c>
      <c r="AJ1697" s="41">
        <f t="shared" si="853"/>
        <v>1</v>
      </c>
      <c r="AK1697" s="42" t="str">
        <f t="shared" si="854"/>
        <v/>
      </c>
      <c r="AL1697" s="41" t="str">
        <f t="shared" si="855"/>
        <v>Leve atraso</v>
      </c>
      <c r="AM1697" s="41" t="str">
        <f t="shared" si="856"/>
        <v>Não</v>
      </c>
      <c r="AN1697" s="41" t="str">
        <f t="shared" si="857"/>
        <v>Sim</v>
      </c>
      <c r="AO1697" s="42" t="str">
        <f t="shared" si="858"/>
        <v/>
      </c>
      <c r="AP1697" s="41" t="str">
        <f t="shared" si="859"/>
        <v>Ronaldo Rosendo da Silva|46300</v>
      </c>
      <c r="AQ1697" s="41" t="str">
        <f t="shared" si="860"/>
        <v/>
      </c>
      <c r="AR1697" s="41" t="str">
        <f>IF($AQ1697="","",COUNTIFS(L_ChaveCob,$AQ1697,L_Ausencia,"&gt;"&amp;$W1697)+COUNTIFS($AQ$4:$AQ1697,$AQ1697,$W$4:$W1697,$W1697))</f>
        <v/>
      </c>
      <c r="AS1697" s="42">
        <f t="shared" si="861"/>
        <v>0</v>
      </c>
      <c r="AT1697" s="42">
        <f t="shared" si="862"/>
        <v>0</v>
      </c>
      <c r="AU1697" s="42">
        <f t="shared" si="863"/>
        <v>0</v>
      </c>
    </row>
    <row r="1698" spans="1:47" x14ac:dyDescent="0.2">
      <c r="A1698" s="35">
        <v>46300</v>
      </c>
      <c r="B1698" s="36" t="s">
        <v>243</v>
      </c>
      <c r="C1698" s="36" t="s">
        <v>232</v>
      </c>
      <c r="D1698" s="36"/>
      <c r="E1698" s="37"/>
      <c r="F1698" s="37"/>
      <c r="G1698" s="36"/>
      <c r="H1698" s="36"/>
      <c r="I1698" s="36"/>
      <c r="J1698" s="36"/>
      <c r="K1698" s="37"/>
      <c r="L1698" s="37"/>
      <c r="M1698" s="37"/>
      <c r="N1698" s="38">
        <f t="shared" si="832"/>
        <v>46296</v>
      </c>
      <c r="O1698">
        <f t="shared" si="833"/>
        <v>900003</v>
      </c>
      <c r="P1698" t="str">
        <f t="shared" si="834"/>
        <v>Serralheria</v>
      </c>
      <c r="Q1698" t="str">
        <f t="shared" si="835"/>
        <v>Normal / Fixo</v>
      </c>
      <c r="R1698" t="str">
        <f t="shared" si="836"/>
        <v>ENCARREGADO</v>
      </c>
      <c r="S1698" t="str">
        <f t="shared" si="837"/>
        <v>ADM</v>
      </c>
      <c r="T1698" s="39">
        <f t="shared" si="838"/>
        <v>66.410146806958295</v>
      </c>
      <c r="U1698" s="40">
        <f t="shared" si="839"/>
        <v>0.375</v>
      </c>
      <c r="V1698" s="40">
        <f t="shared" si="840"/>
        <v>0.375</v>
      </c>
      <c r="W1698" s="40">
        <f t="shared" si="841"/>
        <v>0</v>
      </c>
      <c r="X1698" t="str">
        <f t="shared" si="842"/>
        <v>Não</v>
      </c>
      <c r="Y1698" s="40">
        <f t="shared" si="843"/>
        <v>0</v>
      </c>
      <c r="Z1698" s="40">
        <f t="shared" si="844"/>
        <v>0</v>
      </c>
      <c r="AA1698" s="40">
        <f t="shared" si="845"/>
        <v>0</v>
      </c>
      <c r="AB1698" s="40">
        <f t="shared" si="846"/>
        <v>0</v>
      </c>
      <c r="AC1698" s="40">
        <f t="shared" si="847"/>
        <v>0</v>
      </c>
      <c r="AD1698" s="39">
        <f t="shared" si="848"/>
        <v>0</v>
      </c>
      <c r="AE1698" s="39">
        <f t="shared" si="849"/>
        <v>0</v>
      </c>
      <c r="AF1698" t="str">
        <f t="shared" si="850"/>
        <v>Trabalhado</v>
      </c>
      <c r="AG1698" t="str">
        <f t="shared" si="851"/>
        <v/>
      </c>
      <c r="AH1698" t="str">
        <f t="shared" si="852"/>
        <v/>
      </c>
      <c r="AJ1698" s="41">
        <f t="shared" si="853"/>
        <v>10</v>
      </c>
      <c r="AK1698" s="42" t="str">
        <f t="shared" si="854"/>
        <v/>
      </c>
      <c r="AL1698" s="41" t="str">
        <f t="shared" si="855"/>
        <v>Leve atraso</v>
      </c>
      <c r="AM1698" s="41" t="str">
        <f t="shared" si="856"/>
        <v>Não</v>
      </c>
      <c r="AN1698" s="41" t="str">
        <f t="shared" si="857"/>
        <v>Sim</v>
      </c>
      <c r="AO1698" s="42" t="str">
        <f t="shared" si="858"/>
        <v/>
      </c>
      <c r="AP1698" s="41" t="str">
        <f t="shared" si="859"/>
        <v>Marcelo Antônio Silvestre de Moraes|46300</v>
      </c>
      <c r="AQ1698" s="41" t="str">
        <f t="shared" si="860"/>
        <v/>
      </c>
      <c r="AR1698" s="41" t="str">
        <f>IF($AQ1698="","",COUNTIFS(L_ChaveCob,$AQ1698,L_Ausencia,"&gt;"&amp;$W1698)+COUNTIFS($AQ$4:$AQ1698,$AQ1698,$W$4:$W1698,$W1698))</f>
        <v/>
      </c>
      <c r="AS1698" s="42">
        <f t="shared" si="861"/>
        <v>0</v>
      </c>
      <c r="AT1698" s="42">
        <f t="shared" si="862"/>
        <v>0</v>
      </c>
      <c r="AU1698" s="42">
        <f t="shared" si="863"/>
        <v>0</v>
      </c>
    </row>
    <row r="1699" spans="1:47" x14ac:dyDescent="0.2">
      <c r="A1699" s="35">
        <v>46300</v>
      </c>
      <c r="B1699" s="36" t="s">
        <v>239</v>
      </c>
      <c r="C1699" s="36" t="s">
        <v>232</v>
      </c>
      <c r="D1699" s="36"/>
      <c r="E1699" s="37"/>
      <c r="F1699" s="37"/>
      <c r="G1699" s="36"/>
      <c r="H1699" s="36"/>
      <c r="I1699" s="36"/>
      <c r="J1699" s="36"/>
      <c r="K1699" s="37"/>
      <c r="L1699" s="37"/>
      <c r="M1699" s="37"/>
      <c r="N1699" s="38">
        <f t="shared" si="832"/>
        <v>46296</v>
      </c>
      <c r="O1699">
        <f t="shared" si="833"/>
        <v>173078</v>
      </c>
      <c r="P1699" t="str">
        <f t="shared" si="834"/>
        <v>Serralheria</v>
      </c>
      <c r="Q1699" t="str">
        <f t="shared" si="835"/>
        <v>Normal / Fixo</v>
      </c>
      <c r="R1699" t="str">
        <f t="shared" si="836"/>
        <v>SERRALHEIRO II</v>
      </c>
      <c r="S1699" t="str">
        <f t="shared" si="837"/>
        <v>ADM</v>
      </c>
      <c r="T1699" s="39">
        <f t="shared" si="838"/>
        <v>57.825734836004102</v>
      </c>
      <c r="U1699" s="40">
        <f t="shared" si="839"/>
        <v>0.375</v>
      </c>
      <c r="V1699" s="40">
        <f t="shared" si="840"/>
        <v>0.375</v>
      </c>
      <c r="W1699" s="40">
        <f t="shared" si="841"/>
        <v>0</v>
      </c>
      <c r="X1699" t="str">
        <f t="shared" si="842"/>
        <v>Não</v>
      </c>
      <c r="Y1699" s="40">
        <f t="shared" si="843"/>
        <v>0</v>
      </c>
      <c r="Z1699" s="40">
        <f t="shared" si="844"/>
        <v>0</v>
      </c>
      <c r="AA1699" s="40">
        <f t="shared" si="845"/>
        <v>0</v>
      </c>
      <c r="AB1699" s="40">
        <f t="shared" si="846"/>
        <v>0</v>
      </c>
      <c r="AC1699" s="40">
        <f t="shared" si="847"/>
        <v>0</v>
      </c>
      <c r="AD1699" s="39">
        <f t="shared" si="848"/>
        <v>0</v>
      </c>
      <c r="AE1699" s="39">
        <f t="shared" si="849"/>
        <v>0</v>
      </c>
      <c r="AF1699" t="str">
        <f t="shared" si="850"/>
        <v>Trabalhado</v>
      </c>
      <c r="AG1699" t="str">
        <f t="shared" si="851"/>
        <v/>
      </c>
      <c r="AH1699" t="str">
        <f t="shared" si="852"/>
        <v/>
      </c>
      <c r="AJ1699" s="41">
        <f t="shared" si="853"/>
        <v>2</v>
      </c>
      <c r="AK1699" s="42" t="str">
        <f t="shared" si="854"/>
        <v/>
      </c>
      <c r="AL1699" s="41" t="str">
        <f t="shared" si="855"/>
        <v>Leve atraso</v>
      </c>
      <c r="AM1699" s="41" t="str">
        <f t="shared" si="856"/>
        <v>Não</v>
      </c>
      <c r="AN1699" s="41" t="str">
        <f t="shared" si="857"/>
        <v>Sim</v>
      </c>
      <c r="AO1699" s="42" t="str">
        <f t="shared" si="858"/>
        <v/>
      </c>
      <c r="AP1699" s="41" t="str">
        <f t="shared" si="859"/>
        <v>Giovani Joao da Silva|46300</v>
      </c>
      <c r="AQ1699" s="41" t="str">
        <f t="shared" si="860"/>
        <v/>
      </c>
      <c r="AR1699" s="41" t="str">
        <f>IF($AQ1699="","",COUNTIFS(L_ChaveCob,$AQ1699,L_Ausencia,"&gt;"&amp;$W1699)+COUNTIFS($AQ$4:$AQ1699,$AQ1699,$W$4:$W1699,$W1699))</f>
        <v/>
      </c>
      <c r="AS1699" s="42">
        <f t="shared" si="861"/>
        <v>0</v>
      </c>
      <c r="AT1699" s="42">
        <f t="shared" si="862"/>
        <v>0</v>
      </c>
      <c r="AU1699" s="42">
        <f t="shared" si="863"/>
        <v>0</v>
      </c>
    </row>
    <row r="1700" spans="1:47" x14ac:dyDescent="0.2">
      <c r="A1700" s="35">
        <v>46300</v>
      </c>
      <c r="B1700" s="36" t="s">
        <v>241</v>
      </c>
      <c r="C1700" s="36" t="s">
        <v>232</v>
      </c>
      <c r="D1700" s="36"/>
      <c r="E1700" s="37"/>
      <c r="F1700" s="37"/>
      <c r="G1700" s="36"/>
      <c r="H1700" s="36"/>
      <c r="I1700" s="36"/>
      <c r="J1700" s="36"/>
      <c r="K1700" s="37"/>
      <c r="L1700" s="37"/>
      <c r="M1700" s="37"/>
      <c r="N1700" s="38">
        <f t="shared" si="832"/>
        <v>46296</v>
      </c>
      <c r="O1700">
        <f t="shared" si="833"/>
        <v>24800</v>
      </c>
      <c r="P1700" t="str">
        <f t="shared" si="834"/>
        <v>Serralheria</v>
      </c>
      <c r="Q1700" t="str">
        <f t="shared" si="835"/>
        <v>Normal / Fixo</v>
      </c>
      <c r="R1700" t="str">
        <f t="shared" si="836"/>
        <v>SERRALHEIRO II</v>
      </c>
      <c r="S1700" t="str">
        <f t="shared" si="837"/>
        <v>ADM</v>
      </c>
      <c r="T1700" s="39">
        <f t="shared" si="838"/>
        <v>57.825734836004102</v>
      </c>
      <c r="U1700" s="40">
        <f t="shared" si="839"/>
        <v>0.375</v>
      </c>
      <c r="V1700" s="40">
        <f t="shared" si="840"/>
        <v>0.375</v>
      </c>
      <c r="W1700" s="40">
        <f t="shared" si="841"/>
        <v>0</v>
      </c>
      <c r="X1700" t="str">
        <f t="shared" si="842"/>
        <v>Não</v>
      </c>
      <c r="Y1700" s="40">
        <f t="shared" si="843"/>
        <v>0</v>
      </c>
      <c r="Z1700" s="40">
        <f t="shared" si="844"/>
        <v>0</v>
      </c>
      <c r="AA1700" s="40">
        <f t="shared" si="845"/>
        <v>0</v>
      </c>
      <c r="AB1700" s="40">
        <f t="shared" si="846"/>
        <v>0</v>
      </c>
      <c r="AC1700" s="40">
        <f t="shared" si="847"/>
        <v>0</v>
      </c>
      <c r="AD1700" s="39">
        <f t="shared" si="848"/>
        <v>0</v>
      </c>
      <c r="AE1700" s="39">
        <f t="shared" si="849"/>
        <v>0</v>
      </c>
      <c r="AF1700" t="str">
        <f t="shared" si="850"/>
        <v>Trabalhado</v>
      </c>
      <c r="AG1700" t="str">
        <f t="shared" si="851"/>
        <v/>
      </c>
      <c r="AH1700" t="str">
        <f t="shared" si="852"/>
        <v/>
      </c>
      <c r="AJ1700" s="41">
        <f t="shared" si="853"/>
        <v>3</v>
      </c>
      <c r="AK1700" s="42" t="str">
        <f t="shared" si="854"/>
        <v/>
      </c>
      <c r="AL1700" s="41" t="str">
        <f t="shared" si="855"/>
        <v>Leve atraso</v>
      </c>
      <c r="AM1700" s="41" t="str">
        <f t="shared" si="856"/>
        <v>Não</v>
      </c>
      <c r="AN1700" s="41" t="str">
        <f t="shared" si="857"/>
        <v>Sim</v>
      </c>
      <c r="AO1700" s="42" t="str">
        <f t="shared" si="858"/>
        <v/>
      </c>
      <c r="AP1700" s="41" t="str">
        <f t="shared" si="859"/>
        <v>Ivanildo Lopes Pires de Carvalho|46300</v>
      </c>
      <c r="AQ1700" s="41" t="str">
        <f t="shared" si="860"/>
        <v/>
      </c>
      <c r="AR1700" s="41" t="str">
        <f>IF($AQ1700="","",COUNTIFS(L_ChaveCob,$AQ1700,L_Ausencia,"&gt;"&amp;$W1700)+COUNTIFS($AQ$4:$AQ1700,$AQ1700,$W$4:$W1700,$W1700))</f>
        <v/>
      </c>
      <c r="AS1700" s="42">
        <f t="shared" si="861"/>
        <v>0</v>
      </c>
      <c r="AT1700" s="42">
        <f t="shared" si="862"/>
        <v>0</v>
      </c>
      <c r="AU1700" s="42">
        <f t="shared" si="863"/>
        <v>0</v>
      </c>
    </row>
    <row r="1701" spans="1:47" x14ac:dyDescent="0.2">
      <c r="A1701" s="35">
        <v>46300</v>
      </c>
      <c r="B1701" s="36" t="s">
        <v>254</v>
      </c>
      <c r="C1701" s="36" t="s">
        <v>232</v>
      </c>
      <c r="D1701" s="36"/>
      <c r="E1701" s="37"/>
      <c r="F1701" s="37"/>
      <c r="G1701" s="36"/>
      <c r="H1701" s="36"/>
      <c r="I1701" s="36"/>
      <c r="J1701" s="36"/>
      <c r="K1701" s="37"/>
      <c r="L1701" s="37"/>
      <c r="M1701" s="37"/>
      <c r="N1701" s="38">
        <f t="shared" si="832"/>
        <v>46296</v>
      </c>
      <c r="O1701">
        <f t="shared" si="833"/>
        <v>900001</v>
      </c>
      <c r="P1701" t="str">
        <f t="shared" si="834"/>
        <v>Serralheria</v>
      </c>
      <c r="Q1701" t="str">
        <f t="shared" si="835"/>
        <v>Normal / Fixo</v>
      </c>
      <c r="R1701" t="str">
        <f t="shared" si="836"/>
        <v>SERRALHEIRO II</v>
      </c>
      <c r="S1701" t="str">
        <f t="shared" si="837"/>
        <v>ADM</v>
      </c>
      <c r="T1701" s="39">
        <f t="shared" si="838"/>
        <v>57.825734836004102</v>
      </c>
      <c r="U1701" s="40">
        <f t="shared" si="839"/>
        <v>0.375</v>
      </c>
      <c r="V1701" s="40">
        <f t="shared" si="840"/>
        <v>0.375</v>
      </c>
      <c r="W1701" s="40">
        <f t="shared" si="841"/>
        <v>0</v>
      </c>
      <c r="X1701" t="str">
        <f t="shared" si="842"/>
        <v>Não</v>
      </c>
      <c r="Y1701" s="40">
        <f t="shared" si="843"/>
        <v>0</v>
      </c>
      <c r="Z1701" s="40">
        <f t="shared" si="844"/>
        <v>0</v>
      </c>
      <c r="AA1701" s="40">
        <f t="shared" si="845"/>
        <v>0</v>
      </c>
      <c r="AB1701" s="40">
        <f t="shared" si="846"/>
        <v>0</v>
      </c>
      <c r="AC1701" s="40">
        <f t="shared" si="847"/>
        <v>0</v>
      </c>
      <c r="AD1701" s="39">
        <f t="shared" si="848"/>
        <v>0</v>
      </c>
      <c r="AE1701" s="39">
        <f t="shared" si="849"/>
        <v>0</v>
      </c>
      <c r="AF1701" t="str">
        <f t="shared" si="850"/>
        <v>Trabalhado</v>
      </c>
      <c r="AG1701" t="str">
        <f t="shared" si="851"/>
        <v/>
      </c>
      <c r="AH1701" t="str">
        <f t="shared" si="852"/>
        <v/>
      </c>
      <c r="AJ1701" s="41">
        <f t="shared" si="853"/>
        <v>8</v>
      </c>
      <c r="AK1701" s="42" t="str">
        <f t="shared" si="854"/>
        <v/>
      </c>
      <c r="AL1701" s="41" t="str">
        <f t="shared" si="855"/>
        <v>Leve atraso</v>
      </c>
      <c r="AM1701" s="41" t="str">
        <f t="shared" si="856"/>
        <v>Não</v>
      </c>
      <c r="AN1701" s="41" t="str">
        <f t="shared" si="857"/>
        <v>Sim</v>
      </c>
      <c r="AO1701" s="42" t="str">
        <f t="shared" si="858"/>
        <v/>
      </c>
      <c r="AP1701" s="41" t="str">
        <f t="shared" si="859"/>
        <v>Ronaldo Santos Dias|46300</v>
      </c>
      <c r="AQ1701" s="41" t="str">
        <f t="shared" si="860"/>
        <v/>
      </c>
      <c r="AR1701" s="41" t="str">
        <f>IF($AQ1701="","",COUNTIFS(L_ChaveCob,$AQ1701,L_Ausencia,"&gt;"&amp;$W1701)+COUNTIFS($AQ$4:$AQ1701,$AQ1701,$W$4:$W1701,$W1701))</f>
        <v/>
      </c>
      <c r="AS1701" s="42">
        <f t="shared" si="861"/>
        <v>0</v>
      </c>
      <c r="AT1701" s="42">
        <f t="shared" si="862"/>
        <v>0</v>
      </c>
      <c r="AU1701" s="42">
        <f t="shared" si="863"/>
        <v>0</v>
      </c>
    </row>
    <row r="1702" spans="1:47" x14ac:dyDescent="0.2">
      <c r="A1702" s="35">
        <v>46300</v>
      </c>
      <c r="B1702" s="36" t="s">
        <v>247</v>
      </c>
      <c r="C1702" s="36" t="s">
        <v>213</v>
      </c>
      <c r="D1702" s="36"/>
      <c r="E1702" s="37"/>
      <c r="F1702" s="37"/>
      <c r="G1702" s="36"/>
      <c r="H1702" s="36"/>
      <c r="I1702" s="36"/>
      <c r="J1702" s="36"/>
      <c r="K1702" s="37"/>
      <c r="L1702" s="37"/>
      <c r="M1702" s="37"/>
      <c r="N1702" s="38">
        <f t="shared" si="832"/>
        <v>46296</v>
      </c>
      <c r="O1702">
        <f t="shared" si="833"/>
        <v>900005</v>
      </c>
      <c r="P1702" t="str">
        <f t="shared" si="834"/>
        <v>Serralheria</v>
      </c>
      <c r="Q1702" t="str">
        <f t="shared" si="835"/>
        <v>Normal / Fixo</v>
      </c>
      <c r="R1702" t="str">
        <f t="shared" si="836"/>
        <v>SERRALHEIRO II</v>
      </c>
      <c r="S1702" t="str">
        <f t="shared" si="837"/>
        <v>ADM</v>
      </c>
      <c r="T1702" s="39">
        <f t="shared" si="838"/>
        <v>57.825734836004102</v>
      </c>
      <c r="U1702" s="40">
        <f t="shared" si="839"/>
        <v>0.375</v>
      </c>
      <c r="V1702" s="40">
        <f t="shared" si="840"/>
        <v>0</v>
      </c>
      <c r="W1702" s="40">
        <f t="shared" si="841"/>
        <v>0.375</v>
      </c>
      <c r="X1702" t="str">
        <f t="shared" si="842"/>
        <v>Sim</v>
      </c>
      <c r="Y1702" s="40">
        <f t="shared" si="843"/>
        <v>0.375</v>
      </c>
      <c r="Z1702" s="40">
        <f t="shared" si="844"/>
        <v>0</v>
      </c>
      <c r="AA1702" s="40">
        <f t="shared" si="845"/>
        <v>0</v>
      </c>
      <c r="AB1702" s="40">
        <f t="shared" si="846"/>
        <v>0</v>
      </c>
      <c r="AC1702" s="40">
        <f t="shared" si="847"/>
        <v>0.375</v>
      </c>
      <c r="AD1702" s="39">
        <f t="shared" si="848"/>
        <v>520.43161352403695</v>
      </c>
      <c r="AE1702" s="39">
        <f t="shared" si="849"/>
        <v>0</v>
      </c>
      <c r="AF1702" t="str">
        <f t="shared" si="850"/>
        <v>Injustificada</v>
      </c>
      <c r="AG1702" t="str">
        <f t="shared" si="851"/>
        <v>DESCONTA 9:00h (Injustificada).</v>
      </c>
      <c r="AH1702" t="str">
        <f t="shared" si="852"/>
        <v/>
      </c>
      <c r="AJ1702" s="41">
        <f t="shared" si="853"/>
        <v>13</v>
      </c>
      <c r="AK1702" s="42" t="str">
        <f t="shared" si="854"/>
        <v/>
      </c>
      <c r="AL1702" s="41" t="str">
        <f t="shared" si="855"/>
        <v>Dia inteiro</v>
      </c>
      <c r="AM1702" s="41" t="str">
        <f t="shared" si="856"/>
        <v>Sim</v>
      </c>
      <c r="AN1702" s="41" t="str">
        <f t="shared" si="857"/>
        <v>Não</v>
      </c>
      <c r="AO1702" s="42" t="str">
        <f t="shared" si="858"/>
        <v/>
      </c>
      <c r="AP1702" s="41" t="str">
        <f t="shared" si="859"/>
        <v>Rafael Fracaroli da Rocha|46300</v>
      </c>
      <c r="AQ1702" s="41" t="str">
        <f t="shared" si="860"/>
        <v>46300|Serralheria</v>
      </c>
      <c r="AR1702" s="41">
        <f>IF($AQ1702="","",COUNTIFS(L_ChaveCob,$AQ1702,L_Ausencia,"&gt;"&amp;$W1702)+COUNTIFS($AQ$4:$AQ1702,$AQ1702,$W$4:$W1702,$W1702))</f>
        <v>1</v>
      </c>
      <c r="AS1702" s="42">
        <f t="shared" si="861"/>
        <v>0</v>
      </c>
      <c r="AT1702" s="42">
        <f t="shared" si="862"/>
        <v>0</v>
      </c>
      <c r="AU1702" s="42">
        <f t="shared" si="863"/>
        <v>0</v>
      </c>
    </row>
    <row r="1703" spans="1:47" x14ac:dyDescent="0.2">
      <c r="A1703" s="35">
        <v>46300</v>
      </c>
      <c r="B1703" s="36" t="s">
        <v>237</v>
      </c>
      <c r="C1703" s="36" t="s">
        <v>258</v>
      </c>
      <c r="D1703" s="36"/>
      <c r="E1703" s="37"/>
      <c r="F1703" s="37"/>
      <c r="G1703" s="36"/>
      <c r="H1703" s="36"/>
      <c r="I1703" s="36"/>
      <c r="J1703" s="36"/>
      <c r="K1703" s="37"/>
      <c r="L1703" s="37"/>
      <c r="M1703" s="37"/>
      <c r="N1703" s="38">
        <f t="shared" si="832"/>
        <v>46296</v>
      </c>
      <c r="O1703">
        <f t="shared" si="833"/>
        <v>119353</v>
      </c>
      <c r="P1703" t="str">
        <f t="shared" si="834"/>
        <v>Serralheria</v>
      </c>
      <c r="Q1703" t="str">
        <f t="shared" si="835"/>
        <v>Normal / Fixo</v>
      </c>
      <c r="R1703" t="str">
        <f t="shared" si="836"/>
        <v>SERRALHEIRO II</v>
      </c>
      <c r="S1703" t="str">
        <f t="shared" si="837"/>
        <v>ADM</v>
      </c>
      <c r="T1703" s="39">
        <f t="shared" si="838"/>
        <v>57.825734836004102</v>
      </c>
      <c r="U1703" s="40">
        <f t="shared" si="839"/>
        <v>0.375</v>
      </c>
      <c r="V1703" s="40">
        <f t="shared" si="840"/>
        <v>0</v>
      </c>
      <c r="W1703" s="40">
        <f t="shared" si="841"/>
        <v>0.375</v>
      </c>
      <c r="X1703" t="str">
        <f t="shared" si="842"/>
        <v>Não</v>
      </c>
      <c r="Y1703" s="40">
        <f t="shared" si="843"/>
        <v>0</v>
      </c>
      <c r="Z1703" s="40">
        <f t="shared" si="844"/>
        <v>0</v>
      </c>
      <c r="AA1703" s="40">
        <f t="shared" si="845"/>
        <v>0</v>
      </c>
      <c r="AB1703" s="40">
        <f t="shared" si="846"/>
        <v>0</v>
      </c>
      <c r="AC1703" s="40">
        <f t="shared" si="847"/>
        <v>0</v>
      </c>
      <c r="AD1703" s="39">
        <f t="shared" si="848"/>
        <v>0</v>
      </c>
      <c r="AE1703" s="39">
        <f t="shared" si="849"/>
        <v>520.43161352403695</v>
      </c>
      <c r="AF1703" t="str">
        <f t="shared" si="850"/>
        <v>Justificada</v>
      </c>
      <c r="AG1703" t="str">
        <f t="shared" si="851"/>
        <v/>
      </c>
      <c r="AH1703" t="str">
        <f t="shared" si="852"/>
        <v/>
      </c>
      <c r="AJ1703" s="41">
        <f t="shared" si="853"/>
        <v>7</v>
      </c>
      <c r="AK1703" s="42" t="str">
        <f t="shared" si="854"/>
        <v/>
      </c>
      <c r="AL1703" s="41" t="str">
        <f t="shared" si="855"/>
        <v>Dia inteiro</v>
      </c>
      <c r="AM1703" s="41" t="str">
        <f t="shared" si="856"/>
        <v>Não</v>
      </c>
      <c r="AN1703" s="41" t="str">
        <f t="shared" si="857"/>
        <v>Não</v>
      </c>
      <c r="AO1703" s="42" t="str">
        <f t="shared" si="858"/>
        <v/>
      </c>
      <c r="AP1703" s="41" t="str">
        <f t="shared" si="859"/>
        <v>Ezequiel Antonio Peres|46300</v>
      </c>
      <c r="AQ1703" s="41" t="str">
        <f t="shared" si="860"/>
        <v/>
      </c>
      <c r="AR1703" s="41" t="str">
        <f>IF($AQ1703="","",COUNTIFS(L_ChaveCob,$AQ1703,L_Ausencia,"&gt;"&amp;$W1703)+COUNTIFS($AQ$4:$AQ1703,$AQ1703,$W$4:$W1703,$W1703))</f>
        <v/>
      </c>
      <c r="AS1703" s="42">
        <f t="shared" si="861"/>
        <v>0</v>
      </c>
      <c r="AT1703" s="42">
        <f t="shared" si="862"/>
        <v>0</v>
      </c>
      <c r="AU1703" s="42">
        <f t="shared" si="863"/>
        <v>0</v>
      </c>
    </row>
    <row r="1704" spans="1:47" x14ac:dyDescent="0.2">
      <c r="A1704" s="35">
        <v>46300</v>
      </c>
      <c r="B1704" s="36" t="s">
        <v>249</v>
      </c>
      <c r="C1704" s="36" t="s">
        <v>228</v>
      </c>
      <c r="D1704" s="36"/>
      <c r="E1704" s="37"/>
      <c r="F1704" s="37"/>
      <c r="G1704" s="36"/>
      <c r="H1704" s="36"/>
      <c r="I1704" s="36"/>
      <c r="J1704" s="36"/>
      <c r="K1704" s="37"/>
      <c r="L1704" s="37"/>
      <c r="M1704" s="37"/>
      <c r="N1704" s="38">
        <f t="shared" si="832"/>
        <v>46296</v>
      </c>
      <c r="O1704">
        <f t="shared" si="833"/>
        <v>331335</v>
      </c>
      <c r="P1704" t="str">
        <f t="shared" si="834"/>
        <v>Serralheria</v>
      </c>
      <c r="Q1704" t="str">
        <f t="shared" si="835"/>
        <v>Normal / Fixo</v>
      </c>
      <c r="R1704" t="str">
        <f t="shared" si="836"/>
        <v>SERRALHEIRO II</v>
      </c>
      <c r="S1704" t="str">
        <f t="shared" si="837"/>
        <v>ADM</v>
      </c>
      <c r="T1704" s="39">
        <f t="shared" si="838"/>
        <v>57.825734836004102</v>
      </c>
      <c r="U1704" s="40">
        <f t="shared" si="839"/>
        <v>0.375</v>
      </c>
      <c r="V1704" s="40">
        <f t="shared" si="840"/>
        <v>0</v>
      </c>
      <c r="W1704" s="40">
        <f t="shared" si="841"/>
        <v>0.375</v>
      </c>
      <c r="X1704" t="str">
        <f t="shared" si="842"/>
        <v>Sim</v>
      </c>
      <c r="Y1704" s="40">
        <f t="shared" si="843"/>
        <v>0.375</v>
      </c>
      <c r="Z1704" s="40">
        <f t="shared" si="844"/>
        <v>0</v>
      </c>
      <c r="AA1704" s="40">
        <f t="shared" si="845"/>
        <v>0</v>
      </c>
      <c r="AB1704" s="40">
        <f t="shared" si="846"/>
        <v>0</v>
      </c>
      <c r="AC1704" s="40">
        <f t="shared" si="847"/>
        <v>0.375</v>
      </c>
      <c r="AD1704" s="39">
        <f t="shared" si="848"/>
        <v>520.43161352403695</v>
      </c>
      <c r="AE1704" s="39">
        <f t="shared" si="849"/>
        <v>0</v>
      </c>
      <c r="AF1704" t="str">
        <f t="shared" si="850"/>
        <v>Férias</v>
      </c>
      <c r="AG1704" t="str">
        <f t="shared" si="851"/>
        <v>DESCONTA 9:00h (Férias).</v>
      </c>
      <c r="AH1704" t="str">
        <f t="shared" si="852"/>
        <v/>
      </c>
      <c r="AJ1704" s="41">
        <f t="shared" si="853"/>
        <v>5</v>
      </c>
      <c r="AK1704" s="42" t="str">
        <f t="shared" si="854"/>
        <v/>
      </c>
      <c r="AL1704" s="41" t="str">
        <f t="shared" si="855"/>
        <v>Dia inteiro</v>
      </c>
      <c r="AM1704" s="41" t="str">
        <f t="shared" si="856"/>
        <v>Sim</v>
      </c>
      <c r="AN1704" s="41" t="str">
        <f t="shared" si="857"/>
        <v>Não</v>
      </c>
      <c r="AO1704" s="42" t="str">
        <f t="shared" si="858"/>
        <v/>
      </c>
      <c r="AP1704" s="41" t="str">
        <f t="shared" si="859"/>
        <v>Robson Alberto Alves Galvão|46300</v>
      </c>
      <c r="AQ1704" s="41" t="str">
        <f t="shared" si="860"/>
        <v>46300|Serralheria</v>
      </c>
      <c r="AR1704" s="41">
        <f>IF($AQ1704="","",COUNTIFS(L_ChaveCob,$AQ1704,L_Ausencia,"&gt;"&amp;$W1704)+COUNTIFS($AQ$4:$AQ1704,$AQ1704,$W$4:$W1704,$W1704))</f>
        <v>2</v>
      </c>
      <c r="AS1704" s="42">
        <f t="shared" si="861"/>
        <v>0</v>
      </c>
      <c r="AT1704" s="42">
        <f t="shared" si="862"/>
        <v>0</v>
      </c>
      <c r="AU1704" s="42">
        <f t="shared" si="863"/>
        <v>0</v>
      </c>
    </row>
    <row r="1705" spans="1:47" x14ac:dyDescent="0.2">
      <c r="A1705" s="35">
        <v>46300</v>
      </c>
      <c r="B1705" s="36" t="s">
        <v>229</v>
      </c>
      <c r="C1705" s="36" t="s">
        <v>232</v>
      </c>
      <c r="D1705" s="36"/>
      <c r="E1705" s="37"/>
      <c r="F1705" s="37"/>
      <c r="G1705" s="36"/>
      <c r="H1705" s="36"/>
      <c r="I1705" s="36"/>
      <c r="J1705" s="36"/>
      <c r="K1705" s="37"/>
      <c r="L1705" s="37"/>
      <c r="M1705" s="37"/>
      <c r="N1705" s="38">
        <f t="shared" si="832"/>
        <v>46296</v>
      </c>
      <c r="O1705">
        <f t="shared" si="833"/>
        <v>105410</v>
      </c>
      <c r="P1705" t="str">
        <f t="shared" si="834"/>
        <v>Serralheria</v>
      </c>
      <c r="Q1705" t="str">
        <f t="shared" si="835"/>
        <v>Normal / Fixo</v>
      </c>
      <c r="R1705" t="str">
        <f t="shared" si="836"/>
        <v>SERRALHEIRO I</v>
      </c>
      <c r="S1705" t="str">
        <f t="shared" si="837"/>
        <v>TURNO 3</v>
      </c>
      <c r="T1705" s="39">
        <f t="shared" si="838"/>
        <v>53.488333185221997</v>
      </c>
      <c r="U1705" s="40">
        <f t="shared" si="839"/>
        <v>0.33333333333333298</v>
      </c>
      <c r="V1705" s="40">
        <f t="shared" si="840"/>
        <v>0.33333333333333298</v>
      </c>
      <c r="W1705" s="40">
        <f t="shared" si="841"/>
        <v>0</v>
      </c>
      <c r="X1705" t="str">
        <f t="shared" si="842"/>
        <v>Não</v>
      </c>
      <c r="Y1705" s="40">
        <f t="shared" si="843"/>
        <v>0</v>
      </c>
      <c r="Z1705" s="40">
        <f t="shared" si="844"/>
        <v>0</v>
      </c>
      <c r="AA1705" s="40">
        <f t="shared" si="845"/>
        <v>0</v>
      </c>
      <c r="AB1705" s="40">
        <f t="shared" si="846"/>
        <v>0</v>
      </c>
      <c r="AC1705" s="40">
        <f t="shared" si="847"/>
        <v>0</v>
      </c>
      <c r="AD1705" s="39">
        <f t="shared" si="848"/>
        <v>0</v>
      </c>
      <c r="AE1705" s="39">
        <f t="shared" si="849"/>
        <v>0</v>
      </c>
      <c r="AF1705" t="str">
        <f t="shared" si="850"/>
        <v>Trabalhado</v>
      </c>
      <c r="AG1705" t="str">
        <f t="shared" si="851"/>
        <v/>
      </c>
      <c r="AH1705" t="str">
        <f t="shared" si="852"/>
        <v/>
      </c>
      <c r="AJ1705" s="41">
        <f t="shared" si="853"/>
        <v>6</v>
      </c>
      <c r="AK1705" s="42" t="str">
        <f t="shared" si="854"/>
        <v/>
      </c>
      <c r="AL1705" s="41" t="str">
        <f t="shared" si="855"/>
        <v>Leve atraso</v>
      </c>
      <c r="AM1705" s="41" t="str">
        <f t="shared" si="856"/>
        <v>Não</v>
      </c>
      <c r="AN1705" s="41" t="str">
        <f t="shared" si="857"/>
        <v>Sim</v>
      </c>
      <c r="AO1705" s="42" t="str">
        <f t="shared" si="858"/>
        <v/>
      </c>
      <c r="AP1705" s="41" t="str">
        <f t="shared" si="859"/>
        <v>Marcelo Douglas Vieira Santana|46300</v>
      </c>
      <c r="AQ1705" s="41" t="str">
        <f t="shared" si="860"/>
        <v/>
      </c>
      <c r="AR1705" s="41" t="str">
        <f>IF($AQ1705="","",COUNTIFS(L_ChaveCob,$AQ1705,L_Ausencia,"&gt;"&amp;$W1705)+COUNTIFS($AQ$4:$AQ1705,$AQ1705,$W$4:$W1705,$W1705))</f>
        <v/>
      </c>
      <c r="AS1705" s="42">
        <f t="shared" si="861"/>
        <v>0</v>
      </c>
      <c r="AT1705" s="42">
        <f t="shared" si="862"/>
        <v>0</v>
      </c>
      <c r="AU1705" s="42">
        <f t="shared" si="863"/>
        <v>0</v>
      </c>
    </row>
    <row r="1706" spans="1:47" x14ac:dyDescent="0.2">
      <c r="A1706" s="35">
        <v>46300</v>
      </c>
      <c r="B1706" s="36" t="s">
        <v>231</v>
      </c>
      <c r="C1706" s="36" t="s">
        <v>232</v>
      </c>
      <c r="D1706" s="36"/>
      <c r="E1706" s="37"/>
      <c r="F1706" s="37"/>
      <c r="G1706" s="36"/>
      <c r="H1706" s="36"/>
      <c r="I1706" s="36"/>
      <c r="J1706" s="36"/>
      <c r="K1706" s="37"/>
      <c r="L1706" s="37"/>
      <c r="M1706" s="37"/>
      <c r="N1706" s="38">
        <f t="shared" si="832"/>
        <v>46296</v>
      </c>
      <c r="O1706">
        <f t="shared" si="833"/>
        <v>900004</v>
      </c>
      <c r="P1706" t="str">
        <f t="shared" si="834"/>
        <v>Serralheria</v>
      </c>
      <c r="Q1706" t="str">
        <f t="shared" si="835"/>
        <v>Normal / Fixo</v>
      </c>
      <c r="R1706" t="str">
        <f t="shared" si="836"/>
        <v>SERRALHEIRO I</v>
      </c>
      <c r="S1706" t="str">
        <f t="shared" si="837"/>
        <v>TURNO 2</v>
      </c>
      <c r="T1706" s="39">
        <f t="shared" si="838"/>
        <v>53.488333185221997</v>
      </c>
      <c r="U1706" s="40">
        <f t="shared" si="839"/>
        <v>0.33333333333333298</v>
      </c>
      <c r="V1706" s="40">
        <f t="shared" si="840"/>
        <v>0.33333333333333298</v>
      </c>
      <c r="W1706" s="40">
        <f t="shared" si="841"/>
        <v>0</v>
      </c>
      <c r="X1706" t="str">
        <f t="shared" si="842"/>
        <v>Não</v>
      </c>
      <c r="Y1706" s="40">
        <f t="shared" si="843"/>
        <v>0</v>
      </c>
      <c r="Z1706" s="40">
        <f t="shared" si="844"/>
        <v>0</v>
      </c>
      <c r="AA1706" s="40">
        <f t="shared" si="845"/>
        <v>0</v>
      </c>
      <c r="AB1706" s="40">
        <f t="shared" si="846"/>
        <v>0</v>
      </c>
      <c r="AC1706" s="40">
        <f t="shared" si="847"/>
        <v>0</v>
      </c>
      <c r="AD1706" s="39">
        <f t="shared" si="848"/>
        <v>0</v>
      </c>
      <c r="AE1706" s="39">
        <f t="shared" si="849"/>
        <v>0</v>
      </c>
      <c r="AF1706" t="str">
        <f t="shared" si="850"/>
        <v>Trabalhado</v>
      </c>
      <c r="AG1706" t="str">
        <f t="shared" si="851"/>
        <v/>
      </c>
      <c r="AH1706" t="str">
        <f t="shared" si="852"/>
        <v/>
      </c>
      <c r="AJ1706" s="41">
        <f t="shared" si="853"/>
        <v>11</v>
      </c>
      <c r="AK1706" s="42" t="str">
        <f t="shared" si="854"/>
        <v/>
      </c>
      <c r="AL1706" s="41" t="str">
        <f t="shared" si="855"/>
        <v>Leve atraso</v>
      </c>
      <c r="AM1706" s="41" t="str">
        <f t="shared" si="856"/>
        <v>Não</v>
      </c>
      <c r="AN1706" s="41" t="str">
        <f t="shared" si="857"/>
        <v>Sim</v>
      </c>
      <c r="AO1706" s="42" t="str">
        <f t="shared" si="858"/>
        <v/>
      </c>
      <c r="AP1706" s="41" t="str">
        <f t="shared" si="859"/>
        <v>Rogério Marques da Silva|46300</v>
      </c>
      <c r="AQ1706" s="41" t="str">
        <f t="shared" si="860"/>
        <v/>
      </c>
      <c r="AR1706" s="41" t="str">
        <f>IF($AQ1706="","",COUNTIFS(L_ChaveCob,$AQ1706,L_Ausencia,"&gt;"&amp;$W1706)+COUNTIFS($AQ$4:$AQ1706,$AQ1706,$W$4:$W1706,$W1706))</f>
        <v/>
      </c>
      <c r="AS1706" s="42">
        <f t="shared" si="861"/>
        <v>0</v>
      </c>
      <c r="AT1706" s="42">
        <f t="shared" si="862"/>
        <v>0</v>
      </c>
      <c r="AU1706" s="42">
        <f t="shared" si="863"/>
        <v>0</v>
      </c>
    </row>
    <row r="1707" spans="1:47" x14ac:dyDescent="0.2">
      <c r="A1707" s="35">
        <v>46300</v>
      </c>
      <c r="B1707" s="36" t="s">
        <v>479</v>
      </c>
      <c r="C1707" s="36" t="s">
        <v>232</v>
      </c>
      <c r="D1707" s="36"/>
      <c r="E1707" s="37"/>
      <c r="F1707" s="37"/>
      <c r="G1707" s="36"/>
      <c r="H1707" s="36"/>
      <c r="I1707" s="36"/>
      <c r="J1707" s="36"/>
      <c r="K1707" s="37"/>
      <c r="L1707" s="37"/>
      <c r="M1707" s="37"/>
      <c r="N1707" s="38">
        <f t="shared" si="832"/>
        <v>46296</v>
      </c>
      <c r="O1707">
        <f t="shared" si="833"/>
        <v>900012</v>
      </c>
      <c r="P1707" t="str">
        <f t="shared" si="834"/>
        <v>Serralheria</v>
      </c>
      <c r="Q1707" t="str">
        <f t="shared" si="835"/>
        <v>Normal / Fixo</v>
      </c>
      <c r="R1707" t="str">
        <f t="shared" si="836"/>
        <v>SERRALHEIRO I</v>
      </c>
      <c r="S1707" t="str">
        <f t="shared" si="837"/>
        <v>ADM</v>
      </c>
      <c r="T1707" s="39">
        <f t="shared" si="838"/>
        <v>53.488333185221997</v>
      </c>
      <c r="U1707" s="40">
        <f t="shared" si="839"/>
        <v>0.375</v>
      </c>
      <c r="V1707" s="40">
        <f t="shared" si="840"/>
        <v>0.375</v>
      </c>
      <c r="W1707" s="40">
        <f t="shared" si="841"/>
        <v>0</v>
      </c>
      <c r="X1707" t="str">
        <f t="shared" si="842"/>
        <v>Não</v>
      </c>
      <c r="Y1707" s="40">
        <f t="shared" si="843"/>
        <v>0</v>
      </c>
      <c r="Z1707" s="40">
        <f t="shared" si="844"/>
        <v>0</v>
      </c>
      <c r="AA1707" s="40">
        <f t="shared" si="845"/>
        <v>0</v>
      </c>
      <c r="AB1707" s="40">
        <f t="shared" si="846"/>
        <v>0</v>
      </c>
      <c r="AC1707" s="40">
        <f t="shared" si="847"/>
        <v>0</v>
      </c>
      <c r="AD1707" s="39">
        <f t="shared" si="848"/>
        <v>0</v>
      </c>
      <c r="AE1707" s="39">
        <f t="shared" si="849"/>
        <v>0</v>
      </c>
      <c r="AF1707" t="str">
        <f t="shared" si="850"/>
        <v>Trabalhado</v>
      </c>
      <c r="AG1707" t="str">
        <f t="shared" si="851"/>
        <v/>
      </c>
      <c r="AH1707" t="str">
        <f t="shared" si="852"/>
        <v/>
      </c>
      <c r="AJ1707" s="41">
        <f t="shared" si="853"/>
        <v>21</v>
      </c>
      <c r="AK1707" s="42" t="str">
        <f t="shared" si="854"/>
        <v/>
      </c>
      <c r="AL1707" s="41" t="str">
        <f t="shared" si="855"/>
        <v>Leve atraso</v>
      </c>
      <c r="AM1707" s="41" t="str">
        <f t="shared" si="856"/>
        <v>Não</v>
      </c>
      <c r="AN1707" s="41" t="str">
        <f t="shared" si="857"/>
        <v>Sim</v>
      </c>
      <c r="AO1707" s="42" t="str">
        <f t="shared" si="858"/>
        <v/>
      </c>
      <c r="AP1707" s="41" t="str">
        <f t="shared" si="859"/>
        <v>Diego Ferreira Moura|46300</v>
      </c>
      <c r="AQ1707" s="41" t="str">
        <f t="shared" si="860"/>
        <v/>
      </c>
      <c r="AR1707" s="41" t="str">
        <f>IF($AQ1707="","",COUNTIFS(L_ChaveCob,$AQ1707,L_Ausencia,"&gt;"&amp;$W1707)+COUNTIFS($AQ$4:$AQ1707,$AQ1707,$W$4:$W1707,$W1707))</f>
        <v/>
      </c>
      <c r="AS1707" s="42">
        <f t="shared" si="861"/>
        <v>0</v>
      </c>
      <c r="AT1707" s="42">
        <f t="shared" si="862"/>
        <v>0</v>
      </c>
      <c r="AU1707" s="42">
        <f t="shared" si="863"/>
        <v>0</v>
      </c>
    </row>
    <row r="1708" spans="1:47" x14ac:dyDescent="0.2">
      <c r="A1708" s="35">
        <v>46300</v>
      </c>
      <c r="B1708" s="36"/>
      <c r="C1708" s="36" t="s">
        <v>223</v>
      </c>
      <c r="D1708" s="36"/>
      <c r="E1708" s="37"/>
      <c r="F1708" s="37"/>
      <c r="G1708" s="36"/>
      <c r="H1708" s="36" t="s">
        <v>215</v>
      </c>
      <c r="I1708" s="36"/>
      <c r="J1708" s="36"/>
      <c r="K1708" s="37"/>
      <c r="L1708" s="37"/>
      <c r="M1708" s="37"/>
      <c r="N1708" s="38">
        <f t="shared" si="832"/>
        <v>46296</v>
      </c>
      <c r="O1708" t="str">
        <f t="shared" si="833"/>
        <v/>
      </c>
      <c r="P1708" t="str">
        <f t="shared" si="834"/>
        <v>Serralheria</v>
      </c>
      <c r="Q1708" t="str">
        <f t="shared" si="835"/>
        <v>Posto Vago</v>
      </c>
      <c r="R1708" t="str">
        <f t="shared" si="836"/>
        <v>SERRALHEIRO I</v>
      </c>
      <c r="S1708" t="str">
        <f t="shared" si="837"/>
        <v>ADM</v>
      </c>
      <c r="T1708" s="39">
        <f t="shared" si="838"/>
        <v>53.488333185221997</v>
      </c>
      <c r="U1708" s="40">
        <f t="shared" si="839"/>
        <v>0.375</v>
      </c>
      <c r="V1708" s="40">
        <f t="shared" si="840"/>
        <v>0</v>
      </c>
      <c r="W1708" s="40">
        <f t="shared" si="841"/>
        <v>0.375</v>
      </c>
      <c r="X1708" t="str">
        <f t="shared" si="842"/>
        <v>Sim</v>
      </c>
      <c r="Y1708" s="40">
        <f t="shared" si="843"/>
        <v>0.375</v>
      </c>
      <c r="Z1708" s="40">
        <f t="shared" si="844"/>
        <v>0</v>
      </c>
      <c r="AA1708" s="40">
        <f t="shared" si="845"/>
        <v>0</v>
      </c>
      <c r="AB1708" s="40">
        <f t="shared" si="846"/>
        <v>0</v>
      </c>
      <c r="AC1708" s="40">
        <f t="shared" si="847"/>
        <v>0.375</v>
      </c>
      <c r="AD1708" s="39">
        <f t="shared" si="848"/>
        <v>481.39499866699799</v>
      </c>
      <c r="AE1708" s="39">
        <f t="shared" si="849"/>
        <v>0</v>
      </c>
      <c r="AF1708" t="str">
        <f t="shared" si="850"/>
        <v>Falta de Contratação</v>
      </c>
      <c r="AG1708" t="str">
        <f t="shared" si="851"/>
        <v>DESCONTA 9:00h (Falta de Contratação).</v>
      </c>
      <c r="AH1708" t="str">
        <f t="shared" si="852"/>
        <v/>
      </c>
      <c r="AJ1708" s="41" t="str">
        <f t="shared" si="853"/>
        <v/>
      </c>
      <c r="AK1708" s="42" t="str">
        <f t="shared" si="854"/>
        <v/>
      </c>
      <c r="AL1708" s="41" t="str">
        <f t="shared" si="855"/>
        <v>Dia inteiro</v>
      </c>
      <c r="AM1708" s="41" t="str">
        <f t="shared" si="856"/>
        <v>Sim</v>
      </c>
      <c r="AN1708" s="41" t="str">
        <f t="shared" si="857"/>
        <v>Não</v>
      </c>
      <c r="AO1708" s="42" t="str">
        <f t="shared" si="858"/>
        <v/>
      </c>
      <c r="AP1708" s="41" t="str">
        <f t="shared" si="859"/>
        <v/>
      </c>
      <c r="AQ1708" s="41" t="str">
        <f t="shared" si="860"/>
        <v/>
      </c>
      <c r="AR1708" s="41" t="str">
        <f>IF($AQ1708="","",COUNTIFS(L_ChaveCob,$AQ1708,L_Ausencia,"&gt;"&amp;$W1708)+COUNTIFS($AQ$4:$AQ1708,$AQ1708,$W$4:$W1708,$W1708))</f>
        <v/>
      </c>
      <c r="AS1708" s="42">
        <f t="shared" si="861"/>
        <v>0</v>
      </c>
      <c r="AT1708" s="42">
        <f t="shared" si="862"/>
        <v>0</v>
      </c>
      <c r="AU1708" s="42">
        <f t="shared" si="863"/>
        <v>0</v>
      </c>
    </row>
    <row r="1709" spans="1:47" x14ac:dyDescent="0.2">
      <c r="A1709" s="35">
        <v>46300</v>
      </c>
      <c r="B1709" s="36" t="s">
        <v>620</v>
      </c>
      <c r="C1709" s="36" t="s">
        <v>213</v>
      </c>
      <c r="D1709" s="36"/>
      <c r="E1709" s="37"/>
      <c r="F1709" s="37"/>
      <c r="G1709" s="36"/>
      <c r="H1709" s="36"/>
      <c r="I1709" s="36"/>
      <c r="J1709" s="36"/>
      <c r="K1709" s="37"/>
      <c r="L1709" s="37"/>
      <c r="M1709" s="37"/>
      <c r="N1709" s="38">
        <f t="shared" si="832"/>
        <v>46296</v>
      </c>
      <c r="O1709">
        <f t="shared" si="833"/>
        <v>558169</v>
      </c>
      <c r="P1709" t="str">
        <f t="shared" si="834"/>
        <v>Serralheria</v>
      </c>
      <c r="Q1709" t="str">
        <f t="shared" si="835"/>
        <v>Normal / Fixo</v>
      </c>
      <c r="R1709" t="str">
        <f t="shared" si="836"/>
        <v>SERRALHEIRO I</v>
      </c>
      <c r="S1709" t="str">
        <f t="shared" si="837"/>
        <v>ADM</v>
      </c>
      <c r="T1709" s="39">
        <f t="shared" si="838"/>
        <v>53.488333185221997</v>
      </c>
      <c r="U1709" s="40">
        <f t="shared" si="839"/>
        <v>0.375</v>
      </c>
      <c r="V1709" s="40">
        <f t="shared" si="840"/>
        <v>0</v>
      </c>
      <c r="W1709" s="40">
        <f t="shared" si="841"/>
        <v>0.375</v>
      </c>
      <c r="X1709" t="str">
        <f t="shared" si="842"/>
        <v>Sim</v>
      </c>
      <c r="Y1709" s="40">
        <f t="shared" si="843"/>
        <v>0.375</v>
      </c>
      <c r="Z1709" s="40">
        <f t="shared" si="844"/>
        <v>0</v>
      </c>
      <c r="AA1709" s="40">
        <f t="shared" si="845"/>
        <v>0</v>
      </c>
      <c r="AB1709" s="40">
        <f t="shared" si="846"/>
        <v>0</v>
      </c>
      <c r="AC1709" s="40">
        <f t="shared" si="847"/>
        <v>0.375</v>
      </c>
      <c r="AD1709" s="39">
        <f t="shared" si="848"/>
        <v>481.39499866699799</v>
      </c>
      <c r="AE1709" s="39">
        <f t="shared" si="849"/>
        <v>0</v>
      </c>
      <c r="AF1709" t="str">
        <f t="shared" si="850"/>
        <v>Injustificada</v>
      </c>
      <c r="AG1709" t="str">
        <f t="shared" si="851"/>
        <v>DESCONTA 9:00h (Injustificada).</v>
      </c>
      <c r="AH1709" t="str">
        <f t="shared" si="852"/>
        <v/>
      </c>
      <c r="AJ1709" s="41">
        <f t="shared" si="853"/>
        <v>23</v>
      </c>
      <c r="AK1709" s="42" t="str">
        <f t="shared" si="854"/>
        <v/>
      </c>
      <c r="AL1709" s="41" t="str">
        <f t="shared" si="855"/>
        <v>Dia inteiro</v>
      </c>
      <c r="AM1709" s="41" t="str">
        <f t="shared" si="856"/>
        <v>Sim</v>
      </c>
      <c r="AN1709" s="41" t="str">
        <f t="shared" si="857"/>
        <v>Não</v>
      </c>
      <c r="AO1709" s="42" t="str">
        <f t="shared" si="858"/>
        <v/>
      </c>
      <c r="AP1709" s="41" t="str">
        <f t="shared" si="859"/>
        <v>Felipe Cardoso|46300</v>
      </c>
      <c r="AQ1709" s="41" t="str">
        <f t="shared" si="860"/>
        <v>46300|Serralheria</v>
      </c>
      <c r="AR1709" s="41">
        <f>IF($AQ1709="","",COUNTIFS(L_ChaveCob,$AQ1709,L_Ausencia,"&gt;"&amp;$W1709)+COUNTIFS($AQ$4:$AQ1709,$AQ1709,$W$4:$W1709,$W1709))</f>
        <v>3</v>
      </c>
      <c r="AS1709" s="42">
        <f t="shared" si="861"/>
        <v>0</v>
      </c>
      <c r="AT1709" s="42">
        <f t="shared" si="862"/>
        <v>0</v>
      </c>
      <c r="AU1709" s="42">
        <f t="shared" si="863"/>
        <v>0</v>
      </c>
    </row>
    <row r="1710" spans="1:47" hidden="1" x14ac:dyDescent="0.2">
      <c r="A1710" s="35">
        <v>46300</v>
      </c>
      <c r="B1710" s="36" t="s">
        <v>611</v>
      </c>
      <c r="C1710" s="36" t="s">
        <v>232</v>
      </c>
      <c r="D1710" s="36"/>
      <c r="E1710" s="37"/>
      <c r="F1710" s="37"/>
      <c r="G1710" s="36"/>
      <c r="H1710" s="36"/>
      <c r="I1710" s="36"/>
      <c r="J1710" s="36"/>
      <c r="K1710" s="37"/>
      <c r="L1710" s="37"/>
      <c r="M1710" s="37"/>
      <c r="N1710" s="38">
        <f t="shared" si="832"/>
        <v>46296</v>
      </c>
      <c r="O1710">
        <f t="shared" si="833"/>
        <v>900013</v>
      </c>
      <c r="P1710" t="str">
        <f t="shared" si="834"/>
        <v>SPOT</v>
      </c>
      <c r="Q1710" t="str">
        <f t="shared" si="835"/>
        <v>SPOT</v>
      </c>
      <c r="R1710" t="str">
        <f t="shared" si="836"/>
        <v>SERRALHEIRO I</v>
      </c>
      <c r="S1710" t="str">
        <f t="shared" si="837"/>
        <v>TURNO 2</v>
      </c>
      <c r="T1710" s="39">
        <f t="shared" si="838"/>
        <v>53.488333185221997</v>
      </c>
      <c r="U1710" s="40">
        <f t="shared" si="839"/>
        <v>0.33333333333333298</v>
      </c>
      <c r="V1710" s="40">
        <f t="shared" si="840"/>
        <v>0.33333333333333298</v>
      </c>
      <c r="W1710" s="40">
        <f t="shared" si="841"/>
        <v>0</v>
      </c>
      <c r="X1710" t="str">
        <f t="shared" si="842"/>
        <v>Não</v>
      </c>
      <c r="Y1710" s="40">
        <f t="shared" si="843"/>
        <v>0</v>
      </c>
      <c r="Z1710" s="40">
        <f t="shared" si="844"/>
        <v>0</v>
      </c>
      <c r="AA1710" s="40">
        <f t="shared" si="845"/>
        <v>0</v>
      </c>
      <c r="AB1710" s="40">
        <f t="shared" si="846"/>
        <v>0</v>
      </c>
      <c r="AC1710" s="40">
        <f t="shared" si="847"/>
        <v>0</v>
      </c>
      <c r="AD1710" s="39">
        <f t="shared" si="848"/>
        <v>0</v>
      </c>
      <c r="AE1710" s="39">
        <f t="shared" si="849"/>
        <v>0</v>
      </c>
      <c r="AF1710" t="str">
        <f t="shared" si="850"/>
        <v>Trabalhado</v>
      </c>
      <c r="AG1710" t="str">
        <f t="shared" si="851"/>
        <v/>
      </c>
      <c r="AH1710" t="str">
        <f t="shared" si="852"/>
        <v/>
      </c>
      <c r="AJ1710" s="41">
        <f t="shared" si="853"/>
        <v>22</v>
      </c>
      <c r="AK1710" s="42" t="str">
        <f t="shared" si="854"/>
        <v/>
      </c>
      <c r="AL1710" s="41" t="str">
        <f t="shared" si="855"/>
        <v>Leve atraso</v>
      </c>
      <c r="AM1710" s="41" t="str">
        <f t="shared" si="856"/>
        <v>Não</v>
      </c>
      <c r="AN1710" s="41" t="str">
        <f t="shared" si="857"/>
        <v>Sim</v>
      </c>
      <c r="AO1710" s="42" t="str">
        <f t="shared" si="858"/>
        <v/>
      </c>
      <c r="AP1710" s="41" t="str">
        <f t="shared" si="859"/>
        <v>Murilo de Souza Modesto- Spot|46300</v>
      </c>
      <c r="AQ1710" s="41" t="str">
        <f t="shared" si="860"/>
        <v/>
      </c>
      <c r="AR1710" s="41" t="str">
        <f>IF($AQ1710="","",COUNTIFS(L_ChaveCob,$AQ1710,L_Ausencia,"&gt;"&amp;$W1710)+COUNTIFS($AQ$4:$AQ1710,$AQ1710,$W$4:$W1710,$W1710))</f>
        <v/>
      </c>
      <c r="AS1710" s="42">
        <f t="shared" si="861"/>
        <v>0</v>
      </c>
      <c r="AT1710" s="42">
        <f t="shared" si="862"/>
        <v>0</v>
      </c>
      <c r="AU1710" s="42">
        <f t="shared" si="863"/>
        <v>0</v>
      </c>
    </row>
    <row r="1711" spans="1:47" x14ac:dyDescent="0.2">
      <c r="A1711" s="35">
        <v>46301</v>
      </c>
      <c r="B1711" s="36" t="s">
        <v>252</v>
      </c>
      <c r="C1711" s="36" t="s">
        <v>232</v>
      </c>
      <c r="D1711" s="36"/>
      <c r="E1711" s="37"/>
      <c r="F1711" s="37"/>
      <c r="G1711" s="36"/>
      <c r="H1711" s="36"/>
      <c r="I1711" s="36"/>
      <c r="J1711" s="36"/>
      <c r="K1711" s="37"/>
      <c r="L1711" s="37"/>
      <c r="M1711" s="37"/>
      <c r="N1711" s="38">
        <f t="shared" si="832"/>
        <v>46296</v>
      </c>
      <c r="O1711">
        <f t="shared" si="833"/>
        <v>266937</v>
      </c>
      <c r="P1711" t="str">
        <f t="shared" si="834"/>
        <v>Serralheria</v>
      </c>
      <c r="Q1711" t="str">
        <f t="shared" si="835"/>
        <v>Normal / Fixo</v>
      </c>
      <c r="R1711" t="str">
        <f t="shared" si="836"/>
        <v>ENCARREGADO</v>
      </c>
      <c r="S1711" t="str">
        <f t="shared" si="837"/>
        <v>ADM</v>
      </c>
      <c r="T1711" s="39">
        <f t="shared" si="838"/>
        <v>66.410146806958295</v>
      </c>
      <c r="U1711" s="40">
        <f t="shared" si="839"/>
        <v>0.375</v>
      </c>
      <c r="V1711" s="40">
        <f t="shared" si="840"/>
        <v>0.375</v>
      </c>
      <c r="W1711" s="40">
        <f t="shared" si="841"/>
        <v>0</v>
      </c>
      <c r="X1711" t="str">
        <f t="shared" si="842"/>
        <v>Não</v>
      </c>
      <c r="Y1711" s="40">
        <f t="shared" si="843"/>
        <v>0</v>
      </c>
      <c r="Z1711" s="40">
        <f t="shared" si="844"/>
        <v>0</v>
      </c>
      <c r="AA1711" s="40">
        <f t="shared" si="845"/>
        <v>0</v>
      </c>
      <c r="AB1711" s="40">
        <f t="shared" si="846"/>
        <v>0</v>
      </c>
      <c r="AC1711" s="40">
        <f t="shared" si="847"/>
        <v>0</v>
      </c>
      <c r="AD1711" s="39">
        <f t="shared" si="848"/>
        <v>0</v>
      </c>
      <c r="AE1711" s="39">
        <f t="shared" si="849"/>
        <v>0</v>
      </c>
      <c r="AF1711" t="str">
        <f t="shared" si="850"/>
        <v>Trabalhado</v>
      </c>
      <c r="AG1711" t="str">
        <f t="shared" si="851"/>
        <v/>
      </c>
      <c r="AH1711" t="str">
        <f t="shared" si="852"/>
        <v/>
      </c>
      <c r="AJ1711" s="41">
        <f t="shared" si="853"/>
        <v>1</v>
      </c>
      <c r="AK1711" s="42" t="str">
        <f t="shared" si="854"/>
        <v/>
      </c>
      <c r="AL1711" s="41" t="str">
        <f t="shared" si="855"/>
        <v>Leve atraso</v>
      </c>
      <c r="AM1711" s="41" t="str">
        <f t="shared" si="856"/>
        <v>Não</v>
      </c>
      <c r="AN1711" s="41" t="str">
        <f t="shared" si="857"/>
        <v>Sim</v>
      </c>
      <c r="AO1711" s="42" t="str">
        <f t="shared" si="858"/>
        <v/>
      </c>
      <c r="AP1711" s="41" t="str">
        <f t="shared" si="859"/>
        <v>Ronaldo Rosendo da Silva|46301</v>
      </c>
      <c r="AQ1711" s="41" t="str">
        <f t="shared" si="860"/>
        <v/>
      </c>
      <c r="AR1711" s="41" t="str">
        <f>IF($AQ1711="","",COUNTIFS(L_ChaveCob,$AQ1711,L_Ausencia,"&gt;"&amp;$W1711)+COUNTIFS($AQ$4:$AQ1711,$AQ1711,$W$4:$W1711,$W1711))</f>
        <v/>
      </c>
      <c r="AS1711" s="42">
        <f t="shared" si="861"/>
        <v>0</v>
      </c>
      <c r="AT1711" s="42">
        <f t="shared" si="862"/>
        <v>0</v>
      </c>
      <c r="AU1711" s="42">
        <f t="shared" si="863"/>
        <v>0</v>
      </c>
    </row>
    <row r="1712" spans="1:47" x14ac:dyDescent="0.2">
      <c r="A1712" s="35">
        <v>46301</v>
      </c>
      <c r="B1712" s="36" t="s">
        <v>243</v>
      </c>
      <c r="C1712" s="36" t="s">
        <v>232</v>
      </c>
      <c r="D1712" s="36"/>
      <c r="E1712" s="37"/>
      <c r="F1712" s="37"/>
      <c r="G1712" s="36"/>
      <c r="H1712" s="36"/>
      <c r="I1712" s="36"/>
      <c r="J1712" s="36"/>
      <c r="K1712" s="37"/>
      <c r="L1712" s="37"/>
      <c r="M1712" s="37"/>
      <c r="N1712" s="38">
        <f t="shared" si="832"/>
        <v>46296</v>
      </c>
      <c r="O1712">
        <f t="shared" si="833"/>
        <v>900003</v>
      </c>
      <c r="P1712" t="str">
        <f t="shared" si="834"/>
        <v>Serralheria</v>
      </c>
      <c r="Q1712" t="str">
        <f t="shared" si="835"/>
        <v>Normal / Fixo</v>
      </c>
      <c r="R1712" t="str">
        <f t="shared" si="836"/>
        <v>ENCARREGADO</v>
      </c>
      <c r="S1712" t="str">
        <f t="shared" si="837"/>
        <v>ADM</v>
      </c>
      <c r="T1712" s="39">
        <f t="shared" si="838"/>
        <v>66.410146806958295</v>
      </c>
      <c r="U1712" s="40">
        <f t="shared" si="839"/>
        <v>0.375</v>
      </c>
      <c r="V1712" s="40">
        <f t="shared" si="840"/>
        <v>0.375</v>
      </c>
      <c r="W1712" s="40">
        <f t="shared" si="841"/>
        <v>0</v>
      </c>
      <c r="X1712" t="str">
        <f t="shared" si="842"/>
        <v>Não</v>
      </c>
      <c r="Y1712" s="40">
        <f t="shared" si="843"/>
        <v>0</v>
      </c>
      <c r="Z1712" s="40">
        <f t="shared" si="844"/>
        <v>0</v>
      </c>
      <c r="AA1712" s="40">
        <f t="shared" si="845"/>
        <v>0</v>
      </c>
      <c r="AB1712" s="40">
        <f t="shared" si="846"/>
        <v>0</v>
      </c>
      <c r="AC1712" s="40">
        <f t="shared" si="847"/>
        <v>0</v>
      </c>
      <c r="AD1712" s="39">
        <f t="shared" si="848"/>
        <v>0</v>
      </c>
      <c r="AE1712" s="39">
        <f t="shared" si="849"/>
        <v>0</v>
      </c>
      <c r="AF1712" t="str">
        <f t="shared" si="850"/>
        <v>Trabalhado</v>
      </c>
      <c r="AG1712" t="str">
        <f t="shared" si="851"/>
        <v/>
      </c>
      <c r="AH1712" t="str">
        <f t="shared" si="852"/>
        <v/>
      </c>
      <c r="AJ1712" s="41">
        <f t="shared" si="853"/>
        <v>10</v>
      </c>
      <c r="AK1712" s="42" t="str">
        <f t="shared" si="854"/>
        <v/>
      </c>
      <c r="AL1712" s="41" t="str">
        <f t="shared" si="855"/>
        <v>Leve atraso</v>
      </c>
      <c r="AM1712" s="41" t="str">
        <f t="shared" si="856"/>
        <v>Não</v>
      </c>
      <c r="AN1712" s="41" t="str">
        <f t="shared" si="857"/>
        <v>Sim</v>
      </c>
      <c r="AO1712" s="42" t="str">
        <f t="shared" si="858"/>
        <v/>
      </c>
      <c r="AP1712" s="41" t="str">
        <f t="shared" si="859"/>
        <v>Marcelo Antônio Silvestre de Moraes|46301</v>
      </c>
      <c r="AQ1712" s="41" t="str">
        <f t="shared" si="860"/>
        <v/>
      </c>
      <c r="AR1712" s="41" t="str">
        <f>IF($AQ1712="","",COUNTIFS(L_ChaveCob,$AQ1712,L_Ausencia,"&gt;"&amp;$W1712)+COUNTIFS($AQ$4:$AQ1712,$AQ1712,$W$4:$W1712,$W1712))</f>
        <v/>
      </c>
      <c r="AS1712" s="42">
        <f t="shared" si="861"/>
        <v>0</v>
      </c>
      <c r="AT1712" s="42">
        <f t="shared" si="862"/>
        <v>0</v>
      </c>
      <c r="AU1712" s="42">
        <f t="shared" si="863"/>
        <v>0</v>
      </c>
    </row>
    <row r="1713" spans="1:47" x14ac:dyDescent="0.2">
      <c r="A1713" s="35">
        <v>46301</v>
      </c>
      <c r="B1713" s="36" t="s">
        <v>239</v>
      </c>
      <c r="C1713" s="36" t="s">
        <v>232</v>
      </c>
      <c r="D1713" s="36"/>
      <c r="E1713" s="37"/>
      <c r="F1713" s="37"/>
      <c r="G1713" s="36"/>
      <c r="H1713" s="36"/>
      <c r="I1713" s="36"/>
      <c r="J1713" s="36"/>
      <c r="K1713" s="37"/>
      <c r="L1713" s="37"/>
      <c r="M1713" s="37"/>
      <c r="N1713" s="38">
        <f t="shared" si="832"/>
        <v>46296</v>
      </c>
      <c r="O1713">
        <f t="shared" si="833"/>
        <v>173078</v>
      </c>
      <c r="P1713" t="str">
        <f t="shared" si="834"/>
        <v>Serralheria</v>
      </c>
      <c r="Q1713" t="str">
        <f t="shared" si="835"/>
        <v>Normal / Fixo</v>
      </c>
      <c r="R1713" t="str">
        <f t="shared" si="836"/>
        <v>SERRALHEIRO II</v>
      </c>
      <c r="S1713" t="str">
        <f t="shared" si="837"/>
        <v>ADM</v>
      </c>
      <c r="T1713" s="39">
        <f t="shared" si="838"/>
        <v>57.825734836004102</v>
      </c>
      <c r="U1713" s="40">
        <f t="shared" si="839"/>
        <v>0.375</v>
      </c>
      <c r="V1713" s="40">
        <f t="shared" si="840"/>
        <v>0.375</v>
      </c>
      <c r="W1713" s="40">
        <f t="shared" si="841"/>
        <v>0</v>
      </c>
      <c r="X1713" t="str">
        <f t="shared" si="842"/>
        <v>Não</v>
      </c>
      <c r="Y1713" s="40">
        <f t="shared" si="843"/>
        <v>0</v>
      </c>
      <c r="Z1713" s="40">
        <f t="shared" si="844"/>
        <v>0</v>
      </c>
      <c r="AA1713" s="40">
        <f t="shared" si="845"/>
        <v>0</v>
      </c>
      <c r="AB1713" s="40">
        <f t="shared" si="846"/>
        <v>0</v>
      </c>
      <c r="AC1713" s="40">
        <f t="shared" si="847"/>
        <v>0</v>
      </c>
      <c r="AD1713" s="39">
        <f t="shared" si="848"/>
        <v>0</v>
      </c>
      <c r="AE1713" s="39">
        <f t="shared" si="849"/>
        <v>0</v>
      </c>
      <c r="AF1713" t="str">
        <f t="shared" si="850"/>
        <v>Trabalhado</v>
      </c>
      <c r="AG1713" t="str">
        <f t="shared" si="851"/>
        <v/>
      </c>
      <c r="AH1713" t="str">
        <f t="shared" si="852"/>
        <v/>
      </c>
      <c r="AJ1713" s="41">
        <f t="shared" si="853"/>
        <v>2</v>
      </c>
      <c r="AK1713" s="42" t="str">
        <f t="shared" si="854"/>
        <v/>
      </c>
      <c r="AL1713" s="41" t="str">
        <f t="shared" si="855"/>
        <v>Leve atraso</v>
      </c>
      <c r="AM1713" s="41" t="str">
        <f t="shared" si="856"/>
        <v>Não</v>
      </c>
      <c r="AN1713" s="41" t="str">
        <f t="shared" si="857"/>
        <v>Sim</v>
      </c>
      <c r="AO1713" s="42" t="str">
        <f t="shared" si="858"/>
        <v/>
      </c>
      <c r="AP1713" s="41" t="str">
        <f t="shared" si="859"/>
        <v>Giovani Joao da Silva|46301</v>
      </c>
      <c r="AQ1713" s="41" t="str">
        <f t="shared" si="860"/>
        <v/>
      </c>
      <c r="AR1713" s="41" t="str">
        <f>IF($AQ1713="","",COUNTIFS(L_ChaveCob,$AQ1713,L_Ausencia,"&gt;"&amp;$W1713)+COUNTIFS($AQ$4:$AQ1713,$AQ1713,$W$4:$W1713,$W1713))</f>
        <v/>
      </c>
      <c r="AS1713" s="42">
        <f t="shared" si="861"/>
        <v>0</v>
      </c>
      <c r="AT1713" s="42">
        <f t="shared" si="862"/>
        <v>0</v>
      </c>
      <c r="AU1713" s="42">
        <f t="shared" si="863"/>
        <v>0</v>
      </c>
    </row>
    <row r="1714" spans="1:47" x14ac:dyDescent="0.2">
      <c r="A1714" s="35">
        <v>46301</v>
      </c>
      <c r="B1714" s="36" t="s">
        <v>241</v>
      </c>
      <c r="C1714" s="36" t="s">
        <v>232</v>
      </c>
      <c r="D1714" s="36"/>
      <c r="E1714" s="37"/>
      <c r="F1714" s="37"/>
      <c r="G1714" s="36"/>
      <c r="H1714" s="36"/>
      <c r="I1714" s="36"/>
      <c r="J1714" s="36"/>
      <c r="K1714" s="37"/>
      <c r="L1714" s="37"/>
      <c r="M1714" s="37"/>
      <c r="N1714" s="38">
        <f t="shared" si="832"/>
        <v>46296</v>
      </c>
      <c r="O1714">
        <f t="shared" si="833"/>
        <v>24800</v>
      </c>
      <c r="P1714" t="str">
        <f t="shared" si="834"/>
        <v>Serralheria</v>
      </c>
      <c r="Q1714" t="str">
        <f t="shared" si="835"/>
        <v>Normal / Fixo</v>
      </c>
      <c r="R1714" t="str">
        <f t="shared" si="836"/>
        <v>SERRALHEIRO II</v>
      </c>
      <c r="S1714" t="str">
        <f t="shared" si="837"/>
        <v>ADM</v>
      </c>
      <c r="T1714" s="39">
        <f t="shared" si="838"/>
        <v>57.825734836004102</v>
      </c>
      <c r="U1714" s="40">
        <f t="shared" si="839"/>
        <v>0.375</v>
      </c>
      <c r="V1714" s="40">
        <f t="shared" si="840"/>
        <v>0.375</v>
      </c>
      <c r="W1714" s="40">
        <f t="shared" si="841"/>
        <v>0</v>
      </c>
      <c r="X1714" t="str">
        <f t="shared" si="842"/>
        <v>Não</v>
      </c>
      <c r="Y1714" s="40">
        <f t="shared" si="843"/>
        <v>0</v>
      </c>
      <c r="Z1714" s="40">
        <f t="shared" si="844"/>
        <v>0</v>
      </c>
      <c r="AA1714" s="40">
        <f t="shared" si="845"/>
        <v>0</v>
      </c>
      <c r="AB1714" s="40">
        <f t="shared" si="846"/>
        <v>0</v>
      </c>
      <c r="AC1714" s="40">
        <f t="shared" si="847"/>
        <v>0</v>
      </c>
      <c r="AD1714" s="39">
        <f t="shared" si="848"/>
        <v>0</v>
      </c>
      <c r="AE1714" s="39">
        <f t="shared" si="849"/>
        <v>0</v>
      </c>
      <c r="AF1714" t="str">
        <f t="shared" si="850"/>
        <v>Trabalhado</v>
      </c>
      <c r="AG1714" t="str">
        <f t="shared" si="851"/>
        <v/>
      </c>
      <c r="AH1714" t="str">
        <f t="shared" si="852"/>
        <v/>
      </c>
      <c r="AJ1714" s="41">
        <f t="shared" si="853"/>
        <v>3</v>
      </c>
      <c r="AK1714" s="42" t="str">
        <f t="shared" si="854"/>
        <v/>
      </c>
      <c r="AL1714" s="41" t="str">
        <f t="shared" si="855"/>
        <v>Leve atraso</v>
      </c>
      <c r="AM1714" s="41" t="str">
        <f t="shared" si="856"/>
        <v>Não</v>
      </c>
      <c r="AN1714" s="41" t="str">
        <f t="shared" si="857"/>
        <v>Sim</v>
      </c>
      <c r="AO1714" s="42" t="str">
        <f t="shared" si="858"/>
        <v/>
      </c>
      <c r="AP1714" s="41" t="str">
        <f t="shared" si="859"/>
        <v>Ivanildo Lopes Pires de Carvalho|46301</v>
      </c>
      <c r="AQ1714" s="41" t="str">
        <f t="shared" si="860"/>
        <v/>
      </c>
      <c r="AR1714" s="41" t="str">
        <f>IF($AQ1714="","",COUNTIFS(L_ChaveCob,$AQ1714,L_Ausencia,"&gt;"&amp;$W1714)+COUNTIFS($AQ$4:$AQ1714,$AQ1714,$W$4:$W1714,$W1714))</f>
        <v/>
      </c>
      <c r="AS1714" s="42">
        <f t="shared" si="861"/>
        <v>0</v>
      </c>
      <c r="AT1714" s="42">
        <f t="shared" si="862"/>
        <v>0</v>
      </c>
      <c r="AU1714" s="42">
        <f t="shared" si="863"/>
        <v>0</v>
      </c>
    </row>
    <row r="1715" spans="1:47" x14ac:dyDescent="0.2">
      <c r="A1715" s="35">
        <v>46301</v>
      </c>
      <c r="B1715" s="36" t="s">
        <v>254</v>
      </c>
      <c r="C1715" s="36" t="s">
        <v>232</v>
      </c>
      <c r="D1715" s="36"/>
      <c r="E1715" s="37"/>
      <c r="F1715" s="37"/>
      <c r="G1715" s="36"/>
      <c r="H1715" s="36"/>
      <c r="I1715" s="36"/>
      <c r="J1715" s="36"/>
      <c r="K1715" s="37"/>
      <c r="L1715" s="37"/>
      <c r="M1715" s="37"/>
      <c r="N1715" s="38">
        <f t="shared" si="832"/>
        <v>46296</v>
      </c>
      <c r="O1715">
        <f t="shared" si="833"/>
        <v>900001</v>
      </c>
      <c r="P1715" t="str">
        <f t="shared" si="834"/>
        <v>Serralheria</v>
      </c>
      <c r="Q1715" t="str">
        <f t="shared" si="835"/>
        <v>Normal / Fixo</v>
      </c>
      <c r="R1715" t="str">
        <f t="shared" si="836"/>
        <v>SERRALHEIRO II</v>
      </c>
      <c r="S1715" t="str">
        <f t="shared" si="837"/>
        <v>ADM</v>
      </c>
      <c r="T1715" s="39">
        <f t="shared" si="838"/>
        <v>57.825734836004102</v>
      </c>
      <c r="U1715" s="40">
        <f t="shared" si="839"/>
        <v>0.375</v>
      </c>
      <c r="V1715" s="40">
        <f t="shared" si="840"/>
        <v>0.375</v>
      </c>
      <c r="W1715" s="40">
        <f t="shared" si="841"/>
        <v>0</v>
      </c>
      <c r="X1715" t="str">
        <f t="shared" si="842"/>
        <v>Não</v>
      </c>
      <c r="Y1715" s="40">
        <f t="shared" si="843"/>
        <v>0</v>
      </c>
      <c r="Z1715" s="40">
        <f t="shared" si="844"/>
        <v>0</v>
      </c>
      <c r="AA1715" s="40">
        <f t="shared" si="845"/>
        <v>0</v>
      </c>
      <c r="AB1715" s="40">
        <f t="shared" si="846"/>
        <v>0</v>
      </c>
      <c r="AC1715" s="40">
        <f t="shared" si="847"/>
        <v>0</v>
      </c>
      <c r="AD1715" s="39">
        <f t="shared" si="848"/>
        <v>0</v>
      </c>
      <c r="AE1715" s="39">
        <f t="shared" si="849"/>
        <v>0</v>
      </c>
      <c r="AF1715" t="str">
        <f t="shared" si="850"/>
        <v>Trabalhado</v>
      </c>
      <c r="AG1715" t="str">
        <f t="shared" si="851"/>
        <v/>
      </c>
      <c r="AH1715" t="str">
        <f t="shared" si="852"/>
        <v/>
      </c>
      <c r="AJ1715" s="41">
        <f t="shared" si="853"/>
        <v>8</v>
      </c>
      <c r="AK1715" s="42" t="str">
        <f t="shared" si="854"/>
        <v/>
      </c>
      <c r="AL1715" s="41" t="str">
        <f t="shared" si="855"/>
        <v>Leve atraso</v>
      </c>
      <c r="AM1715" s="41" t="str">
        <f t="shared" si="856"/>
        <v>Não</v>
      </c>
      <c r="AN1715" s="41" t="str">
        <f t="shared" si="857"/>
        <v>Sim</v>
      </c>
      <c r="AO1715" s="42" t="str">
        <f t="shared" si="858"/>
        <v/>
      </c>
      <c r="AP1715" s="41" t="str">
        <f t="shared" si="859"/>
        <v>Ronaldo Santos Dias|46301</v>
      </c>
      <c r="AQ1715" s="41" t="str">
        <f t="shared" si="860"/>
        <v/>
      </c>
      <c r="AR1715" s="41" t="str">
        <f>IF($AQ1715="","",COUNTIFS(L_ChaveCob,$AQ1715,L_Ausencia,"&gt;"&amp;$W1715)+COUNTIFS($AQ$4:$AQ1715,$AQ1715,$W$4:$W1715,$W1715))</f>
        <v/>
      </c>
      <c r="AS1715" s="42">
        <f t="shared" si="861"/>
        <v>0</v>
      </c>
      <c r="AT1715" s="42">
        <f t="shared" si="862"/>
        <v>0</v>
      </c>
      <c r="AU1715" s="42">
        <f t="shared" si="863"/>
        <v>0</v>
      </c>
    </row>
    <row r="1716" spans="1:47" x14ac:dyDescent="0.2">
      <c r="A1716" s="35">
        <v>46301</v>
      </c>
      <c r="B1716" s="36" t="s">
        <v>247</v>
      </c>
      <c r="C1716" s="36" t="s">
        <v>213</v>
      </c>
      <c r="D1716" s="36"/>
      <c r="E1716" s="37"/>
      <c r="F1716" s="37"/>
      <c r="G1716" s="36"/>
      <c r="H1716" s="36"/>
      <c r="I1716" s="36"/>
      <c r="J1716" s="36"/>
      <c r="K1716" s="37"/>
      <c r="L1716" s="37"/>
      <c r="M1716" s="37"/>
      <c r="N1716" s="38">
        <f t="shared" si="832"/>
        <v>46296</v>
      </c>
      <c r="O1716">
        <f t="shared" si="833"/>
        <v>900005</v>
      </c>
      <c r="P1716" t="str">
        <f t="shared" si="834"/>
        <v>Serralheria</v>
      </c>
      <c r="Q1716" t="str">
        <f t="shared" si="835"/>
        <v>Normal / Fixo</v>
      </c>
      <c r="R1716" t="str">
        <f t="shared" si="836"/>
        <v>SERRALHEIRO II</v>
      </c>
      <c r="S1716" t="str">
        <f t="shared" si="837"/>
        <v>ADM</v>
      </c>
      <c r="T1716" s="39">
        <f t="shared" si="838"/>
        <v>57.825734836004102</v>
      </c>
      <c r="U1716" s="40">
        <f t="shared" si="839"/>
        <v>0.375</v>
      </c>
      <c r="V1716" s="40">
        <f t="shared" si="840"/>
        <v>0</v>
      </c>
      <c r="W1716" s="40">
        <f t="shared" si="841"/>
        <v>0.375</v>
      </c>
      <c r="X1716" t="str">
        <f t="shared" si="842"/>
        <v>Sim</v>
      </c>
      <c r="Y1716" s="40">
        <f t="shared" si="843"/>
        <v>0.375</v>
      </c>
      <c r="Z1716" s="40">
        <f t="shared" si="844"/>
        <v>0</v>
      </c>
      <c r="AA1716" s="40">
        <f t="shared" si="845"/>
        <v>0</v>
      </c>
      <c r="AB1716" s="40">
        <f t="shared" si="846"/>
        <v>0</v>
      </c>
      <c r="AC1716" s="40">
        <f t="shared" si="847"/>
        <v>0.375</v>
      </c>
      <c r="AD1716" s="39">
        <f t="shared" si="848"/>
        <v>520.43161352403695</v>
      </c>
      <c r="AE1716" s="39">
        <f t="shared" si="849"/>
        <v>0</v>
      </c>
      <c r="AF1716" t="str">
        <f t="shared" si="850"/>
        <v>Injustificada</v>
      </c>
      <c r="AG1716" t="str">
        <f t="shared" si="851"/>
        <v>DESCONTA 9:00h (Injustificada).</v>
      </c>
      <c r="AH1716" t="str">
        <f t="shared" si="852"/>
        <v/>
      </c>
      <c r="AJ1716" s="41">
        <f t="shared" si="853"/>
        <v>13</v>
      </c>
      <c r="AK1716" s="42" t="str">
        <f t="shared" si="854"/>
        <v/>
      </c>
      <c r="AL1716" s="41" t="str">
        <f t="shared" si="855"/>
        <v>Dia inteiro</v>
      </c>
      <c r="AM1716" s="41" t="str">
        <f t="shared" si="856"/>
        <v>Sim</v>
      </c>
      <c r="AN1716" s="41" t="str">
        <f t="shared" si="857"/>
        <v>Não</v>
      </c>
      <c r="AO1716" s="42" t="str">
        <f t="shared" si="858"/>
        <v/>
      </c>
      <c r="AP1716" s="41" t="str">
        <f t="shared" si="859"/>
        <v>Rafael Fracaroli da Rocha|46301</v>
      </c>
      <c r="AQ1716" s="41" t="str">
        <f t="shared" si="860"/>
        <v>46301|Serralheria</v>
      </c>
      <c r="AR1716" s="41">
        <f>IF($AQ1716="","",COUNTIFS(L_ChaveCob,$AQ1716,L_Ausencia,"&gt;"&amp;$W1716)+COUNTIFS($AQ$4:$AQ1716,$AQ1716,$W$4:$W1716,$W1716))</f>
        <v>1</v>
      </c>
      <c r="AS1716" s="42">
        <f t="shared" si="861"/>
        <v>0</v>
      </c>
      <c r="AT1716" s="42">
        <f t="shared" si="862"/>
        <v>0</v>
      </c>
      <c r="AU1716" s="42">
        <f t="shared" si="863"/>
        <v>0</v>
      </c>
    </row>
    <row r="1717" spans="1:47" x14ac:dyDescent="0.2">
      <c r="A1717" s="35">
        <v>46301</v>
      </c>
      <c r="B1717" s="36" t="s">
        <v>237</v>
      </c>
      <c r="C1717" s="36" t="s">
        <v>258</v>
      </c>
      <c r="D1717" s="36"/>
      <c r="E1717" s="37"/>
      <c r="F1717" s="37"/>
      <c r="G1717" s="36"/>
      <c r="H1717" s="36"/>
      <c r="I1717" s="36"/>
      <c r="J1717" s="36"/>
      <c r="K1717" s="37"/>
      <c r="L1717" s="37"/>
      <c r="M1717" s="37"/>
      <c r="N1717" s="38">
        <f t="shared" si="832"/>
        <v>46296</v>
      </c>
      <c r="O1717">
        <f t="shared" si="833"/>
        <v>119353</v>
      </c>
      <c r="P1717" t="str">
        <f t="shared" si="834"/>
        <v>Serralheria</v>
      </c>
      <c r="Q1717" t="str">
        <f t="shared" si="835"/>
        <v>Normal / Fixo</v>
      </c>
      <c r="R1717" t="str">
        <f t="shared" si="836"/>
        <v>SERRALHEIRO II</v>
      </c>
      <c r="S1717" t="str">
        <f t="shared" si="837"/>
        <v>ADM</v>
      </c>
      <c r="T1717" s="39">
        <f t="shared" si="838"/>
        <v>57.825734836004102</v>
      </c>
      <c r="U1717" s="40">
        <f t="shared" si="839"/>
        <v>0.375</v>
      </c>
      <c r="V1717" s="40">
        <f t="shared" si="840"/>
        <v>0</v>
      </c>
      <c r="W1717" s="40">
        <f t="shared" si="841"/>
        <v>0.375</v>
      </c>
      <c r="X1717" t="str">
        <f t="shared" si="842"/>
        <v>Não</v>
      </c>
      <c r="Y1717" s="40">
        <f t="shared" si="843"/>
        <v>0</v>
      </c>
      <c r="Z1717" s="40">
        <f t="shared" si="844"/>
        <v>0</v>
      </c>
      <c r="AA1717" s="40">
        <f t="shared" si="845"/>
        <v>0</v>
      </c>
      <c r="AB1717" s="40">
        <f t="shared" si="846"/>
        <v>0</v>
      </c>
      <c r="AC1717" s="40">
        <f t="shared" si="847"/>
        <v>0</v>
      </c>
      <c r="AD1717" s="39">
        <f t="shared" si="848"/>
        <v>0</v>
      </c>
      <c r="AE1717" s="39">
        <f t="shared" si="849"/>
        <v>520.43161352403695</v>
      </c>
      <c r="AF1717" t="str">
        <f t="shared" si="850"/>
        <v>Justificada</v>
      </c>
      <c r="AG1717" t="str">
        <f t="shared" si="851"/>
        <v/>
      </c>
      <c r="AH1717" t="str">
        <f t="shared" si="852"/>
        <v/>
      </c>
      <c r="AJ1717" s="41">
        <f t="shared" si="853"/>
        <v>7</v>
      </c>
      <c r="AK1717" s="42" t="str">
        <f t="shared" si="854"/>
        <v/>
      </c>
      <c r="AL1717" s="41" t="str">
        <f t="shared" si="855"/>
        <v>Dia inteiro</v>
      </c>
      <c r="AM1717" s="41" t="str">
        <f t="shared" si="856"/>
        <v>Não</v>
      </c>
      <c r="AN1717" s="41" t="str">
        <f t="shared" si="857"/>
        <v>Não</v>
      </c>
      <c r="AO1717" s="42" t="str">
        <f t="shared" si="858"/>
        <v/>
      </c>
      <c r="AP1717" s="41" t="str">
        <f t="shared" si="859"/>
        <v>Ezequiel Antonio Peres|46301</v>
      </c>
      <c r="AQ1717" s="41" t="str">
        <f t="shared" si="860"/>
        <v/>
      </c>
      <c r="AR1717" s="41" t="str">
        <f>IF($AQ1717="","",COUNTIFS(L_ChaveCob,$AQ1717,L_Ausencia,"&gt;"&amp;$W1717)+COUNTIFS($AQ$4:$AQ1717,$AQ1717,$W$4:$W1717,$W1717))</f>
        <v/>
      </c>
      <c r="AS1717" s="42">
        <f t="shared" si="861"/>
        <v>0</v>
      </c>
      <c r="AT1717" s="42">
        <f t="shared" si="862"/>
        <v>0</v>
      </c>
      <c r="AU1717" s="42">
        <f t="shared" si="863"/>
        <v>0</v>
      </c>
    </row>
    <row r="1718" spans="1:47" x14ac:dyDescent="0.2">
      <c r="A1718" s="35">
        <v>46301</v>
      </c>
      <c r="B1718" s="36" t="s">
        <v>249</v>
      </c>
      <c r="C1718" s="36" t="s">
        <v>228</v>
      </c>
      <c r="D1718" s="36"/>
      <c r="E1718" s="37"/>
      <c r="F1718" s="37"/>
      <c r="G1718" s="36"/>
      <c r="H1718" s="36"/>
      <c r="I1718" s="36"/>
      <c r="J1718" s="36"/>
      <c r="K1718" s="37"/>
      <c r="L1718" s="37"/>
      <c r="M1718" s="37"/>
      <c r="N1718" s="38">
        <f t="shared" si="832"/>
        <v>46296</v>
      </c>
      <c r="O1718">
        <f t="shared" si="833"/>
        <v>331335</v>
      </c>
      <c r="P1718" t="str">
        <f t="shared" si="834"/>
        <v>Serralheria</v>
      </c>
      <c r="Q1718" t="str">
        <f t="shared" si="835"/>
        <v>Normal / Fixo</v>
      </c>
      <c r="R1718" t="str">
        <f t="shared" si="836"/>
        <v>SERRALHEIRO II</v>
      </c>
      <c r="S1718" t="str">
        <f t="shared" si="837"/>
        <v>ADM</v>
      </c>
      <c r="T1718" s="39">
        <f t="shared" si="838"/>
        <v>57.825734836004102</v>
      </c>
      <c r="U1718" s="40">
        <f t="shared" si="839"/>
        <v>0.375</v>
      </c>
      <c r="V1718" s="40">
        <f t="shared" si="840"/>
        <v>0</v>
      </c>
      <c r="W1718" s="40">
        <f t="shared" si="841"/>
        <v>0.375</v>
      </c>
      <c r="X1718" t="str">
        <f t="shared" si="842"/>
        <v>Sim</v>
      </c>
      <c r="Y1718" s="40">
        <f t="shared" si="843"/>
        <v>0.375</v>
      </c>
      <c r="Z1718" s="40">
        <f t="shared" si="844"/>
        <v>0</v>
      </c>
      <c r="AA1718" s="40">
        <f t="shared" si="845"/>
        <v>0</v>
      </c>
      <c r="AB1718" s="40">
        <f t="shared" si="846"/>
        <v>0</v>
      </c>
      <c r="AC1718" s="40">
        <f t="shared" si="847"/>
        <v>0.375</v>
      </c>
      <c r="AD1718" s="39">
        <f t="shared" si="848"/>
        <v>520.43161352403695</v>
      </c>
      <c r="AE1718" s="39">
        <f t="shared" si="849"/>
        <v>0</v>
      </c>
      <c r="AF1718" t="str">
        <f t="shared" si="850"/>
        <v>Férias</v>
      </c>
      <c r="AG1718" t="str">
        <f t="shared" si="851"/>
        <v>DESCONTA 9:00h (Férias).</v>
      </c>
      <c r="AH1718" t="str">
        <f t="shared" si="852"/>
        <v/>
      </c>
      <c r="AJ1718" s="41">
        <f t="shared" si="853"/>
        <v>5</v>
      </c>
      <c r="AK1718" s="42" t="str">
        <f t="shared" si="854"/>
        <v/>
      </c>
      <c r="AL1718" s="41" t="str">
        <f t="shared" si="855"/>
        <v>Dia inteiro</v>
      </c>
      <c r="AM1718" s="41" t="str">
        <f t="shared" si="856"/>
        <v>Sim</v>
      </c>
      <c r="AN1718" s="41" t="str">
        <f t="shared" si="857"/>
        <v>Não</v>
      </c>
      <c r="AO1718" s="42" t="str">
        <f t="shared" si="858"/>
        <v/>
      </c>
      <c r="AP1718" s="41" t="str">
        <f t="shared" si="859"/>
        <v>Robson Alberto Alves Galvão|46301</v>
      </c>
      <c r="AQ1718" s="41" t="str">
        <f t="shared" si="860"/>
        <v>46301|Serralheria</v>
      </c>
      <c r="AR1718" s="41">
        <f>IF($AQ1718="","",COUNTIFS(L_ChaveCob,$AQ1718,L_Ausencia,"&gt;"&amp;$W1718)+COUNTIFS($AQ$4:$AQ1718,$AQ1718,$W$4:$W1718,$W1718))</f>
        <v>2</v>
      </c>
      <c r="AS1718" s="42">
        <f t="shared" si="861"/>
        <v>0</v>
      </c>
      <c r="AT1718" s="42">
        <f t="shared" si="862"/>
        <v>0</v>
      </c>
      <c r="AU1718" s="42">
        <f t="shared" si="863"/>
        <v>0</v>
      </c>
    </row>
    <row r="1719" spans="1:47" x14ac:dyDescent="0.2">
      <c r="A1719" s="35">
        <v>46301</v>
      </c>
      <c r="B1719" s="36" t="s">
        <v>229</v>
      </c>
      <c r="C1719" s="36" t="s">
        <v>232</v>
      </c>
      <c r="D1719" s="36"/>
      <c r="E1719" s="37"/>
      <c r="F1719" s="37"/>
      <c r="G1719" s="36"/>
      <c r="H1719" s="36"/>
      <c r="I1719" s="36"/>
      <c r="J1719" s="36"/>
      <c r="K1719" s="37"/>
      <c r="L1719" s="37"/>
      <c r="M1719" s="37"/>
      <c r="N1719" s="38">
        <f t="shared" si="832"/>
        <v>46296</v>
      </c>
      <c r="O1719">
        <f t="shared" si="833"/>
        <v>105410</v>
      </c>
      <c r="P1719" t="str">
        <f t="shared" si="834"/>
        <v>Serralheria</v>
      </c>
      <c r="Q1719" t="str">
        <f t="shared" si="835"/>
        <v>Normal / Fixo</v>
      </c>
      <c r="R1719" t="str">
        <f t="shared" si="836"/>
        <v>SERRALHEIRO I</v>
      </c>
      <c r="S1719" t="str">
        <f t="shared" si="837"/>
        <v>TURNO 3</v>
      </c>
      <c r="T1719" s="39">
        <f t="shared" si="838"/>
        <v>53.488333185221997</v>
      </c>
      <c r="U1719" s="40">
        <f t="shared" si="839"/>
        <v>0.33333333333333298</v>
      </c>
      <c r="V1719" s="40">
        <f t="shared" si="840"/>
        <v>0.33333333333333298</v>
      </c>
      <c r="W1719" s="40">
        <f t="shared" si="841"/>
        <v>0</v>
      </c>
      <c r="X1719" t="str">
        <f t="shared" si="842"/>
        <v>Não</v>
      </c>
      <c r="Y1719" s="40">
        <f t="shared" si="843"/>
        <v>0</v>
      </c>
      <c r="Z1719" s="40">
        <f t="shared" si="844"/>
        <v>0</v>
      </c>
      <c r="AA1719" s="40">
        <f t="shared" si="845"/>
        <v>0</v>
      </c>
      <c r="AB1719" s="40">
        <f t="shared" si="846"/>
        <v>0</v>
      </c>
      <c r="AC1719" s="40">
        <f t="shared" si="847"/>
        <v>0</v>
      </c>
      <c r="AD1719" s="39">
        <f t="shared" si="848"/>
        <v>0</v>
      </c>
      <c r="AE1719" s="39">
        <f t="shared" si="849"/>
        <v>0</v>
      </c>
      <c r="AF1719" t="str">
        <f t="shared" si="850"/>
        <v>Trabalhado</v>
      </c>
      <c r="AG1719" t="str">
        <f t="shared" si="851"/>
        <v/>
      </c>
      <c r="AH1719" t="str">
        <f t="shared" si="852"/>
        <v/>
      </c>
      <c r="AJ1719" s="41">
        <f t="shared" si="853"/>
        <v>6</v>
      </c>
      <c r="AK1719" s="42" t="str">
        <f t="shared" si="854"/>
        <v/>
      </c>
      <c r="AL1719" s="41" t="str">
        <f t="shared" si="855"/>
        <v>Leve atraso</v>
      </c>
      <c r="AM1719" s="41" t="str">
        <f t="shared" si="856"/>
        <v>Não</v>
      </c>
      <c r="AN1719" s="41" t="str">
        <f t="shared" si="857"/>
        <v>Sim</v>
      </c>
      <c r="AO1719" s="42" t="str">
        <f t="shared" si="858"/>
        <v/>
      </c>
      <c r="AP1719" s="41" t="str">
        <f t="shared" si="859"/>
        <v>Marcelo Douglas Vieira Santana|46301</v>
      </c>
      <c r="AQ1719" s="41" t="str">
        <f t="shared" si="860"/>
        <v/>
      </c>
      <c r="AR1719" s="41" t="str">
        <f>IF($AQ1719="","",COUNTIFS(L_ChaveCob,$AQ1719,L_Ausencia,"&gt;"&amp;$W1719)+COUNTIFS($AQ$4:$AQ1719,$AQ1719,$W$4:$W1719,$W1719))</f>
        <v/>
      </c>
      <c r="AS1719" s="42">
        <f t="shared" si="861"/>
        <v>0</v>
      </c>
      <c r="AT1719" s="42">
        <f t="shared" si="862"/>
        <v>0</v>
      </c>
      <c r="AU1719" s="42">
        <f t="shared" si="863"/>
        <v>0</v>
      </c>
    </row>
    <row r="1720" spans="1:47" x14ac:dyDescent="0.2">
      <c r="A1720" s="35">
        <v>46301</v>
      </c>
      <c r="B1720" s="36" t="s">
        <v>231</v>
      </c>
      <c r="C1720" s="36" t="s">
        <v>232</v>
      </c>
      <c r="D1720" s="36"/>
      <c r="E1720" s="37"/>
      <c r="F1720" s="37"/>
      <c r="G1720" s="36"/>
      <c r="H1720" s="36"/>
      <c r="I1720" s="36"/>
      <c r="J1720" s="36"/>
      <c r="K1720" s="37"/>
      <c r="L1720" s="37"/>
      <c r="M1720" s="37"/>
      <c r="N1720" s="38">
        <f t="shared" si="832"/>
        <v>46296</v>
      </c>
      <c r="O1720">
        <f t="shared" si="833"/>
        <v>900004</v>
      </c>
      <c r="P1720" t="str">
        <f t="shared" si="834"/>
        <v>Serralheria</v>
      </c>
      <c r="Q1720" t="str">
        <f t="shared" si="835"/>
        <v>Normal / Fixo</v>
      </c>
      <c r="R1720" t="str">
        <f t="shared" si="836"/>
        <v>SERRALHEIRO I</v>
      </c>
      <c r="S1720" t="str">
        <f t="shared" si="837"/>
        <v>TURNO 2</v>
      </c>
      <c r="T1720" s="39">
        <f t="shared" si="838"/>
        <v>53.488333185221997</v>
      </c>
      <c r="U1720" s="40">
        <f t="shared" si="839"/>
        <v>0.33333333333333298</v>
      </c>
      <c r="V1720" s="40">
        <f t="shared" si="840"/>
        <v>0.33333333333333298</v>
      </c>
      <c r="W1720" s="40">
        <f t="shared" si="841"/>
        <v>0</v>
      </c>
      <c r="X1720" t="str">
        <f t="shared" si="842"/>
        <v>Não</v>
      </c>
      <c r="Y1720" s="40">
        <f t="shared" si="843"/>
        <v>0</v>
      </c>
      <c r="Z1720" s="40">
        <f t="shared" si="844"/>
        <v>0</v>
      </c>
      <c r="AA1720" s="40">
        <f t="shared" si="845"/>
        <v>0</v>
      </c>
      <c r="AB1720" s="40">
        <f t="shared" si="846"/>
        <v>0</v>
      </c>
      <c r="AC1720" s="40">
        <f t="shared" si="847"/>
        <v>0</v>
      </c>
      <c r="AD1720" s="39">
        <f t="shared" si="848"/>
        <v>0</v>
      </c>
      <c r="AE1720" s="39">
        <f t="shared" si="849"/>
        <v>0</v>
      </c>
      <c r="AF1720" t="str">
        <f t="shared" si="850"/>
        <v>Trabalhado</v>
      </c>
      <c r="AG1720" t="str">
        <f t="shared" si="851"/>
        <v/>
      </c>
      <c r="AH1720" t="str">
        <f t="shared" si="852"/>
        <v/>
      </c>
      <c r="AJ1720" s="41">
        <f t="shared" si="853"/>
        <v>11</v>
      </c>
      <c r="AK1720" s="42" t="str">
        <f t="shared" si="854"/>
        <v/>
      </c>
      <c r="AL1720" s="41" t="str">
        <f t="shared" si="855"/>
        <v>Leve atraso</v>
      </c>
      <c r="AM1720" s="41" t="str">
        <f t="shared" si="856"/>
        <v>Não</v>
      </c>
      <c r="AN1720" s="41" t="str">
        <f t="shared" si="857"/>
        <v>Sim</v>
      </c>
      <c r="AO1720" s="42" t="str">
        <f t="shared" si="858"/>
        <v/>
      </c>
      <c r="AP1720" s="41" t="str">
        <f t="shared" si="859"/>
        <v>Rogério Marques da Silva|46301</v>
      </c>
      <c r="AQ1720" s="41" t="str">
        <f t="shared" si="860"/>
        <v/>
      </c>
      <c r="AR1720" s="41" t="str">
        <f>IF($AQ1720="","",COUNTIFS(L_ChaveCob,$AQ1720,L_Ausencia,"&gt;"&amp;$W1720)+COUNTIFS($AQ$4:$AQ1720,$AQ1720,$W$4:$W1720,$W1720))</f>
        <v/>
      </c>
      <c r="AS1720" s="42">
        <f t="shared" si="861"/>
        <v>0</v>
      </c>
      <c r="AT1720" s="42">
        <f t="shared" si="862"/>
        <v>0</v>
      </c>
      <c r="AU1720" s="42">
        <f t="shared" si="863"/>
        <v>0</v>
      </c>
    </row>
    <row r="1721" spans="1:47" x14ac:dyDescent="0.2">
      <c r="A1721" s="35">
        <v>46301</v>
      </c>
      <c r="B1721" s="36" t="s">
        <v>479</v>
      </c>
      <c r="C1721" s="36" t="s">
        <v>232</v>
      </c>
      <c r="D1721" s="36"/>
      <c r="E1721" s="37"/>
      <c r="F1721" s="37"/>
      <c r="G1721" s="36"/>
      <c r="H1721" s="36"/>
      <c r="I1721" s="36"/>
      <c r="J1721" s="36"/>
      <c r="K1721" s="37"/>
      <c r="L1721" s="37"/>
      <c r="M1721" s="37"/>
      <c r="N1721" s="38">
        <f t="shared" si="832"/>
        <v>46296</v>
      </c>
      <c r="O1721">
        <f t="shared" si="833"/>
        <v>900012</v>
      </c>
      <c r="P1721" t="str">
        <f t="shared" si="834"/>
        <v>Serralheria</v>
      </c>
      <c r="Q1721" t="str">
        <f t="shared" si="835"/>
        <v>Normal / Fixo</v>
      </c>
      <c r="R1721" t="str">
        <f t="shared" si="836"/>
        <v>SERRALHEIRO I</v>
      </c>
      <c r="S1721" t="str">
        <f t="shared" si="837"/>
        <v>ADM</v>
      </c>
      <c r="T1721" s="39">
        <f t="shared" si="838"/>
        <v>53.488333185221997</v>
      </c>
      <c r="U1721" s="40">
        <f t="shared" si="839"/>
        <v>0.375</v>
      </c>
      <c r="V1721" s="40">
        <f t="shared" si="840"/>
        <v>0.375</v>
      </c>
      <c r="W1721" s="40">
        <f t="shared" si="841"/>
        <v>0</v>
      </c>
      <c r="X1721" t="str">
        <f t="shared" si="842"/>
        <v>Não</v>
      </c>
      <c r="Y1721" s="40">
        <f t="shared" si="843"/>
        <v>0</v>
      </c>
      <c r="Z1721" s="40">
        <f t="shared" si="844"/>
        <v>0</v>
      </c>
      <c r="AA1721" s="40">
        <f t="shared" si="845"/>
        <v>0</v>
      </c>
      <c r="AB1721" s="40">
        <f t="shared" si="846"/>
        <v>0</v>
      </c>
      <c r="AC1721" s="40">
        <f t="shared" si="847"/>
        <v>0</v>
      </c>
      <c r="AD1721" s="39">
        <f t="shared" si="848"/>
        <v>0</v>
      </c>
      <c r="AE1721" s="39">
        <f t="shared" si="849"/>
        <v>0</v>
      </c>
      <c r="AF1721" t="str">
        <f t="shared" si="850"/>
        <v>Trabalhado</v>
      </c>
      <c r="AG1721" t="str">
        <f t="shared" si="851"/>
        <v/>
      </c>
      <c r="AH1721" t="str">
        <f t="shared" si="852"/>
        <v/>
      </c>
      <c r="AJ1721" s="41">
        <f t="shared" si="853"/>
        <v>21</v>
      </c>
      <c r="AK1721" s="42" t="str">
        <f t="shared" si="854"/>
        <v/>
      </c>
      <c r="AL1721" s="41" t="str">
        <f t="shared" si="855"/>
        <v>Leve atraso</v>
      </c>
      <c r="AM1721" s="41" t="str">
        <f t="shared" si="856"/>
        <v>Não</v>
      </c>
      <c r="AN1721" s="41" t="str">
        <f t="shared" si="857"/>
        <v>Sim</v>
      </c>
      <c r="AO1721" s="42" t="str">
        <f t="shared" si="858"/>
        <v/>
      </c>
      <c r="AP1721" s="41" t="str">
        <f t="shared" si="859"/>
        <v>Diego Ferreira Moura|46301</v>
      </c>
      <c r="AQ1721" s="41" t="str">
        <f t="shared" si="860"/>
        <v/>
      </c>
      <c r="AR1721" s="41" t="str">
        <f>IF($AQ1721="","",COUNTIFS(L_ChaveCob,$AQ1721,L_Ausencia,"&gt;"&amp;$W1721)+COUNTIFS($AQ$4:$AQ1721,$AQ1721,$W$4:$W1721,$W1721))</f>
        <v/>
      </c>
      <c r="AS1721" s="42">
        <f t="shared" si="861"/>
        <v>0</v>
      </c>
      <c r="AT1721" s="42">
        <f t="shared" si="862"/>
        <v>0</v>
      </c>
      <c r="AU1721" s="42">
        <f t="shared" si="863"/>
        <v>0</v>
      </c>
    </row>
    <row r="1722" spans="1:47" hidden="1" x14ac:dyDescent="0.2">
      <c r="A1722" s="35">
        <v>46301</v>
      </c>
      <c r="B1722" s="36"/>
      <c r="C1722" s="36" t="s">
        <v>223</v>
      </c>
      <c r="D1722" s="36"/>
      <c r="E1722" s="37"/>
      <c r="F1722" s="37"/>
      <c r="G1722" s="36"/>
      <c r="H1722" s="36" t="s">
        <v>215</v>
      </c>
      <c r="I1722" s="36"/>
      <c r="J1722" s="36"/>
      <c r="K1722" s="37"/>
      <c r="L1722" s="37"/>
      <c r="M1722" s="37"/>
      <c r="N1722" s="38">
        <f t="shared" si="832"/>
        <v>46296</v>
      </c>
      <c r="O1722" t="str">
        <f t="shared" si="833"/>
        <v/>
      </c>
      <c r="P1722" t="str">
        <f t="shared" si="834"/>
        <v>Serralheria</v>
      </c>
      <c r="Q1722" t="str">
        <f t="shared" si="835"/>
        <v>Posto Vago</v>
      </c>
      <c r="R1722" t="str">
        <f t="shared" si="836"/>
        <v>SERRALHEIRO I</v>
      </c>
      <c r="S1722" t="str">
        <f t="shared" si="837"/>
        <v>ADM</v>
      </c>
      <c r="T1722" s="39">
        <f t="shared" si="838"/>
        <v>53.488333185221997</v>
      </c>
      <c r="U1722" s="40">
        <f t="shared" si="839"/>
        <v>0.375</v>
      </c>
      <c r="V1722" s="40">
        <f t="shared" si="840"/>
        <v>0</v>
      </c>
      <c r="W1722" s="40">
        <f t="shared" si="841"/>
        <v>0.375</v>
      </c>
      <c r="X1722" t="str">
        <f t="shared" si="842"/>
        <v>Sim</v>
      </c>
      <c r="Y1722" s="40">
        <f t="shared" si="843"/>
        <v>0.375</v>
      </c>
      <c r="Z1722" s="40">
        <f t="shared" si="844"/>
        <v>0</v>
      </c>
      <c r="AA1722" s="40">
        <f t="shared" si="845"/>
        <v>0</v>
      </c>
      <c r="AB1722" s="40">
        <f t="shared" si="846"/>
        <v>0</v>
      </c>
      <c r="AC1722" s="40">
        <f t="shared" si="847"/>
        <v>0.375</v>
      </c>
      <c r="AD1722" s="39">
        <f t="shared" si="848"/>
        <v>481.39499866699799</v>
      </c>
      <c r="AE1722" s="39">
        <f t="shared" si="849"/>
        <v>0</v>
      </c>
      <c r="AF1722" t="str">
        <f t="shared" si="850"/>
        <v>Falta de Contratação</v>
      </c>
      <c r="AG1722" t="str">
        <f t="shared" si="851"/>
        <v>DESCONTA 9:00h (Falta de Contratação).</v>
      </c>
      <c r="AH1722" t="str">
        <f t="shared" si="852"/>
        <v/>
      </c>
      <c r="AJ1722" s="41" t="str">
        <f t="shared" si="853"/>
        <v/>
      </c>
      <c r="AK1722" s="42" t="str">
        <f t="shared" si="854"/>
        <v/>
      </c>
      <c r="AL1722" s="41" t="str">
        <f t="shared" si="855"/>
        <v>Dia inteiro</v>
      </c>
      <c r="AM1722" s="41" t="str">
        <f t="shared" si="856"/>
        <v>Sim</v>
      </c>
      <c r="AN1722" s="41" t="str">
        <f t="shared" si="857"/>
        <v>Não</v>
      </c>
      <c r="AO1722" s="42" t="str">
        <f t="shared" si="858"/>
        <v/>
      </c>
      <c r="AP1722" s="41" t="str">
        <f t="shared" si="859"/>
        <v/>
      </c>
      <c r="AQ1722" s="41" t="str">
        <f t="shared" si="860"/>
        <v/>
      </c>
      <c r="AR1722" s="41" t="str">
        <f>IF($AQ1722="","",COUNTIFS(L_ChaveCob,$AQ1722,L_Ausencia,"&gt;"&amp;$W1722)+COUNTIFS($AQ$4:$AQ1722,$AQ1722,$W$4:$W1722,$W1722))</f>
        <v/>
      </c>
      <c r="AS1722" s="42">
        <f t="shared" si="861"/>
        <v>0</v>
      </c>
      <c r="AT1722" s="42">
        <f t="shared" si="862"/>
        <v>0</v>
      </c>
      <c r="AU1722" s="42">
        <f t="shared" si="863"/>
        <v>0</v>
      </c>
    </row>
    <row r="1723" spans="1:47" hidden="1" x14ac:dyDescent="0.2">
      <c r="A1723" s="35">
        <v>46302</v>
      </c>
      <c r="B1723" s="36" t="s">
        <v>620</v>
      </c>
      <c r="C1723" s="36" t="s">
        <v>213</v>
      </c>
      <c r="D1723" s="36"/>
      <c r="E1723" s="37"/>
      <c r="F1723" s="37"/>
      <c r="G1723" s="36"/>
      <c r="H1723" s="36"/>
      <c r="I1723" s="36"/>
      <c r="J1723" s="36"/>
      <c r="K1723" s="37"/>
      <c r="L1723" s="37"/>
      <c r="M1723" s="37"/>
      <c r="N1723" s="38">
        <f t="shared" ref="N1723:N1784" si="864">IF($A1723="","",DATE(YEAR($A1723),MONTH($A1723),1))</f>
        <v>46296</v>
      </c>
      <c r="O1723">
        <f t="shared" ref="O1723:O1784" si="865">IF(TRIM($B1723)="","",IFERROR(INDEX(C_RG,MATCH(TRIM($B1723),C_Nome,0)),"?"))</f>
        <v>558169</v>
      </c>
      <c r="P1723" t="str">
        <f t="shared" ref="P1723:P1784" si="866">IF($A1723="","",IF(TRIM($B1723)="",P_EquipePostoVago,IF($AJ1723="","",INDEX(V_Equipe,$AJ1723))))</f>
        <v>Serralheria</v>
      </c>
      <c r="Q1723" t="str">
        <f t="shared" ref="Q1723:Q1784" si="867">IF($A1723="","",IF(TRIM($B1723)="","Posto Vago",IF($AJ1723="","",INDEX(V_Contrato,$AJ1723))))</f>
        <v>Normal / Fixo</v>
      </c>
      <c r="R1723" t="str">
        <f t="shared" ref="R1723:R1784" si="868">IF($A1723="","",IF(TRIM($B1723)="",$H1723,IF($AJ1723="","",INDEX(V_Funcao,$AJ1723))))</f>
        <v>SERRALHEIRO I</v>
      </c>
      <c r="S1723" t="str">
        <f t="shared" ref="S1723:S1784" si="869">IF($A1723="","",IF($I1723&lt;&gt;"",$I1723,IF(TRIM($B1723)="","ADM",IF($AJ1723="","",INDEX(V_Turno,$AJ1723)))))</f>
        <v>ADM</v>
      </c>
      <c r="T1723" s="39">
        <f t="shared" ref="T1723:T1784" si="870">IF(OR($A1723="",$R1723=""),"",IFERROR(INDEX(F_Valor,MATCH($R1723&amp;"|"&amp;SUMPRODUCT(MAX((F_Funcao=$R1723)*(F_Ini&lt;=$A1723)*F_Ini)),F_Chave,0)),""))</f>
        <v>53.488333185221997</v>
      </c>
      <c r="U1723" s="40">
        <f t="shared" ref="U1723:U1784" si="871">IF(OR($A1723="",$S1723=""),0,IFERROR(INDEX(T_Horas,MATCH($S1723,T_Turno,0),WEEKDAY($A1723,2)),0))</f>
        <v>0.375</v>
      </c>
      <c r="V1723" s="40">
        <f t="shared" ref="V1723:V1784" si="872">IF($A1723="",0,MAX(IF($F1723&lt;&gt;"",N($F1723),IF($AN1723="Sim",IF($AK1723&lt;&gt;"",$AK1723,$U1723),$U1723-$W1723))-IF($J1723="Situação Atípica - Presente",N($K1723),0),0))</f>
        <v>0</v>
      </c>
      <c r="W1723" s="40">
        <f t="shared" ref="W1723:W1784" si="873">IF($A1723="",0,IF($E1723&lt;&gt;"",N($E1723),IF($AL1723="Dia inteiro",$U1723,IF($AL1723="Pelo ponto",IF($AK1723="",$U1723,MAX($U1723-$AK1723,0)),IF(AND($AL1723="Leve atraso",$AO1723&lt;&gt;""),IF(AND($AO1723&gt;P_LeveMin,$AO1723&lt;=P_LeveMax),$AO1723,0),0)))))</f>
        <v>0.375</v>
      </c>
      <c r="X1723" t="str">
        <f t="shared" ref="X1723:X1784" si="874">IF($A1723="","",IF(OR($Q1723="Ferista",$Q1723=""),"Não",IF(AND($AL1723="Leve atraso",$W1723&gt;0,$A1723&gt;=P_InicioRegras),"Sim",IF(OR($J1723&lt;&gt;"",$K1723&lt;&gt;"",$L1723&lt;&gt;""),"Não",$AM1723))))</f>
        <v>Sim</v>
      </c>
      <c r="Y1723" s="40">
        <f t="shared" ref="Y1723:Y1784" si="875">IF($A1723="",0,IF($Q1723="Ferista",0,IF($X1723="Sim",$W1723,0)+N($K1723)))</f>
        <v>0.375</v>
      </c>
      <c r="Z1723" s="40">
        <f t="shared" ref="Z1723:Z1784" si="876">IF($X1723="Sim",$AT1723,0)</f>
        <v>0</v>
      </c>
      <c r="AA1723" s="40">
        <f t="shared" ref="AA1723:AA1784" si="877">IF($AP1723="",0,MIN(MAX($Y1723-$Z1723,0),SUMIFS(CP_Horas,CP_ChaveFalta,$AP1723,CP_Aprov,"Sim")))</f>
        <v>0</v>
      </c>
      <c r="AB1723" s="40">
        <f t="shared" ref="AB1723:AB1784" si="878">IF($A1723="",0,MIN(MAX($Y1723-$Z1723-$AA1723,0),N($M1723)))</f>
        <v>0</v>
      </c>
      <c r="AC1723" s="40">
        <f t="shared" ref="AC1723:AC1784" si="879">IF($A1723="",0,MAX($Y1723-$Z1723-$AA1723-$AB1723,0))</f>
        <v>0.375</v>
      </c>
      <c r="AD1723" s="39">
        <f t="shared" ref="AD1723:AD1784" si="880">IF(OR($AC1723=0,$T1723=""),0,$AC1723*24*$T1723)</f>
        <v>481.39499866699799</v>
      </c>
      <c r="AE1723" s="39">
        <f t="shared" ref="AE1723:AE1784" si="881">IF(OR($A1723="",$T1723=""),0,(IF($AF1723="Justificada",$W1723,0)+N($L1723))*24*$T1723)</f>
        <v>0</v>
      </c>
      <c r="AF1723" t="str">
        <f t="shared" ref="AF1723:AF1784" si="882">IF($A1723="","",IF($J1723&lt;&gt;"","Situação atípica",IF(AND($AL1723="Leve atraso",$W1723&gt;0),"Leve atraso",IFERROR(INDEX(S_Cat,MATCH($C1723,S_Status,0)),"Outros"))))</f>
        <v>Injustificada</v>
      </c>
      <c r="AG1723" t="str">
        <f t="shared" ref="AG1723:AG1784" si="883">IF($A1723="","",TRIM(IF($Z1723&gt;0,"Ferista cobriu "&amp;TEXT($Z1723,"[h]:mm")&amp;"h. ","")&amp;IF($AA1723&gt;0,"Compensado "&amp;TEXT($AA1723,"[h]:mm")&amp;"h por "&amp;IFERROR(INDEX(CP_Quem,MATCH($AP1723,CP_ChaveFalta,0)),"?")&amp;". ","")&amp;IF($AU1723&gt;0,"Compensação aguardando aprovação ("&amp;TEXT($AU1723,"[h]:mm")&amp;"h). ","")&amp;IF($AB1723&gt;0,"Perdoado por acordo "&amp;TEXT($AB1723,"[h]:mm")&amp;"h. ","")&amp;IF(AND($AP1723&lt;&gt;"",COUNTIF(CP_ChaveQuem,$AP1723)&gt;0),"Horas usadas p/ compensar falta de "&amp;INDEX(CP_Falta,MATCH($AP1723,CP_ChaveQuem,0))&amp;" de "&amp;TEXT(INDEX(CP_DataFalta,MATCH($AP1723,CP_ChaveQuem,0)),"dd/mm")&amp;". ","")&amp;IF(AND($Q1723="Ferista",SUMIFS(L_Ferista,L_Data,$A1723,L_Equipe,$P1723)&gt;0),"Como ferista, cobriu "&amp;TEXT(SUMIFS(L_Ferista,L_Data,$A1723,L_Equipe,$P1723),"[h]:mm")&amp;"h de faltas da equipe. ","")&amp;IF($AC1723&gt;0,"DESCONTA "&amp;TEXT($AC1723,"[h]:mm")&amp;"h ("&amp;$AF1723&amp;").","")))</f>
        <v>DESCONTA 9:00h (Injustificada).</v>
      </c>
      <c r="AH1723" t="str">
        <f t="shared" ref="AH1723:AH1784" si="884">IF($A1723="","",IF($O1723="?","CADASTRO: funcionário não está no Cadastro",IF(AND($O1723&lt;&gt;"",$AJ1723=""),"CADASTRO: sem vigência (função/turno) nesta data",IF(AND($AP1723&lt;&gt;"",COUNTIF(L_ChavePD,$AP1723)&gt;1),"DUPLICADO: mesma pessoa 2x no dia",IF($A1723&lt;P_InicioRegras,"",IF(AND($C1723="Horas Compensadas",COUNTIF(CP_ChaveQuem,$AP1723)=0),"VINCULAR: registrar na aba Compensações de quem é a falta",IF($AU1723&gt;0,"APROVAR: compensação pendente na aba Compensações",IF(AND($AQ1723&lt;&gt;"",$AS1723&gt;0,$AT1723&lt;$W1723,$AC1723&gt;0),"FERISTA: horas do ferista não cobriram toda a falta",IF(AND($AL1723="Pelo ponto",$AK1723="",$E1723="",$X1723="Sim"),"PONTO: sem ponto nem horas manuais — descontando jornada cheia",IF(AND($AL1723="Leve atraso",$E1723="",N($AO1723)&gt;P_LeveMax),"CLASSIFICAR: ponto mostra atraso &gt; 30 min — trocar o Status",IF($AF1723="Leve atraso","AJUSTAR STATUS: atraso lançado como Horas Trabalhadas",IF(AND(N($K1723)&gt;0,$G1723=""),"OBSERVAÇÃO: desconto extra sem observação",IF(AND($J1723&lt;&gt;"",N($K1723)+N($L1723)&gt;$U1723),"CONFERIR: horas manuais maiores que a jornada","")))))))))))))</f>
        <v>DUPLICADO: mesma pessoa 2x no dia</v>
      </c>
      <c r="AJ1723" s="41">
        <f t="shared" ref="AJ1723:AJ1784" si="885">IF(OR($A1723="",$O1723="",$O1723="?"),"",IFERROR(MATCH($O1723&amp;"|"&amp;SUMPRODUCT(MAX((V_RG=$O1723)*(V_Ini&lt;=$A1723)*V_Ini)),V_Chave,0),""))</f>
        <v>23</v>
      </c>
      <c r="AK1723" s="42" t="str">
        <f t="shared" ref="AK1723:AK1784" si="886">IF(ISNUMBER(SEARCH(" = ",$D1723)),IFERROR(TIMEVALUE(TRIM(RIGHT($D1723,5))),""),"")</f>
        <v/>
      </c>
      <c r="AL1723" s="41" t="str">
        <f t="shared" ref="AL1723:AL1784" si="887">IF($C1723="","",IFERROR(INDEX(S_Modo,MATCH($C1723,S_Status,0)),"Não"))</f>
        <v>Dia inteiro</v>
      </c>
      <c r="AM1723" s="41" t="str">
        <f t="shared" ref="AM1723:AM1784" si="888">IF($C1723="","",IFERROR(INDEX(S_Conta,MATCH($C1723,S_Status,0)),"Não"))</f>
        <v>Sim</v>
      </c>
      <c r="AN1723" s="41" t="str">
        <f t="shared" ref="AN1723:AN1784" si="889">IF($C1723="","",IFERROR(INDEX(S_Trab,MATCH($C1723,S_Status,0)),"Não"))</f>
        <v>Não</v>
      </c>
      <c r="AO1723" s="42" t="str">
        <f t="shared" ref="AO1723:AO1784" si="890">IF(OR($A1723="",$AK1723=""),"",$U1723-$AK1723-IF($J1723&lt;&gt;"Situação Atípica - Presente",N($K1723)+N($L1723),0))</f>
        <v/>
      </c>
      <c r="AP1723" s="41" t="str">
        <f t="shared" ref="AP1723:AP1784" si="891">IF(OR($A1723="",TRIM($B1723)=""),"",TRIM($B1723)&amp;"|"&amp;$A1723)</f>
        <v>Felipe Cardoso|46302</v>
      </c>
      <c r="AQ1723" s="41" t="str">
        <f t="shared" ref="AQ1723:AQ1784" si="892">IF(AND(P_CoberturaAuto="Sim",$A1723&lt;&gt;"",$A1723&gt;=P_InicioRegras,$Q1723="Normal / Fixo",$R1723&lt;&gt;"",ISERROR(SEARCH("ENCARREGADO",$R1723)),$AM1723="Sim",$W1723&gt;0),$A1723&amp;"|"&amp;$P1723,"")</f>
        <v>46302|Serralheria</v>
      </c>
      <c r="AR1723" s="41">
        <f>IF($AQ1723="","",COUNTIFS(L_ChaveCob,$AQ1723,L_Ausencia,"&gt;"&amp;$W1723)+COUNTIFS($AQ$4:$AQ1723,$AQ1723,$W$4:$W1723,$W1723))</f>
        <v>1</v>
      </c>
      <c r="AS1723" s="42">
        <f t="shared" ref="AS1723:AS1784" si="893">IF($AQ1723="",0,SUMIFS(L_Trab,L_Data,$A1723,L_Equipe,$P1723,L_Contrato,"Ferista",L_Status,"&lt;&gt;Remanejamento"))</f>
        <v>0</v>
      </c>
      <c r="AT1723" s="42">
        <f t="shared" ref="AT1723:AT1784" si="894">IF(OR($AQ1723="",$AS1723=0),0,MAX(MIN($W1723,$AS1723-SUMIFS(L_Ausencia,L_ChaveCob,$AQ1723,L_OrdemCob,"&lt;"&amp;$AR1723)),0))</f>
        <v>0</v>
      </c>
      <c r="AU1723" s="42">
        <f t="shared" ref="AU1723:AU1784" si="895">IF($AP1723="",0,SUMIFS(CP_Horas,CP_ChaveFalta,$AP1723,CP_Aprov,"&lt;&gt;Sim"))</f>
        <v>0</v>
      </c>
    </row>
    <row r="1724" spans="1:47" x14ac:dyDescent="0.2">
      <c r="A1724" s="35">
        <v>46301</v>
      </c>
      <c r="B1724" s="36"/>
      <c r="C1724" s="36" t="s">
        <v>223</v>
      </c>
      <c r="D1724" s="36"/>
      <c r="E1724" s="37"/>
      <c r="F1724" s="37"/>
      <c r="G1724" s="36"/>
      <c r="H1724" s="36" t="s">
        <v>215</v>
      </c>
      <c r="I1724" s="36"/>
      <c r="J1724" s="36"/>
      <c r="K1724" s="37"/>
      <c r="L1724" s="37"/>
      <c r="M1724" s="37"/>
      <c r="N1724" s="38">
        <f t="shared" si="864"/>
        <v>46296</v>
      </c>
      <c r="O1724" t="str">
        <f t="shared" si="865"/>
        <v/>
      </c>
      <c r="P1724" t="str">
        <f t="shared" si="866"/>
        <v>Serralheria</v>
      </c>
      <c r="Q1724" t="str">
        <f t="shared" si="867"/>
        <v>Posto Vago</v>
      </c>
      <c r="R1724" t="str">
        <f t="shared" si="868"/>
        <v>SERRALHEIRO I</v>
      </c>
      <c r="S1724" t="str">
        <f t="shared" si="869"/>
        <v>ADM</v>
      </c>
      <c r="T1724" s="39">
        <f t="shared" si="870"/>
        <v>53.488333185221997</v>
      </c>
      <c r="U1724" s="40">
        <f t="shared" si="871"/>
        <v>0.375</v>
      </c>
      <c r="V1724" s="40">
        <f t="shared" si="872"/>
        <v>0</v>
      </c>
      <c r="W1724" s="40">
        <f t="shared" si="873"/>
        <v>0.375</v>
      </c>
      <c r="X1724" t="str">
        <f t="shared" si="874"/>
        <v>Sim</v>
      </c>
      <c r="Y1724" s="40">
        <f t="shared" si="875"/>
        <v>0.375</v>
      </c>
      <c r="Z1724" s="40">
        <f t="shared" si="876"/>
        <v>0</v>
      </c>
      <c r="AA1724" s="40">
        <f t="shared" si="877"/>
        <v>0</v>
      </c>
      <c r="AB1724" s="40">
        <f t="shared" si="878"/>
        <v>0</v>
      </c>
      <c r="AC1724" s="40">
        <f t="shared" si="879"/>
        <v>0.375</v>
      </c>
      <c r="AD1724" s="39">
        <f t="shared" si="880"/>
        <v>481.39499866699799</v>
      </c>
      <c r="AE1724" s="39">
        <f t="shared" si="881"/>
        <v>0</v>
      </c>
      <c r="AF1724" t="str">
        <f t="shared" si="882"/>
        <v>Falta de Contratação</v>
      </c>
      <c r="AG1724" t="str">
        <f t="shared" si="883"/>
        <v>DESCONTA 9:00h (Falta de Contratação).</v>
      </c>
      <c r="AH1724" t="str">
        <f t="shared" si="884"/>
        <v/>
      </c>
      <c r="AJ1724" s="41" t="str">
        <f t="shared" si="885"/>
        <v/>
      </c>
      <c r="AK1724" s="42" t="str">
        <f t="shared" si="886"/>
        <v/>
      </c>
      <c r="AL1724" s="41" t="str">
        <f t="shared" si="887"/>
        <v>Dia inteiro</v>
      </c>
      <c r="AM1724" s="41" t="str">
        <f t="shared" si="888"/>
        <v>Sim</v>
      </c>
      <c r="AN1724" s="41" t="str">
        <f t="shared" si="889"/>
        <v>Não</v>
      </c>
      <c r="AO1724" s="42" t="str">
        <f t="shared" si="890"/>
        <v/>
      </c>
      <c r="AP1724" s="41" t="str">
        <f t="shared" si="891"/>
        <v/>
      </c>
      <c r="AQ1724" s="41" t="str">
        <f t="shared" si="892"/>
        <v/>
      </c>
      <c r="AR1724" s="41" t="str">
        <f>IF($AQ1724="","",COUNTIFS(L_ChaveCob,$AQ1724,L_Ausencia,"&gt;"&amp;$W1724)+COUNTIFS($AQ$4:$AQ1724,$AQ1724,$W$4:$W1724,$W1724))</f>
        <v/>
      </c>
      <c r="AS1724" s="42">
        <f t="shared" si="893"/>
        <v>0</v>
      </c>
      <c r="AT1724" s="42">
        <f t="shared" si="894"/>
        <v>0</v>
      </c>
      <c r="AU1724" s="42">
        <f t="shared" si="895"/>
        <v>0</v>
      </c>
    </row>
    <row r="1725" spans="1:47" x14ac:dyDescent="0.2">
      <c r="A1725" s="35">
        <v>46301</v>
      </c>
      <c r="B1725" s="36" t="s">
        <v>620</v>
      </c>
      <c r="C1725" s="36" t="s">
        <v>213</v>
      </c>
      <c r="D1725" s="36"/>
      <c r="E1725" s="37"/>
      <c r="F1725" s="37"/>
      <c r="G1725" s="36"/>
      <c r="H1725" s="36"/>
      <c r="I1725" s="36"/>
      <c r="J1725" s="36"/>
      <c r="K1725" s="37"/>
      <c r="L1725" s="37"/>
      <c r="M1725" s="37"/>
      <c r="N1725" s="38">
        <f t="shared" si="864"/>
        <v>46296</v>
      </c>
      <c r="O1725">
        <f t="shared" si="865"/>
        <v>558169</v>
      </c>
      <c r="P1725" t="str">
        <f t="shared" si="866"/>
        <v>Serralheria</v>
      </c>
      <c r="Q1725" t="str">
        <f t="shared" si="867"/>
        <v>Normal / Fixo</v>
      </c>
      <c r="R1725" t="str">
        <f t="shared" si="868"/>
        <v>SERRALHEIRO I</v>
      </c>
      <c r="S1725" t="str">
        <f t="shared" si="869"/>
        <v>ADM</v>
      </c>
      <c r="T1725" s="39">
        <f t="shared" si="870"/>
        <v>53.488333185221997</v>
      </c>
      <c r="U1725" s="40">
        <f t="shared" si="871"/>
        <v>0.375</v>
      </c>
      <c r="V1725" s="40">
        <f t="shared" si="872"/>
        <v>0</v>
      </c>
      <c r="W1725" s="40">
        <f t="shared" si="873"/>
        <v>0.375</v>
      </c>
      <c r="X1725" t="str">
        <f t="shared" si="874"/>
        <v>Sim</v>
      </c>
      <c r="Y1725" s="40">
        <f t="shared" si="875"/>
        <v>0.375</v>
      </c>
      <c r="Z1725" s="40">
        <f t="shared" si="876"/>
        <v>0</v>
      </c>
      <c r="AA1725" s="40">
        <f t="shared" si="877"/>
        <v>0</v>
      </c>
      <c r="AB1725" s="40">
        <f t="shared" si="878"/>
        <v>0</v>
      </c>
      <c r="AC1725" s="40">
        <f t="shared" si="879"/>
        <v>0.375</v>
      </c>
      <c r="AD1725" s="39">
        <f t="shared" si="880"/>
        <v>481.39499866699799</v>
      </c>
      <c r="AE1725" s="39">
        <f t="shared" si="881"/>
        <v>0</v>
      </c>
      <c r="AF1725" t="str">
        <f t="shared" si="882"/>
        <v>Injustificada</v>
      </c>
      <c r="AG1725" t="str">
        <f t="shared" si="883"/>
        <v>DESCONTA 9:00h (Injustificada).</v>
      </c>
      <c r="AH1725" t="str">
        <f t="shared" si="884"/>
        <v/>
      </c>
      <c r="AJ1725" s="41">
        <f t="shared" si="885"/>
        <v>23</v>
      </c>
      <c r="AK1725" s="42" t="str">
        <f t="shared" si="886"/>
        <v/>
      </c>
      <c r="AL1725" s="41" t="str">
        <f t="shared" si="887"/>
        <v>Dia inteiro</v>
      </c>
      <c r="AM1725" s="41" t="str">
        <f t="shared" si="888"/>
        <v>Sim</v>
      </c>
      <c r="AN1725" s="41" t="str">
        <f t="shared" si="889"/>
        <v>Não</v>
      </c>
      <c r="AO1725" s="42" t="str">
        <f t="shared" si="890"/>
        <v/>
      </c>
      <c r="AP1725" s="41" t="str">
        <f t="shared" si="891"/>
        <v>Felipe Cardoso|46301</v>
      </c>
      <c r="AQ1725" s="41" t="str">
        <f t="shared" si="892"/>
        <v>46301|Serralheria</v>
      </c>
      <c r="AR1725" s="41">
        <f>IF($AQ1725="","",COUNTIFS(L_ChaveCob,$AQ1725,L_Ausencia,"&gt;"&amp;$W1725)+COUNTIFS($AQ$4:$AQ1725,$AQ1725,$W$4:$W1725,$W1725))</f>
        <v>3</v>
      </c>
      <c r="AS1725" s="42">
        <f t="shared" si="893"/>
        <v>0</v>
      </c>
      <c r="AT1725" s="42">
        <f t="shared" si="894"/>
        <v>0</v>
      </c>
      <c r="AU1725" s="42">
        <f t="shared" si="895"/>
        <v>0</v>
      </c>
    </row>
    <row r="1726" spans="1:47" x14ac:dyDescent="0.2">
      <c r="A1726" s="35">
        <v>46302</v>
      </c>
      <c r="B1726" s="36" t="s">
        <v>252</v>
      </c>
      <c r="C1726" s="36" t="s">
        <v>232</v>
      </c>
      <c r="D1726" s="36"/>
      <c r="E1726" s="37"/>
      <c r="F1726" s="37"/>
      <c r="G1726" s="36"/>
      <c r="H1726" s="36"/>
      <c r="I1726" s="36"/>
      <c r="J1726" s="36"/>
      <c r="K1726" s="37"/>
      <c r="L1726" s="37"/>
      <c r="M1726" s="37"/>
      <c r="N1726" s="38">
        <f t="shared" si="864"/>
        <v>46296</v>
      </c>
      <c r="O1726">
        <f t="shared" si="865"/>
        <v>266937</v>
      </c>
      <c r="P1726" t="str">
        <f t="shared" si="866"/>
        <v>Serralheria</v>
      </c>
      <c r="Q1726" t="str">
        <f t="shared" si="867"/>
        <v>Normal / Fixo</v>
      </c>
      <c r="R1726" t="str">
        <f t="shared" si="868"/>
        <v>ENCARREGADO</v>
      </c>
      <c r="S1726" t="str">
        <f t="shared" si="869"/>
        <v>ADM</v>
      </c>
      <c r="T1726" s="39">
        <f t="shared" si="870"/>
        <v>66.410146806958295</v>
      </c>
      <c r="U1726" s="40">
        <f t="shared" si="871"/>
        <v>0.375</v>
      </c>
      <c r="V1726" s="40">
        <f t="shared" si="872"/>
        <v>0.375</v>
      </c>
      <c r="W1726" s="40">
        <f t="shared" si="873"/>
        <v>0</v>
      </c>
      <c r="X1726" t="str">
        <f t="shared" si="874"/>
        <v>Não</v>
      </c>
      <c r="Y1726" s="40">
        <f t="shared" si="875"/>
        <v>0</v>
      </c>
      <c r="Z1726" s="40">
        <f t="shared" si="876"/>
        <v>0</v>
      </c>
      <c r="AA1726" s="40">
        <f t="shared" si="877"/>
        <v>0</v>
      </c>
      <c r="AB1726" s="40">
        <f t="shared" si="878"/>
        <v>0</v>
      </c>
      <c r="AC1726" s="40">
        <f t="shared" si="879"/>
        <v>0</v>
      </c>
      <c r="AD1726" s="39">
        <f t="shared" si="880"/>
        <v>0</v>
      </c>
      <c r="AE1726" s="39">
        <f t="shared" si="881"/>
        <v>0</v>
      </c>
      <c r="AF1726" t="str">
        <f t="shared" si="882"/>
        <v>Trabalhado</v>
      </c>
      <c r="AG1726" t="str">
        <f t="shared" si="883"/>
        <v/>
      </c>
      <c r="AH1726" t="str">
        <f t="shared" si="884"/>
        <v/>
      </c>
      <c r="AJ1726" s="41">
        <f t="shared" si="885"/>
        <v>1</v>
      </c>
      <c r="AK1726" s="42" t="str">
        <f t="shared" si="886"/>
        <v/>
      </c>
      <c r="AL1726" s="41" t="str">
        <f t="shared" si="887"/>
        <v>Leve atraso</v>
      </c>
      <c r="AM1726" s="41" t="str">
        <f t="shared" si="888"/>
        <v>Não</v>
      </c>
      <c r="AN1726" s="41" t="str">
        <f t="shared" si="889"/>
        <v>Sim</v>
      </c>
      <c r="AO1726" s="42" t="str">
        <f t="shared" si="890"/>
        <v/>
      </c>
      <c r="AP1726" s="41" t="str">
        <f t="shared" si="891"/>
        <v>Ronaldo Rosendo da Silva|46302</v>
      </c>
      <c r="AQ1726" s="41" t="str">
        <f t="shared" si="892"/>
        <v/>
      </c>
      <c r="AR1726" s="41" t="str">
        <f>IF($AQ1726="","",COUNTIFS(L_ChaveCob,$AQ1726,L_Ausencia,"&gt;"&amp;$W1726)+COUNTIFS($AQ$4:$AQ1726,$AQ1726,$W$4:$W1726,$W1726))</f>
        <v/>
      </c>
      <c r="AS1726" s="42">
        <f t="shared" si="893"/>
        <v>0</v>
      </c>
      <c r="AT1726" s="42">
        <f t="shared" si="894"/>
        <v>0</v>
      </c>
      <c r="AU1726" s="42">
        <f t="shared" si="895"/>
        <v>0</v>
      </c>
    </row>
    <row r="1727" spans="1:47" x14ac:dyDescent="0.2">
      <c r="A1727" s="35">
        <v>46302</v>
      </c>
      <c r="B1727" s="36" t="s">
        <v>243</v>
      </c>
      <c r="C1727" s="36" t="s">
        <v>232</v>
      </c>
      <c r="D1727" s="36"/>
      <c r="E1727" s="37"/>
      <c r="F1727" s="37"/>
      <c r="G1727" s="36"/>
      <c r="H1727" s="36"/>
      <c r="I1727" s="36"/>
      <c r="J1727" s="36"/>
      <c r="K1727" s="37"/>
      <c r="L1727" s="37"/>
      <c r="M1727" s="37"/>
      <c r="N1727" s="38">
        <f t="shared" si="864"/>
        <v>46296</v>
      </c>
      <c r="O1727">
        <f t="shared" si="865"/>
        <v>900003</v>
      </c>
      <c r="P1727" t="str">
        <f t="shared" si="866"/>
        <v>Serralheria</v>
      </c>
      <c r="Q1727" t="str">
        <f t="shared" si="867"/>
        <v>Normal / Fixo</v>
      </c>
      <c r="R1727" t="str">
        <f t="shared" si="868"/>
        <v>ENCARREGADO</v>
      </c>
      <c r="S1727" t="str">
        <f t="shared" si="869"/>
        <v>ADM</v>
      </c>
      <c r="T1727" s="39">
        <f t="shared" si="870"/>
        <v>66.410146806958295</v>
      </c>
      <c r="U1727" s="40">
        <f t="shared" si="871"/>
        <v>0.375</v>
      </c>
      <c r="V1727" s="40">
        <f t="shared" si="872"/>
        <v>0.375</v>
      </c>
      <c r="W1727" s="40">
        <f t="shared" si="873"/>
        <v>0</v>
      </c>
      <c r="X1727" t="str">
        <f t="shared" si="874"/>
        <v>Não</v>
      </c>
      <c r="Y1727" s="40">
        <f t="shared" si="875"/>
        <v>0</v>
      </c>
      <c r="Z1727" s="40">
        <f t="shared" si="876"/>
        <v>0</v>
      </c>
      <c r="AA1727" s="40">
        <f t="shared" si="877"/>
        <v>0</v>
      </c>
      <c r="AB1727" s="40">
        <f t="shared" si="878"/>
        <v>0</v>
      </c>
      <c r="AC1727" s="40">
        <f t="shared" si="879"/>
        <v>0</v>
      </c>
      <c r="AD1727" s="39">
        <f t="shared" si="880"/>
        <v>0</v>
      </c>
      <c r="AE1727" s="39">
        <f t="shared" si="881"/>
        <v>0</v>
      </c>
      <c r="AF1727" t="str">
        <f t="shared" si="882"/>
        <v>Trabalhado</v>
      </c>
      <c r="AG1727" t="str">
        <f t="shared" si="883"/>
        <v/>
      </c>
      <c r="AH1727" t="str">
        <f t="shared" si="884"/>
        <v/>
      </c>
      <c r="AJ1727" s="41">
        <f t="shared" si="885"/>
        <v>10</v>
      </c>
      <c r="AK1727" s="42" t="str">
        <f t="shared" si="886"/>
        <v/>
      </c>
      <c r="AL1727" s="41" t="str">
        <f t="shared" si="887"/>
        <v>Leve atraso</v>
      </c>
      <c r="AM1727" s="41" t="str">
        <f t="shared" si="888"/>
        <v>Não</v>
      </c>
      <c r="AN1727" s="41" t="str">
        <f t="shared" si="889"/>
        <v>Sim</v>
      </c>
      <c r="AO1727" s="42" t="str">
        <f t="shared" si="890"/>
        <v/>
      </c>
      <c r="AP1727" s="41" t="str">
        <f t="shared" si="891"/>
        <v>Marcelo Antônio Silvestre de Moraes|46302</v>
      </c>
      <c r="AQ1727" s="41" t="str">
        <f t="shared" si="892"/>
        <v/>
      </c>
      <c r="AR1727" s="41" t="str">
        <f>IF($AQ1727="","",COUNTIFS(L_ChaveCob,$AQ1727,L_Ausencia,"&gt;"&amp;$W1727)+COUNTIFS($AQ$4:$AQ1727,$AQ1727,$W$4:$W1727,$W1727))</f>
        <v/>
      </c>
      <c r="AS1727" s="42">
        <f t="shared" si="893"/>
        <v>0</v>
      </c>
      <c r="AT1727" s="42">
        <f t="shared" si="894"/>
        <v>0</v>
      </c>
      <c r="AU1727" s="42">
        <f t="shared" si="895"/>
        <v>0</v>
      </c>
    </row>
    <row r="1728" spans="1:47" x14ac:dyDescent="0.2">
      <c r="A1728" s="35">
        <v>46302</v>
      </c>
      <c r="B1728" s="36" t="s">
        <v>239</v>
      </c>
      <c r="C1728" s="36" t="s">
        <v>232</v>
      </c>
      <c r="D1728" s="36"/>
      <c r="E1728" s="37"/>
      <c r="F1728" s="37"/>
      <c r="G1728" s="36"/>
      <c r="H1728" s="36"/>
      <c r="I1728" s="36"/>
      <c r="J1728" s="36"/>
      <c r="K1728" s="37"/>
      <c r="L1728" s="37"/>
      <c r="M1728" s="37"/>
      <c r="N1728" s="38">
        <f t="shared" si="864"/>
        <v>46296</v>
      </c>
      <c r="O1728">
        <f t="shared" si="865"/>
        <v>173078</v>
      </c>
      <c r="P1728" t="str">
        <f t="shared" si="866"/>
        <v>Serralheria</v>
      </c>
      <c r="Q1728" t="str">
        <f t="shared" si="867"/>
        <v>Normal / Fixo</v>
      </c>
      <c r="R1728" t="str">
        <f t="shared" si="868"/>
        <v>SERRALHEIRO II</v>
      </c>
      <c r="S1728" t="str">
        <f t="shared" si="869"/>
        <v>ADM</v>
      </c>
      <c r="T1728" s="39">
        <f t="shared" si="870"/>
        <v>57.825734836004102</v>
      </c>
      <c r="U1728" s="40">
        <f t="shared" si="871"/>
        <v>0.375</v>
      </c>
      <c r="V1728" s="40">
        <f t="shared" si="872"/>
        <v>0.375</v>
      </c>
      <c r="W1728" s="40">
        <f t="shared" si="873"/>
        <v>0</v>
      </c>
      <c r="X1728" t="str">
        <f t="shared" si="874"/>
        <v>Não</v>
      </c>
      <c r="Y1728" s="40">
        <f t="shared" si="875"/>
        <v>0</v>
      </c>
      <c r="Z1728" s="40">
        <f t="shared" si="876"/>
        <v>0</v>
      </c>
      <c r="AA1728" s="40">
        <f t="shared" si="877"/>
        <v>0</v>
      </c>
      <c r="AB1728" s="40">
        <f t="shared" si="878"/>
        <v>0</v>
      </c>
      <c r="AC1728" s="40">
        <f t="shared" si="879"/>
        <v>0</v>
      </c>
      <c r="AD1728" s="39">
        <f t="shared" si="880"/>
        <v>0</v>
      </c>
      <c r="AE1728" s="39">
        <f t="shared" si="881"/>
        <v>0</v>
      </c>
      <c r="AF1728" t="str">
        <f t="shared" si="882"/>
        <v>Trabalhado</v>
      </c>
      <c r="AG1728" t="str">
        <f t="shared" si="883"/>
        <v/>
      </c>
      <c r="AH1728" t="str">
        <f t="shared" si="884"/>
        <v/>
      </c>
      <c r="AJ1728" s="41">
        <f t="shared" si="885"/>
        <v>2</v>
      </c>
      <c r="AK1728" s="42" t="str">
        <f t="shared" si="886"/>
        <v/>
      </c>
      <c r="AL1728" s="41" t="str">
        <f t="shared" si="887"/>
        <v>Leve atraso</v>
      </c>
      <c r="AM1728" s="41" t="str">
        <f t="shared" si="888"/>
        <v>Não</v>
      </c>
      <c r="AN1728" s="41" t="str">
        <f t="shared" si="889"/>
        <v>Sim</v>
      </c>
      <c r="AO1728" s="42" t="str">
        <f t="shared" si="890"/>
        <v/>
      </c>
      <c r="AP1728" s="41" t="str">
        <f t="shared" si="891"/>
        <v>Giovani Joao da Silva|46302</v>
      </c>
      <c r="AQ1728" s="41" t="str">
        <f t="shared" si="892"/>
        <v/>
      </c>
      <c r="AR1728" s="41" t="str">
        <f>IF($AQ1728="","",COUNTIFS(L_ChaveCob,$AQ1728,L_Ausencia,"&gt;"&amp;$W1728)+COUNTIFS($AQ$4:$AQ1728,$AQ1728,$W$4:$W1728,$W1728))</f>
        <v/>
      </c>
      <c r="AS1728" s="42">
        <f t="shared" si="893"/>
        <v>0</v>
      </c>
      <c r="AT1728" s="42">
        <f t="shared" si="894"/>
        <v>0</v>
      </c>
      <c r="AU1728" s="42">
        <f t="shared" si="895"/>
        <v>0</v>
      </c>
    </row>
    <row r="1729" spans="1:47" x14ac:dyDescent="0.2">
      <c r="A1729" s="35">
        <v>46302</v>
      </c>
      <c r="B1729" s="36" t="s">
        <v>241</v>
      </c>
      <c r="C1729" s="36" t="s">
        <v>232</v>
      </c>
      <c r="D1729" s="36"/>
      <c r="E1729" s="37"/>
      <c r="F1729" s="37"/>
      <c r="G1729" s="36"/>
      <c r="H1729" s="36"/>
      <c r="I1729" s="36"/>
      <c r="J1729" s="36"/>
      <c r="K1729" s="37"/>
      <c r="L1729" s="37"/>
      <c r="M1729" s="37"/>
      <c r="N1729" s="38">
        <f t="shared" si="864"/>
        <v>46296</v>
      </c>
      <c r="O1729">
        <f t="shared" si="865"/>
        <v>24800</v>
      </c>
      <c r="P1729" t="str">
        <f t="shared" si="866"/>
        <v>Serralheria</v>
      </c>
      <c r="Q1729" t="str">
        <f t="shared" si="867"/>
        <v>Normal / Fixo</v>
      </c>
      <c r="R1729" t="str">
        <f t="shared" si="868"/>
        <v>SERRALHEIRO II</v>
      </c>
      <c r="S1729" t="str">
        <f t="shared" si="869"/>
        <v>ADM</v>
      </c>
      <c r="T1729" s="39">
        <f t="shared" si="870"/>
        <v>57.825734836004102</v>
      </c>
      <c r="U1729" s="40">
        <f t="shared" si="871"/>
        <v>0.375</v>
      </c>
      <c r="V1729" s="40">
        <f t="shared" si="872"/>
        <v>0.375</v>
      </c>
      <c r="W1729" s="40">
        <f t="shared" si="873"/>
        <v>0</v>
      </c>
      <c r="X1729" t="str">
        <f t="shared" si="874"/>
        <v>Não</v>
      </c>
      <c r="Y1729" s="40">
        <f t="shared" si="875"/>
        <v>0</v>
      </c>
      <c r="Z1729" s="40">
        <f t="shared" si="876"/>
        <v>0</v>
      </c>
      <c r="AA1729" s="40">
        <f t="shared" si="877"/>
        <v>0</v>
      </c>
      <c r="AB1729" s="40">
        <f t="shared" si="878"/>
        <v>0</v>
      </c>
      <c r="AC1729" s="40">
        <f t="shared" si="879"/>
        <v>0</v>
      </c>
      <c r="AD1729" s="39">
        <f t="shared" si="880"/>
        <v>0</v>
      </c>
      <c r="AE1729" s="39">
        <f t="shared" si="881"/>
        <v>0</v>
      </c>
      <c r="AF1729" t="str">
        <f t="shared" si="882"/>
        <v>Trabalhado</v>
      </c>
      <c r="AG1729" t="str">
        <f t="shared" si="883"/>
        <v/>
      </c>
      <c r="AH1729" t="str">
        <f t="shared" si="884"/>
        <v/>
      </c>
      <c r="AJ1729" s="41">
        <f t="shared" si="885"/>
        <v>3</v>
      </c>
      <c r="AK1729" s="42" t="str">
        <f t="shared" si="886"/>
        <v/>
      </c>
      <c r="AL1729" s="41" t="str">
        <f t="shared" si="887"/>
        <v>Leve atraso</v>
      </c>
      <c r="AM1729" s="41" t="str">
        <f t="shared" si="888"/>
        <v>Não</v>
      </c>
      <c r="AN1729" s="41" t="str">
        <f t="shared" si="889"/>
        <v>Sim</v>
      </c>
      <c r="AO1729" s="42" t="str">
        <f t="shared" si="890"/>
        <v/>
      </c>
      <c r="AP1729" s="41" t="str">
        <f t="shared" si="891"/>
        <v>Ivanildo Lopes Pires de Carvalho|46302</v>
      </c>
      <c r="AQ1729" s="41" t="str">
        <f t="shared" si="892"/>
        <v/>
      </c>
      <c r="AR1729" s="41" t="str">
        <f>IF($AQ1729="","",COUNTIFS(L_ChaveCob,$AQ1729,L_Ausencia,"&gt;"&amp;$W1729)+COUNTIFS($AQ$4:$AQ1729,$AQ1729,$W$4:$W1729,$W1729))</f>
        <v/>
      </c>
      <c r="AS1729" s="42">
        <f t="shared" si="893"/>
        <v>0</v>
      </c>
      <c r="AT1729" s="42">
        <f t="shared" si="894"/>
        <v>0</v>
      </c>
      <c r="AU1729" s="42">
        <f t="shared" si="895"/>
        <v>0</v>
      </c>
    </row>
    <row r="1730" spans="1:47" x14ac:dyDescent="0.2">
      <c r="A1730" s="35">
        <v>46302</v>
      </c>
      <c r="B1730" s="36" t="s">
        <v>254</v>
      </c>
      <c r="C1730" s="36" t="s">
        <v>232</v>
      </c>
      <c r="D1730" s="36"/>
      <c r="E1730" s="37"/>
      <c r="F1730" s="37"/>
      <c r="G1730" s="36"/>
      <c r="H1730" s="36"/>
      <c r="I1730" s="36"/>
      <c r="J1730" s="36"/>
      <c r="K1730" s="37"/>
      <c r="L1730" s="37"/>
      <c r="M1730" s="37"/>
      <c r="N1730" s="38">
        <f t="shared" si="864"/>
        <v>46296</v>
      </c>
      <c r="O1730">
        <f t="shared" si="865"/>
        <v>900001</v>
      </c>
      <c r="P1730" t="str">
        <f t="shared" si="866"/>
        <v>Serralheria</v>
      </c>
      <c r="Q1730" t="str">
        <f t="shared" si="867"/>
        <v>Normal / Fixo</v>
      </c>
      <c r="R1730" t="str">
        <f t="shared" si="868"/>
        <v>SERRALHEIRO II</v>
      </c>
      <c r="S1730" t="str">
        <f t="shared" si="869"/>
        <v>ADM</v>
      </c>
      <c r="T1730" s="39">
        <f t="shared" si="870"/>
        <v>57.825734836004102</v>
      </c>
      <c r="U1730" s="40">
        <f t="shared" si="871"/>
        <v>0.375</v>
      </c>
      <c r="V1730" s="40">
        <f t="shared" si="872"/>
        <v>0.375</v>
      </c>
      <c r="W1730" s="40">
        <f t="shared" si="873"/>
        <v>0</v>
      </c>
      <c r="X1730" t="str">
        <f t="shared" si="874"/>
        <v>Não</v>
      </c>
      <c r="Y1730" s="40">
        <f t="shared" si="875"/>
        <v>0</v>
      </c>
      <c r="Z1730" s="40">
        <f t="shared" si="876"/>
        <v>0</v>
      </c>
      <c r="AA1730" s="40">
        <f t="shared" si="877"/>
        <v>0</v>
      </c>
      <c r="AB1730" s="40">
        <f t="shared" si="878"/>
        <v>0</v>
      </c>
      <c r="AC1730" s="40">
        <f t="shared" si="879"/>
        <v>0</v>
      </c>
      <c r="AD1730" s="39">
        <f t="shared" si="880"/>
        <v>0</v>
      </c>
      <c r="AE1730" s="39">
        <f t="shared" si="881"/>
        <v>0</v>
      </c>
      <c r="AF1730" t="str">
        <f t="shared" si="882"/>
        <v>Trabalhado</v>
      </c>
      <c r="AG1730" t="str">
        <f t="shared" si="883"/>
        <v/>
      </c>
      <c r="AH1730" t="str">
        <f t="shared" si="884"/>
        <v/>
      </c>
      <c r="AJ1730" s="41">
        <f t="shared" si="885"/>
        <v>8</v>
      </c>
      <c r="AK1730" s="42" t="str">
        <f t="shared" si="886"/>
        <v/>
      </c>
      <c r="AL1730" s="41" t="str">
        <f t="shared" si="887"/>
        <v>Leve atraso</v>
      </c>
      <c r="AM1730" s="41" t="str">
        <f t="shared" si="888"/>
        <v>Não</v>
      </c>
      <c r="AN1730" s="41" t="str">
        <f t="shared" si="889"/>
        <v>Sim</v>
      </c>
      <c r="AO1730" s="42" t="str">
        <f t="shared" si="890"/>
        <v/>
      </c>
      <c r="AP1730" s="41" t="str">
        <f t="shared" si="891"/>
        <v>Ronaldo Santos Dias|46302</v>
      </c>
      <c r="AQ1730" s="41" t="str">
        <f t="shared" si="892"/>
        <v/>
      </c>
      <c r="AR1730" s="41" t="str">
        <f>IF($AQ1730="","",COUNTIFS(L_ChaveCob,$AQ1730,L_Ausencia,"&gt;"&amp;$W1730)+COUNTIFS($AQ$4:$AQ1730,$AQ1730,$W$4:$W1730,$W1730))</f>
        <v/>
      </c>
      <c r="AS1730" s="42">
        <f t="shared" si="893"/>
        <v>0</v>
      </c>
      <c r="AT1730" s="42">
        <f t="shared" si="894"/>
        <v>0</v>
      </c>
      <c r="AU1730" s="42">
        <f t="shared" si="895"/>
        <v>0</v>
      </c>
    </row>
    <row r="1731" spans="1:47" x14ac:dyDescent="0.2">
      <c r="A1731" s="35">
        <v>46302</v>
      </c>
      <c r="B1731" s="36" t="s">
        <v>247</v>
      </c>
      <c r="C1731" s="36" t="s">
        <v>213</v>
      </c>
      <c r="D1731" s="36"/>
      <c r="E1731" s="37"/>
      <c r="F1731" s="37"/>
      <c r="G1731" s="36" t="s">
        <v>860</v>
      </c>
      <c r="H1731" s="36"/>
      <c r="I1731" s="36"/>
      <c r="J1731" s="36"/>
      <c r="K1731" s="37"/>
      <c r="L1731" s="37"/>
      <c r="M1731" s="37"/>
      <c r="N1731" s="38">
        <f t="shared" si="864"/>
        <v>46296</v>
      </c>
      <c r="O1731">
        <f t="shared" si="865"/>
        <v>900005</v>
      </c>
      <c r="P1731" t="str">
        <f t="shared" si="866"/>
        <v>Serralheria</v>
      </c>
      <c r="Q1731" t="str">
        <f t="shared" si="867"/>
        <v>Normal / Fixo</v>
      </c>
      <c r="R1731" t="str">
        <f t="shared" si="868"/>
        <v>SERRALHEIRO II</v>
      </c>
      <c r="S1731" t="str">
        <f t="shared" si="869"/>
        <v>ADM</v>
      </c>
      <c r="T1731" s="39">
        <f t="shared" si="870"/>
        <v>57.825734836004102</v>
      </c>
      <c r="U1731" s="40">
        <f t="shared" si="871"/>
        <v>0.375</v>
      </c>
      <c r="V1731" s="40">
        <f t="shared" si="872"/>
        <v>0</v>
      </c>
      <c r="W1731" s="40">
        <f t="shared" si="873"/>
        <v>0.375</v>
      </c>
      <c r="X1731" t="str">
        <f t="shared" si="874"/>
        <v>Sim</v>
      </c>
      <c r="Y1731" s="40">
        <f t="shared" si="875"/>
        <v>0.375</v>
      </c>
      <c r="Z1731" s="40">
        <f t="shared" si="876"/>
        <v>0</v>
      </c>
      <c r="AA1731" s="40">
        <f t="shared" si="877"/>
        <v>0</v>
      </c>
      <c r="AB1731" s="40">
        <f t="shared" si="878"/>
        <v>0</v>
      </c>
      <c r="AC1731" s="40">
        <f t="shared" si="879"/>
        <v>0.375</v>
      </c>
      <c r="AD1731" s="39">
        <f t="shared" si="880"/>
        <v>520.43161352403695</v>
      </c>
      <c r="AE1731" s="39">
        <f t="shared" si="881"/>
        <v>0</v>
      </c>
      <c r="AF1731" t="str">
        <f t="shared" si="882"/>
        <v>Injustificada</v>
      </c>
      <c r="AG1731" t="str">
        <f t="shared" si="883"/>
        <v>DESCONTA 9:00h (Injustificada).</v>
      </c>
      <c r="AH1731" t="str">
        <f t="shared" si="884"/>
        <v/>
      </c>
      <c r="AJ1731" s="41">
        <f t="shared" si="885"/>
        <v>13</v>
      </c>
      <c r="AK1731" s="42" t="str">
        <f t="shared" si="886"/>
        <v/>
      </c>
      <c r="AL1731" s="41" t="str">
        <f t="shared" si="887"/>
        <v>Dia inteiro</v>
      </c>
      <c r="AM1731" s="41" t="str">
        <f t="shared" si="888"/>
        <v>Sim</v>
      </c>
      <c r="AN1731" s="41" t="str">
        <f t="shared" si="889"/>
        <v>Não</v>
      </c>
      <c r="AO1731" s="42" t="str">
        <f t="shared" si="890"/>
        <v/>
      </c>
      <c r="AP1731" s="41" t="str">
        <f t="shared" si="891"/>
        <v>Rafael Fracaroli da Rocha|46302</v>
      </c>
      <c r="AQ1731" s="41" t="str">
        <f t="shared" si="892"/>
        <v>46302|Serralheria</v>
      </c>
      <c r="AR1731" s="41">
        <f>IF($AQ1731="","",COUNTIFS(L_ChaveCob,$AQ1731,L_Ausencia,"&gt;"&amp;$W1731)+COUNTIFS($AQ$4:$AQ1731,$AQ1731,$W$4:$W1731,$W1731))</f>
        <v>2</v>
      </c>
      <c r="AS1731" s="42">
        <f t="shared" si="893"/>
        <v>0</v>
      </c>
      <c r="AT1731" s="42">
        <f t="shared" si="894"/>
        <v>0</v>
      </c>
      <c r="AU1731" s="42">
        <f t="shared" si="895"/>
        <v>0</v>
      </c>
    </row>
    <row r="1732" spans="1:47" x14ac:dyDescent="0.2">
      <c r="A1732" s="35">
        <v>46302</v>
      </c>
      <c r="B1732" s="36" t="s">
        <v>237</v>
      </c>
      <c r="C1732" s="36" t="s">
        <v>258</v>
      </c>
      <c r="D1732" s="36"/>
      <c r="E1732" s="37"/>
      <c r="F1732" s="37"/>
      <c r="G1732" s="36"/>
      <c r="H1732" s="36"/>
      <c r="I1732" s="36"/>
      <c r="J1732" s="36"/>
      <c r="K1732" s="37"/>
      <c r="L1732" s="37"/>
      <c r="M1732" s="37"/>
      <c r="N1732" s="38">
        <f t="shared" si="864"/>
        <v>46296</v>
      </c>
      <c r="O1732">
        <f t="shared" si="865"/>
        <v>119353</v>
      </c>
      <c r="P1732" t="str">
        <f t="shared" si="866"/>
        <v>Serralheria</v>
      </c>
      <c r="Q1732" t="str">
        <f t="shared" si="867"/>
        <v>Normal / Fixo</v>
      </c>
      <c r="R1732" t="str">
        <f t="shared" si="868"/>
        <v>SERRALHEIRO II</v>
      </c>
      <c r="S1732" t="str">
        <f t="shared" si="869"/>
        <v>ADM</v>
      </c>
      <c r="T1732" s="39">
        <f t="shared" si="870"/>
        <v>57.825734836004102</v>
      </c>
      <c r="U1732" s="40">
        <f t="shared" si="871"/>
        <v>0.375</v>
      </c>
      <c r="V1732" s="40">
        <f t="shared" si="872"/>
        <v>0</v>
      </c>
      <c r="W1732" s="40">
        <f t="shared" si="873"/>
        <v>0.375</v>
      </c>
      <c r="X1732" t="str">
        <f t="shared" si="874"/>
        <v>Não</v>
      </c>
      <c r="Y1732" s="40">
        <f t="shared" si="875"/>
        <v>0</v>
      </c>
      <c r="Z1732" s="40">
        <f t="shared" si="876"/>
        <v>0</v>
      </c>
      <c r="AA1732" s="40">
        <f t="shared" si="877"/>
        <v>0</v>
      </c>
      <c r="AB1732" s="40">
        <f t="shared" si="878"/>
        <v>0</v>
      </c>
      <c r="AC1732" s="40">
        <f t="shared" si="879"/>
        <v>0</v>
      </c>
      <c r="AD1732" s="39">
        <f t="shared" si="880"/>
        <v>0</v>
      </c>
      <c r="AE1732" s="39">
        <f t="shared" si="881"/>
        <v>520.43161352403695</v>
      </c>
      <c r="AF1732" t="str">
        <f t="shared" si="882"/>
        <v>Justificada</v>
      </c>
      <c r="AG1732" t="str">
        <f t="shared" si="883"/>
        <v/>
      </c>
      <c r="AH1732" t="str">
        <f t="shared" si="884"/>
        <v/>
      </c>
      <c r="AJ1732" s="41">
        <f t="shared" si="885"/>
        <v>7</v>
      </c>
      <c r="AK1732" s="42" t="str">
        <f t="shared" si="886"/>
        <v/>
      </c>
      <c r="AL1732" s="41" t="str">
        <f t="shared" si="887"/>
        <v>Dia inteiro</v>
      </c>
      <c r="AM1732" s="41" t="str">
        <f t="shared" si="888"/>
        <v>Não</v>
      </c>
      <c r="AN1732" s="41" t="str">
        <f t="shared" si="889"/>
        <v>Não</v>
      </c>
      <c r="AO1732" s="42" t="str">
        <f t="shared" si="890"/>
        <v/>
      </c>
      <c r="AP1732" s="41" t="str">
        <f t="shared" si="891"/>
        <v>Ezequiel Antonio Peres|46302</v>
      </c>
      <c r="AQ1732" s="41" t="str">
        <f t="shared" si="892"/>
        <v/>
      </c>
      <c r="AR1732" s="41" t="str">
        <f>IF($AQ1732="","",COUNTIFS(L_ChaveCob,$AQ1732,L_Ausencia,"&gt;"&amp;$W1732)+COUNTIFS($AQ$4:$AQ1732,$AQ1732,$W$4:$W1732,$W1732))</f>
        <v/>
      </c>
      <c r="AS1732" s="42">
        <f t="shared" si="893"/>
        <v>0</v>
      </c>
      <c r="AT1732" s="42">
        <f t="shared" si="894"/>
        <v>0</v>
      </c>
      <c r="AU1732" s="42">
        <f t="shared" si="895"/>
        <v>0</v>
      </c>
    </row>
    <row r="1733" spans="1:47" x14ac:dyDescent="0.2">
      <c r="A1733" s="35">
        <v>46302</v>
      </c>
      <c r="B1733" s="36" t="s">
        <v>249</v>
      </c>
      <c r="C1733" s="36" t="s">
        <v>228</v>
      </c>
      <c r="D1733" s="36"/>
      <c r="E1733" s="37"/>
      <c r="F1733" s="37"/>
      <c r="G1733" s="36"/>
      <c r="H1733" s="36"/>
      <c r="I1733" s="36"/>
      <c r="J1733" s="36"/>
      <c r="K1733" s="37"/>
      <c r="L1733" s="37"/>
      <c r="M1733" s="37"/>
      <c r="N1733" s="38">
        <f t="shared" si="864"/>
        <v>46296</v>
      </c>
      <c r="O1733">
        <f t="shared" si="865"/>
        <v>331335</v>
      </c>
      <c r="P1733" t="str">
        <f t="shared" si="866"/>
        <v>Serralheria</v>
      </c>
      <c r="Q1733" t="str">
        <f t="shared" si="867"/>
        <v>Normal / Fixo</v>
      </c>
      <c r="R1733" t="str">
        <f t="shared" si="868"/>
        <v>SERRALHEIRO II</v>
      </c>
      <c r="S1733" t="str">
        <f t="shared" si="869"/>
        <v>ADM</v>
      </c>
      <c r="T1733" s="39">
        <f t="shared" si="870"/>
        <v>57.825734836004102</v>
      </c>
      <c r="U1733" s="40">
        <f t="shared" si="871"/>
        <v>0.375</v>
      </c>
      <c r="V1733" s="40">
        <f t="shared" si="872"/>
        <v>0</v>
      </c>
      <c r="W1733" s="40">
        <f t="shared" si="873"/>
        <v>0.375</v>
      </c>
      <c r="X1733" t="str">
        <f t="shared" si="874"/>
        <v>Sim</v>
      </c>
      <c r="Y1733" s="40">
        <f t="shared" si="875"/>
        <v>0.375</v>
      </c>
      <c r="Z1733" s="40">
        <f t="shared" si="876"/>
        <v>0</v>
      </c>
      <c r="AA1733" s="40">
        <f t="shared" si="877"/>
        <v>0</v>
      </c>
      <c r="AB1733" s="40">
        <f t="shared" si="878"/>
        <v>0</v>
      </c>
      <c r="AC1733" s="40">
        <f t="shared" si="879"/>
        <v>0.375</v>
      </c>
      <c r="AD1733" s="39">
        <f t="shared" si="880"/>
        <v>520.43161352403695</v>
      </c>
      <c r="AE1733" s="39">
        <f t="shared" si="881"/>
        <v>0</v>
      </c>
      <c r="AF1733" t="str">
        <f t="shared" si="882"/>
        <v>Férias</v>
      </c>
      <c r="AG1733" t="str">
        <f t="shared" si="883"/>
        <v>DESCONTA 9:00h (Férias).</v>
      </c>
      <c r="AH1733" t="str">
        <f t="shared" si="884"/>
        <v/>
      </c>
      <c r="AJ1733" s="41">
        <f t="shared" si="885"/>
        <v>5</v>
      </c>
      <c r="AK1733" s="42" t="str">
        <f t="shared" si="886"/>
        <v/>
      </c>
      <c r="AL1733" s="41" t="str">
        <f t="shared" si="887"/>
        <v>Dia inteiro</v>
      </c>
      <c r="AM1733" s="41" t="str">
        <f t="shared" si="888"/>
        <v>Sim</v>
      </c>
      <c r="AN1733" s="41" t="str">
        <f t="shared" si="889"/>
        <v>Não</v>
      </c>
      <c r="AO1733" s="42" t="str">
        <f t="shared" si="890"/>
        <v/>
      </c>
      <c r="AP1733" s="41" t="str">
        <f t="shared" si="891"/>
        <v>Robson Alberto Alves Galvão|46302</v>
      </c>
      <c r="AQ1733" s="41" t="str">
        <f t="shared" si="892"/>
        <v>46302|Serralheria</v>
      </c>
      <c r="AR1733" s="41">
        <f>IF($AQ1733="","",COUNTIFS(L_ChaveCob,$AQ1733,L_Ausencia,"&gt;"&amp;$W1733)+COUNTIFS($AQ$4:$AQ1733,$AQ1733,$W$4:$W1733,$W1733))</f>
        <v>3</v>
      </c>
      <c r="AS1733" s="42">
        <f t="shared" si="893"/>
        <v>0</v>
      </c>
      <c r="AT1733" s="42">
        <f t="shared" si="894"/>
        <v>0</v>
      </c>
      <c r="AU1733" s="42">
        <f t="shared" si="895"/>
        <v>0</v>
      </c>
    </row>
    <row r="1734" spans="1:47" x14ac:dyDescent="0.2">
      <c r="A1734" s="35">
        <v>46302</v>
      </c>
      <c r="B1734" s="36" t="s">
        <v>229</v>
      </c>
      <c r="C1734" s="36" t="s">
        <v>232</v>
      </c>
      <c r="D1734" s="36"/>
      <c r="E1734" s="37"/>
      <c r="F1734" s="37"/>
      <c r="G1734" s="36"/>
      <c r="H1734" s="36"/>
      <c r="I1734" s="36"/>
      <c r="J1734" s="36"/>
      <c r="K1734" s="37"/>
      <c r="L1734" s="37"/>
      <c r="M1734" s="37"/>
      <c r="N1734" s="38">
        <f t="shared" si="864"/>
        <v>46296</v>
      </c>
      <c r="O1734">
        <f t="shared" si="865"/>
        <v>105410</v>
      </c>
      <c r="P1734" t="str">
        <f t="shared" si="866"/>
        <v>Serralheria</v>
      </c>
      <c r="Q1734" t="str">
        <f t="shared" si="867"/>
        <v>Normal / Fixo</v>
      </c>
      <c r="R1734" t="str">
        <f t="shared" si="868"/>
        <v>SERRALHEIRO I</v>
      </c>
      <c r="S1734" t="str">
        <f t="shared" si="869"/>
        <v>TURNO 3</v>
      </c>
      <c r="T1734" s="39">
        <f t="shared" si="870"/>
        <v>53.488333185221997</v>
      </c>
      <c r="U1734" s="40">
        <f t="shared" si="871"/>
        <v>0.33333333333333298</v>
      </c>
      <c r="V1734" s="40">
        <f t="shared" si="872"/>
        <v>0.33333333333333298</v>
      </c>
      <c r="W1734" s="40">
        <f t="shared" si="873"/>
        <v>0</v>
      </c>
      <c r="X1734" t="str">
        <f t="shared" si="874"/>
        <v>Não</v>
      </c>
      <c r="Y1734" s="40">
        <f t="shared" si="875"/>
        <v>0</v>
      </c>
      <c r="Z1734" s="40">
        <f t="shared" si="876"/>
        <v>0</v>
      </c>
      <c r="AA1734" s="40">
        <f t="shared" si="877"/>
        <v>0</v>
      </c>
      <c r="AB1734" s="40">
        <f t="shared" si="878"/>
        <v>0</v>
      </c>
      <c r="AC1734" s="40">
        <f t="shared" si="879"/>
        <v>0</v>
      </c>
      <c r="AD1734" s="39">
        <f t="shared" si="880"/>
        <v>0</v>
      </c>
      <c r="AE1734" s="39">
        <f t="shared" si="881"/>
        <v>0</v>
      </c>
      <c r="AF1734" t="str">
        <f t="shared" si="882"/>
        <v>Trabalhado</v>
      </c>
      <c r="AG1734" t="str">
        <f t="shared" si="883"/>
        <v/>
      </c>
      <c r="AH1734" t="str">
        <f t="shared" si="884"/>
        <v/>
      </c>
      <c r="AJ1734" s="41">
        <f t="shared" si="885"/>
        <v>6</v>
      </c>
      <c r="AK1734" s="42" t="str">
        <f t="shared" si="886"/>
        <v/>
      </c>
      <c r="AL1734" s="41" t="str">
        <f t="shared" si="887"/>
        <v>Leve atraso</v>
      </c>
      <c r="AM1734" s="41" t="str">
        <f t="shared" si="888"/>
        <v>Não</v>
      </c>
      <c r="AN1734" s="41" t="str">
        <f t="shared" si="889"/>
        <v>Sim</v>
      </c>
      <c r="AO1734" s="42" t="str">
        <f t="shared" si="890"/>
        <v/>
      </c>
      <c r="AP1734" s="41" t="str">
        <f t="shared" si="891"/>
        <v>Marcelo Douglas Vieira Santana|46302</v>
      </c>
      <c r="AQ1734" s="41" t="str">
        <f t="shared" si="892"/>
        <v/>
      </c>
      <c r="AR1734" s="41" t="str">
        <f>IF($AQ1734="","",COUNTIFS(L_ChaveCob,$AQ1734,L_Ausencia,"&gt;"&amp;$W1734)+COUNTIFS($AQ$4:$AQ1734,$AQ1734,$W$4:$W1734,$W1734))</f>
        <v/>
      </c>
      <c r="AS1734" s="42">
        <f t="shared" si="893"/>
        <v>0</v>
      </c>
      <c r="AT1734" s="42">
        <f t="shared" si="894"/>
        <v>0</v>
      </c>
      <c r="AU1734" s="42">
        <f t="shared" si="895"/>
        <v>0</v>
      </c>
    </row>
    <row r="1735" spans="1:47" x14ac:dyDescent="0.2">
      <c r="A1735" s="35">
        <v>46302</v>
      </c>
      <c r="B1735" s="36" t="s">
        <v>231</v>
      </c>
      <c r="C1735" s="36" t="s">
        <v>232</v>
      </c>
      <c r="D1735" s="36"/>
      <c r="E1735" s="37"/>
      <c r="F1735" s="37"/>
      <c r="G1735" s="36"/>
      <c r="H1735" s="36"/>
      <c r="I1735" s="36"/>
      <c r="J1735" s="36"/>
      <c r="K1735" s="37"/>
      <c r="L1735" s="37"/>
      <c r="M1735" s="37"/>
      <c r="N1735" s="38">
        <f t="shared" si="864"/>
        <v>46296</v>
      </c>
      <c r="O1735">
        <f t="shared" si="865"/>
        <v>900004</v>
      </c>
      <c r="P1735" t="str">
        <f t="shared" si="866"/>
        <v>Serralheria</v>
      </c>
      <c r="Q1735" t="str">
        <f t="shared" si="867"/>
        <v>Normal / Fixo</v>
      </c>
      <c r="R1735" t="str">
        <f t="shared" si="868"/>
        <v>SERRALHEIRO I</v>
      </c>
      <c r="S1735" t="str">
        <f t="shared" si="869"/>
        <v>TURNO 2</v>
      </c>
      <c r="T1735" s="39">
        <f t="shared" si="870"/>
        <v>53.488333185221997</v>
      </c>
      <c r="U1735" s="40">
        <f t="shared" si="871"/>
        <v>0.33333333333333298</v>
      </c>
      <c r="V1735" s="40">
        <f t="shared" si="872"/>
        <v>0.33333333333333298</v>
      </c>
      <c r="W1735" s="40">
        <f t="shared" si="873"/>
        <v>0</v>
      </c>
      <c r="X1735" t="str">
        <f t="shared" si="874"/>
        <v>Não</v>
      </c>
      <c r="Y1735" s="40">
        <f t="shared" si="875"/>
        <v>0</v>
      </c>
      <c r="Z1735" s="40">
        <f t="shared" si="876"/>
        <v>0</v>
      </c>
      <c r="AA1735" s="40">
        <f t="shared" si="877"/>
        <v>0</v>
      </c>
      <c r="AB1735" s="40">
        <f t="shared" si="878"/>
        <v>0</v>
      </c>
      <c r="AC1735" s="40">
        <f t="shared" si="879"/>
        <v>0</v>
      </c>
      <c r="AD1735" s="39">
        <f t="shared" si="880"/>
        <v>0</v>
      </c>
      <c r="AE1735" s="39">
        <f t="shared" si="881"/>
        <v>0</v>
      </c>
      <c r="AF1735" t="str">
        <f t="shared" si="882"/>
        <v>Trabalhado</v>
      </c>
      <c r="AG1735" t="str">
        <f t="shared" si="883"/>
        <v/>
      </c>
      <c r="AH1735" t="str">
        <f t="shared" si="884"/>
        <v/>
      </c>
      <c r="AJ1735" s="41">
        <f t="shared" si="885"/>
        <v>11</v>
      </c>
      <c r="AK1735" s="42" t="str">
        <f t="shared" si="886"/>
        <v/>
      </c>
      <c r="AL1735" s="41" t="str">
        <f t="shared" si="887"/>
        <v>Leve atraso</v>
      </c>
      <c r="AM1735" s="41" t="str">
        <f t="shared" si="888"/>
        <v>Não</v>
      </c>
      <c r="AN1735" s="41" t="str">
        <f t="shared" si="889"/>
        <v>Sim</v>
      </c>
      <c r="AO1735" s="42" t="str">
        <f t="shared" si="890"/>
        <v/>
      </c>
      <c r="AP1735" s="41" t="str">
        <f t="shared" si="891"/>
        <v>Rogério Marques da Silva|46302</v>
      </c>
      <c r="AQ1735" s="41" t="str">
        <f t="shared" si="892"/>
        <v/>
      </c>
      <c r="AR1735" s="41" t="str">
        <f>IF($AQ1735="","",COUNTIFS(L_ChaveCob,$AQ1735,L_Ausencia,"&gt;"&amp;$W1735)+COUNTIFS($AQ$4:$AQ1735,$AQ1735,$W$4:$W1735,$W1735))</f>
        <v/>
      </c>
      <c r="AS1735" s="42">
        <f t="shared" si="893"/>
        <v>0</v>
      </c>
      <c r="AT1735" s="42">
        <f t="shared" si="894"/>
        <v>0</v>
      </c>
      <c r="AU1735" s="42">
        <f t="shared" si="895"/>
        <v>0</v>
      </c>
    </row>
    <row r="1736" spans="1:47" x14ac:dyDescent="0.2">
      <c r="A1736" s="35">
        <v>46302</v>
      </c>
      <c r="B1736" s="36" t="s">
        <v>479</v>
      </c>
      <c r="C1736" s="36" t="s">
        <v>232</v>
      </c>
      <c r="D1736" s="36"/>
      <c r="E1736" s="37"/>
      <c r="F1736" s="37"/>
      <c r="G1736" s="36"/>
      <c r="H1736" s="36"/>
      <c r="I1736" s="36"/>
      <c r="J1736" s="36"/>
      <c r="K1736" s="37"/>
      <c r="L1736" s="37"/>
      <c r="M1736" s="37"/>
      <c r="N1736" s="38">
        <f t="shared" si="864"/>
        <v>46296</v>
      </c>
      <c r="O1736">
        <f t="shared" si="865"/>
        <v>900012</v>
      </c>
      <c r="P1736" t="str">
        <f t="shared" si="866"/>
        <v>Serralheria</v>
      </c>
      <c r="Q1736" t="str">
        <f t="shared" si="867"/>
        <v>Normal / Fixo</v>
      </c>
      <c r="R1736" t="str">
        <f t="shared" si="868"/>
        <v>SERRALHEIRO I</v>
      </c>
      <c r="S1736" t="str">
        <f t="shared" si="869"/>
        <v>ADM</v>
      </c>
      <c r="T1736" s="39">
        <f t="shared" si="870"/>
        <v>53.488333185221997</v>
      </c>
      <c r="U1736" s="40">
        <f t="shared" si="871"/>
        <v>0.375</v>
      </c>
      <c r="V1736" s="40">
        <f t="shared" si="872"/>
        <v>0.375</v>
      </c>
      <c r="W1736" s="40">
        <f t="shared" si="873"/>
        <v>0</v>
      </c>
      <c r="X1736" t="str">
        <f t="shared" si="874"/>
        <v>Não</v>
      </c>
      <c r="Y1736" s="40">
        <f t="shared" si="875"/>
        <v>0</v>
      </c>
      <c r="Z1736" s="40">
        <f t="shared" si="876"/>
        <v>0</v>
      </c>
      <c r="AA1736" s="40">
        <f t="shared" si="877"/>
        <v>0</v>
      </c>
      <c r="AB1736" s="40">
        <f t="shared" si="878"/>
        <v>0</v>
      </c>
      <c r="AC1736" s="40">
        <f t="shared" si="879"/>
        <v>0</v>
      </c>
      <c r="AD1736" s="39">
        <f t="shared" si="880"/>
        <v>0</v>
      </c>
      <c r="AE1736" s="39">
        <f t="shared" si="881"/>
        <v>0</v>
      </c>
      <c r="AF1736" t="str">
        <f t="shared" si="882"/>
        <v>Trabalhado</v>
      </c>
      <c r="AG1736" t="str">
        <f t="shared" si="883"/>
        <v/>
      </c>
      <c r="AH1736" t="str">
        <f t="shared" si="884"/>
        <v/>
      </c>
      <c r="AJ1736" s="41">
        <f t="shared" si="885"/>
        <v>21</v>
      </c>
      <c r="AK1736" s="42" t="str">
        <f t="shared" si="886"/>
        <v/>
      </c>
      <c r="AL1736" s="41" t="str">
        <f t="shared" si="887"/>
        <v>Leve atraso</v>
      </c>
      <c r="AM1736" s="41" t="str">
        <f t="shared" si="888"/>
        <v>Não</v>
      </c>
      <c r="AN1736" s="41" t="str">
        <f t="shared" si="889"/>
        <v>Sim</v>
      </c>
      <c r="AO1736" s="42" t="str">
        <f t="shared" si="890"/>
        <v/>
      </c>
      <c r="AP1736" s="41" t="str">
        <f t="shared" si="891"/>
        <v>Diego Ferreira Moura|46302</v>
      </c>
      <c r="AQ1736" s="41" t="str">
        <f t="shared" si="892"/>
        <v/>
      </c>
      <c r="AR1736" s="41" t="str">
        <f>IF($AQ1736="","",COUNTIFS(L_ChaveCob,$AQ1736,L_Ausencia,"&gt;"&amp;$W1736)+COUNTIFS($AQ$4:$AQ1736,$AQ1736,$W$4:$W1736,$W1736))</f>
        <v/>
      </c>
      <c r="AS1736" s="42">
        <f t="shared" si="893"/>
        <v>0</v>
      </c>
      <c r="AT1736" s="42">
        <f t="shared" si="894"/>
        <v>0</v>
      </c>
      <c r="AU1736" s="42">
        <f t="shared" si="895"/>
        <v>0</v>
      </c>
    </row>
    <row r="1737" spans="1:47" x14ac:dyDescent="0.2">
      <c r="A1737" s="35">
        <v>46302</v>
      </c>
      <c r="B1737" s="36"/>
      <c r="C1737" s="36" t="s">
        <v>223</v>
      </c>
      <c r="D1737" s="36"/>
      <c r="E1737" s="37"/>
      <c r="F1737" s="37"/>
      <c r="G1737" s="36"/>
      <c r="H1737" s="36" t="s">
        <v>215</v>
      </c>
      <c r="I1737" s="36"/>
      <c r="J1737" s="36"/>
      <c r="K1737" s="37"/>
      <c r="L1737" s="37"/>
      <c r="M1737" s="37"/>
      <c r="N1737" s="38">
        <f t="shared" si="864"/>
        <v>46296</v>
      </c>
      <c r="O1737" t="str">
        <f t="shared" si="865"/>
        <v/>
      </c>
      <c r="P1737" t="str">
        <f t="shared" si="866"/>
        <v>Serralheria</v>
      </c>
      <c r="Q1737" t="str">
        <f t="shared" si="867"/>
        <v>Posto Vago</v>
      </c>
      <c r="R1737" t="str">
        <f t="shared" si="868"/>
        <v>SERRALHEIRO I</v>
      </c>
      <c r="S1737" t="str">
        <f t="shared" si="869"/>
        <v>ADM</v>
      </c>
      <c r="T1737" s="39">
        <f t="shared" si="870"/>
        <v>53.488333185221997</v>
      </c>
      <c r="U1737" s="40">
        <f t="shared" si="871"/>
        <v>0.375</v>
      </c>
      <c r="V1737" s="40">
        <f t="shared" si="872"/>
        <v>0</v>
      </c>
      <c r="W1737" s="40">
        <f t="shared" si="873"/>
        <v>0.375</v>
      </c>
      <c r="X1737" t="str">
        <f t="shared" si="874"/>
        <v>Sim</v>
      </c>
      <c r="Y1737" s="40">
        <f t="shared" si="875"/>
        <v>0.375</v>
      </c>
      <c r="Z1737" s="40">
        <f t="shared" si="876"/>
        <v>0</v>
      </c>
      <c r="AA1737" s="40">
        <f t="shared" si="877"/>
        <v>0</v>
      </c>
      <c r="AB1737" s="40">
        <f t="shared" si="878"/>
        <v>0</v>
      </c>
      <c r="AC1737" s="40">
        <f t="shared" si="879"/>
        <v>0.375</v>
      </c>
      <c r="AD1737" s="39">
        <f t="shared" si="880"/>
        <v>481.39499866699799</v>
      </c>
      <c r="AE1737" s="39">
        <f t="shared" si="881"/>
        <v>0</v>
      </c>
      <c r="AF1737" t="str">
        <f t="shared" si="882"/>
        <v>Falta de Contratação</v>
      </c>
      <c r="AG1737" t="str">
        <f t="shared" si="883"/>
        <v>DESCONTA 9:00h (Falta de Contratação).</v>
      </c>
      <c r="AH1737" t="str">
        <f t="shared" si="884"/>
        <v/>
      </c>
      <c r="AJ1737" s="41" t="str">
        <f t="shared" si="885"/>
        <v/>
      </c>
      <c r="AK1737" s="42" t="str">
        <f t="shared" si="886"/>
        <v/>
      </c>
      <c r="AL1737" s="41" t="str">
        <f t="shared" si="887"/>
        <v>Dia inteiro</v>
      </c>
      <c r="AM1737" s="41" t="str">
        <f t="shared" si="888"/>
        <v>Sim</v>
      </c>
      <c r="AN1737" s="41" t="str">
        <f t="shared" si="889"/>
        <v>Não</v>
      </c>
      <c r="AO1737" s="42" t="str">
        <f t="shared" si="890"/>
        <v/>
      </c>
      <c r="AP1737" s="41" t="str">
        <f t="shared" si="891"/>
        <v/>
      </c>
      <c r="AQ1737" s="41" t="str">
        <f t="shared" si="892"/>
        <v/>
      </c>
      <c r="AR1737" s="41" t="str">
        <f>IF($AQ1737="","",COUNTIFS(L_ChaveCob,$AQ1737,L_Ausencia,"&gt;"&amp;$W1737)+COUNTIFS($AQ$4:$AQ1737,$AQ1737,$W$4:$W1737,$W1737))</f>
        <v/>
      </c>
      <c r="AS1737" s="42">
        <f t="shared" si="893"/>
        <v>0</v>
      </c>
      <c r="AT1737" s="42">
        <f t="shared" si="894"/>
        <v>0</v>
      </c>
      <c r="AU1737" s="42">
        <f t="shared" si="895"/>
        <v>0</v>
      </c>
    </row>
    <row r="1738" spans="1:47" x14ac:dyDescent="0.2">
      <c r="A1738" s="35">
        <v>46302</v>
      </c>
      <c r="B1738" s="36" t="s">
        <v>620</v>
      </c>
      <c r="C1738" s="36" t="s">
        <v>213</v>
      </c>
      <c r="D1738" s="36"/>
      <c r="E1738" s="37"/>
      <c r="F1738" s="37"/>
      <c r="G1738" s="36"/>
      <c r="H1738" s="36"/>
      <c r="I1738" s="36"/>
      <c r="J1738" s="36"/>
      <c r="K1738" s="37"/>
      <c r="L1738" s="37"/>
      <c r="M1738" s="37"/>
      <c r="N1738" s="38">
        <f t="shared" si="864"/>
        <v>46296</v>
      </c>
      <c r="O1738">
        <f t="shared" si="865"/>
        <v>558169</v>
      </c>
      <c r="P1738" t="str">
        <f t="shared" si="866"/>
        <v>Serralheria</v>
      </c>
      <c r="Q1738" t="str">
        <f t="shared" si="867"/>
        <v>Normal / Fixo</v>
      </c>
      <c r="R1738" t="str">
        <f t="shared" si="868"/>
        <v>SERRALHEIRO I</v>
      </c>
      <c r="S1738" t="str">
        <f t="shared" si="869"/>
        <v>ADM</v>
      </c>
      <c r="T1738" s="39">
        <f t="shared" si="870"/>
        <v>53.488333185221997</v>
      </c>
      <c r="U1738" s="40">
        <f t="shared" si="871"/>
        <v>0.375</v>
      </c>
      <c r="V1738" s="40">
        <f t="shared" si="872"/>
        <v>0</v>
      </c>
      <c r="W1738" s="40">
        <f t="shared" si="873"/>
        <v>0.375</v>
      </c>
      <c r="X1738" t="str">
        <f t="shared" si="874"/>
        <v>Sim</v>
      </c>
      <c r="Y1738" s="40">
        <f t="shared" si="875"/>
        <v>0.375</v>
      </c>
      <c r="Z1738" s="40">
        <f t="shared" si="876"/>
        <v>0</v>
      </c>
      <c r="AA1738" s="40">
        <f t="shared" si="877"/>
        <v>0</v>
      </c>
      <c r="AB1738" s="40">
        <f t="shared" si="878"/>
        <v>0</v>
      </c>
      <c r="AC1738" s="40">
        <f t="shared" si="879"/>
        <v>0.375</v>
      </c>
      <c r="AD1738" s="39">
        <f t="shared" si="880"/>
        <v>481.39499866699799</v>
      </c>
      <c r="AE1738" s="39">
        <f t="shared" si="881"/>
        <v>0</v>
      </c>
      <c r="AF1738" t="str">
        <f t="shared" si="882"/>
        <v>Injustificada</v>
      </c>
      <c r="AG1738" t="str">
        <f t="shared" si="883"/>
        <v>DESCONTA 9:00h (Injustificada).</v>
      </c>
      <c r="AH1738" t="str">
        <f t="shared" si="884"/>
        <v>DUPLICADO: mesma pessoa 2x no dia</v>
      </c>
      <c r="AJ1738" s="41">
        <f t="shared" si="885"/>
        <v>23</v>
      </c>
      <c r="AK1738" s="42" t="str">
        <f t="shared" si="886"/>
        <v/>
      </c>
      <c r="AL1738" s="41" t="str">
        <f t="shared" si="887"/>
        <v>Dia inteiro</v>
      </c>
      <c r="AM1738" s="41" t="str">
        <f t="shared" si="888"/>
        <v>Sim</v>
      </c>
      <c r="AN1738" s="41" t="str">
        <f t="shared" si="889"/>
        <v>Não</v>
      </c>
      <c r="AO1738" s="42" t="str">
        <f t="shared" si="890"/>
        <v/>
      </c>
      <c r="AP1738" s="41" t="str">
        <f t="shared" si="891"/>
        <v>Felipe Cardoso|46302</v>
      </c>
      <c r="AQ1738" s="41" t="str">
        <f t="shared" si="892"/>
        <v>46302|Serralheria</v>
      </c>
      <c r="AR1738" s="41">
        <f>IF($AQ1738="","",COUNTIFS(L_ChaveCob,$AQ1738,L_Ausencia,"&gt;"&amp;$W1738)+COUNTIFS($AQ$4:$AQ1738,$AQ1738,$W$4:$W1738,$W1738))</f>
        <v>4</v>
      </c>
      <c r="AS1738" s="42">
        <f t="shared" si="893"/>
        <v>0</v>
      </c>
      <c r="AT1738" s="42">
        <f t="shared" si="894"/>
        <v>0</v>
      </c>
      <c r="AU1738" s="42">
        <f t="shared" si="895"/>
        <v>0</v>
      </c>
    </row>
    <row r="1739" spans="1:47" x14ac:dyDescent="0.2">
      <c r="A1739" s="35"/>
      <c r="B1739" s="36"/>
      <c r="C1739" s="36"/>
      <c r="D1739" s="36"/>
      <c r="E1739" s="37"/>
      <c r="F1739" s="37"/>
      <c r="G1739" s="36"/>
      <c r="H1739" s="36"/>
      <c r="I1739" s="36"/>
      <c r="J1739" s="36"/>
      <c r="K1739" s="37"/>
      <c r="L1739" s="37"/>
      <c r="M1739" s="37"/>
      <c r="N1739" s="38" t="str">
        <f t="shared" si="864"/>
        <v/>
      </c>
      <c r="O1739" t="str">
        <f t="shared" si="865"/>
        <v/>
      </c>
      <c r="P1739" t="str">
        <f t="shared" si="866"/>
        <v/>
      </c>
      <c r="Q1739" t="str">
        <f t="shared" si="867"/>
        <v/>
      </c>
      <c r="R1739" t="str">
        <f t="shared" si="868"/>
        <v/>
      </c>
      <c r="S1739" t="str">
        <f t="shared" si="869"/>
        <v/>
      </c>
      <c r="T1739" s="39" t="str">
        <f t="shared" si="870"/>
        <v/>
      </c>
      <c r="U1739" s="40">
        <f t="shared" si="871"/>
        <v>0</v>
      </c>
      <c r="V1739" s="40">
        <f t="shared" si="872"/>
        <v>0</v>
      </c>
      <c r="W1739" s="40">
        <f t="shared" si="873"/>
        <v>0</v>
      </c>
      <c r="X1739" t="str">
        <f t="shared" si="874"/>
        <v/>
      </c>
      <c r="Y1739" s="40">
        <f t="shared" si="875"/>
        <v>0</v>
      </c>
      <c r="Z1739" s="40">
        <f t="shared" si="876"/>
        <v>0</v>
      </c>
      <c r="AA1739" s="40">
        <f t="shared" si="877"/>
        <v>0</v>
      </c>
      <c r="AB1739" s="40">
        <f t="shared" si="878"/>
        <v>0</v>
      </c>
      <c r="AC1739" s="40">
        <f t="shared" si="879"/>
        <v>0</v>
      </c>
      <c r="AD1739" s="39">
        <f t="shared" si="880"/>
        <v>0</v>
      </c>
      <c r="AE1739" s="39">
        <f t="shared" si="881"/>
        <v>0</v>
      </c>
      <c r="AF1739" t="str">
        <f t="shared" si="882"/>
        <v/>
      </c>
      <c r="AG1739" t="str">
        <f t="shared" si="883"/>
        <v/>
      </c>
      <c r="AH1739" t="str">
        <f t="shared" si="884"/>
        <v/>
      </c>
      <c r="AJ1739" s="41" t="str">
        <f t="shared" si="885"/>
        <v/>
      </c>
      <c r="AK1739" s="42" t="str">
        <f t="shared" si="886"/>
        <v/>
      </c>
      <c r="AL1739" s="41" t="str">
        <f t="shared" si="887"/>
        <v/>
      </c>
      <c r="AM1739" s="41" t="str">
        <f t="shared" si="888"/>
        <v/>
      </c>
      <c r="AN1739" s="41" t="str">
        <f t="shared" si="889"/>
        <v/>
      </c>
      <c r="AO1739" s="42" t="str">
        <f t="shared" si="890"/>
        <v/>
      </c>
      <c r="AP1739" s="41" t="str">
        <f t="shared" si="891"/>
        <v/>
      </c>
      <c r="AQ1739" s="41" t="str">
        <f t="shared" si="892"/>
        <v/>
      </c>
      <c r="AR1739" s="41" t="str">
        <f>IF($AQ1739="","",COUNTIFS(L_ChaveCob,$AQ1739,L_Ausencia,"&gt;"&amp;$W1739)+COUNTIFS($AQ$4:$AQ1739,$AQ1739,$W$4:$W1739,$W1739))</f>
        <v/>
      </c>
      <c r="AS1739" s="42">
        <f t="shared" si="893"/>
        <v>0</v>
      </c>
      <c r="AT1739" s="42">
        <f t="shared" si="894"/>
        <v>0</v>
      </c>
      <c r="AU1739" s="42">
        <f t="shared" si="895"/>
        <v>0</v>
      </c>
    </row>
    <row r="1740" spans="1:47" x14ac:dyDescent="0.2">
      <c r="A1740" s="35"/>
      <c r="B1740" s="36"/>
      <c r="C1740" s="36"/>
      <c r="D1740" s="36"/>
      <c r="E1740" s="37"/>
      <c r="F1740" s="37"/>
      <c r="G1740" s="36"/>
      <c r="H1740" s="36"/>
      <c r="I1740" s="36"/>
      <c r="J1740" s="36"/>
      <c r="K1740" s="37"/>
      <c r="L1740" s="37"/>
      <c r="M1740" s="37"/>
      <c r="N1740" s="38" t="str">
        <f t="shared" si="864"/>
        <v/>
      </c>
      <c r="O1740" t="str">
        <f t="shared" si="865"/>
        <v/>
      </c>
      <c r="P1740" t="str">
        <f t="shared" si="866"/>
        <v/>
      </c>
      <c r="Q1740" t="str">
        <f t="shared" si="867"/>
        <v/>
      </c>
      <c r="R1740" t="str">
        <f t="shared" si="868"/>
        <v/>
      </c>
      <c r="S1740" t="str">
        <f t="shared" si="869"/>
        <v/>
      </c>
      <c r="T1740" s="39" t="str">
        <f t="shared" si="870"/>
        <v/>
      </c>
      <c r="U1740" s="40">
        <f t="shared" si="871"/>
        <v>0</v>
      </c>
      <c r="V1740" s="40">
        <f t="shared" si="872"/>
        <v>0</v>
      </c>
      <c r="W1740" s="40">
        <f t="shared" si="873"/>
        <v>0</v>
      </c>
      <c r="X1740" t="str">
        <f t="shared" si="874"/>
        <v/>
      </c>
      <c r="Y1740" s="40">
        <f t="shared" si="875"/>
        <v>0</v>
      </c>
      <c r="Z1740" s="40">
        <f t="shared" si="876"/>
        <v>0</v>
      </c>
      <c r="AA1740" s="40">
        <f t="shared" si="877"/>
        <v>0</v>
      </c>
      <c r="AB1740" s="40">
        <f t="shared" si="878"/>
        <v>0</v>
      </c>
      <c r="AC1740" s="40">
        <f t="shared" si="879"/>
        <v>0</v>
      </c>
      <c r="AD1740" s="39">
        <f t="shared" si="880"/>
        <v>0</v>
      </c>
      <c r="AE1740" s="39">
        <f t="shared" si="881"/>
        <v>0</v>
      </c>
      <c r="AF1740" t="str">
        <f t="shared" si="882"/>
        <v/>
      </c>
      <c r="AG1740" t="str">
        <f t="shared" si="883"/>
        <v/>
      </c>
      <c r="AH1740" t="str">
        <f t="shared" si="884"/>
        <v/>
      </c>
      <c r="AJ1740" s="41" t="str">
        <f t="shared" si="885"/>
        <v/>
      </c>
      <c r="AK1740" s="42" t="str">
        <f t="shared" si="886"/>
        <v/>
      </c>
      <c r="AL1740" s="41" t="str">
        <f t="shared" si="887"/>
        <v/>
      </c>
      <c r="AM1740" s="41" t="str">
        <f t="shared" si="888"/>
        <v/>
      </c>
      <c r="AN1740" s="41" t="str">
        <f t="shared" si="889"/>
        <v/>
      </c>
      <c r="AO1740" s="42" t="str">
        <f t="shared" si="890"/>
        <v/>
      </c>
      <c r="AP1740" s="41" t="str">
        <f t="shared" si="891"/>
        <v/>
      </c>
      <c r="AQ1740" s="41" t="str">
        <f t="shared" si="892"/>
        <v/>
      </c>
      <c r="AR1740" s="41" t="str">
        <f>IF($AQ1740="","",COUNTIFS(L_ChaveCob,$AQ1740,L_Ausencia,"&gt;"&amp;$W1740)+COUNTIFS($AQ$4:$AQ1740,$AQ1740,$W$4:$W1740,$W1740))</f>
        <v/>
      </c>
      <c r="AS1740" s="42">
        <f t="shared" si="893"/>
        <v>0</v>
      </c>
      <c r="AT1740" s="42">
        <f t="shared" si="894"/>
        <v>0</v>
      </c>
      <c r="AU1740" s="42">
        <f t="shared" si="895"/>
        <v>0</v>
      </c>
    </row>
    <row r="1741" spans="1:47" x14ac:dyDescent="0.2">
      <c r="A1741" s="35"/>
      <c r="B1741" s="36"/>
      <c r="C1741" s="36"/>
      <c r="D1741" s="36"/>
      <c r="E1741" s="37"/>
      <c r="F1741" s="37"/>
      <c r="G1741" s="36"/>
      <c r="H1741" s="36"/>
      <c r="I1741" s="36"/>
      <c r="J1741" s="36"/>
      <c r="K1741" s="37"/>
      <c r="L1741" s="37"/>
      <c r="M1741" s="37"/>
      <c r="N1741" s="38" t="str">
        <f t="shared" si="864"/>
        <v/>
      </c>
      <c r="O1741" t="str">
        <f t="shared" si="865"/>
        <v/>
      </c>
      <c r="P1741" t="str">
        <f t="shared" si="866"/>
        <v/>
      </c>
      <c r="Q1741" t="str">
        <f t="shared" si="867"/>
        <v/>
      </c>
      <c r="R1741" t="str">
        <f t="shared" si="868"/>
        <v/>
      </c>
      <c r="S1741" t="str">
        <f t="shared" si="869"/>
        <v/>
      </c>
      <c r="T1741" s="39" t="str">
        <f t="shared" si="870"/>
        <v/>
      </c>
      <c r="U1741" s="40">
        <f t="shared" si="871"/>
        <v>0</v>
      </c>
      <c r="V1741" s="40">
        <f t="shared" si="872"/>
        <v>0</v>
      </c>
      <c r="W1741" s="40">
        <f t="shared" si="873"/>
        <v>0</v>
      </c>
      <c r="X1741" t="str">
        <f t="shared" si="874"/>
        <v/>
      </c>
      <c r="Y1741" s="40">
        <f t="shared" si="875"/>
        <v>0</v>
      </c>
      <c r="Z1741" s="40">
        <f t="shared" si="876"/>
        <v>0</v>
      </c>
      <c r="AA1741" s="40">
        <f t="shared" si="877"/>
        <v>0</v>
      </c>
      <c r="AB1741" s="40">
        <f t="shared" si="878"/>
        <v>0</v>
      </c>
      <c r="AC1741" s="40">
        <f t="shared" si="879"/>
        <v>0</v>
      </c>
      <c r="AD1741" s="39">
        <f t="shared" si="880"/>
        <v>0</v>
      </c>
      <c r="AE1741" s="39">
        <f t="shared" si="881"/>
        <v>0</v>
      </c>
      <c r="AF1741" t="str">
        <f t="shared" si="882"/>
        <v/>
      </c>
      <c r="AG1741" t="str">
        <f t="shared" si="883"/>
        <v/>
      </c>
      <c r="AH1741" t="str">
        <f t="shared" si="884"/>
        <v/>
      </c>
      <c r="AJ1741" s="41" t="str">
        <f t="shared" si="885"/>
        <v/>
      </c>
      <c r="AK1741" s="42" t="str">
        <f t="shared" si="886"/>
        <v/>
      </c>
      <c r="AL1741" s="41" t="str">
        <f t="shared" si="887"/>
        <v/>
      </c>
      <c r="AM1741" s="41" t="str">
        <f t="shared" si="888"/>
        <v/>
      </c>
      <c r="AN1741" s="41" t="str">
        <f t="shared" si="889"/>
        <v/>
      </c>
      <c r="AO1741" s="42" t="str">
        <f t="shared" si="890"/>
        <v/>
      </c>
      <c r="AP1741" s="41" t="str">
        <f t="shared" si="891"/>
        <v/>
      </c>
      <c r="AQ1741" s="41" t="str">
        <f t="shared" si="892"/>
        <v/>
      </c>
      <c r="AR1741" s="41" t="str">
        <f>IF($AQ1741="","",COUNTIFS(L_ChaveCob,$AQ1741,L_Ausencia,"&gt;"&amp;$W1741)+COUNTIFS($AQ$4:$AQ1741,$AQ1741,$W$4:$W1741,$W1741))</f>
        <v/>
      </c>
      <c r="AS1741" s="42">
        <f t="shared" si="893"/>
        <v>0</v>
      </c>
      <c r="AT1741" s="42">
        <f t="shared" si="894"/>
        <v>0</v>
      </c>
      <c r="AU1741" s="42">
        <f t="shared" si="895"/>
        <v>0</v>
      </c>
    </row>
    <row r="1742" spans="1:47" x14ac:dyDescent="0.2">
      <c r="A1742" s="35"/>
      <c r="B1742" s="36"/>
      <c r="C1742" s="36"/>
      <c r="D1742" s="36"/>
      <c r="E1742" s="37"/>
      <c r="F1742" s="37"/>
      <c r="G1742" s="36"/>
      <c r="H1742" s="36"/>
      <c r="I1742" s="36"/>
      <c r="J1742" s="36"/>
      <c r="K1742" s="37"/>
      <c r="L1742" s="37"/>
      <c r="M1742" s="37"/>
      <c r="N1742" s="38" t="str">
        <f t="shared" si="864"/>
        <v/>
      </c>
      <c r="O1742" t="str">
        <f t="shared" si="865"/>
        <v/>
      </c>
      <c r="P1742" t="str">
        <f t="shared" si="866"/>
        <v/>
      </c>
      <c r="Q1742" t="str">
        <f t="shared" si="867"/>
        <v/>
      </c>
      <c r="R1742" t="str">
        <f t="shared" si="868"/>
        <v/>
      </c>
      <c r="S1742" t="str">
        <f t="shared" si="869"/>
        <v/>
      </c>
      <c r="T1742" s="39" t="str">
        <f t="shared" si="870"/>
        <v/>
      </c>
      <c r="U1742" s="40">
        <f t="shared" si="871"/>
        <v>0</v>
      </c>
      <c r="V1742" s="40">
        <f t="shared" si="872"/>
        <v>0</v>
      </c>
      <c r="W1742" s="40">
        <f t="shared" si="873"/>
        <v>0</v>
      </c>
      <c r="X1742" t="str">
        <f t="shared" si="874"/>
        <v/>
      </c>
      <c r="Y1742" s="40">
        <f t="shared" si="875"/>
        <v>0</v>
      </c>
      <c r="Z1742" s="40">
        <f t="shared" si="876"/>
        <v>0</v>
      </c>
      <c r="AA1742" s="40">
        <f t="shared" si="877"/>
        <v>0</v>
      </c>
      <c r="AB1742" s="40">
        <f t="shared" si="878"/>
        <v>0</v>
      </c>
      <c r="AC1742" s="40">
        <f t="shared" si="879"/>
        <v>0</v>
      </c>
      <c r="AD1742" s="39">
        <f t="shared" si="880"/>
        <v>0</v>
      </c>
      <c r="AE1742" s="39">
        <f t="shared" si="881"/>
        <v>0</v>
      </c>
      <c r="AF1742" t="str">
        <f t="shared" si="882"/>
        <v/>
      </c>
      <c r="AG1742" t="str">
        <f t="shared" si="883"/>
        <v/>
      </c>
      <c r="AH1742" t="str">
        <f t="shared" si="884"/>
        <v/>
      </c>
      <c r="AJ1742" s="41" t="str">
        <f t="shared" si="885"/>
        <v/>
      </c>
      <c r="AK1742" s="42" t="str">
        <f t="shared" si="886"/>
        <v/>
      </c>
      <c r="AL1742" s="41" t="str">
        <f t="shared" si="887"/>
        <v/>
      </c>
      <c r="AM1742" s="41" t="str">
        <f t="shared" si="888"/>
        <v/>
      </c>
      <c r="AN1742" s="41" t="str">
        <f t="shared" si="889"/>
        <v/>
      </c>
      <c r="AO1742" s="42" t="str">
        <f t="shared" si="890"/>
        <v/>
      </c>
      <c r="AP1742" s="41" t="str">
        <f t="shared" si="891"/>
        <v/>
      </c>
      <c r="AQ1742" s="41" t="str">
        <f t="shared" si="892"/>
        <v/>
      </c>
      <c r="AR1742" s="41" t="str">
        <f>IF($AQ1742="","",COUNTIFS(L_ChaveCob,$AQ1742,L_Ausencia,"&gt;"&amp;$W1742)+COUNTIFS($AQ$4:$AQ1742,$AQ1742,$W$4:$W1742,$W1742))</f>
        <v/>
      </c>
      <c r="AS1742" s="42">
        <f t="shared" si="893"/>
        <v>0</v>
      </c>
      <c r="AT1742" s="42">
        <f t="shared" si="894"/>
        <v>0</v>
      </c>
      <c r="AU1742" s="42">
        <f t="shared" si="895"/>
        <v>0</v>
      </c>
    </row>
    <row r="1743" spans="1:47" x14ac:dyDescent="0.2">
      <c r="A1743" s="35"/>
      <c r="B1743" s="36"/>
      <c r="C1743" s="36"/>
      <c r="D1743" s="36"/>
      <c r="E1743" s="37"/>
      <c r="F1743" s="37"/>
      <c r="G1743" s="36"/>
      <c r="H1743" s="36"/>
      <c r="I1743" s="36"/>
      <c r="J1743" s="36"/>
      <c r="K1743" s="37"/>
      <c r="L1743" s="37"/>
      <c r="M1743" s="37"/>
      <c r="N1743" s="38" t="str">
        <f t="shared" si="864"/>
        <v/>
      </c>
      <c r="O1743" t="str">
        <f t="shared" si="865"/>
        <v/>
      </c>
      <c r="P1743" t="str">
        <f t="shared" si="866"/>
        <v/>
      </c>
      <c r="Q1743" t="str">
        <f t="shared" si="867"/>
        <v/>
      </c>
      <c r="R1743" t="str">
        <f t="shared" si="868"/>
        <v/>
      </c>
      <c r="S1743" t="str">
        <f t="shared" si="869"/>
        <v/>
      </c>
      <c r="T1743" s="39" t="str">
        <f t="shared" si="870"/>
        <v/>
      </c>
      <c r="U1743" s="40">
        <f t="shared" si="871"/>
        <v>0</v>
      </c>
      <c r="V1743" s="40">
        <f t="shared" si="872"/>
        <v>0</v>
      </c>
      <c r="W1743" s="40">
        <f t="shared" si="873"/>
        <v>0</v>
      </c>
      <c r="X1743" t="str">
        <f t="shared" si="874"/>
        <v/>
      </c>
      <c r="Y1743" s="40">
        <f t="shared" si="875"/>
        <v>0</v>
      </c>
      <c r="Z1743" s="40">
        <f t="shared" si="876"/>
        <v>0</v>
      </c>
      <c r="AA1743" s="40">
        <f t="shared" si="877"/>
        <v>0</v>
      </c>
      <c r="AB1743" s="40">
        <f t="shared" si="878"/>
        <v>0</v>
      </c>
      <c r="AC1743" s="40">
        <f t="shared" si="879"/>
        <v>0</v>
      </c>
      <c r="AD1743" s="39">
        <f t="shared" si="880"/>
        <v>0</v>
      </c>
      <c r="AE1743" s="39">
        <f t="shared" si="881"/>
        <v>0</v>
      </c>
      <c r="AF1743" t="str">
        <f t="shared" si="882"/>
        <v/>
      </c>
      <c r="AG1743" t="str">
        <f t="shared" si="883"/>
        <v/>
      </c>
      <c r="AH1743" t="str">
        <f t="shared" si="884"/>
        <v/>
      </c>
      <c r="AJ1743" s="41" t="str">
        <f t="shared" si="885"/>
        <v/>
      </c>
      <c r="AK1743" s="42" t="str">
        <f t="shared" si="886"/>
        <v/>
      </c>
      <c r="AL1743" s="41" t="str">
        <f t="shared" si="887"/>
        <v/>
      </c>
      <c r="AM1743" s="41" t="str">
        <f t="shared" si="888"/>
        <v/>
      </c>
      <c r="AN1743" s="41" t="str">
        <f t="shared" si="889"/>
        <v/>
      </c>
      <c r="AO1743" s="42" t="str">
        <f t="shared" si="890"/>
        <v/>
      </c>
      <c r="AP1743" s="41" t="str">
        <f t="shared" si="891"/>
        <v/>
      </c>
      <c r="AQ1743" s="41" t="str">
        <f t="shared" si="892"/>
        <v/>
      </c>
      <c r="AR1743" s="41" t="str">
        <f>IF($AQ1743="","",COUNTIFS(L_ChaveCob,$AQ1743,L_Ausencia,"&gt;"&amp;$W1743)+COUNTIFS($AQ$4:$AQ1743,$AQ1743,$W$4:$W1743,$W1743))</f>
        <v/>
      </c>
      <c r="AS1743" s="42">
        <f t="shared" si="893"/>
        <v>0</v>
      </c>
      <c r="AT1743" s="42">
        <f t="shared" si="894"/>
        <v>0</v>
      </c>
      <c r="AU1743" s="42">
        <f t="shared" si="895"/>
        <v>0</v>
      </c>
    </row>
    <row r="1744" spans="1:47" x14ac:dyDescent="0.2">
      <c r="A1744" s="35"/>
      <c r="B1744" s="36"/>
      <c r="C1744" s="36"/>
      <c r="D1744" s="36"/>
      <c r="E1744" s="37"/>
      <c r="F1744" s="37"/>
      <c r="G1744" s="36"/>
      <c r="H1744" s="36"/>
      <c r="I1744" s="36"/>
      <c r="J1744" s="36"/>
      <c r="K1744" s="37"/>
      <c r="L1744" s="37"/>
      <c r="M1744" s="37"/>
      <c r="N1744" s="38" t="str">
        <f t="shared" si="864"/>
        <v/>
      </c>
      <c r="O1744" t="str">
        <f t="shared" si="865"/>
        <v/>
      </c>
      <c r="P1744" t="str">
        <f t="shared" si="866"/>
        <v/>
      </c>
      <c r="Q1744" t="str">
        <f t="shared" si="867"/>
        <v/>
      </c>
      <c r="R1744" t="str">
        <f t="shared" si="868"/>
        <v/>
      </c>
      <c r="S1744" t="str">
        <f t="shared" si="869"/>
        <v/>
      </c>
      <c r="T1744" s="39" t="str">
        <f t="shared" si="870"/>
        <v/>
      </c>
      <c r="U1744" s="40">
        <f t="shared" si="871"/>
        <v>0</v>
      </c>
      <c r="V1744" s="40">
        <f t="shared" si="872"/>
        <v>0</v>
      </c>
      <c r="W1744" s="40">
        <f t="shared" si="873"/>
        <v>0</v>
      </c>
      <c r="X1744" t="str">
        <f t="shared" si="874"/>
        <v/>
      </c>
      <c r="Y1744" s="40">
        <f t="shared" si="875"/>
        <v>0</v>
      </c>
      <c r="Z1744" s="40">
        <f t="shared" si="876"/>
        <v>0</v>
      </c>
      <c r="AA1744" s="40">
        <f t="shared" si="877"/>
        <v>0</v>
      </c>
      <c r="AB1744" s="40">
        <f t="shared" si="878"/>
        <v>0</v>
      </c>
      <c r="AC1744" s="40">
        <f t="shared" si="879"/>
        <v>0</v>
      </c>
      <c r="AD1744" s="39">
        <f t="shared" si="880"/>
        <v>0</v>
      </c>
      <c r="AE1744" s="39">
        <f t="shared" si="881"/>
        <v>0</v>
      </c>
      <c r="AF1744" t="str">
        <f t="shared" si="882"/>
        <v/>
      </c>
      <c r="AG1744" t="str">
        <f t="shared" si="883"/>
        <v/>
      </c>
      <c r="AH1744" t="str">
        <f t="shared" si="884"/>
        <v/>
      </c>
      <c r="AJ1744" s="41" t="str">
        <f t="shared" si="885"/>
        <v/>
      </c>
      <c r="AK1744" s="42" t="str">
        <f t="shared" si="886"/>
        <v/>
      </c>
      <c r="AL1744" s="41" t="str">
        <f t="shared" si="887"/>
        <v/>
      </c>
      <c r="AM1744" s="41" t="str">
        <f t="shared" si="888"/>
        <v/>
      </c>
      <c r="AN1744" s="41" t="str">
        <f t="shared" si="889"/>
        <v/>
      </c>
      <c r="AO1744" s="42" t="str">
        <f t="shared" si="890"/>
        <v/>
      </c>
      <c r="AP1744" s="41" t="str">
        <f t="shared" si="891"/>
        <v/>
      </c>
      <c r="AQ1744" s="41" t="str">
        <f t="shared" si="892"/>
        <v/>
      </c>
      <c r="AR1744" s="41" t="str">
        <f>IF($AQ1744="","",COUNTIFS(L_ChaveCob,$AQ1744,L_Ausencia,"&gt;"&amp;$W1744)+COUNTIFS($AQ$4:$AQ1744,$AQ1744,$W$4:$W1744,$W1744))</f>
        <v/>
      </c>
      <c r="AS1744" s="42">
        <f t="shared" si="893"/>
        <v>0</v>
      </c>
      <c r="AT1744" s="42">
        <f t="shared" si="894"/>
        <v>0</v>
      </c>
      <c r="AU1744" s="42">
        <f t="shared" si="895"/>
        <v>0</v>
      </c>
    </row>
    <row r="1745" spans="1:47" x14ac:dyDescent="0.2">
      <c r="A1745" s="35"/>
      <c r="B1745" s="36"/>
      <c r="C1745" s="36"/>
      <c r="D1745" s="36"/>
      <c r="E1745" s="37"/>
      <c r="F1745" s="37"/>
      <c r="G1745" s="36"/>
      <c r="H1745" s="36"/>
      <c r="I1745" s="36"/>
      <c r="J1745" s="36"/>
      <c r="K1745" s="37"/>
      <c r="L1745" s="37"/>
      <c r="M1745" s="37"/>
      <c r="N1745" s="38" t="str">
        <f t="shared" si="864"/>
        <v/>
      </c>
      <c r="O1745" t="str">
        <f t="shared" si="865"/>
        <v/>
      </c>
      <c r="P1745" t="str">
        <f t="shared" si="866"/>
        <v/>
      </c>
      <c r="Q1745" t="str">
        <f t="shared" si="867"/>
        <v/>
      </c>
      <c r="R1745" t="str">
        <f t="shared" si="868"/>
        <v/>
      </c>
      <c r="S1745" t="str">
        <f t="shared" si="869"/>
        <v/>
      </c>
      <c r="T1745" s="39" t="str">
        <f t="shared" si="870"/>
        <v/>
      </c>
      <c r="U1745" s="40">
        <f t="shared" si="871"/>
        <v>0</v>
      </c>
      <c r="V1745" s="40">
        <f t="shared" si="872"/>
        <v>0</v>
      </c>
      <c r="W1745" s="40">
        <f t="shared" si="873"/>
        <v>0</v>
      </c>
      <c r="X1745" t="str">
        <f t="shared" si="874"/>
        <v/>
      </c>
      <c r="Y1745" s="40">
        <f t="shared" si="875"/>
        <v>0</v>
      </c>
      <c r="Z1745" s="40">
        <f t="shared" si="876"/>
        <v>0</v>
      </c>
      <c r="AA1745" s="40">
        <f t="shared" si="877"/>
        <v>0</v>
      </c>
      <c r="AB1745" s="40">
        <f t="shared" si="878"/>
        <v>0</v>
      </c>
      <c r="AC1745" s="40">
        <f t="shared" si="879"/>
        <v>0</v>
      </c>
      <c r="AD1745" s="39">
        <f t="shared" si="880"/>
        <v>0</v>
      </c>
      <c r="AE1745" s="39">
        <f t="shared" si="881"/>
        <v>0</v>
      </c>
      <c r="AF1745" t="str">
        <f t="shared" si="882"/>
        <v/>
      </c>
      <c r="AG1745" t="str">
        <f t="shared" si="883"/>
        <v/>
      </c>
      <c r="AH1745" t="str">
        <f t="shared" si="884"/>
        <v/>
      </c>
      <c r="AJ1745" s="41" t="str">
        <f t="shared" si="885"/>
        <v/>
      </c>
      <c r="AK1745" s="42" t="str">
        <f t="shared" si="886"/>
        <v/>
      </c>
      <c r="AL1745" s="41" t="str">
        <f t="shared" si="887"/>
        <v/>
      </c>
      <c r="AM1745" s="41" t="str">
        <f t="shared" si="888"/>
        <v/>
      </c>
      <c r="AN1745" s="41" t="str">
        <f t="shared" si="889"/>
        <v/>
      </c>
      <c r="AO1745" s="42" t="str">
        <f t="shared" si="890"/>
        <v/>
      </c>
      <c r="AP1745" s="41" t="str">
        <f t="shared" si="891"/>
        <v/>
      </c>
      <c r="AQ1745" s="41" t="str">
        <f t="shared" si="892"/>
        <v/>
      </c>
      <c r="AR1745" s="41" t="str">
        <f>IF($AQ1745="","",COUNTIFS(L_ChaveCob,$AQ1745,L_Ausencia,"&gt;"&amp;$W1745)+COUNTIFS($AQ$4:$AQ1745,$AQ1745,$W$4:$W1745,$W1745))</f>
        <v/>
      </c>
      <c r="AS1745" s="42">
        <f t="shared" si="893"/>
        <v>0</v>
      </c>
      <c r="AT1745" s="42">
        <f t="shared" si="894"/>
        <v>0</v>
      </c>
      <c r="AU1745" s="42">
        <f t="shared" si="895"/>
        <v>0</v>
      </c>
    </row>
    <row r="1746" spans="1:47" x14ac:dyDescent="0.2">
      <c r="A1746" s="35"/>
      <c r="B1746" s="36"/>
      <c r="C1746" s="36"/>
      <c r="D1746" s="36"/>
      <c r="E1746" s="37"/>
      <c r="F1746" s="37"/>
      <c r="G1746" s="36"/>
      <c r="H1746" s="36"/>
      <c r="I1746" s="36"/>
      <c r="J1746" s="36"/>
      <c r="K1746" s="37"/>
      <c r="L1746" s="37"/>
      <c r="M1746" s="37"/>
      <c r="N1746" s="38" t="str">
        <f t="shared" si="864"/>
        <v/>
      </c>
      <c r="O1746" t="str">
        <f t="shared" si="865"/>
        <v/>
      </c>
      <c r="P1746" t="str">
        <f t="shared" si="866"/>
        <v/>
      </c>
      <c r="Q1746" t="str">
        <f t="shared" si="867"/>
        <v/>
      </c>
      <c r="R1746" t="str">
        <f t="shared" si="868"/>
        <v/>
      </c>
      <c r="S1746" t="str">
        <f t="shared" si="869"/>
        <v/>
      </c>
      <c r="T1746" s="39" t="str">
        <f t="shared" si="870"/>
        <v/>
      </c>
      <c r="U1746" s="40">
        <f t="shared" si="871"/>
        <v>0</v>
      </c>
      <c r="V1746" s="40">
        <f t="shared" si="872"/>
        <v>0</v>
      </c>
      <c r="W1746" s="40">
        <f t="shared" si="873"/>
        <v>0</v>
      </c>
      <c r="X1746" t="str">
        <f t="shared" si="874"/>
        <v/>
      </c>
      <c r="Y1746" s="40">
        <f t="shared" si="875"/>
        <v>0</v>
      </c>
      <c r="Z1746" s="40">
        <f t="shared" si="876"/>
        <v>0</v>
      </c>
      <c r="AA1746" s="40">
        <f t="shared" si="877"/>
        <v>0</v>
      </c>
      <c r="AB1746" s="40">
        <f t="shared" si="878"/>
        <v>0</v>
      </c>
      <c r="AC1746" s="40">
        <f t="shared" si="879"/>
        <v>0</v>
      </c>
      <c r="AD1746" s="39">
        <f t="shared" si="880"/>
        <v>0</v>
      </c>
      <c r="AE1746" s="39">
        <f t="shared" si="881"/>
        <v>0</v>
      </c>
      <c r="AF1746" t="str">
        <f t="shared" si="882"/>
        <v/>
      </c>
      <c r="AG1746" t="str">
        <f t="shared" si="883"/>
        <v/>
      </c>
      <c r="AH1746" t="str">
        <f t="shared" si="884"/>
        <v/>
      </c>
      <c r="AJ1746" s="41" t="str">
        <f t="shared" si="885"/>
        <v/>
      </c>
      <c r="AK1746" s="42" t="str">
        <f t="shared" si="886"/>
        <v/>
      </c>
      <c r="AL1746" s="41" t="str">
        <f t="shared" si="887"/>
        <v/>
      </c>
      <c r="AM1746" s="41" t="str">
        <f t="shared" si="888"/>
        <v/>
      </c>
      <c r="AN1746" s="41" t="str">
        <f t="shared" si="889"/>
        <v/>
      </c>
      <c r="AO1746" s="42" t="str">
        <f t="shared" si="890"/>
        <v/>
      </c>
      <c r="AP1746" s="41" t="str">
        <f t="shared" si="891"/>
        <v/>
      </c>
      <c r="AQ1746" s="41" t="str">
        <f t="shared" si="892"/>
        <v/>
      </c>
      <c r="AR1746" s="41" t="str">
        <f>IF($AQ1746="","",COUNTIFS(L_ChaveCob,$AQ1746,L_Ausencia,"&gt;"&amp;$W1746)+COUNTIFS($AQ$4:$AQ1746,$AQ1746,$W$4:$W1746,$W1746))</f>
        <v/>
      </c>
      <c r="AS1746" s="42">
        <f t="shared" si="893"/>
        <v>0</v>
      </c>
      <c r="AT1746" s="42">
        <f t="shared" si="894"/>
        <v>0</v>
      </c>
      <c r="AU1746" s="42">
        <f t="shared" si="895"/>
        <v>0</v>
      </c>
    </row>
    <row r="1747" spans="1:47" x14ac:dyDescent="0.2">
      <c r="A1747" s="35"/>
      <c r="B1747" s="36"/>
      <c r="C1747" s="36"/>
      <c r="D1747" s="36"/>
      <c r="E1747" s="37"/>
      <c r="F1747" s="37"/>
      <c r="G1747" s="36"/>
      <c r="H1747" s="36"/>
      <c r="I1747" s="36"/>
      <c r="J1747" s="36"/>
      <c r="K1747" s="37"/>
      <c r="L1747" s="37"/>
      <c r="M1747" s="37"/>
      <c r="N1747" s="38" t="str">
        <f t="shared" si="864"/>
        <v/>
      </c>
      <c r="O1747" t="str">
        <f t="shared" si="865"/>
        <v/>
      </c>
      <c r="P1747" t="str">
        <f t="shared" si="866"/>
        <v/>
      </c>
      <c r="Q1747" t="str">
        <f t="shared" si="867"/>
        <v/>
      </c>
      <c r="R1747" t="str">
        <f t="shared" si="868"/>
        <v/>
      </c>
      <c r="S1747" t="str">
        <f t="shared" si="869"/>
        <v/>
      </c>
      <c r="T1747" s="39" t="str">
        <f t="shared" si="870"/>
        <v/>
      </c>
      <c r="U1747" s="40">
        <f t="shared" si="871"/>
        <v>0</v>
      </c>
      <c r="V1747" s="40">
        <f t="shared" si="872"/>
        <v>0</v>
      </c>
      <c r="W1747" s="40">
        <f t="shared" si="873"/>
        <v>0</v>
      </c>
      <c r="X1747" t="str">
        <f t="shared" si="874"/>
        <v/>
      </c>
      <c r="Y1747" s="40">
        <f t="shared" si="875"/>
        <v>0</v>
      </c>
      <c r="Z1747" s="40">
        <f t="shared" si="876"/>
        <v>0</v>
      </c>
      <c r="AA1747" s="40">
        <f t="shared" si="877"/>
        <v>0</v>
      </c>
      <c r="AB1747" s="40">
        <f t="shared" si="878"/>
        <v>0</v>
      </c>
      <c r="AC1747" s="40">
        <f t="shared" si="879"/>
        <v>0</v>
      </c>
      <c r="AD1747" s="39">
        <f t="shared" si="880"/>
        <v>0</v>
      </c>
      <c r="AE1747" s="39">
        <f t="shared" si="881"/>
        <v>0</v>
      </c>
      <c r="AF1747" t="str">
        <f t="shared" si="882"/>
        <v/>
      </c>
      <c r="AG1747" t="str">
        <f t="shared" si="883"/>
        <v/>
      </c>
      <c r="AH1747" t="str">
        <f t="shared" si="884"/>
        <v/>
      </c>
      <c r="AJ1747" s="41" t="str">
        <f t="shared" si="885"/>
        <v/>
      </c>
      <c r="AK1747" s="42" t="str">
        <f t="shared" si="886"/>
        <v/>
      </c>
      <c r="AL1747" s="41" t="str">
        <f t="shared" si="887"/>
        <v/>
      </c>
      <c r="AM1747" s="41" t="str">
        <f t="shared" si="888"/>
        <v/>
      </c>
      <c r="AN1747" s="41" t="str">
        <f t="shared" si="889"/>
        <v/>
      </c>
      <c r="AO1747" s="42" t="str">
        <f t="shared" si="890"/>
        <v/>
      </c>
      <c r="AP1747" s="41" t="str">
        <f t="shared" si="891"/>
        <v/>
      </c>
      <c r="AQ1747" s="41" t="str">
        <f t="shared" si="892"/>
        <v/>
      </c>
      <c r="AR1747" s="41" t="str">
        <f>IF($AQ1747="","",COUNTIFS(L_ChaveCob,$AQ1747,L_Ausencia,"&gt;"&amp;$W1747)+COUNTIFS($AQ$4:$AQ1747,$AQ1747,$W$4:$W1747,$W1747))</f>
        <v/>
      </c>
      <c r="AS1747" s="42">
        <f t="shared" si="893"/>
        <v>0</v>
      </c>
      <c r="AT1747" s="42">
        <f t="shared" si="894"/>
        <v>0</v>
      </c>
      <c r="AU1747" s="42">
        <f t="shared" si="895"/>
        <v>0</v>
      </c>
    </row>
    <row r="1748" spans="1:47" x14ac:dyDescent="0.2">
      <c r="A1748" s="35"/>
      <c r="B1748" s="36"/>
      <c r="C1748" s="36"/>
      <c r="D1748" s="36"/>
      <c r="E1748" s="37"/>
      <c r="F1748" s="37"/>
      <c r="G1748" s="36"/>
      <c r="H1748" s="36"/>
      <c r="I1748" s="36"/>
      <c r="J1748" s="36"/>
      <c r="K1748" s="37"/>
      <c r="L1748" s="37"/>
      <c r="M1748" s="37"/>
      <c r="N1748" s="38" t="str">
        <f t="shared" si="864"/>
        <v/>
      </c>
      <c r="O1748" t="str">
        <f t="shared" si="865"/>
        <v/>
      </c>
      <c r="P1748" t="str">
        <f t="shared" si="866"/>
        <v/>
      </c>
      <c r="Q1748" t="str">
        <f t="shared" si="867"/>
        <v/>
      </c>
      <c r="R1748" t="str">
        <f t="shared" si="868"/>
        <v/>
      </c>
      <c r="S1748" t="str">
        <f t="shared" si="869"/>
        <v/>
      </c>
      <c r="T1748" s="39" t="str">
        <f t="shared" si="870"/>
        <v/>
      </c>
      <c r="U1748" s="40">
        <f t="shared" si="871"/>
        <v>0</v>
      </c>
      <c r="V1748" s="40">
        <f t="shared" si="872"/>
        <v>0</v>
      </c>
      <c r="W1748" s="40">
        <f t="shared" si="873"/>
        <v>0</v>
      </c>
      <c r="X1748" t="str">
        <f t="shared" si="874"/>
        <v/>
      </c>
      <c r="Y1748" s="40">
        <f t="shared" si="875"/>
        <v>0</v>
      </c>
      <c r="Z1748" s="40">
        <f t="shared" si="876"/>
        <v>0</v>
      </c>
      <c r="AA1748" s="40">
        <f t="shared" si="877"/>
        <v>0</v>
      </c>
      <c r="AB1748" s="40">
        <f t="shared" si="878"/>
        <v>0</v>
      </c>
      <c r="AC1748" s="40">
        <f t="shared" si="879"/>
        <v>0</v>
      </c>
      <c r="AD1748" s="39">
        <f t="shared" si="880"/>
        <v>0</v>
      </c>
      <c r="AE1748" s="39">
        <f t="shared" si="881"/>
        <v>0</v>
      </c>
      <c r="AF1748" t="str">
        <f t="shared" si="882"/>
        <v/>
      </c>
      <c r="AG1748" t="str">
        <f t="shared" si="883"/>
        <v/>
      </c>
      <c r="AH1748" t="str">
        <f t="shared" si="884"/>
        <v/>
      </c>
      <c r="AJ1748" s="41" t="str">
        <f t="shared" si="885"/>
        <v/>
      </c>
      <c r="AK1748" s="42" t="str">
        <f t="shared" si="886"/>
        <v/>
      </c>
      <c r="AL1748" s="41" t="str">
        <f t="shared" si="887"/>
        <v/>
      </c>
      <c r="AM1748" s="41" t="str">
        <f t="shared" si="888"/>
        <v/>
      </c>
      <c r="AN1748" s="41" t="str">
        <f t="shared" si="889"/>
        <v/>
      </c>
      <c r="AO1748" s="42" t="str">
        <f t="shared" si="890"/>
        <v/>
      </c>
      <c r="AP1748" s="41" t="str">
        <f t="shared" si="891"/>
        <v/>
      </c>
      <c r="AQ1748" s="41" t="str">
        <f t="shared" si="892"/>
        <v/>
      </c>
      <c r="AR1748" s="41" t="str">
        <f>IF($AQ1748="","",COUNTIFS(L_ChaveCob,$AQ1748,L_Ausencia,"&gt;"&amp;$W1748)+COUNTIFS($AQ$4:$AQ1748,$AQ1748,$W$4:$W1748,$W1748))</f>
        <v/>
      </c>
      <c r="AS1748" s="42">
        <f t="shared" si="893"/>
        <v>0</v>
      </c>
      <c r="AT1748" s="42">
        <f t="shared" si="894"/>
        <v>0</v>
      </c>
      <c r="AU1748" s="42">
        <f t="shared" si="895"/>
        <v>0</v>
      </c>
    </row>
    <row r="1749" spans="1:47" x14ac:dyDescent="0.2">
      <c r="A1749" s="35"/>
      <c r="B1749" s="36"/>
      <c r="C1749" s="36"/>
      <c r="D1749" s="36"/>
      <c r="E1749" s="37"/>
      <c r="F1749" s="37"/>
      <c r="G1749" s="36"/>
      <c r="H1749" s="36"/>
      <c r="I1749" s="36"/>
      <c r="J1749" s="36"/>
      <c r="K1749" s="37"/>
      <c r="L1749" s="37"/>
      <c r="M1749" s="37"/>
      <c r="N1749" s="38" t="str">
        <f t="shared" si="864"/>
        <v/>
      </c>
      <c r="O1749" t="str">
        <f t="shared" si="865"/>
        <v/>
      </c>
      <c r="P1749" t="str">
        <f t="shared" si="866"/>
        <v/>
      </c>
      <c r="Q1749" t="str">
        <f t="shared" si="867"/>
        <v/>
      </c>
      <c r="R1749" t="str">
        <f t="shared" si="868"/>
        <v/>
      </c>
      <c r="S1749" t="str">
        <f t="shared" si="869"/>
        <v/>
      </c>
      <c r="T1749" s="39" t="str">
        <f t="shared" si="870"/>
        <v/>
      </c>
      <c r="U1749" s="40">
        <f t="shared" si="871"/>
        <v>0</v>
      </c>
      <c r="V1749" s="40">
        <f t="shared" si="872"/>
        <v>0</v>
      </c>
      <c r="W1749" s="40">
        <f t="shared" si="873"/>
        <v>0</v>
      </c>
      <c r="X1749" t="str">
        <f t="shared" si="874"/>
        <v/>
      </c>
      <c r="Y1749" s="40">
        <f t="shared" si="875"/>
        <v>0</v>
      </c>
      <c r="Z1749" s="40">
        <f t="shared" si="876"/>
        <v>0</v>
      </c>
      <c r="AA1749" s="40">
        <f t="shared" si="877"/>
        <v>0</v>
      </c>
      <c r="AB1749" s="40">
        <f t="shared" si="878"/>
        <v>0</v>
      </c>
      <c r="AC1749" s="40">
        <f t="shared" si="879"/>
        <v>0</v>
      </c>
      <c r="AD1749" s="39">
        <f t="shared" si="880"/>
        <v>0</v>
      </c>
      <c r="AE1749" s="39">
        <f t="shared" si="881"/>
        <v>0</v>
      </c>
      <c r="AF1749" t="str">
        <f t="shared" si="882"/>
        <v/>
      </c>
      <c r="AG1749" t="str">
        <f t="shared" si="883"/>
        <v/>
      </c>
      <c r="AH1749" t="str">
        <f t="shared" si="884"/>
        <v/>
      </c>
      <c r="AJ1749" s="41" t="str">
        <f t="shared" si="885"/>
        <v/>
      </c>
      <c r="AK1749" s="42" t="str">
        <f t="shared" si="886"/>
        <v/>
      </c>
      <c r="AL1749" s="41" t="str">
        <f t="shared" si="887"/>
        <v/>
      </c>
      <c r="AM1749" s="41" t="str">
        <f t="shared" si="888"/>
        <v/>
      </c>
      <c r="AN1749" s="41" t="str">
        <f t="shared" si="889"/>
        <v/>
      </c>
      <c r="AO1749" s="42" t="str">
        <f t="shared" si="890"/>
        <v/>
      </c>
      <c r="AP1749" s="41" t="str">
        <f t="shared" si="891"/>
        <v/>
      </c>
      <c r="AQ1749" s="41" t="str">
        <f t="shared" si="892"/>
        <v/>
      </c>
      <c r="AR1749" s="41" t="str">
        <f>IF($AQ1749="","",COUNTIFS(L_ChaveCob,$AQ1749,L_Ausencia,"&gt;"&amp;$W1749)+COUNTIFS($AQ$4:$AQ1749,$AQ1749,$W$4:$W1749,$W1749))</f>
        <v/>
      </c>
      <c r="AS1749" s="42">
        <f t="shared" si="893"/>
        <v>0</v>
      </c>
      <c r="AT1749" s="42">
        <f t="shared" si="894"/>
        <v>0</v>
      </c>
      <c r="AU1749" s="42">
        <f t="shared" si="895"/>
        <v>0</v>
      </c>
    </row>
    <row r="1750" spans="1:47" x14ac:dyDescent="0.2">
      <c r="A1750" s="35"/>
      <c r="B1750" s="36"/>
      <c r="C1750" s="36"/>
      <c r="D1750" s="36"/>
      <c r="E1750" s="37"/>
      <c r="F1750" s="37"/>
      <c r="G1750" s="36"/>
      <c r="H1750" s="36"/>
      <c r="I1750" s="36"/>
      <c r="J1750" s="36"/>
      <c r="K1750" s="37"/>
      <c r="L1750" s="37"/>
      <c r="M1750" s="37"/>
      <c r="N1750" s="38" t="str">
        <f t="shared" si="864"/>
        <v/>
      </c>
      <c r="O1750" t="str">
        <f t="shared" si="865"/>
        <v/>
      </c>
      <c r="P1750" t="str">
        <f t="shared" si="866"/>
        <v/>
      </c>
      <c r="Q1750" t="str">
        <f t="shared" si="867"/>
        <v/>
      </c>
      <c r="R1750" t="str">
        <f t="shared" si="868"/>
        <v/>
      </c>
      <c r="S1750" t="str">
        <f t="shared" si="869"/>
        <v/>
      </c>
      <c r="T1750" s="39" t="str">
        <f t="shared" si="870"/>
        <v/>
      </c>
      <c r="U1750" s="40">
        <f t="shared" si="871"/>
        <v>0</v>
      </c>
      <c r="V1750" s="40">
        <f t="shared" si="872"/>
        <v>0</v>
      </c>
      <c r="W1750" s="40">
        <f t="shared" si="873"/>
        <v>0</v>
      </c>
      <c r="X1750" t="str">
        <f t="shared" si="874"/>
        <v/>
      </c>
      <c r="Y1750" s="40">
        <f t="shared" si="875"/>
        <v>0</v>
      </c>
      <c r="Z1750" s="40">
        <f t="shared" si="876"/>
        <v>0</v>
      </c>
      <c r="AA1750" s="40">
        <f t="shared" si="877"/>
        <v>0</v>
      </c>
      <c r="AB1750" s="40">
        <f t="shared" si="878"/>
        <v>0</v>
      </c>
      <c r="AC1750" s="40">
        <f t="shared" si="879"/>
        <v>0</v>
      </c>
      <c r="AD1750" s="39">
        <f t="shared" si="880"/>
        <v>0</v>
      </c>
      <c r="AE1750" s="39">
        <f t="shared" si="881"/>
        <v>0</v>
      </c>
      <c r="AF1750" t="str">
        <f t="shared" si="882"/>
        <v/>
      </c>
      <c r="AG1750" t="str">
        <f t="shared" si="883"/>
        <v/>
      </c>
      <c r="AH1750" t="str">
        <f t="shared" si="884"/>
        <v/>
      </c>
      <c r="AJ1750" s="41" t="str">
        <f t="shared" si="885"/>
        <v/>
      </c>
      <c r="AK1750" s="42" t="str">
        <f t="shared" si="886"/>
        <v/>
      </c>
      <c r="AL1750" s="41" t="str">
        <f t="shared" si="887"/>
        <v/>
      </c>
      <c r="AM1750" s="41" t="str">
        <f t="shared" si="888"/>
        <v/>
      </c>
      <c r="AN1750" s="41" t="str">
        <f t="shared" si="889"/>
        <v/>
      </c>
      <c r="AO1750" s="42" t="str">
        <f t="shared" si="890"/>
        <v/>
      </c>
      <c r="AP1750" s="41" t="str">
        <f t="shared" si="891"/>
        <v/>
      </c>
      <c r="AQ1750" s="41" t="str">
        <f t="shared" si="892"/>
        <v/>
      </c>
      <c r="AR1750" s="41" t="str">
        <f>IF($AQ1750="","",COUNTIFS(L_ChaveCob,$AQ1750,L_Ausencia,"&gt;"&amp;$W1750)+COUNTIFS($AQ$4:$AQ1750,$AQ1750,$W$4:$W1750,$W1750))</f>
        <v/>
      </c>
      <c r="AS1750" s="42">
        <f t="shared" si="893"/>
        <v>0</v>
      </c>
      <c r="AT1750" s="42">
        <f t="shared" si="894"/>
        <v>0</v>
      </c>
      <c r="AU1750" s="42">
        <f t="shared" si="895"/>
        <v>0</v>
      </c>
    </row>
    <row r="1751" spans="1:47" x14ac:dyDescent="0.2">
      <c r="A1751" s="35"/>
      <c r="B1751" s="36"/>
      <c r="C1751" s="36"/>
      <c r="D1751" s="36"/>
      <c r="E1751" s="37"/>
      <c r="F1751" s="37"/>
      <c r="G1751" s="36"/>
      <c r="H1751" s="36"/>
      <c r="I1751" s="36"/>
      <c r="J1751" s="36"/>
      <c r="K1751" s="37"/>
      <c r="L1751" s="37"/>
      <c r="M1751" s="37"/>
      <c r="N1751" s="38" t="str">
        <f t="shared" si="864"/>
        <v/>
      </c>
      <c r="O1751" t="str">
        <f t="shared" si="865"/>
        <v/>
      </c>
      <c r="P1751" t="str">
        <f t="shared" si="866"/>
        <v/>
      </c>
      <c r="Q1751" t="str">
        <f t="shared" si="867"/>
        <v/>
      </c>
      <c r="R1751" t="str">
        <f t="shared" si="868"/>
        <v/>
      </c>
      <c r="S1751" t="str">
        <f t="shared" si="869"/>
        <v/>
      </c>
      <c r="T1751" s="39" t="str">
        <f t="shared" si="870"/>
        <v/>
      </c>
      <c r="U1751" s="40">
        <f t="shared" si="871"/>
        <v>0</v>
      </c>
      <c r="V1751" s="40">
        <f t="shared" si="872"/>
        <v>0</v>
      </c>
      <c r="W1751" s="40">
        <f t="shared" si="873"/>
        <v>0</v>
      </c>
      <c r="X1751" t="str">
        <f t="shared" si="874"/>
        <v/>
      </c>
      <c r="Y1751" s="40">
        <f t="shared" si="875"/>
        <v>0</v>
      </c>
      <c r="Z1751" s="40">
        <f t="shared" si="876"/>
        <v>0</v>
      </c>
      <c r="AA1751" s="40">
        <f t="shared" si="877"/>
        <v>0</v>
      </c>
      <c r="AB1751" s="40">
        <f t="shared" si="878"/>
        <v>0</v>
      </c>
      <c r="AC1751" s="40">
        <f t="shared" si="879"/>
        <v>0</v>
      </c>
      <c r="AD1751" s="39">
        <f t="shared" si="880"/>
        <v>0</v>
      </c>
      <c r="AE1751" s="39">
        <f t="shared" si="881"/>
        <v>0</v>
      </c>
      <c r="AF1751" t="str">
        <f t="shared" si="882"/>
        <v/>
      </c>
      <c r="AG1751" t="str">
        <f t="shared" si="883"/>
        <v/>
      </c>
      <c r="AH1751" t="str">
        <f t="shared" si="884"/>
        <v/>
      </c>
      <c r="AJ1751" s="41" t="str">
        <f t="shared" si="885"/>
        <v/>
      </c>
      <c r="AK1751" s="42" t="str">
        <f t="shared" si="886"/>
        <v/>
      </c>
      <c r="AL1751" s="41" t="str">
        <f t="shared" si="887"/>
        <v/>
      </c>
      <c r="AM1751" s="41" t="str">
        <f t="shared" si="888"/>
        <v/>
      </c>
      <c r="AN1751" s="41" t="str">
        <f t="shared" si="889"/>
        <v/>
      </c>
      <c r="AO1751" s="42" t="str">
        <f t="shared" si="890"/>
        <v/>
      </c>
      <c r="AP1751" s="41" t="str">
        <f t="shared" si="891"/>
        <v/>
      </c>
      <c r="AQ1751" s="41" t="str">
        <f t="shared" si="892"/>
        <v/>
      </c>
      <c r="AR1751" s="41" t="str">
        <f>IF($AQ1751="","",COUNTIFS(L_ChaveCob,$AQ1751,L_Ausencia,"&gt;"&amp;$W1751)+COUNTIFS($AQ$4:$AQ1751,$AQ1751,$W$4:$W1751,$W1751))</f>
        <v/>
      </c>
      <c r="AS1751" s="42">
        <f t="shared" si="893"/>
        <v>0</v>
      </c>
      <c r="AT1751" s="42">
        <f t="shared" si="894"/>
        <v>0</v>
      </c>
      <c r="AU1751" s="42">
        <f t="shared" si="895"/>
        <v>0</v>
      </c>
    </row>
    <row r="1752" spans="1:47" x14ac:dyDescent="0.2">
      <c r="A1752" s="35"/>
      <c r="B1752" s="36"/>
      <c r="C1752" s="36"/>
      <c r="D1752" s="36"/>
      <c r="E1752" s="37"/>
      <c r="F1752" s="37"/>
      <c r="G1752" s="36"/>
      <c r="H1752" s="36"/>
      <c r="I1752" s="36"/>
      <c r="J1752" s="36"/>
      <c r="K1752" s="37"/>
      <c r="L1752" s="37"/>
      <c r="M1752" s="37"/>
      <c r="N1752" s="38" t="str">
        <f t="shared" si="864"/>
        <v/>
      </c>
      <c r="O1752" t="str">
        <f t="shared" si="865"/>
        <v/>
      </c>
      <c r="P1752" t="str">
        <f t="shared" si="866"/>
        <v/>
      </c>
      <c r="Q1752" t="str">
        <f t="shared" si="867"/>
        <v/>
      </c>
      <c r="R1752" t="str">
        <f t="shared" si="868"/>
        <v/>
      </c>
      <c r="S1752" t="str">
        <f t="shared" si="869"/>
        <v/>
      </c>
      <c r="T1752" s="39" t="str">
        <f t="shared" si="870"/>
        <v/>
      </c>
      <c r="U1752" s="40">
        <f t="shared" si="871"/>
        <v>0</v>
      </c>
      <c r="V1752" s="40">
        <f t="shared" si="872"/>
        <v>0</v>
      </c>
      <c r="W1752" s="40">
        <f t="shared" si="873"/>
        <v>0</v>
      </c>
      <c r="X1752" t="str">
        <f t="shared" si="874"/>
        <v/>
      </c>
      <c r="Y1752" s="40">
        <f t="shared" si="875"/>
        <v>0</v>
      </c>
      <c r="Z1752" s="40">
        <f t="shared" si="876"/>
        <v>0</v>
      </c>
      <c r="AA1752" s="40">
        <f t="shared" si="877"/>
        <v>0</v>
      </c>
      <c r="AB1752" s="40">
        <f t="shared" si="878"/>
        <v>0</v>
      </c>
      <c r="AC1752" s="40">
        <f t="shared" si="879"/>
        <v>0</v>
      </c>
      <c r="AD1752" s="39">
        <f t="shared" si="880"/>
        <v>0</v>
      </c>
      <c r="AE1752" s="39">
        <f t="shared" si="881"/>
        <v>0</v>
      </c>
      <c r="AF1752" t="str">
        <f t="shared" si="882"/>
        <v/>
      </c>
      <c r="AG1752" t="str">
        <f t="shared" si="883"/>
        <v/>
      </c>
      <c r="AH1752" t="str">
        <f t="shared" si="884"/>
        <v/>
      </c>
      <c r="AJ1752" s="41" t="str">
        <f t="shared" si="885"/>
        <v/>
      </c>
      <c r="AK1752" s="42" t="str">
        <f t="shared" si="886"/>
        <v/>
      </c>
      <c r="AL1752" s="41" t="str">
        <f t="shared" si="887"/>
        <v/>
      </c>
      <c r="AM1752" s="41" t="str">
        <f t="shared" si="888"/>
        <v/>
      </c>
      <c r="AN1752" s="41" t="str">
        <f t="shared" si="889"/>
        <v/>
      </c>
      <c r="AO1752" s="42" t="str">
        <f t="shared" si="890"/>
        <v/>
      </c>
      <c r="AP1752" s="41" t="str">
        <f t="shared" si="891"/>
        <v/>
      </c>
      <c r="AQ1752" s="41" t="str">
        <f t="shared" si="892"/>
        <v/>
      </c>
      <c r="AR1752" s="41" t="str">
        <f>IF($AQ1752="","",COUNTIFS(L_ChaveCob,$AQ1752,L_Ausencia,"&gt;"&amp;$W1752)+COUNTIFS($AQ$4:$AQ1752,$AQ1752,$W$4:$W1752,$W1752))</f>
        <v/>
      </c>
      <c r="AS1752" s="42">
        <f t="shared" si="893"/>
        <v>0</v>
      </c>
      <c r="AT1752" s="42">
        <f t="shared" si="894"/>
        <v>0</v>
      </c>
      <c r="AU1752" s="42">
        <f t="shared" si="895"/>
        <v>0</v>
      </c>
    </row>
    <row r="1753" spans="1:47" x14ac:dyDescent="0.2">
      <c r="A1753" s="35"/>
      <c r="B1753" s="36"/>
      <c r="C1753" s="36"/>
      <c r="D1753" s="36"/>
      <c r="E1753" s="37"/>
      <c r="F1753" s="37"/>
      <c r="G1753" s="36"/>
      <c r="H1753" s="36"/>
      <c r="I1753" s="36"/>
      <c r="J1753" s="36"/>
      <c r="K1753" s="37"/>
      <c r="L1753" s="37"/>
      <c r="M1753" s="37"/>
      <c r="N1753" s="38" t="str">
        <f t="shared" si="864"/>
        <v/>
      </c>
      <c r="O1753" t="str">
        <f t="shared" si="865"/>
        <v/>
      </c>
      <c r="P1753" t="str">
        <f t="shared" si="866"/>
        <v/>
      </c>
      <c r="Q1753" t="str">
        <f t="shared" si="867"/>
        <v/>
      </c>
      <c r="R1753" t="str">
        <f t="shared" si="868"/>
        <v/>
      </c>
      <c r="S1753" t="str">
        <f t="shared" si="869"/>
        <v/>
      </c>
      <c r="T1753" s="39" t="str">
        <f t="shared" si="870"/>
        <v/>
      </c>
      <c r="U1753" s="40">
        <f t="shared" si="871"/>
        <v>0</v>
      </c>
      <c r="V1753" s="40">
        <f t="shared" si="872"/>
        <v>0</v>
      </c>
      <c r="W1753" s="40">
        <f t="shared" si="873"/>
        <v>0</v>
      </c>
      <c r="X1753" t="str">
        <f t="shared" si="874"/>
        <v/>
      </c>
      <c r="Y1753" s="40">
        <f t="shared" si="875"/>
        <v>0</v>
      </c>
      <c r="Z1753" s="40">
        <f t="shared" si="876"/>
        <v>0</v>
      </c>
      <c r="AA1753" s="40">
        <f t="shared" si="877"/>
        <v>0</v>
      </c>
      <c r="AB1753" s="40">
        <f t="shared" si="878"/>
        <v>0</v>
      </c>
      <c r="AC1753" s="40">
        <f t="shared" si="879"/>
        <v>0</v>
      </c>
      <c r="AD1753" s="39">
        <f t="shared" si="880"/>
        <v>0</v>
      </c>
      <c r="AE1753" s="39">
        <f t="shared" si="881"/>
        <v>0</v>
      </c>
      <c r="AF1753" t="str">
        <f t="shared" si="882"/>
        <v/>
      </c>
      <c r="AG1753" t="str">
        <f t="shared" si="883"/>
        <v/>
      </c>
      <c r="AH1753" t="str">
        <f t="shared" si="884"/>
        <v/>
      </c>
      <c r="AJ1753" s="41" t="str">
        <f t="shared" si="885"/>
        <v/>
      </c>
      <c r="AK1753" s="42" t="str">
        <f t="shared" si="886"/>
        <v/>
      </c>
      <c r="AL1753" s="41" t="str">
        <f t="shared" si="887"/>
        <v/>
      </c>
      <c r="AM1753" s="41" t="str">
        <f t="shared" si="888"/>
        <v/>
      </c>
      <c r="AN1753" s="41" t="str">
        <f t="shared" si="889"/>
        <v/>
      </c>
      <c r="AO1753" s="42" t="str">
        <f t="shared" si="890"/>
        <v/>
      </c>
      <c r="AP1753" s="41" t="str">
        <f t="shared" si="891"/>
        <v/>
      </c>
      <c r="AQ1753" s="41" t="str">
        <f t="shared" si="892"/>
        <v/>
      </c>
      <c r="AR1753" s="41" t="str">
        <f>IF($AQ1753="","",COUNTIFS(L_ChaveCob,$AQ1753,L_Ausencia,"&gt;"&amp;$W1753)+COUNTIFS($AQ$4:$AQ1753,$AQ1753,$W$4:$W1753,$W1753))</f>
        <v/>
      </c>
      <c r="AS1753" s="42">
        <f t="shared" si="893"/>
        <v>0</v>
      </c>
      <c r="AT1753" s="42">
        <f t="shared" si="894"/>
        <v>0</v>
      </c>
      <c r="AU1753" s="42">
        <f t="shared" si="895"/>
        <v>0</v>
      </c>
    </row>
    <row r="1754" spans="1:47" x14ac:dyDescent="0.2">
      <c r="A1754" s="35"/>
      <c r="B1754" s="36"/>
      <c r="C1754" s="36"/>
      <c r="D1754" s="36"/>
      <c r="E1754" s="37"/>
      <c r="F1754" s="37"/>
      <c r="G1754" s="36"/>
      <c r="H1754" s="36"/>
      <c r="I1754" s="36"/>
      <c r="J1754" s="36"/>
      <c r="K1754" s="37"/>
      <c r="L1754" s="37"/>
      <c r="M1754" s="37"/>
      <c r="N1754" s="38" t="str">
        <f t="shared" si="864"/>
        <v/>
      </c>
      <c r="O1754" t="str">
        <f t="shared" si="865"/>
        <v/>
      </c>
      <c r="P1754" t="str">
        <f t="shared" si="866"/>
        <v/>
      </c>
      <c r="Q1754" t="str">
        <f t="shared" si="867"/>
        <v/>
      </c>
      <c r="R1754" t="str">
        <f t="shared" si="868"/>
        <v/>
      </c>
      <c r="S1754" t="str">
        <f t="shared" si="869"/>
        <v/>
      </c>
      <c r="T1754" s="39" t="str">
        <f t="shared" si="870"/>
        <v/>
      </c>
      <c r="U1754" s="40">
        <f t="shared" si="871"/>
        <v>0</v>
      </c>
      <c r="V1754" s="40">
        <f t="shared" si="872"/>
        <v>0</v>
      </c>
      <c r="W1754" s="40">
        <f t="shared" si="873"/>
        <v>0</v>
      </c>
      <c r="X1754" t="str">
        <f t="shared" si="874"/>
        <v/>
      </c>
      <c r="Y1754" s="40">
        <f t="shared" si="875"/>
        <v>0</v>
      </c>
      <c r="Z1754" s="40">
        <f t="shared" si="876"/>
        <v>0</v>
      </c>
      <c r="AA1754" s="40">
        <f t="shared" si="877"/>
        <v>0</v>
      </c>
      <c r="AB1754" s="40">
        <f t="shared" si="878"/>
        <v>0</v>
      </c>
      <c r="AC1754" s="40">
        <f t="shared" si="879"/>
        <v>0</v>
      </c>
      <c r="AD1754" s="39">
        <f t="shared" si="880"/>
        <v>0</v>
      </c>
      <c r="AE1754" s="39">
        <f t="shared" si="881"/>
        <v>0</v>
      </c>
      <c r="AF1754" t="str">
        <f t="shared" si="882"/>
        <v/>
      </c>
      <c r="AG1754" t="str">
        <f t="shared" si="883"/>
        <v/>
      </c>
      <c r="AH1754" t="str">
        <f t="shared" si="884"/>
        <v/>
      </c>
      <c r="AJ1754" s="41" t="str">
        <f t="shared" si="885"/>
        <v/>
      </c>
      <c r="AK1754" s="42" t="str">
        <f t="shared" si="886"/>
        <v/>
      </c>
      <c r="AL1754" s="41" t="str">
        <f t="shared" si="887"/>
        <v/>
      </c>
      <c r="AM1754" s="41" t="str">
        <f t="shared" si="888"/>
        <v/>
      </c>
      <c r="AN1754" s="41" t="str">
        <f t="shared" si="889"/>
        <v/>
      </c>
      <c r="AO1754" s="42" t="str">
        <f t="shared" si="890"/>
        <v/>
      </c>
      <c r="AP1754" s="41" t="str">
        <f t="shared" si="891"/>
        <v/>
      </c>
      <c r="AQ1754" s="41" t="str">
        <f t="shared" si="892"/>
        <v/>
      </c>
      <c r="AR1754" s="41" t="str">
        <f>IF($AQ1754="","",COUNTIFS(L_ChaveCob,$AQ1754,L_Ausencia,"&gt;"&amp;$W1754)+COUNTIFS($AQ$4:$AQ1754,$AQ1754,$W$4:$W1754,$W1754))</f>
        <v/>
      </c>
      <c r="AS1754" s="42">
        <f t="shared" si="893"/>
        <v>0</v>
      </c>
      <c r="AT1754" s="42">
        <f t="shared" si="894"/>
        <v>0</v>
      </c>
      <c r="AU1754" s="42">
        <f t="shared" si="895"/>
        <v>0</v>
      </c>
    </row>
    <row r="1755" spans="1:47" x14ac:dyDescent="0.2">
      <c r="A1755" s="35"/>
      <c r="B1755" s="36"/>
      <c r="C1755" s="36"/>
      <c r="D1755" s="36"/>
      <c r="E1755" s="37"/>
      <c r="F1755" s="37"/>
      <c r="G1755" s="36"/>
      <c r="H1755" s="36"/>
      <c r="I1755" s="36"/>
      <c r="J1755" s="36"/>
      <c r="K1755" s="37"/>
      <c r="L1755" s="37"/>
      <c r="M1755" s="37"/>
      <c r="N1755" s="38" t="str">
        <f t="shared" si="864"/>
        <v/>
      </c>
      <c r="O1755" t="str">
        <f t="shared" si="865"/>
        <v/>
      </c>
      <c r="P1755" t="str">
        <f t="shared" si="866"/>
        <v/>
      </c>
      <c r="Q1755" t="str">
        <f t="shared" si="867"/>
        <v/>
      </c>
      <c r="R1755" t="str">
        <f t="shared" si="868"/>
        <v/>
      </c>
      <c r="S1755" t="str">
        <f t="shared" si="869"/>
        <v/>
      </c>
      <c r="T1755" s="39" t="str">
        <f t="shared" si="870"/>
        <v/>
      </c>
      <c r="U1755" s="40">
        <f t="shared" si="871"/>
        <v>0</v>
      </c>
      <c r="V1755" s="40">
        <f t="shared" si="872"/>
        <v>0</v>
      </c>
      <c r="W1755" s="40">
        <f t="shared" si="873"/>
        <v>0</v>
      </c>
      <c r="X1755" t="str">
        <f t="shared" si="874"/>
        <v/>
      </c>
      <c r="Y1755" s="40">
        <f t="shared" si="875"/>
        <v>0</v>
      </c>
      <c r="Z1755" s="40">
        <f t="shared" si="876"/>
        <v>0</v>
      </c>
      <c r="AA1755" s="40">
        <f t="shared" si="877"/>
        <v>0</v>
      </c>
      <c r="AB1755" s="40">
        <f t="shared" si="878"/>
        <v>0</v>
      </c>
      <c r="AC1755" s="40">
        <f t="shared" si="879"/>
        <v>0</v>
      </c>
      <c r="AD1755" s="39">
        <f t="shared" si="880"/>
        <v>0</v>
      </c>
      <c r="AE1755" s="39">
        <f t="shared" si="881"/>
        <v>0</v>
      </c>
      <c r="AF1755" t="str">
        <f t="shared" si="882"/>
        <v/>
      </c>
      <c r="AG1755" t="str">
        <f t="shared" si="883"/>
        <v/>
      </c>
      <c r="AH1755" t="str">
        <f t="shared" si="884"/>
        <v/>
      </c>
      <c r="AJ1755" s="41" t="str">
        <f t="shared" si="885"/>
        <v/>
      </c>
      <c r="AK1755" s="42" t="str">
        <f t="shared" si="886"/>
        <v/>
      </c>
      <c r="AL1755" s="41" t="str">
        <f t="shared" si="887"/>
        <v/>
      </c>
      <c r="AM1755" s="41" t="str">
        <f t="shared" si="888"/>
        <v/>
      </c>
      <c r="AN1755" s="41" t="str">
        <f t="shared" si="889"/>
        <v/>
      </c>
      <c r="AO1755" s="42" t="str">
        <f t="shared" si="890"/>
        <v/>
      </c>
      <c r="AP1755" s="41" t="str">
        <f t="shared" si="891"/>
        <v/>
      </c>
      <c r="AQ1755" s="41" t="str">
        <f t="shared" si="892"/>
        <v/>
      </c>
      <c r="AR1755" s="41" t="str">
        <f>IF($AQ1755="","",COUNTIFS(L_ChaveCob,$AQ1755,L_Ausencia,"&gt;"&amp;$W1755)+COUNTIFS($AQ$4:$AQ1755,$AQ1755,$W$4:$W1755,$W1755))</f>
        <v/>
      </c>
      <c r="AS1755" s="42">
        <f t="shared" si="893"/>
        <v>0</v>
      </c>
      <c r="AT1755" s="42">
        <f t="shared" si="894"/>
        <v>0</v>
      </c>
      <c r="AU1755" s="42">
        <f t="shared" si="895"/>
        <v>0</v>
      </c>
    </row>
    <row r="1756" spans="1:47" x14ac:dyDescent="0.2">
      <c r="A1756" s="35"/>
      <c r="B1756" s="36"/>
      <c r="C1756" s="36"/>
      <c r="D1756" s="36"/>
      <c r="E1756" s="37"/>
      <c r="F1756" s="37"/>
      <c r="G1756" s="36"/>
      <c r="H1756" s="36"/>
      <c r="I1756" s="36"/>
      <c r="J1756" s="36"/>
      <c r="K1756" s="37"/>
      <c r="L1756" s="37"/>
      <c r="M1756" s="37"/>
      <c r="N1756" s="38" t="str">
        <f t="shared" si="864"/>
        <v/>
      </c>
      <c r="O1756" t="str">
        <f t="shared" si="865"/>
        <v/>
      </c>
      <c r="P1756" t="str">
        <f t="shared" si="866"/>
        <v/>
      </c>
      <c r="Q1756" t="str">
        <f t="shared" si="867"/>
        <v/>
      </c>
      <c r="R1756" t="str">
        <f t="shared" si="868"/>
        <v/>
      </c>
      <c r="S1756" t="str">
        <f t="shared" si="869"/>
        <v/>
      </c>
      <c r="T1756" s="39" t="str">
        <f t="shared" si="870"/>
        <v/>
      </c>
      <c r="U1756" s="40">
        <f t="shared" si="871"/>
        <v>0</v>
      </c>
      <c r="V1756" s="40">
        <f t="shared" si="872"/>
        <v>0</v>
      </c>
      <c r="W1756" s="40">
        <f t="shared" si="873"/>
        <v>0</v>
      </c>
      <c r="X1756" t="str">
        <f t="shared" si="874"/>
        <v/>
      </c>
      <c r="Y1756" s="40">
        <f t="shared" si="875"/>
        <v>0</v>
      </c>
      <c r="Z1756" s="40">
        <f t="shared" si="876"/>
        <v>0</v>
      </c>
      <c r="AA1756" s="40">
        <f t="shared" si="877"/>
        <v>0</v>
      </c>
      <c r="AB1756" s="40">
        <f t="shared" si="878"/>
        <v>0</v>
      </c>
      <c r="AC1756" s="40">
        <f t="shared" si="879"/>
        <v>0</v>
      </c>
      <c r="AD1756" s="39">
        <f t="shared" si="880"/>
        <v>0</v>
      </c>
      <c r="AE1756" s="39">
        <f t="shared" si="881"/>
        <v>0</v>
      </c>
      <c r="AF1756" t="str">
        <f t="shared" si="882"/>
        <v/>
      </c>
      <c r="AG1756" t="str">
        <f t="shared" si="883"/>
        <v/>
      </c>
      <c r="AH1756" t="str">
        <f t="shared" si="884"/>
        <v/>
      </c>
      <c r="AJ1756" s="41" t="str">
        <f t="shared" si="885"/>
        <v/>
      </c>
      <c r="AK1756" s="42" t="str">
        <f t="shared" si="886"/>
        <v/>
      </c>
      <c r="AL1756" s="41" t="str">
        <f t="shared" si="887"/>
        <v/>
      </c>
      <c r="AM1756" s="41" t="str">
        <f t="shared" si="888"/>
        <v/>
      </c>
      <c r="AN1756" s="41" t="str">
        <f t="shared" si="889"/>
        <v/>
      </c>
      <c r="AO1756" s="42" t="str">
        <f t="shared" si="890"/>
        <v/>
      </c>
      <c r="AP1756" s="41" t="str">
        <f t="shared" si="891"/>
        <v/>
      </c>
      <c r="AQ1756" s="41" t="str">
        <f t="shared" si="892"/>
        <v/>
      </c>
      <c r="AR1756" s="41" t="str">
        <f>IF($AQ1756="","",COUNTIFS(L_ChaveCob,$AQ1756,L_Ausencia,"&gt;"&amp;$W1756)+COUNTIFS($AQ$4:$AQ1756,$AQ1756,$W$4:$W1756,$W1756))</f>
        <v/>
      </c>
      <c r="AS1756" s="42">
        <f t="shared" si="893"/>
        <v>0</v>
      </c>
      <c r="AT1756" s="42">
        <f t="shared" si="894"/>
        <v>0</v>
      </c>
      <c r="AU1756" s="42">
        <f t="shared" si="895"/>
        <v>0</v>
      </c>
    </row>
    <row r="1757" spans="1:47" x14ac:dyDescent="0.2">
      <c r="A1757" s="35"/>
      <c r="B1757" s="36"/>
      <c r="C1757" s="36"/>
      <c r="D1757" s="36"/>
      <c r="E1757" s="37"/>
      <c r="F1757" s="37"/>
      <c r="G1757" s="36"/>
      <c r="H1757" s="36"/>
      <c r="I1757" s="36"/>
      <c r="J1757" s="36"/>
      <c r="K1757" s="37"/>
      <c r="L1757" s="37"/>
      <c r="M1757" s="37"/>
      <c r="N1757" s="38" t="str">
        <f t="shared" si="864"/>
        <v/>
      </c>
      <c r="O1757" t="str">
        <f t="shared" si="865"/>
        <v/>
      </c>
      <c r="P1757" t="str">
        <f t="shared" si="866"/>
        <v/>
      </c>
      <c r="Q1757" t="str">
        <f t="shared" si="867"/>
        <v/>
      </c>
      <c r="R1757" t="str">
        <f t="shared" si="868"/>
        <v/>
      </c>
      <c r="S1757" t="str">
        <f t="shared" si="869"/>
        <v/>
      </c>
      <c r="T1757" s="39" t="str">
        <f t="shared" si="870"/>
        <v/>
      </c>
      <c r="U1757" s="40">
        <f t="shared" si="871"/>
        <v>0</v>
      </c>
      <c r="V1757" s="40">
        <f t="shared" si="872"/>
        <v>0</v>
      </c>
      <c r="W1757" s="40">
        <f t="shared" si="873"/>
        <v>0</v>
      </c>
      <c r="X1757" t="str">
        <f t="shared" si="874"/>
        <v/>
      </c>
      <c r="Y1757" s="40">
        <f t="shared" si="875"/>
        <v>0</v>
      </c>
      <c r="Z1757" s="40">
        <f t="shared" si="876"/>
        <v>0</v>
      </c>
      <c r="AA1757" s="40">
        <f t="shared" si="877"/>
        <v>0</v>
      </c>
      <c r="AB1757" s="40">
        <f t="shared" si="878"/>
        <v>0</v>
      </c>
      <c r="AC1757" s="40">
        <f t="shared" si="879"/>
        <v>0</v>
      </c>
      <c r="AD1757" s="39">
        <f t="shared" si="880"/>
        <v>0</v>
      </c>
      <c r="AE1757" s="39">
        <f t="shared" si="881"/>
        <v>0</v>
      </c>
      <c r="AF1757" t="str">
        <f t="shared" si="882"/>
        <v/>
      </c>
      <c r="AG1757" t="str">
        <f t="shared" si="883"/>
        <v/>
      </c>
      <c r="AH1757" t="str">
        <f t="shared" si="884"/>
        <v/>
      </c>
      <c r="AJ1757" s="41" t="str">
        <f t="shared" si="885"/>
        <v/>
      </c>
      <c r="AK1757" s="42" t="str">
        <f t="shared" si="886"/>
        <v/>
      </c>
      <c r="AL1757" s="41" t="str">
        <f t="shared" si="887"/>
        <v/>
      </c>
      <c r="AM1757" s="41" t="str">
        <f t="shared" si="888"/>
        <v/>
      </c>
      <c r="AN1757" s="41" t="str">
        <f t="shared" si="889"/>
        <v/>
      </c>
      <c r="AO1757" s="42" t="str">
        <f t="shared" si="890"/>
        <v/>
      </c>
      <c r="AP1757" s="41" t="str">
        <f t="shared" si="891"/>
        <v/>
      </c>
      <c r="AQ1757" s="41" t="str">
        <f t="shared" si="892"/>
        <v/>
      </c>
      <c r="AR1757" s="41" t="str">
        <f>IF($AQ1757="","",COUNTIFS(L_ChaveCob,$AQ1757,L_Ausencia,"&gt;"&amp;$W1757)+COUNTIFS($AQ$4:$AQ1757,$AQ1757,$W$4:$W1757,$W1757))</f>
        <v/>
      </c>
      <c r="AS1757" s="42">
        <f t="shared" si="893"/>
        <v>0</v>
      </c>
      <c r="AT1757" s="42">
        <f t="shared" si="894"/>
        <v>0</v>
      </c>
      <c r="AU1757" s="42">
        <f t="shared" si="895"/>
        <v>0</v>
      </c>
    </row>
    <row r="1758" spans="1:47" x14ac:dyDescent="0.2">
      <c r="A1758" s="35"/>
      <c r="B1758" s="36"/>
      <c r="C1758" s="36"/>
      <c r="D1758" s="36"/>
      <c r="E1758" s="37"/>
      <c r="F1758" s="37"/>
      <c r="G1758" s="36"/>
      <c r="H1758" s="36"/>
      <c r="I1758" s="36"/>
      <c r="J1758" s="36"/>
      <c r="K1758" s="37"/>
      <c r="L1758" s="37"/>
      <c r="M1758" s="37"/>
      <c r="N1758" s="38" t="str">
        <f t="shared" si="864"/>
        <v/>
      </c>
      <c r="O1758" t="str">
        <f t="shared" si="865"/>
        <v/>
      </c>
      <c r="P1758" t="str">
        <f t="shared" si="866"/>
        <v/>
      </c>
      <c r="Q1758" t="str">
        <f t="shared" si="867"/>
        <v/>
      </c>
      <c r="R1758" t="str">
        <f t="shared" si="868"/>
        <v/>
      </c>
      <c r="S1758" t="str">
        <f t="shared" si="869"/>
        <v/>
      </c>
      <c r="T1758" s="39" t="str">
        <f t="shared" si="870"/>
        <v/>
      </c>
      <c r="U1758" s="40">
        <f t="shared" si="871"/>
        <v>0</v>
      </c>
      <c r="V1758" s="40">
        <f t="shared" si="872"/>
        <v>0</v>
      </c>
      <c r="W1758" s="40">
        <f t="shared" si="873"/>
        <v>0</v>
      </c>
      <c r="X1758" t="str">
        <f t="shared" si="874"/>
        <v/>
      </c>
      <c r="Y1758" s="40">
        <f t="shared" si="875"/>
        <v>0</v>
      </c>
      <c r="Z1758" s="40">
        <f t="shared" si="876"/>
        <v>0</v>
      </c>
      <c r="AA1758" s="40">
        <f t="shared" si="877"/>
        <v>0</v>
      </c>
      <c r="AB1758" s="40">
        <f t="shared" si="878"/>
        <v>0</v>
      </c>
      <c r="AC1758" s="40">
        <f t="shared" si="879"/>
        <v>0</v>
      </c>
      <c r="AD1758" s="39">
        <f t="shared" si="880"/>
        <v>0</v>
      </c>
      <c r="AE1758" s="39">
        <f t="shared" si="881"/>
        <v>0</v>
      </c>
      <c r="AF1758" t="str">
        <f t="shared" si="882"/>
        <v/>
      </c>
      <c r="AG1758" t="str">
        <f t="shared" si="883"/>
        <v/>
      </c>
      <c r="AH1758" t="str">
        <f t="shared" si="884"/>
        <v/>
      </c>
      <c r="AJ1758" s="41" t="str">
        <f t="shared" si="885"/>
        <v/>
      </c>
      <c r="AK1758" s="42" t="str">
        <f t="shared" si="886"/>
        <v/>
      </c>
      <c r="AL1758" s="41" t="str">
        <f t="shared" si="887"/>
        <v/>
      </c>
      <c r="AM1758" s="41" t="str">
        <f t="shared" si="888"/>
        <v/>
      </c>
      <c r="AN1758" s="41" t="str">
        <f t="shared" si="889"/>
        <v/>
      </c>
      <c r="AO1758" s="42" t="str">
        <f t="shared" si="890"/>
        <v/>
      </c>
      <c r="AP1758" s="41" t="str">
        <f t="shared" si="891"/>
        <v/>
      </c>
      <c r="AQ1758" s="41" t="str">
        <f t="shared" si="892"/>
        <v/>
      </c>
      <c r="AR1758" s="41" t="str">
        <f>IF($AQ1758="","",COUNTIFS(L_ChaveCob,$AQ1758,L_Ausencia,"&gt;"&amp;$W1758)+COUNTIFS($AQ$4:$AQ1758,$AQ1758,$W$4:$W1758,$W1758))</f>
        <v/>
      </c>
      <c r="AS1758" s="42">
        <f t="shared" si="893"/>
        <v>0</v>
      </c>
      <c r="AT1758" s="42">
        <f t="shared" si="894"/>
        <v>0</v>
      </c>
      <c r="AU1758" s="42">
        <f t="shared" si="895"/>
        <v>0</v>
      </c>
    </row>
    <row r="1759" spans="1:47" x14ac:dyDescent="0.2">
      <c r="A1759" s="35"/>
      <c r="B1759" s="36"/>
      <c r="C1759" s="36"/>
      <c r="D1759" s="36"/>
      <c r="E1759" s="37"/>
      <c r="F1759" s="37"/>
      <c r="G1759" s="36"/>
      <c r="H1759" s="36"/>
      <c r="I1759" s="36"/>
      <c r="J1759" s="36"/>
      <c r="K1759" s="37"/>
      <c r="L1759" s="37"/>
      <c r="M1759" s="37"/>
      <c r="N1759" s="38" t="str">
        <f t="shared" si="864"/>
        <v/>
      </c>
      <c r="O1759" t="str">
        <f t="shared" si="865"/>
        <v/>
      </c>
      <c r="P1759" t="str">
        <f t="shared" si="866"/>
        <v/>
      </c>
      <c r="Q1759" t="str">
        <f t="shared" si="867"/>
        <v/>
      </c>
      <c r="R1759" t="str">
        <f t="shared" si="868"/>
        <v/>
      </c>
      <c r="S1759" t="str">
        <f t="shared" si="869"/>
        <v/>
      </c>
      <c r="T1759" s="39" t="str">
        <f t="shared" si="870"/>
        <v/>
      </c>
      <c r="U1759" s="40">
        <f t="shared" si="871"/>
        <v>0</v>
      </c>
      <c r="V1759" s="40">
        <f t="shared" si="872"/>
        <v>0</v>
      </c>
      <c r="W1759" s="40">
        <f t="shared" si="873"/>
        <v>0</v>
      </c>
      <c r="X1759" t="str">
        <f t="shared" si="874"/>
        <v/>
      </c>
      <c r="Y1759" s="40">
        <f t="shared" si="875"/>
        <v>0</v>
      </c>
      <c r="Z1759" s="40">
        <f t="shared" si="876"/>
        <v>0</v>
      </c>
      <c r="AA1759" s="40">
        <f t="shared" si="877"/>
        <v>0</v>
      </c>
      <c r="AB1759" s="40">
        <f t="shared" si="878"/>
        <v>0</v>
      </c>
      <c r="AC1759" s="40">
        <f t="shared" si="879"/>
        <v>0</v>
      </c>
      <c r="AD1759" s="39">
        <f t="shared" si="880"/>
        <v>0</v>
      </c>
      <c r="AE1759" s="39">
        <f t="shared" si="881"/>
        <v>0</v>
      </c>
      <c r="AF1759" t="str">
        <f t="shared" si="882"/>
        <v/>
      </c>
      <c r="AG1759" t="str">
        <f t="shared" si="883"/>
        <v/>
      </c>
      <c r="AH1759" t="str">
        <f t="shared" si="884"/>
        <v/>
      </c>
      <c r="AJ1759" s="41" t="str">
        <f t="shared" si="885"/>
        <v/>
      </c>
      <c r="AK1759" s="42" t="str">
        <f t="shared" si="886"/>
        <v/>
      </c>
      <c r="AL1759" s="41" t="str">
        <f t="shared" si="887"/>
        <v/>
      </c>
      <c r="AM1759" s="41" t="str">
        <f t="shared" si="888"/>
        <v/>
      </c>
      <c r="AN1759" s="41" t="str">
        <f t="shared" si="889"/>
        <v/>
      </c>
      <c r="AO1759" s="42" t="str">
        <f t="shared" si="890"/>
        <v/>
      </c>
      <c r="AP1759" s="41" t="str">
        <f t="shared" si="891"/>
        <v/>
      </c>
      <c r="AQ1759" s="41" t="str">
        <f t="shared" si="892"/>
        <v/>
      </c>
      <c r="AR1759" s="41" t="str">
        <f>IF($AQ1759="","",COUNTIFS(L_ChaveCob,$AQ1759,L_Ausencia,"&gt;"&amp;$W1759)+COUNTIFS($AQ$4:$AQ1759,$AQ1759,$W$4:$W1759,$W1759))</f>
        <v/>
      </c>
      <c r="AS1759" s="42">
        <f t="shared" si="893"/>
        <v>0</v>
      </c>
      <c r="AT1759" s="42">
        <f t="shared" si="894"/>
        <v>0</v>
      </c>
      <c r="AU1759" s="42">
        <f t="shared" si="895"/>
        <v>0</v>
      </c>
    </row>
    <row r="1760" spans="1:47" x14ac:dyDescent="0.2">
      <c r="A1760" s="35"/>
      <c r="B1760" s="36"/>
      <c r="C1760" s="36"/>
      <c r="D1760" s="36"/>
      <c r="E1760" s="37"/>
      <c r="F1760" s="37"/>
      <c r="G1760" s="36"/>
      <c r="H1760" s="36"/>
      <c r="I1760" s="36"/>
      <c r="J1760" s="36"/>
      <c r="K1760" s="37"/>
      <c r="L1760" s="37"/>
      <c r="M1760" s="37"/>
      <c r="N1760" s="38" t="str">
        <f t="shared" si="864"/>
        <v/>
      </c>
      <c r="O1760" t="str">
        <f t="shared" si="865"/>
        <v/>
      </c>
      <c r="P1760" t="str">
        <f t="shared" si="866"/>
        <v/>
      </c>
      <c r="Q1760" t="str">
        <f t="shared" si="867"/>
        <v/>
      </c>
      <c r="R1760" t="str">
        <f t="shared" si="868"/>
        <v/>
      </c>
      <c r="S1760" t="str">
        <f t="shared" si="869"/>
        <v/>
      </c>
      <c r="T1760" s="39" t="str">
        <f t="shared" si="870"/>
        <v/>
      </c>
      <c r="U1760" s="40">
        <f t="shared" si="871"/>
        <v>0</v>
      </c>
      <c r="V1760" s="40">
        <f t="shared" si="872"/>
        <v>0</v>
      </c>
      <c r="W1760" s="40">
        <f t="shared" si="873"/>
        <v>0</v>
      </c>
      <c r="X1760" t="str">
        <f t="shared" si="874"/>
        <v/>
      </c>
      <c r="Y1760" s="40">
        <f t="shared" si="875"/>
        <v>0</v>
      </c>
      <c r="Z1760" s="40">
        <f t="shared" si="876"/>
        <v>0</v>
      </c>
      <c r="AA1760" s="40">
        <f t="shared" si="877"/>
        <v>0</v>
      </c>
      <c r="AB1760" s="40">
        <f t="shared" si="878"/>
        <v>0</v>
      </c>
      <c r="AC1760" s="40">
        <f t="shared" si="879"/>
        <v>0</v>
      </c>
      <c r="AD1760" s="39">
        <f t="shared" si="880"/>
        <v>0</v>
      </c>
      <c r="AE1760" s="39">
        <f t="shared" si="881"/>
        <v>0</v>
      </c>
      <c r="AF1760" t="str">
        <f t="shared" si="882"/>
        <v/>
      </c>
      <c r="AG1760" t="str">
        <f t="shared" si="883"/>
        <v/>
      </c>
      <c r="AH1760" t="str">
        <f t="shared" si="884"/>
        <v/>
      </c>
      <c r="AJ1760" s="41" t="str">
        <f t="shared" si="885"/>
        <v/>
      </c>
      <c r="AK1760" s="42" t="str">
        <f t="shared" si="886"/>
        <v/>
      </c>
      <c r="AL1760" s="41" t="str">
        <f t="shared" si="887"/>
        <v/>
      </c>
      <c r="AM1760" s="41" t="str">
        <f t="shared" si="888"/>
        <v/>
      </c>
      <c r="AN1760" s="41" t="str">
        <f t="shared" si="889"/>
        <v/>
      </c>
      <c r="AO1760" s="42" t="str">
        <f t="shared" si="890"/>
        <v/>
      </c>
      <c r="AP1760" s="41" t="str">
        <f t="shared" si="891"/>
        <v/>
      </c>
      <c r="AQ1760" s="41" t="str">
        <f t="shared" si="892"/>
        <v/>
      </c>
      <c r="AR1760" s="41" t="str">
        <f>IF($AQ1760="","",COUNTIFS(L_ChaveCob,$AQ1760,L_Ausencia,"&gt;"&amp;$W1760)+COUNTIFS($AQ$4:$AQ1760,$AQ1760,$W$4:$W1760,$W1760))</f>
        <v/>
      </c>
      <c r="AS1760" s="42">
        <f t="shared" si="893"/>
        <v>0</v>
      </c>
      <c r="AT1760" s="42">
        <f t="shared" si="894"/>
        <v>0</v>
      </c>
      <c r="AU1760" s="42">
        <f t="shared" si="895"/>
        <v>0</v>
      </c>
    </row>
    <row r="1761" spans="1:47" x14ac:dyDescent="0.2">
      <c r="A1761" s="35"/>
      <c r="B1761" s="36"/>
      <c r="C1761" s="36"/>
      <c r="D1761" s="36"/>
      <c r="E1761" s="37"/>
      <c r="F1761" s="37"/>
      <c r="G1761" s="36"/>
      <c r="H1761" s="36"/>
      <c r="I1761" s="36"/>
      <c r="J1761" s="36"/>
      <c r="K1761" s="37"/>
      <c r="L1761" s="37"/>
      <c r="M1761" s="37"/>
      <c r="N1761" s="38" t="str">
        <f t="shared" si="864"/>
        <v/>
      </c>
      <c r="O1761" t="str">
        <f t="shared" si="865"/>
        <v/>
      </c>
      <c r="P1761" t="str">
        <f t="shared" si="866"/>
        <v/>
      </c>
      <c r="Q1761" t="str">
        <f t="shared" si="867"/>
        <v/>
      </c>
      <c r="R1761" t="str">
        <f t="shared" si="868"/>
        <v/>
      </c>
      <c r="S1761" t="str">
        <f t="shared" si="869"/>
        <v/>
      </c>
      <c r="T1761" s="39" t="str">
        <f t="shared" si="870"/>
        <v/>
      </c>
      <c r="U1761" s="40">
        <f t="shared" si="871"/>
        <v>0</v>
      </c>
      <c r="V1761" s="40">
        <f t="shared" si="872"/>
        <v>0</v>
      </c>
      <c r="W1761" s="40">
        <f t="shared" si="873"/>
        <v>0</v>
      </c>
      <c r="X1761" t="str">
        <f t="shared" si="874"/>
        <v/>
      </c>
      <c r="Y1761" s="40">
        <f t="shared" si="875"/>
        <v>0</v>
      </c>
      <c r="Z1761" s="40">
        <f t="shared" si="876"/>
        <v>0</v>
      </c>
      <c r="AA1761" s="40">
        <f t="shared" si="877"/>
        <v>0</v>
      </c>
      <c r="AB1761" s="40">
        <f t="shared" si="878"/>
        <v>0</v>
      </c>
      <c r="AC1761" s="40">
        <f t="shared" si="879"/>
        <v>0</v>
      </c>
      <c r="AD1761" s="39">
        <f t="shared" si="880"/>
        <v>0</v>
      </c>
      <c r="AE1761" s="39">
        <f t="shared" si="881"/>
        <v>0</v>
      </c>
      <c r="AF1761" t="str">
        <f t="shared" si="882"/>
        <v/>
      </c>
      <c r="AG1761" t="str">
        <f t="shared" si="883"/>
        <v/>
      </c>
      <c r="AH1761" t="str">
        <f t="shared" si="884"/>
        <v/>
      </c>
      <c r="AJ1761" s="41" t="str">
        <f t="shared" si="885"/>
        <v/>
      </c>
      <c r="AK1761" s="42" t="str">
        <f t="shared" si="886"/>
        <v/>
      </c>
      <c r="AL1761" s="41" t="str">
        <f t="shared" si="887"/>
        <v/>
      </c>
      <c r="AM1761" s="41" t="str">
        <f t="shared" si="888"/>
        <v/>
      </c>
      <c r="AN1761" s="41" t="str">
        <f t="shared" si="889"/>
        <v/>
      </c>
      <c r="AO1761" s="42" t="str">
        <f t="shared" si="890"/>
        <v/>
      </c>
      <c r="AP1761" s="41" t="str">
        <f t="shared" si="891"/>
        <v/>
      </c>
      <c r="AQ1761" s="41" t="str">
        <f t="shared" si="892"/>
        <v/>
      </c>
      <c r="AR1761" s="41" t="str">
        <f>IF($AQ1761="","",COUNTIFS(L_ChaveCob,$AQ1761,L_Ausencia,"&gt;"&amp;$W1761)+COUNTIFS($AQ$4:$AQ1761,$AQ1761,$W$4:$W1761,$W1761))</f>
        <v/>
      </c>
      <c r="AS1761" s="42">
        <f t="shared" si="893"/>
        <v>0</v>
      </c>
      <c r="AT1761" s="42">
        <f t="shared" si="894"/>
        <v>0</v>
      </c>
      <c r="AU1761" s="42">
        <f t="shared" si="895"/>
        <v>0</v>
      </c>
    </row>
    <row r="1762" spans="1:47" x14ac:dyDescent="0.2">
      <c r="A1762" s="35"/>
      <c r="B1762" s="36"/>
      <c r="C1762" s="36"/>
      <c r="D1762" s="36"/>
      <c r="E1762" s="37"/>
      <c r="F1762" s="37"/>
      <c r="G1762" s="36"/>
      <c r="H1762" s="36"/>
      <c r="I1762" s="36"/>
      <c r="J1762" s="36"/>
      <c r="K1762" s="37"/>
      <c r="L1762" s="37"/>
      <c r="M1762" s="37"/>
      <c r="N1762" s="38" t="str">
        <f t="shared" si="864"/>
        <v/>
      </c>
      <c r="O1762" t="str">
        <f t="shared" si="865"/>
        <v/>
      </c>
      <c r="P1762" t="str">
        <f t="shared" si="866"/>
        <v/>
      </c>
      <c r="Q1762" t="str">
        <f t="shared" si="867"/>
        <v/>
      </c>
      <c r="R1762" t="str">
        <f t="shared" si="868"/>
        <v/>
      </c>
      <c r="S1762" t="str">
        <f t="shared" si="869"/>
        <v/>
      </c>
      <c r="T1762" s="39" t="str">
        <f t="shared" si="870"/>
        <v/>
      </c>
      <c r="U1762" s="40">
        <f t="shared" si="871"/>
        <v>0</v>
      </c>
      <c r="V1762" s="40">
        <f t="shared" si="872"/>
        <v>0</v>
      </c>
      <c r="W1762" s="40">
        <f t="shared" si="873"/>
        <v>0</v>
      </c>
      <c r="X1762" t="str">
        <f t="shared" si="874"/>
        <v/>
      </c>
      <c r="Y1762" s="40">
        <f t="shared" si="875"/>
        <v>0</v>
      </c>
      <c r="Z1762" s="40">
        <f t="shared" si="876"/>
        <v>0</v>
      </c>
      <c r="AA1762" s="40">
        <f t="shared" si="877"/>
        <v>0</v>
      </c>
      <c r="AB1762" s="40">
        <f t="shared" si="878"/>
        <v>0</v>
      </c>
      <c r="AC1762" s="40">
        <f t="shared" si="879"/>
        <v>0</v>
      </c>
      <c r="AD1762" s="39">
        <f t="shared" si="880"/>
        <v>0</v>
      </c>
      <c r="AE1762" s="39">
        <f t="shared" si="881"/>
        <v>0</v>
      </c>
      <c r="AF1762" t="str">
        <f t="shared" si="882"/>
        <v/>
      </c>
      <c r="AG1762" t="str">
        <f t="shared" si="883"/>
        <v/>
      </c>
      <c r="AH1762" t="str">
        <f t="shared" si="884"/>
        <v/>
      </c>
      <c r="AJ1762" s="41" t="str">
        <f t="shared" si="885"/>
        <v/>
      </c>
      <c r="AK1762" s="42" t="str">
        <f t="shared" si="886"/>
        <v/>
      </c>
      <c r="AL1762" s="41" t="str">
        <f t="shared" si="887"/>
        <v/>
      </c>
      <c r="AM1762" s="41" t="str">
        <f t="shared" si="888"/>
        <v/>
      </c>
      <c r="AN1762" s="41" t="str">
        <f t="shared" si="889"/>
        <v/>
      </c>
      <c r="AO1762" s="42" t="str">
        <f t="shared" si="890"/>
        <v/>
      </c>
      <c r="AP1762" s="41" t="str">
        <f t="shared" si="891"/>
        <v/>
      </c>
      <c r="AQ1762" s="41" t="str">
        <f t="shared" si="892"/>
        <v/>
      </c>
      <c r="AR1762" s="41" t="str">
        <f>IF($AQ1762="","",COUNTIFS(L_ChaveCob,$AQ1762,L_Ausencia,"&gt;"&amp;$W1762)+COUNTIFS($AQ$4:$AQ1762,$AQ1762,$W$4:$W1762,$W1762))</f>
        <v/>
      </c>
      <c r="AS1762" s="42">
        <f t="shared" si="893"/>
        <v>0</v>
      </c>
      <c r="AT1762" s="42">
        <f t="shared" si="894"/>
        <v>0</v>
      </c>
      <c r="AU1762" s="42">
        <f t="shared" si="895"/>
        <v>0</v>
      </c>
    </row>
    <row r="1763" spans="1:47" x14ac:dyDescent="0.2">
      <c r="A1763" s="35"/>
      <c r="B1763" s="36"/>
      <c r="C1763" s="36"/>
      <c r="D1763" s="36"/>
      <c r="E1763" s="37"/>
      <c r="F1763" s="37"/>
      <c r="G1763" s="36"/>
      <c r="H1763" s="36"/>
      <c r="I1763" s="36"/>
      <c r="J1763" s="36"/>
      <c r="K1763" s="37"/>
      <c r="L1763" s="37"/>
      <c r="M1763" s="37"/>
      <c r="N1763" s="38" t="str">
        <f t="shared" si="864"/>
        <v/>
      </c>
      <c r="O1763" t="str">
        <f t="shared" si="865"/>
        <v/>
      </c>
      <c r="P1763" t="str">
        <f t="shared" si="866"/>
        <v/>
      </c>
      <c r="Q1763" t="str">
        <f t="shared" si="867"/>
        <v/>
      </c>
      <c r="R1763" t="str">
        <f t="shared" si="868"/>
        <v/>
      </c>
      <c r="S1763" t="str">
        <f t="shared" si="869"/>
        <v/>
      </c>
      <c r="T1763" s="39" t="str">
        <f t="shared" si="870"/>
        <v/>
      </c>
      <c r="U1763" s="40">
        <f t="shared" si="871"/>
        <v>0</v>
      </c>
      <c r="V1763" s="40">
        <f t="shared" si="872"/>
        <v>0</v>
      </c>
      <c r="W1763" s="40">
        <f t="shared" si="873"/>
        <v>0</v>
      </c>
      <c r="X1763" t="str">
        <f t="shared" si="874"/>
        <v/>
      </c>
      <c r="Y1763" s="40">
        <f t="shared" si="875"/>
        <v>0</v>
      </c>
      <c r="Z1763" s="40">
        <f t="shared" si="876"/>
        <v>0</v>
      </c>
      <c r="AA1763" s="40">
        <f t="shared" si="877"/>
        <v>0</v>
      </c>
      <c r="AB1763" s="40">
        <f t="shared" si="878"/>
        <v>0</v>
      </c>
      <c r="AC1763" s="40">
        <f t="shared" si="879"/>
        <v>0</v>
      </c>
      <c r="AD1763" s="39">
        <f t="shared" si="880"/>
        <v>0</v>
      </c>
      <c r="AE1763" s="39">
        <f t="shared" si="881"/>
        <v>0</v>
      </c>
      <c r="AF1763" t="str">
        <f t="shared" si="882"/>
        <v/>
      </c>
      <c r="AG1763" t="str">
        <f t="shared" si="883"/>
        <v/>
      </c>
      <c r="AH1763" t="str">
        <f t="shared" si="884"/>
        <v/>
      </c>
      <c r="AJ1763" s="41" t="str">
        <f t="shared" si="885"/>
        <v/>
      </c>
      <c r="AK1763" s="42" t="str">
        <f t="shared" si="886"/>
        <v/>
      </c>
      <c r="AL1763" s="41" t="str">
        <f t="shared" si="887"/>
        <v/>
      </c>
      <c r="AM1763" s="41" t="str">
        <f t="shared" si="888"/>
        <v/>
      </c>
      <c r="AN1763" s="41" t="str">
        <f t="shared" si="889"/>
        <v/>
      </c>
      <c r="AO1763" s="42" t="str">
        <f t="shared" si="890"/>
        <v/>
      </c>
      <c r="AP1763" s="41" t="str">
        <f t="shared" si="891"/>
        <v/>
      </c>
      <c r="AQ1763" s="41" t="str">
        <f t="shared" si="892"/>
        <v/>
      </c>
      <c r="AR1763" s="41" t="str">
        <f>IF($AQ1763="","",COUNTIFS(L_ChaveCob,$AQ1763,L_Ausencia,"&gt;"&amp;$W1763)+COUNTIFS($AQ$4:$AQ1763,$AQ1763,$W$4:$W1763,$W1763))</f>
        <v/>
      </c>
      <c r="AS1763" s="42">
        <f t="shared" si="893"/>
        <v>0</v>
      </c>
      <c r="AT1763" s="42">
        <f t="shared" si="894"/>
        <v>0</v>
      </c>
      <c r="AU1763" s="42">
        <f t="shared" si="895"/>
        <v>0</v>
      </c>
    </row>
    <row r="1764" spans="1:47" x14ac:dyDescent="0.2">
      <c r="A1764" s="35"/>
      <c r="B1764" s="36"/>
      <c r="C1764" s="36"/>
      <c r="D1764" s="36"/>
      <c r="E1764" s="37"/>
      <c r="F1764" s="37"/>
      <c r="G1764" s="36"/>
      <c r="H1764" s="36"/>
      <c r="I1764" s="36"/>
      <c r="J1764" s="36"/>
      <c r="K1764" s="37"/>
      <c r="L1764" s="37"/>
      <c r="M1764" s="37"/>
      <c r="N1764" s="38" t="str">
        <f t="shared" si="864"/>
        <v/>
      </c>
      <c r="O1764" t="str">
        <f t="shared" si="865"/>
        <v/>
      </c>
      <c r="P1764" t="str">
        <f t="shared" si="866"/>
        <v/>
      </c>
      <c r="Q1764" t="str">
        <f t="shared" si="867"/>
        <v/>
      </c>
      <c r="R1764" t="str">
        <f t="shared" si="868"/>
        <v/>
      </c>
      <c r="S1764" t="str">
        <f t="shared" si="869"/>
        <v/>
      </c>
      <c r="T1764" s="39" t="str">
        <f t="shared" si="870"/>
        <v/>
      </c>
      <c r="U1764" s="40">
        <f t="shared" si="871"/>
        <v>0</v>
      </c>
      <c r="V1764" s="40">
        <f t="shared" si="872"/>
        <v>0</v>
      </c>
      <c r="W1764" s="40">
        <f t="shared" si="873"/>
        <v>0</v>
      </c>
      <c r="X1764" t="str">
        <f t="shared" si="874"/>
        <v/>
      </c>
      <c r="Y1764" s="40">
        <f t="shared" si="875"/>
        <v>0</v>
      </c>
      <c r="Z1764" s="40">
        <f t="shared" si="876"/>
        <v>0</v>
      </c>
      <c r="AA1764" s="40">
        <f t="shared" si="877"/>
        <v>0</v>
      </c>
      <c r="AB1764" s="40">
        <f t="shared" si="878"/>
        <v>0</v>
      </c>
      <c r="AC1764" s="40">
        <f t="shared" si="879"/>
        <v>0</v>
      </c>
      <c r="AD1764" s="39">
        <f t="shared" si="880"/>
        <v>0</v>
      </c>
      <c r="AE1764" s="39">
        <f t="shared" si="881"/>
        <v>0</v>
      </c>
      <c r="AF1764" t="str">
        <f t="shared" si="882"/>
        <v/>
      </c>
      <c r="AG1764" t="str">
        <f t="shared" si="883"/>
        <v/>
      </c>
      <c r="AH1764" t="str">
        <f t="shared" si="884"/>
        <v/>
      </c>
      <c r="AJ1764" s="41" t="str">
        <f t="shared" si="885"/>
        <v/>
      </c>
      <c r="AK1764" s="42" t="str">
        <f t="shared" si="886"/>
        <v/>
      </c>
      <c r="AL1764" s="41" t="str">
        <f t="shared" si="887"/>
        <v/>
      </c>
      <c r="AM1764" s="41" t="str">
        <f t="shared" si="888"/>
        <v/>
      </c>
      <c r="AN1764" s="41" t="str">
        <f t="shared" si="889"/>
        <v/>
      </c>
      <c r="AO1764" s="42" t="str">
        <f t="shared" si="890"/>
        <v/>
      </c>
      <c r="AP1764" s="41" t="str">
        <f t="shared" si="891"/>
        <v/>
      </c>
      <c r="AQ1764" s="41" t="str">
        <f t="shared" si="892"/>
        <v/>
      </c>
      <c r="AR1764" s="41" t="str">
        <f>IF($AQ1764="","",COUNTIFS(L_ChaveCob,$AQ1764,L_Ausencia,"&gt;"&amp;$W1764)+COUNTIFS($AQ$4:$AQ1764,$AQ1764,$W$4:$W1764,$W1764))</f>
        <v/>
      </c>
      <c r="AS1764" s="42">
        <f t="shared" si="893"/>
        <v>0</v>
      </c>
      <c r="AT1764" s="42">
        <f t="shared" si="894"/>
        <v>0</v>
      </c>
      <c r="AU1764" s="42">
        <f t="shared" si="895"/>
        <v>0</v>
      </c>
    </row>
    <row r="1765" spans="1:47" x14ac:dyDescent="0.2">
      <c r="A1765" s="35"/>
      <c r="B1765" s="36"/>
      <c r="C1765" s="36"/>
      <c r="D1765" s="36"/>
      <c r="E1765" s="37"/>
      <c r="F1765" s="37"/>
      <c r="G1765" s="36"/>
      <c r="H1765" s="36"/>
      <c r="I1765" s="36"/>
      <c r="J1765" s="36"/>
      <c r="K1765" s="37"/>
      <c r="L1765" s="37"/>
      <c r="M1765" s="37"/>
      <c r="N1765" s="38" t="str">
        <f t="shared" si="864"/>
        <v/>
      </c>
      <c r="O1765" t="str">
        <f t="shared" si="865"/>
        <v/>
      </c>
      <c r="P1765" t="str">
        <f t="shared" si="866"/>
        <v/>
      </c>
      <c r="Q1765" t="str">
        <f t="shared" si="867"/>
        <v/>
      </c>
      <c r="R1765" t="str">
        <f t="shared" si="868"/>
        <v/>
      </c>
      <c r="S1765" t="str">
        <f t="shared" si="869"/>
        <v/>
      </c>
      <c r="T1765" s="39" t="str">
        <f t="shared" si="870"/>
        <v/>
      </c>
      <c r="U1765" s="40">
        <f t="shared" si="871"/>
        <v>0</v>
      </c>
      <c r="V1765" s="40">
        <f t="shared" si="872"/>
        <v>0</v>
      </c>
      <c r="W1765" s="40">
        <f t="shared" si="873"/>
        <v>0</v>
      </c>
      <c r="X1765" t="str">
        <f t="shared" si="874"/>
        <v/>
      </c>
      <c r="Y1765" s="40">
        <f t="shared" si="875"/>
        <v>0</v>
      </c>
      <c r="Z1765" s="40">
        <f t="shared" si="876"/>
        <v>0</v>
      </c>
      <c r="AA1765" s="40">
        <f t="shared" si="877"/>
        <v>0</v>
      </c>
      <c r="AB1765" s="40">
        <f t="shared" si="878"/>
        <v>0</v>
      </c>
      <c r="AC1765" s="40">
        <f t="shared" si="879"/>
        <v>0</v>
      </c>
      <c r="AD1765" s="39">
        <f t="shared" si="880"/>
        <v>0</v>
      </c>
      <c r="AE1765" s="39">
        <f t="shared" si="881"/>
        <v>0</v>
      </c>
      <c r="AF1765" t="str">
        <f t="shared" si="882"/>
        <v/>
      </c>
      <c r="AG1765" t="str">
        <f t="shared" si="883"/>
        <v/>
      </c>
      <c r="AH1765" t="str">
        <f t="shared" si="884"/>
        <v/>
      </c>
      <c r="AJ1765" s="41" t="str">
        <f t="shared" si="885"/>
        <v/>
      </c>
      <c r="AK1765" s="42" t="str">
        <f t="shared" si="886"/>
        <v/>
      </c>
      <c r="AL1765" s="41" t="str">
        <f t="shared" si="887"/>
        <v/>
      </c>
      <c r="AM1765" s="41" t="str">
        <f t="shared" si="888"/>
        <v/>
      </c>
      <c r="AN1765" s="41" t="str">
        <f t="shared" si="889"/>
        <v/>
      </c>
      <c r="AO1765" s="42" t="str">
        <f t="shared" si="890"/>
        <v/>
      </c>
      <c r="AP1765" s="41" t="str">
        <f t="shared" si="891"/>
        <v/>
      </c>
      <c r="AQ1765" s="41" t="str">
        <f t="shared" si="892"/>
        <v/>
      </c>
      <c r="AR1765" s="41" t="str">
        <f>IF($AQ1765="","",COUNTIFS(L_ChaveCob,$AQ1765,L_Ausencia,"&gt;"&amp;$W1765)+COUNTIFS($AQ$4:$AQ1765,$AQ1765,$W$4:$W1765,$W1765))</f>
        <v/>
      </c>
      <c r="AS1765" s="42">
        <f t="shared" si="893"/>
        <v>0</v>
      </c>
      <c r="AT1765" s="42">
        <f t="shared" si="894"/>
        <v>0</v>
      </c>
      <c r="AU1765" s="42">
        <f t="shared" si="895"/>
        <v>0</v>
      </c>
    </row>
    <row r="1766" spans="1:47" x14ac:dyDescent="0.2">
      <c r="A1766" s="35"/>
      <c r="B1766" s="36"/>
      <c r="C1766" s="36"/>
      <c r="D1766" s="36"/>
      <c r="E1766" s="37"/>
      <c r="F1766" s="37"/>
      <c r="G1766" s="36"/>
      <c r="H1766" s="36"/>
      <c r="I1766" s="36"/>
      <c r="J1766" s="36"/>
      <c r="K1766" s="37"/>
      <c r="L1766" s="37"/>
      <c r="M1766" s="37"/>
      <c r="N1766" s="38" t="str">
        <f t="shared" si="864"/>
        <v/>
      </c>
      <c r="O1766" t="str">
        <f t="shared" si="865"/>
        <v/>
      </c>
      <c r="P1766" t="str">
        <f t="shared" si="866"/>
        <v/>
      </c>
      <c r="Q1766" t="str">
        <f t="shared" si="867"/>
        <v/>
      </c>
      <c r="R1766" t="str">
        <f t="shared" si="868"/>
        <v/>
      </c>
      <c r="S1766" t="str">
        <f t="shared" si="869"/>
        <v/>
      </c>
      <c r="T1766" s="39" t="str">
        <f t="shared" si="870"/>
        <v/>
      </c>
      <c r="U1766" s="40">
        <f t="shared" si="871"/>
        <v>0</v>
      </c>
      <c r="V1766" s="40">
        <f t="shared" si="872"/>
        <v>0</v>
      </c>
      <c r="W1766" s="40">
        <f t="shared" si="873"/>
        <v>0</v>
      </c>
      <c r="X1766" t="str">
        <f t="shared" si="874"/>
        <v/>
      </c>
      <c r="Y1766" s="40">
        <f t="shared" si="875"/>
        <v>0</v>
      </c>
      <c r="Z1766" s="40">
        <f t="shared" si="876"/>
        <v>0</v>
      </c>
      <c r="AA1766" s="40">
        <f t="shared" si="877"/>
        <v>0</v>
      </c>
      <c r="AB1766" s="40">
        <f t="shared" si="878"/>
        <v>0</v>
      </c>
      <c r="AC1766" s="40">
        <f t="shared" si="879"/>
        <v>0</v>
      </c>
      <c r="AD1766" s="39">
        <f t="shared" si="880"/>
        <v>0</v>
      </c>
      <c r="AE1766" s="39">
        <f t="shared" si="881"/>
        <v>0</v>
      </c>
      <c r="AF1766" t="str">
        <f t="shared" si="882"/>
        <v/>
      </c>
      <c r="AG1766" t="str">
        <f t="shared" si="883"/>
        <v/>
      </c>
      <c r="AH1766" t="str">
        <f t="shared" si="884"/>
        <v/>
      </c>
      <c r="AJ1766" s="41" t="str">
        <f t="shared" si="885"/>
        <v/>
      </c>
      <c r="AK1766" s="42" t="str">
        <f t="shared" si="886"/>
        <v/>
      </c>
      <c r="AL1766" s="41" t="str">
        <f t="shared" si="887"/>
        <v/>
      </c>
      <c r="AM1766" s="41" t="str">
        <f t="shared" si="888"/>
        <v/>
      </c>
      <c r="AN1766" s="41" t="str">
        <f t="shared" si="889"/>
        <v/>
      </c>
      <c r="AO1766" s="42" t="str">
        <f t="shared" si="890"/>
        <v/>
      </c>
      <c r="AP1766" s="41" t="str">
        <f t="shared" si="891"/>
        <v/>
      </c>
      <c r="AQ1766" s="41" t="str">
        <f t="shared" si="892"/>
        <v/>
      </c>
      <c r="AR1766" s="41" t="str">
        <f>IF($AQ1766="","",COUNTIFS(L_ChaveCob,$AQ1766,L_Ausencia,"&gt;"&amp;$W1766)+COUNTIFS($AQ$4:$AQ1766,$AQ1766,$W$4:$W1766,$W1766))</f>
        <v/>
      </c>
      <c r="AS1766" s="42">
        <f t="shared" si="893"/>
        <v>0</v>
      </c>
      <c r="AT1766" s="42">
        <f t="shared" si="894"/>
        <v>0</v>
      </c>
      <c r="AU1766" s="42">
        <f t="shared" si="895"/>
        <v>0</v>
      </c>
    </row>
    <row r="1767" spans="1:47" x14ac:dyDescent="0.2">
      <c r="A1767" s="35"/>
      <c r="B1767" s="36"/>
      <c r="C1767" s="36"/>
      <c r="D1767" s="36"/>
      <c r="E1767" s="37"/>
      <c r="F1767" s="37"/>
      <c r="G1767" s="36"/>
      <c r="H1767" s="36"/>
      <c r="I1767" s="36"/>
      <c r="J1767" s="36"/>
      <c r="K1767" s="37"/>
      <c r="L1767" s="37"/>
      <c r="M1767" s="37"/>
      <c r="N1767" s="38" t="str">
        <f t="shared" si="864"/>
        <v/>
      </c>
      <c r="O1767" t="str">
        <f t="shared" si="865"/>
        <v/>
      </c>
      <c r="P1767" t="str">
        <f t="shared" si="866"/>
        <v/>
      </c>
      <c r="Q1767" t="str">
        <f t="shared" si="867"/>
        <v/>
      </c>
      <c r="R1767" t="str">
        <f t="shared" si="868"/>
        <v/>
      </c>
      <c r="S1767" t="str">
        <f t="shared" si="869"/>
        <v/>
      </c>
      <c r="T1767" s="39" t="str">
        <f t="shared" si="870"/>
        <v/>
      </c>
      <c r="U1767" s="40">
        <f t="shared" si="871"/>
        <v>0</v>
      </c>
      <c r="V1767" s="40">
        <f t="shared" si="872"/>
        <v>0</v>
      </c>
      <c r="W1767" s="40">
        <f t="shared" si="873"/>
        <v>0</v>
      </c>
      <c r="X1767" t="str">
        <f t="shared" si="874"/>
        <v/>
      </c>
      <c r="Y1767" s="40">
        <f t="shared" si="875"/>
        <v>0</v>
      </c>
      <c r="Z1767" s="40">
        <f t="shared" si="876"/>
        <v>0</v>
      </c>
      <c r="AA1767" s="40">
        <f t="shared" si="877"/>
        <v>0</v>
      </c>
      <c r="AB1767" s="40">
        <f t="shared" si="878"/>
        <v>0</v>
      </c>
      <c r="AC1767" s="40">
        <f t="shared" si="879"/>
        <v>0</v>
      </c>
      <c r="AD1767" s="39">
        <f t="shared" si="880"/>
        <v>0</v>
      </c>
      <c r="AE1767" s="39">
        <f t="shared" si="881"/>
        <v>0</v>
      </c>
      <c r="AF1767" t="str">
        <f t="shared" si="882"/>
        <v/>
      </c>
      <c r="AG1767" t="str">
        <f t="shared" si="883"/>
        <v/>
      </c>
      <c r="AH1767" t="str">
        <f t="shared" si="884"/>
        <v/>
      </c>
      <c r="AJ1767" s="41" t="str">
        <f t="shared" si="885"/>
        <v/>
      </c>
      <c r="AK1767" s="42" t="str">
        <f t="shared" si="886"/>
        <v/>
      </c>
      <c r="AL1767" s="41" t="str">
        <f t="shared" si="887"/>
        <v/>
      </c>
      <c r="AM1767" s="41" t="str">
        <f t="shared" si="888"/>
        <v/>
      </c>
      <c r="AN1767" s="41" t="str">
        <f t="shared" si="889"/>
        <v/>
      </c>
      <c r="AO1767" s="42" t="str">
        <f t="shared" si="890"/>
        <v/>
      </c>
      <c r="AP1767" s="41" t="str">
        <f t="shared" si="891"/>
        <v/>
      </c>
      <c r="AQ1767" s="41" t="str">
        <f t="shared" si="892"/>
        <v/>
      </c>
      <c r="AR1767" s="41" t="str">
        <f>IF($AQ1767="","",COUNTIFS(L_ChaveCob,$AQ1767,L_Ausencia,"&gt;"&amp;$W1767)+COUNTIFS($AQ$4:$AQ1767,$AQ1767,$W$4:$W1767,$W1767))</f>
        <v/>
      </c>
      <c r="AS1767" s="42">
        <f t="shared" si="893"/>
        <v>0</v>
      </c>
      <c r="AT1767" s="42">
        <f t="shared" si="894"/>
        <v>0</v>
      </c>
      <c r="AU1767" s="42">
        <f t="shared" si="895"/>
        <v>0</v>
      </c>
    </row>
    <row r="1768" spans="1:47" x14ac:dyDescent="0.2">
      <c r="A1768" s="35"/>
      <c r="B1768" s="36"/>
      <c r="C1768" s="36"/>
      <c r="D1768" s="36"/>
      <c r="E1768" s="37"/>
      <c r="F1768" s="37"/>
      <c r="G1768" s="36"/>
      <c r="H1768" s="36"/>
      <c r="I1768" s="36"/>
      <c r="J1768" s="36"/>
      <c r="K1768" s="37"/>
      <c r="L1768" s="37"/>
      <c r="M1768" s="37"/>
      <c r="N1768" s="38" t="str">
        <f t="shared" si="864"/>
        <v/>
      </c>
      <c r="O1768" t="str">
        <f t="shared" si="865"/>
        <v/>
      </c>
      <c r="P1768" t="str">
        <f t="shared" si="866"/>
        <v/>
      </c>
      <c r="Q1768" t="str">
        <f t="shared" si="867"/>
        <v/>
      </c>
      <c r="R1768" t="str">
        <f t="shared" si="868"/>
        <v/>
      </c>
      <c r="S1768" t="str">
        <f t="shared" si="869"/>
        <v/>
      </c>
      <c r="T1768" s="39" t="str">
        <f t="shared" si="870"/>
        <v/>
      </c>
      <c r="U1768" s="40">
        <f t="shared" si="871"/>
        <v>0</v>
      </c>
      <c r="V1768" s="40">
        <f t="shared" si="872"/>
        <v>0</v>
      </c>
      <c r="W1768" s="40">
        <f t="shared" si="873"/>
        <v>0</v>
      </c>
      <c r="X1768" t="str">
        <f t="shared" si="874"/>
        <v/>
      </c>
      <c r="Y1768" s="40">
        <f t="shared" si="875"/>
        <v>0</v>
      </c>
      <c r="Z1768" s="40">
        <f t="shared" si="876"/>
        <v>0</v>
      </c>
      <c r="AA1768" s="40">
        <f t="shared" si="877"/>
        <v>0</v>
      </c>
      <c r="AB1768" s="40">
        <f t="shared" si="878"/>
        <v>0</v>
      </c>
      <c r="AC1768" s="40">
        <f t="shared" si="879"/>
        <v>0</v>
      </c>
      <c r="AD1768" s="39">
        <f t="shared" si="880"/>
        <v>0</v>
      </c>
      <c r="AE1768" s="39">
        <f t="shared" si="881"/>
        <v>0</v>
      </c>
      <c r="AF1768" t="str">
        <f t="shared" si="882"/>
        <v/>
      </c>
      <c r="AG1768" t="str">
        <f t="shared" si="883"/>
        <v/>
      </c>
      <c r="AH1768" t="str">
        <f t="shared" si="884"/>
        <v/>
      </c>
      <c r="AJ1768" s="41" t="str">
        <f t="shared" si="885"/>
        <v/>
      </c>
      <c r="AK1768" s="42" t="str">
        <f t="shared" si="886"/>
        <v/>
      </c>
      <c r="AL1768" s="41" t="str">
        <f t="shared" si="887"/>
        <v/>
      </c>
      <c r="AM1768" s="41" t="str">
        <f t="shared" si="888"/>
        <v/>
      </c>
      <c r="AN1768" s="41" t="str">
        <f t="shared" si="889"/>
        <v/>
      </c>
      <c r="AO1768" s="42" t="str">
        <f t="shared" si="890"/>
        <v/>
      </c>
      <c r="AP1768" s="41" t="str">
        <f t="shared" si="891"/>
        <v/>
      </c>
      <c r="AQ1768" s="41" t="str">
        <f t="shared" si="892"/>
        <v/>
      </c>
      <c r="AR1768" s="41" t="str">
        <f>IF($AQ1768="","",COUNTIFS(L_ChaveCob,$AQ1768,L_Ausencia,"&gt;"&amp;$W1768)+COUNTIFS($AQ$4:$AQ1768,$AQ1768,$W$4:$W1768,$W1768))</f>
        <v/>
      </c>
      <c r="AS1768" s="42">
        <f t="shared" si="893"/>
        <v>0</v>
      </c>
      <c r="AT1768" s="42">
        <f t="shared" si="894"/>
        <v>0</v>
      </c>
      <c r="AU1768" s="42">
        <f t="shared" si="895"/>
        <v>0</v>
      </c>
    </row>
    <row r="1769" spans="1:47" x14ac:dyDescent="0.2">
      <c r="A1769" s="35"/>
      <c r="B1769" s="36"/>
      <c r="C1769" s="36"/>
      <c r="D1769" s="36"/>
      <c r="E1769" s="37"/>
      <c r="F1769" s="37"/>
      <c r="G1769" s="36"/>
      <c r="H1769" s="36"/>
      <c r="I1769" s="36"/>
      <c r="J1769" s="36"/>
      <c r="K1769" s="37"/>
      <c r="L1769" s="37"/>
      <c r="M1769" s="37"/>
      <c r="N1769" s="38" t="str">
        <f t="shared" si="864"/>
        <v/>
      </c>
      <c r="O1769" t="str">
        <f t="shared" si="865"/>
        <v/>
      </c>
      <c r="P1769" t="str">
        <f t="shared" si="866"/>
        <v/>
      </c>
      <c r="Q1769" t="str">
        <f t="shared" si="867"/>
        <v/>
      </c>
      <c r="R1769" t="str">
        <f t="shared" si="868"/>
        <v/>
      </c>
      <c r="S1769" t="str">
        <f t="shared" si="869"/>
        <v/>
      </c>
      <c r="T1769" s="39" t="str">
        <f t="shared" si="870"/>
        <v/>
      </c>
      <c r="U1769" s="40">
        <f t="shared" si="871"/>
        <v>0</v>
      </c>
      <c r="V1769" s="40">
        <f t="shared" si="872"/>
        <v>0</v>
      </c>
      <c r="W1769" s="40">
        <f t="shared" si="873"/>
        <v>0</v>
      </c>
      <c r="X1769" t="str">
        <f t="shared" si="874"/>
        <v/>
      </c>
      <c r="Y1769" s="40">
        <f t="shared" si="875"/>
        <v>0</v>
      </c>
      <c r="Z1769" s="40">
        <f t="shared" si="876"/>
        <v>0</v>
      </c>
      <c r="AA1769" s="40">
        <f t="shared" si="877"/>
        <v>0</v>
      </c>
      <c r="AB1769" s="40">
        <f t="shared" si="878"/>
        <v>0</v>
      </c>
      <c r="AC1769" s="40">
        <f t="shared" si="879"/>
        <v>0</v>
      </c>
      <c r="AD1769" s="39">
        <f t="shared" si="880"/>
        <v>0</v>
      </c>
      <c r="AE1769" s="39">
        <f t="shared" si="881"/>
        <v>0</v>
      </c>
      <c r="AF1769" t="str">
        <f t="shared" si="882"/>
        <v/>
      </c>
      <c r="AG1769" t="str">
        <f t="shared" si="883"/>
        <v/>
      </c>
      <c r="AH1769" t="str">
        <f t="shared" si="884"/>
        <v/>
      </c>
      <c r="AJ1769" s="41" t="str">
        <f t="shared" si="885"/>
        <v/>
      </c>
      <c r="AK1769" s="42" t="str">
        <f t="shared" si="886"/>
        <v/>
      </c>
      <c r="AL1769" s="41" t="str">
        <f t="shared" si="887"/>
        <v/>
      </c>
      <c r="AM1769" s="41" t="str">
        <f t="shared" si="888"/>
        <v/>
      </c>
      <c r="AN1769" s="41" t="str">
        <f t="shared" si="889"/>
        <v/>
      </c>
      <c r="AO1769" s="42" t="str">
        <f t="shared" si="890"/>
        <v/>
      </c>
      <c r="AP1769" s="41" t="str">
        <f t="shared" si="891"/>
        <v/>
      </c>
      <c r="AQ1769" s="41" t="str">
        <f t="shared" si="892"/>
        <v/>
      </c>
      <c r="AR1769" s="41" t="str">
        <f>IF($AQ1769="","",COUNTIFS(L_ChaveCob,$AQ1769,L_Ausencia,"&gt;"&amp;$W1769)+COUNTIFS($AQ$4:$AQ1769,$AQ1769,$W$4:$W1769,$W1769))</f>
        <v/>
      </c>
      <c r="AS1769" s="42">
        <f t="shared" si="893"/>
        <v>0</v>
      </c>
      <c r="AT1769" s="42">
        <f t="shared" si="894"/>
        <v>0</v>
      </c>
      <c r="AU1769" s="42">
        <f t="shared" si="895"/>
        <v>0</v>
      </c>
    </row>
    <row r="1770" spans="1:47" x14ac:dyDescent="0.2">
      <c r="A1770" s="35"/>
      <c r="B1770" s="36"/>
      <c r="C1770" s="36"/>
      <c r="D1770" s="36"/>
      <c r="E1770" s="37"/>
      <c r="F1770" s="37"/>
      <c r="G1770" s="36"/>
      <c r="H1770" s="36"/>
      <c r="I1770" s="36"/>
      <c r="J1770" s="36"/>
      <c r="K1770" s="37"/>
      <c r="L1770" s="37"/>
      <c r="M1770" s="37"/>
      <c r="N1770" s="38" t="str">
        <f t="shared" si="864"/>
        <v/>
      </c>
      <c r="O1770" t="str">
        <f t="shared" si="865"/>
        <v/>
      </c>
      <c r="P1770" t="str">
        <f t="shared" si="866"/>
        <v/>
      </c>
      <c r="Q1770" t="str">
        <f t="shared" si="867"/>
        <v/>
      </c>
      <c r="R1770" t="str">
        <f t="shared" si="868"/>
        <v/>
      </c>
      <c r="S1770" t="str">
        <f t="shared" si="869"/>
        <v/>
      </c>
      <c r="T1770" s="39" t="str">
        <f t="shared" si="870"/>
        <v/>
      </c>
      <c r="U1770" s="40">
        <f t="shared" si="871"/>
        <v>0</v>
      </c>
      <c r="V1770" s="40">
        <f t="shared" si="872"/>
        <v>0</v>
      </c>
      <c r="W1770" s="40">
        <f t="shared" si="873"/>
        <v>0</v>
      </c>
      <c r="X1770" t="str">
        <f t="shared" si="874"/>
        <v/>
      </c>
      <c r="Y1770" s="40">
        <f t="shared" si="875"/>
        <v>0</v>
      </c>
      <c r="Z1770" s="40">
        <f t="shared" si="876"/>
        <v>0</v>
      </c>
      <c r="AA1770" s="40">
        <f t="shared" si="877"/>
        <v>0</v>
      </c>
      <c r="AB1770" s="40">
        <f t="shared" si="878"/>
        <v>0</v>
      </c>
      <c r="AC1770" s="40">
        <f t="shared" si="879"/>
        <v>0</v>
      </c>
      <c r="AD1770" s="39">
        <f t="shared" si="880"/>
        <v>0</v>
      </c>
      <c r="AE1770" s="39">
        <f t="shared" si="881"/>
        <v>0</v>
      </c>
      <c r="AF1770" t="str">
        <f t="shared" si="882"/>
        <v/>
      </c>
      <c r="AG1770" t="str">
        <f t="shared" si="883"/>
        <v/>
      </c>
      <c r="AH1770" t="str">
        <f t="shared" si="884"/>
        <v/>
      </c>
      <c r="AJ1770" s="41" t="str">
        <f t="shared" si="885"/>
        <v/>
      </c>
      <c r="AK1770" s="42" t="str">
        <f t="shared" si="886"/>
        <v/>
      </c>
      <c r="AL1770" s="41" t="str">
        <f t="shared" si="887"/>
        <v/>
      </c>
      <c r="AM1770" s="41" t="str">
        <f t="shared" si="888"/>
        <v/>
      </c>
      <c r="AN1770" s="41" t="str">
        <f t="shared" si="889"/>
        <v/>
      </c>
      <c r="AO1770" s="42" t="str">
        <f t="shared" si="890"/>
        <v/>
      </c>
      <c r="AP1770" s="41" t="str">
        <f t="shared" si="891"/>
        <v/>
      </c>
      <c r="AQ1770" s="41" t="str">
        <f t="shared" si="892"/>
        <v/>
      </c>
      <c r="AR1770" s="41" t="str">
        <f>IF($AQ1770="","",COUNTIFS(L_ChaveCob,$AQ1770,L_Ausencia,"&gt;"&amp;$W1770)+COUNTIFS($AQ$4:$AQ1770,$AQ1770,$W$4:$W1770,$W1770))</f>
        <v/>
      </c>
      <c r="AS1770" s="42">
        <f t="shared" si="893"/>
        <v>0</v>
      </c>
      <c r="AT1770" s="42">
        <f t="shared" si="894"/>
        <v>0</v>
      </c>
      <c r="AU1770" s="42">
        <f t="shared" si="895"/>
        <v>0</v>
      </c>
    </row>
    <row r="1771" spans="1:47" x14ac:dyDescent="0.2">
      <c r="A1771" s="35"/>
      <c r="B1771" s="36"/>
      <c r="C1771" s="36"/>
      <c r="D1771" s="36"/>
      <c r="E1771" s="37"/>
      <c r="F1771" s="37"/>
      <c r="G1771" s="36"/>
      <c r="H1771" s="36"/>
      <c r="I1771" s="36"/>
      <c r="J1771" s="36"/>
      <c r="K1771" s="37"/>
      <c r="L1771" s="37"/>
      <c r="M1771" s="37"/>
      <c r="N1771" s="38" t="str">
        <f t="shared" si="864"/>
        <v/>
      </c>
      <c r="O1771" t="str">
        <f t="shared" si="865"/>
        <v/>
      </c>
      <c r="P1771" t="str">
        <f t="shared" si="866"/>
        <v/>
      </c>
      <c r="Q1771" t="str">
        <f t="shared" si="867"/>
        <v/>
      </c>
      <c r="R1771" t="str">
        <f t="shared" si="868"/>
        <v/>
      </c>
      <c r="S1771" t="str">
        <f t="shared" si="869"/>
        <v/>
      </c>
      <c r="T1771" s="39" t="str">
        <f t="shared" si="870"/>
        <v/>
      </c>
      <c r="U1771" s="40">
        <f t="shared" si="871"/>
        <v>0</v>
      </c>
      <c r="V1771" s="40">
        <f t="shared" si="872"/>
        <v>0</v>
      </c>
      <c r="W1771" s="40">
        <f t="shared" si="873"/>
        <v>0</v>
      </c>
      <c r="X1771" t="str">
        <f t="shared" si="874"/>
        <v/>
      </c>
      <c r="Y1771" s="40">
        <f t="shared" si="875"/>
        <v>0</v>
      </c>
      <c r="Z1771" s="40">
        <f t="shared" si="876"/>
        <v>0</v>
      </c>
      <c r="AA1771" s="40">
        <f t="shared" si="877"/>
        <v>0</v>
      </c>
      <c r="AB1771" s="40">
        <f t="shared" si="878"/>
        <v>0</v>
      </c>
      <c r="AC1771" s="40">
        <f t="shared" si="879"/>
        <v>0</v>
      </c>
      <c r="AD1771" s="39">
        <f t="shared" si="880"/>
        <v>0</v>
      </c>
      <c r="AE1771" s="39">
        <f t="shared" si="881"/>
        <v>0</v>
      </c>
      <c r="AF1771" t="str">
        <f t="shared" si="882"/>
        <v/>
      </c>
      <c r="AG1771" t="str">
        <f t="shared" si="883"/>
        <v/>
      </c>
      <c r="AH1771" t="str">
        <f t="shared" si="884"/>
        <v/>
      </c>
      <c r="AJ1771" s="41" t="str">
        <f t="shared" si="885"/>
        <v/>
      </c>
      <c r="AK1771" s="42" t="str">
        <f t="shared" si="886"/>
        <v/>
      </c>
      <c r="AL1771" s="41" t="str">
        <f t="shared" si="887"/>
        <v/>
      </c>
      <c r="AM1771" s="41" t="str">
        <f t="shared" si="888"/>
        <v/>
      </c>
      <c r="AN1771" s="41" t="str">
        <f t="shared" si="889"/>
        <v/>
      </c>
      <c r="AO1771" s="42" t="str">
        <f t="shared" si="890"/>
        <v/>
      </c>
      <c r="AP1771" s="41" t="str">
        <f t="shared" si="891"/>
        <v/>
      </c>
      <c r="AQ1771" s="41" t="str">
        <f t="shared" si="892"/>
        <v/>
      </c>
      <c r="AR1771" s="41" t="str">
        <f>IF($AQ1771="","",COUNTIFS(L_ChaveCob,$AQ1771,L_Ausencia,"&gt;"&amp;$W1771)+COUNTIFS($AQ$4:$AQ1771,$AQ1771,$W$4:$W1771,$W1771))</f>
        <v/>
      </c>
      <c r="AS1771" s="42">
        <f t="shared" si="893"/>
        <v>0</v>
      </c>
      <c r="AT1771" s="42">
        <f t="shared" si="894"/>
        <v>0</v>
      </c>
      <c r="AU1771" s="42">
        <f t="shared" si="895"/>
        <v>0</v>
      </c>
    </row>
    <row r="1772" spans="1:47" x14ac:dyDescent="0.2">
      <c r="A1772" s="35"/>
      <c r="B1772" s="36"/>
      <c r="C1772" s="36"/>
      <c r="D1772" s="36"/>
      <c r="E1772" s="37"/>
      <c r="F1772" s="37"/>
      <c r="G1772" s="36"/>
      <c r="H1772" s="36"/>
      <c r="I1772" s="36"/>
      <c r="J1772" s="36"/>
      <c r="K1772" s="37"/>
      <c r="L1772" s="37"/>
      <c r="M1772" s="37"/>
      <c r="N1772" s="38" t="str">
        <f t="shared" si="864"/>
        <v/>
      </c>
      <c r="O1772" t="str">
        <f t="shared" si="865"/>
        <v/>
      </c>
      <c r="P1772" t="str">
        <f t="shared" si="866"/>
        <v/>
      </c>
      <c r="Q1772" t="str">
        <f t="shared" si="867"/>
        <v/>
      </c>
      <c r="R1772" t="str">
        <f t="shared" si="868"/>
        <v/>
      </c>
      <c r="S1772" t="str">
        <f t="shared" si="869"/>
        <v/>
      </c>
      <c r="T1772" s="39" t="str">
        <f t="shared" si="870"/>
        <v/>
      </c>
      <c r="U1772" s="40">
        <f t="shared" si="871"/>
        <v>0</v>
      </c>
      <c r="V1772" s="40">
        <f t="shared" si="872"/>
        <v>0</v>
      </c>
      <c r="W1772" s="40">
        <f t="shared" si="873"/>
        <v>0</v>
      </c>
      <c r="X1772" t="str">
        <f t="shared" si="874"/>
        <v/>
      </c>
      <c r="Y1772" s="40">
        <f t="shared" si="875"/>
        <v>0</v>
      </c>
      <c r="Z1772" s="40">
        <f t="shared" si="876"/>
        <v>0</v>
      </c>
      <c r="AA1772" s="40">
        <f t="shared" si="877"/>
        <v>0</v>
      </c>
      <c r="AB1772" s="40">
        <f t="shared" si="878"/>
        <v>0</v>
      </c>
      <c r="AC1772" s="40">
        <f t="shared" si="879"/>
        <v>0</v>
      </c>
      <c r="AD1772" s="39">
        <f t="shared" si="880"/>
        <v>0</v>
      </c>
      <c r="AE1772" s="39">
        <f t="shared" si="881"/>
        <v>0</v>
      </c>
      <c r="AF1772" t="str">
        <f t="shared" si="882"/>
        <v/>
      </c>
      <c r="AG1772" t="str">
        <f t="shared" si="883"/>
        <v/>
      </c>
      <c r="AH1772" t="str">
        <f t="shared" si="884"/>
        <v/>
      </c>
      <c r="AJ1772" s="41" t="str">
        <f t="shared" si="885"/>
        <v/>
      </c>
      <c r="AK1772" s="42" t="str">
        <f t="shared" si="886"/>
        <v/>
      </c>
      <c r="AL1772" s="41" t="str">
        <f t="shared" si="887"/>
        <v/>
      </c>
      <c r="AM1772" s="41" t="str">
        <f t="shared" si="888"/>
        <v/>
      </c>
      <c r="AN1772" s="41" t="str">
        <f t="shared" si="889"/>
        <v/>
      </c>
      <c r="AO1772" s="42" t="str">
        <f t="shared" si="890"/>
        <v/>
      </c>
      <c r="AP1772" s="41" t="str">
        <f t="shared" si="891"/>
        <v/>
      </c>
      <c r="AQ1772" s="41" t="str">
        <f t="shared" si="892"/>
        <v/>
      </c>
      <c r="AR1772" s="41" t="str">
        <f>IF($AQ1772="","",COUNTIFS(L_ChaveCob,$AQ1772,L_Ausencia,"&gt;"&amp;$W1772)+COUNTIFS($AQ$4:$AQ1772,$AQ1772,$W$4:$W1772,$W1772))</f>
        <v/>
      </c>
      <c r="AS1772" s="42">
        <f t="shared" si="893"/>
        <v>0</v>
      </c>
      <c r="AT1772" s="42">
        <f t="shared" si="894"/>
        <v>0</v>
      </c>
      <c r="AU1772" s="42">
        <f t="shared" si="895"/>
        <v>0</v>
      </c>
    </row>
    <row r="1773" spans="1:47" x14ac:dyDescent="0.2">
      <c r="A1773" s="35"/>
      <c r="B1773" s="36"/>
      <c r="C1773" s="36"/>
      <c r="D1773" s="36"/>
      <c r="E1773" s="37"/>
      <c r="F1773" s="37"/>
      <c r="G1773" s="36"/>
      <c r="H1773" s="36"/>
      <c r="I1773" s="36"/>
      <c r="J1773" s="36"/>
      <c r="K1773" s="37"/>
      <c r="L1773" s="37"/>
      <c r="M1773" s="37"/>
      <c r="N1773" s="38" t="str">
        <f t="shared" si="864"/>
        <v/>
      </c>
      <c r="O1773" t="str">
        <f t="shared" si="865"/>
        <v/>
      </c>
      <c r="P1773" t="str">
        <f t="shared" si="866"/>
        <v/>
      </c>
      <c r="Q1773" t="str">
        <f t="shared" si="867"/>
        <v/>
      </c>
      <c r="R1773" t="str">
        <f t="shared" si="868"/>
        <v/>
      </c>
      <c r="S1773" t="str">
        <f t="shared" si="869"/>
        <v/>
      </c>
      <c r="T1773" s="39" t="str">
        <f t="shared" si="870"/>
        <v/>
      </c>
      <c r="U1773" s="40">
        <f t="shared" si="871"/>
        <v>0</v>
      </c>
      <c r="V1773" s="40">
        <f t="shared" si="872"/>
        <v>0</v>
      </c>
      <c r="W1773" s="40">
        <f t="shared" si="873"/>
        <v>0</v>
      </c>
      <c r="X1773" t="str">
        <f t="shared" si="874"/>
        <v/>
      </c>
      <c r="Y1773" s="40">
        <f t="shared" si="875"/>
        <v>0</v>
      </c>
      <c r="Z1773" s="40">
        <f t="shared" si="876"/>
        <v>0</v>
      </c>
      <c r="AA1773" s="40">
        <f t="shared" si="877"/>
        <v>0</v>
      </c>
      <c r="AB1773" s="40">
        <f t="shared" si="878"/>
        <v>0</v>
      </c>
      <c r="AC1773" s="40">
        <f t="shared" si="879"/>
        <v>0</v>
      </c>
      <c r="AD1773" s="39">
        <f t="shared" si="880"/>
        <v>0</v>
      </c>
      <c r="AE1773" s="39">
        <f t="shared" si="881"/>
        <v>0</v>
      </c>
      <c r="AF1773" t="str">
        <f t="shared" si="882"/>
        <v/>
      </c>
      <c r="AG1773" t="str">
        <f t="shared" si="883"/>
        <v/>
      </c>
      <c r="AH1773" t="str">
        <f t="shared" si="884"/>
        <v/>
      </c>
      <c r="AJ1773" s="41" t="str">
        <f t="shared" si="885"/>
        <v/>
      </c>
      <c r="AK1773" s="42" t="str">
        <f t="shared" si="886"/>
        <v/>
      </c>
      <c r="AL1773" s="41" t="str">
        <f t="shared" si="887"/>
        <v/>
      </c>
      <c r="AM1773" s="41" t="str">
        <f t="shared" si="888"/>
        <v/>
      </c>
      <c r="AN1773" s="41" t="str">
        <f t="shared" si="889"/>
        <v/>
      </c>
      <c r="AO1773" s="42" t="str">
        <f t="shared" si="890"/>
        <v/>
      </c>
      <c r="AP1773" s="41" t="str">
        <f t="shared" si="891"/>
        <v/>
      </c>
      <c r="AQ1773" s="41" t="str">
        <f t="shared" si="892"/>
        <v/>
      </c>
      <c r="AR1773" s="41" t="str">
        <f>IF($AQ1773="","",COUNTIFS(L_ChaveCob,$AQ1773,L_Ausencia,"&gt;"&amp;$W1773)+COUNTIFS($AQ$4:$AQ1773,$AQ1773,$W$4:$W1773,$W1773))</f>
        <v/>
      </c>
      <c r="AS1773" s="42">
        <f t="shared" si="893"/>
        <v>0</v>
      </c>
      <c r="AT1773" s="42">
        <f t="shared" si="894"/>
        <v>0</v>
      </c>
      <c r="AU1773" s="42">
        <f t="shared" si="895"/>
        <v>0</v>
      </c>
    </row>
    <row r="1774" spans="1:47" x14ac:dyDescent="0.2">
      <c r="A1774" s="35"/>
      <c r="B1774" s="36"/>
      <c r="C1774" s="36"/>
      <c r="D1774" s="36"/>
      <c r="E1774" s="37"/>
      <c r="F1774" s="37"/>
      <c r="G1774" s="36"/>
      <c r="H1774" s="36"/>
      <c r="I1774" s="36"/>
      <c r="J1774" s="36"/>
      <c r="K1774" s="37"/>
      <c r="L1774" s="37"/>
      <c r="M1774" s="37"/>
      <c r="N1774" s="38" t="str">
        <f t="shared" si="864"/>
        <v/>
      </c>
      <c r="O1774" t="str">
        <f t="shared" si="865"/>
        <v/>
      </c>
      <c r="P1774" t="str">
        <f t="shared" si="866"/>
        <v/>
      </c>
      <c r="Q1774" t="str">
        <f t="shared" si="867"/>
        <v/>
      </c>
      <c r="R1774" t="str">
        <f t="shared" si="868"/>
        <v/>
      </c>
      <c r="S1774" t="str">
        <f t="shared" si="869"/>
        <v/>
      </c>
      <c r="T1774" s="39" t="str">
        <f t="shared" si="870"/>
        <v/>
      </c>
      <c r="U1774" s="40">
        <f t="shared" si="871"/>
        <v>0</v>
      </c>
      <c r="V1774" s="40">
        <f t="shared" si="872"/>
        <v>0</v>
      </c>
      <c r="W1774" s="40">
        <f t="shared" si="873"/>
        <v>0</v>
      </c>
      <c r="X1774" t="str">
        <f t="shared" si="874"/>
        <v/>
      </c>
      <c r="Y1774" s="40">
        <f t="shared" si="875"/>
        <v>0</v>
      </c>
      <c r="Z1774" s="40">
        <f t="shared" si="876"/>
        <v>0</v>
      </c>
      <c r="AA1774" s="40">
        <f t="shared" si="877"/>
        <v>0</v>
      </c>
      <c r="AB1774" s="40">
        <f t="shared" si="878"/>
        <v>0</v>
      </c>
      <c r="AC1774" s="40">
        <f t="shared" si="879"/>
        <v>0</v>
      </c>
      <c r="AD1774" s="39">
        <f t="shared" si="880"/>
        <v>0</v>
      </c>
      <c r="AE1774" s="39">
        <f t="shared" si="881"/>
        <v>0</v>
      </c>
      <c r="AF1774" t="str">
        <f t="shared" si="882"/>
        <v/>
      </c>
      <c r="AG1774" t="str">
        <f t="shared" si="883"/>
        <v/>
      </c>
      <c r="AH1774" t="str">
        <f t="shared" si="884"/>
        <v/>
      </c>
      <c r="AJ1774" s="41" t="str">
        <f t="shared" si="885"/>
        <v/>
      </c>
      <c r="AK1774" s="42" t="str">
        <f t="shared" si="886"/>
        <v/>
      </c>
      <c r="AL1774" s="41" t="str">
        <f t="shared" si="887"/>
        <v/>
      </c>
      <c r="AM1774" s="41" t="str">
        <f t="shared" si="888"/>
        <v/>
      </c>
      <c r="AN1774" s="41" t="str">
        <f t="shared" si="889"/>
        <v/>
      </c>
      <c r="AO1774" s="42" t="str">
        <f t="shared" si="890"/>
        <v/>
      </c>
      <c r="AP1774" s="41" t="str">
        <f t="shared" si="891"/>
        <v/>
      </c>
      <c r="AQ1774" s="41" t="str">
        <f t="shared" si="892"/>
        <v/>
      </c>
      <c r="AR1774" s="41" t="str">
        <f>IF($AQ1774="","",COUNTIFS(L_ChaveCob,$AQ1774,L_Ausencia,"&gt;"&amp;$W1774)+COUNTIFS($AQ$4:$AQ1774,$AQ1774,$W$4:$W1774,$W1774))</f>
        <v/>
      </c>
      <c r="AS1774" s="42">
        <f t="shared" si="893"/>
        <v>0</v>
      </c>
      <c r="AT1774" s="42">
        <f t="shared" si="894"/>
        <v>0</v>
      </c>
      <c r="AU1774" s="42">
        <f t="shared" si="895"/>
        <v>0</v>
      </c>
    </row>
    <row r="1775" spans="1:47" x14ac:dyDescent="0.2">
      <c r="A1775" s="35"/>
      <c r="B1775" s="36"/>
      <c r="C1775" s="36"/>
      <c r="D1775" s="36"/>
      <c r="E1775" s="37"/>
      <c r="F1775" s="37"/>
      <c r="G1775" s="36"/>
      <c r="H1775" s="36"/>
      <c r="I1775" s="36"/>
      <c r="J1775" s="36"/>
      <c r="K1775" s="37"/>
      <c r="L1775" s="37"/>
      <c r="M1775" s="37"/>
      <c r="N1775" s="38" t="str">
        <f t="shared" si="864"/>
        <v/>
      </c>
      <c r="O1775" t="str">
        <f t="shared" si="865"/>
        <v/>
      </c>
      <c r="P1775" t="str">
        <f t="shared" si="866"/>
        <v/>
      </c>
      <c r="Q1775" t="str">
        <f t="shared" si="867"/>
        <v/>
      </c>
      <c r="R1775" t="str">
        <f t="shared" si="868"/>
        <v/>
      </c>
      <c r="S1775" t="str">
        <f t="shared" si="869"/>
        <v/>
      </c>
      <c r="T1775" s="39" t="str">
        <f t="shared" si="870"/>
        <v/>
      </c>
      <c r="U1775" s="40">
        <f t="shared" si="871"/>
        <v>0</v>
      </c>
      <c r="V1775" s="40">
        <f t="shared" si="872"/>
        <v>0</v>
      </c>
      <c r="W1775" s="40">
        <f t="shared" si="873"/>
        <v>0</v>
      </c>
      <c r="X1775" t="str">
        <f t="shared" si="874"/>
        <v/>
      </c>
      <c r="Y1775" s="40">
        <f t="shared" si="875"/>
        <v>0</v>
      </c>
      <c r="Z1775" s="40">
        <f t="shared" si="876"/>
        <v>0</v>
      </c>
      <c r="AA1775" s="40">
        <f t="shared" si="877"/>
        <v>0</v>
      </c>
      <c r="AB1775" s="40">
        <f t="shared" si="878"/>
        <v>0</v>
      </c>
      <c r="AC1775" s="40">
        <f t="shared" si="879"/>
        <v>0</v>
      </c>
      <c r="AD1775" s="39">
        <f t="shared" si="880"/>
        <v>0</v>
      </c>
      <c r="AE1775" s="39">
        <f t="shared" si="881"/>
        <v>0</v>
      </c>
      <c r="AF1775" t="str">
        <f t="shared" si="882"/>
        <v/>
      </c>
      <c r="AG1775" t="str">
        <f t="shared" si="883"/>
        <v/>
      </c>
      <c r="AH1775" t="str">
        <f t="shared" si="884"/>
        <v/>
      </c>
      <c r="AJ1775" s="41" t="str">
        <f t="shared" si="885"/>
        <v/>
      </c>
      <c r="AK1775" s="42" t="str">
        <f t="shared" si="886"/>
        <v/>
      </c>
      <c r="AL1775" s="41" t="str">
        <f t="shared" si="887"/>
        <v/>
      </c>
      <c r="AM1775" s="41" t="str">
        <f t="shared" si="888"/>
        <v/>
      </c>
      <c r="AN1775" s="41" t="str">
        <f t="shared" si="889"/>
        <v/>
      </c>
      <c r="AO1775" s="42" t="str">
        <f t="shared" si="890"/>
        <v/>
      </c>
      <c r="AP1775" s="41" t="str">
        <f t="shared" si="891"/>
        <v/>
      </c>
      <c r="AQ1775" s="41" t="str">
        <f t="shared" si="892"/>
        <v/>
      </c>
      <c r="AR1775" s="41" t="str">
        <f>IF($AQ1775="","",COUNTIFS(L_ChaveCob,$AQ1775,L_Ausencia,"&gt;"&amp;$W1775)+COUNTIFS($AQ$4:$AQ1775,$AQ1775,$W$4:$W1775,$W1775))</f>
        <v/>
      </c>
      <c r="AS1775" s="42">
        <f t="shared" si="893"/>
        <v>0</v>
      </c>
      <c r="AT1775" s="42">
        <f t="shared" si="894"/>
        <v>0</v>
      </c>
      <c r="AU1775" s="42">
        <f t="shared" si="895"/>
        <v>0</v>
      </c>
    </row>
    <row r="1776" spans="1:47" x14ac:dyDescent="0.2">
      <c r="A1776" s="35"/>
      <c r="B1776" s="36"/>
      <c r="C1776" s="36"/>
      <c r="D1776" s="36"/>
      <c r="E1776" s="37"/>
      <c r="F1776" s="37"/>
      <c r="G1776" s="36"/>
      <c r="H1776" s="36"/>
      <c r="I1776" s="36"/>
      <c r="J1776" s="36"/>
      <c r="K1776" s="37"/>
      <c r="L1776" s="37"/>
      <c r="M1776" s="37"/>
      <c r="N1776" s="38" t="str">
        <f t="shared" si="864"/>
        <v/>
      </c>
      <c r="O1776" t="str">
        <f t="shared" si="865"/>
        <v/>
      </c>
      <c r="P1776" t="str">
        <f t="shared" si="866"/>
        <v/>
      </c>
      <c r="Q1776" t="str">
        <f t="shared" si="867"/>
        <v/>
      </c>
      <c r="R1776" t="str">
        <f t="shared" si="868"/>
        <v/>
      </c>
      <c r="S1776" t="str">
        <f t="shared" si="869"/>
        <v/>
      </c>
      <c r="T1776" s="39" t="str">
        <f t="shared" si="870"/>
        <v/>
      </c>
      <c r="U1776" s="40">
        <f t="shared" si="871"/>
        <v>0</v>
      </c>
      <c r="V1776" s="40">
        <f t="shared" si="872"/>
        <v>0</v>
      </c>
      <c r="W1776" s="40">
        <f t="shared" si="873"/>
        <v>0</v>
      </c>
      <c r="X1776" t="str">
        <f t="shared" si="874"/>
        <v/>
      </c>
      <c r="Y1776" s="40">
        <f t="shared" si="875"/>
        <v>0</v>
      </c>
      <c r="Z1776" s="40">
        <f t="shared" si="876"/>
        <v>0</v>
      </c>
      <c r="AA1776" s="40">
        <f t="shared" si="877"/>
        <v>0</v>
      </c>
      <c r="AB1776" s="40">
        <f t="shared" si="878"/>
        <v>0</v>
      </c>
      <c r="AC1776" s="40">
        <f t="shared" si="879"/>
        <v>0</v>
      </c>
      <c r="AD1776" s="39">
        <f t="shared" si="880"/>
        <v>0</v>
      </c>
      <c r="AE1776" s="39">
        <f t="shared" si="881"/>
        <v>0</v>
      </c>
      <c r="AF1776" t="str">
        <f t="shared" si="882"/>
        <v/>
      </c>
      <c r="AG1776" t="str">
        <f t="shared" si="883"/>
        <v/>
      </c>
      <c r="AH1776" t="str">
        <f t="shared" si="884"/>
        <v/>
      </c>
      <c r="AJ1776" s="41" t="str">
        <f t="shared" si="885"/>
        <v/>
      </c>
      <c r="AK1776" s="42" t="str">
        <f t="shared" si="886"/>
        <v/>
      </c>
      <c r="AL1776" s="41" t="str">
        <f t="shared" si="887"/>
        <v/>
      </c>
      <c r="AM1776" s="41" t="str">
        <f t="shared" si="888"/>
        <v/>
      </c>
      <c r="AN1776" s="41" t="str">
        <f t="shared" si="889"/>
        <v/>
      </c>
      <c r="AO1776" s="42" t="str">
        <f t="shared" si="890"/>
        <v/>
      </c>
      <c r="AP1776" s="41" t="str">
        <f t="shared" si="891"/>
        <v/>
      </c>
      <c r="AQ1776" s="41" t="str">
        <f t="shared" si="892"/>
        <v/>
      </c>
      <c r="AR1776" s="41" t="str">
        <f>IF($AQ1776="","",COUNTIFS(L_ChaveCob,$AQ1776,L_Ausencia,"&gt;"&amp;$W1776)+COUNTIFS($AQ$4:$AQ1776,$AQ1776,$W$4:$W1776,$W1776))</f>
        <v/>
      </c>
      <c r="AS1776" s="42">
        <f t="shared" si="893"/>
        <v>0</v>
      </c>
      <c r="AT1776" s="42">
        <f t="shared" si="894"/>
        <v>0</v>
      </c>
      <c r="AU1776" s="42">
        <f t="shared" si="895"/>
        <v>0</v>
      </c>
    </row>
    <row r="1777" spans="1:47" x14ac:dyDescent="0.2">
      <c r="A1777" s="35"/>
      <c r="B1777" s="36"/>
      <c r="C1777" s="36"/>
      <c r="D1777" s="36"/>
      <c r="E1777" s="37"/>
      <c r="F1777" s="37"/>
      <c r="G1777" s="36"/>
      <c r="H1777" s="36"/>
      <c r="I1777" s="36"/>
      <c r="J1777" s="36"/>
      <c r="K1777" s="37"/>
      <c r="L1777" s="37"/>
      <c r="M1777" s="37"/>
      <c r="N1777" s="38" t="str">
        <f t="shared" si="864"/>
        <v/>
      </c>
      <c r="O1777" t="str">
        <f t="shared" si="865"/>
        <v/>
      </c>
      <c r="P1777" t="str">
        <f t="shared" si="866"/>
        <v/>
      </c>
      <c r="Q1777" t="str">
        <f t="shared" si="867"/>
        <v/>
      </c>
      <c r="R1777" t="str">
        <f t="shared" si="868"/>
        <v/>
      </c>
      <c r="S1777" t="str">
        <f t="shared" si="869"/>
        <v/>
      </c>
      <c r="T1777" s="39" t="str">
        <f t="shared" si="870"/>
        <v/>
      </c>
      <c r="U1777" s="40">
        <f t="shared" si="871"/>
        <v>0</v>
      </c>
      <c r="V1777" s="40">
        <f t="shared" si="872"/>
        <v>0</v>
      </c>
      <c r="W1777" s="40">
        <f t="shared" si="873"/>
        <v>0</v>
      </c>
      <c r="X1777" t="str">
        <f t="shared" si="874"/>
        <v/>
      </c>
      <c r="Y1777" s="40">
        <f t="shared" si="875"/>
        <v>0</v>
      </c>
      <c r="Z1777" s="40">
        <f t="shared" si="876"/>
        <v>0</v>
      </c>
      <c r="AA1777" s="40">
        <f t="shared" si="877"/>
        <v>0</v>
      </c>
      <c r="AB1777" s="40">
        <f t="shared" si="878"/>
        <v>0</v>
      </c>
      <c r="AC1777" s="40">
        <f t="shared" si="879"/>
        <v>0</v>
      </c>
      <c r="AD1777" s="39">
        <f t="shared" si="880"/>
        <v>0</v>
      </c>
      <c r="AE1777" s="39">
        <f t="shared" si="881"/>
        <v>0</v>
      </c>
      <c r="AF1777" t="str">
        <f t="shared" si="882"/>
        <v/>
      </c>
      <c r="AG1777" t="str">
        <f t="shared" si="883"/>
        <v/>
      </c>
      <c r="AH1777" t="str">
        <f t="shared" si="884"/>
        <v/>
      </c>
      <c r="AJ1777" s="41" t="str">
        <f t="shared" si="885"/>
        <v/>
      </c>
      <c r="AK1777" s="42" t="str">
        <f t="shared" si="886"/>
        <v/>
      </c>
      <c r="AL1777" s="41" t="str">
        <f t="shared" si="887"/>
        <v/>
      </c>
      <c r="AM1777" s="41" t="str">
        <f t="shared" si="888"/>
        <v/>
      </c>
      <c r="AN1777" s="41" t="str">
        <f t="shared" si="889"/>
        <v/>
      </c>
      <c r="AO1777" s="42" t="str">
        <f t="shared" si="890"/>
        <v/>
      </c>
      <c r="AP1777" s="41" t="str">
        <f t="shared" si="891"/>
        <v/>
      </c>
      <c r="AQ1777" s="41" t="str">
        <f t="shared" si="892"/>
        <v/>
      </c>
      <c r="AR1777" s="41" t="str">
        <f>IF($AQ1777="","",COUNTIFS(L_ChaveCob,$AQ1777,L_Ausencia,"&gt;"&amp;$W1777)+COUNTIFS($AQ$4:$AQ1777,$AQ1777,$W$4:$W1777,$W1777))</f>
        <v/>
      </c>
      <c r="AS1777" s="42">
        <f t="shared" si="893"/>
        <v>0</v>
      </c>
      <c r="AT1777" s="42">
        <f t="shared" si="894"/>
        <v>0</v>
      </c>
      <c r="AU1777" s="42">
        <f t="shared" si="895"/>
        <v>0</v>
      </c>
    </row>
    <row r="1778" spans="1:47" x14ac:dyDescent="0.2">
      <c r="A1778" s="35"/>
      <c r="B1778" s="36"/>
      <c r="C1778" s="36"/>
      <c r="D1778" s="36"/>
      <c r="E1778" s="37"/>
      <c r="F1778" s="37"/>
      <c r="G1778" s="36"/>
      <c r="H1778" s="36"/>
      <c r="I1778" s="36"/>
      <c r="J1778" s="36"/>
      <c r="K1778" s="37"/>
      <c r="L1778" s="37"/>
      <c r="M1778" s="37"/>
      <c r="N1778" s="38" t="str">
        <f t="shared" si="864"/>
        <v/>
      </c>
      <c r="O1778" t="str">
        <f t="shared" si="865"/>
        <v/>
      </c>
      <c r="P1778" t="str">
        <f t="shared" si="866"/>
        <v/>
      </c>
      <c r="Q1778" t="str">
        <f t="shared" si="867"/>
        <v/>
      </c>
      <c r="R1778" t="str">
        <f t="shared" si="868"/>
        <v/>
      </c>
      <c r="S1778" t="str">
        <f t="shared" si="869"/>
        <v/>
      </c>
      <c r="T1778" s="39" t="str">
        <f t="shared" si="870"/>
        <v/>
      </c>
      <c r="U1778" s="40">
        <f t="shared" si="871"/>
        <v>0</v>
      </c>
      <c r="V1778" s="40">
        <f t="shared" si="872"/>
        <v>0</v>
      </c>
      <c r="W1778" s="40">
        <f t="shared" si="873"/>
        <v>0</v>
      </c>
      <c r="X1778" t="str">
        <f t="shared" si="874"/>
        <v/>
      </c>
      <c r="Y1778" s="40">
        <f t="shared" si="875"/>
        <v>0</v>
      </c>
      <c r="Z1778" s="40">
        <f t="shared" si="876"/>
        <v>0</v>
      </c>
      <c r="AA1778" s="40">
        <f t="shared" si="877"/>
        <v>0</v>
      </c>
      <c r="AB1778" s="40">
        <f t="shared" si="878"/>
        <v>0</v>
      </c>
      <c r="AC1778" s="40">
        <f t="shared" si="879"/>
        <v>0</v>
      </c>
      <c r="AD1778" s="39">
        <f t="shared" si="880"/>
        <v>0</v>
      </c>
      <c r="AE1778" s="39">
        <f t="shared" si="881"/>
        <v>0</v>
      </c>
      <c r="AF1778" t="str">
        <f t="shared" si="882"/>
        <v/>
      </c>
      <c r="AG1778" t="str">
        <f t="shared" si="883"/>
        <v/>
      </c>
      <c r="AH1778" t="str">
        <f t="shared" si="884"/>
        <v/>
      </c>
      <c r="AJ1778" s="41" t="str">
        <f t="shared" si="885"/>
        <v/>
      </c>
      <c r="AK1778" s="42" t="str">
        <f t="shared" si="886"/>
        <v/>
      </c>
      <c r="AL1778" s="41" t="str">
        <f t="shared" si="887"/>
        <v/>
      </c>
      <c r="AM1778" s="41" t="str">
        <f t="shared" si="888"/>
        <v/>
      </c>
      <c r="AN1778" s="41" t="str">
        <f t="shared" si="889"/>
        <v/>
      </c>
      <c r="AO1778" s="42" t="str">
        <f t="shared" si="890"/>
        <v/>
      </c>
      <c r="AP1778" s="41" t="str">
        <f t="shared" si="891"/>
        <v/>
      </c>
      <c r="AQ1778" s="41" t="str">
        <f t="shared" si="892"/>
        <v/>
      </c>
      <c r="AR1778" s="41" t="str">
        <f>IF($AQ1778="","",COUNTIFS(L_ChaveCob,$AQ1778,L_Ausencia,"&gt;"&amp;$W1778)+COUNTIFS($AQ$4:$AQ1778,$AQ1778,$W$4:$W1778,$W1778))</f>
        <v/>
      </c>
      <c r="AS1778" s="42">
        <f t="shared" si="893"/>
        <v>0</v>
      </c>
      <c r="AT1778" s="42">
        <f t="shared" si="894"/>
        <v>0</v>
      </c>
      <c r="AU1778" s="42">
        <f t="shared" si="895"/>
        <v>0</v>
      </c>
    </row>
    <row r="1779" spans="1:47" x14ac:dyDescent="0.2">
      <c r="A1779" s="35"/>
      <c r="B1779" s="36"/>
      <c r="C1779" s="36"/>
      <c r="D1779" s="36"/>
      <c r="E1779" s="37"/>
      <c r="F1779" s="37"/>
      <c r="G1779" s="36"/>
      <c r="H1779" s="36"/>
      <c r="I1779" s="36"/>
      <c r="J1779" s="36"/>
      <c r="K1779" s="37"/>
      <c r="L1779" s="37"/>
      <c r="M1779" s="37"/>
      <c r="N1779" s="38" t="str">
        <f t="shared" si="864"/>
        <v/>
      </c>
      <c r="O1779" t="str">
        <f t="shared" si="865"/>
        <v/>
      </c>
      <c r="P1779" t="str">
        <f t="shared" si="866"/>
        <v/>
      </c>
      <c r="Q1779" t="str">
        <f t="shared" si="867"/>
        <v/>
      </c>
      <c r="R1779" t="str">
        <f t="shared" si="868"/>
        <v/>
      </c>
      <c r="S1779" t="str">
        <f t="shared" si="869"/>
        <v/>
      </c>
      <c r="T1779" s="39" t="str">
        <f t="shared" si="870"/>
        <v/>
      </c>
      <c r="U1779" s="40">
        <f t="shared" si="871"/>
        <v>0</v>
      </c>
      <c r="V1779" s="40">
        <f t="shared" si="872"/>
        <v>0</v>
      </c>
      <c r="W1779" s="40">
        <f t="shared" si="873"/>
        <v>0</v>
      </c>
      <c r="X1779" t="str">
        <f t="shared" si="874"/>
        <v/>
      </c>
      <c r="Y1779" s="40">
        <f t="shared" si="875"/>
        <v>0</v>
      </c>
      <c r="Z1779" s="40">
        <f t="shared" si="876"/>
        <v>0</v>
      </c>
      <c r="AA1779" s="40">
        <f t="shared" si="877"/>
        <v>0</v>
      </c>
      <c r="AB1779" s="40">
        <f t="shared" si="878"/>
        <v>0</v>
      </c>
      <c r="AC1779" s="40">
        <f t="shared" si="879"/>
        <v>0</v>
      </c>
      <c r="AD1779" s="39">
        <f t="shared" si="880"/>
        <v>0</v>
      </c>
      <c r="AE1779" s="39">
        <f t="shared" si="881"/>
        <v>0</v>
      </c>
      <c r="AF1779" t="str">
        <f t="shared" si="882"/>
        <v/>
      </c>
      <c r="AG1779" t="str">
        <f t="shared" si="883"/>
        <v/>
      </c>
      <c r="AH1779" t="str">
        <f t="shared" si="884"/>
        <v/>
      </c>
      <c r="AJ1779" s="41" t="str">
        <f t="shared" si="885"/>
        <v/>
      </c>
      <c r="AK1779" s="42" t="str">
        <f t="shared" si="886"/>
        <v/>
      </c>
      <c r="AL1779" s="41" t="str">
        <f t="shared" si="887"/>
        <v/>
      </c>
      <c r="AM1779" s="41" t="str">
        <f t="shared" si="888"/>
        <v/>
      </c>
      <c r="AN1779" s="41" t="str">
        <f t="shared" si="889"/>
        <v/>
      </c>
      <c r="AO1779" s="42" t="str">
        <f t="shared" si="890"/>
        <v/>
      </c>
      <c r="AP1779" s="41" t="str">
        <f t="shared" si="891"/>
        <v/>
      </c>
      <c r="AQ1779" s="41" t="str">
        <f t="shared" si="892"/>
        <v/>
      </c>
      <c r="AR1779" s="41" t="str">
        <f>IF($AQ1779="","",COUNTIFS(L_ChaveCob,$AQ1779,L_Ausencia,"&gt;"&amp;$W1779)+COUNTIFS($AQ$4:$AQ1779,$AQ1779,$W$4:$W1779,$W1779))</f>
        <v/>
      </c>
      <c r="AS1779" s="42">
        <f t="shared" si="893"/>
        <v>0</v>
      </c>
      <c r="AT1779" s="42">
        <f t="shared" si="894"/>
        <v>0</v>
      </c>
      <c r="AU1779" s="42">
        <f t="shared" si="895"/>
        <v>0</v>
      </c>
    </row>
    <row r="1780" spans="1:47" x14ac:dyDescent="0.2">
      <c r="A1780" s="35"/>
      <c r="B1780" s="36"/>
      <c r="C1780" s="36"/>
      <c r="D1780" s="36"/>
      <c r="E1780" s="37"/>
      <c r="F1780" s="37"/>
      <c r="G1780" s="36"/>
      <c r="H1780" s="36"/>
      <c r="I1780" s="36"/>
      <c r="J1780" s="36"/>
      <c r="K1780" s="37"/>
      <c r="L1780" s="37"/>
      <c r="M1780" s="37"/>
      <c r="N1780" s="38" t="str">
        <f t="shared" si="864"/>
        <v/>
      </c>
      <c r="O1780" t="str">
        <f t="shared" si="865"/>
        <v/>
      </c>
      <c r="P1780" t="str">
        <f t="shared" si="866"/>
        <v/>
      </c>
      <c r="Q1780" t="str">
        <f t="shared" si="867"/>
        <v/>
      </c>
      <c r="R1780" t="str">
        <f t="shared" si="868"/>
        <v/>
      </c>
      <c r="S1780" t="str">
        <f t="shared" si="869"/>
        <v/>
      </c>
      <c r="T1780" s="39" t="str">
        <f t="shared" si="870"/>
        <v/>
      </c>
      <c r="U1780" s="40">
        <f t="shared" si="871"/>
        <v>0</v>
      </c>
      <c r="V1780" s="40">
        <f t="shared" si="872"/>
        <v>0</v>
      </c>
      <c r="W1780" s="40">
        <f t="shared" si="873"/>
        <v>0</v>
      </c>
      <c r="X1780" t="str">
        <f t="shared" si="874"/>
        <v/>
      </c>
      <c r="Y1780" s="40">
        <f t="shared" si="875"/>
        <v>0</v>
      </c>
      <c r="Z1780" s="40">
        <f t="shared" si="876"/>
        <v>0</v>
      </c>
      <c r="AA1780" s="40">
        <f t="shared" si="877"/>
        <v>0</v>
      </c>
      <c r="AB1780" s="40">
        <f t="shared" si="878"/>
        <v>0</v>
      </c>
      <c r="AC1780" s="40">
        <f t="shared" si="879"/>
        <v>0</v>
      </c>
      <c r="AD1780" s="39">
        <f t="shared" si="880"/>
        <v>0</v>
      </c>
      <c r="AE1780" s="39">
        <f t="shared" si="881"/>
        <v>0</v>
      </c>
      <c r="AF1780" t="str">
        <f t="shared" si="882"/>
        <v/>
      </c>
      <c r="AG1780" t="str">
        <f t="shared" si="883"/>
        <v/>
      </c>
      <c r="AH1780" t="str">
        <f t="shared" si="884"/>
        <v/>
      </c>
      <c r="AJ1780" s="41" t="str">
        <f t="shared" si="885"/>
        <v/>
      </c>
      <c r="AK1780" s="42" t="str">
        <f t="shared" si="886"/>
        <v/>
      </c>
      <c r="AL1780" s="41" t="str">
        <f t="shared" si="887"/>
        <v/>
      </c>
      <c r="AM1780" s="41" t="str">
        <f t="shared" si="888"/>
        <v/>
      </c>
      <c r="AN1780" s="41" t="str">
        <f t="shared" si="889"/>
        <v/>
      </c>
      <c r="AO1780" s="42" t="str">
        <f t="shared" si="890"/>
        <v/>
      </c>
      <c r="AP1780" s="41" t="str">
        <f t="shared" si="891"/>
        <v/>
      </c>
      <c r="AQ1780" s="41" t="str">
        <f t="shared" si="892"/>
        <v/>
      </c>
      <c r="AR1780" s="41" t="str">
        <f>IF($AQ1780="","",COUNTIFS(L_ChaveCob,$AQ1780,L_Ausencia,"&gt;"&amp;$W1780)+COUNTIFS($AQ$4:$AQ1780,$AQ1780,$W$4:$W1780,$W1780))</f>
        <v/>
      </c>
      <c r="AS1780" s="42">
        <f t="shared" si="893"/>
        <v>0</v>
      </c>
      <c r="AT1780" s="42">
        <f t="shared" si="894"/>
        <v>0</v>
      </c>
      <c r="AU1780" s="42">
        <f t="shared" si="895"/>
        <v>0</v>
      </c>
    </row>
    <row r="1781" spans="1:47" x14ac:dyDescent="0.2">
      <c r="A1781" s="35"/>
      <c r="B1781" s="36"/>
      <c r="C1781" s="36"/>
      <c r="D1781" s="36"/>
      <c r="E1781" s="37"/>
      <c r="F1781" s="37"/>
      <c r="G1781" s="36"/>
      <c r="H1781" s="36"/>
      <c r="I1781" s="36"/>
      <c r="J1781" s="36"/>
      <c r="K1781" s="37"/>
      <c r="L1781" s="37"/>
      <c r="M1781" s="37"/>
      <c r="N1781" s="38" t="str">
        <f t="shared" si="864"/>
        <v/>
      </c>
      <c r="O1781" t="str">
        <f t="shared" si="865"/>
        <v/>
      </c>
      <c r="P1781" t="str">
        <f t="shared" si="866"/>
        <v/>
      </c>
      <c r="Q1781" t="str">
        <f t="shared" si="867"/>
        <v/>
      </c>
      <c r="R1781" t="str">
        <f t="shared" si="868"/>
        <v/>
      </c>
      <c r="S1781" t="str">
        <f t="shared" si="869"/>
        <v/>
      </c>
      <c r="T1781" s="39" t="str">
        <f t="shared" si="870"/>
        <v/>
      </c>
      <c r="U1781" s="40">
        <f t="shared" si="871"/>
        <v>0</v>
      </c>
      <c r="V1781" s="40">
        <f t="shared" si="872"/>
        <v>0</v>
      </c>
      <c r="W1781" s="40">
        <f t="shared" si="873"/>
        <v>0</v>
      </c>
      <c r="X1781" t="str">
        <f t="shared" si="874"/>
        <v/>
      </c>
      <c r="Y1781" s="40">
        <f t="shared" si="875"/>
        <v>0</v>
      </c>
      <c r="Z1781" s="40">
        <f t="shared" si="876"/>
        <v>0</v>
      </c>
      <c r="AA1781" s="40">
        <f t="shared" si="877"/>
        <v>0</v>
      </c>
      <c r="AB1781" s="40">
        <f t="shared" si="878"/>
        <v>0</v>
      </c>
      <c r="AC1781" s="40">
        <f t="shared" si="879"/>
        <v>0</v>
      </c>
      <c r="AD1781" s="39">
        <f t="shared" si="880"/>
        <v>0</v>
      </c>
      <c r="AE1781" s="39">
        <f t="shared" si="881"/>
        <v>0</v>
      </c>
      <c r="AF1781" t="str">
        <f t="shared" si="882"/>
        <v/>
      </c>
      <c r="AG1781" t="str">
        <f t="shared" si="883"/>
        <v/>
      </c>
      <c r="AH1781" t="str">
        <f t="shared" si="884"/>
        <v/>
      </c>
      <c r="AJ1781" s="41" t="str">
        <f t="shared" si="885"/>
        <v/>
      </c>
      <c r="AK1781" s="42" t="str">
        <f t="shared" si="886"/>
        <v/>
      </c>
      <c r="AL1781" s="41" t="str">
        <f t="shared" si="887"/>
        <v/>
      </c>
      <c r="AM1781" s="41" t="str">
        <f t="shared" si="888"/>
        <v/>
      </c>
      <c r="AN1781" s="41" t="str">
        <f t="shared" si="889"/>
        <v/>
      </c>
      <c r="AO1781" s="42" t="str">
        <f t="shared" si="890"/>
        <v/>
      </c>
      <c r="AP1781" s="41" t="str">
        <f t="shared" si="891"/>
        <v/>
      </c>
      <c r="AQ1781" s="41" t="str">
        <f t="shared" si="892"/>
        <v/>
      </c>
      <c r="AR1781" s="41" t="str">
        <f>IF($AQ1781="","",COUNTIFS(L_ChaveCob,$AQ1781,L_Ausencia,"&gt;"&amp;$W1781)+COUNTIFS($AQ$4:$AQ1781,$AQ1781,$W$4:$W1781,$W1781))</f>
        <v/>
      </c>
      <c r="AS1781" s="42">
        <f t="shared" si="893"/>
        <v>0</v>
      </c>
      <c r="AT1781" s="42">
        <f t="shared" si="894"/>
        <v>0</v>
      </c>
      <c r="AU1781" s="42">
        <f t="shared" si="895"/>
        <v>0</v>
      </c>
    </row>
    <row r="1782" spans="1:47" x14ac:dyDescent="0.2">
      <c r="A1782" s="35"/>
      <c r="B1782" s="36"/>
      <c r="C1782" s="36"/>
      <c r="D1782" s="36"/>
      <c r="E1782" s="37"/>
      <c r="F1782" s="37"/>
      <c r="G1782" s="36"/>
      <c r="H1782" s="36"/>
      <c r="I1782" s="36"/>
      <c r="J1782" s="36"/>
      <c r="K1782" s="37"/>
      <c r="L1782" s="37"/>
      <c r="M1782" s="37"/>
      <c r="N1782" s="38" t="str">
        <f t="shared" si="864"/>
        <v/>
      </c>
      <c r="O1782" t="str">
        <f t="shared" si="865"/>
        <v/>
      </c>
      <c r="P1782" t="str">
        <f t="shared" si="866"/>
        <v/>
      </c>
      <c r="Q1782" t="str">
        <f t="shared" si="867"/>
        <v/>
      </c>
      <c r="R1782" t="str">
        <f t="shared" si="868"/>
        <v/>
      </c>
      <c r="S1782" t="str">
        <f t="shared" si="869"/>
        <v/>
      </c>
      <c r="T1782" s="39" t="str">
        <f t="shared" si="870"/>
        <v/>
      </c>
      <c r="U1782" s="40">
        <f t="shared" si="871"/>
        <v>0</v>
      </c>
      <c r="V1782" s="40">
        <f t="shared" si="872"/>
        <v>0</v>
      </c>
      <c r="W1782" s="40">
        <f t="shared" si="873"/>
        <v>0</v>
      </c>
      <c r="X1782" t="str">
        <f t="shared" si="874"/>
        <v/>
      </c>
      <c r="Y1782" s="40">
        <f t="shared" si="875"/>
        <v>0</v>
      </c>
      <c r="Z1782" s="40">
        <f t="shared" si="876"/>
        <v>0</v>
      </c>
      <c r="AA1782" s="40">
        <f t="shared" si="877"/>
        <v>0</v>
      </c>
      <c r="AB1782" s="40">
        <f t="shared" si="878"/>
        <v>0</v>
      </c>
      <c r="AC1782" s="40">
        <f t="shared" si="879"/>
        <v>0</v>
      </c>
      <c r="AD1782" s="39">
        <f t="shared" si="880"/>
        <v>0</v>
      </c>
      <c r="AE1782" s="39">
        <f t="shared" si="881"/>
        <v>0</v>
      </c>
      <c r="AF1782" t="str">
        <f t="shared" si="882"/>
        <v/>
      </c>
      <c r="AG1782" t="str">
        <f t="shared" si="883"/>
        <v/>
      </c>
      <c r="AH1782" t="str">
        <f t="shared" si="884"/>
        <v/>
      </c>
      <c r="AJ1782" s="41" t="str">
        <f t="shared" si="885"/>
        <v/>
      </c>
      <c r="AK1782" s="42" t="str">
        <f t="shared" si="886"/>
        <v/>
      </c>
      <c r="AL1782" s="41" t="str">
        <f t="shared" si="887"/>
        <v/>
      </c>
      <c r="AM1782" s="41" t="str">
        <f t="shared" si="888"/>
        <v/>
      </c>
      <c r="AN1782" s="41" t="str">
        <f t="shared" si="889"/>
        <v/>
      </c>
      <c r="AO1782" s="42" t="str">
        <f t="shared" si="890"/>
        <v/>
      </c>
      <c r="AP1782" s="41" t="str">
        <f t="shared" si="891"/>
        <v/>
      </c>
      <c r="AQ1782" s="41" t="str">
        <f t="shared" si="892"/>
        <v/>
      </c>
      <c r="AR1782" s="41" t="str">
        <f>IF($AQ1782="","",COUNTIFS(L_ChaveCob,$AQ1782,L_Ausencia,"&gt;"&amp;$W1782)+COUNTIFS($AQ$4:$AQ1782,$AQ1782,$W$4:$W1782,$W1782))</f>
        <v/>
      </c>
      <c r="AS1782" s="42">
        <f t="shared" si="893"/>
        <v>0</v>
      </c>
      <c r="AT1782" s="42">
        <f t="shared" si="894"/>
        <v>0</v>
      </c>
      <c r="AU1782" s="42">
        <f t="shared" si="895"/>
        <v>0</v>
      </c>
    </row>
    <row r="1783" spans="1:47" x14ac:dyDescent="0.2">
      <c r="A1783" s="35"/>
      <c r="B1783" s="36"/>
      <c r="C1783" s="36"/>
      <c r="D1783" s="36"/>
      <c r="E1783" s="37"/>
      <c r="F1783" s="37"/>
      <c r="G1783" s="36"/>
      <c r="H1783" s="36"/>
      <c r="I1783" s="36"/>
      <c r="J1783" s="36"/>
      <c r="K1783" s="37"/>
      <c r="L1783" s="37"/>
      <c r="M1783" s="37"/>
      <c r="N1783" s="38" t="str">
        <f t="shared" si="864"/>
        <v/>
      </c>
      <c r="O1783" t="str">
        <f t="shared" si="865"/>
        <v/>
      </c>
      <c r="P1783" t="str">
        <f t="shared" si="866"/>
        <v/>
      </c>
      <c r="Q1783" t="str">
        <f t="shared" si="867"/>
        <v/>
      </c>
      <c r="R1783" t="str">
        <f t="shared" si="868"/>
        <v/>
      </c>
      <c r="S1783" t="str">
        <f t="shared" si="869"/>
        <v/>
      </c>
      <c r="T1783" s="39" t="str">
        <f t="shared" si="870"/>
        <v/>
      </c>
      <c r="U1783" s="40">
        <f t="shared" si="871"/>
        <v>0</v>
      </c>
      <c r="V1783" s="40">
        <f t="shared" si="872"/>
        <v>0</v>
      </c>
      <c r="W1783" s="40">
        <f t="shared" si="873"/>
        <v>0</v>
      </c>
      <c r="X1783" t="str">
        <f t="shared" si="874"/>
        <v/>
      </c>
      <c r="Y1783" s="40">
        <f t="shared" si="875"/>
        <v>0</v>
      </c>
      <c r="Z1783" s="40">
        <f t="shared" si="876"/>
        <v>0</v>
      </c>
      <c r="AA1783" s="40">
        <f t="shared" si="877"/>
        <v>0</v>
      </c>
      <c r="AB1783" s="40">
        <f t="shared" si="878"/>
        <v>0</v>
      </c>
      <c r="AC1783" s="40">
        <f t="shared" si="879"/>
        <v>0</v>
      </c>
      <c r="AD1783" s="39">
        <f t="shared" si="880"/>
        <v>0</v>
      </c>
      <c r="AE1783" s="39">
        <f t="shared" si="881"/>
        <v>0</v>
      </c>
      <c r="AF1783" t="str">
        <f t="shared" si="882"/>
        <v/>
      </c>
      <c r="AG1783" t="str">
        <f t="shared" si="883"/>
        <v/>
      </c>
      <c r="AH1783" t="str">
        <f t="shared" si="884"/>
        <v/>
      </c>
      <c r="AJ1783" s="41" t="str">
        <f t="shared" si="885"/>
        <v/>
      </c>
      <c r="AK1783" s="42" t="str">
        <f t="shared" si="886"/>
        <v/>
      </c>
      <c r="AL1783" s="41" t="str">
        <f t="shared" si="887"/>
        <v/>
      </c>
      <c r="AM1783" s="41" t="str">
        <f t="shared" si="888"/>
        <v/>
      </c>
      <c r="AN1783" s="41" t="str">
        <f t="shared" si="889"/>
        <v/>
      </c>
      <c r="AO1783" s="42" t="str">
        <f t="shared" si="890"/>
        <v/>
      </c>
      <c r="AP1783" s="41" t="str">
        <f t="shared" si="891"/>
        <v/>
      </c>
      <c r="AQ1783" s="41" t="str">
        <f t="shared" si="892"/>
        <v/>
      </c>
      <c r="AR1783" s="41" t="str">
        <f>IF($AQ1783="","",COUNTIFS(L_ChaveCob,$AQ1783,L_Ausencia,"&gt;"&amp;$W1783)+COUNTIFS($AQ$4:$AQ1783,$AQ1783,$W$4:$W1783,$W1783))</f>
        <v/>
      </c>
      <c r="AS1783" s="42">
        <f t="shared" si="893"/>
        <v>0</v>
      </c>
      <c r="AT1783" s="42">
        <f t="shared" si="894"/>
        <v>0</v>
      </c>
      <c r="AU1783" s="42">
        <f t="shared" si="895"/>
        <v>0</v>
      </c>
    </row>
    <row r="1784" spans="1:47" x14ac:dyDescent="0.2">
      <c r="A1784" s="35"/>
      <c r="B1784" s="36"/>
      <c r="C1784" s="36"/>
      <c r="D1784" s="36"/>
      <c r="E1784" s="37"/>
      <c r="F1784" s="37"/>
      <c r="G1784" s="36"/>
      <c r="H1784" s="36"/>
      <c r="I1784" s="36"/>
      <c r="J1784" s="36"/>
      <c r="K1784" s="37"/>
      <c r="L1784" s="37"/>
      <c r="M1784" s="37"/>
      <c r="N1784" s="38" t="str">
        <f t="shared" si="864"/>
        <v/>
      </c>
      <c r="O1784" t="str">
        <f t="shared" si="865"/>
        <v/>
      </c>
      <c r="P1784" t="str">
        <f t="shared" si="866"/>
        <v/>
      </c>
      <c r="Q1784" t="str">
        <f t="shared" si="867"/>
        <v/>
      </c>
      <c r="R1784" t="str">
        <f t="shared" si="868"/>
        <v/>
      </c>
      <c r="S1784" t="str">
        <f t="shared" si="869"/>
        <v/>
      </c>
      <c r="T1784" s="39" t="str">
        <f t="shared" si="870"/>
        <v/>
      </c>
      <c r="U1784" s="40">
        <f t="shared" si="871"/>
        <v>0</v>
      </c>
      <c r="V1784" s="40">
        <f t="shared" si="872"/>
        <v>0</v>
      </c>
      <c r="W1784" s="40">
        <f t="shared" si="873"/>
        <v>0</v>
      </c>
      <c r="X1784" t="str">
        <f t="shared" si="874"/>
        <v/>
      </c>
      <c r="Y1784" s="40">
        <f t="shared" si="875"/>
        <v>0</v>
      </c>
      <c r="Z1784" s="40">
        <f t="shared" si="876"/>
        <v>0</v>
      </c>
      <c r="AA1784" s="40">
        <f t="shared" si="877"/>
        <v>0</v>
      </c>
      <c r="AB1784" s="40">
        <f t="shared" si="878"/>
        <v>0</v>
      </c>
      <c r="AC1784" s="40">
        <f t="shared" si="879"/>
        <v>0</v>
      </c>
      <c r="AD1784" s="39">
        <f t="shared" si="880"/>
        <v>0</v>
      </c>
      <c r="AE1784" s="39">
        <f t="shared" si="881"/>
        <v>0</v>
      </c>
      <c r="AF1784" t="str">
        <f t="shared" si="882"/>
        <v/>
      </c>
      <c r="AG1784" t="str">
        <f t="shared" si="883"/>
        <v/>
      </c>
      <c r="AH1784" t="str">
        <f t="shared" si="884"/>
        <v/>
      </c>
      <c r="AJ1784" s="41" t="str">
        <f t="shared" si="885"/>
        <v/>
      </c>
      <c r="AK1784" s="42" t="str">
        <f t="shared" si="886"/>
        <v/>
      </c>
      <c r="AL1784" s="41" t="str">
        <f t="shared" si="887"/>
        <v/>
      </c>
      <c r="AM1784" s="41" t="str">
        <f t="shared" si="888"/>
        <v/>
      </c>
      <c r="AN1784" s="41" t="str">
        <f t="shared" si="889"/>
        <v/>
      </c>
      <c r="AO1784" s="42" t="str">
        <f t="shared" si="890"/>
        <v/>
      </c>
      <c r="AP1784" s="41" t="str">
        <f t="shared" si="891"/>
        <v/>
      </c>
      <c r="AQ1784" s="41" t="str">
        <f t="shared" si="892"/>
        <v/>
      </c>
      <c r="AR1784" s="41" t="str">
        <f>IF($AQ1784="","",COUNTIFS(L_ChaveCob,$AQ1784,L_Ausencia,"&gt;"&amp;$W1784)+COUNTIFS($AQ$4:$AQ1784,$AQ1784,$W$4:$W1784,$W1784))</f>
        <v/>
      </c>
      <c r="AS1784" s="42">
        <f t="shared" si="893"/>
        <v>0</v>
      </c>
      <c r="AT1784" s="42">
        <f t="shared" si="894"/>
        <v>0</v>
      </c>
      <c r="AU1784" s="42">
        <f t="shared" si="895"/>
        <v>0</v>
      </c>
    </row>
    <row r="1785" spans="1:47" x14ac:dyDescent="0.2">
      <c r="A1785" s="35"/>
      <c r="B1785" s="36"/>
      <c r="C1785" s="36"/>
      <c r="D1785" s="36"/>
      <c r="E1785" s="37"/>
      <c r="F1785" s="37"/>
      <c r="G1785" s="36"/>
      <c r="H1785" s="36"/>
      <c r="I1785" s="36"/>
      <c r="J1785" s="36"/>
      <c r="K1785" s="37"/>
      <c r="L1785" s="37"/>
      <c r="M1785" s="37"/>
      <c r="N1785" s="38" t="str">
        <f t="shared" ref="N1785:N1848" si="896">IF($A1785="","",DATE(YEAR($A1785),MONTH($A1785),1))</f>
        <v/>
      </c>
      <c r="O1785" t="str">
        <f t="shared" ref="O1785:O1848" si="897">IF(TRIM($B1785)="","",IFERROR(INDEX(C_RG,MATCH(TRIM($B1785),C_Nome,0)),"?"))</f>
        <v/>
      </c>
      <c r="P1785" t="str">
        <f t="shared" ref="P1785:P1848" si="898">IF($A1785="","",IF(TRIM($B1785)="",P_EquipePostoVago,IF($AJ1785="","",INDEX(V_Equipe,$AJ1785))))</f>
        <v/>
      </c>
      <c r="Q1785" t="str">
        <f t="shared" ref="Q1785:Q1848" si="899">IF($A1785="","",IF(TRIM($B1785)="","Posto Vago",IF($AJ1785="","",INDEX(V_Contrato,$AJ1785))))</f>
        <v/>
      </c>
      <c r="R1785" t="str">
        <f t="shared" ref="R1785:R1848" si="900">IF($A1785="","",IF(TRIM($B1785)="",$H1785,IF($AJ1785="","",INDEX(V_Funcao,$AJ1785))))</f>
        <v/>
      </c>
      <c r="S1785" t="str">
        <f t="shared" ref="S1785:S1848" si="901">IF($A1785="","",IF($I1785&lt;&gt;"",$I1785,IF(TRIM($B1785)="","ADM",IF($AJ1785="","",INDEX(V_Turno,$AJ1785)))))</f>
        <v/>
      </c>
      <c r="T1785" s="39" t="str">
        <f t="shared" ref="T1785:T1848" si="902">IF(OR($A1785="",$R1785=""),"",IFERROR(INDEX(F_Valor,MATCH($R1785&amp;"|"&amp;SUMPRODUCT(MAX((F_Funcao=$R1785)*(F_Ini&lt;=$A1785)*F_Ini)),F_Chave,0)),""))</f>
        <v/>
      </c>
      <c r="U1785" s="40">
        <f t="shared" ref="U1785:U1848" si="903">IF(OR($A1785="",$S1785=""),0,IFERROR(INDEX(T_Horas,MATCH($S1785,T_Turno,0),WEEKDAY($A1785,2)),0))</f>
        <v>0</v>
      </c>
      <c r="V1785" s="40">
        <f t="shared" ref="V1785:V1848" si="904">IF($A1785="",0,MAX(IF($F1785&lt;&gt;"",N($F1785),IF($AN1785="Sim",IF($AK1785&lt;&gt;"",$AK1785,$U1785),$U1785-$W1785))-IF($J1785="Situação Atípica - Presente",N($K1785),0),0))</f>
        <v>0</v>
      </c>
      <c r="W1785" s="40">
        <f t="shared" ref="W1785:W1848" si="905">IF($A1785="",0,IF($E1785&lt;&gt;"",N($E1785),IF($AL1785="Dia inteiro",$U1785,IF($AL1785="Pelo ponto",IF($AK1785="",$U1785,MAX($U1785-$AK1785,0)),IF(AND($AL1785="Leve atraso",$AO1785&lt;&gt;""),IF(AND($AO1785&gt;P_LeveMin,$AO1785&lt;=P_LeveMax),$AO1785,0),0)))))</f>
        <v>0</v>
      </c>
      <c r="X1785" t="str">
        <f t="shared" ref="X1785:X1848" si="906">IF($A1785="","",IF(OR($Q1785="Ferista",$Q1785=""),"Não",IF(AND($AL1785="Leve atraso",$W1785&gt;0,$A1785&gt;=P_InicioRegras),"Sim",IF(OR($J1785&lt;&gt;"",$K1785&lt;&gt;"",$L1785&lt;&gt;""),"Não",$AM1785))))</f>
        <v/>
      </c>
      <c r="Y1785" s="40">
        <f t="shared" ref="Y1785:Y1848" si="907">IF($A1785="",0,IF($Q1785="Ferista",0,IF($X1785="Sim",$W1785,0)+N($K1785)))</f>
        <v>0</v>
      </c>
      <c r="Z1785" s="40">
        <f t="shared" ref="Z1785:Z1848" si="908">IF($X1785="Sim",$AT1785,0)</f>
        <v>0</v>
      </c>
      <c r="AA1785" s="40">
        <f t="shared" ref="AA1785:AA1848" si="909">IF($AP1785="",0,MIN(MAX($Y1785-$Z1785,0),SUMIFS(CP_Horas,CP_ChaveFalta,$AP1785,CP_Aprov,"Sim")))</f>
        <v>0</v>
      </c>
      <c r="AB1785" s="40">
        <f t="shared" ref="AB1785:AB1848" si="910">IF($A1785="",0,MIN(MAX($Y1785-$Z1785-$AA1785,0),N($M1785)))</f>
        <v>0</v>
      </c>
      <c r="AC1785" s="40">
        <f t="shared" ref="AC1785:AC1848" si="911">IF($A1785="",0,MAX($Y1785-$Z1785-$AA1785-$AB1785,0))</f>
        <v>0</v>
      </c>
      <c r="AD1785" s="39">
        <f t="shared" ref="AD1785:AD1848" si="912">IF(OR($AC1785=0,$T1785=""),0,$AC1785*24*$T1785)</f>
        <v>0</v>
      </c>
      <c r="AE1785" s="39">
        <f t="shared" ref="AE1785:AE1848" si="913">IF(OR($A1785="",$T1785=""),0,(IF($AF1785="Justificada",$W1785,0)+N($L1785))*24*$T1785)</f>
        <v>0</v>
      </c>
      <c r="AF1785" t="str">
        <f t="shared" ref="AF1785:AF1848" si="914">IF($A1785="","",IF($J1785&lt;&gt;"","Situação atípica",IF(AND($AL1785="Leve atraso",$W1785&gt;0),"Leve atraso",IFERROR(INDEX(S_Cat,MATCH($C1785,S_Status,0)),"Outros"))))</f>
        <v/>
      </c>
      <c r="AG1785" t="str">
        <f t="shared" ref="AG1785:AG1848" si="915">IF($A1785="","",TRIM(IF($Z1785&gt;0,"Ferista cobriu "&amp;TEXT($Z1785,"[h]:mm")&amp;"h. ","")&amp;IF($AA1785&gt;0,"Compensado "&amp;TEXT($AA1785,"[h]:mm")&amp;"h por "&amp;IFERROR(INDEX(CP_Quem,MATCH($AP1785,CP_ChaveFalta,0)),"?")&amp;". ","")&amp;IF($AU1785&gt;0,"Compensação aguardando aprovação ("&amp;TEXT($AU1785,"[h]:mm")&amp;"h). ","")&amp;IF($AB1785&gt;0,"Perdoado por acordo "&amp;TEXT($AB1785,"[h]:mm")&amp;"h. ","")&amp;IF(AND($AP1785&lt;&gt;"",COUNTIF(CP_ChaveQuem,$AP1785)&gt;0),"Horas usadas p/ compensar falta de "&amp;INDEX(CP_Falta,MATCH($AP1785,CP_ChaveQuem,0))&amp;" de "&amp;TEXT(INDEX(CP_DataFalta,MATCH($AP1785,CP_ChaveQuem,0)),"dd/mm")&amp;". ","")&amp;IF(AND($Q1785="Ferista",SUMIFS(L_Ferista,L_Data,$A1785,L_Equipe,$P1785)&gt;0),"Como ferista, cobriu "&amp;TEXT(SUMIFS(L_Ferista,L_Data,$A1785,L_Equipe,$P1785),"[h]:mm")&amp;"h de faltas da equipe. ","")&amp;IF($AC1785&gt;0,"DESCONTA "&amp;TEXT($AC1785,"[h]:mm")&amp;"h ("&amp;$AF1785&amp;").","")))</f>
        <v/>
      </c>
      <c r="AH1785" t="str">
        <f t="shared" ref="AH1785:AH1848" si="916">IF($A1785="","",IF($O1785="?","CADASTRO: funcionário não está no Cadastro",IF(AND($O1785&lt;&gt;"",$AJ1785=""),"CADASTRO: sem vigência (função/turno) nesta data",IF(AND($AP1785&lt;&gt;"",COUNTIF(L_ChavePD,$AP1785)&gt;1),"DUPLICADO: mesma pessoa 2x no dia",IF($A1785&lt;P_InicioRegras,"",IF(AND($C1785="Horas Compensadas",COUNTIF(CP_ChaveQuem,$AP1785)=0),"VINCULAR: registrar na aba Compensações de quem é a falta",IF($AU1785&gt;0,"APROVAR: compensação pendente na aba Compensações",IF(AND($AQ1785&lt;&gt;"",$AS1785&gt;0,$AT1785&lt;$W1785,$AC1785&gt;0),"FERISTA: horas do ferista não cobriram toda a falta",IF(AND($AL1785="Pelo ponto",$AK1785="",$E1785="",$X1785="Sim"),"PONTO: sem ponto nem horas manuais — descontando jornada cheia",IF(AND($AL1785="Leve atraso",$E1785="",N($AO1785)&gt;P_LeveMax),"CLASSIFICAR: ponto mostra atraso &gt; 30 min — trocar o Status",IF($AF1785="Leve atraso","AJUSTAR STATUS: atraso lançado como Horas Trabalhadas",IF(AND(N($K1785)&gt;0,$G1785=""),"OBSERVAÇÃO: desconto extra sem observação",IF(AND($J1785&lt;&gt;"",N($K1785)+N($L1785)&gt;$U1785),"CONFERIR: horas manuais maiores que a jornada","")))))))))))))</f>
        <v/>
      </c>
      <c r="AJ1785" s="41" t="str">
        <f t="shared" ref="AJ1785:AJ1848" si="917">IF(OR($A1785="",$O1785="",$O1785="?"),"",IFERROR(MATCH($O1785&amp;"|"&amp;SUMPRODUCT(MAX((V_RG=$O1785)*(V_Ini&lt;=$A1785)*V_Ini)),V_Chave,0),""))</f>
        <v/>
      </c>
      <c r="AK1785" s="42" t="str">
        <f t="shared" ref="AK1785:AK1848" si="918">IF(ISNUMBER(SEARCH(" = ",$D1785)),IFERROR(TIMEVALUE(TRIM(RIGHT($D1785,5))),""),"")</f>
        <v/>
      </c>
      <c r="AL1785" s="41" t="str">
        <f t="shared" ref="AL1785:AL1848" si="919">IF($C1785="","",IFERROR(INDEX(S_Modo,MATCH($C1785,S_Status,0)),"Não"))</f>
        <v/>
      </c>
      <c r="AM1785" s="41" t="str">
        <f t="shared" ref="AM1785:AM1848" si="920">IF($C1785="","",IFERROR(INDEX(S_Conta,MATCH($C1785,S_Status,0)),"Não"))</f>
        <v/>
      </c>
      <c r="AN1785" s="41" t="str">
        <f t="shared" ref="AN1785:AN1848" si="921">IF($C1785="","",IFERROR(INDEX(S_Trab,MATCH($C1785,S_Status,0)),"Não"))</f>
        <v/>
      </c>
      <c r="AO1785" s="42" t="str">
        <f t="shared" ref="AO1785:AO1848" si="922">IF(OR($A1785="",$AK1785=""),"",$U1785-$AK1785-IF($J1785&lt;&gt;"Situação Atípica - Presente",N($K1785)+N($L1785),0))</f>
        <v/>
      </c>
      <c r="AP1785" s="41" t="str">
        <f t="shared" ref="AP1785:AP1848" si="923">IF(OR($A1785="",TRIM($B1785)=""),"",TRIM($B1785)&amp;"|"&amp;$A1785)</f>
        <v/>
      </c>
      <c r="AQ1785" s="41" t="str">
        <f t="shared" ref="AQ1785:AQ1848" si="924">IF(AND(P_CoberturaAuto="Sim",$A1785&lt;&gt;"",$A1785&gt;=P_InicioRegras,$Q1785="Normal / Fixo",$R1785&lt;&gt;"",ISERROR(SEARCH("ENCARREGADO",$R1785)),$AM1785="Sim",$W1785&gt;0),$A1785&amp;"|"&amp;$P1785,"")</f>
        <v/>
      </c>
      <c r="AR1785" s="41" t="str">
        <f>IF($AQ1785="","",COUNTIFS(L_ChaveCob,$AQ1785,L_Ausencia,"&gt;"&amp;$W1785)+COUNTIFS($AQ$4:$AQ1785,$AQ1785,$W$4:$W1785,$W1785))</f>
        <v/>
      </c>
      <c r="AS1785" s="42">
        <f t="shared" ref="AS1785:AS1848" si="925">IF($AQ1785="",0,SUMIFS(L_Trab,L_Data,$A1785,L_Equipe,$P1785,L_Contrato,"Ferista",L_Status,"&lt;&gt;Remanejamento"))</f>
        <v>0</v>
      </c>
      <c r="AT1785" s="42">
        <f t="shared" ref="AT1785:AT1848" si="926">IF(OR($AQ1785="",$AS1785=0),0,MAX(MIN($W1785,$AS1785-SUMIFS(L_Ausencia,L_ChaveCob,$AQ1785,L_OrdemCob,"&lt;"&amp;$AR1785)),0))</f>
        <v>0</v>
      </c>
      <c r="AU1785" s="42">
        <f t="shared" ref="AU1785:AU1848" si="927">IF($AP1785="",0,SUMIFS(CP_Horas,CP_ChaveFalta,$AP1785,CP_Aprov,"&lt;&gt;Sim"))</f>
        <v>0</v>
      </c>
    </row>
    <row r="1786" spans="1:47" x14ac:dyDescent="0.2">
      <c r="A1786" s="35"/>
      <c r="B1786" s="36"/>
      <c r="C1786" s="36"/>
      <c r="D1786" s="36"/>
      <c r="E1786" s="37"/>
      <c r="F1786" s="37"/>
      <c r="G1786" s="36"/>
      <c r="H1786" s="36"/>
      <c r="I1786" s="36"/>
      <c r="J1786" s="36"/>
      <c r="K1786" s="37"/>
      <c r="L1786" s="37"/>
      <c r="M1786" s="37"/>
      <c r="N1786" s="38" t="str">
        <f t="shared" si="896"/>
        <v/>
      </c>
      <c r="O1786" t="str">
        <f t="shared" si="897"/>
        <v/>
      </c>
      <c r="P1786" t="str">
        <f t="shared" si="898"/>
        <v/>
      </c>
      <c r="Q1786" t="str">
        <f t="shared" si="899"/>
        <v/>
      </c>
      <c r="R1786" t="str">
        <f t="shared" si="900"/>
        <v/>
      </c>
      <c r="S1786" t="str">
        <f t="shared" si="901"/>
        <v/>
      </c>
      <c r="T1786" s="39" t="str">
        <f t="shared" si="902"/>
        <v/>
      </c>
      <c r="U1786" s="40">
        <f t="shared" si="903"/>
        <v>0</v>
      </c>
      <c r="V1786" s="40">
        <f t="shared" si="904"/>
        <v>0</v>
      </c>
      <c r="W1786" s="40">
        <f t="shared" si="905"/>
        <v>0</v>
      </c>
      <c r="X1786" t="str">
        <f t="shared" si="906"/>
        <v/>
      </c>
      <c r="Y1786" s="40">
        <f t="shared" si="907"/>
        <v>0</v>
      </c>
      <c r="Z1786" s="40">
        <f t="shared" si="908"/>
        <v>0</v>
      </c>
      <c r="AA1786" s="40">
        <f t="shared" si="909"/>
        <v>0</v>
      </c>
      <c r="AB1786" s="40">
        <f t="shared" si="910"/>
        <v>0</v>
      </c>
      <c r="AC1786" s="40">
        <f t="shared" si="911"/>
        <v>0</v>
      </c>
      <c r="AD1786" s="39">
        <f t="shared" si="912"/>
        <v>0</v>
      </c>
      <c r="AE1786" s="39">
        <f t="shared" si="913"/>
        <v>0</v>
      </c>
      <c r="AF1786" t="str">
        <f t="shared" si="914"/>
        <v/>
      </c>
      <c r="AG1786" t="str">
        <f t="shared" si="915"/>
        <v/>
      </c>
      <c r="AH1786" t="str">
        <f t="shared" si="916"/>
        <v/>
      </c>
      <c r="AJ1786" s="41" t="str">
        <f t="shared" si="917"/>
        <v/>
      </c>
      <c r="AK1786" s="42" t="str">
        <f t="shared" si="918"/>
        <v/>
      </c>
      <c r="AL1786" s="41" t="str">
        <f t="shared" si="919"/>
        <v/>
      </c>
      <c r="AM1786" s="41" t="str">
        <f t="shared" si="920"/>
        <v/>
      </c>
      <c r="AN1786" s="41" t="str">
        <f t="shared" si="921"/>
        <v/>
      </c>
      <c r="AO1786" s="42" t="str">
        <f t="shared" si="922"/>
        <v/>
      </c>
      <c r="AP1786" s="41" t="str">
        <f t="shared" si="923"/>
        <v/>
      </c>
      <c r="AQ1786" s="41" t="str">
        <f t="shared" si="924"/>
        <v/>
      </c>
      <c r="AR1786" s="41" t="str">
        <f>IF($AQ1786="","",COUNTIFS(L_ChaveCob,$AQ1786,L_Ausencia,"&gt;"&amp;$W1786)+COUNTIFS($AQ$4:$AQ1786,$AQ1786,$W$4:$W1786,$W1786))</f>
        <v/>
      </c>
      <c r="AS1786" s="42">
        <f t="shared" si="925"/>
        <v>0</v>
      </c>
      <c r="AT1786" s="42">
        <f t="shared" si="926"/>
        <v>0</v>
      </c>
      <c r="AU1786" s="42">
        <f t="shared" si="927"/>
        <v>0</v>
      </c>
    </row>
    <row r="1787" spans="1:47" x14ac:dyDescent="0.2">
      <c r="A1787" s="35"/>
      <c r="B1787" s="36"/>
      <c r="C1787" s="36"/>
      <c r="D1787" s="36"/>
      <c r="E1787" s="37"/>
      <c r="F1787" s="37"/>
      <c r="G1787" s="36"/>
      <c r="H1787" s="36"/>
      <c r="I1787" s="36"/>
      <c r="J1787" s="36"/>
      <c r="K1787" s="37"/>
      <c r="L1787" s="37"/>
      <c r="M1787" s="37"/>
      <c r="N1787" s="38" t="str">
        <f t="shared" si="896"/>
        <v/>
      </c>
      <c r="O1787" t="str">
        <f t="shared" si="897"/>
        <v/>
      </c>
      <c r="P1787" t="str">
        <f t="shared" si="898"/>
        <v/>
      </c>
      <c r="Q1787" t="str">
        <f t="shared" si="899"/>
        <v/>
      </c>
      <c r="R1787" t="str">
        <f t="shared" si="900"/>
        <v/>
      </c>
      <c r="S1787" t="str">
        <f t="shared" si="901"/>
        <v/>
      </c>
      <c r="T1787" s="39" t="str">
        <f t="shared" si="902"/>
        <v/>
      </c>
      <c r="U1787" s="40">
        <f t="shared" si="903"/>
        <v>0</v>
      </c>
      <c r="V1787" s="40">
        <f t="shared" si="904"/>
        <v>0</v>
      </c>
      <c r="W1787" s="40">
        <f t="shared" si="905"/>
        <v>0</v>
      </c>
      <c r="X1787" t="str">
        <f t="shared" si="906"/>
        <v/>
      </c>
      <c r="Y1787" s="40">
        <f t="shared" si="907"/>
        <v>0</v>
      </c>
      <c r="Z1787" s="40">
        <f t="shared" si="908"/>
        <v>0</v>
      </c>
      <c r="AA1787" s="40">
        <f t="shared" si="909"/>
        <v>0</v>
      </c>
      <c r="AB1787" s="40">
        <f t="shared" si="910"/>
        <v>0</v>
      </c>
      <c r="AC1787" s="40">
        <f t="shared" si="911"/>
        <v>0</v>
      </c>
      <c r="AD1787" s="39">
        <f t="shared" si="912"/>
        <v>0</v>
      </c>
      <c r="AE1787" s="39">
        <f t="shared" si="913"/>
        <v>0</v>
      </c>
      <c r="AF1787" t="str">
        <f t="shared" si="914"/>
        <v/>
      </c>
      <c r="AG1787" t="str">
        <f t="shared" si="915"/>
        <v/>
      </c>
      <c r="AH1787" t="str">
        <f t="shared" si="916"/>
        <v/>
      </c>
      <c r="AJ1787" s="41" t="str">
        <f t="shared" si="917"/>
        <v/>
      </c>
      <c r="AK1787" s="42" t="str">
        <f t="shared" si="918"/>
        <v/>
      </c>
      <c r="AL1787" s="41" t="str">
        <f t="shared" si="919"/>
        <v/>
      </c>
      <c r="AM1787" s="41" t="str">
        <f t="shared" si="920"/>
        <v/>
      </c>
      <c r="AN1787" s="41" t="str">
        <f t="shared" si="921"/>
        <v/>
      </c>
      <c r="AO1787" s="42" t="str">
        <f t="shared" si="922"/>
        <v/>
      </c>
      <c r="AP1787" s="41" t="str">
        <f t="shared" si="923"/>
        <v/>
      </c>
      <c r="AQ1787" s="41" t="str">
        <f t="shared" si="924"/>
        <v/>
      </c>
      <c r="AR1787" s="41" t="str">
        <f>IF($AQ1787="","",COUNTIFS(L_ChaveCob,$AQ1787,L_Ausencia,"&gt;"&amp;$W1787)+COUNTIFS($AQ$4:$AQ1787,$AQ1787,$W$4:$W1787,$W1787))</f>
        <v/>
      </c>
      <c r="AS1787" s="42">
        <f t="shared" si="925"/>
        <v>0</v>
      </c>
      <c r="AT1787" s="42">
        <f t="shared" si="926"/>
        <v>0</v>
      </c>
      <c r="AU1787" s="42">
        <f t="shared" si="927"/>
        <v>0</v>
      </c>
    </row>
    <row r="1788" spans="1:47" x14ac:dyDescent="0.2">
      <c r="A1788" s="35"/>
      <c r="B1788" s="36"/>
      <c r="C1788" s="36"/>
      <c r="D1788" s="36"/>
      <c r="E1788" s="37"/>
      <c r="F1788" s="37"/>
      <c r="G1788" s="36"/>
      <c r="H1788" s="36"/>
      <c r="I1788" s="36"/>
      <c r="J1788" s="36"/>
      <c r="K1788" s="37"/>
      <c r="L1788" s="37"/>
      <c r="M1788" s="37"/>
      <c r="N1788" s="38" t="str">
        <f t="shared" si="896"/>
        <v/>
      </c>
      <c r="O1788" t="str">
        <f t="shared" si="897"/>
        <v/>
      </c>
      <c r="P1788" t="str">
        <f t="shared" si="898"/>
        <v/>
      </c>
      <c r="Q1788" t="str">
        <f t="shared" si="899"/>
        <v/>
      </c>
      <c r="R1788" t="str">
        <f t="shared" si="900"/>
        <v/>
      </c>
      <c r="S1788" t="str">
        <f t="shared" si="901"/>
        <v/>
      </c>
      <c r="T1788" s="39" t="str">
        <f t="shared" si="902"/>
        <v/>
      </c>
      <c r="U1788" s="40">
        <f t="shared" si="903"/>
        <v>0</v>
      </c>
      <c r="V1788" s="40">
        <f t="shared" si="904"/>
        <v>0</v>
      </c>
      <c r="W1788" s="40">
        <f t="shared" si="905"/>
        <v>0</v>
      </c>
      <c r="X1788" t="str">
        <f t="shared" si="906"/>
        <v/>
      </c>
      <c r="Y1788" s="40">
        <f t="shared" si="907"/>
        <v>0</v>
      </c>
      <c r="Z1788" s="40">
        <f t="shared" si="908"/>
        <v>0</v>
      </c>
      <c r="AA1788" s="40">
        <f t="shared" si="909"/>
        <v>0</v>
      </c>
      <c r="AB1788" s="40">
        <f t="shared" si="910"/>
        <v>0</v>
      </c>
      <c r="AC1788" s="40">
        <f t="shared" si="911"/>
        <v>0</v>
      </c>
      <c r="AD1788" s="39">
        <f t="shared" si="912"/>
        <v>0</v>
      </c>
      <c r="AE1788" s="39">
        <f t="shared" si="913"/>
        <v>0</v>
      </c>
      <c r="AF1788" t="str">
        <f t="shared" si="914"/>
        <v/>
      </c>
      <c r="AG1788" t="str">
        <f t="shared" si="915"/>
        <v/>
      </c>
      <c r="AH1788" t="str">
        <f t="shared" si="916"/>
        <v/>
      </c>
      <c r="AJ1788" s="41" t="str">
        <f t="shared" si="917"/>
        <v/>
      </c>
      <c r="AK1788" s="42" t="str">
        <f t="shared" si="918"/>
        <v/>
      </c>
      <c r="AL1788" s="41" t="str">
        <f t="shared" si="919"/>
        <v/>
      </c>
      <c r="AM1788" s="41" t="str">
        <f t="shared" si="920"/>
        <v/>
      </c>
      <c r="AN1788" s="41" t="str">
        <f t="shared" si="921"/>
        <v/>
      </c>
      <c r="AO1788" s="42" t="str">
        <f t="shared" si="922"/>
        <v/>
      </c>
      <c r="AP1788" s="41" t="str">
        <f t="shared" si="923"/>
        <v/>
      </c>
      <c r="AQ1788" s="41" t="str">
        <f t="shared" si="924"/>
        <v/>
      </c>
      <c r="AR1788" s="41" t="str">
        <f>IF($AQ1788="","",COUNTIFS(L_ChaveCob,$AQ1788,L_Ausencia,"&gt;"&amp;$W1788)+COUNTIFS($AQ$4:$AQ1788,$AQ1788,$W$4:$W1788,$W1788))</f>
        <v/>
      </c>
      <c r="AS1788" s="42">
        <f t="shared" si="925"/>
        <v>0</v>
      </c>
      <c r="AT1788" s="42">
        <f t="shared" si="926"/>
        <v>0</v>
      </c>
      <c r="AU1788" s="42">
        <f t="shared" si="927"/>
        <v>0</v>
      </c>
    </row>
    <row r="1789" spans="1:47" x14ac:dyDescent="0.2">
      <c r="A1789" s="35"/>
      <c r="B1789" s="36"/>
      <c r="C1789" s="36"/>
      <c r="D1789" s="36"/>
      <c r="E1789" s="37"/>
      <c r="F1789" s="37"/>
      <c r="G1789" s="36"/>
      <c r="H1789" s="36"/>
      <c r="I1789" s="36"/>
      <c r="J1789" s="36"/>
      <c r="K1789" s="37"/>
      <c r="L1789" s="37"/>
      <c r="M1789" s="37"/>
      <c r="N1789" s="38" t="str">
        <f t="shared" si="896"/>
        <v/>
      </c>
      <c r="O1789" t="str">
        <f t="shared" si="897"/>
        <v/>
      </c>
      <c r="P1789" t="str">
        <f t="shared" si="898"/>
        <v/>
      </c>
      <c r="Q1789" t="str">
        <f t="shared" si="899"/>
        <v/>
      </c>
      <c r="R1789" t="str">
        <f t="shared" si="900"/>
        <v/>
      </c>
      <c r="S1789" t="str">
        <f t="shared" si="901"/>
        <v/>
      </c>
      <c r="T1789" s="39" t="str">
        <f t="shared" si="902"/>
        <v/>
      </c>
      <c r="U1789" s="40">
        <f t="shared" si="903"/>
        <v>0</v>
      </c>
      <c r="V1789" s="40">
        <f t="shared" si="904"/>
        <v>0</v>
      </c>
      <c r="W1789" s="40">
        <f t="shared" si="905"/>
        <v>0</v>
      </c>
      <c r="X1789" t="str">
        <f t="shared" si="906"/>
        <v/>
      </c>
      <c r="Y1789" s="40">
        <f t="shared" si="907"/>
        <v>0</v>
      </c>
      <c r="Z1789" s="40">
        <f t="shared" si="908"/>
        <v>0</v>
      </c>
      <c r="AA1789" s="40">
        <f t="shared" si="909"/>
        <v>0</v>
      </c>
      <c r="AB1789" s="40">
        <f t="shared" si="910"/>
        <v>0</v>
      </c>
      <c r="AC1789" s="40">
        <f t="shared" si="911"/>
        <v>0</v>
      </c>
      <c r="AD1789" s="39">
        <f t="shared" si="912"/>
        <v>0</v>
      </c>
      <c r="AE1789" s="39">
        <f t="shared" si="913"/>
        <v>0</v>
      </c>
      <c r="AF1789" t="str">
        <f t="shared" si="914"/>
        <v/>
      </c>
      <c r="AG1789" t="str">
        <f t="shared" si="915"/>
        <v/>
      </c>
      <c r="AH1789" t="str">
        <f t="shared" si="916"/>
        <v/>
      </c>
      <c r="AJ1789" s="41" t="str">
        <f t="shared" si="917"/>
        <v/>
      </c>
      <c r="AK1789" s="42" t="str">
        <f t="shared" si="918"/>
        <v/>
      </c>
      <c r="AL1789" s="41" t="str">
        <f t="shared" si="919"/>
        <v/>
      </c>
      <c r="AM1789" s="41" t="str">
        <f t="shared" si="920"/>
        <v/>
      </c>
      <c r="AN1789" s="41" t="str">
        <f t="shared" si="921"/>
        <v/>
      </c>
      <c r="AO1789" s="42" t="str">
        <f t="shared" si="922"/>
        <v/>
      </c>
      <c r="AP1789" s="41" t="str">
        <f t="shared" si="923"/>
        <v/>
      </c>
      <c r="AQ1789" s="41" t="str">
        <f t="shared" si="924"/>
        <v/>
      </c>
      <c r="AR1789" s="41" t="str">
        <f>IF($AQ1789="","",COUNTIFS(L_ChaveCob,$AQ1789,L_Ausencia,"&gt;"&amp;$W1789)+COUNTIFS($AQ$4:$AQ1789,$AQ1789,$W$4:$W1789,$W1789))</f>
        <v/>
      </c>
      <c r="AS1789" s="42">
        <f t="shared" si="925"/>
        <v>0</v>
      </c>
      <c r="AT1789" s="42">
        <f t="shared" si="926"/>
        <v>0</v>
      </c>
      <c r="AU1789" s="42">
        <f t="shared" si="927"/>
        <v>0</v>
      </c>
    </row>
    <row r="1790" spans="1:47" x14ac:dyDescent="0.2">
      <c r="A1790" s="35"/>
      <c r="B1790" s="36"/>
      <c r="C1790" s="36"/>
      <c r="D1790" s="36"/>
      <c r="E1790" s="37"/>
      <c r="F1790" s="37"/>
      <c r="G1790" s="36"/>
      <c r="H1790" s="36"/>
      <c r="I1790" s="36"/>
      <c r="J1790" s="36"/>
      <c r="K1790" s="37"/>
      <c r="L1790" s="37"/>
      <c r="M1790" s="37"/>
      <c r="N1790" s="38" t="str">
        <f t="shared" si="896"/>
        <v/>
      </c>
      <c r="O1790" t="str">
        <f t="shared" si="897"/>
        <v/>
      </c>
      <c r="P1790" t="str">
        <f t="shared" si="898"/>
        <v/>
      </c>
      <c r="Q1790" t="str">
        <f t="shared" si="899"/>
        <v/>
      </c>
      <c r="R1790" t="str">
        <f t="shared" si="900"/>
        <v/>
      </c>
      <c r="S1790" t="str">
        <f t="shared" si="901"/>
        <v/>
      </c>
      <c r="T1790" s="39" t="str">
        <f t="shared" si="902"/>
        <v/>
      </c>
      <c r="U1790" s="40">
        <f t="shared" si="903"/>
        <v>0</v>
      </c>
      <c r="V1790" s="40">
        <f t="shared" si="904"/>
        <v>0</v>
      </c>
      <c r="W1790" s="40">
        <f t="shared" si="905"/>
        <v>0</v>
      </c>
      <c r="X1790" t="str">
        <f t="shared" si="906"/>
        <v/>
      </c>
      <c r="Y1790" s="40">
        <f t="shared" si="907"/>
        <v>0</v>
      </c>
      <c r="Z1790" s="40">
        <f t="shared" si="908"/>
        <v>0</v>
      </c>
      <c r="AA1790" s="40">
        <f t="shared" si="909"/>
        <v>0</v>
      </c>
      <c r="AB1790" s="40">
        <f t="shared" si="910"/>
        <v>0</v>
      </c>
      <c r="AC1790" s="40">
        <f t="shared" si="911"/>
        <v>0</v>
      </c>
      <c r="AD1790" s="39">
        <f t="shared" si="912"/>
        <v>0</v>
      </c>
      <c r="AE1790" s="39">
        <f t="shared" si="913"/>
        <v>0</v>
      </c>
      <c r="AF1790" t="str">
        <f t="shared" si="914"/>
        <v/>
      </c>
      <c r="AG1790" t="str">
        <f t="shared" si="915"/>
        <v/>
      </c>
      <c r="AH1790" t="str">
        <f t="shared" si="916"/>
        <v/>
      </c>
      <c r="AJ1790" s="41" t="str">
        <f t="shared" si="917"/>
        <v/>
      </c>
      <c r="AK1790" s="42" t="str">
        <f t="shared" si="918"/>
        <v/>
      </c>
      <c r="AL1790" s="41" t="str">
        <f t="shared" si="919"/>
        <v/>
      </c>
      <c r="AM1790" s="41" t="str">
        <f t="shared" si="920"/>
        <v/>
      </c>
      <c r="AN1790" s="41" t="str">
        <f t="shared" si="921"/>
        <v/>
      </c>
      <c r="AO1790" s="42" t="str">
        <f t="shared" si="922"/>
        <v/>
      </c>
      <c r="AP1790" s="41" t="str">
        <f t="shared" si="923"/>
        <v/>
      </c>
      <c r="AQ1790" s="41" t="str">
        <f t="shared" si="924"/>
        <v/>
      </c>
      <c r="AR1790" s="41" t="str">
        <f>IF($AQ1790="","",COUNTIFS(L_ChaveCob,$AQ1790,L_Ausencia,"&gt;"&amp;$W1790)+COUNTIFS($AQ$4:$AQ1790,$AQ1790,$W$4:$W1790,$W1790))</f>
        <v/>
      </c>
      <c r="AS1790" s="42">
        <f t="shared" si="925"/>
        <v>0</v>
      </c>
      <c r="AT1790" s="42">
        <f t="shared" si="926"/>
        <v>0</v>
      </c>
      <c r="AU1790" s="42">
        <f t="shared" si="927"/>
        <v>0</v>
      </c>
    </row>
    <row r="1791" spans="1:47" x14ac:dyDescent="0.2">
      <c r="A1791" s="35"/>
      <c r="B1791" s="36"/>
      <c r="C1791" s="36"/>
      <c r="D1791" s="36"/>
      <c r="E1791" s="37"/>
      <c r="F1791" s="37"/>
      <c r="G1791" s="36"/>
      <c r="H1791" s="36"/>
      <c r="I1791" s="36"/>
      <c r="J1791" s="36"/>
      <c r="K1791" s="37"/>
      <c r="L1791" s="37"/>
      <c r="M1791" s="37"/>
      <c r="N1791" s="38" t="str">
        <f t="shared" si="896"/>
        <v/>
      </c>
      <c r="O1791" t="str">
        <f t="shared" si="897"/>
        <v/>
      </c>
      <c r="P1791" t="str">
        <f t="shared" si="898"/>
        <v/>
      </c>
      <c r="Q1791" t="str">
        <f t="shared" si="899"/>
        <v/>
      </c>
      <c r="R1791" t="str">
        <f t="shared" si="900"/>
        <v/>
      </c>
      <c r="S1791" t="str">
        <f t="shared" si="901"/>
        <v/>
      </c>
      <c r="T1791" s="39" t="str">
        <f t="shared" si="902"/>
        <v/>
      </c>
      <c r="U1791" s="40">
        <f t="shared" si="903"/>
        <v>0</v>
      </c>
      <c r="V1791" s="40">
        <f t="shared" si="904"/>
        <v>0</v>
      </c>
      <c r="W1791" s="40">
        <f t="shared" si="905"/>
        <v>0</v>
      </c>
      <c r="X1791" t="str">
        <f t="shared" si="906"/>
        <v/>
      </c>
      <c r="Y1791" s="40">
        <f t="shared" si="907"/>
        <v>0</v>
      </c>
      <c r="Z1791" s="40">
        <f t="shared" si="908"/>
        <v>0</v>
      </c>
      <c r="AA1791" s="40">
        <f t="shared" si="909"/>
        <v>0</v>
      </c>
      <c r="AB1791" s="40">
        <f t="shared" si="910"/>
        <v>0</v>
      </c>
      <c r="AC1791" s="40">
        <f t="shared" si="911"/>
        <v>0</v>
      </c>
      <c r="AD1791" s="39">
        <f t="shared" si="912"/>
        <v>0</v>
      </c>
      <c r="AE1791" s="39">
        <f t="shared" si="913"/>
        <v>0</v>
      </c>
      <c r="AF1791" t="str">
        <f t="shared" si="914"/>
        <v/>
      </c>
      <c r="AG1791" t="str">
        <f t="shared" si="915"/>
        <v/>
      </c>
      <c r="AH1791" t="str">
        <f t="shared" si="916"/>
        <v/>
      </c>
      <c r="AJ1791" s="41" t="str">
        <f t="shared" si="917"/>
        <v/>
      </c>
      <c r="AK1791" s="42" t="str">
        <f t="shared" si="918"/>
        <v/>
      </c>
      <c r="AL1791" s="41" t="str">
        <f t="shared" si="919"/>
        <v/>
      </c>
      <c r="AM1791" s="41" t="str">
        <f t="shared" si="920"/>
        <v/>
      </c>
      <c r="AN1791" s="41" t="str">
        <f t="shared" si="921"/>
        <v/>
      </c>
      <c r="AO1791" s="42" t="str">
        <f t="shared" si="922"/>
        <v/>
      </c>
      <c r="AP1791" s="41" t="str">
        <f t="shared" si="923"/>
        <v/>
      </c>
      <c r="AQ1791" s="41" t="str">
        <f t="shared" si="924"/>
        <v/>
      </c>
      <c r="AR1791" s="41" t="str">
        <f>IF($AQ1791="","",COUNTIFS(L_ChaveCob,$AQ1791,L_Ausencia,"&gt;"&amp;$W1791)+COUNTIFS($AQ$4:$AQ1791,$AQ1791,$W$4:$W1791,$W1791))</f>
        <v/>
      </c>
      <c r="AS1791" s="42">
        <f t="shared" si="925"/>
        <v>0</v>
      </c>
      <c r="AT1791" s="42">
        <f t="shared" si="926"/>
        <v>0</v>
      </c>
      <c r="AU1791" s="42">
        <f t="shared" si="927"/>
        <v>0</v>
      </c>
    </row>
    <row r="1792" spans="1:47" x14ac:dyDescent="0.2">
      <c r="A1792" s="35"/>
      <c r="B1792" s="36"/>
      <c r="C1792" s="36"/>
      <c r="D1792" s="36"/>
      <c r="E1792" s="37"/>
      <c r="F1792" s="37"/>
      <c r="G1792" s="36"/>
      <c r="H1792" s="36"/>
      <c r="I1792" s="36"/>
      <c r="J1792" s="36"/>
      <c r="K1792" s="37"/>
      <c r="L1792" s="37"/>
      <c r="M1792" s="37"/>
      <c r="N1792" s="38" t="str">
        <f t="shared" si="896"/>
        <v/>
      </c>
      <c r="O1792" t="str">
        <f t="shared" si="897"/>
        <v/>
      </c>
      <c r="P1792" t="str">
        <f t="shared" si="898"/>
        <v/>
      </c>
      <c r="Q1792" t="str">
        <f t="shared" si="899"/>
        <v/>
      </c>
      <c r="R1792" t="str">
        <f t="shared" si="900"/>
        <v/>
      </c>
      <c r="S1792" t="str">
        <f t="shared" si="901"/>
        <v/>
      </c>
      <c r="T1792" s="39" t="str">
        <f t="shared" si="902"/>
        <v/>
      </c>
      <c r="U1792" s="40">
        <f t="shared" si="903"/>
        <v>0</v>
      </c>
      <c r="V1792" s="40">
        <f t="shared" si="904"/>
        <v>0</v>
      </c>
      <c r="W1792" s="40">
        <f t="shared" si="905"/>
        <v>0</v>
      </c>
      <c r="X1792" t="str">
        <f t="shared" si="906"/>
        <v/>
      </c>
      <c r="Y1792" s="40">
        <f t="shared" si="907"/>
        <v>0</v>
      </c>
      <c r="Z1792" s="40">
        <f t="shared" si="908"/>
        <v>0</v>
      </c>
      <c r="AA1792" s="40">
        <f t="shared" si="909"/>
        <v>0</v>
      </c>
      <c r="AB1792" s="40">
        <f t="shared" si="910"/>
        <v>0</v>
      </c>
      <c r="AC1792" s="40">
        <f t="shared" si="911"/>
        <v>0</v>
      </c>
      <c r="AD1792" s="39">
        <f t="shared" si="912"/>
        <v>0</v>
      </c>
      <c r="AE1792" s="39">
        <f t="shared" si="913"/>
        <v>0</v>
      </c>
      <c r="AF1792" t="str">
        <f t="shared" si="914"/>
        <v/>
      </c>
      <c r="AG1792" t="str">
        <f t="shared" si="915"/>
        <v/>
      </c>
      <c r="AH1792" t="str">
        <f t="shared" si="916"/>
        <v/>
      </c>
      <c r="AJ1792" s="41" t="str">
        <f t="shared" si="917"/>
        <v/>
      </c>
      <c r="AK1792" s="42" t="str">
        <f t="shared" si="918"/>
        <v/>
      </c>
      <c r="AL1792" s="41" t="str">
        <f t="shared" si="919"/>
        <v/>
      </c>
      <c r="AM1792" s="41" t="str">
        <f t="shared" si="920"/>
        <v/>
      </c>
      <c r="AN1792" s="41" t="str">
        <f t="shared" si="921"/>
        <v/>
      </c>
      <c r="AO1792" s="42" t="str">
        <f t="shared" si="922"/>
        <v/>
      </c>
      <c r="AP1792" s="41" t="str">
        <f t="shared" si="923"/>
        <v/>
      </c>
      <c r="AQ1792" s="41" t="str">
        <f t="shared" si="924"/>
        <v/>
      </c>
      <c r="AR1792" s="41" t="str">
        <f>IF($AQ1792="","",COUNTIFS(L_ChaveCob,$AQ1792,L_Ausencia,"&gt;"&amp;$W1792)+COUNTIFS($AQ$4:$AQ1792,$AQ1792,$W$4:$W1792,$W1792))</f>
        <v/>
      </c>
      <c r="AS1792" s="42">
        <f t="shared" si="925"/>
        <v>0</v>
      </c>
      <c r="AT1792" s="42">
        <f t="shared" si="926"/>
        <v>0</v>
      </c>
      <c r="AU1792" s="42">
        <f t="shared" si="927"/>
        <v>0</v>
      </c>
    </row>
    <row r="1793" spans="1:47" x14ac:dyDescent="0.2">
      <c r="A1793" s="35"/>
      <c r="B1793" s="36"/>
      <c r="C1793" s="36"/>
      <c r="D1793" s="36"/>
      <c r="E1793" s="37"/>
      <c r="F1793" s="37"/>
      <c r="G1793" s="36"/>
      <c r="H1793" s="36"/>
      <c r="I1793" s="36"/>
      <c r="J1793" s="36"/>
      <c r="K1793" s="37"/>
      <c r="L1793" s="37"/>
      <c r="M1793" s="37"/>
      <c r="N1793" s="38" t="str">
        <f t="shared" si="896"/>
        <v/>
      </c>
      <c r="O1793" t="str">
        <f t="shared" si="897"/>
        <v/>
      </c>
      <c r="P1793" t="str">
        <f t="shared" si="898"/>
        <v/>
      </c>
      <c r="Q1793" t="str">
        <f t="shared" si="899"/>
        <v/>
      </c>
      <c r="R1793" t="str">
        <f t="shared" si="900"/>
        <v/>
      </c>
      <c r="S1793" t="str">
        <f t="shared" si="901"/>
        <v/>
      </c>
      <c r="T1793" s="39" t="str">
        <f t="shared" si="902"/>
        <v/>
      </c>
      <c r="U1793" s="40">
        <f t="shared" si="903"/>
        <v>0</v>
      </c>
      <c r="V1793" s="40">
        <f t="shared" si="904"/>
        <v>0</v>
      </c>
      <c r="W1793" s="40">
        <f t="shared" si="905"/>
        <v>0</v>
      </c>
      <c r="X1793" t="str">
        <f t="shared" si="906"/>
        <v/>
      </c>
      <c r="Y1793" s="40">
        <f t="shared" si="907"/>
        <v>0</v>
      </c>
      <c r="Z1793" s="40">
        <f t="shared" si="908"/>
        <v>0</v>
      </c>
      <c r="AA1793" s="40">
        <f t="shared" si="909"/>
        <v>0</v>
      </c>
      <c r="AB1793" s="40">
        <f t="shared" si="910"/>
        <v>0</v>
      </c>
      <c r="AC1793" s="40">
        <f t="shared" si="911"/>
        <v>0</v>
      </c>
      <c r="AD1793" s="39">
        <f t="shared" si="912"/>
        <v>0</v>
      </c>
      <c r="AE1793" s="39">
        <f t="shared" si="913"/>
        <v>0</v>
      </c>
      <c r="AF1793" t="str">
        <f t="shared" si="914"/>
        <v/>
      </c>
      <c r="AG1793" t="str">
        <f t="shared" si="915"/>
        <v/>
      </c>
      <c r="AH1793" t="str">
        <f t="shared" si="916"/>
        <v/>
      </c>
      <c r="AJ1793" s="41" t="str">
        <f t="shared" si="917"/>
        <v/>
      </c>
      <c r="AK1793" s="42" t="str">
        <f t="shared" si="918"/>
        <v/>
      </c>
      <c r="AL1793" s="41" t="str">
        <f t="shared" si="919"/>
        <v/>
      </c>
      <c r="AM1793" s="41" t="str">
        <f t="shared" si="920"/>
        <v/>
      </c>
      <c r="AN1793" s="41" t="str">
        <f t="shared" si="921"/>
        <v/>
      </c>
      <c r="AO1793" s="42" t="str">
        <f t="shared" si="922"/>
        <v/>
      </c>
      <c r="AP1793" s="41" t="str">
        <f t="shared" si="923"/>
        <v/>
      </c>
      <c r="AQ1793" s="41" t="str">
        <f t="shared" si="924"/>
        <v/>
      </c>
      <c r="AR1793" s="41" t="str">
        <f>IF($AQ1793="","",COUNTIFS(L_ChaveCob,$AQ1793,L_Ausencia,"&gt;"&amp;$W1793)+COUNTIFS($AQ$4:$AQ1793,$AQ1793,$W$4:$W1793,$W1793))</f>
        <v/>
      </c>
      <c r="AS1793" s="42">
        <f t="shared" si="925"/>
        <v>0</v>
      </c>
      <c r="AT1793" s="42">
        <f t="shared" si="926"/>
        <v>0</v>
      </c>
      <c r="AU1793" s="42">
        <f t="shared" si="927"/>
        <v>0</v>
      </c>
    </row>
    <row r="1794" spans="1:47" x14ac:dyDescent="0.2">
      <c r="A1794" s="35"/>
      <c r="B1794" s="36"/>
      <c r="C1794" s="36"/>
      <c r="D1794" s="36"/>
      <c r="E1794" s="37"/>
      <c r="F1794" s="37"/>
      <c r="G1794" s="36"/>
      <c r="H1794" s="36"/>
      <c r="I1794" s="36"/>
      <c r="J1794" s="36"/>
      <c r="K1794" s="37"/>
      <c r="L1794" s="37"/>
      <c r="M1794" s="37"/>
      <c r="N1794" s="38" t="str">
        <f t="shared" si="896"/>
        <v/>
      </c>
      <c r="O1794" t="str">
        <f t="shared" si="897"/>
        <v/>
      </c>
      <c r="P1794" t="str">
        <f t="shared" si="898"/>
        <v/>
      </c>
      <c r="Q1794" t="str">
        <f t="shared" si="899"/>
        <v/>
      </c>
      <c r="R1794" t="str">
        <f t="shared" si="900"/>
        <v/>
      </c>
      <c r="S1794" t="str">
        <f t="shared" si="901"/>
        <v/>
      </c>
      <c r="T1794" s="39" t="str">
        <f t="shared" si="902"/>
        <v/>
      </c>
      <c r="U1794" s="40">
        <f t="shared" si="903"/>
        <v>0</v>
      </c>
      <c r="V1794" s="40">
        <f t="shared" si="904"/>
        <v>0</v>
      </c>
      <c r="W1794" s="40">
        <f t="shared" si="905"/>
        <v>0</v>
      </c>
      <c r="X1794" t="str">
        <f t="shared" si="906"/>
        <v/>
      </c>
      <c r="Y1794" s="40">
        <f t="shared" si="907"/>
        <v>0</v>
      </c>
      <c r="Z1794" s="40">
        <f t="shared" si="908"/>
        <v>0</v>
      </c>
      <c r="AA1794" s="40">
        <f t="shared" si="909"/>
        <v>0</v>
      </c>
      <c r="AB1794" s="40">
        <f t="shared" si="910"/>
        <v>0</v>
      </c>
      <c r="AC1794" s="40">
        <f t="shared" si="911"/>
        <v>0</v>
      </c>
      <c r="AD1794" s="39">
        <f t="shared" si="912"/>
        <v>0</v>
      </c>
      <c r="AE1794" s="39">
        <f t="shared" si="913"/>
        <v>0</v>
      </c>
      <c r="AF1794" t="str">
        <f t="shared" si="914"/>
        <v/>
      </c>
      <c r="AG1794" t="str">
        <f t="shared" si="915"/>
        <v/>
      </c>
      <c r="AH1794" t="str">
        <f t="shared" si="916"/>
        <v/>
      </c>
      <c r="AJ1794" s="41" t="str">
        <f t="shared" si="917"/>
        <v/>
      </c>
      <c r="AK1794" s="42" t="str">
        <f t="shared" si="918"/>
        <v/>
      </c>
      <c r="AL1794" s="41" t="str">
        <f t="shared" si="919"/>
        <v/>
      </c>
      <c r="AM1794" s="41" t="str">
        <f t="shared" si="920"/>
        <v/>
      </c>
      <c r="AN1794" s="41" t="str">
        <f t="shared" si="921"/>
        <v/>
      </c>
      <c r="AO1794" s="42" t="str">
        <f t="shared" si="922"/>
        <v/>
      </c>
      <c r="AP1794" s="41" t="str">
        <f t="shared" si="923"/>
        <v/>
      </c>
      <c r="AQ1794" s="41" t="str">
        <f t="shared" si="924"/>
        <v/>
      </c>
      <c r="AR1794" s="41" t="str">
        <f>IF($AQ1794="","",COUNTIFS(L_ChaveCob,$AQ1794,L_Ausencia,"&gt;"&amp;$W1794)+COUNTIFS($AQ$4:$AQ1794,$AQ1794,$W$4:$W1794,$W1794))</f>
        <v/>
      </c>
      <c r="AS1794" s="42">
        <f t="shared" si="925"/>
        <v>0</v>
      </c>
      <c r="AT1794" s="42">
        <f t="shared" si="926"/>
        <v>0</v>
      </c>
      <c r="AU1794" s="42">
        <f t="shared" si="927"/>
        <v>0</v>
      </c>
    </row>
    <row r="1795" spans="1:47" x14ac:dyDescent="0.2">
      <c r="A1795" s="35"/>
      <c r="B1795" s="36"/>
      <c r="C1795" s="36"/>
      <c r="D1795" s="36"/>
      <c r="E1795" s="37"/>
      <c r="F1795" s="37"/>
      <c r="G1795" s="36"/>
      <c r="H1795" s="36"/>
      <c r="I1795" s="36"/>
      <c r="J1795" s="36"/>
      <c r="K1795" s="37"/>
      <c r="L1795" s="37"/>
      <c r="M1795" s="37"/>
      <c r="N1795" s="38" t="str">
        <f t="shared" si="896"/>
        <v/>
      </c>
      <c r="O1795" t="str">
        <f t="shared" si="897"/>
        <v/>
      </c>
      <c r="P1795" t="str">
        <f t="shared" si="898"/>
        <v/>
      </c>
      <c r="Q1795" t="str">
        <f t="shared" si="899"/>
        <v/>
      </c>
      <c r="R1795" t="str">
        <f t="shared" si="900"/>
        <v/>
      </c>
      <c r="S1795" t="str">
        <f t="shared" si="901"/>
        <v/>
      </c>
      <c r="T1795" s="39" t="str">
        <f t="shared" si="902"/>
        <v/>
      </c>
      <c r="U1795" s="40">
        <f t="shared" si="903"/>
        <v>0</v>
      </c>
      <c r="V1795" s="40">
        <f t="shared" si="904"/>
        <v>0</v>
      </c>
      <c r="W1795" s="40">
        <f t="shared" si="905"/>
        <v>0</v>
      </c>
      <c r="X1795" t="str">
        <f t="shared" si="906"/>
        <v/>
      </c>
      <c r="Y1795" s="40">
        <f t="shared" si="907"/>
        <v>0</v>
      </c>
      <c r="Z1795" s="40">
        <f t="shared" si="908"/>
        <v>0</v>
      </c>
      <c r="AA1795" s="40">
        <f t="shared" si="909"/>
        <v>0</v>
      </c>
      <c r="AB1795" s="40">
        <f t="shared" si="910"/>
        <v>0</v>
      </c>
      <c r="AC1795" s="40">
        <f t="shared" si="911"/>
        <v>0</v>
      </c>
      <c r="AD1795" s="39">
        <f t="shared" si="912"/>
        <v>0</v>
      </c>
      <c r="AE1795" s="39">
        <f t="shared" si="913"/>
        <v>0</v>
      </c>
      <c r="AF1795" t="str">
        <f t="shared" si="914"/>
        <v/>
      </c>
      <c r="AG1795" t="str">
        <f t="shared" si="915"/>
        <v/>
      </c>
      <c r="AH1795" t="str">
        <f t="shared" si="916"/>
        <v/>
      </c>
      <c r="AJ1795" s="41" t="str">
        <f t="shared" si="917"/>
        <v/>
      </c>
      <c r="AK1795" s="42" t="str">
        <f t="shared" si="918"/>
        <v/>
      </c>
      <c r="AL1795" s="41" t="str">
        <f t="shared" si="919"/>
        <v/>
      </c>
      <c r="AM1795" s="41" t="str">
        <f t="shared" si="920"/>
        <v/>
      </c>
      <c r="AN1795" s="41" t="str">
        <f t="shared" si="921"/>
        <v/>
      </c>
      <c r="AO1795" s="42" t="str">
        <f t="shared" si="922"/>
        <v/>
      </c>
      <c r="AP1795" s="41" t="str">
        <f t="shared" si="923"/>
        <v/>
      </c>
      <c r="AQ1795" s="41" t="str">
        <f t="shared" si="924"/>
        <v/>
      </c>
      <c r="AR1795" s="41" t="str">
        <f>IF($AQ1795="","",COUNTIFS(L_ChaveCob,$AQ1795,L_Ausencia,"&gt;"&amp;$W1795)+COUNTIFS($AQ$4:$AQ1795,$AQ1795,$W$4:$W1795,$W1795))</f>
        <v/>
      </c>
      <c r="AS1795" s="42">
        <f t="shared" si="925"/>
        <v>0</v>
      </c>
      <c r="AT1795" s="42">
        <f t="shared" si="926"/>
        <v>0</v>
      </c>
      <c r="AU1795" s="42">
        <f t="shared" si="927"/>
        <v>0</v>
      </c>
    </row>
    <row r="1796" spans="1:47" x14ac:dyDescent="0.2">
      <c r="A1796" s="35"/>
      <c r="B1796" s="36"/>
      <c r="C1796" s="36"/>
      <c r="D1796" s="36"/>
      <c r="E1796" s="37"/>
      <c r="F1796" s="37"/>
      <c r="G1796" s="36"/>
      <c r="H1796" s="36"/>
      <c r="I1796" s="36"/>
      <c r="J1796" s="36"/>
      <c r="K1796" s="37"/>
      <c r="L1796" s="37"/>
      <c r="M1796" s="37"/>
      <c r="N1796" s="38" t="str">
        <f t="shared" si="896"/>
        <v/>
      </c>
      <c r="O1796" t="str">
        <f t="shared" si="897"/>
        <v/>
      </c>
      <c r="P1796" t="str">
        <f t="shared" si="898"/>
        <v/>
      </c>
      <c r="Q1796" t="str">
        <f t="shared" si="899"/>
        <v/>
      </c>
      <c r="R1796" t="str">
        <f t="shared" si="900"/>
        <v/>
      </c>
      <c r="S1796" t="str">
        <f t="shared" si="901"/>
        <v/>
      </c>
      <c r="T1796" s="39" t="str">
        <f t="shared" si="902"/>
        <v/>
      </c>
      <c r="U1796" s="40">
        <f t="shared" si="903"/>
        <v>0</v>
      </c>
      <c r="V1796" s="40">
        <f t="shared" si="904"/>
        <v>0</v>
      </c>
      <c r="W1796" s="40">
        <f t="shared" si="905"/>
        <v>0</v>
      </c>
      <c r="X1796" t="str">
        <f t="shared" si="906"/>
        <v/>
      </c>
      <c r="Y1796" s="40">
        <f t="shared" si="907"/>
        <v>0</v>
      </c>
      <c r="Z1796" s="40">
        <f t="shared" si="908"/>
        <v>0</v>
      </c>
      <c r="AA1796" s="40">
        <f t="shared" si="909"/>
        <v>0</v>
      </c>
      <c r="AB1796" s="40">
        <f t="shared" si="910"/>
        <v>0</v>
      </c>
      <c r="AC1796" s="40">
        <f t="shared" si="911"/>
        <v>0</v>
      </c>
      <c r="AD1796" s="39">
        <f t="shared" si="912"/>
        <v>0</v>
      </c>
      <c r="AE1796" s="39">
        <f t="shared" si="913"/>
        <v>0</v>
      </c>
      <c r="AF1796" t="str">
        <f t="shared" si="914"/>
        <v/>
      </c>
      <c r="AG1796" t="str">
        <f t="shared" si="915"/>
        <v/>
      </c>
      <c r="AH1796" t="str">
        <f t="shared" si="916"/>
        <v/>
      </c>
      <c r="AJ1796" s="41" t="str">
        <f t="shared" si="917"/>
        <v/>
      </c>
      <c r="AK1796" s="42" t="str">
        <f t="shared" si="918"/>
        <v/>
      </c>
      <c r="AL1796" s="41" t="str">
        <f t="shared" si="919"/>
        <v/>
      </c>
      <c r="AM1796" s="41" t="str">
        <f t="shared" si="920"/>
        <v/>
      </c>
      <c r="AN1796" s="41" t="str">
        <f t="shared" si="921"/>
        <v/>
      </c>
      <c r="AO1796" s="42" t="str">
        <f t="shared" si="922"/>
        <v/>
      </c>
      <c r="AP1796" s="41" t="str">
        <f t="shared" si="923"/>
        <v/>
      </c>
      <c r="AQ1796" s="41" t="str">
        <f t="shared" si="924"/>
        <v/>
      </c>
      <c r="AR1796" s="41" t="str">
        <f>IF($AQ1796="","",COUNTIFS(L_ChaveCob,$AQ1796,L_Ausencia,"&gt;"&amp;$W1796)+COUNTIFS($AQ$4:$AQ1796,$AQ1796,$W$4:$W1796,$W1796))</f>
        <v/>
      </c>
      <c r="AS1796" s="42">
        <f t="shared" si="925"/>
        <v>0</v>
      </c>
      <c r="AT1796" s="42">
        <f t="shared" si="926"/>
        <v>0</v>
      </c>
      <c r="AU1796" s="42">
        <f t="shared" si="927"/>
        <v>0</v>
      </c>
    </row>
    <row r="1797" spans="1:47" x14ac:dyDescent="0.2">
      <c r="A1797" s="35"/>
      <c r="B1797" s="36"/>
      <c r="C1797" s="36"/>
      <c r="D1797" s="36"/>
      <c r="E1797" s="37"/>
      <c r="F1797" s="37"/>
      <c r="G1797" s="36"/>
      <c r="H1797" s="36"/>
      <c r="I1797" s="36"/>
      <c r="J1797" s="36"/>
      <c r="K1797" s="37"/>
      <c r="L1797" s="37"/>
      <c r="M1797" s="37"/>
      <c r="N1797" s="38" t="str">
        <f t="shared" si="896"/>
        <v/>
      </c>
      <c r="O1797" t="str">
        <f t="shared" si="897"/>
        <v/>
      </c>
      <c r="P1797" t="str">
        <f t="shared" si="898"/>
        <v/>
      </c>
      <c r="Q1797" t="str">
        <f t="shared" si="899"/>
        <v/>
      </c>
      <c r="R1797" t="str">
        <f t="shared" si="900"/>
        <v/>
      </c>
      <c r="S1797" t="str">
        <f t="shared" si="901"/>
        <v/>
      </c>
      <c r="T1797" s="39" t="str">
        <f t="shared" si="902"/>
        <v/>
      </c>
      <c r="U1797" s="40">
        <f t="shared" si="903"/>
        <v>0</v>
      </c>
      <c r="V1797" s="40">
        <f t="shared" si="904"/>
        <v>0</v>
      </c>
      <c r="W1797" s="40">
        <f t="shared" si="905"/>
        <v>0</v>
      </c>
      <c r="X1797" t="str">
        <f t="shared" si="906"/>
        <v/>
      </c>
      <c r="Y1797" s="40">
        <f t="shared" si="907"/>
        <v>0</v>
      </c>
      <c r="Z1797" s="40">
        <f t="shared" si="908"/>
        <v>0</v>
      </c>
      <c r="AA1797" s="40">
        <f t="shared" si="909"/>
        <v>0</v>
      </c>
      <c r="AB1797" s="40">
        <f t="shared" si="910"/>
        <v>0</v>
      </c>
      <c r="AC1797" s="40">
        <f t="shared" si="911"/>
        <v>0</v>
      </c>
      <c r="AD1797" s="39">
        <f t="shared" si="912"/>
        <v>0</v>
      </c>
      <c r="AE1797" s="39">
        <f t="shared" si="913"/>
        <v>0</v>
      </c>
      <c r="AF1797" t="str">
        <f t="shared" si="914"/>
        <v/>
      </c>
      <c r="AG1797" t="str">
        <f t="shared" si="915"/>
        <v/>
      </c>
      <c r="AH1797" t="str">
        <f t="shared" si="916"/>
        <v/>
      </c>
      <c r="AJ1797" s="41" t="str">
        <f t="shared" si="917"/>
        <v/>
      </c>
      <c r="AK1797" s="42" t="str">
        <f t="shared" si="918"/>
        <v/>
      </c>
      <c r="AL1797" s="41" t="str">
        <f t="shared" si="919"/>
        <v/>
      </c>
      <c r="AM1797" s="41" t="str">
        <f t="shared" si="920"/>
        <v/>
      </c>
      <c r="AN1797" s="41" t="str">
        <f t="shared" si="921"/>
        <v/>
      </c>
      <c r="AO1797" s="42" t="str">
        <f t="shared" si="922"/>
        <v/>
      </c>
      <c r="AP1797" s="41" t="str">
        <f t="shared" si="923"/>
        <v/>
      </c>
      <c r="AQ1797" s="41" t="str">
        <f t="shared" si="924"/>
        <v/>
      </c>
      <c r="AR1797" s="41" t="str">
        <f>IF($AQ1797="","",COUNTIFS(L_ChaveCob,$AQ1797,L_Ausencia,"&gt;"&amp;$W1797)+COUNTIFS($AQ$4:$AQ1797,$AQ1797,$W$4:$W1797,$W1797))</f>
        <v/>
      </c>
      <c r="AS1797" s="42">
        <f t="shared" si="925"/>
        <v>0</v>
      </c>
      <c r="AT1797" s="42">
        <f t="shared" si="926"/>
        <v>0</v>
      </c>
      <c r="AU1797" s="42">
        <f t="shared" si="927"/>
        <v>0</v>
      </c>
    </row>
    <row r="1798" spans="1:47" x14ac:dyDescent="0.2">
      <c r="A1798" s="35"/>
      <c r="B1798" s="36"/>
      <c r="C1798" s="36"/>
      <c r="D1798" s="36"/>
      <c r="E1798" s="37"/>
      <c r="F1798" s="37"/>
      <c r="G1798" s="36"/>
      <c r="H1798" s="36"/>
      <c r="I1798" s="36"/>
      <c r="J1798" s="36"/>
      <c r="K1798" s="37"/>
      <c r="L1798" s="37"/>
      <c r="M1798" s="37"/>
      <c r="N1798" s="38" t="str">
        <f t="shared" si="896"/>
        <v/>
      </c>
      <c r="O1798" t="str">
        <f t="shared" si="897"/>
        <v/>
      </c>
      <c r="P1798" t="str">
        <f t="shared" si="898"/>
        <v/>
      </c>
      <c r="Q1798" t="str">
        <f t="shared" si="899"/>
        <v/>
      </c>
      <c r="R1798" t="str">
        <f t="shared" si="900"/>
        <v/>
      </c>
      <c r="S1798" t="str">
        <f t="shared" si="901"/>
        <v/>
      </c>
      <c r="T1798" s="39" t="str">
        <f t="shared" si="902"/>
        <v/>
      </c>
      <c r="U1798" s="40">
        <f t="shared" si="903"/>
        <v>0</v>
      </c>
      <c r="V1798" s="40">
        <f t="shared" si="904"/>
        <v>0</v>
      </c>
      <c r="W1798" s="40">
        <f t="shared" si="905"/>
        <v>0</v>
      </c>
      <c r="X1798" t="str">
        <f t="shared" si="906"/>
        <v/>
      </c>
      <c r="Y1798" s="40">
        <f t="shared" si="907"/>
        <v>0</v>
      </c>
      <c r="Z1798" s="40">
        <f t="shared" si="908"/>
        <v>0</v>
      </c>
      <c r="AA1798" s="40">
        <f t="shared" si="909"/>
        <v>0</v>
      </c>
      <c r="AB1798" s="40">
        <f t="shared" si="910"/>
        <v>0</v>
      </c>
      <c r="AC1798" s="40">
        <f t="shared" si="911"/>
        <v>0</v>
      </c>
      <c r="AD1798" s="39">
        <f t="shared" si="912"/>
        <v>0</v>
      </c>
      <c r="AE1798" s="39">
        <f t="shared" si="913"/>
        <v>0</v>
      </c>
      <c r="AF1798" t="str">
        <f t="shared" si="914"/>
        <v/>
      </c>
      <c r="AG1798" t="str">
        <f t="shared" si="915"/>
        <v/>
      </c>
      <c r="AH1798" t="str">
        <f t="shared" si="916"/>
        <v/>
      </c>
      <c r="AJ1798" s="41" t="str">
        <f t="shared" si="917"/>
        <v/>
      </c>
      <c r="AK1798" s="42" t="str">
        <f t="shared" si="918"/>
        <v/>
      </c>
      <c r="AL1798" s="41" t="str">
        <f t="shared" si="919"/>
        <v/>
      </c>
      <c r="AM1798" s="41" t="str">
        <f t="shared" si="920"/>
        <v/>
      </c>
      <c r="AN1798" s="41" t="str">
        <f t="shared" si="921"/>
        <v/>
      </c>
      <c r="AO1798" s="42" t="str">
        <f t="shared" si="922"/>
        <v/>
      </c>
      <c r="AP1798" s="41" t="str">
        <f t="shared" si="923"/>
        <v/>
      </c>
      <c r="AQ1798" s="41" t="str">
        <f t="shared" si="924"/>
        <v/>
      </c>
      <c r="AR1798" s="41" t="str">
        <f>IF($AQ1798="","",COUNTIFS(L_ChaveCob,$AQ1798,L_Ausencia,"&gt;"&amp;$W1798)+COUNTIFS($AQ$4:$AQ1798,$AQ1798,$W$4:$W1798,$W1798))</f>
        <v/>
      </c>
      <c r="AS1798" s="42">
        <f t="shared" si="925"/>
        <v>0</v>
      </c>
      <c r="AT1798" s="42">
        <f t="shared" si="926"/>
        <v>0</v>
      </c>
      <c r="AU1798" s="42">
        <f t="shared" si="927"/>
        <v>0</v>
      </c>
    </row>
    <row r="1799" spans="1:47" x14ac:dyDescent="0.2">
      <c r="A1799" s="35"/>
      <c r="B1799" s="36"/>
      <c r="C1799" s="36"/>
      <c r="D1799" s="36"/>
      <c r="E1799" s="37"/>
      <c r="F1799" s="37"/>
      <c r="G1799" s="36"/>
      <c r="H1799" s="36"/>
      <c r="I1799" s="36"/>
      <c r="J1799" s="36"/>
      <c r="K1799" s="37"/>
      <c r="L1799" s="37"/>
      <c r="M1799" s="37"/>
      <c r="N1799" s="38" t="str">
        <f t="shared" si="896"/>
        <v/>
      </c>
      <c r="O1799" t="str">
        <f t="shared" si="897"/>
        <v/>
      </c>
      <c r="P1799" t="str">
        <f t="shared" si="898"/>
        <v/>
      </c>
      <c r="Q1799" t="str">
        <f t="shared" si="899"/>
        <v/>
      </c>
      <c r="R1799" t="str">
        <f t="shared" si="900"/>
        <v/>
      </c>
      <c r="S1799" t="str">
        <f t="shared" si="901"/>
        <v/>
      </c>
      <c r="T1799" s="39" t="str">
        <f t="shared" si="902"/>
        <v/>
      </c>
      <c r="U1799" s="40">
        <f t="shared" si="903"/>
        <v>0</v>
      </c>
      <c r="V1799" s="40">
        <f t="shared" si="904"/>
        <v>0</v>
      </c>
      <c r="W1799" s="40">
        <f t="shared" si="905"/>
        <v>0</v>
      </c>
      <c r="X1799" t="str">
        <f t="shared" si="906"/>
        <v/>
      </c>
      <c r="Y1799" s="40">
        <f t="shared" si="907"/>
        <v>0</v>
      </c>
      <c r="Z1799" s="40">
        <f t="shared" si="908"/>
        <v>0</v>
      </c>
      <c r="AA1799" s="40">
        <f t="shared" si="909"/>
        <v>0</v>
      </c>
      <c r="AB1799" s="40">
        <f t="shared" si="910"/>
        <v>0</v>
      </c>
      <c r="AC1799" s="40">
        <f t="shared" si="911"/>
        <v>0</v>
      </c>
      <c r="AD1799" s="39">
        <f t="shared" si="912"/>
        <v>0</v>
      </c>
      <c r="AE1799" s="39">
        <f t="shared" si="913"/>
        <v>0</v>
      </c>
      <c r="AF1799" t="str">
        <f t="shared" si="914"/>
        <v/>
      </c>
      <c r="AG1799" t="str">
        <f t="shared" si="915"/>
        <v/>
      </c>
      <c r="AH1799" t="str">
        <f t="shared" si="916"/>
        <v/>
      </c>
      <c r="AJ1799" s="41" t="str">
        <f t="shared" si="917"/>
        <v/>
      </c>
      <c r="AK1799" s="42" t="str">
        <f t="shared" si="918"/>
        <v/>
      </c>
      <c r="AL1799" s="41" t="str">
        <f t="shared" si="919"/>
        <v/>
      </c>
      <c r="AM1799" s="41" t="str">
        <f t="shared" si="920"/>
        <v/>
      </c>
      <c r="AN1799" s="41" t="str">
        <f t="shared" si="921"/>
        <v/>
      </c>
      <c r="AO1799" s="42" t="str">
        <f t="shared" si="922"/>
        <v/>
      </c>
      <c r="AP1799" s="41" t="str">
        <f t="shared" si="923"/>
        <v/>
      </c>
      <c r="AQ1799" s="41" t="str">
        <f t="shared" si="924"/>
        <v/>
      </c>
      <c r="AR1799" s="41" t="str">
        <f>IF($AQ1799="","",COUNTIFS(L_ChaveCob,$AQ1799,L_Ausencia,"&gt;"&amp;$W1799)+COUNTIFS($AQ$4:$AQ1799,$AQ1799,$W$4:$W1799,$W1799))</f>
        <v/>
      </c>
      <c r="AS1799" s="42">
        <f t="shared" si="925"/>
        <v>0</v>
      </c>
      <c r="AT1799" s="42">
        <f t="shared" si="926"/>
        <v>0</v>
      </c>
      <c r="AU1799" s="42">
        <f t="shared" si="927"/>
        <v>0</v>
      </c>
    </row>
    <row r="1800" spans="1:47" x14ac:dyDescent="0.2">
      <c r="A1800" s="35"/>
      <c r="B1800" s="36"/>
      <c r="C1800" s="36"/>
      <c r="D1800" s="36"/>
      <c r="E1800" s="37"/>
      <c r="F1800" s="37"/>
      <c r="G1800" s="36"/>
      <c r="H1800" s="36"/>
      <c r="I1800" s="36"/>
      <c r="J1800" s="36"/>
      <c r="K1800" s="37"/>
      <c r="L1800" s="37"/>
      <c r="M1800" s="37"/>
      <c r="N1800" s="38" t="str">
        <f t="shared" si="896"/>
        <v/>
      </c>
      <c r="O1800" t="str">
        <f t="shared" si="897"/>
        <v/>
      </c>
      <c r="P1800" t="str">
        <f t="shared" si="898"/>
        <v/>
      </c>
      <c r="Q1800" t="str">
        <f t="shared" si="899"/>
        <v/>
      </c>
      <c r="R1800" t="str">
        <f t="shared" si="900"/>
        <v/>
      </c>
      <c r="S1800" t="str">
        <f t="shared" si="901"/>
        <v/>
      </c>
      <c r="T1800" s="39" t="str">
        <f t="shared" si="902"/>
        <v/>
      </c>
      <c r="U1800" s="40">
        <f t="shared" si="903"/>
        <v>0</v>
      </c>
      <c r="V1800" s="40">
        <f t="shared" si="904"/>
        <v>0</v>
      </c>
      <c r="W1800" s="40">
        <f t="shared" si="905"/>
        <v>0</v>
      </c>
      <c r="X1800" t="str">
        <f t="shared" si="906"/>
        <v/>
      </c>
      <c r="Y1800" s="40">
        <f t="shared" si="907"/>
        <v>0</v>
      </c>
      <c r="Z1800" s="40">
        <f t="shared" si="908"/>
        <v>0</v>
      </c>
      <c r="AA1800" s="40">
        <f t="shared" si="909"/>
        <v>0</v>
      </c>
      <c r="AB1800" s="40">
        <f t="shared" si="910"/>
        <v>0</v>
      </c>
      <c r="AC1800" s="40">
        <f t="shared" si="911"/>
        <v>0</v>
      </c>
      <c r="AD1800" s="39">
        <f t="shared" si="912"/>
        <v>0</v>
      </c>
      <c r="AE1800" s="39">
        <f t="shared" si="913"/>
        <v>0</v>
      </c>
      <c r="AF1800" t="str">
        <f t="shared" si="914"/>
        <v/>
      </c>
      <c r="AG1800" t="str">
        <f t="shared" si="915"/>
        <v/>
      </c>
      <c r="AH1800" t="str">
        <f t="shared" si="916"/>
        <v/>
      </c>
      <c r="AJ1800" s="41" t="str">
        <f t="shared" si="917"/>
        <v/>
      </c>
      <c r="AK1800" s="42" t="str">
        <f t="shared" si="918"/>
        <v/>
      </c>
      <c r="AL1800" s="41" t="str">
        <f t="shared" si="919"/>
        <v/>
      </c>
      <c r="AM1800" s="41" t="str">
        <f t="shared" si="920"/>
        <v/>
      </c>
      <c r="AN1800" s="41" t="str">
        <f t="shared" si="921"/>
        <v/>
      </c>
      <c r="AO1800" s="42" t="str">
        <f t="shared" si="922"/>
        <v/>
      </c>
      <c r="AP1800" s="41" t="str">
        <f t="shared" si="923"/>
        <v/>
      </c>
      <c r="AQ1800" s="41" t="str">
        <f t="shared" si="924"/>
        <v/>
      </c>
      <c r="AR1800" s="41" t="str">
        <f>IF($AQ1800="","",COUNTIFS(L_ChaveCob,$AQ1800,L_Ausencia,"&gt;"&amp;$W1800)+COUNTIFS($AQ$4:$AQ1800,$AQ1800,$W$4:$W1800,$W1800))</f>
        <v/>
      </c>
      <c r="AS1800" s="42">
        <f t="shared" si="925"/>
        <v>0</v>
      </c>
      <c r="AT1800" s="42">
        <f t="shared" si="926"/>
        <v>0</v>
      </c>
      <c r="AU1800" s="42">
        <f t="shared" si="927"/>
        <v>0</v>
      </c>
    </row>
    <row r="1801" spans="1:47" x14ac:dyDescent="0.2">
      <c r="A1801" s="35"/>
      <c r="B1801" s="36"/>
      <c r="C1801" s="36"/>
      <c r="D1801" s="36"/>
      <c r="E1801" s="37"/>
      <c r="F1801" s="37"/>
      <c r="G1801" s="36"/>
      <c r="H1801" s="36"/>
      <c r="I1801" s="36"/>
      <c r="J1801" s="36"/>
      <c r="K1801" s="37"/>
      <c r="L1801" s="37"/>
      <c r="M1801" s="37"/>
      <c r="N1801" s="38" t="str">
        <f t="shared" si="896"/>
        <v/>
      </c>
      <c r="O1801" t="str">
        <f t="shared" si="897"/>
        <v/>
      </c>
      <c r="P1801" t="str">
        <f t="shared" si="898"/>
        <v/>
      </c>
      <c r="Q1801" t="str">
        <f t="shared" si="899"/>
        <v/>
      </c>
      <c r="R1801" t="str">
        <f t="shared" si="900"/>
        <v/>
      </c>
      <c r="S1801" t="str">
        <f t="shared" si="901"/>
        <v/>
      </c>
      <c r="T1801" s="39" t="str">
        <f t="shared" si="902"/>
        <v/>
      </c>
      <c r="U1801" s="40">
        <f t="shared" si="903"/>
        <v>0</v>
      </c>
      <c r="V1801" s="40">
        <f t="shared" si="904"/>
        <v>0</v>
      </c>
      <c r="W1801" s="40">
        <f t="shared" si="905"/>
        <v>0</v>
      </c>
      <c r="X1801" t="str">
        <f t="shared" si="906"/>
        <v/>
      </c>
      <c r="Y1801" s="40">
        <f t="shared" si="907"/>
        <v>0</v>
      </c>
      <c r="Z1801" s="40">
        <f t="shared" si="908"/>
        <v>0</v>
      </c>
      <c r="AA1801" s="40">
        <f t="shared" si="909"/>
        <v>0</v>
      </c>
      <c r="AB1801" s="40">
        <f t="shared" si="910"/>
        <v>0</v>
      </c>
      <c r="AC1801" s="40">
        <f t="shared" si="911"/>
        <v>0</v>
      </c>
      <c r="AD1801" s="39">
        <f t="shared" si="912"/>
        <v>0</v>
      </c>
      <c r="AE1801" s="39">
        <f t="shared" si="913"/>
        <v>0</v>
      </c>
      <c r="AF1801" t="str">
        <f t="shared" si="914"/>
        <v/>
      </c>
      <c r="AG1801" t="str">
        <f t="shared" si="915"/>
        <v/>
      </c>
      <c r="AH1801" t="str">
        <f t="shared" si="916"/>
        <v/>
      </c>
      <c r="AJ1801" s="41" t="str">
        <f t="shared" si="917"/>
        <v/>
      </c>
      <c r="AK1801" s="42" t="str">
        <f t="shared" si="918"/>
        <v/>
      </c>
      <c r="AL1801" s="41" t="str">
        <f t="shared" si="919"/>
        <v/>
      </c>
      <c r="AM1801" s="41" t="str">
        <f t="shared" si="920"/>
        <v/>
      </c>
      <c r="AN1801" s="41" t="str">
        <f t="shared" si="921"/>
        <v/>
      </c>
      <c r="AO1801" s="42" t="str">
        <f t="shared" si="922"/>
        <v/>
      </c>
      <c r="AP1801" s="41" t="str">
        <f t="shared" si="923"/>
        <v/>
      </c>
      <c r="AQ1801" s="41" t="str">
        <f t="shared" si="924"/>
        <v/>
      </c>
      <c r="AR1801" s="41" t="str">
        <f>IF($AQ1801="","",COUNTIFS(L_ChaveCob,$AQ1801,L_Ausencia,"&gt;"&amp;$W1801)+COUNTIFS($AQ$4:$AQ1801,$AQ1801,$W$4:$W1801,$W1801))</f>
        <v/>
      </c>
      <c r="AS1801" s="42">
        <f t="shared" si="925"/>
        <v>0</v>
      </c>
      <c r="AT1801" s="42">
        <f t="shared" si="926"/>
        <v>0</v>
      </c>
      <c r="AU1801" s="42">
        <f t="shared" si="927"/>
        <v>0</v>
      </c>
    </row>
    <row r="1802" spans="1:47" x14ac:dyDescent="0.2">
      <c r="A1802" s="35"/>
      <c r="B1802" s="36"/>
      <c r="C1802" s="36"/>
      <c r="D1802" s="36"/>
      <c r="E1802" s="37"/>
      <c r="F1802" s="37"/>
      <c r="G1802" s="36"/>
      <c r="H1802" s="36"/>
      <c r="I1802" s="36"/>
      <c r="J1802" s="36"/>
      <c r="K1802" s="37"/>
      <c r="L1802" s="37"/>
      <c r="M1802" s="37"/>
      <c r="N1802" s="38" t="str">
        <f t="shared" si="896"/>
        <v/>
      </c>
      <c r="O1802" t="str">
        <f t="shared" si="897"/>
        <v/>
      </c>
      <c r="P1802" t="str">
        <f t="shared" si="898"/>
        <v/>
      </c>
      <c r="Q1802" t="str">
        <f t="shared" si="899"/>
        <v/>
      </c>
      <c r="R1802" t="str">
        <f t="shared" si="900"/>
        <v/>
      </c>
      <c r="S1802" t="str">
        <f t="shared" si="901"/>
        <v/>
      </c>
      <c r="T1802" s="39" t="str">
        <f t="shared" si="902"/>
        <v/>
      </c>
      <c r="U1802" s="40">
        <f t="shared" si="903"/>
        <v>0</v>
      </c>
      <c r="V1802" s="40">
        <f t="shared" si="904"/>
        <v>0</v>
      </c>
      <c r="W1802" s="40">
        <f t="shared" si="905"/>
        <v>0</v>
      </c>
      <c r="X1802" t="str">
        <f t="shared" si="906"/>
        <v/>
      </c>
      <c r="Y1802" s="40">
        <f t="shared" si="907"/>
        <v>0</v>
      </c>
      <c r="Z1802" s="40">
        <f t="shared" si="908"/>
        <v>0</v>
      </c>
      <c r="AA1802" s="40">
        <f t="shared" si="909"/>
        <v>0</v>
      </c>
      <c r="AB1802" s="40">
        <f t="shared" si="910"/>
        <v>0</v>
      </c>
      <c r="AC1802" s="40">
        <f t="shared" si="911"/>
        <v>0</v>
      </c>
      <c r="AD1802" s="39">
        <f t="shared" si="912"/>
        <v>0</v>
      </c>
      <c r="AE1802" s="39">
        <f t="shared" si="913"/>
        <v>0</v>
      </c>
      <c r="AF1802" t="str">
        <f t="shared" si="914"/>
        <v/>
      </c>
      <c r="AG1802" t="str">
        <f t="shared" si="915"/>
        <v/>
      </c>
      <c r="AH1802" t="str">
        <f t="shared" si="916"/>
        <v/>
      </c>
      <c r="AJ1802" s="41" t="str">
        <f t="shared" si="917"/>
        <v/>
      </c>
      <c r="AK1802" s="42" t="str">
        <f t="shared" si="918"/>
        <v/>
      </c>
      <c r="AL1802" s="41" t="str">
        <f t="shared" si="919"/>
        <v/>
      </c>
      <c r="AM1802" s="41" t="str">
        <f t="shared" si="920"/>
        <v/>
      </c>
      <c r="AN1802" s="41" t="str">
        <f t="shared" si="921"/>
        <v/>
      </c>
      <c r="AO1802" s="42" t="str">
        <f t="shared" si="922"/>
        <v/>
      </c>
      <c r="AP1802" s="41" t="str">
        <f t="shared" si="923"/>
        <v/>
      </c>
      <c r="AQ1802" s="41" t="str">
        <f t="shared" si="924"/>
        <v/>
      </c>
      <c r="AR1802" s="41" t="str">
        <f>IF($AQ1802="","",COUNTIFS(L_ChaveCob,$AQ1802,L_Ausencia,"&gt;"&amp;$W1802)+COUNTIFS($AQ$4:$AQ1802,$AQ1802,$W$4:$W1802,$W1802))</f>
        <v/>
      </c>
      <c r="AS1802" s="42">
        <f t="shared" si="925"/>
        <v>0</v>
      </c>
      <c r="AT1802" s="42">
        <f t="shared" si="926"/>
        <v>0</v>
      </c>
      <c r="AU1802" s="42">
        <f t="shared" si="927"/>
        <v>0</v>
      </c>
    </row>
    <row r="1803" spans="1:47" x14ac:dyDescent="0.2">
      <c r="A1803" s="35"/>
      <c r="B1803" s="36"/>
      <c r="C1803" s="36"/>
      <c r="D1803" s="36"/>
      <c r="E1803" s="37"/>
      <c r="F1803" s="37"/>
      <c r="G1803" s="36"/>
      <c r="H1803" s="36"/>
      <c r="I1803" s="36"/>
      <c r="J1803" s="36"/>
      <c r="K1803" s="37"/>
      <c r="L1803" s="37"/>
      <c r="M1803" s="37"/>
      <c r="N1803" s="38" t="str">
        <f t="shared" si="896"/>
        <v/>
      </c>
      <c r="O1803" t="str">
        <f t="shared" si="897"/>
        <v/>
      </c>
      <c r="P1803" t="str">
        <f t="shared" si="898"/>
        <v/>
      </c>
      <c r="Q1803" t="str">
        <f t="shared" si="899"/>
        <v/>
      </c>
      <c r="R1803" t="str">
        <f t="shared" si="900"/>
        <v/>
      </c>
      <c r="S1803" t="str">
        <f t="shared" si="901"/>
        <v/>
      </c>
      <c r="T1803" s="39" t="str">
        <f t="shared" si="902"/>
        <v/>
      </c>
      <c r="U1803" s="40">
        <f t="shared" si="903"/>
        <v>0</v>
      </c>
      <c r="V1803" s="40">
        <f t="shared" si="904"/>
        <v>0</v>
      </c>
      <c r="W1803" s="40">
        <f t="shared" si="905"/>
        <v>0</v>
      </c>
      <c r="X1803" t="str">
        <f t="shared" si="906"/>
        <v/>
      </c>
      <c r="Y1803" s="40">
        <f t="shared" si="907"/>
        <v>0</v>
      </c>
      <c r="Z1803" s="40">
        <f t="shared" si="908"/>
        <v>0</v>
      </c>
      <c r="AA1803" s="40">
        <f t="shared" si="909"/>
        <v>0</v>
      </c>
      <c r="AB1803" s="40">
        <f t="shared" si="910"/>
        <v>0</v>
      </c>
      <c r="AC1803" s="40">
        <f t="shared" si="911"/>
        <v>0</v>
      </c>
      <c r="AD1803" s="39">
        <f t="shared" si="912"/>
        <v>0</v>
      </c>
      <c r="AE1803" s="39">
        <f t="shared" si="913"/>
        <v>0</v>
      </c>
      <c r="AF1803" t="str">
        <f t="shared" si="914"/>
        <v/>
      </c>
      <c r="AG1803" t="str">
        <f t="shared" si="915"/>
        <v/>
      </c>
      <c r="AH1803" t="str">
        <f t="shared" si="916"/>
        <v/>
      </c>
      <c r="AJ1803" s="41" t="str">
        <f t="shared" si="917"/>
        <v/>
      </c>
      <c r="AK1803" s="42" t="str">
        <f t="shared" si="918"/>
        <v/>
      </c>
      <c r="AL1803" s="41" t="str">
        <f t="shared" si="919"/>
        <v/>
      </c>
      <c r="AM1803" s="41" t="str">
        <f t="shared" si="920"/>
        <v/>
      </c>
      <c r="AN1803" s="41" t="str">
        <f t="shared" si="921"/>
        <v/>
      </c>
      <c r="AO1803" s="42" t="str">
        <f t="shared" si="922"/>
        <v/>
      </c>
      <c r="AP1803" s="41" t="str">
        <f t="shared" si="923"/>
        <v/>
      </c>
      <c r="AQ1803" s="41" t="str">
        <f t="shared" si="924"/>
        <v/>
      </c>
      <c r="AR1803" s="41" t="str">
        <f>IF($AQ1803="","",COUNTIFS(L_ChaveCob,$AQ1803,L_Ausencia,"&gt;"&amp;$W1803)+COUNTIFS($AQ$4:$AQ1803,$AQ1803,$W$4:$W1803,$W1803))</f>
        <v/>
      </c>
      <c r="AS1803" s="42">
        <f t="shared" si="925"/>
        <v>0</v>
      </c>
      <c r="AT1803" s="42">
        <f t="shared" si="926"/>
        <v>0</v>
      </c>
      <c r="AU1803" s="42">
        <f t="shared" si="927"/>
        <v>0</v>
      </c>
    </row>
    <row r="1804" spans="1:47" x14ac:dyDescent="0.2">
      <c r="A1804" s="35"/>
      <c r="B1804" s="36"/>
      <c r="C1804" s="36"/>
      <c r="D1804" s="36"/>
      <c r="E1804" s="37"/>
      <c r="F1804" s="37"/>
      <c r="G1804" s="36"/>
      <c r="H1804" s="36"/>
      <c r="I1804" s="36"/>
      <c r="J1804" s="36"/>
      <c r="K1804" s="37"/>
      <c r="L1804" s="37"/>
      <c r="M1804" s="37"/>
      <c r="N1804" s="38" t="str">
        <f t="shared" si="896"/>
        <v/>
      </c>
      <c r="O1804" t="str">
        <f t="shared" si="897"/>
        <v/>
      </c>
      <c r="P1804" t="str">
        <f t="shared" si="898"/>
        <v/>
      </c>
      <c r="Q1804" t="str">
        <f t="shared" si="899"/>
        <v/>
      </c>
      <c r="R1804" t="str">
        <f t="shared" si="900"/>
        <v/>
      </c>
      <c r="S1804" t="str">
        <f t="shared" si="901"/>
        <v/>
      </c>
      <c r="T1804" s="39" t="str">
        <f t="shared" si="902"/>
        <v/>
      </c>
      <c r="U1804" s="40">
        <f t="shared" si="903"/>
        <v>0</v>
      </c>
      <c r="V1804" s="40">
        <f t="shared" si="904"/>
        <v>0</v>
      </c>
      <c r="W1804" s="40">
        <f t="shared" si="905"/>
        <v>0</v>
      </c>
      <c r="X1804" t="str">
        <f t="shared" si="906"/>
        <v/>
      </c>
      <c r="Y1804" s="40">
        <f t="shared" si="907"/>
        <v>0</v>
      </c>
      <c r="Z1804" s="40">
        <f t="shared" si="908"/>
        <v>0</v>
      </c>
      <c r="AA1804" s="40">
        <f t="shared" si="909"/>
        <v>0</v>
      </c>
      <c r="AB1804" s="40">
        <f t="shared" si="910"/>
        <v>0</v>
      </c>
      <c r="AC1804" s="40">
        <f t="shared" si="911"/>
        <v>0</v>
      </c>
      <c r="AD1804" s="39">
        <f t="shared" si="912"/>
        <v>0</v>
      </c>
      <c r="AE1804" s="39">
        <f t="shared" si="913"/>
        <v>0</v>
      </c>
      <c r="AF1804" t="str">
        <f t="shared" si="914"/>
        <v/>
      </c>
      <c r="AG1804" t="str">
        <f t="shared" si="915"/>
        <v/>
      </c>
      <c r="AH1804" t="str">
        <f t="shared" si="916"/>
        <v/>
      </c>
      <c r="AJ1804" s="41" t="str">
        <f t="shared" si="917"/>
        <v/>
      </c>
      <c r="AK1804" s="42" t="str">
        <f t="shared" si="918"/>
        <v/>
      </c>
      <c r="AL1804" s="41" t="str">
        <f t="shared" si="919"/>
        <v/>
      </c>
      <c r="AM1804" s="41" t="str">
        <f t="shared" si="920"/>
        <v/>
      </c>
      <c r="AN1804" s="41" t="str">
        <f t="shared" si="921"/>
        <v/>
      </c>
      <c r="AO1804" s="42" t="str">
        <f t="shared" si="922"/>
        <v/>
      </c>
      <c r="AP1804" s="41" t="str">
        <f t="shared" si="923"/>
        <v/>
      </c>
      <c r="AQ1804" s="41" t="str">
        <f t="shared" si="924"/>
        <v/>
      </c>
      <c r="AR1804" s="41" t="str">
        <f>IF($AQ1804="","",COUNTIFS(L_ChaveCob,$AQ1804,L_Ausencia,"&gt;"&amp;$W1804)+COUNTIFS($AQ$4:$AQ1804,$AQ1804,$W$4:$W1804,$W1804))</f>
        <v/>
      </c>
      <c r="AS1804" s="42">
        <f t="shared" si="925"/>
        <v>0</v>
      </c>
      <c r="AT1804" s="42">
        <f t="shared" si="926"/>
        <v>0</v>
      </c>
      <c r="AU1804" s="42">
        <f t="shared" si="927"/>
        <v>0</v>
      </c>
    </row>
    <row r="1805" spans="1:47" x14ac:dyDescent="0.2">
      <c r="A1805" s="35"/>
      <c r="B1805" s="36"/>
      <c r="C1805" s="36"/>
      <c r="D1805" s="36"/>
      <c r="E1805" s="37"/>
      <c r="F1805" s="37"/>
      <c r="G1805" s="36"/>
      <c r="H1805" s="36"/>
      <c r="I1805" s="36"/>
      <c r="J1805" s="36"/>
      <c r="K1805" s="37"/>
      <c r="L1805" s="37"/>
      <c r="M1805" s="37"/>
      <c r="N1805" s="38" t="str">
        <f t="shared" si="896"/>
        <v/>
      </c>
      <c r="O1805" t="str">
        <f t="shared" si="897"/>
        <v/>
      </c>
      <c r="P1805" t="str">
        <f t="shared" si="898"/>
        <v/>
      </c>
      <c r="Q1805" t="str">
        <f t="shared" si="899"/>
        <v/>
      </c>
      <c r="R1805" t="str">
        <f t="shared" si="900"/>
        <v/>
      </c>
      <c r="S1805" t="str">
        <f t="shared" si="901"/>
        <v/>
      </c>
      <c r="T1805" s="39" t="str">
        <f t="shared" si="902"/>
        <v/>
      </c>
      <c r="U1805" s="40">
        <f t="shared" si="903"/>
        <v>0</v>
      </c>
      <c r="V1805" s="40">
        <f t="shared" si="904"/>
        <v>0</v>
      </c>
      <c r="W1805" s="40">
        <f t="shared" si="905"/>
        <v>0</v>
      </c>
      <c r="X1805" t="str">
        <f t="shared" si="906"/>
        <v/>
      </c>
      <c r="Y1805" s="40">
        <f t="shared" si="907"/>
        <v>0</v>
      </c>
      <c r="Z1805" s="40">
        <f t="shared" si="908"/>
        <v>0</v>
      </c>
      <c r="AA1805" s="40">
        <f t="shared" si="909"/>
        <v>0</v>
      </c>
      <c r="AB1805" s="40">
        <f t="shared" si="910"/>
        <v>0</v>
      </c>
      <c r="AC1805" s="40">
        <f t="shared" si="911"/>
        <v>0</v>
      </c>
      <c r="AD1805" s="39">
        <f t="shared" si="912"/>
        <v>0</v>
      </c>
      <c r="AE1805" s="39">
        <f t="shared" si="913"/>
        <v>0</v>
      </c>
      <c r="AF1805" t="str">
        <f t="shared" si="914"/>
        <v/>
      </c>
      <c r="AG1805" t="str">
        <f t="shared" si="915"/>
        <v/>
      </c>
      <c r="AH1805" t="str">
        <f t="shared" si="916"/>
        <v/>
      </c>
      <c r="AJ1805" s="41" t="str">
        <f t="shared" si="917"/>
        <v/>
      </c>
      <c r="AK1805" s="42" t="str">
        <f t="shared" si="918"/>
        <v/>
      </c>
      <c r="AL1805" s="41" t="str">
        <f t="shared" si="919"/>
        <v/>
      </c>
      <c r="AM1805" s="41" t="str">
        <f t="shared" si="920"/>
        <v/>
      </c>
      <c r="AN1805" s="41" t="str">
        <f t="shared" si="921"/>
        <v/>
      </c>
      <c r="AO1805" s="42" t="str">
        <f t="shared" si="922"/>
        <v/>
      </c>
      <c r="AP1805" s="41" t="str">
        <f t="shared" si="923"/>
        <v/>
      </c>
      <c r="AQ1805" s="41" t="str">
        <f t="shared" si="924"/>
        <v/>
      </c>
      <c r="AR1805" s="41" t="str">
        <f>IF($AQ1805="","",COUNTIFS(L_ChaveCob,$AQ1805,L_Ausencia,"&gt;"&amp;$W1805)+COUNTIFS($AQ$4:$AQ1805,$AQ1805,$W$4:$W1805,$W1805))</f>
        <v/>
      </c>
      <c r="AS1805" s="42">
        <f t="shared" si="925"/>
        <v>0</v>
      </c>
      <c r="AT1805" s="42">
        <f t="shared" si="926"/>
        <v>0</v>
      </c>
      <c r="AU1805" s="42">
        <f t="shared" si="927"/>
        <v>0</v>
      </c>
    </row>
    <row r="1806" spans="1:47" x14ac:dyDescent="0.2">
      <c r="A1806" s="35"/>
      <c r="B1806" s="36"/>
      <c r="C1806" s="36"/>
      <c r="D1806" s="36"/>
      <c r="E1806" s="37"/>
      <c r="F1806" s="37"/>
      <c r="G1806" s="36"/>
      <c r="H1806" s="36"/>
      <c r="I1806" s="36"/>
      <c r="J1806" s="36"/>
      <c r="K1806" s="37"/>
      <c r="L1806" s="37"/>
      <c r="M1806" s="37"/>
      <c r="N1806" s="38" t="str">
        <f t="shared" si="896"/>
        <v/>
      </c>
      <c r="O1806" t="str">
        <f t="shared" si="897"/>
        <v/>
      </c>
      <c r="P1806" t="str">
        <f t="shared" si="898"/>
        <v/>
      </c>
      <c r="Q1806" t="str">
        <f t="shared" si="899"/>
        <v/>
      </c>
      <c r="R1806" t="str">
        <f t="shared" si="900"/>
        <v/>
      </c>
      <c r="S1806" t="str">
        <f t="shared" si="901"/>
        <v/>
      </c>
      <c r="T1806" s="39" t="str">
        <f t="shared" si="902"/>
        <v/>
      </c>
      <c r="U1806" s="40">
        <f t="shared" si="903"/>
        <v>0</v>
      </c>
      <c r="V1806" s="40">
        <f t="shared" si="904"/>
        <v>0</v>
      </c>
      <c r="W1806" s="40">
        <f t="shared" si="905"/>
        <v>0</v>
      </c>
      <c r="X1806" t="str">
        <f t="shared" si="906"/>
        <v/>
      </c>
      <c r="Y1806" s="40">
        <f t="shared" si="907"/>
        <v>0</v>
      </c>
      <c r="Z1806" s="40">
        <f t="shared" si="908"/>
        <v>0</v>
      </c>
      <c r="AA1806" s="40">
        <f t="shared" si="909"/>
        <v>0</v>
      </c>
      <c r="AB1806" s="40">
        <f t="shared" si="910"/>
        <v>0</v>
      </c>
      <c r="AC1806" s="40">
        <f t="shared" si="911"/>
        <v>0</v>
      </c>
      <c r="AD1806" s="39">
        <f t="shared" si="912"/>
        <v>0</v>
      </c>
      <c r="AE1806" s="39">
        <f t="shared" si="913"/>
        <v>0</v>
      </c>
      <c r="AF1806" t="str">
        <f t="shared" si="914"/>
        <v/>
      </c>
      <c r="AG1806" t="str">
        <f t="shared" si="915"/>
        <v/>
      </c>
      <c r="AH1806" t="str">
        <f t="shared" si="916"/>
        <v/>
      </c>
      <c r="AJ1806" s="41" t="str">
        <f t="shared" si="917"/>
        <v/>
      </c>
      <c r="AK1806" s="42" t="str">
        <f t="shared" si="918"/>
        <v/>
      </c>
      <c r="AL1806" s="41" t="str">
        <f t="shared" si="919"/>
        <v/>
      </c>
      <c r="AM1806" s="41" t="str">
        <f t="shared" si="920"/>
        <v/>
      </c>
      <c r="AN1806" s="41" t="str">
        <f t="shared" si="921"/>
        <v/>
      </c>
      <c r="AO1806" s="42" t="str">
        <f t="shared" si="922"/>
        <v/>
      </c>
      <c r="AP1806" s="41" t="str">
        <f t="shared" si="923"/>
        <v/>
      </c>
      <c r="AQ1806" s="41" t="str">
        <f t="shared" si="924"/>
        <v/>
      </c>
      <c r="AR1806" s="41" t="str">
        <f>IF($AQ1806="","",COUNTIFS(L_ChaveCob,$AQ1806,L_Ausencia,"&gt;"&amp;$W1806)+COUNTIFS($AQ$4:$AQ1806,$AQ1806,$W$4:$W1806,$W1806))</f>
        <v/>
      </c>
      <c r="AS1806" s="42">
        <f t="shared" si="925"/>
        <v>0</v>
      </c>
      <c r="AT1806" s="42">
        <f t="shared" si="926"/>
        <v>0</v>
      </c>
      <c r="AU1806" s="42">
        <f t="shared" si="927"/>
        <v>0</v>
      </c>
    </row>
    <row r="1807" spans="1:47" x14ac:dyDescent="0.2">
      <c r="A1807" s="35"/>
      <c r="B1807" s="36"/>
      <c r="C1807" s="36"/>
      <c r="D1807" s="36"/>
      <c r="E1807" s="37"/>
      <c r="F1807" s="37"/>
      <c r="G1807" s="36"/>
      <c r="H1807" s="36"/>
      <c r="I1807" s="36"/>
      <c r="J1807" s="36"/>
      <c r="K1807" s="37"/>
      <c r="L1807" s="37"/>
      <c r="M1807" s="37"/>
      <c r="N1807" s="38" t="str">
        <f t="shared" si="896"/>
        <v/>
      </c>
      <c r="O1807" t="str">
        <f t="shared" si="897"/>
        <v/>
      </c>
      <c r="P1807" t="str">
        <f t="shared" si="898"/>
        <v/>
      </c>
      <c r="Q1807" t="str">
        <f t="shared" si="899"/>
        <v/>
      </c>
      <c r="R1807" t="str">
        <f t="shared" si="900"/>
        <v/>
      </c>
      <c r="S1807" t="str">
        <f t="shared" si="901"/>
        <v/>
      </c>
      <c r="T1807" s="39" t="str">
        <f t="shared" si="902"/>
        <v/>
      </c>
      <c r="U1807" s="40">
        <f t="shared" si="903"/>
        <v>0</v>
      </c>
      <c r="V1807" s="40">
        <f t="shared" si="904"/>
        <v>0</v>
      </c>
      <c r="W1807" s="40">
        <f t="shared" si="905"/>
        <v>0</v>
      </c>
      <c r="X1807" t="str">
        <f t="shared" si="906"/>
        <v/>
      </c>
      <c r="Y1807" s="40">
        <f t="shared" si="907"/>
        <v>0</v>
      </c>
      <c r="Z1807" s="40">
        <f t="shared" si="908"/>
        <v>0</v>
      </c>
      <c r="AA1807" s="40">
        <f t="shared" si="909"/>
        <v>0</v>
      </c>
      <c r="AB1807" s="40">
        <f t="shared" si="910"/>
        <v>0</v>
      </c>
      <c r="AC1807" s="40">
        <f t="shared" si="911"/>
        <v>0</v>
      </c>
      <c r="AD1807" s="39">
        <f t="shared" si="912"/>
        <v>0</v>
      </c>
      <c r="AE1807" s="39">
        <f t="shared" si="913"/>
        <v>0</v>
      </c>
      <c r="AF1807" t="str">
        <f t="shared" si="914"/>
        <v/>
      </c>
      <c r="AG1807" t="str">
        <f t="shared" si="915"/>
        <v/>
      </c>
      <c r="AH1807" t="str">
        <f t="shared" si="916"/>
        <v/>
      </c>
      <c r="AJ1807" s="41" t="str">
        <f t="shared" si="917"/>
        <v/>
      </c>
      <c r="AK1807" s="42" t="str">
        <f t="shared" si="918"/>
        <v/>
      </c>
      <c r="AL1807" s="41" t="str">
        <f t="shared" si="919"/>
        <v/>
      </c>
      <c r="AM1807" s="41" t="str">
        <f t="shared" si="920"/>
        <v/>
      </c>
      <c r="AN1807" s="41" t="str">
        <f t="shared" si="921"/>
        <v/>
      </c>
      <c r="AO1807" s="42" t="str">
        <f t="shared" si="922"/>
        <v/>
      </c>
      <c r="AP1807" s="41" t="str">
        <f t="shared" si="923"/>
        <v/>
      </c>
      <c r="AQ1807" s="41" t="str">
        <f t="shared" si="924"/>
        <v/>
      </c>
      <c r="AR1807" s="41" t="str">
        <f>IF($AQ1807="","",COUNTIFS(L_ChaveCob,$AQ1807,L_Ausencia,"&gt;"&amp;$W1807)+COUNTIFS($AQ$4:$AQ1807,$AQ1807,$W$4:$W1807,$W1807))</f>
        <v/>
      </c>
      <c r="AS1807" s="42">
        <f t="shared" si="925"/>
        <v>0</v>
      </c>
      <c r="AT1807" s="42">
        <f t="shared" si="926"/>
        <v>0</v>
      </c>
      <c r="AU1807" s="42">
        <f t="shared" si="927"/>
        <v>0</v>
      </c>
    </row>
    <row r="1808" spans="1:47" x14ac:dyDescent="0.2">
      <c r="A1808" s="35"/>
      <c r="B1808" s="36"/>
      <c r="C1808" s="36"/>
      <c r="D1808" s="36"/>
      <c r="E1808" s="37"/>
      <c r="F1808" s="37"/>
      <c r="G1808" s="36"/>
      <c r="H1808" s="36"/>
      <c r="I1808" s="36"/>
      <c r="J1808" s="36"/>
      <c r="K1808" s="37"/>
      <c r="L1808" s="37"/>
      <c r="M1808" s="37"/>
      <c r="N1808" s="38" t="str">
        <f t="shared" si="896"/>
        <v/>
      </c>
      <c r="O1808" t="str">
        <f t="shared" si="897"/>
        <v/>
      </c>
      <c r="P1808" t="str">
        <f t="shared" si="898"/>
        <v/>
      </c>
      <c r="Q1808" t="str">
        <f t="shared" si="899"/>
        <v/>
      </c>
      <c r="R1808" t="str">
        <f t="shared" si="900"/>
        <v/>
      </c>
      <c r="S1808" t="str">
        <f t="shared" si="901"/>
        <v/>
      </c>
      <c r="T1808" s="39" t="str">
        <f t="shared" si="902"/>
        <v/>
      </c>
      <c r="U1808" s="40">
        <f t="shared" si="903"/>
        <v>0</v>
      </c>
      <c r="V1808" s="40">
        <f t="shared" si="904"/>
        <v>0</v>
      </c>
      <c r="W1808" s="40">
        <f t="shared" si="905"/>
        <v>0</v>
      </c>
      <c r="X1808" t="str">
        <f t="shared" si="906"/>
        <v/>
      </c>
      <c r="Y1808" s="40">
        <f t="shared" si="907"/>
        <v>0</v>
      </c>
      <c r="Z1808" s="40">
        <f t="shared" si="908"/>
        <v>0</v>
      </c>
      <c r="AA1808" s="40">
        <f t="shared" si="909"/>
        <v>0</v>
      </c>
      <c r="AB1808" s="40">
        <f t="shared" si="910"/>
        <v>0</v>
      </c>
      <c r="AC1808" s="40">
        <f t="shared" si="911"/>
        <v>0</v>
      </c>
      <c r="AD1808" s="39">
        <f t="shared" si="912"/>
        <v>0</v>
      </c>
      <c r="AE1808" s="39">
        <f t="shared" si="913"/>
        <v>0</v>
      </c>
      <c r="AF1808" t="str">
        <f t="shared" si="914"/>
        <v/>
      </c>
      <c r="AG1808" t="str">
        <f t="shared" si="915"/>
        <v/>
      </c>
      <c r="AH1808" t="str">
        <f t="shared" si="916"/>
        <v/>
      </c>
      <c r="AJ1808" s="41" t="str">
        <f t="shared" si="917"/>
        <v/>
      </c>
      <c r="AK1808" s="42" t="str">
        <f t="shared" si="918"/>
        <v/>
      </c>
      <c r="AL1808" s="41" t="str">
        <f t="shared" si="919"/>
        <v/>
      </c>
      <c r="AM1808" s="41" t="str">
        <f t="shared" si="920"/>
        <v/>
      </c>
      <c r="AN1808" s="41" t="str">
        <f t="shared" si="921"/>
        <v/>
      </c>
      <c r="AO1808" s="42" t="str">
        <f t="shared" si="922"/>
        <v/>
      </c>
      <c r="AP1808" s="41" t="str">
        <f t="shared" si="923"/>
        <v/>
      </c>
      <c r="AQ1808" s="41" t="str">
        <f t="shared" si="924"/>
        <v/>
      </c>
      <c r="AR1808" s="41" t="str">
        <f>IF($AQ1808="","",COUNTIFS(L_ChaveCob,$AQ1808,L_Ausencia,"&gt;"&amp;$W1808)+COUNTIFS($AQ$4:$AQ1808,$AQ1808,$W$4:$W1808,$W1808))</f>
        <v/>
      </c>
      <c r="AS1808" s="42">
        <f t="shared" si="925"/>
        <v>0</v>
      </c>
      <c r="AT1808" s="42">
        <f t="shared" si="926"/>
        <v>0</v>
      </c>
      <c r="AU1808" s="42">
        <f t="shared" si="927"/>
        <v>0</v>
      </c>
    </row>
    <row r="1809" spans="1:47" x14ac:dyDescent="0.2">
      <c r="A1809" s="35"/>
      <c r="B1809" s="36"/>
      <c r="C1809" s="36"/>
      <c r="D1809" s="36"/>
      <c r="E1809" s="37"/>
      <c r="F1809" s="37"/>
      <c r="G1809" s="36"/>
      <c r="H1809" s="36"/>
      <c r="I1809" s="36"/>
      <c r="J1809" s="36"/>
      <c r="K1809" s="37"/>
      <c r="L1809" s="37"/>
      <c r="M1809" s="37"/>
      <c r="N1809" s="38" t="str">
        <f t="shared" si="896"/>
        <v/>
      </c>
      <c r="O1809" t="str">
        <f t="shared" si="897"/>
        <v/>
      </c>
      <c r="P1809" t="str">
        <f t="shared" si="898"/>
        <v/>
      </c>
      <c r="Q1809" t="str">
        <f t="shared" si="899"/>
        <v/>
      </c>
      <c r="R1809" t="str">
        <f t="shared" si="900"/>
        <v/>
      </c>
      <c r="S1809" t="str">
        <f t="shared" si="901"/>
        <v/>
      </c>
      <c r="T1809" s="39" t="str">
        <f t="shared" si="902"/>
        <v/>
      </c>
      <c r="U1809" s="40">
        <f t="shared" si="903"/>
        <v>0</v>
      </c>
      <c r="V1809" s="40">
        <f t="shared" si="904"/>
        <v>0</v>
      </c>
      <c r="W1809" s="40">
        <f t="shared" si="905"/>
        <v>0</v>
      </c>
      <c r="X1809" t="str">
        <f t="shared" si="906"/>
        <v/>
      </c>
      <c r="Y1809" s="40">
        <f t="shared" si="907"/>
        <v>0</v>
      </c>
      <c r="Z1809" s="40">
        <f t="shared" si="908"/>
        <v>0</v>
      </c>
      <c r="AA1809" s="40">
        <f t="shared" si="909"/>
        <v>0</v>
      </c>
      <c r="AB1809" s="40">
        <f t="shared" si="910"/>
        <v>0</v>
      </c>
      <c r="AC1809" s="40">
        <f t="shared" si="911"/>
        <v>0</v>
      </c>
      <c r="AD1809" s="39">
        <f t="shared" si="912"/>
        <v>0</v>
      </c>
      <c r="AE1809" s="39">
        <f t="shared" si="913"/>
        <v>0</v>
      </c>
      <c r="AF1809" t="str">
        <f t="shared" si="914"/>
        <v/>
      </c>
      <c r="AG1809" t="str">
        <f t="shared" si="915"/>
        <v/>
      </c>
      <c r="AH1809" t="str">
        <f t="shared" si="916"/>
        <v/>
      </c>
      <c r="AJ1809" s="41" t="str">
        <f t="shared" si="917"/>
        <v/>
      </c>
      <c r="AK1809" s="42" t="str">
        <f t="shared" si="918"/>
        <v/>
      </c>
      <c r="AL1809" s="41" t="str">
        <f t="shared" si="919"/>
        <v/>
      </c>
      <c r="AM1809" s="41" t="str">
        <f t="shared" si="920"/>
        <v/>
      </c>
      <c r="AN1809" s="41" t="str">
        <f t="shared" si="921"/>
        <v/>
      </c>
      <c r="AO1809" s="42" t="str">
        <f t="shared" si="922"/>
        <v/>
      </c>
      <c r="AP1809" s="41" t="str">
        <f t="shared" si="923"/>
        <v/>
      </c>
      <c r="AQ1809" s="41" t="str">
        <f t="shared" si="924"/>
        <v/>
      </c>
      <c r="AR1809" s="41" t="str">
        <f>IF($AQ1809="","",COUNTIFS(L_ChaveCob,$AQ1809,L_Ausencia,"&gt;"&amp;$W1809)+COUNTIFS($AQ$4:$AQ1809,$AQ1809,$W$4:$W1809,$W1809))</f>
        <v/>
      </c>
      <c r="AS1809" s="42">
        <f t="shared" si="925"/>
        <v>0</v>
      </c>
      <c r="AT1809" s="42">
        <f t="shared" si="926"/>
        <v>0</v>
      </c>
      <c r="AU1809" s="42">
        <f t="shared" si="927"/>
        <v>0</v>
      </c>
    </row>
    <row r="1810" spans="1:47" x14ac:dyDescent="0.2">
      <c r="A1810" s="35"/>
      <c r="B1810" s="36"/>
      <c r="C1810" s="36"/>
      <c r="D1810" s="36"/>
      <c r="E1810" s="37"/>
      <c r="F1810" s="37"/>
      <c r="G1810" s="36"/>
      <c r="H1810" s="36"/>
      <c r="I1810" s="36"/>
      <c r="J1810" s="36"/>
      <c r="K1810" s="37"/>
      <c r="L1810" s="37"/>
      <c r="M1810" s="37"/>
      <c r="N1810" s="38" t="str">
        <f t="shared" si="896"/>
        <v/>
      </c>
      <c r="O1810" t="str">
        <f t="shared" si="897"/>
        <v/>
      </c>
      <c r="P1810" t="str">
        <f t="shared" si="898"/>
        <v/>
      </c>
      <c r="Q1810" t="str">
        <f t="shared" si="899"/>
        <v/>
      </c>
      <c r="R1810" t="str">
        <f t="shared" si="900"/>
        <v/>
      </c>
      <c r="S1810" t="str">
        <f t="shared" si="901"/>
        <v/>
      </c>
      <c r="T1810" s="39" t="str">
        <f t="shared" si="902"/>
        <v/>
      </c>
      <c r="U1810" s="40">
        <f t="shared" si="903"/>
        <v>0</v>
      </c>
      <c r="V1810" s="40">
        <f t="shared" si="904"/>
        <v>0</v>
      </c>
      <c r="W1810" s="40">
        <f t="shared" si="905"/>
        <v>0</v>
      </c>
      <c r="X1810" t="str">
        <f t="shared" si="906"/>
        <v/>
      </c>
      <c r="Y1810" s="40">
        <f t="shared" si="907"/>
        <v>0</v>
      </c>
      <c r="Z1810" s="40">
        <f t="shared" si="908"/>
        <v>0</v>
      </c>
      <c r="AA1810" s="40">
        <f t="shared" si="909"/>
        <v>0</v>
      </c>
      <c r="AB1810" s="40">
        <f t="shared" si="910"/>
        <v>0</v>
      </c>
      <c r="AC1810" s="40">
        <f t="shared" si="911"/>
        <v>0</v>
      </c>
      <c r="AD1810" s="39">
        <f t="shared" si="912"/>
        <v>0</v>
      </c>
      <c r="AE1810" s="39">
        <f t="shared" si="913"/>
        <v>0</v>
      </c>
      <c r="AF1810" t="str">
        <f t="shared" si="914"/>
        <v/>
      </c>
      <c r="AG1810" t="str">
        <f t="shared" si="915"/>
        <v/>
      </c>
      <c r="AH1810" t="str">
        <f t="shared" si="916"/>
        <v/>
      </c>
      <c r="AJ1810" s="41" t="str">
        <f t="shared" si="917"/>
        <v/>
      </c>
      <c r="AK1810" s="42" t="str">
        <f t="shared" si="918"/>
        <v/>
      </c>
      <c r="AL1810" s="41" t="str">
        <f t="shared" si="919"/>
        <v/>
      </c>
      <c r="AM1810" s="41" t="str">
        <f t="shared" si="920"/>
        <v/>
      </c>
      <c r="AN1810" s="41" t="str">
        <f t="shared" si="921"/>
        <v/>
      </c>
      <c r="AO1810" s="42" t="str">
        <f t="shared" si="922"/>
        <v/>
      </c>
      <c r="AP1810" s="41" t="str">
        <f t="shared" si="923"/>
        <v/>
      </c>
      <c r="AQ1810" s="41" t="str">
        <f t="shared" si="924"/>
        <v/>
      </c>
      <c r="AR1810" s="41" t="str">
        <f>IF($AQ1810="","",COUNTIFS(L_ChaveCob,$AQ1810,L_Ausencia,"&gt;"&amp;$W1810)+COUNTIFS($AQ$4:$AQ1810,$AQ1810,$W$4:$W1810,$W1810))</f>
        <v/>
      </c>
      <c r="AS1810" s="42">
        <f t="shared" si="925"/>
        <v>0</v>
      </c>
      <c r="AT1810" s="42">
        <f t="shared" si="926"/>
        <v>0</v>
      </c>
      <c r="AU1810" s="42">
        <f t="shared" si="927"/>
        <v>0</v>
      </c>
    </row>
    <row r="1811" spans="1:47" x14ac:dyDescent="0.2">
      <c r="A1811" s="35"/>
      <c r="B1811" s="36"/>
      <c r="C1811" s="36"/>
      <c r="D1811" s="36"/>
      <c r="E1811" s="37"/>
      <c r="F1811" s="37"/>
      <c r="G1811" s="36"/>
      <c r="H1811" s="36"/>
      <c r="I1811" s="36"/>
      <c r="J1811" s="36"/>
      <c r="K1811" s="37"/>
      <c r="L1811" s="37"/>
      <c r="M1811" s="37"/>
      <c r="N1811" s="38" t="str">
        <f t="shared" si="896"/>
        <v/>
      </c>
      <c r="O1811" t="str">
        <f t="shared" si="897"/>
        <v/>
      </c>
      <c r="P1811" t="str">
        <f t="shared" si="898"/>
        <v/>
      </c>
      <c r="Q1811" t="str">
        <f t="shared" si="899"/>
        <v/>
      </c>
      <c r="R1811" t="str">
        <f t="shared" si="900"/>
        <v/>
      </c>
      <c r="S1811" t="str">
        <f t="shared" si="901"/>
        <v/>
      </c>
      <c r="T1811" s="39" t="str">
        <f t="shared" si="902"/>
        <v/>
      </c>
      <c r="U1811" s="40">
        <f t="shared" si="903"/>
        <v>0</v>
      </c>
      <c r="V1811" s="40">
        <f t="shared" si="904"/>
        <v>0</v>
      </c>
      <c r="W1811" s="40">
        <f t="shared" si="905"/>
        <v>0</v>
      </c>
      <c r="X1811" t="str">
        <f t="shared" si="906"/>
        <v/>
      </c>
      <c r="Y1811" s="40">
        <f t="shared" si="907"/>
        <v>0</v>
      </c>
      <c r="Z1811" s="40">
        <f t="shared" si="908"/>
        <v>0</v>
      </c>
      <c r="AA1811" s="40">
        <f t="shared" si="909"/>
        <v>0</v>
      </c>
      <c r="AB1811" s="40">
        <f t="shared" si="910"/>
        <v>0</v>
      </c>
      <c r="AC1811" s="40">
        <f t="shared" si="911"/>
        <v>0</v>
      </c>
      <c r="AD1811" s="39">
        <f t="shared" si="912"/>
        <v>0</v>
      </c>
      <c r="AE1811" s="39">
        <f t="shared" si="913"/>
        <v>0</v>
      </c>
      <c r="AF1811" t="str">
        <f t="shared" si="914"/>
        <v/>
      </c>
      <c r="AG1811" t="str">
        <f t="shared" si="915"/>
        <v/>
      </c>
      <c r="AH1811" t="str">
        <f t="shared" si="916"/>
        <v/>
      </c>
      <c r="AJ1811" s="41" t="str">
        <f t="shared" si="917"/>
        <v/>
      </c>
      <c r="AK1811" s="42" t="str">
        <f t="shared" si="918"/>
        <v/>
      </c>
      <c r="AL1811" s="41" t="str">
        <f t="shared" si="919"/>
        <v/>
      </c>
      <c r="AM1811" s="41" t="str">
        <f t="shared" si="920"/>
        <v/>
      </c>
      <c r="AN1811" s="41" t="str">
        <f t="shared" si="921"/>
        <v/>
      </c>
      <c r="AO1811" s="42" t="str">
        <f t="shared" si="922"/>
        <v/>
      </c>
      <c r="AP1811" s="41" t="str">
        <f t="shared" si="923"/>
        <v/>
      </c>
      <c r="AQ1811" s="41" t="str">
        <f t="shared" si="924"/>
        <v/>
      </c>
      <c r="AR1811" s="41" t="str">
        <f>IF($AQ1811="","",COUNTIFS(L_ChaveCob,$AQ1811,L_Ausencia,"&gt;"&amp;$W1811)+COUNTIFS($AQ$4:$AQ1811,$AQ1811,$W$4:$W1811,$W1811))</f>
        <v/>
      </c>
      <c r="AS1811" s="42">
        <f t="shared" si="925"/>
        <v>0</v>
      </c>
      <c r="AT1811" s="42">
        <f t="shared" si="926"/>
        <v>0</v>
      </c>
      <c r="AU1811" s="42">
        <f t="shared" si="927"/>
        <v>0</v>
      </c>
    </row>
    <row r="1812" spans="1:47" x14ac:dyDescent="0.2">
      <c r="A1812" s="35"/>
      <c r="B1812" s="36"/>
      <c r="C1812" s="36"/>
      <c r="D1812" s="36"/>
      <c r="E1812" s="37"/>
      <c r="F1812" s="37"/>
      <c r="G1812" s="36"/>
      <c r="H1812" s="36"/>
      <c r="I1812" s="36"/>
      <c r="J1812" s="36"/>
      <c r="K1812" s="37"/>
      <c r="L1812" s="37"/>
      <c r="M1812" s="37"/>
      <c r="N1812" s="38" t="str">
        <f t="shared" si="896"/>
        <v/>
      </c>
      <c r="O1812" t="str">
        <f t="shared" si="897"/>
        <v/>
      </c>
      <c r="P1812" t="str">
        <f t="shared" si="898"/>
        <v/>
      </c>
      <c r="Q1812" t="str">
        <f t="shared" si="899"/>
        <v/>
      </c>
      <c r="R1812" t="str">
        <f t="shared" si="900"/>
        <v/>
      </c>
      <c r="S1812" t="str">
        <f t="shared" si="901"/>
        <v/>
      </c>
      <c r="T1812" s="39" t="str">
        <f t="shared" si="902"/>
        <v/>
      </c>
      <c r="U1812" s="40">
        <f t="shared" si="903"/>
        <v>0</v>
      </c>
      <c r="V1812" s="40">
        <f t="shared" si="904"/>
        <v>0</v>
      </c>
      <c r="W1812" s="40">
        <f t="shared" si="905"/>
        <v>0</v>
      </c>
      <c r="X1812" t="str">
        <f t="shared" si="906"/>
        <v/>
      </c>
      <c r="Y1812" s="40">
        <f t="shared" si="907"/>
        <v>0</v>
      </c>
      <c r="Z1812" s="40">
        <f t="shared" si="908"/>
        <v>0</v>
      </c>
      <c r="AA1812" s="40">
        <f t="shared" si="909"/>
        <v>0</v>
      </c>
      <c r="AB1812" s="40">
        <f t="shared" si="910"/>
        <v>0</v>
      </c>
      <c r="AC1812" s="40">
        <f t="shared" si="911"/>
        <v>0</v>
      </c>
      <c r="AD1812" s="39">
        <f t="shared" si="912"/>
        <v>0</v>
      </c>
      <c r="AE1812" s="39">
        <f t="shared" si="913"/>
        <v>0</v>
      </c>
      <c r="AF1812" t="str">
        <f t="shared" si="914"/>
        <v/>
      </c>
      <c r="AG1812" t="str">
        <f t="shared" si="915"/>
        <v/>
      </c>
      <c r="AH1812" t="str">
        <f t="shared" si="916"/>
        <v/>
      </c>
      <c r="AJ1812" s="41" t="str">
        <f t="shared" si="917"/>
        <v/>
      </c>
      <c r="AK1812" s="42" t="str">
        <f t="shared" si="918"/>
        <v/>
      </c>
      <c r="AL1812" s="41" t="str">
        <f t="shared" si="919"/>
        <v/>
      </c>
      <c r="AM1812" s="41" t="str">
        <f t="shared" si="920"/>
        <v/>
      </c>
      <c r="AN1812" s="41" t="str">
        <f t="shared" si="921"/>
        <v/>
      </c>
      <c r="AO1812" s="42" t="str">
        <f t="shared" si="922"/>
        <v/>
      </c>
      <c r="AP1812" s="41" t="str">
        <f t="shared" si="923"/>
        <v/>
      </c>
      <c r="AQ1812" s="41" t="str">
        <f t="shared" si="924"/>
        <v/>
      </c>
      <c r="AR1812" s="41" t="str">
        <f>IF($AQ1812="","",COUNTIFS(L_ChaveCob,$AQ1812,L_Ausencia,"&gt;"&amp;$W1812)+COUNTIFS($AQ$4:$AQ1812,$AQ1812,$W$4:$W1812,$W1812))</f>
        <v/>
      </c>
      <c r="AS1812" s="42">
        <f t="shared" si="925"/>
        <v>0</v>
      </c>
      <c r="AT1812" s="42">
        <f t="shared" si="926"/>
        <v>0</v>
      </c>
      <c r="AU1812" s="42">
        <f t="shared" si="927"/>
        <v>0</v>
      </c>
    </row>
    <row r="1813" spans="1:47" x14ac:dyDescent="0.2">
      <c r="A1813" s="35"/>
      <c r="B1813" s="36"/>
      <c r="C1813" s="36"/>
      <c r="D1813" s="36"/>
      <c r="E1813" s="37"/>
      <c r="F1813" s="37"/>
      <c r="G1813" s="36"/>
      <c r="H1813" s="36"/>
      <c r="I1813" s="36"/>
      <c r="J1813" s="36"/>
      <c r="K1813" s="37"/>
      <c r="L1813" s="37"/>
      <c r="M1813" s="37"/>
      <c r="N1813" s="38" t="str">
        <f t="shared" si="896"/>
        <v/>
      </c>
      <c r="O1813" t="str">
        <f t="shared" si="897"/>
        <v/>
      </c>
      <c r="P1813" t="str">
        <f t="shared" si="898"/>
        <v/>
      </c>
      <c r="Q1813" t="str">
        <f t="shared" si="899"/>
        <v/>
      </c>
      <c r="R1813" t="str">
        <f t="shared" si="900"/>
        <v/>
      </c>
      <c r="S1813" t="str">
        <f t="shared" si="901"/>
        <v/>
      </c>
      <c r="T1813" s="39" t="str">
        <f t="shared" si="902"/>
        <v/>
      </c>
      <c r="U1813" s="40">
        <f t="shared" si="903"/>
        <v>0</v>
      </c>
      <c r="V1813" s="40">
        <f t="shared" si="904"/>
        <v>0</v>
      </c>
      <c r="W1813" s="40">
        <f t="shared" si="905"/>
        <v>0</v>
      </c>
      <c r="X1813" t="str">
        <f t="shared" si="906"/>
        <v/>
      </c>
      <c r="Y1813" s="40">
        <f t="shared" si="907"/>
        <v>0</v>
      </c>
      <c r="Z1813" s="40">
        <f t="shared" si="908"/>
        <v>0</v>
      </c>
      <c r="AA1813" s="40">
        <f t="shared" si="909"/>
        <v>0</v>
      </c>
      <c r="AB1813" s="40">
        <f t="shared" si="910"/>
        <v>0</v>
      </c>
      <c r="AC1813" s="40">
        <f t="shared" si="911"/>
        <v>0</v>
      </c>
      <c r="AD1813" s="39">
        <f t="shared" si="912"/>
        <v>0</v>
      </c>
      <c r="AE1813" s="39">
        <f t="shared" si="913"/>
        <v>0</v>
      </c>
      <c r="AF1813" t="str">
        <f t="shared" si="914"/>
        <v/>
      </c>
      <c r="AG1813" t="str">
        <f t="shared" si="915"/>
        <v/>
      </c>
      <c r="AH1813" t="str">
        <f t="shared" si="916"/>
        <v/>
      </c>
      <c r="AJ1813" s="41" t="str">
        <f t="shared" si="917"/>
        <v/>
      </c>
      <c r="AK1813" s="42" t="str">
        <f t="shared" si="918"/>
        <v/>
      </c>
      <c r="AL1813" s="41" t="str">
        <f t="shared" si="919"/>
        <v/>
      </c>
      <c r="AM1813" s="41" t="str">
        <f t="shared" si="920"/>
        <v/>
      </c>
      <c r="AN1813" s="41" t="str">
        <f t="shared" si="921"/>
        <v/>
      </c>
      <c r="AO1813" s="42" t="str">
        <f t="shared" si="922"/>
        <v/>
      </c>
      <c r="AP1813" s="41" t="str">
        <f t="shared" si="923"/>
        <v/>
      </c>
      <c r="AQ1813" s="41" t="str">
        <f t="shared" si="924"/>
        <v/>
      </c>
      <c r="AR1813" s="41" t="str">
        <f>IF($AQ1813="","",COUNTIFS(L_ChaveCob,$AQ1813,L_Ausencia,"&gt;"&amp;$W1813)+COUNTIFS($AQ$4:$AQ1813,$AQ1813,$W$4:$W1813,$W1813))</f>
        <v/>
      </c>
      <c r="AS1813" s="42">
        <f t="shared" si="925"/>
        <v>0</v>
      </c>
      <c r="AT1813" s="42">
        <f t="shared" si="926"/>
        <v>0</v>
      </c>
      <c r="AU1813" s="42">
        <f t="shared" si="927"/>
        <v>0</v>
      </c>
    </row>
    <row r="1814" spans="1:47" x14ac:dyDescent="0.2">
      <c r="A1814" s="35"/>
      <c r="B1814" s="36"/>
      <c r="C1814" s="36"/>
      <c r="D1814" s="36"/>
      <c r="E1814" s="37"/>
      <c r="F1814" s="37"/>
      <c r="G1814" s="36"/>
      <c r="H1814" s="36"/>
      <c r="I1814" s="36"/>
      <c r="J1814" s="36"/>
      <c r="K1814" s="37"/>
      <c r="L1814" s="37"/>
      <c r="M1814" s="37"/>
      <c r="N1814" s="38" t="str">
        <f t="shared" si="896"/>
        <v/>
      </c>
      <c r="O1814" t="str">
        <f t="shared" si="897"/>
        <v/>
      </c>
      <c r="P1814" t="str">
        <f t="shared" si="898"/>
        <v/>
      </c>
      <c r="Q1814" t="str">
        <f t="shared" si="899"/>
        <v/>
      </c>
      <c r="R1814" t="str">
        <f t="shared" si="900"/>
        <v/>
      </c>
      <c r="S1814" t="str">
        <f t="shared" si="901"/>
        <v/>
      </c>
      <c r="T1814" s="39" t="str">
        <f t="shared" si="902"/>
        <v/>
      </c>
      <c r="U1814" s="40">
        <f t="shared" si="903"/>
        <v>0</v>
      </c>
      <c r="V1814" s="40">
        <f t="shared" si="904"/>
        <v>0</v>
      </c>
      <c r="W1814" s="40">
        <f t="shared" si="905"/>
        <v>0</v>
      </c>
      <c r="X1814" t="str">
        <f t="shared" si="906"/>
        <v/>
      </c>
      <c r="Y1814" s="40">
        <f t="shared" si="907"/>
        <v>0</v>
      </c>
      <c r="Z1814" s="40">
        <f t="shared" si="908"/>
        <v>0</v>
      </c>
      <c r="AA1814" s="40">
        <f t="shared" si="909"/>
        <v>0</v>
      </c>
      <c r="AB1814" s="40">
        <f t="shared" si="910"/>
        <v>0</v>
      </c>
      <c r="AC1814" s="40">
        <f t="shared" si="911"/>
        <v>0</v>
      </c>
      <c r="AD1814" s="39">
        <f t="shared" si="912"/>
        <v>0</v>
      </c>
      <c r="AE1814" s="39">
        <f t="shared" si="913"/>
        <v>0</v>
      </c>
      <c r="AF1814" t="str">
        <f t="shared" si="914"/>
        <v/>
      </c>
      <c r="AG1814" t="str">
        <f t="shared" si="915"/>
        <v/>
      </c>
      <c r="AH1814" t="str">
        <f t="shared" si="916"/>
        <v/>
      </c>
      <c r="AJ1814" s="41" t="str">
        <f t="shared" si="917"/>
        <v/>
      </c>
      <c r="AK1814" s="42" t="str">
        <f t="shared" si="918"/>
        <v/>
      </c>
      <c r="AL1814" s="41" t="str">
        <f t="shared" si="919"/>
        <v/>
      </c>
      <c r="AM1814" s="41" t="str">
        <f t="shared" si="920"/>
        <v/>
      </c>
      <c r="AN1814" s="41" t="str">
        <f t="shared" si="921"/>
        <v/>
      </c>
      <c r="AO1814" s="42" t="str">
        <f t="shared" si="922"/>
        <v/>
      </c>
      <c r="AP1814" s="41" t="str">
        <f t="shared" si="923"/>
        <v/>
      </c>
      <c r="AQ1814" s="41" t="str">
        <f t="shared" si="924"/>
        <v/>
      </c>
      <c r="AR1814" s="41" t="str">
        <f>IF($AQ1814="","",COUNTIFS(L_ChaveCob,$AQ1814,L_Ausencia,"&gt;"&amp;$W1814)+COUNTIFS($AQ$4:$AQ1814,$AQ1814,$W$4:$W1814,$W1814))</f>
        <v/>
      </c>
      <c r="AS1814" s="42">
        <f t="shared" si="925"/>
        <v>0</v>
      </c>
      <c r="AT1814" s="42">
        <f t="shared" si="926"/>
        <v>0</v>
      </c>
      <c r="AU1814" s="42">
        <f t="shared" si="927"/>
        <v>0</v>
      </c>
    </row>
    <row r="1815" spans="1:47" x14ac:dyDescent="0.2">
      <c r="A1815" s="35"/>
      <c r="B1815" s="36"/>
      <c r="C1815" s="36"/>
      <c r="D1815" s="36"/>
      <c r="E1815" s="37"/>
      <c r="F1815" s="37"/>
      <c r="G1815" s="36"/>
      <c r="H1815" s="36"/>
      <c r="I1815" s="36"/>
      <c r="J1815" s="36"/>
      <c r="K1815" s="37"/>
      <c r="L1815" s="37"/>
      <c r="M1815" s="37"/>
      <c r="N1815" s="38" t="str">
        <f t="shared" si="896"/>
        <v/>
      </c>
      <c r="O1815" t="str">
        <f t="shared" si="897"/>
        <v/>
      </c>
      <c r="P1815" t="str">
        <f t="shared" si="898"/>
        <v/>
      </c>
      <c r="Q1815" t="str">
        <f t="shared" si="899"/>
        <v/>
      </c>
      <c r="R1815" t="str">
        <f t="shared" si="900"/>
        <v/>
      </c>
      <c r="S1815" t="str">
        <f t="shared" si="901"/>
        <v/>
      </c>
      <c r="T1815" s="39" t="str">
        <f t="shared" si="902"/>
        <v/>
      </c>
      <c r="U1815" s="40">
        <f t="shared" si="903"/>
        <v>0</v>
      </c>
      <c r="V1815" s="40">
        <f t="shared" si="904"/>
        <v>0</v>
      </c>
      <c r="W1815" s="40">
        <f t="shared" si="905"/>
        <v>0</v>
      </c>
      <c r="X1815" t="str">
        <f t="shared" si="906"/>
        <v/>
      </c>
      <c r="Y1815" s="40">
        <f t="shared" si="907"/>
        <v>0</v>
      </c>
      <c r="Z1815" s="40">
        <f t="shared" si="908"/>
        <v>0</v>
      </c>
      <c r="AA1815" s="40">
        <f t="shared" si="909"/>
        <v>0</v>
      </c>
      <c r="AB1815" s="40">
        <f t="shared" si="910"/>
        <v>0</v>
      </c>
      <c r="AC1815" s="40">
        <f t="shared" si="911"/>
        <v>0</v>
      </c>
      <c r="AD1815" s="39">
        <f t="shared" si="912"/>
        <v>0</v>
      </c>
      <c r="AE1815" s="39">
        <f t="shared" si="913"/>
        <v>0</v>
      </c>
      <c r="AF1815" t="str">
        <f t="shared" si="914"/>
        <v/>
      </c>
      <c r="AG1815" t="str">
        <f t="shared" si="915"/>
        <v/>
      </c>
      <c r="AH1815" t="str">
        <f t="shared" si="916"/>
        <v/>
      </c>
      <c r="AJ1815" s="41" t="str">
        <f t="shared" si="917"/>
        <v/>
      </c>
      <c r="AK1815" s="42" t="str">
        <f t="shared" si="918"/>
        <v/>
      </c>
      <c r="AL1815" s="41" t="str">
        <f t="shared" si="919"/>
        <v/>
      </c>
      <c r="AM1815" s="41" t="str">
        <f t="shared" si="920"/>
        <v/>
      </c>
      <c r="AN1815" s="41" t="str">
        <f t="shared" si="921"/>
        <v/>
      </c>
      <c r="AO1815" s="42" t="str">
        <f t="shared" si="922"/>
        <v/>
      </c>
      <c r="AP1815" s="41" t="str">
        <f t="shared" si="923"/>
        <v/>
      </c>
      <c r="AQ1815" s="41" t="str">
        <f t="shared" si="924"/>
        <v/>
      </c>
      <c r="AR1815" s="41" t="str">
        <f>IF($AQ1815="","",COUNTIFS(L_ChaveCob,$AQ1815,L_Ausencia,"&gt;"&amp;$W1815)+COUNTIFS($AQ$4:$AQ1815,$AQ1815,$W$4:$W1815,$W1815))</f>
        <v/>
      </c>
      <c r="AS1815" s="42">
        <f t="shared" si="925"/>
        <v>0</v>
      </c>
      <c r="AT1815" s="42">
        <f t="shared" si="926"/>
        <v>0</v>
      </c>
      <c r="AU1815" s="42">
        <f t="shared" si="927"/>
        <v>0</v>
      </c>
    </row>
    <row r="1816" spans="1:47" x14ac:dyDescent="0.2">
      <c r="A1816" s="35"/>
      <c r="B1816" s="36"/>
      <c r="C1816" s="36"/>
      <c r="D1816" s="36"/>
      <c r="E1816" s="37"/>
      <c r="F1816" s="37"/>
      <c r="G1816" s="36"/>
      <c r="H1816" s="36"/>
      <c r="I1816" s="36"/>
      <c r="J1816" s="36"/>
      <c r="K1816" s="37"/>
      <c r="L1816" s="37"/>
      <c r="M1816" s="37"/>
      <c r="N1816" s="38" t="str">
        <f t="shared" si="896"/>
        <v/>
      </c>
      <c r="O1816" t="str">
        <f t="shared" si="897"/>
        <v/>
      </c>
      <c r="P1816" t="str">
        <f t="shared" si="898"/>
        <v/>
      </c>
      <c r="Q1816" t="str">
        <f t="shared" si="899"/>
        <v/>
      </c>
      <c r="R1816" t="str">
        <f t="shared" si="900"/>
        <v/>
      </c>
      <c r="S1816" t="str">
        <f t="shared" si="901"/>
        <v/>
      </c>
      <c r="T1816" s="39" t="str">
        <f t="shared" si="902"/>
        <v/>
      </c>
      <c r="U1816" s="40">
        <f t="shared" si="903"/>
        <v>0</v>
      </c>
      <c r="V1816" s="40">
        <f t="shared" si="904"/>
        <v>0</v>
      </c>
      <c r="W1816" s="40">
        <f t="shared" si="905"/>
        <v>0</v>
      </c>
      <c r="X1816" t="str">
        <f t="shared" si="906"/>
        <v/>
      </c>
      <c r="Y1816" s="40">
        <f t="shared" si="907"/>
        <v>0</v>
      </c>
      <c r="Z1816" s="40">
        <f t="shared" si="908"/>
        <v>0</v>
      </c>
      <c r="AA1816" s="40">
        <f t="shared" si="909"/>
        <v>0</v>
      </c>
      <c r="AB1816" s="40">
        <f t="shared" si="910"/>
        <v>0</v>
      </c>
      <c r="AC1816" s="40">
        <f t="shared" si="911"/>
        <v>0</v>
      </c>
      <c r="AD1816" s="39">
        <f t="shared" si="912"/>
        <v>0</v>
      </c>
      <c r="AE1816" s="39">
        <f t="shared" si="913"/>
        <v>0</v>
      </c>
      <c r="AF1816" t="str">
        <f t="shared" si="914"/>
        <v/>
      </c>
      <c r="AG1816" t="str">
        <f t="shared" si="915"/>
        <v/>
      </c>
      <c r="AH1816" t="str">
        <f t="shared" si="916"/>
        <v/>
      </c>
      <c r="AJ1816" s="41" t="str">
        <f t="shared" si="917"/>
        <v/>
      </c>
      <c r="AK1816" s="42" t="str">
        <f t="shared" si="918"/>
        <v/>
      </c>
      <c r="AL1816" s="41" t="str">
        <f t="shared" si="919"/>
        <v/>
      </c>
      <c r="AM1816" s="41" t="str">
        <f t="shared" si="920"/>
        <v/>
      </c>
      <c r="AN1816" s="41" t="str">
        <f t="shared" si="921"/>
        <v/>
      </c>
      <c r="AO1816" s="42" t="str">
        <f t="shared" si="922"/>
        <v/>
      </c>
      <c r="AP1816" s="41" t="str">
        <f t="shared" si="923"/>
        <v/>
      </c>
      <c r="AQ1816" s="41" t="str">
        <f t="shared" si="924"/>
        <v/>
      </c>
      <c r="AR1816" s="41" t="str">
        <f>IF($AQ1816="","",COUNTIFS(L_ChaveCob,$AQ1816,L_Ausencia,"&gt;"&amp;$W1816)+COUNTIFS($AQ$4:$AQ1816,$AQ1816,$W$4:$W1816,$W1816))</f>
        <v/>
      </c>
      <c r="AS1816" s="42">
        <f t="shared" si="925"/>
        <v>0</v>
      </c>
      <c r="AT1816" s="42">
        <f t="shared" si="926"/>
        <v>0</v>
      </c>
      <c r="AU1816" s="42">
        <f t="shared" si="927"/>
        <v>0</v>
      </c>
    </row>
    <row r="1817" spans="1:47" x14ac:dyDescent="0.2">
      <c r="A1817" s="35"/>
      <c r="B1817" s="36"/>
      <c r="C1817" s="36"/>
      <c r="D1817" s="36"/>
      <c r="E1817" s="37"/>
      <c r="F1817" s="37"/>
      <c r="G1817" s="36"/>
      <c r="H1817" s="36"/>
      <c r="I1817" s="36"/>
      <c r="J1817" s="36"/>
      <c r="K1817" s="37"/>
      <c r="L1817" s="37"/>
      <c r="M1817" s="37"/>
      <c r="N1817" s="38" t="str">
        <f t="shared" si="896"/>
        <v/>
      </c>
      <c r="O1817" t="str">
        <f t="shared" si="897"/>
        <v/>
      </c>
      <c r="P1817" t="str">
        <f t="shared" si="898"/>
        <v/>
      </c>
      <c r="Q1817" t="str">
        <f t="shared" si="899"/>
        <v/>
      </c>
      <c r="R1817" t="str">
        <f t="shared" si="900"/>
        <v/>
      </c>
      <c r="S1817" t="str">
        <f t="shared" si="901"/>
        <v/>
      </c>
      <c r="T1817" s="39" t="str">
        <f t="shared" si="902"/>
        <v/>
      </c>
      <c r="U1817" s="40">
        <f t="shared" si="903"/>
        <v>0</v>
      </c>
      <c r="V1817" s="40">
        <f t="shared" si="904"/>
        <v>0</v>
      </c>
      <c r="W1817" s="40">
        <f t="shared" si="905"/>
        <v>0</v>
      </c>
      <c r="X1817" t="str">
        <f t="shared" si="906"/>
        <v/>
      </c>
      <c r="Y1817" s="40">
        <f t="shared" si="907"/>
        <v>0</v>
      </c>
      <c r="Z1817" s="40">
        <f t="shared" si="908"/>
        <v>0</v>
      </c>
      <c r="AA1817" s="40">
        <f t="shared" si="909"/>
        <v>0</v>
      </c>
      <c r="AB1817" s="40">
        <f t="shared" si="910"/>
        <v>0</v>
      </c>
      <c r="AC1817" s="40">
        <f t="shared" si="911"/>
        <v>0</v>
      </c>
      <c r="AD1817" s="39">
        <f t="shared" si="912"/>
        <v>0</v>
      </c>
      <c r="AE1817" s="39">
        <f t="shared" si="913"/>
        <v>0</v>
      </c>
      <c r="AF1817" t="str">
        <f t="shared" si="914"/>
        <v/>
      </c>
      <c r="AG1817" t="str">
        <f t="shared" si="915"/>
        <v/>
      </c>
      <c r="AH1817" t="str">
        <f t="shared" si="916"/>
        <v/>
      </c>
      <c r="AJ1817" s="41" t="str">
        <f t="shared" si="917"/>
        <v/>
      </c>
      <c r="AK1817" s="42" t="str">
        <f t="shared" si="918"/>
        <v/>
      </c>
      <c r="AL1817" s="41" t="str">
        <f t="shared" si="919"/>
        <v/>
      </c>
      <c r="AM1817" s="41" t="str">
        <f t="shared" si="920"/>
        <v/>
      </c>
      <c r="AN1817" s="41" t="str">
        <f t="shared" si="921"/>
        <v/>
      </c>
      <c r="AO1817" s="42" t="str">
        <f t="shared" si="922"/>
        <v/>
      </c>
      <c r="AP1817" s="41" t="str">
        <f t="shared" si="923"/>
        <v/>
      </c>
      <c r="AQ1817" s="41" t="str">
        <f t="shared" si="924"/>
        <v/>
      </c>
      <c r="AR1817" s="41" t="str">
        <f>IF($AQ1817="","",COUNTIFS(L_ChaveCob,$AQ1817,L_Ausencia,"&gt;"&amp;$W1817)+COUNTIFS($AQ$4:$AQ1817,$AQ1817,$W$4:$W1817,$W1817))</f>
        <v/>
      </c>
      <c r="AS1817" s="42">
        <f t="shared" si="925"/>
        <v>0</v>
      </c>
      <c r="AT1817" s="42">
        <f t="shared" si="926"/>
        <v>0</v>
      </c>
      <c r="AU1817" s="42">
        <f t="shared" si="927"/>
        <v>0</v>
      </c>
    </row>
    <row r="1818" spans="1:47" x14ac:dyDescent="0.2">
      <c r="A1818" s="35"/>
      <c r="B1818" s="36"/>
      <c r="C1818" s="36"/>
      <c r="D1818" s="36"/>
      <c r="E1818" s="37"/>
      <c r="F1818" s="37"/>
      <c r="G1818" s="36"/>
      <c r="H1818" s="36"/>
      <c r="I1818" s="36"/>
      <c r="J1818" s="36"/>
      <c r="K1818" s="37"/>
      <c r="L1818" s="37"/>
      <c r="M1818" s="37"/>
      <c r="N1818" s="38" t="str">
        <f t="shared" si="896"/>
        <v/>
      </c>
      <c r="O1818" t="str">
        <f t="shared" si="897"/>
        <v/>
      </c>
      <c r="P1818" t="str">
        <f t="shared" si="898"/>
        <v/>
      </c>
      <c r="Q1818" t="str">
        <f t="shared" si="899"/>
        <v/>
      </c>
      <c r="R1818" t="str">
        <f t="shared" si="900"/>
        <v/>
      </c>
      <c r="S1818" t="str">
        <f t="shared" si="901"/>
        <v/>
      </c>
      <c r="T1818" s="39" t="str">
        <f t="shared" si="902"/>
        <v/>
      </c>
      <c r="U1818" s="40">
        <f t="shared" si="903"/>
        <v>0</v>
      </c>
      <c r="V1818" s="40">
        <f t="shared" si="904"/>
        <v>0</v>
      </c>
      <c r="W1818" s="40">
        <f t="shared" si="905"/>
        <v>0</v>
      </c>
      <c r="X1818" t="str">
        <f t="shared" si="906"/>
        <v/>
      </c>
      <c r="Y1818" s="40">
        <f t="shared" si="907"/>
        <v>0</v>
      </c>
      <c r="Z1818" s="40">
        <f t="shared" si="908"/>
        <v>0</v>
      </c>
      <c r="AA1818" s="40">
        <f t="shared" si="909"/>
        <v>0</v>
      </c>
      <c r="AB1818" s="40">
        <f t="shared" si="910"/>
        <v>0</v>
      </c>
      <c r="AC1818" s="40">
        <f t="shared" si="911"/>
        <v>0</v>
      </c>
      <c r="AD1818" s="39">
        <f t="shared" si="912"/>
        <v>0</v>
      </c>
      <c r="AE1818" s="39">
        <f t="shared" si="913"/>
        <v>0</v>
      </c>
      <c r="AF1818" t="str">
        <f t="shared" si="914"/>
        <v/>
      </c>
      <c r="AG1818" t="str">
        <f t="shared" si="915"/>
        <v/>
      </c>
      <c r="AH1818" t="str">
        <f t="shared" si="916"/>
        <v/>
      </c>
      <c r="AJ1818" s="41" t="str">
        <f t="shared" si="917"/>
        <v/>
      </c>
      <c r="AK1818" s="42" t="str">
        <f t="shared" si="918"/>
        <v/>
      </c>
      <c r="AL1818" s="41" t="str">
        <f t="shared" si="919"/>
        <v/>
      </c>
      <c r="AM1818" s="41" t="str">
        <f t="shared" si="920"/>
        <v/>
      </c>
      <c r="AN1818" s="41" t="str">
        <f t="shared" si="921"/>
        <v/>
      </c>
      <c r="AO1818" s="42" t="str">
        <f t="shared" si="922"/>
        <v/>
      </c>
      <c r="AP1818" s="41" t="str">
        <f t="shared" si="923"/>
        <v/>
      </c>
      <c r="AQ1818" s="41" t="str">
        <f t="shared" si="924"/>
        <v/>
      </c>
      <c r="AR1818" s="41" t="str">
        <f>IF($AQ1818="","",COUNTIFS(L_ChaveCob,$AQ1818,L_Ausencia,"&gt;"&amp;$W1818)+COUNTIFS($AQ$4:$AQ1818,$AQ1818,$W$4:$W1818,$W1818))</f>
        <v/>
      </c>
      <c r="AS1818" s="42">
        <f t="shared" si="925"/>
        <v>0</v>
      </c>
      <c r="AT1818" s="42">
        <f t="shared" si="926"/>
        <v>0</v>
      </c>
      <c r="AU1818" s="42">
        <f t="shared" si="927"/>
        <v>0</v>
      </c>
    </row>
    <row r="1819" spans="1:47" x14ac:dyDescent="0.2">
      <c r="A1819" s="35"/>
      <c r="B1819" s="36"/>
      <c r="C1819" s="36"/>
      <c r="D1819" s="36"/>
      <c r="E1819" s="37"/>
      <c r="F1819" s="37"/>
      <c r="G1819" s="36"/>
      <c r="H1819" s="36"/>
      <c r="I1819" s="36"/>
      <c r="J1819" s="36"/>
      <c r="K1819" s="37"/>
      <c r="L1819" s="37"/>
      <c r="M1819" s="37"/>
      <c r="N1819" s="38" t="str">
        <f t="shared" si="896"/>
        <v/>
      </c>
      <c r="O1819" t="str">
        <f t="shared" si="897"/>
        <v/>
      </c>
      <c r="P1819" t="str">
        <f t="shared" si="898"/>
        <v/>
      </c>
      <c r="Q1819" t="str">
        <f t="shared" si="899"/>
        <v/>
      </c>
      <c r="R1819" t="str">
        <f t="shared" si="900"/>
        <v/>
      </c>
      <c r="S1819" t="str">
        <f t="shared" si="901"/>
        <v/>
      </c>
      <c r="T1819" s="39" t="str">
        <f t="shared" si="902"/>
        <v/>
      </c>
      <c r="U1819" s="40">
        <f t="shared" si="903"/>
        <v>0</v>
      </c>
      <c r="V1819" s="40">
        <f t="shared" si="904"/>
        <v>0</v>
      </c>
      <c r="W1819" s="40">
        <f t="shared" si="905"/>
        <v>0</v>
      </c>
      <c r="X1819" t="str">
        <f t="shared" si="906"/>
        <v/>
      </c>
      <c r="Y1819" s="40">
        <f t="shared" si="907"/>
        <v>0</v>
      </c>
      <c r="Z1819" s="40">
        <f t="shared" si="908"/>
        <v>0</v>
      </c>
      <c r="AA1819" s="40">
        <f t="shared" si="909"/>
        <v>0</v>
      </c>
      <c r="AB1819" s="40">
        <f t="shared" si="910"/>
        <v>0</v>
      </c>
      <c r="AC1819" s="40">
        <f t="shared" si="911"/>
        <v>0</v>
      </c>
      <c r="AD1819" s="39">
        <f t="shared" si="912"/>
        <v>0</v>
      </c>
      <c r="AE1819" s="39">
        <f t="shared" si="913"/>
        <v>0</v>
      </c>
      <c r="AF1819" t="str">
        <f t="shared" si="914"/>
        <v/>
      </c>
      <c r="AG1819" t="str">
        <f t="shared" si="915"/>
        <v/>
      </c>
      <c r="AH1819" t="str">
        <f t="shared" si="916"/>
        <v/>
      </c>
      <c r="AJ1819" s="41" t="str">
        <f t="shared" si="917"/>
        <v/>
      </c>
      <c r="AK1819" s="42" t="str">
        <f t="shared" si="918"/>
        <v/>
      </c>
      <c r="AL1819" s="41" t="str">
        <f t="shared" si="919"/>
        <v/>
      </c>
      <c r="AM1819" s="41" t="str">
        <f t="shared" si="920"/>
        <v/>
      </c>
      <c r="AN1819" s="41" t="str">
        <f t="shared" si="921"/>
        <v/>
      </c>
      <c r="AO1819" s="42" t="str">
        <f t="shared" si="922"/>
        <v/>
      </c>
      <c r="AP1819" s="41" t="str">
        <f t="shared" si="923"/>
        <v/>
      </c>
      <c r="AQ1819" s="41" t="str">
        <f t="shared" si="924"/>
        <v/>
      </c>
      <c r="AR1819" s="41" t="str">
        <f>IF($AQ1819="","",COUNTIFS(L_ChaveCob,$AQ1819,L_Ausencia,"&gt;"&amp;$W1819)+COUNTIFS($AQ$4:$AQ1819,$AQ1819,$W$4:$W1819,$W1819))</f>
        <v/>
      </c>
      <c r="AS1819" s="42">
        <f t="shared" si="925"/>
        <v>0</v>
      </c>
      <c r="AT1819" s="42">
        <f t="shared" si="926"/>
        <v>0</v>
      </c>
      <c r="AU1819" s="42">
        <f t="shared" si="927"/>
        <v>0</v>
      </c>
    </row>
    <row r="1820" spans="1:47" x14ac:dyDescent="0.2">
      <c r="A1820" s="35"/>
      <c r="B1820" s="36"/>
      <c r="C1820" s="36"/>
      <c r="D1820" s="36"/>
      <c r="E1820" s="37"/>
      <c r="F1820" s="37"/>
      <c r="G1820" s="36"/>
      <c r="H1820" s="36"/>
      <c r="I1820" s="36"/>
      <c r="J1820" s="36"/>
      <c r="K1820" s="37"/>
      <c r="L1820" s="37"/>
      <c r="M1820" s="37"/>
      <c r="N1820" s="38" t="str">
        <f t="shared" si="896"/>
        <v/>
      </c>
      <c r="O1820" t="str">
        <f t="shared" si="897"/>
        <v/>
      </c>
      <c r="P1820" t="str">
        <f t="shared" si="898"/>
        <v/>
      </c>
      <c r="Q1820" t="str">
        <f t="shared" si="899"/>
        <v/>
      </c>
      <c r="R1820" t="str">
        <f t="shared" si="900"/>
        <v/>
      </c>
      <c r="S1820" t="str">
        <f t="shared" si="901"/>
        <v/>
      </c>
      <c r="T1820" s="39" t="str">
        <f t="shared" si="902"/>
        <v/>
      </c>
      <c r="U1820" s="40">
        <f t="shared" si="903"/>
        <v>0</v>
      </c>
      <c r="V1820" s="40">
        <f t="shared" si="904"/>
        <v>0</v>
      </c>
      <c r="W1820" s="40">
        <f t="shared" si="905"/>
        <v>0</v>
      </c>
      <c r="X1820" t="str">
        <f t="shared" si="906"/>
        <v/>
      </c>
      <c r="Y1820" s="40">
        <f t="shared" si="907"/>
        <v>0</v>
      </c>
      <c r="Z1820" s="40">
        <f t="shared" si="908"/>
        <v>0</v>
      </c>
      <c r="AA1820" s="40">
        <f t="shared" si="909"/>
        <v>0</v>
      </c>
      <c r="AB1820" s="40">
        <f t="shared" si="910"/>
        <v>0</v>
      </c>
      <c r="AC1820" s="40">
        <f t="shared" si="911"/>
        <v>0</v>
      </c>
      <c r="AD1820" s="39">
        <f t="shared" si="912"/>
        <v>0</v>
      </c>
      <c r="AE1820" s="39">
        <f t="shared" si="913"/>
        <v>0</v>
      </c>
      <c r="AF1820" t="str">
        <f t="shared" si="914"/>
        <v/>
      </c>
      <c r="AG1820" t="str">
        <f t="shared" si="915"/>
        <v/>
      </c>
      <c r="AH1820" t="str">
        <f t="shared" si="916"/>
        <v/>
      </c>
      <c r="AJ1820" s="41" t="str">
        <f t="shared" si="917"/>
        <v/>
      </c>
      <c r="AK1820" s="42" t="str">
        <f t="shared" si="918"/>
        <v/>
      </c>
      <c r="AL1820" s="41" t="str">
        <f t="shared" si="919"/>
        <v/>
      </c>
      <c r="AM1820" s="41" t="str">
        <f t="shared" si="920"/>
        <v/>
      </c>
      <c r="AN1820" s="41" t="str">
        <f t="shared" si="921"/>
        <v/>
      </c>
      <c r="AO1820" s="42" t="str">
        <f t="shared" si="922"/>
        <v/>
      </c>
      <c r="AP1820" s="41" t="str">
        <f t="shared" si="923"/>
        <v/>
      </c>
      <c r="AQ1820" s="41" t="str">
        <f t="shared" si="924"/>
        <v/>
      </c>
      <c r="AR1820" s="41" t="str">
        <f>IF($AQ1820="","",COUNTIFS(L_ChaveCob,$AQ1820,L_Ausencia,"&gt;"&amp;$W1820)+COUNTIFS($AQ$4:$AQ1820,$AQ1820,$W$4:$W1820,$W1820))</f>
        <v/>
      </c>
      <c r="AS1820" s="42">
        <f t="shared" si="925"/>
        <v>0</v>
      </c>
      <c r="AT1820" s="42">
        <f t="shared" si="926"/>
        <v>0</v>
      </c>
      <c r="AU1820" s="42">
        <f t="shared" si="927"/>
        <v>0</v>
      </c>
    </row>
    <row r="1821" spans="1:47" x14ac:dyDescent="0.2">
      <c r="A1821" s="35"/>
      <c r="B1821" s="36"/>
      <c r="C1821" s="36"/>
      <c r="D1821" s="36"/>
      <c r="E1821" s="37"/>
      <c r="F1821" s="37"/>
      <c r="G1821" s="36"/>
      <c r="H1821" s="36"/>
      <c r="I1821" s="36"/>
      <c r="J1821" s="36"/>
      <c r="K1821" s="37"/>
      <c r="L1821" s="37"/>
      <c r="M1821" s="37"/>
      <c r="N1821" s="38" t="str">
        <f t="shared" si="896"/>
        <v/>
      </c>
      <c r="O1821" t="str">
        <f t="shared" si="897"/>
        <v/>
      </c>
      <c r="P1821" t="str">
        <f t="shared" si="898"/>
        <v/>
      </c>
      <c r="Q1821" t="str">
        <f t="shared" si="899"/>
        <v/>
      </c>
      <c r="R1821" t="str">
        <f t="shared" si="900"/>
        <v/>
      </c>
      <c r="S1821" t="str">
        <f t="shared" si="901"/>
        <v/>
      </c>
      <c r="T1821" s="39" t="str">
        <f t="shared" si="902"/>
        <v/>
      </c>
      <c r="U1821" s="40">
        <f t="shared" si="903"/>
        <v>0</v>
      </c>
      <c r="V1821" s="40">
        <f t="shared" si="904"/>
        <v>0</v>
      </c>
      <c r="W1821" s="40">
        <f t="shared" si="905"/>
        <v>0</v>
      </c>
      <c r="X1821" t="str">
        <f t="shared" si="906"/>
        <v/>
      </c>
      <c r="Y1821" s="40">
        <f t="shared" si="907"/>
        <v>0</v>
      </c>
      <c r="Z1821" s="40">
        <f t="shared" si="908"/>
        <v>0</v>
      </c>
      <c r="AA1821" s="40">
        <f t="shared" si="909"/>
        <v>0</v>
      </c>
      <c r="AB1821" s="40">
        <f t="shared" si="910"/>
        <v>0</v>
      </c>
      <c r="AC1821" s="40">
        <f t="shared" si="911"/>
        <v>0</v>
      </c>
      <c r="AD1821" s="39">
        <f t="shared" si="912"/>
        <v>0</v>
      </c>
      <c r="AE1821" s="39">
        <f t="shared" si="913"/>
        <v>0</v>
      </c>
      <c r="AF1821" t="str">
        <f t="shared" si="914"/>
        <v/>
      </c>
      <c r="AG1821" t="str">
        <f t="shared" si="915"/>
        <v/>
      </c>
      <c r="AH1821" t="str">
        <f t="shared" si="916"/>
        <v/>
      </c>
      <c r="AJ1821" s="41" t="str">
        <f t="shared" si="917"/>
        <v/>
      </c>
      <c r="AK1821" s="42" t="str">
        <f t="shared" si="918"/>
        <v/>
      </c>
      <c r="AL1821" s="41" t="str">
        <f t="shared" si="919"/>
        <v/>
      </c>
      <c r="AM1821" s="41" t="str">
        <f t="shared" si="920"/>
        <v/>
      </c>
      <c r="AN1821" s="41" t="str">
        <f t="shared" si="921"/>
        <v/>
      </c>
      <c r="AO1821" s="42" t="str">
        <f t="shared" si="922"/>
        <v/>
      </c>
      <c r="AP1821" s="41" t="str">
        <f t="shared" si="923"/>
        <v/>
      </c>
      <c r="AQ1821" s="41" t="str">
        <f t="shared" si="924"/>
        <v/>
      </c>
      <c r="AR1821" s="41" t="str">
        <f>IF($AQ1821="","",COUNTIFS(L_ChaveCob,$AQ1821,L_Ausencia,"&gt;"&amp;$W1821)+COUNTIFS($AQ$4:$AQ1821,$AQ1821,$W$4:$W1821,$W1821))</f>
        <v/>
      </c>
      <c r="AS1821" s="42">
        <f t="shared" si="925"/>
        <v>0</v>
      </c>
      <c r="AT1821" s="42">
        <f t="shared" si="926"/>
        <v>0</v>
      </c>
      <c r="AU1821" s="42">
        <f t="shared" si="927"/>
        <v>0</v>
      </c>
    </row>
    <row r="1822" spans="1:47" x14ac:dyDescent="0.2">
      <c r="A1822" s="35"/>
      <c r="B1822" s="36"/>
      <c r="C1822" s="36"/>
      <c r="D1822" s="36"/>
      <c r="E1822" s="37"/>
      <c r="F1822" s="37"/>
      <c r="G1822" s="36"/>
      <c r="H1822" s="36"/>
      <c r="I1822" s="36"/>
      <c r="J1822" s="36"/>
      <c r="K1822" s="37"/>
      <c r="L1822" s="37"/>
      <c r="M1822" s="37"/>
      <c r="N1822" s="38" t="str">
        <f t="shared" si="896"/>
        <v/>
      </c>
      <c r="O1822" t="str">
        <f t="shared" si="897"/>
        <v/>
      </c>
      <c r="P1822" t="str">
        <f t="shared" si="898"/>
        <v/>
      </c>
      <c r="Q1822" t="str">
        <f t="shared" si="899"/>
        <v/>
      </c>
      <c r="R1822" t="str">
        <f t="shared" si="900"/>
        <v/>
      </c>
      <c r="S1822" t="str">
        <f t="shared" si="901"/>
        <v/>
      </c>
      <c r="T1822" s="39" t="str">
        <f t="shared" si="902"/>
        <v/>
      </c>
      <c r="U1822" s="40">
        <f t="shared" si="903"/>
        <v>0</v>
      </c>
      <c r="V1822" s="40">
        <f t="shared" si="904"/>
        <v>0</v>
      </c>
      <c r="W1822" s="40">
        <f t="shared" si="905"/>
        <v>0</v>
      </c>
      <c r="X1822" t="str">
        <f t="shared" si="906"/>
        <v/>
      </c>
      <c r="Y1822" s="40">
        <f t="shared" si="907"/>
        <v>0</v>
      </c>
      <c r="Z1822" s="40">
        <f t="shared" si="908"/>
        <v>0</v>
      </c>
      <c r="AA1822" s="40">
        <f t="shared" si="909"/>
        <v>0</v>
      </c>
      <c r="AB1822" s="40">
        <f t="shared" si="910"/>
        <v>0</v>
      </c>
      <c r="AC1822" s="40">
        <f t="shared" si="911"/>
        <v>0</v>
      </c>
      <c r="AD1822" s="39">
        <f t="shared" si="912"/>
        <v>0</v>
      </c>
      <c r="AE1822" s="39">
        <f t="shared" si="913"/>
        <v>0</v>
      </c>
      <c r="AF1822" t="str">
        <f t="shared" si="914"/>
        <v/>
      </c>
      <c r="AG1822" t="str">
        <f t="shared" si="915"/>
        <v/>
      </c>
      <c r="AH1822" t="str">
        <f t="shared" si="916"/>
        <v/>
      </c>
      <c r="AJ1822" s="41" t="str">
        <f t="shared" si="917"/>
        <v/>
      </c>
      <c r="AK1822" s="42" t="str">
        <f t="shared" si="918"/>
        <v/>
      </c>
      <c r="AL1822" s="41" t="str">
        <f t="shared" si="919"/>
        <v/>
      </c>
      <c r="AM1822" s="41" t="str">
        <f t="shared" si="920"/>
        <v/>
      </c>
      <c r="AN1822" s="41" t="str">
        <f t="shared" si="921"/>
        <v/>
      </c>
      <c r="AO1822" s="42" t="str">
        <f t="shared" si="922"/>
        <v/>
      </c>
      <c r="AP1822" s="41" t="str">
        <f t="shared" si="923"/>
        <v/>
      </c>
      <c r="AQ1822" s="41" t="str">
        <f t="shared" si="924"/>
        <v/>
      </c>
      <c r="AR1822" s="41" t="str">
        <f>IF($AQ1822="","",COUNTIFS(L_ChaveCob,$AQ1822,L_Ausencia,"&gt;"&amp;$W1822)+COUNTIFS($AQ$4:$AQ1822,$AQ1822,$W$4:$W1822,$W1822))</f>
        <v/>
      </c>
      <c r="AS1822" s="42">
        <f t="shared" si="925"/>
        <v>0</v>
      </c>
      <c r="AT1822" s="42">
        <f t="shared" si="926"/>
        <v>0</v>
      </c>
      <c r="AU1822" s="42">
        <f t="shared" si="927"/>
        <v>0</v>
      </c>
    </row>
    <row r="1823" spans="1:47" x14ac:dyDescent="0.2">
      <c r="A1823" s="35"/>
      <c r="B1823" s="36"/>
      <c r="C1823" s="36"/>
      <c r="D1823" s="36"/>
      <c r="E1823" s="37"/>
      <c r="F1823" s="37"/>
      <c r="G1823" s="36"/>
      <c r="H1823" s="36"/>
      <c r="I1823" s="36"/>
      <c r="J1823" s="36"/>
      <c r="K1823" s="37"/>
      <c r="L1823" s="37"/>
      <c r="M1823" s="37"/>
      <c r="N1823" s="38" t="str">
        <f t="shared" si="896"/>
        <v/>
      </c>
      <c r="O1823" t="str">
        <f t="shared" si="897"/>
        <v/>
      </c>
      <c r="P1823" t="str">
        <f t="shared" si="898"/>
        <v/>
      </c>
      <c r="Q1823" t="str">
        <f t="shared" si="899"/>
        <v/>
      </c>
      <c r="R1823" t="str">
        <f t="shared" si="900"/>
        <v/>
      </c>
      <c r="S1823" t="str">
        <f t="shared" si="901"/>
        <v/>
      </c>
      <c r="T1823" s="39" t="str">
        <f t="shared" si="902"/>
        <v/>
      </c>
      <c r="U1823" s="40">
        <f t="shared" si="903"/>
        <v>0</v>
      </c>
      <c r="V1823" s="40">
        <f t="shared" si="904"/>
        <v>0</v>
      </c>
      <c r="W1823" s="40">
        <f t="shared" si="905"/>
        <v>0</v>
      </c>
      <c r="X1823" t="str">
        <f t="shared" si="906"/>
        <v/>
      </c>
      <c r="Y1823" s="40">
        <f t="shared" si="907"/>
        <v>0</v>
      </c>
      <c r="Z1823" s="40">
        <f t="shared" si="908"/>
        <v>0</v>
      </c>
      <c r="AA1823" s="40">
        <f t="shared" si="909"/>
        <v>0</v>
      </c>
      <c r="AB1823" s="40">
        <f t="shared" si="910"/>
        <v>0</v>
      </c>
      <c r="AC1823" s="40">
        <f t="shared" si="911"/>
        <v>0</v>
      </c>
      <c r="AD1823" s="39">
        <f t="shared" si="912"/>
        <v>0</v>
      </c>
      <c r="AE1823" s="39">
        <f t="shared" si="913"/>
        <v>0</v>
      </c>
      <c r="AF1823" t="str">
        <f t="shared" si="914"/>
        <v/>
      </c>
      <c r="AG1823" t="str">
        <f t="shared" si="915"/>
        <v/>
      </c>
      <c r="AH1823" t="str">
        <f t="shared" si="916"/>
        <v/>
      </c>
      <c r="AJ1823" s="41" t="str">
        <f t="shared" si="917"/>
        <v/>
      </c>
      <c r="AK1823" s="42" t="str">
        <f t="shared" si="918"/>
        <v/>
      </c>
      <c r="AL1823" s="41" t="str">
        <f t="shared" si="919"/>
        <v/>
      </c>
      <c r="AM1823" s="41" t="str">
        <f t="shared" si="920"/>
        <v/>
      </c>
      <c r="AN1823" s="41" t="str">
        <f t="shared" si="921"/>
        <v/>
      </c>
      <c r="AO1823" s="42" t="str">
        <f t="shared" si="922"/>
        <v/>
      </c>
      <c r="AP1823" s="41" t="str">
        <f t="shared" si="923"/>
        <v/>
      </c>
      <c r="AQ1823" s="41" t="str">
        <f t="shared" si="924"/>
        <v/>
      </c>
      <c r="AR1823" s="41" t="str">
        <f>IF($AQ1823="","",COUNTIFS(L_ChaveCob,$AQ1823,L_Ausencia,"&gt;"&amp;$W1823)+COUNTIFS($AQ$4:$AQ1823,$AQ1823,$W$4:$W1823,$W1823))</f>
        <v/>
      </c>
      <c r="AS1823" s="42">
        <f t="shared" si="925"/>
        <v>0</v>
      </c>
      <c r="AT1823" s="42">
        <f t="shared" si="926"/>
        <v>0</v>
      </c>
      <c r="AU1823" s="42">
        <f t="shared" si="927"/>
        <v>0</v>
      </c>
    </row>
    <row r="1824" spans="1:47" x14ac:dyDescent="0.2">
      <c r="A1824" s="35"/>
      <c r="B1824" s="36"/>
      <c r="C1824" s="36"/>
      <c r="D1824" s="36"/>
      <c r="E1824" s="37"/>
      <c r="F1824" s="37"/>
      <c r="G1824" s="36"/>
      <c r="H1824" s="36"/>
      <c r="I1824" s="36"/>
      <c r="J1824" s="36"/>
      <c r="K1824" s="37"/>
      <c r="L1824" s="37"/>
      <c r="M1824" s="37"/>
      <c r="N1824" s="38" t="str">
        <f t="shared" si="896"/>
        <v/>
      </c>
      <c r="O1824" t="str">
        <f t="shared" si="897"/>
        <v/>
      </c>
      <c r="P1824" t="str">
        <f t="shared" si="898"/>
        <v/>
      </c>
      <c r="Q1824" t="str">
        <f t="shared" si="899"/>
        <v/>
      </c>
      <c r="R1824" t="str">
        <f t="shared" si="900"/>
        <v/>
      </c>
      <c r="S1824" t="str">
        <f t="shared" si="901"/>
        <v/>
      </c>
      <c r="T1824" s="39" t="str">
        <f t="shared" si="902"/>
        <v/>
      </c>
      <c r="U1824" s="40">
        <f t="shared" si="903"/>
        <v>0</v>
      </c>
      <c r="V1824" s="40">
        <f t="shared" si="904"/>
        <v>0</v>
      </c>
      <c r="W1824" s="40">
        <f t="shared" si="905"/>
        <v>0</v>
      </c>
      <c r="X1824" t="str">
        <f t="shared" si="906"/>
        <v/>
      </c>
      <c r="Y1824" s="40">
        <f t="shared" si="907"/>
        <v>0</v>
      </c>
      <c r="Z1824" s="40">
        <f t="shared" si="908"/>
        <v>0</v>
      </c>
      <c r="AA1824" s="40">
        <f t="shared" si="909"/>
        <v>0</v>
      </c>
      <c r="AB1824" s="40">
        <f t="shared" si="910"/>
        <v>0</v>
      </c>
      <c r="AC1824" s="40">
        <f t="shared" si="911"/>
        <v>0</v>
      </c>
      <c r="AD1824" s="39">
        <f t="shared" si="912"/>
        <v>0</v>
      </c>
      <c r="AE1824" s="39">
        <f t="shared" si="913"/>
        <v>0</v>
      </c>
      <c r="AF1824" t="str">
        <f t="shared" si="914"/>
        <v/>
      </c>
      <c r="AG1824" t="str">
        <f t="shared" si="915"/>
        <v/>
      </c>
      <c r="AH1824" t="str">
        <f t="shared" si="916"/>
        <v/>
      </c>
      <c r="AJ1824" s="41" t="str">
        <f t="shared" si="917"/>
        <v/>
      </c>
      <c r="AK1824" s="42" t="str">
        <f t="shared" si="918"/>
        <v/>
      </c>
      <c r="AL1824" s="41" t="str">
        <f t="shared" si="919"/>
        <v/>
      </c>
      <c r="AM1824" s="41" t="str">
        <f t="shared" si="920"/>
        <v/>
      </c>
      <c r="AN1824" s="41" t="str">
        <f t="shared" si="921"/>
        <v/>
      </c>
      <c r="AO1824" s="42" t="str">
        <f t="shared" si="922"/>
        <v/>
      </c>
      <c r="AP1824" s="41" t="str">
        <f t="shared" si="923"/>
        <v/>
      </c>
      <c r="AQ1824" s="41" t="str">
        <f t="shared" si="924"/>
        <v/>
      </c>
      <c r="AR1824" s="41" t="str">
        <f>IF($AQ1824="","",COUNTIFS(L_ChaveCob,$AQ1824,L_Ausencia,"&gt;"&amp;$W1824)+COUNTIFS($AQ$4:$AQ1824,$AQ1824,$W$4:$W1824,$W1824))</f>
        <v/>
      </c>
      <c r="AS1824" s="42">
        <f t="shared" si="925"/>
        <v>0</v>
      </c>
      <c r="AT1824" s="42">
        <f t="shared" si="926"/>
        <v>0</v>
      </c>
      <c r="AU1824" s="42">
        <f t="shared" si="927"/>
        <v>0</v>
      </c>
    </row>
    <row r="1825" spans="1:47" x14ac:dyDescent="0.2">
      <c r="A1825" s="35"/>
      <c r="B1825" s="36"/>
      <c r="C1825" s="36"/>
      <c r="D1825" s="36"/>
      <c r="E1825" s="37"/>
      <c r="F1825" s="37"/>
      <c r="G1825" s="36"/>
      <c r="H1825" s="36"/>
      <c r="I1825" s="36"/>
      <c r="J1825" s="36"/>
      <c r="K1825" s="37"/>
      <c r="L1825" s="37"/>
      <c r="M1825" s="37"/>
      <c r="N1825" s="38" t="str">
        <f t="shared" si="896"/>
        <v/>
      </c>
      <c r="O1825" t="str">
        <f t="shared" si="897"/>
        <v/>
      </c>
      <c r="P1825" t="str">
        <f t="shared" si="898"/>
        <v/>
      </c>
      <c r="Q1825" t="str">
        <f t="shared" si="899"/>
        <v/>
      </c>
      <c r="R1825" t="str">
        <f t="shared" si="900"/>
        <v/>
      </c>
      <c r="S1825" t="str">
        <f t="shared" si="901"/>
        <v/>
      </c>
      <c r="T1825" s="39" t="str">
        <f t="shared" si="902"/>
        <v/>
      </c>
      <c r="U1825" s="40">
        <f t="shared" si="903"/>
        <v>0</v>
      </c>
      <c r="V1825" s="40">
        <f t="shared" si="904"/>
        <v>0</v>
      </c>
      <c r="W1825" s="40">
        <f t="shared" si="905"/>
        <v>0</v>
      </c>
      <c r="X1825" t="str">
        <f t="shared" si="906"/>
        <v/>
      </c>
      <c r="Y1825" s="40">
        <f t="shared" si="907"/>
        <v>0</v>
      </c>
      <c r="Z1825" s="40">
        <f t="shared" si="908"/>
        <v>0</v>
      </c>
      <c r="AA1825" s="40">
        <f t="shared" si="909"/>
        <v>0</v>
      </c>
      <c r="AB1825" s="40">
        <f t="shared" si="910"/>
        <v>0</v>
      </c>
      <c r="AC1825" s="40">
        <f t="shared" si="911"/>
        <v>0</v>
      </c>
      <c r="AD1825" s="39">
        <f t="shared" si="912"/>
        <v>0</v>
      </c>
      <c r="AE1825" s="39">
        <f t="shared" si="913"/>
        <v>0</v>
      </c>
      <c r="AF1825" t="str">
        <f t="shared" si="914"/>
        <v/>
      </c>
      <c r="AG1825" t="str">
        <f t="shared" si="915"/>
        <v/>
      </c>
      <c r="AH1825" t="str">
        <f t="shared" si="916"/>
        <v/>
      </c>
      <c r="AJ1825" s="41" t="str">
        <f t="shared" si="917"/>
        <v/>
      </c>
      <c r="AK1825" s="42" t="str">
        <f t="shared" si="918"/>
        <v/>
      </c>
      <c r="AL1825" s="41" t="str">
        <f t="shared" si="919"/>
        <v/>
      </c>
      <c r="AM1825" s="41" t="str">
        <f t="shared" si="920"/>
        <v/>
      </c>
      <c r="AN1825" s="41" t="str">
        <f t="shared" si="921"/>
        <v/>
      </c>
      <c r="AO1825" s="42" t="str">
        <f t="shared" si="922"/>
        <v/>
      </c>
      <c r="AP1825" s="41" t="str">
        <f t="shared" si="923"/>
        <v/>
      </c>
      <c r="AQ1825" s="41" t="str">
        <f t="shared" si="924"/>
        <v/>
      </c>
      <c r="AR1825" s="41" t="str">
        <f>IF($AQ1825="","",COUNTIFS(L_ChaveCob,$AQ1825,L_Ausencia,"&gt;"&amp;$W1825)+COUNTIFS($AQ$4:$AQ1825,$AQ1825,$W$4:$W1825,$W1825))</f>
        <v/>
      </c>
      <c r="AS1825" s="42">
        <f t="shared" si="925"/>
        <v>0</v>
      </c>
      <c r="AT1825" s="42">
        <f t="shared" si="926"/>
        <v>0</v>
      </c>
      <c r="AU1825" s="42">
        <f t="shared" si="927"/>
        <v>0</v>
      </c>
    </row>
    <row r="1826" spans="1:47" x14ac:dyDescent="0.2">
      <c r="A1826" s="35"/>
      <c r="B1826" s="36"/>
      <c r="C1826" s="36"/>
      <c r="D1826" s="36"/>
      <c r="E1826" s="37"/>
      <c r="F1826" s="37"/>
      <c r="G1826" s="36"/>
      <c r="H1826" s="36"/>
      <c r="I1826" s="36"/>
      <c r="J1826" s="36"/>
      <c r="K1826" s="37"/>
      <c r="L1826" s="37"/>
      <c r="M1826" s="37"/>
      <c r="N1826" s="38" t="str">
        <f t="shared" si="896"/>
        <v/>
      </c>
      <c r="O1826" t="str">
        <f t="shared" si="897"/>
        <v/>
      </c>
      <c r="P1826" t="str">
        <f t="shared" si="898"/>
        <v/>
      </c>
      <c r="Q1826" t="str">
        <f t="shared" si="899"/>
        <v/>
      </c>
      <c r="R1826" t="str">
        <f t="shared" si="900"/>
        <v/>
      </c>
      <c r="S1826" t="str">
        <f t="shared" si="901"/>
        <v/>
      </c>
      <c r="T1826" s="39" t="str">
        <f t="shared" si="902"/>
        <v/>
      </c>
      <c r="U1826" s="40">
        <f t="shared" si="903"/>
        <v>0</v>
      </c>
      <c r="V1826" s="40">
        <f t="shared" si="904"/>
        <v>0</v>
      </c>
      <c r="W1826" s="40">
        <f t="shared" si="905"/>
        <v>0</v>
      </c>
      <c r="X1826" t="str">
        <f t="shared" si="906"/>
        <v/>
      </c>
      <c r="Y1826" s="40">
        <f t="shared" si="907"/>
        <v>0</v>
      </c>
      <c r="Z1826" s="40">
        <f t="shared" si="908"/>
        <v>0</v>
      </c>
      <c r="AA1826" s="40">
        <f t="shared" si="909"/>
        <v>0</v>
      </c>
      <c r="AB1826" s="40">
        <f t="shared" si="910"/>
        <v>0</v>
      </c>
      <c r="AC1826" s="40">
        <f t="shared" si="911"/>
        <v>0</v>
      </c>
      <c r="AD1826" s="39">
        <f t="shared" si="912"/>
        <v>0</v>
      </c>
      <c r="AE1826" s="39">
        <f t="shared" si="913"/>
        <v>0</v>
      </c>
      <c r="AF1826" t="str">
        <f t="shared" si="914"/>
        <v/>
      </c>
      <c r="AG1826" t="str">
        <f t="shared" si="915"/>
        <v/>
      </c>
      <c r="AH1826" t="str">
        <f t="shared" si="916"/>
        <v/>
      </c>
      <c r="AJ1826" s="41" t="str">
        <f t="shared" si="917"/>
        <v/>
      </c>
      <c r="AK1826" s="42" t="str">
        <f t="shared" si="918"/>
        <v/>
      </c>
      <c r="AL1826" s="41" t="str">
        <f t="shared" si="919"/>
        <v/>
      </c>
      <c r="AM1826" s="41" t="str">
        <f t="shared" si="920"/>
        <v/>
      </c>
      <c r="AN1826" s="41" t="str">
        <f t="shared" si="921"/>
        <v/>
      </c>
      <c r="AO1826" s="42" t="str">
        <f t="shared" si="922"/>
        <v/>
      </c>
      <c r="AP1826" s="41" t="str">
        <f t="shared" si="923"/>
        <v/>
      </c>
      <c r="AQ1826" s="41" t="str">
        <f t="shared" si="924"/>
        <v/>
      </c>
      <c r="AR1826" s="41" t="str">
        <f>IF($AQ1826="","",COUNTIFS(L_ChaveCob,$AQ1826,L_Ausencia,"&gt;"&amp;$W1826)+COUNTIFS($AQ$4:$AQ1826,$AQ1826,$W$4:$W1826,$W1826))</f>
        <v/>
      </c>
      <c r="AS1826" s="42">
        <f t="shared" si="925"/>
        <v>0</v>
      </c>
      <c r="AT1826" s="42">
        <f t="shared" si="926"/>
        <v>0</v>
      </c>
      <c r="AU1826" s="42">
        <f t="shared" si="927"/>
        <v>0</v>
      </c>
    </row>
    <row r="1827" spans="1:47" x14ac:dyDescent="0.2">
      <c r="A1827" s="35"/>
      <c r="B1827" s="36"/>
      <c r="C1827" s="36"/>
      <c r="D1827" s="36"/>
      <c r="E1827" s="37"/>
      <c r="F1827" s="37"/>
      <c r="G1827" s="36"/>
      <c r="H1827" s="36"/>
      <c r="I1827" s="36"/>
      <c r="J1827" s="36"/>
      <c r="K1827" s="37"/>
      <c r="L1827" s="37"/>
      <c r="M1827" s="37"/>
      <c r="N1827" s="38" t="str">
        <f t="shared" si="896"/>
        <v/>
      </c>
      <c r="O1827" t="str">
        <f t="shared" si="897"/>
        <v/>
      </c>
      <c r="P1827" t="str">
        <f t="shared" si="898"/>
        <v/>
      </c>
      <c r="Q1827" t="str">
        <f t="shared" si="899"/>
        <v/>
      </c>
      <c r="R1827" t="str">
        <f t="shared" si="900"/>
        <v/>
      </c>
      <c r="S1827" t="str">
        <f t="shared" si="901"/>
        <v/>
      </c>
      <c r="T1827" s="39" t="str">
        <f t="shared" si="902"/>
        <v/>
      </c>
      <c r="U1827" s="40">
        <f t="shared" si="903"/>
        <v>0</v>
      </c>
      <c r="V1827" s="40">
        <f t="shared" si="904"/>
        <v>0</v>
      </c>
      <c r="W1827" s="40">
        <f t="shared" si="905"/>
        <v>0</v>
      </c>
      <c r="X1827" t="str">
        <f t="shared" si="906"/>
        <v/>
      </c>
      <c r="Y1827" s="40">
        <f t="shared" si="907"/>
        <v>0</v>
      </c>
      <c r="Z1827" s="40">
        <f t="shared" si="908"/>
        <v>0</v>
      </c>
      <c r="AA1827" s="40">
        <f t="shared" si="909"/>
        <v>0</v>
      </c>
      <c r="AB1827" s="40">
        <f t="shared" si="910"/>
        <v>0</v>
      </c>
      <c r="AC1827" s="40">
        <f t="shared" si="911"/>
        <v>0</v>
      </c>
      <c r="AD1827" s="39">
        <f t="shared" si="912"/>
        <v>0</v>
      </c>
      <c r="AE1827" s="39">
        <f t="shared" si="913"/>
        <v>0</v>
      </c>
      <c r="AF1827" t="str">
        <f t="shared" si="914"/>
        <v/>
      </c>
      <c r="AG1827" t="str">
        <f t="shared" si="915"/>
        <v/>
      </c>
      <c r="AH1827" t="str">
        <f t="shared" si="916"/>
        <v/>
      </c>
      <c r="AJ1827" s="41" t="str">
        <f t="shared" si="917"/>
        <v/>
      </c>
      <c r="AK1827" s="42" t="str">
        <f t="shared" si="918"/>
        <v/>
      </c>
      <c r="AL1827" s="41" t="str">
        <f t="shared" si="919"/>
        <v/>
      </c>
      <c r="AM1827" s="41" t="str">
        <f t="shared" si="920"/>
        <v/>
      </c>
      <c r="AN1827" s="41" t="str">
        <f t="shared" si="921"/>
        <v/>
      </c>
      <c r="AO1827" s="42" t="str">
        <f t="shared" si="922"/>
        <v/>
      </c>
      <c r="AP1827" s="41" t="str">
        <f t="shared" si="923"/>
        <v/>
      </c>
      <c r="AQ1827" s="41" t="str">
        <f t="shared" si="924"/>
        <v/>
      </c>
      <c r="AR1827" s="41" t="str">
        <f>IF($AQ1827="","",COUNTIFS(L_ChaveCob,$AQ1827,L_Ausencia,"&gt;"&amp;$W1827)+COUNTIFS($AQ$4:$AQ1827,$AQ1827,$W$4:$W1827,$W1827))</f>
        <v/>
      </c>
      <c r="AS1827" s="42">
        <f t="shared" si="925"/>
        <v>0</v>
      </c>
      <c r="AT1827" s="42">
        <f t="shared" si="926"/>
        <v>0</v>
      </c>
      <c r="AU1827" s="42">
        <f t="shared" si="927"/>
        <v>0</v>
      </c>
    </row>
    <row r="1828" spans="1:47" x14ac:dyDescent="0.2">
      <c r="A1828" s="35"/>
      <c r="B1828" s="36"/>
      <c r="C1828" s="36"/>
      <c r="D1828" s="36"/>
      <c r="E1828" s="37"/>
      <c r="F1828" s="37"/>
      <c r="G1828" s="36"/>
      <c r="H1828" s="36"/>
      <c r="I1828" s="36"/>
      <c r="J1828" s="36"/>
      <c r="K1828" s="37"/>
      <c r="L1828" s="37"/>
      <c r="M1828" s="37"/>
      <c r="N1828" s="38" t="str">
        <f t="shared" si="896"/>
        <v/>
      </c>
      <c r="O1828" t="str">
        <f t="shared" si="897"/>
        <v/>
      </c>
      <c r="P1828" t="str">
        <f t="shared" si="898"/>
        <v/>
      </c>
      <c r="Q1828" t="str">
        <f t="shared" si="899"/>
        <v/>
      </c>
      <c r="R1828" t="str">
        <f t="shared" si="900"/>
        <v/>
      </c>
      <c r="S1828" t="str">
        <f t="shared" si="901"/>
        <v/>
      </c>
      <c r="T1828" s="39" t="str">
        <f t="shared" si="902"/>
        <v/>
      </c>
      <c r="U1828" s="40">
        <f t="shared" si="903"/>
        <v>0</v>
      </c>
      <c r="V1828" s="40">
        <f t="shared" si="904"/>
        <v>0</v>
      </c>
      <c r="W1828" s="40">
        <f t="shared" si="905"/>
        <v>0</v>
      </c>
      <c r="X1828" t="str">
        <f t="shared" si="906"/>
        <v/>
      </c>
      <c r="Y1828" s="40">
        <f t="shared" si="907"/>
        <v>0</v>
      </c>
      <c r="Z1828" s="40">
        <f t="shared" si="908"/>
        <v>0</v>
      </c>
      <c r="AA1828" s="40">
        <f t="shared" si="909"/>
        <v>0</v>
      </c>
      <c r="AB1828" s="40">
        <f t="shared" si="910"/>
        <v>0</v>
      </c>
      <c r="AC1828" s="40">
        <f t="shared" si="911"/>
        <v>0</v>
      </c>
      <c r="AD1828" s="39">
        <f t="shared" si="912"/>
        <v>0</v>
      </c>
      <c r="AE1828" s="39">
        <f t="shared" si="913"/>
        <v>0</v>
      </c>
      <c r="AF1828" t="str">
        <f t="shared" si="914"/>
        <v/>
      </c>
      <c r="AG1828" t="str">
        <f t="shared" si="915"/>
        <v/>
      </c>
      <c r="AH1828" t="str">
        <f t="shared" si="916"/>
        <v/>
      </c>
      <c r="AJ1828" s="41" t="str">
        <f t="shared" si="917"/>
        <v/>
      </c>
      <c r="AK1828" s="42" t="str">
        <f t="shared" si="918"/>
        <v/>
      </c>
      <c r="AL1828" s="41" t="str">
        <f t="shared" si="919"/>
        <v/>
      </c>
      <c r="AM1828" s="41" t="str">
        <f t="shared" si="920"/>
        <v/>
      </c>
      <c r="AN1828" s="41" t="str">
        <f t="shared" si="921"/>
        <v/>
      </c>
      <c r="AO1828" s="42" t="str">
        <f t="shared" si="922"/>
        <v/>
      </c>
      <c r="AP1828" s="41" t="str">
        <f t="shared" si="923"/>
        <v/>
      </c>
      <c r="AQ1828" s="41" t="str">
        <f t="shared" si="924"/>
        <v/>
      </c>
      <c r="AR1828" s="41" t="str">
        <f>IF($AQ1828="","",COUNTIFS(L_ChaveCob,$AQ1828,L_Ausencia,"&gt;"&amp;$W1828)+COUNTIFS($AQ$4:$AQ1828,$AQ1828,$W$4:$W1828,$W1828))</f>
        <v/>
      </c>
      <c r="AS1828" s="42">
        <f t="shared" si="925"/>
        <v>0</v>
      </c>
      <c r="AT1828" s="42">
        <f t="shared" si="926"/>
        <v>0</v>
      </c>
      <c r="AU1828" s="42">
        <f t="shared" si="927"/>
        <v>0</v>
      </c>
    </row>
    <row r="1829" spans="1:47" x14ac:dyDescent="0.2">
      <c r="A1829" s="35"/>
      <c r="B1829" s="36"/>
      <c r="C1829" s="36"/>
      <c r="D1829" s="36"/>
      <c r="E1829" s="37"/>
      <c r="F1829" s="37"/>
      <c r="G1829" s="36"/>
      <c r="H1829" s="36"/>
      <c r="I1829" s="36"/>
      <c r="J1829" s="36"/>
      <c r="K1829" s="37"/>
      <c r="L1829" s="37"/>
      <c r="M1829" s="37"/>
      <c r="N1829" s="38" t="str">
        <f t="shared" si="896"/>
        <v/>
      </c>
      <c r="O1829" t="str">
        <f t="shared" si="897"/>
        <v/>
      </c>
      <c r="P1829" t="str">
        <f t="shared" si="898"/>
        <v/>
      </c>
      <c r="Q1829" t="str">
        <f t="shared" si="899"/>
        <v/>
      </c>
      <c r="R1829" t="str">
        <f t="shared" si="900"/>
        <v/>
      </c>
      <c r="S1829" t="str">
        <f t="shared" si="901"/>
        <v/>
      </c>
      <c r="T1829" s="39" t="str">
        <f t="shared" si="902"/>
        <v/>
      </c>
      <c r="U1829" s="40">
        <f t="shared" si="903"/>
        <v>0</v>
      </c>
      <c r="V1829" s="40">
        <f t="shared" si="904"/>
        <v>0</v>
      </c>
      <c r="W1829" s="40">
        <f t="shared" si="905"/>
        <v>0</v>
      </c>
      <c r="X1829" t="str">
        <f t="shared" si="906"/>
        <v/>
      </c>
      <c r="Y1829" s="40">
        <f t="shared" si="907"/>
        <v>0</v>
      </c>
      <c r="Z1829" s="40">
        <f t="shared" si="908"/>
        <v>0</v>
      </c>
      <c r="AA1829" s="40">
        <f t="shared" si="909"/>
        <v>0</v>
      </c>
      <c r="AB1829" s="40">
        <f t="shared" si="910"/>
        <v>0</v>
      </c>
      <c r="AC1829" s="40">
        <f t="shared" si="911"/>
        <v>0</v>
      </c>
      <c r="AD1829" s="39">
        <f t="shared" si="912"/>
        <v>0</v>
      </c>
      <c r="AE1829" s="39">
        <f t="shared" si="913"/>
        <v>0</v>
      </c>
      <c r="AF1829" t="str">
        <f t="shared" si="914"/>
        <v/>
      </c>
      <c r="AG1829" t="str">
        <f t="shared" si="915"/>
        <v/>
      </c>
      <c r="AH1829" t="str">
        <f t="shared" si="916"/>
        <v/>
      </c>
      <c r="AJ1829" s="41" t="str">
        <f t="shared" si="917"/>
        <v/>
      </c>
      <c r="AK1829" s="42" t="str">
        <f t="shared" si="918"/>
        <v/>
      </c>
      <c r="AL1829" s="41" t="str">
        <f t="shared" si="919"/>
        <v/>
      </c>
      <c r="AM1829" s="41" t="str">
        <f t="shared" si="920"/>
        <v/>
      </c>
      <c r="AN1829" s="41" t="str">
        <f t="shared" si="921"/>
        <v/>
      </c>
      <c r="AO1829" s="42" t="str">
        <f t="shared" si="922"/>
        <v/>
      </c>
      <c r="AP1829" s="41" t="str">
        <f t="shared" si="923"/>
        <v/>
      </c>
      <c r="AQ1829" s="41" t="str">
        <f t="shared" si="924"/>
        <v/>
      </c>
      <c r="AR1829" s="41" t="str">
        <f>IF($AQ1829="","",COUNTIFS(L_ChaveCob,$AQ1829,L_Ausencia,"&gt;"&amp;$W1829)+COUNTIFS($AQ$4:$AQ1829,$AQ1829,$W$4:$W1829,$W1829))</f>
        <v/>
      </c>
      <c r="AS1829" s="42">
        <f t="shared" si="925"/>
        <v>0</v>
      </c>
      <c r="AT1829" s="42">
        <f t="shared" si="926"/>
        <v>0</v>
      </c>
      <c r="AU1829" s="42">
        <f t="shared" si="927"/>
        <v>0</v>
      </c>
    </row>
    <row r="1830" spans="1:47" x14ac:dyDescent="0.2">
      <c r="A1830" s="35"/>
      <c r="B1830" s="36"/>
      <c r="C1830" s="36"/>
      <c r="D1830" s="36"/>
      <c r="E1830" s="37"/>
      <c r="F1830" s="37"/>
      <c r="G1830" s="36"/>
      <c r="H1830" s="36"/>
      <c r="I1830" s="36"/>
      <c r="J1830" s="36"/>
      <c r="K1830" s="37"/>
      <c r="L1830" s="37"/>
      <c r="M1830" s="37"/>
      <c r="N1830" s="38" t="str">
        <f t="shared" si="896"/>
        <v/>
      </c>
      <c r="O1830" t="str">
        <f t="shared" si="897"/>
        <v/>
      </c>
      <c r="P1830" t="str">
        <f t="shared" si="898"/>
        <v/>
      </c>
      <c r="Q1830" t="str">
        <f t="shared" si="899"/>
        <v/>
      </c>
      <c r="R1830" t="str">
        <f t="shared" si="900"/>
        <v/>
      </c>
      <c r="S1830" t="str">
        <f t="shared" si="901"/>
        <v/>
      </c>
      <c r="T1830" s="39" t="str">
        <f t="shared" si="902"/>
        <v/>
      </c>
      <c r="U1830" s="40">
        <f t="shared" si="903"/>
        <v>0</v>
      </c>
      <c r="V1830" s="40">
        <f t="shared" si="904"/>
        <v>0</v>
      </c>
      <c r="W1830" s="40">
        <f t="shared" si="905"/>
        <v>0</v>
      </c>
      <c r="X1830" t="str">
        <f t="shared" si="906"/>
        <v/>
      </c>
      <c r="Y1830" s="40">
        <f t="shared" si="907"/>
        <v>0</v>
      </c>
      <c r="Z1830" s="40">
        <f t="shared" si="908"/>
        <v>0</v>
      </c>
      <c r="AA1830" s="40">
        <f t="shared" si="909"/>
        <v>0</v>
      </c>
      <c r="AB1830" s="40">
        <f t="shared" si="910"/>
        <v>0</v>
      </c>
      <c r="AC1830" s="40">
        <f t="shared" si="911"/>
        <v>0</v>
      </c>
      <c r="AD1830" s="39">
        <f t="shared" si="912"/>
        <v>0</v>
      </c>
      <c r="AE1830" s="39">
        <f t="shared" si="913"/>
        <v>0</v>
      </c>
      <c r="AF1830" t="str">
        <f t="shared" si="914"/>
        <v/>
      </c>
      <c r="AG1830" t="str">
        <f t="shared" si="915"/>
        <v/>
      </c>
      <c r="AH1830" t="str">
        <f t="shared" si="916"/>
        <v/>
      </c>
      <c r="AJ1830" s="41" t="str">
        <f t="shared" si="917"/>
        <v/>
      </c>
      <c r="AK1830" s="42" t="str">
        <f t="shared" si="918"/>
        <v/>
      </c>
      <c r="AL1830" s="41" t="str">
        <f t="shared" si="919"/>
        <v/>
      </c>
      <c r="AM1830" s="41" t="str">
        <f t="shared" si="920"/>
        <v/>
      </c>
      <c r="AN1830" s="41" t="str">
        <f t="shared" si="921"/>
        <v/>
      </c>
      <c r="AO1830" s="42" t="str">
        <f t="shared" si="922"/>
        <v/>
      </c>
      <c r="AP1830" s="41" t="str">
        <f t="shared" si="923"/>
        <v/>
      </c>
      <c r="AQ1830" s="41" t="str">
        <f t="shared" si="924"/>
        <v/>
      </c>
      <c r="AR1830" s="41" t="str">
        <f>IF($AQ1830="","",COUNTIFS(L_ChaveCob,$AQ1830,L_Ausencia,"&gt;"&amp;$W1830)+COUNTIFS($AQ$4:$AQ1830,$AQ1830,$W$4:$W1830,$W1830))</f>
        <v/>
      </c>
      <c r="AS1830" s="42">
        <f t="shared" si="925"/>
        <v>0</v>
      </c>
      <c r="AT1830" s="42">
        <f t="shared" si="926"/>
        <v>0</v>
      </c>
      <c r="AU1830" s="42">
        <f t="shared" si="927"/>
        <v>0</v>
      </c>
    </row>
    <row r="1831" spans="1:47" x14ac:dyDescent="0.2">
      <c r="A1831" s="35"/>
      <c r="B1831" s="36"/>
      <c r="C1831" s="36"/>
      <c r="D1831" s="36"/>
      <c r="E1831" s="37"/>
      <c r="F1831" s="37"/>
      <c r="G1831" s="36"/>
      <c r="H1831" s="36"/>
      <c r="I1831" s="36"/>
      <c r="J1831" s="36"/>
      <c r="K1831" s="37"/>
      <c r="L1831" s="37"/>
      <c r="M1831" s="37"/>
      <c r="N1831" s="38" t="str">
        <f t="shared" si="896"/>
        <v/>
      </c>
      <c r="O1831" t="str">
        <f t="shared" si="897"/>
        <v/>
      </c>
      <c r="P1831" t="str">
        <f t="shared" si="898"/>
        <v/>
      </c>
      <c r="Q1831" t="str">
        <f t="shared" si="899"/>
        <v/>
      </c>
      <c r="R1831" t="str">
        <f t="shared" si="900"/>
        <v/>
      </c>
      <c r="S1831" t="str">
        <f t="shared" si="901"/>
        <v/>
      </c>
      <c r="T1831" s="39" t="str">
        <f t="shared" si="902"/>
        <v/>
      </c>
      <c r="U1831" s="40">
        <f t="shared" si="903"/>
        <v>0</v>
      </c>
      <c r="V1831" s="40">
        <f t="shared" si="904"/>
        <v>0</v>
      </c>
      <c r="W1831" s="40">
        <f t="shared" si="905"/>
        <v>0</v>
      </c>
      <c r="X1831" t="str">
        <f t="shared" si="906"/>
        <v/>
      </c>
      <c r="Y1831" s="40">
        <f t="shared" si="907"/>
        <v>0</v>
      </c>
      <c r="Z1831" s="40">
        <f t="shared" si="908"/>
        <v>0</v>
      </c>
      <c r="AA1831" s="40">
        <f t="shared" si="909"/>
        <v>0</v>
      </c>
      <c r="AB1831" s="40">
        <f t="shared" si="910"/>
        <v>0</v>
      </c>
      <c r="AC1831" s="40">
        <f t="shared" si="911"/>
        <v>0</v>
      </c>
      <c r="AD1831" s="39">
        <f t="shared" si="912"/>
        <v>0</v>
      </c>
      <c r="AE1831" s="39">
        <f t="shared" si="913"/>
        <v>0</v>
      </c>
      <c r="AF1831" t="str">
        <f t="shared" si="914"/>
        <v/>
      </c>
      <c r="AG1831" t="str">
        <f t="shared" si="915"/>
        <v/>
      </c>
      <c r="AH1831" t="str">
        <f t="shared" si="916"/>
        <v/>
      </c>
      <c r="AJ1831" s="41" t="str">
        <f t="shared" si="917"/>
        <v/>
      </c>
      <c r="AK1831" s="42" t="str">
        <f t="shared" si="918"/>
        <v/>
      </c>
      <c r="AL1831" s="41" t="str">
        <f t="shared" si="919"/>
        <v/>
      </c>
      <c r="AM1831" s="41" t="str">
        <f t="shared" si="920"/>
        <v/>
      </c>
      <c r="AN1831" s="41" t="str">
        <f t="shared" si="921"/>
        <v/>
      </c>
      <c r="AO1831" s="42" t="str">
        <f t="shared" si="922"/>
        <v/>
      </c>
      <c r="AP1831" s="41" t="str">
        <f t="shared" si="923"/>
        <v/>
      </c>
      <c r="AQ1831" s="41" t="str">
        <f t="shared" si="924"/>
        <v/>
      </c>
      <c r="AR1831" s="41" t="str">
        <f>IF($AQ1831="","",COUNTIFS(L_ChaveCob,$AQ1831,L_Ausencia,"&gt;"&amp;$W1831)+COUNTIFS($AQ$4:$AQ1831,$AQ1831,$W$4:$W1831,$W1831))</f>
        <v/>
      </c>
      <c r="AS1831" s="42">
        <f t="shared" si="925"/>
        <v>0</v>
      </c>
      <c r="AT1831" s="42">
        <f t="shared" si="926"/>
        <v>0</v>
      </c>
      <c r="AU1831" s="42">
        <f t="shared" si="927"/>
        <v>0</v>
      </c>
    </row>
    <row r="1832" spans="1:47" x14ac:dyDescent="0.2">
      <c r="A1832" s="35"/>
      <c r="B1832" s="36"/>
      <c r="C1832" s="36"/>
      <c r="D1832" s="36"/>
      <c r="E1832" s="37"/>
      <c r="F1832" s="37"/>
      <c r="G1832" s="36"/>
      <c r="H1832" s="36"/>
      <c r="I1832" s="36"/>
      <c r="J1832" s="36"/>
      <c r="K1832" s="37"/>
      <c r="L1832" s="37"/>
      <c r="M1832" s="37"/>
      <c r="N1832" s="38" t="str">
        <f t="shared" si="896"/>
        <v/>
      </c>
      <c r="O1832" t="str">
        <f t="shared" si="897"/>
        <v/>
      </c>
      <c r="P1832" t="str">
        <f t="shared" si="898"/>
        <v/>
      </c>
      <c r="Q1832" t="str">
        <f t="shared" si="899"/>
        <v/>
      </c>
      <c r="R1832" t="str">
        <f t="shared" si="900"/>
        <v/>
      </c>
      <c r="S1832" t="str">
        <f t="shared" si="901"/>
        <v/>
      </c>
      <c r="T1832" s="39" t="str">
        <f t="shared" si="902"/>
        <v/>
      </c>
      <c r="U1832" s="40">
        <f t="shared" si="903"/>
        <v>0</v>
      </c>
      <c r="V1832" s="40">
        <f t="shared" si="904"/>
        <v>0</v>
      </c>
      <c r="W1832" s="40">
        <f t="shared" si="905"/>
        <v>0</v>
      </c>
      <c r="X1832" t="str">
        <f t="shared" si="906"/>
        <v/>
      </c>
      <c r="Y1832" s="40">
        <f t="shared" si="907"/>
        <v>0</v>
      </c>
      <c r="Z1832" s="40">
        <f t="shared" si="908"/>
        <v>0</v>
      </c>
      <c r="AA1832" s="40">
        <f t="shared" si="909"/>
        <v>0</v>
      </c>
      <c r="AB1832" s="40">
        <f t="shared" si="910"/>
        <v>0</v>
      </c>
      <c r="AC1832" s="40">
        <f t="shared" si="911"/>
        <v>0</v>
      </c>
      <c r="AD1832" s="39">
        <f t="shared" si="912"/>
        <v>0</v>
      </c>
      <c r="AE1832" s="39">
        <f t="shared" si="913"/>
        <v>0</v>
      </c>
      <c r="AF1832" t="str">
        <f t="shared" si="914"/>
        <v/>
      </c>
      <c r="AG1832" t="str">
        <f t="shared" si="915"/>
        <v/>
      </c>
      <c r="AH1832" t="str">
        <f t="shared" si="916"/>
        <v/>
      </c>
      <c r="AJ1832" s="41" t="str">
        <f t="shared" si="917"/>
        <v/>
      </c>
      <c r="AK1832" s="42" t="str">
        <f t="shared" si="918"/>
        <v/>
      </c>
      <c r="AL1832" s="41" t="str">
        <f t="shared" si="919"/>
        <v/>
      </c>
      <c r="AM1832" s="41" t="str">
        <f t="shared" si="920"/>
        <v/>
      </c>
      <c r="AN1832" s="41" t="str">
        <f t="shared" si="921"/>
        <v/>
      </c>
      <c r="AO1832" s="42" t="str">
        <f t="shared" si="922"/>
        <v/>
      </c>
      <c r="AP1832" s="41" t="str">
        <f t="shared" si="923"/>
        <v/>
      </c>
      <c r="AQ1832" s="41" t="str">
        <f t="shared" si="924"/>
        <v/>
      </c>
      <c r="AR1832" s="41" t="str">
        <f>IF($AQ1832="","",COUNTIFS(L_ChaveCob,$AQ1832,L_Ausencia,"&gt;"&amp;$W1832)+COUNTIFS($AQ$4:$AQ1832,$AQ1832,$W$4:$W1832,$W1832))</f>
        <v/>
      </c>
      <c r="AS1832" s="42">
        <f t="shared" si="925"/>
        <v>0</v>
      </c>
      <c r="AT1832" s="42">
        <f t="shared" si="926"/>
        <v>0</v>
      </c>
      <c r="AU1832" s="42">
        <f t="shared" si="927"/>
        <v>0</v>
      </c>
    </row>
    <row r="1833" spans="1:47" x14ac:dyDescent="0.2">
      <c r="A1833" s="35"/>
      <c r="B1833" s="36"/>
      <c r="C1833" s="36"/>
      <c r="D1833" s="36"/>
      <c r="E1833" s="37"/>
      <c r="F1833" s="37"/>
      <c r="G1833" s="36"/>
      <c r="H1833" s="36"/>
      <c r="I1833" s="36"/>
      <c r="J1833" s="36"/>
      <c r="K1833" s="37"/>
      <c r="L1833" s="37"/>
      <c r="M1833" s="37"/>
      <c r="N1833" s="38" t="str">
        <f t="shared" si="896"/>
        <v/>
      </c>
      <c r="O1833" t="str">
        <f t="shared" si="897"/>
        <v/>
      </c>
      <c r="P1833" t="str">
        <f t="shared" si="898"/>
        <v/>
      </c>
      <c r="Q1833" t="str">
        <f t="shared" si="899"/>
        <v/>
      </c>
      <c r="R1833" t="str">
        <f t="shared" si="900"/>
        <v/>
      </c>
      <c r="S1833" t="str">
        <f t="shared" si="901"/>
        <v/>
      </c>
      <c r="T1833" s="39" t="str">
        <f t="shared" si="902"/>
        <v/>
      </c>
      <c r="U1833" s="40">
        <f t="shared" si="903"/>
        <v>0</v>
      </c>
      <c r="V1833" s="40">
        <f t="shared" si="904"/>
        <v>0</v>
      </c>
      <c r="W1833" s="40">
        <f t="shared" si="905"/>
        <v>0</v>
      </c>
      <c r="X1833" t="str">
        <f t="shared" si="906"/>
        <v/>
      </c>
      <c r="Y1833" s="40">
        <f t="shared" si="907"/>
        <v>0</v>
      </c>
      <c r="Z1833" s="40">
        <f t="shared" si="908"/>
        <v>0</v>
      </c>
      <c r="AA1833" s="40">
        <f t="shared" si="909"/>
        <v>0</v>
      </c>
      <c r="AB1833" s="40">
        <f t="shared" si="910"/>
        <v>0</v>
      </c>
      <c r="AC1833" s="40">
        <f t="shared" si="911"/>
        <v>0</v>
      </c>
      <c r="AD1833" s="39">
        <f t="shared" si="912"/>
        <v>0</v>
      </c>
      <c r="AE1833" s="39">
        <f t="shared" si="913"/>
        <v>0</v>
      </c>
      <c r="AF1833" t="str">
        <f t="shared" si="914"/>
        <v/>
      </c>
      <c r="AG1833" t="str">
        <f t="shared" si="915"/>
        <v/>
      </c>
      <c r="AH1833" t="str">
        <f t="shared" si="916"/>
        <v/>
      </c>
      <c r="AJ1833" s="41" t="str">
        <f t="shared" si="917"/>
        <v/>
      </c>
      <c r="AK1833" s="42" t="str">
        <f t="shared" si="918"/>
        <v/>
      </c>
      <c r="AL1833" s="41" t="str">
        <f t="shared" si="919"/>
        <v/>
      </c>
      <c r="AM1833" s="41" t="str">
        <f t="shared" si="920"/>
        <v/>
      </c>
      <c r="AN1833" s="41" t="str">
        <f t="shared" si="921"/>
        <v/>
      </c>
      <c r="AO1833" s="42" t="str">
        <f t="shared" si="922"/>
        <v/>
      </c>
      <c r="AP1833" s="41" t="str">
        <f t="shared" si="923"/>
        <v/>
      </c>
      <c r="AQ1833" s="41" t="str">
        <f t="shared" si="924"/>
        <v/>
      </c>
      <c r="AR1833" s="41" t="str">
        <f>IF($AQ1833="","",COUNTIFS(L_ChaveCob,$AQ1833,L_Ausencia,"&gt;"&amp;$W1833)+COUNTIFS($AQ$4:$AQ1833,$AQ1833,$W$4:$W1833,$W1833))</f>
        <v/>
      </c>
      <c r="AS1833" s="42">
        <f t="shared" si="925"/>
        <v>0</v>
      </c>
      <c r="AT1833" s="42">
        <f t="shared" si="926"/>
        <v>0</v>
      </c>
      <c r="AU1833" s="42">
        <f t="shared" si="927"/>
        <v>0</v>
      </c>
    </row>
    <row r="1834" spans="1:47" x14ac:dyDescent="0.2">
      <c r="A1834" s="35"/>
      <c r="B1834" s="36"/>
      <c r="C1834" s="36"/>
      <c r="D1834" s="36"/>
      <c r="E1834" s="37"/>
      <c r="F1834" s="37"/>
      <c r="G1834" s="36"/>
      <c r="H1834" s="36"/>
      <c r="I1834" s="36"/>
      <c r="J1834" s="36"/>
      <c r="K1834" s="37"/>
      <c r="L1834" s="37"/>
      <c r="M1834" s="37"/>
      <c r="N1834" s="38" t="str">
        <f t="shared" si="896"/>
        <v/>
      </c>
      <c r="O1834" t="str">
        <f t="shared" si="897"/>
        <v/>
      </c>
      <c r="P1834" t="str">
        <f t="shared" si="898"/>
        <v/>
      </c>
      <c r="Q1834" t="str">
        <f t="shared" si="899"/>
        <v/>
      </c>
      <c r="R1834" t="str">
        <f t="shared" si="900"/>
        <v/>
      </c>
      <c r="S1834" t="str">
        <f t="shared" si="901"/>
        <v/>
      </c>
      <c r="T1834" s="39" t="str">
        <f t="shared" si="902"/>
        <v/>
      </c>
      <c r="U1834" s="40">
        <f t="shared" si="903"/>
        <v>0</v>
      </c>
      <c r="V1834" s="40">
        <f t="shared" si="904"/>
        <v>0</v>
      </c>
      <c r="W1834" s="40">
        <f t="shared" si="905"/>
        <v>0</v>
      </c>
      <c r="X1834" t="str">
        <f t="shared" si="906"/>
        <v/>
      </c>
      <c r="Y1834" s="40">
        <f t="shared" si="907"/>
        <v>0</v>
      </c>
      <c r="Z1834" s="40">
        <f t="shared" si="908"/>
        <v>0</v>
      </c>
      <c r="AA1834" s="40">
        <f t="shared" si="909"/>
        <v>0</v>
      </c>
      <c r="AB1834" s="40">
        <f t="shared" si="910"/>
        <v>0</v>
      </c>
      <c r="AC1834" s="40">
        <f t="shared" si="911"/>
        <v>0</v>
      </c>
      <c r="AD1834" s="39">
        <f t="shared" si="912"/>
        <v>0</v>
      </c>
      <c r="AE1834" s="39">
        <f t="shared" si="913"/>
        <v>0</v>
      </c>
      <c r="AF1834" t="str">
        <f t="shared" si="914"/>
        <v/>
      </c>
      <c r="AG1834" t="str">
        <f t="shared" si="915"/>
        <v/>
      </c>
      <c r="AH1834" t="str">
        <f t="shared" si="916"/>
        <v/>
      </c>
      <c r="AJ1834" s="41" t="str">
        <f t="shared" si="917"/>
        <v/>
      </c>
      <c r="AK1834" s="42" t="str">
        <f t="shared" si="918"/>
        <v/>
      </c>
      <c r="AL1834" s="41" t="str">
        <f t="shared" si="919"/>
        <v/>
      </c>
      <c r="AM1834" s="41" t="str">
        <f t="shared" si="920"/>
        <v/>
      </c>
      <c r="AN1834" s="41" t="str">
        <f t="shared" si="921"/>
        <v/>
      </c>
      <c r="AO1834" s="42" t="str">
        <f t="shared" si="922"/>
        <v/>
      </c>
      <c r="AP1834" s="41" t="str">
        <f t="shared" si="923"/>
        <v/>
      </c>
      <c r="AQ1834" s="41" t="str">
        <f t="shared" si="924"/>
        <v/>
      </c>
      <c r="AR1834" s="41" t="str">
        <f>IF($AQ1834="","",COUNTIFS(L_ChaveCob,$AQ1834,L_Ausencia,"&gt;"&amp;$W1834)+COUNTIFS($AQ$4:$AQ1834,$AQ1834,$W$4:$W1834,$W1834))</f>
        <v/>
      </c>
      <c r="AS1834" s="42">
        <f t="shared" si="925"/>
        <v>0</v>
      </c>
      <c r="AT1834" s="42">
        <f t="shared" si="926"/>
        <v>0</v>
      </c>
      <c r="AU1834" s="42">
        <f t="shared" si="927"/>
        <v>0</v>
      </c>
    </row>
    <row r="1835" spans="1:47" x14ac:dyDescent="0.2">
      <c r="A1835" s="35"/>
      <c r="B1835" s="36"/>
      <c r="C1835" s="36"/>
      <c r="D1835" s="36"/>
      <c r="E1835" s="37"/>
      <c r="F1835" s="37"/>
      <c r="G1835" s="36"/>
      <c r="H1835" s="36"/>
      <c r="I1835" s="36"/>
      <c r="J1835" s="36"/>
      <c r="K1835" s="37"/>
      <c r="L1835" s="37"/>
      <c r="M1835" s="37"/>
      <c r="N1835" s="38" t="str">
        <f t="shared" si="896"/>
        <v/>
      </c>
      <c r="O1835" t="str">
        <f t="shared" si="897"/>
        <v/>
      </c>
      <c r="P1835" t="str">
        <f t="shared" si="898"/>
        <v/>
      </c>
      <c r="Q1835" t="str">
        <f t="shared" si="899"/>
        <v/>
      </c>
      <c r="R1835" t="str">
        <f t="shared" si="900"/>
        <v/>
      </c>
      <c r="S1835" t="str">
        <f t="shared" si="901"/>
        <v/>
      </c>
      <c r="T1835" s="39" t="str">
        <f t="shared" si="902"/>
        <v/>
      </c>
      <c r="U1835" s="40">
        <f t="shared" si="903"/>
        <v>0</v>
      </c>
      <c r="V1835" s="40">
        <f t="shared" si="904"/>
        <v>0</v>
      </c>
      <c r="W1835" s="40">
        <f t="shared" si="905"/>
        <v>0</v>
      </c>
      <c r="X1835" t="str">
        <f t="shared" si="906"/>
        <v/>
      </c>
      <c r="Y1835" s="40">
        <f t="shared" si="907"/>
        <v>0</v>
      </c>
      <c r="Z1835" s="40">
        <f t="shared" si="908"/>
        <v>0</v>
      </c>
      <c r="AA1835" s="40">
        <f t="shared" si="909"/>
        <v>0</v>
      </c>
      <c r="AB1835" s="40">
        <f t="shared" si="910"/>
        <v>0</v>
      </c>
      <c r="AC1835" s="40">
        <f t="shared" si="911"/>
        <v>0</v>
      </c>
      <c r="AD1835" s="39">
        <f t="shared" si="912"/>
        <v>0</v>
      </c>
      <c r="AE1835" s="39">
        <f t="shared" si="913"/>
        <v>0</v>
      </c>
      <c r="AF1835" t="str">
        <f t="shared" si="914"/>
        <v/>
      </c>
      <c r="AG1835" t="str">
        <f t="shared" si="915"/>
        <v/>
      </c>
      <c r="AH1835" t="str">
        <f t="shared" si="916"/>
        <v/>
      </c>
      <c r="AJ1835" s="41" t="str">
        <f t="shared" si="917"/>
        <v/>
      </c>
      <c r="AK1835" s="42" t="str">
        <f t="shared" si="918"/>
        <v/>
      </c>
      <c r="AL1835" s="41" t="str">
        <f t="shared" si="919"/>
        <v/>
      </c>
      <c r="AM1835" s="41" t="str">
        <f t="shared" si="920"/>
        <v/>
      </c>
      <c r="AN1835" s="41" t="str">
        <f t="shared" si="921"/>
        <v/>
      </c>
      <c r="AO1835" s="42" t="str">
        <f t="shared" si="922"/>
        <v/>
      </c>
      <c r="AP1835" s="41" t="str">
        <f t="shared" si="923"/>
        <v/>
      </c>
      <c r="AQ1835" s="41" t="str">
        <f t="shared" si="924"/>
        <v/>
      </c>
      <c r="AR1835" s="41" t="str">
        <f>IF($AQ1835="","",COUNTIFS(L_ChaveCob,$AQ1835,L_Ausencia,"&gt;"&amp;$W1835)+COUNTIFS($AQ$4:$AQ1835,$AQ1835,$W$4:$W1835,$W1835))</f>
        <v/>
      </c>
      <c r="AS1835" s="42">
        <f t="shared" si="925"/>
        <v>0</v>
      </c>
      <c r="AT1835" s="42">
        <f t="shared" si="926"/>
        <v>0</v>
      </c>
      <c r="AU1835" s="42">
        <f t="shared" si="927"/>
        <v>0</v>
      </c>
    </row>
    <row r="1836" spans="1:47" x14ac:dyDescent="0.2">
      <c r="A1836" s="35"/>
      <c r="B1836" s="36"/>
      <c r="C1836" s="36"/>
      <c r="D1836" s="36"/>
      <c r="E1836" s="37"/>
      <c r="F1836" s="37"/>
      <c r="G1836" s="36"/>
      <c r="H1836" s="36"/>
      <c r="I1836" s="36"/>
      <c r="J1836" s="36"/>
      <c r="K1836" s="37"/>
      <c r="L1836" s="37"/>
      <c r="M1836" s="37"/>
      <c r="N1836" s="38" t="str">
        <f t="shared" si="896"/>
        <v/>
      </c>
      <c r="O1836" t="str">
        <f t="shared" si="897"/>
        <v/>
      </c>
      <c r="P1836" t="str">
        <f t="shared" si="898"/>
        <v/>
      </c>
      <c r="Q1836" t="str">
        <f t="shared" si="899"/>
        <v/>
      </c>
      <c r="R1836" t="str">
        <f t="shared" si="900"/>
        <v/>
      </c>
      <c r="S1836" t="str">
        <f t="shared" si="901"/>
        <v/>
      </c>
      <c r="T1836" s="39" t="str">
        <f t="shared" si="902"/>
        <v/>
      </c>
      <c r="U1836" s="40">
        <f t="shared" si="903"/>
        <v>0</v>
      </c>
      <c r="V1836" s="40">
        <f t="shared" si="904"/>
        <v>0</v>
      </c>
      <c r="W1836" s="40">
        <f t="shared" si="905"/>
        <v>0</v>
      </c>
      <c r="X1836" t="str">
        <f t="shared" si="906"/>
        <v/>
      </c>
      <c r="Y1836" s="40">
        <f t="shared" si="907"/>
        <v>0</v>
      </c>
      <c r="Z1836" s="40">
        <f t="shared" si="908"/>
        <v>0</v>
      </c>
      <c r="AA1836" s="40">
        <f t="shared" si="909"/>
        <v>0</v>
      </c>
      <c r="AB1836" s="40">
        <f t="shared" si="910"/>
        <v>0</v>
      </c>
      <c r="AC1836" s="40">
        <f t="shared" si="911"/>
        <v>0</v>
      </c>
      <c r="AD1836" s="39">
        <f t="shared" si="912"/>
        <v>0</v>
      </c>
      <c r="AE1836" s="39">
        <f t="shared" si="913"/>
        <v>0</v>
      </c>
      <c r="AF1836" t="str">
        <f t="shared" si="914"/>
        <v/>
      </c>
      <c r="AG1836" t="str">
        <f t="shared" si="915"/>
        <v/>
      </c>
      <c r="AH1836" t="str">
        <f t="shared" si="916"/>
        <v/>
      </c>
      <c r="AJ1836" s="41" t="str">
        <f t="shared" si="917"/>
        <v/>
      </c>
      <c r="AK1836" s="42" t="str">
        <f t="shared" si="918"/>
        <v/>
      </c>
      <c r="AL1836" s="41" t="str">
        <f t="shared" si="919"/>
        <v/>
      </c>
      <c r="AM1836" s="41" t="str">
        <f t="shared" si="920"/>
        <v/>
      </c>
      <c r="AN1836" s="41" t="str">
        <f t="shared" si="921"/>
        <v/>
      </c>
      <c r="AO1836" s="42" t="str">
        <f t="shared" si="922"/>
        <v/>
      </c>
      <c r="AP1836" s="41" t="str">
        <f t="shared" si="923"/>
        <v/>
      </c>
      <c r="AQ1836" s="41" t="str">
        <f t="shared" si="924"/>
        <v/>
      </c>
      <c r="AR1836" s="41" t="str">
        <f>IF($AQ1836="","",COUNTIFS(L_ChaveCob,$AQ1836,L_Ausencia,"&gt;"&amp;$W1836)+COUNTIFS($AQ$4:$AQ1836,$AQ1836,$W$4:$W1836,$W1836))</f>
        <v/>
      </c>
      <c r="AS1836" s="42">
        <f t="shared" si="925"/>
        <v>0</v>
      </c>
      <c r="AT1836" s="42">
        <f t="shared" si="926"/>
        <v>0</v>
      </c>
      <c r="AU1836" s="42">
        <f t="shared" si="927"/>
        <v>0</v>
      </c>
    </row>
    <row r="1837" spans="1:47" x14ac:dyDescent="0.2">
      <c r="A1837" s="35"/>
      <c r="B1837" s="36"/>
      <c r="C1837" s="36"/>
      <c r="D1837" s="36"/>
      <c r="E1837" s="37"/>
      <c r="F1837" s="37"/>
      <c r="G1837" s="36"/>
      <c r="H1837" s="36"/>
      <c r="I1837" s="36"/>
      <c r="J1837" s="36"/>
      <c r="K1837" s="37"/>
      <c r="L1837" s="37"/>
      <c r="M1837" s="37"/>
      <c r="N1837" s="38" t="str">
        <f t="shared" si="896"/>
        <v/>
      </c>
      <c r="O1837" t="str">
        <f t="shared" si="897"/>
        <v/>
      </c>
      <c r="P1837" t="str">
        <f t="shared" si="898"/>
        <v/>
      </c>
      <c r="Q1837" t="str">
        <f t="shared" si="899"/>
        <v/>
      </c>
      <c r="R1837" t="str">
        <f t="shared" si="900"/>
        <v/>
      </c>
      <c r="S1837" t="str">
        <f t="shared" si="901"/>
        <v/>
      </c>
      <c r="T1837" s="39" t="str">
        <f t="shared" si="902"/>
        <v/>
      </c>
      <c r="U1837" s="40">
        <f t="shared" si="903"/>
        <v>0</v>
      </c>
      <c r="V1837" s="40">
        <f t="shared" si="904"/>
        <v>0</v>
      </c>
      <c r="W1837" s="40">
        <f t="shared" si="905"/>
        <v>0</v>
      </c>
      <c r="X1837" t="str">
        <f t="shared" si="906"/>
        <v/>
      </c>
      <c r="Y1837" s="40">
        <f t="shared" si="907"/>
        <v>0</v>
      </c>
      <c r="Z1837" s="40">
        <f t="shared" si="908"/>
        <v>0</v>
      </c>
      <c r="AA1837" s="40">
        <f t="shared" si="909"/>
        <v>0</v>
      </c>
      <c r="AB1837" s="40">
        <f t="shared" si="910"/>
        <v>0</v>
      </c>
      <c r="AC1837" s="40">
        <f t="shared" si="911"/>
        <v>0</v>
      </c>
      <c r="AD1837" s="39">
        <f t="shared" si="912"/>
        <v>0</v>
      </c>
      <c r="AE1837" s="39">
        <f t="shared" si="913"/>
        <v>0</v>
      </c>
      <c r="AF1837" t="str">
        <f t="shared" si="914"/>
        <v/>
      </c>
      <c r="AG1837" t="str">
        <f t="shared" si="915"/>
        <v/>
      </c>
      <c r="AH1837" t="str">
        <f t="shared" si="916"/>
        <v/>
      </c>
      <c r="AJ1837" s="41" t="str">
        <f t="shared" si="917"/>
        <v/>
      </c>
      <c r="AK1837" s="42" t="str">
        <f t="shared" si="918"/>
        <v/>
      </c>
      <c r="AL1837" s="41" t="str">
        <f t="shared" si="919"/>
        <v/>
      </c>
      <c r="AM1837" s="41" t="str">
        <f t="shared" si="920"/>
        <v/>
      </c>
      <c r="AN1837" s="41" t="str">
        <f t="shared" si="921"/>
        <v/>
      </c>
      <c r="AO1837" s="42" t="str">
        <f t="shared" si="922"/>
        <v/>
      </c>
      <c r="AP1837" s="41" t="str">
        <f t="shared" si="923"/>
        <v/>
      </c>
      <c r="AQ1837" s="41" t="str">
        <f t="shared" si="924"/>
        <v/>
      </c>
      <c r="AR1837" s="41" t="str">
        <f>IF($AQ1837="","",COUNTIFS(L_ChaveCob,$AQ1837,L_Ausencia,"&gt;"&amp;$W1837)+COUNTIFS($AQ$4:$AQ1837,$AQ1837,$W$4:$W1837,$W1837))</f>
        <v/>
      </c>
      <c r="AS1837" s="42">
        <f t="shared" si="925"/>
        <v>0</v>
      </c>
      <c r="AT1837" s="42">
        <f t="shared" si="926"/>
        <v>0</v>
      </c>
      <c r="AU1837" s="42">
        <f t="shared" si="927"/>
        <v>0</v>
      </c>
    </row>
    <row r="1838" spans="1:47" x14ac:dyDescent="0.2">
      <c r="A1838" s="35"/>
      <c r="B1838" s="36"/>
      <c r="C1838" s="36"/>
      <c r="D1838" s="36"/>
      <c r="E1838" s="37"/>
      <c r="F1838" s="37"/>
      <c r="G1838" s="36"/>
      <c r="H1838" s="36"/>
      <c r="I1838" s="36"/>
      <c r="J1838" s="36"/>
      <c r="K1838" s="37"/>
      <c r="L1838" s="37"/>
      <c r="M1838" s="37"/>
      <c r="N1838" s="38" t="str">
        <f t="shared" si="896"/>
        <v/>
      </c>
      <c r="O1838" t="str">
        <f t="shared" si="897"/>
        <v/>
      </c>
      <c r="P1838" t="str">
        <f t="shared" si="898"/>
        <v/>
      </c>
      <c r="Q1838" t="str">
        <f t="shared" si="899"/>
        <v/>
      </c>
      <c r="R1838" t="str">
        <f t="shared" si="900"/>
        <v/>
      </c>
      <c r="S1838" t="str">
        <f t="shared" si="901"/>
        <v/>
      </c>
      <c r="T1838" s="39" t="str">
        <f t="shared" si="902"/>
        <v/>
      </c>
      <c r="U1838" s="40">
        <f t="shared" si="903"/>
        <v>0</v>
      </c>
      <c r="V1838" s="40">
        <f t="shared" si="904"/>
        <v>0</v>
      </c>
      <c r="W1838" s="40">
        <f t="shared" si="905"/>
        <v>0</v>
      </c>
      <c r="X1838" t="str">
        <f t="shared" si="906"/>
        <v/>
      </c>
      <c r="Y1838" s="40">
        <f t="shared" si="907"/>
        <v>0</v>
      </c>
      <c r="Z1838" s="40">
        <f t="shared" si="908"/>
        <v>0</v>
      </c>
      <c r="AA1838" s="40">
        <f t="shared" si="909"/>
        <v>0</v>
      </c>
      <c r="AB1838" s="40">
        <f t="shared" si="910"/>
        <v>0</v>
      </c>
      <c r="AC1838" s="40">
        <f t="shared" si="911"/>
        <v>0</v>
      </c>
      <c r="AD1838" s="39">
        <f t="shared" si="912"/>
        <v>0</v>
      </c>
      <c r="AE1838" s="39">
        <f t="shared" si="913"/>
        <v>0</v>
      </c>
      <c r="AF1838" t="str">
        <f t="shared" si="914"/>
        <v/>
      </c>
      <c r="AG1838" t="str">
        <f t="shared" si="915"/>
        <v/>
      </c>
      <c r="AH1838" t="str">
        <f t="shared" si="916"/>
        <v/>
      </c>
      <c r="AJ1838" s="41" t="str">
        <f t="shared" si="917"/>
        <v/>
      </c>
      <c r="AK1838" s="42" t="str">
        <f t="shared" si="918"/>
        <v/>
      </c>
      <c r="AL1838" s="41" t="str">
        <f t="shared" si="919"/>
        <v/>
      </c>
      <c r="AM1838" s="41" t="str">
        <f t="shared" si="920"/>
        <v/>
      </c>
      <c r="AN1838" s="41" t="str">
        <f t="shared" si="921"/>
        <v/>
      </c>
      <c r="AO1838" s="42" t="str">
        <f t="shared" si="922"/>
        <v/>
      </c>
      <c r="AP1838" s="41" t="str">
        <f t="shared" si="923"/>
        <v/>
      </c>
      <c r="AQ1838" s="41" t="str">
        <f t="shared" si="924"/>
        <v/>
      </c>
      <c r="AR1838" s="41" t="str">
        <f>IF($AQ1838="","",COUNTIFS(L_ChaveCob,$AQ1838,L_Ausencia,"&gt;"&amp;$W1838)+COUNTIFS($AQ$4:$AQ1838,$AQ1838,$W$4:$W1838,$W1838))</f>
        <v/>
      </c>
      <c r="AS1838" s="42">
        <f t="shared" si="925"/>
        <v>0</v>
      </c>
      <c r="AT1838" s="42">
        <f t="shared" si="926"/>
        <v>0</v>
      </c>
      <c r="AU1838" s="42">
        <f t="shared" si="927"/>
        <v>0</v>
      </c>
    </row>
    <row r="1839" spans="1:47" x14ac:dyDescent="0.2">
      <c r="A1839" s="35"/>
      <c r="B1839" s="36"/>
      <c r="C1839" s="36"/>
      <c r="D1839" s="36"/>
      <c r="E1839" s="37"/>
      <c r="F1839" s="37"/>
      <c r="G1839" s="36"/>
      <c r="H1839" s="36"/>
      <c r="I1839" s="36"/>
      <c r="J1839" s="36"/>
      <c r="K1839" s="37"/>
      <c r="L1839" s="37"/>
      <c r="M1839" s="37"/>
      <c r="N1839" s="38" t="str">
        <f t="shared" si="896"/>
        <v/>
      </c>
      <c r="O1839" t="str">
        <f t="shared" si="897"/>
        <v/>
      </c>
      <c r="P1839" t="str">
        <f t="shared" si="898"/>
        <v/>
      </c>
      <c r="Q1839" t="str">
        <f t="shared" si="899"/>
        <v/>
      </c>
      <c r="R1839" t="str">
        <f t="shared" si="900"/>
        <v/>
      </c>
      <c r="S1839" t="str">
        <f t="shared" si="901"/>
        <v/>
      </c>
      <c r="T1839" s="39" t="str">
        <f t="shared" si="902"/>
        <v/>
      </c>
      <c r="U1839" s="40">
        <f t="shared" si="903"/>
        <v>0</v>
      </c>
      <c r="V1839" s="40">
        <f t="shared" si="904"/>
        <v>0</v>
      </c>
      <c r="W1839" s="40">
        <f t="shared" si="905"/>
        <v>0</v>
      </c>
      <c r="X1839" t="str">
        <f t="shared" si="906"/>
        <v/>
      </c>
      <c r="Y1839" s="40">
        <f t="shared" si="907"/>
        <v>0</v>
      </c>
      <c r="Z1839" s="40">
        <f t="shared" si="908"/>
        <v>0</v>
      </c>
      <c r="AA1839" s="40">
        <f t="shared" si="909"/>
        <v>0</v>
      </c>
      <c r="AB1839" s="40">
        <f t="shared" si="910"/>
        <v>0</v>
      </c>
      <c r="AC1839" s="40">
        <f t="shared" si="911"/>
        <v>0</v>
      </c>
      <c r="AD1839" s="39">
        <f t="shared" si="912"/>
        <v>0</v>
      </c>
      <c r="AE1839" s="39">
        <f t="shared" si="913"/>
        <v>0</v>
      </c>
      <c r="AF1839" t="str">
        <f t="shared" si="914"/>
        <v/>
      </c>
      <c r="AG1839" t="str">
        <f t="shared" si="915"/>
        <v/>
      </c>
      <c r="AH1839" t="str">
        <f t="shared" si="916"/>
        <v/>
      </c>
      <c r="AJ1839" s="41" t="str">
        <f t="shared" si="917"/>
        <v/>
      </c>
      <c r="AK1839" s="42" t="str">
        <f t="shared" si="918"/>
        <v/>
      </c>
      <c r="AL1839" s="41" t="str">
        <f t="shared" si="919"/>
        <v/>
      </c>
      <c r="AM1839" s="41" t="str">
        <f t="shared" si="920"/>
        <v/>
      </c>
      <c r="AN1839" s="41" t="str">
        <f t="shared" si="921"/>
        <v/>
      </c>
      <c r="AO1839" s="42" t="str">
        <f t="shared" si="922"/>
        <v/>
      </c>
      <c r="AP1839" s="41" t="str">
        <f t="shared" si="923"/>
        <v/>
      </c>
      <c r="AQ1839" s="41" t="str">
        <f t="shared" si="924"/>
        <v/>
      </c>
      <c r="AR1839" s="41" t="str">
        <f>IF($AQ1839="","",COUNTIFS(L_ChaveCob,$AQ1839,L_Ausencia,"&gt;"&amp;$W1839)+COUNTIFS($AQ$4:$AQ1839,$AQ1839,$W$4:$W1839,$W1839))</f>
        <v/>
      </c>
      <c r="AS1839" s="42">
        <f t="shared" si="925"/>
        <v>0</v>
      </c>
      <c r="AT1839" s="42">
        <f t="shared" si="926"/>
        <v>0</v>
      </c>
      <c r="AU1839" s="42">
        <f t="shared" si="927"/>
        <v>0</v>
      </c>
    </row>
    <row r="1840" spans="1:47" x14ac:dyDescent="0.2">
      <c r="A1840" s="35"/>
      <c r="B1840" s="36"/>
      <c r="C1840" s="36"/>
      <c r="D1840" s="36"/>
      <c r="E1840" s="37"/>
      <c r="F1840" s="37"/>
      <c r="G1840" s="36"/>
      <c r="H1840" s="36"/>
      <c r="I1840" s="36"/>
      <c r="J1840" s="36"/>
      <c r="K1840" s="37"/>
      <c r="L1840" s="37"/>
      <c r="M1840" s="37"/>
      <c r="N1840" s="38" t="str">
        <f t="shared" si="896"/>
        <v/>
      </c>
      <c r="O1840" t="str">
        <f t="shared" si="897"/>
        <v/>
      </c>
      <c r="P1840" t="str">
        <f t="shared" si="898"/>
        <v/>
      </c>
      <c r="Q1840" t="str">
        <f t="shared" si="899"/>
        <v/>
      </c>
      <c r="R1840" t="str">
        <f t="shared" si="900"/>
        <v/>
      </c>
      <c r="S1840" t="str">
        <f t="shared" si="901"/>
        <v/>
      </c>
      <c r="T1840" s="39" t="str">
        <f t="shared" si="902"/>
        <v/>
      </c>
      <c r="U1840" s="40">
        <f t="shared" si="903"/>
        <v>0</v>
      </c>
      <c r="V1840" s="40">
        <f t="shared" si="904"/>
        <v>0</v>
      </c>
      <c r="W1840" s="40">
        <f t="shared" si="905"/>
        <v>0</v>
      </c>
      <c r="X1840" t="str">
        <f t="shared" si="906"/>
        <v/>
      </c>
      <c r="Y1840" s="40">
        <f t="shared" si="907"/>
        <v>0</v>
      </c>
      <c r="Z1840" s="40">
        <f t="shared" si="908"/>
        <v>0</v>
      </c>
      <c r="AA1840" s="40">
        <f t="shared" si="909"/>
        <v>0</v>
      </c>
      <c r="AB1840" s="40">
        <f t="shared" si="910"/>
        <v>0</v>
      </c>
      <c r="AC1840" s="40">
        <f t="shared" si="911"/>
        <v>0</v>
      </c>
      <c r="AD1840" s="39">
        <f t="shared" si="912"/>
        <v>0</v>
      </c>
      <c r="AE1840" s="39">
        <f t="shared" si="913"/>
        <v>0</v>
      </c>
      <c r="AF1840" t="str">
        <f t="shared" si="914"/>
        <v/>
      </c>
      <c r="AG1840" t="str">
        <f t="shared" si="915"/>
        <v/>
      </c>
      <c r="AH1840" t="str">
        <f t="shared" si="916"/>
        <v/>
      </c>
      <c r="AJ1840" s="41" t="str">
        <f t="shared" si="917"/>
        <v/>
      </c>
      <c r="AK1840" s="42" t="str">
        <f t="shared" si="918"/>
        <v/>
      </c>
      <c r="AL1840" s="41" t="str">
        <f t="shared" si="919"/>
        <v/>
      </c>
      <c r="AM1840" s="41" t="str">
        <f t="shared" si="920"/>
        <v/>
      </c>
      <c r="AN1840" s="41" t="str">
        <f t="shared" si="921"/>
        <v/>
      </c>
      <c r="AO1840" s="42" t="str">
        <f t="shared" si="922"/>
        <v/>
      </c>
      <c r="AP1840" s="41" t="str">
        <f t="shared" si="923"/>
        <v/>
      </c>
      <c r="AQ1840" s="41" t="str">
        <f t="shared" si="924"/>
        <v/>
      </c>
      <c r="AR1840" s="41" t="str">
        <f>IF($AQ1840="","",COUNTIFS(L_ChaveCob,$AQ1840,L_Ausencia,"&gt;"&amp;$W1840)+COUNTIFS($AQ$4:$AQ1840,$AQ1840,$W$4:$W1840,$W1840))</f>
        <v/>
      </c>
      <c r="AS1840" s="42">
        <f t="shared" si="925"/>
        <v>0</v>
      </c>
      <c r="AT1840" s="42">
        <f t="shared" si="926"/>
        <v>0</v>
      </c>
      <c r="AU1840" s="42">
        <f t="shared" si="927"/>
        <v>0</v>
      </c>
    </row>
    <row r="1841" spans="1:47" x14ac:dyDescent="0.2">
      <c r="A1841" s="35"/>
      <c r="B1841" s="36"/>
      <c r="C1841" s="36"/>
      <c r="D1841" s="36"/>
      <c r="E1841" s="37"/>
      <c r="F1841" s="37"/>
      <c r="G1841" s="36"/>
      <c r="H1841" s="36"/>
      <c r="I1841" s="36"/>
      <c r="J1841" s="36"/>
      <c r="K1841" s="37"/>
      <c r="L1841" s="37"/>
      <c r="M1841" s="37"/>
      <c r="N1841" s="38" t="str">
        <f t="shared" si="896"/>
        <v/>
      </c>
      <c r="O1841" t="str">
        <f t="shared" si="897"/>
        <v/>
      </c>
      <c r="P1841" t="str">
        <f t="shared" si="898"/>
        <v/>
      </c>
      <c r="Q1841" t="str">
        <f t="shared" si="899"/>
        <v/>
      </c>
      <c r="R1841" t="str">
        <f t="shared" si="900"/>
        <v/>
      </c>
      <c r="S1841" t="str">
        <f t="shared" si="901"/>
        <v/>
      </c>
      <c r="T1841" s="39" t="str">
        <f t="shared" si="902"/>
        <v/>
      </c>
      <c r="U1841" s="40">
        <f t="shared" si="903"/>
        <v>0</v>
      </c>
      <c r="V1841" s="40">
        <f t="shared" si="904"/>
        <v>0</v>
      </c>
      <c r="W1841" s="40">
        <f t="shared" si="905"/>
        <v>0</v>
      </c>
      <c r="X1841" t="str">
        <f t="shared" si="906"/>
        <v/>
      </c>
      <c r="Y1841" s="40">
        <f t="shared" si="907"/>
        <v>0</v>
      </c>
      <c r="Z1841" s="40">
        <f t="shared" si="908"/>
        <v>0</v>
      </c>
      <c r="AA1841" s="40">
        <f t="shared" si="909"/>
        <v>0</v>
      </c>
      <c r="AB1841" s="40">
        <f t="shared" si="910"/>
        <v>0</v>
      </c>
      <c r="AC1841" s="40">
        <f t="shared" si="911"/>
        <v>0</v>
      </c>
      <c r="AD1841" s="39">
        <f t="shared" si="912"/>
        <v>0</v>
      </c>
      <c r="AE1841" s="39">
        <f t="shared" si="913"/>
        <v>0</v>
      </c>
      <c r="AF1841" t="str">
        <f t="shared" si="914"/>
        <v/>
      </c>
      <c r="AG1841" t="str">
        <f t="shared" si="915"/>
        <v/>
      </c>
      <c r="AH1841" t="str">
        <f t="shared" si="916"/>
        <v/>
      </c>
      <c r="AJ1841" s="41" t="str">
        <f t="shared" si="917"/>
        <v/>
      </c>
      <c r="AK1841" s="42" t="str">
        <f t="shared" si="918"/>
        <v/>
      </c>
      <c r="AL1841" s="41" t="str">
        <f t="shared" si="919"/>
        <v/>
      </c>
      <c r="AM1841" s="41" t="str">
        <f t="shared" si="920"/>
        <v/>
      </c>
      <c r="AN1841" s="41" t="str">
        <f t="shared" si="921"/>
        <v/>
      </c>
      <c r="AO1841" s="42" t="str">
        <f t="shared" si="922"/>
        <v/>
      </c>
      <c r="AP1841" s="41" t="str">
        <f t="shared" si="923"/>
        <v/>
      </c>
      <c r="AQ1841" s="41" t="str">
        <f t="shared" si="924"/>
        <v/>
      </c>
      <c r="AR1841" s="41" t="str">
        <f>IF($AQ1841="","",COUNTIFS(L_ChaveCob,$AQ1841,L_Ausencia,"&gt;"&amp;$W1841)+COUNTIFS($AQ$4:$AQ1841,$AQ1841,$W$4:$W1841,$W1841))</f>
        <v/>
      </c>
      <c r="AS1841" s="42">
        <f t="shared" si="925"/>
        <v>0</v>
      </c>
      <c r="AT1841" s="42">
        <f t="shared" si="926"/>
        <v>0</v>
      </c>
      <c r="AU1841" s="42">
        <f t="shared" si="927"/>
        <v>0</v>
      </c>
    </row>
    <row r="1842" spans="1:47" x14ac:dyDescent="0.2">
      <c r="A1842" s="35"/>
      <c r="B1842" s="36"/>
      <c r="C1842" s="36"/>
      <c r="D1842" s="36"/>
      <c r="E1842" s="37"/>
      <c r="F1842" s="37"/>
      <c r="G1842" s="36"/>
      <c r="H1842" s="36"/>
      <c r="I1842" s="36"/>
      <c r="J1842" s="36"/>
      <c r="K1842" s="37"/>
      <c r="L1842" s="37"/>
      <c r="M1842" s="37"/>
      <c r="N1842" s="38" t="str">
        <f t="shared" si="896"/>
        <v/>
      </c>
      <c r="O1842" t="str">
        <f t="shared" si="897"/>
        <v/>
      </c>
      <c r="P1842" t="str">
        <f t="shared" si="898"/>
        <v/>
      </c>
      <c r="Q1842" t="str">
        <f t="shared" si="899"/>
        <v/>
      </c>
      <c r="R1842" t="str">
        <f t="shared" si="900"/>
        <v/>
      </c>
      <c r="S1842" t="str">
        <f t="shared" si="901"/>
        <v/>
      </c>
      <c r="T1842" s="39" t="str">
        <f t="shared" si="902"/>
        <v/>
      </c>
      <c r="U1842" s="40">
        <f t="shared" si="903"/>
        <v>0</v>
      </c>
      <c r="V1842" s="40">
        <f t="shared" si="904"/>
        <v>0</v>
      </c>
      <c r="W1842" s="40">
        <f t="shared" si="905"/>
        <v>0</v>
      </c>
      <c r="X1842" t="str">
        <f t="shared" si="906"/>
        <v/>
      </c>
      <c r="Y1842" s="40">
        <f t="shared" si="907"/>
        <v>0</v>
      </c>
      <c r="Z1842" s="40">
        <f t="shared" si="908"/>
        <v>0</v>
      </c>
      <c r="AA1842" s="40">
        <f t="shared" si="909"/>
        <v>0</v>
      </c>
      <c r="AB1842" s="40">
        <f t="shared" si="910"/>
        <v>0</v>
      </c>
      <c r="AC1842" s="40">
        <f t="shared" si="911"/>
        <v>0</v>
      </c>
      <c r="AD1842" s="39">
        <f t="shared" si="912"/>
        <v>0</v>
      </c>
      <c r="AE1842" s="39">
        <f t="shared" si="913"/>
        <v>0</v>
      </c>
      <c r="AF1842" t="str">
        <f t="shared" si="914"/>
        <v/>
      </c>
      <c r="AG1842" t="str">
        <f t="shared" si="915"/>
        <v/>
      </c>
      <c r="AH1842" t="str">
        <f t="shared" si="916"/>
        <v/>
      </c>
      <c r="AJ1842" s="41" t="str">
        <f t="shared" si="917"/>
        <v/>
      </c>
      <c r="AK1842" s="42" t="str">
        <f t="shared" si="918"/>
        <v/>
      </c>
      <c r="AL1842" s="41" t="str">
        <f t="shared" si="919"/>
        <v/>
      </c>
      <c r="AM1842" s="41" t="str">
        <f t="shared" si="920"/>
        <v/>
      </c>
      <c r="AN1842" s="41" t="str">
        <f t="shared" si="921"/>
        <v/>
      </c>
      <c r="AO1842" s="42" t="str">
        <f t="shared" si="922"/>
        <v/>
      </c>
      <c r="AP1842" s="41" t="str">
        <f t="shared" si="923"/>
        <v/>
      </c>
      <c r="AQ1842" s="41" t="str">
        <f t="shared" si="924"/>
        <v/>
      </c>
      <c r="AR1842" s="41" t="str">
        <f>IF($AQ1842="","",COUNTIFS(L_ChaveCob,$AQ1842,L_Ausencia,"&gt;"&amp;$W1842)+COUNTIFS($AQ$4:$AQ1842,$AQ1842,$W$4:$W1842,$W1842))</f>
        <v/>
      </c>
      <c r="AS1842" s="42">
        <f t="shared" si="925"/>
        <v>0</v>
      </c>
      <c r="AT1842" s="42">
        <f t="shared" si="926"/>
        <v>0</v>
      </c>
      <c r="AU1842" s="42">
        <f t="shared" si="927"/>
        <v>0</v>
      </c>
    </row>
    <row r="1843" spans="1:47" x14ac:dyDescent="0.2">
      <c r="A1843" s="35"/>
      <c r="B1843" s="36"/>
      <c r="C1843" s="36"/>
      <c r="D1843" s="36"/>
      <c r="E1843" s="37"/>
      <c r="F1843" s="37"/>
      <c r="G1843" s="36"/>
      <c r="H1843" s="36"/>
      <c r="I1843" s="36"/>
      <c r="J1843" s="36"/>
      <c r="K1843" s="37"/>
      <c r="L1843" s="37"/>
      <c r="M1843" s="37"/>
      <c r="N1843" s="38" t="str">
        <f t="shared" si="896"/>
        <v/>
      </c>
      <c r="O1843" t="str">
        <f t="shared" si="897"/>
        <v/>
      </c>
      <c r="P1843" t="str">
        <f t="shared" si="898"/>
        <v/>
      </c>
      <c r="Q1843" t="str">
        <f t="shared" si="899"/>
        <v/>
      </c>
      <c r="R1843" t="str">
        <f t="shared" si="900"/>
        <v/>
      </c>
      <c r="S1843" t="str">
        <f t="shared" si="901"/>
        <v/>
      </c>
      <c r="T1843" s="39" t="str">
        <f t="shared" si="902"/>
        <v/>
      </c>
      <c r="U1843" s="40">
        <f t="shared" si="903"/>
        <v>0</v>
      </c>
      <c r="V1843" s="40">
        <f t="shared" si="904"/>
        <v>0</v>
      </c>
      <c r="W1843" s="40">
        <f t="shared" si="905"/>
        <v>0</v>
      </c>
      <c r="X1843" t="str">
        <f t="shared" si="906"/>
        <v/>
      </c>
      <c r="Y1843" s="40">
        <f t="shared" si="907"/>
        <v>0</v>
      </c>
      <c r="Z1843" s="40">
        <f t="shared" si="908"/>
        <v>0</v>
      </c>
      <c r="AA1843" s="40">
        <f t="shared" si="909"/>
        <v>0</v>
      </c>
      <c r="AB1843" s="40">
        <f t="shared" si="910"/>
        <v>0</v>
      </c>
      <c r="AC1843" s="40">
        <f t="shared" si="911"/>
        <v>0</v>
      </c>
      <c r="AD1843" s="39">
        <f t="shared" si="912"/>
        <v>0</v>
      </c>
      <c r="AE1843" s="39">
        <f t="shared" si="913"/>
        <v>0</v>
      </c>
      <c r="AF1843" t="str">
        <f t="shared" si="914"/>
        <v/>
      </c>
      <c r="AG1843" t="str">
        <f t="shared" si="915"/>
        <v/>
      </c>
      <c r="AH1843" t="str">
        <f t="shared" si="916"/>
        <v/>
      </c>
      <c r="AJ1843" s="41" t="str">
        <f t="shared" si="917"/>
        <v/>
      </c>
      <c r="AK1843" s="42" t="str">
        <f t="shared" si="918"/>
        <v/>
      </c>
      <c r="AL1843" s="41" t="str">
        <f t="shared" si="919"/>
        <v/>
      </c>
      <c r="AM1843" s="41" t="str">
        <f t="shared" si="920"/>
        <v/>
      </c>
      <c r="AN1843" s="41" t="str">
        <f t="shared" si="921"/>
        <v/>
      </c>
      <c r="AO1843" s="42" t="str">
        <f t="shared" si="922"/>
        <v/>
      </c>
      <c r="AP1843" s="41" t="str">
        <f t="shared" si="923"/>
        <v/>
      </c>
      <c r="AQ1843" s="41" t="str">
        <f t="shared" si="924"/>
        <v/>
      </c>
      <c r="AR1843" s="41" t="str">
        <f>IF($AQ1843="","",COUNTIFS(L_ChaveCob,$AQ1843,L_Ausencia,"&gt;"&amp;$W1843)+COUNTIFS($AQ$4:$AQ1843,$AQ1843,$W$4:$W1843,$W1843))</f>
        <v/>
      </c>
      <c r="AS1843" s="42">
        <f t="shared" si="925"/>
        <v>0</v>
      </c>
      <c r="AT1843" s="42">
        <f t="shared" si="926"/>
        <v>0</v>
      </c>
      <c r="AU1843" s="42">
        <f t="shared" si="927"/>
        <v>0</v>
      </c>
    </row>
    <row r="1844" spans="1:47" x14ac:dyDescent="0.2">
      <c r="A1844" s="35"/>
      <c r="B1844" s="36"/>
      <c r="C1844" s="36"/>
      <c r="D1844" s="36"/>
      <c r="E1844" s="37"/>
      <c r="F1844" s="37"/>
      <c r="G1844" s="36"/>
      <c r="H1844" s="36"/>
      <c r="I1844" s="36"/>
      <c r="J1844" s="36"/>
      <c r="K1844" s="37"/>
      <c r="L1844" s="37"/>
      <c r="M1844" s="37"/>
      <c r="N1844" s="38" t="str">
        <f t="shared" si="896"/>
        <v/>
      </c>
      <c r="O1844" t="str">
        <f t="shared" si="897"/>
        <v/>
      </c>
      <c r="P1844" t="str">
        <f t="shared" si="898"/>
        <v/>
      </c>
      <c r="Q1844" t="str">
        <f t="shared" si="899"/>
        <v/>
      </c>
      <c r="R1844" t="str">
        <f t="shared" si="900"/>
        <v/>
      </c>
      <c r="S1844" t="str">
        <f t="shared" si="901"/>
        <v/>
      </c>
      <c r="T1844" s="39" t="str">
        <f t="shared" si="902"/>
        <v/>
      </c>
      <c r="U1844" s="40">
        <f t="shared" si="903"/>
        <v>0</v>
      </c>
      <c r="V1844" s="40">
        <f t="shared" si="904"/>
        <v>0</v>
      </c>
      <c r="W1844" s="40">
        <f t="shared" si="905"/>
        <v>0</v>
      </c>
      <c r="X1844" t="str">
        <f t="shared" si="906"/>
        <v/>
      </c>
      <c r="Y1844" s="40">
        <f t="shared" si="907"/>
        <v>0</v>
      </c>
      <c r="Z1844" s="40">
        <f t="shared" si="908"/>
        <v>0</v>
      </c>
      <c r="AA1844" s="40">
        <f t="shared" si="909"/>
        <v>0</v>
      </c>
      <c r="AB1844" s="40">
        <f t="shared" si="910"/>
        <v>0</v>
      </c>
      <c r="AC1844" s="40">
        <f t="shared" si="911"/>
        <v>0</v>
      </c>
      <c r="AD1844" s="39">
        <f t="shared" si="912"/>
        <v>0</v>
      </c>
      <c r="AE1844" s="39">
        <f t="shared" si="913"/>
        <v>0</v>
      </c>
      <c r="AF1844" t="str">
        <f t="shared" si="914"/>
        <v/>
      </c>
      <c r="AG1844" t="str">
        <f t="shared" si="915"/>
        <v/>
      </c>
      <c r="AH1844" t="str">
        <f t="shared" si="916"/>
        <v/>
      </c>
      <c r="AJ1844" s="41" t="str">
        <f t="shared" si="917"/>
        <v/>
      </c>
      <c r="AK1844" s="42" t="str">
        <f t="shared" si="918"/>
        <v/>
      </c>
      <c r="AL1844" s="41" t="str">
        <f t="shared" si="919"/>
        <v/>
      </c>
      <c r="AM1844" s="41" t="str">
        <f t="shared" si="920"/>
        <v/>
      </c>
      <c r="AN1844" s="41" t="str">
        <f t="shared" si="921"/>
        <v/>
      </c>
      <c r="AO1844" s="42" t="str">
        <f t="shared" si="922"/>
        <v/>
      </c>
      <c r="AP1844" s="41" t="str">
        <f t="shared" si="923"/>
        <v/>
      </c>
      <c r="AQ1844" s="41" t="str">
        <f t="shared" si="924"/>
        <v/>
      </c>
      <c r="AR1844" s="41" t="str">
        <f>IF($AQ1844="","",COUNTIFS(L_ChaveCob,$AQ1844,L_Ausencia,"&gt;"&amp;$W1844)+COUNTIFS($AQ$4:$AQ1844,$AQ1844,$W$4:$W1844,$W1844))</f>
        <v/>
      </c>
      <c r="AS1844" s="42">
        <f t="shared" si="925"/>
        <v>0</v>
      </c>
      <c r="AT1844" s="42">
        <f t="shared" si="926"/>
        <v>0</v>
      </c>
      <c r="AU1844" s="42">
        <f t="shared" si="927"/>
        <v>0</v>
      </c>
    </row>
    <row r="1845" spans="1:47" x14ac:dyDescent="0.2">
      <c r="A1845" s="35"/>
      <c r="B1845" s="36"/>
      <c r="C1845" s="36"/>
      <c r="D1845" s="36"/>
      <c r="E1845" s="37"/>
      <c r="F1845" s="37"/>
      <c r="G1845" s="36"/>
      <c r="H1845" s="36"/>
      <c r="I1845" s="36"/>
      <c r="J1845" s="36"/>
      <c r="K1845" s="37"/>
      <c r="L1845" s="37"/>
      <c r="M1845" s="37"/>
      <c r="N1845" s="38" t="str">
        <f t="shared" si="896"/>
        <v/>
      </c>
      <c r="O1845" t="str">
        <f t="shared" si="897"/>
        <v/>
      </c>
      <c r="P1845" t="str">
        <f t="shared" si="898"/>
        <v/>
      </c>
      <c r="Q1845" t="str">
        <f t="shared" si="899"/>
        <v/>
      </c>
      <c r="R1845" t="str">
        <f t="shared" si="900"/>
        <v/>
      </c>
      <c r="S1845" t="str">
        <f t="shared" si="901"/>
        <v/>
      </c>
      <c r="T1845" s="39" t="str">
        <f t="shared" si="902"/>
        <v/>
      </c>
      <c r="U1845" s="40">
        <f t="shared" si="903"/>
        <v>0</v>
      </c>
      <c r="V1845" s="40">
        <f t="shared" si="904"/>
        <v>0</v>
      </c>
      <c r="W1845" s="40">
        <f t="shared" si="905"/>
        <v>0</v>
      </c>
      <c r="X1845" t="str">
        <f t="shared" si="906"/>
        <v/>
      </c>
      <c r="Y1845" s="40">
        <f t="shared" si="907"/>
        <v>0</v>
      </c>
      <c r="Z1845" s="40">
        <f t="shared" si="908"/>
        <v>0</v>
      </c>
      <c r="AA1845" s="40">
        <f t="shared" si="909"/>
        <v>0</v>
      </c>
      <c r="AB1845" s="40">
        <f t="shared" si="910"/>
        <v>0</v>
      </c>
      <c r="AC1845" s="40">
        <f t="shared" si="911"/>
        <v>0</v>
      </c>
      <c r="AD1845" s="39">
        <f t="shared" si="912"/>
        <v>0</v>
      </c>
      <c r="AE1845" s="39">
        <f t="shared" si="913"/>
        <v>0</v>
      </c>
      <c r="AF1845" t="str">
        <f t="shared" si="914"/>
        <v/>
      </c>
      <c r="AG1845" t="str">
        <f t="shared" si="915"/>
        <v/>
      </c>
      <c r="AH1845" t="str">
        <f t="shared" si="916"/>
        <v/>
      </c>
      <c r="AJ1845" s="41" t="str">
        <f t="shared" si="917"/>
        <v/>
      </c>
      <c r="AK1845" s="42" t="str">
        <f t="shared" si="918"/>
        <v/>
      </c>
      <c r="AL1845" s="41" t="str">
        <f t="shared" si="919"/>
        <v/>
      </c>
      <c r="AM1845" s="41" t="str">
        <f t="shared" si="920"/>
        <v/>
      </c>
      <c r="AN1845" s="41" t="str">
        <f t="shared" si="921"/>
        <v/>
      </c>
      <c r="AO1845" s="42" t="str">
        <f t="shared" si="922"/>
        <v/>
      </c>
      <c r="AP1845" s="41" t="str">
        <f t="shared" si="923"/>
        <v/>
      </c>
      <c r="AQ1845" s="41" t="str">
        <f t="shared" si="924"/>
        <v/>
      </c>
      <c r="AR1845" s="41" t="str">
        <f>IF($AQ1845="","",COUNTIFS(L_ChaveCob,$AQ1845,L_Ausencia,"&gt;"&amp;$W1845)+COUNTIFS($AQ$4:$AQ1845,$AQ1845,$W$4:$W1845,$W1845))</f>
        <v/>
      </c>
      <c r="AS1845" s="42">
        <f t="shared" si="925"/>
        <v>0</v>
      </c>
      <c r="AT1845" s="42">
        <f t="shared" si="926"/>
        <v>0</v>
      </c>
      <c r="AU1845" s="42">
        <f t="shared" si="927"/>
        <v>0</v>
      </c>
    </row>
    <row r="1846" spans="1:47" x14ac:dyDescent="0.2">
      <c r="A1846" s="35"/>
      <c r="B1846" s="36"/>
      <c r="C1846" s="36"/>
      <c r="D1846" s="36"/>
      <c r="E1846" s="37"/>
      <c r="F1846" s="37"/>
      <c r="G1846" s="36"/>
      <c r="H1846" s="36"/>
      <c r="I1846" s="36"/>
      <c r="J1846" s="36"/>
      <c r="K1846" s="37"/>
      <c r="L1846" s="37"/>
      <c r="M1846" s="37"/>
      <c r="N1846" s="38" t="str">
        <f t="shared" si="896"/>
        <v/>
      </c>
      <c r="O1846" t="str">
        <f t="shared" si="897"/>
        <v/>
      </c>
      <c r="P1846" t="str">
        <f t="shared" si="898"/>
        <v/>
      </c>
      <c r="Q1846" t="str">
        <f t="shared" si="899"/>
        <v/>
      </c>
      <c r="R1846" t="str">
        <f t="shared" si="900"/>
        <v/>
      </c>
      <c r="S1846" t="str">
        <f t="shared" si="901"/>
        <v/>
      </c>
      <c r="T1846" s="39" t="str">
        <f t="shared" si="902"/>
        <v/>
      </c>
      <c r="U1846" s="40">
        <f t="shared" si="903"/>
        <v>0</v>
      </c>
      <c r="V1846" s="40">
        <f t="shared" si="904"/>
        <v>0</v>
      </c>
      <c r="W1846" s="40">
        <f t="shared" si="905"/>
        <v>0</v>
      </c>
      <c r="X1846" t="str">
        <f t="shared" si="906"/>
        <v/>
      </c>
      <c r="Y1846" s="40">
        <f t="shared" si="907"/>
        <v>0</v>
      </c>
      <c r="Z1846" s="40">
        <f t="shared" si="908"/>
        <v>0</v>
      </c>
      <c r="AA1846" s="40">
        <f t="shared" si="909"/>
        <v>0</v>
      </c>
      <c r="AB1846" s="40">
        <f t="shared" si="910"/>
        <v>0</v>
      </c>
      <c r="AC1846" s="40">
        <f t="shared" si="911"/>
        <v>0</v>
      </c>
      <c r="AD1846" s="39">
        <f t="shared" si="912"/>
        <v>0</v>
      </c>
      <c r="AE1846" s="39">
        <f t="shared" si="913"/>
        <v>0</v>
      </c>
      <c r="AF1846" t="str">
        <f t="shared" si="914"/>
        <v/>
      </c>
      <c r="AG1846" t="str">
        <f t="shared" si="915"/>
        <v/>
      </c>
      <c r="AH1846" t="str">
        <f t="shared" si="916"/>
        <v/>
      </c>
      <c r="AJ1846" s="41" t="str">
        <f t="shared" si="917"/>
        <v/>
      </c>
      <c r="AK1846" s="42" t="str">
        <f t="shared" si="918"/>
        <v/>
      </c>
      <c r="AL1846" s="41" t="str">
        <f t="shared" si="919"/>
        <v/>
      </c>
      <c r="AM1846" s="41" t="str">
        <f t="shared" si="920"/>
        <v/>
      </c>
      <c r="AN1846" s="41" t="str">
        <f t="shared" si="921"/>
        <v/>
      </c>
      <c r="AO1846" s="42" t="str">
        <f t="shared" si="922"/>
        <v/>
      </c>
      <c r="AP1846" s="41" t="str">
        <f t="shared" si="923"/>
        <v/>
      </c>
      <c r="AQ1846" s="41" t="str">
        <f t="shared" si="924"/>
        <v/>
      </c>
      <c r="AR1846" s="41" t="str">
        <f>IF($AQ1846="","",COUNTIFS(L_ChaveCob,$AQ1846,L_Ausencia,"&gt;"&amp;$W1846)+COUNTIFS($AQ$4:$AQ1846,$AQ1846,$W$4:$W1846,$W1846))</f>
        <v/>
      </c>
      <c r="AS1846" s="42">
        <f t="shared" si="925"/>
        <v>0</v>
      </c>
      <c r="AT1846" s="42">
        <f t="shared" si="926"/>
        <v>0</v>
      </c>
      <c r="AU1846" s="42">
        <f t="shared" si="927"/>
        <v>0</v>
      </c>
    </row>
    <row r="1847" spans="1:47" x14ac:dyDescent="0.2">
      <c r="A1847" s="35"/>
      <c r="B1847" s="36"/>
      <c r="C1847" s="36"/>
      <c r="D1847" s="36"/>
      <c r="E1847" s="37"/>
      <c r="F1847" s="37"/>
      <c r="G1847" s="36"/>
      <c r="H1847" s="36"/>
      <c r="I1847" s="36"/>
      <c r="J1847" s="36"/>
      <c r="K1847" s="37"/>
      <c r="L1847" s="37"/>
      <c r="M1847" s="37"/>
      <c r="N1847" s="38" t="str">
        <f t="shared" si="896"/>
        <v/>
      </c>
      <c r="O1847" t="str">
        <f t="shared" si="897"/>
        <v/>
      </c>
      <c r="P1847" t="str">
        <f t="shared" si="898"/>
        <v/>
      </c>
      <c r="Q1847" t="str">
        <f t="shared" si="899"/>
        <v/>
      </c>
      <c r="R1847" t="str">
        <f t="shared" si="900"/>
        <v/>
      </c>
      <c r="S1847" t="str">
        <f t="shared" si="901"/>
        <v/>
      </c>
      <c r="T1847" s="39" t="str">
        <f t="shared" si="902"/>
        <v/>
      </c>
      <c r="U1847" s="40">
        <f t="shared" si="903"/>
        <v>0</v>
      </c>
      <c r="V1847" s="40">
        <f t="shared" si="904"/>
        <v>0</v>
      </c>
      <c r="W1847" s="40">
        <f t="shared" si="905"/>
        <v>0</v>
      </c>
      <c r="X1847" t="str">
        <f t="shared" si="906"/>
        <v/>
      </c>
      <c r="Y1847" s="40">
        <f t="shared" si="907"/>
        <v>0</v>
      </c>
      <c r="Z1847" s="40">
        <f t="shared" si="908"/>
        <v>0</v>
      </c>
      <c r="AA1847" s="40">
        <f t="shared" si="909"/>
        <v>0</v>
      </c>
      <c r="AB1847" s="40">
        <f t="shared" si="910"/>
        <v>0</v>
      </c>
      <c r="AC1847" s="40">
        <f t="shared" si="911"/>
        <v>0</v>
      </c>
      <c r="AD1847" s="39">
        <f t="shared" si="912"/>
        <v>0</v>
      </c>
      <c r="AE1847" s="39">
        <f t="shared" si="913"/>
        <v>0</v>
      </c>
      <c r="AF1847" t="str">
        <f t="shared" si="914"/>
        <v/>
      </c>
      <c r="AG1847" t="str">
        <f t="shared" si="915"/>
        <v/>
      </c>
      <c r="AH1847" t="str">
        <f t="shared" si="916"/>
        <v/>
      </c>
      <c r="AJ1847" s="41" t="str">
        <f t="shared" si="917"/>
        <v/>
      </c>
      <c r="AK1847" s="42" t="str">
        <f t="shared" si="918"/>
        <v/>
      </c>
      <c r="AL1847" s="41" t="str">
        <f t="shared" si="919"/>
        <v/>
      </c>
      <c r="AM1847" s="41" t="str">
        <f t="shared" si="920"/>
        <v/>
      </c>
      <c r="AN1847" s="41" t="str">
        <f t="shared" si="921"/>
        <v/>
      </c>
      <c r="AO1847" s="42" t="str">
        <f t="shared" si="922"/>
        <v/>
      </c>
      <c r="AP1847" s="41" t="str">
        <f t="shared" si="923"/>
        <v/>
      </c>
      <c r="AQ1847" s="41" t="str">
        <f t="shared" si="924"/>
        <v/>
      </c>
      <c r="AR1847" s="41" t="str">
        <f>IF($AQ1847="","",COUNTIFS(L_ChaveCob,$AQ1847,L_Ausencia,"&gt;"&amp;$W1847)+COUNTIFS($AQ$4:$AQ1847,$AQ1847,$W$4:$W1847,$W1847))</f>
        <v/>
      </c>
      <c r="AS1847" s="42">
        <f t="shared" si="925"/>
        <v>0</v>
      </c>
      <c r="AT1847" s="42">
        <f t="shared" si="926"/>
        <v>0</v>
      </c>
      <c r="AU1847" s="42">
        <f t="shared" si="927"/>
        <v>0</v>
      </c>
    </row>
    <row r="1848" spans="1:47" x14ac:dyDescent="0.2">
      <c r="A1848" s="35"/>
      <c r="B1848" s="36"/>
      <c r="C1848" s="36"/>
      <c r="D1848" s="36"/>
      <c r="E1848" s="37"/>
      <c r="F1848" s="37"/>
      <c r="G1848" s="36"/>
      <c r="H1848" s="36"/>
      <c r="I1848" s="36"/>
      <c r="J1848" s="36"/>
      <c r="K1848" s="37"/>
      <c r="L1848" s="37"/>
      <c r="M1848" s="37"/>
      <c r="N1848" s="38" t="str">
        <f t="shared" si="896"/>
        <v/>
      </c>
      <c r="O1848" t="str">
        <f t="shared" si="897"/>
        <v/>
      </c>
      <c r="P1848" t="str">
        <f t="shared" si="898"/>
        <v/>
      </c>
      <c r="Q1848" t="str">
        <f t="shared" si="899"/>
        <v/>
      </c>
      <c r="R1848" t="str">
        <f t="shared" si="900"/>
        <v/>
      </c>
      <c r="S1848" t="str">
        <f t="shared" si="901"/>
        <v/>
      </c>
      <c r="T1848" s="39" t="str">
        <f t="shared" si="902"/>
        <v/>
      </c>
      <c r="U1848" s="40">
        <f t="shared" si="903"/>
        <v>0</v>
      </c>
      <c r="V1848" s="40">
        <f t="shared" si="904"/>
        <v>0</v>
      </c>
      <c r="W1848" s="40">
        <f t="shared" si="905"/>
        <v>0</v>
      </c>
      <c r="X1848" t="str">
        <f t="shared" si="906"/>
        <v/>
      </c>
      <c r="Y1848" s="40">
        <f t="shared" si="907"/>
        <v>0</v>
      </c>
      <c r="Z1848" s="40">
        <f t="shared" si="908"/>
        <v>0</v>
      </c>
      <c r="AA1848" s="40">
        <f t="shared" si="909"/>
        <v>0</v>
      </c>
      <c r="AB1848" s="40">
        <f t="shared" si="910"/>
        <v>0</v>
      </c>
      <c r="AC1848" s="40">
        <f t="shared" si="911"/>
        <v>0</v>
      </c>
      <c r="AD1848" s="39">
        <f t="shared" si="912"/>
        <v>0</v>
      </c>
      <c r="AE1848" s="39">
        <f t="shared" si="913"/>
        <v>0</v>
      </c>
      <c r="AF1848" t="str">
        <f t="shared" si="914"/>
        <v/>
      </c>
      <c r="AG1848" t="str">
        <f t="shared" si="915"/>
        <v/>
      </c>
      <c r="AH1848" t="str">
        <f t="shared" si="916"/>
        <v/>
      </c>
      <c r="AJ1848" s="41" t="str">
        <f t="shared" si="917"/>
        <v/>
      </c>
      <c r="AK1848" s="42" t="str">
        <f t="shared" si="918"/>
        <v/>
      </c>
      <c r="AL1848" s="41" t="str">
        <f t="shared" si="919"/>
        <v/>
      </c>
      <c r="AM1848" s="41" t="str">
        <f t="shared" si="920"/>
        <v/>
      </c>
      <c r="AN1848" s="41" t="str">
        <f t="shared" si="921"/>
        <v/>
      </c>
      <c r="AO1848" s="42" t="str">
        <f t="shared" si="922"/>
        <v/>
      </c>
      <c r="AP1848" s="41" t="str">
        <f t="shared" si="923"/>
        <v/>
      </c>
      <c r="AQ1848" s="41" t="str">
        <f t="shared" si="924"/>
        <v/>
      </c>
      <c r="AR1848" s="41" t="str">
        <f>IF($AQ1848="","",COUNTIFS(L_ChaveCob,$AQ1848,L_Ausencia,"&gt;"&amp;$W1848)+COUNTIFS($AQ$4:$AQ1848,$AQ1848,$W$4:$W1848,$W1848))</f>
        <v/>
      </c>
      <c r="AS1848" s="42">
        <f t="shared" si="925"/>
        <v>0</v>
      </c>
      <c r="AT1848" s="42">
        <f t="shared" si="926"/>
        <v>0</v>
      </c>
      <c r="AU1848" s="42">
        <f t="shared" si="927"/>
        <v>0</v>
      </c>
    </row>
    <row r="1849" spans="1:47" x14ac:dyDescent="0.2">
      <c r="A1849" s="35"/>
      <c r="B1849" s="36"/>
      <c r="C1849" s="36"/>
      <c r="D1849" s="36"/>
      <c r="E1849" s="37"/>
      <c r="F1849" s="37"/>
      <c r="G1849" s="36"/>
      <c r="H1849" s="36"/>
      <c r="I1849" s="36"/>
      <c r="J1849" s="36"/>
      <c r="K1849" s="37"/>
      <c r="L1849" s="37"/>
      <c r="M1849" s="37"/>
      <c r="N1849" s="38" t="str">
        <f t="shared" ref="N1849:N1912" si="928">IF($A1849="","",DATE(YEAR($A1849),MONTH($A1849),1))</f>
        <v/>
      </c>
      <c r="O1849" t="str">
        <f t="shared" ref="O1849:O1912" si="929">IF(TRIM($B1849)="","",IFERROR(INDEX(C_RG,MATCH(TRIM($B1849),C_Nome,0)),"?"))</f>
        <v/>
      </c>
      <c r="P1849" t="str">
        <f t="shared" ref="P1849:P1912" si="930">IF($A1849="","",IF(TRIM($B1849)="",P_EquipePostoVago,IF($AJ1849="","",INDEX(V_Equipe,$AJ1849))))</f>
        <v/>
      </c>
      <c r="Q1849" t="str">
        <f t="shared" ref="Q1849:Q1912" si="931">IF($A1849="","",IF(TRIM($B1849)="","Posto Vago",IF($AJ1849="","",INDEX(V_Contrato,$AJ1849))))</f>
        <v/>
      </c>
      <c r="R1849" t="str">
        <f t="shared" ref="R1849:R1912" si="932">IF($A1849="","",IF(TRIM($B1849)="",$H1849,IF($AJ1849="","",INDEX(V_Funcao,$AJ1849))))</f>
        <v/>
      </c>
      <c r="S1849" t="str">
        <f t="shared" ref="S1849:S1912" si="933">IF($A1849="","",IF($I1849&lt;&gt;"",$I1849,IF(TRIM($B1849)="","ADM",IF($AJ1849="","",INDEX(V_Turno,$AJ1849)))))</f>
        <v/>
      </c>
      <c r="T1849" s="39" t="str">
        <f t="shared" ref="T1849:T1912" si="934">IF(OR($A1849="",$R1849=""),"",IFERROR(INDEX(F_Valor,MATCH($R1849&amp;"|"&amp;SUMPRODUCT(MAX((F_Funcao=$R1849)*(F_Ini&lt;=$A1849)*F_Ini)),F_Chave,0)),""))</f>
        <v/>
      </c>
      <c r="U1849" s="40">
        <f t="shared" ref="U1849:U1912" si="935">IF(OR($A1849="",$S1849=""),0,IFERROR(INDEX(T_Horas,MATCH($S1849,T_Turno,0),WEEKDAY($A1849,2)),0))</f>
        <v>0</v>
      </c>
      <c r="V1849" s="40">
        <f t="shared" ref="V1849:V1912" si="936">IF($A1849="",0,MAX(IF($F1849&lt;&gt;"",N($F1849),IF($AN1849="Sim",IF($AK1849&lt;&gt;"",$AK1849,$U1849),$U1849-$W1849))-IF($J1849="Situação Atípica - Presente",N($K1849),0),0))</f>
        <v>0</v>
      </c>
      <c r="W1849" s="40">
        <f t="shared" ref="W1849:W1912" si="937">IF($A1849="",0,IF($E1849&lt;&gt;"",N($E1849),IF($AL1849="Dia inteiro",$U1849,IF($AL1849="Pelo ponto",IF($AK1849="",$U1849,MAX($U1849-$AK1849,0)),IF(AND($AL1849="Leve atraso",$AO1849&lt;&gt;""),IF(AND($AO1849&gt;P_LeveMin,$AO1849&lt;=P_LeveMax),$AO1849,0),0)))))</f>
        <v>0</v>
      </c>
      <c r="X1849" t="str">
        <f t="shared" ref="X1849:X1912" si="938">IF($A1849="","",IF(OR($Q1849="Ferista",$Q1849=""),"Não",IF(AND($AL1849="Leve atraso",$W1849&gt;0,$A1849&gt;=P_InicioRegras),"Sim",IF(OR($J1849&lt;&gt;"",$K1849&lt;&gt;"",$L1849&lt;&gt;""),"Não",$AM1849))))</f>
        <v/>
      </c>
      <c r="Y1849" s="40">
        <f t="shared" ref="Y1849:Y1912" si="939">IF($A1849="",0,IF($Q1849="Ferista",0,IF($X1849="Sim",$W1849,0)+N($K1849)))</f>
        <v>0</v>
      </c>
      <c r="Z1849" s="40">
        <f t="shared" ref="Z1849:Z1912" si="940">IF($X1849="Sim",$AT1849,0)</f>
        <v>0</v>
      </c>
      <c r="AA1849" s="40">
        <f t="shared" ref="AA1849:AA1912" si="941">IF($AP1849="",0,MIN(MAX($Y1849-$Z1849,0),SUMIFS(CP_Horas,CP_ChaveFalta,$AP1849,CP_Aprov,"Sim")))</f>
        <v>0</v>
      </c>
      <c r="AB1849" s="40">
        <f t="shared" ref="AB1849:AB1912" si="942">IF($A1849="",0,MIN(MAX($Y1849-$Z1849-$AA1849,0),N($M1849)))</f>
        <v>0</v>
      </c>
      <c r="AC1849" s="40">
        <f t="shared" ref="AC1849:AC1912" si="943">IF($A1849="",0,MAX($Y1849-$Z1849-$AA1849-$AB1849,0))</f>
        <v>0</v>
      </c>
      <c r="AD1849" s="39">
        <f t="shared" ref="AD1849:AD1912" si="944">IF(OR($AC1849=0,$T1849=""),0,$AC1849*24*$T1849)</f>
        <v>0</v>
      </c>
      <c r="AE1849" s="39">
        <f t="shared" ref="AE1849:AE1912" si="945">IF(OR($A1849="",$T1849=""),0,(IF($AF1849="Justificada",$W1849,0)+N($L1849))*24*$T1849)</f>
        <v>0</v>
      </c>
      <c r="AF1849" t="str">
        <f t="shared" ref="AF1849:AF1912" si="946">IF($A1849="","",IF($J1849&lt;&gt;"","Situação atípica",IF(AND($AL1849="Leve atraso",$W1849&gt;0),"Leve atraso",IFERROR(INDEX(S_Cat,MATCH($C1849,S_Status,0)),"Outros"))))</f>
        <v/>
      </c>
      <c r="AG1849" t="str">
        <f t="shared" ref="AG1849:AG1912" si="947">IF($A1849="","",TRIM(IF($Z1849&gt;0,"Ferista cobriu "&amp;TEXT($Z1849,"[h]:mm")&amp;"h. ","")&amp;IF($AA1849&gt;0,"Compensado "&amp;TEXT($AA1849,"[h]:mm")&amp;"h por "&amp;IFERROR(INDEX(CP_Quem,MATCH($AP1849,CP_ChaveFalta,0)),"?")&amp;". ","")&amp;IF($AU1849&gt;0,"Compensação aguardando aprovação ("&amp;TEXT($AU1849,"[h]:mm")&amp;"h). ","")&amp;IF($AB1849&gt;0,"Perdoado por acordo "&amp;TEXT($AB1849,"[h]:mm")&amp;"h. ","")&amp;IF(AND($AP1849&lt;&gt;"",COUNTIF(CP_ChaveQuem,$AP1849)&gt;0),"Horas usadas p/ compensar falta de "&amp;INDEX(CP_Falta,MATCH($AP1849,CP_ChaveQuem,0))&amp;" de "&amp;TEXT(INDEX(CP_DataFalta,MATCH($AP1849,CP_ChaveQuem,0)),"dd/mm")&amp;". ","")&amp;IF(AND($Q1849="Ferista",SUMIFS(L_Ferista,L_Data,$A1849,L_Equipe,$P1849)&gt;0),"Como ferista, cobriu "&amp;TEXT(SUMIFS(L_Ferista,L_Data,$A1849,L_Equipe,$P1849),"[h]:mm")&amp;"h de faltas da equipe. ","")&amp;IF($AC1849&gt;0,"DESCONTA "&amp;TEXT($AC1849,"[h]:mm")&amp;"h ("&amp;$AF1849&amp;").","")))</f>
        <v/>
      </c>
      <c r="AH1849" t="str">
        <f t="shared" ref="AH1849:AH1912" si="948">IF($A1849="","",IF($O1849="?","CADASTRO: funcionário não está no Cadastro",IF(AND($O1849&lt;&gt;"",$AJ1849=""),"CADASTRO: sem vigência (função/turno) nesta data",IF(AND($AP1849&lt;&gt;"",COUNTIF(L_ChavePD,$AP1849)&gt;1),"DUPLICADO: mesma pessoa 2x no dia",IF($A1849&lt;P_InicioRegras,"",IF(AND($C1849="Horas Compensadas",COUNTIF(CP_ChaveQuem,$AP1849)=0),"VINCULAR: registrar na aba Compensações de quem é a falta",IF($AU1849&gt;0,"APROVAR: compensação pendente na aba Compensações",IF(AND($AQ1849&lt;&gt;"",$AS1849&gt;0,$AT1849&lt;$W1849,$AC1849&gt;0),"FERISTA: horas do ferista não cobriram toda a falta",IF(AND($AL1849="Pelo ponto",$AK1849="",$E1849="",$X1849="Sim"),"PONTO: sem ponto nem horas manuais — descontando jornada cheia",IF(AND($AL1849="Leve atraso",$E1849="",N($AO1849)&gt;P_LeveMax),"CLASSIFICAR: ponto mostra atraso &gt; 30 min — trocar o Status",IF($AF1849="Leve atraso","AJUSTAR STATUS: atraso lançado como Horas Trabalhadas",IF(AND(N($K1849)&gt;0,$G1849=""),"OBSERVAÇÃO: desconto extra sem observação",IF(AND($J1849&lt;&gt;"",N($K1849)+N($L1849)&gt;$U1849),"CONFERIR: horas manuais maiores que a jornada","")))))))))))))</f>
        <v/>
      </c>
      <c r="AJ1849" s="41" t="str">
        <f t="shared" ref="AJ1849:AJ1912" si="949">IF(OR($A1849="",$O1849="",$O1849="?"),"",IFERROR(MATCH($O1849&amp;"|"&amp;SUMPRODUCT(MAX((V_RG=$O1849)*(V_Ini&lt;=$A1849)*V_Ini)),V_Chave,0),""))</f>
        <v/>
      </c>
      <c r="AK1849" s="42" t="str">
        <f t="shared" ref="AK1849:AK1912" si="950">IF(ISNUMBER(SEARCH(" = ",$D1849)),IFERROR(TIMEVALUE(TRIM(RIGHT($D1849,5))),""),"")</f>
        <v/>
      </c>
      <c r="AL1849" s="41" t="str">
        <f t="shared" ref="AL1849:AL1912" si="951">IF($C1849="","",IFERROR(INDEX(S_Modo,MATCH($C1849,S_Status,0)),"Não"))</f>
        <v/>
      </c>
      <c r="AM1849" s="41" t="str">
        <f t="shared" ref="AM1849:AM1912" si="952">IF($C1849="","",IFERROR(INDEX(S_Conta,MATCH($C1849,S_Status,0)),"Não"))</f>
        <v/>
      </c>
      <c r="AN1849" s="41" t="str">
        <f t="shared" ref="AN1849:AN1912" si="953">IF($C1849="","",IFERROR(INDEX(S_Trab,MATCH($C1849,S_Status,0)),"Não"))</f>
        <v/>
      </c>
      <c r="AO1849" s="42" t="str">
        <f t="shared" ref="AO1849:AO1912" si="954">IF(OR($A1849="",$AK1849=""),"",$U1849-$AK1849-IF($J1849&lt;&gt;"Situação Atípica - Presente",N($K1849)+N($L1849),0))</f>
        <v/>
      </c>
      <c r="AP1849" s="41" t="str">
        <f t="shared" ref="AP1849:AP1912" si="955">IF(OR($A1849="",TRIM($B1849)=""),"",TRIM($B1849)&amp;"|"&amp;$A1849)</f>
        <v/>
      </c>
      <c r="AQ1849" s="41" t="str">
        <f t="shared" ref="AQ1849:AQ1912" si="956">IF(AND(P_CoberturaAuto="Sim",$A1849&lt;&gt;"",$A1849&gt;=P_InicioRegras,$Q1849="Normal / Fixo",$R1849&lt;&gt;"",ISERROR(SEARCH("ENCARREGADO",$R1849)),$AM1849="Sim",$W1849&gt;0),$A1849&amp;"|"&amp;$P1849,"")</f>
        <v/>
      </c>
      <c r="AR1849" s="41" t="str">
        <f>IF($AQ1849="","",COUNTIFS(L_ChaveCob,$AQ1849,L_Ausencia,"&gt;"&amp;$W1849)+COUNTIFS($AQ$4:$AQ1849,$AQ1849,$W$4:$W1849,$W1849))</f>
        <v/>
      </c>
      <c r="AS1849" s="42">
        <f t="shared" ref="AS1849:AS1912" si="957">IF($AQ1849="",0,SUMIFS(L_Trab,L_Data,$A1849,L_Equipe,$P1849,L_Contrato,"Ferista",L_Status,"&lt;&gt;Remanejamento"))</f>
        <v>0</v>
      </c>
      <c r="AT1849" s="42">
        <f t="shared" ref="AT1849:AT1912" si="958">IF(OR($AQ1849="",$AS1849=0),0,MAX(MIN($W1849,$AS1849-SUMIFS(L_Ausencia,L_ChaveCob,$AQ1849,L_OrdemCob,"&lt;"&amp;$AR1849)),0))</f>
        <v>0</v>
      </c>
      <c r="AU1849" s="42">
        <f t="shared" ref="AU1849:AU1912" si="959">IF($AP1849="",0,SUMIFS(CP_Horas,CP_ChaveFalta,$AP1849,CP_Aprov,"&lt;&gt;Sim"))</f>
        <v>0</v>
      </c>
    </row>
    <row r="1850" spans="1:47" x14ac:dyDescent="0.2">
      <c r="A1850" s="35"/>
      <c r="B1850" s="36"/>
      <c r="C1850" s="36"/>
      <c r="D1850" s="36"/>
      <c r="E1850" s="37"/>
      <c r="F1850" s="37"/>
      <c r="G1850" s="36"/>
      <c r="H1850" s="36"/>
      <c r="I1850" s="36"/>
      <c r="J1850" s="36"/>
      <c r="K1850" s="37"/>
      <c r="L1850" s="37"/>
      <c r="M1850" s="37"/>
      <c r="N1850" s="38" t="str">
        <f t="shared" si="928"/>
        <v/>
      </c>
      <c r="O1850" t="str">
        <f t="shared" si="929"/>
        <v/>
      </c>
      <c r="P1850" t="str">
        <f t="shared" si="930"/>
        <v/>
      </c>
      <c r="Q1850" t="str">
        <f t="shared" si="931"/>
        <v/>
      </c>
      <c r="R1850" t="str">
        <f t="shared" si="932"/>
        <v/>
      </c>
      <c r="S1850" t="str">
        <f t="shared" si="933"/>
        <v/>
      </c>
      <c r="T1850" s="39" t="str">
        <f t="shared" si="934"/>
        <v/>
      </c>
      <c r="U1850" s="40">
        <f t="shared" si="935"/>
        <v>0</v>
      </c>
      <c r="V1850" s="40">
        <f t="shared" si="936"/>
        <v>0</v>
      </c>
      <c r="W1850" s="40">
        <f t="shared" si="937"/>
        <v>0</v>
      </c>
      <c r="X1850" t="str">
        <f t="shared" si="938"/>
        <v/>
      </c>
      <c r="Y1850" s="40">
        <f t="shared" si="939"/>
        <v>0</v>
      </c>
      <c r="Z1850" s="40">
        <f t="shared" si="940"/>
        <v>0</v>
      </c>
      <c r="AA1850" s="40">
        <f t="shared" si="941"/>
        <v>0</v>
      </c>
      <c r="AB1850" s="40">
        <f t="shared" si="942"/>
        <v>0</v>
      </c>
      <c r="AC1850" s="40">
        <f t="shared" si="943"/>
        <v>0</v>
      </c>
      <c r="AD1850" s="39">
        <f t="shared" si="944"/>
        <v>0</v>
      </c>
      <c r="AE1850" s="39">
        <f t="shared" si="945"/>
        <v>0</v>
      </c>
      <c r="AF1850" t="str">
        <f t="shared" si="946"/>
        <v/>
      </c>
      <c r="AG1850" t="str">
        <f t="shared" si="947"/>
        <v/>
      </c>
      <c r="AH1850" t="str">
        <f t="shared" si="948"/>
        <v/>
      </c>
      <c r="AJ1850" s="41" t="str">
        <f t="shared" si="949"/>
        <v/>
      </c>
      <c r="AK1850" s="42" t="str">
        <f t="shared" si="950"/>
        <v/>
      </c>
      <c r="AL1850" s="41" t="str">
        <f t="shared" si="951"/>
        <v/>
      </c>
      <c r="AM1850" s="41" t="str">
        <f t="shared" si="952"/>
        <v/>
      </c>
      <c r="AN1850" s="41" t="str">
        <f t="shared" si="953"/>
        <v/>
      </c>
      <c r="AO1850" s="42" t="str">
        <f t="shared" si="954"/>
        <v/>
      </c>
      <c r="AP1850" s="41" t="str">
        <f t="shared" si="955"/>
        <v/>
      </c>
      <c r="AQ1850" s="41" t="str">
        <f t="shared" si="956"/>
        <v/>
      </c>
      <c r="AR1850" s="41" t="str">
        <f>IF($AQ1850="","",COUNTIFS(L_ChaveCob,$AQ1850,L_Ausencia,"&gt;"&amp;$W1850)+COUNTIFS($AQ$4:$AQ1850,$AQ1850,$W$4:$W1850,$W1850))</f>
        <v/>
      </c>
      <c r="AS1850" s="42">
        <f t="shared" si="957"/>
        <v>0</v>
      </c>
      <c r="AT1850" s="42">
        <f t="shared" si="958"/>
        <v>0</v>
      </c>
      <c r="AU1850" s="42">
        <f t="shared" si="959"/>
        <v>0</v>
      </c>
    </row>
    <row r="1851" spans="1:47" x14ac:dyDescent="0.2">
      <c r="A1851" s="35"/>
      <c r="B1851" s="36"/>
      <c r="C1851" s="36"/>
      <c r="D1851" s="36"/>
      <c r="E1851" s="37"/>
      <c r="F1851" s="37"/>
      <c r="G1851" s="36"/>
      <c r="H1851" s="36"/>
      <c r="I1851" s="36"/>
      <c r="J1851" s="36"/>
      <c r="K1851" s="37"/>
      <c r="L1851" s="37"/>
      <c r="M1851" s="37"/>
      <c r="N1851" s="38" t="str">
        <f t="shared" si="928"/>
        <v/>
      </c>
      <c r="O1851" t="str">
        <f t="shared" si="929"/>
        <v/>
      </c>
      <c r="P1851" t="str">
        <f t="shared" si="930"/>
        <v/>
      </c>
      <c r="Q1851" t="str">
        <f t="shared" si="931"/>
        <v/>
      </c>
      <c r="R1851" t="str">
        <f t="shared" si="932"/>
        <v/>
      </c>
      <c r="S1851" t="str">
        <f t="shared" si="933"/>
        <v/>
      </c>
      <c r="T1851" s="39" t="str">
        <f t="shared" si="934"/>
        <v/>
      </c>
      <c r="U1851" s="40">
        <f t="shared" si="935"/>
        <v>0</v>
      </c>
      <c r="V1851" s="40">
        <f t="shared" si="936"/>
        <v>0</v>
      </c>
      <c r="W1851" s="40">
        <f t="shared" si="937"/>
        <v>0</v>
      </c>
      <c r="X1851" t="str">
        <f t="shared" si="938"/>
        <v/>
      </c>
      <c r="Y1851" s="40">
        <f t="shared" si="939"/>
        <v>0</v>
      </c>
      <c r="Z1851" s="40">
        <f t="shared" si="940"/>
        <v>0</v>
      </c>
      <c r="AA1851" s="40">
        <f t="shared" si="941"/>
        <v>0</v>
      </c>
      <c r="AB1851" s="40">
        <f t="shared" si="942"/>
        <v>0</v>
      </c>
      <c r="AC1851" s="40">
        <f t="shared" si="943"/>
        <v>0</v>
      </c>
      <c r="AD1851" s="39">
        <f t="shared" si="944"/>
        <v>0</v>
      </c>
      <c r="AE1851" s="39">
        <f t="shared" si="945"/>
        <v>0</v>
      </c>
      <c r="AF1851" t="str">
        <f t="shared" si="946"/>
        <v/>
      </c>
      <c r="AG1851" t="str">
        <f t="shared" si="947"/>
        <v/>
      </c>
      <c r="AH1851" t="str">
        <f t="shared" si="948"/>
        <v/>
      </c>
      <c r="AJ1851" s="41" t="str">
        <f t="shared" si="949"/>
        <v/>
      </c>
      <c r="AK1851" s="42" t="str">
        <f t="shared" si="950"/>
        <v/>
      </c>
      <c r="AL1851" s="41" t="str">
        <f t="shared" si="951"/>
        <v/>
      </c>
      <c r="AM1851" s="41" t="str">
        <f t="shared" si="952"/>
        <v/>
      </c>
      <c r="AN1851" s="41" t="str">
        <f t="shared" si="953"/>
        <v/>
      </c>
      <c r="AO1851" s="42" t="str">
        <f t="shared" si="954"/>
        <v/>
      </c>
      <c r="AP1851" s="41" t="str">
        <f t="shared" si="955"/>
        <v/>
      </c>
      <c r="AQ1851" s="41" t="str">
        <f t="shared" si="956"/>
        <v/>
      </c>
      <c r="AR1851" s="41" t="str">
        <f>IF($AQ1851="","",COUNTIFS(L_ChaveCob,$AQ1851,L_Ausencia,"&gt;"&amp;$W1851)+COUNTIFS($AQ$4:$AQ1851,$AQ1851,$W$4:$W1851,$W1851))</f>
        <v/>
      </c>
      <c r="AS1851" s="42">
        <f t="shared" si="957"/>
        <v>0</v>
      </c>
      <c r="AT1851" s="42">
        <f t="shared" si="958"/>
        <v>0</v>
      </c>
      <c r="AU1851" s="42">
        <f t="shared" si="959"/>
        <v>0</v>
      </c>
    </row>
    <row r="1852" spans="1:47" x14ac:dyDescent="0.2">
      <c r="A1852" s="35"/>
      <c r="B1852" s="36"/>
      <c r="C1852" s="36"/>
      <c r="D1852" s="36"/>
      <c r="E1852" s="37"/>
      <c r="F1852" s="37"/>
      <c r="G1852" s="36"/>
      <c r="H1852" s="36"/>
      <c r="I1852" s="36"/>
      <c r="J1852" s="36"/>
      <c r="K1852" s="37"/>
      <c r="L1852" s="37"/>
      <c r="M1852" s="37"/>
      <c r="N1852" s="38" t="str">
        <f t="shared" si="928"/>
        <v/>
      </c>
      <c r="O1852" t="str">
        <f t="shared" si="929"/>
        <v/>
      </c>
      <c r="P1852" t="str">
        <f t="shared" si="930"/>
        <v/>
      </c>
      <c r="Q1852" t="str">
        <f t="shared" si="931"/>
        <v/>
      </c>
      <c r="R1852" t="str">
        <f t="shared" si="932"/>
        <v/>
      </c>
      <c r="S1852" t="str">
        <f t="shared" si="933"/>
        <v/>
      </c>
      <c r="T1852" s="39" t="str">
        <f t="shared" si="934"/>
        <v/>
      </c>
      <c r="U1852" s="40">
        <f t="shared" si="935"/>
        <v>0</v>
      </c>
      <c r="V1852" s="40">
        <f t="shared" si="936"/>
        <v>0</v>
      </c>
      <c r="W1852" s="40">
        <f t="shared" si="937"/>
        <v>0</v>
      </c>
      <c r="X1852" t="str">
        <f t="shared" si="938"/>
        <v/>
      </c>
      <c r="Y1852" s="40">
        <f t="shared" si="939"/>
        <v>0</v>
      </c>
      <c r="Z1852" s="40">
        <f t="shared" si="940"/>
        <v>0</v>
      </c>
      <c r="AA1852" s="40">
        <f t="shared" si="941"/>
        <v>0</v>
      </c>
      <c r="AB1852" s="40">
        <f t="shared" si="942"/>
        <v>0</v>
      </c>
      <c r="AC1852" s="40">
        <f t="shared" si="943"/>
        <v>0</v>
      </c>
      <c r="AD1852" s="39">
        <f t="shared" si="944"/>
        <v>0</v>
      </c>
      <c r="AE1852" s="39">
        <f t="shared" si="945"/>
        <v>0</v>
      </c>
      <c r="AF1852" t="str">
        <f t="shared" si="946"/>
        <v/>
      </c>
      <c r="AG1852" t="str">
        <f t="shared" si="947"/>
        <v/>
      </c>
      <c r="AH1852" t="str">
        <f t="shared" si="948"/>
        <v/>
      </c>
      <c r="AJ1852" s="41" t="str">
        <f t="shared" si="949"/>
        <v/>
      </c>
      <c r="AK1852" s="42" t="str">
        <f t="shared" si="950"/>
        <v/>
      </c>
      <c r="AL1852" s="41" t="str">
        <f t="shared" si="951"/>
        <v/>
      </c>
      <c r="AM1852" s="41" t="str">
        <f t="shared" si="952"/>
        <v/>
      </c>
      <c r="AN1852" s="41" t="str">
        <f t="shared" si="953"/>
        <v/>
      </c>
      <c r="AO1852" s="42" t="str">
        <f t="shared" si="954"/>
        <v/>
      </c>
      <c r="AP1852" s="41" t="str">
        <f t="shared" si="955"/>
        <v/>
      </c>
      <c r="AQ1852" s="41" t="str">
        <f t="shared" si="956"/>
        <v/>
      </c>
      <c r="AR1852" s="41" t="str">
        <f>IF($AQ1852="","",COUNTIFS(L_ChaveCob,$AQ1852,L_Ausencia,"&gt;"&amp;$W1852)+COUNTIFS($AQ$4:$AQ1852,$AQ1852,$W$4:$W1852,$W1852))</f>
        <v/>
      </c>
      <c r="AS1852" s="42">
        <f t="shared" si="957"/>
        <v>0</v>
      </c>
      <c r="AT1852" s="42">
        <f t="shared" si="958"/>
        <v>0</v>
      </c>
      <c r="AU1852" s="42">
        <f t="shared" si="959"/>
        <v>0</v>
      </c>
    </row>
    <row r="1853" spans="1:47" x14ac:dyDescent="0.2">
      <c r="A1853" s="35"/>
      <c r="B1853" s="36"/>
      <c r="C1853" s="36"/>
      <c r="D1853" s="36"/>
      <c r="E1853" s="37"/>
      <c r="F1853" s="37"/>
      <c r="G1853" s="36"/>
      <c r="H1853" s="36"/>
      <c r="I1853" s="36"/>
      <c r="J1853" s="36"/>
      <c r="K1853" s="37"/>
      <c r="L1853" s="37"/>
      <c r="M1853" s="37"/>
      <c r="N1853" s="38" t="str">
        <f t="shared" si="928"/>
        <v/>
      </c>
      <c r="O1853" t="str">
        <f t="shared" si="929"/>
        <v/>
      </c>
      <c r="P1853" t="str">
        <f t="shared" si="930"/>
        <v/>
      </c>
      <c r="Q1853" t="str">
        <f t="shared" si="931"/>
        <v/>
      </c>
      <c r="R1853" t="str">
        <f t="shared" si="932"/>
        <v/>
      </c>
      <c r="S1853" t="str">
        <f t="shared" si="933"/>
        <v/>
      </c>
      <c r="T1853" s="39" t="str">
        <f t="shared" si="934"/>
        <v/>
      </c>
      <c r="U1853" s="40">
        <f t="shared" si="935"/>
        <v>0</v>
      </c>
      <c r="V1853" s="40">
        <f t="shared" si="936"/>
        <v>0</v>
      </c>
      <c r="W1853" s="40">
        <f t="shared" si="937"/>
        <v>0</v>
      </c>
      <c r="X1853" t="str">
        <f t="shared" si="938"/>
        <v/>
      </c>
      <c r="Y1853" s="40">
        <f t="shared" si="939"/>
        <v>0</v>
      </c>
      <c r="Z1853" s="40">
        <f t="shared" si="940"/>
        <v>0</v>
      </c>
      <c r="AA1853" s="40">
        <f t="shared" si="941"/>
        <v>0</v>
      </c>
      <c r="AB1853" s="40">
        <f t="shared" si="942"/>
        <v>0</v>
      </c>
      <c r="AC1853" s="40">
        <f t="shared" si="943"/>
        <v>0</v>
      </c>
      <c r="AD1853" s="39">
        <f t="shared" si="944"/>
        <v>0</v>
      </c>
      <c r="AE1853" s="39">
        <f t="shared" si="945"/>
        <v>0</v>
      </c>
      <c r="AF1853" t="str">
        <f t="shared" si="946"/>
        <v/>
      </c>
      <c r="AG1853" t="str">
        <f t="shared" si="947"/>
        <v/>
      </c>
      <c r="AH1853" t="str">
        <f t="shared" si="948"/>
        <v/>
      </c>
      <c r="AJ1853" s="41" t="str">
        <f t="shared" si="949"/>
        <v/>
      </c>
      <c r="AK1853" s="42" t="str">
        <f t="shared" si="950"/>
        <v/>
      </c>
      <c r="AL1853" s="41" t="str">
        <f t="shared" si="951"/>
        <v/>
      </c>
      <c r="AM1853" s="41" t="str">
        <f t="shared" si="952"/>
        <v/>
      </c>
      <c r="AN1853" s="41" t="str">
        <f t="shared" si="953"/>
        <v/>
      </c>
      <c r="AO1853" s="42" t="str">
        <f t="shared" si="954"/>
        <v/>
      </c>
      <c r="AP1853" s="41" t="str">
        <f t="shared" si="955"/>
        <v/>
      </c>
      <c r="AQ1853" s="41" t="str">
        <f t="shared" si="956"/>
        <v/>
      </c>
      <c r="AR1853" s="41" t="str">
        <f>IF($AQ1853="","",COUNTIFS(L_ChaveCob,$AQ1853,L_Ausencia,"&gt;"&amp;$W1853)+COUNTIFS($AQ$4:$AQ1853,$AQ1853,$W$4:$W1853,$W1853))</f>
        <v/>
      </c>
      <c r="AS1853" s="42">
        <f t="shared" si="957"/>
        <v>0</v>
      </c>
      <c r="AT1853" s="42">
        <f t="shared" si="958"/>
        <v>0</v>
      </c>
      <c r="AU1853" s="42">
        <f t="shared" si="959"/>
        <v>0</v>
      </c>
    </row>
    <row r="1854" spans="1:47" x14ac:dyDescent="0.2">
      <c r="A1854" s="35"/>
      <c r="B1854" s="36"/>
      <c r="C1854" s="36"/>
      <c r="D1854" s="36"/>
      <c r="E1854" s="37"/>
      <c r="F1854" s="37"/>
      <c r="G1854" s="36"/>
      <c r="H1854" s="36"/>
      <c r="I1854" s="36"/>
      <c r="J1854" s="36"/>
      <c r="K1854" s="37"/>
      <c r="L1854" s="37"/>
      <c r="M1854" s="37"/>
      <c r="N1854" s="38" t="str">
        <f t="shared" si="928"/>
        <v/>
      </c>
      <c r="O1854" t="str">
        <f t="shared" si="929"/>
        <v/>
      </c>
      <c r="P1854" t="str">
        <f t="shared" si="930"/>
        <v/>
      </c>
      <c r="Q1854" t="str">
        <f t="shared" si="931"/>
        <v/>
      </c>
      <c r="R1854" t="str">
        <f t="shared" si="932"/>
        <v/>
      </c>
      <c r="S1854" t="str">
        <f t="shared" si="933"/>
        <v/>
      </c>
      <c r="T1854" s="39" t="str">
        <f t="shared" si="934"/>
        <v/>
      </c>
      <c r="U1854" s="40">
        <f t="shared" si="935"/>
        <v>0</v>
      </c>
      <c r="V1854" s="40">
        <f t="shared" si="936"/>
        <v>0</v>
      </c>
      <c r="W1854" s="40">
        <f t="shared" si="937"/>
        <v>0</v>
      </c>
      <c r="X1854" t="str">
        <f t="shared" si="938"/>
        <v/>
      </c>
      <c r="Y1854" s="40">
        <f t="shared" si="939"/>
        <v>0</v>
      </c>
      <c r="Z1854" s="40">
        <f t="shared" si="940"/>
        <v>0</v>
      </c>
      <c r="AA1854" s="40">
        <f t="shared" si="941"/>
        <v>0</v>
      </c>
      <c r="AB1854" s="40">
        <f t="shared" si="942"/>
        <v>0</v>
      </c>
      <c r="AC1854" s="40">
        <f t="shared" si="943"/>
        <v>0</v>
      </c>
      <c r="AD1854" s="39">
        <f t="shared" si="944"/>
        <v>0</v>
      </c>
      <c r="AE1854" s="39">
        <f t="shared" si="945"/>
        <v>0</v>
      </c>
      <c r="AF1854" t="str">
        <f t="shared" si="946"/>
        <v/>
      </c>
      <c r="AG1854" t="str">
        <f t="shared" si="947"/>
        <v/>
      </c>
      <c r="AH1854" t="str">
        <f t="shared" si="948"/>
        <v/>
      </c>
      <c r="AJ1854" s="41" t="str">
        <f t="shared" si="949"/>
        <v/>
      </c>
      <c r="AK1854" s="42" t="str">
        <f t="shared" si="950"/>
        <v/>
      </c>
      <c r="AL1854" s="41" t="str">
        <f t="shared" si="951"/>
        <v/>
      </c>
      <c r="AM1854" s="41" t="str">
        <f t="shared" si="952"/>
        <v/>
      </c>
      <c r="AN1854" s="41" t="str">
        <f t="shared" si="953"/>
        <v/>
      </c>
      <c r="AO1854" s="42" t="str">
        <f t="shared" si="954"/>
        <v/>
      </c>
      <c r="AP1854" s="41" t="str">
        <f t="shared" si="955"/>
        <v/>
      </c>
      <c r="AQ1854" s="41" t="str">
        <f t="shared" si="956"/>
        <v/>
      </c>
      <c r="AR1854" s="41" t="str">
        <f>IF($AQ1854="","",COUNTIFS(L_ChaveCob,$AQ1854,L_Ausencia,"&gt;"&amp;$W1854)+COUNTIFS($AQ$4:$AQ1854,$AQ1854,$W$4:$W1854,$W1854))</f>
        <v/>
      </c>
      <c r="AS1854" s="42">
        <f t="shared" si="957"/>
        <v>0</v>
      </c>
      <c r="AT1854" s="42">
        <f t="shared" si="958"/>
        <v>0</v>
      </c>
      <c r="AU1854" s="42">
        <f t="shared" si="959"/>
        <v>0</v>
      </c>
    </row>
    <row r="1855" spans="1:47" x14ac:dyDescent="0.2">
      <c r="A1855" s="35"/>
      <c r="B1855" s="36"/>
      <c r="C1855" s="36"/>
      <c r="D1855" s="36"/>
      <c r="E1855" s="37"/>
      <c r="F1855" s="37"/>
      <c r="G1855" s="36"/>
      <c r="H1855" s="36"/>
      <c r="I1855" s="36"/>
      <c r="J1855" s="36"/>
      <c r="K1855" s="37"/>
      <c r="L1855" s="37"/>
      <c r="M1855" s="37"/>
      <c r="N1855" s="38" t="str">
        <f t="shared" si="928"/>
        <v/>
      </c>
      <c r="O1855" t="str">
        <f t="shared" si="929"/>
        <v/>
      </c>
      <c r="P1855" t="str">
        <f t="shared" si="930"/>
        <v/>
      </c>
      <c r="Q1855" t="str">
        <f t="shared" si="931"/>
        <v/>
      </c>
      <c r="R1855" t="str">
        <f t="shared" si="932"/>
        <v/>
      </c>
      <c r="S1855" t="str">
        <f t="shared" si="933"/>
        <v/>
      </c>
      <c r="T1855" s="39" t="str">
        <f t="shared" si="934"/>
        <v/>
      </c>
      <c r="U1855" s="40">
        <f t="shared" si="935"/>
        <v>0</v>
      </c>
      <c r="V1855" s="40">
        <f t="shared" si="936"/>
        <v>0</v>
      </c>
      <c r="W1855" s="40">
        <f t="shared" si="937"/>
        <v>0</v>
      </c>
      <c r="X1855" t="str">
        <f t="shared" si="938"/>
        <v/>
      </c>
      <c r="Y1855" s="40">
        <f t="shared" si="939"/>
        <v>0</v>
      </c>
      <c r="Z1855" s="40">
        <f t="shared" si="940"/>
        <v>0</v>
      </c>
      <c r="AA1855" s="40">
        <f t="shared" si="941"/>
        <v>0</v>
      </c>
      <c r="AB1855" s="40">
        <f t="shared" si="942"/>
        <v>0</v>
      </c>
      <c r="AC1855" s="40">
        <f t="shared" si="943"/>
        <v>0</v>
      </c>
      <c r="AD1855" s="39">
        <f t="shared" si="944"/>
        <v>0</v>
      </c>
      <c r="AE1855" s="39">
        <f t="shared" si="945"/>
        <v>0</v>
      </c>
      <c r="AF1855" t="str">
        <f t="shared" si="946"/>
        <v/>
      </c>
      <c r="AG1855" t="str">
        <f t="shared" si="947"/>
        <v/>
      </c>
      <c r="AH1855" t="str">
        <f t="shared" si="948"/>
        <v/>
      </c>
      <c r="AJ1855" s="41" t="str">
        <f t="shared" si="949"/>
        <v/>
      </c>
      <c r="AK1855" s="42" t="str">
        <f t="shared" si="950"/>
        <v/>
      </c>
      <c r="AL1855" s="41" t="str">
        <f t="shared" si="951"/>
        <v/>
      </c>
      <c r="AM1855" s="41" t="str">
        <f t="shared" si="952"/>
        <v/>
      </c>
      <c r="AN1855" s="41" t="str">
        <f t="shared" si="953"/>
        <v/>
      </c>
      <c r="AO1855" s="42" t="str">
        <f t="shared" si="954"/>
        <v/>
      </c>
      <c r="AP1855" s="41" t="str">
        <f t="shared" si="955"/>
        <v/>
      </c>
      <c r="AQ1855" s="41" t="str">
        <f t="shared" si="956"/>
        <v/>
      </c>
      <c r="AR1855" s="41" t="str">
        <f>IF($AQ1855="","",COUNTIFS(L_ChaveCob,$AQ1855,L_Ausencia,"&gt;"&amp;$W1855)+COUNTIFS($AQ$4:$AQ1855,$AQ1855,$W$4:$W1855,$W1855))</f>
        <v/>
      </c>
      <c r="AS1855" s="42">
        <f t="shared" si="957"/>
        <v>0</v>
      </c>
      <c r="AT1855" s="42">
        <f t="shared" si="958"/>
        <v>0</v>
      </c>
      <c r="AU1855" s="42">
        <f t="shared" si="959"/>
        <v>0</v>
      </c>
    </row>
    <row r="1856" spans="1:47" x14ac:dyDescent="0.2">
      <c r="A1856" s="35"/>
      <c r="B1856" s="36"/>
      <c r="C1856" s="36"/>
      <c r="D1856" s="36"/>
      <c r="E1856" s="37"/>
      <c r="F1856" s="37"/>
      <c r="G1856" s="36"/>
      <c r="H1856" s="36"/>
      <c r="I1856" s="36"/>
      <c r="J1856" s="36"/>
      <c r="K1856" s="37"/>
      <c r="L1856" s="37"/>
      <c r="M1856" s="37"/>
      <c r="N1856" s="38" t="str">
        <f t="shared" si="928"/>
        <v/>
      </c>
      <c r="O1856" t="str">
        <f t="shared" si="929"/>
        <v/>
      </c>
      <c r="P1856" t="str">
        <f t="shared" si="930"/>
        <v/>
      </c>
      <c r="Q1856" t="str">
        <f t="shared" si="931"/>
        <v/>
      </c>
      <c r="R1856" t="str">
        <f t="shared" si="932"/>
        <v/>
      </c>
      <c r="S1856" t="str">
        <f t="shared" si="933"/>
        <v/>
      </c>
      <c r="T1856" s="39" t="str">
        <f t="shared" si="934"/>
        <v/>
      </c>
      <c r="U1856" s="40">
        <f t="shared" si="935"/>
        <v>0</v>
      </c>
      <c r="V1856" s="40">
        <f t="shared" si="936"/>
        <v>0</v>
      </c>
      <c r="W1856" s="40">
        <f t="shared" si="937"/>
        <v>0</v>
      </c>
      <c r="X1856" t="str">
        <f t="shared" si="938"/>
        <v/>
      </c>
      <c r="Y1856" s="40">
        <f t="shared" si="939"/>
        <v>0</v>
      </c>
      <c r="Z1856" s="40">
        <f t="shared" si="940"/>
        <v>0</v>
      </c>
      <c r="AA1856" s="40">
        <f t="shared" si="941"/>
        <v>0</v>
      </c>
      <c r="AB1856" s="40">
        <f t="shared" si="942"/>
        <v>0</v>
      </c>
      <c r="AC1856" s="40">
        <f t="shared" si="943"/>
        <v>0</v>
      </c>
      <c r="AD1856" s="39">
        <f t="shared" si="944"/>
        <v>0</v>
      </c>
      <c r="AE1856" s="39">
        <f t="shared" si="945"/>
        <v>0</v>
      </c>
      <c r="AF1856" t="str">
        <f t="shared" si="946"/>
        <v/>
      </c>
      <c r="AG1856" t="str">
        <f t="shared" si="947"/>
        <v/>
      </c>
      <c r="AH1856" t="str">
        <f t="shared" si="948"/>
        <v/>
      </c>
      <c r="AJ1856" s="41" t="str">
        <f t="shared" si="949"/>
        <v/>
      </c>
      <c r="AK1856" s="42" t="str">
        <f t="shared" si="950"/>
        <v/>
      </c>
      <c r="AL1856" s="41" t="str">
        <f t="shared" si="951"/>
        <v/>
      </c>
      <c r="AM1856" s="41" t="str">
        <f t="shared" si="952"/>
        <v/>
      </c>
      <c r="AN1856" s="41" t="str">
        <f t="shared" si="953"/>
        <v/>
      </c>
      <c r="AO1856" s="42" t="str">
        <f t="shared" si="954"/>
        <v/>
      </c>
      <c r="AP1856" s="41" t="str">
        <f t="shared" si="955"/>
        <v/>
      </c>
      <c r="AQ1856" s="41" t="str">
        <f t="shared" si="956"/>
        <v/>
      </c>
      <c r="AR1856" s="41" t="str">
        <f>IF($AQ1856="","",COUNTIFS(L_ChaveCob,$AQ1856,L_Ausencia,"&gt;"&amp;$W1856)+COUNTIFS($AQ$4:$AQ1856,$AQ1856,$W$4:$W1856,$W1856))</f>
        <v/>
      </c>
      <c r="AS1856" s="42">
        <f t="shared" si="957"/>
        <v>0</v>
      </c>
      <c r="AT1856" s="42">
        <f t="shared" si="958"/>
        <v>0</v>
      </c>
      <c r="AU1856" s="42">
        <f t="shared" si="959"/>
        <v>0</v>
      </c>
    </row>
    <row r="1857" spans="1:47" x14ac:dyDescent="0.2">
      <c r="A1857" s="35"/>
      <c r="B1857" s="36"/>
      <c r="C1857" s="36"/>
      <c r="D1857" s="36"/>
      <c r="E1857" s="37"/>
      <c r="F1857" s="37"/>
      <c r="G1857" s="36"/>
      <c r="H1857" s="36"/>
      <c r="I1857" s="36"/>
      <c r="J1857" s="36"/>
      <c r="K1857" s="37"/>
      <c r="L1857" s="37"/>
      <c r="M1857" s="37"/>
      <c r="N1857" s="38" t="str">
        <f t="shared" si="928"/>
        <v/>
      </c>
      <c r="O1857" t="str">
        <f t="shared" si="929"/>
        <v/>
      </c>
      <c r="P1857" t="str">
        <f t="shared" si="930"/>
        <v/>
      </c>
      <c r="Q1857" t="str">
        <f t="shared" si="931"/>
        <v/>
      </c>
      <c r="R1857" t="str">
        <f t="shared" si="932"/>
        <v/>
      </c>
      <c r="S1857" t="str">
        <f t="shared" si="933"/>
        <v/>
      </c>
      <c r="T1857" s="39" t="str">
        <f t="shared" si="934"/>
        <v/>
      </c>
      <c r="U1857" s="40">
        <f t="shared" si="935"/>
        <v>0</v>
      </c>
      <c r="V1857" s="40">
        <f t="shared" si="936"/>
        <v>0</v>
      </c>
      <c r="W1857" s="40">
        <f t="shared" si="937"/>
        <v>0</v>
      </c>
      <c r="X1857" t="str">
        <f t="shared" si="938"/>
        <v/>
      </c>
      <c r="Y1857" s="40">
        <f t="shared" si="939"/>
        <v>0</v>
      </c>
      <c r="Z1857" s="40">
        <f t="shared" si="940"/>
        <v>0</v>
      </c>
      <c r="AA1857" s="40">
        <f t="shared" si="941"/>
        <v>0</v>
      </c>
      <c r="AB1857" s="40">
        <f t="shared" si="942"/>
        <v>0</v>
      </c>
      <c r="AC1857" s="40">
        <f t="shared" si="943"/>
        <v>0</v>
      </c>
      <c r="AD1857" s="39">
        <f t="shared" si="944"/>
        <v>0</v>
      </c>
      <c r="AE1857" s="39">
        <f t="shared" si="945"/>
        <v>0</v>
      </c>
      <c r="AF1857" t="str">
        <f t="shared" si="946"/>
        <v/>
      </c>
      <c r="AG1857" t="str">
        <f t="shared" si="947"/>
        <v/>
      </c>
      <c r="AH1857" t="str">
        <f t="shared" si="948"/>
        <v/>
      </c>
      <c r="AJ1857" s="41" t="str">
        <f t="shared" si="949"/>
        <v/>
      </c>
      <c r="AK1857" s="42" t="str">
        <f t="shared" si="950"/>
        <v/>
      </c>
      <c r="AL1857" s="41" t="str">
        <f t="shared" si="951"/>
        <v/>
      </c>
      <c r="AM1857" s="41" t="str">
        <f t="shared" si="952"/>
        <v/>
      </c>
      <c r="AN1857" s="41" t="str">
        <f t="shared" si="953"/>
        <v/>
      </c>
      <c r="AO1857" s="42" t="str">
        <f t="shared" si="954"/>
        <v/>
      </c>
      <c r="AP1857" s="41" t="str">
        <f t="shared" si="955"/>
        <v/>
      </c>
      <c r="AQ1857" s="41" t="str">
        <f t="shared" si="956"/>
        <v/>
      </c>
      <c r="AR1857" s="41" t="str">
        <f>IF($AQ1857="","",COUNTIFS(L_ChaveCob,$AQ1857,L_Ausencia,"&gt;"&amp;$W1857)+COUNTIFS($AQ$4:$AQ1857,$AQ1857,$W$4:$W1857,$W1857))</f>
        <v/>
      </c>
      <c r="AS1857" s="42">
        <f t="shared" si="957"/>
        <v>0</v>
      </c>
      <c r="AT1857" s="42">
        <f t="shared" si="958"/>
        <v>0</v>
      </c>
      <c r="AU1857" s="42">
        <f t="shared" si="959"/>
        <v>0</v>
      </c>
    </row>
    <row r="1858" spans="1:47" x14ac:dyDescent="0.2">
      <c r="A1858" s="35"/>
      <c r="B1858" s="36"/>
      <c r="C1858" s="36"/>
      <c r="D1858" s="36"/>
      <c r="E1858" s="37"/>
      <c r="F1858" s="37"/>
      <c r="G1858" s="36"/>
      <c r="H1858" s="36"/>
      <c r="I1858" s="36"/>
      <c r="J1858" s="36"/>
      <c r="K1858" s="37"/>
      <c r="L1858" s="37"/>
      <c r="M1858" s="37"/>
      <c r="N1858" s="38" t="str">
        <f t="shared" si="928"/>
        <v/>
      </c>
      <c r="O1858" t="str">
        <f t="shared" si="929"/>
        <v/>
      </c>
      <c r="P1858" t="str">
        <f t="shared" si="930"/>
        <v/>
      </c>
      <c r="Q1858" t="str">
        <f t="shared" si="931"/>
        <v/>
      </c>
      <c r="R1858" t="str">
        <f t="shared" si="932"/>
        <v/>
      </c>
      <c r="S1858" t="str">
        <f t="shared" si="933"/>
        <v/>
      </c>
      <c r="T1858" s="39" t="str">
        <f t="shared" si="934"/>
        <v/>
      </c>
      <c r="U1858" s="40">
        <f t="shared" si="935"/>
        <v>0</v>
      </c>
      <c r="V1858" s="40">
        <f t="shared" si="936"/>
        <v>0</v>
      </c>
      <c r="W1858" s="40">
        <f t="shared" si="937"/>
        <v>0</v>
      </c>
      <c r="X1858" t="str">
        <f t="shared" si="938"/>
        <v/>
      </c>
      <c r="Y1858" s="40">
        <f t="shared" si="939"/>
        <v>0</v>
      </c>
      <c r="Z1858" s="40">
        <f t="shared" si="940"/>
        <v>0</v>
      </c>
      <c r="AA1858" s="40">
        <f t="shared" si="941"/>
        <v>0</v>
      </c>
      <c r="AB1858" s="40">
        <f t="shared" si="942"/>
        <v>0</v>
      </c>
      <c r="AC1858" s="40">
        <f t="shared" si="943"/>
        <v>0</v>
      </c>
      <c r="AD1858" s="39">
        <f t="shared" si="944"/>
        <v>0</v>
      </c>
      <c r="AE1858" s="39">
        <f t="shared" si="945"/>
        <v>0</v>
      </c>
      <c r="AF1858" t="str">
        <f t="shared" si="946"/>
        <v/>
      </c>
      <c r="AG1858" t="str">
        <f t="shared" si="947"/>
        <v/>
      </c>
      <c r="AH1858" t="str">
        <f t="shared" si="948"/>
        <v/>
      </c>
      <c r="AJ1858" s="41" t="str">
        <f t="shared" si="949"/>
        <v/>
      </c>
      <c r="AK1858" s="42" t="str">
        <f t="shared" si="950"/>
        <v/>
      </c>
      <c r="AL1858" s="41" t="str">
        <f t="shared" si="951"/>
        <v/>
      </c>
      <c r="AM1858" s="41" t="str">
        <f t="shared" si="952"/>
        <v/>
      </c>
      <c r="AN1858" s="41" t="str">
        <f t="shared" si="953"/>
        <v/>
      </c>
      <c r="AO1858" s="42" t="str">
        <f t="shared" si="954"/>
        <v/>
      </c>
      <c r="AP1858" s="41" t="str">
        <f t="shared" si="955"/>
        <v/>
      </c>
      <c r="AQ1858" s="41" t="str">
        <f t="shared" si="956"/>
        <v/>
      </c>
      <c r="AR1858" s="41" t="str">
        <f>IF($AQ1858="","",COUNTIFS(L_ChaveCob,$AQ1858,L_Ausencia,"&gt;"&amp;$W1858)+COUNTIFS($AQ$4:$AQ1858,$AQ1858,$W$4:$W1858,$W1858))</f>
        <v/>
      </c>
      <c r="AS1858" s="42">
        <f t="shared" si="957"/>
        <v>0</v>
      </c>
      <c r="AT1858" s="42">
        <f t="shared" si="958"/>
        <v>0</v>
      </c>
      <c r="AU1858" s="42">
        <f t="shared" si="959"/>
        <v>0</v>
      </c>
    </row>
    <row r="1859" spans="1:47" x14ac:dyDescent="0.2">
      <c r="A1859" s="35"/>
      <c r="B1859" s="36"/>
      <c r="C1859" s="36"/>
      <c r="D1859" s="36"/>
      <c r="E1859" s="37"/>
      <c r="F1859" s="37"/>
      <c r="G1859" s="36"/>
      <c r="H1859" s="36"/>
      <c r="I1859" s="36"/>
      <c r="J1859" s="36"/>
      <c r="K1859" s="37"/>
      <c r="L1859" s="37"/>
      <c r="M1859" s="37"/>
      <c r="N1859" s="38" t="str">
        <f t="shared" si="928"/>
        <v/>
      </c>
      <c r="O1859" t="str">
        <f t="shared" si="929"/>
        <v/>
      </c>
      <c r="P1859" t="str">
        <f t="shared" si="930"/>
        <v/>
      </c>
      <c r="Q1859" t="str">
        <f t="shared" si="931"/>
        <v/>
      </c>
      <c r="R1859" t="str">
        <f t="shared" si="932"/>
        <v/>
      </c>
      <c r="S1859" t="str">
        <f t="shared" si="933"/>
        <v/>
      </c>
      <c r="T1859" s="39" t="str">
        <f t="shared" si="934"/>
        <v/>
      </c>
      <c r="U1859" s="40">
        <f t="shared" si="935"/>
        <v>0</v>
      </c>
      <c r="V1859" s="40">
        <f t="shared" si="936"/>
        <v>0</v>
      </c>
      <c r="W1859" s="40">
        <f t="shared" si="937"/>
        <v>0</v>
      </c>
      <c r="X1859" t="str">
        <f t="shared" si="938"/>
        <v/>
      </c>
      <c r="Y1859" s="40">
        <f t="shared" si="939"/>
        <v>0</v>
      </c>
      <c r="Z1859" s="40">
        <f t="shared" si="940"/>
        <v>0</v>
      </c>
      <c r="AA1859" s="40">
        <f t="shared" si="941"/>
        <v>0</v>
      </c>
      <c r="AB1859" s="40">
        <f t="shared" si="942"/>
        <v>0</v>
      </c>
      <c r="AC1859" s="40">
        <f t="shared" si="943"/>
        <v>0</v>
      </c>
      <c r="AD1859" s="39">
        <f t="shared" si="944"/>
        <v>0</v>
      </c>
      <c r="AE1859" s="39">
        <f t="shared" si="945"/>
        <v>0</v>
      </c>
      <c r="AF1859" t="str">
        <f t="shared" si="946"/>
        <v/>
      </c>
      <c r="AG1859" t="str">
        <f t="shared" si="947"/>
        <v/>
      </c>
      <c r="AH1859" t="str">
        <f t="shared" si="948"/>
        <v/>
      </c>
      <c r="AJ1859" s="41" t="str">
        <f t="shared" si="949"/>
        <v/>
      </c>
      <c r="AK1859" s="42" t="str">
        <f t="shared" si="950"/>
        <v/>
      </c>
      <c r="AL1859" s="41" t="str">
        <f t="shared" si="951"/>
        <v/>
      </c>
      <c r="AM1859" s="41" t="str">
        <f t="shared" si="952"/>
        <v/>
      </c>
      <c r="AN1859" s="41" t="str">
        <f t="shared" si="953"/>
        <v/>
      </c>
      <c r="AO1859" s="42" t="str">
        <f t="shared" si="954"/>
        <v/>
      </c>
      <c r="AP1859" s="41" t="str">
        <f t="shared" si="955"/>
        <v/>
      </c>
      <c r="AQ1859" s="41" t="str">
        <f t="shared" si="956"/>
        <v/>
      </c>
      <c r="AR1859" s="41" t="str">
        <f>IF($AQ1859="","",COUNTIFS(L_ChaveCob,$AQ1859,L_Ausencia,"&gt;"&amp;$W1859)+COUNTIFS($AQ$4:$AQ1859,$AQ1859,$W$4:$W1859,$W1859))</f>
        <v/>
      </c>
      <c r="AS1859" s="42">
        <f t="shared" si="957"/>
        <v>0</v>
      </c>
      <c r="AT1859" s="42">
        <f t="shared" si="958"/>
        <v>0</v>
      </c>
      <c r="AU1859" s="42">
        <f t="shared" si="959"/>
        <v>0</v>
      </c>
    </row>
    <row r="1860" spans="1:47" x14ac:dyDescent="0.2">
      <c r="A1860" s="35"/>
      <c r="B1860" s="36"/>
      <c r="C1860" s="36"/>
      <c r="D1860" s="36"/>
      <c r="E1860" s="37"/>
      <c r="F1860" s="37"/>
      <c r="G1860" s="36"/>
      <c r="H1860" s="36"/>
      <c r="I1860" s="36"/>
      <c r="J1860" s="36"/>
      <c r="K1860" s="37"/>
      <c r="L1860" s="37"/>
      <c r="M1860" s="37"/>
      <c r="N1860" s="38" t="str">
        <f t="shared" si="928"/>
        <v/>
      </c>
      <c r="O1860" t="str">
        <f t="shared" si="929"/>
        <v/>
      </c>
      <c r="P1860" t="str">
        <f t="shared" si="930"/>
        <v/>
      </c>
      <c r="Q1860" t="str">
        <f t="shared" si="931"/>
        <v/>
      </c>
      <c r="R1860" t="str">
        <f t="shared" si="932"/>
        <v/>
      </c>
      <c r="S1860" t="str">
        <f t="shared" si="933"/>
        <v/>
      </c>
      <c r="T1860" s="39" t="str">
        <f t="shared" si="934"/>
        <v/>
      </c>
      <c r="U1860" s="40">
        <f t="shared" si="935"/>
        <v>0</v>
      </c>
      <c r="V1860" s="40">
        <f t="shared" si="936"/>
        <v>0</v>
      </c>
      <c r="W1860" s="40">
        <f t="shared" si="937"/>
        <v>0</v>
      </c>
      <c r="X1860" t="str">
        <f t="shared" si="938"/>
        <v/>
      </c>
      <c r="Y1860" s="40">
        <f t="shared" si="939"/>
        <v>0</v>
      </c>
      <c r="Z1860" s="40">
        <f t="shared" si="940"/>
        <v>0</v>
      </c>
      <c r="AA1860" s="40">
        <f t="shared" si="941"/>
        <v>0</v>
      </c>
      <c r="AB1860" s="40">
        <f t="shared" si="942"/>
        <v>0</v>
      </c>
      <c r="AC1860" s="40">
        <f t="shared" si="943"/>
        <v>0</v>
      </c>
      <c r="AD1860" s="39">
        <f t="shared" si="944"/>
        <v>0</v>
      </c>
      <c r="AE1860" s="39">
        <f t="shared" si="945"/>
        <v>0</v>
      </c>
      <c r="AF1860" t="str">
        <f t="shared" si="946"/>
        <v/>
      </c>
      <c r="AG1860" t="str">
        <f t="shared" si="947"/>
        <v/>
      </c>
      <c r="AH1860" t="str">
        <f t="shared" si="948"/>
        <v/>
      </c>
      <c r="AJ1860" s="41" t="str">
        <f t="shared" si="949"/>
        <v/>
      </c>
      <c r="AK1860" s="42" t="str">
        <f t="shared" si="950"/>
        <v/>
      </c>
      <c r="AL1860" s="41" t="str">
        <f t="shared" si="951"/>
        <v/>
      </c>
      <c r="AM1860" s="41" t="str">
        <f t="shared" si="952"/>
        <v/>
      </c>
      <c r="AN1860" s="41" t="str">
        <f t="shared" si="953"/>
        <v/>
      </c>
      <c r="AO1860" s="42" t="str">
        <f t="shared" si="954"/>
        <v/>
      </c>
      <c r="AP1860" s="41" t="str">
        <f t="shared" si="955"/>
        <v/>
      </c>
      <c r="AQ1860" s="41" t="str">
        <f t="shared" si="956"/>
        <v/>
      </c>
      <c r="AR1860" s="41" t="str">
        <f>IF($AQ1860="","",COUNTIFS(L_ChaveCob,$AQ1860,L_Ausencia,"&gt;"&amp;$W1860)+COUNTIFS($AQ$4:$AQ1860,$AQ1860,$W$4:$W1860,$W1860))</f>
        <v/>
      </c>
      <c r="AS1860" s="42">
        <f t="shared" si="957"/>
        <v>0</v>
      </c>
      <c r="AT1860" s="42">
        <f t="shared" si="958"/>
        <v>0</v>
      </c>
      <c r="AU1860" s="42">
        <f t="shared" si="959"/>
        <v>0</v>
      </c>
    </row>
    <row r="1861" spans="1:47" x14ac:dyDescent="0.2">
      <c r="A1861" s="35"/>
      <c r="B1861" s="36"/>
      <c r="C1861" s="36"/>
      <c r="D1861" s="36"/>
      <c r="E1861" s="37"/>
      <c r="F1861" s="37"/>
      <c r="G1861" s="36"/>
      <c r="H1861" s="36"/>
      <c r="I1861" s="36"/>
      <c r="J1861" s="36"/>
      <c r="K1861" s="37"/>
      <c r="L1861" s="37"/>
      <c r="M1861" s="37"/>
      <c r="N1861" s="38" t="str">
        <f t="shared" si="928"/>
        <v/>
      </c>
      <c r="O1861" t="str">
        <f t="shared" si="929"/>
        <v/>
      </c>
      <c r="P1861" t="str">
        <f t="shared" si="930"/>
        <v/>
      </c>
      <c r="Q1861" t="str">
        <f t="shared" si="931"/>
        <v/>
      </c>
      <c r="R1861" t="str">
        <f t="shared" si="932"/>
        <v/>
      </c>
      <c r="S1861" t="str">
        <f t="shared" si="933"/>
        <v/>
      </c>
      <c r="T1861" s="39" t="str">
        <f t="shared" si="934"/>
        <v/>
      </c>
      <c r="U1861" s="40">
        <f t="shared" si="935"/>
        <v>0</v>
      </c>
      <c r="V1861" s="40">
        <f t="shared" si="936"/>
        <v>0</v>
      </c>
      <c r="W1861" s="40">
        <f t="shared" si="937"/>
        <v>0</v>
      </c>
      <c r="X1861" t="str">
        <f t="shared" si="938"/>
        <v/>
      </c>
      <c r="Y1861" s="40">
        <f t="shared" si="939"/>
        <v>0</v>
      </c>
      <c r="Z1861" s="40">
        <f t="shared" si="940"/>
        <v>0</v>
      </c>
      <c r="AA1861" s="40">
        <f t="shared" si="941"/>
        <v>0</v>
      </c>
      <c r="AB1861" s="40">
        <f t="shared" si="942"/>
        <v>0</v>
      </c>
      <c r="AC1861" s="40">
        <f t="shared" si="943"/>
        <v>0</v>
      </c>
      <c r="AD1861" s="39">
        <f t="shared" si="944"/>
        <v>0</v>
      </c>
      <c r="AE1861" s="39">
        <f t="shared" si="945"/>
        <v>0</v>
      </c>
      <c r="AF1861" t="str">
        <f t="shared" si="946"/>
        <v/>
      </c>
      <c r="AG1861" t="str">
        <f t="shared" si="947"/>
        <v/>
      </c>
      <c r="AH1861" t="str">
        <f t="shared" si="948"/>
        <v/>
      </c>
      <c r="AJ1861" s="41" t="str">
        <f t="shared" si="949"/>
        <v/>
      </c>
      <c r="AK1861" s="42" t="str">
        <f t="shared" si="950"/>
        <v/>
      </c>
      <c r="AL1861" s="41" t="str">
        <f t="shared" si="951"/>
        <v/>
      </c>
      <c r="AM1861" s="41" t="str">
        <f t="shared" si="952"/>
        <v/>
      </c>
      <c r="AN1861" s="41" t="str">
        <f t="shared" si="953"/>
        <v/>
      </c>
      <c r="AO1861" s="42" t="str">
        <f t="shared" si="954"/>
        <v/>
      </c>
      <c r="AP1861" s="41" t="str">
        <f t="shared" si="955"/>
        <v/>
      </c>
      <c r="AQ1861" s="41" t="str">
        <f t="shared" si="956"/>
        <v/>
      </c>
      <c r="AR1861" s="41" t="str">
        <f>IF($AQ1861="","",COUNTIFS(L_ChaveCob,$AQ1861,L_Ausencia,"&gt;"&amp;$W1861)+COUNTIFS($AQ$4:$AQ1861,$AQ1861,$W$4:$W1861,$W1861))</f>
        <v/>
      </c>
      <c r="AS1861" s="42">
        <f t="shared" si="957"/>
        <v>0</v>
      </c>
      <c r="AT1861" s="42">
        <f t="shared" si="958"/>
        <v>0</v>
      </c>
      <c r="AU1861" s="42">
        <f t="shared" si="959"/>
        <v>0</v>
      </c>
    </row>
    <row r="1862" spans="1:47" x14ac:dyDescent="0.2">
      <c r="A1862" s="35"/>
      <c r="B1862" s="36"/>
      <c r="C1862" s="36"/>
      <c r="D1862" s="36"/>
      <c r="E1862" s="37"/>
      <c r="F1862" s="37"/>
      <c r="G1862" s="36"/>
      <c r="H1862" s="36"/>
      <c r="I1862" s="36"/>
      <c r="J1862" s="36"/>
      <c r="K1862" s="37"/>
      <c r="L1862" s="37"/>
      <c r="M1862" s="37"/>
      <c r="N1862" s="38" t="str">
        <f t="shared" si="928"/>
        <v/>
      </c>
      <c r="O1862" t="str">
        <f t="shared" si="929"/>
        <v/>
      </c>
      <c r="P1862" t="str">
        <f t="shared" si="930"/>
        <v/>
      </c>
      <c r="Q1862" t="str">
        <f t="shared" si="931"/>
        <v/>
      </c>
      <c r="R1862" t="str">
        <f t="shared" si="932"/>
        <v/>
      </c>
      <c r="S1862" t="str">
        <f t="shared" si="933"/>
        <v/>
      </c>
      <c r="T1862" s="39" t="str">
        <f t="shared" si="934"/>
        <v/>
      </c>
      <c r="U1862" s="40">
        <f t="shared" si="935"/>
        <v>0</v>
      </c>
      <c r="V1862" s="40">
        <f t="shared" si="936"/>
        <v>0</v>
      </c>
      <c r="W1862" s="40">
        <f t="shared" si="937"/>
        <v>0</v>
      </c>
      <c r="X1862" t="str">
        <f t="shared" si="938"/>
        <v/>
      </c>
      <c r="Y1862" s="40">
        <f t="shared" si="939"/>
        <v>0</v>
      </c>
      <c r="Z1862" s="40">
        <f t="shared" si="940"/>
        <v>0</v>
      </c>
      <c r="AA1862" s="40">
        <f t="shared" si="941"/>
        <v>0</v>
      </c>
      <c r="AB1862" s="40">
        <f t="shared" si="942"/>
        <v>0</v>
      </c>
      <c r="AC1862" s="40">
        <f t="shared" si="943"/>
        <v>0</v>
      </c>
      <c r="AD1862" s="39">
        <f t="shared" si="944"/>
        <v>0</v>
      </c>
      <c r="AE1862" s="39">
        <f t="shared" si="945"/>
        <v>0</v>
      </c>
      <c r="AF1862" t="str">
        <f t="shared" si="946"/>
        <v/>
      </c>
      <c r="AG1862" t="str">
        <f t="shared" si="947"/>
        <v/>
      </c>
      <c r="AH1862" t="str">
        <f t="shared" si="948"/>
        <v/>
      </c>
      <c r="AJ1862" s="41" t="str">
        <f t="shared" si="949"/>
        <v/>
      </c>
      <c r="AK1862" s="42" t="str">
        <f t="shared" si="950"/>
        <v/>
      </c>
      <c r="AL1862" s="41" t="str">
        <f t="shared" si="951"/>
        <v/>
      </c>
      <c r="AM1862" s="41" t="str">
        <f t="shared" si="952"/>
        <v/>
      </c>
      <c r="AN1862" s="41" t="str">
        <f t="shared" si="953"/>
        <v/>
      </c>
      <c r="AO1862" s="42" t="str">
        <f t="shared" si="954"/>
        <v/>
      </c>
      <c r="AP1862" s="41" t="str">
        <f t="shared" si="955"/>
        <v/>
      </c>
      <c r="AQ1862" s="41" t="str">
        <f t="shared" si="956"/>
        <v/>
      </c>
      <c r="AR1862" s="41" t="str">
        <f>IF($AQ1862="","",COUNTIFS(L_ChaveCob,$AQ1862,L_Ausencia,"&gt;"&amp;$W1862)+COUNTIFS($AQ$4:$AQ1862,$AQ1862,$W$4:$W1862,$W1862))</f>
        <v/>
      </c>
      <c r="AS1862" s="42">
        <f t="shared" si="957"/>
        <v>0</v>
      </c>
      <c r="AT1862" s="42">
        <f t="shared" si="958"/>
        <v>0</v>
      </c>
      <c r="AU1862" s="42">
        <f t="shared" si="959"/>
        <v>0</v>
      </c>
    </row>
    <row r="1863" spans="1:47" x14ac:dyDescent="0.2">
      <c r="A1863" s="35"/>
      <c r="B1863" s="36"/>
      <c r="C1863" s="36"/>
      <c r="D1863" s="36"/>
      <c r="E1863" s="37"/>
      <c r="F1863" s="37"/>
      <c r="G1863" s="36"/>
      <c r="H1863" s="36"/>
      <c r="I1863" s="36"/>
      <c r="J1863" s="36"/>
      <c r="K1863" s="37"/>
      <c r="L1863" s="37"/>
      <c r="M1863" s="37"/>
      <c r="N1863" s="38" t="str">
        <f t="shared" si="928"/>
        <v/>
      </c>
      <c r="O1863" t="str">
        <f t="shared" si="929"/>
        <v/>
      </c>
      <c r="P1863" t="str">
        <f t="shared" si="930"/>
        <v/>
      </c>
      <c r="Q1863" t="str">
        <f t="shared" si="931"/>
        <v/>
      </c>
      <c r="R1863" t="str">
        <f t="shared" si="932"/>
        <v/>
      </c>
      <c r="S1863" t="str">
        <f t="shared" si="933"/>
        <v/>
      </c>
      <c r="T1863" s="39" t="str">
        <f t="shared" si="934"/>
        <v/>
      </c>
      <c r="U1863" s="40">
        <f t="shared" si="935"/>
        <v>0</v>
      </c>
      <c r="V1863" s="40">
        <f t="shared" si="936"/>
        <v>0</v>
      </c>
      <c r="W1863" s="40">
        <f t="shared" si="937"/>
        <v>0</v>
      </c>
      <c r="X1863" t="str">
        <f t="shared" si="938"/>
        <v/>
      </c>
      <c r="Y1863" s="40">
        <f t="shared" si="939"/>
        <v>0</v>
      </c>
      <c r="Z1863" s="40">
        <f t="shared" si="940"/>
        <v>0</v>
      </c>
      <c r="AA1863" s="40">
        <f t="shared" si="941"/>
        <v>0</v>
      </c>
      <c r="AB1863" s="40">
        <f t="shared" si="942"/>
        <v>0</v>
      </c>
      <c r="AC1863" s="40">
        <f t="shared" si="943"/>
        <v>0</v>
      </c>
      <c r="AD1863" s="39">
        <f t="shared" si="944"/>
        <v>0</v>
      </c>
      <c r="AE1863" s="39">
        <f t="shared" si="945"/>
        <v>0</v>
      </c>
      <c r="AF1863" t="str">
        <f t="shared" si="946"/>
        <v/>
      </c>
      <c r="AG1863" t="str">
        <f t="shared" si="947"/>
        <v/>
      </c>
      <c r="AH1863" t="str">
        <f t="shared" si="948"/>
        <v/>
      </c>
      <c r="AJ1863" s="41" t="str">
        <f t="shared" si="949"/>
        <v/>
      </c>
      <c r="AK1863" s="42" t="str">
        <f t="shared" si="950"/>
        <v/>
      </c>
      <c r="AL1863" s="41" t="str">
        <f t="shared" si="951"/>
        <v/>
      </c>
      <c r="AM1863" s="41" t="str">
        <f t="shared" si="952"/>
        <v/>
      </c>
      <c r="AN1863" s="41" t="str">
        <f t="shared" si="953"/>
        <v/>
      </c>
      <c r="AO1863" s="42" t="str">
        <f t="shared" si="954"/>
        <v/>
      </c>
      <c r="AP1863" s="41" t="str">
        <f t="shared" si="955"/>
        <v/>
      </c>
      <c r="AQ1863" s="41" t="str">
        <f t="shared" si="956"/>
        <v/>
      </c>
      <c r="AR1863" s="41" t="str">
        <f>IF($AQ1863="","",COUNTIFS(L_ChaveCob,$AQ1863,L_Ausencia,"&gt;"&amp;$W1863)+COUNTIFS($AQ$4:$AQ1863,$AQ1863,$W$4:$W1863,$W1863))</f>
        <v/>
      </c>
      <c r="AS1863" s="42">
        <f t="shared" si="957"/>
        <v>0</v>
      </c>
      <c r="AT1863" s="42">
        <f t="shared" si="958"/>
        <v>0</v>
      </c>
      <c r="AU1863" s="42">
        <f t="shared" si="959"/>
        <v>0</v>
      </c>
    </row>
    <row r="1864" spans="1:47" x14ac:dyDescent="0.2">
      <c r="A1864" s="35"/>
      <c r="B1864" s="36"/>
      <c r="C1864" s="36"/>
      <c r="D1864" s="36"/>
      <c r="E1864" s="37"/>
      <c r="F1864" s="37"/>
      <c r="G1864" s="36"/>
      <c r="H1864" s="36"/>
      <c r="I1864" s="36"/>
      <c r="J1864" s="36"/>
      <c r="K1864" s="37"/>
      <c r="L1864" s="37"/>
      <c r="M1864" s="37"/>
      <c r="N1864" s="38" t="str">
        <f t="shared" si="928"/>
        <v/>
      </c>
      <c r="O1864" t="str">
        <f t="shared" si="929"/>
        <v/>
      </c>
      <c r="P1864" t="str">
        <f t="shared" si="930"/>
        <v/>
      </c>
      <c r="Q1864" t="str">
        <f t="shared" si="931"/>
        <v/>
      </c>
      <c r="R1864" t="str">
        <f t="shared" si="932"/>
        <v/>
      </c>
      <c r="S1864" t="str">
        <f t="shared" si="933"/>
        <v/>
      </c>
      <c r="T1864" s="39" t="str">
        <f t="shared" si="934"/>
        <v/>
      </c>
      <c r="U1864" s="40">
        <f t="shared" si="935"/>
        <v>0</v>
      </c>
      <c r="V1864" s="40">
        <f t="shared" si="936"/>
        <v>0</v>
      </c>
      <c r="W1864" s="40">
        <f t="shared" si="937"/>
        <v>0</v>
      </c>
      <c r="X1864" t="str">
        <f t="shared" si="938"/>
        <v/>
      </c>
      <c r="Y1864" s="40">
        <f t="shared" si="939"/>
        <v>0</v>
      </c>
      <c r="Z1864" s="40">
        <f t="shared" si="940"/>
        <v>0</v>
      </c>
      <c r="AA1864" s="40">
        <f t="shared" si="941"/>
        <v>0</v>
      </c>
      <c r="AB1864" s="40">
        <f t="shared" si="942"/>
        <v>0</v>
      </c>
      <c r="AC1864" s="40">
        <f t="shared" si="943"/>
        <v>0</v>
      </c>
      <c r="AD1864" s="39">
        <f t="shared" si="944"/>
        <v>0</v>
      </c>
      <c r="AE1864" s="39">
        <f t="shared" si="945"/>
        <v>0</v>
      </c>
      <c r="AF1864" t="str">
        <f t="shared" si="946"/>
        <v/>
      </c>
      <c r="AG1864" t="str">
        <f t="shared" si="947"/>
        <v/>
      </c>
      <c r="AH1864" t="str">
        <f t="shared" si="948"/>
        <v/>
      </c>
      <c r="AJ1864" s="41" t="str">
        <f t="shared" si="949"/>
        <v/>
      </c>
      <c r="AK1864" s="42" t="str">
        <f t="shared" si="950"/>
        <v/>
      </c>
      <c r="AL1864" s="41" t="str">
        <f t="shared" si="951"/>
        <v/>
      </c>
      <c r="AM1864" s="41" t="str">
        <f t="shared" si="952"/>
        <v/>
      </c>
      <c r="AN1864" s="41" t="str">
        <f t="shared" si="953"/>
        <v/>
      </c>
      <c r="AO1864" s="42" t="str">
        <f t="shared" si="954"/>
        <v/>
      </c>
      <c r="AP1864" s="41" t="str">
        <f t="shared" si="955"/>
        <v/>
      </c>
      <c r="AQ1864" s="41" t="str">
        <f t="shared" si="956"/>
        <v/>
      </c>
      <c r="AR1864" s="41" t="str">
        <f>IF($AQ1864="","",COUNTIFS(L_ChaveCob,$AQ1864,L_Ausencia,"&gt;"&amp;$W1864)+COUNTIFS($AQ$4:$AQ1864,$AQ1864,$W$4:$W1864,$W1864))</f>
        <v/>
      </c>
      <c r="AS1864" s="42">
        <f t="shared" si="957"/>
        <v>0</v>
      </c>
      <c r="AT1864" s="42">
        <f t="shared" si="958"/>
        <v>0</v>
      </c>
      <c r="AU1864" s="42">
        <f t="shared" si="959"/>
        <v>0</v>
      </c>
    </row>
    <row r="1865" spans="1:47" x14ac:dyDescent="0.2">
      <c r="A1865" s="35"/>
      <c r="B1865" s="36"/>
      <c r="C1865" s="36"/>
      <c r="D1865" s="36"/>
      <c r="E1865" s="37"/>
      <c r="F1865" s="37"/>
      <c r="G1865" s="36"/>
      <c r="H1865" s="36"/>
      <c r="I1865" s="36"/>
      <c r="J1865" s="36"/>
      <c r="K1865" s="37"/>
      <c r="L1865" s="37"/>
      <c r="M1865" s="37"/>
      <c r="N1865" s="38" t="str">
        <f t="shared" si="928"/>
        <v/>
      </c>
      <c r="O1865" t="str">
        <f t="shared" si="929"/>
        <v/>
      </c>
      <c r="P1865" t="str">
        <f t="shared" si="930"/>
        <v/>
      </c>
      <c r="Q1865" t="str">
        <f t="shared" si="931"/>
        <v/>
      </c>
      <c r="R1865" t="str">
        <f t="shared" si="932"/>
        <v/>
      </c>
      <c r="S1865" t="str">
        <f t="shared" si="933"/>
        <v/>
      </c>
      <c r="T1865" s="39" t="str">
        <f t="shared" si="934"/>
        <v/>
      </c>
      <c r="U1865" s="40">
        <f t="shared" si="935"/>
        <v>0</v>
      </c>
      <c r="V1865" s="40">
        <f t="shared" si="936"/>
        <v>0</v>
      </c>
      <c r="W1865" s="40">
        <f t="shared" si="937"/>
        <v>0</v>
      </c>
      <c r="X1865" t="str">
        <f t="shared" si="938"/>
        <v/>
      </c>
      <c r="Y1865" s="40">
        <f t="shared" si="939"/>
        <v>0</v>
      </c>
      <c r="Z1865" s="40">
        <f t="shared" si="940"/>
        <v>0</v>
      </c>
      <c r="AA1865" s="40">
        <f t="shared" si="941"/>
        <v>0</v>
      </c>
      <c r="AB1865" s="40">
        <f t="shared" si="942"/>
        <v>0</v>
      </c>
      <c r="AC1865" s="40">
        <f t="shared" si="943"/>
        <v>0</v>
      </c>
      <c r="AD1865" s="39">
        <f t="shared" si="944"/>
        <v>0</v>
      </c>
      <c r="AE1865" s="39">
        <f t="shared" si="945"/>
        <v>0</v>
      </c>
      <c r="AF1865" t="str">
        <f t="shared" si="946"/>
        <v/>
      </c>
      <c r="AG1865" t="str">
        <f t="shared" si="947"/>
        <v/>
      </c>
      <c r="AH1865" t="str">
        <f t="shared" si="948"/>
        <v/>
      </c>
      <c r="AJ1865" s="41" t="str">
        <f t="shared" si="949"/>
        <v/>
      </c>
      <c r="AK1865" s="42" t="str">
        <f t="shared" si="950"/>
        <v/>
      </c>
      <c r="AL1865" s="41" t="str">
        <f t="shared" si="951"/>
        <v/>
      </c>
      <c r="AM1865" s="41" t="str">
        <f t="shared" si="952"/>
        <v/>
      </c>
      <c r="AN1865" s="41" t="str">
        <f t="shared" si="953"/>
        <v/>
      </c>
      <c r="AO1865" s="42" t="str">
        <f t="shared" si="954"/>
        <v/>
      </c>
      <c r="AP1865" s="41" t="str">
        <f t="shared" si="955"/>
        <v/>
      </c>
      <c r="AQ1865" s="41" t="str">
        <f t="shared" si="956"/>
        <v/>
      </c>
      <c r="AR1865" s="41" t="str">
        <f>IF($AQ1865="","",COUNTIFS(L_ChaveCob,$AQ1865,L_Ausencia,"&gt;"&amp;$W1865)+COUNTIFS($AQ$4:$AQ1865,$AQ1865,$W$4:$W1865,$W1865))</f>
        <v/>
      </c>
      <c r="AS1865" s="42">
        <f t="shared" si="957"/>
        <v>0</v>
      </c>
      <c r="AT1865" s="42">
        <f t="shared" si="958"/>
        <v>0</v>
      </c>
      <c r="AU1865" s="42">
        <f t="shared" si="959"/>
        <v>0</v>
      </c>
    </row>
    <row r="1866" spans="1:47" x14ac:dyDescent="0.2">
      <c r="A1866" s="35"/>
      <c r="B1866" s="36"/>
      <c r="C1866" s="36"/>
      <c r="D1866" s="36"/>
      <c r="E1866" s="37"/>
      <c r="F1866" s="37"/>
      <c r="G1866" s="36"/>
      <c r="H1866" s="36"/>
      <c r="I1866" s="36"/>
      <c r="J1866" s="36"/>
      <c r="K1866" s="37"/>
      <c r="L1866" s="37"/>
      <c r="M1866" s="37"/>
      <c r="N1866" s="38" t="str">
        <f t="shared" si="928"/>
        <v/>
      </c>
      <c r="O1866" t="str">
        <f t="shared" si="929"/>
        <v/>
      </c>
      <c r="P1866" t="str">
        <f t="shared" si="930"/>
        <v/>
      </c>
      <c r="Q1866" t="str">
        <f t="shared" si="931"/>
        <v/>
      </c>
      <c r="R1866" t="str">
        <f t="shared" si="932"/>
        <v/>
      </c>
      <c r="S1866" t="str">
        <f t="shared" si="933"/>
        <v/>
      </c>
      <c r="T1866" s="39" t="str">
        <f t="shared" si="934"/>
        <v/>
      </c>
      <c r="U1866" s="40">
        <f t="shared" si="935"/>
        <v>0</v>
      </c>
      <c r="V1866" s="40">
        <f t="shared" si="936"/>
        <v>0</v>
      </c>
      <c r="W1866" s="40">
        <f t="shared" si="937"/>
        <v>0</v>
      </c>
      <c r="X1866" t="str">
        <f t="shared" si="938"/>
        <v/>
      </c>
      <c r="Y1866" s="40">
        <f t="shared" si="939"/>
        <v>0</v>
      </c>
      <c r="Z1866" s="40">
        <f t="shared" si="940"/>
        <v>0</v>
      </c>
      <c r="AA1866" s="40">
        <f t="shared" si="941"/>
        <v>0</v>
      </c>
      <c r="AB1866" s="40">
        <f t="shared" si="942"/>
        <v>0</v>
      </c>
      <c r="AC1866" s="40">
        <f t="shared" si="943"/>
        <v>0</v>
      </c>
      <c r="AD1866" s="39">
        <f t="shared" si="944"/>
        <v>0</v>
      </c>
      <c r="AE1866" s="39">
        <f t="shared" si="945"/>
        <v>0</v>
      </c>
      <c r="AF1866" t="str">
        <f t="shared" si="946"/>
        <v/>
      </c>
      <c r="AG1866" t="str">
        <f t="shared" si="947"/>
        <v/>
      </c>
      <c r="AH1866" t="str">
        <f t="shared" si="948"/>
        <v/>
      </c>
      <c r="AJ1866" s="41" t="str">
        <f t="shared" si="949"/>
        <v/>
      </c>
      <c r="AK1866" s="42" t="str">
        <f t="shared" si="950"/>
        <v/>
      </c>
      <c r="AL1866" s="41" t="str">
        <f t="shared" si="951"/>
        <v/>
      </c>
      <c r="AM1866" s="41" t="str">
        <f t="shared" si="952"/>
        <v/>
      </c>
      <c r="AN1866" s="41" t="str">
        <f t="shared" si="953"/>
        <v/>
      </c>
      <c r="AO1866" s="42" t="str">
        <f t="shared" si="954"/>
        <v/>
      </c>
      <c r="AP1866" s="41" t="str">
        <f t="shared" si="955"/>
        <v/>
      </c>
      <c r="AQ1866" s="41" t="str">
        <f t="shared" si="956"/>
        <v/>
      </c>
      <c r="AR1866" s="41" t="str">
        <f>IF($AQ1866="","",COUNTIFS(L_ChaveCob,$AQ1866,L_Ausencia,"&gt;"&amp;$W1866)+COUNTIFS($AQ$4:$AQ1866,$AQ1866,$W$4:$W1866,$W1866))</f>
        <v/>
      </c>
      <c r="AS1866" s="42">
        <f t="shared" si="957"/>
        <v>0</v>
      </c>
      <c r="AT1866" s="42">
        <f t="shared" si="958"/>
        <v>0</v>
      </c>
      <c r="AU1866" s="42">
        <f t="shared" si="959"/>
        <v>0</v>
      </c>
    </row>
    <row r="1867" spans="1:47" x14ac:dyDescent="0.2">
      <c r="A1867" s="35"/>
      <c r="B1867" s="36"/>
      <c r="C1867" s="36"/>
      <c r="D1867" s="36"/>
      <c r="E1867" s="37"/>
      <c r="F1867" s="37"/>
      <c r="G1867" s="36"/>
      <c r="H1867" s="36"/>
      <c r="I1867" s="36"/>
      <c r="J1867" s="36"/>
      <c r="K1867" s="37"/>
      <c r="L1867" s="37"/>
      <c r="M1867" s="37"/>
      <c r="N1867" s="38" t="str">
        <f t="shared" si="928"/>
        <v/>
      </c>
      <c r="O1867" t="str">
        <f t="shared" si="929"/>
        <v/>
      </c>
      <c r="P1867" t="str">
        <f t="shared" si="930"/>
        <v/>
      </c>
      <c r="Q1867" t="str">
        <f t="shared" si="931"/>
        <v/>
      </c>
      <c r="R1867" t="str">
        <f t="shared" si="932"/>
        <v/>
      </c>
      <c r="S1867" t="str">
        <f t="shared" si="933"/>
        <v/>
      </c>
      <c r="T1867" s="39" t="str">
        <f t="shared" si="934"/>
        <v/>
      </c>
      <c r="U1867" s="40">
        <f t="shared" si="935"/>
        <v>0</v>
      </c>
      <c r="V1867" s="40">
        <f t="shared" si="936"/>
        <v>0</v>
      </c>
      <c r="W1867" s="40">
        <f t="shared" si="937"/>
        <v>0</v>
      </c>
      <c r="X1867" t="str">
        <f t="shared" si="938"/>
        <v/>
      </c>
      <c r="Y1867" s="40">
        <f t="shared" si="939"/>
        <v>0</v>
      </c>
      <c r="Z1867" s="40">
        <f t="shared" si="940"/>
        <v>0</v>
      </c>
      <c r="AA1867" s="40">
        <f t="shared" si="941"/>
        <v>0</v>
      </c>
      <c r="AB1867" s="40">
        <f t="shared" si="942"/>
        <v>0</v>
      </c>
      <c r="AC1867" s="40">
        <f t="shared" si="943"/>
        <v>0</v>
      </c>
      <c r="AD1867" s="39">
        <f t="shared" si="944"/>
        <v>0</v>
      </c>
      <c r="AE1867" s="39">
        <f t="shared" si="945"/>
        <v>0</v>
      </c>
      <c r="AF1867" t="str">
        <f t="shared" si="946"/>
        <v/>
      </c>
      <c r="AG1867" t="str">
        <f t="shared" si="947"/>
        <v/>
      </c>
      <c r="AH1867" t="str">
        <f t="shared" si="948"/>
        <v/>
      </c>
      <c r="AJ1867" s="41" t="str">
        <f t="shared" si="949"/>
        <v/>
      </c>
      <c r="AK1867" s="42" t="str">
        <f t="shared" si="950"/>
        <v/>
      </c>
      <c r="AL1867" s="41" t="str">
        <f t="shared" si="951"/>
        <v/>
      </c>
      <c r="AM1867" s="41" t="str">
        <f t="shared" si="952"/>
        <v/>
      </c>
      <c r="AN1867" s="41" t="str">
        <f t="shared" si="953"/>
        <v/>
      </c>
      <c r="AO1867" s="42" t="str">
        <f t="shared" si="954"/>
        <v/>
      </c>
      <c r="AP1867" s="41" t="str">
        <f t="shared" si="955"/>
        <v/>
      </c>
      <c r="AQ1867" s="41" t="str">
        <f t="shared" si="956"/>
        <v/>
      </c>
      <c r="AR1867" s="41" t="str">
        <f>IF($AQ1867="","",COUNTIFS(L_ChaveCob,$AQ1867,L_Ausencia,"&gt;"&amp;$W1867)+COUNTIFS($AQ$4:$AQ1867,$AQ1867,$W$4:$W1867,$W1867))</f>
        <v/>
      </c>
      <c r="AS1867" s="42">
        <f t="shared" si="957"/>
        <v>0</v>
      </c>
      <c r="AT1867" s="42">
        <f t="shared" si="958"/>
        <v>0</v>
      </c>
      <c r="AU1867" s="42">
        <f t="shared" si="959"/>
        <v>0</v>
      </c>
    </row>
    <row r="1868" spans="1:47" x14ac:dyDescent="0.2">
      <c r="A1868" s="35"/>
      <c r="B1868" s="36"/>
      <c r="C1868" s="36"/>
      <c r="D1868" s="36"/>
      <c r="E1868" s="37"/>
      <c r="F1868" s="37"/>
      <c r="G1868" s="36"/>
      <c r="H1868" s="36"/>
      <c r="I1868" s="36"/>
      <c r="J1868" s="36"/>
      <c r="K1868" s="37"/>
      <c r="L1868" s="37"/>
      <c r="M1868" s="37"/>
      <c r="N1868" s="38" t="str">
        <f t="shared" si="928"/>
        <v/>
      </c>
      <c r="O1868" t="str">
        <f t="shared" si="929"/>
        <v/>
      </c>
      <c r="P1868" t="str">
        <f t="shared" si="930"/>
        <v/>
      </c>
      <c r="Q1868" t="str">
        <f t="shared" si="931"/>
        <v/>
      </c>
      <c r="R1868" t="str">
        <f t="shared" si="932"/>
        <v/>
      </c>
      <c r="S1868" t="str">
        <f t="shared" si="933"/>
        <v/>
      </c>
      <c r="T1868" s="39" t="str">
        <f t="shared" si="934"/>
        <v/>
      </c>
      <c r="U1868" s="40">
        <f t="shared" si="935"/>
        <v>0</v>
      </c>
      <c r="V1868" s="40">
        <f t="shared" si="936"/>
        <v>0</v>
      </c>
      <c r="W1868" s="40">
        <f t="shared" si="937"/>
        <v>0</v>
      </c>
      <c r="X1868" t="str">
        <f t="shared" si="938"/>
        <v/>
      </c>
      <c r="Y1868" s="40">
        <f t="shared" si="939"/>
        <v>0</v>
      </c>
      <c r="Z1868" s="40">
        <f t="shared" si="940"/>
        <v>0</v>
      </c>
      <c r="AA1868" s="40">
        <f t="shared" si="941"/>
        <v>0</v>
      </c>
      <c r="AB1868" s="40">
        <f t="shared" si="942"/>
        <v>0</v>
      </c>
      <c r="AC1868" s="40">
        <f t="shared" si="943"/>
        <v>0</v>
      </c>
      <c r="AD1868" s="39">
        <f t="shared" si="944"/>
        <v>0</v>
      </c>
      <c r="AE1868" s="39">
        <f t="shared" si="945"/>
        <v>0</v>
      </c>
      <c r="AF1868" t="str">
        <f t="shared" si="946"/>
        <v/>
      </c>
      <c r="AG1868" t="str">
        <f t="shared" si="947"/>
        <v/>
      </c>
      <c r="AH1868" t="str">
        <f t="shared" si="948"/>
        <v/>
      </c>
      <c r="AJ1868" s="41" t="str">
        <f t="shared" si="949"/>
        <v/>
      </c>
      <c r="AK1868" s="42" t="str">
        <f t="shared" si="950"/>
        <v/>
      </c>
      <c r="AL1868" s="41" t="str">
        <f t="shared" si="951"/>
        <v/>
      </c>
      <c r="AM1868" s="41" t="str">
        <f t="shared" si="952"/>
        <v/>
      </c>
      <c r="AN1868" s="41" t="str">
        <f t="shared" si="953"/>
        <v/>
      </c>
      <c r="AO1868" s="42" t="str">
        <f t="shared" si="954"/>
        <v/>
      </c>
      <c r="AP1868" s="41" t="str">
        <f t="shared" si="955"/>
        <v/>
      </c>
      <c r="AQ1868" s="41" t="str">
        <f t="shared" si="956"/>
        <v/>
      </c>
      <c r="AR1868" s="41" t="str">
        <f>IF($AQ1868="","",COUNTIFS(L_ChaveCob,$AQ1868,L_Ausencia,"&gt;"&amp;$W1868)+COUNTIFS($AQ$4:$AQ1868,$AQ1868,$W$4:$W1868,$W1868))</f>
        <v/>
      </c>
      <c r="AS1868" s="42">
        <f t="shared" si="957"/>
        <v>0</v>
      </c>
      <c r="AT1868" s="42">
        <f t="shared" si="958"/>
        <v>0</v>
      </c>
      <c r="AU1868" s="42">
        <f t="shared" si="959"/>
        <v>0</v>
      </c>
    </row>
    <row r="1869" spans="1:47" x14ac:dyDescent="0.2">
      <c r="A1869" s="35"/>
      <c r="B1869" s="36"/>
      <c r="C1869" s="36"/>
      <c r="D1869" s="36"/>
      <c r="E1869" s="37"/>
      <c r="F1869" s="37"/>
      <c r="G1869" s="36"/>
      <c r="H1869" s="36"/>
      <c r="I1869" s="36"/>
      <c r="J1869" s="36"/>
      <c r="K1869" s="37"/>
      <c r="L1869" s="37"/>
      <c r="M1869" s="37"/>
      <c r="N1869" s="38" t="str">
        <f t="shared" si="928"/>
        <v/>
      </c>
      <c r="O1869" t="str">
        <f t="shared" si="929"/>
        <v/>
      </c>
      <c r="P1869" t="str">
        <f t="shared" si="930"/>
        <v/>
      </c>
      <c r="Q1869" t="str">
        <f t="shared" si="931"/>
        <v/>
      </c>
      <c r="R1869" t="str">
        <f t="shared" si="932"/>
        <v/>
      </c>
      <c r="S1869" t="str">
        <f t="shared" si="933"/>
        <v/>
      </c>
      <c r="T1869" s="39" t="str">
        <f t="shared" si="934"/>
        <v/>
      </c>
      <c r="U1869" s="40">
        <f t="shared" si="935"/>
        <v>0</v>
      </c>
      <c r="V1869" s="40">
        <f t="shared" si="936"/>
        <v>0</v>
      </c>
      <c r="W1869" s="40">
        <f t="shared" si="937"/>
        <v>0</v>
      </c>
      <c r="X1869" t="str">
        <f t="shared" si="938"/>
        <v/>
      </c>
      <c r="Y1869" s="40">
        <f t="shared" si="939"/>
        <v>0</v>
      </c>
      <c r="Z1869" s="40">
        <f t="shared" si="940"/>
        <v>0</v>
      </c>
      <c r="AA1869" s="40">
        <f t="shared" si="941"/>
        <v>0</v>
      </c>
      <c r="AB1869" s="40">
        <f t="shared" si="942"/>
        <v>0</v>
      </c>
      <c r="AC1869" s="40">
        <f t="shared" si="943"/>
        <v>0</v>
      </c>
      <c r="AD1869" s="39">
        <f t="shared" si="944"/>
        <v>0</v>
      </c>
      <c r="AE1869" s="39">
        <f t="shared" si="945"/>
        <v>0</v>
      </c>
      <c r="AF1869" t="str">
        <f t="shared" si="946"/>
        <v/>
      </c>
      <c r="AG1869" t="str">
        <f t="shared" si="947"/>
        <v/>
      </c>
      <c r="AH1869" t="str">
        <f t="shared" si="948"/>
        <v/>
      </c>
      <c r="AJ1869" s="41" t="str">
        <f t="shared" si="949"/>
        <v/>
      </c>
      <c r="AK1869" s="42" t="str">
        <f t="shared" si="950"/>
        <v/>
      </c>
      <c r="AL1869" s="41" t="str">
        <f t="shared" si="951"/>
        <v/>
      </c>
      <c r="AM1869" s="41" t="str">
        <f t="shared" si="952"/>
        <v/>
      </c>
      <c r="AN1869" s="41" t="str">
        <f t="shared" si="953"/>
        <v/>
      </c>
      <c r="AO1869" s="42" t="str">
        <f t="shared" si="954"/>
        <v/>
      </c>
      <c r="AP1869" s="41" t="str">
        <f t="shared" si="955"/>
        <v/>
      </c>
      <c r="AQ1869" s="41" t="str">
        <f t="shared" si="956"/>
        <v/>
      </c>
      <c r="AR1869" s="41" t="str">
        <f>IF($AQ1869="","",COUNTIFS(L_ChaveCob,$AQ1869,L_Ausencia,"&gt;"&amp;$W1869)+COUNTIFS($AQ$4:$AQ1869,$AQ1869,$W$4:$W1869,$W1869))</f>
        <v/>
      </c>
      <c r="AS1869" s="42">
        <f t="shared" si="957"/>
        <v>0</v>
      </c>
      <c r="AT1869" s="42">
        <f t="shared" si="958"/>
        <v>0</v>
      </c>
      <c r="AU1869" s="42">
        <f t="shared" si="959"/>
        <v>0</v>
      </c>
    </row>
    <row r="1870" spans="1:47" x14ac:dyDescent="0.2">
      <c r="A1870" s="35"/>
      <c r="B1870" s="36"/>
      <c r="C1870" s="36"/>
      <c r="D1870" s="36"/>
      <c r="E1870" s="37"/>
      <c r="F1870" s="37"/>
      <c r="G1870" s="36"/>
      <c r="H1870" s="36"/>
      <c r="I1870" s="36"/>
      <c r="J1870" s="36"/>
      <c r="K1870" s="37"/>
      <c r="L1870" s="37"/>
      <c r="M1870" s="37"/>
      <c r="N1870" s="38" t="str">
        <f t="shared" si="928"/>
        <v/>
      </c>
      <c r="O1870" t="str">
        <f t="shared" si="929"/>
        <v/>
      </c>
      <c r="P1870" t="str">
        <f t="shared" si="930"/>
        <v/>
      </c>
      <c r="Q1870" t="str">
        <f t="shared" si="931"/>
        <v/>
      </c>
      <c r="R1870" t="str">
        <f t="shared" si="932"/>
        <v/>
      </c>
      <c r="S1870" t="str">
        <f t="shared" si="933"/>
        <v/>
      </c>
      <c r="T1870" s="39" t="str">
        <f t="shared" si="934"/>
        <v/>
      </c>
      <c r="U1870" s="40">
        <f t="shared" si="935"/>
        <v>0</v>
      </c>
      <c r="V1870" s="40">
        <f t="shared" si="936"/>
        <v>0</v>
      </c>
      <c r="W1870" s="40">
        <f t="shared" si="937"/>
        <v>0</v>
      </c>
      <c r="X1870" t="str">
        <f t="shared" si="938"/>
        <v/>
      </c>
      <c r="Y1870" s="40">
        <f t="shared" si="939"/>
        <v>0</v>
      </c>
      <c r="Z1870" s="40">
        <f t="shared" si="940"/>
        <v>0</v>
      </c>
      <c r="AA1870" s="40">
        <f t="shared" si="941"/>
        <v>0</v>
      </c>
      <c r="AB1870" s="40">
        <f t="shared" si="942"/>
        <v>0</v>
      </c>
      <c r="AC1870" s="40">
        <f t="shared" si="943"/>
        <v>0</v>
      </c>
      <c r="AD1870" s="39">
        <f t="shared" si="944"/>
        <v>0</v>
      </c>
      <c r="AE1870" s="39">
        <f t="shared" si="945"/>
        <v>0</v>
      </c>
      <c r="AF1870" t="str">
        <f t="shared" si="946"/>
        <v/>
      </c>
      <c r="AG1870" t="str">
        <f t="shared" si="947"/>
        <v/>
      </c>
      <c r="AH1870" t="str">
        <f t="shared" si="948"/>
        <v/>
      </c>
      <c r="AJ1870" s="41" t="str">
        <f t="shared" si="949"/>
        <v/>
      </c>
      <c r="AK1870" s="42" t="str">
        <f t="shared" si="950"/>
        <v/>
      </c>
      <c r="AL1870" s="41" t="str">
        <f t="shared" si="951"/>
        <v/>
      </c>
      <c r="AM1870" s="41" t="str">
        <f t="shared" si="952"/>
        <v/>
      </c>
      <c r="AN1870" s="41" t="str">
        <f t="shared" si="953"/>
        <v/>
      </c>
      <c r="AO1870" s="42" t="str">
        <f t="shared" si="954"/>
        <v/>
      </c>
      <c r="AP1870" s="41" t="str">
        <f t="shared" si="955"/>
        <v/>
      </c>
      <c r="AQ1870" s="41" t="str">
        <f t="shared" si="956"/>
        <v/>
      </c>
      <c r="AR1870" s="41" t="str">
        <f>IF($AQ1870="","",COUNTIFS(L_ChaveCob,$AQ1870,L_Ausencia,"&gt;"&amp;$W1870)+COUNTIFS($AQ$4:$AQ1870,$AQ1870,$W$4:$W1870,$W1870))</f>
        <v/>
      </c>
      <c r="AS1870" s="42">
        <f t="shared" si="957"/>
        <v>0</v>
      </c>
      <c r="AT1870" s="42">
        <f t="shared" si="958"/>
        <v>0</v>
      </c>
      <c r="AU1870" s="42">
        <f t="shared" si="959"/>
        <v>0</v>
      </c>
    </row>
    <row r="1871" spans="1:47" x14ac:dyDescent="0.2">
      <c r="A1871" s="35"/>
      <c r="B1871" s="36"/>
      <c r="C1871" s="36"/>
      <c r="D1871" s="36"/>
      <c r="E1871" s="37"/>
      <c r="F1871" s="37"/>
      <c r="G1871" s="36"/>
      <c r="H1871" s="36"/>
      <c r="I1871" s="36"/>
      <c r="J1871" s="36"/>
      <c r="K1871" s="37"/>
      <c r="L1871" s="37"/>
      <c r="M1871" s="37"/>
      <c r="N1871" s="38" t="str">
        <f t="shared" si="928"/>
        <v/>
      </c>
      <c r="O1871" t="str">
        <f t="shared" si="929"/>
        <v/>
      </c>
      <c r="P1871" t="str">
        <f t="shared" si="930"/>
        <v/>
      </c>
      <c r="Q1871" t="str">
        <f t="shared" si="931"/>
        <v/>
      </c>
      <c r="R1871" t="str">
        <f t="shared" si="932"/>
        <v/>
      </c>
      <c r="S1871" t="str">
        <f t="shared" si="933"/>
        <v/>
      </c>
      <c r="T1871" s="39" t="str">
        <f t="shared" si="934"/>
        <v/>
      </c>
      <c r="U1871" s="40">
        <f t="shared" si="935"/>
        <v>0</v>
      </c>
      <c r="V1871" s="40">
        <f t="shared" si="936"/>
        <v>0</v>
      </c>
      <c r="W1871" s="40">
        <f t="shared" si="937"/>
        <v>0</v>
      </c>
      <c r="X1871" t="str">
        <f t="shared" si="938"/>
        <v/>
      </c>
      <c r="Y1871" s="40">
        <f t="shared" si="939"/>
        <v>0</v>
      </c>
      <c r="Z1871" s="40">
        <f t="shared" si="940"/>
        <v>0</v>
      </c>
      <c r="AA1871" s="40">
        <f t="shared" si="941"/>
        <v>0</v>
      </c>
      <c r="AB1871" s="40">
        <f t="shared" si="942"/>
        <v>0</v>
      </c>
      <c r="AC1871" s="40">
        <f t="shared" si="943"/>
        <v>0</v>
      </c>
      <c r="AD1871" s="39">
        <f t="shared" si="944"/>
        <v>0</v>
      </c>
      <c r="AE1871" s="39">
        <f t="shared" si="945"/>
        <v>0</v>
      </c>
      <c r="AF1871" t="str">
        <f t="shared" si="946"/>
        <v/>
      </c>
      <c r="AG1871" t="str">
        <f t="shared" si="947"/>
        <v/>
      </c>
      <c r="AH1871" t="str">
        <f t="shared" si="948"/>
        <v/>
      </c>
      <c r="AJ1871" s="41" t="str">
        <f t="shared" si="949"/>
        <v/>
      </c>
      <c r="AK1871" s="42" t="str">
        <f t="shared" si="950"/>
        <v/>
      </c>
      <c r="AL1871" s="41" t="str">
        <f t="shared" si="951"/>
        <v/>
      </c>
      <c r="AM1871" s="41" t="str">
        <f t="shared" si="952"/>
        <v/>
      </c>
      <c r="AN1871" s="41" t="str">
        <f t="shared" si="953"/>
        <v/>
      </c>
      <c r="AO1871" s="42" t="str">
        <f t="shared" si="954"/>
        <v/>
      </c>
      <c r="AP1871" s="41" t="str">
        <f t="shared" si="955"/>
        <v/>
      </c>
      <c r="AQ1871" s="41" t="str">
        <f t="shared" si="956"/>
        <v/>
      </c>
      <c r="AR1871" s="41" t="str">
        <f>IF($AQ1871="","",COUNTIFS(L_ChaveCob,$AQ1871,L_Ausencia,"&gt;"&amp;$W1871)+COUNTIFS($AQ$4:$AQ1871,$AQ1871,$W$4:$W1871,$W1871))</f>
        <v/>
      </c>
      <c r="AS1871" s="42">
        <f t="shared" si="957"/>
        <v>0</v>
      </c>
      <c r="AT1871" s="42">
        <f t="shared" si="958"/>
        <v>0</v>
      </c>
      <c r="AU1871" s="42">
        <f t="shared" si="959"/>
        <v>0</v>
      </c>
    </row>
    <row r="1872" spans="1:47" x14ac:dyDescent="0.2">
      <c r="A1872" s="35"/>
      <c r="B1872" s="36"/>
      <c r="C1872" s="36"/>
      <c r="D1872" s="36"/>
      <c r="E1872" s="37"/>
      <c r="F1872" s="37"/>
      <c r="G1872" s="36"/>
      <c r="H1872" s="36"/>
      <c r="I1872" s="36"/>
      <c r="J1872" s="36"/>
      <c r="K1872" s="37"/>
      <c r="L1872" s="37"/>
      <c r="M1872" s="37"/>
      <c r="N1872" s="38" t="str">
        <f t="shared" si="928"/>
        <v/>
      </c>
      <c r="O1872" t="str">
        <f t="shared" si="929"/>
        <v/>
      </c>
      <c r="P1872" t="str">
        <f t="shared" si="930"/>
        <v/>
      </c>
      <c r="Q1872" t="str">
        <f t="shared" si="931"/>
        <v/>
      </c>
      <c r="R1872" t="str">
        <f t="shared" si="932"/>
        <v/>
      </c>
      <c r="S1872" t="str">
        <f t="shared" si="933"/>
        <v/>
      </c>
      <c r="T1872" s="39" t="str">
        <f t="shared" si="934"/>
        <v/>
      </c>
      <c r="U1872" s="40">
        <f t="shared" si="935"/>
        <v>0</v>
      </c>
      <c r="V1872" s="40">
        <f t="shared" si="936"/>
        <v>0</v>
      </c>
      <c r="W1872" s="40">
        <f t="shared" si="937"/>
        <v>0</v>
      </c>
      <c r="X1872" t="str">
        <f t="shared" si="938"/>
        <v/>
      </c>
      <c r="Y1872" s="40">
        <f t="shared" si="939"/>
        <v>0</v>
      </c>
      <c r="Z1872" s="40">
        <f t="shared" si="940"/>
        <v>0</v>
      </c>
      <c r="AA1872" s="40">
        <f t="shared" si="941"/>
        <v>0</v>
      </c>
      <c r="AB1872" s="40">
        <f t="shared" si="942"/>
        <v>0</v>
      </c>
      <c r="AC1872" s="40">
        <f t="shared" si="943"/>
        <v>0</v>
      </c>
      <c r="AD1872" s="39">
        <f t="shared" si="944"/>
        <v>0</v>
      </c>
      <c r="AE1872" s="39">
        <f t="shared" si="945"/>
        <v>0</v>
      </c>
      <c r="AF1872" t="str">
        <f t="shared" si="946"/>
        <v/>
      </c>
      <c r="AG1872" t="str">
        <f t="shared" si="947"/>
        <v/>
      </c>
      <c r="AH1872" t="str">
        <f t="shared" si="948"/>
        <v/>
      </c>
      <c r="AJ1872" s="41" t="str">
        <f t="shared" si="949"/>
        <v/>
      </c>
      <c r="AK1872" s="42" t="str">
        <f t="shared" si="950"/>
        <v/>
      </c>
      <c r="AL1872" s="41" t="str">
        <f t="shared" si="951"/>
        <v/>
      </c>
      <c r="AM1872" s="41" t="str">
        <f t="shared" si="952"/>
        <v/>
      </c>
      <c r="AN1872" s="41" t="str">
        <f t="shared" si="953"/>
        <v/>
      </c>
      <c r="AO1872" s="42" t="str">
        <f t="shared" si="954"/>
        <v/>
      </c>
      <c r="AP1872" s="41" t="str">
        <f t="shared" si="955"/>
        <v/>
      </c>
      <c r="AQ1872" s="41" t="str">
        <f t="shared" si="956"/>
        <v/>
      </c>
      <c r="AR1872" s="41" t="str">
        <f>IF($AQ1872="","",COUNTIFS(L_ChaveCob,$AQ1872,L_Ausencia,"&gt;"&amp;$W1872)+COUNTIFS($AQ$4:$AQ1872,$AQ1872,$W$4:$W1872,$W1872))</f>
        <v/>
      </c>
      <c r="AS1872" s="42">
        <f t="shared" si="957"/>
        <v>0</v>
      </c>
      <c r="AT1872" s="42">
        <f t="shared" si="958"/>
        <v>0</v>
      </c>
      <c r="AU1872" s="42">
        <f t="shared" si="959"/>
        <v>0</v>
      </c>
    </row>
    <row r="1873" spans="1:47" x14ac:dyDescent="0.2">
      <c r="A1873" s="35"/>
      <c r="B1873" s="36"/>
      <c r="C1873" s="36"/>
      <c r="D1873" s="36"/>
      <c r="E1873" s="37"/>
      <c r="F1873" s="37"/>
      <c r="G1873" s="36"/>
      <c r="H1873" s="36"/>
      <c r="I1873" s="36"/>
      <c r="J1873" s="36"/>
      <c r="K1873" s="37"/>
      <c r="L1873" s="37"/>
      <c r="M1873" s="37"/>
      <c r="N1873" s="38" t="str">
        <f t="shared" si="928"/>
        <v/>
      </c>
      <c r="O1873" t="str">
        <f t="shared" si="929"/>
        <v/>
      </c>
      <c r="P1873" t="str">
        <f t="shared" si="930"/>
        <v/>
      </c>
      <c r="Q1873" t="str">
        <f t="shared" si="931"/>
        <v/>
      </c>
      <c r="R1873" t="str">
        <f t="shared" si="932"/>
        <v/>
      </c>
      <c r="S1873" t="str">
        <f t="shared" si="933"/>
        <v/>
      </c>
      <c r="T1873" s="39" t="str">
        <f t="shared" si="934"/>
        <v/>
      </c>
      <c r="U1873" s="40">
        <f t="shared" si="935"/>
        <v>0</v>
      </c>
      <c r="V1873" s="40">
        <f t="shared" si="936"/>
        <v>0</v>
      </c>
      <c r="W1873" s="40">
        <f t="shared" si="937"/>
        <v>0</v>
      </c>
      <c r="X1873" t="str">
        <f t="shared" si="938"/>
        <v/>
      </c>
      <c r="Y1873" s="40">
        <f t="shared" si="939"/>
        <v>0</v>
      </c>
      <c r="Z1873" s="40">
        <f t="shared" si="940"/>
        <v>0</v>
      </c>
      <c r="AA1873" s="40">
        <f t="shared" si="941"/>
        <v>0</v>
      </c>
      <c r="AB1873" s="40">
        <f t="shared" si="942"/>
        <v>0</v>
      </c>
      <c r="AC1873" s="40">
        <f t="shared" si="943"/>
        <v>0</v>
      </c>
      <c r="AD1873" s="39">
        <f t="shared" si="944"/>
        <v>0</v>
      </c>
      <c r="AE1873" s="39">
        <f t="shared" si="945"/>
        <v>0</v>
      </c>
      <c r="AF1873" t="str">
        <f t="shared" si="946"/>
        <v/>
      </c>
      <c r="AG1873" t="str">
        <f t="shared" si="947"/>
        <v/>
      </c>
      <c r="AH1873" t="str">
        <f t="shared" si="948"/>
        <v/>
      </c>
      <c r="AJ1873" s="41" t="str">
        <f t="shared" si="949"/>
        <v/>
      </c>
      <c r="AK1873" s="42" t="str">
        <f t="shared" si="950"/>
        <v/>
      </c>
      <c r="AL1873" s="41" t="str">
        <f t="shared" si="951"/>
        <v/>
      </c>
      <c r="AM1873" s="41" t="str">
        <f t="shared" si="952"/>
        <v/>
      </c>
      <c r="AN1873" s="41" t="str">
        <f t="shared" si="953"/>
        <v/>
      </c>
      <c r="AO1873" s="42" t="str">
        <f t="shared" si="954"/>
        <v/>
      </c>
      <c r="AP1873" s="41" t="str">
        <f t="shared" si="955"/>
        <v/>
      </c>
      <c r="AQ1873" s="41" t="str">
        <f t="shared" si="956"/>
        <v/>
      </c>
      <c r="AR1873" s="41" t="str">
        <f>IF($AQ1873="","",COUNTIFS(L_ChaveCob,$AQ1873,L_Ausencia,"&gt;"&amp;$W1873)+COUNTIFS($AQ$4:$AQ1873,$AQ1873,$W$4:$W1873,$W1873))</f>
        <v/>
      </c>
      <c r="AS1873" s="42">
        <f t="shared" si="957"/>
        <v>0</v>
      </c>
      <c r="AT1873" s="42">
        <f t="shared" si="958"/>
        <v>0</v>
      </c>
      <c r="AU1873" s="42">
        <f t="shared" si="959"/>
        <v>0</v>
      </c>
    </row>
    <row r="1874" spans="1:47" x14ac:dyDescent="0.2">
      <c r="A1874" s="35"/>
      <c r="B1874" s="36"/>
      <c r="C1874" s="36"/>
      <c r="D1874" s="36"/>
      <c r="E1874" s="37"/>
      <c r="F1874" s="37"/>
      <c r="G1874" s="36"/>
      <c r="H1874" s="36"/>
      <c r="I1874" s="36"/>
      <c r="J1874" s="36"/>
      <c r="K1874" s="37"/>
      <c r="L1874" s="37"/>
      <c r="M1874" s="37"/>
      <c r="N1874" s="38" t="str">
        <f t="shared" si="928"/>
        <v/>
      </c>
      <c r="O1874" t="str">
        <f t="shared" si="929"/>
        <v/>
      </c>
      <c r="P1874" t="str">
        <f t="shared" si="930"/>
        <v/>
      </c>
      <c r="Q1874" t="str">
        <f t="shared" si="931"/>
        <v/>
      </c>
      <c r="R1874" t="str">
        <f t="shared" si="932"/>
        <v/>
      </c>
      <c r="S1874" t="str">
        <f t="shared" si="933"/>
        <v/>
      </c>
      <c r="T1874" s="39" t="str">
        <f t="shared" si="934"/>
        <v/>
      </c>
      <c r="U1874" s="40">
        <f t="shared" si="935"/>
        <v>0</v>
      </c>
      <c r="V1874" s="40">
        <f t="shared" si="936"/>
        <v>0</v>
      </c>
      <c r="W1874" s="40">
        <f t="shared" si="937"/>
        <v>0</v>
      </c>
      <c r="X1874" t="str">
        <f t="shared" si="938"/>
        <v/>
      </c>
      <c r="Y1874" s="40">
        <f t="shared" si="939"/>
        <v>0</v>
      </c>
      <c r="Z1874" s="40">
        <f t="shared" si="940"/>
        <v>0</v>
      </c>
      <c r="AA1874" s="40">
        <f t="shared" si="941"/>
        <v>0</v>
      </c>
      <c r="AB1874" s="40">
        <f t="shared" si="942"/>
        <v>0</v>
      </c>
      <c r="AC1874" s="40">
        <f t="shared" si="943"/>
        <v>0</v>
      </c>
      <c r="AD1874" s="39">
        <f t="shared" si="944"/>
        <v>0</v>
      </c>
      <c r="AE1874" s="39">
        <f t="shared" si="945"/>
        <v>0</v>
      </c>
      <c r="AF1874" t="str">
        <f t="shared" si="946"/>
        <v/>
      </c>
      <c r="AG1874" t="str">
        <f t="shared" si="947"/>
        <v/>
      </c>
      <c r="AH1874" t="str">
        <f t="shared" si="948"/>
        <v/>
      </c>
      <c r="AJ1874" s="41" t="str">
        <f t="shared" si="949"/>
        <v/>
      </c>
      <c r="AK1874" s="42" t="str">
        <f t="shared" si="950"/>
        <v/>
      </c>
      <c r="AL1874" s="41" t="str">
        <f t="shared" si="951"/>
        <v/>
      </c>
      <c r="AM1874" s="41" t="str">
        <f t="shared" si="952"/>
        <v/>
      </c>
      <c r="AN1874" s="41" t="str">
        <f t="shared" si="953"/>
        <v/>
      </c>
      <c r="AO1874" s="42" t="str">
        <f t="shared" si="954"/>
        <v/>
      </c>
      <c r="AP1874" s="41" t="str">
        <f t="shared" si="955"/>
        <v/>
      </c>
      <c r="AQ1874" s="41" t="str">
        <f t="shared" si="956"/>
        <v/>
      </c>
      <c r="AR1874" s="41" t="str">
        <f>IF($AQ1874="","",COUNTIFS(L_ChaveCob,$AQ1874,L_Ausencia,"&gt;"&amp;$W1874)+COUNTIFS($AQ$4:$AQ1874,$AQ1874,$W$4:$W1874,$W1874))</f>
        <v/>
      </c>
      <c r="AS1874" s="42">
        <f t="shared" si="957"/>
        <v>0</v>
      </c>
      <c r="AT1874" s="42">
        <f t="shared" si="958"/>
        <v>0</v>
      </c>
      <c r="AU1874" s="42">
        <f t="shared" si="959"/>
        <v>0</v>
      </c>
    </row>
    <row r="1875" spans="1:47" x14ac:dyDescent="0.2">
      <c r="A1875" s="35"/>
      <c r="B1875" s="36"/>
      <c r="C1875" s="36"/>
      <c r="D1875" s="36"/>
      <c r="E1875" s="37"/>
      <c r="F1875" s="37"/>
      <c r="G1875" s="36"/>
      <c r="H1875" s="36"/>
      <c r="I1875" s="36"/>
      <c r="J1875" s="36"/>
      <c r="K1875" s="37"/>
      <c r="L1875" s="37"/>
      <c r="M1875" s="37"/>
      <c r="N1875" s="38" t="str">
        <f t="shared" si="928"/>
        <v/>
      </c>
      <c r="O1875" t="str">
        <f t="shared" si="929"/>
        <v/>
      </c>
      <c r="P1875" t="str">
        <f t="shared" si="930"/>
        <v/>
      </c>
      <c r="Q1875" t="str">
        <f t="shared" si="931"/>
        <v/>
      </c>
      <c r="R1875" t="str">
        <f t="shared" si="932"/>
        <v/>
      </c>
      <c r="S1875" t="str">
        <f t="shared" si="933"/>
        <v/>
      </c>
      <c r="T1875" s="39" t="str">
        <f t="shared" si="934"/>
        <v/>
      </c>
      <c r="U1875" s="40">
        <f t="shared" si="935"/>
        <v>0</v>
      </c>
      <c r="V1875" s="40">
        <f t="shared" si="936"/>
        <v>0</v>
      </c>
      <c r="W1875" s="40">
        <f t="shared" si="937"/>
        <v>0</v>
      </c>
      <c r="X1875" t="str">
        <f t="shared" si="938"/>
        <v/>
      </c>
      <c r="Y1875" s="40">
        <f t="shared" si="939"/>
        <v>0</v>
      </c>
      <c r="Z1875" s="40">
        <f t="shared" si="940"/>
        <v>0</v>
      </c>
      <c r="AA1875" s="40">
        <f t="shared" si="941"/>
        <v>0</v>
      </c>
      <c r="AB1875" s="40">
        <f t="shared" si="942"/>
        <v>0</v>
      </c>
      <c r="AC1875" s="40">
        <f t="shared" si="943"/>
        <v>0</v>
      </c>
      <c r="AD1875" s="39">
        <f t="shared" si="944"/>
        <v>0</v>
      </c>
      <c r="AE1875" s="39">
        <f t="shared" si="945"/>
        <v>0</v>
      </c>
      <c r="AF1875" t="str">
        <f t="shared" si="946"/>
        <v/>
      </c>
      <c r="AG1875" t="str">
        <f t="shared" si="947"/>
        <v/>
      </c>
      <c r="AH1875" t="str">
        <f t="shared" si="948"/>
        <v/>
      </c>
      <c r="AJ1875" s="41" t="str">
        <f t="shared" si="949"/>
        <v/>
      </c>
      <c r="AK1875" s="42" t="str">
        <f t="shared" si="950"/>
        <v/>
      </c>
      <c r="AL1875" s="41" t="str">
        <f t="shared" si="951"/>
        <v/>
      </c>
      <c r="AM1875" s="41" t="str">
        <f t="shared" si="952"/>
        <v/>
      </c>
      <c r="AN1875" s="41" t="str">
        <f t="shared" si="953"/>
        <v/>
      </c>
      <c r="AO1875" s="42" t="str">
        <f t="shared" si="954"/>
        <v/>
      </c>
      <c r="AP1875" s="41" t="str">
        <f t="shared" si="955"/>
        <v/>
      </c>
      <c r="AQ1875" s="41" t="str">
        <f t="shared" si="956"/>
        <v/>
      </c>
      <c r="AR1875" s="41" t="str">
        <f>IF($AQ1875="","",COUNTIFS(L_ChaveCob,$AQ1875,L_Ausencia,"&gt;"&amp;$W1875)+COUNTIFS($AQ$4:$AQ1875,$AQ1875,$W$4:$W1875,$W1875))</f>
        <v/>
      </c>
      <c r="AS1875" s="42">
        <f t="shared" si="957"/>
        <v>0</v>
      </c>
      <c r="AT1875" s="42">
        <f t="shared" si="958"/>
        <v>0</v>
      </c>
      <c r="AU1875" s="42">
        <f t="shared" si="959"/>
        <v>0</v>
      </c>
    </row>
    <row r="1876" spans="1:47" x14ac:dyDescent="0.2">
      <c r="A1876" s="35"/>
      <c r="B1876" s="36"/>
      <c r="C1876" s="36"/>
      <c r="D1876" s="36"/>
      <c r="E1876" s="37"/>
      <c r="F1876" s="37"/>
      <c r="G1876" s="36"/>
      <c r="H1876" s="36"/>
      <c r="I1876" s="36"/>
      <c r="J1876" s="36"/>
      <c r="K1876" s="37"/>
      <c r="L1876" s="37"/>
      <c r="M1876" s="37"/>
      <c r="N1876" s="38" t="str">
        <f t="shared" si="928"/>
        <v/>
      </c>
      <c r="O1876" t="str">
        <f t="shared" si="929"/>
        <v/>
      </c>
      <c r="P1876" t="str">
        <f t="shared" si="930"/>
        <v/>
      </c>
      <c r="Q1876" t="str">
        <f t="shared" si="931"/>
        <v/>
      </c>
      <c r="R1876" t="str">
        <f t="shared" si="932"/>
        <v/>
      </c>
      <c r="S1876" t="str">
        <f t="shared" si="933"/>
        <v/>
      </c>
      <c r="T1876" s="39" t="str">
        <f t="shared" si="934"/>
        <v/>
      </c>
      <c r="U1876" s="40">
        <f t="shared" si="935"/>
        <v>0</v>
      </c>
      <c r="V1876" s="40">
        <f t="shared" si="936"/>
        <v>0</v>
      </c>
      <c r="W1876" s="40">
        <f t="shared" si="937"/>
        <v>0</v>
      </c>
      <c r="X1876" t="str">
        <f t="shared" si="938"/>
        <v/>
      </c>
      <c r="Y1876" s="40">
        <f t="shared" si="939"/>
        <v>0</v>
      </c>
      <c r="Z1876" s="40">
        <f t="shared" si="940"/>
        <v>0</v>
      </c>
      <c r="AA1876" s="40">
        <f t="shared" si="941"/>
        <v>0</v>
      </c>
      <c r="AB1876" s="40">
        <f t="shared" si="942"/>
        <v>0</v>
      </c>
      <c r="AC1876" s="40">
        <f t="shared" si="943"/>
        <v>0</v>
      </c>
      <c r="AD1876" s="39">
        <f t="shared" si="944"/>
        <v>0</v>
      </c>
      <c r="AE1876" s="39">
        <f t="shared" si="945"/>
        <v>0</v>
      </c>
      <c r="AF1876" t="str">
        <f t="shared" si="946"/>
        <v/>
      </c>
      <c r="AG1876" t="str">
        <f t="shared" si="947"/>
        <v/>
      </c>
      <c r="AH1876" t="str">
        <f t="shared" si="948"/>
        <v/>
      </c>
      <c r="AJ1876" s="41" t="str">
        <f t="shared" si="949"/>
        <v/>
      </c>
      <c r="AK1876" s="42" t="str">
        <f t="shared" si="950"/>
        <v/>
      </c>
      <c r="AL1876" s="41" t="str">
        <f t="shared" si="951"/>
        <v/>
      </c>
      <c r="AM1876" s="41" t="str">
        <f t="shared" si="952"/>
        <v/>
      </c>
      <c r="AN1876" s="41" t="str">
        <f t="shared" si="953"/>
        <v/>
      </c>
      <c r="AO1876" s="42" t="str">
        <f t="shared" si="954"/>
        <v/>
      </c>
      <c r="AP1876" s="41" t="str">
        <f t="shared" si="955"/>
        <v/>
      </c>
      <c r="AQ1876" s="41" t="str">
        <f t="shared" si="956"/>
        <v/>
      </c>
      <c r="AR1876" s="41" t="str">
        <f>IF($AQ1876="","",COUNTIFS(L_ChaveCob,$AQ1876,L_Ausencia,"&gt;"&amp;$W1876)+COUNTIFS($AQ$4:$AQ1876,$AQ1876,$W$4:$W1876,$W1876))</f>
        <v/>
      </c>
      <c r="AS1876" s="42">
        <f t="shared" si="957"/>
        <v>0</v>
      </c>
      <c r="AT1876" s="42">
        <f t="shared" si="958"/>
        <v>0</v>
      </c>
      <c r="AU1876" s="42">
        <f t="shared" si="959"/>
        <v>0</v>
      </c>
    </row>
    <row r="1877" spans="1:47" x14ac:dyDescent="0.2">
      <c r="A1877" s="35"/>
      <c r="B1877" s="36"/>
      <c r="C1877" s="36"/>
      <c r="D1877" s="36"/>
      <c r="E1877" s="37"/>
      <c r="F1877" s="37"/>
      <c r="G1877" s="36"/>
      <c r="H1877" s="36"/>
      <c r="I1877" s="36"/>
      <c r="J1877" s="36"/>
      <c r="K1877" s="37"/>
      <c r="L1877" s="37"/>
      <c r="M1877" s="37"/>
      <c r="N1877" s="38" t="str">
        <f t="shared" si="928"/>
        <v/>
      </c>
      <c r="O1877" t="str">
        <f t="shared" si="929"/>
        <v/>
      </c>
      <c r="P1877" t="str">
        <f t="shared" si="930"/>
        <v/>
      </c>
      <c r="Q1877" t="str">
        <f t="shared" si="931"/>
        <v/>
      </c>
      <c r="R1877" t="str">
        <f t="shared" si="932"/>
        <v/>
      </c>
      <c r="S1877" t="str">
        <f t="shared" si="933"/>
        <v/>
      </c>
      <c r="T1877" s="39" t="str">
        <f t="shared" si="934"/>
        <v/>
      </c>
      <c r="U1877" s="40">
        <f t="shared" si="935"/>
        <v>0</v>
      </c>
      <c r="V1877" s="40">
        <f t="shared" si="936"/>
        <v>0</v>
      </c>
      <c r="W1877" s="40">
        <f t="shared" si="937"/>
        <v>0</v>
      </c>
      <c r="X1877" t="str">
        <f t="shared" si="938"/>
        <v/>
      </c>
      <c r="Y1877" s="40">
        <f t="shared" si="939"/>
        <v>0</v>
      </c>
      <c r="Z1877" s="40">
        <f t="shared" si="940"/>
        <v>0</v>
      </c>
      <c r="AA1877" s="40">
        <f t="shared" si="941"/>
        <v>0</v>
      </c>
      <c r="AB1877" s="40">
        <f t="shared" si="942"/>
        <v>0</v>
      </c>
      <c r="AC1877" s="40">
        <f t="shared" si="943"/>
        <v>0</v>
      </c>
      <c r="AD1877" s="39">
        <f t="shared" si="944"/>
        <v>0</v>
      </c>
      <c r="AE1877" s="39">
        <f t="shared" si="945"/>
        <v>0</v>
      </c>
      <c r="AF1877" t="str">
        <f t="shared" si="946"/>
        <v/>
      </c>
      <c r="AG1877" t="str">
        <f t="shared" si="947"/>
        <v/>
      </c>
      <c r="AH1877" t="str">
        <f t="shared" si="948"/>
        <v/>
      </c>
      <c r="AJ1877" s="41" t="str">
        <f t="shared" si="949"/>
        <v/>
      </c>
      <c r="AK1877" s="42" t="str">
        <f t="shared" si="950"/>
        <v/>
      </c>
      <c r="AL1877" s="41" t="str">
        <f t="shared" si="951"/>
        <v/>
      </c>
      <c r="AM1877" s="41" t="str">
        <f t="shared" si="952"/>
        <v/>
      </c>
      <c r="AN1877" s="41" t="str">
        <f t="shared" si="953"/>
        <v/>
      </c>
      <c r="AO1877" s="42" t="str">
        <f t="shared" si="954"/>
        <v/>
      </c>
      <c r="AP1877" s="41" t="str">
        <f t="shared" si="955"/>
        <v/>
      </c>
      <c r="AQ1877" s="41" t="str">
        <f t="shared" si="956"/>
        <v/>
      </c>
      <c r="AR1877" s="41" t="str">
        <f>IF($AQ1877="","",COUNTIFS(L_ChaveCob,$AQ1877,L_Ausencia,"&gt;"&amp;$W1877)+COUNTIFS($AQ$4:$AQ1877,$AQ1877,$W$4:$W1877,$W1877))</f>
        <v/>
      </c>
      <c r="AS1877" s="42">
        <f t="shared" si="957"/>
        <v>0</v>
      </c>
      <c r="AT1877" s="42">
        <f t="shared" si="958"/>
        <v>0</v>
      </c>
      <c r="AU1877" s="42">
        <f t="shared" si="959"/>
        <v>0</v>
      </c>
    </row>
    <row r="1878" spans="1:47" x14ac:dyDescent="0.2">
      <c r="A1878" s="35"/>
      <c r="B1878" s="36"/>
      <c r="C1878" s="36"/>
      <c r="D1878" s="36"/>
      <c r="E1878" s="37"/>
      <c r="F1878" s="37"/>
      <c r="G1878" s="36"/>
      <c r="H1878" s="36"/>
      <c r="I1878" s="36"/>
      <c r="J1878" s="36"/>
      <c r="K1878" s="37"/>
      <c r="L1878" s="37"/>
      <c r="M1878" s="37"/>
      <c r="N1878" s="38" t="str">
        <f t="shared" si="928"/>
        <v/>
      </c>
      <c r="O1878" t="str">
        <f t="shared" si="929"/>
        <v/>
      </c>
      <c r="P1878" t="str">
        <f t="shared" si="930"/>
        <v/>
      </c>
      <c r="Q1878" t="str">
        <f t="shared" si="931"/>
        <v/>
      </c>
      <c r="R1878" t="str">
        <f t="shared" si="932"/>
        <v/>
      </c>
      <c r="S1878" t="str">
        <f t="shared" si="933"/>
        <v/>
      </c>
      <c r="T1878" s="39" t="str">
        <f t="shared" si="934"/>
        <v/>
      </c>
      <c r="U1878" s="40">
        <f t="shared" si="935"/>
        <v>0</v>
      </c>
      <c r="V1878" s="40">
        <f t="shared" si="936"/>
        <v>0</v>
      </c>
      <c r="W1878" s="40">
        <f t="shared" si="937"/>
        <v>0</v>
      </c>
      <c r="X1878" t="str">
        <f t="shared" si="938"/>
        <v/>
      </c>
      <c r="Y1878" s="40">
        <f t="shared" si="939"/>
        <v>0</v>
      </c>
      <c r="Z1878" s="40">
        <f t="shared" si="940"/>
        <v>0</v>
      </c>
      <c r="AA1878" s="40">
        <f t="shared" si="941"/>
        <v>0</v>
      </c>
      <c r="AB1878" s="40">
        <f t="shared" si="942"/>
        <v>0</v>
      </c>
      <c r="AC1878" s="40">
        <f t="shared" si="943"/>
        <v>0</v>
      </c>
      <c r="AD1878" s="39">
        <f t="shared" si="944"/>
        <v>0</v>
      </c>
      <c r="AE1878" s="39">
        <f t="shared" si="945"/>
        <v>0</v>
      </c>
      <c r="AF1878" t="str">
        <f t="shared" si="946"/>
        <v/>
      </c>
      <c r="AG1878" t="str">
        <f t="shared" si="947"/>
        <v/>
      </c>
      <c r="AH1878" t="str">
        <f t="shared" si="948"/>
        <v/>
      </c>
      <c r="AJ1878" s="41" t="str">
        <f t="shared" si="949"/>
        <v/>
      </c>
      <c r="AK1878" s="42" t="str">
        <f t="shared" si="950"/>
        <v/>
      </c>
      <c r="AL1878" s="41" t="str">
        <f t="shared" si="951"/>
        <v/>
      </c>
      <c r="AM1878" s="41" t="str">
        <f t="shared" si="952"/>
        <v/>
      </c>
      <c r="AN1878" s="41" t="str">
        <f t="shared" si="953"/>
        <v/>
      </c>
      <c r="AO1878" s="42" t="str">
        <f t="shared" si="954"/>
        <v/>
      </c>
      <c r="AP1878" s="41" t="str">
        <f t="shared" si="955"/>
        <v/>
      </c>
      <c r="AQ1878" s="41" t="str">
        <f t="shared" si="956"/>
        <v/>
      </c>
      <c r="AR1878" s="41" t="str">
        <f>IF($AQ1878="","",COUNTIFS(L_ChaveCob,$AQ1878,L_Ausencia,"&gt;"&amp;$W1878)+COUNTIFS($AQ$4:$AQ1878,$AQ1878,$W$4:$W1878,$W1878))</f>
        <v/>
      </c>
      <c r="AS1878" s="42">
        <f t="shared" si="957"/>
        <v>0</v>
      </c>
      <c r="AT1878" s="42">
        <f t="shared" si="958"/>
        <v>0</v>
      </c>
      <c r="AU1878" s="42">
        <f t="shared" si="959"/>
        <v>0</v>
      </c>
    </row>
    <row r="1879" spans="1:47" x14ac:dyDescent="0.2">
      <c r="A1879" s="35"/>
      <c r="B1879" s="36"/>
      <c r="C1879" s="36"/>
      <c r="D1879" s="36"/>
      <c r="E1879" s="37"/>
      <c r="F1879" s="37"/>
      <c r="G1879" s="36"/>
      <c r="H1879" s="36"/>
      <c r="I1879" s="36"/>
      <c r="J1879" s="36"/>
      <c r="K1879" s="37"/>
      <c r="L1879" s="37"/>
      <c r="M1879" s="37"/>
      <c r="N1879" s="38" t="str">
        <f t="shared" si="928"/>
        <v/>
      </c>
      <c r="O1879" t="str">
        <f t="shared" si="929"/>
        <v/>
      </c>
      <c r="P1879" t="str">
        <f t="shared" si="930"/>
        <v/>
      </c>
      <c r="Q1879" t="str">
        <f t="shared" si="931"/>
        <v/>
      </c>
      <c r="R1879" t="str">
        <f t="shared" si="932"/>
        <v/>
      </c>
      <c r="S1879" t="str">
        <f t="shared" si="933"/>
        <v/>
      </c>
      <c r="T1879" s="39" t="str">
        <f t="shared" si="934"/>
        <v/>
      </c>
      <c r="U1879" s="40">
        <f t="shared" si="935"/>
        <v>0</v>
      </c>
      <c r="V1879" s="40">
        <f t="shared" si="936"/>
        <v>0</v>
      </c>
      <c r="W1879" s="40">
        <f t="shared" si="937"/>
        <v>0</v>
      </c>
      <c r="X1879" t="str">
        <f t="shared" si="938"/>
        <v/>
      </c>
      <c r="Y1879" s="40">
        <f t="shared" si="939"/>
        <v>0</v>
      </c>
      <c r="Z1879" s="40">
        <f t="shared" si="940"/>
        <v>0</v>
      </c>
      <c r="AA1879" s="40">
        <f t="shared" si="941"/>
        <v>0</v>
      </c>
      <c r="AB1879" s="40">
        <f t="shared" si="942"/>
        <v>0</v>
      </c>
      <c r="AC1879" s="40">
        <f t="shared" si="943"/>
        <v>0</v>
      </c>
      <c r="AD1879" s="39">
        <f t="shared" si="944"/>
        <v>0</v>
      </c>
      <c r="AE1879" s="39">
        <f t="shared" si="945"/>
        <v>0</v>
      </c>
      <c r="AF1879" t="str">
        <f t="shared" si="946"/>
        <v/>
      </c>
      <c r="AG1879" t="str">
        <f t="shared" si="947"/>
        <v/>
      </c>
      <c r="AH1879" t="str">
        <f t="shared" si="948"/>
        <v/>
      </c>
      <c r="AJ1879" s="41" t="str">
        <f t="shared" si="949"/>
        <v/>
      </c>
      <c r="AK1879" s="42" t="str">
        <f t="shared" si="950"/>
        <v/>
      </c>
      <c r="AL1879" s="41" t="str">
        <f t="shared" si="951"/>
        <v/>
      </c>
      <c r="AM1879" s="41" t="str">
        <f t="shared" si="952"/>
        <v/>
      </c>
      <c r="AN1879" s="41" t="str">
        <f t="shared" si="953"/>
        <v/>
      </c>
      <c r="AO1879" s="42" t="str">
        <f t="shared" si="954"/>
        <v/>
      </c>
      <c r="AP1879" s="41" t="str">
        <f t="shared" si="955"/>
        <v/>
      </c>
      <c r="AQ1879" s="41" t="str">
        <f t="shared" si="956"/>
        <v/>
      </c>
      <c r="AR1879" s="41" t="str">
        <f>IF($AQ1879="","",COUNTIFS(L_ChaveCob,$AQ1879,L_Ausencia,"&gt;"&amp;$W1879)+COUNTIFS($AQ$4:$AQ1879,$AQ1879,$W$4:$W1879,$W1879))</f>
        <v/>
      </c>
      <c r="AS1879" s="42">
        <f t="shared" si="957"/>
        <v>0</v>
      </c>
      <c r="AT1879" s="42">
        <f t="shared" si="958"/>
        <v>0</v>
      </c>
      <c r="AU1879" s="42">
        <f t="shared" si="959"/>
        <v>0</v>
      </c>
    </row>
    <row r="1880" spans="1:47" x14ac:dyDescent="0.2">
      <c r="A1880" s="35"/>
      <c r="B1880" s="36"/>
      <c r="C1880" s="36"/>
      <c r="D1880" s="36"/>
      <c r="E1880" s="37"/>
      <c r="F1880" s="37"/>
      <c r="G1880" s="36"/>
      <c r="H1880" s="36"/>
      <c r="I1880" s="36"/>
      <c r="J1880" s="36"/>
      <c r="K1880" s="37"/>
      <c r="L1880" s="37"/>
      <c r="M1880" s="37"/>
      <c r="N1880" s="38" t="str">
        <f t="shared" si="928"/>
        <v/>
      </c>
      <c r="O1880" t="str">
        <f t="shared" si="929"/>
        <v/>
      </c>
      <c r="P1880" t="str">
        <f t="shared" si="930"/>
        <v/>
      </c>
      <c r="Q1880" t="str">
        <f t="shared" si="931"/>
        <v/>
      </c>
      <c r="R1880" t="str">
        <f t="shared" si="932"/>
        <v/>
      </c>
      <c r="S1880" t="str">
        <f t="shared" si="933"/>
        <v/>
      </c>
      <c r="T1880" s="39" t="str">
        <f t="shared" si="934"/>
        <v/>
      </c>
      <c r="U1880" s="40">
        <f t="shared" si="935"/>
        <v>0</v>
      </c>
      <c r="V1880" s="40">
        <f t="shared" si="936"/>
        <v>0</v>
      </c>
      <c r="W1880" s="40">
        <f t="shared" si="937"/>
        <v>0</v>
      </c>
      <c r="X1880" t="str">
        <f t="shared" si="938"/>
        <v/>
      </c>
      <c r="Y1880" s="40">
        <f t="shared" si="939"/>
        <v>0</v>
      </c>
      <c r="Z1880" s="40">
        <f t="shared" si="940"/>
        <v>0</v>
      </c>
      <c r="AA1880" s="40">
        <f t="shared" si="941"/>
        <v>0</v>
      </c>
      <c r="AB1880" s="40">
        <f t="shared" si="942"/>
        <v>0</v>
      </c>
      <c r="AC1880" s="40">
        <f t="shared" si="943"/>
        <v>0</v>
      </c>
      <c r="AD1880" s="39">
        <f t="shared" si="944"/>
        <v>0</v>
      </c>
      <c r="AE1880" s="39">
        <f t="shared" si="945"/>
        <v>0</v>
      </c>
      <c r="AF1880" t="str">
        <f t="shared" si="946"/>
        <v/>
      </c>
      <c r="AG1880" t="str">
        <f t="shared" si="947"/>
        <v/>
      </c>
      <c r="AH1880" t="str">
        <f t="shared" si="948"/>
        <v/>
      </c>
      <c r="AJ1880" s="41" t="str">
        <f t="shared" si="949"/>
        <v/>
      </c>
      <c r="AK1880" s="42" t="str">
        <f t="shared" si="950"/>
        <v/>
      </c>
      <c r="AL1880" s="41" t="str">
        <f t="shared" si="951"/>
        <v/>
      </c>
      <c r="AM1880" s="41" t="str">
        <f t="shared" si="952"/>
        <v/>
      </c>
      <c r="AN1880" s="41" t="str">
        <f t="shared" si="953"/>
        <v/>
      </c>
      <c r="AO1880" s="42" t="str">
        <f t="shared" si="954"/>
        <v/>
      </c>
      <c r="AP1880" s="41" t="str">
        <f t="shared" si="955"/>
        <v/>
      </c>
      <c r="AQ1880" s="41" t="str">
        <f t="shared" si="956"/>
        <v/>
      </c>
      <c r="AR1880" s="41" t="str">
        <f>IF($AQ1880="","",COUNTIFS(L_ChaveCob,$AQ1880,L_Ausencia,"&gt;"&amp;$W1880)+COUNTIFS($AQ$4:$AQ1880,$AQ1880,$W$4:$W1880,$W1880))</f>
        <v/>
      </c>
      <c r="AS1880" s="42">
        <f t="shared" si="957"/>
        <v>0</v>
      </c>
      <c r="AT1880" s="42">
        <f t="shared" si="958"/>
        <v>0</v>
      </c>
      <c r="AU1880" s="42">
        <f t="shared" si="959"/>
        <v>0</v>
      </c>
    </row>
    <row r="1881" spans="1:47" x14ac:dyDescent="0.2">
      <c r="A1881" s="35"/>
      <c r="B1881" s="36"/>
      <c r="C1881" s="36"/>
      <c r="D1881" s="36"/>
      <c r="E1881" s="37"/>
      <c r="F1881" s="37"/>
      <c r="G1881" s="36"/>
      <c r="H1881" s="36"/>
      <c r="I1881" s="36"/>
      <c r="J1881" s="36"/>
      <c r="K1881" s="37"/>
      <c r="L1881" s="37"/>
      <c r="M1881" s="37"/>
      <c r="N1881" s="38" t="str">
        <f t="shared" si="928"/>
        <v/>
      </c>
      <c r="O1881" t="str">
        <f t="shared" si="929"/>
        <v/>
      </c>
      <c r="P1881" t="str">
        <f t="shared" si="930"/>
        <v/>
      </c>
      <c r="Q1881" t="str">
        <f t="shared" si="931"/>
        <v/>
      </c>
      <c r="R1881" t="str">
        <f t="shared" si="932"/>
        <v/>
      </c>
      <c r="S1881" t="str">
        <f t="shared" si="933"/>
        <v/>
      </c>
      <c r="T1881" s="39" t="str">
        <f t="shared" si="934"/>
        <v/>
      </c>
      <c r="U1881" s="40">
        <f t="shared" si="935"/>
        <v>0</v>
      </c>
      <c r="V1881" s="40">
        <f t="shared" si="936"/>
        <v>0</v>
      </c>
      <c r="W1881" s="40">
        <f t="shared" si="937"/>
        <v>0</v>
      </c>
      <c r="X1881" t="str">
        <f t="shared" si="938"/>
        <v/>
      </c>
      <c r="Y1881" s="40">
        <f t="shared" si="939"/>
        <v>0</v>
      </c>
      <c r="Z1881" s="40">
        <f t="shared" si="940"/>
        <v>0</v>
      </c>
      <c r="AA1881" s="40">
        <f t="shared" si="941"/>
        <v>0</v>
      </c>
      <c r="AB1881" s="40">
        <f t="shared" si="942"/>
        <v>0</v>
      </c>
      <c r="AC1881" s="40">
        <f t="shared" si="943"/>
        <v>0</v>
      </c>
      <c r="AD1881" s="39">
        <f t="shared" si="944"/>
        <v>0</v>
      </c>
      <c r="AE1881" s="39">
        <f t="shared" si="945"/>
        <v>0</v>
      </c>
      <c r="AF1881" t="str">
        <f t="shared" si="946"/>
        <v/>
      </c>
      <c r="AG1881" t="str">
        <f t="shared" si="947"/>
        <v/>
      </c>
      <c r="AH1881" t="str">
        <f t="shared" si="948"/>
        <v/>
      </c>
      <c r="AJ1881" s="41" t="str">
        <f t="shared" si="949"/>
        <v/>
      </c>
      <c r="AK1881" s="42" t="str">
        <f t="shared" si="950"/>
        <v/>
      </c>
      <c r="AL1881" s="41" t="str">
        <f t="shared" si="951"/>
        <v/>
      </c>
      <c r="AM1881" s="41" t="str">
        <f t="shared" si="952"/>
        <v/>
      </c>
      <c r="AN1881" s="41" t="str">
        <f t="shared" si="953"/>
        <v/>
      </c>
      <c r="AO1881" s="42" t="str">
        <f t="shared" si="954"/>
        <v/>
      </c>
      <c r="AP1881" s="41" t="str">
        <f t="shared" si="955"/>
        <v/>
      </c>
      <c r="AQ1881" s="41" t="str">
        <f t="shared" si="956"/>
        <v/>
      </c>
      <c r="AR1881" s="41" t="str">
        <f>IF($AQ1881="","",COUNTIFS(L_ChaveCob,$AQ1881,L_Ausencia,"&gt;"&amp;$W1881)+COUNTIFS($AQ$4:$AQ1881,$AQ1881,$W$4:$W1881,$W1881))</f>
        <v/>
      </c>
      <c r="AS1881" s="42">
        <f t="shared" si="957"/>
        <v>0</v>
      </c>
      <c r="AT1881" s="42">
        <f t="shared" si="958"/>
        <v>0</v>
      </c>
      <c r="AU1881" s="42">
        <f t="shared" si="959"/>
        <v>0</v>
      </c>
    </row>
    <row r="1882" spans="1:47" x14ac:dyDescent="0.2">
      <c r="A1882" s="35"/>
      <c r="B1882" s="36"/>
      <c r="C1882" s="36"/>
      <c r="D1882" s="36"/>
      <c r="E1882" s="37"/>
      <c r="F1882" s="37"/>
      <c r="G1882" s="36"/>
      <c r="H1882" s="36"/>
      <c r="I1882" s="36"/>
      <c r="J1882" s="36"/>
      <c r="K1882" s="37"/>
      <c r="L1882" s="37"/>
      <c r="M1882" s="37"/>
      <c r="N1882" s="38" t="str">
        <f t="shared" si="928"/>
        <v/>
      </c>
      <c r="O1882" t="str">
        <f t="shared" si="929"/>
        <v/>
      </c>
      <c r="P1882" t="str">
        <f t="shared" si="930"/>
        <v/>
      </c>
      <c r="Q1882" t="str">
        <f t="shared" si="931"/>
        <v/>
      </c>
      <c r="R1882" t="str">
        <f t="shared" si="932"/>
        <v/>
      </c>
      <c r="S1882" t="str">
        <f t="shared" si="933"/>
        <v/>
      </c>
      <c r="T1882" s="39" t="str">
        <f t="shared" si="934"/>
        <v/>
      </c>
      <c r="U1882" s="40">
        <f t="shared" si="935"/>
        <v>0</v>
      </c>
      <c r="V1882" s="40">
        <f t="shared" si="936"/>
        <v>0</v>
      </c>
      <c r="W1882" s="40">
        <f t="shared" si="937"/>
        <v>0</v>
      </c>
      <c r="X1882" t="str">
        <f t="shared" si="938"/>
        <v/>
      </c>
      <c r="Y1882" s="40">
        <f t="shared" si="939"/>
        <v>0</v>
      </c>
      <c r="Z1882" s="40">
        <f t="shared" si="940"/>
        <v>0</v>
      </c>
      <c r="AA1882" s="40">
        <f t="shared" si="941"/>
        <v>0</v>
      </c>
      <c r="AB1882" s="40">
        <f t="shared" si="942"/>
        <v>0</v>
      </c>
      <c r="AC1882" s="40">
        <f t="shared" si="943"/>
        <v>0</v>
      </c>
      <c r="AD1882" s="39">
        <f t="shared" si="944"/>
        <v>0</v>
      </c>
      <c r="AE1882" s="39">
        <f t="shared" si="945"/>
        <v>0</v>
      </c>
      <c r="AF1882" t="str">
        <f t="shared" si="946"/>
        <v/>
      </c>
      <c r="AG1882" t="str">
        <f t="shared" si="947"/>
        <v/>
      </c>
      <c r="AH1882" t="str">
        <f t="shared" si="948"/>
        <v/>
      </c>
      <c r="AJ1882" s="41" t="str">
        <f t="shared" si="949"/>
        <v/>
      </c>
      <c r="AK1882" s="42" t="str">
        <f t="shared" si="950"/>
        <v/>
      </c>
      <c r="AL1882" s="41" t="str">
        <f t="shared" si="951"/>
        <v/>
      </c>
      <c r="AM1882" s="41" t="str">
        <f t="shared" si="952"/>
        <v/>
      </c>
      <c r="AN1882" s="41" t="str">
        <f t="shared" si="953"/>
        <v/>
      </c>
      <c r="AO1882" s="42" t="str">
        <f t="shared" si="954"/>
        <v/>
      </c>
      <c r="AP1882" s="41" t="str">
        <f t="shared" si="955"/>
        <v/>
      </c>
      <c r="AQ1882" s="41" t="str">
        <f t="shared" si="956"/>
        <v/>
      </c>
      <c r="AR1882" s="41" t="str">
        <f>IF($AQ1882="","",COUNTIFS(L_ChaveCob,$AQ1882,L_Ausencia,"&gt;"&amp;$W1882)+COUNTIFS($AQ$4:$AQ1882,$AQ1882,$W$4:$W1882,$W1882))</f>
        <v/>
      </c>
      <c r="AS1882" s="42">
        <f t="shared" si="957"/>
        <v>0</v>
      </c>
      <c r="AT1882" s="42">
        <f t="shared" si="958"/>
        <v>0</v>
      </c>
      <c r="AU1882" s="42">
        <f t="shared" si="959"/>
        <v>0</v>
      </c>
    </row>
    <row r="1883" spans="1:47" x14ac:dyDescent="0.2">
      <c r="A1883" s="35"/>
      <c r="B1883" s="36"/>
      <c r="C1883" s="36"/>
      <c r="D1883" s="36"/>
      <c r="E1883" s="37"/>
      <c r="F1883" s="37"/>
      <c r="G1883" s="36"/>
      <c r="H1883" s="36"/>
      <c r="I1883" s="36"/>
      <c r="J1883" s="36"/>
      <c r="K1883" s="37"/>
      <c r="L1883" s="37"/>
      <c r="M1883" s="37"/>
      <c r="N1883" s="38" t="str">
        <f t="shared" si="928"/>
        <v/>
      </c>
      <c r="O1883" t="str">
        <f t="shared" si="929"/>
        <v/>
      </c>
      <c r="P1883" t="str">
        <f t="shared" si="930"/>
        <v/>
      </c>
      <c r="Q1883" t="str">
        <f t="shared" si="931"/>
        <v/>
      </c>
      <c r="R1883" t="str">
        <f t="shared" si="932"/>
        <v/>
      </c>
      <c r="S1883" t="str">
        <f t="shared" si="933"/>
        <v/>
      </c>
      <c r="T1883" s="39" t="str">
        <f t="shared" si="934"/>
        <v/>
      </c>
      <c r="U1883" s="40">
        <f t="shared" si="935"/>
        <v>0</v>
      </c>
      <c r="V1883" s="40">
        <f t="shared" si="936"/>
        <v>0</v>
      </c>
      <c r="W1883" s="40">
        <f t="shared" si="937"/>
        <v>0</v>
      </c>
      <c r="X1883" t="str">
        <f t="shared" si="938"/>
        <v/>
      </c>
      <c r="Y1883" s="40">
        <f t="shared" si="939"/>
        <v>0</v>
      </c>
      <c r="Z1883" s="40">
        <f t="shared" si="940"/>
        <v>0</v>
      </c>
      <c r="AA1883" s="40">
        <f t="shared" si="941"/>
        <v>0</v>
      </c>
      <c r="AB1883" s="40">
        <f t="shared" si="942"/>
        <v>0</v>
      </c>
      <c r="AC1883" s="40">
        <f t="shared" si="943"/>
        <v>0</v>
      </c>
      <c r="AD1883" s="39">
        <f t="shared" si="944"/>
        <v>0</v>
      </c>
      <c r="AE1883" s="39">
        <f t="shared" si="945"/>
        <v>0</v>
      </c>
      <c r="AF1883" t="str">
        <f t="shared" si="946"/>
        <v/>
      </c>
      <c r="AG1883" t="str">
        <f t="shared" si="947"/>
        <v/>
      </c>
      <c r="AH1883" t="str">
        <f t="shared" si="948"/>
        <v/>
      </c>
      <c r="AJ1883" s="41" t="str">
        <f t="shared" si="949"/>
        <v/>
      </c>
      <c r="AK1883" s="42" t="str">
        <f t="shared" si="950"/>
        <v/>
      </c>
      <c r="AL1883" s="41" t="str">
        <f t="shared" si="951"/>
        <v/>
      </c>
      <c r="AM1883" s="41" t="str">
        <f t="shared" si="952"/>
        <v/>
      </c>
      <c r="AN1883" s="41" t="str">
        <f t="shared" si="953"/>
        <v/>
      </c>
      <c r="AO1883" s="42" t="str">
        <f t="shared" si="954"/>
        <v/>
      </c>
      <c r="AP1883" s="41" t="str">
        <f t="shared" si="955"/>
        <v/>
      </c>
      <c r="AQ1883" s="41" t="str">
        <f t="shared" si="956"/>
        <v/>
      </c>
      <c r="AR1883" s="41" t="str">
        <f>IF($AQ1883="","",COUNTIFS(L_ChaveCob,$AQ1883,L_Ausencia,"&gt;"&amp;$W1883)+COUNTIFS($AQ$4:$AQ1883,$AQ1883,$W$4:$W1883,$W1883))</f>
        <v/>
      </c>
      <c r="AS1883" s="42">
        <f t="shared" si="957"/>
        <v>0</v>
      </c>
      <c r="AT1883" s="42">
        <f t="shared" si="958"/>
        <v>0</v>
      </c>
      <c r="AU1883" s="42">
        <f t="shared" si="959"/>
        <v>0</v>
      </c>
    </row>
    <row r="1884" spans="1:47" x14ac:dyDescent="0.2">
      <c r="A1884" s="35"/>
      <c r="B1884" s="36"/>
      <c r="C1884" s="36"/>
      <c r="D1884" s="36"/>
      <c r="E1884" s="37"/>
      <c r="F1884" s="37"/>
      <c r="G1884" s="36"/>
      <c r="H1884" s="36"/>
      <c r="I1884" s="36"/>
      <c r="J1884" s="36"/>
      <c r="K1884" s="37"/>
      <c r="L1884" s="37"/>
      <c r="M1884" s="37"/>
      <c r="N1884" s="38" t="str">
        <f t="shared" si="928"/>
        <v/>
      </c>
      <c r="O1884" t="str">
        <f t="shared" si="929"/>
        <v/>
      </c>
      <c r="P1884" t="str">
        <f t="shared" si="930"/>
        <v/>
      </c>
      <c r="Q1884" t="str">
        <f t="shared" si="931"/>
        <v/>
      </c>
      <c r="R1884" t="str">
        <f t="shared" si="932"/>
        <v/>
      </c>
      <c r="S1884" t="str">
        <f t="shared" si="933"/>
        <v/>
      </c>
      <c r="T1884" s="39" t="str">
        <f t="shared" si="934"/>
        <v/>
      </c>
      <c r="U1884" s="40">
        <f t="shared" si="935"/>
        <v>0</v>
      </c>
      <c r="V1884" s="40">
        <f t="shared" si="936"/>
        <v>0</v>
      </c>
      <c r="W1884" s="40">
        <f t="shared" si="937"/>
        <v>0</v>
      </c>
      <c r="X1884" t="str">
        <f t="shared" si="938"/>
        <v/>
      </c>
      <c r="Y1884" s="40">
        <f t="shared" si="939"/>
        <v>0</v>
      </c>
      <c r="Z1884" s="40">
        <f t="shared" si="940"/>
        <v>0</v>
      </c>
      <c r="AA1884" s="40">
        <f t="shared" si="941"/>
        <v>0</v>
      </c>
      <c r="AB1884" s="40">
        <f t="shared" si="942"/>
        <v>0</v>
      </c>
      <c r="AC1884" s="40">
        <f t="shared" si="943"/>
        <v>0</v>
      </c>
      <c r="AD1884" s="39">
        <f t="shared" si="944"/>
        <v>0</v>
      </c>
      <c r="AE1884" s="39">
        <f t="shared" si="945"/>
        <v>0</v>
      </c>
      <c r="AF1884" t="str">
        <f t="shared" si="946"/>
        <v/>
      </c>
      <c r="AG1884" t="str">
        <f t="shared" si="947"/>
        <v/>
      </c>
      <c r="AH1884" t="str">
        <f t="shared" si="948"/>
        <v/>
      </c>
      <c r="AJ1884" s="41" t="str">
        <f t="shared" si="949"/>
        <v/>
      </c>
      <c r="AK1884" s="42" t="str">
        <f t="shared" si="950"/>
        <v/>
      </c>
      <c r="AL1884" s="41" t="str">
        <f t="shared" si="951"/>
        <v/>
      </c>
      <c r="AM1884" s="41" t="str">
        <f t="shared" si="952"/>
        <v/>
      </c>
      <c r="AN1884" s="41" t="str">
        <f t="shared" si="953"/>
        <v/>
      </c>
      <c r="AO1884" s="42" t="str">
        <f t="shared" si="954"/>
        <v/>
      </c>
      <c r="AP1884" s="41" t="str">
        <f t="shared" si="955"/>
        <v/>
      </c>
      <c r="AQ1884" s="41" t="str">
        <f t="shared" si="956"/>
        <v/>
      </c>
      <c r="AR1884" s="41" t="str">
        <f>IF($AQ1884="","",COUNTIFS(L_ChaveCob,$AQ1884,L_Ausencia,"&gt;"&amp;$W1884)+COUNTIFS($AQ$4:$AQ1884,$AQ1884,$W$4:$W1884,$W1884))</f>
        <v/>
      </c>
      <c r="AS1884" s="42">
        <f t="shared" si="957"/>
        <v>0</v>
      </c>
      <c r="AT1884" s="42">
        <f t="shared" si="958"/>
        <v>0</v>
      </c>
      <c r="AU1884" s="42">
        <f t="shared" si="959"/>
        <v>0</v>
      </c>
    </row>
    <row r="1885" spans="1:47" x14ac:dyDescent="0.2">
      <c r="A1885" s="35"/>
      <c r="B1885" s="36"/>
      <c r="C1885" s="36"/>
      <c r="D1885" s="36"/>
      <c r="E1885" s="37"/>
      <c r="F1885" s="37"/>
      <c r="G1885" s="36"/>
      <c r="H1885" s="36"/>
      <c r="I1885" s="36"/>
      <c r="J1885" s="36"/>
      <c r="K1885" s="37"/>
      <c r="L1885" s="37"/>
      <c r="M1885" s="37"/>
      <c r="N1885" s="38" t="str">
        <f t="shared" si="928"/>
        <v/>
      </c>
      <c r="O1885" t="str">
        <f t="shared" si="929"/>
        <v/>
      </c>
      <c r="P1885" t="str">
        <f t="shared" si="930"/>
        <v/>
      </c>
      <c r="Q1885" t="str">
        <f t="shared" si="931"/>
        <v/>
      </c>
      <c r="R1885" t="str">
        <f t="shared" si="932"/>
        <v/>
      </c>
      <c r="S1885" t="str">
        <f t="shared" si="933"/>
        <v/>
      </c>
      <c r="T1885" s="39" t="str">
        <f t="shared" si="934"/>
        <v/>
      </c>
      <c r="U1885" s="40">
        <f t="shared" si="935"/>
        <v>0</v>
      </c>
      <c r="V1885" s="40">
        <f t="shared" si="936"/>
        <v>0</v>
      </c>
      <c r="W1885" s="40">
        <f t="shared" si="937"/>
        <v>0</v>
      </c>
      <c r="X1885" t="str">
        <f t="shared" si="938"/>
        <v/>
      </c>
      <c r="Y1885" s="40">
        <f t="shared" si="939"/>
        <v>0</v>
      </c>
      <c r="Z1885" s="40">
        <f t="shared" si="940"/>
        <v>0</v>
      </c>
      <c r="AA1885" s="40">
        <f t="shared" si="941"/>
        <v>0</v>
      </c>
      <c r="AB1885" s="40">
        <f t="shared" si="942"/>
        <v>0</v>
      </c>
      <c r="AC1885" s="40">
        <f t="shared" si="943"/>
        <v>0</v>
      </c>
      <c r="AD1885" s="39">
        <f t="shared" si="944"/>
        <v>0</v>
      </c>
      <c r="AE1885" s="39">
        <f t="shared" si="945"/>
        <v>0</v>
      </c>
      <c r="AF1885" t="str">
        <f t="shared" si="946"/>
        <v/>
      </c>
      <c r="AG1885" t="str">
        <f t="shared" si="947"/>
        <v/>
      </c>
      <c r="AH1885" t="str">
        <f t="shared" si="948"/>
        <v/>
      </c>
      <c r="AJ1885" s="41" t="str">
        <f t="shared" si="949"/>
        <v/>
      </c>
      <c r="AK1885" s="42" t="str">
        <f t="shared" si="950"/>
        <v/>
      </c>
      <c r="AL1885" s="41" t="str">
        <f t="shared" si="951"/>
        <v/>
      </c>
      <c r="AM1885" s="41" t="str">
        <f t="shared" si="952"/>
        <v/>
      </c>
      <c r="AN1885" s="41" t="str">
        <f t="shared" si="953"/>
        <v/>
      </c>
      <c r="AO1885" s="42" t="str">
        <f t="shared" si="954"/>
        <v/>
      </c>
      <c r="AP1885" s="41" t="str">
        <f t="shared" si="955"/>
        <v/>
      </c>
      <c r="AQ1885" s="41" t="str">
        <f t="shared" si="956"/>
        <v/>
      </c>
      <c r="AR1885" s="41" t="str">
        <f>IF($AQ1885="","",COUNTIFS(L_ChaveCob,$AQ1885,L_Ausencia,"&gt;"&amp;$W1885)+COUNTIFS($AQ$4:$AQ1885,$AQ1885,$W$4:$W1885,$W1885))</f>
        <v/>
      </c>
      <c r="AS1885" s="42">
        <f t="shared" si="957"/>
        <v>0</v>
      </c>
      <c r="AT1885" s="42">
        <f t="shared" si="958"/>
        <v>0</v>
      </c>
      <c r="AU1885" s="42">
        <f t="shared" si="959"/>
        <v>0</v>
      </c>
    </row>
    <row r="1886" spans="1:47" x14ac:dyDescent="0.2">
      <c r="A1886" s="35"/>
      <c r="B1886" s="36"/>
      <c r="C1886" s="36"/>
      <c r="D1886" s="36"/>
      <c r="E1886" s="37"/>
      <c r="F1886" s="37"/>
      <c r="G1886" s="36"/>
      <c r="H1886" s="36"/>
      <c r="I1886" s="36"/>
      <c r="J1886" s="36"/>
      <c r="K1886" s="37"/>
      <c r="L1886" s="37"/>
      <c r="M1886" s="37"/>
      <c r="N1886" s="38" t="str">
        <f t="shared" si="928"/>
        <v/>
      </c>
      <c r="O1886" t="str">
        <f t="shared" si="929"/>
        <v/>
      </c>
      <c r="P1886" t="str">
        <f t="shared" si="930"/>
        <v/>
      </c>
      <c r="Q1886" t="str">
        <f t="shared" si="931"/>
        <v/>
      </c>
      <c r="R1886" t="str">
        <f t="shared" si="932"/>
        <v/>
      </c>
      <c r="S1886" t="str">
        <f t="shared" si="933"/>
        <v/>
      </c>
      <c r="T1886" s="39" t="str">
        <f t="shared" si="934"/>
        <v/>
      </c>
      <c r="U1886" s="40">
        <f t="shared" si="935"/>
        <v>0</v>
      </c>
      <c r="V1886" s="40">
        <f t="shared" si="936"/>
        <v>0</v>
      </c>
      <c r="W1886" s="40">
        <f t="shared" si="937"/>
        <v>0</v>
      </c>
      <c r="X1886" t="str">
        <f t="shared" si="938"/>
        <v/>
      </c>
      <c r="Y1886" s="40">
        <f t="shared" si="939"/>
        <v>0</v>
      </c>
      <c r="Z1886" s="40">
        <f t="shared" si="940"/>
        <v>0</v>
      </c>
      <c r="AA1886" s="40">
        <f t="shared" si="941"/>
        <v>0</v>
      </c>
      <c r="AB1886" s="40">
        <f t="shared" si="942"/>
        <v>0</v>
      </c>
      <c r="AC1886" s="40">
        <f t="shared" si="943"/>
        <v>0</v>
      </c>
      <c r="AD1886" s="39">
        <f t="shared" si="944"/>
        <v>0</v>
      </c>
      <c r="AE1886" s="39">
        <f t="shared" si="945"/>
        <v>0</v>
      </c>
      <c r="AF1886" t="str">
        <f t="shared" si="946"/>
        <v/>
      </c>
      <c r="AG1886" t="str">
        <f t="shared" si="947"/>
        <v/>
      </c>
      <c r="AH1886" t="str">
        <f t="shared" si="948"/>
        <v/>
      </c>
      <c r="AJ1886" s="41" t="str">
        <f t="shared" si="949"/>
        <v/>
      </c>
      <c r="AK1886" s="42" t="str">
        <f t="shared" si="950"/>
        <v/>
      </c>
      <c r="AL1886" s="41" t="str">
        <f t="shared" si="951"/>
        <v/>
      </c>
      <c r="AM1886" s="41" t="str">
        <f t="shared" si="952"/>
        <v/>
      </c>
      <c r="AN1886" s="41" t="str">
        <f t="shared" si="953"/>
        <v/>
      </c>
      <c r="AO1886" s="42" t="str">
        <f t="shared" si="954"/>
        <v/>
      </c>
      <c r="AP1886" s="41" t="str">
        <f t="shared" si="955"/>
        <v/>
      </c>
      <c r="AQ1886" s="41" t="str">
        <f t="shared" si="956"/>
        <v/>
      </c>
      <c r="AR1886" s="41" t="str">
        <f>IF($AQ1886="","",COUNTIFS(L_ChaveCob,$AQ1886,L_Ausencia,"&gt;"&amp;$W1886)+COUNTIFS($AQ$4:$AQ1886,$AQ1886,$W$4:$W1886,$W1886))</f>
        <v/>
      </c>
      <c r="AS1886" s="42">
        <f t="shared" si="957"/>
        <v>0</v>
      </c>
      <c r="AT1886" s="42">
        <f t="shared" si="958"/>
        <v>0</v>
      </c>
      <c r="AU1886" s="42">
        <f t="shared" si="959"/>
        <v>0</v>
      </c>
    </row>
    <row r="1887" spans="1:47" x14ac:dyDescent="0.2">
      <c r="A1887" s="35"/>
      <c r="B1887" s="36"/>
      <c r="C1887" s="36"/>
      <c r="D1887" s="36"/>
      <c r="E1887" s="37"/>
      <c r="F1887" s="37"/>
      <c r="G1887" s="36"/>
      <c r="H1887" s="36"/>
      <c r="I1887" s="36"/>
      <c r="J1887" s="36"/>
      <c r="K1887" s="37"/>
      <c r="L1887" s="37"/>
      <c r="M1887" s="37"/>
      <c r="N1887" s="38" t="str">
        <f t="shared" si="928"/>
        <v/>
      </c>
      <c r="O1887" t="str">
        <f t="shared" si="929"/>
        <v/>
      </c>
      <c r="P1887" t="str">
        <f t="shared" si="930"/>
        <v/>
      </c>
      <c r="Q1887" t="str">
        <f t="shared" si="931"/>
        <v/>
      </c>
      <c r="R1887" t="str">
        <f t="shared" si="932"/>
        <v/>
      </c>
      <c r="S1887" t="str">
        <f t="shared" si="933"/>
        <v/>
      </c>
      <c r="T1887" s="39" t="str">
        <f t="shared" si="934"/>
        <v/>
      </c>
      <c r="U1887" s="40">
        <f t="shared" si="935"/>
        <v>0</v>
      </c>
      <c r="V1887" s="40">
        <f t="shared" si="936"/>
        <v>0</v>
      </c>
      <c r="W1887" s="40">
        <f t="shared" si="937"/>
        <v>0</v>
      </c>
      <c r="X1887" t="str">
        <f t="shared" si="938"/>
        <v/>
      </c>
      <c r="Y1887" s="40">
        <f t="shared" si="939"/>
        <v>0</v>
      </c>
      <c r="Z1887" s="40">
        <f t="shared" si="940"/>
        <v>0</v>
      </c>
      <c r="AA1887" s="40">
        <f t="shared" si="941"/>
        <v>0</v>
      </c>
      <c r="AB1887" s="40">
        <f t="shared" si="942"/>
        <v>0</v>
      </c>
      <c r="AC1887" s="40">
        <f t="shared" si="943"/>
        <v>0</v>
      </c>
      <c r="AD1887" s="39">
        <f t="shared" si="944"/>
        <v>0</v>
      </c>
      <c r="AE1887" s="39">
        <f t="shared" si="945"/>
        <v>0</v>
      </c>
      <c r="AF1887" t="str">
        <f t="shared" si="946"/>
        <v/>
      </c>
      <c r="AG1887" t="str">
        <f t="shared" si="947"/>
        <v/>
      </c>
      <c r="AH1887" t="str">
        <f t="shared" si="948"/>
        <v/>
      </c>
      <c r="AJ1887" s="41" t="str">
        <f t="shared" si="949"/>
        <v/>
      </c>
      <c r="AK1887" s="42" t="str">
        <f t="shared" si="950"/>
        <v/>
      </c>
      <c r="AL1887" s="41" t="str">
        <f t="shared" si="951"/>
        <v/>
      </c>
      <c r="AM1887" s="41" t="str">
        <f t="shared" si="952"/>
        <v/>
      </c>
      <c r="AN1887" s="41" t="str">
        <f t="shared" si="953"/>
        <v/>
      </c>
      <c r="AO1887" s="42" t="str">
        <f t="shared" si="954"/>
        <v/>
      </c>
      <c r="AP1887" s="41" t="str">
        <f t="shared" si="955"/>
        <v/>
      </c>
      <c r="AQ1887" s="41" t="str">
        <f t="shared" si="956"/>
        <v/>
      </c>
      <c r="AR1887" s="41" t="str">
        <f>IF($AQ1887="","",COUNTIFS(L_ChaveCob,$AQ1887,L_Ausencia,"&gt;"&amp;$W1887)+COUNTIFS($AQ$4:$AQ1887,$AQ1887,$W$4:$W1887,$W1887))</f>
        <v/>
      </c>
      <c r="AS1887" s="42">
        <f t="shared" si="957"/>
        <v>0</v>
      </c>
      <c r="AT1887" s="42">
        <f t="shared" si="958"/>
        <v>0</v>
      </c>
      <c r="AU1887" s="42">
        <f t="shared" si="959"/>
        <v>0</v>
      </c>
    </row>
    <row r="1888" spans="1:47" x14ac:dyDescent="0.2">
      <c r="A1888" s="35"/>
      <c r="B1888" s="36"/>
      <c r="C1888" s="36"/>
      <c r="D1888" s="36"/>
      <c r="E1888" s="37"/>
      <c r="F1888" s="37"/>
      <c r="G1888" s="36"/>
      <c r="H1888" s="36"/>
      <c r="I1888" s="36"/>
      <c r="J1888" s="36"/>
      <c r="K1888" s="37"/>
      <c r="L1888" s="37"/>
      <c r="M1888" s="37"/>
      <c r="N1888" s="38" t="str">
        <f t="shared" si="928"/>
        <v/>
      </c>
      <c r="O1888" t="str">
        <f t="shared" si="929"/>
        <v/>
      </c>
      <c r="P1888" t="str">
        <f t="shared" si="930"/>
        <v/>
      </c>
      <c r="Q1888" t="str">
        <f t="shared" si="931"/>
        <v/>
      </c>
      <c r="R1888" t="str">
        <f t="shared" si="932"/>
        <v/>
      </c>
      <c r="S1888" t="str">
        <f t="shared" si="933"/>
        <v/>
      </c>
      <c r="T1888" s="39" t="str">
        <f t="shared" si="934"/>
        <v/>
      </c>
      <c r="U1888" s="40">
        <f t="shared" si="935"/>
        <v>0</v>
      </c>
      <c r="V1888" s="40">
        <f t="shared" si="936"/>
        <v>0</v>
      </c>
      <c r="W1888" s="40">
        <f t="shared" si="937"/>
        <v>0</v>
      </c>
      <c r="X1888" t="str">
        <f t="shared" si="938"/>
        <v/>
      </c>
      <c r="Y1888" s="40">
        <f t="shared" si="939"/>
        <v>0</v>
      </c>
      <c r="Z1888" s="40">
        <f t="shared" si="940"/>
        <v>0</v>
      </c>
      <c r="AA1888" s="40">
        <f t="shared" si="941"/>
        <v>0</v>
      </c>
      <c r="AB1888" s="40">
        <f t="shared" si="942"/>
        <v>0</v>
      </c>
      <c r="AC1888" s="40">
        <f t="shared" si="943"/>
        <v>0</v>
      </c>
      <c r="AD1888" s="39">
        <f t="shared" si="944"/>
        <v>0</v>
      </c>
      <c r="AE1888" s="39">
        <f t="shared" si="945"/>
        <v>0</v>
      </c>
      <c r="AF1888" t="str">
        <f t="shared" si="946"/>
        <v/>
      </c>
      <c r="AG1888" t="str">
        <f t="shared" si="947"/>
        <v/>
      </c>
      <c r="AH1888" t="str">
        <f t="shared" si="948"/>
        <v/>
      </c>
      <c r="AJ1888" s="41" t="str">
        <f t="shared" si="949"/>
        <v/>
      </c>
      <c r="AK1888" s="42" t="str">
        <f t="shared" si="950"/>
        <v/>
      </c>
      <c r="AL1888" s="41" t="str">
        <f t="shared" si="951"/>
        <v/>
      </c>
      <c r="AM1888" s="41" t="str">
        <f t="shared" si="952"/>
        <v/>
      </c>
      <c r="AN1888" s="41" t="str">
        <f t="shared" si="953"/>
        <v/>
      </c>
      <c r="AO1888" s="42" t="str">
        <f t="shared" si="954"/>
        <v/>
      </c>
      <c r="AP1888" s="41" t="str">
        <f t="shared" si="955"/>
        <v/>
      </c>
      <c r="AQ1888" s="41" t="str">
        <f t="shared" si="956"/>
        <v/>
      </c>
      <c r="AR1888" s="41" t="str">
        <f>IF($AQ1888="","",COUNTIFS(L_ChaveCob,$AQ1888,L_Ausencia,"&gt;"&amp;$W1888)+COUNTIFS($AQ$4:$AQ1888,$AQ1888,$W$4:$W1888,$W1888))</f>
        <v/>
      </c>
      <c r="AS1888" s="42">
        <f t="shared" si="957"/>
        <v>0</v>
      </c>
      <c r="AT1888" s="42">
        <f t="shared" si="958"/>
        <v>0</v>
      </c>
      <c r="AU1888" s="42">
        <f t="shared" si="959"/>
        <v>0</v>
      </c>
    </row>
    <row r="1889" spans="1:47" x14ac:dyDescent="0.2">
      <c r="A1889" s="35"/>
      <c r="B1889" s="36"/>
      <c r="C1889" s="36"/>
      <c r="D1889" s="36"/>
      <c r="E1889" s="37"/>
      <c r="F1889" s="37"/>
      <c r="G1889" s="36"/>
      <c r="H1889" s="36"/>
      <c r="I1889" s="36"/>
      <c r="J1889" s="36"/>
      <c r="K1889" s="37"/>
      <c r="L1889" s="37"/>
      <c r="M1889" s="37"/>
      <c r="N1889" s="38" t="str">
        <f t="shared" si="928"/>
        <v/>
      </c>
      <c r="O1889" t="str">
        <f t="shared" si="929"/>
        <v/>
      </c>
      <c r="P1889" t="str">
        <f t="shared" si="930"/>
        <v/>
      </c>
      <c r="Q1889" t="str">
        <f t="shared" si="931"/>
        <v/>
      </c>
      <c r="R1889" t="str">
        <f t="shared" si="932"/>
        <v/>
      </c>
      <c r="S1889" t="str">
        <f t="shared" si="933"/>
        <v/>
      </c>
      <c r="T1889" s="39" t="str">
        <f t="shared" si="934"/>
        <v/>
      </c>
      <c r="U1889" s="40">
        <f t="shared" si="935"/>
        <v>0</v>
      </c>
      <c r="V1889" s="40">
        <f t="shared" si="936"/>
        <v>0</v>
      </c>
      <c r="W1889" s="40">
        <f t="shared" si="937"/>
        <v>0</v>
      </c>
      <c r="X1889" t="str">
        <f t="shared" si="938"/>
        <v/>
      </c>
      <c r="Y1889" s="40">
        <f t="shared" si="939"/>
        <v>0</v>
      </c>
      <c r="Z1889" s="40">
        <f t="shared" si="940"/>
        <v>0</v>
      </c>
      <c r="AA1889" s="40">
        <f t="shared" si="941"/>
        <v>0</v>
      </c>
      <c r="AB1889" s="40">
        <f t="shared" si="942"/>
        <v>0</v>
      </c>
      <c r="AC1889" s="40">
        <f t="shared" si="943"/>
        <v>0</v>
      </c>
      <c r="AD1889" s="39">
        <f t="shared" si="944"/>
        <v>0</v>
      </c>
      <c r="AE1889" s="39">
        <f t="shared" si="945"/>
        <v>0</v>
      </c>
      <c r="AF1889" t="str">
        <f t="shared" si="946"/>
        <v/>
      </c>
      <c r="AG1889" t="str">
        <f t="shared" si="947"/>
        <v/>
      </c>
      <c r="AH1889" t="str">
        <f t="shared" si="948"/>
        <v/>
      </c>
      <c r="AJ1889" s="41" t="str">
        <f t="shared" si="949"/>
        <v/>
      </c>
      <c r="AK1889" s="42" t="str">
        <f t="shared" si="950"/>
        <v/>
      </c>
      <c r="AL1889" s="41" t="str">
        <f t="shared" si="951"/>
        <v/>
      </c>
      <c r="AM1889" s="41" t="str">
        <f t="shared" si="952"/>
        <v/>
      </c>
      <c r="AN1889" s="41" t="str">
        <f t="shared" si="953"/>
        <v/>
      </c>
      <c r="AO1889" s="42" t="str">
        <f t="shared" si="954"/>
        <v/>
      </c>
      <c r="AP1889" s="41" t="str">
        <f t="shared" si="955"/>
        <v/>
      </c>
      <c r="AQ1889" s="41" t="str">
        <f t="shared" si="956"/>
        <v/>
      </c>
      <c r="AR1889" s="41" t="str">
        <f>IF($AQ1889="","",COUNTIFS(L_ChaveCob,$AQ1889,L_Ausencia,"&gt;"&amp;$W1889)+COUNTIFS($AQ$4:$AQ1889,$AQ1889,$W$4:$W1889,$W1889))</f>
        <v/>
      </c>
      <c r="AS1889" s="42">
        <f t="shared" si="957"/>
        <v>0</v>
      </c>
      <c r="AT1889" s="42">
        <f t="shared" si="958"/>
        <v>0</v>
      </c>
      <c r="AU1889" s="42">
        <f t="shared" si="959"/>
        <v>0</v>
      </c>
    </row>
    <row r="1890" spans="1:47" x14ac:dyDescent="0.2">
      <c r="A1890" s="35"/>
      <c r="B1890" s="36"/>
      <c r="C1890" s="36"/>
      <c r="D1890" s="36"/>
      <c r="E1890" s="37"/>
      <c r="F1890" s="37"/>
      <c r="G1890" s="36"/>
      <c r="H1890" s="36"/>
      <c r="I1890" s="36"/>
      <c r="J1890" s="36"/>
      <c r="K1890" s="37"/>
      <c r="L1890" s="37"/>
      <c r="M1890" s="37"/>
      <c r="N1890" s="38" t="str">
        <f t="shared" si="928"/>
        <v/>
      </c>
      <c r="O1890" t="str">
        <f t="shared" si="929"/>
        <v/>
      </c>
      <c r="P1890" t="str">
        <f t="shared" si="930"/>
        <v/>
      </c>
      <c r="Q1890" t="str">
        <f t="shared" si="931"/>
        <v/>
      </c>
      <c r="R1890" t="str">
        <f t="shared" si="932"/>
        <v/>
      </c>
      <c r="S1890" t="str">
        <f t="shared" si="933"/>
        <v/>
      </c>
      <c r="T1890" s="39" t="str">
        <f t="shared" si="934"/>
        <v/>
      </c>
      <c r="U1890" s="40">
        <f t="shared" si="935"/>
        <v>0</v>
      </c>
      <c r="V1890" s="40">
        <f t="shared" si="936"/>
        <v>0</v>
      </c>
      <c r="W1890" s="40">
        <f t="shared" si="937"/>
        <v>0</v>
      </c>
      <c r="X1890" t="str">
        <f t="shared" si="938"/>
        <v/>
      </c>
      <c r="Y1890" s="40">
        <f t="shared" si="939"/>
        <v>0</v>
      </c>
      <c r="Z1890" s="40">
        <f t="shared" si="940"/>
        <v>0</v>
      </c>
      <c r="AA1890" s="40">
        <f t="shared" si="941"/>
        <v>0</v>
      </c>
      <c r="AB1890" s="40">
        <f t="shared" si="942"/>
        <v>0</v>
      </c>
      <c r="AC1890" s="40">
        <f t="shared" si="943"/>
        <v>0</v>
      </c>
      <c r="AD1890" s="39">
        <f t="shared" si="944"/>
        <v>0</v>
      </c>
      <c r="AE1890" s="39">
        <f t="shared" si="945"/>
        <v>0</v>
      </c>
      <c r="AF1890" t="str">
        <f t="shared" si="946"/>
        <v/>
      </c>
      <c r="AG1890" t="str">
        <f t="shared" si="947"/>
        <v/>
      </c>
      <c r="AH1890" t="str">
        <f t="shared" si="948"/>
        <v/>
      </c>
      <c r="AJ1890" s="41" t="str">
        <f t="shared" si="949"/>
        <v/>
      </c>
      <c r="AK1890" s="42" t="str">
        <f t="shared" si="950"/>
        <v/>
      </c>
      <c r="AL1890" s="41" t="str">
        <f t="shared" si="951"/>
        <v/>
      </c>
      <c r="AM1890" s="41" t="str">
        <f t="shared" si="952"/>
        <v/>
      </c>
      <c r="AN1890" s="41" t="str">
        <f t="shared" si="953"/>
        <v/>
      </c>
      <c r="AO1890" s="42" t="str">
        <f t="shared" si="954"/>
        <v/>
      </c>
      <c r="AP1890" s="41" t="str">
        <f t="shared" si="955"/>
        <v/>
      </c>
      <c r="AQ1890" s="41" t="str">
        <f t="shared" si="956"/>
        <v/>
      </c>
      <c r="AR1890" s="41" t="str">
        <f>IF($AQ1890="","",COUNTIFS(L_ChaveCob,$AQ1890,L_Ausencia,"&gt;"&amp;$W1890)+COUNTIFS($AQ$4:$AQ1890,$AQ1890,$W$4:$W1890,$W1890))</f>
        <v/>
      </c>
      <c r="AS1890" s="42">
        <f t="shared" si="957"/>
        <v>0</v>
      </c>
      <c r="AT1890" s="42">
        <f t="shared" si="958"/>
        <v>0</v>
      </c>
      <c r="AU1890" s="42">
        <f t="shared" si="959"/>
        <v>0</v>
      </c>
    </row>
    <row r="1891" spans="1:47" x14ac:dyDescent="0.2">
      <c r="A1891" s="35"/>
      <c r="B1891" s="36"/>
      <c r="C1891" s="36"/>
      <c r="D1891" s="36"/>
      <c r="E1891" s="37"/>
      <c r="F1891" s="37"/>
      <c r="G1891" s="36"/>
      <c r="H1891" s="36"/>
      <c r="I1891" s="36"/>
      <c r="J1891" s="36"/>
      <c r="K1891" s="37"/>
      <c r="L1891" s="37"/>
      <c r="M1891" s="37"/>
      <c r="N1891" s="38" t="str">
        <f t="shared" si="928"/>
        <v/>
      </c>
      <c r="O1891" t="str">
        <f t="shared" si="929"/>
        <v/>
      </c>
      <c r="P1891" t="str">
        <f t="shared" si="930"/>
        <v/>
      </c>
      <c r="Q1891" t="str">
        <f t="shared" si="931"/>
        <v/>
      </c>
      <c r="R1891" t="str">
        <f t="shared" si="932"/>
        <v/>
      </c>
      <c r="S1891" t="str">
        <f t="shared" si="933"/>
        <v/>
      </c>
      <c r="T1891" s="39" t="str">
        <f t="shared" si="934"/>
        <v/>
      </c>
      <c r="U1891" s="40">
        <f t="shared" si="935"/>
        <v>0</v>
      </c>
      <c r="V1891" s="40">
        <f t="shared" si="936"/>
        <v>0</v>
      </c>
      <c r="W1891" s="40">
        <f t="shared" si="937"/>
        <v>0</v>
      </c>
      <c r="X1891" t="str">
        <f t="shared" si="938"/>
        <v/>
      </c>
      <c r="Y1891" s="40">
        <f t="shared" si="939"/>
        <v>0</v>
      </c>
      <c r="Z1891" s="40">
        <f t="shared" si="940"/>
        <v>0</v>
      </c>
      <c r="AA1891" s="40">
        <f t="shared" si="941"/>
        <v>0</v>
      </c>
      <c r="AB1891" s="40">
        <f t="shared" si="942"/>
        <v>0</v>
      </c>
      <c r="AC1891" s="40">
        <f t="shared" si="943"/>
        <v>0</v>
      </c>
      <c r="AD1891" s="39">
        <f t="shared" si="944"/>
        <v>0</v>
      </c>
      <c r="AE1891" s="39">
        <f t="shared" si="945"/>
        <v>0</v>
      </c>
      <c r="AF1891" t="str">
        <f t="shared" si="946"/>
        <v/>
      </c>
      <c r="AG1891" t="str">
        <f t="shared" si="947"/>
        <v/>
      </c>
      <c r="AH1891" t="str">
        <f t="shared" si="948"/>
        <v/>
      </c>
      <c r="AJ1891" s="41" t="str">
        <f t="shared" si="949"/>
        <v/>
      </c>
      <c r="AK1891" s="42" t="str">
        <f t="shared" si="950"/>
        <v/>
      </c>
      <c r="AL1891" s="41" t="str">
        <f t="shared" si="951"/>
        <v/>
      </c>
      <c r="AM1891" s="41" t="str">
        <f t="shared" si="952"/>
        <v/>
      </c>
      <c r="AN1891" s="41" t="str">
        <f t="shared" si="953"/>
        <v/>
      </c>
      <c r="AO1891" s="42" t="str">
        <f t="shared" si="954"/>
        <v/>
      </c>
      <c r="AP1891" s="41" t="str">
        <f t="shared" si="955"/>
        <v/>
      </c>
      <c r="AQ1891" s="41" t="str">
        <f t="shared" si="956"/>
        <v/>
      </c>
      <c r="AR1891" s="41" t="str">
        <f>IF($AQ1891="","",COUNTIFS(L_ChaveCob,$AQ1891,L_Ausencia,"&gt;"&amp;$W1891)+COUNTIFS($AQ$4:$AQ1891,$AQ1891,$W$4:$W1891,$W1891))</f>
        <v/>
      </c>
      <c r="AS1891" s="42">
        <f t="shared" si="957"/>
        <v>0</v>
      </c>
      <c r="AT1891" s="42">
        <f t="shared" si="958"/>
        <v>0</v>
      </c>
      <c r="AU1891" s="42">
        <f t="shared" si="959"/>
        <v>0</v>
      </c>
    </row>
    <row r="1892" spans="1:47" x14ac:dyDescent="0.2">
      <c r="A1892" s="35"/>
      <c r="B1892" s="36"/>
      <c r="C1892" s="36"/>
      <c r="D1892" s="36"/>
      <c r="E1892" s="37"/>
      <c r="F1892" s="37"/>
      <c r="G1892" s="36"/>
      <c r="H1892" s="36"/>
      <c r="I1892" s="36"/>
      <c r="J1892" s="36"/>
      <c r="K1892" s="37"/>
      <c r="L1892" s="37"/>
      <c r="M1892" s="37"/>
      <c r="N1892" s="38" t="str">
        <f t="shared" si="928"/>
        <v/>
      </c>
      <c r="O1892" t="str">
        <f t="shared" si="929"/>
        <v/>
      </c>
      <c r="P1892" t="str">
        <f t="shared" si="930"/>
        <v/>
      </c>
      <c r="Q1892" t="str">
        <f t="shared" si="931"/>
        <v/>
      </c>
      <c r="R1892" t="str">
        <f t="shared" si="932"/>
        <v/>
      </c>
      <c r="S1892" t="str">
        <f t="shared" si="933"/>
        <v/>
      </c>
      <c r="T1892" s="39" t="str">
        <f t="shared" si="934"/>
        <v/>
      </c>
      <c r="U1892" s="40">
        <f t="shared" si="935"/>
        <v>0</v>
      </c>
      <c r="V1892" s="40">
        <f t="shared" si="936"/>
        <v>0</v>
      </c>
      <c r="W1892" s="40">
        <f t="shared" si="937"/>
        <v>0</v>
      </c>
      <c r="X1892" t="str">
        <f t="shared" si="938"/>
        <v/>
      </c>
      <c r="Y1892" s="40">
        <f t="shared" si="939"/>
        <v>0</v>
      </c>
      <c r="Z1892" s="40">
        <f t="shared" si="940"/>
        <v>0</v>
      </c>
      <c r="AA1892" s="40">
        <f t="shared" si="941"/>
        <v>0</v>
      </c>
      <c r="AB1892" s="40">
        <f t="shared" si="942"/>
        <v>0</v>
      </c>
      <c r="AC1892" s="40">
        <f t="shared" si="943"/>
        <v>0</v>
      </c>
      <c r="AD1892" s="39">
        <f t="shared" si="944"/>
        <v>0</v>
      </c>
      <c r="AE1892" s="39">
        <f t="shared" si="945"/>
        <v>0</v>
      </c>
      <c r="AF1892" t="str">
        <f t="shared" si="946"/>
        <v/>
      </c>
      <c r="AG1892" t="str">
        <f t="shared" si="947"/>
        <v/>
      </c>
      <c r="AH1892" t="str">
        <f t="shared" si="948"/>
        <v/>
      </c>
      <c r="AJ1892" s="41" t="str">
        <f t="shared" si="949"/>
        <v/>
      </c>
      <c r="AK1892" s="42" t="str">
        <f t="shared" si="950"/>
        <v/>
      </c>
      <c r="AL1892" s="41" t="str">
        <f t="shared" si="951"/>
        <v/>
      </c>
      <c r="AM1892" s="41" t="str">
        <f t="shared" si="952"/>
        <v/>
      </c>
      <c r="AN1892" s="41" t="str">
        <f t="shared" si="953"/>
        <v/>
      </c>
      <c r="AO1892" s="42" t="str">
        <f t="shared" si="954"/>
        <v/>
      </c>
      <c r="AP1892" s="41" t="str">
        <f t="shared" si="955"/>
        <v/>
      </c>
      <c r="AQ1892" s="41" t="str">
        <f t="shared" si="956"/>
        <v/>
      </c>
      <c r="AR1892" s="41" t="str">
        <f>IF($AQ1892="","",COUNTIFS(L_ChaveCob,$AQ1892,L_Ausencia,"&gt;"&amp;$W1892)+COUNTIFS($AQ$4:$AQ1892,$AQ1892,$W$4:$W1892,$W1892))</f>
        <v/>
      </c>
      <c r="AS1892" s="42">
        <f t="shared" si="957"/>
        <v>0</v>
      </c>
      <c r="AT1892" s="42">
        <f t="shared" si="958"/>
        <v>0</v>
      </c>
      <c r="AU1892" s="42">
        <f t="shared" si="959"/>
        <v>0</v>
      </c>
    </row>
    <row r="1893" spans="1:47" x14ac:dyDescent="0.2">
      <c r="A1893" s="35"/>
      <c r="B1893" s="36"/>
      <c r="C1893" s="36"/>
      <c r="D1893" s="36"/>
      <c r="E1893" s="37"/>
      <c r="F1893" s="37"/>
      <c r="G1893" s="36"/>
      <c r="H1893" s="36"/>
      <c r="I1893" s="36"/>
      <c r="J1893" s="36"/>
      <c r="K1893" s="37"/>
      <c r="L1893" s="37"/>
      <c r="M1893" s="37"/>
      <c r="N1893" s="38" t="str">
        <f t="shared" si="928"/>
        <v/>
      </c>
      <c r="O1893" t="str">
        <f t="shared" si="929"/>
        <v/>
      </c>
      <c r="P1893" t="str">
        <f t="shared" si="930"/>
        <v/>
      </c>
      <c r="Q1893" t="str">
        <f t="shared" si="931"/>
        <v/>
      </c>
      <c r="R1893" t="str">
        <f t="shared" si="932"/>
        <v/>
      </c>
      <c r="S1893" t="str">
        <f t="shared" si="933"/>
        <v/>
      </c>
      <c r="T1893" s="39" t="str">
        <f t="shared" si="934"/>
        <v/>
      </c>
      <c r="U1893" s="40">
        <f t="shared" si="935"/>
        <v>0</v>
      </c>
      <c r="V1893" s="40">
        <f t="shared" si="936"/>
        <v>0</v>
      </c>
      <c r="W1893" s="40">
        <f t="shared" si="937"/>
        <v>0</v>
      </c>
      <c r="X1893" t="str">
        <f t="shared" si="938"/>
        <v/>
      </c>
      <c r="Y1893" s="40">
        <f t="shared" si="939"/>
        <v>0</v>
      </c>
      <c r="Z1893" s="40">
        <f t="shared" si="940"/>
        <v>0</v>
      </c>
      <c r="AA1893" s="40">
        <f t="shared" si="941"/>
        <v>0</v>
      </c>
      <c r="AB1893" s="40">
        <f t="shared" si="942"/>
        <v>0</v>
      </c>
      <c r="AC1893" s="40">
        <f t="shared" si="943"/>
        <v>0</v>
      </c>
      <c r="AD1893" s="39">
        <f t="shared" si="944"/>
        <v>0</v>
      </c>
      <c r="AE1893" s="39">
        <f t="shared" si="945"/>
        <v>0</v>
      </c>
      <c r="AF1893" t="str">
        <f t="shared" si="946"/>
        <v/>
      </c>
      <c r="AG1893" t="str">
        <f t="shared" si="947"/>
        <v/>
      </c>
      <c r="AH1893" t="str">
        <f t="shared" si="948"/>
        <v/>
      </c>
      <c r="AJ1893" s="41" t="str">
        <f t="shared" si="949"/>
        <v/>
      </c>
      <c r="AK1893" s="42" t="str">
        <f t="shared" si="950"/>
        <v/>
      </c>
      <c r="AL1893" s="41" t="str">
        <f t="shared" si="951"/>
        <v/>
      </c>
      <c r="AM1893" s="41" t="str">
        <f t="shared" si="952"/>
        <v/>
      </c>
      <c r="AN1893" s="41" t="str">
        <f t="shared" si="953"/>
        <v/>
      </c>
      <c r="AO1893" s="42" t="str">
        <f t="shared" si="954"/>
        <v/>
      </c>
      <c r="AP1893" s="41" t="str">
        <f t="shared" si="955"/>
        <v/>
      </c>
      <c r="AQ1893" s="41" t="str">
        <f t="shared" si="956"/>
        <v/>
      </c>
      <c r="AR1893" s="41" t="str">
        <f>IF($AQ1893="","",COUNTIFS(L_ChaveCob,$AQ1893,L_Ausencia,"&gt;"&amp;$W1893)+COUNTIFS($AQ$4:$AQ1893,$AQ1893,$W$4:$W1893,$W1893))</f>
        <v/>
      </c>
      <c r="AS1893" s="42">
        <f t="shared" si="957"/>
        <v>0</v>
      </c>
      <c r="AT1893" s="42">
        <f t="shared" si="958"/>
        <v>0</v>
      </c>
      <c r="AU1893" s="42">
        <f t="shared" si="959"/>
        <v>0</v>
      </c>
    </row>
    <row r="1894" spans="1:47" x14ac:dyDescent="0.2">
      <c r="A1894" s="35"/>
      <c r="B1894" s="36"/>
      <c r="C1894" s="36"/>
      <c r="D1894" s="36"/>
      <c r="E1894" s="37"/>
      <c r="F1894" s="37"/>
      <c r="G1894" s="36"/>
      <c r="H1894" s="36"/>
      <c r="I1894" s="36"/>
      <c r="J1894" s="36"/>
      <c r="K1894" s="37"/>
      <c r="L1894" s="37"/>
      <c r="M1894" s="37"/>
      <c r="N1894" s="38" t="str">
        <f t="shared" si="928"/>
        <v/>
      </c>
      <c r="O1894" t="str">
        <f t="shared" si="929"/>
        <v/>
      </c>
      <c r="P1894" t="str">
        <f t="shared" si="930"/>
        <v/>
      </c>
      <c r="Q1894" t="str">
        <f t="shared" si="931"/>
        <v/>
      </c>
      <c r="R1894" t="str">
        <f t="shared" si="932"/>
        <v/>
      </c>
      <c r="S1894" t="str">
        <f t="shared" si="933"/>
        <v/>
      </c>
      <c r="T1894" s="39" t="str">
        <f t="shared" si="934"/>
        <v/>
      </c>
      <c r="U1894" s="40">
        <f t="shared" si="935"/>
        <v>0</v>
      </c>
      <c r="V1894" s="40">
        <f t="shared" si="936"/>
        <v>0</v>
      </c>
      <c r="W1894" s="40">
        <f t="shared" si="937"/>
        <v>0</v>
      </c>
      <c r="X1894" t="str">
        <f t="shared" si="938"/>
        <v/>
      </c>
      <c r="Y1894" s="40">
        <f t="shared" si="939"/>
        <v>0</v>
      </c>
      <c r="Z1894" s="40">
        <f t="shared" si="940"/>
        <v>0</v>
      </c>
      <c r="AA1894" s="40">
        <f t="shared" si="941"/>
        <v>0</v>
      </c>
      <c r="AB1894" s="40">
        <f t="shared" si="942"/>
        <v>0</v>
      </c>
      <c r="AC1894" s="40">
        <f t="shared" si="943"/>
        <v>0</v>
      </c>
      <c r="AD1894" s="39">
        <f t="shared" si="944"/>
        <v>0</v>
      </c>
      <c r="AE1894" s="39">
        <f t="shared" si="945"/>
        <v>0</v>
      </c>
      <c r="AF1894" t="str">
        <f t="shared" si="946"/>
        <v/>
      </c>
      <c r="AG1894" t="str">
        <f t="shared" si="947"/>
        <v/>
      </c>
      <c r="AH1894" t="str">
        <f t="shared" si="948"/>
        <v/>
      </c>
      <c r="AJ1894" s="41" t="str">
        <f t="shared" si="949"/>
        <v/>
      </c>
      <c r="AK1894" s="42" t="str">
        <f t="shared" si="950"/>
        <v/>
      </c>
      <c r="AL1894" s="41" t="str">
        <f t="shared" si="951"/>
        <v/>
      </c>
      <c r="AM1894" s="41" t="str">
        <f t="shared" si="952"/>
        <v/>
      </c>
      <c r="AN1894" s="41" t="str">
        <f t="shared" si="953"/>
        <v/>
      </c>
      <c r="AO1894" s="42" t="str">
        <f t="shared" si="954"/>
        <v/>
      </c>
      <c r="AP1894" s="41" t="str">
        <f t="shared" si="955"/>
        <v/>
      </c>
      <c r="AQ1894" s="41" t="str">
        <f t="shared" si="956"/>
        <v/>
      </c>
      <c r="AR1894" s="41" t="str">
        <f>IF($AQ1894="","",COUNTIFS(L_ChaveCob,$AQ1894,L_Ausencia,"&gt;"&amp;$W1894)+COUNTIFS($AQ$4:$AQ1894,$AQ1894,$W$4:$W1894,$W1894))</f>
        <v/>
      </c>
      <c r="AS1894" s="42">
        <f t="shared" si="957"/>
        <v>0</v>
      </c>
      <c r="AT1894" s="42">
        <f t="shared" si="958"/>
        <v>0</v>
      </c>
      <c r="AU1894" s="42">
        <f t="shared" si="959"/>
        <v>0</v>
      </c>
    </row>
    <row r="1895" spans="1:47" x14ac:dyDescent="0.2">
      <c r="A1895" s="35"/>
      <c r="B1895" s="36"/>
      <c r="C1895" s="36"/>
      <c r="D1895" s="36"/>
      <c r="E1895" s="37"/>
      <c r="F1895" s="37"/>
      <c r="G1895" s="36"/>
      <c r="H1895" s="36"/>
      <c r="I1895" s="36"/>
      <c r="J1895" s="36"/>
      <c r="K1895" s="37"/>
      <c r="L1895" s="37"/>
      <c r="M1895" s="37"/>
      <c r="N1895" s="38" t="str">
        <f t="shared" si="928"/>
        <v/>
      </c>
      <c r="O1895" t="str">
        <f t="shared" si="929"/>
        <v/>
      </c>
      <c r="P1895" t="str">
        <f t="shared" si="930"/>
        <v/>
      </c>
      <c r="Q1895" t="str">
        <f t="shared" si="931"/>
        <v/>
      </c>
      <c r="R1895" t="str">
        <f t="shared" si="932"/>
        <v/>
      </c>
      <c r="S1895" t="str">
        <f t="shared" si="933"/>
        <v/>
      </c>
      <c r="T1895" s="39" t="str">
        <f t="shared" si="934"/>
        <v/>
      </c>
      <c r="U1895" s="40">
        <f t="shared" si="935"/>
        <v>0</v>
      </c>
      <c r="V1895" s="40">
        <f t="shared" si="936"/>
        <v>0</v>
      </c>
      <c r="W1895" s="40">
        <f t="shared" si="937"/>
        <v>0</v>
      </c>
      <c r="X1895" t="str">
        <f t="shared" si="938"/>
        <v/>
      </c>
      <c r="Y1895" s="40">
        <f t="shared" si="939"/>
        <v>0</v>
      </c>
      <c r="Z1895" s="40">
        <f t="shared" si="940"/>
        <v>0</v>
      </c>
      <c r="AA1895" s="40">
        <f t="shared" si="941"/>
        <v>0</v>
      </c>
      <c r="AB1895" s="40">
        <f t="shared" si="942"/>
        <v>0</v>
      </c>
      <c r="AC1895" s="40">
        <f t="shared" si="943"/>
        <v>0</v>
      </c>
      <c r="AD1895" s="39">
        <f t="shared" si="944"/>
        <v>0</v>
      </c>
      <c r="AE1895" s="39">
        <f t="shared" si="945"/>
        <v>0</v>
      </c>
      <c r="AF1895" t="str">
        <f t="shared" si="946"/>
        <v/>
      </c>
      <c r="AG1895" t="str">
        <f t="shared" si="947"/>
        <v/>
      </c>
      <c r="AH1895" t="str">
        <f t="shared" si="948"/>
        <v/>
      </c>
      <c r="AJ1895" s="41" t="str">
        <f t="shared" si="949"/>
        <v/>
      </c>
      <c r="AK1895" s="42" t="str">
        <f t="shared" si="950"/>
        <v/>
      </c>
      <c r="AL1895" s="41" t="str">
        <f t="shared" si="951"/>
        <v/>
      </c>
      <c r="AM1895" s="41" t="str">
        <f t="shared" si="952"/>
        <v/>
      </c>
      <c r="AN1895" s="41" t="str">
        <f t="shared" si="953"/>
        <v/>
      </c>
      <c r="AO1895" s="42" t="str">
        <f t="shared" si="954"/>
        <v/>
      </c>
      <c r="AP1895" s="41" t="str">
        <f t="shared" si="955"/>
        <v/>
      </c>
      <c r="AQ1895" s="41" t="str">
        <f t="shared" si="956"/>
        <v/>
      </c>
      <c r="AR1895" s="41" t="str">
        <f>IF($AQ1895="","",COUNTIFS(L_ChaveCob,$AQ1895,L_Ausencia,"&gt;"&amp;$W1895)+COUNTIFS($AQ$4:$AQ1895,$AQ1895,$W$4:$W1895,$W1895))</f>
        <v/>
      </c>
      <c r="AS1895" s="42">
        <f t="shared" si="957"/>
        <v>0</v>
      </c>
      <c r="AT1895" s="42">
        <f t="shared" si="958"/>
        <v>0</v>
      </c>
      <c r="AU1895" s="42">
        <f t="shared" si="959"/>
        <v>0</v>
      </c>
    </row>
    <row r="1896" spans="1:47" x14ac:dyDescent="0.2">
      <c r="A1896" s="35"/>
      <c r="B1896" s="36"/>
      <c r="C1896" s="36"/>
      <c r="D1896" s="36"/>
      <c r="E1896" s="37"/>
      <c r="F1896" s="37"/>
      <c r="G1896" s="36"/>
      <c r="H1896" s="36"/>
      <c r="I1896" s="36"/>
      <c r="J1896" s="36"/>
      <c r="K1896" s="37"/>
      <c r="L1896" s="37"/>
      <c r="M1896" s="37"/>
      <c r="N1896" s="38" t="str">
        <f t="shared" si="928"/>
        <v/>
      </c>
      <c r="O1896" t="str">
        <f t="shared" si="929"/>
        <v/>
      </c>
      <c r="P1896" t="str">
        <f t="shared" si="930"/>
        <v/>
      </c>
      <c r="Q1896" t="str">
        <f t="shared" si="931"/>
        <v/>
      </c>
      <c r="R1896" t="str">
        <f t="shared" si="932"/>
        <v/>
      </c>
      <c r="S1896" t="str">
        <f t="shared" si="933"/>
        <v/>
      </c>
      <c r="T1896" s="39" t="str">
        <f t="shared" si="934"/>
        <v/>
      </c>
      <c r="U1896" s="40">
        <f t="shared" si="935"/>
        <v>0</v>
      </c>
      <c r="V1896" s="40">
        <f t="shared" si="936"/>
        <v>0</v>
      </c>
      <c r="W1896" s="40">
        <f t="shared" si="937"/>
        <v>0</v>
      </c>
      <c r="X1896" t="str">
        <f t="shared" si="938"/>
        <v/>
      </c>
      <c r="Y1896" s="40">
        <f t="shared" si="939"/>
        <v>0</v>
      </c>
      <c r="Z1896" s="40">
        <f t="shared" si="940"/>
        <v>0</v>
      </c>
      <c r="AA1896" s="40">
        <f t="shared" si="941"/>
        <v>0</v>
      </c>
      <c r="AB1896" s="40">
        <f t="shared" si="942"/>
        <v>0</v>
      </c>
      <c r="AC1896" s="40">
        <f t="shared" si="943"/>
        <v>0</v>
      </c>
      <c r="AD1896" s="39">
        <f t="shared" si="944"/>
        <v>0</v>
      </c>
      <c r="AE1896" s="39">
        <f t="shared" si="945"/>
        <v>0</v>
      </c>
      <c r="AF1896" t="str">
        <f t="shared" si="946"/>
        <v/>
      </c>
      <c r="AG1896" t="str">
        <f t="shared" si="947"/>
        <v/>
      </c>
      <c r="AH1896" t="str">
        <f t="shared" si="948"/>
        <v/>
      </c>
      <c r="AJ1896" s="41" t="str">
        <f t="shared" si="949"/>
        <v/>
      </c>
      <c r="AK1896" s="42" t="str">
        <f t="shared" si="950"/>
        <v/>
      </c>
      <c r="AL1896" s="41" t="str">
        <f t="shared" si="951"/>
        <v/>
      </c>
      <c r="AM1896" s="41" t="str">
        <f t="shared" si="952"/>
        <v/>
      </c>
      <c r="AN1896" s="41" t="str">
        <f t="shared" si="953"/>
        <v/>
      </c>
      <c r="AO1896" s="42" t="str">
        <f t="shared" si="954"/>
        <v/>
      </c>
      <c r="AP1896" s="41" t="str">
        <f t="shared" si="955"/>
        <v/>
      </c>
      <c r="AQ1896" s="41" t="str">
        <f t="shared" si="956"/>
        <v/>
      </c>
      <c r="AR1896" s="41" t="str">
        <f>IF($AQ1896="","",COUNTIFS(L_ChaveCob,$AQ1896,L_Ausencia,"&gt;"&amp;$W1896)+COUNTIFS($AQ$4:$AQ1896,$AQ1896,$W$4:$W1896,$W1896))</f>
        <v/>
      </c>
      <c r="AS1896" s="42">
        <f t="shared" si="957"/>
        <v>0</v>
      </c>
      <c r="AT1896" s="42">
        <f t="shared" si="958"/>
        <v>0</v>
      </c>
      <c r="AU1896" s="42">
        <f t="shared" si="959"/>
        <v>0</v>
      </c>
    </row>
    <row r="1897" spans="1:47" x14ac:dyDescent="0.2">
      <c r="A1897" s="35"/>
      <c r="B1897" s="36"/>
      <c r="C1897" s="36"/>
      <c r="D1897" s="36"/>
      <c r="E1897" s="37"/>
      <c r="F1897" s="37"/>
      <c r="G1897" s="36"/>
      <c r="H1897" s="36"/>
      <c r="I1897" s="36"/>
      <c r="J1897" s="36"/>
      <c r="K1897" s="37"/>
      <c r="L1897" s="37"/>
      <c r="M1897" s="37"/>
      <c r="N1897" s="38" t="str">
        <f t="shared" si="928"/>
        <v/>
      </c>
      <c r="O1897" t="str">
        <f t="shared" si="929"/>
        <v/>
      </c>
      <c r="P1897" t="str">
        <f t="shared" si="930"/>
        <v/>
      </c>
      <c r="Q1897" t="str">
        <f t="shared" si="931"/>
        <v/>
      </c>
      <c r="R1897" t="str">
        <f t="shared" si="932"/>
        <v/>
      </c>
      <c r="S1897" t="str">
        <f t="shared" si="933"/>
        <v/>
      </c>
      <c r="T1897" s="39" t="str">
        <f t="shared" si="934"/>
        <v/>
      </c>
      <c r="U1897" s="40">
        <f t="shared" si="935"/>
        <v>0</v>
      </c>
      <c r="V1897" s="40">
        <f t="shared" si="936"/>
        <v>0</v>
      </c>
      <c r="W1897" s="40">
        <f t="shared" si="937"/>
        <v>0</v>
      </c>
      <c r="X1897" t="str">
        <f t="shared" si="938"/>
        <v/>
      </c>
      <c r="Y1897" s="40">
        <f t="shared" si="939"/>
        <v>0</v>
      </c>
      <c r="Z1897" s="40">
        <f t="shared" si="940"/>
        <v>0</v>
      </c>
      <c r="AA1897" s="40">
        <f t="shared" si="941"/>
        <v>0</v>
      </c>
      <c r="AB1897" s="40">
        <f t="shared" si="942"/>
        <v>0</v>
      </c>
      <c r="AC1897" s="40">
        <f t="shared" si="943"/>
        <v>0</v>
      </c>
      <c r="AD1897" s="39">
        <f t="shared" si="944"/>
        <v>0</v>
      </c>
      <c r="AE1897" s="39">
        <f t="shared" si="945"/>
        <v>0</v>
      </c>
      <c r="AF1897" t="str">
        <f t="shared" si="946"/>
        <v/>
      </c>
      <c r="AG1897" t="str">
        <f t="shared" si="947"/>
        <v/>
      </c>
      <c r="AH1897" t="str">
        <f t="shared" si="948"/>
        <v/>
      </c>
      <c r="AJ1897" s="41" t="str">
        <f t="shared" si="949"/>
        <v/>
      </c>
      <c r="AK1897" s="42" t="str">
        <f t="shared" si="950"/>
        <v/>
      </c>
      <c r="AL1897" s="41" t="str">
        <f t="shared" si="951"/>
        <v/>
      </c>
      <c r="AM1897" s="41" t="str">
        <f t="shared" si="952"/>
        <v/>
      </c>
      <c r="AN1897" s="41" t="str">
        <f t="shared" si="953"/>
        <v/>
      </c>
      <c r="AO1897" s="42" t="str">
        <f t="shared" si="954"/>
        <v/>
      </c>
      <c r="AP1897" s="41" t="str">
        <f t="shared" si="955"/>
        <v/>
      </c>
      <c r="AQ1897" s="41" t="str">
        <f t="shared" si="956"/>
        <v/>
      </c>
      <c r="AR1897" s="41" t="str">
        <f>IF($AQ1897="","",COUNTIFS(L_ChaveCob,$AQ1897,L_Ausencia,"&gt;"&amp;$W1897)+COUNTIFS($AQ$4:$AQ1897,$AQ1897,$W$4:$W1897,$W1897))</f>
        <v/>
      </c>
      <c r="AS1897" s="42">
        <f t="shared" si="957"/>
        <v>0</v>
      </c>
      <c r="AT1897" s="42">
        <f t="shared" si="958"/>
        <v>0</v>
      </c>
      <c r="AU1897" s="42">
        <f t="shared" si="959"/>
        <v>0</v>
      </c>
    </row>
    <row r="1898" spans="1:47" x14ac:dyDescent="0.2">
      <c r="A1898" s="35"/>
      <c r="B1898" s="36"/>
      <c r="C1898" s="36"/>
      <c r="D1898" s="36"/>
      <c r="E1898" s="37"/>
      <c r="F1898" s="37"/>
      <c r="G1898" s="36"/>
      <c r="H1898" s="36"/>
      <c r="I1898" s="36"/>
      <c r="J1898" s="36"/>
      <c r="K1898" s="37"/>
      <c r="L1898" s="37"/>
      <c r="M1898" s="37"/>
      <c r="N1898" s="38" t="str">
        <f t="shared" si="928"/>
        <v/>
      </c>
      <c r="O1898" t="str">
        <f t="shared" si="929"/>
        <v/>
      </c>
      <c r="P1898" t="str">
        <f t="shared" si="930"/>
        <v/>
      </c>
      <c r="Q1898" t="str">
        <f t="shared" si="931"/>
        <v/>
      </c>
      <c r="R1898" t="str">
        <f t="shared" si="932"/>
        <v/>
      </c>
      <c r="S1898" t="str">
        <f t="shared" si="933"/>
        <v/>
      </c>
      <c r="T1898" s="39" t="str">
        <f t="shared" si="934"/>
        <v/>
      </c>
      <c r="U1898" s="40">
        <f t="shared" si="935"/>
        <v>0</v>
      </c>
      <c r="V1898" s="40">
        <f t="shared" si="936"/>
        <v>0</v>
      </c>
      <c r="W1898" s="40">
        <f t="shared" si="937"/>
        <v>0</v>
      </c>
      <c r="X1898" t="str">
        <f t="shared" si="938"/>
        <v/>
      </c>
      <c r="Y1898" s="40">
        <f t="shared" si="939"/>
        <v>0</v>
      </c>
      <c r="Z1898" s="40">
        <f t="shared" si="940"/>
        <v>0</v>
      </c>
      <c r="AA1898" s="40">
        <f t="shared" si="941"/>
        <v>0</v>
      </c>
      <c r="AB1898" s="40">
        <f t="shared" si="942"/>
        <v>0</v>
      </c>
      <c r="AC1898" s="40">
        <f t="shared" si="943"/>
        <v>0</v>
      </c>
      <c r="AD1898" s="39">
        <f t="shared" si="944"/>
        <v>0</v>
      </c>
      <c r="AE1898" s="39">
        <f t="shared" si="945"/>
        <v>0</v>
      </c>
      <c r="AF1898" t="str">
        <f t="shared" si="946"/>
        <v/>
      </c>
      <c r="AG1898" t="str">
        <f t="shared" si="947"/>
        <v/>
      </c>
      <c r="AH1898" t="str">
        <f t="shared" si="948"/>
        <v/>
      </c>
      <c r="AJ1898" s="41" t="str">
        <f t="shared" si="949"/>
        <v/>
      </c>
      <c r="AK1898" s="42" t="str">
        <f t="shared" si="950"/>
        <v/>
      </c>
      <c r="AL1898" s="41" t="str">
        <f t="shared" si="951"/>
        <v/>
      </c>
      <c r="AM1898" s="41" t="str">
        <f t="shared" si="952"/>
        <v/>
      </c>
      <c r="AN1898" s="41" t="str">
        <f t="shared" si="953"/>
        <v/>
      </c>
      <c r="AO1898" s="42" t="str">
        <f t="shared" si="954"/>
        <v/>
      </c>
      <c r="AP1898" s="41" t="str">
        <f t="shared" si="955"/>
        <v/>
      </c>
      <c r="AQ1898" s="41" t="str">
        <f t="shared" si="956"/>
        <v/>
      </c>
      <c r="AR1898" s="41" t="str">
        <f>IF($AQ1898="","",COUNTIFS(L_ChaveCob,$AQ1898,L_Ausencia,"&gt;"&amp;$W1898)+COUNTIFS($AQ$4:$AQ1898,$AQ1898,$W$4:$W1898,$W1898))</f>
        <v/>
      </c>
      <c r="AS1898" s="42">
        <f t="shared" si="957"/>
        <v>0</v>
      </c>
      <c r="AT1898" s="42">
        <f t="shared" si="958"/>
        <v>0</v>
      </c>
      <c r="AU1898" s="42">
        <f t="shared" si="959"/>
        <v>0</v>
      </c>
    </row>
    <row r="1899" spans="1:47" x14ac:dyDescent="0.2">
      <c r="A1899" s="35"/>
      <c r="B1899" s="36"/>
      <c r="C1899" s="36"/>
      <c r="D1899" s="36"/>
      <c r="E1899" s="37"/>
      <c r="F1899" s="37"/>
      <c r="G1899" s="36"/>
      <c r="H1899" s="36"/>
      <c r="I1899" s="36"/>
      <c r="J1899" s="36"/>
      <c r="K1899" s="37"/>
      <c r="L1899" s="37"/>
      <c r="M1899" s="37"/>
      <c r="N1899" s="38" t="str">
        <f t="shared" si="928"/>
        <v/>
      </c>
      <c r="O1899" t="str">
        <f t="shared" si="929"/>
        <v/>
      </c>
      <c r="P1899" t="str">
        <f t="shared" si="930"/>
        <v/>
      </c>
      <c r="Q1899" t="str">
        <f t="shared" si="931"/>
        <v/>
      </c>
      <c r="R1899" t="str">
        <f t="shared" si="932"/>
        <v/>
      </c>
      <c r="S1899" t="str">
        <f t="shared" si="933"/>
        <v/>
      </c>
      <c r="T1899" s="39" t="str">
        <f t="shared" si="934"/>
        <v/>
      </c>
      <c r="U1899" s="40">
        <f t="shared" si="935"/>
        <v>0</v>
      </c>
      <c r="V1899" s="40">
        <f t="shared" si="936"/>
        <v>0</v>
      </c>
      <c r="W1899" s="40">
        <f t="shared" si="937"/>
        <v>0</v>
      </c>
      <c r="X1899" t="str">
        <f t="shared" si="938"/>
        <v/>
      </c>
      <c r="Y1899" s="40">
        <f t="shared" si="939"/>
        <v>0</v>
      </c>
      <c r="Z1899" s="40">
        <f t="shared" si="940"/>
        <v>0</v>
      </c>
      <c r="AA1899" s="40">
        <f t="shared" si="941"/>
        <v>0</v>
      </c>
      <c r="AB1899" s="40">
        <f t="shared" si="942"/>
        <v>0</v>
      </c>
      <c r="AC1899" s="40">
        <f t="shared" si="943"/>
        <v>0</v>
      </c>
      <c r="AD1899" s="39">
        <f t="shared" si="944"/>
        <v>0</v>
      </c>
      <c r="AE1899" s="39">
        <f t="shared" si="945"/>
        <v>0</v>
      </c>
      <c r="AF1899" t="str">
        <f t="shared" si="946"/>
        <v/>
      </c>
      <c r="AG1899" t="str">
        <f t="shared" si="947"/>
        <v/>
      </c>
      <c r="AH1899" t="str">
        <f t="shared" si="948"/>
        <v/>
      </c>
      <c r="AJ1899" s="41" t="str">
        <f t="shared" si="949"/>
        <v/>
      </c>
      <c r="AK1899" s="42" t="str">
        <f t="shared" si="950"/>
        <v/>
      </c>
      <c r="AL1899" s="41" t="str">
        <f t="shared" si="951"/>
        <v/>
      </c>
      <c r="AM1899" s="41" t="str">
        <f t="shared" si="952"/>
        <v/>
      </c>
      <c r="AN1899" s="41" t="str">
        <f t="shared" si="953"/>
        <v/>
      </c>
      <c r="AO1899" s="42" t="str">
        <f t="shared" si="954"/>
        <v/>
      </c>
      <c r="AP1899" s="41" t="str">
        <f t="shared" si="955"/>
        <v/>
      </c>
      <c r="AQ1899" s="41" t="str">
        <f t="shared" si="956"/>
        <v/>
      </c>
      <c r="AR1899" s="41" t="str">
        <f>IF($AQ1899="","",COUNTIFS(L_ChaveCob,$AQ1899,L_Ausencia,"&gt;"&amp;$W1899)+COUNTIFS($AQ$4:$AQ1899,$AQ1899,$W$4:$W1899,$W1899))</f>
        <v/>
      </c>
      <c r="AS1899" s="42">
        <f t="shared" si="957"/>
        <v>0</v>
      </c>
      <c r="AT1899" s="42">
        <f t="shared" si="958"/>
        <v>0</v>
      </c>
      <c r="AU1899" s="42">
        <f t="shared" si="959"/>
        <v>0</v>
      </c>
    </row>
    <row r="1900" spans="1:47" x14ac:dyDescent="0.2">
      <c r="A1900" s="35"/>
      <c r="B1900" s="36"/>
      <c r="C1900" s="36"/>
      <c r="D1900" s="36"/>
      <c r="E1900" s="37"/>
      <c r="F1900" s="37"/>
      <c r="G1900" s="36"/>
      <c r="H1900" s="36"/>
      <c r="I1900" s="36"/>
      <c r="J1900" s="36"/>
      <c r="K1900" s="37"/>
      <c r="L1900" s="37"/>
      <c r="M1900" s="37"/>
      <c r="N1900" s="38" t="str">
        <f t="shared" si="928"/>
        <v/>
      </c>
      <c r="O1900" t="str">
        <f t="shared" si="929"/>
        <v/>
      </c>
      <c r="P1900" t="str">
        <f t="shared" si="930"/>
        <v/>
      </c>
      <c r="Q1900" t="str">
        <f t="shared" si="931"/>
        <v/>
      </c>
      <c r="R1900" t="str">
        <f t="shared" si="932"/>
        <v/>
      </c>
      <c r="S1900" t="str">
        <f t="shared" si="933"/>
        <v/>
      </c>
      <c r="T1900" s="39" t="str">
        <f t="shared" si="934"/>
        <v/>
      </c>
      <c r="U1900" s="40">
        <f t="shared" si="935"/>
        <v>0</v>
      </c>
      <c r="V1900" s="40">
        <f t="shared" si="936"/>
        <v>0</v>
      </c>
      <c r="W1900" s="40">
        <f t="shared" si="937"/>
        <v>0</v>
      </c>
      <c r="X1900" t="str">
        <f t="shared" si="938"/>
        <v/>
      </c>
      <c r="Y1900" s="40">
        <f t="shared" si="939"/>
        <v>0</v>
      </c>
      <c r="Z1900" s="40">
        <f t="shared" si="940"/>
        <v>0</v>
      </c>
      <c r="AA1900" s="40">
        <f t="shared" si="941"/>
        <v>0</v>
      </c>
      <c r="AB1900" s="40">
        <f t="shared" si="942"/>
        <v>0</v>
      </c>
      <c r="AC1900" s="40">
        <f t="shared" si="943"/>
        <v>0</v>
      </c>
      <c r="AD1900" s="39">
        <f t="shared" si="944"/>
        <v>0</v>
      </c>
      <c r="AE1900" s="39">
        <f t="shared" si="945"/>
        <v>0</v>
      </c>
      <c r="AF1900" t="str">
        <f t="shared" si="946"/>
        <v/>
      </c>
      <c r="AG1900" t="str">
        <f t="shared" si="947"/>
        <v/>
      </c>
      <c r="AH1900" t="str">
        <f t="shared" si="948"/>
        <v/>
      </c>
      <c r="AJ1900" s="41" t="str">
        <f t="shared" si="949"/>
        <v/>
      </c>
      <c r="AK1900" s="42" t="str">
        <f t="shared" si="950"/>
        <v/>
      </c>
      <c r="AL1900" s="41" t="str">
        <f t="shared" si="951"/>
        <v/>
      </c>
      <c r="AM1900" s="41" t="str">
        <f t="shared" si="952"/>
        <v/>
      </c>
      <c r="AN1900" s="41" t="str">
        <f t="shared" si="953"/>
        <v/>
      </c>
      <c r="AO1900" s="42" t="str">
        <f t="shared" si="954"/>
        <v/>
      </c>
      <c r="AP1900" s="41" t="str">
        <f t="shared" si="955"/>
        <v/>
      </c>
      <c r="AQ1900" s="41" t="str">
        <f t="shared" si="956"/>
        <v/>
      </c>
      <c r="AR1900" s="41" t="str">
        <f>IF($AQ1900="","",COUNTIFS(L_ChaveCob,$AQ1900,L_Ausencia,"&gt;"&amp;$W1900)+COUNTIFS($AQ$4:$AQ1900,$AQ1900,$W$4:$W1900,$W1900))</f>
        <v/>
      </c>
      <c r="AS1900" s="42">
        <f t="shared" si="957"/>
        <v>0</v>
      </c>
      <c r="AT1900" s="42">
        <f t="shared" si="958"/>
        <v>0</v>
      </c>
      <c r="AU1900" s="42">
        <f t="shared" si="959"/>
        <v>0</v>
      </c>
    </row>
    <row r="1901" spans="1:47" x14ac:dyDescent="0.2">
      <c r="A1901" s="35"/>
      <c r="B1901" s="36"/>
      <c r="C1901" s="36"/>
      <c r="D1901" s="36"/>
      <c r="E1901" s="37"/>
      <c r="F1901" s="37"/>
      <c r="G1901" s="36"/>
      <c r="H1901" s="36"/>
      <c r="I1901" s="36"/>
      <c r="J1901" s="36"/>
      <c r="K1901" s="37"/>
      <c r="L1901" s="37"/>
      <c r="M1901" s="37"/>
      <c r="N1901" s="38" t="str">
        <f t="shared" si="928"/>
        <v/>
      </c>
      <c r="O1901" t="str">
        <f t="shared" si="929"/>
        <v/>
      </c>
      <c r="P1901" t="str">
        <f t="shared" si="930"/>
        <v/>
      </c>
      <c r="Q1901" t="str">
        <f t="shared" si="931"/>
        <v/>
      </c>
      <c r="R1901" t="str">
        <f t="shared" si="932"/>
        <v/>
      </c>
      <c r="S1901" t="str">
        <f t="shared" si="933"/>
        <v/>
      </c>
      <c r="T1901" s="39" t="str">
        <f t="shared" si="934"/>
        <v/>
      </c>
      <c r="U1901" s="40">
        <f t="shared" si="935"/>
        <v>0</v>
      </c>
      <c r="V1901" s="40">
        <f t="shared" si="936"/>
        <v>0</v>
      </c>
      <c r="W1901" s="40">
        <f t="shared" si="937"/>
        <v>0</v>
      </c>
      <c r="X1901" t="str">
        <f t="shared" si="938"/>
        <v/>
      </c>
      <c r="Y1901" s="40">
        <f t="shared" si="939"/>
        <v>0</v>
      </c>
      <c r="Z1901" s="40">
        <f t="shared" si="940"/>
        <v>0</v>
      </c>
      <c r="AA1901" s="40">
        <f t="shared" si="941"/>
        <v>0</v>
      </c>
      <c r="AB1901" s="40">
        <f t="shared" si="942"/>
        <v>0</v>
      </c>
      <c r="AC1901" s="40">
        <f t="shared" si="943"/>
        <v>0</v>
      </c>
      <c r="AD1901" s="39">
        <f t="shared" si="944"/>
        <v>0</v>
      </c>
      <c r="AE1901" s="39">
        <f t="shared" si="945"/>
        <v>0</v>
      </c>
      <c r="AF1901" t="str">
        <f t="shared" si="946"/>
        <v/>
      </c>
      <c r="AG1901" t="str">
        <f t="shared" si="947"/>
        <v/>
      </c>
      <c r="AH1901" t="str">
        <f t="shared" si="948"/>
        <v/>
      </c>
      <c r="AJ1901" s="41" t="str">
        <f t="shared" si="949"/>
        <v/>
      </c>
      <c r="AK1901" s="42" t="str">
        <f t="shared" si="950"/>
        <v/>
      </c>
      <c r="AL1901" s="41" t="str">
        <f t="shared" si="951"/>
        <v/>
      </c>
      <c r="AM1901" s="41" t="str">
        <f t="shared" si="952"/>
        <v/>
      </c>
      <c r="AN1901" s="41" t="str">
        <f t="shared" si="953"/>
        <v/>
      </c>
      <c r="AO1901" s="42" t="str">
        <f t="shared" si="954"/>
        <v/>
      </c>
      <c r="AP1901" s="41" t="str">
        <f t="shared" si="955"/>
        <v/>
      </c>
      <c r="AQ1901" s="41" t="str">
        <f t="shared" si="956"/>
        <v/>
      </c>
      <c r="AR1901" s="41" t="str">
        <f>IF($AQ1901="","",COUNTIFS(L_ChaveCob,$AQ1901,L_Ausencia,"&gt;"&amp;$W1901)+COUNTIFS($AQ$4:$AQ1901,$AQ1901,$W$4:$W1901,$W1901))</f>
        <v/>
      </c>
      <c r="AS1901" s="42">
        <f t="shared" si="957"/>
        <v>0</v>
      </c>
      <c r="AT1901" s="42">
        <f t="shared" si="958"/>
        <v>0</v>
      </c>
      <c r="AU1901" s="42">
        <f t="shared" si="959"/>
        <v>0</v>
      </c>
    </row>
    <row r="1902" spans="1:47" x14ac:dyDescent="0.2">
      <c r="A1902" s="35"/>
      <c r="B1902" s="36"/>
      <c r="C1902" s="36"/>
      <c r="D1902" s="36"/>
      <c r="E1902" s="37"/>
      <c r="F1902" s="37"/>
      <c r="G1902" s="36"/>
      <c r="H1902" s="36"/>
      <c r="I1902" s="36"/>
      <c r="J1902" s="36"/>
      <c r="K1902" s="37"/>
      <c r="L1902" s="37"/>
      <c r="M1902" s="37"/>
      <c r="N1902" s="38" t="str">
        <f t="shared" si="928"/>
        <v/>
      </c>
      <c r="O1902" t="str">
        <f t="shared" si="929"/>
        <v/>
      </c>
      <c r="P1902" t="str">
        <f t="shared" si="930"/>
        <v/>
      </c>
      <c r="Q1902" t="str">
        <f t="shared" si="931"/>
        <v/>
      </c>
      <c r="R1902" t="str">
        <f t="shared" si="932"/>
        <v/>
      </c>
      <c r="S1902" t="str">
        <f t="shared" si="933"/>
        <v/>
      </c>
      <c r="T1902" s="39" t="str">
        <f t="shared" si="934"/>
        <v/>
      </c>
      <c r="U1902" s="40">
        <f t="shared" si="935"/>
        <v>0</v>
      </c>
      <c r="V1902" s="40">
        <f t="shared" si="936"/>
        <v>0</v>
      </c>
      <c r="W1902" s="40">
        <f t="shared" si="937"/>
        <v>0</v>
      </c>
      <c r="X1902" t="str">
        <f t="shared" si="938"/>
        <v/>
      </c>
      <c r="Y1902" s="40">
        <f t="shared" si="939"/>
        <v>0</v>
      </c>
      <c r="Z1902" s="40">
        <f t="shared" si="940"/>
        <v>0</v>
      </c>
      <c r="AA1902" s="40">
        <f t="shared" si="941"/>
        <v>0</v>
      </c>
      <c r="AB1902" s="40">
        <f t="shared" si="942"/>
        <v>0</v>
      </c>
      <c r="AC1902" s="40">
        <f t="shared" si="943"/>
        <v>0</v>
      </c>
      <c r="AD1902" s="39">
        <f t="shared" si="944"/>
        <v>0</v>
      </c>
      <c r="AE1902" s="39">
        <f t="shared" si="945"/>
        <v>0</v>
      </c>
      <c r="AF1902" t="str">
        <f t="shared" si="946"/>
        <v/>
      </c>
      <c r="AG1902" t="str">
        <f t="shared" si="947"/>
        <v/>
      </c>
      <c r="AH1902" t="str">
        <f t="shared" si="948"/>
        <v/>
      </c>
      <c r="AJ1902" s="41" t="str">
        <f t="shared" si="949"/>
        <v/>
      </c>
      <c r="AK1902" s="42" t="str">
        <f t="shared" si="950"/>
        <v/>
      </c>
      <c r="AL1902" s="41" t="str">
        <f t="shared" si="951"/>
        <v/>
      </c>
      <c r="AM1902" s="41" t="str">
        <f t="shared" si="952"/>
        <v/>
      </c>
      <c r="AN1902" s="41" t="str">
        <f t="shared" si="953"/>
        <v/>
      </c>
      <c r="AO1902" s="42" t="str">
        <f t="shared" si="954"/>
        <v/>
      </c>
      <c r="AP1902" s="41" t="str">
        <f t="shared" si="955"/>
        <v/>
      </c>
      <c r="AQ1902" s="41" t="str">
        <f t="shared" si="956"/>
        <v/>
      </c>
      <c r="AR1902" s="41" t="str">
        <f>IF($AQ1902="","",COUNTIFS(L_ChaveCob,$AQ1902,L_Ausencia,"&gt;"&amp;$W1902)+COUNTIFS($AQ$4:$AQ1902,$AQ1902,$W$4:$W1902,$W1902))</f>
        <v/>
      </c>
      <c r="AS1902" s="42">
        <f t="shared" si="957"/>
        <v>0</v>
      </c>
      <c r="AT1902" s="42">
        <f t="shared" si="958"/>
        <v>0</v>
      </c>
      <c r="AU1902" s="42">
        <f t="shared" si="959"/>
        <v>0</v>
      </c>
    </row>
    <row r="1903" spans="1:47" x14ac:dyDescent="0.2">
      <c r="A1903" s="35"/>
      <c r="B1903" s="36"/>
      <c r="C1903" s="36"/>
      <c r="D1903" s="36"/>
      <c r="E1903" s="37"/>
      <c r="F1903" s="37"/>
      <c r="G1903" s="36"/>
      <c r="H1903" s="36"/>
      <c r="I1903" s="36"/>
      <c r="J1903" s="36"/>
      <c r="K1903" s="37"/>
      <c r="L1903" s="37"/>
      <c r="M1903" s="37"/>
      <c r="N1903" s="38" t="str">
        <f t="shared" si="928"/>
        <v/>
      </c>
      <c r="O1903" t="str">
        <f t="shared" si="929"/>
        <v/>
      </c>
      <c r="P1903" t="str">
        <f t="shared" si="930"/>
        <v/>
      </c>
      <c r="Q1903" t="str">
        <f t="shared" si="931"/>
        <v/>
      </c>
      <c r="R1903" t="str">
        <f t="shared" si="932"/>
        <v/>
      </c>
      <c r="S1903" t="str">
        <f t="shared" si="933"/>
        <v/>
      </c>
      <c r="T1903" s="39" t="str">
        <f t="shared" si="934"/>
        <v/>
      </c>
      <c r="U1903" s="40">
        <f t="shared" si="935"/>
        <v>0</v>
      </c>
      <c r="V1903" s="40">
        <f t="shared" si="936"/>
        <v>0</v>
      </c>
      <c r="W1903" s="40">
        <f t="shared" si="937"/>
        <v>0</v>
      </c>
      <c r="X1903" t="str">
        <f t="shared" si="938"/>
        <v/>
      </c>
      <c r="Y1903" s="40">
        <f t="shared" si="939"/>
        <v>0</v>
      </c>
      <c r="Z1903" s="40">
        <f t="shared" si="940"/>
        <v>0</v>
      </c>
      <c r="AA1903" s="40">
        <f t="shared" si="941"/>
        <v>0</v>
      </c>
      <c r="AB1903" s="40">
        <f t="shared" si="942"/>
        <v>0</v>
      </c>
      <c r="AC1903" s="40">
        <f t="shared" si="943"/>
        <v>0</v>
      </c>
      <c r="AD1903" s="39">
        <f t="shared" si="944"/>
        <v>0</v>
      </c>
      <c r="AE1903" s="39">
        <f t="shared" si="945"/>
        <v>0</v>
      </c>
      <c r="AF1903" t="str">
        <f t="shared" si="946"/>
        <v/>
      </c>
      <c r="AG1903" t="str">
        <f t="shared" si="947"/>
        <v/>
      </c>
      <c r="AH1903" t="str">
        <f t="shared" si="948"/>
        <v/>
      </c>
      <c r="AJ1903" s="41" t="str">
        <f t="shared" si="949"/>
        <v/>
      </c>
      <c r="AK1903" s="42" t="str">
        <f t="shared" si="950"/>
        <v/>
      </c>
      <c r="AL1903" s="41" t="str">
        <f t="shared" si="951"/>
        <v/>
      </c>
      <c r="AM1903" s="41" t="str">
        <f t="shared" si="952"/>
        <v/>
      </c>
      <c r="AN1903" s="41" t="str">
        <f t="shared" si="953"/>
        <v/>
      </c>
      <c r="AO1903" s="42" t="str">
        <f t="shared" si="954"/>
        <v/>
      </c>
      <c r="AP1903" s="41" t="str">
        <f t="shared" si="955"/>
        <v/>
      </c>
      <c r="AQ1903" s="41" t="str">
        <f t="shared" si="956"/>
        <v/>
      </c>
      <c r="AR1903" s="41" t="str">
        <f>IF($AQ1903="","",COUNTIFS(L_ChaveCob,$AQ1903,L_Ausencia,"&gt;"&amp;$W1903)+COUNTIFS($AQ$4:$AQ1903,$AQ1903,$W$4:$W1903,$W1903))</f>
        <v/>
      </c>
      <c r="AS1903" s="42">
        <f t="shared" si="957"/>
        <v>0</v>
      </c>
      <c r="AT1903" s="42">
        <f t="shared" si="958"/>
        <v>0</v>
      </c>
      <c r="AU1903" s="42">
        <f t="shared" si="959"/>
        <v>0</v>
      </c>
    </row>
    <row r="1904" spans="1:47" x14ac:dyDescent="0.2">
      <c r="A1904" s="35"/>
      <c r="B1904" s="36"/>
      <c r="C1904" s="36"/>
      <c r="D1904" s="36"/>
      <c r="E1904" s="37"/>
      <c r="F1904" s="37"/>
      <c r="G1904" s="36"/>
      <c r="H1904" s="36"/>
      <c r="I1904" s="36"/>
      <c r="J1904" s="36"/>
      <c r="K1904" s="37"/>
      <c r="L1904" s="37"/>
      <c r="M1904" s="37"/>
      <c r="N1904" s="38" t="str">
        <f t="shared" si="928"/>
        <v/>
      </c>
      <c r="O1904" t="str">
        <f t="shared" si="929"/>
        <v/>
      </c>
      <c r="P1904" t="str">
        <f t="shared" si="930"/>
        <v/>
      </c>
      <c r="Q1904" t="str">
        <f t="shared" si="931"/>
        <v/>
      </c>
      <c r="R1904" t="str">
        <f t="shared" si="932"/>
        <v/>
      </c>
      <c r="S1904" t="str">
        <f t="shared" si="933"/>
        <v/>
      </c>
      <c r="T1904" s="39" t="str">
        <f t="shared" si="934"/>
        <v/>
      </c>
      <c r="U1904" s="40">
        <f t="shared" si="935"/>
        <v>0</v>
      </c>
      <c r="V1904" s="40">
        <f t="shared" si="936"/>
        <v>0</v>
      </c>
      <c r="W1904" s="40">
        <f t="shared" si="937"/>
        <v>0</v>
      </c>
      <c r="X1904" t="str">
        <f t="shared" si="938"/>
        <v/>
      </c>
      <c r="Y1904" s="40">
        <f t="shared" si="939"/>
        <v>0</v>
      </c>
      <c r="Z1904" s="40">
        <f t="shared" si="940"/>
        <v>0</v>
      </c>
      <c r="AA1904" s="40">
        <f t="shared" si="941"/>
        <v>0</v>
      </c>
      <c r="AB1904" s="40">
        <f t="shared" si="942"/>
        <v>0</v>
      </c>
      <c r="AC1904" s="40">
        <f t="shared" si="943"/>
        <v>0</v>
      </c>
      <c r="AD1904" s="39">
        <f t="shared" si="944"/>
        <v>0</v>
      </c>
      <c r="AE1904" s="39">
        <f t="shared" si="945"/>
        <v>0</v>
      </c>
      <c r="AF1904" t="str">
        <f t="shared" si="946"/>
        <v/>
      </c>
      <c r="AG1904" t="str">
        <f t="shared" si="947"/>
        <v/>
      </c>
      <c r="AH1904" t="str">
        <f t="shared" si="948"/>
        <v/>
      </c>
      <c r="AJ1904" s="41" t="str">
        <f t="shared" si="949"/>
        <v/>
      </c>
      <c r="AK1904" s="42" t="str">
        <f t="shared" si="950"/>
        <v/>
      </c>
      <c r="AL1904" s="41" t="str">
        <f t="shared" si="951"/>
        <v/>
      </c>
      <c r="AM1904" s="41" t="str">
        <f t="shared" si="952"/>
        <v/>
      </c>
      <c r="AN1904" s="41" t="str">
        <f t="shared" si="953"/>
        <v/>
      </c>
      <c r="AO1904" s="42" t="str">
        <f t="shared" si="954"/>
        <v/>
      </c>
      <c r="AP1904" s="41" t="str">
        <f t="shared" si="955"/>
        <v/>
      </c>
      <c r="AQ1904" s="41" t="str">
        <f t="shared" si="956"/>
        <v/>
      </c>
      <c r="AR1904" s="41" t="str">
        <f>IF($AQ1904="","",COUNTIFS(L_ChaveCob,$AQ1904,L_Ausencia,"&gt;"&amp;$W1904)+COUNTIFS($AQ$4:$AQ1904,$AQ1904,$W$4:$W1904,$W1904))</f>
        <v/>
      </c>
      <c r="AS1904" s="42">
        <f t="shared" si="957"/>
        <v>0</v>
      </c>
      <c r="AT1904" s="42">
        <f t="shared" si="958"/>
        <v>0</v>
      </c>
      <c r="AU1904" s="42">
        <f t="shared" si="959"/>
        <v>0</v>
      </c>
    </row>
    <row r="1905" spans="1:47" x14ac:dyDescent="0.2">
      <c r="A1905" s="35"/>
      <c r="B1905" s="36"/>
      <c r="C1905" s="36"/>
      <c r="D1905" s="36"/>
      <c r="E1905" s="37"/>
      <c r="F1905" s="37"/>
      <c r="G1905" s="36"/>
      <c r="H1905" s="36"/>
      <c r="I1905" s="36"/>
      <c r="J1905" s="36"/>
      <c r="K1905" s="37"/>
      <c r="L1905" s="37"/>
      <c r="M1905" s="37"/>
      <c r="N1905" s="38" t="str">
        <f t="shared" si="928"/>
        <v/>
      </c>
      <c r="O1905" t="str">
        <f t="shared" si="929"/>
        <v/>
      </c>
      <c r="P1905" t="str">
        <f t="shared" si="930"/>
        <v/>
      </c>
      <c r="Q1905" t="str">
        <f t="shared" si="931"/>
        <v/>
      </c>
      <c r="R1905" t="str">
        <f t="shared" si="932"/>
        <v/>
      </c>
      <c r="S1905" t="str">
        <f t="shared" si="933"/>
        <v/>
      </c>
      <c r="T1905" s="39" t="str">
        <f t="shared" si="934"/>
        <v/>
      </c>
      <c r="U1905" s="40">
        <f t="shared" si="935"/>
        <v>0</v>
      </c>
      <c r="V1905" s="40">
        <f t="shared" si="936"/>
        <v>0</v>
      </c>
      <c r="W1905" s="40">
        <f t="shared" si="937"/>
        <v>0</v>
      </c>
      <c r="X1905" t="str">
        <f t="shared" si="938"/>
        <v/>
      </c>
      <c r="Y1905" s="40">
        <f t="shared" si="939"/>
        <v>0</v>
      </c>
      <c r="Z1905" s="40">
        <f t="shared" si="940"/>
        <v>0</v>
      </c>
      <c r="AA1905" s="40">
        <f t="shared" si="941"/>
        <v>0</v>
      </c>
      <c r="AB1905" s="40">
        <f t="shared" si="942"/>
        <v>0</v>
      </c>
      <c r="AC1905" s="40">
        <f t="shared" si="943"/>
        <v>0</v>
      </c>
      <c r="AD1905" s="39">
        <f t="shared" si="944"/>
        <v>0</v>
      </c>
      <c r="AE1905" s="39">
        <f t="shared" si="945"/>
        <v>0</v>
      </c>
      <c r="AF1905" t="str">
        <f t="shared" si="946"/>
        <v/>
      </c>
      <c r="AG1905" t="str">
        <f t="shared" si="947"/>
        <v/>
      </c>
      <c r="AH1905" t="str">
        <f t="shared" si="948"/>
        <v/>
      </c>
      <c r="AJ1905" s="41" t="str">
        <f t="shared" si="949"/>
        <v/>
      </c>
      <c r="AK1905" s="42" t="str">
        <f t="shared" si="950"/>
        <v/>
      </c>
      <c r="AL1905" s="41" t="str">
        <f t="shared" si="951"/>
        <v/>
      </c>
      <c r="AM1905" s="41" t="str">
        <f t="shared" si="952"/>
        <v/>
      </c>
      <c r="AN1905" s="41" t="str">
        <f t="shared" si="953"/>
        <v/>
      </c>
      <c r="AO1905" s="42" t="str">
        <f t="shared" si="954"/>
        <v/>
      </c>
      <c r="AP1905" s="41" t="str">
        <f t="shared" si="955"/>
        <v/>
      </c>
      <c r="AQ1905" s="41" t="str">
        <f t="shared" si="956"/>
        <v/>
      </c>
      <c r="AR1905" s="41" t="str">
        <f>IF($AQ1905="","",COUNTIFS(L_ChaveCob,$AQ1905,L_Ausencia,"&gt;"&amp;$W1905)+COUNTIFS($AQ$4:$AQ1905,$AQ1905,$W$4:$W1905,$W1905))</f>
        <v/>
      </c>
      <c r="AS1905" s="42">
        <f t="shared" si="957"/>
        <v>0</v>
      </c>
      <c r="AT1905" s="42">
        <f t="shared" si="958"/>
        <v>0</v>
      </c>
      <c r="AU1905" s="42">
        <f t="shared" si="959"/>
        <v>0</v>
      </c>
    </row>
    <row r="1906" spans="1:47" x14ac:dyDescent="0.2">
      <c r="A1906" s="35"/>
      <c r="B1906" s="36"/>
      <c r="C1906" s="36"/>
      <c r="D1906" s="36"/>
      <c r="E1906" s="37"/>
      <c r="F1906" s="37"/>
      <c r="G1906" s="36"/>
      <c r="H1906" s="36"/>
      <c r="I1906" s="36"/>
      <c r="J1906" s="36"/>
      <c r="K1906" s="37"/>
      <c r="L1906" s="37"/>
      <c r="M1906" s="37"/>
      <c r="N1906" s="38" t="str">
        <f t="shared" si="928"/>
        <v/>
      </c>
      <c r="O1906" t="str">
        <f t="shared" si="929"/>
        <v/>
      </c>
      <c r="P1906" t="str">
        <f t="shared" si="930"/>
        <v/>
      </c>
      <c r="Q1906" t="str">
        <f t="shared" si="931"/>
        <v/>
      </c>
      <c r="R1906" t="str">
        <f t="shared" si="932"/>
        <v/>
      </c>
      <c r="S1906" t="str">
        <f t="shared" si="933"/>
        <v/>
      </c>
      <c r="T1906" s="39" t="str">
        <f t="shared" si="934"/>
        <v/>
      </c>
      <c r="U1906" s="40">
        <f t="shared" si="935"/>
        <v>0</v>
      </c>
      <c r="V1906" s="40">
        <f t="shared" si="936"/>
        <v>0</v>
      </c>
      <c r="W1906" s="40">
        <f t="shared" si="937"/>
        <v>0</v>
      </c>
      <c r="X1906" t="str">
        <f t="shared" si="938"/>
        <v/>
      </c>
      <c r="Y1906" s="40">
        <f t="shared" si="939"/>
        <v>0</v>
      </c>
      <c r="Z1906" s="40">
        <f t="shared" si="940"/>
        <v>0</v>
      </c>
      <c r="AA1906" s="40">
        <f t="shared" si="941"/>
        <v>0</v>
      </c>
      <c r="AB1906" s="40">
        <f t="shared" si="942"/>
        <v>0</v>
      </c>
      <c r="AC1906" s="40">
        <f t="shared" si="943"/>
        <v>0</v>
      </c>
      <c r="AD1906" s="39">
        <f t="shared" si="944"/>
        <v>0</v>
      </c>
      <c r="AE1906" s="39">
        <f t="shared" si="945"/>
        <v>0</v>
      </c>
      <c r="AF1906" t="str">
        <f t="shared" si="946"/>
        <v/>
      </c>
      <c r="AG1906" t="str">
        <f t="shared" si="947"/>
        <v/>
      </c>
      <c r="AH1906" t="str">
        <f t="shared" si="948"/>
        <v/>
      </c>
      <c r="AJ1906" s="41" t="str">
        <f t="shared" si="949"/>
        <v/>
      </c>
      <c r="AK1906" s="42" t="str">
        <f t="shared" si="950"/>
        <v/>
      </c>
      <c r="AL1906" s="41" t="str">
        <f t="shared" si="951"/>
        <v/>
      </c>
      <c r="AM1906" s="41" t="str">
        <f t="shared" si="952"/>
        <v/>
      </c>
      <c r="AN1906" s="41" t="str">
        <f t="shared" si="953"/>
        <v/>
      </c>
      <c r="AO1906" s="42" t="str">
        <f t="shared" si="954"/>
        <v/>
      </c>
      <c r="AP1906" s="41" t="str">
        <f t="shared" si="955"/>
        <v/>
      </c>
      <c r="AQ1906" s="41" t="str">
        <f t="shared" si="956"/>
        <v/>
      </c>
      <c r="AR1906" s="41" t="str">
        <f>IF($AQ1906="","",COUNTIFS(L_ChaveCob,$AQ1906,L_Ausencia,"&gt;"&amp;$W1906)+COUNTIFS($AQ$4:$AQ1906,$AQ1906,$W$4:$W1906,$W1906))</f>
        <v/>
      </c>
      <c r="AS1906" s="42">
        <f t="shared" si="957"/>
        <v>0</v>
      </c>
      <c r="AT1906" s="42">
        <f t="shared" si="958"/>
        <v>0</v>
      </c>
      <c r="AU1906" s="42">
        <f t="shared" si="959"/>
        <v>0</v>
      </c>
    </row>
    <row r="1907" spans="1:47" x14ac:dyDescent="0.2">
      <c r="A1907" s="35"/>
      <c r="B1907" s="36"/>
      <c r="C1907" s="36"/>
      <c r="D1907" s="36"/>
      <c r="E1907" s="37"/>
      <c r="F1907" s="37"/>
      <c r="G1907" s="36"/>
      <c r="H1907" s="36"/>
      <c r="I1907" s="36"/>
      <c r="J1907" s="36"/>
      <c r="K1907" s="37"/>
      <c r="L1907" s="37"/>
      <c r="M1907" s="37"/>
      <c r="N1907" s="38" t="str">
        <f t="shared" si="928"/>
        <v/>
      </c>
      <c r="O1907" t="str">
        <f t="shared" si="929"/>
        <v/>
      </c>
      <c r="P1907" t="str">
        <f t="shared" si="930"/>
        <v/>
      </c>
      <c r="Q1907" t="str">
        <f t="shared" si="931"/>
        <v/>
      </c>
      <c r="R1907" t="str">
        <f t="shared" si="932"/>
        <v/>
      </c>
      <c r="S1907" t="str">
        <f t="shared" si="933"/>
        <v/>
      </c>
      <c r="T1907" s="39" t="str">
        <f t="shared" si="934"/>
        <v/>
      </c>
      <c r="U1907" s="40">
        <f t="shared" si="935"/>
        <v>0</v>
      </c>
      <c r="V1907" s="40">
        <f t="shared" si="936"/>
        <v>0</v>
      </c>
      <c r="W1907" s="40">
        <f t="shared" si="937"/>
        <v>0</v>
      </c>
      <c r="X1907" t="str">
        <f t="shared" si="938"/>
        <v/>
      </c>
      <c r="Y1907" s="40">
        <f t="shared" si="939"/>
        <v>0</v>
      </c>
      <c r="Z1907" s="40">
        <f t="shared" si="940"/>
        <v>0</v>
      </c>
      <c r="AA1907" s="40">
        <f t="shared" si="941"/>
        <v>0</v>
      </c>
      <c r="AB1907" s="40">
        <f t="shared" si="942"/>
        <v>0</v>
      </c>
      <c r="AC1907" s="40">
        <f t="shared" si="943"/>
        <v>0</v>
      </c>
      <c r="AD1907" s="39">
        <f t="shared" si="944"/>
        <v>0</v>
      </c>
      <c r="AE1907" s="39">
        <f t="shared" si="945"/>
        <v>0</v>
      </c>
      <c r="AF1907" t="str">
        <f t="shared" si="946"/>
        <v/>
      </c>
      <c r="AG1907" t="str">
        <f t="shared" si="947"/>
        <v/>
      </c>
      <c r="AH1907" t="str">
        <f t="shared" si="948"/>
        <v/>
      </c>
      <c r="AJ1907" s="41" t="str">
        <f t="shared" si="949"/>
        <v/>
      </c>
      <c r="AK1907" s="42" t="str">
        <f t="shared" si="950"/>
        <v/>
      </c>
      <c r="AL1907" s="41" t="str">
        <f t="shared" si="951"/>
        <v/>
      </c>
      <c r="AM1907" s="41" t="str">
        <f t="shared" si="952"/>
        <v/>
      </c>
      <c r="AN1907" s="41" t="str">
        <f t="shared" si="953"/>
        <v/>
      </c>
      <c r="AO1907" s="42" t="str">
        <f t="shared" si="954"/>
        <v/>
      </c>
      <c r="AP1907" s="41" t="str">
        <f t="shared" si="955"/>
        <v/>
      </c>
      <c r="AQ1907" s="41" t="str">
        <f t="shared" si="956"/>
        <v/>
      </c>
      <c r="AR1907" s="41" t="str">
        <f>IF($AQ1907="","",COUNTIFS(L_ChaveCob,$AQ1907,L_Ausencia,"&gt;"&amp;$W1907)+COUNTIFS($AQ$4:$AQ1907,$AQ1907,$W$4:$W1907,$W1907))</f>
        <v/>
      </c>
      <c r="AS1907" s="42">
        <f t="shared" si="957"/>
        <v>0</v>
      </c>
      <c r="AT1907" s="42">
        <f t="shared" si="958"/>
        <v>0</v>
      </c>
      <c r="AU1907" s="42">
        <f t="shared" si="959"/>
        <v>0</v>
      </c>
    </row>
    <row r="1908" spans="1:47" x14ac:dyDescent="0.2">
      <c r="A1908" s="35"/>
      <c r="B1908" s="36"/>
      <c r="C1908" s="36"/>
      <c r="D1908" s="36"/>
      <c r="E1908" s="37"/>
      <c r="F1908" s="37"/>
      <c r="G1908" s="36"/>
      <c r="H1908" s="36"/>
      <c r="I1908" s="36"/>
      <c r="J1908" s="36"/>
      <c r="K1908" s="37"/>
      <c r="L1908" s="37"/>
      <c r="M1908" s="37"/>
      <c r="N1908" s="38" t="str">
        <f t="shared" si="928"/>
        <v/>
      </c>
      <c r="O1908" t="str">
        <f t="shared" si="929"/>
        <v/>
      </c>
      <c r="P1908" t="str">
        <f t="shared" si="930"/>
        <v/>
      </c>
      <c r="Q1908" t="str">
        <f t="shared" si="931"/>
        <v/>
      </c>
      <c r="R1908" t="str">
        <f t="shared" si="932"/>
        <v/>
      </c>
      <c r="S1908" t="str">
        <f t="shared" si="933"/>
        <v/>
      </c>
      <c r="T1908" s="39" t="str">
        <f t="shared" si="934"/>
        <v/>
      </c>
      <c r="U1908" s="40">
        <f t="shared" si="935"/>
        <v>0</v>
      </c>
      <c r="V1908" s="40">
        <f t="shared" si="936"/>
        <v>0</v>
      </c>
      <c r="W1908" s="40">
        <f t="shared" si="937"/>
        <v>0</v>
      </c>
      <c r="X1908" t="str">
        <f t="shared" si="938"/>
        <v/>
      </c>
      <c r="Y1908" s="40">
        <f t="shared" si="939"/>
        <v>0</v>
      </c>
      <c r="Z1908" s="40">
        <f t="shared" si="940"/>
        <v>0</v>
      </c>
      <c r="AA1908" s="40">
        <f t="shared" si="941"/>
        <v>0</v>
      </c>
      <c r="AB1908" s="40">
        <f t="shared" si="942"/>
        <v>0</v>
      </c>
      <c r="AC1908" s="40">
        <f t="shared" si="943"/>
        <v>0</v>
      </c>
      <c r="AD1908" s="39">
        <f t="shared" si="944"/>
        <v>0</v>
      </c>
      <c r="AE1908" s="39">
        <f t="shared" si="945"/>
        <v>0</v>
      </c>
      <c r="AF1908" t="str">
        <f t="shared" si="946"/>
        <v/>
      </c>
      <c r="AG1908" t="str">
        <f t="shared" si="947"/>
        <v/>
      </c>
      <c r="AH1908" t="str">
        <f t="shared" si="948"/>
        <v/>
      </c>
      <c r="AJ1908" s="41" t="str">
        <f t="shared" si="949"/>
        <v/>
      </c>
      <c r="AK1908" s="42" t="str">
        <f t="shared" si="950"/>
        <v/>
      </c>
      <c r="AL1908" s="41" t="str">
        <f t="shared" si="951"/>
        <v/>
      </c>
      <c r="AM1908" s="41" t="str">
        <f t="shared" si="952"/>
        <v/>
      </c>
      <c r="AN1908" s="41" t="str">
        <f t="shared" si="953"/>
        <v/>
      </c>
      <c r="AO1908" s="42" t="str">
        <f t="shared" si="954"/>
        <v/>
      </c>
      <c r="AP1908" s="41" t="str">
        <f t="shared" si="955"/>
        <v/>
      </c>
      <c r="AQ1908" s="41" t="str">
        <f t="shared" si="956"/>
        <v/>
      </c>
      <c r="AR1908" s="41" t="str">
        <f>IF($AQ1908="","",COUNTIFS(L_ChaveCob,$AQ1908,L_Ausencia,"&gt;"&amp;$W1908)+COUNTIFS($AQ$4:$AQ1908,$AQ1908,$W$4:$W1908,$W1908))</f>
        <v/>
      </c>
      <c r="AS1908" s="42">
        <f t="shared" si="957"/>
        <v>0</v>
      </c>
      <c r="AT1908" s="42">
        <f t="shared" si="958"/>
        <v>0</v>
      </c>
      <c r="AU1908" s="42">
        <f t="shared" si="959"/>
        <v>0</v>
      </c>
    </row>
    <row r="1909" spans="1:47" x14ac:dyDescent="0.2">
      <c r="A1909" s="35"/>
      <c r="B1909" s="36"/>
      <c r="C1909" s="36"/>
      <c r="D1909" s="36"/>
      <c r="E1909" s="37"/>
      <c r="F1909" s="37"/>
      <c r="G1909" s="36"/>
      <c r="H1909" s="36"/>
      <c r="I1909" s="36"/>
      <c r="J1909" s="36"/>
      <c r="K1909" s="37"/>
      <c r="L1909" s="37"/>
      <c r="M1909" s="37"/>
      <c r="N1909" s="38" t="str">
        <f t="shared" si="928"/>
        <v/>
      </c>
      <c r="O1909" t="str">
        <f t="shared" si="929"/>
        <v/>
      </c>
      <c r="P1909" t="str">
        <f t="shared" si="930"/>
        <v/>
      </c>
      <c r="Q1909" t="str">
        <f t="shared" si="931"/>
        <v/>
      </c>
      <c r="R1909" t="str">
        <f t="shared" si="932"/>
        <v/>
      </c>
      <c r="S1909" t="str">
        <f t="shared" si="933"/>
        <v/>
      </c>
      <c r="T1909" s="39" t="str">
        <f t="shared" si="934"/>
        <v/>
      </c>
      <c r="U1909" s="40">
        <f t="shared" si="935"/>
        <v>0</v>
      </c>
      <c r="V1909" s="40">
        <f t="shared" si="936"/>
        <v>0</v>
      </c>
      <c r="W1909" s="40">
        <f t="shared" si="937"/>
        <v>0</v>
      </c>
      <c r="X1909" t="str">
        <f t="shared" si="938"/>
        <v/>
      </c>
      <c r="Y1909" s="40">
        <f t="shared" si="939"/>
        <v>0</v>
      </c>
      <c r="Z1909" s="40">
        <f t="shared" si="940"/>
        <v>0</v>
      </c>
      <c r="AA1909" s="40">
        <f t="shared" si="941"/>
        <v>0</v>
      </c>
      <c r="AB1909" s="40">
        <f t="shared" si="942"/>
        <v>0</v>
      </c>
      <c r="AC1909" s="40">
        <f t="shared" si="943"/>
        <v>0</v>
      </c>
      <c r="AD1909" s="39">
        <f t="shared" si="944"/>
        <v>0</v>
      </c>
      <c r="AE1909" s="39">
        <f t="shared" si="945"/>
        <v>0</v>
      </c>
      <c r="AF1909" t="str">
        <f t="shared" si="946"/>
        <v/>
      </c>
      <c r="AG1909" t="str">
        <f t="shared" si="947"/>
        <v/>
      </c>
      <c r="AH1909" t="str">
        <f t="shared" si="948"/>
        <v/>
      </c>
      <c r="AJ1909" s="41" t="str">
        <f t="shared" si="949"/>
        <v/>
      </c>
      <c r="AK1909" s="42" t="str">
        <f t="shared" si="950"/>
        <v/>
      </c>
      <c r="AL1909" s="41" t="str">
        <f t="shared" si="951"/>
        <v/>
      </c>
      <c r="AM1909" s="41" t="str">
        <f t="shared" si="952"/>
        <v/>
      </c>
      <c r="AN1909" s="41" t="str">
        <f t="shared" si="953"/>
        <v/>
      </c>
      <c r="AO1909" s="42" t="str">
        <f t="shared" si="954"/>
        <v/>
      </c>
      <c r="AP1909" s="41" t="str">
        <f t="shared" si="955"/>
        <v/>
      </c>
      <c r="AQ1909" s="41" t="str">
        <f t="shared" si="956"/>
        <v/>
      </c>
      <c r="AR1909" s="41" t="str">
        <f>IF($AQ1909="","",COUNTIFS(L_ChaveCob,$AQ1909,L_Ausencia,"&gt;"&amp;$W1909)+COUNTIFS($AQ$4:$AQ1909,$AQ1909,$W$4:$W1909,$W1909))</f>
        <v/>
      </c>
      <c r="AS1909" s="42">
        <f t="shared" si="957"/>
        <v>0</v>
      </c>
      <c r="AT1909" s="42">
        <f t="shared" si="958"/>
        <v>0</v>
      </c>
      <c r="AU1909" s="42">
        <f t="shared" si="959"/>
        <v>0</v>
      </c>
    </row>
    <row r="1910" spans="1:47" x14ac:dyDescent="0.2">
      <c r="A1910" s="35"/>
      <c r="B1910" s="36"/>
      <c r="C1910" s="36"/>
      <c r="D1910" s="36"/>
      <c r="E1910" s="37"/>
      <c r="F1910" s="37"/>
      <c r="G1910" s="36"/>
      <c r="H1910" s="36"/>
      <c r="I1910" s="36"/>
      <c r="J1910" s="36"/>
      <c r="K1910" s="37"/>
      <c r="L1910" s="37"/>
      <c r="M1910" s="37"/>
      <c r="N1910" s="38" t="str">
        <f t="shared" si="928"/>
        <v/>
      </c>
      <c r="O1910" t="str">
        <f t="shared" si="929"/>
        <v/>
      </c>
      <c r="P1910" t="str">
        <f t="shared" si="930"/>
        <v/>
      </c>
      <c r="Q1910" t="str">
        <f t="shared" si="931"/>
        <v/>
      </c>
      <c r="R1910" t="str">
        <f t="shared" si="932"/>
        <v/>
      </c>
      <c r="S1910" t="str">
        <f t="shared" si="933"/>
        <v/>
      </c>
      <c r="T1910" s="39" t="str">
        <f t="shared" si="934"/>
        <v/>
      </c>
      <c r="U1910" s="40">
        <f t="shared" si="935"/>
        <v>0</v>
      </c>
      <c r="V1910" s="40">
        <f t="shared" si="936"/>
        <v>0</v>
      </c>
      <c r="W1910" s="40">
        <f t="shared" si="937"/>
        <v>0</v>
      </c>
      <c r="X1910" t="str">
        <f t="shared" si="938"/>
        <v/>
      </c>
      <c r="Y1910" s="40">
        <f t="shared" si="939"/>
        <v>0</v>
      </c>
      <c r="Z1910" s="40">
        <f t="shared" si="940"/>
        <v>0</v>
      </c>
      <c r="AA1910" s="40">
        <f t="shared" si="941"/>
        <v>0</v>
      </c>
      <c r="AB1910" s="40">
        <f t="shared" si="942"/>
        <v>0</v>
      </c>
      <c r="AC1910" s="40">
        <f t="shared" si="943"/>
        <v>0</v>
      </c>
      <c r="AD1910" s="39">
        <f t="shared" si="944"/>
        <v>0</v>
      </c>
      <c r="AE1910" s="39">
        <f t="shared" si="945"/>
        <v>0</v>
      </c>
      <c r="AF1910" t="str">
        <f t="shared" si="946"/>
        <v/>
      </c>
      <c r="AG1910" t="str">
        <f t="shared" si="947"/>
        <v/>
      </c>
      <c r="AH1910" t="str">
        <f t="shared" si="948"/>
        <v/>
      </c>
      <c r="AJ1910" s="41" t="str">
        <f t="shared" si="949"/>
        <v/>
      </c>
      <c r="AK1910" s="42" t="str">
        <f t="shared" si="950"/>
        <v/>
      </c>
      <c r="AL1910" s="41" t="str">
        <f t="shared" si="951"/>
        <v/>
      </c>
      <c r="AM1910" s="41" t="str">
        <f t="shared" si="952"/>
        <v/>
      </c>
      <c r="AN1910" s="41" t="str">
        <f t="shared" si="953"/>
        <v/>
      </c>
      <c r="AO1910" s="42" t="str">
        <f t="shared" si="954"/>
        <v/>
      </c>
      <c r="AP1910" s="41" t="str">
        <f t="shared" si="955"/>
        <v/>
      </c>
      <c r="AQ1910" s="41" t="str">
        <f t="shared" si="956"/>
        <v/>
      </c>
      <c r="AR1910" s="41" t="str">
        <f>IF($AQ1910="","",COUNTIFS(L_ChaveCob,$AQ1910,L_Ausencia,"&gt;"&amp;$W1910)+COUNTIFS($AQ$4:$AQ1910,$AQ1910,$W$4:$W1910,$W1910))</f>
        <v/>
      </c>
      <c r="AS1910" s="42">
        <f t="shared" si="957"/>
        <v>0</v>
      </c>
      <c r="AT1910" s="42">
        <f t="shared" si="958"/>
        <v>0</v>
      </c>
      <c r="AU1910" s="42">
        <f t="shared" si="959"/>
        <v>0</v>
      </c>
    </row>
    <row r="1911" spans="1:47" x14ac:dyDescent="0.2">
      <c r="A1911" s="35"/>
      <c r="B1911" s="36"/>
      <c r="C1911" s="36"/>
      <c r="D1911" s="36"/>
      <c r="E1911" s="37"/>
      <c r="F1911" s="37"/>
      <c r="G1911" s="36"/>
      <c r="H1911" s="36"/>
      <c r="I1911" s="36"/>
      <c r="J1911" s="36"/>
      <c r="K1911" s="37"/>
      <c r="L1911" s="37"/>
      <c r="M1911" s="37"/>
      <c r="N1911" s="38" t="str">
        <f t="shared" si="928"/>
        <v/>
      </c>
      <c r="O1911" t="str">
        <f t="shared" si="929"/>
        <v/>
      </c>
      <c r="P1911" t="str">
        <f t="shared" si="930"/>
        <v/>
      </c>
      <c r="Q1911" t="str">
        <f t="shared" si="931"/>
        <v/>
      </c>
      <c r="R1911" t="str">
        <f t="shared" si="932"/>
        <v/>
      </c>
      <c r="S1911" t="str">
        <f t="shared" si="933"/>
        <v/>
      </c>
      <c r="T1911" s="39" t="str">
        <f t="shared" si="934"/>
        <v/>
      </c>
      <c r="U1911" s="40">
        <f t="shared" si="935"/>
        <v>0</v>
      </c>
      <c r="V1911" s="40">
        <f t="shared" si="936"/>
        <v>0</v>
      </c>
      <c r="W1911" s="40">
        <f t="shared" si="937"/>
        <v>0</v>
      </c>
      <c r="X1911" t="str">
        <f t="shared" si="938"/>
        <v/>
      </c>
      <c r="Y1911" s="40">
        <f t="shared" si="939"/>
        <v>0</v>
      </c>
      <c r="Z1911" s="40">
        <f t="shared" si="940"/>
        <v>0</v>
      </c>
      <c r="AA1911" s="40">
        <f t="shared" si="941"/>
        <v>0</v>
      </c>
      <c r="AB1911" s="40">
        <f t="shared" si="942"/>
        <v>0</v>
      </c>
      <c r="AC1911" s="40">
        <f t="shared" si="943"/>
        <v>0</v>
      </c>
      <c r="AD1911" s="39">
        <f t="shared" si="944"/>
        <v>0</v>
      </c>
      <c r="AE1911" s="39">
        <f t="shared" si="945"/>
        <v>0</v>
      </c>
      <c r="AF1911" t="str">
        <f t="shared" si="946"/>
        <v/>
      </c>
      <c r="AG1911" t="str">
        <f t="shared" si="947"/>
        <v/>
      </c>
      <c r="AH1911" t="str">
        <f t="shared" si="948"/>
        <v/>
      </c>
      <c r="AJ1911" s="41" t="str">
        <f t="shared" si="949"/>
        <v/>
      </c>
      <c r="AK1911" s="42" t="str">
        <f t="shared" si="950"/>
        <v/>
      </c>
      <c r="AL1911" s="41" t="str">
        <f t="shared" si="951"/>
        <v/>
      </c>
      <c r="AM1911" s="41" t="str">
        <f t="shared" si="952"/>
        <v/>
      </c>
      <c r="AN1911" s="41" t="str">
        <f t="shared" si="953"/>
        <v/>
      </c>
      <c r="AO1911" s="42" t="str">
        <f t="shared" si="954"/>
        <v/>
      </c>
      <c r="AP1911" s="41" t="str">
        <f t="shared" si="955"/>
        <v/>
      </c>
      <c r="AQ1911" s="41" t="str">
        <f t="shared" si="956"/>
        <v/>
      </c>
      <c r="AR1911" s="41" t="str">
        <f>IF($AQ1911="","",COUNTIFS(L_ChaveCob,$AQ1911,L_Ausencia,"&gt;"&amp;$W1911)+COUNTIFS($AQ$4:$AQ1911,$AQ1911,$W$4:$W1911,$W1911))</f>
        <v/>
      </c>
      <c r="AS1911" s="42">
        <f t="shared" si="957"/>
        <v>0</v>
      </c>
      <c r="AT1911" s="42">
        <f t="shared" si="958"/>
        <v>0</v>
      </c>
      <c r="AU1911" s="42">
        <f t="shared" si="959"/>
        <v>0</v>
      </c>
    </row>
    <row r="1912" spans="1:47" x14ac:dyDescent="0.2">
      <c r="A1912" s="35"/>
      <c r="B1912" s="36"/>
      <c r="C1912" s="36"/>
      <c r="D1912" s="36"/>
      <c r="E1912" s="37"/>
      <c r="F1912" s="37"/>
      <c r="G1912" s="36"/>
      <c r="H1912" s="36"/>
      <c r="I1912" s="36"/>
      <c r="J1912" s="36"/>
      <c r="K1912" s="37"/>
      <c r="L1912" s="37"/>
      <c r="M1912" s="37"/>
      <c r="N1912" s="38" t="str">
        <f t="shared" si="928"/>
        <v/>
      </c>
      <c r="O1912" t="str">
        <f t="shared" si="929"/>
        <v/>
      </c>
      <c r="P1912" t="str">
        <f t="shared" si="930"/>
        <v/>
      </c>
      <c r="Q1912" t="str">
        <f t="shared" si="931"/>
        <v/>
      </c>
      <c r="R1912" t="str">
        <f t="shared" si="932"/>
        <v/>
      </c>
      <c r="S1912" t="str">
        <f t="shared" si="933"/>
        <v/>
      </c>
      <c r="T1912" s="39" t="str">
        <f t="shared" si="934"/>
        <v/>
      </c>
      <c r="U1912" s="40">
        <f t="shared" si="935"/>
        <v>0</v>
      </c>
      <c r="V1912" s="40">
        <f t="shared" si="936"/>
        <v>0</v>
      </c>
      <c r="W1912" s="40">
        <f t="shared" si="937"/>
        <v>0</v>
      </c>
      <c r="X1912" t="str">
        <f t="shared" si="938"/>
        <v/>
      </c>
      <c r="Y1912" s="40">
        <f t="shared" si="939"/>
        <v>0</v>
      </c>
      <c r="Z1912" s="40">
        <f t="shared" si="940"/>
        <v>0</v>
      </c>
      <c r="AA1912" s="40">
        <f t="shared" si="941"/>
        <v>0</v>
      </c>
      <c r="AB1912" s="40">
        <f t="shared" si="942"/>
        <v>0</v>
      </c>
      <c r="AC1912" s="40">
        <f t="shared" si="943"/>
        <v>0</v>
      </c>
      <c r="AD1912" s="39">
        <f t="shared" si="944"/>
        <v>0</v>
      </c>
      <c r="AE1912" s="39">
        <f t="shared" si="945"/>
        <v>0</v>
      </c>
      <c r="AF1912" t="str">
        <f t="shared" si="946"/>
        <v/>
      </c>
      <c r="AG1912" t="str">
        <f t="shared" si="947"/>
        <v/>
      </c>
      <c r="AH1912" t="str">
        <f t="shared" si="948"/>
        <v/>
      </c>
      <c r="AJ1912" s="41" t="str">
        <f t="shared" si="949"/>
        <v/>
      </c>
      <c r="AK1912" s="42" t="str">
        <f t="shared" si="950"/>
        <v/>
      </c>
      <c r="AL1912" s="41" t="str">
        <f t="shared" si="951"/>
        <v/>
      </c>
      <c r="AM1912" s="41" t="str">
        <f t="shared" si="952"/>
        <v/>
      </c>
      <c r="AN1912" s="41" t="str">
        <f t="shared" si="953"/>
        <v/>
      </c>
      <c r="AO1912" s="42" t="str">
        <f t="shared" si="954"/>
        <v/>
      </c>
      <c r="AP1912" s="41" t="str">
        <f t="shared" si="955"/>
        <v/>
      </c>
      <c r="AQ1912" s="41" t="str">
        <f t="shared" si="956"/>
        <v/>
      </c>
      <c r="AR1912" s="41" t="str">
        <f>IF($AQ1912="","",COUNTIFS(L_ChaveCob,$AQ1912,L_Ausencia,"&gt;"&amp;$W1912)+COUNTIFS($AQ$4:$AQ1912,$AQ1912,$W$4:$W1912,$W1912))</f>
        <v/>
      </c>
      <c r="AS1912" s="42">
        <f t="shared" si="957"/>
        <v>0</v>
      </c>
      <c r="AT1912" s="42">
        <f t="shared" si="958"/>
        <v>0</v>
      </c>
      <c r="AU1912" s="42">
        <f t="shared" si="959"/>
        <v>0</v>
      </c>
    </row>
    <row r="1913" spans="1:47" x14ac:dyDescent="0.2">
      <c r="A1913" s="35"/>
      <c r="B1913" s="36"/>
      <c r="C1913" s="36"/>
      <c r="D1913" s="36"/>
      <c r="E1913" s="37"/>
      <c r="F1913" s="37"/>
      <c r="G1913" s="36"/>
      <c r="H1913" s="36"/>
      <c r="I1913" s="36"/>
      <c r="J1913" s="36"/>
      <c r="K1913" s="37"/>
      <c r="L1913" s="37"/>
      <c r="M1913" s="37"/>
      <c r="N1913" s="38" t="str">
        <f t="shared" ref="N1913:N1976" si="960">IF($A1913="","",DATE(YEAR($A1913),MONTH($A1913),1))</f>
        <v/>
      </c>
      <c r="O1913" t="str">
        <f t="shared" ref="O1913:O1976" si="961">IF(TRIM($B1913)="","",IFERROR(INDEX(C_RG,MATCH(TRIM($B1913),C_Nome,0)),"?"))</f>
        <v/>
      </c>
      <c r="P1913" t="str">
        <f t="shared" ref="P1913:P1976" si="962">IF($A1913="","",IF(TRIM($B1913)="",P_EquipePostoVago,IF($AJ1913="","",INDEX(V_Equipe,$AJ1913))))</f>
        <v/>
      </c>
      <c r="Q1913" t="str">
        <f t="shared" ref="Q1913:Q1976" si="963">IF($A1913="","",IF(TRIM($B1913)="","Posto Vago",IF($AJ1913="","",INDEX(V_Contrato,$AJ1913))))</f>
        <v/>
      </c>
      <c r="R1913" t="str">
        <f t="shared" ref="R1913:R1976" si="964">IF($A1913="","",IF(TRIM($B1913)="",$H1913,IF($AJ1913="","",INDEX(V_Funcao,$AJ1913))))</f>
        <v/>
      </c>
      <c r="S1913" t="str">
        <f t="shared" ref="S1913:S1976" si="965">IF($A1913="","",IF($I1913&lt;&gt;"",$I1913,IF(TRIM($B1913)="","ADM",IF($AJ1913="","",INDEX(V_Turno,$AJ1913)))))</f>
        <v/>
      </c>
      <c r="T1913" s="39" t="str">
        <f t="shared" ref="T1913:T1976" si="966">IF(OR($A1913="",$R1913=""),"",IFERROR(INDEX(F_Valor,MATCH($R1913&amp;"|"&amp;SUMPRODUCT(MAX((F_Funcao=$R1913)*(F_Ini&lt;=$A1913)*F_Ini)),F_Chave,0)),""))</f>
        <v/>
      </c>
      <c r="U1913" s="40">
        <f t="shared" ref="U1913:U1976" si="967">IF(OR($A1913="",$S1913=""),0,IFERROR(INDEX(T_Horas,MATCH($S1913,T_Turno,0),WEEKDAY($A1913,2)),0))</f>
        <v>0</v>
      </c>
      <c r="V1913" s="40">
        <f t="shared" ref="V1913:V1976" si="968">IF($A1913="",0,MAX(IF($F1913&lt;&gt;"",N($F1913),IF($AN1913="Sim",IF($AK1913&lt;&gt;"",$AK1913,$U1913),$U1913-$W1913))-IF($J1913="Situação Atípica - Presente",N($K1913),0),0))</f>
        <v>0</v>
      </c>
      <c r="W1913" s="40">
        <f t="shared" ref="W1913:W1976" si="969">IF($A1913="",0,IF($E1913&lt;&gt;"",N($E1913),IF($AL1913="Dia inteiro",$U1913,IF($AL1913="Pelo ponto",IF($AK1913="",$U1913,MAX($U1913-$AK1913,0)),IF(AND($AL1913="Leve atraso",$AO1913&lt;&gt;""),IF(AND($AO1913&gt;P_LeveMin,$AO1913&lt;=P_LeveMax),$AO1913,0),0)))))</f>
        <v>0</v>
      </c>
      <c r="X1913" t="str">
        <f t="shared" ref="X1913:X1976" si="970">IF($A1913="","",IF(OR($Q1913="Ferista",$Q1913=""),"Não",IF(AND($AL1913="Leve atraso",$W1913&gt;0,$A1913&gt;=P_InicioRegras),"Sim",IF(OR($J1913&lt;&gt;"",$K1913&lt;&gt;"",$L1913&lt;&gt;""),"Não",$AM1913))))</f>
        <v/>
      </c>
      <c r="Y1913" s="40">
        <f t="shared" ref="Y1913:Y1976" si="971">IF($A1913="",0,IF($Q1913="Ferista",0,IF($X1913="Sim",$W1913,0)+N($K1913)))</f>
        <v>0</v>
      </c>
      <c r="Z1913" s="40">
        <f t="shared" ref="Z1913:Z1976" si="972">IF($X1913="Sim",$AT1913,0)</f>
        <v>0</v>
      </c>
      <c r="AA1913" s="40">
        <f t="shared" ref="AA1913:AA1976" si="973">IF($AP1913="",0,MIN(MAX($Y1913-$Z1913,0),SUMIFS(CP_Horas,CP_ChaveFalta,$AP1913,CP_Aprov,"Sim")))</f>
        <v>0</v>
      </c>
      <c r="AB1913" s="40">
        <f t="shared" ref="AB1913:AB1976" si="974">IF($A1913="",0,MIN(MAX($Y1913-$Z1913-$AA1913,0),N($M1913)))</f>
        <v>0</v>
      </c>
      <c r="AC1913" s="40">
        <f t="shared" ref="AC1913:AC1976" si="975">IF($A1913="",0,MAX($Y1913-$Z1913-$AA1913-$AB1913,0))</f>
        <v>0</v>
      </c>
      <c r="AD1913" s="39">
        <f t="shared" ref="AD1913:AD1976" si="976">IF(OR($AC1913=0,$T1913=""),0,$AC1913*24*$T1913)</f>
        <v>0</v>
      </c>
      <c r="AE1913" s="39">
        <f t="shared" ref="AE1913:AE1976" si="977">IF(OR($A1913="",$T1913=""),0,(IF($AF1913="Justificada",$W1913,0)+N($L1913))*24*$T1913)</f>
        <v>0</v>
      </c>
      <c r="AF1913" t="str">
        <f t="shared" ref="AF1913:AF1976" si="978">IF($A1913="","",IF($J1913&lt;&gt;"","Situação atípica",IF(AND($AL1913="Leve atraso",$W1913&gt;0),"Leve atraso",IFERROR(INDEX(S_Cat,MATCH($C1913,S_Status,0)),"Outros"))))</f>
        <v/>
      </c>
      <c r="AG1913" t="str">
        <f t="shared" ref="AG1913:AG1976" si="979">IF($A1913="","",TRIM(IF($Z1913&gt;0,"Ferista cobriu "&amp;TEXT($Z1913,"[h]:mm")&amp;"h. ","")&amp;IF($AA1913&gt;0,"Compensado "&amp;TEXT($AA1913,"[h]:mm")&amp;"h por "&amp;IFERROR(INDEX(CP_Quem,MATCH($AP1913,CP_ChaveFalta,0)),"?")&amp;". ","")&amp;IF($AU1913&gt;0,"Compensação aguardando aprovação ("&amp;TEXT($AU1913,"[h]:mm")&amp;"h). ","")&amp;IF($AB1913&gt;0,"Perdoado por acordo "&amp;TEXT($AB1913,"[h]:mm")&amp;"h. ","")&amp;IF(AND($AP1913&lt;&gt;"",COUNTIF(CP_ChaveQuem,$AP1913)&gt;0),"Horas usadas p/ compensar falta de "&amp;INDEX(CP_Falta,MATCH($AP1913,CP_ChaveQuem,0))&amp;" de "&amp;TEXT(INDEX(CP_DataFalta,MATCH($AP1913,CP_ChaveQuem,0)),"dd/mm")&amp;". ","")&amp;IF(AND($Q1913="Ferista",SUMIFS(L_Ferista,L_Data,$A1913,L_Equipe,$P1913)&gt;0),"Como ferista, cobriu "&amp;TEXT(SUMIFS(L_Ferista,L_Data,$A1913,L_Equipe,$P1913),"[h]:mm")&amp;"h de faltas da equipe. ","")&amp;IF($AC1913&gt;0,"DESCONTA "&amp;TEXT($AC1913,"[h]:mm")&amp;"h ("&amp;$AF1913&amp;").","")))</f>
        <v/>
      </c>
      <c r="AH1913" t="str">
        <f t="shared" ref="AH1913:AH1976" si="980">IF($A1913="","",IF($O1913="?","CADASTRO: funcionário não está no Cadastro",IF(AND($O1913&lt;&gt;"",$AJ1913=""),"CADASTRO: sem vigência (função/turno) nesta data",IF(AND($AP1913&lt;&gt;"",COUNTIF(L_ChavePD,$AP1913)&gt;1),"DUPLICADO: mesma pessoa 2x no dia",IF($A1913&lt;P_InicioRegras,"",IF(AND($C1913="Horas Compensadas",COUNTIF(CP_ChaveQuem,$AP1913)=0),"VINCULAR: registrar na aba Compensações de quem é a falta",IF($AU1913&gt;0,"APROVAR: compensação pendente na aba Compensações",IF(AND($AQ1913&lt;&gt;"",$AS1913&gt;0,$AT1913&lt;$W1913,$AC1913&gt;0),"FERISTA: horas do ferista não cobriram toda a falta",IF(AND($AL1913="Pelo ponto",$AK1913="",$E1913="",$X1913="Sim"),"PONTO: sem ponto nem horas manuais — descontando jornada cheia",IF(AND($AL1913="Leve atraso",$E1913="",N($AO1913)&gt;P_LeveMax),"CLASSIFICAR: ponto mostra atraso &gt; 30 min — trocar o Status",IF($AF1913="Leve atraso","AJUSTAR STATUS: atraso lançado como Horas Trabalhadas",IF(AND(N($K1913)&gt;0,$G1913=""),"OBSERVAÇÃO: desconto extra sem observação",IF(AND($J1913&lt;&gt;"",N($K1913)+N($L1913)&gt;$U1913),"CONFERIR: horas manuais maiores que a jornada","")))))))))))))</f>
        <v/>
      </c>
      <c r="AJ1913" s="41" t="str">
        <f t="shared" ref="AJ1913:AJ1976" si="981">IF(OR($A1913="",$O1913="",$O1913="?"),"",IFERROR(MATCH($O1913&amp;"|"&amp;SUMPRODUCT(MAX((V_RG=$O1913)*(V_Ini&lt;=$A1913)*V_Ini)),V_Chave,0),""))</f>
        <v/>
      </c>
      <c r="AK1913" s="42" t="str">
        <f t="shared" ref="AK1913:AK1976" si="982">IF(ISNUMBER(SEARCH(" = ",$D1913)),IFERROR(TIMEVALUE(TRIM(RIGHT($D1913,5))),""),"")</f>
        <v/>
      </c>
      <c r="AL1913" s="41" t="str">
        <f t="shared" ref="AL1913:AL1976" si="983">IF($C1913="","",IFERROR(INDEX(S_Modo,MATCH($C1913,S_Status,0)),"Não"))</f>
        <v/>
      </c>
      <c r="AM1913" s="41" t="str">
        <f t="shared" ref="AM1913:AM1976" si="984">IF($C1913="","",IFERROR(INDEX(S_Conta,MATCH($C1913,S_Status,0)),"Não"))</f>
        <v/>
      </c>
      <c r="AN1913" s="41" t="str">
        <f t="shared" ref="AN1913:AN1976" si="985">IF($C1913="","",IFERROR(INDEX(S_Trab,MATCH($C1913,S_Status,0)),"Não"))</f>
        <v/>
      </c>
      <c r="AO1913" s="42" t="str">
        <f t="shared" ref="AO1913:AO1976" si="986">IF(OR($A1913="",$AK1913=""),"",$U1913-$AK1913-IF($J1913&lt;&gt;"Situação Atípica - Presente",N($K1913)+N($L1913),0))</f>
        <v/>
      </c>
      <c r="AP1913" s="41" t="str">
        <f t="shared" ref="AP1913:AP1976" si="987">IF(OR($A1913="",TRIM($B1913)=""),"",TRIM($B1913)&amp;"|"&amp;$A1913)</f>
        <v/>
      </c>
      <c r="AQ1913" s="41" t="str">
        <f t="shared" ref="AQ1913:AQ1976" si="988">IF(AND(P_CoberturaAuto="Sim",$A1913&lt;&gt;"",$A1913&gt;=P_InicioRegras,$Q1913="Normal / Fixo",$R1913&lt;&gt;"",ISERROR(SEARCH("ENCARREGADO",$R1913)),$AM1913="Sim",$W1913&gt;0),$A1913&amp;"|"&amp;$P1913,"")</f>
        <v/>
      </c>
      <c r="AR1913" s="41" t="str">
        <f>IF($AQ1913="","",COUNTIFS(L_ChaveCob,$AQ1913,L_Ausencia,"&gt;"&amp;$W1913)+COUNTIFS($AQ$4:$AQ1913,$AQ1913,$W$4:$W1913,$W1913))</f>
        <v/>
      </c>
      <c r="AS1913" s="42">
        <f t="shared" ref="AS1913:AS1976" si="989">IF($AQ1913="",0,SUMIFS(L_Trab,L_Data,$A1913,L_Equipe,$P1913,L_Contrato,"Ferista",L_Status,"&lt;&gt;Remanejamento"))</f>
        <v>0</v>
      </c>
      <c r="AT1913" s="42">
        <f t="shared" ref="AT1913:AT1976" si="990">IF(OR($AQ1913="",$AS1913=0),0,MAX(MIN($W1913,$AS1913-SUMIFS(L_Ausencia,L_ChaveCob,$AQ1913,L_OrdemCob,"&lt;"&amp;$AR1913)),0))</f>
        <v>0</v>
      </c>
      <c r="AU1913" s="42">
        <f t="shared" ref="AU1913:AU1976" si="991">IF($AP1913="",0,SUMIFS(CP_Horas,CP_ChaveFalta,$AP1913,CP_Aprov,"&lt;&gt;Sim"))</f>
        <v>0</v>
      </c>
    </row>
    <row r="1914" spans="1:47" x14ac:dyDescent="0.2">
      <c r="A1914" s="35"/>
      <c r="B1914" s="36"/>
      <c r="C1914" s="36"/>
      <c r="D1914" s="36"/>
      <c r="E1914" s="37"/>
      <c r="F1914" s="37"/>
      <c r="G1914" s="36"/>
      <c r="H1914" s="36"/>
      <c r="I1914" s="36"/>
      <c r="J1914" s="36"/>
      <c r="K1914" s="37"/>
      <c r="L1914" s="37"/>
      <c r="M1914" s="37"/>
      <c r="N1914" s="38" t="str">
        <f t="shared" si="960"/>
        <v/>
      </c>
      <c r="O1914" t="str">
        <f t="shared" si="961"/>
        <v/>
      </c>
      <c r="P1914" t="str">
        <f t="shared" si="962"/>
        <v/>
      </c>
      <c r="Q1914" t="str">
        <f t="shared" si="963"/>
        <v/>
      </c>
      <c r="R1914" t="str">
        <f t="shared" si="964"/>
        <v/>
      </c>
      <c r="S1914" t="str">
        <f t="shared" si="965"/>
        <v/>
      </c>
      <c r="T1914" s="39" t="str">
        <f t="shared" si="966"/>
        <v/>
      </c>
      <c r="U1914" s="40">
        <f t="shared" si="967"/>
        <v>0</v>
      </c>
      <c r="V1914" s="40">
        <f t="shared" si="968"/>
        <v>0</v>
      </c>
      <c r="W1914" s="40">
        <f t="shared" si="969"/>
        <v>0</v>
      </c>
      <c r="X1914" t="str">
        <f t="shared" si="970"/>
        <v/>
      </c>
      <c r="Y1914" s="40">
        <f t="shared" si="971"/>
        <v>0</v>
      </c>
      <c r="Z1914" s="40">
        <f t="shared" si="972"/>
        <v>0</v>
      </c>
      <c r="AA1914" s="40">
        <f t="shared" si="973"/>
        <v>0</v>
      </c>
      <c r="AB1914" s="40">
        <f t="shared" si="974"/>
        <v>0</v>
      </c>
      <c r="AC1914" s="40">
        <f t="shared" si="975"/>
        <v>0</v>
      </c>
      <c r="AD1914" s="39">
        <f t="shared" si="976"/>
        <v>0</v>
      </c>
      <c r="AE1914" s="39">
        <f t="shared" si="977"/>
        <v>0</v>
      </c>
      <c r="AF1914" t="str">
        <f t="shared" si="978"/>
        <v/>
      </c>
      <c r="AG1914" t="str">
        <f t="shared" si="979"/>
        <v/>
      </c>
      <c r="AH1914" t="str">
        <f t="shared" si="980"/>
        <v/>
      </c>
      <c r="AJ1914" s="41" t="str">
        <f t="shared" si="981"/>
        <v/>
      </c>
      <c r="AK1914" s="42" t="str">
        <f t="shared" si="982"/>
        <v/>
      </c>
      <c r="AL1914" s="41" t="str">
        <f t="shared" si="983"/>
        <v/>
      </c>
      <c r="AM1914" s="41" t="str">
        <f t="shared" si="984"/>
        <v/>
      </c>
      <c r="AN1914" s="41" t="str">
        <f t="shared" si="985"/>
        <v/>
      </c>
      <c r="AO1914" s="42" t="str">
        <f t="shared" si="986"/>
        <v/>
      </c>
      <c r="AP1914" s="41" t="str">
        <f t="shared" si="987"/>
        <v/>
      </c>
      <c r="AQ1914" s="41" t="str">
        <f t="shared" si="988"/>
        <v/>
      </c>
      <c r="AR1914" s="41" t="str">
        <f>IF($AQ1914="","",COUNTIFS(L_ChaveCob,$AQ1914,L_Ausencia,"&gt;"&amp;$W1914)+COUNTIFS($AQ$4:$AQ1914,$AQ1914,$W$4:$W1914,$W1914))</f>
        <v/>
      </c>
      <c r="AS1914" s="42">
        <f t="shared" si="989"/>
        <v>0</v>
      </c>
      <c r="AT1914" s="42">
        <f t="shared" si="990"/>
        <v>0</v>
      </c>
      <c r="AU1914" s="42">
        <f t="shared" si="991"/>
        <v>0</v>
      </c>
    </row>
    <row r="1915" spans="1:47" x14ac:dyDescent="0.2">
      <c r="A1915" s="35"/>
      <c r="B1915" s="36"/>
      <c r="C1915" s="36"/>
      <c r="D1915" s="36"/>
      <c r="E1915" s="37"/>
      <c r="F1915" s="37"/>
      <c r="G1915" s="36"/>
      <c r="H1915" s="36"/>
      <c r="I1915" s="36"/>
      <c r="J1915" s="36"/>
      <c r="K1915" s="37"/>
      <c r="L1915" s="37"/>
      <c r="M1915" s="37"/>
      <c r="N1915" s="38" t="str">
        <f t="shared" si="960"/>
        <v/>
      </c>
      <c r="O1915" t="str">
        <f t="shared" si="961"/>
        <v/>
      </c>
      <c r="P1915" t="str">
        <f t="shared" si="962"/>
        <v/>
      </c>
      <c r="Q1915" t="str">
        <f t="shared" si="963"/>
        <v/>
      </c>
      <c r="R1915" t="str">
        <f t="shared" si="964"/>
        <v/>
      </c>
      <c r="S1915" t="str">
        <f t="shared" si="965"/>
        <v/>
      </c>
      <c r="T1915" s="39" t="str">
        <f t="shared" si="966"/>
        <v/>
      </c>
      <c r="U1915" s="40">
        <f t="shared" si="967"/>
        <v>0</v>
      </c>
      <c r="V1915" s="40">
        <f t="shared" si="968"/>
        <v>0</v>
      </c>
      <c r="W1915" s="40">
        <f t="shared" si="969"/>
        <v>0</v>
      </c>
      <c r="X1915" t="str">
        <f t="shared" si="970"/>
        <v/>
      </c>
      <c r="Y1915" s="40">
        <f t="shared" si="971"/>
        <v>0</v>
      </c>
      <c r="Z1915" s="40">
        <f t="shared" si="972"/>
        <v>0</v>
      </c>
      <c r="AA1915" s="40">
        <f t="shared" si="973"/>
        <v>0</v>
      </c>
      <c r="AB1915" s="40">
        <f t="shared" si="974"/>
        <v>0</v>
      </c>
      <c r="AC1915" s="40">
        <f t="shared" si="975"/>
        <v>0</v>
      </c>
      <c r="AD1915" s="39">
        <f t="shared" si="976"/>
        <v>0</v>
      </c>
      <c r="AE1915" s="39">
        <f t="shared" si="977"/>
        <v>0</v>
      </c>
      <c r="AF1915" t="str">
        <f t="shared" si="978"/>
        <v/>
      </c>
      <c r="AG1915" t="str">
        <f t="shared" si="979"/>
        <v/>
      </c>
      <c r="AH1915" t="str">
        <f t="shared" si="980"/>
        <v/>
      </c>
      <c r="AJ1915" s="41" t="str">
        <f t="shared" si="981"/>
        <v/>
      </c>
      <c r="AK1915" s="42" t="str">
        <f t="shared" si="982"/>
        <v/>
      </c>
      <c r="AL1915" s="41" t="str">
        <f t="shared" si="983"/>
        <v/>
      </c>
      <c r="AM1915" s="41" t="str">
        <f t="shared" si="984"/>
        <v/>
      </c>
      <c r="AN1915" s="41" t="str">
        <f t="shared" si="985"/>
        <v/>
      </c>
      <c r="AO1915" s="42" t="str">
        <f t="shared" si="986"/>
        <v/>
      </c>
      <c r="AP1915" s="41" t="str">
        <f t="shared" si="987"/>
        <v/>
      </c>
      <c r="AQ1915" s="41" t="str">
        <f t="shared" si="988"/>
        <v/>
      </c>
      <c r="AR1915" s="41" t="str">
        <f>IF($AQ1915="","",COUNTIFS(L_ChaveCob,$AQ1915,L_Ausencia,"&gt;"&amp;$W1915)+COUNTIFS($AQ$4:$AQ1915,$AQ1915,$W$4:$W1915,$W1915))</f>
        <v/>
      </c>
      <c r="AS1915" s="42">
        <f t="shared" si="989"/>
        <v>0</v>
      </c>
      <c r="AT1915" s="42">
        <f t="shared" si="990"/>
        <v>0</v>
      </c>
      <c r="AU1915" s="42">
        <f t="shared" si="991"/>
        <v>0</v>
      </c>
    </row>
    <row r="1916" spans="1:47" x14ac:dyDescent="0.2">
      <c r="A1916" s="35"/>
      <c r="B1916" s="36"/>
      <c r="C1916" s="36"/>
      <c r="D1916" s="36"/>
      <c r="E1916" s="37"/>
      <c r="F1916" s="37"/>
      <c r="G1916" s="36"/>
      <c r="H1916" s="36"/>
      <c r="I1916" s="36"/>
      <c r="J1916" s="36"/>
      <c r="K1916" s="37"/>
      <c r="L1916" s="37"/>
      <c r="M1916" s="37"/>
      <c r="N1916" s="38" t="str">
        <f t="shared" si="960"/>
        <v/>
      </c>
      <c r="O1916" t="str">
        <f t="shared" si="961"/>
        <v/>
      </c>
      <c r="P1916" t="str">
        <f t="shared" si="962"/>
        <v/>
      </c>
      <c r="Q1916" t="str">
        <f t="shared" si="963"/>
        <v/>
      </c>
      <c r="R1916" t="str">
        <f t="shared" si="964"/>
        <v/>
      </c>
      <c r="S1916" t="str">
        <f t="shared" si="965"/>
        <v/>
      </c>
      <c r="T1916" s="39" t="str">
        <f t="shared" si="966"/>
        <v/>
      </c>
      <c r="U1916" s="40">
        <f t="shared" si="967"/>
        <v>0</v>
      </c>
      <c r="V1916" s="40">
        <f t="shared" si="968"/>
        <v>0</v>
      </c>
      <c r="W1916" s="40">
        <f t="shared" si="969"/>
        <v>0</v>
      </c>
      <c r="X1916" t="str">
        <f t="shared" si="970"/>
        <v/>
      </c>
      <c r="Y1916" s="40">
        <f t="shared" si="971"/>
        <v>0</v>
      </c>
      <c r="Z1916" s="40">
        <f t="shared" si="972"/>
        <v>0</v>
      </c>
      <c r="AA1916" s="40">
        <f t="shared" si="973"/>
        <v>0</v>
      </c>
      <c r="AB1916" s="40">
        <f t="shared" si="974"/>
        <v>0</v>
      </c>
      <c r="AC1916" s="40">
        <f t="shared" si="975"/>
        <v>0</v>
      </c>
      <c r="AD1916" s="39">
        <f t="shared" si="976"/>
        <v>0</v>
      </c>
      <c r="AE1916" s="39">
        <f t="shared" si="977"/>
        <v>0</v>
      </c>
      <c r="AF1916" t="str">
        <f t="shared" si="978"/>
        <v/>
      </c>
      <c r="AG1916" t="str">
        <f t="shared" si="979"/>
        <v/>
      </c>
      <c r="AH1916" t="str">
        <f t="shared" si="980"/>
        <v/>
      </c>
      <c r="AJ1916" s="41" t="str">
        <f t="shared" si="981"/>
        <v/>
      </c>
      <c r="AK1916" s="42" t="str">
        <f t="shared" si="982"/>
        <v/>
      </c>
      <c r="AL1916" s="41" t="str">
        <f t="shared" si="983"/>
        <v/>
      </c>
      <c r="AM1916" s="41" t="str">
        <f t="shared" si="984"/>
        <v/>
      </c>
      <c r="AN1916" s="41" t="str">
        <f t="shared" si="985"/>
        <v/>
      </c>
      <c r="AO1916" s="42" t="str">
        <f t="shared" si="986"/>
        <v/>
      </c>
      <c r="AP1916" s="41" t="str">
        <f t="shared" si="987"/>
        <v/>
      </c>
      <c r="AQ1916" s="41" t="str">
        <f t="shared" si="988"/>
        <v/>
      </c>
      <c r="AR1916" s="41" t="str">
        <f>IF($AQ1916="","",COUNTIFS(L_ChaveCob,$AQ1916,L_Ausencia,"&gt;"&amp;$W1916)+COUNTIFS($AQ$4:$AQ1916,$AQ1916,$W$4:$W1916,$W1916))</f>
        <v/>
      </c>
      <c r="AS1916" s="42">
        <f t="shared" si="989"/>
        <v>0</v>
      </c>
      <c r="AT1916" s="42">
        <f t="shared" si="990"/>
        <v>0</v>
      </c>
      <c r="AU1916" s="42">
        <f t="shared" si="991"/>
        <v>0</v>
      </c>
    </row>
    <row r="1917" spans="1:47" x14ac:dyDescent="0.2">
      <c r="A1917" s="35"/>
      <c r="B1917" s="36"/>
      <c r="C1917" s="36"/>
      <c r="D1917" s="36"/>
      <c r="E1917" s="37"/>
      <c r="F1917" s="37"/>
      <c r="G1917" s="36"/>
      <c r="H1917" s="36"/>
      <c r="I1917" s="36"/>
      <c r="J1917" s="36"/>
      <c r="K1917" s="37"/>
      <c r="L1917" s="37"/>
      <c r="M1917" s="37"/>
      <c r="N1917" s="38" t="str">
        <f t="shared" si="960"/>
        <v/>
      </c>
      <c r="O1917" t="str">
        <f t="shared" si="961"/>
        <v/>
      </c>
      <c r="P1917" t="str">
        <f t="shared" si="962"/>
        <v/>
      </c>
      <c r="Q1917" t="str">
        <f t="shared" si="963"/>
        <v/>
      </c>
      <c r="R1917" t="str">
        <f t="shared" si="964"/>
        <v/>
      </c>
      <c r="S1917" t="str">
        <f t="shared" si="965"/>
        <v/>
      </c>
      <c r="T1917" s="39" t="str">
        <f t="shared" si="966"/>
        <v/>
      </c>
      <c r="U1917" s="40">
        <f t="shared" si="967"/>
        <v>0</v>
      </c>
      <c r="V1917" s="40">
        <f t="shared" si="968"/>
        <v>0</v>
      </c>
      <c r="W1917" s="40">
        <f t="shared" si="969"/>
        <v>0</v>
      </c>
      <c r="X1917" t="str">
        <f t="shared" si="970"/>
        <v/>
      </c>
      <c r="Y1917" s="40">
        <f t="shared" si="971"/>
        <v>0</v>
      </c>
      <c r="Z1917" s="40">
        <f t="shared" si="972"/>
        <v>0</v>
      </c>
      <c r="AA1917" s="40">
        <f t="shared" si="973"/>
        <v>0</v>
      </c>
      <c r="AB1917" s="40">
        <f t="shared" si="974"/>
        <v>0</v>
      </c>
      <c r="AC1917" s="40">
        <f t="shared" si="975"/>
        <v>0</v>
      </c>
      <c r="AD1917" s="39">
        <f t="shared" si="976"/>
        <v>0</v>
      </c>
      <c r="AE1917" s="39">
        <f t="shared" si="977"/>
        <v>0</v>
      </c>
      <c r="AF1917" t="str">
        <f t="shared" si="978"/>
        <v/>
      </c>
      <c r="AG1917" t="str">
        <f t="shared" si="979"/>
        <v/>
      </c>
      <c r="AH1917" t="str">
        <f t="shared" si="980"/>
        <v/>
      </c>
      <c r="AJ1917" s="41" t="str">
        <f t="shared" si="981"/>
        <v/>
      </c>
      <c r="AK1917" s="42" t="str">
        <f t="shared" si="982"/>
        <v/>
      </c>
      <c r="AL1917" s="41" t="str">
        <f t="shared" si="983"/>
        <v/>
      </c>
      <c r="AM1917" s="41" t="str">
        <f t="shared" si="984"/>
        <v/>
      </c>
      <c r="AN1917" s="41" t="str">
        <f t="shared" si="985"/>
        <v/>
      </c>
      <c r="AO1917" s="42" t="str">
        <f t="shared" si="986"/>
        <v/>
      </c>
      <c r="AP1917" s="41" t="str">
        <f t="shared" si="987"/>
        <v/>
      </c>
      <c r="AQ1917" s="41" t="str">
        <f t="shared" si="988"/>
        <v/>
      </c>
      <c r="AR1917" s="41" t="str">
        <f>IF($AQ1917="","",COUNTIFS(L_ChaveCob,$AQ1917,L_Ausencia,"&gt;"&amp;$W1917)+COUNTIFS($AQ$4:$AQ1917,$AQ1917,$W$4:$W1917,$W1917))</f>
        <v/>
      </c>
      <c r="AS1917" s="42">
        <f t="shared" si="989"/>
        <v>0</v>
      </c>
      <c r="AT1917" s="42">
        <f t="shared" si="990"/>
        <v>0</v>
      </c>
      <c r="AU1917" s="42">
        <f t="shared" si="991"/>
        <v>0</v>
      </c>
    </row>
    <row r="1918" spans="1:47" x14ac:dyDescent="0.2">
      <c r="A1918" s="35"/>
      <c r="B1918" s="36"/>
      <c r="C1918" s="36"/>
      <c r="D1918" s="36"/>
      <c r="E1918" s="37"/>
      <c r="F1918" s="37"/>
      <c r="G1918" s="36"/>
      <c r="H1918" s="36"/>
      <c r="I1918" s="36"/>
      <c r="J1918" s="36"/>
      <c r="K1918" s="37"/>
      <c r="L1918" s="37"/>
      <c r="M1918" s="37"/>
      <c r="N1918" s="38" t="str">
        <f t="shared" si="960"/>
        <v/>
      </c>
      <c r="O1918" t="str">
        <f t="shared" si="961"/>
        <v/>
      </c>
      <c r="P1918" t="str">
        <f t="shared" si="962"/>
        <v/>
      </c>
      <c r="Q1918" t="str">
        <f t="shared" si="963"/>
        <v/>
      </c>
      <c r="R1918" t="str">
        <f t="shared" si="964"/>
        <v/>
      </c>
      <c r="S1918" t="str">
        <f t="shared" si="965"/>
        <v/>
      </c>
      <c r="T1918" s="39" t="str">
        <f t="shared" si="966"/>
        <v/>
      </c>
      <c r="U1918" s="40">
        <f t="shared" si="967"/>
        <v>0</v>
      </c>
      <c r="V1918" s="40">
        <f t="shared" si="968"/>
        <v>0</v>
      </c>
      <c r="W1918" s="40">
        <f t="shared" si="969"/>
        <v>0</v>
      </c>
      <c r="X1918" t="str">
        <f t="shared" si="970"/>
        <v/>
      </c>
      <c r="Y1918" s="40">
        <f t="shared" si="971"/>
        <v>0</v>
      </c>
      <c r="Z1918" s="40">
        <f t="shared" si="972"/>
        <v>0</v>
      </c>
      <c r="AA1918" s="40">
        <f t="shared" si="973"/>
        <v>0</v>
      </c>
      <c r="AB1918" s="40">
        <f t="shared" si="974"/>
        <v>0</v>
      </c>
      <c r="AC1918" s="40">
        <f t="shared" si="975"/>
        <v>0</v>
      </c>
      <c r="AD1918" s="39">
        <f t="shared" si="976"/>
        <v>0</v>
      </c>
      <c r="AE1918" s="39">
        <f t="shared" si="977"/>
        <v>0</v>
      </c>
      <c r="AF1918" t="str">
        <f t="shared" si="978"/>
        <v/>
      </c>
      <c r="AG1918" t="str">
        <f t="shared" si="979"/>
        <v/>
      </c>
      <c r="AH1918" t="str">
        <f t="shared" si="980"/>
        <v/>
      </c>
      <c r="AJ1918" s="41" t="str">
        <f t="shared" si="981"/>
        <v/>
      </c>
      <c r="AK1918" s="42" t="str">
        <f t="shared" si="982"/>
        <v/>
      </c>
      <c r="AL1918" s="41" t="str">
        <f t="shared" si="983"/>
        <v/>
      </c>
      <c r="AM1918" s="41" t="str">
        <f t="shared" si="984"/>
        <v/>
      </c>
      <c r="AN1918" s="41" t="str">
        <f t="shared" si="985"/>
        <v/>
      </c>
      <c r="AO1918" s="42" t="str">
        <f t="shared" si="986"/>
        <v/>
      </c>
      <c r="AP1918" s="41" t="str">
        <f t="shared" si="987"/>
        <v/>
      </c>
      <c r="AQ1918" s="41" t="str">
        <f t="shared" si="988"/>
        <v/>
      </c>
      <c r="AR1918" s="41" t="str">
        <f>IF($AQ1918="","",COUNTIFS(L_ChaveCob,$AQ1918,L_Ausencia,"&gt;"&amp;$W1918)+COUNTIFS($AQ$4:$AQ1918,$AQ1918,$W$4:$W1918,$W1918))</f>
        <v/>
      </c>
      <c r="AS1918" s="42">
        <f t="shared" si="989"/>
        <v>0</v>
      </c>
      <c r="AT1918" s="42">
        <f t="shared" si="990"/>
        <v>0</v>
      </c>
      <c r="AU1918" s="42">
        <f t="shared" si="991"/>
        <v>0</v>
      </c>
    </row>
    <row r="1919" spans="1:47" x14ac:dyDescent="0.2">
      <c r="A1919" s="35"/>
      <c r="B1919" s="36"/>
      <c r="C1919" s="36"/>
      <c r="D1919" s="36"/>
      <c r="E1919" s="37"/>
      <c r="F1919" s="37"/>
      <c r="G1919" s="36"/>
      <c r="H1919" s="36"/>
      <c r="I1919" s="36"/>
      <c r="J1919" s="36"/>
      <c r="K1919" s="37"/>
      <c r="L1919" s="37"/>
      <c r="M1919" s="37"/>
      <c r="N1919" s="38" t="str">
        <f t="shared" si="960"/>
        <v/>
      </c>
      <c r="O1919" t="str">
        <f t="shared" si="961"/>
        <v/>
      </c>
      <c r="P1919" t="str">
        <f t="shared" si="962"/>
        <v/>
      </c>
      <c r="Q1919" t="str">
        <f t="shared" si="963"/>
        <v/>
      </c>
      <c r="R1919" t="str">
        <f t="shared" si="964"/>
        <v/>
      </c>
      <c r="S1919" t="str">
        <f t="shared" si="965"/>
        <v/>
      </c>
      <c r="T1919" s="39" t="str">
        <f t="shared" si="966"/>
        <v/>
      </c>
      <c r="U1919" s="40">
        <f t="shared" si="967"/>
        <v>0</v>
      </c>
      <c r="V1919" s="40">
        <f t="shared" si="968"/>
        <v>0</v>
      </c>
      <c r="W1919" s="40">
        <f t="shared" si="969"/>
        <v>0</v>
      </c>
      <c r="X1919" t="str">
        <f t="shared" si="970"/>
        <v/>
      </c>
      <c r="Y1919" s="40">
        <f t="shared" si="971"/>
        <v>0</v>
      </c>
      <c r="Z1919" s="40">
        <f t="shared" si="972"/>
        <v>0</v>
      </c>
      <c r="AA1919" s="40">
        <f t="shared" si="973"/>
        <v>0</v>
      </c>
      <c r="AB1919" s="40">
        <f t="shared" si="974"/>
        <v>0</v>
      </c>
      <c r="AC1919" s="40">
        <f t="shared" si="975"/>
        <v>0</v>
      </c>
      <c r="AD1919" s="39">
        <f t="shared" si="976"/>
        <v>0</v>
      </c>
      <c r="AE1919" s="39">
        <f t="shared" si="977"/>
        <v>0</v>
      </c>
      <c r="AF1919" t="str">
        <f t="shared" si="978"/>
        <v/>
      </c>
      <c r="AG1919" t="str">
        <f t="shared" si="979"/>
        <v/>
      </c>
      <c r="AH1919" t="str">
        <f t="shared" si="980"/>
        <v/>
      </c>
      <c r="AJ1919" s="41" t="str">
        <f t="shared" si="981"/>
        <v/>
      </c>
      <c r="AK1919" s="42" t="str">
        <f t="shared" si="982"/>
        <v/>
      </c>
      <c r="AL1919" s="41" t="str">
        <f t="shared" si="983"/>
        <v/>
      </c>
      <c r="AM1919" s="41" t="str">
        <f t="shared" si="984"/>
        <v/>
      </c>
      <c r="AN1919" s="41" t="str">
        <f t="shared" si="985"/>
        <v/>
      </c>
      <c r="AO1919" s="42" t="str">
        <f t="shared" si="986"/>
        <v/>
      </c>
      <c r="AP1919" s="41" t="str">
        <f t="shared" si="987"/>
        <v/>
      </c>
      <c r="AQ1919" s="41" t="str">
        <f t="shared" si="988"/>
        <v/>
      </c>
      <c r="AR1919" s="41" t="str">
        <f>IF($AQ1919="","",COUNTIFS(L_ChaveCob,$AQ1919,L_Ausencia,"&gt;"&amp;$W1919)+COUNTIFS($AQ$4:$AQ1919,$AQ1919,$W$4:$W1919,$W1919))</f>
        <v/>
      </c>
      <c r="AS1919" s="42">
        <f t="shared" si="989"/>
        <v>0</v>
      </c>
      <c r="AT1919" s="42">
        <f t="shared" si="990"/>
        <v>0</v>
      </c>
      <c r="AU1919" s="42">
        <f t="shared" si="991"/>
        <v>0</v>
      </c>
    </row>
    <row r="1920" spans="1:47" x14ac:dyDescent="0.2">
      <c r="A1920" s="35"/>
      <c r="B1920" s="36"/>
      <c r="C1920" s="36"/>
      <c r="D1920" s="36"/>
      <c r="E1920" s="37"/>
      <c r="F1920" s="37"/>
      <c r="G1920" s="36"/>
      <c r="H1920" s="36"/>
      <c r="I1920" s="36"/>
      <c r="J1920" s="36"/>
      <c r="K1920" s="37"/>
      <c r="L1920" s="37"/>
      <c r="M1920" s="37"/>
      <c r="N1920" s="38" t="str">
        <f t="shared" si="960"/>
        <v/>
      </c>
      <c r="O1920" t="str">
        <f t="shared" si="961"/>
        <v/>
      </c>
      <c r="P1920" t="str">
        <f t="shared" si="962"/>
        <v/>
      </c>
      <c r="Q1920" t="str">
        <f t="shared" si="963"/>
        <v/>
      </c>
      <c r="R1920" t="str">
        <f t="shared" si="964"/>
        <v/>
      </c>
      <c r="S1920" t="str">
        <f t="shared" si="965"/>
        <v/>
      </c>
      <c r="T1920" s="39" t="str">
        <f t="shared" si="966"/>
        <v/>
      </c>
      <c r="U1920" s="40">
        <f t="shared" si="967"/>
        <v>0</v>
      </c>
      <c r="V1920" s="40">
        <f t="shared" si="968"/>
        <v>0</v>
      </c>
      <c r="W1920" s="40">
        <f t="shared" si="969"/>
        <v>0</v>
      </c>
      <c r="X1920" t="str">
        <f t="shared" si="970"/>
        <v/>
      </c>
      <c r="Y1920" s="40">
        <f t="shared" si="971"/>
        <v>0</v>
      </c>
      <c r="Z1920" s="40">
        <f t="shared" si="972"/>
        <v>0</v>
      </c>
      <c r="AA1920" s="40">
        <f t="shared" si="973"/>
        <v>0</v>
      </c>
      <c r="AB1920" s="40">
        <f t="shared" si="974"/>
        <v>0</v>
      </c>
      <c r="AC1920" s="40">
        <f t="shared" si="975"/>
        <v>0</v>
      </c>
      <c r="AD1920" s="39">
        <f t="shared" si="976"/>
        <v>0</v>
      </c>
      <c r="AE1920" s="39">
        <f t="shared" si="977"/>
        <v>0</v>
      </c>
      <c r="AF1920" t="str">
        <f t="shared" si="978"/>
        <v/>
      </c>
      <c r="AG1920" t="str">
        <f t="shared" si="979"/>
        <v/>
      </c>
      <c r="AH1920" t="str">
        <f t="shared" si="980"/>
        <v/>
      </c>
      <c r="AJ1920" s="41" t="str">
        <f t="shared" si="981"/>
        <v/>
      </c>
      <c r="AK1920" s="42" t="str">
        <f t="shared" si="982"/>
        <v/>
      </c>
      <c r="AL1920" s="41" t="str">
        <f t="shared" si="983"/>
        <v/>
      </c>
      <c r="AM1920" s="41" t="str">
        <f t="shared" si="984"/>
        <v/>
      </c>
      <c r="AN1920" s="41" t="str">
        <f t="shared" si="985"/>
        <v/>
      </c>
      <c r="AO1920" s="42" t="str">
        <f t="shared" si="986"/>
        <v/>
      </c>
      <c r="AP1920" s="41" t="str">
        <f t="shared" si="987"/>
        <v/>
      </c>
      <c r="AQ1920" s="41" t="str">
        <f t="shared" si="988"/>
        <v/>
      </c>
      <c r="AR1920" s="41" t="str">
        <f>IF($AQ1920="","",COUNTIFS(L_ChaveCob,$AQ1920,L_Ausencia,"&gt;"&amp;$W1920)+COUNTIFS($AQ$4:$AQ1920,$AQ1920,$W$4:$W1920,$W1920))</f>
        <v/>
      </c>
      <c r="AS1920" s="42">
        <f t="shared" si="989"/>
        <v>0</v>
      </c>
      <c r="AT1920" s="42">
        <f t="shared" si="990"/>
        <v>0</v>
      </c>
      <c r="AU1920" s="42">
        <f t="shared" si="991"/>
        <v>0</v>
      </c>
    </row>
    <row r="1921" spans="1:47" x14ac:dyDescent="0.2">
      <c r="A1921" s="35"/>
      <c r="B1921" s="36"/>
      <c r="C1921" s="36"/>
      <c r="D1921" s="36"/>
      <c r="E1921" s="37"/>
      <c r="F1921" s="37"/>
      <c r="G1921" s="36"/>
      <c r="H1921" s="36"/>
      <c r="I1921" s="36"/>
      <c r="J1921" s="36"/>
      <c r="K1921" s="37"/>
      <c r="L1921" s="37"/>
      <c r="M1921" s="37"/>
      <c r="N1921" s="38" t="str">
        <f t="shared" si="960"/>
        <v/>
      </c>
      <c r="O1921" t="str">
        <f t="shared" si="961"/>
        <v/>
      </c>
      <c r="P1921" t="str">
        <f t="shared" si="962"/>
        <v/>
      </c>
      <c r="Q1921" t="str">
        <f t="shared" si="963"/>
        <v/>
      </c>
      <c r="R1921" t="str">
        <f t="shared" si="964"/>
        <v/>
      </c>
      <c r="S1921" t="str">
        <f t="shared" si="965"/>
        <v/>
      </c>
      <c r="T1921" s="39" t="str">
        <f t="shared" si="966"/>
        <v/>
      </c>
      <c r="U1921" s="40">
        <f t="shared" si="967"/>
        <v>0</v>
      </c>
      <c r="V1921" s="40">
        <f t="shared" si="968"/>
        <v>0</v>
      </c>
      <c r="W1921" s="40">
        <f t="shared" si="969"/>
        <v>0</v>
      </c>
      <c r="X1921" t="str">
        <f t="shared" si="970"/>
        <v/>
      </c>
      <c r="Y1921" s="40">
        <f t="shared" si="971"/>
        <v>0</v>
      </c>
      <c r="Z1921" s="40">
        <f t="shared" si="972"/>
        <v>0</v>
      </c>
      <c r="AA1921" s="40">
        <f t="shared" si="973"/>
        <v>0</v>
      </c>
      <c r="AB1921" s="40">
        <f t="shared" si="974"/>
        <v>0</v>
      </c>
      <c r="AC1921" s="40">
        <f t="shared" si="975"/>
        <v>0</v>
      </c>
      <c r="AD1921" s="39">
        <f t="shared" si="976"/>
        <v>0</v>
      </c>
      <c r="AE1921" s="39">
        <f t="shared" si="977"/>
        <v>0</v>
      </c>
      <c r="AF1921" t="str">
        <f t="shared" si="978"/>
        <v/>
      </c>
      <c r="AG1921" t="str">
        <f t="shared" si="979"/>
        <v/>
      </c>
      <c r="AH1921" t="str">
        <f t="shared" si="980"/>
        <v/>
      </c>
      <c r="AJ1921" s="41" t="str">
        <f t="shared" si="981"/>
        <v/>
      </c>
      <c r="AK1921" s="42" t="str">
        <f t="shared" si="982"/>
        <v/>
      </c>
      <c r="AL1921" s="41" t="str">
        <f t="shared" si="983"/>
        <v/>
      </c>
      <c r="AM1921" s="41" t="str">
        <f t="shared" si="984"/>
        <v/>
      </c>
      <c r="AN1921" s="41" t="str">
        <f t="shared" si="985"/>
        <v/>
      </c>
      <c r="AO1921" s="42" t="str">
        <f t="shared" si="986"/>
        <v/>
      </c>
      <c r="AP1921" s="41" t="str">
        <f t="shared" si="987"/>
        <v/>
      </c>
      <c r="AQ1921" s="41" t="str">
        <f t="shared" si="988"/>
        <v/>
      </c>
      <c r="AR1921" s="41" t="str">
        <f>IF($AQ1921="","",COUNTIFS(L_ChaveCob,$AQ1921,L_Ausencia,"&gt;"&amp;$W1921)+COUNTIFS($AQ$4:$AQ1921,$AQ1921,$W$4:$W1921,$W1921))</f>
        <v/>
      </c>
      <c r="AS1921" s="42">
        <f t="shared" si="989"/>
        <v>0</v>
      </c>
      <c r="AT1921" s="42">
        <f t="shared" si="990"/>
        <v>0</v>
      </c>
      <c r="AU1921" s="42">
        <f t="shared" si="991"/>
        <v>0</v>
      </c>
    </row>
    <row r="1922" spans="1:47" x14ac:dyDescent="0.2">
      <c r="A1922" s="35"/>
      <c r="B1922" s="36"/>
      <c r="C1922" s="36"/>
      <c r="D1922" s="36"/>
      <c r="E1922" s="37"/>
      <c r="F1922" s="37"/>
      <c r="G1922" s="36"/>
      <c r="H1922" s="36"/>
      <c r="I1922" s="36"/>
      <c r="J1922" s="36"/>
      <c r="K1922" s="37"/>
      <c r="L1922" s="37"/>
      <c r="M1922" s="37"/>
      <c r="N1922" s="38" t="str">
        <f t="shared" si="960"/>
        <v/>
      </c>
      <c r="O1922" t="str">
        <f t="shared" si="961"/>
        <v/>
      </c>
      <c r="P1922" t="str">
        <f t="shared" si="962"/>
        <v/>
      </c>
      <c r="Q1922" t="str">
        <f t="shared" si="963"/>
        <v/>
      </c>
      <c r="R1922" t="str">
        <f t="shared" si="964"/>
        <v/>
      </c>
      <c r="S1922" t="str">
        <f t="shared" si="965"/>
        <v/>
      </c>
      <c r="T1922" s="39" t="str">
        <f t="shared" si="966"/>
        <v/>
      </c>
      <c r="U1922" s="40">
        <f t="shared" si="967"/>
        <v>0</v>
      </c>
      <c r="V1922" s="40">
        <f t="shared" si="968"/>
        <v>0</v>
      </c>
      <c r="W1922" s="40">
        <f t="shared" si="969"/>
        <v>0</v>
      </c>
      <c r="X1922" t="str">
        <f t="shared" si="970"/>
        <v/>
      </c>
      <c r="Y1922" s="40">
        <f t="shared" si="971"/>
        <v>0</v>
      </c>
      <c r="Z1922" s="40">
        <f t="shared" si="972"/>
        <v>0</v>
      </c>
      <c r="AA1922" s="40">
        <f t="shared" si="973"/>
        <v>0</v>
      </c>
      <c r="AB1922" s="40">
        <f t="shared" si="974"/>
        <v>0</v>
      </c>
      <c r="AC1922" s="40">
        <f t="shared" si="975"/>
        <v>0</v>
      </c>
      <c r="AD1922" s="39">
        <f t="shared" si="976"/>
        <v>0</v>
      </c>
      <c r="AE1922" s="39">
        <f t="shared" si="977"/>
        <v>0</v>
      </c>
      <c r="AF1922" t="str">
        <f t="shared" si="978"/>
        <v/>
      </c>
      <c r="AG1922" t="str">
        <f t="shared" si="979"/>
        <v/>
      </c>
      <c r="AH1922" t="str">
        <f t="shared" si="980"/>
        <v/>
      </c>
      <c r="AJ1922" s="41" t="str">
        <f t="shared" si="981"/>
        <v/>
      </c>
      <c r="AK1922" s="42" t="str">
        <f t="shared" si="982"/>
        <v/>
      </c>
      <c r="AL1922" s="41" t="str">
        <f t="shared" si="983"/>
        <v/>
      </c>
      <c r="AM1922" s="41" t="str">
        <f t="shared" si="984"/>
        <v/>
      </c>
      <c r="AN1922" s="41" t="str">
        <f t="shared" si="985"/>
        <v/>
      </c>
      <c r="AO1922" s="42" t="str">
        <f t="shared" si="986"/>
        <v/>
      </c>
      <c r="AP1922" s="41" t="str">
        <f t="shared" si="987"/>
        <v/>
      </c>
      <c r="AQ1922" s="41" t="str">
        <f t="shared" si="988"/>
        <v/>
      </c>
      <c r="AR1922" s="41" t="str">
        <f>IF($AQ1922="","",COUNTIFS(L_ChaveCob,$AQ1922,L_Ausencia,"&gt;"&amp;$W1922)+COUNTIFS($AQ$4:$AQ1922,$AQ1922,$W$4:$W1922,$W1922))</f>
        <v/>
      </c>
      <c r="AS1922" s="42">
        <f t="shared" si="989"/>
        <v>0</v>
      </c>
      <c r="AT1922" s="42">
        <f t="shared" si="990"/>
        <v>0</v>
      </c>
      <c r="AU1922" s="42">
        <f t="shared" si="991"/>
        <v>0</v>
      </c>
    </row>
    <row r="1923" spans="1:47" x14ac:dyDescent="0.2">
      <c r="A1923" s="35"/>
      <c r="B1923" s="36"/>
      <c r="C1923" s="36"/>
      <c r="D1923" s="36"/>
      <c r="E1923" s="37"/>
      <c r="F1923" s="37"/>
      <c r="G1923" s="36"/>
      <c r="H1923" s="36"/>
      <c r="I1923" s="36"/>
      <c r="J1923" s="36"/>
      <c r="K1923" s="37"/>
      <c r="L1923" s="37"/>
      <c r="M1923" s="37"/>
      <c r="N1923" s="38" t="str">
        <f t="shared" si="960"/>
        <v/>
      </c>
      <c r="O1923" t="str">
        <f t="shared" si="961"/>
        <v/>
      </c>
      <c r="P1923" t="str">
        <f t="shared" si="962"/>
        <v/>
      </c>
      <c r="Q1923" t="str">
        <f t="shared" si="963"/>
        <v/>
      </c>
      <c r="R1923" t="str">
        <f t="shared" si="964"/>
        <v/>
      </c>
      <c r="S1923" t="str">
        <f t="shared" si="965"/>
        <v/>
      </c>
      <c r="T1923" s="39" t="str">
        <f t="shared" si="966"/>
        <v/>
      </c>
      <c r="U1923" s="40">
        <f t="shared" si="967"/>
        <v>0</v>
      </c>
      <c r="V1923" s="40">
        <f t="shared" si="968"/>
        <v>0</v>
      </c>
      <c r="W1923" s="40">
        <f t="shared" si="969"/>
        <v>0</v>
      </c>
      <c r="X1923" t="str">
        <f t="shared" si="970"/>
        <v/>
      </c>
      <c r="Y1923" s="40">
        <f t="shared" si="971"/>
        <v>0</v>
      </c>
      <c r="Z1923" s="40">
        <f t="shared" si="972"/>
        <v>0</v>
      </c>
      <c r="AA1923" s="40">
        <f t="shared" si="973"/>
        <v>0</v>
      </c>
      <c r="AB1923" s="40">
        <f t="shared" si="974"/>
        <v>0</v>
      </c>
      <c r="AC1923" s="40">
        <f t="shared" si="975"/>
        <v>0</v>
      </c>
      <c r="AD1923" s="39">
        <f t="shared" si="976"/>
        <v>0</v>
      </c>
      <c r="AE1923" s="39">
        <f t="shared" si="977"/>
        <v>0</v>
      </c>
      <c r="AF1923" t="str">
        <f t="shared" si="978"/>
        <v/>
      </c>
      <c r="AG1923" t="str">
        <f t="shared" si="979"/>
        <v/>
      </c>
      <c r="AH1923" t="str">
        <f t="shared" si="980"/>
        <v/>
      </c>
      <c r="AJ1923" s="41" t="str">
        <f t="shared" si="981"/>
        <v/>
      </c>
      <c r="AK1923" s="42" t="str">
        <f t="shared" si="982"/>
        <v/>
      </c>
      <c r="AL1923" s="41" t="str">
        <f t="shared" si="983"/>
        <v/>
      </c>
      <c r="AM1923" s="41" t="str">
        <f t="shared" si="984"/>
        <v/>
      </c>
      <c r="AN1923" s="41" t="str">
        <f t="shared" si="985"/>
        <v/>
      </c>
      <c r="AO1923" s="42" t="str">
        <f t="shared" si="986"/>
        <v/>
      </c>
      <c r="AP1923" s="41" t="str">
        <f t="shared" si="987"/>
        <v/>
      </c>
      <c r="AQ1923" s="41" t="str">
        <f t="shared" si="988"/>
        <v/>
      </c>
      <c r="AR1923" s="41" t="str">
        <f>IF($AQ1923="","",COUNTIFS(L_ChaveCob,$AQ1923,L_Ausencia,"&gt;"&amp;$W1923)+COUNTIFS($AQ$4:$AQ1923,$AQ1923,$W$4:$W1923,$W1923))</f>
        <v/>
      </c>
      <c r="AS1923" s="42">
        <f t="shared" si="989"/>
        <v>0</v>
      </c>
      <c r="AT1923" s="42">
        <f t="shared" si="990"/>
        <v>0</v>
      </c>
      <c r="AU1923" s="42">
        <f t="shared" si="991"/>
        <v>0</v>
      </c>
    </row>
    <row r="1924" spans="1:47" x14ac:dyDescent="0.2">
      <c r="A1924" s="35"/>
      <c r="B1924" s="36"/>
      <c r="C1924" s="36"/>
      <c r="D1924" s="36"/>
      <c r="E1924" s="37"/>
      <c r="F1924" s="37"/>
      <c r="G1924" s="36"/>
      <c r="H1924" s="36"/>
      <c r="I1924" s="36"/>
      <c r="J1924" s="36"/>
      <c r="K1924" s="37"/>
      <c r="L1924" s="37"/>
      <c r="M1924" s="37"/>
      <c r="N1924" s="38" t="str">
        <f t="shared" si="960"/>
        <v/>
      </c>
      <c r="O1924" t="str">
        <f t="shared" si="961"/>
        <v/>
      </c>
      <c r="P1924" t="str">
        <f t="shared" si="962"/>
        <v/>
      </c>
      <c r="Q1924" t="str">
        <f t="shared" si="963"/>
        <v/>
      </c>
      <c r="R1924" t="str">
        <f t="shared" si="964"/>
        <v/>
      </c>
      <c r="S1924" t="str">
        <f t="shared" si="965"/>
        <v/>
      </c>
      <c r="T1924" s="39" t="str">
        <f t="shared" si="966"/>
        <v/>
      </c>
      <c r="U1924" s="40">
        <f t="shared" si="967"/>
        <v>0</v>
      </c>
      <c r="V1924" s="40">
        <f t="shared" si="968"/>
        <v>0</v>
      </c>
      <c r="W1924" s="40">
        <f t="shared" si="969"/>
        <v>0</v>
      </c>
      <c r="X1924" t="str">
        <f t="shared" si="970"/>
        <v/>
      </c>
      <c r="Y1924" s="40">
        <f t="shared" si="971"/>
        <v>0</v>
      </c>
      <c r="Z1924" s="40">
        <f t="shared" si="972"/>
        <v>0</v>
      </c>
      <c r="AA1924" s="40">
        <f t="shared" si="973"/>
        <v>0</v>
      </c>
      <c r="AB1924" s="40">
        <f t="shared" si="974"/>
        <v>0</v>
      </c>
      <c r="AC1924" s="40">
        <f t="shared" si="975"/>
        <v>0</v>
      </c>
      <c r="AD1924" s="39">
        <f t="shared" si="976"/>
        <v>0</v>
      </c>
      <c r="AE1924" s="39">
        <f t="shared" si="977"/>
        <v>0</v>
      </c>
      <c r="AF1924" t="str">
        <f t="shared" si="978"/>
        <v/>
      </c>
      <c r="AG1924" t="str">
        <f t="shared" si="979"/>
        <v/>
      </c>
      <c r="AH1924" t="str">
        <f t="shared" si="980"/>
        <v/>
      </c>
      <c r="AJ1924" s="41" t="str">
        <f t="shared" si="981"/>
        <v/>
      </c>
      <c r="AK1924" s="42" t="str">
        <f t="shared" si="982"/>
        <v/>
      </c>
      <c r="AL1924" s="41" t="str">
        <f t="shared" si="983"/>
        <v/>
      </c>
      <c r="AM1924" s="41" t="str">
        <f t="shared" si="984"/>
        <v/>
      </c>
      <c r="AN1924" s="41" t="str">
        <f t="shared" si="985"/>
        <v/>
      </c>
      <c r="AO1924" s="42" t="str">
        <f t="shared" si="986"/>
        <v/>
      </c>
      <c r="AP1924" s="41" t="str">
        <f t="shared" si="987"/>
        <v/>
      </c>
      <c r="AQ1924" s="41" t="str">
        <f t="shared" si="988"/>
        <v/>
      </c>
      <c r="AR1924" s="41" t="str">
        <f>IF($AQ1924="","",COUNTIFS(L_ChaveCob,$AQ1924,L_Ausencia,"&gt;"&amp;$W1924)+COUNTIFS($AQ$4:$AQ1924,$AQ1924,$W$4:$W1924,$W1924))</f>
        <v/>
      </c>
      <c r="AS1924" s="42">
        <f t="shared" si="989"/>
        <v>0</v>
      </c>
      <c r="AT1924" s="42">
        <f t="shared" si="990"/>
        <v>0</v>
      </c>
      <c r="AU1924" s="42">
        <f t="shared" si="991"/>
        <v>0</v>
      </c>
    </row>
    <row r="1925" spans="1:47" x14ac:dyDescent="0.2">
      <c r="A1925" s="35"/>
      <c r="B1925" s="36"/>
      <c r="C1925" s="36"/>
      <c r="D1925" s="36"/>
      <c r="E1925" s="37"/>
      <c r="F1925" s="37"/>
      <c r="G1925" s="36"/>
      <c r="H1925" s="36"/>
      <c r="I1925" s="36"/>
      <c r="J1925" s="36"/>
      <c r="K1925" s="37"/>
      <c r="L1925" s="37"/>
      <c r="M1925" s="37"/>
      <c r="N1925" s="38" t="str">
        <f t="shared" si="960"/>
        <v/>
      </c>
      <c r="O1925" t="str">
        <f t="shared" si="961"/>
        <v/>
      </c>
      <c r="P1925" t="str">
        <f t="shared" si="962"/>
        <v/>
      </c>
      <c r="Q1925" t="str">
        <f t="shared" si="963"/>
        <v/>
      </c>
      <c r="R1925" t="str">
        <f t="shared" si="964"/>
        <v/>
      </c>
      <c r="S1925" t="str">
        <f t="shared" si="965"/>
        <v/>
      </c>
      <c r="T1925" s="39" t="str">
        <f t="shared" si="966"/>
        <v/>
      </c>
      <c r="U1925" s="40">
        <f t="shared" si="967"/>
        <v>0</v>
      </c>
      <c r="V1925" s="40">
        <f t="shared" si="968"/>
        <v>0</v>
      </c>
      <c r="W1925" s="40">
        <f t="shared" si="969"/>
        <v>0</v>
      </c>
      <c r="X1925" t="str">
        <f t="shared" si="970"/>
        <v/>
      </c>
      <c r="Y1925" s="40">
        <f t="shared" si="971"/>
        <v>0</v>
      </c>
      <c r="Z1925" s="40">
        <f t="shared" si="972"/>
        <v>0</v>
      </c>
      <c r="AA1925" s="40">
        <f t="shared" si="973"/>
        <v>0</v>
      </c>
      <c r="AB1925" s="40">
        <f t="shared" si="974"/>
        <v>0</v>
      </c>
      <c r="AC1925" s="40">
        <f t="shared" si="975"/>
        <v>0</v>
      </c>
      <c r="AD1925" s="39">
        <f t="shared" si="976"/>
        <v>0</v>
      </c>
      <c r="AE1925" s="39">
        <f t="shared" si="977"/>
        <v>0</v>
      </c>
      <c r="AF1925" t="str">
        <f t="shared" si="978"/>
        <v/>
      </c>
      <c r="AG1925" t="str">
        <f t="shared" si="979"/>
        <v/>
      </c>
      <c r="AH1925" t="str">
        <f t="shared" si="980"/>
        <v/>
      </c>
      <c r="AJ1925" s="41" t="str">
        <f t="shared" si="981"/>
        <v/>
      </c>
      <c r="AK1925" s="42" t="str">
        <f t="shared" si="982"/>
        <v/>
      </c>
      <c r="AL1925" s="41" t="str">
        <f t="shared" si="983"/>
        <v/>
      </c>
      <c r="AM1925" s="41" t="str">
        <f t="shared" si="984"/>
        <v/>
      </c>
      <c r="AN1925" s="41" t="str">
        <f t="shared" si="985"/>
        <v/>
      </c>
      <c r="AO1925" s="42" t="str">
        <f t="shared" si="986"/>
        <v/>
      </c>
      <c r="AP1925" s="41" t="str">
        <f t="shared" si="987"/>
        <v/>
      </c>
      <c r="AQ1925" s="41" t="str">
        <f t="shared" si="988"/>
        <v/>
      </c>
      <c r="AR1925" s="41" t="str">
        <f>IF($AQ1925="","",COUNTIFS(L_ChaveCob,$AQ1925,L_Ausencia,"&gt;"&amp;$W1925)+COUNTIFS($AQ$4:$AQ1925,$AQ1925,$W$4:$W1925,$W1925))</f>
        <v/>
      </c>
      <c r="AS1925" s="42">
        <f t="shared" si="989"/>
        <v>0</v>
      </c>
      <c r="AT1925" s="42">
        <f t="shared" si="990"/>
        <v>0</v>
      </c>
      <c r="AU1925" s="42">
        <f t="shared" si="991"/>
        <v>0</v>
      </c>
    </row>
    <row r="1926" spans="1:47" x14ac:dyDescent="0.2">
      <c r="A1926" s="35"/>
      <c r="B1926" s="36"/>
      <c r="C1926" s="36"/>
      <c r="D1926" s="36"/>
      <c r="E1926" s="37"/>
      <c r="F1926" s="37"/>
      <c r="G1926" s="36"/>
      <c r="H1926" s="36"/>
      <c r="I1926" s="36"/>
      <c r="J1926" s="36"/>
      <c r="K1926" s="37"/>
      <c r="L1926" s="37"/>
      <c r="M1926" s="37"/>
      <c r="N1926" s="38" t="str">
        <f t="shared" si="960"/>
        <v/>
      </c>
      <c r="O1926" t="str">
        <f t="shared" si="961"/>
        <v/>
      </c>
      <c r="P1926" t="str">
        <f t="shared" si="962"/>
        <v/>
      </c>
      <c r="Q1926" t="str">
        <f t="shared" si="963"/>
        <v/>
      </c>
      <c r="R1926" t="str">
        <f t="shared" si="964"/>
        <v/>
      </c>
      <c r="S1926" t="str">
        <f t="shared" si="965"/>
        <v/>
      </c>
      <c r="T1926" s="39" t="str">
        <f t="shared" si="966"/>
        <v/>
      </c>
      <c r="U1926" s="40">
        <f t="shared" si="967"/>
        <v>0</v>
      </c>
      <c r="V1926" s="40">
        <f t="shared" si="968"/>
        <v>0</v>
      </c>
      <c r="W1926" s="40">
        <f t="shared" si="969"/>
        <v>0</v>
      </c>
      <c r="X1926" t="str">
        <f t="shared" si="970"/>
        <v/>
      </c>
      <c r="Y1926" s="40">
        <f t="shared" si="971"/>
        <v>0</v>
      </c>
      <c r="Z1926" s="40">
        <f t="shared" si="972"/>
        <v>0</v>
      </c>
      <c r="AA1926" s="40">
        <f t="shared" si="973"/>
        <v>0</v>
      </c>
      <c r="AB1926" s="40">
        <f t="shared" si="974"/>
        <v>0</v>
      </c>
      <c r="AC1926" s="40">
        <f t="shared" si="975"/>
        <v>0</v>
      </c>
      <c r="AD1926" s="39">
        <f t="shared" si="976"/>
        <v>0</v>
      </c>
      <c r="AE1926" s="39">
        <f t="shared" si="977"/>
        <v>0</v>
      </c>
      <c r="AF1926" t="str">
        <f t="shared" si="978"/>
        <v/>
      </c>
      <c r="AG1926" t="str">
        <f t="shared" si="979"/>
        <v/>
      </c>
      <c r="AH1926" t="str">
        <f t="shared" si="980"/>
        <v/>
      </c>
      <c r="AJ1926" s="41" t="str">
        <f t="shared" si="981"/>
        <v/>
      </c>
      <c r="AK1926" s="42" t="str">
        <f t="shared" si="982"/>
        <v/>
      </c>
      <c r="AL1926" s="41" t="str">
        <f t="shared" si="983"/>
        <v/>
      </c>
      <c r="AM1926" s="41" t="str">
        <f t="shared" si="984"/>
        <v/>
      </c>
      <c r="AN1926" s="41" t="str">
        <f t="shared" si="985"/>
        <v/>
      </c>
      <c r="AO1926" s="42" t="str">
        <f t="shared" si="986"/>
        <v/>
      </c>
      <c r="AP1926" s="41" t="str">
        <f t="shared" si="987"/>
        <v/>
      </c>
      <c r="AQ1926" s="41" t="str">
        <f t="shared" si="988"/>
        <v/>
      </c>
      <c r="AR1926" s="41" t="str">
        <f>IF($AQ1926="","",COUNTIFS(L_ChaveCob,$AQ1926,L_Ausencia,"&gt;"&amp;$W1926)+COUNTIFS($AQ$4:$AQ1926,$AQ1926,$W$4:$W1926,$W1926))</f>
        <v/>
      </c>
      <c r="AS1926" s="42">
        <f t="shared" si="989"/>
        <v>0</v>
      </c>
      <c r="AT1926" s="42">
        <f t="shared" si="990"/>
        <v>0</v>
      </c>
      <c r="AU1926" s="42">
        <f t="shared" si="991"/>
        <v>0</v>
      </c>
    </row>
    <row r="1927" spans="1:47" x14ac:dyDescent="0.2">
      <c r="A1927" s="35"/>
      <c r="B1927" s="36"/>
      <c r="C1927" s="36"/>
      <c r="D1927" s="36"/>
      <c r="E1927" s="37"/>
      <c r="F1927" s="37"/>
      <c r="G1927" s="36"/>
      <c r="H1927" s="36"/>
      <c r="I1927" s="36"/>
      <c r="J1927" s="36"/>
      <c r="K1927" s="37"/>
      <c r="L1927" s="37"/>
      <c r="M1927" s="37"/>
      <c r="N1927" s="38" t="str">
        <f t="shared" si="960"/>
        <v/>
      </c>
      <c r="O1927" t="str">
        <f t="shared" si="961"/>
        <v/>
      </c>
      <c r="P1927" t="str">
        <f t="shared" si="962"/>
        <v/>
      </c>
      <c r="Q1927" t="str">
        <f t="shared" si="963"/>
        <v/>
      </c>
      <c r="R1927" t="str">
        <f t="shared" si="964"/>
        <v/>
      </c>
      <c r="S1927" t="str">
        <f t="shared" si="965"/>
        <v/>
      </c>
      <c r="T1927" s="39" t="str">
        <f t="shared" si="966"/>
        <v/>
      </c>
      <c r="U1927" s="40">
        <f t="shared" si="967"/>
        <v>0</v>
      </c>
      <c r="V1927" s="40">
        <f t="shared" si="968"/>
        <v>0</v>
      </c>
      <c r="W1927" s="40">
        <f t="shared" si="969"/>
        <v>0</v>
      </c>
      <c r="X1927" t="str">
        <f t="shared" si="970"/>
        <v/>
      </c>
      <c r="Y1927" s="40">
        <f t="shared" si="971"/>
        <v>0</v>
      </c>
      <c r="Z1927" s="40">
        <f t="shared" si="972"/>
        <v>0</v>
      </c>
      <c r="AA1927" s="40">
        <f t="shared" si="973"/>
        <v>0</v>
      </c>
      <c r="AB1927" s="40">
        <f t="shared" si="974"/>
        <v>0</v>
      </c>
      <c r="AC1927" s="40">
        <f t="shared" si="975"/>
        <v>0</v>
      </c>
      <c r="AD1927" s="39">
        <f t="shared" si="976"/>
        <v>0</v>
      </c>
      <c r="AE1927" s="39">
        <f t="shared" si="977"/>
        <v>0</v>
      </c>
      <c r="AF1927" t="str">
        <f t="shared" si="978"/>
        <v/>
      </c>
      <c r="AG1927" t="str">
        <f t="shared" si="979"/>
        <v/>
      </c>
      <c r="AH1927" t="str">
        <f t="shared" si="980"/>
        <v/>
      </c>
      <c r="AJ1927" s="41" t="str">
        <f t="shared" si="981"/>
        <v/>
      </c>
      <c r="AK1927" s="42" t="str">
        <f t="shared" si="982"/>
        <v/>
      </c>
      <c r="AL1927" s="41" t="str">
        <f t="shared" si="983"/>
        <v/>
      </c>
      <c r="AM1927" s="41" t="str">
        <f t="shared" si="984"/>
        <v/>
      </c>
      <c r="AN1927" s="41" t="str">
        <f t="shared" si="985"/>
        <v/>
      </c>
      <c r="AO1927" s="42" t="str">
        <f t="shared" si="986"/>
        <v/>
      </c>
      <c r="AP1927" s="41" t="str">
        <f t="shared" si="987"/>
        <v/>
      </c>
      <c r="AQ1927" s="41" t="str">
        <f t="shared" si="988"/>
        <v/>
      </c>
      <c r="AR1927" s="41" t="str">
        <f>IF($AQ1927="","",COUNTIFS(L_ChaveCob,$AQ1927,L_Ausencia,"&gt;"&amp;$W1927)+COUNTIFS($AQ$4:$AQ1927,$AQ1927,$W$4:$W1927,$W1927))</f>
        <v/>
      </c>
      <c r="AS1927" s="42">
        <f t="shared" si="989"/>
        <v>0</v>
      </c>
      <c r="AT1927" s="42">
        <f t="shared" si="990"/>
        <v>0</v>
      </c>
      <c r="AU1927" s="42">
        <f t="shared" si="991"/>
        <v>0</v>
      </c>
    </row>
    <row r="1928" spans="1:47" x14ac:dyDescent="0.2">
      <c r="A1928" s="35"/>
      <c r="B1928" s="36"/>
      <c r="C1928" s="36"/>
      <c r="D1928" s="36"/>
      <c r="E1928" s="37"/>
      <c r="F1928" s="37"/>
      <c r="G1928" s="36"/>
      <c r="H1928" s="36"/>
      <c r="I1928" s="36"/>
      <c r="J1928" s="36"/>
      <c r="K1928" s="37"/>
      <c r="L1928" s="37"/>
      <c r="M1928" s="37"/>
      <c r="N1928" s="38" t="str">
        <f t="shared" si="960"/>
        <v/>
      </c>
      <c r="O1928" t="str">
        <f t="shared" si="961"/>
        <v/>
      </c>
      <c r="P1928" t="str">
        <f t="shared" si="962"/>
        <v/>
      </c>
      <c r="Q1928" t="str">
        <f t="shared" si="963"/>
        <v/>
      </c>
      <c r="R1928" t="str">
        <f t="shared" si="964"/>
        <v/>
      </c>
      <c r="S1928" t="str">
        <f t="shared" si="965"/>
        <v/>
      </c>
      <c r="T1928" s="39" t="str">
        <f t="shared" si="966"/>
        <v/>
      </c>
      <c r="U1928" s="40">
        <f t="shared" si="967"/>
        <v>0</v>
      </c>
      <c r="V1928" s="40">
        <f t="shared" si="968"/>
        <v>0</v>
      </c>
      <c r="W1928" s="40">
        <f t="shared" si="969"/>
        <v>0</v>
      </c>
      <c r="X1928" t="str">
        <f t="shared" si="970"/>
        <v/>
      </c>
      <c r="Y1928" s="40">
        <f t="shared" si="971"/>
        <v>0</v>
      </c>
      <c r="Z1928" s="40">
        <f t="shared" si="972"/>
        <v>0</v>
      </c>
      <c r="AA1928" s="40">
        <f t="shared" si="973"/>
        <v>0</v>
      </c>
      <c r="AB1928" s="40">
        <f t="shared" si="974"/>
        <v>0</v>
      </c>
      <c r="AC1928" s="40">
        <f t="shared" si="975"/>
        <v>0</v>
      </c>
      <c r="AD1928" s="39">
        <f t="shared" si="976"/>
        <v>0</v>
      </c>
      <c r="AE1928" s="39">
        <f t="shared" si="977"/>
        <v>0</v>
      </c>
      <c r="AF1928" t="str">
        <f t="shared" si="978"/>
        <v/>
      </c>
      <c r="AG1928" t="str">
        <f t="shared" si="979"/>
        <v/>
      </c>
      <c r="AH1928" t="str">
        <f t="shared" si="980"/>
        <v/>
      </c>
      <c r="AJ1928" s="41" t="str">
        <f t="shared" si="981"/>
        <v/>
      </c>
      <c r="AK1928" s="42" t="str">
        <f t="shared" si="982"/>
        <v/>
      </c>
      <c r="AL1928" s="41" t="str">
        <f t="shared" si="983"/>
        <v/>
      </c>
      <c r="AM1928" s="41" t="str">
        <f t="shared" si="984"/>
        <v/>
      </c>
      <c r="AN1928" s="41" t="str">
        <f t="shared" si="985"/>
        <v/>
      </c>
      <c r="AO1928" s="42" t="str">
        <f t="shared" si="986"/>
        <v/>
      </c>
      <c r="AP1928" s="41" t="str">
        <f t="shared" si="987"/>
        <v/>
      </c>
      <c r="AQ1928" s="41" t="str">
        <f t="shared" si="988"/>
        <v/>
      </c>
      <c r="AR1928" s="41" t="str">
        <f>IF($AQ1928="","",COUNTIFS(L_ChaveCob,$AQ1928,L_Ausencia,"&gt;"&amp;$W1928)+COUNTIFS($AQ$4:$AQ1928,$AQ1928,$W$4:$W1928,$W1928))</f>
        <v/>
      </c>
      <c r="AS1928" s="42">
        <f t="shared" si="989"/>
        <v>0</v>
      </c>
      <c r="AT1928" s="42">
        <f t="shared" si="990"/>
        <v>0</v>
      </c>
      <c r="AU1928" s="42">
        <f t="shared" si="991"/>
        <v>0</v>
      </c>
    </row>
    <row r="1929" spans="1:47" x14ac:dyDescent="0.2">
      <c r="A1929" s="35"/>
      <c r="B1929" s="36"/>
      <c r="C1929" s="36"/>
      <c r="D1929" s="36"/>
      <c r="E1929" s="37"/>
      <c r="F1929" s="37"/>
      <c r="G1929" s="36"/>
      <c r="H1929" s="36"/>
      <c r="I1929" s="36"/>
      <c r="J1929" s="36"/>
      <c r="K1929" s="37"/>
      <c r="L1929" s="37"/>
      <c r="M1929" s="37"/>
      <c r="N1929" s="38" t="str">
        <f t="shared" si="960"/>
        <v/>
      </c>
      <c r="O1929" t="str">
        <f t="shared" si="961"/>
        <v/>
      </c>
      <c r="P1929" t="str">
        <f t="shared" si="962"/>
        <v/>
      </c>
      <c r="Q1929" t="str">
        <f t="shared" si="963"/>
        <v/>
      </c>
      <c r="R1929" t="str">
        <f t="shared" si="964"/>
        <v/>
      </c>
      <c r="S1929" t="str">
        <f t="shared" si="965"/>
        <v/>
      </c>
      <c r="T1929" s="39" t="str">
        <f t="shared" si="966"/>
        <v/>
      </c>
      <c r="U1929" s="40">
        <f t="shared" si="967"/>
        <v>0</v>
      </c>
      <c r="V1929" s="40">
        <f t="shared" si="968"/>
        <v>0</v>
      </c>
      <c r="W1929" s="40">
        <f t="shared" si="969"/>
        <v>0</v>
      </c>
      <c r="X1929" t="str">
        <f t="shared" si="970"/>
        <v/>
      </c>
      <c r="Y1929" s="40">
        <f t="shared" si="971"/>
        <v>0</v>
      </c>
      <c r="Z1929" s="40">
        <f t="shared" si="972"/>
        <v>0</v>
      </c>
      <c r="AA1929" s="40">
        <f t="shared" si="973"/>
        <v>0</v>
      </c>
      <c r="AB1929" s="40">
        <f t="shared" si="974"/>
        <v>0</v>
      </c>
      <c r="AC1929" s="40">
        <f t="shared" si="975"/>
        <v>0</v>
      </c>
      <c r="AD1929" s="39">
        <f t="shared" si="976"/>
        <v>0</v>
      </c>
      <c r="AE1929" s="39">
        <f t="shared" si="977"/>
        <v>0</v>
      </c>
      <c r="AF1929" t="str">
        <f t="shared" si="978"/>
        <v/>
      </c>
      <c r="AG1929" t="str">
        <f t="shared" si="979"/>
        <v/>
      </c>
      <c r="AH1929" t="str">
        <f t="shared" si="980"/>
        <v/>
      </c>
      <c r="AJ1929" s="41" t="str">
        <f t="shared" si="981"/>
        <v/>
      </c>
      <c r="AK1929" s="42" t="str">
        <f t="shared" si="982"/>
        <v/>
      </c>
      <c r="AL1929" s="41" t="str">
        <f t="shared" si="983"/>
        <v/>
      </c>
      <c r="AM1929" s="41" t="str">
        <f t="shared" si="984"/>
        <v/>
      </c>
      <c r="AN1929" s="41" t="str">
        <f t="shared" si="985"/>
        <v/>
      </c>
      <c r="AO1929" s="42" t="str">
        <f t="shared" si="986"/>
        <v/>
      </c>
      <c r="AP1929" s="41" t="str">
        <f t="shared" si="987"/>
        <v/>
      </c>
      <c r="AQ1929" s="41" t="str">
        <f t="shared" si="988"/>
        <v/>
      </c>
      <c r="AR1929" s="41" t="str">
        <f>IF($AQ1929="","",COUNTIFS(L_ChaveCob,$AQ1929,L_Ausencia,"&gt;"&amp;$W1929)+COUNTIFS($AQ$4:$AQ1929,$AQ1929,$W$4:$W1929,$W1929))</f>
        <v/>
      </c>
      <c r="AS1929" s="42">
        <f t="shared" si="989"/>
        <v>0</v>
      </c>
      <c r="AT1929" s="42">
        <f t="shared" si="990"/>
        <v>0</v>
      </c>
      <c r="AU1929" s="42">
        <f t="shared" si="991"/>
        <v>0</v>
      </c>
    </row>
    <row r="1930" spans="1:47" x14ac:dyDescent="0.2">
      <c r="A1930" s="35"/>
      <c r="B1930" s="36"/>
      <c r="C1930" s="36"/>
      <c r="D1930" s="36"/>
      <c r="E1930" s="37"/>
      <c r="F1930" s="37"/>
      <c r="G1930" s="36"/>
      <c r="H1930" s="36"/>
      <c r="I1930" s="36"/>
      <c r="J1930" s="36"/>
      <c r="K1930" s="37"/>
      <c r="L1930" s="37"/>
      <c r="M1930" s="37"/>
      <c r="N1930" s="38" t="str">
        <f t="shared" si="960"/>
        <v/>
      </c>
      <c r="O1930" t="str">
        <f t="shared" si="961"/>
        <v/>
      </c>
      <c r="P1930" t="str">
        <f t="shared" si="962"/>
        <v/>
      </c>
      <c r="Q1930" t="str">
        <f t="shared" si="963"/>
        <v/>
      </c>
      <c r="R1930" t="str">
        <f t="shared" si="964"/>
        <v/>
      </c>
      <c r="S1930" t="str">
        <f t="shared" si="965"/>
        <v/>
      </c>
      <c r="T1930" s="39" t="str">
        <f t="shared" si="966"/>
        <v/>
      </c>
      <c r="U1930" s="40">
        <f t="shared" si="967"/>
        <v>0</v>
      </c>
      <c r="V1930" s="40">
        <f t="shared" si="968"/>
        <v>0</v>
      </c>
      <c r="W1930" s="40">
        <f t="shared" si="969"/>
        <v>0</v>
      </c>
      <c r="X1930" t="str">
        <f t="shared" si="970"/>
        <v/>
      </c>
      <c r="Y1930" s="40">
        <f t="shared" si="971"/>
        <v>0</v>
      </c>
      <c r="Z1930" s="40">
        <f t="shared" si="972"/>
        <v>0</v>
      </c>
      <c r="AA1930" s="40">
        <f t="shared" si="973"/>
        <v>0</v>
      </c>
      <c r="AB1930" s="40">
        <f t="shared" si="974"/>
        <v>0</v>
      </c>
      <c r="AC1930" s="40">
        <f t="shared" si="975"/>
        <v>0</v>
      </c>
      <c r="AD1930" s="39">
        <f t="shared" si="976"/>
        <v>0</v>
      </c>
      <c r="AE1930" s="39">
        <f t="shared" si="977"/>
        <v>0</v>
      </c>
      <c r="AF1930" t="str">
        <f t="shared" si="978"/>
        <v/>
      </c>
      <c r="AG1930" t="str">
        <f t="shared" si="979"/>
        <v/>
      </c>
      <c r="AH1930" t="str">
        <f t="shared" si="980"/>
        <v/>
      </c>
      <c r="AJ1930" s="41" t="str">
        <f t="shared" si="981"/>
        <v/>
      </c>
      <c r="AK1930" s="42" t="str">
        <f t="shared" si="982"/>
        <v/>
      </c>
      <c r="AL1930" s="41" t="str">
        <f t="shared" si="983"/>
        <v/>
      </c>
      <c r="AM1930" s="41" t="str">
        <f t="shared" si="984"/>
        <v/>
      </c>
      <c r="AN1930" s="41" t="str">
        <f t="shared" si="985"/>
        <v/>
      </c>
      <c r="AO1930" s="42" t="str">
        <f t="shared" si="986"/>
        <v/>
      </c>
      <c r="AP1930" s="41" t="str">
        <f t="shared" si="987"/>
        <v/>
      </c>
      <c r="AQ1930" s="41" t="str">
        <f t="shared" si="988"/>
        <v/>
      </c>
      <c r="AR1930" s="41" t="str">
        <f>IF($AQ1930="","",COUNTIFS(L_ChaveCob,$AQ1930,L_Ausencia,"&gt;"&amp;$W1930)+COUNTIFS($AQ$4:$AQ1930,$AQ1930,$W$4:$W1930,$W1930))</f>
        <v/>
      </c>
      <c r="AS1930" s="42">
        <f t="shared" si="989"/>
        <v>0</v>
      </c>
      <c r="AT1930" s="42">
        <f t="shared" si="990"/>
        <v>0</v>
      </c>
      <c r="AU1930" s="42">
        <f t="shared" si="991"/>
        <v>0</v>
      </c>
    </row>
    <row r="1931" spans="1:47" x14ac:dyDescent="0.2">
      <c r="A1931" s="35"/>
      <c r="B1931" s="36"/>
      <c r="C1931" s="36"/>
      <c r="D1931" s="36"/>
      <c r="E1931" s="37"/>
      <c r="F1931" s="37"/>
      <c r="G1931" s="36"/>
      <c r="H1931" s="36"/>
      <c r="I1931" s="36"/>
      <c r="J1931" s="36"/>
      <c r="K1931" s="37"/>
      <c r="L1931" s="37"/>
      <c r="M1931" s="37"/>
      <c r="N1931" s="38" t="str">
        <f t="shared" si="960"/>
        <v/>
      </c>
      <c r="O1931" t="str">
        <f t="shared" si="961"/>
        <v/>
      </c>
      <c r="P1931" t="str">
        <f t="shared" si="962"/>
        <v/>
      </c>
      <c r="Q1931" t="str">
        <f t="shared" si="963"/>
        <v/>
      </c>
      <c r="R1931" t="str">
        <f t="shared" si="964"/>
        <v/>
      </c>
      <c r="S1931" t="str">
        <f t="shared" si="965"/>
        <v/>
      </c>
      <c r="T1931" s="39" t="str">
        <f t="shared" si="966"/>
        <v/>
      </c>
      <c r="U1931" s="40">
        <f t="shared" si="967"/>
        <v>0</v>
      </c>
      <c r="V1931" s="40">
        <f t="shared" si="968"/>
        <v>0</v>
      </c>
      <c r="W1931" s="40">
        <f t="shared" si="969"/>
        <v>0</v>
      </c>
      <c r="X1931" t="str">
        <f t="shared" si="970"/>
        <v/>
      </c>
      <c r="Y1931" s="40">
        <f t="shared" si="971"/>
        <v>0</v>
      </c>
      <c r="Z1931" s="40">
        <f t="shared" si="972"/>
        <v>0</v>
      </c>
      <c r="AA1931" s="40">
        <f t="shared" si="973"/>
        <v>0</v>
      </c>
      <c r="AB1931" s="40">
        <f t="shared" si="974"/>
        <v>0</v>
      </c>
      <c r="AC1931" s="40">
        <f t="shared" si="975"/>
        <v>0</v>
      </c>
      <c r="AD1931" s="39">
        <f t="shared" si="976"/>
        <v>0</v>
      </c>
      <c r="AE1931" s="39">
        <f t="shared" si="977"/>
        <v>0</v>
      </c>
      <c r="AF1931" t="str">
        <f t="shared" si="978"/>
        <v/>
      </c>
      <c r="AG1931" t="str">
        <f t="shared" si="979"/>
        <v/>
      </c>
      <c r="AH1931" t="str">
        <f t="shared" si="980"/>
        <v/>
      </c>
      <c r="AJ1931" s="41" t="str">
        <f t="shared" si="981"/>
        <v/>
      </c>
      <c r="AK1931" s="42" t="str">
        <f t="shared" si="982"/>
        <v/>
      </c>
      <c r="AL1931" s="41" t="str">
        <f t="shared" si="983"/>
        <v/>
      </c>
      <c r="AM1931" s="41" t="str">
        <f t="shared" si="984"/>
        <v/>
      </c>
      <c r="AN1931" s="41" t="str">
        <f t="shared" si="985"/>
        <v/>
      </c>
      <c r="AO1931" s="42" t="str">
        <f t="shared" si="986"/>
        <v/>
      </c>
      <c r="AP1931" s="41" t="str">
        <f t="shared" si="987"/>
        <v/>
      </c>
      <c r="AQ1931" s="41" t="str">
        <f t="shared" si="988"/>
        <v/>
      </c>
      <c r="AR1931" s="41" t="str">
        <f>IF($AQ1931="","",COUNTIFS(L_ChaveCob,$AQ1931,L_Ausencia,"&gt;"&amp;$W1931)+COUNTIFS($AQ$4:$AQ1931,$AQ1931,$W$4:$W1931,$W1931))</f>
        <v/>
      </c>
      <c r="AS1931" s="42">
        <f t="shared" si="989"/>
        <v>0</v>
      </c>
      <c r="AT1931" s="42">
        <f t="shared" si="990"/>
        <v>0</v>
      </c>
      <c r="AU1931" s="42">
        <f t="shared" si="991"/>
        <v>0</v>
      </c>
    </row>
    <row r="1932" spans="1:47" x14ac:dyDescent="0.2">
      <c r="A1932" s="35"/>
      <c r="B1932" s="36"/>
      <c r="C1932" s="36"/>
      <c r="D1932" s="36"/>
      <c r="E1932" s="37"/>
      <c r="F1932" s="37"/>
      <c r="G1932" s="36"/>
      <c r="H1932" s="36"/>
      <c r="I1932" s="36"/>
      <c r="J1932" s="36"/>
      <c r="K1932" s="37"/>
      <c r="L1932" s="37"/>
      <c r="M1932" s="37"/>
      <c r="N1932" s="38" t="str">
        <f t="shared" si="960"/>
        <v/>
      </c>
      <c r="O1932" t="str">
        <f t="shared" si="961"/>
        <v/>
      </c>
      <c r="P1932" t="str">
        <f t="shared" si="962"/>
        <v/>
      </c>
      <c r="Q1932" t="str">
        <f t="shared" si="963"/>
        <v/>
      </c>
      <c r="R1932" t="str">
        <f t="shared" si="964"/>
        <v/>
      </c>
      <c r="S1932" t="str">
        <f t="shared" si="965"/>
        <v/>
      </c>
      <c r="T1932" s="39" t="str">
        <f t="shared" si="966"/>
        <v/>
      </c>
      <c r="U1932" s="40">
        <f t="shared" si="967"/>
        <v>0</v>
      </c>
      <c r="V1932" s="40">
        <f t="shared" si="968"/>
        <v>0</v>
      </c>
      <c r="W1932" s="40">
        <f t="shared" si="969"/>
        <v>0</v>
      </c>
      <c r="X1932" t="str">
        <f t="shared" si="970"/>
        <v/>
      </c>
      <c r="Y1932" s="40">
        <f t="shared" si="971"/>
        <v>0</v>
      </c>
      <c r="Z1932" s="40">
        <f t="shared" si="972"/>
        <v>0</v>
      </c>
      <c r="AA1932" s="40">
        <f t="shared" si="973"/>
        <v>0</v>
      </c>
      <c r="AB1932" s="40">
        <f t="shared" si="974"/>
        <v>0</v>
      </c>
      <c r="AC1932" s="40">
        <f t="shared" si="975"/>
        <v>0</v>
      </c>
      <c r="AD1932" s="39">
        <f t="shared" si="976"/>
        <v>0</v>
      </c>
      <c r="AE1932" s="39">
        <f t="shared" si="977"/>
        <v>0</v>
      </c>
      <c r="AF1932" t="str">
        <f t="shared" si="978"/>
        <v/>
      </c>
      <c r="AG1932" t="str">
        <f t="shared" si="979"/>
        <v/>
      </c>
      <c r="AH1932" t="str">
        <f t="shared" si="980"/>
        <v/>
      </c>
      <c r="AJ1932" s="41" t="str">
        <f t="shared" si="981"/>
        <v/>
      </c>
      <c r="AK1932" s="42" t="str">
        <f t="shared" si="982"/>
        <v/>
      </c>
      <c r="AL1932" s="41" t="str">
        <f t="shared" si="983"/>
        <v/>
      </c>
      <c r="AM1932" s="41" t="str">
        <f t="shared" si="984"/>
        <v/>
      </c>
      <c r="AN1932" s="41" t="str">
        <f t="shared" si="985"/>
        <v/>
      </c>
      <c r="AO1932" s="42" t="str">
        <f t="shared" si="986"/>
        <v/>
      </c>
      <c r="AP1932" s="41" t="str">
        <f t="shared" si="987"/>
        <v/>
      </c>
      <c r="AQ1932" s="41" t="str">
        <f t="shared" si="988"/>
        <v/>
      </c>
      <c r="AR1932" s="41" t="str">
        <f>IF($AQ1932="","",COUNTIFS(L_ChaveCob,$AQ1932,L_Ausencia,"&gt;"&amp;$W1932)+COUNTIFS($AQ$4:$AQ1932,$AQ1932,$W$4:$W1932,$W1932))</f>
        <v/>
      </c>
      <c r="AS1932" s="42">
        <f t="shared" si="989"/>
        <v>0</v>
      </c>
      <c r="AT1932" s="42">
        <f t="shared" si="990"/>
        <v>0</v>
      </c>
      <c r="AU1932" s="42">
        <f t="shared" si="991"/>
        <v>0</v>
      </c>
    </row>
    <row r="1933" spans="1:47" x14ac:dyDescent="0.2">
      <c r="A1933" s="35"/>
      <c r="B1933" s="36"/>
      <c r="C1933" s="36"/>
      <c r="D1933" s="36"/>
      <c r="E1933" s="37"/>
      <c r="F1933" s="37"/>
      <c r="G1933" s="36"/>
      <c r="H1933" s="36"/>
      <c r="I1933" s="36"/>
      <c r="J1933" s="36"/>
      <c r="K1933" s="37"/>
      <c r="L1933" s="37"/>
      <c r="M1933" s="37"/>
      <c r="N1933" s="38" t="str">
        <f t="shared" si="960"/>
        <v/>
      </c>
      <c r="O1933" t="str">
        <f t="shared" si="961"/>
        <v/>
      </c>
      <c r="P1933" t="str">
        <f t="shared" si="962"/>
        <v/>
      </c>
      <c r="Q1933" t="str">
        <f t="shared" si="963"/>
        <v/>
      </c>
      <c r="R1933" t="str">
        <f t="shared" si="964"/>
        <v/>
      </c>
      <c r="S1933" t="str">
        <f t="shared" si="965"/>
        <v/>
      </c>
      <c r="T1933" s="39" t="str">
        <f t="shared" si="966"/>
        <v/>
      </c>
      <c r="U1933" s="40">
        <f t="shared" si="967"/>
        <v>0</v>
      </c>
      <c r="V1933" s="40">
        <f t="shared" si="968"/>
        <v>0</v>
      </c>
      <c r="W1933" s="40">
        <f t="shared" si="969"/>
        <v>0</v>
      </c>
      <c r="X1933" t="str">
        <f t="shared" si="970"/>
        <v/>
      </c>
      <c r="Y1933" s="40">
        <f t="shared" si="971"/>
        <v>0</v>
      </c>
      <c r="Z1933" s="40">
        <f t="shared" si="972"/>
        <v>0</v>
      </c>
      <c r="AA1933" s="40">
        <f t="shared" si="973"/>
        <v>0</v>
      </c>
      <c r="AB1933" s="40">
        <f t="shared" si="974"/>
        <v>0</v>
      </c>
      <c r="AC1933" s="40">
        <f t="shared" si="975"/>
        <v>0</v>
      </c>
      <c r="AD1933" s="39">
        <f t="shared" si="976"/>
        <v>0</v>
      </c>
      <c r="AE1933" s="39">
        <f t="shared" si="977"/>
        <v>0</v>
      </c>
      <c r="AF1933" t="str">
        <f t="shared" si="978"/>
        <v/>
      </c>
      <c r="AG1933" t="str">
        <f t="shared" si="979"/>
        <v/>
      </c>
      <c r="AH1933" t="str">
        <f t="shared" si="980"/>
        <v/>
      </c>
      <c r="AJ1933" s="41" t="str">
        <f t="shared" si="981"/>
        <v/>
      </c>
      <c r="AK1933" s="42" t="str">
        <f t="shared" si="982"/>
        <v/>
      </c>
      <c r="AL1933" s="41" t="str">
        <f t="shared" si="983"/>
        <v/>
      </c>
      <c r="AM1933" s="41" t="str">
        <f t="shared" si="984"/>
        <v/>
      </c>
      <c r="AN1933" s="41" t="str">
        <f t="shared" si="985"/>
        <v/>
      </c>
      <c r="AO1933" s="42" t="str">
        <f t="shared" si="986"/>
        <v/>
      </c>
      <c r="AP1933" s="41" t="str">
        <f t="shared" si="987"/>
        <v/>
      </c>
      <c r="AQ1933" s="41" t="str">
        <f t="shared" si="988"/>
        <v/>
      </c>
      <c r="AR1933" s="41" t="str">
        <f>IF($AQ1933="","",COUNTIFS(L_ChaveCob,$AQ1933,L_Ausencia,"&gt;"&amp;$W1933)+COUNTIFS($AQ$4:$AQ1933,$AQ1933,$W$4:$W1933,$W1933))</f>
        <v/>
      </c>
      <c r="AS1933" s="42">
        <f t="shared" si="989"/>
        <v>0</v>
      </c>
      <c r="AT1933" s="42">
        <f t="shared" si="990"/>
        <v>0</v>
      </c>
      <c r="AU1933" s="42">
        <f t="shared" si="991"/>
        <v>0</v>
      </c>
    </row>
    <row r="1934" spans="1:47" x14ac:dyDescent="0.2">
      <c r="A1934" s="35"/>
      <c r="B1934" s="36"/>
      <c r="C1934" s="36"/>
      <c r="D1934" s="36"/>
      <c r="E1934" s="37"/>
      <c r="F1934" s="37"/>
      <c r="G1934" s="36"/>
      <c r="H1934" s="36"/>
      <c r="I1934" s="36"/>
      <c r="J1934" s="36"/>
      <c r="K1934" s="37"/>
      <c r="L1934" s="37"/>
      <c r="M1934" s="37"/>
      <c r="N1934" s="38" t="str">
        <f t="shared" si="960"/>
        <v/>
      </c>
      <c r="O1934" t="str">
        <f t="shared" si="961"/>
        <v/>
      </c>
      <c r="P1934" t="str">
        <f t="shared" si="962"/>
        <v/>
      </c>
      <c r="Q1934" t="str">
        <f t="shared" si="963"/>
        <v/>
      </c>
      <c r="R1934" t="str">
        <f t="shared" si="964"/>
        <v/>
      </c>
      <c r="S1934" t="str">
        <f t="shared" si="965"/>
        <v/>
      </c>
      <c r="T1934" s="39" t="str">
        <f t="shared" si="966"/>
        <v/>
      </c>
      <c r="U1934" s="40">
        <f t="shared" si="967"/>
        <v>0</v>
      </c>
      <c r="V1934" s="40">
        <f t="shared" si="968"/>
        <v>0</v>
      </c>
      <c r="W1934" s="40">
        <f t="shared" si="969"/>
        <v>0</v>
      </c>
      <c r="X1934" t="str">
        <f t="shared" si="970"/>
        <v/>
      </c>
      <c r="Y1934" s="40">
        <f t="shared" si="971"/>
        <v>0</v>
      </c>
      <c r="Z1934" s="40">
        <f t="shared" si="972"/>
        <v>0</v>
      </c>
      <c r="AA1934" s="40">
        <f t="shared" si="973"/>
        <v>0</v>
      </c>
      <c r="AB1934" s="40">
        <f t="shared" si="974"/>
        <v>0</v>
      </c>
      <c r="AC1934" s="40">
        <f t="shared" si="975"/>
        <v>0</v>
      </c>
      <c r="AD1934" s="39">
        <f t="shared" si="976"/>
        <v>0</v>
      </c>
      <c r="AE1934" s="39">
        <f t="shared" si="977"/>
        <v>0</v>
      </c>
      <c r="AF1934" t="str">
        <f t="shared" si="978"/>
        <v/>
      </c>
      <c r="AG1934" t="str">
        <f t="shared" si="979"/>
        <v/>
      </c>
      <c r="AH1934" t="str">
        <f t="shared" si="980"/>
        <v/>
      </c>
      <c r="AJ1934" s="41" t="str">
        <f t="shared" si="981"/>
        <v/>
      </c>
      <c r="AK1934" s="42" t="str">
        <f t="shared" si="982"/>
        <v/>
      </c>
      <c r="AL1934" s="41" t="str">
        <f t="shared" si="983"/>
        <v/>
      </c>
      <c r="AM1934" s="41" t="str">
        <f t="shared" si="984"/>
        <v/>
      </c>
      <c r="AN1934" s="41" t="str">
        <f t="shared" si="985"/>
        <v/>
      </c>
      <c r="AO1934" s="42" t="str">
        <f t="shared" si="986"/>
        <v/>
      </c>
      <c r="AP1934" s="41" t="str">
        <f t="shared" si="987"/>
        <v/>
      </c>
      <c r="AQ1934" s="41" t="str">
        <f t="shared" si="988"/>
        <v/>
      </c>
      <c r="AR1934" s="41" t="str">
        <f>IF($AQ1934="","",COUNTIFS(L_ChaveCob,$AQ1934,L_Ausencia,"&gt;"&amp;$W1934)+COUNTIFS($AQ$4:$AQ1934,$AQ1934,$W$4:$W1934,$W1934))</f>
        <v/>
      </c>
      <c r="AS1934" s="42">
        <f t="shared" si="989"/>
        <v>0</v>
      </c>
      <c r="AT1934" s="42">
        <f t="shared" si="990"/>
        <v>0</v>
      </c>
      <c r="AU1934" s="42">
        <f t="shared" si="991"/>
        <v>0</v>
      </c>
    </row>
    <row r="1935" spans="1:47" x14ac:dyDescent="0.2">
      <c r="A1935" s="35"/>
      <c r="B1935" s="36"/>
      <c r="C1935" s="36"/>
      <c r="D1935" s="36"/>
      <c r="E1935" s="37"/>
      <c r="F1935" s="37"/>
      <c r="G1935" s="36"/>
      <c r="H1935" s="36"/>
      <c r="I1935" s="36"/>
      <c r="J1935" s="36"/>
      <c r="K1935" s="37"/>
      <c r="L1935" s="37"/>
      <c r="M1935" s="37"/>
      <c r="N1935" s="38" t="str">
        <f t="shared" si="960"/>
        <v/>
      </c>
      <c r="O1935" t="str">
        <f t="shared" si="961"/>
        <v/>
      </c>
      <c r="P1935" t="str">
        <f t="shared" si="962"/>
        <v/>
      </c>
      <c r="Q1935" t="str">
        <f t="shared" si="963"/>
        <v/>
      </c>
      <c r="R1935" t="str">
        <f t="shared" si="964"/>
        <v/>
      </c>
      <c r="S1935" t="str">
        <f t="shared" si="965"/>
        <v/>
      </c>
      <c r="T1935" s="39" t="str">
        <f t="shared" si="966"/>
        <v/>
      </c>
      <c r="U1935" s="40">
        <f t="shared" si="967"/>
        <v>0</v>
      </c>
      <c r="V1935" s="40">
        <f t="shared" si="968"/>
        <v>0</v>
      </c>
      <c r="W1935" s="40">
        <f t="shared" si="969"/>
        <v>0</v>
      </c>
      <c r="X1935" t="str">
        <f t="shared" si="970"/>
        <v/>
      </c>
      <c r="Y1935" s="40">
        <f t="shared" si="971"/>
        <v>0</v>
      </c>
      <c r="Z1935" s="40">
        <f t="shared" si="972"/>
        <v>0</v>
      </c>
      <c r="AA1935" s="40">
        <f t="shared" si="973"/>
        <v>0</v>
      </c>
      <c r="AB1935" s="40">
        <f t="shared" si="974"/>
        <v>0</v>
      </c>
      <c r="AC1935" s="40">
        <f t="shared" si="975"/>
        <v>0</v>
      </c>
      <c r="AD1935" s="39">
        <f t="shared" si="976"/>
        <v>0</v>
      </c>
      <c r="AE1935" s="39">
        <f t="shared" si="977"/>
        <v>0</v>
      </c>
      <c r="AF1935" t="str">
        <f t="shared" si="978"/>
        <v/>
      </c>
      <c r="AG1935" t="str">
        <f t="shared" si="979"/>
        <v/>
      </c>
      <c r="AH1935" t="str">
        <f t="shared" si="980"/>
        <v/>
      </c>
      <c r="AJ1935" s="41" t="str">
        <f t="shared" si="981"/>
        <v/>
      </c>
      <c r="AK1935" s="42" t="str">
        <f t="shared" si="982"/>
        <v/>
      </c>
      <c r="AL1935" s="41" t="str">
        <f t="shared" si="983"/>
        <v/>
      </c>
      <c r="AM1935" s="41" t="str">
        <f t="shared" si="984"/>
        <v/>
      </c>
      <c r="AN1935" s="41" t="str">
        <f t="shared" si="985"/>
        <v/>
      </c>
      <c r="AO1935" s="42" t="str">
        <f t="shared" si="986"/>
        <v/>
      </c>
      <c r="AP1935" s="41" t="str">
        <f t="shared" si="987"/>
        <v/>
      </c>
      <c r="AQ1935" s="41" t="str">
        <f t="shared" si="988"/>
        <v/>
      </c>
      <c r="AR1935" s="41" t="str">
        <f>IF($AQ1935="","",COUNTIFS(L_ChaveCob,$AQ1935,L_Ausencia,"&gt;"&amp;$W1935)+COUNTIFS($AQ$4:$AQ1935,$AQ1935,$W$4:$W1935,$W1935))</f>
        <v/>
      </c>
      <c r="AS1935" s="42">
        <f t="shared" si="989"/>
        <v>0</v>
      </c>
      <c r="AT1935" s="42">
        <f t="shared" si="990"/>
        <v>0</v>
      </c>
      <c r="AU1935" s="42">
        <f t="shared" si="991"/>
        <v>0</v>
      </c>
    </row>
    <row r="1936" spans="1:47" x14ac:dyDescent="0.2">
      <c r="A1936" s="35"/>
      <c r="B1936" s="36"/>
      <c r="C1936" s="36"/>
      <c r="D1936" s="36"/>
      <c r="E1936" s="37"/>
      <c r="F1936" s="37"/>
      <c r="G1936" s="36"/>
      <c r="H1936" s="36"/>
      <c r="I1936" s="36"/>
      <c r="J1936" s="36"/>
      <c r="K1936" s="37"/>
      <c r="L1936" s="37"/>
      <c r="M1936" s="37"/>
      <c r="N1936" s="38" t="str">
        <f t="shared" si="960"/>
        <v/>
      </c>
      <c r="O1936" t="str">
        <f t="shared" si="961"/>
        <v/>
      </c>
      <c r="P1936" t="str">
        <f t="shared" si="962"/>
        <v/>
      </c>
      <c r="Q1936" t="str">
        <f t="shared" si="963"/>
        <v/>
      </c>
      <c r="R1936" t="str">
        <f t="shared" si="964"/>
        <v/>
      </c>
      <c r="S1936" t="str">
        <f t="shared" si="965"/>
        <v/>
      </c>
      <c r="T1936" s="39" t="str">
        <f t="shared" si="966"/>
        <v/>
      </c>
      <c r="U1936" s="40">
        <f t="shared" si="967"/>
        <v>0</v>
      </c>
      <c r="V1936" s="40">
        <f t="shared" si="968"/>
        <v>0</v>
      </c>
      <c r="W1936" s="40">
        <f t="shared" si="969"/>
        <v>0</v>
      </c>
      <c r="X1936" t="str">
        <f t="shared" si="970"/>
        <v/>
      </c>
      <c r="Y1936" s="40">
        <f t="shared" si="971"/>
        <v>0</v>
      </c>
      <c r="Z1936" s="40">
        <f t="shared" si="972"/>
        <v>0</v>
      </c>
      <c r="AA1936" s="40">
        <f t="shared" si="973"/>
        <v>0</v>
      </c>
      <c r="AB1936" s="40">
        <f t="shared" si="974"/>
        <v>0</v>
      </c>
      <c r="AC1936" s="40">
        <f t="shared" si="975"/>
        <v>0</v>
      </c>
      <c r="AD1936" s="39">
        <f t="shared" si="976"/>
        <v>0</v>
      </c>
      <c r="AE1936" s="39">
        <f t="shared" si="977"/>
        <v>0</v>
      </c>
      <c r="AF1936" t="str">
        <f t="shared" si="978"/>
        <v/>
      </c>
      <c r="AG1936" t="str">
        <f t="shared" si="979"/>
        <v/>
      </c>
      <c r="AH1936" t="str">
        <f t="shared" si="980"/>
        <v/>
      </c>
      <c r="AJ1936" s="41" t="str">
        <f t="shared" si="981"/>
        <v/>
      </c>
      <c r="AK1936" s="42" t="str">
        <f t="shared" si="982"/>
        <v/>
      </c>
      <c r="AL1936" s="41" t="str">
        <f t="shared" si="983"/>
        <v/>
      </c>
      <c r="AM1936" s="41" t="str">
        <f t="shared" si="984"/>
        <v/>
      </c>
      <c r="AN1936" s="41" t="str">
        <f t="shared" si="985"/>
        <v/>
      </c>
      <c r="AO1936" s="42" t="str">
        <f t="shared" si="986"/>
        <v/>
      </c>
      <c r="AP1936" s="41" t="str">
        <f t="shared" si="987"/>
        <v/>
      </c>
      <c r="AQ1936" s="41" t="str">
        <f t="shared" si="988"/>
        <v/>
      </c>
      <c r="AR1936" s="41" t="str">
        <f>IF($AQ1936="","",COUNTIFS(L_ChaveCob,$AQ1936,L_Ausencia,"&gt;"&amp;$W1936)+COUNTIFS($AQ$4:$AQ1936,$AQ1936,$W$4:$W1936,$W1936))</f>
        <v/>
      </c>
      <c r="AS1936" s="42">
        <f t="shared" si="989"/>
        <v>0</v>
      </c>
      <c r="AT1936" s="42">
        <f t="shared" si="990"/>
        <v>0</v>
      </c>
      <c r="AU1936" s="42">
        <f t="shared" si="991"/>
        <v>0</v>
      </c>
    </row>
    <row r="1937" spans="1:47" x14ac:dyDescent="0.2">
      <c r="A1937" s="35"/>
      <c r="B1937" s="36"/>
      <c r="C1937" s="36"/>
      <c r="D1937" s="36"/>
      <c r="E1937" s="37"/>
      <c r="F1937" s="37"/>
      <c r="G1937" s="36"/>
      <c r="H1937" s="36"/>
      <c r="I1937" s="36"/>
      <c r="J1937" s="36"/>
      <c r="K1937" s="37"/>
      <c r="L1937" s="37"/>
      <c r="M1937" s="37"/>
      <c r="N1937" s="38" t="str">
        <f t="shared" si="960"/>
        <v/>
      </c>
      <c r="O1937" t="str">
        <f t="shared" si="961"/>
        <v/>
      </c>
      <c r="P1937" t="str">
        <f t="shared" si="962"/>
        <v/>
      </c>
      <c r="Q1937" t="str">
        <f t="shared" si="963"/>
        <v/>
      </c>
      <c r="R1937" t="str">
        <f t="shared" si="964"/>
        <v/>
      </c>
      <c r="S1937" t="str">
        <f t="shared" si="965"/>
        <v/>
      </c>
      <c r="T1937" s="39" t="str">
        <f t="shared" si="966"/>
        <v/>
      </c>
      <c r="U1937" s="40">
        <f t="shared" si="967"/>
        <v>0</v>
      </c>
      <c r="V1937" s="40">
        <f t="shared" si="968"/>
        <v>0</v>
      </c>
      <c r="W1937" s="40">
        <f t="shared" si="969"/>
        <v>0</v>
      </c>
      <c r="X1937" t="str">
        <f t="shared" si="970"/>
        <v/>
      </c>
      <c r="Y1937" s="40">
        <f t="shared" si="971"/>
        <v>0</v>
      </c>
      <c r="Z1937" s="40">
        <f t="shared" si="972"/>
        <v>0</v>
      </c>
      <c r="AA1937" s="40">
        <f t="shared" si="973"/>
        <v>0</v>
      </c>
      <c r="AB1937" s="40">
        <f t="shared" si="974"/>
        <v>0</v>
      </c>
      <c r="AC1937" s="40">
        <f t="shared" si="975"/>
        <v>0</v>
      </c>
      <c r="AD1937" s="39">
        <f t="shared" si="976"/>
        <v>0</v>
      </c>
      <c r="AE1937" s="39">
        <f t="shared" si="977"/>
        <v>0</v>
      </c>
      <c r="AF1937" t="str">
        <f t="shared" si="978"/>
        <v/>
      </c>
      <c r="AG1937" t="str">
        <f t="shared" si="979"/>
        <v/>
      </c>
      <c r="AH1937" t="str">
        <f t="shared" si="980"/>
        <v/>
      </c>
      <c r="AJ1937" s="41" t="str">
        <f t="shared" si="981"/>
        <v/>
      </c>
      <c r="AK1937" s="42" t="str">
        <f t="shared" si="982"/>
        <v/>
      </c>
      <c r="AL1937" s="41" t="str">
        <f t="shared" si="983"/>
        <v/>
      </c>
      <c r="AM1937" s="41" t="str">
        <f t="shared" si="984"/>
        <v/>
      </c>
      <c r="AN1937" s="41" t="str">
        <f t="shared" si="985"/>
        <v/>
      </c>
      <c r="AO1937" s="42" t="str">
        <f t="shared" si="986"/>
        <v/>
      </c>
      <c r="AP1937" s="41" t="str">
        <f t="shared" si="987"/>
        <v/>
      </c>
      <c r="AQ1937" s="41" t="str">
        <f t="shared" si="988"/>
        <v/>
      </c>
      <c r="AR1937" s="41" t="str">
        <f>IF($AQ1937="","",COUNTIFS(L_ChaveCob,$AQ1937,L_Ausencia,"&gt;"&amp;$W1937)+COUNTIFS($AQ$4:$AQ1937,$AQ1937,$W$4:$W1937,$W1937))</f>
        <v/>
      </c>
      <c r="AS1937" s="42">
        <f t="shared" si="989"/>
        <v>0</v>
      </c>
      <c r="AT1937" s="42">
        <f t="shared" si="990"/>
        <v>0</v>
      </c>
      <c r="AU1937" s="42">
        <f t="shared" si="991"/>
        <v>0</v>
      </c>
    </row>
    <row r="1938" spans="1:47" x14ac:dyDescent="0.2">
      <c r="A1938" s="35"/>
      <c r="B1938" s="36"/>
      <c r="C1938" s="36"/>
      <c r="D1938" s="36"/>
      <c r="E1938" s="37"/>
      <c r="F1938" s="37"/>
      <c r="G1938" s="36"/>
      <c r="H1938" s="36"/>
      <c r="I1938" s="36"/>
      <c r="J1938" s="36"/>
      <c r="K1938" s="37"/>
      <c r="L1938" s="37"/>
      <c r="M1938" s="37"/>
      <c r="N1938" s="38" t="str">
        <f t="shared" si="960"/>
        <v/>
      </c>
      <c r="O1938" t="str">
        <f t="shared" si="961"/>
        <v/>
      </c>
      <c r="P1938" t="str">
        <f t="shared" si="962"/>
        <v/>
      </c>
      <c r="Q1938" t="str">
        <f t="shared" si="963"/>
        <v/>
      </c>
      <c r="R1938" t="str">
        <f t="shared" si="964"/>
        <v/>
      </c>
      <c r="S1938" t="str">
        <f t="shared" si="965"/>
        <v/>
      </c>
      <c r="T1938" s="39" t="str">
        <f t="shared" si="966"/>
        <v/>
      </c>
      <c r="U1938" s="40">
        <f t="shared" si="967"/>
        <v>0</v>
      </c>
      <c r="V1938" s="40">
        <f t="shared" si="968"/>
        <v>0</v>
      </c>
      <c r="W1938" s="40">
        <f t="shared" si="969"/>
        <v>0</v>
      </c>
      <c r="X1938" t="str">
        <f t="shared" si="970"/>
        <v/>
      </c>
      <c r="Y1938" s="40">
        <f t="shared" si="971"/>
        <v>0</v>
      </c>
      <c r="Z1938" s="40">
        <f t="shared" si="972"/>
        <v>0</v>
      </c>
      <c r="AA1938" s="40">
        <f t="shared" si="973"/>
        <v>0</v>
      </c>
      <c r="AB1938" s="40">
        <f t="shared" si="974"/>
        <v>0</v>
      </c>
      <c r="AC1938" s="40">
        <f t="shared" si="975"/>
        <v>0</v>
      </c>
      <c r="AD1938" s="39">
        <f t="shared" si="976"/>
        <v>0</v>
      </c>
      <c r="AE1938" s="39">
        <f t="shared" si="977"/>
        <v>0</v>
      </c>
      <c r="AF1938" t="str">
        <f t="shared" si="978"/>
        <v/>
      </c>
      <c r="AG1938" t="str">
        <f t="shared" si="979"/>
        <v/>
      </c>
      <c r="AH1938" t="str">
        <f t="shared" si="980"/>
        <v/>
      </c>
      <c r="AJ1938" s="41" t="str">
        <f t="shared" si="981"/>
        <v/>
      </c>
      <c r="AK1938" s="42" t="str">
        <f t="shared" si="982"/>
        <v/>
      </c>
      <c r="AL1938" s="41" t="str">
        <f t="shared" si="983"/>
        <v/>
      </c>
      <c r="AM1938" s="41" t="str">
        <f t="shared" si="984"/>
        <v/>
      </c>
      <c r="AN1938" s="41" t="str">
        <f t="shared" si="985"/>
        <v/>
      </c>
      <c r="AO1938" s="42" t="str">
        <f t="shared" si="986"/>
        <v/>
      </c>
      <c r="AP1938" s="41" t="str">
        <f t="shared" si="987"/>
        <v/>
      </c>
      <c r="AQ1938" s="41" t="str">
        <f t="shared" si="988"/>
        <v/>
      </c>
      <c r="AR1938" s="41" t="str">
        <f>IF($AQ1938="","",COUNTIFS(L_ChaveCob,$AQ1938,L_Ausencia,"&gt;"&amp;$W1938)+COUNTIFS($AQ$4:$AQ1938,$AQ1938,$W$4:$W1938,$W1938))</f>
        <v/>
      </c>
      <c r="AS1938" s="42">
        <f t="shared" si="989"/>
        <v>0</v>
      </c>
      <c r="AT1938" s="42">
        <f t="shared" si="990"/>
        <v>0</v>
      </c>
      <c r="AU1938" s="42">
        <f t="shared" si="991"/>
        <v>0</v>
      </c>
    </row>
    <row r="1939" spans="1:47" x14ac:dyDescent="0.2">
      <c r="A1939" s="35"/>
      <c r="B1939" s="36"/>
      <c r="C1939" s="36"/>
      <c r="D1939" s="36"/>
      <c r="E1939" s="37"/>
      <c r="F1939" s="37"/>
      <c r="G1939" s="36"/>
      <c r="H1939" s="36"/>
      <c r="I1939" s="36"/>
      <c r="J1939" s="36"/>
      <c r="K1939" s="37"/>
      <c r="L1939" s="37"/>
      <c r="M1939" s="37"/>
      <c r="N1939" s="38" t="str">
        <f t="shared" si="960"/>
        <v/>
      </c>
      <c r="O1939" t="str">
        <f t="shared" si="961"/>
        <v/>
      </c>
      <c r="P1939" t="str">
        <f t="shared" si="962"/>
        <v/>
      </c>
      <c r="Q1939" t="str">
        <f t="shared" si="963"/>
        <v/>
      </c>
      <c r="R1939" t="str">
        <f t="shared" si="964"/>
        <v/>
      </c>
      <c r="S1939" t="str">
        <f t="shared" si="965"/>
        <v/>
      </c>
      <c r="T1939" s="39" t="str">
        <f t="shared" si="966"/>
        <v/>
      </c>
      <c r="U1939" s="40">
        <f t="shared" si="967"/>
        <v>0</v>
      </c>
      <c r="V1939" s="40">
        <f t="shared" si="968"/>
        <v>0</v>
      </c>
      <c r="W1939" s="40">
        <f t="shared" si="969"/>
        <v>0</v>
      </c>
      <c r="X1939" t="str">
        <f t="shared" si="970"/>
        <v/>
      </c>
      <c r="Y1939" s="40">
        <f t="shared" si="971"/>
        <v>0</v>
      </c>
      <c r="Z1939" s="40">
        <f t="shared" si="972"/>
        <v>0</v>
      </c>
      <c r="AA1939" s="40">
        <f t="shared" si="973"/>
        <v>0</v>
      </c>
      <c r="AB1939" s="40">
        <f t="shared" si="974"/>
        <v>0</v>
      </c>
      <c r="AC1939" s="40">
        <f t="shared" si="975"/>
        <v>0</v>
      </c>
      <c r="AD1939" s="39">
        <f t="shared" si="976"/>
        <v>0</v>
      </c>
      <c r="AE1939" s="39">
        <f t="shared" si="977"/>
        <v>0</v>
      </c>
      <c r="AF1939" t="str">
        <f t="shared" si="978"/>
        <v/>
      </c>
      <c r="AG1939" t="str">
        <f t="shared" si="979"/>
        <v/>
      </c>
      <c r="AH1939" t="str">
        <f t="shared" si="980"/>
        <v/>
      </c>
      <c r="AJ1939" s="41" t="str">
        <f t="shared" si="981"/>
        <v/>
      </c>
      <c r="AK1939" s="42" t="str">
        <f t="shared" si="982"/>
        <v/>
      </c>
      <c r="AL1939" s="41" t="str">
        <f t="shared" si="983"/>
        <v/>
      </c>
      <c r="AM1939" s="41" t="str">
        <f t="shared" si="984"/>
        <v/>
      </c>
      <c r="AN1939" s="41" t="str">
        <f t="shared" si="985"/>
        <v/>
      </c>
      <c r="AO1939" s="42" t="str">
        <f t="shared" si="986"/>
        <v/>
      </c>
      <c r="AP1939" s="41" t="str">
        <f t="shared" si="987"/>
        <v/>
      </c>
      <c r="AQ1939" s="41" t="str">
        <f t="shared" si="988"/>
        <v/>
      </c>
      <c r="AR1939" s="41" t="str">
        <f>IF($AQ1939="","",COUNTIFS(L_ChaveCob,$AQ1939,L_Ausencia,"&gt;"&amp;$W1939)+COUNTIFS($AQ$4:$AQ1939,$AQ1939,$W$4:$W1939,$W1939))</f>
        <v/>
      </c>
      <c r="AS1939" s="42">
        <f t="shared" si="989"/>
        <v>0</v>
      </c>
      <c r="AT1939" s="42">
        <f t="shared" si="990"/>
        <v>0</v>
      </c>
      <c r="AU1939" s="42">
        <f t="shared" si="991"/>
        <v>0</v>
      </c>
    </row>
    <row r="1940" spans="1:47" x14ac:dyDescent="0.2">
      <c r="A1940" s="35"/>
      <c r="B1940" s="36"/>
      <c r="C1940" s="36"/>
      <c r="D1940" s="36"/>
      <c r="E1940" s="37"/>
      <c r="F1940" s="37"/>
      <c r="G1940" s="36"/>
      <c r="H1940" s="36"/>
      <c r="I1940" s="36"/>
      <c r="J1940" s="36"/>
      <c r="K1940" s="37"/>
      <c r="L1940" s="37"/>
      <c r="M1940" s="37"/>
      <c r="N1940" s="38" t="str">
        <f t="shared" si="960"/>
        <v/>
      </c>
      <c r="O1940" t="str">
        <f t="shared" si="961"/>
        <v/>
      </c>
      <c r="P1940" t="str">
        <f t="shared" si="962"/>
        <v/>
      </c>
      <c r="Q1940" t="str">
        <f t="shared" si="963"/>
        <v/>
      </c>
      <c r="R1940" t="str">
        <f t="shared" si="964"/>
        <v/>
      </c>
      <c r="S1940" t="str">
        <f t="shared" si="965"/>
        <v/>
      </c>
      <c r="T1940" s="39" t="str">
        <f t="shared" si="966"/>
        <v/>
      </c>
      <c r="U1940" s="40">
        <f t="shared" si="967"/>
        <v>0</v>
      </c>
      <c r="V1940" s="40">
        <f t="shared" si="968"/>
        <v>0</v>
      </c>
      <c r="W1940" s="40">
        <f t="shared" si="969"/>
        <v>0</v>
      </c>
      <c r="X1940" t="str">
        <f t="shared" si="970"/>
        <v/>
      </c>
      <c r="Y1940" s="40">
        <f t="shared" si="971"/>
        <v>0</v>
      </c>
      <c r="Z1940" s="40">
        <f t="shared" si="972"/>
        <v>0</v>
      </c>
      <c r="AA1940" s="40">
        <f t="shared" si="973"/>
        <v>0</v>
      </c>
      <c r="AB1940" s="40">
        <f t="shared" si="974"/>
        <v>0</v>
      </c>
      <c r="AC1940" s="40">
        <f t="shared" si="975"/>
        <v>0</v>
      </c>
      <c r="AD1940" s="39">
        <f t="shared" si="976"/>
        <v>0</v>
      </c>
      <c r="AE1940" s="39">
        <f t="shared" si="977"/>
        <v>0</v>
      </c>
      <c r="AF1940" t="str">
        <f t="shared" si="978"/>
        <v/>
      </c>
      <c r="AG1940" t="str">
        <f t="shared" si="979"/>
        <v/>
      </c>
      <c r="AH1940" t="str">
        <f t="shared" si="980"/>
        <v/>
      </c>
      <c r="AJ1940" s="41" t="str">
        <f t="shared" si="981"/>
        <v/>
      </c>
      <c r="AK1940" s="42" t="str">
        <f t="shared" si="982"/>
        <v/>
      </c>
      <c r="AL1940" s="41" t="str">
        <f t="shared" si="983"/>
        <v/>
      </c>
      <c r="AM1940" s="41" t="str">
        <f t="shared" si="984"/>
        <v/>
      </c>
      <c r="AN1940" s="41" t="str">
        <f t="shared" si="985"/>
        <v/>
      </c>
      <c r="AO1940" s="42" t="str">
        <f t="shared" si="986"/>
        <v/>
      </c>
      <c r="AP1940" s="41" t="str">
        <f t="shared" si="987"/>
        <v/>
      </c>
      <c r="AQ1940" s="41" t="str">
        <f t="shared" si="988"/>
        <v/>
      </c>
      <c r="AR1940" s="41" t="str">
        <f>IF($AQ1940="","",COUNTIFS(L_ChaveCob,$AQ1940,L_Ausencia,"&gt;"&amp;$W1940)+COUNTIFS($AQ$4:$AQ1940,$AQ1940,$W$4:$W1940,$W1940))</f>
        <v/>
      </c>
      <c r="AS1940" s="42">
        <f t="shared" si="989"/>
        <v>0</v>
      </c>
      <c r="AT1940" s="42">
        <f t="shared" si="990"/>
        <v>0</v>
      </c>
      <c r="AU1940" s="42">
        <f t="shared" si="991"/>
        <v>0</v>
      </c>
    </row>
    <row r="1941" spans="1:47" x14ac:dyDescent="0.2">
      <c r="A1941" s="35"/>
      <c r="B1941" s="36"/>
      <c r="C1941" s="36"/>
      <c r="D1941" s="36"/>
      <c r="E1941" s="37"/>
      <c r="F1941" s="37"/>
      <c r="G1941" s="36"/>
      <c r="H1941" s="36"/>
      <c r="I1941" s="36"/>
      <c r="J1941" s="36"/>
      <c r="K1941" s="37"/>
      <c r="L1941" s="37"/>
      <c r="M1941" s="37"/>
      <c r="N1941" s="38" t="str">
        <f t="shared" si="960"/>
        <v/>
      </c>
      <c r="O1941" t="str">
        <f t="shared" si="961"/>
        <v/>
      </c>
      <c r="P1941" t="str">
        <f t="shared" si="962"/>
        <v/>
      </c>
      <c r="Q1941" t="str">
        <f t="shared" si="963"/>
        <v/>
      </c>
      <c r="R1941" t="str">
        <f t="shared" si="964"/>
        <v/>
      </c>
      <c r="S1941" t="str">
        <f t="shared" si="965"/>
        <v/>
      </c>
      <c r="T1941" s="39" t="str">
        <f t="shared" si="966"/>
        <v/>
      </c>
      <c r="U1941" s="40">
        <f t="shared" si="967"/>
        <v>0</v>
      </c>
      <c r="V1941" s="40">
        <f t="shared" si="968"/>
        <v>0</v>
      </c>
      <c r="W1941" s="40">
        <f t="shared" si="969"/>
        <v>0</v>
      </c>
      <c r="X1941" t="str">
        <f t="shared" si="970"/>
        <v/>
      </c>
      <c r="Y1941" s="40">
        <f t="shared" si="971"/>
        <v>0</v>
      </c>
      <c r="Z1941" s="40">
        <f t="shared" si="972"/>
        <v>0</v>
      </c>
      <c r="AA1941" s="40">
        <f t="shared" si="973"/>
        <v>0</v>
      </c>
      <c r="AB1941" s="40">
        <f t="shared" si="974"/>
        <v>0</v>
      </c>
      <c r="AC1941" s="40">
        <f t="shared" si="975"/>
        <v>0</v>
      </c>
      <c r="AD1941" s="39">
        <f t="shared" si="976"/>
        <v>0</v>
      </c>
      <c r="AE1941" s="39">
        <f t="shared" si="977"/>
        <v>0</v>
      </c>
      <c r="AF1941" t="str">
        <f t="shared" si="978"/>
        <v/>
      </c>
      <c r="AG1941" t="str">
        <f t="shared" si="979"/>
        <v/>
      </c>
      <c r="AH1941" t="str">
        <f t="shared" si="980"/>
        <v/>
      </c>
      <c r="AJ1941" s="41" t="str">
        <f t="shared" si="981"/>
        <v/>
      </c>
      <c r="AK1941" s="42" t="str">
        <f t="shared" si="982"/>
        <v/>
      </c>
      <c r="AL1941" s="41" t="str">
        <f t="shared" si="983"/>
        <v/>
      </c>
      <c r="AM1941" s="41" t="str">
        <f t="shared" si="984"/>
        <v/>
      </c>
      <c r="AN1941" s="41" t="str">
        <f t="shared" si="985"/>
        <v/>
      </c>
      <c r="AO1941" s="42" t="str">
        <f t="shared" si="986"/>
        <v/>
      </c>
      <c r="AP1941" s="41" t="str">
        <f t="shared" si="987"/>
        <v/>
      </c>
      <c r="AQ1941" s="41" t="str">
        <f t="shared" si="988"/>
        <v/>
      </c>
      <c r="AR1941" s="41" t="str">
        <f>IF($AQ1941="","",COUNTIFS(L_ChaveCob,$AQ1941,L_Ausencia,"&gt;"&amp;$W1941)+COUNTIFS($AQ$4:$AQ1941,$AQ1941,$W$4:$W1941,$W1941))</f>
        <v/>
      </c>
      <c r="AS1941" s="42">
        <f t="shared" si="989"/>
        <v>0</v>
      </c>
      <c r="AT1941" s="42">
        <f t="shared" si="990"/>
        <v>0</v>
      </c>
      <c r="AU1941" s="42">
        <f t="shared" si="991"/>
        <v>0</v>
      </c>
    </row>
    <row r="1942" spans="1:47" x14ac:dyDescent="0.2">
      <c r="A1942" s="35"/>
      <c r="B1942" s="36"/>
      <c r="C1942" s="36"/>
      <c r="D1942" s="36"/>
      <c r="E1942" s="37"/>
      <c r="F1942" s="37"/>
      <c r="G1942" s="36"/>
      <c r="H1942" s="36"/>
      <c r="I1942" s="36"/>
      <c r="J1942" s="36"/>
      <c r="K1942" s="37"/>
      <c r="L1942" s="37"/>
      <c r="M1942" s="37"/>
      <c r="N1942" s="38" t="str">
        <f t="shared" si="960"/>
        <v/>
      </c>
      <c r="O1942" t="str">
        <f t="shared" si="961"/>
        <v/>
      </c>
      <c r="P1942" t="str">
        <f t="shared" si="962"/>
        <v/>
      </c>
      <c r="Q1942" t="str">
        <f t="shared" si="963"/>
        <v/>
      </c>
      <c r="R1942" t="str">
        <f t="shared" si="964"/>
        <v/>
      </c>
      <c r="S1942" t="str">
        <f t="shared" si="965"/>
        <v/>
      </c>
      <c r="T1942" s="39" t="str">
        <f t="shared" si="966"/>
        <v/>
      </c>
      <c r="U1942" s="40">
        <f t="shared" si="967"/>
        <v>0</v>
      </c>
      <c r="V1942" s="40">
        <f t="shared" si="968"/>
        <v>0</v>
      </c>
      <c r="W1942" s="40">
        <f t="shared" si="969"/>
        <v>0</v>
      </c>
      <c r="X1942" t="str">
        <f t="shared" si="970"/>
        <v/>
      </c>
      <c r="Y1942" s="40">
        <f t="shared" si="971"/>
        <v>0</v>
      </c>
      <c r="Z1942" s="40">
        <f t="shared" si="972"/>
        <v>0</v>
      </c>
      <c r="AA1942" s="40">
        <f t="shared" si="973"/>
        <v>0</v>
      </c>
      <c r="AB1942" s="40">
        <f t="shared" si="974"/>
        <v>0</v>
      </c>
      <c r="AC1942" s="40">
        <f t="shared" si="975"/>
        <v>0</v>
      </c>
      <c r="AD1942" s="39">
        <f t="shared" si="976"/>
        <v>0</v>
      </c>
      <c r="AE1942" s="39">
        <f t="shared" si="977"/>
        <v>0</v>
      </c>
      <c r="AF1942" t="str">
        <f t="shared" si="978"/>
        <v/>
      </c>
      <c r="AG1942" t="str">
        <f t="shared" si="979"/>
        <v/>
      </c>
      <c r="AH1942" t="str">
        <f t="shared" si="980"/>
        <v/>
      </c>
      <c r="AJ1942" s="41" t="str">
        <f t="shared" si="981"/>
        <v/>
      </c>
      <c r="AK1942" s="42" t="str">
        <f t="shared" si="982"/>
        <v/>
      </c>
      <c r="AL1942" s="41" t="str">
        <f t="shared" si="983"/>
        <v/>
      </c>
      <c r="AM1942" s="41" t="str">
        <f t="shared" si="984"/>
        <v/>
      </c>
      <c r="AN1942" s="41" t="str">
        <f t="shared" si="985"/>
        <v/>
      </c>
      <c r="AO1942" s="42" t="str">
        <f t="shared" si="986"/>
        <v/>
      </c>
      <c r="AP1942" s="41" t="str">
        <f t="shared" si="987"/>
        <v/>
      </c>
      <c r="AQ1942" s="41" t="str">
        <f t="shared" si="988"/>
        <v/>
      </c>
      <c r="AR1942" s="41" t="str">
        <f>IF($AQ1942="","",COUNTIFS(L_ChaveCob,$AQ1942,L_Ausencia,"&gt;"&amp;$W1942)+COUNTIFS($AQ$4:$AQ1942,$AQ1942,$W$4:$W1942,$W1942))</f>
        <v/>
      </c>
      <c r="AS1942" s="42">
        <f t="shared" si="989"/>
        <v>0</v>
      </c>
      <c r="AT1942" s="42">
        <f t="shared" si="990"/>
        <v>0</v>
      </c>
      <c r="AU1942" s="42">
        <f t="shared" si="991"/>
        <v>0</v>
      </c>
    </row>
    <row r="1943" spans="1:47" x14ac:dyDescent="0.2">
      <c r="A1943" s="35"/>
      <c r="B1943" s="36"/>
      <c r="C1943" s="36"/>
      <c r="D1943" s="36"/>
      <c r="E1943" s="37"/>
      <c r="F1943" s="37"/>
      <c r="G1943" s="36"/>
      <c r="H1943" s="36"/>
      <c r="I1943" s="36"/>
      <c r="J1943" s="36"/>
      <c r="K1943" s="37"/>
      <c r="L1943" s="37"/>
      <c r="M1943" s="37"/>
      <c r="N1943" s="38" t="str">
        <f t="shared" si="960"/>
        <v/>
      </c>
      <c r="O1943" t="str">
        <f t="shared" si="961"/>
        <v/>
      </c>
      <c r="P1943" t="str">
        <f t="shared" si="962"/>
        <v/>
      </c>
      <c r="Q1943" t="str">
        <f t="shared" si="963"/>
        <v/>
      </c>
      <c r="R1943" t="str">
        <f t="shared" si="964"/>
        <v/>
      </c>
      <c r="S1943" t="str">
        <f t="shared" si="965"/>
        <v/>
      </c>
      <c r="T1943" s="39" t="str">
        <f t="shared" si="966"/>
        <v/>
      </c>
      <c r="U1943" s="40">
        <f t="shared" si="967"/>
        <v>0</v>
      </c>
      <c r="V1943" s="40">
        <f t="shared" si="968"/>
        <v>0</v>
      </c>
      <c r="W1943" s="40">
        <f t="shared" si="969"/>
        <v>0</v>
      </c>
      <c r="X1943" t="str">
        <f t="shared" si="970"/>
        <v/>
      </c>
      <c r="Y1943" s="40">
        <f t="shared" si="971"/>
        <v>0</v>
      </c>
      <c r="Z1943" s="40">
        <f t="shared" si="972"/>
        <v>0</v>
      </c>
      <c r="AA1943" s="40">
        <f t="shared" si="973"/>
        <v>0</v>
      </c>
      <c r="AB1943" s="40">
        <f t="shared" si="974"/>
        <v>0</v>
      </c>
      <c r="AC1943" s="40">
        <f t="shared" si="975"/>
        <v>0</v>
      </c>
      <c r="AD1943" s="39">
        <f t="shared" si="976"/>
        <v>0</v>
      </c>
      <c r="AE1943" s="39">
        <f t="shared" si="977"/>
        <v>0</v>
      </c>
      <c r="AF1943" t="str">
        <f t="shared" si="978"/>
        <v/>
      </c>
      <c r="AG1943" t="str">
        <f t="shared" si="979"/>
        <v/>
      </c>
      <c r="AH1943" t="str">
        <f t="shared" si="980"/>
        <v/>
      </c>
      <c r="AJ1943" s="41" t="str">
        <f t="shared" si="981"/>
        <v/>
      </c>
      <c r="AK1943" s="42" t="str">
        <f t="shared" si="982"/>
        <v/>
      </c>
      <c r="AL1943" s="41" t="str">
        <f t="shared" si="983"/>
        <v/>
      </c>
      <c r="AM1943" s="41" t="str">
        <f t="shared" si="984"/>
        <v/>
      </c>
      <c r="AN1943" s="41" t="str">
        <f t="shared" si="985"/>
        <v/>
      </c>
      <c r="AO1943" s="42" t="str">
        <f t="shared" si="986"/>
        <v/>
      </c>
      <c r="AP1943" s="41" t="str">
        <f t="shared" si="987"/>
        <v/>
      </c>
      <c r="AQ1943" s="41" t="str">
        <f t="shared" si="988"/>
        <v/>
      </c>
      <c r="AR1943" s="41" t="str">
        <f>IF($AQ1943="","",COUNTIFS(L_ChaveCob,$AQ1943,L_Ausencia,"&gt;"&amp;$W1943)+COUNTIFS($AQ$4:$AQ1943,$AQ1943,$W$4:$W1943,$W1943))</f>
        <v/>
      </c>
      <c r="AS1943" s="42">
        <f t="shared" si="989"/>
        <v>0</v>
      </c>
      <c r="AT1943" s="42">
        <f t="shared" si="990"/>
        <v>0</v>
      </c>
      <c r="AU1943" s="42">
        <f t="shared" si="991"/>
        <v>0</v>
      </c>
    </row>
    <row r="1944" spans="1:47" x14ac:dyDescent="0.2">
      <c r="A1944" s="35"/>
      <c r="B1944" s="36"/>
      <c r="C1944" s="36"/>
      <c r="D1944" s="36"/>
      <c r="E1944" s="37"/>
      <c r="F1944" s="37"/>
      <c r="G1944" s="36"/>
      <c r="H1944" s="36"/>
      <c r="I1944" s="36"/>
      <c r="J1944" s="36"/>
      <c r="K1944" s="37"/>
      <c r="L1944" s="37"/>
      <c r="M1944" s="37"/>
      <c r="N1944" s="38" t="str">
        <f t="shared" si="960"/>
        <v/>
      </c>
      <c r="O1944" t="str">
        <f t="shared" si="961"/>
        <v/>
      </c>
      <c r="P1944" t="str">
        <f t="shared" si="962"/>
        <v/>
      </c>
      <c r="Q1944" t="str">
        <f t="shared" si="963"/>
        <v/>
      </c>
      <c r="R1944" t="str">
        <f t="shared" si="964"/>
        <v/>
      </c>
      <c r="S1944" t="str">
        <f t="shared" si="965"/>
        <v/>
      </c>
      <c r="T1944" s="39" t="str">
        <f t="shared" si="966"/>
        <v/>
      </c>
      <c r="U1944" s="40">
        <f t="shared" si="967"/>
        <v>0</v>
      </c>
      <c r="V1944" s="40">
        <f t="shared" si="968"/>
        <v>0</v>
      </c>
      <c r="W1944" s="40">
        <f t="shared" si="969"/>
        <v>0</v>
      </c>
      <c r="X1944" t="str">
        <f t="shared" si="970"/>
        <v/>
      </c>
      <c r="Y1944" s="40">
        <f t="shared" si="971"/>
        <v>0</v>
      </c>
      <c r="Z1944" s="40">
        <f t="shared" si="972"/>
        <v>0</v>
      </c>
      <c r="AA1944" s="40">
        <f t="shared" si="973"/>
        <v>0</v>
      </c>
      <c r="AB1944" s="40">
        <f t="shared" si="974"/>
        <v>0</v>
      </c>
      <c r="AC1944" s="40">
        <f t="shared" si="975"/>
        <v>0</v>
      </c>
      <c r="AD1944" s="39">
        <f t="shared" si="976"/>
        <v>0</v>
      </c>
      <c r="AE1944" s="39">
        <f t="shared" si="977"/>
        <v>0</v>
      </c>
      <c r="AF1944" t="str">
        <f t="shared" si="978"/>
        <v/>
      </c>
      <c r="AG1944" t="str">
        <f t="shared" si="979"/>
        <v/>
      </c>
      <c r="AH1944" t="str">
        <f t="shared" si="980"/>
        <v/>
      </c>
      <c r="AJ1944" s="41" t="str">
        <f t="shared" si="981"/>
        <v/>
      </c>
      <c r="AK1944" s="42" t="str">
        <f t="shared" si="982"/>
        <v/>
      </c>
      <c r="AL1944" s="41" t="str">
        <f t="shared" si="983"/>
        <v/>
      </c>
      <c r="AM1944" s="41" t="str">
        <f t="shared" si="984"/>
        <v/>
      </c>
      <c r="AN1944" s="41" t="str">
        <f t="shared" si="985"/>
        <v/>
      </c>
      <c r="AO1944" s="42" t="str">
        <f t="shared" si="986"/>
        <v/>
      </c>
      <c r="AP1944" s="41" t="str">
        <f t="shared" si="987"/>
        <v/>
      </c>
      <c r="AQ1944" s="41" t="str">
        <f t="shared" si="988"/>
        <v/>
      </c>
      <c r="AR1944" s="41" t="str">
        <f>IF($AQ1944="","",COUNTIFS(L_ChaveCob,$AQ1944,L_Ausencia,"&gt;"&amp;$W1944)+COUNTIFS($AQ$4:$AQ1944,$AQ1944,$W$4:$W1944,$W1944))</f>
        <v/>
      </c>
      <c r="AS1944" s="42">
        <f t="shared" si="989"/>
        <v>0</v>
      </c>
      <c r="AT1944" s="42">
        <f t="shared" si="990"/>
        <v>0</v>
      </c>
      <c r="AU1944" s="42">
        <f t="shared" si="991"/>
        <v>0</v>
      </c>
    </row>
    <row r="1945" spans="1:47" x14ac:dyDescent="0.2">
      <c r="A1945" s="35"/>
      <c r="B1945" s="36"/>
      <c r="C1945" s="36"/>
      <c r="D1945" s="36"/>
      <c r="E1945" s="37"/>
      <c r="F1945" s="37"/>
      <c r="G1945" s="36"/>
      <c r="H1945" s="36"/>
      <c r="I1945" s="36"/>
      <c r="J1945" s="36"/>
      <c r="K1945" s="37"/>
      <c r="L1945" s="37"/>
      <c r="M1945" s="37"/>
      <c r="N1945" s="38" t="str">
        <f t="shared" si="960"/>
        <v/>
      </c>
      <c r="O1945" t="str">
        <f t="shared" si="961"/>
        <v/>
      </c>
      <c r="P1945" t="str">
        <f t="shared" si="962"/>
        <v/>
      </c>
      <c r="Q1945" t="str">
        <f t="shared" si="963"/>
        <v/>
      </c>
      <c r="R1945" t="str">
        <f t="shared" si="964"/>
        <v/>
      </c>
      <c r="S1945" t="str">
        <f t="shared" si="965"/>
        <v/>
      </c>
      <c r="T1945" s="39" t="str">
        <f t="shared" si="966"/>
        <v/>
      </c>
      <c r="U1945" s="40">
        <f t="shared" si="967"/>
        <v>0</v>
      </c>
      <c r="V1945" s="40">
        <f t="shared" si="968"/>
        <v>0</v>
      </c>
      <c r="W1945" s="40">
        <f t="shared" si="969"/>
        <v>0</v>
      </c>
      <c r="X1945" t="str">
        <f t="shared" si="970"/>
        <v/>
      </c>
      <c r="Y1945" s="40">
        <f t="shared" si="971"/>
        <v>0</v>
      </c>
      <c r="Z1945" s="40">
        <f t="shared" si="972"/>
        <v>0</v>
      </c>
      <c r="AA1945" s="40">
        <f t="shared" si="973"/>
        <v>0</v>
      </c>
      <c r="AB1945" s="40">
        <f t="shared" si="974"/>
        <v>0</v>
      </c>
      <c r="AC1945" s="40">
        <f t="shared" si="975"/>
        <v>0</v>
      </c>
      <c r="AD1945" s="39">
        <f t="shared" si="976"/>
        <v>0</v>
      </c>
      <c r="AE1945" s="39">
        <f t="shared" si="977"/>
        <v>0</v>
      </c>
      <c r="AF1945" t="str">
        <f t="shared" si="978"/>
        <v/>
      </c>
      <c r="AG1945" t="str">
        <f t="shared" si="979"/>
        <v/>
      </c>
      <c r="AH1945" t="str">
        <f t="shared" si="980"/>
        <v/>
      </c>
      <c r="AJ1945" s="41" t="str">
        <f t="shared" si="981"/>
        <v/>
      </c>
      <c r="AK1945" s="42" t="str">
        <f t="shared" si="982"/>
        <v/>
      </c>
      <c r="AL1945" s="41" t="str">
        <f t="shared" si="983"/>
        <v/>
      </c>
      <c r="AM1945" s="41" t="str">
        <f t="shared" si="984"/>
        <v/>
      </c>
      <c r="AN1945" s="41" t="str">
        <f t="shared" si="985"/>
        <v/>
      </c>
      <c r="AO1945" s="42" t="str">
        <f t="shared" si="986"/>
        <v/>
      </c>
      <c r="AP1945" s="41" t="str">
        <f t="shared" si="987"/>
        <v/>
      </c>
      <c r="AQ1945" s="41" t="str">
        <f t="shared" si="988"/>
        <v/>
      </c>
      <c r="AR1945" s="41" t="str">
        <f>IF($AQ1945="","",COUNTIFS(L_ChaveCob,$AQ1945,L_Ausencia,"&gt;"&amp;$W1945)+COUNTIFS($AQ$4:$AQ1945,$AQ1945,$W$4:$W1945,$W1945))</f>
        <v/>
      </c>
      <c r="AS1945" s="42">
        <f t="shared" si="989"/>
        <v>0</v>
      </c>
      <c r="AT1945" s="42">
        <f t="shared" si="990"/>
        <v>0</v>
      </c>
      <c r="AU1945" s="42">
        <f t="shared" si="991"/>
        <v>0</v>
      </c>
    </row>
    <row r="1946" spans="1:47" x14ac:dyDescent="0.2">
      <c r="A1946" s="35"/>
      <c r="B1946" s="36"/>
      <c r="C1946" s="36"/>
      <c r="D1946" s="36"/>
      <c r="E1946" s="37"/>
      <c r="F1946" s="37"/>
      <c r="G1946" s="36"/>
      <c r="H1946" s="36"/>
      <c r="I1946" s="36"/>
      <c r="J1946" s="36"/>
      <c r="K1946" s="37"/>
      <c r="L1946" s="37"/>
      <c r="M1946" s="37"/>
      <c r="N1946" s="38" t="str">
        <f t="shared" si="960"/>
        <v/>
      </c>
      <c r="O1946" t="str">
        <f t="shared" si="961"/>
        <v/>
      </c>
      <c r="P1946" t="str">
        <f t="shared" si="962"/>
        <v/>
      </c>
      <c r="Q1946" t="str">
        <f t="shared" si="963"/>
        <v/>
      </c>
      <c r="R1946" t="str">
        <f t="shared" si="964"/>
        <v/>
      </c>
      <c r="S1946" t="str">
        <f t="shared" si="965"/>
        <v/>
      </c>
      <c r="T1946" s="39" t="str">
        <f t="shared" si="966"/>
        <v/>
      </c>
      <c r="U1946" s="40">
        <f t="shared" si="967"/>
        <v>0</v>
      </c>
      <c r="V1946" s="40">
        <f t="shared" si="968"/>
        <v>0</v>
      </c>
      <c r="W1946" s="40">
        <f t="shared" si="969"/>
        <v>0</v>
      </c>
      <c r="X1946" t="str">
        <f t="shared" si="970"/>
        <v/>
      </c>
      <c r="Y1946" s="40">
        <f t="shared" si="971"/>
        <v>0</v>
      </c>
      <c r="Z1946" s="40">
        <f t="shared" si="972"/>
        <v>0</v>
      </c>
      <c r="AA1946" s="40">
        <f t="shared" si="973"/>
        <v>0</v>
      </c>
      <c r="AB1946" s="40">
        <f t="shared" si="974"/>
        <v>0</v>
      </c>
      <c r="AC1946" s="40">
        <f t="shared" si="975"/>
        <v>0</v>
      </c>
      <c r="AD1946" s="39">
        <f t="shared" si="976"/>
        <v>0</v>
      </c>
      <c r="AE1946" s="39">
        <f t="shared" si="977"/>
        <v>0</v>
      </c>
      <c r="AF1946" t="str">
        <f t="shared" si="978"/>
        <v/>
      </c>
      <c r="AG1946" t="str">
        <f t="shared" si="979"/>
        <v/>
      </c>
      <c r="AH1946" t="str">
        <f t="shared" si="980"/>
        <v/>
      </c>
      <c r="AJ1946" s="41" t="str">
        <f t="shared" si="981"/>
        <v/>
      </c>
      <c r="AK1946" s="42" t="str">
        <f t="shared" si="982"/>
        <v/>
      </c>
      <c r="AL1946" s="41" t="str">
        <f t="shared" si="983"/>
        <v/>
      </c>
      <c r="AM1946" s="41" t="str">
        <f t="shared" si="984"/>
        <v/>
      </c>
      <c r="AN1946" s="41" t="str">
        <f t="shared" si="985"/>
        <v/>
      </c>
      <c r="AO1946" s="42" t="str">
        <f t="shared" si="986"/>
        <v/>
      </c>
      <c r="AP1946" s="41" t="str">
        <f t="shared" si="987"/>
        <v/>
      </c>
      <c r="AQ1946" s="41" t="str">
        <f t="shared" si="988"/>
        <v/>
      </c>
      <c r="AR1946" s="41" t="str">
        <f>IF($AQ1946="","",COUNTIFS(L_ChaveCob,$AQ1946,L_Ausencia,"&gt;"&amp;$W1946)+COUNTIFS($AQ$4:$AQ1946,$AQ1946,$W$4:$W1946,$W1946))</f>
        <v/>
      </c>
      <c r="AS1946" s="42">
        <f t="shared" si="989"/>
        <v>0</v>
      </c>
      <c r="AT1946" s="42">
        <f t="shared" si="990"/>
        <v>0</v>
      </c>
      <c r="AU1946" s="42">
        <f t="shared" si="991"/>
        <v>0</v>
      </c>
    </row>
    <row r="1947" spans="1:47" x14ac:dyDescent="0.2">
      <c r="A1947" s="35"/>
      <c r="B1947" s="36"/>
      <c r="C1947" s="36"/>
      <c r="D1947" s="36"/>
      <c r="E1947" s="37"/>
      <c r="F1947" s="37"/>
      <c r="G1947" s="36"/>
      <c r="H1947" s="36"/>
      <c r="I1947" s="36"/>
      <c r="J1947" s="36"/>
      <c r="K1947" s="37"/>
      <c r="L1947" s="37"/>
      <c r="M1947" s="37"/>
      <c r="N1947" s="38" t="str">
        <f t="shared" si="960"/>
        <v/>
      </c>
      <c r="O1947" t="str">
        <f t="shared" si="961"/>
        <v/>
      </c>
      <c r="P1947" t="str">
        <f t="shared" si="962"/>
        <v/>
      </c>
      <c r="Q1947" t="str">
        <f t="shared" si="963"/>
        <v/>
      </c>
      <c r="R1947" t="str">
        <f t="shared" si="964"/>
        <v/>
      </c>
      <c r="S1947" t="str">
        <f t="shared" si="965"/>
        <v/>
      </c>
      <c r="T1947" s="39" t="str">
        <f t="shared" si="966"/>
        <v/>
      </c>
      <c r="U1947" s="40">
        <f t="shared" si="967"/>
        <v>0</v>
      </c>
      <c r="V1947" s="40">
        <f t="shared" si="968"/>
        <v>0</v>
      </c>
      <c r="W1947" s="40">
        <f t="shared" si="969"/>
        <v>0</v>
      </c>
      <c r="X1947" t="str">
        <f t="shared" si="970"/>
        <v/>
      </c>
      <c r="Y1947" s="40">
        <f t="shared" si="971"/>
        <v>0</v>
      </c>
      <c r="Z1947" s="40">
        <f t="shared" si="972"/>
        <v>0</v>
      </c>
      <c r="AA1947" s="40">
        <f t="shared" si="973"/>
        <v>0</v>
      </c>
      <c r="AB1947" s="40">
        <f t="shared" si="974"/>
        <v>0</v>
      </c>
      <c r="AC1947" s="40">
        <f t="shared" si="975"/>
        <v>0</v>
      </c>
      <c r="AD1947" s="39">
        <f t="shared" si="976"/>
        <v>0</v>
      </c>
      <c r="AE1947" s="39">
        <f t="shared" si="977"/>
        <v>0</v>
      </c>
      <c r="AF1947" t="str">
        <f t="shared" si="978"/>
        <v/>
      </c>
      <c r="AG1947" t="str">
        <f t="shared" si="979"/>
        <v/>
      </c>
      <c r="AH1947" t="str">
        <f t="shared" si="980"/>
        <v/>
      </c>
      <c r="AJ1947" s="41" t="str">
        <f t="shared" si="981"/>
        <v/>
      </c>
      <c r="AK1947" s="42" t="str">
        <f t="shared" si="982"/>
        <v/>
      </c>
      <c r="AL1947" s="41" t="str">
        <f t="shared" si="983"/>
        <v/>
      </c>
      <c r="AM1947" s="41" t="str">
        <f t="shared" si="984"/>
        <v/>
      </c>
      <c r="AN1947" s="41" t="str">
        <f t="shared" si="985"/>
        <v/>
      </c>
      <c r="AO1947" s="42" t="str">
        <f t="shared" si="986"/>
        <v/>
      </c>
      <c r="AP1947" s="41" t="str">
        <f t="shared" si="987"/>
        <v/>
      </c>
      <c r="AQ1947" s="41" t="str">
        <f t="shared" si="988"/>
        <v/>
      </c>
      <c r="AR1947" s="41" t="str">
        <f>IF($AQ1947="","",COUNTIFS(L_ChaveCob,$AQ1947,L_Ausencia,"&gt;"&amp;$W1947)+COUNTIFS($AQ$4:$AQ1947,$AQ1947,$W$4:$W1947,$W1947))</f>
        <v/>
      </c>
      <c r="AS1947" s="42">
        <f t="shared" si="989"/>
        <v>0</v>
      </c>
      <c r="AT1947" s="42">
        <f t="shared" si="990"/>
        <v>0</v>
      </c>
      <c r="AU1947" s="42">
        <f t="shared" si="991"/>
        <v>0</v>
      </c>
    </row>
    <row r="1948" spans="1:47" x14ac:dyDescent="0.2">
      <c r="A1948" s="35"/>
      <c r="B1948" s="36"/>
      <c r="C1948" s="36"/>
      <c r="D1948" s="36"/>
      <c r="E1948" s="37"/>
      <c r="F1948" s="37"/>
      <c r="G1948" s="36"/>
      <c r="H1948" s="36"/>
      <c r="I1948" s="36"/>
      <c r="J1948" s="36"/>
      <c r="K1948" s="37"/>
      <c r="L1948" s="37"/>
      <c r="M1948" s="37"/>
      <c r="N1948" s="38" t="str">
        <f t="shared" si="960"/>
        <v/>
      </c>
      <c r="O1948" t="str">
        <f t="shared" si="961"/>
        <v/>
      </c>
      <c r="P1948" t="str">
        <f t="shared" si="962"/>
        <v/>
      </c>
      <c r="Q1948" t="str">
        <f t="shared" si="963"/>
        <v/>
      </c>
      <c r="R1948" t="str">
        <f t="shared" si="964"/>
        <v/>
      </c>
      <c r="S1948" t="str">
        <f t="shared" si="965"/>
        <v/>
      </c>
      <c r="T1948" s="39" t="str">
        <f t="shared" si="966"/>
        <v/>
      </c>
      <c r="U1948" s="40">
        <f t="shared" si="967"/>
        <v>0</v>
      </c>
      <c r="V1948" s="40">
        <f t="shared" si="968"/>
        <v>0</v>
      </c>
      <c r="W1948" s="40">
        <f t="shared" si="969"/>
        <v>0</v>
      </c>
      <c r="X1948" t="str">
        <f t="shared" si="970"/>
        <v/>
      </c>
      <c r="Y1948" s="40">
        <f t="shared" si="971"/>
        <v>0</v>
      </c>
      <c r="Z1948" s="40">
        <f t="shared" si="972"/>
        <v>0</v>
      </c>
      <c r="AA1948" s="40">
        <f t="shared" si="973"/>
        <v>0</v>
      </c>
      <c r="AB1948" s="40">
        <f t="shared" si="974"/>
        <v>0</v>
      </c>
      <c r="AC1948" s="40">
        <f t="shared" si="975"/>
        <v>0</v>
      </c>
      <c r="AD1948" s="39">
        <f t="shared" si="976"/>
        <v>0</v>
      </c>
      <c r="AE1948" s="39">
        <f t="shared" si="977"/>
        <v>0</v>
      </c>
      <c r="AF1948" t="str">
        <f t="shared" si="978"/>
        <v/>
      </c>
      <c r="AG1948" t="str">
        <f t="shared" si="979"/>
        <v/>
      </c>
      <c r="AH1948" t="str">
        <f t="shared" si="980"/>
        <v/>
      </c>
      <c r="AJ1948" s="41" t="str">
        <f t="shared" si="981"/>
        <v/>
      </c>
      <c r="AK1948" s="42" t="str">
        <f t="shared" si="982"/>
        <v/>
      </c>
      <c r="AL1948" s="41" t="str">
        <f t="shared" si="983"/>
        <v/>
      </c>
      <c r="AM1948" s="41" t="str">
        <f t="shared" si="984"/>
        <v/>
      </c>
      <c r="AN1948" s="41" t="str">
        <f t="shared" si="985"/>
        <v/>
      </c>
      <c r="AO1948" s="42" t="str">
        <f t="shared" si="986"/>
        <v/>
      </c>
      <c r="AP1948" s="41" t="str">
        <f t="shared" si="987"/>
        <v/>
      </c>
      <c r="AQ1948" s="41" t="str">
        <f t="shared" si="988"/>
        <v/>
      </c>
      <c r="AR1948" s="41" t="str">
        <f>IF($AQ1948="","",COUNTIFS(L_ChaveCob,$AQ1948,L_Ausencia,"&gt;"&amp;$W1948)+COUNTIFS($AQ$4:$AQ1948,$AQ1948,$W$4:$W1948,$W1948))</f>
        <v/>
      </c>
      <c r="AS1948" s="42">
        <f t="shared" si="989"/>
        <v>0</v>
      </c>
      <c r="AT1948" s="42">
        <f t="shared" si="990"/>
        <v>0</v>
      </c>
      <c r="AU1948" s="42">
        <f t="shared" si="991"/>
        <v>0</v>
      </c>
    </row>
    <row r="1949" spans="1:47" x14ac:dyDescent="0.2">
      <c r="A1949" s="35"/>
      <c r="B1949" s="36"/>
      <c r="C1949" s="36"/>
      <c r="D1949" s="36"/>
      <c r="E1949" s="37"/>
      <c r="F1949" s="37"/>
      <c r="G1949" s="36"/>
      <c r="H1949" s="36"/>
      <c r="I1949" s="36"/>
      <c r="J1949" s="36"/>
      <c r="K1949" s="37"/>
      <c r="L1949" s="37"/>
      <c r="M1949" s="37"/>
      <c r="N1949" s="38" t="str">
        <f t="shared" si="960"/>
        <v/>
      </c>
      <c r="O1949" t="str">
        <f t="shared" si="961"/>
        <v/>
      </c>
      <c r="P1949" t="str">
        <f t="shared" si="962"/>
        <v/>
      </c>
      <c r="Q1949" t="str">
        <f t="shared" si="963"/>
        <v/>
      </c>
      <c r="R1949" t="str">
        <f t="shared" si="964"/>
        <v/>
      </c>
      <c r="S1949" t="str">
        <f t="shared" si="965"/>
        <v/>
      </c>
      <c r="T1949" s="39" t="str">
        <f t="shared" si="966"/>
        <v/>
      </c>
      <c r="U1949" s="40">
        <f t="shared" si="967"/>
        <v>0</v>
      </c>
      <c r="V1949" s="40">
        <f t="shared" si="968"/>
        <v>0</v>
      </c>
      <c r="W1949" s="40">
        <f t="shared" si="969"/>
        <v>0</v>
      </c>
      <c r="X1949" t="str">
        <f t="shared" si="970"/>
        <v/>
      </c>
      <c r="Y1949" s="40">
        <f t="shared" si="971"/>
        <v>0</v>
      </c>
      <c r="Z1949" s="40">
        <f t="shared" si="972"/>
        <v>0</v>
      </c>
      <c r="AA1949" s="40">
        <f t="shared" si="973"/>
        <v>0</v>
      </c>
      <c r="AB1949" s="40">
        <f t="shared" si="974"/>
        <v>0</v>
      </c>
      <c r="AC1949" s="40">
        <f t="shared" si="975"/>
        <v>0</v>
      </c>
      <c r="AD1949" s="39">
        <f t="shared" si="976"/>
        <v>0</v>
      </c>
      <c r="AE1949" s="39">
        <f t="shared" si="977"/>
        <v>0</v>
      </c>
      <c r="AF1949" t="str">
        <f t="shared" si="978"/>
        <v/>
      </c>
      <c r="AG1949" t="str">
        <f t="shared" si="979"/>
        <v/>
      </c>
      <c r="AH1949" t="str">
        <f t="shared" si="980"/>
        <v/>
      </c>
      <c r="AJ1949" s="41" t="str">
        <f t="shared" si="981"/>
        <v/>
      </c>
      <c r="AK1949" s="42" t="str">
        <f t="shared" si="982"/>
        <v/>
      </c>
      <c r="AL1949" s="41" t="str">
        <f t="shared" si="983"/>
        <v/>
      </c>
      <c r="AM1949" s="41" t="str">
        <f t="shared" si="984"/>
        <v/>
      </c>
      <c r="AN1949" s="41" t="str">
        <f t="shared" si="985"/>
        <v/>
      </c>
      <c r="AO1949" s="42" t="str">
        <f t="shared" si="986"/>
        <v/>
      </c>
      <c r="AP1949" s="41" t="str">
        <f t="shared" si="987"/>
        <v/>
      </c>
      <c r="AQ1949" s="41" t="str">
        <f t="shared" si="988"/>
        <v/>
      </c>
      <c r="AR1949" s="41" t="str">
        <f>IF($AQ1949="","",COUNTIFS(L_ChaveCob,$AQ1949,L_Ausencia,"&gt;"&amp;$W1949)+COUNTIFS($AQ$4:$AQ1949,$AQ1949,$W$4:$W1949,$W1949))</f>
        <v/>
      </c>
      <c r="AS1949" s="42">
        <f t="shared" si="989"/>
        <v>0</v>
      </c>
      <c r="AT1949" s="42">
        <f t="shared" si="990"/>
        <v>0</v>
      </c>
      <c r="AU1949" s="42">
        <f t="shared" si="991"/>
        <v>0</v>
      </c>
    </row>
    <row r="1950" spans="1:47" x14ac:dyDescent="0.2">
      <c r="A1950" s="35"/>
      <c r="B1950" s="36"/>
      <c r="C1950" s="36"/>
      <c r="D1950" s="36"/>
      <c r="E1950" s="37"/>
      <c r="F1950" s="37"/>
      <c r="G1950" s="36"/>
      <c r="H1950" s="36"/>
      <c r="I1950" s="36"/>
      <c r="J1950" s="36"/>
      <c r="K1950" s="37"/>
      <c r="L1950" s="37"/>
      <c r="M1950" s="37"/>
      <c r="N1950" s="38" t="str">
        <f t="shared" si="960"/>
        <v/>
      </c>
      <c r="O1950" t="str">
        <f t="shared" si="961"/>
        <v/>
      </c>
      <c r="P1950" t="str">
        <f t="shared" si="962"/>
        <v/>
      </c>
      <c r="Q1950" t="str">
        <f t="shared" si="963"/>
        <v/>
      </c>
      <c r="R1950" t="str">
        <f t="shared" si="964"/>
        <v/>
      </c>
      <c r="S1950" t="str">
        <f t="shared" si="965"/>
        <v/>
      </c>
      <c r="T1950" s="39" t="str">
        <f t="shared" si="966"/>
        <v/>
      </c>
      <c r="U1950" s="40">
        <f t="shared" si="967"/>
        <v>0</v>
      </c>
      <c r="V1950" s="40">
        <f t="shared" si="968"/>
        <v>0</v>
      </c>
      <c r="W1950" s="40">
        <f t="shared" si="969"/>
        <v>0</v>
      </c>
      <c r="X1950" t="str">
        <f t="shared" si="970"/>
        <v/>
      </c>
      <c r="Y1950" s="40">
        <f t="shared" si="971"/>
        <v>0</v>
      </c>
      <c r="Z1950" s="40">
        <f t="shared" si="972"/>
        <v>0</v>
      </c>
      <c r="AA1950" s="40">
        <f t="shared" si="973"/>
        <v>0</v>
      </c>
      <c r="AB1950" s="40">
        <f t="shared" si="974"/>
        <v>0</v>
      </c>
      <c r="AC1950" s="40">
        <f t="shared" si="975"/>
        <v>0</v>
      </c>
      <c r="AD1950" s="39">
        <f t="shared" si="976"/>
        <v>0</v>
      </c>
      <c r="AE1950" s="39">
        <f t="shared" si="977"/>
        <v>0</v>
      </c>
      <c r="AF1950" t="str">
        <f t="shared" si="978"/>
        <v/>
      </c>
      <c r="AG1950" t="str">
        <f t="shared" si="979"/>
        <v/>
      </c>
      <c r="AH1950" t="str">
        <f t="shared" si="980"/>
        <v/>
      </c>
      <c r="AJ1950" s="41" t="str">
        <f t="shared" si="981"/>
        <v/>
      </c>
      <c r="AK1950" s="42" t="str">
        <f t="shared" si="982"/>
        <v/>
      </c>
      <c r="AL1950" s="41" t="str">
        <f t="shared" si="983"/>
        <v/>
      </c>
      <c r="AM1950" s="41" t="str">
        <f t="shared" si="984"/>
        <v/>
      </c>
      <c r="AN1950" s="41" t="str">
        <f t="shared" si="985"/>
        <v/>
      </c>
      <c r="AO1950" s="42" t="str">
        <f t="shared" si="986"/>
        <v/>
      </c>
      <c r="AP1950" s="41" t="str">
        <f t="shared" si="987"/>
        <v/>
      </c>
      <c r="AQ1950" s="41" t="str">
        <f t="shared" si="988"/>
        <v/>
      </c>
      <c r="AR1950" s="41" t="str">
        <f>IF($AQ1950="","",COUNTIFS(L_ChaveCob,$AQ1950,L_Ausencia,"&gt;"&amp;$W1950)+COUNTIFS($AQ$4:$AQ1950,$AQ1950,$W$4:$W1950,$W1950))</f>
        <v/>
      </c>
      <c r="AS1950" s="42">
        <f t="shared" si="989"/>
        <v>0</v>
      </c>
      <c r="AT1950" s="42">
        <f t="shared" si="990"/>
        <v>0</v>
      </c>
      <c r="AU1950" s="42">
        <f t="shared" si="991"/>
        <v>0</v>
      </c>
    </row>
    <row r="1951" spans="1:47" x14ac:dyDescent="0.2">
      <c r="A1951" s="35"/>
      <c r="B1951" s="36"/>
      <c r="C1951" s="36"/>
      <c r="D1951" s="36"/>
      <c r="E1951" s="37"/>
      <c r="F1951" s="37"/>
      <c r="G1951" s="36"/>
      <c r="H1951" s="36"/>
      <c r="I1951" s="36"/>
      <c r="J1951" s="36"/>
      <c r="K1951" s="37"/>
      <c r="L1951" s="37"/>
      <c r="M1951" s="37"/>
      <c r="N1951" s="38" t="str">
        <f t="shared" si="960"/>
        <v/>
      </c>
      <c r="O1951" t="str">
        <f t="shared" si="961"/>
        <v/>
      </c>
      <c r="P1951" t="str">
        <f t="shared" si="962"/>
        <v/>
      </c>
      <c r="Q1951" t="str">
        <f t="shared" si="963"/>
        <v/>
      </c>
      <c r="R1951" t="str">
        <f t="shared" si="964"/>
        <v/>
      </c>
      <c r="S1951" t="str">
        <f t="shared" si="965"/>
        <v/>
      </c>
      <c r="T1951" s="39" t="str">
        <f t="shared" si="966"/>
        <v/>
      </c>
      <c r="U1951" s="40">
        <f t="shared" si="967"/>
        <v>0</v>
      </c>
      <c r="V1951" s="40">
        <f t="shared" si="968"/>
        <v>0</v>
      </c>
      <c r="W1951" s="40">
        <f t="shared" si="969"/>
        <v>0</v>
      </c>
      <c r="X1951" t="str">
        <f t="shared" si="970"/>
        <v/>
      </c>
      <c r="Y1951" s="40">
        <f t="shared" si="971"/>
        <v>0</v>
      </c>
      <c r="Z1951" s="40">
        <f t="shared" si="972"/>
        <v>0</v>
      </c>
      <c r="AA1951" s="40">
        <f t="shared" si="973"/>
        <v>0</v>
      </c>
      <c r="AB1951" s="40">
        <f t="shared" si="974"/>
        <v>0</v>
      </c>
      <c r="AC1951" s="40">
        <f t="shared" si="975"/>
        <v>0</v>
      </c>
      <c r="AD1951" s="39">
        <f t="shared" si="976"/>
        <v>0</v>
      </c>
      <c r="AE1951" s="39">
        <f t="shared" si="977"/>
        <v>0</v>
      </c>
      <c r="AF1951" t="str">
        <f t="shared" si="978"/>
        <v/>
      </c>
      <c r="AG1951" t="str">
        <f t="shared" si="979"/>
        <v/>
      </c>
      <c r="AH1951" t="str">
        <f t="shared" si="980"/>
        <v/>
      </c>
      <c r="AJ1951" s="41" t="str">
        <f t="shared" si="981"/>
        <v/>
      </c>
      <c r="AK1951" s="42" t="str">
        <f t="shared" si="982"/>
        <v/>
      </c>
      <c r="AL1951" s="41" t="str">
        <f t="shared" si="983"/>
        <v/>
      </c>
      <c r="AM1951" s="41" t="str">
        <f t="shared" si="984"/>
        <v/>
      </c>
      <c r="AN1951" s="41" t="str">
        <f t="shared" si="985"/>
        <v/>
      </c>
      <c r="AO1951" s="42" t="str">
        <f t="shared" si="986"/>
        <v/>
      </c>
      <c r="AP1951" s="41" t="str">
        <f t="shared" si="987"/>
        <v/>
      </c>
      <c r="AQ1951" s="41" t="str">
        <f t="shared" si="988"/>
        <v/>
      </c>
      <c r="AR1951" s="41" t="str">
        <f>IF($AQ1951="","",COUNTIFS(L_ChaveCob,$AQ1951,L_Ausencia,"&gt;"&amp;$W1951)+COUNTIFS($AQ$4:$AQ1951,$AQ1951,$W$4:$W1951,$W1951))</f>
        <v/>
      </c>
      <c r="AS1951" s="42">
        <f t="shared" si="989"/>
        <v>0</v>
      </c>
      <c r="AT1951" s="42">
        <f t="shared" si="990"/>
        <v>0</v>
      </c>
      <c r="AU1951" s="42">
        <f t="shared" si="991"/>
        <v>0</v>
      </c>
    </row>
    <row r="1952" spans="1:47" x14ac:dyDescent="0.2">
      <c r="A1952" s="35"/>
      <c r="B1952" s="36"/>
      <c r="C1952" s="36"/>
      <c r="D1952" s="36"/>
      <c r="E1952" s="37"/>
      <c r="F1952" s="37"/>
      <c r="G1952" s="36"/>
      <c r="H1952" s="36"/>
      <c r="I1952" s="36"/>
      <c r="J1952" s="36"/>
      <c r="K1952" s="37"/>
      <c r="L1952" s="37"/>
      <c r="M1952" s="37"/>
      <c r="N1952" s="38" t="str">
        <f t="shared" si="960"/>
        <v/>
      </c>
      <c r="O1952" t="str">
        <f t="shared" si="961"/>
        <v/>
      </c>
      <c r="P1952" t="str">
        <f t="shared" si="962"/>
        <v/>
      </c>
      <c r="Q1952" t="str">
        <f t="shared" si="963"/>
        <v/>
      </c>
      <c r="R1952" t="str">
        <f t="shared" si="964"/>
        <v/>
      </c>
      <c r="S1952" t="str">
        <f t="shared" si="965"/>
        <v/>
      </c>
      <c r="T1952" s="39" t="str">
        <f t="shared" si="966"/>
        <v/>
      </c>
      <c r="U1952" s="40">
        <f t="shared" si="967"/>
        <v>0</v>
      </c>
      <c r="V1952" s="40">
        <f t="shared" si="968"/>
        <v>0</v>
      </c>
      <c r="W1952" s="40">
        <f t="shared" si="969"/>
        <v>0</v>
      </c>
      <c r="X1952" t="str">
        <f t="shared" si="970"/>
        <v/>
      </c>
      <c r="Y1952" s="40">
        <f t="shared" si="971"/>
        <v>0</v>
      </c>
      <c r="Z1952" s="40">
        <f t="shared" si="972"/>
        <v>0</v>
      </c>
      <c r="AA1952" s="40">
        <f t="shared" si="973"/>
        <v>0</v>
      </c>
      <c r="AB1952" s="40">
        <f t="shared" si="974"/>
        <v>0</v>
      </c>
      <c r="AC1952" s="40">
        <f t="shared" si="975"/>
        <v>0</v>
      </c>
      <c r="AD1952" s="39">
        <f t="shared" si="976"/>
        <v>0</v>
      </c>
      <c r="AE1952" s="39">
        <f t="shared" si="977"/>
        <v>0</v>
      </c>
      <c r="AF1952" t="str">
        <f t="shared" si="978"/>
        <v/>
      </c>
      <c r="AG1952" t="str">
        <f t="shared" si="979"/>
        <v/>
      </c>
      <c r="AH1952" t="str">
        <f t="shared" si="980"/>
        <v/>
      </c>
      <c r="AJ1952" s="41" t="str">
        <f t="shared" si="981"/>
        <v/>
      </c>
      <c r="AK1952" s="42" t="str">
        <f t="shared" si="982"/>
        <v/>
      </c>
      <c r="AL1952" s="41" t="str">
        <f t="shared" si="983"/>
        <v/>
      </c>
      <c r="AM1952" s="41" t="str">
        <f t="shared" si="984"/>
        <v/>
      </c>
      <c r="AN1952" s="41" t="str">
        <f t="shared" si="985"/>
        <v/>
      </c>
      <c r="AO1952" s="42" t="str">
        <f t="shared" si="986"/>
        <v/>
      </c>
      <c r="AP1952" s="41" t="str">
        <f t="shared" si="987"/>
        <v/>
      </c>
      <c r="AQ1952" s="41" t="str">
        <f t="shared" si="988"/>
        <v/>
      </c>
      <c r="AR1952" s="41" t="str">
        <f>IF($AQ1952="","",COUNTIFS(L_ChaveCob,$AQ1952,L_Ausencia,"&gt;"&amp;$W1952)+COUNTIFS($AQ$4:$AQ1952,$AQ1952,$W$4:$W1952,$W1952))</f>
        <v/>
      </c>
      <c r="AS1952" s="42">
        <f t="shared" si="989"/>
        <v>0</v>
      </c>
      <c r="AT1952" s="42">
        <f t="shared" si="990"/>
        <v>0</v>
      </c>
      <c r="AU1952" s="42">
        <f t="shared" si="991"/>
        <v>0</v>
      </c>
    </row>
    <row r="1953" spans="1:47" x14ac:dyDescent="0.2">
      <c r="A1953" s="35"/>
      <c r="B1953" s="36"/>
      <c r="C1953" s="36"/>
      <c r="D1953" s="36"/>
      <c r="E1953" s="37"/>
      <c r="F1953" s="37"/>
      <c r="G1953" s="36"/>
      <c r="H1953" s="36"/>
      <c r="I1953" s="36"/>
      <c r="J1953" s="36"/>
      <c r="K1953" s="37"/>
      <c r="L1953" s="37"/>
      <c r="M1953" s="37"/>
      <c r="N1953" s="38" t="str">
        <f t="shared" si="960"/>
        <v/>
      </c>
      <c r="O1953" t="str">
        <f t="shared" si="961"/>
        <v/>
      </c>
      <c r="P1953" t="str">
        <f t="shared" si="962"/>
        <v/>
      </c>
      <c r="Q1953" t="str">
        <f t="shared" si="963"/>
        <v/>
      </c>
      <c r="R1953" t="str">
        <f t="shared" si="964"/>
        <v/>
      </c>
      <c r="S1953" t="str">
        <f t="shared" si="965"/>
        <v/>
      </c>
      <c r="T1953" s="39" t="str">
        <f t="shared" si="966"/>
        <v/>
      </c>
      <c r="U1953" s="40">
        <f t="shared" si="967"/>
        <v>0</v>
      </c>
      <c r="V1953" s="40">
        <f t="shared" si="968"/>
        <v>0</v>
      </c>
      <c r="W1953" s="40">
        <f t="shared" si="969"/>
        <v>0</v>
      </c>
      <c r="X1953" t="str">
        <f t="shared" si="970"/>
        <v/>
      </c>
      <c r="Y1953" s="40">
        <f t="shared" si="971"/>
        <v>0</v>
      </c>
      <c r="Z1953" s="40">
        <f t="shared" si="972"/>
        <v>0</v>
      </c>
      <c r="AA1953" s="40">
        <f t="shared" si="973"/>
        <v>0</v>
      </c>
      <c r="AB1953" s="40">
        <f t="shared" si="974"/>
        <v>0</v>
      </c>
      <c r="AC1953" s="40">
        <f t="shared" si="975"/>
        <v>0</v>
      </c>
      <c r="AD1953" s="39">
        <f t="shared" si="976"/>
        <v>0</v>
      </c>
      <c r="AE1953" s="39">
        <f t="shared" si="977"/>
        <v>0</v>
      </c>
      <c r="AF1953" t="str">
        <f t="shared" si="978"/>
        <v/>
      </c>
      <c r="AG1953" t="str">
        <f t="shared" si="979"/>
        <v/>
      </c>
      <c r="AH1953" t="str">
        <f t="shared" si="980"/>
        <v/>
      </c>
      <c r="AJ1953" s="41" t="str">
        <f t="shared" si="981"/>
        <v/>
      </c>
      <c r="AK1953" s="42" t="str">
        <f t="shared" si="982"/>
        <v/>
      </c>
      <c r="AL1953" s="41" t="str">
        <f t="shared" si="983"/>
        <v/>
      </c>
      <c r="AM1953" s="41" t="str">
        <f t="shared" si="984"/>
        <v/>
      </c>
      <c r="AN1953" s="41" t="str">
        <f t="shared" si="985"/>
        <v/>
      </c>
      <c r="AO1953" s="42" t="str">
        <f t="shared" si="986"/>
        <v/>
      </c>
      <c r="AP1953" s="41" t="str">
        <f t="shared" si="987"/>
        <v/>
      </c>
      <c r="AQ1953" s="41" t="str">
        <f t="shared" si="988"/>
        <v/>
      </c>
      <c r="AR1953" s="41" t="str">
        <f>IF($AQ1953="","",COUNTIFS(L_ChaveCob,$AQ1953,L_Ausencia,"&gt;"&amp;$W1953)+COUNTIFS($AQ$4:$AQ1953,$AQ1953,$W$4:$W1953,$W1953))</f>
        <v/>
      </c>
      <c r="AS1953" s="42">
        <f t="shared" si="989"/>
        <v>0</v>
      </c>
      <c r="AT1953" s="42">
        <f t="shared" si="990"/>
        <v>0</v>
      </c>
      <c r="AU1953" s="42">
        <f t="shared" si="991"/>
        <v>0</v>
      </c>
    </row>
    <row r="1954" spans="1:47" x14ac:dyDescent="0.2">
      <c r="A1954" s="35"/>
      <c r="B1954" s="36"/>
      <c r="C1954" s="36"/>
      <c r="D1954" s="36"/>
      <c r="E1954" s="37"/>
      <c r="F1954" s="37"/>
      <c r="G1954" s="36"/>
      <c r="H1954" s="36"/>
      <c r="I1954" s="36"/>
      <c r="J1954" s="36"/>
      <c r="K1954" s="37"/>
      <c r="L1954" s="37"/>
      <c r="M1954" s="37"/>
      <c r="N1954" s="38" t="str">
        <f t="shared" si="960"/>
        <v/>
      </c>
      <c r="O1954" t="str">
        <f t="shared" si="961"/>
        <v/>
      </c>
      <c r="P1954" t="str">
        <f t="shared" si="962"/>
        <v/>
      </c>
      <c r="Q1954" t="str">
        <f t="shared" si="963"/>
        <v/>
      </c>
      <c r="R1954" t="str">
        <f t="shared" si="964"/>
        <v/>
      </c>
      <c r="S1954" t="str">
        <f t="shared" si="965"/>
        <v/>
      </c>
      <c r="T1954" s="39" t="str">
        <f t="shared" si="966"/>
        <v/>
      </c>
      <c r="U1954" s="40">
        <f t="shared" si="967"/>
        <v>0</v>
      </c>
      <c r="V1954" s="40">
        <f t="shared" si="968"/>
        <v>0</v>
      </c>
      <c r="W1954" s="40">
        <f t="shared" si="969"/>
        <v>0</v>
      </c>
      <c r="X1954" t="str">
        <f t="shared" si="970"/>
        <v/>
      </c>
      <c r="Y1954" s="40">
        <f t="shared" si="971"/>
        <v>0</v>
      </c>
      <c r="Z1954" s="40">
        <f t="shared" si="972"/>
        <v>0</v>
      </c>
      <c r="AA1954" s="40">
        <f t="shared" si="973"/>
        <v>0</v>
      </c>
      <c r="AB1954" s="40">
        <f t="shared" si="974"/>
        <v>0</v>
      </c>
      <c r="AC1954" s="40">
        <f t="shared" si="975"/>
        <v>0</v>
      </c>
      <c r="AD1954" s="39">
        <f t="shared" si="976"/>
        <v>0</v>
      </c>
      <c r="AE1954" s="39">
        <f t="shared" si="977"/>
        <v>0</v>
      </c>
      <c r="AF1954" t="str">
        <f t="shared" si="978"/>
        <v/>
      </c>
      <c r="AG1954" t="str">
        <f t="shared" si="979"/>
        <v/>
      </c>
      <c r="AH1954" t="str">
        <f t="shared" si="980"/>
        <v/>
      </c>
      <c r="AJ1954" s="41" t="str">
        <f t="shared" si="981"/>
        <v/>
      </c>
      <c r="AK1954" s="42" t="str">
        <f t="shared" si="982"/>
        <v/>
      </c>
      <c r="AL1954" s="41" t="str">
        <f t="shared" si="983"/>
        <v/>
      </c>
      <c r="AM1954" s="41" t="str">
        <f t="shared" si="984"/>
        <v/>
      </c>
      <c r="AN1954" s="41" t="str">
        <f t="shared" si="985"/>
        <v/>
      </c>
      <c r="AO1954" s="42" t="str">
        <f t="shared" si="986"/>
        <v/>
      </c>
      <c r="AP1954" s="41" t="str">
        <f t="shared" si="987"/>
        <v/>
      </c>
      <c r="AQ1954" s="41" t="str">
        <f t="shared" si="988"/>
        <v/>
      </c>
      <c r="AR1954" s="41" t="str">
        <f>IF($AQ1954="","",COUNTIFS(L_ChaveCob,$AQ1954,L_Ausencia,"&gt;"&amp;$W1954)+COUNTIFS($AQ$4:$AQ1954,$AQ1954,$W$4:$W1954,$W1954))</f>
        <v/>
      </c>
      <c r="AS1954" s="42">
        <f t="shared" si="989"/>
        <v>0</v>
      </c>
      <c r="AT1954" s="42">
        <f t="shared" si="990"/>
        <v>0</v>
      </c>
      <c r="AU1954" s="42">
        <f t="shared" si="991"/>
        <v>0</v>
      </c>
    </row>
    <row r="1955" spans="1:47" x14ac:dyDescent="0.2">
      <c r="A1955" s="35"/>
      <c r="B1955" s="36"/>
      <c r="C1955" s="36"/>
      <c r="D1955" s="36"/>
      <c r="E1955" s="37"/>
      <c r="F1955" s="37"/>
      <c r="G1955" s="36"/>
      <c r="H1955" s="36"/>
      <c r="I1955" s="36"/>
      <c r="J1955" s="36"/>
      <c r="K1955" s="37"/>
      <c r="L1955" s="37"/>
      <c r="M1955" s="37"/>
      <c r="N1955" s="38" t="str">
        <f t="shared" si="960"/>
        <v/>
      </c>
      <c r="O1955" t="str">
        <f t="shared" si="961"/>
        <v/>
      </c>
      <c r="P1955" t="str">
        <f t="shared" si="962"/>
        <v/>
      </c>
      <c r="Q1955" t="str">
        <f t="shared" si="963"/>
        <v/>
      </c>
      <c r="R1955" t="str">
        <f t="shared" si="964"/>
        <v/>
      </c>
      <c r="S1955" t="str">
        <f t="shared" si="965"/>
        <v/>
      </c>
      <c r="T1955" s="39" t="str">
        <f t="shared" si="966"/>
        <v/>
      </c>
      <c r="U1955" s="40">
        <f t="shared" si="967"/>
        <v>0</v>
      </c>
      <c r="V1955" s="40">
        <f t="shared" si="968"/>
        <v>0</v>
      </c>
      <c r="W1955" s="40">
        <f t="shared" si="969"/>
        <v>0</v>
      </c>
      <c r="X1955" t="str">
        <f t="shared" si="970"/>
        <v/>
      </c>
      <c r="Y1955" s="40">
        <f t="shared" si="971"/>
        <v>0</v>
      </c>
      <c r="Z1955" s="40">
        <f t="shared" si="972"/>
        <v>0</v>
      </c>
      <c r="AA1955" s="40">
        <f t="shared" si="973"/>
        <v>0</v>
      </c>
      <c r="AB1955" s="40">
        <f t="shared" si="974"/>
        <v>0</v>
      </c>
      <c r="AC1955" s="40">
        <f t="shared" si="975"/>
        <v>0</v>
      </c>
      <c r="AD1955" s="39">
        <f t="shared" si="976"/>
        <v>0</v>
      </c>
      <c r="AE1955" s="39">
        <f t="shared" si="977"/>
        <v>0</v>
      </c>
      <c r="AF1955" t="str">
        <f t="shared" si="978"/>
        <v/>
      </c>
      <c r="AG1955" t="str">
        <f t="shared" si="979"/>
        <v/>
      </c>
      <c r="AH1955" t="str">
        <f t="shared" si="980"/>
        <v/>
      </c>
      <c r="AJ1955" s="41" t="str">
        <f t="shared" si="981"/>
        <v/>
      </c>
      <c r="AK1955" s="42" t="str">
        <f t="shared" si="982"/>
        <v/>
      </c>
      <c r="AL1955" s="41" t="str">
        <f t="shared" si="983"/>
        <v/>
      </c>
      <c r="AM1955" s="41" t="str">
        <f t="shared" si="984"/>
        <v/>
      </c>
      <c r="AN1955" s="41" t="str">
        <f t="shared" si="985"/>
        <v/>
      </c>
      <c r="AO1955" s="42" t="str">
        <f t="shared" si="986"/>
        <v/>
      </c>
      <c r="AP1955" s="41" t="str">
        <f t="shared" si="987"/>
        <v/>
      </c>
      <c r="AQ1955" s="41" t="str">
        <f t="shared" si="988"/>
        <v/>
      </c>
      <c r="AR1955" s="41" t="str">
        <f>IF($AQ1955="","",COUNTIFS(L_ChaveCob,$AQ1955,L_Ausencia,"&gt;"&amp;$W1955)+COUNTIFS($AQ$4:$AQ1955,$AQ1955,$W$4:$W1955,$W1955))</f>
        <v/>
      </c>
      <c r="AS1955" s="42">
        <f t="shared" si="989"/>
        <v>0</v>
      </c>
      <c r="AT1955" s="42">
        <f t="shared" si="990"/>
        <v>0</v>
      </c>
      <c r="AU1955" s="42">
        <f t="shared" si="991"/>
        <v>0</v>
      </c>
    </row>
    <row r="1956" spans="1:47" x14ac:dyDescent="0.2">
      <c r="A1956" s="35"/>
      <c r="B1956" s="36"/>
      <c r="C1956" s="36"/>
      <c r="D1956" s="36"/>
      <c r="E1956" s="37"/>
      <c r="F1956" s="37"/>
      <c r="G1956" s="36"/>
      <c r="H1956" s="36"/>
      <c r="I1956" s="36"/>
      <c r="J1956" s="36"/>
      <c r="K1956" s="37"/>
      <c r="L1956" s="37"/>
      <c r="M1956" s="37"/>
      <c r="N1956" s="38" t="str">
        <f t="shared" si="960"/>
        <v/>
      </c>
      <c r="O1956" t="str">
        <f t="shared" si="961"/>
        <v/>
      </c>
      <c r="P1956" t="str">
        <f t="shared" si="962"/>
        <v/>
      </c>
      <c r="Q1956" t="str">
        <f t="shared" si="963"/>
        <v/>
      </c>
      <c r="R1956" t="str">
        <f t="shared" si="964"/>
        <v/>
      </c>
      <c r="S1956" t="str">
        <f t="shared" si="965"/>
        <v/>
      </c>
      <c r="T1956" s="39" t="str">
        <f t="shared" si="966"/>
        <v/>
      </c>
      <c r="U1956" s="40">
        <f t="shared" si="967"/>
        <v>0</v>
      </c>
      <c r="V1956" s="40">
        <f t="shared" si="968"/>
        <v>0</v>
      </c>
      <c r="W1956" s="40">
        <f t="shared" si="969"/>
        <v>0</v>
      </c>
      <c r="X1956" t="str">
        <f t="shared" si="970"/>
        <v/>
      </c>
      <c r="Y1956" s="40">
        <f t="shared" si="971"/>
        <v>0</v>
      </c>
      <c r="Z1956" s="40">
        <f t="shared" si="972"/>
        <v>0</v>
      </c>
      <c r="AA1956" s="40">
        <f t="shared" si="973"/>
        <v>0</v>
      </c>
      <c r="AB1956" s="40">
        <f t="shared" si="974"/>
        <v>0</v>
      </c>
      <c r="AC1956" s="40">
        <f t="shared" si="975"/>
        <v>0</v>
      </c>
      <c r="AD1956" s="39">
        <f t="shared" si="976"/>
        <v>0</v>
      </c>
      <c r="AE1956" s="39">
        <f t="shared" si="977"/>
        <v>0</v>
      </c>
      <c r="AF1956" t="str">
        <f t="shared" si="978"/>
        <v/>
      </c>
      <c r="AG1956" t="str">
        <f t="shared" si="979"/>
        <v/>
      </c>
      <c r="AH1956" t="str">
        <f t="shared" si="980"/>
        <v/>
      </c>
      <c r="AJ1956" s="41" t="str">
        <f t="shared" si="981"/>
        <v/>
      </c>
      <c r="AK1956" s="42" t="str">
        <f t="shared" si="982"/>
        <v/>
      </c>
      <c r="AL1956" s="41" t="str">
        <f t="shared" si="983"/>
        <v/>
      </c>
      <c r="AM1956" s="41" t="str">
        <f t="shared" si="984"/>
        <v/>
      </c>
      <c r="AN1956" s="41" t="str">
        <f t="shared" si="985"/>
        <v/>
      </c>
      <c r="AO1956" s="42" t="str">
        <f t="shared" si="986"/>
        <v/>
      </c>
      <c r="AP1956" s="41" t="str">
        <f t="shared" si="987"/>
        <v/>
      </c>
      <c r="AQ1956" s="41" t="str">
        <f t="shared" si="988"/>
        <v/>
      </c>
      <c r="AR1956" s="41" t="str">
        <f>IF($AQ1956="","",COUNTIFS(L_ChaveCob,$AQ1956,L_Ausencia,"&gt;"&amp;$W1956)+COUNTIFS($AQ$4:$AQ1956,$AQ1956,$W$4:$W1956,$W1956))</f>
        <v/>
      </c>
      <c r="AS1956" s="42">
        <f t="shared" si="989"/>
        <v>0</v>
      </c>
      <c r="AT1956" s="42">
        <f t="shared" si="990"/>
        <v>0</v>
      </c>
      <c r="AU1956" s="42">
        <f t="shared" si="991"/>
        <v>0</v>
      </c>
    </row>
    <row r="1957" spans="1:47" x14ac:dyDescent="0.2">
      <c r="A1957" s="35"/>
      <c r="B1957" s="36"/>
      <c r="C1957" s="36"/>
      <c r="D1957" s="36"/>
      <c r="E1957" s="37"/>
      <c r="F1957" s="37"/>
      <c r="G1957" s="36"/>
      <c r="H1957" s="36"/>
      <c r="I1957" s="36"/>
      <c r="J1957" s="36"/>
      <c r="K1957" s="37"/>
      <c r="L1957" s="37"/>
      <c r="M1957" s="37"/>
      <c r="N1957" s="38" t="str">
        <f t="shared" si="960"/>
        <v/>
      </c>
      <c r="O1957" t="str">
        <f t="shared" si="961"/>
        <v/>
      </c>
      <c r="P1957" t="str">
        <f t="shared" si="962"/>
        <v/>
      </c>
      <c r="Q1957" t="str">
        <f t="shared" si="963"/>
        <v/>
      </c>
      <c r="R1957" t="str">
        <f t="shared" si="964"/>
        <v/>
      </c>
      <c r="S1957" t="str">
        <f t="shared" si="965"/>
        <v/>
      </c>
      <c r="T1957" s="39" t="str">
        <f t="shared" si="966"/>
        <v/>
      </c>
      <c r="U1957" s="40">
        <f t="shared" si="967"/>
        <v>0</v>
      </c>
      <c r="V1957" s="40">
        <f t="shared" si="968"/>
        <v>0</v>
      </c>
      <c r="W1957" s="40">
        <f t="shared" si="969"/>
        <v>0</v>
      </c>
      <c r="X1957" t="str">
        <f t="shared" si="970"/>
        <v/>
      </c>
      <c r="Y1957" s="40">
        <f t="shared" si="971"/>
        <v>0</v>
      </c>
      <c r="Z1957" s="40">
        <f t="shared" si="972"/>
        <v>0</v>
      </c>
      <c r="AA1957" s="40">
        <f t="shared" si="973"/>
        <v>0</v>
      </c>
      <c r="AB1957" s="40">
        <f t="shared" si="974"/>
        <v>0</v>
      </c>
      <c r="AC1957" s="40">
        <f t="shared" si="975"/>
        <v>0</v>
      </c>
      <c r="AD1957" s="39">
        <f t="shared" si="976"/>
        <v>0</v>
      </c>
      <c r="AE1957" s="39">
        <f t="shared" si="977"/>
        <v>0</v>
      </c>
      <c r="AF1957" t="str">
        <f t="shared" si="978"/>
        <v/>
      </c>
      <c r="AG1957" t="str">
        <f t="shared" si="979"/>
        <v/>
      </c>
      <c r="AH1957" t="str">
        <f t="shared" si="980"/>
        <v/>
      </c>
      <c r="AJ1957" s="41" t="str">
        <f t="shared" si="981"/>
        <v/>
      </c>
      <c r="AK1957" s="42" t="str">
        <f t="shared" si="982"/>
        <v/>
      </c>
      <c r="AL1957" s="41" t="str">
        <f t="shared" si="983"/>
        <v/>
      </c>
      <c r="AM1957" s="41" t="str">
        <f t="shared" si="984"/>
        <v/>
      </c>
      <c r="AN1957" s="41" t="str">
        <f t="shared" si="985"/>
        <v/>
      </c>
      <c r="AO1957" s="42" t="str">
        <f t="shared" si="986"/>
        <v/>
      </c>
      <c r="AP1957" s="41" t="str">
        <f t="shared" si="987"/>
        <v/>
      </c>
      <c r="AQ1957" s="41" t="str">
        <f t="shared" si="988"/>
        <v/>
      </c>
      <c r="AR1957" s="41" t="str">
        <f>IF($AQ1957="","",COUNTIFS(L_ChaveCob,$AQ1957,L_Ausencia,"&gt;"&amp;$W1957)+COUNTIFS($AQ$4:$AQ1957,$AQ1957,$W$4:$W1957,$W1957))</f>
        <v/>
      </c>
      <c r="AS1957" s="42">
        <f t="shared" si="989"/>
        <v>0</v>
      </c>
      <c r="AT1957" s="42">
        <f t="shared" si="990"/>
        <v>0</v>
      </c>
      <c r="AU1957" s="42">
        <f t="shared" si="991"/>
        <v>0</v>
      </c>
    </row>
    <row r="1958" spans="1:47" x14ac:dyDescent="0.2">
      <c r="A1958" s="35"/>
      <c r="B1958" s="36"/>
      <c r="C1958" s="36"/>
      <c r="D1958" s="36"/>
      <c r="E1958" s="37"/>
      <c r="F1958" s="37"/>
      <c r="G1958" s="36"/>
      <c r="H1958" s="36"/>
      <c r="I1958" s="36"/>
      <c r="J1958" s="36"/>
      <c r="K1958" s="37"/>
      <c r="L1958" s="37"/>
      <c r="M1958" s="37"/>
      <c r="N1958" s="38" t="str">
        <f t="shared" si="960"/>
        <v/>
      </c>
      <c r="O1958" t="str">
        <f t="shared" si="961"/>
        <v/>
      </c>
      <c r="P1958" t="str">
        <f t="shared" si="962"/>
        <v/>
      </c>
      <c r="Q1958" t="str">
        <f t="shared" si="963"/>
        <v/>
      </c>
      <c r="R1958" t="str">
        <f t="shared" si="964"/>
        <v/>
      </c>
      <c r="S1958" t="str">
        <f t="shared" si="965"/>
        <v/>
      </c>
      <c r="T1958" s="39" t="str">
        <f t="shared" si="966"/>
        <v/>
      </c>
      <c r="U1958" s="40">
        <f t="shared" si="967"/>
        <v>0</v>
      </c>
      <c r="V1958" s="40">
        <f t="shared" si="968"/>
        <v>0</v>
      </c>
      <c r="W1958" s="40">
        <f t="shared" si="969"/>
        <v>0</v>
      </c>
      <c r="X1958" t="str">
        <f t="shared" si="970"/>
        <v/>
      </c>
      <c r="Y1958" s="40">
        <f t="shared" si="971"/>
        <v>0</v>
      </c>
      <c r="Z1958" s="40">
        <f t="shared" si="972"/>
        <v>0</v>
      </c>
      <c r="AA1958" s="40">
        <f t="shared" si="973"/>
        <v>0</v>
      </c>
      <c r="AB1958" s="40">
        <f t="shared" si="974"/>
        <v>0</v>
      </c>
      <c r="AC1958" s="40">
        <f t="shared" si="975"/>
        <v>0</v>
      </c>
      <c r="AD1958" s="39">
        <f t="shared" si="976"/>
        <v>0</v>
      </c>
      <c r="AE1958" s="39">
        <f t="shared" si="977"/>
        <v>0</v>
      </c>
      <c r="AF1958" t="str">
        <f t="shared" si="978"/>
        <v/>
      </c>
      <c r="AG1958" t="str">
        <f t="shared" si="979"/>
        <v/>
      </c>
      <c r="AH1958" t="str">
        <f t="shared" si="980"/>
        <v/>
      </c>
      <c r="AJ1958" s="41" t="str">
        <f t="shared" si="981"/>
        <v/>
      </c>
      <c r="AK1958" s="42" t="str">
        <f t="shared" si="982"/>
        <v/>
      </c>
      <c r="AL1958" s="41" t="str">
        <f t="shared" si="983"/>
        <v/>
      </c>
      <c r="AM1958" s="41" t="str">
        <f t="shared" si="984"/>
        <v/>
      </c>
      <c r="AN1958" s="41" t="str">
        <f t="shared" si="985"/>
        <v/>
      </c>
      <c r="AO1958" s="42" t="str">
        <f t="shared" si="986"/>
        <v/>
      </c>
      <c r="AP1958" s="41" t="str">
        <f t="shared" si="987"/>
        <v/>
      </c>
      <c r="AQ1958" s="41" t="str">
        <f t="shared" si="988"/>
        <v/>
      </c>
      <c r="AR1958" s="41" t="str">
        <f>IF($AQ1958="","",COUNTIFS(L_ChaveCob,$AQ1958,L_Ausencia,"&gt;"&amp;$W1958)+COUNTIFS($AQ$4:$AQ1958,$AQ1958,$W$4:$W1958,$W1958))</f>
        <v/>
      </c>
      <c r="AS1958" s="42">
        <f t="shared" si="989"/>
        <v>0</v>
      </c>
      <c r="AT1958" s="42">
        <f t="shared" si="990"/>
        <v>0</v>
      </c>
      <c r="AU1958" s="42">
        <f t="shared" si="991"/>
        <v>0</v>
      </c>
    </row>
    <row r="1959" spans="1:47" x14ac:dyDescent="0.2">
      <c r="A1959" s="35"/>
      <c r="B1959" s="36"/>
      <c r="C1959" s="36"/>
      <c r="D1959" s="36"/>
      <c r="E1959" s="37"/>
      <c r="F1959" s="37"/>
      <c r="G1959" s="36"/>
      <c r="H1959" s="36"/>
      <c r="I1959" s="36"/>
      <c r="J1959" s="36"/>
      <c r="K1959" s="37"/>
      <c r="L1959" s="37"/>
      <c r="M1959" s="37"/>
      <c r="N1959" s="38" t="str">
        <f t="shared" si="960"/>
        <v/>
      </c>
      <c r="O1959" t="str">
        <f t="shared" si="961"/>
        <v/>
      </c>
      <c r="P1959" t="str">
        <f t="shared" si="962"/>
        <v/>
      </c>
      <c r="Q1959" t="str">
        <f t="shared" si="963"/>
        <v/>
      </c>
      <c r="R1959" t="str">
        <f t="shared" si="964"/>
        <v/>
      </c>
      <c r="S1959" t="str">
        <f t="shared" si="965"/>
        <v/>
      </c>
      <c r="T1959" s="39" t="str">
        <f t="shared" si="966"/>
        <v/>
      </c>
      <c r="U1959" s="40">
        <f t="shared" si="967"/>
        <v>0</v>
      </c>
      <c r="V1959" s="40">
        <f t="shared" si="968"/>
        <v>0</v>
      </c>
      <c r="W1959" s="40">
        <f t="shared" si="969"/>
        <v>0</v>
      </c>
      <c r="X1959" t="str">
        <f t="shared" si="970"/>
        <v/>
      </c>
      <c r="Y1959" s="40">
        <f t="shared" si="971"/>
        <v>0</v>
      </c>
      <c r="Z1959" s="40">
        <f t="shared" si="972"/>
        <v>0</v>
      </c>
      <c r="AA1959" s="40">
        <f t="shared" si="973"/>
        <v>0</v>
      </c>
      <c r="AB1959" s="40">
        <f t="shared" si="974"/>
        <v>0</v>
      </c>
      <c r="AC1959" s="40">
        <f t="shared" si="975"/>
        <v>0</v>
      </c>
      <c r="AD1959" s="39">
        <f t="shared" si="976"/>
        <v>0</v>
      </c>
      <c r="AE1959" s="39">
        <f t="shared" si="977"/>
        <v>0</v>
      </c>
      <c r="AF1959" t="str">
        <f t="shared" si="978"/>
        <v/>
      </c>
      <c r="AG1959" t="str">
        <f t="shared" si="979"/>
        <v/>
      </c>
      <c r="AH1959" t="str">
        <f t="shared" si="980"/>
        <v/>
      </c>
      <c r="AJ1959" s="41" t="str">
        <f t="shared" si="981"/>
        <v/>
      </c>
      <c r="AK1959" s="42" t="str">
        <f t="shared" si="982"/>
        <v/>
      </c>
      <c r="AL1959" s="41" t="str">
        <f t="shared" si="983"/>
        <v/>
      </c>
      <c r="AM1959" s="41" t="str">
        <f t="shared" si="984"/>
        <v/>
      </c>
      <c r="AN1959" s="41" t="str">
        <f t="shared" si="985"/>
        <v/>
      </c>
      <c r="AO1959" s="42" t="str">
        <f t="shared" si="986"/>
        <v/>
      </c>
      <c r="AP1959" s="41" t="str">
        <f t="shared" si="987"/>
        <v/>
      </c>
      <c r="AQ1959" s="41" t="str">
        <f t="shared" si="988"/>
        <v/>
      </c>
      <c r="AR1959" s="41" t="str">
        <f>IF($AQ1959="","",COUNTIFS(L_ChaveCob,$AQ1959,L_Ausencia,"&gt;"&amp;$W1959)+COUNTIFS($AQ$4:$AQ1959,$AQ1959,$W$4:$W1959,$W1959))</f>
        <v/>
      </c>
      <c r="AS1959" s="42">
        <f t="shared" si="989"/>
        <v>0</v>
      </c>
      <c r="AT1959" s="42">
        <f t="shared" si="990"/>
        <v>0</v>
      </c>
      <c r="AU1959" s="42">
        <f t="shared" si="991"/>
        <v>0</v>
      </c>
    </row>
    <row r="1960" spans="1:47" x14ac:dyDescent="0.2">
      <c r="A1960" s="35"/>
      <c r="B1960" s="36"/>
      <c r="C1960" s="36"/>
      <c r="D1960" s="36"/>
      <c r="E1960" s="37"/>
      <c r="F1960" s="37"/>
      <c r="G1960" s="36"/>
      <c r="H1960" s="36"/>
      <c r="I1960" s="36"/>
      <c r="J1960" s="36"/>
      <c r="K1960" s="37"/>
      <c r="L1960" s="37"/>
      <c r="M1960" s="37"/>
      <c r="N1960" s="38" t="str">
        <f t="shared" si="960"/>
        <v/>
      </c>
      <c r="O1960" t="str">
        <f t="shared" si="961"/>
        <v/>
      </c>
      <c r="P1960" t="str">
        <f t="shared" si="962"/>
        <v/>
      </c>
      <c r="Q1960" t="str">
        <f t="shared" si="963"/>
        <v/>
      </c>
      <c r="R1960" t="str">
        <f t="shared" si="964"/>
        <v/>
      </c>
      <c r="S1960" t="str">
        <f t="shared" si="965"/>
        <v/>
      </c>
      <c r="T1960" s="39" t="str">
        <f t="shared" si="966"/>
        <v/>
      </c>
      <c r="U1960" s="40">
        <f t="shared" si="967"/>
        <v>0</v>
      </c>
      <c r="V1960" s="40">
        <f t="shared" si="968"/>
        <v>0</v>
      </c>
      <c r="W1960" s="40">
        <f t="shared" si="969"/>
        <v>0</v>
      </c>
      <c r="X1960" t="str">
        <f t="shared" si="970"/>
        <v/>
      </c>
      <c r="Y1960" s="40">
        <f t="shared" si="971"/>
        <v>0</v>
      </c>
      <c r="Z1960" s="40">
        <f t="shared" si="972"/>
        <v>0</v>
      </c>
      <c r="AA1960" s="40">
        <f t="shared" si="973"/>
        <v>0</v>
      </c>
      <c r="AB1960" s="40">
        <f t="shared" si="974"/>
        <v>0</v>
      </c>
      <c r="AC1960" s="40">
        <f t="shared" si="975"/>
        <v>0</v>
      </c>
      <c r="AD1960" s="39">
        <f t="shared" si="976"/>
        <v>0</v>
      </c>
      <c r="AE1960" s="39">
        <f t="shared" si="977"/>
        <v>0</v>
      </c>
      <c r="AF1960" t="str">
        <f t="shared" si="978"/>
        <v/>
      </c>
      <c r="AG1960" t="str">
        <f t="shared" si="979"/>
        <v/>
      </c>
      <c r="AH1960" t="str">
        <f t="shared" si="980"/>
        <v/>
      </c>
      <c r="AJ1960" s="41" t="str">
        <f t="shared" si="981"/>
        <v/>
      </c>
      <c r="AK1960" s="42" t="str">
        <f t="shared" si="982"/>
        <v/>
      </c>
      <c r="AL1960" s="41" t="str">
        <f t="shared" si="983"/>
        <v/>
      </c>
      <c r="AM1960" s="41" t="str">
        <f t="shared" si="984"/>
        <v/>
      </c>
      <c r="AN1960" s="41" t="str">
        <f t="shared" si="985"/>
        <v/>
      </c>
      <c r="AO1960" s="42" t="str">
        <f t="shared" si="986"/>
        <v/>
      </c>
      <c r="AP1960" s="41" t="str">
        <f t="shared" si="987"/>
        <v/>
      </c>
      <c r="AQ1960" s="41" t="str">
        <f t="shared" si="988"/>
        <v/>
      </c>
      <c r="AR1960" s="41" t="str">
        <f>IF($AQ1960="","",COUNTIFS(L_ChaveCob,$AQ1960,L_Ausencia,"&gt;"&amp;$W1960)+COUNTIFS($AQ$4:$AQ1960,$AQ1960,$W$4:$W1960,$W1960))</f>
        <v/>
      </c>
      <c r="AS1960" s="42">
        <f t="shared" si="989"/>
        <v>0</v>
      </c>
      <c r="AT1960" s="42">
        <f t="shared" si="990"/>
        <v>0</v>
      </c>
      <c r="AU1960" s="42">
        <f t="shared" si="991"/>
        <v>0</v>
      </c>
    </row>
    <row r="1961" spans="1:47" x14ac:dyDescent="0.2">
      <c r="A1961" s="35"/>
      <c r="B1961" s="36"/>
      <c r="C1961" s="36"/>
      <c r="D1961" s="36"/>
      <c r="E1961" s="37"/>
      <c r="F1961" s="37"/>
      <c r="G1961" s="36"/>
      <c r="H1961" s="36"/>
      <c r="I1961" s="36"/>
      <c r="J1961" s="36"/>
      <c r="K1961" s="37"/>
      <c r="L1961" s="37"/>
      <c r="M1961" s="37"/>
      <c r="N1961" s="38" t="str">
        <f t="shared" si="960"/>
        <v/>
      </c>
      <c r="O1961" t="str">
        <f t="shared" si="961"/>
        <v/>
      </c>
      <c r="P1961" t="str">
        <f t="shared" si="962"/>
        <v/>
      </c>
      <c r="Q1961" t="str">
        <f t="shared" si="963"/>
        <v/>
      </c>
      <c r="R1961" t="str">
        <f t="shared" si="964"/>
        <v/>
      </c>
      <c r="S1961" t="str">
        <f t="shared" si="965"/>
        <v/>
      </c>
      <c r="T1961" s="39" t="str">
        <f t="shared" si="966"/>
        <v/>
      </c>
      <c r="U1961" s="40">
        <f t="shared" si="967"/>
        <v>0</v>
      </c>
      <c r="V1961" s="40">
        <f t="shared" si="968"/>
        <v>0</v>
      </c>
      <c r="W1961" s="40">
        <f t="shared" si="969"/>
        <v>0</v>
      </c>
      <c r="X1961" t="str">
        <f t="shared" si="970"/>
        <v/>
      </c>
      <c r="Y1961" s="40">
        <f t="shared" si="971"/>
        <v>0</v>
      </c>
      <c r="Z1961" s="40">
        <f t="shared" si="972"/>
        <v>0</v>
      </c>
      <c r="AA1961" s="40">
        <f t="shared" si="973"/>
        <v>0</v>
      </c>
      <c r="AB1961" s="40">
        <f t="shared" si="974"/>
        <v>0</v>
      </c>
      <c r="AC1961" s="40">
        <f t="shared" si="975"/>
        <v>0</v>
      </c>
      <c r="AD1961" s="39">
        <f t="shared" si="976"/>
        <v>0</v>
      </c>
      <c r="AE1961" s="39">
        <f t="shared" si="977"/>
        <v>0</v>
      </c>
      <c r="AF1961" t="str">
        <f t="shared" si="978"/>
        <v/>
      </c>
      <c r="AG1961" t="str">
        <f t="shared" si="979"/>
        <v/>
      </c>
      <c r="AH1961" t="str">
        <f t="shared" si="980"/>
        <v/>
      </c>
      <c r="AJ1961" s="41" t="str">
        <f t="shared" si="981"/>
        <v/>
      </c>
      <c r="AK1961" s="42" t="str">
        <f t="shared" si="982"/>
        <v/>
      </c>
      <c r="AL1961" s="41" t="str">
        <f t="shared" si="983"/>
        <v/>
      </c>
      <c r="AM1961" s="41" t="str">
        <f t="shared" si="984"/>
        <v/>
      </c>
      <c r="AN1961" s="41" t="str">
        <f t="shared" si="985"/>
        <v/>
      </c>
      <c r="AO1961" s="42" t="str">
        <f t="shared" si="986"/>
        <v/>
      </c>
      <c r="AP1961" s="41" t="str">
        <f t="shared" si="987"/>
        <v/>
      </c>
      <c r="AQ1961" s="41" t="str">
        <f t="shared" si="988"/>
        <v/>
      </c>
      <c r="AR1961" s="41" t="str">
        <f>IF($AQ1961="","",COUNTIFS(L_ChaveCob,$AQ1961,L_Ausencia,"&gt;"&amp;$W1961)+COUNTIFS($AQ$4:$AQ1961,$AQ1961,$W$4:$W1961,$W1961))</f>
        <v/>
      </c>
      <c r="AS1961" s="42">
        <f t="shared" si="989"/>
        <v>0</v>
      </c>
      <c r="AT1961" s="42">
        <f t="shared" si="990"/>
        <v>0</v>
      </c>
      <c r="AU1961" s="42">
        <f t="shared" si="991"/>
        <v>0</v>
      </c>
    </row>
    <row r="1962" spans="1:47" x14ac:dyDescent="0.2">
      <c r="A1962" s="35"/>
      <c r="B1962" s="36"/>
      <c r="C1962" s="36"/>
      <c r="D1962" s="36"/>
      <c r="E1962" s="37"/>
      <c r="F1962" s="37"/>
      <c r="G1962" s="36"/>
      <c r="H1962" s="36"/>
      <c r="I1962" s="36"/>
      <c r="J1962" s="36"/>
      <c r="K1962" s="37"/>
      <c r="L1962" s="37"/>
      <c r="M1962" s="37"/>
      <c r="N1962" s="38" t="str">
        <f t="shared" si="960"/>
        <v/>
      </c>
      <c r="O1962" t="str">
        <f t="shared" si="961"/>
        <v/>
      </c>
      <c r="P1962" t="str">
        <f t="shared" si="962"/>
        <v/>
      </c>
      <c r="Q1962" t="str">
        <f t="shared" si="963"/>
        <v/>
      </c>
      <c r="R1962" t="str">
        <f t="shared" si="964"/>
        <v/>
      </c>
      <c r="S1962" t="str">
        <f t="shared" si="965"/>
        <v/>
      </c>
      <c r="T1962" s="39" t="str">
        <f t="shared" si="966"/>
        <v/>
      </c>
      <c r="U1962" s="40">
        <f t="shared" si="967"/>
        <v>0</v>
      </c>
      <c r="V1962" s="40">
        <f t="shared" si="968"/>
        <v>0</v>
      </c>
      <c r="W1962" s="40">
        <f t="shared" si="969"/>
        <v>0</v>
      </c>
      <c r="X1962" t="str">
        <f t="shared" si="970"/>
        <v/>
      </c>
      <c r="Y1962" s="40">
        <f t="shared" si="971"/>
        <v>0</v>
      </c>
      <c r="Z1962" s="40">
        <f t="shared" si="972"/>
        <v>0</v>
      </c>
      <c r="AA1962" s="40">
        <f t="shared" si="973"/>
        <v>0</v>
      </c>
      <c r="AB1962" s="40">
        <f t="shared" si="974"/>
        <v>0</v>
      </c>
      <c r="AC1962" s="40">
        <f t="shared" si="975"/>
        <v>0</v>
      </c>
      <c r="AD1962" s="39">
        <f t="shared" si="976"/>
        <v>0</v>
      </c>
      <c r="AE1962" s="39">
        <f t="shared" si="977"/>
        <v>0</v>
      </c>
      <c r="AF1962" t="str">
        <f t="shared" si="978"/>
        <v/>
      </c>
      <c r="AG1962" t="str">
        <f t="shared" si="979"/>
        <v/>
      </c>
      <c r="AH1962" t="str">
        <f t="shared" si="980"/>
        <v/>
      </c>
      <c r="AJ1962" s="41" t="str">
        <f t="shared" si="981"/>
        <v/>
      </c>
      <c r="AK1962" s="42" t="str">
        <f t="shared" si="982"/>
        <v/>
      </c>
      <c r="AL1962" s="41" t="str">
        <f t="shared" si="983"/>
        <v/>
      </c>
      <c r="AM1962" s="41" t="str">
        <f t="shared" si="984"/>
        <v/>
      </c>
      <c r="AN1962" s="41" t="str">
        <f t="shared" si="985"/>
        <v/>
      </c>
      <c r="AO1962" s="42" t="str">
        <f t="shared" si="986"/>
        <v/>
      </c>
      <c r="AP1962" s="41" t="str">
        <f t="shared" si="987"/>
        <v/>
      </c>
      <c r="AQ1962" s="41" t="str">
        <f t="shared" si="988"/>
        <v/>
      </c>
      <c r="AR1962" s="41" t="str">
        <f>IF($AQ1962="","",COUNTIFS(L_ChaveCob,$AQ1962,L_Ausencia,"&gt;"&amp;$W1962)+COUNTIFS($AQ$4:$AQ1962,$AQ1962,$W$4:$W1962,$W1962))</f>
        <v/>
      </c>
      <c r="AS1962" s="42">
        <f t="shared" si="989"/>
        <v>0</v>
      </c>
      <c r="AT1962" s="42">
        <f t="shared" si="990"/>
        <v>0</v>
      </c>
      <c r="AU1962" s="42">
        <f t="shared" si="991"/>
        <v>0</v>
      </c>
    </row>
    <row r="1963" spans="1:47" x14ac:dyDescent="0.2">
      <c r="A1963" s="35"/>
      <c r="B1963" s="36"/>
      <c r="C1963" s="36"/>
      <c r="D1963" s="36"/>
      <c r="E1963" s="37"/>
      <c r="F1963" s="37"/>
      <c r="G1963" s="36"/>
      <c r="H1963" s="36"/>
      <c r="I1963" s="36"/>
      <c r="J1963" s="36"/>
      <c r="K1963" s="37"/>
      <c r="L1963" s="37"/>
      <c r="M1963" s="37"/>
      <c r="N1963" s="38" t="str">
        <f t="shared" si="960"/>
        <v/>
      </c>
      <c r="O1963" t="str">
        <f t="shared" si="961"/>
        <v/>
      </c>
      <c r="P1963" t="str">
        <f t="shared" si="962"/>
        <v/>
      </c>
      <c r="Q1963" t="str">
        <f t="shared" si="963"/>
        <v/>
      </c>
      <c r="R1963" t="str">
        <f t="shared" si="964"/>
        <v/>
      </c>
      <c r="S1963" t="str">
        <f t="shared" si="965"/>
        <v/>
      </c>
      <c r="T1963" s="39" t="str">
        <f t="shared" si="966"/>
        <v/>
      </c>
      <c r="U1963" s="40">
        <f t="shared" si="967"/>
        <v>0</v>
      </c>
      <c r="V1963" s="40">
        <f t="shared" si="968"/>
        <v>0</v>
      </c>
      <c r="W1963" s="40">
        <f t="shared" si="969"/>
        <v>0</v>
      </c>
      <c r="X1963" t="str">
        <f t="shared" si="970"/>
        <v/>
      </c>
      <c r="Y1963" s="40">
        <f t="shared" si="971"/>
        <v>0</v>
      </c>
      <c r="Z1963" s="40">
        <f t="shared" si="972"/>
        <v>0</v>
      </c>
      <c r="AA1963" s="40">
        <f t="shared" si="973"/>
        <v>0</v>
      </c>
      <c r="AB1963" s="40">
        <f t="shared" si="974"/>
        <v>0</v>
      </c>
      <c r="AC1963" s="40">
        <f t="shared" si="975"/>
        <v>0</v>
      </c>
      <c r="AD1963" s="39">
        <f t="shared" si="976"/>
        <v>0</v>
      </c>
      <c r="AE1963" s="39">
        <f t="shared" si="977"/>
        <v>0</v>
      </c>
      <c r="AF1963" t="str">
        <f t="shared" si="978"/>
        <v/>
      </c>
      <c r="AG1963" t="str">
        <f t="shared" si="979"/>
        <v/>
      </c>
      <c r="AH1963" t="str">
        <f t="shared" si="980"/>
        <v/>
      </c>
      <c r="AJ1963" s="41" t="str">
        <f t="shared" si="981"/>
        <v/>
      </c>
      <c r="AK1963" s="42" t="str">
        <f t="shared" si="982"/>
        <v/>
      </c>
      <c r="AL1963" s="41" t="str">
        <f t="shared" si="983"/>
        <v/>
      </c>
      <c r="AM1963" s="41" t="str">
        <f t="shared" si="984"/>
        <v/>
      </c>
      <c r="AN1963" s="41" t="str">
        <f t="shared" si="985"/>
        <v/>
      </c>
      <c r="AO1963" s="42" t="str">
        <f t="shared" si="986"/>
        <v/>
      </c>
      <c r="AP1963" s="41" t="str">
        <f t="shared" si="987"/>
        <v/>
      </c>
      <c r="AQ1963" s="41" t="str">
        <f t="shared" si="988"/>
        <v/>
      </c>
      <c r="AR1963" s="41" t="str">
        <f>IF($AQ1963="","",COUNTIFS(L_ChaveCob,$AQ1963,L_Ausencia,"&gt;"&amp;$W1963)+COUNTIFS($AQ$4:$AQ1963,$AQ1963,$W$4:$W1963,$W1963))</f>
        <v/>
      </c>
      <c r="AS1963" s="42">
        <f t="shared" si="989"/>
        <v>0</v>
      </c>
      <c r="AT1963" s="42">
        <f t="shared" si="990"/>
        <v>0</v>
      </c>
      <c r="AU1963" s="42">
        <f t="shared" si="991"/>
        <v>0</v>
      </c>
    </row>
    <row r="1964" spans="1:47" x14ac:dyDescent="0.2">
      <c r="A1964" s="35"/>
      <c r="B1964" s="36"/>
      <c r="C1964" s="36"/>
      <c r="D1964" s="36"/>
      <c r="E1964" s="37"/>
      <c r="F1964" s="37"/>
      <c r="G1964" s="36"/>
      <c r="H1964" s="36"/>
      <c r="I1964" s="36"/>
      <c r="J1964" s="36"/>
      <c r="K1964" s="37"/>
      <c r="L1964" s="37"/>
      <c r="M1964" s="37"/>
      <c r="N1964" s="38" t="str">
        <f t="shared" si="960"/>
        <v/>
      </c>
      <c r="O1964" t="str">
        <f t="shared" si="961"/>
        <v/>
      </c>
      <c r="P1964" t="str">
        <f t="shared" si="962"/>
        <v/>
      </c>
      <c r="Q1964" t="str">
        <f t="shared" si="963"/>
        <v/>
      </c>
      <c r="R1964" t="str">
        <f t="shared" si="964"/>
        <v/>
      </c>
      <c r="S1964" t="str">
        <f t="shared" si="965"/>
        <v/>
      </c>
      <c r="T1964" s="39" t="str">
        <f t="shared" si="966"/>
        <v/>
      </c>
      <c r="U1964" s="40">
        <f t="shared" si="967"/>
        <v>0</v>
      </c>
      <c r="V1964" s="40">
        <f t="shared" si="968"/>
        <v>0</v>
      </c>
      <c r="W1964" s="40">
        <f t="shared" si="969"/>
        <v>0</v>
      </c>
      <c r="X1964" t="str">
        <f t="shared" si="970"/>
        <v/>
      </c>
      <c r="Y1964" s="40">
        <f t="shared" si="971"/>
        <v>0</v>
      </c>
      <c r="Z1964" s="40">
        <f t="shared" si="972"/>
        <v>0</v>
      </c>
      <c r="AA1964" s="40">
        <f t="shared" si="973"/>
        <v>0</v>
      </c>
      <c r="AB1964" s="40">
        <f t="shared" si="974"/>
        <v>0</v>
      </c>
      <c r="AC1964" s="40">
        <f t="shared" si="975"/>
        <v>0</v>
      </c>
      <c r="AD1964" s="39">
        <f t="shared" si="976"/>
        <v>0</v>
      </c>
      <c r="AE1964" s="39">
        <f t="shared" si="977"/>
        <v>0</v>
      </c>
      <c r="AF1964" t="str">
        <f t="shared" si="978"/>
        <v/>
      </c>
      <c r="AG1964" t="str">
        <f t="shared" si="979"/>
        <v/>
      </c>
      <c r="AH1964" t="str">
        <f t="shared" si="980"/>
        <v/>
      </c>
      <c r="AJ1964" s="41" t="str">
        <f t="shared" si="981"/>
        <v/>
      </c>
      <c r="AK1964" s="42" t="str">
        <f t="shared" si="982"/>
        <v/>
      </c>
      <c r="AL1964" s="41" t="str">
        <f t="shared" si="983"/>
        <v/>
      </c>
      <c r="AM1964" s="41" t="str">
        <f t="shared" si="984"/>
        <v/>
      </c>
      <c r="AN1964" s="41" t="str">
        <f t="shared" si="985"/>
        <v/>
      </c>
      <c r="AO1964" s="42" t="str">
        <f t="shared" si="986"/>
        <v/>
      </c>
      <c r="AP1964" s="41" t="str">
        <f t="shared" si="987"/>
        <v/>
      </c>
      <c r="AQ1964" s="41" t="str">
        <f t="shared" si="988"/>
        <v/>
      </c>
      <c r="AR1964" s="41" t="str">
        <f>IF($AQ1964="","",COUNTIFS(L_ChaveCob,$AQ1964,L_Ausencia,"&gt;"&amp;$W1964)+COUNTIFS($AQ$4:$AQ1964,$AQ1964,$W$4:$W1964,$W1964))</f>
        <v/>
      </c>
      <c r="AS1964" s="42">
        <f t="shared" si="989"/>
        <v>0</v>
      </c>
      <c r="AT1964" s="42">
        <f t="shared" si="990"/>
        <v>0</v>
      </c>
      <c r="AU1964" s="42">
        <f t="shared" si="991"/>
        <v>0</v>
      </c>
    </row>
    <row r="1965" spans="1:47" x14ac:dyDescent="0.2">
      <c r="A1965" s="35"/>
      <c r="B1965" s="36"/>
      <c r="C1965" s="36"/>
      <c r="D1965" s="36"/>
      <c r="E1965" s="37"/>
      <c r="F1965" s="37"/>
      <c r="G1965" s="36"/>
      <c r="H1965" s="36"/>
      <c r="I1965" s="36"/>
      <c r="J1965" s="36"/>
      <c r="K1965" s="37"/>
      <c r="L1965" s="37"/>
      <c r="M1965" s="37"/>
      <c r="N1965" s="38" t="str">
        <f t="shared" si="960"/>
        <v/>
      </c>
      <c r="O1965" t="str">
        <f t="shared" si="961"/>
        <v/>
      </c>
      <c r="P1965" t="str">
        <f t="shared" si="962"/>
        <v/>
      </c>
      <c r="Q1965" t="str">
        <f t="shared" si="963"/>
        <v/>
      </c>
      <c r="R1965" t="str">
        <f t="shared" si="964"/>
        <v/>
      </c>
      <c r="S1965" t="str">
        <f t="shared" si="965"/>
        <v/>
      </c>
      <c r="T1965" s="39" t="str">
        <f t="shared" si="966"/>
        <v/>
      </c>
      <c r="U1965" s="40">
        <f t="shared" si="967"/>
        <v>0</v>
      </c>
      <c r="V1965" s="40">
        <f t="shared" si="968"/>
        <v>0</v>
      </c>
      <c r="W1965" s="40">
        <f t="shared" si="969"/>
        <v>0</v>
      </c>
      <c r="X1965" t="str">
        <f t="shared" si="970"/>
        <v/>
      </c>
      <c r="Y1965" s="40">
        <f t="shared" si="971"/>
        <v>0</v>
      </c>
      <c r="Z1965" s="40">
        <f t="shared" si="972"/>
        <v>0</v>
      </c>
      <c r="AA1965" s="40">
        <f t="shared" si="973"/>
        <v>0</v>
      </c>
      <c r="AB1965" s="40">
        <f t="shared" si="974"/>
        <v>0</v>
      </c>
      <c r="AC1965" s="40">
        <f t="shared" si="975"/>
        <v>0</v>
      </c>
      <c r="AD1965" s="39">
        <f t="shared" si="976"/>
        <v>0</v>
      </c>
      <c r="AE1965" s="39">
        <f t="shared" si="977"/>
        <v>0</v>
      </c>
      <c r="AF1965" t="str">
        <f t="shared" si="978"/>
        <v/>
      </c>
      <c r="AG1965" t="str">
        <f t="shared" si="979"/>
        <v/>
      </c>
      <c r="AH1965" t="str">
        <f t="shared" si="980"/>
        <v/>
      </c>
      <c r="AJ1965" s="41" t="str">
        <f t="shared" si="981"/>
        <v/>
      </c>
      <c r="AK1965" s="42" t="str">
        <f t="shared" si="982"/>
        <v/>
      </c>
      <c r="AL1965" s="41" t="str">
        <f t="shared" si="983"/>
        <v/>
      </c>
      <c r="AM1965" s="41" t="str">
        <f t="shared" si="984"/>
        <v/>
      </c>
      <c r="AN1965" s="41" t="str">
        <f t="shared" si="985"/>
        <v/>
      </c>
      <c r="AO1965" s="42" t="str">
        <f t="shared" si="986"/>
        <v/>
      </c>
      <c r="AP1965" s="41" t="str">
        <f t="shared" si="987"/>
        <v/>
      </c>
      <c r="AQ1965" s="41" t="str">
        <f t="shared" si="988"/>
        <v/>
      </c>
      <c r="AR1965" s="41" t="str">
        <f>IF($AQ1965="","",COUNTIFS(L_ChaveCob,$AQ1965,L_Ausencia,"&gt;"&amp;$W1965)+COUNTIFS($AQ$4:$AQ1965,$AQ1965,$W$4:$W1965,$W1965))</f>
        <v/>
      </c>
      <c r="AS1965" s="42">
        <f t="shared" si="989"/>
        <v>0</v>
      </c>
      <c r="AT1965" s="42">
        <f t="shared" si="990"/>
        <v>0</v>
      </c>
      <c r="AU1965" s="42">
        <f t="shared" si="991"/>
        <v>0</v>
      </c>
    </row>
    <row r="1966" spans="1:47" x14ac:dyDescent="0.2">
      <c r="A1966" s="35"/>
      <c r="B1966" s="36"/>
      <c r="C1966" s="36"/>
      <c r="D1966" s="36"/>
      <c r="E1966" s="37"/>
      <c r="F1966" s="37"/>
      <c r="G1966" s="36"/>
      <c r="H1966" s="36"/>
      <c r="I1966" s="36"/>
      <c r="J1966" s="36"/>
      <c r="K1966" s="37"/>
      <c r="L1966" s="37"/>
      <c r="M1966" s="37"/>
      <c r="N1966" s="38" t="str">
        <f t="shared" si="960"/>
        <v/>
      </c>
      <c r="O1966" t="str">
        <f t="shared" si="961"/>
        <v/>
      </c>
      <c r="P1966" t="str">
        <f t="shared" si="962"/>
        <v/>
      </c>
      <c r="Q1966" t="str">
        <f t="shared" si="963"/>
        <v/>
      </c>
      <c r="R1966" t="str">
        <f t="shared" si="964"/>
        <v/>
      </c>
      <c r="S1966" t="str">
        <f t="shared" si="965"/>
        <v/>
      </c>
      <c r="T1966" s="39" t="str">
        <f t="shared" si="966"/>
        <v/>
      </c>
      <c r="U1966" s="40">
        <f t="shared" si="967"/>
        <v>0</v>
      </c>
      <c r="V1966" s="40">
        <f t="shared" si="968"/>
        <v>0</v>
      </c>
      <c r="W1966" s="40">
        <f t="shared" si="969"/>
        <v>0</v>
      </c>
      <c r="X1966" t="str">
        <f t="shared" si="970"/>
        <v/>
      </c>
      <c r="Y1966" s="40">
        <f t="shared" si="971"/>
        <v>0</v>
      </c>
      <c r="Z1966" s="40">
        <f t="shared" si="972"/>
        <v>0</v>
      </c>
      <c r="AA1966" s="40">
        <f t="shared" si="973"/>
        <v>0</v>
      </c>
      <c r="AB1966" s="40">
        <f t="shared" si="974"/>
        <v>0</v>
      </c>
      <c r="AC1966" s="40">
        <f t="shared" si="975"/>
        <v>0</v>
      </c>
      <c r="AD1966" s="39">
        <f t="shared" si="976"/>
        <v>0</v>
      </c>
      <c r="AE1966" s="39">
        <f t="shared" si="977"/>
        <v>0</v>
      </c>
      <c r="AF1966" t="str">
        <f t="shared" si="978"/>
        <v/>
      </c>
      <c r="AG1966" t="str">
        <f t="shared" si="979"/>
        <v/>
      </c>
      <c r="AH1966" t="str">
        <f t="shared" si="980"/>
        <v/>
      </c>
      <c r="AJ1966" s="41" t="str">
        <f t="shared" si="981"/>
        <v/>
      </c>
      <c r="AK1966" s="42" t="str">
        <f t="shared" si="982"/>
        <v/>
      </c>
      <c r="AL1966" s="41" t="str">
        <f t="shared" si="983"/>
        <v/>
      </c>
      <c r="AM1966" s="41" t="str">
        <f t="shared" si="984"/>
        <v/>
      </c>
      <c r="AN1966" s="41" t="str">
        <f t="shared" si="985"/>
        <v/>
      </c>
      <c r="AO1966" s="42" t="str">
        <f t="shared" si="986"/>
        <v/>
      </c>
      <c r="AP1966" s="41" t="str">
        <f t="shared" si="987"/>
        <v/>
      </c>
      <c r="AQ1966" s="41" t="str">
        <f t="shared" si="988"/>
        <v/>
      </c>
      <c r="AR1966" s="41" t="str">
        <f>IF($AQ1966="","",COUNTIFS(L_ChaveCob,$AQ1966,L_Ausencia,"&gt;"&amp;$W1966)+COUNTIFS($AQ$4:$AQ1966,$AQ1966,$W$4:$W1966,$W1966))</f>
        <v/>
      </c>
      <c r="AS1966" s="42">
        <f t="shared" si="989"/>
        <v>0</v>
      </c>
      <c r="AT1966" s="42">
        <f t="shared" si="990"/>
        <v>0</v>
      </c>
      <c r="AU1966" s="42">
        <f t="shared" si="991"/>
        <v>0</v>
      </c>
    </row>
    <row r="1967" spans="1:47" x14ac:dyDescent="0.2">
      <c r="A1967" s="35"/>
      <c r="B1967" s="36"/>
      <c r="C1967" s="36"/>
      <c r="D1967" s="36"/>
      <c r="E1967" s="37"/>
      <c r="F1967" s="37"/>
      <c r="G1967" s="36"/>
      <c r="H1967" s="36"/>
      <c r="I1967" s="36"/>
      <c r="J1967" s="36"/>
      <c r="K1967" s="37"/>
      <c r="L1967" s="37"/>
      <c r="M1967" s="37"/>
      <c r="N1967" s="38" t="str">
        <f t="shared" si="960"/>
        <v/>
      </c>
      <c r="O1967" t="str">
        <f t="shared" si="961"/>
        <v/>
      </c>
      <c r="P1967" t="str">
        <f t="shared" si="962"/>
        <v/>
      </c>
      <c r="Q1967" t="str">
        <f t="shared" si="963"/>
        <v/>
      </c>
      <c r="R1967" t="str">
        <f t="shared" si="964"/>
        <v/>
      </c>
      <c r="S1967" t="str">
        <f t="shared" si="965"/>
        <v/>
      </c>
      <c r="T1967" s="39" t="str">
        <f t="shared" si="966"/>
        <v/>
      </c>
      <c r="U1967" s="40">
        <f t="shared" si="967"/>
        <v>0</v>
      </c>
      <c r="V1967" s="40">
        <f t="shared" si="968"/>
        <v>0</v>
      </c>
      <c r="W1967" s="40">
        <f t="shared" si="969"/>
        <v>0</v>
      </c>
      <c r="X1967" t="str">
        <f t="shared" si="970"/>
        <v/>
      </c>
      <c r="Y1967" s="40">
        <f t="shared" si="971"/>
        <v>0</v>
      </c>
      <c r="Z1967" s="40">
        <f t="shared" si="972"/>
        <v>0</v>
      </c>
      <c r="AA1967" s="40">
        <f t="shared" si="973"/>
        <v>0</v>
      </c>
      <c r="AB1967" s="40">
        <f t="shared" si="974"/>
        <v>0</v>
      </c>
      <c r="AC1967" s="40">
        <f t="shared" si="975"/>
        <v>0</v>
      </c>
      <c r="AD1967" s="39">
        <f t="shared" si="976"/>
        <v>0</v>
      </c>
      <c r="AE1967" s="39">
        <f t="shared" si="977"/>
        <v>0</v>
      </c>
      <c r="AF1967" t="str">
        <f t="shared" si="978"/>
        <v/>
      </c>
      <c r="AG1967" t="str">
        <f t="shared" si="979"/>
        <v/>
      </c>
      <c r="AH1967" t="str">
        <f t="shared" si="980"/>
        <v/>
      </c>
      <c r="AJ1967" s="41" t="str">
        <f t="shared" si="981"/>
        <v/>
      </c>
      <c r="AK1967" s="42" t="str">
        <f t="shared" si="982"/>
        <v/>
      </c>
      <c r="AL1967" s="41" t="str">
        <f t="shared" si="983"/>
        <v/>
      </c>
      <c r="AM1967" s="41" t="str">
        <f t="shared" si="984"/>
        <v/>
      </c>
      <c r="AN1967" s="41" t="str">
        <f t="shared" si="985"/>
        <v/>
      </c>
      <c r="AO1967" s="42" t="str">
        <f t="shared" si="986"/>
        <v/>
      </c>
      <c r="AP1967" s="41" t="str">
        <f t="shared" si="987"/>
        <v/>
      </c>
      <c r="AQ1967" s="41" t="str">
        <f t="shared" si="988"/>
        <v/>
      </c>
      <c r="AR1967" s="41" t="str">
        <f>IF($AQ1967="","",COUNTIFS(L_ChaveCob,$AQ1967,L_Ausencia,"&gt;"&amp;$W1967)+COUNTIFS($AQ$4:$AQ1967,$AQ1967,$W$4:$W1967,$W1967))</f>
        <v/>
      </c>
      <c r="AS1967" s="42">
        <f t="shared" si="989"/>
        <v>0</v>
      </c>
      <c r="AT1967" s="42">
        <f t="shared" si="990"/>
        <v>0</v>
      </c>
      <c r="AU1967" s="42">
        <f t="shared" si="991"/>
        <v>0</v>
      </c>
    </row>
    <row r="1968" spans="1:47" x14ac:dyDescent="0.2">
      <c r="A1968" s="35"/>
      <c r="B1968" s="36"/>
      <c r="C1968" s="36"/>
      <c r="D1968" s="36"/>
      <c r="E1968" s="37"/>
      <c r="F1968" s="37"/>
      <c r="G1968" s="36"/>
      <c r="H1968" s="36"/>
      <c r="I1968" s="36"/>
      <c r="J1968" s="36"/>
      <c r="K1968" s="37"/>
      <c r="L1968" s="37"/>
      <c r="M1968" s="37"/>
      <c r="N1968" s="38" t="str">
        <f t="shared" si="960"/>
        <v/>
      </c>
      <c r="O1968" t="str">
        <f t="shared" si="961"/>
        <v/>
      </c>
      <c r="P1968" t="str">
        <f t="shared" si="962"/>
        <v/>
      </c>
      <c r="Q1968" t="str">
        <f t="shared" si="963"/>
        <v/>
      </c>
      <c r="R1968" t="str">
        <f t="shared" si="964"/>
        <v/>
      </c>
      <c r="S1968" t="str">
        <f t="shared" si="965"/>
        <v/>
      </c>
      <c r="T1968" s="39" t="str">
        <f t="shared" si="966"/>
        <v/>
      </c>
      <c r="U1968" s="40">
        <f t="shared" si="967"/>
        <v>0</v>
      </c>
      <c r="V1968" s="40">
        <f t="shared" si="968"/>
        <v>0</v>
      </c>
      <c r="W1968" s="40">
        <f t="shared" si="969"/>
        <v>0</v>
      </c>
      <c r="X1968" t="str">
        <f t="shared" si="970"/>
        <v/>
      </c>
      <c r="Y1968" s="40">
        <f t="shared" si="971"/>
        <v>0</v>
      </c>
      <c r="Z1968" s="40">
        <f t="shared" si="972"/>
        <v>0</v>
      </c>
      <c r="AA1968" s="40">
        <f t="shared" si="973"/>
        <v>0</v>
      </c>
      <c r="AB1968" s="40">
        <f t="shared" si="974"/>
        <v>0</v>
      </c>
      <c r="AC1968" s="40">
        <f t="shared" si="975"/>
        <v>0</v>
      </c>
      <c r="AD1968" s="39">
        <f t="shared" si="976"/>
        <v>0</v>
      </c>
      <c r="AE1968" s="39">
        <f t="shared" si="977"/>
        <v>0</v>
      </c>
      <c r="AF1968" t="str">
        <f t="shared" si="978"/>
        <v/>
      </c>
      <c r="AG1968" t="str">
        <f t="shared" si="979"/>
        <v/>
      </c>
      <c r="AH1968" t="str">
        <f t="shared" si="980"/>
        <v/>
      </c>
      <c r="AJ1968" s="41" t="str">
        <f t="shared" si="981"/>
        <v/>
      </c>
      <c r="AK1968" s="42" t="str">
        <f t="shared" si="982"/>
        <v/>
      </c>
      <c r="AL1968" s="41" t="str">
        <f t="shared" si="983"/>
        <v/>
      </c>
      <c r="AM1968" s="41" t="str">
        <f t="shared" si="984"/>
        <v/>
      </c>
      <c r="AN1968" s="41" t="str">
        <f t="shared" si="985"/>
        <v/>
      </c>
      <c r="AO1968" s="42" t="str">
        <f t="shared" si="986"/>
        <v/>
      </c>
      <c r="AP1968" s="41" t="str">
        <f t="shared" si="987"/>
        <v/>
      </c>
      <c r="AQ1968" s="41" t="str">
        <f t="shared" si="988"/>
        <v/>
      </c>
      <c r="AR1968" s="41" t="str">
        <f>IF($AQ1968="","",COUNTIFS(L_ChaveCob,$AQ1968,L_Ausencia,"&gt;"&amp;$W1968)+COUNTIFS($AQ$4:$AQ1968,$AQ1968,$W$4:$W1968,$W1968))</f>
        <v/>
      </c>
      <c r="AS1968" s="42">
        <f t="shared" si="989"/>
        <v>0</v>
      </c>
      <c r="AT1968" s="42">
        <f t="shared" si="990"/>
        <v>0</v>
      </c>
      <c r="AU1968" s="42">
        <f t="shared" si="991"/>
        <v>0</v>
      </c>
    </row>
    <row r="1969" spans="1:47" x14ac:dyDescent="0.2">
      <c r="A1969" s="35"/>
      <c r="B1969" s="36"/>
      <c r="C1969" s="36"/>
      <c r="D1969" s="36"/>
      <c r="E1969" s="37"/>
      <c r="F1969" s="37"/>
      <c r="G1969" s="36"/>
      <c r="H1969" s="36"/>
      <c r="I1969" s="36"/>
      <c r="J1969" s="36"/>
      <c r="K1969" s="37"/>
      <c r="L1969" s="37"/>
      <c r="M1969" s="37"/>
      <c r="N1969" s="38" t="str">
        <f t="shared" si="960"/>
        <v/>
      </c>
      <c r="O1969" t="str">
        <f t="shared" si="961"/>
        <v/>
      </c>
      <c r="P1969" t="str">
        <f t="shared" si="962"/>
        <v/>
      </c>
      <c r="Q1969" t="str">
        <f t="shared" si="963"/>
        <v/>
      </c>
      <c r="R1969" t="str">
        <f t="shared" si="964"/>
        <v/>
      </c>
      <c r="S1969" t="str">
        <f t="shared" si="965"/>
        <v/>
      </c>
      <c r="T1969" s="39" t="str">
        <f t="shared" si="966"/>
        <v/>
      </c>
      <c r="U1969" s="40">
        <f t="shared" si="967"/>
        <v>0</v>
      </c>
      <c r="V1969" s="40">
        <f t="shared" si="968"/>
        <v>0</v>
      </c>
      <c r="W1969" s="40">
        <f t="shared" si="969"/>
        <v>0</v>
      </c>
      <c r="X1969" t="str">
        <f t="shared" si="970"/>
        <v/>
      </c>
      <c r="Y1969" s="40">
        <f t="shared" si="971"/>
        <v>0</v>
      </c>
      <c r="Z1969" s="40">
        <f t="shared" si="972"/>
        <v>0</v>
      </c>
      <c r="AA1969" s="40">
        <f t="shared" si="973"/>
        <v>0</v>
      </c>
      <c r="AB1969" s="40">
        <f t="shared" si="974"/>
        <v>0</v>
      </c>
      <c r="AC1969" s="40">
        <f t="shared" si="975"/>
        <v>0</v>
      </c>
      <c r="AD1969" s="39">
        <f t="shared" si="976"/>
        <v>0</v>
      </c>
      <c r="AE1969" s="39">
        <f t="shared" si="977"/>
        <v>0</v>
      </c>
      <c r="AF1969" t="str">
        <f t="shared" si="978"/>
        <v/>
      </c>
      <c r="AG1969" t="str">
        <f t="shared" si="979"/>
        <v/>
      </c>
      <c r="AH1969" t="str">
        <f t="shared" si="980"/>
        <v/>
      </c>
      <c r="AJ1969" s="41" t="str">
        <f t="shared" si="981"/>
        <v/>
      </c>
      <c r="AK1969" s="42" t="str">
        <f t="shared" si="982"/>
        <v/>
      </c>
      <c r="AL1969" s="41" t="str">
        <f t="shared" si="983"/>
        <v/>
      </c>
      <c r="AM1969" s="41" t="str">
        <f t="shared" si="984"/>
        <v/>
      </c>
      <c r="AN1969" s="41" t="str">
        <f t="shared" si="985"/>
        <v/>
      </c>
      <c r="AO1969" s="42" t="str">
        <f t="shared" si="986"/>
        <v/>
      </c>
      <c r="AP1969" s="41" t="str">
        <f t="shared" si="987"/>
        <v/>
      </c>
      <c r="AQ1969" s="41" t="str">
        <f t="shared" si="988"/>
        <v/>
      </c>
      <c r="AR1969" s="41" t="str">
        <f>IF($AQ1969="","",COUNTIFS(L_ChaveCob,$AQ1969,L_Ausencia,"&gt;"&amp;$W1969)+COUNTIFS($AQ$4:$AQ1969,$AQ1969,$W$4:$W1969,$W1969))</f>
        <v/>
      </c>
      <c r="AS1969" s="42">
        <f t="shared" si="989"/>
        <v>0</v>
      </c>
      <c r="AT1969" s="42">
        <f t="shared" si="990"/>
        <v>0</v>
      </c>
      <c r="AU1969" s="42">
        <f t="shared" si="991"/>
        <v>0</v>
      </c>
    </row>
    <row r="1970" spans="1:47" x14ac:dyDescent="0.2">
      <c r="A1970" s="35"/>
      <c r="B1970" s="36"/>
      <c r="C1970" s="36"/>
      <c r="D1970" s="36"/>
      <c r="E1970" s="37"/>
      <c r="F1970" s="37"/>
      <c r="G1970" s="36"/>
      <c r="H1970" s="36"/>
      <c r="I1970" s="36"/>
      <c r="J1970" s="36"/>
      <c r="K1970" s="37"/>
      <c r="L1970" s="37"/>
      <c r="M1970" s="37"/>
      <c r="N1970" s="38" t="str">
        <f t="shared" si="960"/>
        <v/>
      </c>
      <c r="O1970" t="str">
        <f t="shared" si="961"/>
        <v/>
      </c>
      <c r="P1970" t="str">
        <f t="shared" si="962"/>
        <v/>
      </c>
      <c r="Q1970" t="str">
        <f t="shared" si="963"/>
        <v/>
      </c>
      <c r="R1970" t="str">
        <f t="shared" si="964"/>
        <v/>
      </c>
      <c r="S1970" t="str">
        <f t="shared" si="965"/>
        <v/>
      </c>
      <c r="T1970" s="39" t="str">
        <f t="shared" si="966"/>
        <v/>
      </c>
      <c r="U1970" s="40">
        <f t="shared" si="967"/>
        <v>0</v>
      </c>
      <c r="V1970" s="40">
        <f t="shared" si="968"/>
        <v>0</v>
      </c>
      <c r="W1970" s="40">
        <f t="shared" si="969"/>
        <v>0</v>
      </c>
      <c r="X1970" t="str">
        <f t="shared" si="970"/>
        <v/>
      </c>
      <c r="Y1970" s="40">
        <f t="shared" si="971"/>
        <v>0</v>
      </c>
      <c r="Z1970" s="40">
        <f t="shared" si="972"/>
        <v>0</v>
      </c>
      <c r="AA1970" s="40">
        <f t="shared" si="973"/>
        <v>0</v>
      </c>
      <c r="AB1970" s="40">
        <f t="shared" si="974"/>
        <v>0</v>
      </c>
      <c r="AC1970" s="40">
        <f t="shared" si="975"/>
        <v>0</v>
      </c>
      <c r="AD1970" s="39">
        <f t="shared" si="976"/>
        <v>0</v>
      </c>
      <c r="AE1970" s="39">
        <f t="shared" si="977"/>
        <v>0</v>
      </c>
      <c r="AF1970" t="str">
        <f t="shared" si="978"/>
        <v/>
      </c>
      <c r="AG1970" t="str">
        <f t="shared" si="979"/>
        <v/>
      </c>
      <c r="AH1970" t="str">
        <f t="shared" si="980"/>
        <v/>
      </c>
      <c r="AJ1970" s="41" t="str">
        <f t="shared" si="981"/>
        <v/>
      </c>
      <c r="AK1970" s="42" t="str">
        <f t="shared" si="982"/>
        <v/>
      </c>
      <c r="AL1970" s="41" t="str">
        <f t="shared" si="983"/>
        <v/>
      </c>
      <c r="AM1970" s="41" t="str">
        <f t="shared" si="984"/>
        <v/>
      </c>
      <c r="AN1970" s="41" t="str">
        <f t="shared" si="985"/>
        <v/>
      </c>
      <c r="AO1970" s="42" t="str">
        <f t="shared" si="986"/>
        <v/>
      </c>
      <c r="AP1970" s="41" t="str">
        <f t="shared" si="987"/>
        <v/>
      </c>
      <c r="AQ1970" s="41" t="str">
        <f t="shared" si="988"/>
        <v/>
      </c>
      <c r="AR1970" s="41" t="str">
        <f>IF($AQ1970="","",COUNTIFS(L_ChaveCob,$AQ1970,L_Ausencia,"&gt;"&amp;$W1970)+COUNTIFS($AQ$4:$AQ1970,$AQ1970,$W$4:$W1970,$W1970))</f>
        <v/>
      </c>
      <c r="AS1970" s="42">
        <f t="shared" si="989"/>
        <v>0</v>
      </c>
      <c r="AT1970" s="42">
        <f t="shared" si="990"/>
        <v>0</v>
      </c>
      <c r="AU1970" s="42">
        <f t="shared" si="991"/>
        <v>0</v>
      </c>
    </row>
    <row r="1971" spans="1:47" x14ac:dyDescent="0.2">
      <c r="A1971" s="35"/>
      <c r="B1971" s="36"/>
      <c r="C1971" s="36"/>
      <c r="D1971" s="36"/>
      <c r="E1971" s="37"/>
      <c r="F1971" s="37"/>
      <c r="G1971" s="36"/>
      <c r="H1971" s="36"/>
      <c r="I1971" s="36"/>
      <c r="J1971" s="36"/>
      <c r="K1971" s="37"/>
      <c r="L1971" s="37"/>
      <c r="M1971" s="37"/>
      <c r="N1971" s="38" t="str">
        <f t="shared" si="960"/>
        <v/>
      </c>
      <c r="O1971" t="str">
        <f t="shared" si="961"/>
        <v/>
      </c>
      <c r="P1971" t="str">
        <f t="shared" si="962"/>
        <v/>
      </c>
      <c r="Q1971" t="str">
        <f t="shared" si="963"/>
        <v/>
      </c>
      <c r="R1971" t="str">
        <f t="shared" si="964"/>
        <v/>
      </c>
      <c r="S1971" t="str">
        <f t="shared" si="965"/>
        <v/>
      </c>
      <c r="T1971" s="39" t="str">
        <f t="shared" si="966"/>
        <v/>
      </c>
      <c r="U1971" s="40">
        <f t="shared" si="967"/>
        <v>0</v>
      </c>
      <c r="V1971" s="40">
        <f t="shared" si="968"/>
        <v>0</v>
      </c>
      <c r="W1971" s="40">
        <f t="shared" si="969"/>
        <v>0</v>
      </c>
      <c r="X1971" t="str">
        <f t="shared" si="970"/>
        <v/>
      </c>
      <c r="Y1971" s="40">
        <f t="shared" si="971"/>
        <v>0</v>
      </c>
      <c r="Z1971" s="40">
        <f t="shared" si="972"/>
        <v>0</v>
      </c>
      <c r="AA1971" s="40">
        <f t="shared" si="973"/>
        <v>0</v>
      </c>
      <c r="AB1971" s="40">
        <f t="shared" si="974"/>
        <v>0</v>
      </c>
      <c r="AC1971" s="40">
        <f t="shared" si="975"/>
        <v>0</v>
      </c>
      <c r="AD1971" s="39">
        <f t="shared" si="976"/>
        <v>0</v>
      </c>
      <c r="AE1971" s="39">
        <f t="shared" si="977"/>
        <v>0</v>
      </c>
      <c r="AF1971" t="str">
        <f t="shared" si="978"/>
        <v/>
      </c>
      <c r="AG1971" t="str">
        <f t="shared" si="979"/>
        <v/>
      </c>
      <c r="AH1971" t="str">
        <f t="shared" si="980"/>
        <v/>
      </c>
      <c r="AJ1971" s="41" t="str">
        <f t="shared" si="981"/>
        <v/>
      </c>
      <c r="AK1971" s="42" t="str">
        <f t="shared" si="982"/>
        <v/>
      </c>
      <c r="AL1971" s="41" t="str">
        <f t="shared" si="983"/>
        <v/>
      </c>
      <c r="AM1971" s="41" t="str">
        <f t="shared" si="984"/>
        <v/>
      </c>
      <c r="AN1971" s="41" t="str">
        <f t="shared" si="985"/>
        <v/>
      </c>
      <c r="AO1971" s="42" t="str">
        <f t="shared" si="986"/>
        <v/>
      </c>
      <c r="AP1971" s="41" t="str">
        <f t="shared" si="987"/>
        <v/>
      </c>
      <c r="AQ1971" s="41" t="str">
        <f t="shared" si="988"/>
        <v/>
      </c>
      <c r="AR1971" s="41" t="str">
        <f>IF($AQ1971="","",COUNTIFS(L_ChaveCob,$AQ1971,L_Ausencia,"&gt;"&amp;$W1971)+COUNTIFS($AQ$4:$AQ1971,$AQ1971,$W$4:$W1971,$W1971))</f>
        <v/>
      </c>
      <c r="AS1971" s="42">
        <f t="shared" si="989"/>
        <v>0</v>
      </c>
      <c r="AT1971" s="42">
        <f t="shared" si="990"/>
        <v>0</v>
      </c>
      <c r="AU1971" s="42">
        <f t="shared" si="991"/>
        <v>0</v>
      </c>
    </row>
    <row r="1972" spans="1:47" x14ac:dyDescent="0.2">
      <c r="A1972" s="35"/>
      <c r="B1972" s="36"/>
      <c r="C1972" s="36"/>
      <c r="D1972" s="36"/>
      <c r="E1972" s="37"/>
      <c r="F1972" s="37"/>
      <c r="G1972" s="36"/>
      <c r="H1972" s="36"/>
      <c r="I1972" s="36"/>
      <c r="J1972" s="36"/>
      <c r="K1972" s="37"/>
      <c r="L1972" s="37"/>
      <c r="M1972" s="37"/>
      <c r="N1972" s="38" t="str">
        <f t="shared" si="960"/>
        <v/>
      </c>
      <c r="O1972" t="str">
        <f t="shared" si="961"/>
        <v/>
      </c>
      <c r="P1972" t="str">
        <f t="shared" si="962"/>
        <v/>
      </c>
      <c r="Q1972" t="str">
        <f t="shared" si="963"/>
        <v/>
      </c>
      <c r="R1972" t="str">
        <f t="shared" si="964"/>
        <v/>
      </c>
      <c r="S1972" t="str">
        <f t="shared" si="965"/>
        <v/>
      </c>
      <c r="T1972" s="39" t="str">
        <f t="shared" si="966"/>
        <v/>
      </c>
      <c r="U1972" s="40">
        <f t="shared" si="967"/>
        <v>0</v>
      </c>
      <c r="V1972" s="40">
        <f t="shared" si="968"/>
        <v>0</v>
      </c>
      <c r="W1972" s="40">
        <f t="shared" si="969"/>
        <v>0</v>
      </c>
      <c r="X1972" t="str">
        <f t="shared" si="970"/>
        <v/>
      </c>
      <c r="Y1972" s="40">
        <f t="shared" si="971"/>
        <v>0</v>
      </c>
      <c r="Z1972" s="40">
        <f t="shared" si="972"/>
        <v>0</v>
      </c>
      <c r="AA1972" s="40">
        <f t="shared" si="973"/>
        <v>0</v>
      </c>
      <c r="AB1972" s="40">
        <f t="shared" si="974"/>
        <v>0</v>
      </c>
      <c r="AC1972" s="40">
        <f t="shared" si="975"/>
        <v>0</v>
      </c>
      <c r="AD1972" s="39">
        <f t="shared" si="976"/>
        <v>0</v>
      </c>
      <c r="AE1972" s="39">
        <f t="shared" si="977"/>
        <v>0</v>
      </c>
      <c r="AF1972" t="str">
        <f t="shared" si="978"/>
        <v/>
      </c>
      <c r="AG1972" t="str">
        <f t="shared" si="979"/>
        <v/>
      </c>
      <c r="AH1972" t="str">
        <f t="shared" si="980"/>
        <v/>
      </c>
      <c r="AJ1972" s="41" t="str">
        <f t="shared" si="981"/>
        <v/>
      </c>
      <c r="AK1972" s="42" t="str">
        <f t="shared" si="982"/>
        <v/>
      </c>
      <c r="AL1972" s="41" t="str">
        <f t="shared" si="983"/>
        <v/>
      </c>
      <c r="AM1972" s="41" t="str">
        <f t="shared" si="984"/>
        <v/>
      </c>
      <c r="AN1972" s="41" t="str">
        <f t="shared" si="985"/>
        <v/>
      </c>
      <c r="AO1972" s="42" t="str">
        <f t="shared" si="986"/>
        <v/>
      </c>
      <c r="AP1972" s="41" t="str">
        <f t="shared" si="987"/>
        <v/>
      </c>
      <c r="AQ1972" s="41" t="str">
        <f t="shared" si="988"/>
        <v/>
      </c>
      <c r="AR1972" s="41" t="str">
        <f>IF($AQ1972="","",COUNTIFS(L_ChaveCob,$AQ1972,L_Ausencia,"&gt;"&amp;$W1972)+COUNTIFS($AQ$4:$AQ1972,$AQ1972,$W$4:$W1972,$W1972))</f>
        <v/>
      </c>
      <c r="AS1972" s="42">
        <f t="shared" si="989"/>
        <v>0</v>
      </c>
      <c r="AT1972" s="42">
        <f t="shared" si="990"/>
        <v>0</v>
      </c>
      <c r="AU1972" s="42">
        <f t="shared" si="991"/>
        <v>0</v>
      </c>
    </row>
    <row r="1973" spans="1:47" x14ac:dyDescent="0.2">
      <c r="A1973" s="35"/>
      <c r="B1973" s="36"/>
      <c r="C1973" s="36"/>
      <c r="D1973" s="36"/>
      <c r="E1973" s="37"/>
      <c r="F1973" s="37"/>
      <c r="G1973" s="36"/>
      <c r="H1973" s="36"/>
      <c r="I1973" s="36"/>
      <c r="J1973" s="36"/>
      <c r="K1973" s="37"/>
      <c r="L1973" s="37"/>
      <c r="M1973" s="37"/>
      <c r="N1973" s="38" t="str">
        <f t="shared" si="960"/>
        <v/>
      </c>
      <c r="O1973" t="str">
        <f t="shared" si="961"/>
        <v/>
      </c>
      <c r="P1973" t="str">
        <f t="shared" si="962"/>
        <v/>
      </c>
      <c r="Q1973" t="str">
        <f t="shared" si="963"/>
        <v/>
      </c>
      <c r="R1973" t="str">
        <f t="shared" si="964"/>
        <v/>
      </c>
      <c r="S1973" t="str">
        <f t="shared" si="965"/>
        <v/>
      </c>
      <c r="T1973" s="39" t="str">
        <f t="shared" si="966"/>
        <v/>
      </c>
      <c r="U1973" s="40">
        <f t="shared" si="967"/>
        <v>0</v>
      </c>
      <c r="V1973" s="40">
        <f t="shared" si="968"/>
        <v>0</v>
      </c>
      <c r="W1973" s="40">
        <f t="shared" si="969"/>
        <v>0</v>
      </c>
      <c r="X1973" t="str">
        <f t="shared" si="970"/>
        <v/>
      </c>
      <c r="Y1973" s="40">
        <f t="shared" si="971"/>
        <v>0</v>
      </c>
      <c r="Z1973" s="40">
        <f t="shared" si="972"/>
        <v>0</v>
      </c>
      <c r="AA1973" s="40">
        <f t="shared" si="973"/>
        <v>0</v>
      </c>
      <c r="AB1973" s="40">
        <f t="shared" si="974"/>
        <v>0</v>
      </c>
      <c r="AC1973" s="40">
        <f t="shared" si="975"/>
        <v>0</v>
      </c>
      <c r="AD1973" s="39">
        <f t="shared" si="976"/>
        <v>0</v>
      </c>
      <c r="AE1973" s="39">
        <f t="shared" si="977"/>
        <v>0</v>
      </c>
      <c r="AF1973" t="str">
        <f t="shared" si="978"/>
        <v/>
      </c>
      <c r="AG1973" t="str">
        <f t="shared" si="979"/>
        <v/>
      </c>
      <c r="AH1973" t="str">
        <f t="shared" si="980"/>
        <v/>
      </c>
      <c r="AJ1973" s="41" t="str">
        <f t="shared" si="981"/>
        <v/>
      </c>
      <c r="AK1973" s="42" t="str">
        <f t="shared" si="982"/>
        <v/>
      </c>
      <c r="AL1973" s="41" t="str">
        <f t="shared" si="983"/>
        <v/>
      </c>
      <c r="AM1973" s="41" t="str">
        <f t="shared" si="984"/>
        <v/>
      </c>
      <c r="AN1973" s="41" t="str">
        <f t="shared" si="985"/>
        <v/>
      </c>
      <c r="AO1973" s="42" t="str">
        <f t="shared" si="986"/>
        <v/>
      </c>
      <c r="AP1973" s="41" t="str">
        <f t="shared" si="987"/>
        <v/>
      </c>
      <c r="AQ1973" s="41" t="str">
        <f t="shared" si="988"/>
        <v/>
      </c>
      <c r="AR1973" s="41" t="str">
        <f>IF($AQ1973="","",COUNTIFS(L_ChaveCob,$AQ1973,L_Ausencia,"&gt;"&amp;$W1973)+COUNTIFS($AQ$4:$AQ1973,$AQ1973,$W$4:$W1973,$W1973))</f>
        <v/>
      </c>
      <c r="AS1973" s="42">
        <f t="shared" si="989"/>
        <v>0</v>
      </c>
      <c r="AT1973" s="42">
        <f t="shared" si="990"/>
        <v>0</v>
      </c>
      <c r="AU1973" s="42">
        <f t="shared" si="991"/>
        <v>0</v>
      </c>
    </row>
    <row r="1974" spans="1:47" x14ac:dyDescent="0.2">
      <c r="A1974" s="35"/>
      <c r="B1974" s="36"/>
      <c r="C1974" s="36"/>
      <c r="D1974" s="36"/>
      <c r="E1974" s="37"/>
      <c r="F1974" s="37"/>
      <c r="G1974" s="36"/>
      <c r="H1974" s="36"/>
      <c r="I1974" s="36"/>
      <c r="J1974" s="36"/>
      <c r="K1974" s="37"/>
      <c r="L1974" s="37"/>
      <c r="M1974" s="37"/>
      <c r="N1974" s="38" t="str">
        <f t="shared" si="960"/>
        <v/>
      </c>
      <c r="O1974" t="str">
        <f t="shared" si="961"/>
        <v/>
      </c>
      <c r="P1974" t="str">
        <f t="shared" si="962"/>
        <v/>
      </c>
      <c r="Q1974" t="str">
        <f t="shared" si="963"/>
        <v/>
      </c>
      <c r="R1974" t="str">
        <f t="shared" si="964"/>
        <v/>
      </c>
      <c r="S1974" t="str">
        <f t="shared" si="965"/>
        <v/>
      </c>
      <c r="T1974" s="39" t="str">
        <f t="shared" si="966"/>
        <v/>
      </c>
      <c r="U1974" s="40">
        <f t="shared" si="967"/>
        <v>0</v>
      </c>
      <c r="V1974" s="40">
        <f t="shared" si="968"/>
        <v>0</v>
      </c>
      <c r="W1974" s="40">
        <f t="shared" si="969"/>
        <v>0</v>
      </c>
      <c r="X1974" t="str">
        <f t="shared" si="970"/>
        <v/>
      </c>
      <c r="Y1974" s="40">
        <f t="shared" si="971"/>
        <v>0</v>
      </c>
      <c r="Z1974" s="40">
        <f t="shared" si="972"/>
        <v>0</v>
      </c>
      <c r="AA1974" s="40">
        <f t="shared" si="973"/>
        <v>0</v>
      </c>
      <c r="AB1974" s="40">
        <f t="shared" si="974"/>
        <v>0</v>
      </c>
      <c r="AC1974" s="40">
        <f t="shared" si="975"/>
        <v>0</v>
      </c>
      <c r="AD1974" s="39">
        <f t="shared" si="976"/>
        <v>0</v>
      </c>
      <c r="AE1974" s="39">
        <f t="shared" si="977"/>
        <v>0</v>
      </c>
      <c r="AF1974" t="str">
        <f t="shared" si="978"/>
        <v/>
      </c>
      <c r="AG1974" t="str">
        <f t="shared" si="979"/>
        <v/>
      </c>
      <c r="AH1974" t="str">
        <f t="shared" si="980"/>
        <v/>
      </c>
      <c r="AJ1974" s="41" t="str">
        <f t="shared" si="981"/>
        <v/>
      </c>
      <c r="AK1974" s="42" t="str">
        <f t="shared" si="982"/>
        <v/>
      </c>
      <c r="AL1974" s="41" t="str">
        <f t="shared" si="983"/>
        <v/>
      </c>
      <c r="AM1974" s="41" t="str">
        <f t="shared" si="984"/>
        <v/>
      </c>
      <c r="AN1974" s="41" t="str">
        <f t="shared" si="985"/>
        <v/>
      </c>
      <c r="AO1974" s="42" t="str">
        <f t="shared" si="986"/>
        <v/>
      </c>
      <c r="AP1974" s="41" t="str">
        <f t="shared" si="987"/>
        <v/>
      </c>
      <c r="AQ1974" s="41" t="str">
        <f t="shared" si="988"/>
        <v/>
      </c>
      <c r="AR1974" s="41" t="str">
        <f>IF($AQ1974="","",COUNTIFS(L_ChaveCob,$AQ1974,L_Ausencia,"&gt;"&amp;$W1974)+COUNTIFS($AQ$4:$AQ1974,$AQ1974,$W$4:$W1974,$W1974))</f>
        <v/>
      </c>
      <c r="AS1974" s="42">
        <f t="shared" si="989"/>
        <v>0</v>
      </c>
      <c r="AT1974" s="42">
        <f t="shared" si="990"/>
        <v>0</v>
      </c>
      <c r="AU1974" s="42">
        <f t="shared" si="991"/>
        <v>0</v>
      </c>
    </row>
    <row r="1975" spans="1:47" x14ac:dyDescent="0.2">
      <c r="A1975" s="35"/>
      <c r="B1975" s="36"/>
      <c r="C1975" s="36"/>
      <c r="D1975" s="36"/>
      <c r="E1975" s="37"/>
      <c r="F1975" s="37"/>
      <c r="G1975" s="36"/>
      <c r="H1975" s="36"/>
      <c r="I1975" s="36"/>
      <c r="J1975" s="36"/>
      <c r="K1975" s="37"/>
      <c r="L1975" s="37"/>
      <c r="M1975" s="37"/>
      <c r="N1975" s="38" t="str">
        <f t="shared" si="960"/>
        <v/>
      </c>
      <c r="O1975" t="str">
        <f t="shared" si="961"/>
        <v/>
      </c>
      <c r="P1975" t="str">
        <f t="shared" si="962"/>
        <v/>
      </c>
      <c r="Q1975" t="str">
        <f t="shared" si="963"/>
        <v/>
      </c>
      <c r="R1975" t="str">
        <f t="shared" si="964"/>
        <v/>
      </c>
      <c r="S1975" t="str">
        <f t="shared" si="965"/>
        <v/>
      </c>
      <c r="T1975" s="39" t="str">
        <f t="shared" si="966"/>
        <v/>
      </c>
      <c r="U1975" s="40">
        <f t="shared" si="967"/>
        <v>0</v>
      </c>
      <c r="V1975" s="40">
        <f t="shared" si="968"/>
        <v>0</v>
      </c>
      <c r="W1975" s="40">
        <f t="shared" si="969"/>
        <v>0</v>
      </c>
      <c r="X1975" t="str">
        <f t="shared" si="970"/>
        <v/>
      </c>
      <c r="Y1975" s="40">
        <f t="shared" si="971"/>
        <v>0</v>
      </c>
      <c r="Z1975" s="40">
        <f t="shared" si="972"/>
        <v>0</v>
      </c>
      <c r="AA1975" s="40">
        <f t="shared" si="973"/>
        <v>0</v>
      </c>
      <c r="AB1975" s="40">
        <f t="shared" si="974"/>
        <v>0</v>
      </c>
      <c r="AC1975" s="40">
        <f t="shared" si="975"/>
        <v>0</v>
      </c>
      <c r="AD1975" s="39">
        <f t="shared" si="976"/>
        <v>0</v>
      </c>
      <c r="AE1975" s="39">
        <f t="shared" si="977"/>
        <v>0</v>
      </c>
      <c r="AF1975" t="str">
        <f t="shared" si="978"/>
        <v/>
      </c>
      <c r="AG1975" t="str">
        <f t="shared" si="979"/>
        <v/>
      </c>
      <c r="AH1975" t="str">
        <f t="shared" si="980"/>
        <v/>
      </c>
      <c r="AJ1975" s="41" t="str">
        <f t="shared" si="981"/>
        <v/>
      </c>
      <c r="AK1975" s="42" t="str">
        <f t="shared" si="982"/>
        <v/>
      </c>
      <c r="AL1975" s="41" t="str">
        <f t="shared" si="983"/>
        <v/>
      </c>
      <c r="AM1975" s="41" t="str">
        <f t="shared" si="984"/>
        <v/>
      </c>
      <c r="AN1975" s="41" t="str">
        <f t="shared" si="985"/>
        <v/>
      </c>
      <c r="AO1975" s="42" t="str">
        <f t="shared" si="986"/>
        <v/>
      </c>
      <c r="AP1975" s="41" t="str">
        <f t="shared" si="987"/>
        <v/>
      </c>
      <c r="AQ1975" s="41" t="str">
        <f t="shared" si="988"/>
        <v/>
      </c>
      <c r="AR1975" s="41" t="str">
        <f>IF($AQ1975="","",COUNTIFS(L_ChaveCob,$AQ1975,L_Ausencia,"&gt;"&amp;$W1975)+COUNTIFS($AQ$4:$AQ1975,$AQ1975,$W$4:$W1975,$W1975))</f>
        <v/>
      </c>
      <c r="AS1975" s="42">
        <f t="shared" si="989"/>
        <v>0</v>
      </c>
      <c r="AT1975" s="42">
        <f t="shared" si="990"/>
        <v>0</v>
      </c>
      <c r="AU1975" s="42">
        <f t="shared" si="991"/>
        <v>0</v>
      </c>
    </row>
    <row r="1976" spans="1:47" x14ac:dyDescent="0.2">
      <c r="A1976" s="35"/>
      <c r="B1976" s="36"/>
      <c r="C1976" s="36"/>
      <c r="D1976" s="36"/>
      <c r="E1976" s="37"/>
      <c r="F1976" s="37"/>
      <c r="G1976" s="36"/>
      <c r="H1976" s="36"/>
      <c r="I1976" s="36"/>
      <c r="J1976" s="36"/>
      <c r="K1976" s="37"/>
      <c r="L1976" s="37"/>
      <c r="M1976" s="37"/>
      <c r="N1976" s="38" t="str">
        <f t="shared" si="960"/>
        <v/>
      </c>
      <c r="O1976" t="str">
        <f t="shared" si="961"/>
        <v/>
      </c>
      <c r="P1976" t="str">
        <f t="shared" si="962"/>
        <v/>
      </c>
      <c r="Q1976" t="str">
        <f t="shared" si="963"/>
        <v/>
      </c>
      <c r="R1976" t="str">
        <f t="shared" si="964"/>
        <v/>
      </c>
      <c r="S1976" t="str">
        <f t="shared" si="965"/>
        <v/>
      </c>
      <c r="T1976" s="39" t="str">
        <f t="shared" si="966"/>
        <v/>
      </c>
      <c r="U1976" s="40">
        <f t="shared" si="967"/>
        <v>0</v>
      </c>
      <c r="V1976" s="40">
        <f t="shared" si="968"/>
        <v>0</v>
      </c>
      <c r="W1976" s="40">
        <f t="shared" si="969"/>
        <v>0</v>
      </c>
      <c r="X1976" t="str">
        <f t="shared" si="970"/>
        <v/>
      </c>
      <c r="Y1976" s="40">
        <f t="shared" si="971"/>
        <v>0</v>
      </c>
      <c r="Z1976" s="40">
        <f t="shared" si="972"/>
        <v>0</v>
      </c>
      <c r="AA1976" s="40">
        <f t="shared" si="973"/>
        <v>0</v>
      </c>
      <c r="AB1976" s="40">
        <f t="shared" si="974"/>
        <v>0</v>
      </c>
      <c r="AC1976" s="40">
        <f t="shared" si="975"/>
        <v>0</v>
      </c>
      <c r="AD1976" s="39">
        <f t="shared" si="976"/>
        <v>0</v>
      </c>
      <c r="AE1976" s="39">
        <f t="shared" si="977"/>
        <v>0</v>
      </c>
      <c r="AF1976" t="str">
        <f t="shared" si="978"/>
        <v/>
      </c>
      <c r="AG1976" t="str">
        <f t="shared" si="979"/>
        <v/>
      </c>
      <c r="AH1976" t="str">
        <f t="shared" si="980"/>
        <v/>
      </c>
      <c r="AJ1976" s="41" t="str">
        <f t="shared" si="981"/>
        <v/>
      </c>
      <c r="AK1976" s="42" t="str">
        <f t="shared" si="982"/>
        <v/>
      </c>
      <c r="AL1976" s="41" t="str">
        <f t="shared" si="983"/>
        <v/>
      </c>
      <c r="AM1976" s="41" t="str">
        <f t="shared" si="984"/>
        <v/>
      </c>
      <c r="AN1976" s="41" t="str">
        <f t="shared" si="985"/>
        <v/>
      </c>
      <c r="AO1976" s="42" t="str">
        <f t="shared" si="986"/>
        <v/>
      </c>
      <c r="AP1976" s="41" t="str">
        <f t="shared" si="987"/>
        <v/>
      </c>
      <c r="AQ1976" s="41" t="str">
        <f t="shared" si="988"/>
        <v/>
      </c>
      <c r="AR1976" s="41" t="str">
        <f>IF($AQ1976="","",COUNTIFS(L_ChaveCob,$AQ1976,L_Ausencia,"&gt;"&amp;$W1976)+COUNTIFS($AQ$4:$AQ1976,$AQ1976,$W$4:$W1976,$W1976))</f>
        <v/>
      </c>
      <c r="AS1976" s="42">
        <f t="shared" si="989"/>
        <v>0</v>
      </c>
      <c r="AT1976" s="42">
        <f t="shared" si="990"/>
        <v>0</v>
      </c>
      <c r="AU1976" s="42">
        <f t="shared" si="991"/>
        <v>0</v>
      </c>
    </row>
    <row r="1977" spans="1:47" x14ac:dyDescent="0.2">
      <c r="A1977" s="35"/>
      <c r="B1977" s="36"/>
      <c r="C1977" s="36"/>
      <c r="D1977" s="36"/>
      <c r="E1977" s="37"/>
      <c r="F1977" s="37"/>
      <c r="G1977" s="36"/>
      <c r="H1977" s="36"/>
      <c r="I1977" s="36"/>
      <c r="J1977" s="36"/>
      <c r="K1977" s="37"/>
      <c r="L1977" s="37"/>
      <c r="M1977" s="37"/>
      <c r="N1977" s="38" t="str">
        <f t="shared" ref="N1977:N2040" si="992">IF($A1977="","",DATE(YEAR($A1977),MONTH($A1977),1))</f>
        <v/>
      </c>
      <c r="O1977" t="str">
        <f t="shared" ref="O1977:O2040" si="993">IF(TRIM($B1977)="","",IFERROR(INDEX(C_RG,MATCH(TRIM($B1977),C_Nome,0)),"?"))</f>
        <v/>
      </c>
      <c r="P1977" t="str">
        <f t="shared" ref="P1977:P2040" si="994">IF($A1977="","",IF(TRIM($B1977)="",P_EquipePostoVago,IF($AJ1977="","",INDEX(V_Equipe,$AJ1977))))</f>
        <v/>
      </c>
      <c r="Q1977" t="str">
        <f t="shared" ref="Q1977:Q2040" si="995">IF($A1977="","",IF(TRIM($B1977)="","Posto Vago",IF($AJ1977="","",INDEX(V_Contrato,$AJ1977))))</f>
        <v/>
      </c>
      <c r="R1977" t="str">
        <f t="shared" ref="R1977:R2040" si="996">IF($A1977="","",IF(TRIM($B1977)="",$H1977,IF($AJ1977="","",INDEX(V_Funcao,$AJ1977))))</f>
        <v/>
      </c>
      <c r="S1977" t="str">
        <f t="shared" ref="S1977:S2040" si="997">IF($A1977="","",IF($I1977&lt;&gt;"",$I1977,IF(TRIM($B1977)="","ADM",IF($AJ1977="","",INDEX(V_Turno,$AJ1977)))))</f>
        <v/>
      </c>
      <c r="T1977" s="39" t="str">
        <f t="shared" ref="T1977:T2040" si="998">IF(OR($A1977="",$R1977=""),"",IFERROR(INDEX(F_Valor,MATCH($R1977&amp;"|"&amp;SUMPRODUCT(MAX((F_Funcao=$R1977)*(F_Ini&lt;=$A1977)*F_Ini)),F_Chave,0)),""))</f>
        <v/>
      </c>
      <c r="U1977" s="40">
        <f t="shared" ref="U1977:U2040" si="999">IF(OR($A1977="",$S1977=""),0,IFERROR(INDEX(T_Horas,MATCH($S1977,T_Turno,0),WEEKDAY($A1977,2)),0))</f>
        <v>0</v>
      </c>
      <c r="V1977" s="40">
        <f t="shared" ref="V1977:V2040" si="1000">IF($A1977="",0,MAX(IF($F1977&lt;&gt;"",N($F1977),IF($AN1977="Sim",IF($AK1977&lt;&gt;"",$AK1977,$U1977),$U1977-$W1977))-IF($J1977="Situação Atípica - Presente",N($K1977),0),0))</f>
        <v>0</v>
      </c>
      <c r="W1977" s="40">
        <f t="shared" ref="W1977:W2040" si="1001">IF($A1977="",0,IF($E1977&lt;&gt;"",N($E1977),IF($AL1977="Dia inteiro",$U1977,IF($AL1977="Pelo ponto",IF($AK1977="",$U1977,MAX($U1977-$AK1977,0)),IF(AND($AL1977="Leve atraso",$AO1977&lt;&gt;""),IF(AND($AO1977&gt;P_LeveMin,$AO1977&lt;=P_LeveMax),$AO1977,0),0)))))</f>
        <v>0</v>
      </c>
      <c r="X1977" t="str">
        <f t="shared" ref="X1977:X2040" si="1002">IF($A1977="","",IF(OR($Q1977="Ferista",$Q1977=""),"Não",IF(AND($AL1977="Leve atraso",$W1977&gt;0,$A1977&gt;=P_InicioRegras),"Sim",IF(OR($J1977&lt;&gt;"",$K1977&lt;&gt;"",$L1977&lt;&gt;""),"Não",$AM1977))))</f>
        <v/>
      </c>
      <c r="Y1977" s="40">
        <f t="shared" ref="Y1977:Y2040" si="1003">IF($A1977="",0,IF($Q1977="Ferista",0,IF($X1977="Sim",$W1977,0)+N($K1977)))</f>
        <v>0</v>
      </c>
      <c r="Z1977" s="40">
        <f t="shared" ref="Z1977:Z2040" si="1004">IF($X1977="Sim",$AT1977,0)</f>
        <v>0</v>
      </c>
      <c r="AA1977" s="40">
        <f t="shared" ref="AA1977:AA2040" si="1005">IF($AP1977="",0,MIN(MAX($Y1977-$Z1977,0),SUMIFS(CP_Horas,CP_ChaveFalta,$AP1977,CP_Aprov,"Sim")))</f>
        <v>0</v>
      </c>
      <c r="AB1977" s="40">
        <f t="shared" ref="AB1977:AB2040" si="1006">IF($A1977="",0,MIN(MAX($Y1977-$Z1977-$AA1977,0),N($M1977)))</f>
        <v>0</v>
      </c>
      <c r="AC1977" s="40">
        <f t="shared" ref="AC1977:AC2040" si="1007">IF($A1977="",0,MAX($Y1977-$Z1977-$AA1977-$AB1977,0))</f>
        <v>0</v>
      </c>
      <c r="AD1977" s="39">
        <f t="shared" ref="AD1977:AD2040" si="1008">IF(OR($AC1977=0,$T1977=""),0,$AC1977*24*$T1977)</f>
        <v>0</v>
      </c>
      <c r="AE1977" s="39">
        <f t="shared" ref="AE1977:AE2040" si="1009">IF(OR($A1977="",$T1977=""),0,(IF($AF1977="Justificada",$W1977,0)+N($L1977))*24*$T1977)</f>
        <v>0</v>
      </c>
      <c r="AF1977" t="str">
        <f t="shared" ref="AF1977:AF2040" si="1010">IF($A1977="","",IF($J1977&lt;&gt;"","Situação atípica",IF(AND($AL1977="Leve atraso",$W1977&gt;0),"Leve atraso",IFERROR(INDEX(S_Cat,MATCH($C1977,S_Status,0)),"Outros"))))</f>
        <v/>
      </c>
      <c r="AG1977" t="str">
        <f t="shared" ref="AG1977:AG2040" si="1011">IF($A1977="","",TRIM(IF($Z1977&gt;0,"Ferista cobriu "&amp;TEXT($Z1977,"[h]:mm")&amp;"h. ","")&amp;IF($AA1977&gt;0,"Compensado "&amp;TEXT($AA1977,"[h]:mm")&amp;"h por "&amp;IFERROR(INDEX(CP_Quem,MATCH($AP1977,CP_ChaveFalta,0)),"?")&amp;". ","")&amp;IF($AU1977&gt;0,"Compensação aguardando aprovação ("&amp;TEXT($AU1977,"[h]:mm")&amp;"h). ","")&amp;IF($AB1977&gt;0,"Perdoado por acordo "&amp;TEXT($AB1977,"[h]:mm")&amp;"h. ","")&amp;IF(AND($AP1977&lt;&gt;"",COUNTIF(CP_ChaveQuem,$AP1977)&gt;0),"Horas usadas p/ compensar falta de "&amp;INDEX(CP_Falta,MATCH($AP1977,CP_ChaveQuem,0))&amp;" de "&amp;TEXT(INDEX(CP_DataFalta,MATCH($AP1977,CP_ChaveQuem,0)),"dd/mm")&amp;". ","")&amp;IF(AND($Q1977="Ferista",SUMIFS(L_Ferista,L_Data,$A1977,L_Equipe,$P1977)&gt;0),"Como ferista, cobriu "&amp;TEXT(SUMIFS(L_Ferista,L_Data,$A1977,L_Equipe,$P1977),"[h]:mm")&amp;"h de faltas da equipe. ","")&amp;IF($AC1977&gt;0,"DESCONTA "&amp;TEXT($AC1977,"[h]:mm")&amp;"h ("&amp;$AF1977&amp;").","")))</f>
        <v/>
      </c>
      <c r="AH1977" t="str">
        <f t="shared" ref="AH1977:AH2040" si="1012">IF($A1977="","",IF($O1977="?","CADASTRO: funcionário não está no Cadastro",IF(AND($O1977&lt;&gt;"",$AJ1977=""),"CADASTRO: sem vigência (função/turno) nesta data",IF(AND($AP1977&lt;&gt;"",COUNTIF(L_ChavePD,$AP1977)&gt;1),"DUPLICADO: mesma pessoa 2x no dia",IF($A1977&lt;P_InicioRegras,"",IF(AND($C1977="Horas Compensadas",COUNTIF(CP_ChaveQuem,$AP1977)=0),"VINCULAR: registrar na aba Compensações de quem é a falta",IF($AU1977&gt;0,"APROVAR: compensação pendente na aba Compensações",IF(AND($AQ1977&lt;&gt;"",$AS1977&gt;0,$AT1977&lt;$W1977,$AC1977&gt;0),"FERISTA: horas do ferista não cobriram toda a falta",IF(AND($AL1977="Pelo ponto",$AK1977="",$E1977="",$X1977="Sim"),"PONTO: sem ponto nem horas manuais — descontando jornada cheia",IF(AND($AL1977="Leve atraso",$E1977="",N($AO1977)&gt;P_LeveMax),"CLASSIFICAR: ponto mostra atraso &gt; 30 min — trocar o Status",IF($AF1977="Leve atraso","AJUSTAR STATUS: atraso lançado como Horas Trabalhadas",IF(AND(N($K1977)&gt;0,$G1977=""),"OBSERVAÇÃO: desconto extra sem observação",IF(AND($J1977&lt;&gt;"",N($K1977)+N($L1977)&gt;$U1977),"CONFERIR: horas manuais maiores que a jornada","")))))))))))))</f>
        <v/>
      </c>
      <c r="AJ1977" s="41" t="str">
        <f t="shared" ref="AJ1977:AJ2040" si="1013">IF(OR($A1977="",$O1977="",$O1977="?"),"",IFERROR(MATCH($O1977&amp;"|"&amp;SUMPRODUCT(MAX((V_RG=$O1977)*(V_Ini&lt;=$A1977)*V_Ini)),V_Chave,0),""))</f>
        <v/>
      </c>
      <c r="AK1977" s="42" t="str">
        <f t="shared" ref="AK1977:AK2040" si="1014">IF(ISNUMBER(SEARCH(" = ",$D1977)),IFERROR(TIMEVALUE(TRIM(RIGHT($D1977,5))),""),"")</f>
        <v/>
      </c>
      <c r="AL1977" s="41" t="str">
        <f t="shared" ref="AL1977:AL2040" si="1015">IF($C1977="","",IFERROR(INDEX(S_Modo,MATCH($C1977,S_Status,0)),"Não"))</f>
        <v/>
      </c>
      <c r="AM1977" s="41" t="str">
        <f t="shared" ref="AM1977:AM2040" si="1016">IF($C1977="","",IFERROR(INDEX(S_Conta,MATCH($C1977,S_Status,0)),"Não"))</f>
        <v/>
      </c>
      <c r="AN1977" s="41" t="str">
        <f t="shared" ref="AN1977:AN2040" si="1017">IF($C1977="","",IFERROR(INDEX(S_Trab,MATCH($C1977,S_Status,0)),"Não"))</f>
        <v/>
      </c>
      <c r="AO1977" s="42" t="str">
        <f t="shared" ref="AO1977:AO2040" si="1018">IF(OR($A1977="",$AK1977=""),"",$U1977-$AK1977-IF($J1977&lt;&gt;"Situação Atípica - Presente",N($K1977)+N($L1977),0))</f>
        <v/>
      </c>
      <c r="AP1977" s="41" t="str">
        <f t="shared" ref="AP1977:AP2040" si="1019">IF(OR($A1977="",TRIM($B1977)=""),"",TRIM($B1977)&amp;"|"&amp;$A1977)</f>
        <v/>
      </c>
      <c r="AQ1977" s="41" t="str">
        <f t="shared" ref="AQ1977:AQ2040" si="1020">IF(AND(P_CoberturaAuto="Sim",$A1977&lt;&gt;"",$A1977&gt;=P_InicioRegras,$Q1977="Normal / Fixo",$R1977&lt;&gt;"",ISERROR(SEARCH("ENCARREGADO",$R1977)),$AM1977="Sim",$W1977&gt;0),$A1977&amp;"|"&amp;$P1977,"")</f>
        <v/>
      </c>
      <c r="AR1977" s="41" t="str">
        <f>IF($AQ1977="","",COUNTIFS(L_ChaveCob,$AQ1977,L_Ausencia,"&gt;"&amp;$W1977)+COUNTIFS($AQ$4:$AQ1977,$AQ1977,$W$4:$W1977,$W1977))</f>
        <v/>
      </c>
      <c r="AS1977" s="42">
        <f t="shared" ref="AS1977:AS2040" si="1021">IF($AQ1977="",0,SUMIFS(L_Trab,L_Data,$A1977,L_Equipe,$P1977,L_Contrato,"Ferista",L_Status,"&lt;&gt;Remanejamento"))</f>
        <v>0</v>
      </c>
      <c r="AT1977" s="42">
        <f t="shared" ref="AT1977:AT2040" si="1022">IF(OR($AQ1977="",$AS1977=0),0,MAX(MIN($W1977,$AS1977-SUMIFS(L_Ausencia,L_ChaveCob,$AQ1977,L_OrdemCob,"&lt;"&amp;$AR1977)),0))</f>
        <v>0</v>
      </c>
      <c r="AU1977" s="42">
        <f t="shared" ref="AU1977:AU2040" si="1023">IF($AP1977="",0,SUMIFS(CP_Horas,CP_ChaveFalta,$AP1977,CP_Aprov,"&lt;&gt;Sim"))</f>
        <v>0</v>
      </c>
    </row>
    <row r="1978" spans="1:47" x14ac:dyDescent="0.2">
      <c r="A1978" s="35"/>
      <c r="B1978" s="36"/>
      <c r="C1978" s="36"/>
      <c r="D1978" s="36"/>
      <c r="E1978" s="37"/>
      <c r="F1978" s="37"/>
      <c r="G1978" s="36"/>
      <c r="H1978" s="36"/>
      <c r="I1978" s="36"/>
      <c r="J1978" s="36"/>
      <c r="K1978" s="37"/>
      <c r="L1978" s="37"/>
      <c r="M1978" s="37"/>
      <c r="N1978" s="38" t="str">
        <f t="shared" si="992"/>
        <v/>
      </c>
      <c r="O1978" t="str">
        <f t="shared" si="993"/>
        <v/>
      </c>
      <c r="P1978" t="str">
        <f t="shared" si="994"/>
        <v/>
      </c>
      <c r="Q1978" t="str">
        <f t="shared" si="995"/>
        <v/>
      </c>
      <c r="R1978" t="str">
        <f t="shared" si="996"/>
        <v/>
      </c>
      <c r="S1978" t="str">
        <f t="shared" si="997"/>
        <v/>
      </c>
      <c r="T1978" s="39" t="str">
        <f t="shared" si="998"/>
        <v/>
      </c>
      <c r="U1978" s="40">
        <f t="shared" si="999"/>
        <v>0</v>
      </c>
      <c r="V1978" s="40">
        <f t="shared" si="1000"/>
        <v>0</v>
      </c>
      <c r="W1978" s="40">
        <f t="shared" si="1001"/>
        <v>0</v>
      </c>
      <c r="X1978" t="str">
        <f t="shared" si="1002"/>
        <v/>
      </c>
      <c r="Y1978" s="40">
        <f t="shared" si="1003"/>
        <v>0</v>
      </c>
      <c r="Z1978" s="40">
        <f t="shared" si="1004"/>
        <v>0</v>
      </c>
      <c r="AA1978" s="40">
        <f t="shared" si="1005"/>
        <v>0</v>
      </c>
      <c r="AB1978" s="40">
        <f t="shared" si="1006"/>
        <v>0</v>
      </c>
      <c r="AC1978" s="40">
        <f t="shared" si="1007"/>
        <v>0</v>
      </c>
      <c r="AD1978" s="39">
        <f t="shared" si="1008"/>
        <v>0</v>
      </c>
      <c r="AE1978" s="39">
        <f t="shared" si="1009"/>
        <v>0</v>
      </c>
      <c r="AF1978" t="str">
        <f t="shared" si="1010"/>
        <v/>
      </c>
      <c r="AG1978" t="str">
        <f t="shared" si="1011"/>
        <v/>
      </c>
      <c r="AH1978" t="str">
        <f t="shared" si="1012"/>
        <v/>
      </c>
      <c r="AJ1978" s="41" t="str">
        <f t="shared" si="1013"/>
        <v/>
      </c>
      <c r="AK1978" s="42" t="str">
        <f t="shared" si="1014"/>
        <v/>
      </c>
      <c r="AL1978" s="41" t="str">
        <f t="shared" si="1015"/>
        <v/>
      </c>
      <c r="AM1978" s="41" t="str">
        <f t="shared" si="1016"/>
        <v/>
      </c>
      <c r="AN1978" s="41" t="str">
        <f t="shared" si="1017"/>
        <v/>
      </c>
      <c r="AO1978" s="42" t="str">
        <f t="shared" si="1018"/>
        <v/>
      </c>
      <c r="AP1978" s="41" t="str">
        <f t="shared" si="1019"/>
        <v/>
      </c>
      <c r="AQ1978" s="41" t="str">
        <f t="shared" si="1020"/>
        <v/>
      </c>
      <c r="AR1978" s="41" t="str">
        <f>IF($AQ1978="","",COUNTIFS(L_ChaveCob,$AQ1978,L_Ausencia,"&gt;"&amp;$W1978)+COUNTIFS($AQ$4:$AQ1978,$AQ1978,$W$4:$W1978,$W1978))</f>
        <v/>
      </c>
      <c r="AS1978" s="42">
        <f t="shared" si="1021"/>
        <v>0</v>
      </c>
      <c r="AT1978" s="42">
        <f t="shared" si="1022"/>
        <v>0</v>
      </c>
      <c r="AU1978" s="42">
        <f t="shared" si="1023"/>
        <v>0</v>
      </c>
    </row>
    <row r="1979" spans="1:47" x14ac:dyDescent="0.2">
      <c r="A1979" s="35"/>
      <c r="B1979" s="36"/>
      <c r="C1979" s="36"/>
      <c r="D1979" s="36"/>
      <c r="E1979" s="37"/>
      <c r="F1979" s="37"/>
      <c r="G1979" s="36"/>
      <c r="H1979" s="36"/>
      <c r="I1979" s="36"/>
      <c r="J1979" s="36"/>
      <c r="K1979" s="37"/>
      <c r="L1979" s="37"/>
      <c r="M1979" s="37"/>
      <c r="N1979" s="38" t="str">
        <f t="shared" si="992"/>
        <v/>
      </c>
      <c r="O1979" t="str">
        <f t="shared" si="993"/>
        <v/>
      </c>
      <c r="P1979" t="str">
        <f t="shared" si="994"/>
        <v/>
      </c>
      <c r="Q1979" t="str">
        <f t="shared" si="995"/>
        <v/>
      </c>
      <c r="R1979" t="str">
        <f t="shared" si="996"/>
        <v/>
      </c>
      <c r="S1979" t="str">
        <f t="shared" si="997"/>
        <v/>
      </c>
      <c r="T1979" s="39" t="str">
        <f t="shared" si="998"/>
        <v/>
      </c>
      <c r="U1979" s="40">
        <f t="shared" si="999"/>
        <v>0</v>
      </c>
      <c r="V1979" s="40">
        <f t="shared" si="1000"/>
        <v>0</v>
      </c>
      <c r="W1979" s="40">
        <f t="shared" si="1001"/>
        <v>0</v>
      </c>
      <c r="X1979" t="str">
        <f t="shared" si="1002"/>
        <v/>
      </c>
      <c r="Y1979" s="40">
        <f t="shared" si="1003"/>
        <v>0</v>
      </c>
      <c r="Z1979" s="40">
        <f t="shared" si="1004"/>
        <v>0</v>
      </c>
      <c r="AA1979" s="40">
        <f t="shared" si="1005"/>
        <v>0</v>
      </c>
      <c r="AB1979" s="40">
        <f t="shared" si="1006"/>
        <v>0</v>
      </c>
      <c r="AC1979" s="40">
        <f t="shared" si="1007"/>
        <v>0</v>
      </c>
      <c r="AD1979" s="39">
        <f t="shared" si="1008"/>
        <v>0</v>
      </c>
      <c r="AE1979" s="39">
        <f t="shared" si="1009"/>
        <v>0</v>
      </c>
      <c r="AF1979" t="str">
        <f t="shared" si="1010"/>
        <v/>
      </c>
      <c r="AG1979" t="str">
        <f t="shared" si="1011"/>
        <v/>
      </c>
      <c r="AH1979" t="str">
        <f t="shared" si="1012"/>
        <v/>
      </c>
      <c r="AJ1979" s="41" t="str">
        <f t="shared" si="1013"/>
        <v/>
      </c>
      <c r="AK1979" s="42" t="str">
        <f t="shared" si="1014"/>
        <v/>
      </c>
      <c r="AL1979" s="41" t="str">
        <f t="shared" si="1015"/>
        <v/>
      </c>
      <c r="AM1979" s="41" t="str">
        <f t="shared" si="1016"/>
        <v/>
      </c>
      <c r="AN1979" s="41" t="str">
        <f t="shared" si="1017"/>
        <v/>
      </c>
      <c r="AO1979" s="42" t="str">
        <f t="shared" si="1018"/>
        <v/>
      </c>
      <c r="AP1979" s="41" t="str">
        <f t="shared" si="1019"/>
        <v/>
      </c>
      <c r="AQ1979" s="41" t="str">
        <f t="shared" si="1020"/>
        <v/>
      </c>
      <c r="AR1979" s="41" t="str">
        <f>IF($AQ1979="","",COUNTIFS(L_ChaveCob,$AQ1979,L_Ausencia,"&gt;"&amp;$W1979)+COUNTIFS($AQ$4:$AQ1979,$AQ1979,$W$4:$W1979,$W1979))</f>
        <v/>
      </c>
      <c r="AS1979" s="42">
        <f t="shared" si="1021"/>
        <v>0</v>
      </c>
      <c r="AT1979" s="42">
        <f t="shared" si="1022"/>
        <v>0</v>
      </c>
      <c r="AU1979" s="42">
        <f t="shared" si="1023"/>
        <v>0</v>
      </c>
    </row>
    <row r="1980" spans="1:47" x14ac:dyDescent="0.2">
      <c r="A1980" s="35"/>
      <c r="B1980" s="36"/>
      <c r="C1980" s="36"/>
      <c r="D1980" s="36"/>
      <c r="E1980" s="37"/>
      <c r="F1980" s="37"/>
      <c r="G1980" s="36"/>
      <c r="H1980" s="36"/>
      <c r="I1980" s="36"/>
      <c r="J1980" s="36"/>
      <c r="K1980" s="37"/>
      <c r="L1980" s="37"/>
      <c r="M1980" s="37"/>
      <c r="N1980" s="38" t="str">
        <f t="shared" si="992"/>
        <v/>
      </c>
      <c r="O1980" t="str">
        <f t="shared" si="993"/>
        <v/>
      </c>
      <c r="P1980" t="str">
        <f t="shared" si="994"/>
        <v/>
      </c>
      <c r="Q1980" t="str">
        <f t="shared" si="995"/>
        <v/>
      </c>
      <c r="R1980" t="str">
        <f t="shared" si="996"/>
        <v/>
      </c>
      <c r="S1980" t="str">
        <f t="shared" si="997"/>
        <v/>
      </c>
      <c r="T1980" s="39" t="str">
        <f t="shared" si="998"/>
        <v/>
      </c>
      <c r="U1980" s="40">
        <f t="shared" si="999"/>
        <v>0</v>
      </c>
      <c r="V1980" s="40">
        <f t="shared" si="1000"/>
        <v>0</v>
      </c>
      <c r="W1980" s="40">
        <f t="shared" si="1001"/>
        <v>0</v>
      </c>
      <c r="X1980" t="str">
        <f t="shared" si="1002"/>
        <v/>
      </c>
      <c r="Y1980" s="40">
        <f t="shared" si="1003"/>
        <v>0</v>
      </c>
      <c r="Z1980" s="40">
        <f t="shared" si="1004"/>
        <v>0</v>
      </c>
      <c r="AA1980" s="40">
        <f t="shared" si="1005"/>
        <v>0</v>
      </c>
      <c r="AB1980" s="40">
        <f t="shared" si="1006"/>
        <v>0</v>
      </c>
      <c r="AC1980" s="40">
        <f t="shared" si="1007"/>
        <v>0</v>
      </c>
      <c r="AD1980" s="39">
        <f t="shared" si="1008"/>
        <v>0</v>
      </c>
      <c r="AE1980" s="39">
        <f t="shared" si="1009"/>
        <v>0</v>
      </c>
      <c r="AF1980" t="str">
        <f t="shared" si="1010"/>
        <v/>
      </c>
      <c r="AG1980" t="str">
        <f t="shared" si="1011"/>
        <v/>
      </c>
      <c r="AH1980" t="str">
        <f t="shared" si="1012"/>
        <v/>
      </c>
      <c r="AJ1980" s="41" t="str">
        <f t="shared" si="1013"/>
        <v/>
      </c>
      <c r="AK1980" s="42" t="str">
        <f t="shared" si="1014"/>
        <v/>
      </c>
      <c r="AL1980" s="41" t="str">
        <f t="shared" si="1015"/>
        <v/>
      </c>
      <c r="AM1980" s="41" t="str">
        <f t="shared" si="1016"/>
        <v/>
      </c>
      <c r="AN1980" s="41" t="str">
        <f t="shared" si="1017"/>
        <v/>
      </c>
      <c r="AO1980" s="42" t="str">
        <f t="shared" si="1018"/>
        <v/>
      </c>
      <c r="AP1980" s="41" t="str">
        <f t="shared" si="1019"/>
        <v/>
      </c>
      <c r="AQ1980" s="41" t="str">
        <f t="shared" si="1020"/>
        <v/>
      </c>
      <c r="AR1980" s="41" t="str">
        <f>IF($AQ1980="","",COUNTIFS(L_ChaveCob,$AQ1980,L_Ausencia,"&gt;"&amp;$W1980)+COUNTIFS($AQ$4:$AQ1980,$AQ1980,$W$4:$W1980,$W1980))</f>
        <v/>
      </c>
      <c r="AS1980" s="42">
        <f t="shared" si="1021"/>
        <v>0</v>
      </c>
      <c r="AT1980" s="42">
        <f t="shared" si="1022"/>
        <v>0</v>
      </c>
      <c r="AU1980" s="42">
        <f t="shared" si="1023"/>
        <v>0</v>
      </c>
    </row>
    <row r="1981" spans="1:47" x14ac:dyDescent="0.2">
      <c r="A1981" s="35"/>
      <c r="B1981" s="36"/>
      <c r="C1981" s="36"/>
      <c r="D1981" s="36"/>
      <c r="E1981" s="37"/>
      <c r="F1981" s="37"/>
      <c r="G1981" s="36"/>
      <c r="H1981" s="36"/>
      <c r="I1981" s="36"/>
      <c r="J1981" s="36"/>
      <c r="K1981" s="37"/>
      <c r="L1981" s="37"/>
      <c r="M1981" s="37"/>
      <c r="N1981" s="38" t="str">
        <f t="shared" si="992"/>
        <v/>
      </c>
      <c r="O1981" t="str">
        <f t="shared" si="993"/>
        <v/>
      </c>
      <c r="P1981" t="str">
        <f t="shared" si="994"/>
        <v/>
      </c>
      <c r="Q1981" t="str">
        <f t="shared" si="995"/>
        <v/>
      </c>
      <c r="R1981" t="str">
        <f t="shared" si="996"/>
        <v/>
      </c>
      <c r="S1981" t="str">
        <f t="shared" si="997"/>
        <v/>
      </c>
      <c r="T1981" s="39" t="str">
        <f t="shared" si="998"/>
        <v/>
      </c>
      <c r="U1981" s="40">
        <f t="shared" si="999"/>
        <v>0</v>
      </c>
      <c r="V1981" s="40">
        <f t="shared" si="1000"/>
        <v>0</v>
      </c>
      <c r="W1981" s="40">
        <f t="shared" si="1001"/>
        <v>0</v>
      </c>
      <c r="X1981" t="str">
        <f t="shared" si="1002"/>
        <v/>
      </c>
      <c r="Y1981" s="40">
        <f t="shared" si="1003"/>
        <v>0</v>
      </c>
      <c r="Z1981" s="40">
        <f t="shared" si="1004"/>
        <v>0</v>
      </c>
      <c r="AA1981" s="40">
        <f t="shared" si="1005"/>
        <v>0</v>
      </c>
      <c r="AB1981" s="40">
        <f t="shared" si="1006"/>
        <v>0</v>
      </c>
      <c r="AC1981" s="40">
        <f t="shared" si="1007"/>
        <v>0</v>
      </c>
      <c r="AD1981" s="39">
        <f t="shared" si="1008"/>
        <v>0</v>
      </c>
      <c r="AE1981" s="39">
        <f t="shared" si="1009"/>
        <v>0</v>
      </c>
      <c r="AF1981" t="str">
        <f t="shared" si="1010"/>
        <v/>
      </c>
      <c r="AG1981" t="str">
        <f t="shared" si="1011"/>
        <v/>
      </c>
      <c r="AH1981" t="str">
        <f t="shared" si="1012"/>
        <v/>
      </c>
      <c r="AJ1981" s="41" t="str">
        <f t="shared" si="1013"/>
        <v/>
      </c>
      <c r="AK1981" s="42" t="str">
        <f t="shared" si="1014"/>
        <v/>
      </c>
      <c r="AL1981" s="41" t="str">
        <f t="shared" si="1015"/>
        <v/>
      </c>
      <c r="AM1981" s="41" t="str">
        <f t="shared" si="1016"/>
        <v/>
      </c>
      <c r="AN1981" s="41" t="str">
        <f t="shared" si="1017"/>
        <v/>
      </c>
      <c r="AO1981" s="42" t="str">
        <f t="shared" si="1018"/>
        <v/>
      </c>
      <c r="AP1981" s="41" t="str">
        <f t="shared" si="1019"/>
        <v/>
      </c>
      <c r="AQ1981" s="41" t="str">
        <f t="shared" si="1020"/>
        <v/>
      </c>
      <c r="AR1981" s="41" t="str">
        <f>IF($AQ1981="","",COUNTIFS(L_ChaveCob,$AQ1981,L_Ausencia,"&gt;"&amp;$W1981)+COUNTIFS($AQ$4:$AQ1981,$AQ1981,$W$4:$W1981,$W1981))</f>
        <v/>
      </c>
      <c r="AS1981" s="42">
        <f t="shared" si="1021"/>
        <v>0</v>
      </c>
      <c r="AT1981" s="42">
        <f t="shared" si="1022"/>
        <v>0</v>
      </c>
      <c r="AU1981" s="42">
        <f t="shared" si="1023"/>
        <v>0</v>
      </c>
    </row>
    <row r="1982" spans="1:47" x14ac:dyDescent="0.2">
      <c r="A1982" s="35"/>
      <c r="B1982" s="36"/>
      <c r="C1982" s="36"/>
      <c r="D1982" s="36"/>
      <c r="E1982" s="37"/>
      <c r="F1982" s="37"/>
      <c r="G1982" s="36"/>
      <c r="H1982" s="36"/>
      <c r="I1982" s="36"/>
      <c r="J1982" s="36"/>
      <c r="K1982" s="37"/>
      <c r="L1982" s="37"/>
      <c r="M1982" s="37"/>
      <c r="N1982" s="38" t="str">
        <f t="shared" si="992"/>
        <v/>
      </c>
      <c r="O1982" t="str">
        <f t="shared" si="993"/>
        <v/>
      </c>
      <c r="P1982" t="str">
        <f t="shared" si="994"/>
        <v/>
      </c>
      <c r="Q1982" t="str">
        <f t="shared" si="995"/>
        <v/>
      </c>
      <c r="R1982" t="str">
        <f t="shared" si="996"/>
        <v/>
      </c>
      <c r="S1982" t="str">
        <f t="shared" si="997"/>
        <v/>
      </c>
      <c r="T1982" s="39" t="str">
        <f t="shared" si="998"/>
        <v/>
      </c>
      <c r="U1982" s="40">
        <f t="shared" si="999"/>
        <v>0</v>
      </c>
      <c r="V1982" s="40">
        <f t="shared" si="1000"/>
        <v>0</v>
      </c>
      <c r="W1982" s="40">
        <f t="shared" si="1001"/>
        <v>0</v>
      </c>
      <c r="X1982" t="str">
        <f t="shared" si="1002"/>
        <v/>
      </c>
      <c r="Y1982" s="40">
        <f t="shared" si="1003"/>
        <v>0</v>
      </c>
      <c r="Z1982" s="40">
        <f t="shared" si="1004"/>
        <v>0</v>
      </c>
      <c r="AA1982" s="40">
        <f t="shared" si="1005"/>
        <v>0</v>
      </c>
      <c r="AB1982" s="40">
        <f t="shared" si="1006"/>
        <v>0</v>
      </c>
      <c r="AC1982" s="40">
        <f t="shared" si="1007"/>
        <v>0</v>
      </c>
      <c r="AD1982" s="39">
        <f t="shared" si="1008"/>
        <v>0</v>
      </c>
      <c r="AE1982" s="39">
        <f t="shared" si="1009"/>
        <v>0</v>
      </c>
      <c r="AF1982" t="str">
        <f t="shared" si="1010"/>
        <v/>
      </c>
      <c r="AG1982" t="str">
        <f t="shared" si="1011"/>
        <v/>
      </c>
      <c r="AH1982" t="str">
        <f t="shared" si="1012"/>
        <v/>
      </c>
      <c r="AJ1982" s="41" t="str">
        <f t="shared" si="1013"/>
        <v/>
      </c>
      <c r="AK1982" s="42" t="str">
        <f t="shared" si="1014"/>
        <v/>
      </c>
      <c r="AL1982" s="41" t="str">
        <f t="shared" si="1015"/>
        <v/>
      </c>
      <c r="AM1982" s="41" t="str">
        <f t="shared" si="1016"/>
        <v/>
      </c>
      <c r="AN1982" s="41" t="str">
        <f t="shared" si="1017"/>
        <v/>
      </c>
      <c r="AO1982" s="42" t="str">
        <f t="shared" si="1018"/>
        <v/>
      </c>
      <c r="AP1982" s="41" t="str">
        <f t="shared" si="1019"/>
        <v/>
      </c>
      <c r="AQ1982" s="41" t="str">
        <f t="shared" si="1020"/>
        <v/>
      </c>
      <c r="AR1982" s="41" t="str">
        <f>IF($AQ1982="","",COUNTIFS(L_ChaveCob,$AQ1982,L_Ausencia,"&gt;"&amp;$W1982)+COUNTIFS($AQ$4:$AQ1982,$AQ1982,$W$4:$W1982,$W1982))</f>
        <v/>
      </c>
      <c r="AS1982" s="42">
        <f t="shared" si="1021"/>
        <v>0</v>
      </c>
      <c r="AT1982" s="42">
        <f t="shared" si="1022"/>
        <v>0</v>
      </c>
      <c r="AU1982" s="42">
        <f t="shared" si="1023"/>
        <v>0</v>
      </c>
    </row>
    <row r="1983" spans="1:47" x14ac:dyDescent="0.2">
      <c r="A1983" s="35"/>
      <c r="B1983" s="36"/>
      <c r="C1983" s="36"/>
      <c r="D1983" s="36"/>
      <c r="E1983" s="37"/>
      <c r="F1983" s="37"/>
      <c r="G1983" s="36"/>
      <c r="H1983" s="36"/>
      <c r="I1983" s="36"/>
      <c r="J1983" s="36"/>
      <c r="K1983" s="37"/>
      <c r="L1983" s="37"/>
      <c r="M1983" s="37"/>
      <c r="N1983" s="38" t="str">
        <f t="shared" si="992"/>
        <v/>
      </c>
      <c r="O1983" t="str">
        <f t="shared" si="993"/>
        <v/>
      </c>
      <c r="P1983" t="str">
        <f t="shared" si="994"/>
        <v/>
      </c>
      <c r="Q1983" t="str">
        <f t="shared" si="995"/>
        <v/>
      </c>
      <c r="R1983" t="str">
        <f t="shared" si="996"/>
        <v/>
      </c>
      <c r="S1983" t="str">
        <f t="shared" si="997"/>
        <v/>
      </c>
      <c r="T1983" s="39" t="str">
        <f t="shared" si="998"/>
        <v/>
      </c>
      <c r="U1983" s="40">
        <f t="shared" si="999"/>
        <v>0</v>
      </c>
      <c r="V1983" s="40">
        <f t="shared" si="1000"/>
        <v>0</v>
      </c>
      <c r="W1983" s="40">
        <f t="shared" si="1001"/>
        <v>0</v>
      </c>
      <c r="X1983" t="str">
        <f t="shared" si="1002"/>
        <v/>
      </c>
      <c r="Y1983" s="40">
        <f t="shared" si="1003"/>
        <v>0</v>
      </c>
      <c r="Z1983" s="40">
        <f t="shared" si="1004"/>
        <v>0</v>
      </c>
      <c r="AA1983" s="40">
        <f t="shared" si="1005"/>
        <v>0</v>
      </c>
      <c r="AB1983" s="40">
        <f t="shared" si="1006"/>
        <v>0</v>
      </c>
      <c r="AC1983" s="40">
        <f t="shared" si="1007"/>
        <v>0</v>
      </c>
      <c r="AD1983" s="39">
        <f t="shared" si="1008"/>
        <v>0</v>
      </c>
      <c r="AE1983" s="39">
        <f t="shared" si="1009"/>
        <v>0</v>
      </c>
      <c r="AF1983" t="str">
        <f t="shared" si="1010"/>
        <v/>
      </c>
      <c r="AG1983" t="str">
        <f t="shared" si="1011"/>
        <v/>
      </c>
      <c r="AH1983" t="str">
        <f t="shared" si="1012"/>
        <v/>
      </c>
      <c r="AJ1983" s="41" t="str">
        <f t="shared" si="1013"/>
        <v/>
      </c>
      <c r="AK1983" s="42" t="str">
        <f t="shared" si="1014"/>
        <v/>
      </c>
      <c r="AL1983" s="41" t="str">
        <f t="shared" si="1015"/>
        <v/>
      </c>
      <c r="AM1983" s="41" t="str">
        <f t="shared" si="1016"/>
        <v/>
      </c>
      <c r="AN1983" s="41" t="str">
        <f t="shared" si="1017"/>
        <v/>
      </c>
      <c r="AO1983" s="42" t="str">
        <f t="shared" si="1018"/>
        <v/>
      </c>
      <c r="AP1983" s="41" t="str">
        <f t="shared" si="1019"/>
        <v/>
      </c>
      <c r="AQ1983" s="41" t="str">
        <f t="shared" si="1020"/>
        <v/>
      </c>
      <c r="AR1983" s="41" t="str">
        <f>IF($AQ1983="","",COUNTIFS(L_ChaveCob,$AQ1983,L_Ausencia,"&gt;"&amp;$W1983)+COUNTIFS($AQ$4:$AQ1983,$AQ1983,$W$4:$W1983,$W1983))</f>
        <v/>
      </c>
      <c r="AS1983" s="42">
        <f t="shared" si="1021"/>
        <v>0</v>
      </c>
      <c r="AT1983" s="42">
        <f t="shared" si="1022"/>
        <v>0</v>
      </c>
      <c r="AU1983" s="42">
        <f t="shared" si="1023"/>
        <v>0</v>
      </c>
    </row>
    <row r="1984" spans="1:47" x14ac:dyDescent="0.2">
      <c r="A1984" s="35"/>
      <c r="B1984" s="36"/>
      <c r="C1984" s="36"/>
      <c r="D1984" s="36"/>
      <c r="E1984" s="37"/>
      <c r="F1984" s="37"/>
      <c r="G1984" s="36"/>
      <c r="H1984" s="36"/>
      <c r="I1984" s="36"/>
      <c r="J1984" s="36"/>
      <c r="K1984" s="37"/>
      <c r="L1984" s="37"/>
      <c r="M1984" s="37"/>
      <c r="N1984" s="38" t="str">
        <f t="shared" si="992"/>
        <v/>
      </c>
      <c r="O1984" t="str">
        <f t="shared" si="993"/>
        <v/>
      </c>
      <c r="P1984" t="str">
        <f t="shared" si="994"/>
        <v/>
      </c>
      <c r="Q1984" t="str">
        <f t="shared" si="995"/>
        <v/>
      </c>
      <c r="R1984" t="str">
        <f t="shared" si="996"/>
        <v/>
      </c>
      <c r="S1984" t="str">
        <f t="shared" si="997"/>
        <v/>
      </c>
      <c r="T1984" s="39" t="str">
        <f t="shared" si="998"/>
        <v/>
      </c>
      <c r="U1984" s="40">
        <f t="shared" si="999"/>
        <v>0</v>
      </c>
      <c r="V1984" s="40">
        <f t="shared" si="1000"/>
        <v>0</v>
      </c>
      <c r="W1984" s="40">
        <f t="shared" si="1001"/>
        <v>0</v>
      </c>
      <c r="X1984" t="str">
        <f t="shared" si="1002"/>
        <v/>
      </c>
      <c r="Y1984" s="40">
        <f t="shared" si="1003"/>
        <v>0</v>
      </c>
      <c r="Z1984" s="40">
        <f t="shared" si="1004"/>
        <v>0</v>
      </c>
      <c r="AA1984" s="40">
        <f t="shared" si="1005"/>
        <v>0</v>
      </c>
      <c r="AB1984" s="40">
        <f t="shared" si="1006"/>
        <v>0</v>
      </c>
      <c r="AC1984" s="40">
        <f t="shared" si="1007"/>
        <v>0</v>
      </c>
      <c r="AD1984" s="39">
        <f t="shared" si="1008"/>
        <v>0</v>
      </c>
      <c r="AE1984" s="39">
        <f t="shared" si="1009"/>
        <v>0</v>
      </c>
      <c r="AF1984" t="str">
        <f t="shared" si="1010"/>
        <v/>
      </c>
      <c r="AG1984" t="str">
        <f t="shared" si="1011"/>
        <v/>
      </c>
      <c r="AH1984" t="str">
        <f t="shared" si="1012"/>
        <v/>
      </c>
      <c r="AJ1984" s="41" t="str">
        <f t="shared" si="1013"/>
        <v/>
      </c>
      <c r="AK1984" s="42" t="str">
        <f t="shared" si="1014"/>
        <v/>
      </c>
      <c r="AL1984" s="41" t="str">
        <f t="shared" si="1015"/>
        <v/>
      </c>
      <c r="AM1984" s="41" t="str">
        <f t="shared" si="1016"/>
        <v/>
      </c>
      <c r="AN1984" s="41" t="str">
        <f t="shared" si="1017"/>
        <v/>
      </c>
      <c r="AO1984" s="42" t="str">
        <f t="shared" si="1018"/>
        <v/>
      </c>
      <c r="AP1984" s="41" t="str">
        <f t="shared" si="1019"/>
        <v/>
      </c>
      <c r="AQ1984" s="41" t="str">
        <f t="shared" si="1020"/>
        <v/>
      </c>
      <c r="AR1984" s="41" t="str">
        <f>IF($AQ1984="","",COUNTIFS(L_ChaveCob,$AQ1984,L_Ausencia,"&gt;"&amp;$W1984)+COUNTIFS($AQ$4:$AQ1984,$AQ1984,$W$4:$W1984,$W1984))</f>
        <v/>
      </c>
      <c r="AS1984" s="42">
        <f t="shared" si="1021"/>
        <v>0</v>
      </c>
      <c r="AT1984" s="42">
        <f t="shared" si="1022"/>
        <v>0</v>
      </c>
      <c r="AU1984" s="42">
        <f t="shared" si="1023"/>
        <v>0</v>
      </c>
    </row>
    <row r="1985" spans="1:47" x14ac:dyDescent="0.2">
      <c r="A1985" s="35"/>
      <c r="B1985" s="36"/>
      <c r="C1985" s="36"/>
      <c r="D1985" s="36"/>
      <c r="E1985" s="37"/>
      <c r="F1985" s="37"/>
      <c r="G1985" s="36"/>
      <c r="H1985" s="36"/>
      <c r="I1985" s="36"/>
      <c r="J1985" s="36"/>
      <c r="K1985" s="37"/>
      <c r="L1985" s="37"/>
      <c r="M1985" s="37"/>
      <c r="N1985" s="38" t="str">
        <f t="shared" si="992"/>
        <v/>
      </c>
      <c r="O1985" t="str">
        <f t="shared" si="993"/>
        <v/>
      </c>
      <c r="P1985" t="str">
        <f t="shared" si="994"/>
        <v/>
      </c>
      <c r="Q1985" t="str">
        <f t="shared" si="995"/>
        <v/>
      </c>
      <c r="R1985" t="str">
        <f t="shared" si="996"/>
        <v/>
      </c>
      <c r="S1985" t="str">
        <f t="shared" si="997"/>
        <v/>
      </c>
      <c r="T1985" s="39" t="str">
        <f t="shared" si="998"/>
        <v/>
      </c>
      <c r="U1985" s="40">
        <f t="shared" si="999"/>
        <v>0</v>
      </c>
      <c r="V1985" s="40">
        <f t="shared" si="1000"/>
        <v>0</v>
      </c>
      <c r="W1985" s="40">
        <f t="shared" si="1001"/>
        <v>0</v>
      </c>
      <c r="X1985" t="str">
        <f t="shared" si="1002"/>
        <v/>
      </c>
      <c r="Y1985" s="40">
        <f t="shared" si="1003"/>
        <v>0</v>
      </c>
      <c r="Z1985" s="40">
        <f t="shared" si="1004"/>
        <v>0</v>
      </c>
      <c r="AA1985" s="40">
        <f t="shared" si="1005"/>
        <v>0</v>
      </c>
      <c r="AB1985" s="40">
        <f t="shared" si="1006"/>
        <v>0</v>
      </c>
      <c r="AC1985" s="40">
        <f t="shared" si="1007"/>
        <v>0</v>
      </c>
      <c r="AD1985" s="39">
        <f t="shared" si="1008"/>
        <v>0</v>
      </c>
      <c r="AE1985" s="39">
        <f t="shared" si="1009"/>
        <v>0</v>
      </c>
      <c r="AF1985" t="str">
        <f t="shared" si="1010"/>
        <v/>
      </c>
      <c r="AG1985" t="str">
        <f t="shared" si="1011"/>
        <v/>
      </c>
      <c r="AH1985" t="str">
        <f t="shared" si="1012"/>
        <v/>
      </c>
      <c r="AJ1985" s="41" t="str">
        <f t="shared" si="1013"/>
        <v/>
      </c>
      <c r="AK1985" s="42" t="str">
        <f t="shared" si="1014"/>
        <v/>
      </c>
      <c r="AL1985" s="41" t="str">
        <f t="shared" si="1015"/>
        <v/>
      </c>
      <c r="AM1985" s="41" t="str">
        <f t="shared" si="1016"/>
        <v/>
      </c>
      <c r="AN1985" s="41" t="str">
        <f t="shared" si="1017"/>
        <v/>
      </c>
      <c r="AO1985" s="42" t="str">
        <f t="shared" si="1018"/>
        <v/>
      </c>
      <c r="AP1985" s="41" t="str">
        <f t="shared" si="1019"/>
        <v/>
      </c>
      <c r="AQ1985" s="41" t="str">
        <f t="shared" si="1020"/>
        <v/>
      </c>
      <c r="AR1985" s="41" t="str">
        <f>IF($AQ1985="","",COUNTIFS(L_ChaveCob,$AQ1985,L_Ausencia,"&gt;"&amp;$W1985)+COUNTIFS($AQ$4:$AQ1985,$AQ1985,$W$4:$W1985,$W1985))</f>
        <v/>
      </c>
      <c r="AS1985" s="42">
        <f t="shared" si="1021"/>
        <v>0</v>
      </c>
      <c r="AT1985" s="42">
        <f t="shared" si="1022"/>
        <v>0</v>
      </c>
      <c r="AU1985" s="42">
        <f t="shared" si="1023"/>
        <v>0</v>
      </c>
    </row>
    <row r="1986" spans="1:47" x14ac:dyDescent="0.2">
      <c r="A1986" s="35"/>
      <c r="B1986" s="36"/>
      <c r="C1986" s="36"/>
      <c r="D1986" s="36"/>
      <c r="E1986" s="37"/>
      <c r="F1986" s="37"/>
      <c r="G1986" s="36"/>
      <c r="H1986" s="36"/>
      <c r="I1986" s="36"/>
      <c r="J1986" s="36"/>
      <c r="K1986" s="37"/>
      <c r="L1986" s="37"/>
      <c r="M1986" s="37"/>
      <c r="N1986" s="38" t="str">
        <f t="shared" si="992"/>
        <v/>
      </c>
      <c r="O1986" t="str">
        <f t="shared" si="993"/>
        <v/>
      </c>
      <c r="P1986" t="str">
        <f t="shared" si="994"/>
        <v/>
      </c>
      <c r="Q1986" t="str">
        <f t="shared" si="995"/>
        <v/>
      </c>
      <c r="R1986" t="str">
        <f t="shared" si="996"/>
        <v/>
      </c>
      <c r="S1986" t="str">
        <f t="shared" si="997"/>
        <v/>
      </c>
      <c r="T1986" s="39" t="str">
        <f t="shared" si="998"/>
        <v/>
      </c>
      <c r="U1986" s="40">
        <f t="shared" si="999"/>
        <v>0</v>
      </c>
      <c r="V1986" s="40">
        <f t="shared" si="1000"/>
        <v>0</v>
      </c>
      <c r="W1986" s="40">
        <f t="shared" si="1001"/>
        <v>0</v>
      </c>
      <c r="X1986" t="str">
        <f t="shared" si="1002"/>
        <v/>
      </c>
      <c r="Y1986" s="40">
        <f t="shared" si="1003"/>
        <v>0</v>
      </c>
      <c r="Z1986" s="40">
        <f t="shared" si="1004"/>
        <v>0</v>
      </c>
      <c r="AA1986" s="40">
        <f t="shared" si="1005"/>
        <v>0</v>
      </c>
      <c r="AB1986" s="40">
        <f t="shared" si="1006"/>
        <v>0</v>
      </c>
      <c r="AC1986" s="40">
        <f t="shared" si="1007"/>
        <v>0</v>
      </c>
      <c r="AD1986" s="39">
        <f t="shared" si="1008"/>
        <v>0</v>
      </c>
      <c r="AE1986" s="39">
        <f t="shared" si="1009"/>
        <v>0</v>
      </c>
      <c r="AF1986" t="str">
        <f t="shared" si="1010"/>
        <v/>
      </c>
      <c r="AG1986" t="str">
        <f t="shared" si="1011"/>
        <v/>
      </c>
      <c r="AH1986" t="str">
        <f t="shared" si="1012"/>
        <v/>
      </c>
      <c r="AJ1986" s="41" t="str">
        <f t="shared" si="1013"/>
        <v/>
      </c>
      <c r="AK1986" s="42" t="str">
        <f t="shared" si="1014"/>
        <v/>
      </c>
      <c r="AL1986" s="41" t="str">
        <f t="shared" si="1015"/>
        <v/>
      </c>
      <c r="AM1986" s="41" t="str">
        <f t="shared" si="1016"/>
        <v/>
      </c>
      <c r="AN1986" s="41" t="str">
        <f t="shared" si="1017"/>
        <v/>
      </c>
      <c r="AO1986" s="42" t="str">
        <f t="shared" si="1018"/>
        <v/>
      </c>
      <c r="AP1986" s="41" t="str">
        <f t="shared" si="1019"/>
        <v/>
      </c>
      <c r="AQ1986" s="41" t="str">
        <f t="shared" si="1020"/>
        <v/>
      </c>
      <c r="AR1986" s="41" t="str">
        <f>IF($AQ1986="","",COUNTIFS(L_ChaveCob,$AQ1986,L_Ausencia,"&gt;"&amp;$W1986)+COUNTIFS($AQ$4:$AQ1986,$AQ1986,$W$4:$W1986,$W1986))</f>
        <v/>
      </c>
      <c r="AS1986" s="42">
        <f t="shared" si="1021"/>
        <v>0</v>
      </c>
      <c r="AT1986" s="42">
        <f t="shared" si="1022"/>
        <v>0</v>
      </c>
      <c r="AU1986" s="42">
        <f t="shared" si="1023"/>
        <v>0</v>
      </c>
    </row>
    <row r="1987" spans="1:47" x14ac:dyDescent="0.2">
      <c r="A1987" s="35"/>
      <c r="B1987" s="36"/>
      <c r="C1987" s="36"/>
      <c r="D1987" s="36"/>
      <c r="E1987" s="37"/>
      <c r="F1987" s="37"/>
      <c r="G1987" s="36"/>
      <c r="H1987" s="36"/>
      <c r="I1987" s="36"/>
      <c r="J1987" s="36"/>
      <c r="K1987" s="37"/>
      <c r="L1987" s="37"/>
      <c r="M1987" s="37"/>
      <c r="N1987" s="38" t="str">
        <f t="shared" si="992"/>
        <v/>
      </c>
      <c r="O1987" t="str">
        <f t="shared" si="993"/>
        <v/>
      </c>
      <c r="P1987" t="str">
        <f t="shared" si="994"/>
        <v/>
      </c>
      <c r="Q1987" t="str">
        <f t="shared" si="995"/>
        <v/>
      </c>
      <c r="R1987" t="str">
        <f t="shared" si="996"/>
        <v/>
      </c>
      <c r="S1987" t="str">
        <f t="shared" si="997"/>
        <v/>
      </c>
      <c r="T1987" s="39" t="str">
        <f t="shared" si="998"/>
        <v/>
      </c>
      <c r="U1987" s="40">
        <f t="shared" si="999"/>
        <v>0</v>
      </c>
      <c r="V1987" s="40">
        <f t="shared" si="1000"/>
        <v>0</v>
      </c>
      <c r="W1987" s="40">
        <f t="shared" si="1001"/>
        <v>0</v>
      </c>
      <c r="X1987" t="str">
        <f t="shared" si="1002"/>
        <v/>
      </c>
      <c r="Y1987" s="40">
        <f t="shared" si="1003"/>
        <v>0</v>
      </c>
      <c r="Z1987" s="40">
        <f t="shared" si="1004"/>
        <v>0</v>
      </c>
      <c r="AA1987" s="40">
        <f t="shared" si="1005"/>
        <v>0</v>
      </c>
      <c r="AB1987" s="40">
        <f t="shared" si="1006"/>
        <v>0</v>
      </c>
      <c r="AC1987" s="40">
        <f t="shared" si="1007"/>
        <v>0</v>
      </c>
      <c r="AD1987" s="39">
        <f t="shared" si="1008"/>
        <v>0</v>
      </c>
      <c r="AE1987" s="39">
        <f t="shared" si="1009"/>
        <v>0</v>
      </c>
      <c r="AF1987" t="str">
        <f t="shared" si="1010"/>
        <v/>
      </c>
      <c r="AG1987" t="str">
        <f t="shared" si="1011"/>
        <v/>
      </c>
      <c r="AH1987" t="str">
        <f t="shared" si="1012"/>
        <v/>
      </c>
      <c r="AJ1987" s="41" t="str">
        <f t="shared" si="1013"/>
        <v/>
      </c>
      <c r="AK1987" s="42" t="str">
        <f t="shared" si="1014"/>
        <v/>
      </c>
      <c r="AL1987" s="41" t="str">
        <f t="shared" si="1015"/>
        <v/>
      </c>
      <c r="AM1987" s="41" t="str">
        <f t="shared" si="1016"/>
        <v/>
      </c>
      <c r="AN1987" s="41" t="str">
        <f t="shared" si="1017"/>
        <v/>
      </c>
      <c r="AO1987" s="42" t="str">
        <f t="shared" si="1018"/>
        <v/>
      </c>
      <c r="AP1987" s="41" t="str">
        <f t="shared" si="1019"/>
        <v/>
      </c>
      <c r="AQ1987" s="41" t="str">
        <f t="shared" si="1020"/>
        <v/>
      </c>
      <c r="AR1987" s="41" t="str">
        <f>IF($AQ1987="","",COUNTIFS(L_ChaveCob,$AQ1987,L_Ausencia,"&gt;"&amp;$W1987)+COUNTIFS($AQ$4:$AQ1987,$AQ1987,$W$4:$W1987,$W1987))</f>
        <v/>
      </c>
      <c r="AS1987" s="42">
        <f t="shared" si="1021"/>
        <v>0</v>
      </c>
      <c r="AT1987" s="42">
        <f t="shared" si="1022"/>
        <v>0</v>
      </c>
      <c r="AU1987" s="42">
        <f t="shared" si="1023"/>
        <v>0</v>
      </c>
    </row>
    <row r="1988" spans="1:47" x14ac:dyDescent="0.2">
      <c r="A1988" s="35"/>
      <c r="B1988" s="36"/>
      <c r="C1988" s="36"/>
      <c r="D1988" s="36"/>
      <c r="E1988" s="37"/>
      <c r="F1988" s="37"/>
      <c r="G1988" s="36"/>
      <c r="H1988" s="36"/>
      <c r="I1988" s="36"/>
      <c r="J1988" s="36"/>
      <c r="K1988" s="37"/>
      <c r="L1988" s="37"/>
      <c r="M1988" s="37"/>
      <c r="N1988" s="38" t="str">
        <f t="shared" si="992"/>
        <v/>
      </c>
      <c r="O1988" t="str">
        <f t="shared" si="993"/>
        <v/>
      </c>
      <c r="P1988" t="str">
        <f t="shared" si="994"/>
        <v/>
      </c>
      <c r="Q1988" t="str">
        <f t="shared" si="995"/>
        <v/>
      </c>
      <c r="R1988" t="str">
        <f t="shared" si="996"/>
        <v/>
      </c>
      <c r="S1988" t="str">
        <f t="shared" si="997"/>
        <v/>
      </c>
      <c r="T1988" s="39" t="str">
        <f t="shared" si="998"/>
        <v/>
      </c>
      <c r="U1988" s="40">
        <f t="shared" si="999"/>
        <v>0</v>
      </c>
      <c r="V1988" s="40">
        <f t="shared" si="1000"/>
        <v>0</v>
      </c>
      <c r="W1988" s="40">
        <f t="shared" si="1001"/>
        <v>0</v>
      </c>
      <c r="X1988" t="str">
        <f t="shared" si="1002"/>
        <v/>
      </c>
      <c r="Y1988" s="40">
        <f t="shared" si="1003"/>
        <v>0</v>
      </c>
      <c r="Z1988" s="40">
        <f t="shared" si="1004"/>
        <v>0</v>
      </c>
      <c r="AA1988" s="40">
        <f t="shared" si="1005"/>
        <v>0</v>
      </c>
      <c r="AB1988" s="40">
        <f t="shared" si="1006"/>
        <v>0</v>
      </c>
      <c r="AC1988" s="40">
        <f t="shared" si="1007"/>
        <v>0</v>
      </c>
      <c r="AD1988" s="39">
        <f t="shared" si="1008"/>
        <v>0</v>
      </c>
      <c r="AE1988" s="39">
        <f t="shared" si="1009"/>
        <v>0</v>
      </c>
      <c r="AF1988" t="str">
        <f t="shared" si="1010"/>
        <v/>
      </c>
      <c r="AG1988" t="str">
        <f t="shared" si="1011"/>
        <v/>
      </c>
      <c r="AH1988" t="str">
        <f t="shared" si="1012"/>
        <v/>
      </c>
      <c r="AJ1988" s="41" t="str">
        <f t="shared" si="1013"/>
        <v/>
      </c>
      <c r="AK1988" s="42" t="str">
        <f t="shared" si="1014"/>
        <v/>
      </c>
      <c r="AL1988" s="41" t="str">
        <f t="shared" si="1015"/>
        <v/>
      </c>
      <c r="AM1988" s="41" t="str">
        <f t="shared" si="1016"/>
        <v/>
      </c>
      <c r="AN1988" s="41" t="str">
        <f t="shared" si="1017"/>
        <v/>
      </c>
      <c r="AO1988" s="42" t="str">
        <f t="shared" si="1018"/>
        <v/>
      </c>
      <c r="AP1988" s="41" t="str">
        <f t="shared" si="1019"/>
        <v/>
      </c>
      <c r="AQ1988" s="41" t="str">
        <f t="shared" si="1020"/>
        <v/>
      </c>
      <c r="AR1988" s="41" t="str">
        <f>IF($AQ1988="","",COUNTIFS(L_ChaveCob,$AQ1988,L_Ausencia,"&gt;"&amp;$W1988)+COUNTIFS($AQ$4:$AQ1988,$AQ1988,$W$4:$W1988,$W1988))</f>
        <v/>
      </c>
      <c r="AS1988" s="42">
        <f t="shared" si="1021"/>
        <v>0</v>
      </c>
      <c r="AT1988" s="42">
        <f t="shared" si="1022"/>
        <v>0</v>
      </c>
      <c r="AU1988" s="42">
        <f t="shared" si="1023"/>
        <v>0</v>
      </c>
    </row>
    <row r="1989" spans="1:47" x14ac:dyDescent="0.2">
      <c r="A1989" s="35"/>
      <c r="B1989" s="36"/>
      <c r="C1989" s="36"/>
      <c r="D1989" s="36"/>
      <c r="E1989" s="37"/>
      <c r="F1989" s="37"/>
      <c r="G1989" s="36"/>
      <c r="H1989" s="36"/>
      <c r="I1989" s="36"/>
      <c r="J1989" s="36"/>
      <c r="K1989" s="37"/>
      <c r="L1989" s="37"/>
      <c r="M1989" s="37"/>
      <c r="N1989" s="38" t="str">
        <f t="shared" si="992"/>
        <v/>
      </c>
      <c r="O1989" t="str">
        <f t="shared" si="993"/>
        <v/>
      </c>
      <c r="P1989" t="str">
        <f t="shared" si="994"/>
        <v/>
      </c>
      <c r="Q1989" t="str">
        <f t="shared" si="995"/>
        <v/>
      </c>
      <c r="R1989" t="str">
        <f t="shared" si="996"/>
        <v/>
      </c>
      <c r="S1989" t="str">
        <f t="shared" si="997"/>
        <v/>
      </c>
      <c r="T1989" s="39" t="str">
        <f t="shared" si="998"/>
        <v/>
      </c>
      <c r="U1989" s="40">
        <f t="shared" si="999"/>
        <v>0</v>
      </c>
      <c r="V1989" s="40">
        <f t="shared" si="1000"/>
        <v>0</v>
      </c>
      <c r="W1989" s="40">
        <f t="shared" si="1001"/>
        <v>0</v>
      </c>
      <c r="X1989" t="str">
        <f t="shared" si="1002"/>
        <v/>
      </c>
      <c r="Y1989" s="40">
        <f t="shared" si="1003"/>
        <v>0</v>
      </c>
      <c r="Z1989" s="40">
        <f t="shared" si="1004"/>
        <v>0</v>
      </c>
      <c r="AA1989" s="40">
        <f t="shared" si="1005"/>
        <v>0</v>
      </c>
      <c r="AB1989" s="40">
        <f t="shared" si="1006"/>
        <v>0</v>
      </c>
      <c r="AC1989" s="40">
        <f t="shared" si="1007"/>
        <v>0</v>
      </c>
      <c r="AD1989" s="39">
        <f t="shared" si="1008"/>
        <v>0</v>
      </c>
      <c r="AE1989" s="39">
        <f t="shared" si="1009"/>
        <v>0</v>
      </c>
      <c r="AF1989" t="str">
        <f t="shared" si="1010"/>
        <v/>
      </c>
      <c r="AG1989" t="str">
        <f t="shared" si="1011"/>
        <v/>
      </c>
      <c r="AH1989" t="str">
        <f t="shared" si="1012"/>
        <v/>
      </c>
      <c r="AJ1989" s="41" t="str">
        <f t="shared" si="1013"/>
        <v/>
      </c>
      <c r="AK1989" s="42" t="str">
        <f t="shared" si="1014"/>
        <v/>
      </c>
      <c r="AL1989" s="41" t="str">
        <f t="shared" si="1015"/>
        <v/>
      </c>
      <c r="AM1989" s="41" t="str">
        <f t="shared" si="1016"/>
        <v/>
      </c>
      <c r="AN1989" s="41" t="str">
        <f t="shared" si="1017"/>
        <v/>
      </c>
      <c r="AO1989" s="42" t="str">
        <f t="shared" si="1018"/>
        <v/>
      </c>
      <c r="AP1989" s="41" t="str">
        <f t="shared" si="1019"/>
        <v/>
      </c>
      <c r="AQ1989" s="41" t="str">
        <f t="shared" si="1020"/>
        <v/>
      </c>
      <c r="AR1989" s="41" t="str">
        <f>IF($AQ1989="","",COUNTIFS(L_ChaveCob,$AQ1989,L_Ausencia,"&gt;"&amp;$W1989)+COUNTIFS($AQ$4:$AQ1989,$AQ1989,$W$4:$W1989,$W1989))</f>
        <v/>
      </c>
      <c r="AS1989" s="42">
        <f t="shared" si="1021"/>
        <v>0</v>
      </c>
      <c r="AT1989" s="42">
        <f t="shared" si="1022"/>
        <v>0</v>
      </c>
      <c r="AU1989" s="42">
        <f t="shared" si="1023"/>
        <v>0</v>
      </c>
    </row>
    <row r="1990" spans="1:47" x14ac:dyDescent="0.2">
      <c r="A1990" s="35"/>
      <c r="B1990" s="36"/>
      <c r="C1990" s="36"/>
      <c r="D1990" s="36"/>
      <c r="E1990" s="37"/>
      <c r="F1990" s="37"/>
      <c r="G1990" s="36"/>
      <c r="H1990" s="36"/>
      <c r="I1990" s="36"/>
      <c r="J1990" s="36"/>
      <c r="K1990" s="37"/>
      <c r="L1990" s="37"/>
      <c r="M1990" s="37"/>
      <c r="N1990" s="38" t="str">
        <f t="shared" si="992"/>
        <v/>
      </c>
      <c r="O1990" t="str">
        <f t="shared" si="993"/>
        <v/>
      </c>
      <c r="P1990" t="str">
        <f t="shared" si="994"/>
        <v/>
      </c>
      <c r="Q1990" t="str">
        <f t="shared" si="995"/>
        <v/>
      </c>
      <c r="R1990" t="str">
        <f t="shared" si="996"/>
        <v/>
      </c>
      <c r="S1990" t="str">
        <f t="shared" si="997"/>
        <v/>
      </c>
      <c r="T1990" s="39" t="str">
        <f t="shared" si="998"/>
        <v/>
      </c>
      <c r="U1990" s="40">
        <f t="shared" si="999"/>
        <v>0</v>
      </c>
      <c r="V1990" s="40">
        <f t="shared" si="1000"/>
        <v>0</v>
      </c>
      <c r="W1990" s="40">
        <f t="shared" si="1001"/>
        <v>0</v>
      </c>
      <c r="X1990" t="str">
        <f t="shared" si="1002"/>
        <v/>
      </c>
      <c r="Y1990" s="40">
        <f t="shared" si="1003"/>
        <v>0</v>
      </c>
      <c r="Z1990" s="40">
        <f t="shared" si="1004"/>
        <v>0</v>
      </c>
      <c r="AA1990" s="40">
        <f t="shared" si="1005"/>
        <v>0</v>
      </c>
      <c r="AB1990" s="40">
        <f t="shared" si="1006"/>
        <v>0</v>
      </c>
      <c r="AC1990" s="40">
        <f t="shared" si="1007"/>
        <v>0</v>
      </c>
      <c r="AD1990" s="39">
        <f t="shared" si="1008"/>
        <v>0</v>
      </c>
      <c r="AE1990" s="39">
        <f t="shared" si="1009"/>
        <v>0</v>
      </c>
      <c r="AF1990" t="str">
        <f t="shared" si="1010"/>
        <v/>
      </c>
      <c r="AG1990" t="str">
        <f t="shared" si="1011"/>
        <v/>
      </c>
      <c r="AH1990" t="str">
        <f t="shared" si="1012"/>
        <v/>
      </c>
      <c r="AJ1990" s="41" t="str">
        <f t="shared" si="1013"/>
        <v/>
      </c>
      <c r="AK1990" s="42" t="str">
        <f t="shared" si="1014"/>
        <v/>
      </c>
      <c r="AL1990" s="41" t="str">
        <f t="shared" si="1015"/>
        <v/>
      </c>
      <c r="AM1990" s="41" t="str">
        <f t="shared" si="1016"/>
        <v/>
      </c>
      <c r="AN1990" s="41" t="str">
        <f t="shared" si="1017"/>
        <v/>
      </c>
      <c r="AO1990" s="42" t="str">
        <f t="shared" si="1018"/>
        <v/>
      </c>
      <c r="AP1990" s="41" t="str">
        <f t="shared" si="1019"/>
        <v/>
      </c>
      <c r="AQ1990" s="41" t="str">
        <f t="shared" si="1020"/>
        <v/>
      </c>
      <c r="AR1990" s="41" t="str">
        <f>IF($AQ1990="","",COUNTIFS(L_ChaveCob,$AQ1990,L_Ausencia,"&gt;"&amp;$W1990)+COUNTIFS($AQ$4:$AQ1990,$AQ1990,$W$4:$W1990,$W1990))</f>
        <v/>
      </c>
      <c r="AS1990" s="42">
        <f t="shared" si="1021"/>
        <v>0</v>
      </c>
      <c r="AT1990" s="42">
        <f t="shared" si="1022"/>
        <v>0</v>
      </c>
      <c r="AU1990" s="42">
        <f t="shared" si="1023"/>
        <v>0</v>
      </c>
    </row>
    <row r="1991" spans="1:47" x14ac:dyDescent="0.2">
      <c r="A1991" s="35"/>
      <c r="B1991" s="36"/>
      <c r="C1991" s="36"/>
      <c r="D1991" s="36"/>
      <c r="E1991" s="37"/>
      <c r="F1991" s="37"/>
      <c r="G1991" s="36"/>
      <c r="H1991" s="36"/>
      <c r="I1991" s="36"/>
      <c r="J1991" s="36"/>
      <c r="K1991" s="37"/>
      <c r="L1991" s="37"/>
      <c r="M1991" s="37"/>
      <c r="N1991" s="38" t="str">
        <f t="shared" si="992"/>
        <v/>
      </c>
      <c r="O1991" t="str">
        <f t="shared" si="993"/>
        <v/>
      </c>
      <c r="P1991" t="str">
        <f t="shared" si="994"/>
        <v/>
      </c>
      <c r="Q1991" t="str">
        <f t="shared" si="995"/>
        <v/>
      </c>
      <c r="R1991" t="str">
        <f t="shared" si="996"/>
        <v/>
      </c>
      <c r="S1991" t="str">
        <f t="shared" si="997"/>
        <v/>
      </c>
      <c r="T1991" s="39" t="str">
        <f t="shared" si="998"/>
        <v/>
      </c>
      <c r="U1991" s="40">
        <f t="shared" si="999"/>
        <v>0</v>
      </c>
      <c r="V1991" s="40">
        <f t="shared" si="1000"/>
        <v>0</v>
      </c>
      <c r="W1991" s="40">
        <f t="shared" si="1001"/>
        <v>0</v>
      </c>
      <c r="X1991" t="str">
        <f t="shared" si="1002"/>
        <v/>
      </c>
      <c r="Y1991" s="40">
        <f t="shared" si="1003"/>
        <v>0</v>
      </c>
      <c r="Z1991" s="40">
        <f t="shared" si="1004"/>
        <v>0</v>
      </c>
      <c r="AA1991" s="40">
        <f t="shared" si="1005"/>
        <v>0</v>
      </c>
      <c r="AB1991" s="40">
        <f t="shared" si="1006"/>
        <v>0</v>
      </c>
      <c r="AC1991" s="40">
        <f t="shared" si="1007"/>
        <v>0</v>
      </c>
      <c r="AD1991" s="39">
        <f t="shared" si="1008"/>
        <v>0</v>
      </c>
      <c r="AE1991" s="39">
        <f t="shared" si="1009"/>
        <v>0</v>
      </c>
      <c r="AF1991" t="str">
        <f t="shared" si="1010"/>
        <v/>
      </c>
      <c r="AG1991" t="str">
        <f t="shared" si="1011"/>
        <v/>
      </c>
      <c r="AH1991" t="str">
        <f t="shared" si="1012"/>
        <v/>
      </c>
      <c r="AJ1991" s="41" t="str">
        <f t="shared" si="1013"/>
        <v/>
      </c>
      <c r="AK1991" s="42" t="str">
        <f t="shared" si="1014"/>
        <v/>
      </c>
      <c r="AL1991" s="41" t="str">
        <f t="shared" si="1015"/>
        <v/>
      </c>
      <c r="AM1991" s="41" t="str">
        <f t="shared" si="1016"/>
        <v/>
      </c>
      <c r="AN1991" s="41" t="str">
        <f t="shared" si="1017"/>
        <v/>
      </c>
      <c r="AO1991" s="42" t="str">
        <f t="shared" si="1018"/>
        <v/>
      </c>
      <c r="AP1991" s="41" t="str">
        <f t="shared" si="1019"/>
        <v/>
      </c>
      <c r="AQ1991" s="41" t="str">
        <f t="shared" si="1020"/>
        <v/>
      </c>
      <c r="AR1991" s="41" t="str">
        <f>IF($AQ1991="","",COUNTIFS(L_ChaveCob,$AQ1991,L_Ausencia,"&gt;"&amp;$W1991)+COUNTIFS($AQ$4:$AQ1991,$AQ1991,$W$4:$W1991,$W1991))</f>
        <v/>
      </c>
      <c r="AS1991" s="42">
        <f t="shared" si="1021"/>
        <v>0</v>
      </c>
      <c r="AT1991" s="42">
        <f t="shared" si="1022"/>
        <v>0</v>
      </c>
      <c r="AU1991" s="42">
        <f t="shared" si="1023"/>
        <v>0</v>
      </c>
    </row>
    <row r="1992" spans="1:47" x14ac:dyDescent="0.2">
      <c r="A1992" s="35"/>
      <c r="B1992" s="36"/>
      <c r="C1992" s="36"/>
      <c r="D1992" s="36"/>
      <c r="E1992" s="37"/>
      <c r="F1992" s="37"/>
      <c r="G1992" s="36"/>
      <c r="H1992" s="36"/>
      <c r="I1992" s="36"/>
      <c r="J1992" s="36"/>
      <c r="K1992" s="37"/>
      <c r="L1992" s="37"/>
      <c r="M1992" s="37"/>
      <c r="N1992" s="38" t="str">
        <f t="shared" si="992"/>
        <v/>
      </c>
      <c r="O1992" t="str">
        <f t="shared" si="993"/>
        <v/>
      </c>
      <c r="P1992" t="str">
        <f t="shared" si="994"/>
        <v/>
      </c>
      <c r="Q1992" t="str">
        <f t="shared" si="995"/>
        <v/>
      </c>
      <c r="R1992" t="str">
        <f t="shared" si="996"/>
        <v/>
      </c>
      <c r="S1992" t="str">
        <f t="shared" si="997"/>
        <v/>
      </c>
      <c r="T1992" s="39" t="str">
        <f t="shared" si="998"/>
        <v/>
      </c>
      <c r="U1992" s="40">
        <f t="shared" si="999"/>
        <v>0</v>
      </c>
      <c r="V1992" s="40">
        <f t="shared" si="1000"/>
        <v>0</v>
      </c>
      <c r="W1992" s="40">
        <f t="shared" si="1001"/>
        <v>0</v>
      </c>
      <c r="X1992" t="str">
        <f t="shared" si="1002"/>
        <v/>
      </c>
      <c r="Y1992" s="40">
        <f t="shared" si="1003"/>
        <v>0</v>
      </c>
      <c r="Z1992" s="40">
        <f t="shared" si="1004"/>
        <v>0</v>
      </c>
      <c r="AA1992" s="40">
        <f t="shared" si="1005"/>
        <v>0</v>
      </c>
      <c r="AB1992" s="40">
        <f t="shared" si="1006"/>
        <v>0</v>
      </c>
      <c r="AC1992" s="40">
        <f t="shared" si="1007"/>
        <v>0</v>
      </c>
      <c r="AD1992" s="39">
        <f t="shared" si="1008"/>
        <v>0</v>
      </c>
      <c r="AE1992" s="39">
        <f t="shared" si="1009"/>
        <v>0</v>
      </c>
      <c r="AF1992" t="str">
        <f t="shared" si="1010"/>
        <v/>
      </c>
      <c r="AG1992" t="str">
        <f t="shared" si="1011"/>
        <v/>
      </c>
      <c r="AH1992" t="str">
        <f t="shared" si="1012"/>
        <v/>
      </c>
      <c r="AJ1992" s="41" t="str">
        <f t="shared" si="1013"/>
        <v/>
      </c>
      <c r="AK1992" s="42" t="str">
        <f t="shared" si="1014"/>
        <v/>
      </c>
      <c r="AL1992" s="41" t="str">
        <f t="shared" si="1015"/>
        <v/>
      </c>
      <c r="AM1992" s="41" t="str">
        <f t="shared" si="1016"/>
        <v/>
      </c>
      <c r="AN1992" s="41" t="str">
        <f t="shared" si="1017"/>
        <v/>
      </c>
      <c r="AO1992" s="42" t="str">
        <f t="shared" si="1018"/>
        <v/>
      </c>
      <c r="AP1992" s="41" t="str">
        <f t="shared" si="1019"/>
        <v/>
      </c>
      <c r="AQ1992" s="41" t="str">
        <f t="shared" si="1020"/>
        <v/>
      </c>
      <c r="AR1992" s="41" t="str">
        <f>IF($AQ1992="","",COUNTIFS(L_ChaveCob,$AQ1992,L_Ausencia,"&gt;"&amp;$W1992)+COUNTIFS($AQ$4:$AQ1992,$AQ1992,$W$4:$W1992,$W1992))</f>
        <v/>
      </c>
      <c r="AS1992" s="42">
        <f t="shared" si="1021"/>
        <v>0</v>
      </c>
      <c r="AT1992" s="42">
        <f t="shared" si="1022"/>
        <v>0</v>
      </c>
      <c r="AU1992" s="42">
        <f t="shared" si="1023"/>
        <v>0</v>
      </c>
    </row>
    <row r="1993" spans="1:47" x14ac:dyDescent="0.2">
      <c r="A1993" s="35"/>
      <c r="B1993" s="36"/>
      <c r="C1993" s="36"/>
      <c r="D1993" s="36"/>
      <c r="E1993" s="37"/>
      <c r="F1993" s="37"/>
      <c r="G1993" s="36"/>
      <c r="H1993" s="36"/>
      <c r="I1993" s="36"/>
      <c r="J1993" s="36"/>
      <c r="K1993" s="37"/>
      <c r="L1993" s="37"/>
      <c r="M1993" s="37"/>
      <c r="N1993" s="38" t="str">
        <f t="shared" si="992"/>
        <v/>
      </c>
      <c r="O1993" t="str">
        <f t="shared" si="993"/>
        <v/>
      </c>
      <c r="P1993" t="str">
        <f t="shared" si="994"/>
        <v/>
      </c>
      <c r="Q1993" t="str">
        <f t="shared" si="995"/>
        <v/>
      </c>
      <c r="R1993" t="str">
        <f t="shared" si="996"/>
        <v/>
      </c>
      <c r="S1993" t="str">
        <f t="shared" si="997"/>
        <v/>
      </c>
      <c r="T1993" s="39" t="str">
        <f t="shared" si="998"/>
        <v/>
      </c>
      <c r="U1993" s="40">
        <f t="shared" si="999"/>
        <v>0</v>
      </c>
      <c r="V1993" s="40">
        <f t="shared" si="1000"/>
        <v>0</v>
      </c>
      <c r="W1993" s="40">
        <f t="shared" si="1001"/>
        <v>0</v>
      </c>
      <c r="X1993" t="str">
        <f t="shared" si="1002"/>
        <v/>
      </c>
      <c r="Y1993" s="40">
        <f t="shared" si="1003"/>
        <v>0</v>
      </c>
      <c r="Z1993" s="40">
        <f t="shared" si="1004"/>
        <v>0</v>
      </c>
      <c r="AA1993" s="40">
        <f t="shared" si="1005"/>
        <v>0</v>
      </c>
      <c r="AB1993" s="40">
        <f t="shared" si="1006"/>
        <v>0</v>
      </c>
      <c r="AC1993" s="40">
        <f t="shared" si="1007"/>
        <v>0</v>
      </c>
      <c r="AD1993" s="39">
        <f t="shared" si="1008"/>
        <v>0</v>
      </c>
      <c r="AE1993" s="39">
        <f t="shared" si="1009"/>
        <v>0</v>
      </c>
      <c r="AF1993" t="str">
        <f t="shared" si="1010"/>
        <v/>
      </c>
      <c r="AG1993" t="str">
        <f t="shared" si="1011"/>
        <v/>
      </c>
      <c r="AH1993" t="str">
        <f t="shared" si="1012"/>
        <v/>
      </c>
      <c r="AJ1993" s="41" t="str">
        <f t="shared" si="1013"/>
        <v/>
      </c>
      <c r="AK1993" s="42" t="str">
        <f t="shared" si="1014"/>
        <v/>
      </c>
      <c r="AL1993" s="41" t="str">
        <f t="shared" si="1015"/>
        <v/>
      </c>
      <c r="AM1993" s="41" t="str">
        <f t="shared" si="1016"/>
        <v/>
      </c>
      <c r="AN1993" s="41" t="str">
        <f t="shared" si="1017"/>
        <v/>
      </c>
      <c r="AO1993" s="42" t="str">
        <f t="shared" si="1018"/>
        <v/>
      </c>
      <c r="AP1993" s="41" t="str">
        <f t="shared" si="1019"/>
        <v/>
      </c>
      <c r="AQ1993" s="41" t="str">
        <f t="shared" si="1020"/>
        <v/>
      </c>
      <c r="AR1993" s="41" t="str">
        <f>IF($AQ1993="","",COUNTIFS(L_ChaveCob,$AQ1993,L_Ausencia,"&gt;"&amp;$W1993)+COUNTIFS($AQ$4:$AQ1993,$AQ1993,$W$4:$W1993,$W1993))</f>
        <v/>
      </c>
      <c r="AS1993" s="42">
        <f t="shared" si="1021"/>
        <v>0</v>
      </c>
      <c r="AT1993" s="42">
        <f t="shared" si="1022"/>
        <v>0</v>
      </c>
      <c r="AU1993" s="42">
        <f t="shared" si="1023"/>
        <v>0</v>
      </c>
    </row>
    <row r="1994" spans="1:47" x14ac:dyDescent="0.2">
      <c r="A1994" s="35"/>
      <c r="B1994" s="36"/>
      <c r="C1994" s="36"/>
      <c r="D1994" s="36"/>
      <c r="E1994" s="37"/>
      <c r="F1994" s="37"/>
      <c r="G1994" s="36"/>
      <c r="H1994" s="36"/>
      <c r="I1994" s="36"/>
      <c r="J1994" s="36"/>
      <c r="K1994" s="37"/>
      <c r="L1994" s="37"/>
      <c r="M1994" s="37"/>
      <c r="N1994" s="38" t="str">
        <f t="shared" si="992"/>
        <v/>
      </c>
      <c r="O1994" t="str">
        <f t="shared" si="993"/>
        <v/>
      </c>
      <c r="P1994" t="str">
        <f t="shared" si="994"/>
        <v/>
      </c>
      <c r="Q1994" t="str">
        <f t="shared" si="995"/>
        <v/>
      </c>
      <c r="R1994" t="str">
        <f t="shared" si="996"/>
        <v/>
      </c>
      <c r="S1994" t="str">
        <f t="shared" si="997"/>
        <v/>
      </c>
      <c r="T1994" s="39" t="str">
        <f t="shared" si="998"/>
        <v/>
      </c>
      <c r="U1994" s="40">
        <f t="shared" si="999"/>
        <v>0</v>
      </c>
      <c r="V1994" s="40">
        <f t="shared" si="1000"/>
        <v>0</v>
      </c>
      <c r="W1994" s="40">
        <f t="shared" si="1001"/>
        <v>0</v>
      </c>
      <c r="X1994" t="str">
        <f t="shared" si="1002"/>
        <v/>
      </c>
      <c r="Y1994" s="40">
        <f t="shared" si="1003"/>
        <v>0</v>
      </c>
      <c r="Z1994" s="40">
        <f t="shared" si="1004"/>
        <v>0</v>
      </c>
      <c r="AA1994" s="40">
        <f t="shared" si="1005"/>
        <v>0</v>
      </c>
      <c r="AB1994" s="40">
        <f t="shared" si="1006"/>
        <v>0</v>
      </c>
      <c r="AC1994" s="40">
        <f t="shared" si="1007"/>
        <v>0</v>
      </c>
      <c r="AD1994" s="39">
        <f t="shared" si="1008"/>
        <v>0</v>
      </c>
      <c r="AE1994" s="39">
        <f t="shared" si="1009"/>
        <v>0</v>
      </c>
      <c r="AF1994" t="str">
        <f t="shared" si="1010"/>
        <v/>
      </c>
      <c r="AG1994" t="str">
        <f t="shared" si="1011"/>
        <v/>
      </c>
      <c r="AH1994" t="str">
        <f t="shared" si="1012"/>
        <v/>
      </c>
      <c r="AJ1994" s="41" t="str">
        <f t="shared" si="1013"/>
        <v/>
      </c>
      <c r="AK1994" s="42" t="str">
        <f t="shared" si="1014"/>
        <v/>
      </c>
      <c r="AL1994" s="41" t="str">
        <f t="shared" si="1015"/>
        <v/>
      </c>
      <c r="AM1994" s="41" t="str">
        <f t="shared" si="1016"/>
        <v/>
      </c>
      <c r="AN1994" s="41" t="str">
        <f t="shared" si="1017"/>
        <v/>
      </c>
      <c r="AO1994" s="42" t="str">
        <f t="shared" si="1018"/>
        <v/>
      </c>
      <c r="AP1994" s="41" t="str">
        <f t="shared" si="1019"/>
        <v/>
      </c>
      <c r="AQ1994" s="41" t="str">
        <f t="shared" si="1020"/>
        <v/>
      </c>
      <c r="AR1994" s="41" t="str">
        <f>IF($AQ1994="","",COUNTIFS(L_ChaveCob,$AQ1994,L_Ausencia,"&gt;"&amp;$W1994)+COUNTIFS($AQ$4:$AQ1994,$AQ1994,$W$4:$W1994,$W1994))</f>
        <v/>
      </c>
      <c r="AS1994" s="42">
        <f t="shared" si="1021"/>
        <v>0</v>
      </c>
      <c r="AT1994" s="42">
        <f t="shared" si="1022"/>
        <v>0</v>
      </c>
      <c r="AU1994" s="42">
        <f t="shared" si="1023"/>
        <v>0</v>
      </c>
    </row>
    <row r="1995" spans="1:47" x14ac:dyDescent="0.2">
      <c r="A1995" s="35"/>
      <c r="B1995" s="36"/>
      <c r="C1995" s="36"/>
      <c r="D1995" s="36"/>
      <c r="E1995" s="37"/>
      <c r="F1995" s="37"/>
      <c r="G1995" s="36"/>
      <c r="H1995" s="36"/>
      <c r="I1995" s="36"/>
      <c r="J1995" s="36"/>
      <c r="K1995" s="37"/>
      <c r="L1995" s="37"/>
      <c r="M1995" s="37"/>
      <c r="N1995" s="38" t="str">
        <f t="shared" si="992"/>
        <v/>
      </c>
      <c r="O1995" t="str">
        <f t="shared" si="993"/>
        <v/>
      </c>
      <c r="P1995" t="str">
        <f t="shared" si="994"/>
        <v/>
      </c>
      <c r="Q1995" t="str">
        <f t="shared" si="995"/>
        <v/>
      </c>
      <c r="R1995" t="str">
        <f t="shared" si="996"/>
        <v/>
      </c>
      <c r="S1995" t="str">
        <f t="shared" si="997"/>
        <v/>
      </c>
      <c r="T1995" s="39" t="str">
        <f t="shared" si="998"/>
        <v/>
      </c>
      <c r="U1995" s="40">
        <f t="shared" si="999"/>
        <v>0</v>
      </c>
      <c r="V1995" s="40">
        <f t="shared" si="1000"/>
        <v>0</v>
      </c>
      <c r="W1995" s="40">
        <f t="shared" si="1001"/>
        <v>0</v>
      </c>
      <c r="X1995" t="str">
        <f t="shared" si="1002"/>
        <v/>
      </c>
      <c r="Y1995" s="40">
        <f t="shared" si="1003"/>
        <v>0</v>
      </c>
      <c r="Z1995" s="40">
        <f t="shared" si="1004"/>
        <v>0</v>
      </c>
      <c r="AA1995" s="40">
        <f t="shared" si="1005"/>
        <v>0</v>
      </c>
      <c r="AB1995" s="40">
        <f t="shared" si="1006"/>
        <v>0</v>
      </c>
      <c r="AC1995" s="40">
        <f t="shared" si="1007"/>
        <v>0</v>
      </c>
      <c r="AD1995" s="39">
        <f t="shared" si="1008"/>
        <v>0</v>
      </c>
      <c r="AE1995" s="39">
        <f t="shared" si="1009"/>
        <v>0</v>
      </c>
      <c r="AF1995" t="str">
        <f t="shared" si="1010"/>
        <v/>
      </c>
      <c r="AG1995" t="str">
        <f t="shared" si="1011"/>
        <v/>
      </c>
      <c r="AH1995" t="str">
        <f t="shared" si="1012"/>
        <v/>
      </c>
      <c r="AJ1995" s="41" t="str">
        <f t="shared" si="1013"/>
        <v/>
      </c>
      <c r="AK1995" s="42" t="str">
        <f t="shared" si="1014"/>
        <v/>
      </c>
      <c r="AL1995" s="41" t="str">
        <f t="shared" si="1015"/>
        <v/>
      </c>
      <c r="AM1995" s="41" t="str">
        <f t="shared" si="1016"/>
        <v/>
      </c>
      <c r="AN1995" s="41" t="str">
        <f t="shared" si="1017"/>
        <v/>
      </c>
      <c r="AO1995" s="42" t="str">
        <f t="shared" si="1018"/>
        <v/>
      </c>
      <c r="AP1995" s="41" t="str">
        <f t="shared" si="1019"/>
        <v/>
      </c>
      <c r="AQ1995" s="41" t="str">
        <f t="shared" si="1020"/>
        <v/>
      </c>
      <c r="AR1995" s="41" t="str">
        <f>IF($AQ1995="","",COUNTIFS(L_ChaveCob,$AQ1995,L_Ausencia,"&gt;"&amp;$W1995)+COUNTIFS($AQ$4:$AQ1995,$AQ1995,$W$4:$W1995,$W1995))</f>
        <v/>
      </c>
      <c r="AS1995" s="42">
        <f t="shared" si="1021"/>
        <v>0</v>
      </c>
      <c r="AT1995" s="42">
        <f t="shared" si="1022"/>
        <v>0</v>
      </c>
      <c r="AU1995" s="42">
        <f t="shared" si="1023"/>
        <v>0</v>
      </c>
    </row>
    <row r="1996" spans="1:47" x14ac:dyDescent="0.2">
      <c r="A1996" s="35"/>
      <c r="B1996" s="36"/>
      <c r="C1996" s="36"/>
      <c r="D1996" s="36"/>
      <c r="E1996" s="37"/>
      <c r="F1996" s="37"/>
      <c r="G1996" s="36"/>
      <c r="H1996" s="36"/>
      <c r="I1996" s="36"/>
      <c r="J1996" s="36"/>
      <c r="K1996" s="37"/>
      <c r="L1996" s="37"/>
      <c r="M1996" s="37"/>
      <c r="N1996" s="38" t="str">
        <f t="shared" si="992"/>
        <v/>
      </c>
      <c r="O1996" t="str">
        <f t="shared" si="993"/>
        <v/>
      </c>
      <c r="P1996" t="str">
        <f t="shared" si="994"/>
        <v/>
      </c>
      <c r="Q1996" t="str">
        <f t="shared" si="995"/>
        <v/>
      </c>
      <c r="R1996" t="str">
        <f t="shared" si="996"/>
        <v/>
      </c>
      <c r="S1996" t="str">
        <f t="shared" si="997"/>
        <v/>
      </c>
      <c r="T1996" s="39" t="str">
        <f t="shared" si="998"/>
        <v/>
      </c>
      <c r="U1996" s="40">
        <f t="shared" si="999"/>
        <v>0</v>
      </c>
      <c r="V1996" s="40">
        <f t="shared" si="1000"/>
        <v>0</v>
      </c>
      <c r="W1996" s="40">
        <f t="shared" si="1001"/>
        <v>0</v>
      </c>
      <c r="X1996" t="str">
        <f t="shared" si="1002"/>
        <v/>
      </c>
      <c r="Y1996" s="40">
        <f t="shared" si="1003"/>
        <v>0</v>
      </c>
      <c r="Z1996" s="40">
        <f t="shared" si="1004"/>
        <v>0</v>
      </c>
      <c r="AA1996" s="40">
        <f t="shared" si="1005"/>
        <v>0</v>
      </c>
      <c r="AB1996" s="40">
        <f t="shared" si="1006"/>
        <v>0</v>
      </c>
      <c r="AC1996" s="40">
        <f t="shared" si="1007"/>
        <v>0</v>
      </c>
      <c r="AD1996" s="39">
        <f t="shared" si="1008"/>
        <v>0</v>
      </c>
      <c r="AE1996" s="39">
        <f t="shared" si="1009"/>
        <v>0</v>
      </c>
      <c r="AF1996" t="str">
        <f t="shared" si="1010"/>
        <v/>
      </c>
      <c r="AG1996" t="str">
        <f t="shared" si="1011"/>
        <v/>
      </c>
      <c r="AH1996" t="str">
        <f t="shared" si="1012"/>
        <v/>
      </c>
      <c r="AJ1996" s="41" t="str">
        <f t="shared" si="1013"/>
        <v/>
      </c>
      <c r="AK1996" s="42" t="str">
        <f t="shared" si="1014"/>
        <v/>
      </c>
      <c r="AL1996" s="41" t="str">
        <f t="shared" si="1015"/>
        <v/>
      </c>
      <c r="AM1996" s="41" t="str">
        <f t="shared" si="1016"/>
        <v/>
      </c>
      <c r="AN1996" s="41" t="str">
        <f t="shared" si="1017"/>
        <v/>
      </c>
      <c r="AO1996" s="42" t="str">
        <f t="shared" si="1018"/>
        <v/>
      </c>
      <c r="AP1996" s="41" t="str">
        <f t="shared" si="1019"/>
        <v/>
      </c>
      <c r="AQ1996" s="41" t="str">
        <f t="shared" si="1020"/>
        <v/>
      </c>
      <c r="AR1996" s="41" t="str">
        <f>IF($AQ1996="","",COUNTIFS(L_ChaveCob,$AQ1996,L_Ausencia,"&gt;"&amp;$W1996)+COUNTIFS($AQ$4:$AQ1996,$AQ1996,$W$4:$W1996,$W1996))</f>
        <v/>
      </c>
      <c r="AS1996" s="42">
        <f t="shared" si="1021"/>
        <v>0</v>
      </c>
      <c r="AT1996" s="42">
        <f t="shared" si="1022"/>
        <v>0</v>
      </c>
      <c r="AU1996" s="42">
        <f t="shared" si="1023"/>
        <v>0</v>
      </c>
    </row>
    <row r="1997" spans="1:47" x14ac:dyDescent="0.2">
      <c r="A1997" s="35"/>
      <c r="B1997" s="36"/>
      <c r="C1997" s="36"/>
      <c r="D1997" s="36"/>
      <c r="E1997" s="37"/>
      <c r="F1997" s="37"/>
      <c r="G1997" s="36"/>
      <c r="H1997" s="36"/>
      <c r="I1997" s="36"/>
      <c r="J1997" s="36"/>
      <c r="K1997" s="37"/>
      <c r="L1997" s="37"/>
      <c r="M1997" s="37"/>
      <c r="N1997" s="38" t="str">
        <f t="shared" si="992"/>
        <v/>
      </c>
      <c r="O1997" t="str">
        <f t="shared" si="993"/>
        <v/>
      </c>
      <c r="P1997" t="str">
        <f t="shared" si="994"/>
        <v/>
      </c>
      <c r="Q1997" t="str">
        <f t="shared" si="995"/>
        <v/>
      </c>
      <c r="R1997" t="str">
        <f t="shared" si="996"/>
        <v/>
      </c>
      <c r="S1997" t="str">
        <f t="shared" si="997"/>
        <v/>
      </c>
      <c r="T1997" s="39" t="str">
        <f t="shared" si="998"/>
        <v/>
      </c>
      <c r="U1997" s="40">
        <f t="shared" si="999"/>
        <v>0</v>
      </c>
      <c r="V1997" s="40">
        <f t="shared" si="1000"/>
        <v>0</v>
      </c>
      <c r="W1997" s="40">
        <f t="shared" si="1001"/>
        <v>0</v>
      </c>
      <c r="X1997" t="str">
        <f t="shared" si="1002"/>
        <v/>
      </c>
      <c r="Y1997" s="40">
        <f t="shared" si="1003"/>
        <v>0</v>
      </c>
      <c r="Z1997" s="40">
        <f t="shared" si="1004"/>
        <v>0</v>
      </c>
      <c r="AA1997" s="40">
        <f t="shared" si="1005"/>
        <v>0</v>
      </c>
      <c r="AB1997" s="40">
        <f t="shared" si="1006"/>
        <v>0</v>
      </c>
      <c r="AC1997" s="40">
        <f t="shared" si="1007"/>
        <v>0</v>
      </c>
      <c r="AD1997" s="39">
        <f t="shared" si="1008"/>
        <v>0</v>
      </c>
      <c r="AE1997" s="39">
        <f t="shared" si="1009"/>
        <v>0</v>
      </c>
      <c r="AF1997" t="str">
        <f t="shared" si="1010"/>
        <v/>
      </c>
      <c r="AG1997" t="str">
        <f t="shared" si="1011"/>
        <v/>
      </c>
      <c r="AH1997" t="str">
        <f t="shared" si="1012"/>
        <v/>
      </c>
      <c r="AJ1997" s="41" t="str">
        <f t="shared" si="1013"/>
        <v/>
      </c>
      <c r="AK1997" s="42" t="str">
        <f t="shared" si="1014"/>
        <v/>
      </c>
      <c r="AL1997" s="41" t="str">
        <f t="shared" si="1015"/>
        <v/>
      </c>
      <c r="AM1997" s="41" t="str">
        <f t="shared" si="1016"/>
        <v/>
      </c>
      <c r="AN1997" s="41" t="str">
        <f t="shared" si="1017"/>
        <v/>
      </c>
      <c r="AO1997" s="42" t="str">
        <f t="shared" si="1018"/>
        <v/>
      </c>
      <c r="AP1997" s="41" t="str">
        <f t="shared" si="1019"/>
        <v/>
      </c>
      <c r="AQ1997" s="41" t="str">
        <f t="shared" si="1020"/>
        <v/>
      </c>
      <c r="AR1997" s="41" t="str">
        <f>IF($AQ1997="","",COUNTIFS(L_ChaveCob,$AQ1997,L_Ausencia,"&gt;"&amp;$W1997)+COUNTIFS($AQ$4:$AQ1997,$AQ1997,$W$4:$W1997,$W1997))</f>
        <v/>
      </c>
      <c r="AS1997" s="42">
        <f t="shared" si="1021"/>
        <v>0</v>
      </c>
      <c r="AT1997" s="42">
        <f t="shared" si="1022"/>
        <v>0</v>
      </c>
      <c r="AU1997" s="42">
        <f t="shared" si="1023"/>
        <v>0</v>
      </c>
    </row>
    <row r="1998" spans="1:47" x14ac:dyDescent="0.2">
      <c r="A1998" s="35"/>
      <c r="B1998" s="36"/>
      <c r="C1998" s="36"/>
      <c r="D1998" s="36"/>
      <c r="E1998" s="37"/>
      <c r="F1998" s="37"/>
      <c r="G1998" s="36"/>
      <c r="H1998" s="36"/>
      <c r="I1998" s="36"/>
      <c r="J1998" s="36"/>
      <c r="K1998" s="37"/>
      <c r="L1998" s="37"/>
      <c r="M1998" s="37"/>
      <c r="N1998" s="38" t="str">
        <f t="shared" si="992"/>
        <v/>
      </c>
      <c r="O1998" t="str">
        <f t="shared" si="993"/>
        <v/>
      </c>
      <c r="P1998" t="str">
        <f t="shared" si="994"/>
        <v/>
      </c>
      <c r="Q1998" t="str">
        <f t="shared" si="995"/>
        <v/>
      </c>
      <c r="R1998" t="str">
        <f t="shared" si="996"/>
        <v/>
      </c>
      <c r="S1998" t="str">
        <f t="shared" si="997"/>
        <v/>
      </c>
      <c r="T1998" s="39" t="str">
        <f t="shared" si="998"/>
        <v/>
      </c>
      <c r="U1998" s="40">
        <f t="shared" si="999"/>
        <v>0</v>
      </c>
      <c r="V1998" s="40">
        <f t="shared" si="1000"/>
        <v>0</v>
      </c>
      <c r="W1998" s="40">
        <f t="shared" si="1001"/>
        <v>0</v>
      </c>
      <c r="X1998" t="str">
        <f t="shared" si="1002"/>
        <v/>
      </c>
      <c r="Y1998" s="40">
        <f t="shared" si="1003"/>
        <v>0</v>
      </c>
      <c r="Z1998" s="40">
        <f t="shared" si="1004"/>
        <v>0</v>
      </c>
      <c r="AA1998" s="40">
        <f t="shared" si="1005"/>
        <v>0</v>
      </c>
      <c r="AB1998" s="40">
        <f t="shared" si="1006"/>
        <v>0</v>
      </c>
      <c r="AC1998" s="40">
        <f t="shared" si="1007"/>
        <v>0</v>
      </c>
      <c r="AD1998" s="39">
        <f t="shared" si="1008"/>
        <v>0</v>
      </c>
      <c r="AE1998" s="39">
        <f t="shared" si="1009"/>
        <v>0</v>
      </c>
      <c r="AF1998" t="str">
        <f t="shared" si="1010"/>
        <v/>
      </c>
      <c r="AG1998" t="str">
        <f t="shared" si="1011"/>
        <v/>
      </c>
      <c r="AH1998" t="str">
        <f t="shared" si="1012"/>
        <v/>
      </c>
      <c r="AJ1998" s="41" t="str">
        <f t="shared" si="1013"/>
        <v/>
      </c>
      <c r="AK1998" s="42" t="str">
        <f t="shared" si="1014"/>
        <v/>
      </c>
      <c r="AL1998" s="41" t="str">
        <f t="shared" si="1015"/>
        <v/>
      </c>
      <c r="AM1998" s="41" t="str">
        <f t="shared" si="1016"/>
        <v/>
      </c>
      <c r="AN1998" s="41" t="str">
        <f t="shared" si="1017"/>
        <v/>
      </c>
      <c r="AO1998" s="42" t="str">
        <f t="shared" si="1018"/>
        <v/>
      </c>
      <c r="AP1998" s="41" t="str">
        <f t="shared" si="1019"/>
        <v/>
      </c>
      <c r="AQ1998" s="41" t="str">
        <f t="shared" si="1020"/>
        <v/>
      </c>
      <c r="AR1998" s="41" t="str">
        <f>IF($AQ1998="","",COUNTIFS(L_ChaveCob,$AQ1998,L_Ausencia,"&gt;"&amp;$W1998)+COUNTIFS($AQ$4:$AQ1998,$AQ1998,$W$4:$W1998,$W1998))</f>
        <v/>
      </c>
      <c r="AS1998" s="42">
        <f t="shared" si="1021"/>
        <v>0</v>
      </c>
      <c r="AT1998" s="42">
        <f t="shared" si="1022"/>
        <v>0</v>
      </c>
      <c r="AU1998" s="42">
        <f t="shared" si="1023"/>
        <v>0</v>
      </c>
    </row>
    <row r="1999" spans="1:47" x14ac:dyDescent="0.2">
      <c r="A1999" s="35"/>
      <c r="B1999" s="36"/>
      <c r="C1999" s="36"/>
      <c r="D1999" s="36"/>
      <c r="E1999" s="37"/>
      <c r="F1999" s="37"/>
      <c r="G1999" s="36"/>
      <c r="H1999" s="36"/>
      <c r="I1999" s="36"/>
      <c r="J1999" s="36"/>
      <c r="K1999" s="37"/>
      <c r="L1999" s="37"/>
      <c r="M1999" s="37"/>
      <c r="N1999" s="38" t="str">
        <f t="shared" si="992"/>
        <v/>
      </c>
      <c r="O1999" t="str">
        <f t="shared" si="993"/>
        <v/>
      </c>
      <c r="P1999" t="str">
        <f t="shared" si="994"/>
        <v/>
      </c>
      <c r="Q1999" t="str">
        <f t="shared" si="995"/>
        <v/>
      </c>
      <c r="R1999" t="str">
        <f t="shared" si="996"/>
        <v/>
      </c>
      <c r="S1999" t="str">
        <f t="shared" si="997"/>
        <v/>
      </c>
      <c r="T1999" s="39" t="str">
        <f t="shared" si="998"/>
        <v/>
      </c>
      <c r="U1999" s="40">
        <f t="shared" si="999"/>
        <v>0</v>
      </c>
      <c r="V1999" s="40">
        <f t="shared" si="1000"/>
        <v>0</v>
      </c>
      <c r="W1999" s="40">
        <f t="shared" si="1001"/>
        <v>0</v>
      </c>
      <c r="X1999" t="str">
        <f t="shared" si="1002"/>
        <v/>
      </c>
      <c r="Y1999" s="40">
        <f t="shared" si="1003"/>
        <v>0</v>
      </c>
      <c r="Z1999" s="40">
        <f t="shared" si="1004"/>
        <v>0</v>
      </c>
      <c r="AA1999" s="40">
        <f t="shared" si="1005"/>
        <v>0</v>
      </c>
      <c r="AB1999" s="40">
        <f t="shared" si="1006"/>
        <v>0</v>
      </c>
      <c r="AC1999" s="40">
        <f t="shared" si="1007"/>
        <v>0</v>
      </c>
      <c r="AD1999" s="39">
        <f t="shared" si="1008"/>
        <v>0</v>
      </c>
      <c r="AE1999" s="39">
        <f t="shared" si="1009"/>
        <v>0</v>
      </c>
      <c r="AF1999" t="str">
        <f t="shared" si="1010"/>
        <v/>
      </c>
      <c r="AG1999" t="str">
        <f t="shared" si="1011"/>
        <v/>
      </c>
      <c r="AH1999" t="str">
        <f t="shared" si="1012"/>
        <v/>
      </c>
      <c r="AJ1999" s="41" t="str">
        <f t="shared" si="1013"/>
        <v/>
      </c>
      <c r="AK1999" s="42" t="str">
        <f t="shared" si="1014"/>
        <v/>
      </c>
      <c r="AL1999" s="41" t="str">
        <f t="shared" si="1015"/>
        <v/>
      </c>
      <c r="AM1999" s="41" t="str">
        <f t="shared" si="1016"/>
        <v/>
      </c>
      <c r="AN1999" s="41" t="str">
        <f t="shared" si="1017"/>
        <v/>
      </c>
      <c r="AO1999" s="42" t="str">
        <f t="shared" si="1018"/>
        <v/>
      </c>
      <c r="AP1999" s="41" t="str">
        <f t="shared" si="1019"/>
        <v/>
      </c>
      <c r="AQ1999" s="41" t="str">
        <f t="shared" si="1020"/>
        <v/>
      </c>
      <c r="AR1999" s="41" t="str">
        <f>IF($AQ1999="","",COUNTIFS(L_ChaveCob,$AQ1999,L_Ausencia,"&gt;"&amp;$W1999)+COUNTIFS($AQ$4:$AQ1999,$AQ1999,$W$4:$W1999,$W1999))</f>
        <v/>
      </c>
      <c r="AS1999" s="42">
        <f t="shared" si="1021"/>
        <v>0</v>
      </c>
      <c r="AT1999" s="42">
        <f t="shared" si="1022"/>
        <v>0</v>
      </c>
      <c r="AU1999" s="42">
        <f t="shared" si="1023"/>
        <v>0</v>
      </c>
    </row>
    <row r="2000" spans="1:47" x14ac:dyDescent="0.2">
      <c r="A2000" s="35"/>
      <c r="B2000" s="36"/>
      <c r="C2000" s="36"/>
      <c r="D2000" s="36"/>
      <c r="E2000" s="37"/>
      <c r="F2000" s="37"/>
      <c r="G2000" s="36"/>
      <c r="H2000" s="36"/>
      <c r="I2000" s="36"/>
      <c r="J2000" s="36"/>
      <c r="K2000" s="37"/>
      <c r="L2000" s="37"/>
      <c r="M2000" s="37"/>
      <c r="N2000" s="38" t="str">
        <f t="shared" si="992"/>
        <v/>
      </c>
      <c r="O2000" t="str">
        <f t="shared" si="993"/>
        <v/>
      </c>
      <c r="P2000" t="str">
        <f t="shared" si="994"/>
        <v/>
      </c>
      <c r="Q2000" t="str">
        <f t="shared" si="995"/>
        <v/>
      </c>
      <c r="R2000" t="str">
        <f t="shared" si="996"/>
        <v/>
      </c>
      <c r="S2000" t="str">
        <f t="shared" si="997"/>
        <v/>
      </c>
      <c r="T2000" s="39" t="str">
        <f t="shared" si="998"/>
        <v/>
      </c>
      <c r="U2000" s="40">
        <f t="shared" si="999"/>
        <v>0</v>
      </c>
      <c r="V2000" s="40">
        <f t="shared" si="1000"/>
        <v>0</v>
      </c>
      <c r="W2000" s="40">
        <f t="shared" si="1001"/>
        <v>0</v>
      </c>
      <c r="X2000" t="str">
        <f t="shared" si="1002"/>
        <v/>
      </c>
      <c r="Y2000" s="40">
        <f t="shared" si="1003"/>
        <v>0</v>
      </c>
      <c r="Z2000" s="40">
        <f t="shared" si="1004"/>
        <v>0</v>
      </c>
      <c r="AA2000" s="40">
        <f t="shared" si="1005"/>
        <v>0</v>
      </c>
      <c r="AB2000" s="40">
        <f t="shared" si="1006"/>
        <v>0</v>
      </c>
      <c r="AC2000" s="40">
        <f t="shared" si="1007"/>
        <v>0</v>
      </c>
      <c r="AD2000" s="39">
        <f t="shared" si="1008"/>
        <v>0</v>
      </c>
      <c r="AE2000" s="39">
        <f t="shared" si="1009"/>
        <v>0</v>
      </c>
      <c r="AF2000" t="str">
        <f t="shared" si="1010"/>
        <v/>
      </c>
      <c r="AG2000" t="str">
        <f t="shared" si="1011"/>
        <v/>
      </c>
      <c r="AH2000" t="str">
        <f t="shared" si="1012"/>
        <v/>
      </c>
      <c r="AJ2000" s="41" t="str">
        <f t="shared" si="1013"/>
        <v/>
      </c>
      <c r="AK2000" s="42" t="str">
        <f t="shared" si="1014"/>
        <v/>
      </c>
      <c r="AL2000" s="41" t="str">
        <f t="shared" si="1015"/>
        <v/>
      </c>
      <c r="AM2000" s="41" t="str">
        <f t="shared" si="1016"/>
        <v/>
      </c>
      <c r="AN2000" s="41" t="str">
        <f t="shared" si="1017"/>
        <v/>
      </c>
      <c r="AO2000" s="42" t="str">
        <f t="shared" si="1018"/>
        <v/>
      </c>
      <c r="AP2000" s="41" t="str">
        <f t="shared" si="1019"/>
        <v/>
      </c>
      <c r="AQ2000" s="41" t="str">
        <f t="shared" si="1020"/>
        <v/>
      </c>
      <c r="AR2000" s="41" t="str">
        <f>IF($AQ2000="","",COUNTIFS(L_ChaveCob,$AQ2000,L_Ausencia,"&gt;"&amp;$W2000)+COUNTIFS($AQ$4:$AQ2000,$AQ2000,$W$4:$W2000,$W2000))</f>
        <v/>
      </c>
      <c r="AS2000" s="42">
        <f t="shared" si="1021"/>
        <v>0</v>
      </c>
      <c r="AT2000" s="42">
        <f t="shared" si="1022"/>
        <v>0</v>
      </c>
      <c r="AU2000" s="42">
        <f t="shared" si="1023"/>
        <v>0</v>
      </c>
    </row>
    <row r="2001" spans="1:47" x14ac:dyDescent="0.2">
      <c r="A2001" s="35"/>
      <c r="B2001" s="36"/>
      <c r="C2001" s="36"/>
      <c r="D2001" s="36"/>
      <c r="E2001" s="37"/>
      <c r="F2001" s="37"/>
      <c r="G2001" s="36"/>
      <c r="H2001" s="36"/>
      <c r="I2001" s="36"/>
      <c r="J2001" s="36"/>
      <c r="K2001" s="37"/>
      <c r="L2001" s="37"/>
      <c r="M2001" s="37"/>
      <c r="N2001" s="38" t="str">
        <f t="shared" si="992"/>
        <v/>
      </c>
      <c r="O2001" t="str">
        <f t="shared" si="993"/>
        <v/>
      </c>
      <c r="P2001" t="str">
        <f t="shared" si="994"/>
        <v/>
      </c>
      <c r="Q2001" t="str">
        <f t="shared" si="995"/>
        <v/>
      </c>
      <c r="R2001" t="str">
        <f t="shared" si="996"/>
        <v/>
      </c>
      <c r="S2001" t="str">
        <f t="shared" si="997"/>
        <v/>
      </c>
      <c r="T2001" s="39" t="str">
        <f t="shared" si="998"/>
        <v/>
      </c>
      <c r="U2001" s="40">
        <f t="shared" si="999"/>
        <v>0</v>
      </c>
      <c r="V2001" s="40">
        <f t="shared" si="1000"/>
        <v>0</v>
      </c>
      <c r="W2001" s="40">
        <f t="shared" si="1001"/>
        <v>0</v>
      </c>
      <c r="X2001" t="str">
        <f t="shared" si="1002"/>
        <v/>
      </c>
      <c r="Y2001" s="40">
        <f t="shared" si="1003"/>
        <v>0</v>
      </c>
      <c r="Z2001" s="40">
        <f t="shared" si="1004"/>
        <v>0</v>
      </c>
      <c r="AA2001" s="40">
        <f t="shared" si="1005"/>
        <v>0</v>
      </c>
      <c r="AB2001" s="40">
        <f t="shared" si="1006"/>
        <v>0</v>
      </c>
      <c r="AC2001" s="40">
        <f t="shared" si="1007"/>
        <v>0</v>
      </c>
      <c r="AD2001" s="39">
        <f t="shared" si="1008"/>
        <v>0</v>
      </c>
      <c r="AE2001" s="39">
        <f t="shared" si="1009"/>
        <v>0</v>
      </c>
      <c r="AF2001" t="str">
        <f t="shared" si="1010"/>
        <v/>
      </c>
      <c r="AG2001" t="str">
        <f t="shared" si="1011"/>
        <v/>
      </c>
      <c r="AH2001" t="str">
        <f t="shared" si="1012"/>
        <v/>
      </c>
      <c r="AJ2001" s="41" t="str">
        <f t="shared" si="1013"/>
        <v/>
      </c>
      <c r="AK2001" s="42" t="str">
        <f t="shared" si="1014"/>
        <v/>
      </c>
      <c r="AL2001" s="41" t="str">
        <f t="shared" si="1015"/>
        <v/>
      </c>
      <c r="AM2001" s="41" t="str">
        <f t="shared" si="1016"/>
        <v/>
      </c>
      <c r="AN2001" s="41" t="str">
        <f t="shared" si="1017"/>
        <v/>
      </c>
      <c r="AO2001" s="42" t="str">
        <f t="shared" si="1018"/>
        <v/>
      </c>
      <c r="AP2001" s="41" t="str">
        <f t="shared" si="1019"/>
        <v/>
      </c>
      <c r="AQ2001" s="41" t="str">
        <f t="shared" si="1020"/>
        <v/>
      </c>
      <c r="AR2001" s="41" t="str">
        <f>IF($AQ2001="","",COUNTIFS(L_ChaveCob,$AQ2001,L_Ausencia,"&gt;"&amp;$W2001)+COUNTIFS($AQ$4:$AQ2001,$AQ2001,$W$4:$W2001,$W2001))</f>
        <v/>
      </c>
      <c r="AS2001" s="42">
        <f t="shared" si="1021"/>
        <v>0</v>
      </c>
      <c r="AT2001" s="42">
        <f t="shared" si="1022"/>
        <v>0</v>
      </c>
      <c r="AU2001" s="42">
        <f t="shared" si="1023"/>
        <v>0</v>
      </c>
    </row>
    <row r="2002" spans="1:47" x14ac:dyDescent="0.2">
      <c r="A2002" s="35"/>
      <c r="B2002" s="36"/>
      <c r="C2002" s="36"/>
      <c r="D2002" s="36"/>
      <c r="E2002" s="37"/>
      <c r="F2002" s="37"/>
      <c r="G2002" s="36"/>
      <c r="H2002" s="36"/>
      <c r="I2002" s="36"/>
      <c r="J2002" s="36"/>
      <c r="K2002" s="37"/>
      <c r="L2002" s="37"/>
      <c r="M2002" s="37"/>
      <c r="N2002" s="38" t="str">
        <f t="shared" si="992"/>
        <v/>
      </c>
      <c r="O2002" t="str">
        <f t="shared" si="993"/>
        <v/>
      </c>
      <c r="P2002" t="str">
        <f t="shared" si="994"/>
        <v/>
      </c>
      <c r="Q2002" t="str">
        <f t="shared" si="995"/>
        <v/>
      </c>
      <c r="R2002" t="str">
        <f t="shared" si="996"/>
        <v/>
      </c>
      <c r="S2002" t="str">
        <f t="shared" si="997"/>
        <v/>
      </c>
      <c r="T2002" s="39" t="str">
        <f t="shared" si="998"/>
        <v/>
      </c>
      <c r="U2002" s="40">
        <f t="shared" si="999"/>
        <v>0</v>
      </c>
      <c r="V2002" s="40">
        <f t="shared" si="1000"/>
        <v>0</v>
      </c>
      <c r="W2002" s="40">
        <f t="shared" si="1001"/>
        <v>0</v>
      </c>
      <c r="X2002" t="str">
        <f t="shared" si="1002"/>
        <v/>
      </c>
      <c r="Y2002" s="40">
        <f t="shared" si="1003"/>
        <v>0</v>
      </c>
      <c r="Z2002" s="40">
        <f t="shared" si="1004"/>
        <v>0</v>
      </c>
      <c r="AA2002" s="40">
        <f t="shared" si="1005"/>
        <v>0</v>
      </c>
      <c r="AB2002" s="40">
        <f t="shared" si="1006"/>
        <v>0</v>
      </c>
      <c r="AC2002" s="40">
        <f t="shared" si="1007"/>
        <v>0</v>
      </c>
      <c r="AD2002" s="39">
        <f t="shared" si="1008"/>
        <v>0</v>
      </c>
      <c r="AE2002" s="39">
        <f t="shared" si="1009"/>
        <v>0</v>
      </c>
      <c r="AF2002" t="str">
        <f t="shared" si="1010"/>
        <v/>
      </c>
      <c r="AG2002" t="str">
        <f t="shared" si="1011"/>
        <v/>
      </c>
      <c r="AH2002" t="str">
        <f t="shared" si="1012"/>
        <v/>
      </c>
      <c r="AJ2002" s="41" t="str">
        <f t="shared" si="1013"/>
        <v/>
      </c>
      <c r="AK2002" s="42" t="str">
        <f t="shared" si="1014"/>
        <v/>
      </c>
      <c r="AL2002" s="41" t="str">
        <f t="shared" si="1015"/>
        <v/>
      </c>
      <c r="AM2002" s="41" t="str">
        <f t="shared" si="1016"/>
        <v/>
      </c>
      <c r="AN2002" s="41" t="str">
        <f t="shared" si="1017"/>
        <v/>
      </c>
      <c r="AO2002" s="42" t="str">
        <f t="shared" si="1018"/>
        <v/>
      </c>
      <c r="AP2002" s="41" t="str">
        <f t="shared" si="1019"/>
        <v/>
      </c>
      <c r="AQ2002" s="41" t="str">
        <f t="shared" si="1020"/>
        <v/>
      </c>
      <c r="AR2002" s="41" t="str">
        <f>IF($AQ2002="","",COUNTIFS(L_ChaveCob,$AQ2002,L_Ausencia,"&gt;"&amp;$W2002)+COUNTIFS($AQ$4:$AQ2002,$AQ2002,$W$4:$W2002,$W2002))</f>
        <v/>
      </c>
      <c r="AS2002" s="42">
        <f t="shared" si="1021"/>
        <v>0</v>
      </c>
      <c r="AT2002" s="42">
        <f t="shared" si="1022"/>
        <v>0</v>
      </c>
      <c r="AU2002" s="42">
        <f t="shared" si="1023"/>
        <v>0</v>
      </c>
    </row>
    <row r="2003" spans="1:47" x14ac:dyDescent="0.2">
      <c r="A2003" s="35"/>
      <c r="B2003" s="36"/>
      <c r="C2003" s="36"/>
      <c r="D2003" s="36"/>
      <c r="E2003" s="37"/>
      <c r="F2003" s="37"/>
      <c r="G2003" s="36"/>
      <c r="H2003" s="36"/>
      <c r="I2003" s="36"/>
      <c r="J2003" s="36"/>
      <c r="K2003" s="37"/>
      <c r="L2003" s="37"/>
      <c r="M2003" s="37"/>
      <c r="N2003" s="38" t="str">
        <f t="shared" si="992"/>
        <v/>
      </c>
      <c r="O2003" t="str">
        <f t="shared" si="993"/>
        <v/>
      </c>
      <c r="P2003" t="str">
        <f t="shared" si="994"/>
        <v/>
      </c>
      <c r="Q2003" t="str">
        <f t="shared" si="995"/>
        <v/>
      </c>
      <c r="R2003" t="str">
        <f t="shared" si="996"/>
        <v/>
      </c>
      <c r="S2003" t="str">
        <f t="shared" si="997"/>
        <v/>
      </c>
      <c r="T2003" s="39" t="str">
        <f t="shared" si="998"/>
        <v/>
      </c>
      <c r="U2003" s="40">
        <f t="shared" si="999"/>
        <v>0</v>
      </c>
      <c r="V2003" s="40">
        <f t="shared" si="1000"/>
        <v>0</v>
      </c>
      <c r="W2003" s="40">
        <f t="shared" si="1001"/>
        <v>0</v>
      </c>
      <c r="X2003" t="str">
        <f t="shared" si="1002"/>
        <v/>
      </c>
      <c r="Y2003" s="40">
        <f t="shared" si="1003"/>
        <v>0</v>
      </c>
      <c r="Z2003" s="40">
        <f t="shared" si="1004"/>
        <v>0</v>
      </c>
      <c r="AA2003" s="40">
        <f t="shared" si="1005"/>
        <v>0</v>
      </c>
      <c r="AB2003" s="40">
        <f t="shared" si="1006"/>
        <v>0</v>
      </c>
      <c r="AC2003" s="40">
        <f t="shared" si="1007"/>
        <v>0</v>
      </c>
      <c r="AD2003" s="39">
        <f t="shared" si="1008"/>
        <v>0</v>
      </c>
      <c r="AE2003" s="39">
        <f t="shared" si="1009"/>
        <v>0</v>
      </c>
      <c r="AF2003" t="str">
        <f t="shared" si="1010"/>
        <v/>
      </c>
      <c r="AG2003" t="str">
        <f t="shared" si="1011"/>
        <v/>
      </c>
      <c r="AH2003" t="str">
        <f t="shared" si="1012"/>
        <v/>
      </c>
      <c r="AJ2003" s="41" t="str">
        <f t="shared" si="1013"/>
        <v/>
      </c>
      <c r="AK2003" s="42" t="str">
        <f t="shared" si="1014"/>
        <v/>
      </c>
      <c r="AL2003" s="41" t="str">
        <f t="shared" si="1015"/>
        <v/>
      </c>
      <c r="AM2003" s="41" t="str">
        <f t="shared" si="1016"/>
        <v/>
      </c>
      <c r="AN2003" s="41" t="str">
        <f t="shared" si="1017"/>
        <v/>
      </c>
      <c r="AO2003" s="42" t="str">
        <f t="shared" si="1018"/>
        <v/>
      </c>
      <c r="AP2003" s="41" t="str">
        <f t="shared" si="1019"/>
        <v/>
      </c>
      <c r="AQ2003" s="41" t="str">
        <f t="shared" si="1020"/>
        <v/>
      </c>
      <c r="AR2003" s="41" t="str">
        <f>IF($AQ2003="","",COUNTIFS(L_ChaveCob,$AQ2003,L_Ausencia,"&gt;"&amp;$W2003)+COUNTIFS($AQ$4:$AQ2003,$AQ2003,$W$4:$W2003,$W2003))</f>
        <v/>
      </c>
      <c r="AS2003" s="42">
        <f t="shared" si="1021"/>
        <v>0</v>
      </c>
      <c r="AT2003" s="42">
        <f t="shared" si="1022"/>
        <v>0</v>
      </c>
      <c r="AU2003" s="42">
        <f t="shared" si="1023"/>
        <v>0</v>
      </c>
    </row>
    <row r="2004" spans="1:47" x14ac:dyDescent="0.2">
      <c r="A2004" s="35"/>
      <c r="B2004" s="36"/>
      <c r="C2004" s="36"/>
      <c r="D2004" s="36"/>
      <c r="E2004" s="37"/>
      <c r="F2004" s="37"/>
      <c r="G2004" s="36"/>
      <c r="H2004" s="36"/>
      <c r="I2004" s="36"/>
      <c r="J2004" s="36"/>
      <c r="K2004" s="37"/>
      <c r="L2004" s="37"/>
      <c r="M2004" s="37"/>
      <c r="N2004" s="38" t="str">
        <f t="shared" si="992"/>
        <v/>
      </c>
      <c r="O2004" t="str">
        <f t="shared" si="993"/>
        <v/>
      </c>
      <c r="P2004" t="str">
        <f t="shared" si="994"/>
        <v/>
      </c>
      <c r="Q2004" t="str">
        <f t="shared" si="995"/>
        <v/>
      </c>
      <c r="R2004" t="str">
        <f t="shared" si="996"/>
        <v/>
      </c>
      <c r="S2004" t="str">
        <f t="shared" si="997"/>
        <v/>
      </c>
      <c r="T2004" s="39" t="str">
        <f t="shared" si="998"/>
        <v/>
      </c>
      <c r="U2004" s="40">
        <f t="shared" si="999"/>
        <v>0</v>
      </c>
      <c r="V2004" s="40">
        <f t="shared" si="1000"/>
        <v>0</v>
      </c>
      <c r="W2004" s="40">
        <f t="shared" si="1001"/>
        <v>0</v>
      </c>
      <c r="X2004" t="str">
        <f t="shared" si="1002"/>
        <v/>
      </c>
      <c r="Y2004" s="40">
        <f t="shared" si="1003"/>
        <v>0</v>
      </c>
      <c r="Z2004" s="40">
        <f t="shared" si="1004"/>
        <v>0</v>
      </c>
      <c r="AA2004" s="40">
        <f t="shared" si="1005"/>
        <v>0</v>
      </c>
      <c r="AB2004" s="40">
        <f t="shared" si="1006"/>
        <v>0</v>
      </c>
      <c r="AC2004" s="40">
        <f t="shared" si="1007"/>
        <v>0</v>
      </c>
      <c r="AD2004" s="39">
        <f t="shared" si="1008"/>
        <v>0</v>
      </c>
      <c r="AE2004" s="39">
        <f t="shared" si="1009"/>
        <v>0</v>
      </c>
      <c r="AF2004" t="str">
        <f t="shared" si="1010"/>
        <v/>
      </c>
      <c r="AG2004" t="str">
        <f t="shared" si="1011"/>
        <v/>
      </c>
      <c r="AH2004" t="str">
        <f t="shared" si="1012"/>
        <v/>
      </c>
      <c r="AJ2004" s="41" t="str">
        <f t="shared" si="1013"/>
        <v/>
      </c>
      <c r="AK2004" s="42" t="str">
        <f t="shared" si="1014"/>
        <v/>
      </c>
      <c r="AL2004" s="41" t="str">
        <f t="shared" si="1015"/>
        <v/>
      </c>
      <c r="AM2004" s="41" t="str">
        <f t="shared" si="1016"/>
        <v/>
      </c>
      <c r="AN2004" s="41" t="str">
        <f t="shared" si="1017"/>
        <v/>
      </c>
      <c r="AO2004" s="42" t="str">
        <f t="shared" si="1018"/>
        <v/>
      </c>
      <c r="AP2004" s="41" t="str">
        <f t="shared" si="1019"/>
        <v/>
      </c>
      <c r="AQ2004" s="41" t="str">
        <f t="shared" si="1020"/>
        <v/>
      </c>
      <c r="AR2004" s="41" t="str">
        <f>IF($AQ2004="","",COUNTIFS(L_ChaveCob,$AQ2004,L_Ausencia,"&gt;"&amp;$W2004)+COUNTIFS($AQ$4:$AQ2004,$AQ2004,$W$4:$W2004,$W2004))</f>
        <v/>
      </c>
      <c r="AS2004" s="42">
        <f t="shared" si="1021"/>
        <v>0</v>
      </c>
      <c r="AT2004" s="42">
        <f t="shared" si="1022"/>
        <v>0</v>
      </c>
      <c r="AU2004" s="42">
        <f t="shared" si="1023"/>
        <v>0</v>
      </c>
    </row>
    <row r="2005" spans="1:47" x14ac:dyDescent="0.2">
      <c r="A2005" s="35"/>
      <c r="B2005" s="36"/>
      <c r="C2005" s="36"/>
      <c r="D2005" s="36"/>
      <c r="E2005" s="37"/>
      <c r="F2005" s="37"/>
      <c r="G2005" s="36"/>
      <c r="H2005" s="36"/>
      <c r="I2005" s="36"/>
      <c r="J2005" s="36"/>
      <c r="K2005" s="37"/>
      <c r="L2005" s="37"/>
      <c r="M2005" s="37"/>
      <c r="N2005" s="38" t="str">
        <f t="shared" si="992"/>
        <v/>
      </c>
      <c r="O2005" t="str">
        <f t="shared" si="993"/>
        <v/>
      </c>
      <c r="P2005" t="str">
        <f t="shared" si="994"/>
        <v/>
      </c>
      <c r="Q2005" t="str">
        <f t="shared" si="995"/>
        <v/>
      </c>
      <c r="R2005" t="str">
        <f t="shared" si="996"/>
        <v/>
      </c>
      <c r="S2005" t="str">
        <f t="shared" si="997"/>
        <v/>
      </c>
      <c r="T2005" s="39" t="str">
        <f t="shared" si="998"/>
        <v/>
      </c>
      <c r="U2005" s="40">
        <f t="shared" si="999"/>
        <v>0</v>
      </c>
      <c r="V2005" s="40">
        <f t="shared" si="1000"/>
        <v>0</v>
      </c>
      <c r="W2005" s="40">
        <f t="shared" si="1001"/>
        <v>0</v>
      </c>
      <c r="X2005" t="str">
        <f t="shared" si="1002"/>
        <v/>
      </c>
      <c r="Y2005" s="40">
        <f t="shared" si="1003"/>
        <v>0</v>
      </c>
      <c r="Z2005" s="40">
        <f t="shared" si="1004"/>
        <v>0</v>
      </c>
      <c r="AA2005" s="40">
        <f t="shared" si="1005"/>
        <v>0</v>
      </c>
      <c r="AB2005" s="40">
        <f t="shared" si="1006"/>
        <v>0</v>
      </c>
      <c r="AC2005" s="40">
        <f t="shared" si="1007"/>
        <v>0</v>
      </c>
      <c r="AD2005" s="39">
        <f t="shared" si="1008"/>
        <v>0</v>
      </c>
      <c r="AE2005" s="39">
        <f t="shared" si="1009"/>
        <v>0</v>
      </c>
      <c r="AF2005" t="str">
        <f t="shared" si="1010"/>
        <v/>
      </c>
      <c r="AG2005" t="str">
        <f t="shared" si="1011"/>
        <v/>
      </c>
      <c r="AH2005" t="str">
        <f t="shared" si="1012"/>
        <v/>
      </c>
      <c r="AJ2005" s="41" t="str">
        <f t="shared" si="1013"/>
        <v/>
      </c>
      <c r="AK2005" s="42" t="str">
        <f t="shared" si="1014"/>
        <v/>
      </c>
      <c r="AL2005" s="41" t="str">
        <f t="shared" si="1015"/>
        <v/>
      </c>
      <c r="AM2005" s="41" t="str">
        <f t="shared" si="1016"/>
        <v/>
      </c>
      <c r="AN2005" s="41" t="str">
        <f t="shared" si="1017"/>
        <v/>
      </c>
      <c r="AO2005" s="42" t="str">
        <f t="shared" si="1018"/>
        <v/>
      </c>
      <c r="AP2005" s="41" t="str">
        <f t="shared" si="1019"/>
        <v/>
      </c>
      <c r="AQ2005" s="41" t="str">
        <f t="shared" si="1020"/>
        <v/>
      </c>
      <c r="AR2005" s="41" t="str">
        <f>IF($AQ2005="","",COUNTIFS(L_ChaveCob,$AQ2005,L_Ausencia,"&gt;"&amp;$W2005)+COUNTIFS($AQ$4:$AQ2005,$AQ2005,$W$4:$W2005,$W2005))</f>
        <v/>
      </c>
      <c r="AS2005" s="42">
        <f t="shared" si="1021"/>
        <v>0</v>
      </c>
      <c r="AT2005" s="42">
        <f t="shared" si="1022"/>
        <v>0</v>
      </c>
      <c r="AU2005" s="42">
        <f t="shared" si="1023"/>
        <v>0</v>
      </c>
    </row>
    <row r="2006" spans="1:47" x14ac:dyDescent="0.2">
      <c r="A2006" s="35"/>
      <c r="B2006" s="36"/>
      <c r="C2006" s="36"/>
      <c r="D2006" s="36"/>
      <c r="E2006" s="37"/>
      <c r="F2006" s="37"/>
      <c r="G2006" s="36"/>
      <c r="H2006" s="36"/>
      <c r="I2006" s="36"/>
      <c r="J2006" s="36"/>
      <c r="K2006" s="37"/>
      <c r="L2006" s="37"/>
      <c r="M2006" s="37"/>
      <c r="N2006" s="38" t="str">
        <f t="shared" si="992"/>
        <v/>
      </c>
      <c r="O2006" t="str">
        <f t="shared" si="993"/>
        <v/>
      </c>
      <c r="P2006" t="str">
        <f t="shared" si="994"/>
        <v/>
      </c>
      <c r="Q2006" t="str">
        <f t="shared" si="995"/>
        <v/>
      </c>
      <c r="R2006" t="str">
        <f t="shared" si="996"/>
        <v/>
      </c>
      <c r="S2006" t="str">
        <f t="shared" si="997"/>
        <v/>
      </c>
      <c r="T2006" s="39" t="str">
        <f t="shared" si="998"/>
        <v/>
      </c>
      <c r="U2006" s="40">
        <f t="shared" si="999"/>
        <v>0</v>
      </c>
      <c r="V2006" s="40">
        <f t="shared" si="1000"/>
        <v>0</v>
      </c>
      <c r="W2006" s="40">
        <f t="shared" si="1001"/>
        <v>0</v>
      </c>
      <c r="X2006" t="str">
        <f t="shared" si="1002"/>
        <v/>
      </c>
      <c r="Y2006" s="40">
        <f t="shared" si="1003"/>
        <v>0</v>
      </c>
      <c r="Z2006" s="40">
        <f t="shared" si="1004"/>
        <v>0</v>
      </c>
      <c r="AA2006" s="40">
        <f t="shared" si="1005"/>
        <v>0</v>
      </c>
      <c r="AB2006" s="40">
        <f t="shared" si="1006"/>
        <v>0</v>
      </c>
      <c r="AC2006" s="40">
        <f t="shared" si="1007"/>
        <v>0</v>
      </c>
      <c r="AD2006" s="39">
        <f t="shared" si="1008"/>
        <v>0</v>
      </c>
      <c r="AE2006" s="39">
        <f t="shared" si="1009"/>
        <v>0</v>
      </c>
      <c r="AF2006" t="str">
        <f t="shared" si="1010"/>
        <v/>
      </c>
      <c r="AG2006" t="str">
        <f t="shared" si="1011"/>
        <v/>
      </c>
      <c r="AH2006" t="str">
        <f t="shared" si="1012"/>
        <v/>
      </c>
      <c r="AJ2006" s="41" t="str">
        <f t="shared" si="1013"/>
        <v/>
      </c>
      <c r="AK2006" s="42" t="str">
        <f t="shared" si="1014"/>
        <v/>
      </c>
      <c r="AL2006" s="41" t="str">
        <f t="shared" si="1015"/>
        <v/>
      </c>
      <c r="AM2006" s="41" t="str">
        <f t="shared" si="1016"/>
        <v/>
      </c>
      <c r="AN2006" s="41" t="str">
        <f t="shared" si="1017"/>
        <v/>
      </c>
      <c r="AO2006" s="42" t="str">
        <f t="shared" si="1018"/>
        <v/>
      </c>
      <c r="AP2006" s="41" t="str">
        <f t="shared" si="1019"/>
        <v/>
      </c>
      <c r="AQ2006" s="41" t="str">
        <f t="shared" si="1020"/>
        <v/>
      </c>
      <c r="AR2006" s="41" t="str">
        <f>IF($AQ2006="","",COUNTIFS(L_ChaveCob,$AQ2006,L_Ausencia,"&gt;"&amp;$W2006)+COUNTIFS($AQ$4:$AQ2006,$AQ2006,$W$4:$W2006,$W2006))</f>
        <v/>
      </c>
      <c r="AS2006" s="42">
        <f t="shared" si="1021"/>
        <v>0</v>
      </c>
      <c r="AT2006" s="42">
        <f t="shared" si="1022"/>
        <v>0</v>
      </c>
      <c r="AU2006" s="42">
        <f t="shared" si="1023"/>
        <v>0</v>
      </c>
    </row>
    <row r="2007" spans="1:47" x14ac:dyDescent="0.2">
      <c r="A2007" s="35"/>
      <c r="B2007" s="36"/>
      <c r="C2007" s="36"/>
      <c r="D2007" s="36"/>
      <c r="E2007" s="37"/>
      <c r="F2007" s="37"/>
      <c r="G2007" s="36"/>
      <c r="H2007" s="36"/>
      <c r="I2007" s="36"/>
      <c r="J2007" s="36"/>
      <c r="K2007" s="37"/>
      <c r="L2007" s="37"/>
      <c r="M2007" s="37"/>
      <c r="N2007" s="38" t="str">
        <f t="shared" si="992"/>
        <v/>
      </c>
      <c r="O2007" t="str">
        <f t="shared" si="993"/>
        <v/>
      </c>
      <c r="P2007" t="str">
        <f t="shared" si="994"/>
        <v/>
      </c>
      <c r="Q2007" t="str">
        <f t="shared" si="995"/>
        <v/>
      </c>
      <c r="R2007" t="str">
        <f t="shared" si="996"/>
        <v/>
      </c>
      <c r="S2007" t="str">
        <f t="shared" si="997"/>
        <v/>
      </c>
      <c r="T2007" s="39" t="str">
        <f t="shared" si="998"/>
        <v/>
      </c>
      <c r="U2007" s="40">
        <f t="shared" si="999"/>
        <v>0</v>
      </c>
      <c r="V2007" s="40">
        <f t="shared" si="1000"/>
        <v>0</v>
      </c>
      <c r="W2007" s="40">
        <f t="shared" si="1001"/>
        <v>0</v>
      </c>
      <c r="X2007" t="str">
        <f t="shared" si="1002"/>
        <v/>
      </c>
      <c r="Y2007" s="40">
        <f t="shared" si="1003"/>
        <v>0</v>
      </c>
      <c r="Z2007" s="40">
        <f t="shared" si="1004"/>
        <v>0</v>
      </c>
      <c r="AA2007" s="40">
        <f t="shared" si="1005"/>
        <v>0</v>
      </c>
      <c r="AB2007" s="40">
        <f t="shared" si="1006"/>
        <v>0</v>
      </c>
      <c r="AC2007" s="40">
        <f t="shared" si="1007"/>
        <v>0</v>
      </c>
      <c r="AD2007" s="39">
        <f t="shared" si="1008"/>
        <v>0</v>
      </c>
      <c r="AE2007" s="39">
        <f t="shared" si="1009"/>
        <v>0</v>
      </c>
      <c r="AF2007" t="str">
        <f t="shared" si="1010"/>
        <v/>
      </c>
      <c r="AG2007" t="str">
        <f t="shared" si="1011"/>
        <v/>
      </c>
      <c r="AH2007" t="str">
        <f t="shared" si="1012"/>
        <v/>
      </c>
      <c r="AJ2007" s="41" t="str">
        <f t="shared" si="1013"/>
        <v/>
      </c>
      <c r="AK2007" s="42" t="str">
        <f t="shared" si="1014"/>
        <v/>
      </c>
      <c r="AL2007" s="41" t="str">
        <f t="shared" si="1015"/>
        <v/>
      </c>
      <c r="AM2007" s="41" t="str">
        <f t="shared" si="1016"/>
        <v/>
      </c>
      <c r="AN2007" s="41" t="str">
        <f t="shared" si="1017"/>
        <v/>
      </c>
      <c r="AO2007" s="42" t="str">
        <f t="shared" si="1018"/>
        <v/>
      </c>
      <c r="AP2007" s="41" t="str">
        <f t="shared" si="1019"/>
        <v/>
      </c>
      <c r="AQ2007" s="41" t="str">
        <f t="shared" si="1020"/>
        <v/>
      </c>
      <c r="AR2007" s="41" t="str">
        <f>IF($AQ2007="","",COUNTIFS(L_ChaveCob,$AQ2007,L_Ausencia,"&gt;"&amp;$W2007)+COUNTIFS($AQ$4:$AQ2007,$AQ2007,$W$4:$W2007,$W2007))</f>
        <v/>
      </c>
      <c r="AS2007" s="42">
        <f t="shared" si="1021"/>
        <v>0</v>
      </c>
      <c r="AT2007" s="42">
        <f t="shared" si="1022"/>
        <v>0</v>
      </c>
      <c r="AU2007" s="42">
        <f t="shared" si="1023"/>
        <v>0</v>
      </c>
    </row>
    <row r="2008" spans="1:47" x14ac:dyDescent="0.2">
      <c r="A2008" s="35"/>
      <c r="B2008" s="36"/>
      <c r="C2008" s="36"/>
      <c r="D2008" s="36"/>
      <c r="E2008" s="37"/>
      <c r="F2008" s="37"/>
      <c r="G2008" s="36"/>
      <c r="H2008" s="36"/>
      <c r="I2008" s="36"/>
      <c r="J2008" s="36"/>
      <c r="K2008" s="37"/>
      <c r="L2008" s="37"/>
      <c r="M2008" s="37"/>
      <c r="N2008" s="38" t="str">
        <f t="shared" si="992"/>
        <v/>
      </c>
      <c r="O2008" t="str">
        <f t="shared" si="993"/>
        <v/>
      </c>
      <c r="P2008" t="str">
        <f t="shared" si="994"/>
        <v/>
      </c>
      <c r="Q2008" t="str">
        <f t="shared" si="995"/>
        <v/>
      </c>
      <c r="R2008" t="str">
        <f t="shared" si="996"/>
        <v/>
      </c>
      <c r="S2008" t="str">
        <f t="shared" si="997"/>
        <v/>
      </c>
      <c r="T2008" s="39" t="str">
        <f t="shared" si="998"/>
        <v/>
      </c>
      <c r="U2008" s="40">
        <f t="shared" si="999"/>
        <v>0</v>
      </c>
      <c r="V2008" s="40">
        <f t="shared" si="1000"/>
        <v>0</v>
      </c>
      <c r="W2008" s="40">
        <f t="shared" si="1001"/>
        <v>0</v>
      </c>
      <c r="X2008" t="str">
        <f t="shared" si="1002"/>
        <v/>
      </c>
      <c r="Y2008" s="40">
        <f t="shared" si="1003"/>
        <v>0</v>
      </c>
      <c r="Z2008" s="40">
        <f t="shared" si="1004"/>
        <v>0</v>
      </c>
      <c r="AA2008" s="40">
        <f t="shared" si="1005"/>
        <v>0</v>
      </c>
      <c r="AB2008" s="40">
        <f t="shared" si="1006"/>
        <v>0</v>
      </c>
      <c r="AC2008" s="40">
        <f t="shared" si="1007"/>
        <v>0</v>
      </c>
      <c r="AD2008" s="39">
        <f t="shared" si="1008"/>
        <v>0</v>
      </c>
      <c r="AE2008" s="39">
        <f t="shared" si="1009"/>
        <v>0</v>
      </c>
      <c r="AF2008" t="str">
        <f t="shared" si="1010"/>
        <v/>
      </c>
      <c r="AG2008" t="str">
        <f t="shared" si="1011"/>
        <v/>
      </c>
      <c r="AH2008" t="str">
        <f t="shared" si="1012"/>
        <v/>
      </c>
      <c r="AJ2008" s="41" t="str">
        <f t="shared" si="1013"/>
        <v/>
      </c>
      <c r="AK2008" s="42" t="str">
        <f t="shared" si="1014"/>
        <v/>
      </c>
      <c r="AL2008" s="41" t="str">
        <f t="shared" si="1015"/>
        <v/>
      </c>
      <c r="AM2008" s="41" t="str">
        <f t="shared" si="1016"/>
        <v/>
      </c>
      <c r="AN2008" s="41" t="str">
        <f t="shared" si="1017"/>
        <v/>
      </c>
      <c r="AO2008" s="42" t="str">
        <f t="shared" si="1018"/>
        <v/>
      </c>
      <c r="AP2008" s="41" t="str">
        <f t="shared" si="1019"/>
        <v/>
      </c>
      <c r="AQ2008" s="41" t="str">
        <f t="shared" si="1020"/>
        <v/>
      </c>
      <c r="AR2008" s="41" t="str">
        <f>IF($AQ2008="","",COUNTIFS(L_ChaveCob,$AQ2008,L_Ausencia,"&gt;"&amp;$W2008)+COUNTIFS($AQ$4:$AQ2008,$AQ2008,$W$4:$W2008,$W2008))</f>
        <v/>
      </c>
      <c r="AS2008" s="42">
        <f t="shared" si="1021"/>
        <v>0</v>
      </c>
      <c r="AT2008" s="42">
        <f t="shared" si="1022"/>
        <v>0</v>
      </c>
      <c r="AU2008" s="42">
        <f t="shared" si="1023"/>
        <v>0</v>
      </c>
    </row>
    <row r="2009" spans="1:47" x14ac:dyDescent="0.2">
      <c r="A2009" s="35"/>
      <c r="B2009" s="36"/>
      <c r="C2009" s="36"/>
      <c r="D2009" s="36"/>
      <c r="E2009" s="37"/>
      <c r="F2009" s="37"/>
      <c r="G2009" s="36"/>
      <c r="H2009" s="36"/>
      <c r="I2009" s="36"/>
      <c r="J2009" s="36"/>
      <c r="K2009" s="37"/>
      <c r="L2009" s="37"/>
      <c r="M2009" s="37"/>
      <c r="N2009" s="38" t="str">
        <f t="shared" si="992"/>
        <v/>
      </c>
      <c r="O2009" t="str">
        <f t="shared" si="993"/>
        <v/>
      </c>
      <c r="P2009" t="str">
        <f t="shared" si="994"/>
        <v/>
      </c>
      <c r="Q2009" t="str">
        <f t="shared" si="995"/>
        <v/>
      </c>
      <c r="R2009" t="str">
        <f t="shared" si="996"/>
        <v/>
      </c>
      <c r="S2009" t="str">
        <f t="shared" si="997"/>
        <v/>
      </c>
      <c r="T2009" s="39" t="str">
        <f t="shared" si="998"/>
        <v/>
      </c>
      <c r="U2009" s="40">
        <f t="shared" si="999"/>
        <v>0</v>
      </c>
      <c r="V2009" s="40">
        <f t="shared" si="1000"/>
        <v>0</v>
      </c>
      <c r="W2009" s="40">
        <f t="shared" si="1001"/>
        <v>0</v>
      </c>
      <c r="X2009" t="str">
        <f t="shared" si="1002"/>
        <v/>
      </c>
      <c r="Y2009" s="40">
        <f t="shared" si="1003"/>
        <v>0</v>
      </c>
      <c r="Z2009" s="40">
        <f t="shared" si="1004"/>
        <v>0</v>
      </c>
      <c r="AA2009" s="40">
        <f t="shared" si="1005"/>
        <v>0</v>
      </c>
      <c r="AB2009" s="40">
        <f t="shared" si="1006"/>
        <v>0</v>
      </c>
      <c r="AC2009" s="40">
        <f t="shared" si="1007"/>
        <v>0</v>
      </c>
      <c r="AD2009" s="39">
        <f t="shared" si="1008"/>
        <v>0</v>
      </c>
      <c r="AE2009" s="39">
        <f t="shared" si="1009"/>
        <v>0</v>
      </c>
      <c r="AF2009" t="str">
        <f t="shared" si="1010"/>
        <v/>
      </c>
      <c r="AG2009" t="str">
        <f t="shared" si="1011"/>
        <v/>
      </c>
      <c r="AH2009" t="str">
        <f t="shared" si="1012"/>
        <v/>
      </c>
      <c r="AJ2009" s="41" t="str">
        <f t="shared" si="1013"/>
        <v/>
      </c>
      <c r="AK2009" s="42" t="str">
        <f t="shared" si="1014"/>
        <v/>
      </c>
      <c r="AL2009" s="41" t="str">
        <f t="shared" si="1015"/>
        <v/>
      </c>
      <c r="AM2009" s="41" t="str">
        <f t="shared" si="1016"/>
        <v/>
      </c>
      <c r="AN2009" s="41" t="str">
        <f t="shared" si="1017"/>
        <v/>
      </c>
      <c r="AO2009" s="42" t="str">
        <f t="shared" si="1018"/>
        <v/>
      </c>
      <c r="AP2009" s="41" t="str">
        <f t="shared" si="1019"/>
        <v/>
      </c>
      <c r="AQ2009" s="41" t="str">
        <f t="shared" si="1020"/>
        <v/>
      </c>
      <c r="AR2009" s="41" t="str">
        <f>IF($AQ2009="","",COUNTIFS(L_ChaveCob,$AQ2009,L_Ausencia,"&gt;"&amp;$W2009)+COUNTIFS($AQ$4:$AQ2009,$AQ2009,$W$4:$W2009,$W2009))</f>
        <v/>
      </c>
      <c r="AS2009" s="42">
        <f t="shared" si="1021"/>
        <v>0</v>
      </c>
      <c r="AT2009" s="42">
        <f t="shared" si="1022"/>
        <v>0</v>
      </c>
      <c r="AU2009" s="42">
        <f t="shared" si="1023"/>
        <v>0</v>
      </c>
    </row>
    <row r="2010" spans="1:47" x14ac:dyDescent="0.2">
      <c r="A2010" s="35"/>
      <c r="B2010" s="36"/>
      <c r="C2010" s="36"/>
      <c r="D2010" s="36"/>
      <c r="E2010" s="37"/>
      <c r="F2010" s="37"/>
      <c r="G2010" s="36"/>
      <c r="H2010" s="36"/>
      <c r="I2010" s="36"/>
      <c r="J2010" s="36"/>
      <c r="K2010" s="37"/>
      <c r="L2010" s="37"/>
      <c r="M2010" s="37"/>
      <c r="N2010" s="38" t="str">
        <f t="shared" si="992"/>
        <v/>
      </c>
      <c r="O2010" t="str">
        <f t="shared" si="993"/>
        <v/>
      </c>
      <c r="P2010" t="str">
        <f t="shared" si="994"/>
        <v/>
      </c>
      <c r="Q2010" t="str">
        <f t="shared" si="995"/>
        <v/>
      </c>
      <c r="R2010" t="str">
        <f t="shared" si="996"/>
        <v/>
      </c>
      <c r="S2010" t="str">
        <f t="shared" si="997"/>
        <v/>
      </c>
      <c r="T2010" s="39" t="str">
        <f t="shared" si="998"/>
        <v/>
      </c>
      <c r="U2010" s="40">
        <f t="shared" si="999"/>
        <v>0</v>
      </c>
      <c r="V2010" s="40">
        <f t="shared" si="1000"/>
        <v>0</v>
      </c>
      <c r="W2010" s="40">
        <f t="shared" si="1001"/>
        <v>0</v>
      </c>
      <c r="X2010" t="str">
        <f t="shared" si="1002"/>
        <v/>
      </c>
      <c r="Y2010" s="40">
        <f t="shared" si="1003"/>
        <v>0</v>
      </c>
      <c r="Z2010" s="40">
        <f t="shared" si="1004"/>
        <v>0</v>
      </c>
      <c r="AA2010" s="40">
        <f t="shared" si="1005"/>
        <v>0</v>
      </c>
      <c r="AB2010" s="40">
        <f t="shared" si="1006"/>
        <v>0</v>
      </c>
      <c r="AC2010" s="40">
        <f t="shared" si="1007"/>
        <v>0</v>
      </c>
      <c r="AD2010" s="39">
        <f t="shared" si="1008"/>
        <v>0</v>
      </c>
      <c r="AE2010" s="39">
        <f t="shared" si="1009"/>
        <v>0</v>
      </c>
      <c r="AF2010" t="str">
        <f t="shared" si="1010"/>
        <v/>
      </c>
      <c r="AG2010" t="str">
        <f t="shared" si="1011"/>
        <v/>
      </c>
      <c r="AH2010" t="str">
        <f t="shared" si="1012"/>
        <v/>
      </c>
      <c r="AJ2010" s="41" t="str">
        <f t="shared" si="1013"/>
        <v/>
      </c>
      <c r="AK2010" s="42" t="str">
        <f t="shared" si="1014"/>
        <v/>
      </c>
      <c r="AL2010" s="41" t="str">
        <f t="shared" si="1015"/>
        <v/>
      </c>
      <c r="AM2010" s="41" t="str">
        <f t="shared" si="1016"/>
        <v/>
      </c>
      <c r="AN2010" s="41" t="str">
        <f t="shared" si="1017"/>
        <v/>
      </c>
      <c r="AO2010" s="42" t="str">
        <f t="shared" si="1018"/>
        <v/>
      </c>
      <c r="AP2010" s="41" t="str">
        <f t="shared" si="1019"/>
        <v/>
      </c>
      <c r="AQ2010" s="41" t="str">
        <f t="shared" si="1020"/>
        <v/>
      </c>
      <c r="AR2010" s="41" t="str">
        <f>IF($AQ2010="","",COUNTIFS(L_ChaveCob,$AQ2010,L_Ausencia,"&gt;"&amp;$W2010)+COUNTIFS($AQ$4:$AQ2010,$AQ2010,$W$4:$W2010,$W2010))</f>
        <v/>
      </c>
      <c r="AS2010" s="42">
        <f t="shared" si="1021"/>
        <v>0</v>
      </c>
      <c r="AT2010" s="42">
        <f t="shared" si="1022"/>
        <v>0</v>
      </c>
      <c r="AU2010" s="42">
        <f t="shared" si="1023"/>
        <v>0</v>
      </c>
    </row>
    <row r="2011" spans="1:47" x14ac:dyDescent="0.2">
      <c r="A2011" s="35"/>
      <c r="B2011" s="36"/>
      <c r="C2011" s="36"/>
      <c r="D2011" s="36"/>
      <c r="E2011" s="37"/>
      <c r="F2011" s="37"/>
      <c r="G2011" s="36"/>
      <c r="H2011" s="36"/>
      <c r="I2011" s="36"/>
      <c r="J2011" s="36"/>
      <c r="K2011" s="37"/>
      <c r="L2011" s="37"/>
      <c r="M2011" s="37"/>
      <c r="N2011" s="38" t="str">
        <f t="shared" si="992"/>
        <v/>
      </c>
      <c r="O2011" t="str">
        <f t="shared" si="993"/>
        <v/>
      </c>
      <c r="P2011" t="str">
        <f t="shared" si="994"/>
        <v/>
      </c>
      <c r="Q2011" t="str">
        <f t="shared" si="995"/>
        <v/>
      </c>
      <c r="R2011" t="str">
        <f t="shared" si="996"/>
        <v/>
      </c>
      <c r="S2011" t="str">
        <f t="shared" si="997"/>
        <v/>
      </c>
      <c r="T2011" s="39" t="str">
        <f t="shared" si="998"/>
        <v/>
      </c>
      <c r="U2011" s="40">
        <f t="shared" si="999"/>
        <v>0</v>
      </c>
      <c r="V2011" s="40">
        <f t="shared" si="1000"/>
        <v>0</v>
      </c>
      <c r="W2011" s="40">
        <f t="shared" si="1001"/>
        <v>0</v>
      </c>
      <c r="X2011" t="str">
        <f t="shared" si="1002"/>
        <v/>
      </c>
      <c r="Y2011" s="40">
        <f t="shared" si="1003"/>
        <v>0</v>
      </c>
      <c r="Z2011" s="40">
        <f t="shared" si="1004"/>
        <v>0</v>
      </c>
      <c r="AA2011" s="40">
        <f t="shared" si="1005"/>
        <v>0</v>
      </c>
      <c r="AB2011" s="40">
        <f t="shared" si="1006"/>
        <v>0</v>
      </c>
      <c r="AC2011" s="40">
        <f t="shared" si="1007"/>
        <v>0</v>
      </c>
      <c r="AD2011" s="39">
        <f t="shared" si="1008"/>
        <v>0</v>
      </c>
      <c r="AE2011" s="39">
        <f t="shared" si="1009"/>
        <v>0</v>
      </c>
      <c r="AF2011" t="str">
        <f t="shared" si="1010"/>
        <v/>
      </c>
      <c r="AG2011" t="str">
        <f t="shared" si="1011"/>
        <v/>
      </c>
      <c r="AH2011" t="str">
        <f t="shared" si="1012"/>
        <v/>
      </c>
      <c r="AJ2011" s="41" t="str">
        <f t="shared" si="1013"/>
        <v/>
      </c>
      <c r="AK2011" s="42" t="str">
        <f t="shared" si="1014"/>
        <v/>
      </c>
      <c r="AL2011" s="41" t="str">
        <f t="shared" si="1015"/>
        <v/>
      </c>
      <c r="AM2011" s="41" t="str">
        <f t="shared" si="1016"/>
        <v/>
      </c>
      <c r="AN2011" s="41" t="str">
        <f t="shared" si="1017"/>
        <v/>
      </c>
      <c r="AO2011" s="42" t="str">
        <f t="shared" si="1018"/>
        <v/>
      </c>
      <c r="AP2011" s="41" t="str">
        <f t="shared" si="1019"/>
        <v/>
      </c>
      <c r="AQ2011" s="41" t="str">
        <f t="shared" si="1020"/>
        <v/>
      </c>
      <c r="AR2011" s="41" t="str">
        <f>IF($AQ2011="","",COUNTIFS(L_ChaveCob,$AQ2011,L_Ausencia,"&gt;"&amp;$W2011)+COUNTIFS($AQ$4:$AQ2011,$AQ2011,$W$4:$W2011,$W2011))</f>
        <v/>
      </c>
      <c r="AS2011" s="42">
        <f t="shared" si="1021"/>
        <v>0</v>
      </c>
      <c r="AT2011" s="42">
        <f t="shared" si="1022"/>
        <v>0</v>
      </c>
      <c r="AU2011" s="42">
        <f t="shared" si="1023"/>
        <v>0</v>
      </c>
    </row>
    <row r="2012" spans="1:47" x14ac:dyDescent="0.2">
      <c r="A2012" s="35"/>
      <c r="B2012" s="36"/>
      <c r="C2012" s="36"/>
      <c r="D2012" s="36"/>
      <c r="E2012" s="37"/>
      <c r="F2012" s="37"/>
      <c r="G2012" s="36"/>
      <c r="H2012" s="36"/>
      <c r="I2012" s="36"/>
      <c r="J2012" s="36"/>
      <c r="K2012" s="37"/>
      <c r="L2012" s="37"/>
      <c r="M2012" s="37"/>
      <c r="N2012" s="38" t="str">
        <f t="shared" si="992"/>
        <v/>
      </c>
      <c r="O2012" t="str">
        <f t="shared" si="993"/>
        <v/>
      </c>
      <c r="P2012" t="str">
        <f t="shared" si="994"/>
        <v/>
      </c>
      <c r="Q2012" t="str">
        <f t="shared" si="995"/>
        <v/>
      </c>
      <c r="R2012" t="str">
        <f t="shared" si="996"/>
        <v/>
      </c>
      <c r="S2012" t="str">
        <f t="shared" si="997"/>
        <v/>
      </c>
      <c r="T2012" s="39" t="str">
        <f t="shared" si="998"/>
        <v/>
      </c>
      <c r="U2012" s="40">
        <f t="shared" si="999"/>
        <v>0</v>
      </c>
      <c r="V2012" s="40">
        <f t="shared" si="1000"/>
        <v>0</v>
      </c>
      <c r="W2012" s="40">
        <f t="shared" si="1001"/>
        <v>0</v>
      </c>
      <c r="X2012" t="str">
        <f t="shared" si="1002"/>
        <v/>
      </c>
      <c r="Y2012" s="40">
        <f t="shared" si="1003"/>
        <v>0</v>
      </c>
      <c r="Z2012" s="40">
        <f t="shared" si="1004"/>
        <v>0</v>
      </c>
      <c r="AA2012" s="40">
        <f t="shared" si="1005"/>
        <v>0</v>
      </c>
      <c r="AB2012" s="40">
        <f t="shared" si="1006"/>
        <v>0</v>
      </c>
      <c r="AC2012" s="40">
        <f t="shared" si="1007"/>
        <v>0</v>
      </c>
      <c r="AD2012" s="39">
        <f t="shared" si="1008"/>
        <v>0</v>
      </c>
      <c r="AE2012" s="39">
        <f t="shared" si="1009"/>
        <v>0</v>
      </c>
      <c r="AF2012" t="str">
        <f t="shared" si="1010"/>
        <v/>
      </c>
      <c r="AG2012" t="str">
        <f t="shared" si="1011"/>
        <v/>
      </c>
      <c r="AH2012" t="str">
        <f t="shared" si="1012"/>
        <v/>
      </c>
      <c r="AJ2012" s="41" t="str">
        <f t="shared" si="1013"/>
        <v/>
      </c>
      <c r="AK2012" s="42" t="str">
        <f t="shared" si="1014"/>
        <v/>
      </c>
      <c r="AL2012" s="41" t="str">
        <f t="shared" si="1015"/>
        <v/>
      </c>
      <c r="AM2012" s="41" t="str">
        <f t="shared" si="1016"/>
        <v/>
      </c>
      <c r="AN2012" s="41" t="str">
        <f t="shared" si="1017"/>
        <v/>
      </c>
      <c r="AO2012" s="42" t="str">
        <f t="shared" si="1018"/>
        <v/>
      </c>
      <c r="AP2012" s="41" t="str">
        <f t="shared" si="1019"/>
        <v/>
      </c>
      <c r="AQ2012" s="41" t="str">
        <f t="shared" si="1020"/>
        <v/>
      </c>
      <c r="AR2012" s="41" t="str">
        <f>IF($AQ2012="","",COUNTIFS(L_ChaveCob,$AQ2012,L_Ausencia,"&gt;"&amp;$W2012)+COUNTIFS($AQ$4:$AQ2012,$AQ2012,$W$4:$W2012,$W2012))</f>
        <v/>
      </c>
      <c r="AS2012" s="42">
        <f t="shared" si="1021"/>
        <v>0</v>
      </c>
      <c r="AT2012" s="42">
        <f t="shared" si="1022"/>
        <v>0</v>
      </c>
      <c r="AU2012" s="42">
        <f t="shared" si="1023"/>
        <v>0</v>
      </c>
    </row>
    <row r="2013" spans="1:47" x14ac:dyDescent="0.2">
      <c r="A2013" s="35"/>
      <c r="B2013" s="36"/>
      <c r="C2013" s="36"/>
      <c r="D2013" s="36"/>
      <c r="E2013" s="37"/>
      <c r="F2013" s="37"/>
      <c r="G2013" s="36"/>
      <c r="H2013" s="36"/>
      <c r="I2013" s="36"/>
      <c r="J2013" s="36"/>
      <c r="K2013" s="37"/>
      <c r="L2013" s="37"/>
      <c r="M2013" s="37"/>
      <c r="N2013" s="38" t="str">
        <f t="shared" si="992"/>
        <v/>
      </c>
      <c r="O2013" t="str">
        <f t="shared" si="993"/>
        <v/>
      </c>
      <c r="P2013" t="str">
        <f t="shared" si="994"/>
        <v/>
      </c>
      <c r="Q2013" t="str">
        <f t="shared" si="995"/>
        <v/>
      </c>
      <c r="R2013" t="str">
        <f t="shared" si="996"/>
        <v/>
      </c>
      <c r="S2013" t="str">
        <f t="shared" si="997"/>
        <v/>
      </c>
      <c r="T2013" s="39" t="str">
        <f t="shared" si="998"/>
        <v/>
      </c>
      <c r="U2013" s="40">
        <f t="shared" si="999"/>
        <v>0</v>
      </c>
      <c r="V2013" s="40">
        <f t="shared" si="1000"/>
        <v>0</v>
      </c>
      <c r="W2013" s="40">
        <f t="shared" si="1001"/>
        <v>0</v>
      </c>
      <c r="X2013" t="str">
        <f t="shared" si="1002"/>
        <v/>
      </c>
      <c r="Y2013" s="40">
        <f t="shared" si="1003"/>
        <v>0</v>
      </c>
      <c r="Z2013" s="40">
        <f t="shared" si="1004"/>
        <v>0</v>
      </c>
      <c r="AA2013" s="40">
        <f t="shared" si="1005"/>
        <v>0</v>
      </c>
      <c r="AB2013" s="40">
        <f t="shared" si="1006"/>
        <v>0</v>
      </c>
      <c r="AC2013" s="40">
        <f t="shared" si="1007"/>
        <v>0</v>
      </c>
      <c r="AD2013" s="39">
        <f t="shared" si="1008"/>
        <v>0</v>
      </c>
      <c r="AE2013" s="39">
        <f t="shared" si="1009"/>
        <v>0</v>
      </c>
      <c r="AF2013" t="str">
        <f t="shared" si="1010"/>
        <v/>
      </c>
      <c r="AG2013" t="str">
        <f t="shared" si="1011"/>
        <v/>
      </c>
      <c r="AH2013" t="str">
        <f t="shared" si="1012"/>
        <v/>
      </c>
      <c r="AJ2013" s="41" t="str">
        <f t="shared" si="1013"/>
        <v/>
      </c>
      <c r="AK2013" s="42" t="str">
        <f t="shared" si="1014"/>
        <v/>
      </c>
      <c r="AL2013" s="41" t="str">
        <f t="shared" si="1015"/>
        <v/>
      </c>
      <c r="AM2013" s="41" t="str">
        <f t="shared" si="1016"/>
        <v/>
      </c>
      <c r="AN2013" s="41" t="str">
        <f t="shared" si="1017"/>
        <v/>
      </c>
      <c r="AO2013" s="42" t="str">
        <f t="shared" si="1018"/>
        <v/>
      </c>
      <c r="AP2013" s="41" t="str">
        <f t="shared" si="1019"/>
        <v/>
      </c>
      <c r="AQ2013" s="41" t="str">
        <f t="shared" si="1020"/>
        <v/>
      </c>
      <c r="AR2013" s="41" t="str">
        <f>IF($AQ2013="","",COUNTIFS(L_ChaveCob,$AQ2013,L_Ausencia,"&gt;"&amp;$W2013)+COUNTIFS($AQ$4:$AQ2013,$AQ2013,$W$4:$W2013,$W2013))</f>
        <v/>
      </c>
      <c r="AS2013" s="42">
        <f t="shared" si="1021"/>
        <v>0</v>
      </c>
      <c r="AT2013" s="42">
        <f t="shared" si="1022"/>
        <v>0</v>
      </c>
      <c r="AU2013" s="42">
        <f t="shared" si="1023"/>
        <v>0</v>
      </c>
    </row>
    <row r="2014" spans="1:47" x14ac:dyDescent="0.2">
      <c r="A2014" s="35"/>
      <c r="B2014" s="36"/>
      <c r="C2014" s="36"/>
      <c r="D2014" s="36"/>
      <c r="E2014" s="37"/>
      <c r="F2014" s="37"/>
      <c r="G2014" s="36"/>
      <c r="H2014" s="36"/>
      <c r="I2014" s="36"/>
      <c r="J2014" s="36"/>
      <c r="K2014" s="37"/>
      <c r="L2014" s="37"/>
      <c r="M2014" s="37"/>
      <c r="N2014" s="38" t="str">
        <f t="shared" si="992"/>
        <v/>
      </c>
      <c r="O2014" t="str">
        <f t="shared" si="993"/>
        <v/>
      </c>
      <c r="P2014" t="str">
        <f t="shared" si="994"/>
        <v/>
      </c>
      <c r="Q2014" t="str">
        <f t="shared" si="995"/>
        <v/>
      </c>
      <c r="R2014" t="str">
        <f t="shared" si="996"/>
        <v/>
      </c>
      <c r="S2014" t="str">
        <f t="shared" si="997"/>
        <v/>
      </c>
      <c r="T2014" s="39" t="str">
        <f t="shared" si="998"/>
        <v/>
      </c>
      <c r="U2014" s="40">
        <f t="shared" si="999"/>
        <v>0</v>
      </c>
      <c r="V2014" s="40">
        <f t="shared" si="1000"/>
        <v>0</v>
      </c>
      <c r="W2014" s="40">
        <f t="shared" si="1001"/>
        <v>0</v>
      </c>
      <c r="X2014" t="str">
        <f t="shared" si="1002"/>
        <v/>
      </c>
      <c r="Y2014" s="40">
        <f t="shared" si="1003"/>
        <v>0</v>
      </c>
      <c r="Z2014" s="40">
        <f t="shared" si="1004"/>
        <v>0</v>
      </c>
      <c r="AA2014" s="40">
        <f t="shared" si="1005"/>
        <v>0</v>
      </c>
      <c r="AB2014" s="40">
        <f t="shared" si="1006"/>
        <v>0</v>
      </c>
      <c r="AC2014" s="40">
        <f t="shared" si="1007"/>
        <v>0</v>
      </c>
      <c r="AD2014" s="39">
        <f t="shared" si="1008"/>
        <v>0</v>
      </c>
      <c r="AE2014" s="39">
        <f t="shared" si="1009"/>
        <v>0</v>
      </c>
      <c r="AF2014" t="str">
        <f t="shared" si="1010"/>
        <v/>
      </c>
      <c r="AG2014" t="str">
        <f t="shared" si="1011"/>
        <v/>
      </c>
      <c r="AH2014" t="str">
        <f t="shared" si="1012"/>
        <v/>
      </c>
      <c r="AJ2014" s="41" t="str">
        <f t="shared" si="1013"/>
        <v/>
      </c>
      <c r="AK2014" s="42" t="str">
        <f t="shared" si="1014"/>
        <v/>
      </c>
      <c r="AL2014" s="41" t="str">
        <f t="shared" si="1015"/>
        <v/>
      </c>
      <c r="AM2014" s="41" t="str">
        <f t="shared" si="1016"/>
        <v/>
      </c>
      <c r="AN2014" s="41" t="str">
        <f t="shared" si="1017"/>
        <v/>
      </c>
      <c r="AO2014" s="42" t="str">
        <f t="shared" si="1018"/>
        <v/>
      </c>
      <c r="AP2014" s="41" t="str">
        <f t="shared" si="1019"/>
        <v/>
      </c>
      <c r="AQ2014" s="41" t="str">
        <f t="shared" si="1020"/>
        <v/>
      </c>
      <c r="AR2014" s="41" t="str">
        <f>IF($AQ2014="","",COUNTIFS(L_ChaveCob,$AQ2014,L_Ausencia,"&gt;"&amp;$W2014)+COUNTIFS($AQ$4:$AQ2014,$AQ2014,$W$4:$W2014,$W2014))</f>
        <v/>
      </c>
      <c r="AS2014" s="42">
        <f t="shared" si="1021"/>
        <v>0</v>
      </c>
      <c r="AT2014" s="42">
        <f t="shared" si="1022"/>
        <v>0</v>
      </c>
      <c r="AU2014" s="42">
        <f t="shared" si="1023"/>
        <v>0</v>
      </c>
    </row>
    <row r="2015" spans="1:47" x14ac:dyDescent="0.2">
      <c r="A2015" s="35"/>
      <c r="B2015" s="36"/>
      <c r="C2015" s="36"/>
      <c r="D2015" s="36"/>
      <c r="E2015" s="37"/>
      <c r="F2015" s="37"/>
      <c r="G2015" s="36"/>
      <c r="H2015" s="36"/>
      <c r="I2015" s="36"/>
      <c r="J2015" s="36"/>
      <c r="K2015" s="37"/>
      <c r="L2015" s="37"/>
      <c r="M2015" s="37"/>
      <c r="N2015" s="38" t="str">
        <f t="shared" si="992"/>
        <v/>
      </c>
      <c r="O2015" t="str">
        <f t="shared" si="993"/>
        <v/>
      </c>
      <c r="P2015" t="str">
        <f t="shared" si="994"/>
        <v/>
      </c>
      <c r="Q2015" t="str">
        <f t="shared" si="995"/>
        <v/>
      </c>
      <c r="R2015" t="str">
        <f t="shared" si="996"/>
        <v/>
      </c>
      <c r="S2015" t="str">
        <f t="shared" si="997"/>
        <v/>
      </c>
      <c r="T2015" s="39" t="str">
        <f t="shared" si="998"/>
        <v/>
      </c>
      <c r="U2015" s="40">
        <f t="shared" si="999"/>
        <v>0</v>
      </c>
      <c r="V2015" s="40">
        <f t="shared" si="1000"/>
        <v>0</v>
      </c>
      <c r="W2015" s="40">
        <f t="shared" si="1001"/>
        <v>0</v>
      </c>
      <c r="X2015" t="str">
        <f t="shared" si="1002"/>
        <v/>
      </c>
      <c r="Y2015" s="40">
        <f t="shared" si="1003"/>
        <v>0</v>
      </c>
      <c r="Z2015" s="40">
        <f t="shared" si="1004"/>
        <v>0</v>
      </c>
      <c r="AA2015" s="40">
        <f t="shared" si="1005"/>
        <v>0</v>
      </c>
      <c r="AB2015" s="40">
        <f t="shared" si="1006"/>
        <v>0</v>
      </c>
      <c r="AC2015" s="40">
        <f t="shared" si="1007"/>
        <v>0</v>
      </c>
      <c r="AD2015" s="39">
        <f t="shared" si="1008"/>
        <v>0</v>
      </c>
      <c r="AE2015" s="39">
        <f t="shared" si="1009"/>
        <v>0</v>
      </c>
      <c r="AF2015" t="str">
        <f t="shared" si="1010"/>
        <v/>
      </c>
      <c r="AG2015" t="str">
        <f t="shared" si="1011"/>
        <v/>
      </c>
      <c r="AH2015" t="str">
        <f t="shared" si="1012"/>
        <v/>
      </c>
      <c r="AJ2015" s="41" t="str">
        <f t="shared" si="1013"/>
        <v/>
      </c>
      <c r="AK2015" s="42" t="str">
        <f t="shared" si="1014"/>
        <v/>
      </c>
      <c r="AL2015" s="41" t="str">
        <f t="shared" si="1015"/>
        <v/>
      </c>
      <c r="AM2015" s="41" t="str">
        <f t="shared" si="1016"/>
        <v/>
      </c>
      <c r="AN2015" s="41" t="str">
        <f t="shared" si="1017"/>
        <v/>
      </c>
      <c r="AO2015" s="42" t="str">
        <f t="shared" si="1018"/>
        <v/>
      </c>
      <c r="AP2015" s="41" t="str">
        <f t="shared" si="1019"/>
        <v/>
      </c>
      <c r="AQ2015" s="41" t="str">
        <f t="shared" si="1020"/>
        <v/>
      </c>
      <c r="AR2015" s="41" t="str">
        <f>IF($AQ2015="","",COUNTIFS(L_ChaveCob,$AQ2015,L_Ausencia,"&gt;"&amp;$W2015)+COUNTIFS($AQ$4:$AQ2015,$AQ2015,$W$4:$W2015,$W2015))</f>
        <v/>
      </c>
      <c r="AS2015" s="42">
        <f t="shared" si="1021"/>
        <v>0</v>
      </c>
      <c r="AT2015" s="42">
        <f t="shared" si="1022"/>
        <v>0</v>
      </c>
      <c r="AU2015" s="42">
        <f t="shared" si="1023"/>
        <v>0</v>
      </c>
    </row>
    <row r="2016" spans="1:47" x14ac:dyDescent="0.2">
      <c r="A2016" s="35"/>
      <c r="B2016" s="36"/>
      <c r="C2016" s="36"/>
      <c r="D2016" s="36"/>
      <c r="E2016" s="37"/>
      <c r="F2016" s="37"/>
      <c r="G2016" s="36"/>
      <c r="H2016" s="36"/>
      <c r="I2016" s="36"/>
      <c r="J2016" s="36"/>
      <c r="K2016" s="37"/>
      <c r="L2016" s="37"/>
      <c r="M2016" s="37"/>
      <c r="N2016" s="38" t="str">
        <f t="shared" si="992"/>
        <v/>
      </c>
      <c r="O2016" t="str">
        <f t="shared" si="993"/>
        <v/>
      </c>
      <c r="P2016" t="str">
        <f t="shared" si="994"/>
        <v/>
      </c>
      <c r="Q2016" t="str">
        <f t="shared" si="995"/>
        <v/>
      </c>
      <c r="R2016" t="str">
        <f t="shared" si="996"/>
        <v/>
      </c>
      <c r="S2016" t="str">
        <f t="shared" si="997"/>
        <v/>
      </c>
      <c r="T2016" s="39" t="str">
        <f t="shared" si="998"/>
        <v/>
      </c>
      <c r="U2016" s="40">
        <f t="shared" si="999"/>
        <v>0</v>
      </c>
      <c r="V2016" s="40">
        <f t="shared" si="1000"/>
        <v>0</v>
      </c>
      <c r="W2016" s="40">
        <f t="shared" si="1001"/>
        <v>0</v>
      </c>
      <c r="X2016" t="str">
        <f t="shared" si="1002"/>
        <v/>
      </c>
      <c r="Y2016" s="40">
        <f t="shared" si="1003"/>
        <v>0</v>
      </c>
      <c r="Z2016" s="40">
        <f t="shared" si="1004"/>
        <v>0</v>
      </c>
      <c r="AA2016" s="40">
        <f t="shared" si="1005"/>
        <v>0</v>
      </c>
      <c r="AB2016" s="40">
        <f t="shared" si="1006"/>
        <v>0</v>
      </c>
      <c r="AC2016" s="40">
        <f t="shared" si="1007"/>
        <v>0</v>
      </c>
      <c r="AD2016" s="39">
        <f t="shared" si="1008"/>
        <v>0</v>
      </c>
      <c r="AE2016" s="39">
        <f t="shared" si="1009"/>
        <v>0</v>
      </c>
      <c r="AF2016" t="str">
        <f t="shared" si="1010"/>
        <v/>
      </c>
      <c r="AG2016" t="str">
        <f t="shared" si="1011"/>
        <v/>
      </c>
      <c r="AH2016" t="str">
        <f t="shared" si="1012"/>
        <v/>
      </c>
      <c r="AJ2016" s="41" t="str">
        <f t="shared" si="1013"/>
        <v/>
      </c>
      <c r="AK2016" s="42" t="str">
        <f t="shared" si="1014"/>
        <v/>
      </c>
      <c r="AL2016" s="41" t="str">
        <f t="shared" si="1015"/>
        <v/>
      </c>
      <c r="AM2016" s="41" t="str">
        <f t="shared" si="1016"/>
        <v/>
      </c>
      <c r="AN2016" s="41" t="str">
        <f t="shared" si="1017"/>
        <v/>
      </c>
      <c r="AO2016" s="42" t="str">
        <f t="shared" si="1018"/>
        <v/>
      </c>
      <c r="AP2016" s="41" t="str">
        <f t="shared" si="1019"/>
        <v/>
      </c>
      <c r="AQ2016" s="41" t="str">
        <f t="shared" si="1020"/>
        <v/>
      </c>
      <c r="AR2016" s="41" t="str">
        <f>IF($AQ2016="","",COUNTIFS(L_ChaveCob,$AQ2016,L_Ausencia,"&gt;"&amp;$W2016)+COUNTIFS($AQ$4:$AQ2016,$AQ2016,$W$4:$W2016,$W2016))</f>
        <v/>
      </c>
      <c r="AS2016" s="42">
        <f t="shared" si="1021"/>
        <v>0</v>
      </c>
      <c r="AT2016" s="42">
        <f t="shared" si="1022"/>
        <v>0</v>
      </c>
      <c r="AU2016" s="42">
        <f t="shared" si="1023"/>
        <v>0</v>
      </c>
    </row>
    <row r="2017" spans="1:47" x14ac:dyDescent="0.2">
      <c r="A2017" s="35"/>
      <c r="B2017" s="36"/>
      <c r="C2017" s="36"/>
      <c r="D2017" s="36"/>
      <c r="E2017" s="37"/>
      <c r="F2017" s="37"/>
      <c r="G2017" s="36"/>
      <c r="H2017" s="36"/>
      <c r="I2017" s="36"/>
      <c r="J2017" s="36"/>
      <c r="K2017" s="37"/>
      <c r="L2017" s="37"/>
      <c r="M2017" s="37"/>
      <c r="N2017" s="38" t="str">
        <f t="shared" si="992"/>
        <v/>
      </c>
      <c r="O2017" t="str">
        <f t="shared" si="993"/>
        <v/>
      </c>
      <c r="P2017" t="str">
        <f t="shared" si="994"/>
        <v/>
      </c>
      <c r="Q2017" t="str">
        <f t="shared" si="995"/>
        <v/>
      </c>
      <c r="R2017" t="str">
        <f t="shared" si="996"/>
        <v/>
      </c>
      <c r="S2017" t="str">
        <f t="shared" si="997"/>
        <v/>
      </c>
      <c r="T2017" s="39" t="str">
        <f t="shared" si="998"/>
        <v/>
      </c>
      <c r="U2017" s="40">
        <f t="shared" si="999"/>
        <v>0</v>
      </c>
      <c r="V2017" s="40">
        <f t="shared" si="1000"/>
        <v>0</v>
      </c>
      <c r="W2017" s="40">
        <f t="shared" si="1001"/>
        <v>0</v>
      </c>
      <c r="X2017" t="str">
        <f t="shared" si="1002"/>
        <v/>
      </c>
      <c r="Y2017" s="40">
        <f t="shared" si="1003"/>
        <v>0</v>
      </c>
      <c r="Z2017" s="40">
        <f t="shared" si="1004"/>
        <v>0</v>
      </c>
      <c r="AA2017" s="40">
        <f t="shared" si="1005"/>
        <v>0</v>
      </c>
      <c r="AB2017" s="40">
        <f t="shared" si="1006"/>
        <v>0</v>
      </c>
      <c r="AC2017" s="40">
        <f t="shared" si="1007"/>
        <v>0</v>
      </c>
      <c r="AD2017" s="39">
        <f t="shared" si="1008"/>
        <v>0</v>
      </c>
      <c r="AE2017" s="39">
        <f t="shared" si="1009"/>
        <v>0</v>
      </c>
      <c r="AF2017" t="str">
        <f t="shared" si="1010"/>
        <v/>
      </c>
      <c r="AG2017" t="str">
        <f t="shared" si="1011"/>
        <v/>
      </c>
      <c r="AH2017" t="str">
        <f t="shared" si="1012"/>
        <v/>
      </c>
      <c r="AJ2017" s="41" t="str">
        <f t="shared" si="1013"/>
        <v/>
      </c>
      <c r="AK2017" s="42" t="str">
        <f t="shared" si="1014"/>
        <v/>
      </c>
      <c r="AL2017" s="41" t="str">
        <f t="shared" si="1015"/>
        <v/>
      </c>
      <c r="AM2017" s="41" t="str">
        <f t="shared" si="1016"/>
        <v/>
      </c>
      <c r="AN2017" s="41" t="str">
        <f t="shared" si="1017"/>
        <v/>
      </c>
      <c r="AO2017" s="42" t="str">
        <f t="shared" si="1018"/>
        <v/>
      </c>
      <c r="AP2017" s="41" t="str">
        <f t="shared" si="1019"/>
        <v/>
      </c>
      <c r="AQ2017" s="41" t="str">
        <f t="shared" si="1020"/>
        <v/>
      </c>
      <c r="AR2017" s="41" t="str">
        <f>IF($AQ2017="","",COUNTIFS(L_ChaveCob,$AQ2017,L_Ausencia,"&gt;"&amp;$W2017)+COUNTIFS($AQ$4:$AQ2017,$AQ2017,$W$4:$W2017,$W2017))</f>
        <v/>
      </c>
      <c r="AS2017" s="42">
        <f t="shared" si="1021"/>
        <v>0</v>
      </c>
      <c r="AT2017" s="42">
        <f t="shared" si="1022"/>
        <v>0</v>
      </c>
      <c r="AU2017" s="42">
        <f t="shared" si="1023"/>
        <v>0</v>
      </c>
    </row>
    <row r="2018" spans="1:47" x14ac:dyDescent="0.2">
      <c r="A2018" s="35"/>
      <c r="B2018" s="36"/>
      <c r="C2018" s="36"/>
      <c r="D2018" s="36"/>
      <c r="E2018" s="37"/>
      <c r="F2018" s="37"/>
      <c r="G2018" s="36"/>
      <c r="H2018" s="36"/>
      <c r="I2018" s="36"/>
      <c r="J2018" s="36"/>
      <c r="K2018" s="37"/>
      <c r="L2018" s="37"/>
      <c r="M2018" s="37"/>
      <c r="N2018" s="38" t="str">
        <f t="shared" si="992"/>
        <v/>
      </c>
      <c r="O2018" t="str">
        <f t="shared" si="993"/>
        <v/>
      </c>
      <c r="P2018" t="str">
        <f t="shared" si="994"/>
        <v/>
      </c>
      <c r="Q2018" t="str">
        <f t="shared" si="995"/>
        <v/>
      </c>
      <c r="R2018" t="str">
        <f t="shared" si="996"/>
        <v/>
      </c>
      <c r="S2018" t="str">
        <f t="shared" si="997"/>
        <v/>
      </c>
      <c r="T2018" s="39" t="str">
        <f t="shared" si="998"/>
        <v/>
      </c>
      <c r="U2018" s="40">
        <f t="shared" si="999"/>
        <v>0</v>
      </c>
      <c r="V2018" s="40">
        <f t="shared" si="1000"/>
        <v>0</v>
      </c>
      <c r="W2018" s="40">
        <f t="shared" si="1001"/>
        <v>0</v>
      </c>
      <c r="X2018" t="str">
        <f t="shared" si="1002"/>
        <v/>
      </c>
      <c r="Y2018" s="40">
        <f t="shared" si="1003"/>
        <v>0</v>
      </c>
      <c r="Z2018" s="40">
        <f t="shared" si="1004"/>
        <v>0</v>
      </c>
      <c r="AA2018" s="40">
        <f t="shared" si="1005"/>
        <v>0</v>
      </c>
      <c r="AB2018" s="40">
        <f t="shared" si="1006"/>
        <v>0</v>
      </c>
      <c r="AC2018" s="40">
        <f t="shared" si="1007"/>
        <v>0</v>
      </c>
      <c r="AD2018" s="39">
        <f t="shared" si="1008"/>
        <v>0</v>
      </c>
      <c r="AE2018" s="39">
        <f t="shared" si="1009"/>
        <v>0</v>
      </c>
      <c r="AF2018" t="str">
        <f t="shared" si="1010"/>
        <v/>
      </c>
      <c r="AG2018" t="str">
        <f t="shared" si="1011"/>
        <v/>
      </c>
      <c r="AH2018" t="str">
        <f t="shared" si="1012"/>
        <v/>
      </c>
      <c r="AJ2018" s="41" t="str">
        <f t="shared" si="1013"/>
        <v/>
      </c>
      <c r="AK2018" s="42" t="str">
        <f t="shared" si="1014"/>
        <v/>
      </c>
      <c r="AL2018" s="41" t="str">
        <f t="shared" si="1015"/>
        <v/>
      </c>
      <c r="AM2018" s="41" t="str">
        <f t="shared" si="1016"/>
        <v/>
      </c>
      <c r="AN2018" s="41" t="str">
        <f t="shared" si="1017"/>
        <v/>
      </c>
      <c r="AO2018" s="42" t="str">
        <f t="shared" si="1018"/>
        <v/>
      </c>
      <c r="AP2018" s="41" t="str">
        <f t="shared" si="1019"/>
        <v/>
      </c>
      <c r="AQ2018" s="41" t="str">
        <f t="shared" si="1020"/>
        <v/>
      </c>
      <c r="AR2018" s="41" t="str">
        <f>IF($AQ2018="","",COUNTIFS(L_ChaveCob,$AQ2018,L_Ausencia,"&gt;"&amp;$W2018)+COUNTIFS($AQ$4:$AQ2018,$AQ2018,$W$4:$W2018,$W2018))</f>
        <v/>
      </c>
      <c r="AS2018" s="42">
        <f t="shared" si="1021"/>
        <v>0</v>
      </c>
      <c r="AT2018" s="42">
        <f t="shared" si="1022"/>
        <v>0</v>
      </c>
      <c r="AU2018" s="42">
        <f t="shared" si="1023"/>
        <v>0</v>
      </c>
    </row>
    <row r="2019" spans="1:47" x14ac:dyDescent="0.2">
      <c r="A2019" s="35"/>
      <c r="B2019" s="36"/>
      <c r="C2019" s="36"/>
      <c r="D2019" s="36"/>
      <c r="E2019" s="37"/>
      <c r="F2019" s="37"/>
      <c r="G2019" s="36"/>
      <c r="H2019" s="36"/>
      <c r="I2019" s="36"/>
      <c r="J2019" s="36"/>
      <c r="K2019" s="37"/>
      <c r="L2019" s="37"/>
      <c r="M2019" s="37"/>
      <c r="N2019" s="38" t="str">
        <f t="shared" si="992"/>
        <v/>
      </c>
      <c r="O2019" t="str">
        <f t="shared" si="993"/>
        <v/>
      </c>
      <c r="P2019" t="str">
        <f t="shared" si="994"/>
        <v/>
      </c>
      <c r="Q2019" t="str">
        <f t="shared" si="995"/>
        <v/>
      </c>
      <c r="R2019" t="str">
        <f t="shared" si="996"/>
        <v/>
      </c>
      <c r="S2019" t="str">
        <f t="shared" si="997"/>
        <v/>
      </c>
      <c r="T2019" s="39" t="str">
        <f t="shared" si="998"/>
        <v/>
      </c>
      <c r="U2019" s="40">
        <f t="shared" si="999"/>
        <v>0</v>
      </c>
      <c r="V2019" s="40">
        <f t="shared" si="1000"/>
        <v>0</v>
      </c>
      <c r="W2019" s="40">
        <f t="shared" si="1001"/>
        <v>0</v>
      </c>
      <c r="X2019" t="str">
        <f t="shared" si="1002"/>
        <v/>
      </c>
      <c r="Y2019" s="40">
        <f t="shared" si="1003"/>
        <v>0</v>
      </c>
      <c r="Z2019" s="40">
        <f t="shared" si="1004"/>
        <v>0</v>
      </c>
      <c r="AA2019" s="40">
        <f t="shared" si="1005"/>
        <v>0</v>
      </c>
      <c r="AB2019" s="40">
        <f t="shared" si="1006"/>
        <v>0</v>
      </c>
      <c r="AC2019" s="40">
        <f t="shared" si="1007"/>
        <v>0</v>
      </c>
      <c r="AD2019" s="39">
        <f t="shared" si="1008"/>
        <v>0</v>
      </c>
      <c r="AE2019" s="39">
        <f t="shared" si="1009"/>
        <v>0</v>
      </c>
      <c r="AF2019" t="str">
        <f t="shared" si="1010"/>
        <v/>
      </c>
      <c r="AG2019" t="str">
        <f t="shared" si="1011"/>
        <v/>
      </c>
      <c r="AH2019" t="str">
        <f t="shared" si="1012"/>
        <v/>
      </c>
      <c r="AJ2019" s="41" t="str">
        <f t="shared" si="1013"/>
        <v/>
      </c>
      <c r="AK2019" s="42" t="str">
        <f t="shared" si="1014"/>
        <v/>
      </c>
      <c r="AL2019" s="41" t="str">
        <f t="shared" si="1015"/>
        <v/>
      </c>
      <c r="AM2019" s="41" t="str">
        <f t="shared" si="1016"/>
        <v/>
      </c>
      <c r="AN2019" s="41" t="str">
        <f t="shared" si="1017"/>
        <v/>
      </c>
      <c r="AO2019" s="42" t="str">
        <f t="shared" si="1018"/>
        <v/>
      </c>
      <c r="AP2019" s="41" t="str">
        <f t="shared" si="1019"/>
        <v/>
      </c>
      <c r="AQ2019" s="41" t="str">
        <f t="shared" si="1020"/>
        <v/>
      </c>
      <c r="AR2019" s="41" t="str">
        <f>IF($AQ2019="","",COUNTIFS(L_ChaveCob,$AQ2019,L_Ausencia,"&gt;"&amp;$W2019)+COUNTIFS($AQ$4:$AQ2019,$AQ2019,$W$4:$W2019,$W2019))</f>
        <v/>
      </c>
      <c r="AS2019" s="42">
        <f t="shared" si="1021"/>
        <v>0</v>
      </c>
      <c r="AT2019" s="42">
        <f t="shared" si="1022"/>
        <v>0</v>
      </c>
      <c r="AU2019" s="42">
        <f t="shared" si="1023"/>
        <v>0</v>
      </c>
    </row>
    <row r="2020" spans="1:47" x14ac:dyDescent="0.2">
      <c r="A2020" s="35"/>
      <c r="B2020" s="36"/>
      <c r="C2020" s="36"/>
      <c r="D2020" s="36"/>
      <c r="E2020" s="37"/>
      <c r="F2020" s="37"/>
      <c r="G2020" s="36"/>
      <c r="H2020" s="36"/>
      <c r="I2020" s="36"/>
      <c r="J2020" s="36"/>
      <c r="K2020" s="37"/>
      <c r="L2020" s="37"/>
      <c r="M2020" s="37"/>
      <c r="N2020" s="38" t="str">
        <f t="shared" si="992"/>
        <v/>
      </c>
      <c r="O2020" t="str">
        <f t="shared" si="993"/>
        <v/>
      </c>
      <c r="P2020" t="str">
        <f t="shared" si="994"/>
        <v/>
      </c>
      <c r="Q2020" t="str">
        <f t="shared" si="995"/>
        <v/>
      </c>
      <c r="R2020" t="str">
        <f t="shared" si="996"/>
        <v/>
      </c>
      <c r="S2020" t="str">
        <f t="shared" si="997"/>
        <v/>
      </c>
      <c r="T2020" s="39" t="str">
        <f t="shared" si="998"/>
        <v/>
      </c>
      <c r="U2020" s="40">
        <f t="shared" si="999"/>
        <v>0</v>
      </c>
      <c r="V2020" s="40">
        <f t="shared" si="1000"/>
        <v>0</v>
      </c>
      <c r="W2020" s="40">
        <f t="shared" si="1001"/>
        <v>0</v>
      </c>
      <c r="X2020" t="str">
        <f t="shared" si="1002"/>
        <v/>
      </c>
      <c r="Y2020" s="40">
        <f t="shared" si="1003"/>
        <v>0</v>
      </c>
      <c r="Z2020" s="40">
        <f t="shared" si="1004"/>
        <v>0</v>
      </c>
      <c r="AA2020" s="40">
        <f t="shared" si="1005"/>
        <v>0</v>
      </c>
      <c r="AB2020" s="40">
        <f t="shared" si="1006"/>
        <v>0</v>
      </c>
      <c r="AC2020" s="40">
        <f t="shared" si="1007"/>
        <v>0</v>
      </c>
      <c r="AD2020" s="39">
        <f t="shared" si="1008"/>
        <v>0</v>
      </c>
      <c r="AE2020" s="39">
        <f t="shared" si="1009"/>
        <v>0</v>
      </c>
      <c r="AF2020" t="str">
        <f t="shared" si="1010"/>
        <v/>
      </c>
      <c r="AG2020" t="str">
        <f t="shared" si="1011"/>
        <v/>
      </c>
      <c r="AH2020" t="str">
        <f t="shared" si="1012"/>
        <v/>
      </c>
      <c r="AJ2020" s="41" t="str">
        <f t="shared" si="1013"/>
        <v/>
      </c>
      <c r="AK2020" s="42" t="str">
        <f t="shared" si="1014"/>
        <v/>
      </c>
      <c r="AL2020" s="41" t="str">
        <f t="shared" si="1015"/>
        <v/>
      </c>
      <c r="AM2020" s="41" t="str">
        <f t="shared" si="1016"/>
        <v/>
      </c>
      <c r="AN2020" s="41" t="str">
        <f t="shared" si="1017"/>
        <v/>
      </c>
      <c r="AO2020" s="42" t="str">
        <f t="shared" si="1018"/>
        <v/>
      </c>
      <c r="AP2020" s="41" t="str">
        <f t="shared" si="1019"/>
        <v/>
      </c>
      <c r="AQ2020" s="41" t="str">
        <f t="shared" si="1020"/>
        <v/>
      </c>
      <c r="AR2020" s="41" t="str">
        <f>IF($AQ2020="","",COUNTIFS(L_ChaveCob,$AQ2020,L_Ausencia,"&gt;"&amp;$W2020)+COUNTIFS($AQ$4:$AQ2020,$AQ2020,$W$4:$W2020,$W2020))</f>
        <v/>
      </c>
      <c r="AS2020" s="42">
        <f t="shared" si="1021"/>
        <v>0</v>
      </c>
      <c r="AT2020" s="42">
        <f t="shared" si="1022"/>
        <v>0</v>
      </c>
      <c r="AU2020" s="42">
        <f t="shared" si="1023"/>
        <v>0</v>
      </c>
    </row>
    <row r="2021" spans="1:47" x14ac:dyDescent="0.2">
      <c r="A2021" s="35"/>
      <c r="B2021" s="36"/>
      <c r="C2021" s="36"/>
      <c r="D2021" s="36"/>
      <c r="E2021" s="37"/>
      <c r="F2021" s="37"/>
      <c r="G2021" s="36"/>
      <c r="H2021" s="36"/>
      <c r="I2021" s="36"/>
      <c r="J2021" s="36"/>
      <c r="K2021" s="37"/>
      <c r="L2021" s="37"/>
      <c r="M2021" s="37"/>
      <c r="N2021" s="38" t="str">
        <f t="shared" si="992"/>
        <v/>
      </c>
      <c r="O2021" t="str">
        <f t="shared" si="993"/>
        <v/>
      </c>
      <c r="P2021" t="str">
        <f t="shared" si="994"/>
        <v/>
      </c>
      <c r="Q2021" t="str">
        <f t="shared" si="995"/>
        <v/>
      </c>
      <c r="R2021" t="str">
        <f t="shared" si="996"/>
        <v/>
      </c>
      <c r="S2021" t="str">
        <f t="shared" si="997"/>
        <v/>
      </c>
      <c r="T2021" s="39" t="str">
        <f t="shared" si="998"/>
        <v/>
      </c>
      <c r="U2021" s="40">
        <f t="shared" si="999"/>
        <v>0</v>
      </c>
      <c r="V2021" s="40">
        <f t="shared" si="1000"/>
        <v>0</v>
      </c>
      <c r="W2021" s="40">
        <f t="shared" si="1001"/>
        <v>0</v>
      </c>
      <c r="X2021" t="str">
        <f t="shared" si="1002"/>
        <v/>
      </c>
      <c r="Y2021" s="40">
        <f t="shared" si="1003"/>
        <v>0</v>
      </c>
      <c r="Z2021" s="40">
        <f t="shared" si="1004"/>
        <v>0</v>
      </c>
      <c r="AA2021" s="40">
        <f t="shared" si="1005"/>
        <v>0</v>
      </c>
      <c r="AB2021" s="40">
        <f t="shared" si="1006"/>
        <v>0</v>
      </c>
      <c r="AC2021" s="40">
        <f t="shared" si="1007"/>
        <v>0</v>
      </c>
      <c r="AD2021" s="39">
        <f t="shared" si="1008"/>
        <v>0</v>
      </c>
      <c r="AE2021" s="39">
        <f t="shared" si="1009"/>
        <v>0</v>
      </c>
      <c r="AF2021" t="str">
        <f t="shared" si="1010"/>
        <v/>
      </c>
      <c r="AG2021" t="str">
        <f t="shared" si="1011"/>
        <v/>
      </c>
      <c r="AH2021" t="str">
        <f t="shared" si="1012"/>
        <v/>
      </c>
      <c r="AJ2021" s="41" t="str">
        <f t="shared" si="1013"/>
        <v/>
      </c>
      <c r="AK2021" s="42" t="str">
        <f t="shared" si="1014"/>
        <v/>
      </c>
      <c r="AL2021" s="41" t="str">
        <f t="shared" si="1015"/>
        <v/>
      </c>
      <c r="AM2021" s="41" t="str">
        <f t="shared" si="1016"/>
        <v/>
      </c>
      <c r="AN2021" s="41" t="str">
        <f t="shared" si="1017"/>
        <v/>
      </c>
      <c r="AO2021" s="42" t="str">
        <f t="shared" si="1018"/>
        <v/>
      </c>
      <c r="AP2021" s="41" t="str">
        <f t="shared" si="1019"/>
        <v/>
      </c>
      <c r="AQ2021" s="41" t="str">
        <f t="shared" si="1020"/>
        <v/>
      </c>
      <c r="AR2021" s="41" t="str">
        <f>IF($AQ2021="","",COUNTIFS(L_ChaveCob,$AQ2021,L_Ausencia,"&gt;"&amp;$W2021)+COUNTIFS($AQ$4:$AQ2021,$AQ2021,$W$4:$W2021,$W2021))</f>
        <v/>
      </c>
      <c r="AS2021" s="42">
        <f t="shared" si="1021"/>
        <v>0</v>
      </c>
      <c r="AT2021" s="42">
        <f t="shared" si="1022"/>
        <v>0</v>
      </c>
      <c r="AU2021" s="42">
        <f t="shared" si="1023"/>
        <v>0</v>
      </c>
    </row>
    <row r="2022" spans="1:47" x14ac:dyDescent="0.2">
      <c r="A2022" s="35"/>
      <c r="B2022" s="36"/>
      <c r="C2022" s="36"/>
      <c r="D2022" s="36"/>
      <c r="E2022" s="37"/>
      <c r="F2022" s="37"/>
      <c r="G2022" s="36"/>
      <c r="H2022" s="36"/>
      <c r="I2022" s="36"/>
      <c r="J2022" s="36"/>
      <c r="K2022" s="37"/>
      <c r="L2022" s="37"/>
      <c r="M2022" s="37"/>
      <c r="N2022" s="38" t="str">
        <f t="shared" si="992"/>
        <v/>
      </c>
      <c r="O2022" t="str">
        <f t="shared" si="993"/>
        <v/>
      </c>
      <c r="P2022" t="str">
        <f t="shared" si="994"/>
        <v/>
      </c>
      <c r="Q2022" t="str">
        <f t="shared" si="995"/>
        <v/>
      </c>
      <c r="R2022" t="str">
        <f t="shared" si="996"/>
        <v/>
      </c>
      <c r="S2022" t="str">
        <f t="shared" si="997"/>
        <v/>
      </c>
      <c r="T2022" s="39" t="str">
        <f t="shared" si="998"/>
        <v/>
      </c>
      <c r="U2022" s="40">
        <f t="shared" si="999"/>
        <v>0</v>
      </c>
      <c r="V2022" s="40">
        <f t="shared" si="1000"/>
        <v>0</v>
      </c>
      <c r="W2022" s="40">
        <f t="shared" si="1001"/>
        <v>0</v>
      </c>
      <c r="X2022" t="str">
        <f t="shared" si="1002"/>
        <v/>
      </c>
      <c r="Y2022" s="40">
        <f t="shared" si="1003"/>
        <v>0</v>
      </c>
      <c r="Z2022" s="40">
        <f t="shared" si="1004"/>
        <v>0</v>
      </c>
      <c r="AA2022" s="40">
        <f t="shared" si="1005"/>
        <v>0</v>
      </c>
      <c r="AB2022" s="40">
        <f t="shared" si="1006"/>
        <v>0</v>
      </c>
      <c r="AC2022" s="40">
        <f t="shared" si="1007"/>
        <v>0</v>
      </c>
      <c r="AD2022" s="39">
        <f t="shared" si="1008"/>
        <v>0</v>
      </c>
      <c r="AE2022" s="39">
        <f t="shared" si="1009"/>
        <v>0</v>
      </c>
      <c r="AF2022" t="str">
        <f t="shared" si="1010"/>
        <v/>
      </c>
      <c r="AG2022" t="str">
        <f t="shared" si="1011"/>
        <v/>
      </c>
      <c r="AH2022" t="str">
        <f t="shared" si="1012"/>
        <v/>
      </c>
      <c r="AJ2022" s="41" t="str">
        <f t="shared" si="1013"/>
        <v/>
      </c>
      <c r="AK2022" s="42" t="str">
        <f t="shared" si="1014"/>
        <v/>
      </c>
      <c r="AL2022" s="41" t="str">
        <f t="shared" si="1015"/>
        <v/>
      </c>
      <c r="AM2022" s="41" t="str">
        <f t="shared" si="1016"/>
        <v/>
      </c>
      <c r="AN2022" s="41" t="str">
        <f t="shared" si="1017"/>
        <v/>
      </c>
      <c r="AO2022" s="42" t="str">
        <f t="shared" si="1018"/>
        <v/>
      </c>
      <c r="AP2022" s="41" t="str">
        <f t="shared" si="1019"/>
        <v/>
      </c>
      <c r="AQ2022" s="41" t="str">
        <f t="shared" si="1020"/>
        <v/>
      </c>
      <c r="AR2022" s="41" t="str">
        <f>IF($AQ2022="","",COUNTIFS(L_ChaveCob,$AQ2022,L_Ausencia,"&gt;"&amp;$W2022)+COUNTIFS($AQ$4:$AQ2022,$AQ2022,$W$4:$W2022,$W2022))</f>
        <v/>
      </c>
      <c r="AS2022" s="42">
        <f t="shared" si="1021"/>
        <v>0</v>
      </c>
      <c r="AT2022" s="42">
        <f t="shared" si="1022"/>
        <v>0</v>
      </c>
      <c r="AU2022" s="42">
        <f t="shared" si="1023"/>
        <v>0</v>
      </c>
    </row>
    <row r="2023" spans="1:47" x14ac:dyDescent="0.2">
      <c r="A2023" s="35"/>
      <c r="B2023" s="36"/>
      <c r="C2023" s="36"/>
      <c r="D2023" s="36"/>
      <c r="E2023" s="37"/>
      <c r="F2023" s="37"/>
      <c r="G2023" s="36"/>
      <c r="H2023" s="36"/>
      <c r="I2023" s="36"/>
      <c r="J2023" s="36"/>
      <c r="K2023" s="37"/>
      <c r="L2023" s="37"/>
      <c r="M2023" s="37"/>
      <c r="N2023" s="38" t="str">
        <f t="shared" si="992"/>
        <v/>
      </c>
      <c r="O2023" t="str">
        <f t="shared" si="993"/>
        <v/>
      </c>
      <c r="P2023" t="str">
        <f t="shared" si="994"/>
        <v/>
      </c>
      <c r="Q2023" t="str">
        <f t="shared" si="995"/>
        <v/>
      </c>
      <c r="R2023" t="str">
        <f t="shared" si="996"/>
        <v/>
      </c>
      <c r="S2023" t="str">
        <f t="shared" si="997"/>
        <v/>
      </c>
      <c r="T2023" s="39" t="str">
        <f t="shared" si="998"/>
        <v/>
      </c>
      <c r="U2023" s="40">
        <f t="shared" si="999"/>
        <v>0</v>
      </c>
      <c r="V2023" s="40">
        <f t="shared" si="1000"/>
        <v>0</v>
      </c>
      <c r="W2023" s="40">
        <f t="shared" si="1001"/>
        <v>0</v>
      </c>
      <c r="X2023" t="str">
        <f t="shared" si="1002"/>
        <v/>
      </c>
      <c r="Y2023" s="40">
        <f t="shared" si="1003"/>
        <v>0</v>
      </c>
      <c r="Z2023" s="40">
        <f t="shared" si="1004"/>
        <v>0</v>
      </c>
      <c r="AA2023" s="40">
        <f t="shared" si="1005"/>
        <v>0</v>
      </c>
      <c r="AB2023" s="40">
        <f t="shared" si="1006"/>
        <v>0</v>
      </c>
      <c r="AC2023" s="40">
        <f t="shared" si="1007"/>
        <v>0</v>
      </c>
      <c r="AD2023" s="39">
        <f t="shared" si="1008"/>
        <v>0</v>
      </c>
      <c r="AE2023" s="39">
        <f t="shared" si="1009"/>
        <v>0</v>
      </c>
      <c r="AF2023" t="str">
        <f t="shared" si="1010"/>
        <v/>
      </c>
      <c r="AG2023" t="str">
        <f t="shared" si="1011"/>
        <v/>
      </c>
      <c r="AH2023" t="str">
        <f t="shared" si="1012"/>
        <v/>
      </c>
      <c r="AJ2023" s="41" t="str">
        <f t="shared" si="1013"/>
        <v/>
      </c>
      <c r="AK2023" s="42" t="str">
        <f t="shared" si="1014"/>
        <v/>
      </c>
      <c r="AL2023" s="41" t="str">
        <f t="shared" si="1015"/>
        <v/>
      </c>
      <c r="AM2023" s="41" t="str">
        <f t="shared" si="1016"/>
        <v/>
      </c>
      <c r="AN2023" s="41" t="str">
        <f t="shared" si="1017"/>
        <v/>
      </c>
      <c r="AO2023" s="42" t="str">
        <f t="shared" si="1018"/>
        <v/>
      </c>
      <c r="AP2023" s="41" t="str">
        <f t="shared" si="1019"/>
        <v/>
      </c>
      <c r="AQ2023" s="41" t="str">
        <f t="shared" si="1020"/>
        <v/>
      </c>
      <c r="AR2023" s="41" t="str">
        <f>IF($AQ2023="","",COUNTIFS(L_ChaveCob,$AQ2023,L_Ausencia,"&gt;"&amp;$W2023)+COUNTIFS($AQ$4:$AQ2023,$AQ2023,$W$4:$W2023,$W2023))</f>
        <v/>
      </c>
      <c r="AS2023" s="42">
        <f t="shared" si="1021"/>
        <v>0</v>
      </c>
      <c r="AT2023" s="42">
        <f t="shared" si="1022"/>
        <v>0</v>
      </c>
      <c r="AU2023" s="42">
        <f t="shared" si="1023"/>
        <v>0</v>
      </c>
    </row>
    <row r="2024" spans="1:47" x14ac:dyDescent="0.2">
      <c r="A2024" s="35"/>
      <c r="B2024" s="36"/>
      <c r="C2024" s="36"/>
      <c r="D2024" s="36"/>
      <c r="E2024" s="37"/>
      <c r="F2024" s="37"/>
      <c r="G2024" s="36"/>
      <c r="H2024" s="36"/>
      <c r="I2024" s="36"/>
      <c r="J2024" s="36"/>
      <c r="K2024" s="37"/>
      <c r="L2024" s="37"/>
      <c r="M2024" s="37"/>
      <c r="N2024" s="38" t="str">
        <f t="shared" si="992"/>
        <v/>
      </c>
      <c r="O2024" t="str">
        <f t="shared" si="993"/>
        <v/>
      </c>
      <c r="P2024" t="str">
        <f t="shared" si="994"/>
        <v/>
      </c>
      <c r="Q2024" t="str">
        <f t="shared" si="995"/>
        <v/>
      </c>
      <c r="R2024" t="str">
        <f t="shared" si="996"/>
        <v/>
      </c>
      <c r="S2024" t="str">
        <f t="shared" si="997"/>
        <v/>
      </c>
      <c r="T2024" s="39" t="str">
        <f t="shared" si="998"/>
        <v/>
      </c>
      <c r="U2024" s="40">
        <f t="shared" si="999"/>
        <v>0</v>
      </c>
      <c r="V2024" s="40">
        <f t="shared" si="1000"/>
        <v>0</v>
      </c>
      <c r="W2024" s="40">
        <f t="shared" si="1001"/>
        <v>0</v>
      </c>
      <c r="X2024" t="str">
        <f t="shared" si="1002"/>
        <v/>
      </c>
      <c r="Y2024" s="40">
        <f t="shared" si="1003"/>
        <v>0</v>
      </c>
      <c r="Z2024" s="40">
        <f t="shared" si="1004"/>
        <v>0</v>
      </c>
      <c r="AA2024" s="40">
        <f t="shared" si="1005"/>
        <v>0</v>
      </c>
      <c r="AB2024" s="40">
        <f t="shared" si="1006"/>
        <v>0</v>
      </c>
      <c r="AC2024" s="40">
        <f t="shared" si="1007"/>
        <v>0</v>
      </c>
      <c r="AD2024" s="39">
        <f t="shared" si="1008"/>
        <v>0</v>
      </c>
      <c r="AE2024" s="39">
        <f t="shared" si="1009"/>
        <v>0</v>
      </c>
      <c r="AF2024" t="str">
        <f t="shared" si="1010"/>
        <v/>
      </c>
      <c r="AG2024" t="str">
        <f t="shared" si="1011"/>
        <v/>
      </c>
      <c r="AH2024" t="str">
        <f t="shared" si="1012"/>
        <v/>
      </c>
      <c r="AJ2024" s="41" t="str">
        <f t="shared" si="1013"/>
        <v/>
      </c>
      <c r="AK2024" s="42" t="str">
        <f t="shared" si="1014"/>
        <v/>
      </c>
      <c r="AL2024" s="41" t="str">
        <f t="shared" si="1015"/>
        <v/>
      </c>
      <c r="AM2024" s="41" t="str">
        <f t="shared" si="1016"/>
        <v/>
      </c>
      <c r="AN2024" s="41" t="str">
        <f t="shared" si="1017"/>
        <v/>
      </c>
      <c r="AO2024" s="42" t="str">
        <f t="shared" si="1018"/>
        <v/>
      </c>
      <c r="AP2024" s="41" t="str">
        <f t="shared" si="1019"/>
        <v/>
      </c>
      <c r="AQ2024" s="41" t="str">
        <f t="shared" si="1020"/>
        <v/>
      </c>
      <c r="AR2024" s="41" t="str">
        <f>IF($AQ2024="","",COUNTIFS(L_ChaveCob,$AQ2024,L_Ausencia,"&gt;"&amp;$W2024)+COUNTIFS($AQ$4:$AQ2024,$AQ2024,$W$4:$W2024,$W2024))</f>
        <v/>
      </c>
      <c r="AS2024" s="42">
        <f t="shared" si="1021"/>
        <v>0</v>
      </c>
      <c r="AT2024" s="42">
        <f t="shared" si="1022"/>
        <v>0</v>
      </c>
      <c r="AU2024" s="42">
        <f t="shared" si="1023"/>
        <v>0</v>
      </c>
    </row>
    <row r="2025" spans="1:47" x14ac:dyDescent="0.2">
      <c r="A2025" s="35"/>
      <c r="B2025" s="36"/>
      <c r="C2025" s="36"/>
      <c r="D2025" s="36"/>
      <c r="E2025" s="37"/>
      <c r="F2025" s="37"/>
      <c r="G2025" s="36"/>
      <c r="H2025" s="36"/>
      <c r="I2025" s="36"/>
      <c r="J2025" s="36"/>
      <c r="K2025" s="37"/>
      <c r="L2025" s="37"/>
      <c r="M2025" s="37"/>
      <c r="N2025" s="38" t="str">
        <f t="shared" si="992"/>
        <v/>
      </c>
      <c r="O2025" t="str">
        <f t="shared" si="993"/>
        <v/>
      </c>
      <c r="P2025" t="str">
        <f t="shared" si="994"/>
        <v/>
      </c>
      <c r="Q2025" t="str">
        <f t="shared" si="995"/>
        <v/>
      </c>
      <c r="R2025" t="str">
        <f t="shared" si="996"/>
        <v/>
      </c>
      <c r="S2025" t="str">
        <f t="shared" si="997"/>
        <v/>
      </c>
      <c r="T2025" s="39" t="str">
        <f t="shared" si="998"/>
        <v/>
      </c>
      <c r="U2025" s="40">
        <f t="shared" si="999"/>
        <v>0</v>
      </c>
      <c r="V2025" s="40">
        <f t="shared" si="1000"/>
        <v>0</v>
      </c>
      <c r="W2025" s="40">
        <f t="shared" si="1001"/>
        <v>0</v>
      </c>
      <c r="X2025" t="str">
        <f t="shared" si="1002"/>
        <v/>
      </c>
      <c r="Y2025" s="40">
        <f t="shared" si="1003"/>
        <v>0</v>
      </c>
      <c r="Z2025" s="40">
        <f t="shared" si="1004"/>
        <v>0</v>
      </c>
      <c r="AA2025" s="40">
        <f t="shared" si="1005"/>
        <v>0</v>
      </c>
      <c r="AB2025" s="40">
        <f t="shared" si="1006"/>
        <v>0</v>
      </c>
      <c r="AC2025" s="40">
        <f t="shared" si="1007"/>
        <v>0</v>
      </c>
      <c r="AD2025" s="39">
        <f t="shared" si="1008"/>
        <v>0</v>
      </c>
      <c r="AE2025" s="39">
        <f t="shared" si="1009"/>
        <v>0</v>
      </c>
      <c r="AF2025" t="str">
        <f t="shared" si="1010"/>
        <v/>
      </c>
      <c r="AG2025" t="str">
        <f t="shared" si="1011"/>
        <v/>
      </c>
      <c r="AH2025" t="str">
        <f t="shared" si="1012"/>
        <v/>
      </c>
      <c r="AJ2025" s="41" t="str">
        <f t="shared" si="1013"/>
        <v/>
      </c>
      <c r="AK2025" s="42" t="str">
        <f t="shared" si="1014"/>
        <v/>
      </c>
      <c r="AL2025" s="41" t="str">
        <f t="shared" si="1015"/>
        <v/>
      </c>
      <c r="AM2025" s="41" t="str">
        <f t="shared" si="1016"/>
        <v/>
      </c>
      <c r="AN2025" s="41" t="str">
        <f t="shared" si="1017"/>
        <v/>
      </c>
      <c r="AO2025" s="42" t="str">
        <f t="shared" si="1018"/>
        <v/>
      </c>
      <c r="AP2025" s="41" t="str">
        <f t="shared" si="1019"/>
        <v/>
      </c>
      <c r="AQ2025" s="41" t="str">
        <f t="shared" si="1020"/>
        <v/>
      </c>
      <c r="AR2025" s="41" t="str">
        <f>IF($AQ2025="","",COUNTIFS(L_ChaveCob,$AQ2025,L_Ausencia,"&gt;"&amp;$W2025)+COUNTIFS($AQ$4:$AQ2025,$AQ2025,$W$4:$W2025,$W2025))</f>
        <v/>
      </c>
      <c r="AS2025" s="42">
        <f t="shared" si="1021"/>
        <v>0</v>
      </c>
      <c r="AT2025" s="42">
        <f t="shared" si="1022"/>
        <v>0</v>
      </c>
      <c r="AU2025" s="42">
        <f t="shared" si="1023"/>
        <v>0</v>
      </c>
    </row>
    <row r="2026" spans="1:47" x14ac:dyDescent="0.2">
      <c r="A2026" s="35"/>
      <c r="B2026" s="36"/>
      <c r="C2026" s="36"/>
      <c r="D2026" s="36"/>
      <c r="E2026" s="37"/>
      <c r="F2026" s="37"/>
      <c r="G2026" s="36"/>
      <c r="H2026" s="36"/>
      <c r="I2026" s="36"/>
      <c r="J2026" s="36"/>
      <c r="K2026" s="37"/>
      <c r="L2026" s="37"/>
      <c r="M2026" s="37"/>
      <c r="N2026" s="38" t="str">
        <f t="shared" si="992"/>
        <v/>
      </c>
      <c r="O2026" t="str">
        <f t="shared" si="993"/>
        <v/>
      </c>
      <c r="P2026" t="str">
        <f t="shared" si="994"/>
        <v/>
      </c>
      <c r="Q2026" t="str">
        <f t="shared" si="995"/>
        <v/>
      </c>
      <c r="R2026" t="str">
        <f t="shared" si="996"/>
        <v/>
      </c>
      <c r="S2026" t="str">
        <f t="shared" si="997"/>
        <v/>
      </c>
      <c r="T2026" s="39" t="str">
        <f t="shared" si="998"/>
        <v/>
      </c>
      <c r="U2026" s="40">
        <f t="shared" si="999"/>
        <v>0</v>
      </c>
      <c r="V2026" s="40">
        <f t="shared" si="1000"/>
        <v>0</v>
      </c>
      <c r="W2026" s="40">
        <f t="shared" si="1001"/>
        <v>0</v>
      </c>
      <c r="X2026" t="str">
        <f t="shared" si="1002"/>
        <v/>
      </c>
      <c r="Y2026" s="40">
        <f t="shared" si="1003"/>
        <v>0</v>
      </c>
      <c r="Z2026" s="40">
        <f t="shared" si="1004"/>
        <v>0</v>
      </c>
      <c r="AA2026" s="40">
        <f t="shared" si="1005"/>
        <v>0</v>
      </c>
      <c r="AB2026" s="40">
        <f t="shared" si="1006"/>
        <v>0</v>
      </c>
      <c r="AC2026" s="40">
        <f t="shared" si="1007"/>
        <v>0</v>
      </c>
      <c r="AD2026" s="39">
        <f t="shared" si="1008"/>
        <v>0</v>
      </c>
      <c r="AE2026" s="39">
        <f t="shared" si="1009"/>
        <v>0</v>
      </c>
      <c r="AF2026" t="str">
        <f t="shared" si="1010"/>
        <v/>
      </c>
      <c r="AG2026" t="str">
        <f t="shared" si="1011"/>
        <v/>
      </c>
      <c r="AH2026" t="str">
        <f t="shared" si="1012"/>
        <v/>
      </c>
      <c r="AJ2026" s="41" t="str">
        <f t="shared" si="1013"/>
        <v/>
      </c>
      <c r="AK2026" s="42" t="str">
        <f t="shared" si="1014"/>
        <v/>
      </c>
      <c r="AL2026" s="41" t="str">
        <f t="shared" si="1015"/>
        <v/>
      </c>
      <c r="AM2026" s="41" t="str">
        <f t="shared" si="1016"/>
        <v/>
      </c>
      <c r="AN2026" s="41" t="str">
        <f t="shared" si="1017"/>
        <v/>
      </c>
      <c r="AO2026" s="42" t="str">
        <f t="shared" si="1018"/>
        <v/>
      </c>
      <c r="AP2026" s="41" t="str">
        <f t="shared" si="1019"/>
        <v/>
      </c>
      <c r="AQ2026" s="41" t="str">
        <f t="shared" si="1020"/>
        <v/>
      </c>
      <c r="AR2026" s="41" t="str">
        <f>IF($AQ2026="","",COUNTIFS(L_ChaveCob,$AQ2026,L_Ausencia,"&gt;"&amp;$W2026)+COUNTIFS($AQ$4:$AQ2026,$AQ2026,$W$4:$W2026,$W2026))</f>
        <v/>
      </c>
      <c r="AS2026" s="42">
        <f t="shared" si="1021"/>
        <v>0</v>
      </c>
      <c r="AT2026" s="42">
        <f t="shared" si="1022"/>
        <v>0</v>
      </c>
      <c r="AU2026" s="42">
        <f t="shared" si="1023"/>
        <v>0</v>
      </c>
    </row>
    <row r="2027" spans="1:47" x14ac:dyDescent="0.2">
      <c r="A2027" s="35"/>
      <c r="B2027" s="36"/>
      <c r="C2027" s="36"/>
      <c r="D2027" s="36"/>
      <c r="E2027" s="37"/>
      <c r="F2027" s="37"/>
      <c r="G2027" s="36"/>
      <c r="H2027" s="36"/>
      <c r="I2027" s="36"/>
      <c r="J2027" s="36"/>
      <c r="K2027" s="37"/>
      <c r="L2027" s="37"/>
      <c r="M2027" s="37"/>
      <c r="N2027" s="38" t="str">
        <f t="shared" si="992"/>
        <v/>
      </c>
      <c r="O2027" t="str">
        <f t="shared" si="993"/>
        <v/>
      </c>
      <c r="P2027" t="str">
        <f t="shared" si="994"/>
        <v/>
      </c>
      <c r="Q2027" t="str">
        <f t="shared" si="995"/>
        <v/>
      </c>
      <c r="R2027" t="str">
        <f t="shared" si="996"/>
        <v/>
      </c>
      <c r="S2027" t="str">
        <f t="shared" si="997"/>
        <v/>
      </c>
      <c r="T2027" s="39" t="str">
        <f t="shared" si="998"/>
        <v/>
      </c>
      <c r="U2027" s="40">
        <f t="shared" si="999"/>
        <v>0</v>
      </c>
      <c r="V2027" s="40">
        <f t="shared" si="1000"/>
        <v>0</v>
      </c>
      <c r="W2027" s="40">
        <f t="shared" si="1001"/>
        <v>0</v>
      </c>
      <c r="X2027" t="str">
        <f t="shared" si="1002"/>
        <v/>
      </c>
      <c r="Y2027" s="40">
        <f t="shared" si="1003"/>
        <v>0</v>
      </c>
      <c r="Z2027" s="40">
        <f t="shared" si="1004"/>
        <v>0</v>
      </c>
      <c r="AA2027" s="40">
        <f t="shared" si="1005"/>
        <v>0</v>
      </c>
      <c r="AB2027" s="40">
        <f t="shared" si="1006"/>
        <v>0</v>
      </c>
      <c r="AC2027" s="40">
        <f t="shared" si="1007"/>
        <v>0</v>
      </c>
      <c r="AD2027" s="39">
        <f t="shared" si="1008"/>
        <v>0</v>
      </c>
      <c r="AE2027" s="39">
        <f t="shared" si="1009"/>
        <v>0</v>
      </c>
      <c r="AF2027" t="str">
        <f t="shared" si="1010"/>
        <v/>
      </c>
      <c r="AG2027" t="str">
        <f t="shared" si="1011"/>
        <v/>
      </c>
      <c r="AH2027" t="str">
        <f t="shared" si="1012"/>
        <v/>
      </c>
      <c r="AJ2027" s="41" t="str">
        <f t="shared" si="1013"/>
        <v/>
      </c>
      <c r="AK2027" s="42" t="str">
        <f t="shared" si="1014"/>
        <v/>
      </c>
      <c r="AL2027" s="41" t="str">
        <f t="shared" si="1015"/>
        <v/>
      </c>
      <c r="AM2027" s="41" t="str">
        <f t="shared" si="1016"/>
        <v/>
      </c>
      <c r="AN2027" s="41" t="str">
        <f t="shared" si="1017"/>
        <v/>
      </c>
      <c r="AO2027" s="42" t="str">
        <f t="shared" si="1018"/>
        <v/>
      </c>
      <c r="AP2027" s="41" t="str">
        <f t="shared" si="1019"/>
        <v/>
      </c>
      <c r="AQ2027" s="41" t="str">
        <f t="shared" si="1020"/>
        <v/>
      </c>
      <c r="AR2027" s="41" t="str">
        <f>IF($AQ2027="","",COUNTIFS(L_ChaveCob,$AQ2027,L_Ausencia,"&gt;"&amp;$W2027)+COUNTIFS($AQ$4:$AQ2027,$AQ2027,$W$4:$W2027,$W2027))</f>
        <v/>
      </c>
      <c r="AS2027" s="42">
        <f t="shared" si="1021"/>
        <v>0</v>
      </c>
      <c r="AT2027" s="42">
        <f t="shared" si="1022"/>
        <v>0</v>
      </c>
      <c r="AU2027" s="42">
        <f t="shared" si="1023"/>
        <v>0</v>
      </c>
    </row>
    <row r="2028" spans="1:47" x14ac:dyDescent="0.2">
      <c r="A2028" s="35"/>
      <c r="B2028" s="36"/>
      <c r="C2028" s="36"/>
      <c r="D2028" s="36"/>
      <c r="E2028" s="37"/>
      <c r="F2028" s="37"/>
      <c r="G2028" s="36"/>
      <c r="H2028" s="36"/>
      <c r="I2028" s="36"/>
      <c r="J2028" s="36"/>
      <c r="K2028" s="37"/>
      <c r="L2028" s="37"/>
      <c r="M2028" s="37"/>
      <c r="N2028" s="38" t="str">
        <f t="shared" si="992"/>
        <v/>
      </c>
      <c r="O2028" t="str">
        <f t="shared" si="993"/>
        <v/>
      </c>
      <c r="P2028" t="str">
        <f t="shared" si="994"/>
        <v/>
      </c>
      <c r="Q2028" t="str">
        <f t="shared" si="995"/>
        <v/>
      </c>
      <c r="R2028" t="str">
        <f t="shared" si="996"/>
        <v/>
      </c>
      <c r="S2028" t="str">
        <f t="shared" si="997"/>
        <v/>
      </c>
      <c r="T2028" s="39" t="str">
        <f t="shared" si="998"/>
        <v/>
      </c>
      <c r="U2028" s="40">
        <f t="shared" si="999"/>
        <v>0</v>
      </c>
      <c r="V2028" s="40">
        <f t="shared" si="1000"/>
        <v>0</v>
      </c>
      <c r="W2028" s="40">
        <f t="shared" si="1001"/>
        <v>0</v>
      </c>
      <c r="X2028" t="str">
        <f t="shared" si="1002"/>
        <v/>
      </c>
      <c r="Y2028" s="40">
        <f t="shared" si="1003"/>
        <v>0</v>
      </c>
      <c r="Z2028" s="40">
        <f t="shared" si="1004"/>
        <v>0</v>
      </c>
      <c r="AA2028" s="40">
        <f t="shared" si="1005"/>
        <v>0</v>
      </c>
      <c r="AB2028" s="40">
        <f t="shared" si="1006"/>
        <v>0</v>
      </c>
      <c r="AC2028" s="40">
        <f t="shared" si="1007"/>
        <v>0</v>
      </c>
      <c r="AD2028" s="39">
        <f t="shared" si="1008"/>
        <v>0</v>
      </c>
      <c r="AE2028" s="39">
        <f t="shared" si="1009"/>
        <v>0</v>
      </c>
      <c r="AF2028" t="str">
        <f t="shared" si="1010"/>
        <v/>
      </c>
      <c r="AG2028" t="str">
        <f t="shared" si="1011"/>
        <v/>
      </c>
      <c r="AH2028" t="str">
        <f t="shared" si="1012"/>
        <v/>
      </c>
      <c r="AJ2028" s="41" t="str">
        <f t="shared" si="1013"/>
        <v/>
      </c>
      <c r="AK2028" s="42" t="str">
        <f t="shared" si="1014"/>
        <v/>
      </c>
      <c r="AL2028" s="41" t="str">
        <f t="shared" si="1015"/>
        <v/>
      </c>
      <c r="AM2028" s="41" t="str">
        <f t="shared" si="1016"/>
        <v/>
      </c>
      <c r="AN2028" s="41" t="str">
        <f t="shared" si="1017"/>
        <v/>
      </c>
      <c r="AO2028" s="42" t="str">
        <f t="shared" si="1018"/>
        <v/>
      </c>
      <c r="AP2028" s="41" t="str">
        <f t="shared" si="1019"/>
        <v/>
      </c>
      <c r="AQ2028" s="41" t="str">
        <f t="shared" si="1020"/>
        <v/>
      </c>
      <c r="AR2028" s="41" t="str">
        <f>IF($AQ2028="","",COUNTIFS(L_ChaveCob,$AQ2028,L_Ausencia,"&gt;"&amp;$W2028)+COUNTIFS($AQ$4:$AQ2028,$AQ2028,$W$4:$W2028,$W2028))</f>
        <v/>
      </c>
      <c r="AS2028" s="42">
        <f t="shared" si="1021"/>
        <v>0</v>
      </c>
      <c r="AT2028" s="42">
        <f t="shared" si="1022"/>
        <v>0</v>
      </c>
      <c r="AU2028" s="42">
        <f t="shared" si="1023"/>
        <v>0</v>
      </c>
    </row>
    <row r="2029" spans="1:47" x14ac:dyDescent="0.2">
      <c r="A2029" s="35"/>
      <c r="B2029" s="36"/>
      <c r="C2029" s="36"/>
      <c r="D2029" s="36"/>
      <c r="E2029" s="37"/>
      <c r="F2029" s="37"/>
      <c r="G2029" s="36"/>
      <c r="H2029" s="36"/>
      <c r="I2029" s="36"/>
      <c r="J2029" s="36"/>
      <c r="K2029" s="37"/>
      <c r="L2029" s="37"/>
      <c r="M2029" s="37"/>
      <c r="N2029" s="38" t="str">
        <f t="shared" si="992"/>
        <v/>
      </c>
      <c r="O2029" t="str">
        <f t="shared" si="993"/>
        <v/>
      </c>
      <c r="P2029" t="str">
        <f t="shared" si="994"/>
        <v/>
      </c>
      <c r="Q2029" t="str">
        <f t="shared" si="995"/>
        <v/>
      </c>
      <c r="R2029" t="str">
        <f t="shared" si="996"/>
        <v/>
      </c>
      <c r="S2029" t="str">
        <f t="shared" si="997"/>
        <v/>
      </c>
      <c r="T2029" s="39" t="str">
        <f t="shared" si="998"/>
        <v/>
      </c>
      <c r="U2029" s="40">
        <f t="shared" si="999"/>
        <v>0</v>
      </c>
      <c r="V2029" s="40">
        <f t="shared" si="1000"/>
        <v>0</v>
      </c>
      <c r="W2029" s="40">
        <f t="shared" si="1001"/>
        <v>0</v>
      </c>
      <c r="X2029" t="str">
        <f t="shared" si="1002"/>
        <v/>
      </c>
      <c r="Y2029" s="40">
        <f t="shared" si="1003"/>
        <v>0</v>
      </c>
      <c r="Z2029" s="40">
        <f t="shared" si="1004"/>
        <v>0</v>
      </c>
      <c r="AA2029" s="40">
        <f t="shared" si="1005"/>
        <v>0</v>
      </c>
      <c r="AB2029" s="40">
        <f t="shared" si="1006"/>
        <v>0</v>
      </c>
      <c r="AC2029" s="40">
        <f t="shared" si="1007"/>
        <v>0</v>
      </c>
      <c r="AD2029" s="39">
        <f t="shared" si="1008"/>
        <v>0</v>
      </c>
      <c r="AE2029" s="39">
        <f t="shared" si="1009"/>
        <v>0</v>
      </c>
      <c r="AF2029" t="str">
        <f t="shared" si="1010"/>
        <v/>
      </c>
      <c r="AG2029" t="str">
        <f t="shared" si="1011"/>
        <v/>
      </c>
      <c r="AH2029" t="str">
        <f t="shared" si="1012"/>
        <v/>
      </c>
      <c r="AJ2029" s="41" t="str">
        <f t="shared" si="1013"/>
        <v/>
      </c>
      <c r="AK2029" s="42" t="str">
        <f t="shared" si="1014"/>
        <v/>
      </c>
      <c r="AL2029" s="41" t="str">
        <f t="shared" si="1015"/>
        <v/>
      </c>
      <c r="AM2029" s="41" t="str">
        <f t="shared" si="1016"/>
        <v/>
      </c>
      <c r="AN2029" s="41" t="str">
        <f t="shared" si="1017"/>
        <v/>
      </c>
      <c r="AO2029" s="42" t="str">
        <f t="shared" si="1018"/>
        <v/>
      </c>
      <c r="AP2029" s="41" t="str">
        <f t="shared" si="1019"/>
        <v/>
      </c>
      <c r="AQ2029" s="41" t="str">
        <f t="shared" si="1020"/>
        <v/>
      </c>
      <c r="AR2029" s="41" t="str">
        <f>IF($AQ2029="","",COUNTIFS(L_ChaveCob,$AQ2029,L_Ausencia,"&gt;"&amp;$W2029)+COUNTIFS($AQ$4:$AQ2029,$AQ2029,$W$4:$W2029,$W2029))</f>
        <v/>
      </c>
      <c r="AS2029" s="42">
        <f t="shared" si="1021"/>
        <v>0</v>
      </c>
      <c r="AT2029" s="42">
        <f t="shared" si="1022"/>
        <v>0</v>
      </c>
      <c r="AU2029" s="42">
        <f t="shared" si="1023"/>
        <v>0</v>
      </c>
    </row>
    <row r="2030" spans="1:47" x14ac:dyDescent="0.2">
      <c r="A2030" s="35"/>
      <c r="B2030" s="36"/>
      <c r="C2030" s="36"/>
      <c r="D2030" s="36"/>
      <c r="E2030" s="37"/>
      <c r="F2030" s="37"/>
      <c r="G2030" s="36"/>
      <c r="H2030" s="36"/>
      <c r="I2030" s="36"/>
      <c r="J2030" s="36"/>
      <c r="K2030" s="37"/>
      <c r="L2030" s="37"/>
      <c r="M2030" s="37"/>
      <c r="N2030" s="38" t="str">
        <f t="shared" si="992"/>
        <v/>
      </c>
      <c r="O2030" t="str">
        <f t="shared" si="993"/>
        <v/>
      </c>
      <c r="P2030" t="str">
        <f t="shared" si="994"/>
        <v/>
      </c>
      <c r="Q2030" t="str">
        <f t="shared" si="995"/>
        <v/>
      </c>
      <c r="R2030" t="str">
        <f t="shared" si="996"/>
        <v/>
      </c>
      <c r="S2030" t="str">
        <f t="shared" si="997"/>
        <v/>
      </c>
      <c r="T2030" s="39" t="str">
        <f t="shared" si="998"/>
        <v/>
      </c>
      <c r="U2030" s="40">
        <f t="shared" si="999"/>
        <v>0</v>
      </c>
      <c r="V2030" s="40">
        <f t="shared" si="1000"/>
        <v>0</v>
      </c>
      <c r="W2030" s="40">
        <f t="shared" si="1001"/>
        <v>0</v>
      </c>
      <c r="X2030" t="str">
        <f t="shared" si="1002"/>
        <v/>
      </c>
      <c r="Y2030" s="40">
        <f t="shared" si="1003"/>
        <v>0</v>
      </c>
      <c r="Z2030" s="40">
        <f t="shared" si="1004"/>
        <v>0</v>
      </c>
      <c r="AA2030" s="40">
        <f t="shared" si="1005"/>
        <v>0</v>
      </c>
      <c r="AB2030" s="40">
        <f t="shared" si="1006"/>
        <v>0</v>
      </c>
      <c r="AC2030" s="40">
        <f t="shared" si="1007"/>
        <v>0</v>
      </c>
      <c r="AD2030" s="39">
        <f t="shared" si="1008"/>
        <v>0</v>
      </c>
      <c r="AE2030" s="39">
        <f t="shared" si="1009"/>
        <v>0</v>
      </c>
      <c r="AF2030" t="str">
        <f t="shared" si="1010"/>
        <v/>
      </c>
      <c r="AG2030" t="str">
        <f t="shared" si="1011"/>
        <v/>
      </c>
      <c r="AH2030" t="str">
        <f t="shared" si="1012"/>
        <v/>
      </c>
      <c r="AJ2030" s="41" t="str">
        <f t="shared" si="1013"/>
        <v/>
      </c>
      <c r="AK2030" s="42" t="str">
        <f t="shared" si="1014"/>
        <v/>
      </c>
      <c r="AL2030" s="41" t="str">
        <f t="shared" si="1015"/>
        <v/>
      </c>
      <c r="AM2030" s="41" t="str">
        <f t="shared" si="1016"/>
        <v/>
      </c>
      <c r="AN2030" s="41" t="str">
        <f t="shared" si="1017"/>
        <v/>
      </c>
      <c r="AO2030" s="42" t="str">
        <f t="shared" si="1018"/>
        <v/>
      </c>
      <c r="AP2030" s="41" t="str">
        <f t="shared" si="1019"/>
        <v/>
      </c>
      <c r="AQ2030" s="41" t="str">
        <f t="shared" si="1020"/>
        <v/>
      </c>
      <c r="AR2030" s="41" t="str">
        <f>IF($AQ2030="","",COUNTIFS(L_ChaveCob,$AQ2030,L_Ausencia,"&gt;"&amp;$W2030)+COUNTIFS($AQ$4:$AQ2030,$AQ2030,$W$4:$W2030,$W2030))</f>
        <v/>
      </c>
      <c r="AS2030" s="42">
        <f t="shared" si="1021"/>
        <v>0</v>
      </c>
      <c r="AT2030" s="42">
        <f t="shared" si="1022"/>
        <v>0</v>
      </c>
      <c r="AU2030" s="42">
        <f t="shared" si="1023"/>
        <v>0</v>
      </c>
    </row>
    <row r="2031" spans="1:47" x14ac:dyDescent="0.2">
      <c r="A2031" s="35"/>
      <c r="B2031" s="36"/>
      <c r="C2031" s="36"/>
      <c r="D2031" s="36"/>
      <c r="E2031" s="37"/>
      <c r="F2031" s="37"/>
      <c r="G2031" s="36"/>
      <c r="H2031" s="36"/>
      <c r="I2031" s="36"/>
      <c r="J2031" s="36"/>
      <c r="K2031" s="37"/>
      <c r="L2031" s="37"/>
      <c r="M2031" s="37"/>
      <c r="N2031" s="38" t="str">
        <f t="shared" si="992"/>
        <v/>
      </c>
      <c r="O2031" t="str">
        <f t="shared" si="993"/>
        <v/>
      </c>
      <c r="P2031" t="str">
        <f t="shared" si="994"/>
        <v/>
      </c>
      <c r="Q2031" t="str">
        <f t="shared" si="995"/>
        <v/>
      </c>
      <c r="R2031" t="str">
        <f t="shared" si="996"/>
        <v/>
      </c>
      <c r="S2031" t="str">
        <f t="shared" si="997"/>
        <v/>
      </c>
      <c r="T2031" s="39" t="str">
        <f t="shared" si="998"/>
        <v/>
      </c>
      <c r="U2031" s="40">
        <f t="shared" si="999"/>
        <v>0</v>
      </c>
      <c r="V2031" s="40">
        <f t="shared" si="1000"/>
        <v>0</v>
      </c>
      <c r="W2031" s="40">
        <f t="shared" si="1001"/>
        <v>0</v>
      </c>
      <c r="X2031" t="str">
        <f t="shared" si="1002"/>
        <v/>
      </c>
      <c r="Y2031" s="40">
        <f t="shared" si="1003"/>
        <v>0</v>
      </c>
      <c r="Z2031" s="40">
        <f t="shared" si="1004"/>
        <v>0</v>
      </c>
      <c r="AA2031" s="40">
        <f t="shared" si="1005"/>
        <v>0</v>
      </c>
      <c r="AB2031" s="40">
        <f t="shared" si="1006"/>
        <v>0</v>
      </c>
      <c r="AC2031" s="40">
        <f t="shared" si="1007"/>
        <v>0</v>
      </c>
      <c r="AD2031" s="39">
        <f t="shared" si="1008"/>
        <v>0</v>
      </c>
      <c r="AE2031" s="39">
        <f t="shared" si="1009"/>
        <v>0</v>
      </c>
      <c r="AF2031" t="str">
        <f t="shared" si="1010"/>
        <v/>
      </c>
      <c r="AG2031" t="str">
        <f t="shared" si="1011"/>
        <v/>
      </c>
      <c r="AH2031" t="str">
        <f t="shared" si="1012"/>
        <v/>
      </c>
      <c r="AJ2031" s="41" t="str">
        <f t="shared" si="1013"/>
        <v/>
      </c>
      <c r="AK2031" s="42" t="str">
        <f t="shared" si="1014"/>
        <v/>
      </c>
      <c r="AL2031" s="41" t="str">
        <f t="shared" si="1015"/>
        <v/>
      </c>
      <c r="AM2031" s="41" t="str">
        <f t="shared" si="1016"/>
        <v/>
      </c>
      <c r="AN2031" s="41" t="str">
        <f t="shared" si="1017"/>
        <v/>
      </c>
      <c r="AO2031" s="42" t="str">
        <f t="shared" si="1018"/>
        <v/>
      </c>
      <c r="AP2031" s="41" t="str">
        <f t="shared" si="1019"/>
        <v/>
      </c>
      <c r="AQ2031" s="41" t="str">
        <f t="shared" si="1020"/>
        <v/>
      </c>
      <c r="AR2031" s="41" t="str">
        <f>IF($AQ2031="","",COUNTIFS(L_ChaveCob,$AQ2031,L_Ausencia,"&gt;"&amp;$W2031)+COUNTIFS($AQ$4:$AQ2031,$AQ2031,$W$4:$W2031,$W2031))</f>
        <v/>
      </c>
      <c r="AS2031" s="42">
        <f t="shared" si="1021"/>
        <v>0</v>
      </c>
      <c r="AT2031" s="42">
        <f t="shared" si="1022"/>
        <v>0</v>
      </c>
      <c r="AU2031" s="42">
        <f t="shared" si="1023"/>
        <v>0</v>
      </c>
    </row>
    <row r="2032" spans="1:47" x14ac:dyDescent="0.2">
      <c r="A2032" s="35"/>
      <c r="B2032" s="36"/>
      <c r="C2032" s="36"/>
      <c r="D2032" s="36"/>
      <c r="E2032" s="37"/>
      <c r="F2032" s="37"/>
      <c r="G2032" s="36"/>
      <c r="H2032" s="36"/>
      <c r="I2032" s="36"/>
      <c r="J2032" s="36"/>
      <c r="K2032" s="37"/>
      <c r="L2032" s="37"/>
      <c r="M2032" s="37"/>
      <c r="N2032" s="38" t="str">
        <f t="shared" si="992"/>
        <v/>
      </c>
      <c r="O2032" t="str">
        <f t="shared" si="993"/>
        <v/>
      </c>
      <c r="P2032" t="str">
        <f t="shared" si="994"/>
        <v/>
      </c>
      <c r="Q2032" t="str">
        <f t="shared" si="995"/>
        <v/>
      </c>
      <c r="R2032" t="str">
        <f t="shared" si="996"/>
        <v/>
      </c>
      <c r="S2032" t="str">
        <f t="shared" si="997"/>
        <v/>
      </c>
      <c r="T2032" s="39" t="str">
        <f t="shared" si="998"/>
        <v/>
      </c>
      <c r="U2032" s="40">
        <f t="shared" si="999"/>
        <v>0</v>
      </c>
      <c r="V2032" s="40">
        <f t="shared" si="1000"/>
        <v>0</v>
      </c>
      <c r="W2032" s="40">
        <f t="shared" si="1001"/>
        <v>0</v>
      </c>
      <c r="X2032" t="str">
        <f t="shared" si="1002"/>
        <v/>
      </c>
      <c r="Y2032" s="40">
        <f t="shared" si="1003"/>
        <v>0</v>
      </c>
      <c r="Z2032" s="40">
        <f t="shared" si="1004"/>
        <v>0</v>
      </c>
      <c r="AA2032" s="40">
        <f t="shared" si="1005"/>
        <v>0</v>
      </c>
      <c r="AB2032" s="40">
        <f t="shared" si="1006"/>
        <v>0</v>
      </c>
      <c r="AC2032" s="40">
        <f t="shared" si="1007"/>
        <v>0</v>
      </c>
      <c r="AD2032" s="39">
        <f t="shared" si="1008"/>
        <v>0</v>
      </c>
      <c r="AE2032" s="39">
        <f t="shared" si="1009"/>
        <v>0</v>
      </c>
      <c r="AF2032" t="str">
        <f t="shared" si="1010"/>
        <v/>
      </c>
      <c r="AG2032" t="str">
        <f t="shared" si="1011"/>
        <v/>
      </c>
      <c r="AH2032" t="str">
        <f t="shared" si="1012"/>
        <v/>
      </c>
      <c r="AJ2032" s="41" t="str">
        <f t="shared" si="1013"/>
        <v/>
      </c>
      <c r="AK2032" s="42" t="str">
        <f t="shared" si="1014"/>
        <v/>
      </c>
      <c r="AL2032" s="41" t="str">
        <f t="shared" si="1015"/>
        <v/>
      </c>
      <c r="AM2032" s="41" t="str">
        <f t="shared" si="1016"/>
        <v/>
      </c>
      <c r="AN2032" s="41" t="str">
        <f t="shared" si="1017"/>
        <v/>
      </c>
      <c r="AO2032" s="42" t="str">
        <f t="shared" si="1018"/>
        <v/>
      </c>
      <c r="AP2032" s="41" t="str">
        <f t="shared" si="1019"/>
        <v/>
      </c>
      <c r="AQ2032" s="41" t="str">
        <f t="shared" si="1020"/>
        <v/>
      </c>
      <c r="AR2032" s="41" t="str">
        <f>IF($AQ2032="","",COUNTIFS(L_ChaveCob,$AQ2032,L_Ausencia,"&gt;"&amp;$W2032)+COUNTIFS($AQ$4:$AQ2032,$AQ2032,$W$4:$W2032,$W2032))</f>
        <v/>
      </c>
      <c r="AS2032" s="42">
        <f t="shared" si="1021"/>
        <v>0</v>
      </c>
      <c r="AT2032" s="42">
        <f t="shared" si="1022"/>
        <v>0</v>
      </c>
      <c r="AU2032" s="42">
        <f t="shared" si="1023"/>
        <v>0</v>
      </c>
    </row>
    <row r="2033" spans="1:47" x14ac:dyDescent="0.2">
      <c r="A2033" s="35"/>
      <c r="B2033" s="36"/>
      <c r="C2033" s="36"/>
      <c r="D2033" s="36"/>
      <c r="E2033" s="37"/>
      <c r="F2033" s="37"/>
      <c r="G2033" s="36"/>
      <c r="H2033" s="36"/>
      <c r="I2033" s="36"/>
      <c r="J2033" s="36"/>
      <c r="K2033" s="37"/>
      <c r="L2033" s="37"/>
      <c r="M2033" s="37"/>
      <c r="N2033" s="38" t="str">
        <f t="shared" si="992"/>
        <v/>
      </c>
      <c r="O2033" t="str">
        <f t="shared" si="993"/>
        <v/>
      </c>
      <c r="P2033" t="str">
        <f t="shared" si="994"/>
        <v/>
      </c>
      <c r="Q2033" t="str">
        <f t="shared" si="995"/>
        <v/>
      </c>
      <c r="R2033" t="str">
        <f t="shared" si="996"/>
        <v/>
      </c>
      <c r="S2033" t="str">
        <f t="shared" si="997"/>
        <v/>
      </c>
      <c r="T2033" s="39" t="str">
        <f t="shared" si="998"/>
        <v/>
      </c>
      <c r="U2033" s="40">
        <f t="shared" si="999"/>
        <v>0</v>
      </c>
      <c r="V2033" s="40">
        <f t="shared" si="1000"/>
        <v>0</v>
      </c>
      <c r="W2033" s="40">
        <f t="shared" si="1001"/>
        <v>0</v>
      </c>
      <c r="X2033" t="str">
        <f t="shared" si="1002"/>
        <v/>
      </c>
      <c r="Y2033" s="40">
        <f t="shared" si="1003"/>
        <v>0</v>
      </c>
      <c r="Z2033" s="40">
        <f t="shared" si="1004"/>
        <v>0</v>
      </c>
      <c r="AA2033" s="40">
        <f t="shared" si="1005"/>
        <v>0</v>
      </c>
      <c r="AB2033" s="40">
        <f t="shared" si="1006"/>
        <v>0</v>
      </c>
      <c r="AC2033" s="40">
        <f t="shared" si="1007"/>
        <v>0</v>
      </c>
      <c r="AD2033" s="39">
        <f t="shared" si="1008"/>
        <v>0</v>
      </c>
      <c r="AE2033" s="39">
        <f t="shared" si="1009"/>
        <v>0</v>
      </c>
      <c r="AF2033" t="str">
        <f t="shared" si="1010"/>
        <v/>
      </c>
      <c r="AG2033" t="str">
        <f t="shared" si="1011"/>
        <v/>
      </c>
      <c r="AH2033" t="str">
        <f t="shared" si="1012"/>
        <v/>
      </c>
      <c r="AJ2033" s="41" t="str">
        <f t="shared" si="1013"/>
        <v/>
      </c>
      <c r="AK2033" s="42" t="str">
        <f t="shared" si="1014"/>
        <v/>
      </c>
      <c r="AL2033" s="41" t="str">
        <f t="shared" si="1015"/>
        <v/>
      </c>
      <c r="AM2033" s="41" t="str">
        <f t="shared" si="1016"/>
        <v/>
      </c>
      <c r="AN2033" s="41" t="str">
        <f t="shared" si="1017"/>
        <v/>
      </c>
      <c r="AO2033" s="42" t="str">
        <f t="shared" si="1018"/>
        <v/>
      </c>
      <c r="AP2033" s="41" t="str">
        <f t="shared" si="1019"/>
        <v/>
      </c>
      <c r="AQ2033" s="41" t="str">
        <f t="shared" si="1020"/>
        <v/>
      </c>
      <c r="AR2033" s="41" t="str">
        <f>IF($AQ2033="","",COUNTIFS(L_ChaveCob,$AQ2033,L_Ausencia,"&gt;"&amp;$W2033)+COUNTIFS($AQ$4:$AQ2033,$AQ2033,$W$4:$W2033,$W2033))</f>
        <v/>
      </c>
      <c r="AS2033" s="42">
        <f t="shared" si="1021"/>
        <v>0</v>
      </c>
      <c r="AT2033" s="42">
        <f t="shared" si="1022"/>
        <v>0</v>
      </c>
      <c r="AU2033" s="42">
        <f t="shared" si="1023"/>
        <v>0</v>
      </c>
    </row>
    <row r="2034" spans="1:47" x14ac:dyDescent="0.2">
      <c r="A2034" s="35"/>
      <c r="B2034" s="36"/>
      <c r="C2034" s="36"/>
      <c r="D2034" s="36"/>
      <c r="E2034" s="37"/>
      <c r="F2034" s="37"/>
      <c r="G2034" s="36"/>
      <c r="H2034" s="36"/>
      <c r="I2034" s="36"/>
      <c r="J2034" s="36"/>
      <c r="K2034" s="37"/>
      <c r="L2034" s="37"/>
      <c r="M2034" s="37"/>
      <c r="N2034" s="38" t="str">
        <f t="shared" si="992"/>
        <v/>
      </c>
      <c r="O2034" t="str">
        <f t="shared" si="993"/>
        <v/>
      </c>
      <c r="P2034" t="str">
        <f t="shared" si="994"/>
        <v/>
      </c>
      <c r="Q2034" t="str">
        <f t="shared" si="995"/>
        <v/>
      </c>
      <c r="R2034" t="str">
        <f t="shared" si="996"/>
        <v/>
      </c>
      <c r="S2034" t="str">
        <f t="shared" si="997"/>
        <v/>
      </c>
      <c r="T2034" s="39" t="str">
        <f t="shared" si="998"/>
        <v/>
      </c>
      <c r="U2034" s="40">
        <f t="shared" si="999"/>
        <v>0</v>
      </c>
      <c r="V2034" s="40">
        <f t="shared" si="1000"/>
        <v>0</v>
      </c>
      <c r="W2034" s="40">
        <f t="shared" si="1001"/>
        <v>0</v>
      </c>
      <c r="X2034" t="str">
        <f t="shared" si="1002"/>
        <v/>
      </c>
      <c r="Y2034" s="40">
        <f t="shared" si="1003"/>
        <v>0</v>
      </c>
      <c r="Z2034" s="40">
        <f t="shared" si="1004"/>
        <v>0</v>
      </c>
      <c r="AA2034" s="40">
        <f t="shared" si="1005"/>
        <v>0</v>
      </c>
      <c r="AB2034" s="40">
        <f t="shared" si="1006"/>
        <v>0</v>
      </c>
      <c r="AC2034" s="40">
        <f t="shared" si="1007"/>
        <v>0</v>
      </c>
      <c r="AD2034" s="39">
        <f t="shared" si="1008"/>
        <v>0</v>
      </c>
      <c r="AE2034" s="39">
        <f t="shared" si="1009"/>
        <v>0</v>
      </c>
      <c r="AF2034" t="str">
        <f t="shared" si="1010"/>
        <v/>
      </c>
      <c r="AG2034" t="str">
        <f t="shared" si="1011"/>
        <v/>
      </c>
      <c r="AH2034" t="str">
        <f t="shared" si="1012"/>
        <v/>
      </c>
      <c r="AJ2034" s="41" t="str">
        <f t="shared" si="1013"/>
        <v/>
      </c>
      <c r="AK2034" s="42" t="str">
        <f t="shared" si="1014"/>
        <v/>
      </c>
      <c r="AL2034" s="41" t="str">
        <f t="shared" si="1015"/>
        <v/>
      </c>
      <c r="AM2034" s="41" t="str">
        <f t="shared" si="1016"/>
        <v/>
      </c>
      <c r="AN2034" s="41" t="str">
        <f t="shared" si="1017"/>
        <v/>
      </c>
      <c r="AO2034" s="42" t="str">
        <f t="shared" si="1018"/>
        <v/>
      </c>
      <c r="AP2034" s="41" t="str">
        <f t="shared" si="1019"/>
        <v/>
      </c>
      <c r="AQ2034" s="41" t="str">
        <f t="shared" si="1020"/>
        <v/>
      </c>
      <c r="AR2034" s="41" t="str">
        <f>IF($AQ2034="","",COUNTIFS(L_ChaveCob,$AQ2034,L_Ausencia,"&gt;"&amp;$W2034)+COUNTIFS($AQ$4:$AQ2034,$AQ2034,$W$4:$W2034,$W2034))</f>
        <v/>
      </c>
      <c r="AS2034" s="42">
        <f t="shared" si="1021"/>
        <v>0</v>
      </c>
      <c r="AT2034" s="42">
        <f t="shared" si="1022"/>
        <v>0</v>
      </c>
      <c r="AU2034" s="42">
        <f t="shared" si="1023"/>
        <v>0</v>
      </c>
    </row>
    <row r="2035" spans="1:47" x14ac:dyDescent="0.2">
      <c r="A2035" s="35"/>
      <c r="B2035" s="36"/>
      <c r="C2035" s="36"/>
      <c r="D2035" s="36"/>
      <c r="E2035" s="37"/>
      <c r="F2035" s="37"/>
      <c r="G2035" s="36"/>
      <c r="H2035" s="36"/>
      <c r="I2035" s="36"/>
      <c r="J2035" s="36"/>
      <c r="K2035" s="37"/>
      <c r="L2035" s="37"/>
      <c r="M2035" s="37"/>
      <c r="N2035" s="38" t="str">
        <f t="shared" si="992"/>
        <v/>
      </c>
      <c r="O2035" t="str">
        <f t="shared" si="993"/>
        <v/>
      </c>
      <c r="P2035" t="str">
        <f t="shared" si="994"/>
        <v/>
      </c>
      <c r="Q2035" t="str">
        <f t="shared" si="995"/>
        <v/>
      </c>
      <c r="R2035" t="str">
        <f t="shared" si="996"/>
        <v/>
      </c>
      <c r="S2035" t="str">
        <f t="shared" si="997"/>
        <v/>
      </c>
      <c r="T2035" s="39" t="str">
        <f t="shared" si="998"/>
        <v/>
      </c>
      <c r="U2035" s="40">
        <f t="shared" si="999"/>
        <v>0</v>
      </c>
      <c r="V2035" s="40">
        <f t="shared" si="1000"/>
        <v>0</v>
      </c>
      <c r="W2035" s="40">
        <f t="shared" si="1001"/>
        <v>0</v>
      </c>
      <c r="X2035" t="str">
        <f t="shared" si="1002"/>
        <v/>
      </c>
      <c r="Y2035" s="40">
        <f t="shared" si="1003"/>
        <v>0</v>
      </c>
      <c r="Z2035" s="40">
        <f t="shared" si="1004"/>
        <v>0</v>
      </c>
      <c r="AA2035" s="40">
        <f t="shared" si="1005"/>
        <v>0</v>
      </c>
      <c r="AB2035" s="40">
        <f t="shared" si="1006"/>
        <v>0</v>
      </c>
      <c r="AC2035" s="40">
        <f t="shared" si="1007"/>
        <v>0</v>
      </c>
      <c r="AD2035" s="39">
        <f t="shared" si="1008"/>
        <v>0</v>
      </c>
      <c r="AE2035" s="39">
        <f t="shared" si="1009"/>
        <v>0</v>
      </c>
      <c r="AF2035" t="str">
        <f t="shared" si="1010"/>
        <v/>
      </c>
      <c r="AG2035" t="str">
        <f t="shared" si="1011"/>
        <v/>
      </c>
      <c r="AH2035" t="str">
        <f t="shared" si="1012"/>
        <v/>
      </c>
      <c r="AJ2035" s="41" t="str">
        <f t="shared" si="1013"/>
        <v/>
      </c>
      <c r="AK2035" s="42" t="str">
        <f t="shared" si="1014"/>
        <v/>
      </c>
      <c r="AL2035" s="41" t="str">
        <f t="shared" si="1015"/>
        <v/>
      </c>
      <c r="AM2035" s="41" t="str">
        <f t="shared" si="1016"/>
        <v/>
      </c>
      <c r="AN2035" s="41" t="str">
        <f t="shared" si="1017"/>
        <v/>
      </c>
      <c r="AO2035" s="42" t="str">
        <f t="shared" si="1018"/>
        <v/>
      </c>
      <c r="AP2035" s="41" t="str">
        <f t="shared" si="1019"/>
        <v/>
      </c>
      <c r="AQ2035" s="41" t="str">
        <f t="shared" si="1020"/>
        <v/>
      </c>
      <c r="AR2035" s="41" t="str">
        <f>IF($AQ2035="","",COUNTIFS(L_ChaveCob,$AQ2035,L_Ausencia,"&gt;"&amp;$W2035)+COUNTIFS($AQ$4:$AQ2035,$AQ2035,$W$4:$W2035,$W2035))</f>
        <v/>
      </c>
      <c r="AS2035" s="42">
        <f t="shared" si="1021"/>
        <v>0</v>
      </c>
      <c r="AT2035" s="42">
        <f t="shared" si="1022"/>
        <v>0</v>
      </c>
      <c r="AU2035" s="42">
        <f t="shared" si="1023"/>
        <v>0</v>
      </c>
    </row>
    <row r="2036" spans="1:47" x14ac:dyDescent="0.2">
      <c r="A2036" s="35"/>
      <c r="B2036" s="36"/>
      <c r="C2036" s="36"/>
      <c r="D2036" s="36"/>
      <c r="E2036" s="37"/>
      <c r="F2036" s="37"/>
      <c r="G2036" s="36"/>
      <c r="H2036" s="36"/>
      <c r="I2036" s="36"/>
      <c r="J2036" s="36"/>
      <c r="K2036" s="37"/>
      <c r="L2036" s="37"/>
      <c r="M2036" s="37"/>
      <c r="N2036" s="38" t="str">
        <f t="shared" si="992"/>
        <v/>
      </c>
      <c r="O2036" t="str">
        <f t="shared" si="993"/>
        <v/>
      </c>
      <c r="P2036" t="str">
        <f t="shared" si="994"/>
        <v/>
      </c>
      <c r="Q2036" t="str">
        <f t="shared" si="995"/>
        <v/>
      </c>
      <c r="R2036" t="str">
        <f t="shared" si="996"/>
        <v/>
      </c>
      <c r="S2036" t="str">
        <f t="shared" si="997"/>
        <v/>
      </c>
      <c r="T2036" s="39" t="str">
        <f t="shared" si="998"/>
        <v/>
      </c>
      <c r="U2036" s="40">
        <f t="shared" si="999"/>
        <v>0</v>
      </c>
      <c r="V2036" s="40">
        <f t="shared" si="1000"/>
        <v>0</v>
      </c>
      <c r="W2036" s="40">
        <f t="shared" si="1001"/>
        <v>0</v>
      </c>
      <c r="X2036" t="str">
        <f t="shared" si="1002"/>
        <v/>
      </c>
      <c r="Y2036" s="40">
        <f t="shared" si="1003"/>
        <v>0</v>
      </c>
      <c r="Z2036" s="40">
        <f t="shared" si="1004"/>
        <v>0</v>
      </c>
      <c r="AA2036" s="40">
        <f t="shared" si="1005"/>
        <v>0</v>
      </c>
      <c r="AB2036" s="40">
        <f t="shared" si="1006"/>
        <v>0</v>
      </c>
      <c r="AC2036" s="40">
        <f t="shared" si="1007"/>
        <v>0</v>
      </c>
      <c r="AD2036" s="39">
        <f t="shared" si="1008"/>
        <v>0</v>
      </c>
      <c r="AE2036" s="39">
        <f t="shared" si="1009"/>
        <v>0</v>
      </c>
      <c r="AF2036" t="str">
        <f t="shared" si="1010"/>
        <v/>
      </c>
      <c r="AG2036" t="str">
        <f t="shared" si="1011"/>
        <v/>
      </c>
      <c r="AH2036" t="str">
        <f t="shared" si="1012"/>
        <v/>
      </c>
      <c r="AJ2036" s="41" t="str">
        <f t="shared" si="1013"/>
        <v/>
      </c>
      <c r="AK2036" s="42" t="str">
        <f t="shared" si="1014"/>
        <v/>
      </c>
      <c r="AL2036" s="41" t="str">
        <f t="shared" si="1015"/>
        <v/>
      </c>
      <c r="AM2036" s="41" t="str">
        <f t="shared" si="1016"/>
        <v/>
      </c>
      <c r="AN2036" s="41" t="str">
        <f t="shared" si="1017"/>
        <v/>
      </c>
      <c r="AO2036" s="42" t="str">
        <f t="shared" si="1018"/>
        <v/>
      </c>
      <c r="AP2036" s="41" t="str">
        <f t="shared" si="1019"/>
        <v/>
      </c>
      <c r="AQ2036" s="41" t="str">
        <f t="shared" si="1020"/>
        <v/>
      </c>
      <c r="AR2036" s="41" t="str">
        <f>IF($AQ2036="","",COUNTIFS(L_ChaveCob,$AQ2036,L_Ausencia,"&gt;"&amp;$W2036)+COUNTIFS($AQ$4:$AQ2036,$AQ2036,$W$4:$W2036,$W2036))</f>
        <v/>
      </c>
      <c r="AS2036" s="42">
        <f t="shared" si="1021"/>
        <v>0</v>
      </c>
      <c r="AT2036" s="42">
        <f t="shared" si="1022"/>
        <v>0</v>
      </c>
      <c r="AU2036" s="42">
        <f t="shared" si="1023"/>
        <v>0</v>
      </c>
    </row>
    <row r="2037" spans="1:47" x14ac:dyDescent="0.2">
      <c r="A2037" s="35"/>
      <c r="B2037" s="36"/>
      <c r="C2037" s="36"/>
      <c r="D2037" s="36"/>
      <c r="E2037" s="37"/>
      <c r="F2037" s="37"/>
      <c r="G2037" s="36"/>
      <c r="H2037" s="36"/>
      <c r="I2037" s="36"/>
      <c r="J2037" s="36"/>
      <c r="K2037" s="37"/>
      <c r="L2037" s="37"/>
      <c r="M2037" s="37"/>
      <c r="N2037" s="38" t="str">
        <f t="shared" si="992"/>
        <v/>
      </c>
      <c r="O2037" t="str">
        <f t="shared" si="993"/>
        <v/>
      </c>
      <c r="P2037" t="str">
        <f t="shared" si="994"/>
        <v/>
      </c>
      <c r="Q2037" t="str">
        <f t="shared" si="995"/>
        <v/>
      </c>
      <c r="R2037" t="str">
        <f t="shared" si="996"/>
        <v/>
      </c>
      <c r="S2037" t="str">
        <f t="shared" si="997"/>
        <v/>
      </c>
      <c r="T2037" s="39" t="str">
        <f t="shared" si="998"/>
        <v/>
      </c>
      <c r="U2037" s="40">
        <f t="shared" si="999"/>
        <v>0</v>
      </c>
      <c r="V2037" s="40">
        <f t="shared" si="1000"/>
        <v>0</v>
      </c>
      <c r="W2037" s="40">
        <f t="shared" si="1001"/>
        <v>0</v>
      </c>
      <c r="X2037" t="str">
        <f t="shared" si="1002"/>
        <v/>
      </c>
      <c r="Y2037" s="40">
        <f t="shared" si="1003"/>
        <v>0</v>
      </c>
      <c r="Z2037" s="40">
        <f t="shared" si="1004"/>
        <v>0</v>
      </c>
      <c r="AA2037" s="40">
        <f t="shared" si="1005"/>
        <v>0</v>
      </c>
      <c r="AB2037" s="40">
        <f t="shared" si="1006"/>
        <v>0</v>
      </c>
      <c r="AC2037" s="40">
        <f t="shared" si="1007"/>
        <v>0</v>
      </c>
      <c r="AD2037" s="39">
        <f t="shared" si="1008"/>
        <v>0</v>
      </c>
      <c r="AE2037" s="39">
        <f t="shared" si="1009"/>
        <v>0</v>
      </c>
      <c r="AF2037" t="str">
        <f t="shared" si="1010"/>
        <v/>
      </c>
      <c r="AG2037" t="str">
        <f t="shared" si="1011"/>
        <v/>
      </c>
      <c r="AH2037" t="str">
        <f t="shared" si="1012"/>
        <v/>
      </c>
      <c r="AJ2037" s="41" t="str">
        <f t="shared" si="1013"/>
        <v/>
      </c>
      <c r="AK2037" s="42" t="str">
        <f t="shared" si="1014"/>
        <v/>
      </c>
      <c r="AL2037" s="41" t="str">
        <f t="shared" si="1015"/>
        <v/>
      </c>
      <c r="AM2037" s="41" t="str">
        <f t="shared" si="1016"/>
        <v/>
      </c>
      <c r="AN2037" s="41" t="str">
        <f t="shared" si="1017"/>
        <v/>
      </c>
      <c r="AO2037" s="42" t="str">
        <f t="shared" si="1018"/>
        <v/>
      </c>
      <c r="AP2037" s="41" t="str">
        <f t="shared" si="1019"/>
        <v/>
      </c>
      <c r="AQ2037" s="41" t="str">
        <f t="shared" si="1020"/>
        <v/>
      </c>
      <c r="AR2037" s="41" t="str">
        <f>IF($AQ2037="","",COUNTIFS(L_ChaveCob,$AQ2037,L_Ausencia,"&gt;"&amp;$W2037)+COUNTIFS($AQ$4:$AQ2037,$AQ2037,$W$4:$W2037,$W2037))</f>
        <v/>
      </c>
      <c r="AS2037" s="42">
        <f t="shared" si="1021"/>
        <v>0</v>
      </c>
      <c r="AT2037" s="42">
        <f t="shared" si="1022"/>
        <v>0</v>
      </c>
      <c r="AU2037" s="42">
        <f t="shared" si="1023"/>
        <v>0</v>
      </c>
    </row>
    <row r="2038" spans="1:47" x14ac:dyDescent="0.2">
      <c r="A2038" s="35"/>
      <c r="B2038" s="36"/>
      <c r="C2038" s="36"/>
      <c r="D2038" s="36"/>
      <c r="E2038" s="37"/>
      <c r="F2038" s="37"/>
      <c r="G2038" s="36"/>
      <c r="H2038" s="36"/>
      <c r="I2038" s="36"/>
      <c r="J2038" s="36"/>
      <c r="K2038" s="37"/>
      <c r="L2038" s="37"/>
      <c r="M2038" s="37"/>
      <c r="N2038" s="38" t="str">
        <f t="shared" si="992"/>
        <v/>
      </c>
      <c r="O2038" t="str">
        <f t="shared" si="993"/>
        <v/>
      </c>
      <c r="P2038" t="str">
        <f t="shared" si="994"/>
        <v/>
      </c>
      <c r="Q2038" t="str">
        <f t="shared" si="995"/>
        <v/>
      </c>
      <c r="R2038" t="str">
        <f t="shared" si="996"/>
        <v/>
      </c>
      <c r="S2038" t="str">
        <f t="shared" si="997"/>
        <v/>
      </c>
      <c r="T2038" s="39" t="str">
        <f t="shared" si="998"/>
        <v/>
      </c>
      <c r="U2038" s="40">
        <f t="shared" si="999"/>
        <v>0</v>
      </c>
      <c r="V2038" s="40">
        <f t="shared" si="1000"/>
        <v>0</v>
      </c>
      <c r="W2038" s="40">
        <f t="shared" si="1001"/>
        <v>0</v>
      </c>
      <c r="X2038" t="str">
        <f t="shared" si="1002"/>
        <v/>
      </c>
      <c r="Y2038" s="40">
        <f t="shared" si="1003"/>
        <v>0</v>
      </c>
      <c r="Z2038" s="40">
        <f t="shared" si="1004"/>
        <v>0</v>
      </c>
      <c r="AA2038" s="40">
        <f t="shared" si="1005"/>
        <v>0</v>
      </c>
      <c r="AB2038" s="40">
        <f t="shared" si="1006"/>
        <v>0</v>
      </c>
      <c r="AC2038" s="40">
        <f t="shared" si="1007"/>
        <v>0</v>
      </c>
      <c r="AD2038" s="39">
        <f t="shared" si="1008"/>
        <v>0</v>
      </c>
      <c r="AE2038" s="39">
        <f t="shared" si="1009"/>
        <v>0</v>
      </c>
      <c r="AF2038" t="str">
        <f t="shared" si="1010"/>
        <v/>
      </c>
      <c r="AG2038" t="str">
        <f t="shared" si="1011"/>
        <v/>
      </c>
      <c r="AH2038" t="str">
        <f t="shared" si="1012"/>
        <v/>
      </c>
      <c r="AJ2038" s="41" t="str">
        <f t="shared" si="1013"/>
        <v/>
      </c>
      <c r="AK2038" s="42" t="str">
        <f t="shared" si="1014"/>
        <v/>
      </c>
      <c r="AL2038" s="41" t="str">
        <f t="shared" si="1015"/>
        <v/>
      </c>
      <c r="AM2038" s="41" t="str">
        <f t="shared" si="1016"/>
        <v/>
      </c>
      <c r="AN2038" s="41" t="str">
        <f t="shared" si="1017"/>
        <v/>
      </c>
      <c r="AO2038" s="42" t="str">
        <f t="shared" si="1018"/>
        <v/>
      </c>
      <c r="AP2038" s="41" t="str">
        <f t="shared" si="1019"/>
        <v/>
      </c>
      <c r="AQ2038" s="41" t="str">
        <f t="shared" si="1020"/>
        <v/>
      </c>
      <c r="AR2038" s="41" t="str">
        <f>IF($AQ2038="","",COUNTIFS(L_ChaveCob,$AQ2038,L_Ausencia,"&gt;"&amp;$W2038)+COUNTIFS($AQ$4:$AQ2038,$AQ2038,$W$4:$W2038,$W2038))</f>
        <v/>
      </c>
      <c r="AS2038" s="42">
        <f t="shared" si="1021"/>
        <v>0</v>
      </c>
      <c r="AT2038" s="42">
        <f t="shared" si="1022"/>
        <v>0</v>
      </c>
      <c r="AU2038" s="42">
        <f t="shared" si="1023"/>
        <v>0</v>
      </c>
    </row>
    <row r="2039" spans="1:47" x14ac:dyDescent="0.2">
      <c r="A2039" s="35"/>
      <c r="B2039" s="36"/>
      <c r="C2039" s="36"/>
      <c r="D2039" s="36"/>
      <c r="E2039" s="37"/>
      <c r="F2039" s="37"/>
      <c r="G2039" s="36"/>
      <c r="H2039" s="36"/>
      <c r="I2039" s="36"/>
      <c r="J2039" s="36"/>
      <c r="K2039" s="37"/>
      <c r="L2039" s="37"/>
      <c r="M2039" s="37"/>
      <c r="N2039" s="38" t="str">
        <f t="shared" si="992"/>
        <v/>
      </c>
      <c r="O2039" t="str">
        <f t="shared" si="993"/>
        <v/>
      </c>
      <c r="P2039" t="str">
        <f t="shared" si="994"/>
        <v/>
      </c>
      <c r="Q2039" t="str">
        <f t="shared" si="995"/>
        <v/>
      </c>
      <c r="R2039" t="str">
        <f t="shared" si="996"/>
        <v/>
      </c>
      <c r="S2039" t="str">
        <f t="shared" si="997"/>
        <v/>
      </c>
      <c r="T2039" s="39" t="str">
        <f t="shared" si="998"/>
        <v/>
      </c>
      <c r="U2039" s="40">
        <f t="shared" si="999"/>
        <v>0</v>
      </c>
      <c r="V2039" s="40">
        <f t="shared" si="1000"/>
        <v>0</v>
      </c>
      <c r="W2039" s="40">
        <f t="shared" si="1001"/>
        <v>0</v>
      </c>
      <c r="X2039" t="str">
        <f t="shared" si="1002"/>
        <v/>
      </c>
      <c r="Y2039" s="40">
        <f t="shared" si="1003"/>
        <v>0</v>
      </c>
      <c r="Z2039" s="40">
        <f t="shared" si="1004"/>
        <v>0</v>
      </c>
      <c r="AA2039" s="40">
        <f t="shared" si="1005"/>
        <v>0</v>
      </c>
      <c r="AB2039" s="40">
        <f t="shared" si="1006"/>
        <v>0</v>
      </c>
      <c r="AC2039" s="40">
        <f t="shared" si="1007"/>
        <v>0</v>
      </c>
      <c r="AD2039" s="39">
        <f t="shared" si="1008"/>
        <v>0</v>
      </c>
      <c r="AE2039" s="39">
        <f t="shared" si="1009"/>
        <v>0</v>
      </c>
      <c r="AF2039" t="str">
        <f t="shared" si="1010"/>
        <v/>
      </c>
      <c r="AG2039" t="str">
        <f t="shared" si="1011"/>
        <v/>
      </c>
      <c r="AH2039" t="str">
        <f t="shared" si="1012"/>
        <v/>
      </c>
      <c r="AJ2039" s="41" t="str">
        <f t="shared" si="1013"/>
        <v/>
      </c>
      <c r="AK2039" s="42" t="str">
        <f t="shared" si="1014"/>
        <v/>
      </c>
      <c r="AL2039" s="41" t="str">
        <f t="shared" si="1015"/>
        <v/>
      </c>
      <c r="AM2039" s="41" t="str">
        <f t="shared" si="1016"/>
        <v/>
      </c>
      <c r="AN2039" s="41" t="str">
        <f t="shared" si="1017"/>
        <v/>
      </c>
      <c r="AO2039" s="42" t="str">
        <f t="shared" si="1018"/>
        <v/>
      </c>
      <c r="AP2039" s="41" t="str">
        <f t="shared" si="1019"/>
        <v/>
      </c>
      <c r="AQ2039" s="41" t="str">
        <f t="shared" si="1020"/>
        <v/>
      </c>
      <c r="AR2039" s="41" t="str">
        <f>IF($AQ2039="","",COUNTIFS(L_ChaveCob,$AQ2039,L_Ausencia,"&gt;"&amp;$W2039)+COUNTIFS($AQ$4:$AQ2039,$AQ2039,$W$4:$W2039,$W2039))</f>
        <v/>
      </c>
      <c r="AS2039" s="42">
        <f t="shared" si="1021"/>
        <v>0</v>
      </c>
      <c r="AT2039" s="42">
        <f t="shared" si="1022"/>
        <v>0</v>
      </c>
      <c r="AU2039" s="42">
        <f t="shared" si="1023"/>
        <v>0</v>
      </c>
    </row>
    <row r="2040" spans="1:47" x14ac:dyDescent="0.2">
      <c r="A2040" s="35"/>
      <c r="B2040" s="36"/>
      <c r="C2040" s="36"/>
      <c r="D2040" s="36"/>
      <c r="E2040" s="37"/>
      <c r="F2040" s="37"/>
      <c r="G2040" s="36"/>
      <c r="H2040" s="36"/>
      <c r="I2040" s="36"/>
      <c r="J2040" s="36"/>
      <c r="K2040" s="37"/>
      <c r="L2040" s="37"/>
      <c r="M2040" s="37"/>
      <c r="N2040" s="38" t="str">
        <f t="shared" si="992"/>
        <v/>
      </c>
      <c r="O2040" t="str">
        <f t="shared" si="993"/>
        <v/>
      </c>
      <c r="P2040" t="str">
        <f t="shared" si="994"/>
        <v/>
      </c>
      <c r="Q2040" t="str">
        <f t="shared" si="995"/>
        <v/>
      </c>
      <c r="R2040" t="str">
        <f t="shared" si="996"/>
        <v/>
      </c>
      <c r="S2040" t="str">
        <f t="shared" si="997"/>
        <v/>
      </c>
      <c r="T2040" s="39" t="str">
        <f t="shared" si="998"/>
        <v/>
      </c>
      <c r="U2040" s="40">
        <f t="shared" si="999"/>
        <v>0</v>
      </c>
      <c r="V2040" s="40">
        <f t="shared" si="1000"/>
        <v>0</v>
      </c>
      <c r="W2040" s="40">
        <f t="shared" si="1001"/>
        <v>0</v>
      </c>
      <c r="X2040" t="str">
        <f t="shared" si="1002"/>
        <v/>
      </c>
      <c r="Y2040" s="40">
        <f t="shared" si="1003"/>
        <v>0</v>
      </c>
      <c r="Z2040" s="40">
        <f t="shared" si="1004"/>
        <v>0</v>
      </c>
      <c r="AA2040" s="40">
        <f t="shared" si="1005"/>
        <v>0</v>
      </c>
      <c r="AB2040" s="40">
        <f t="shared" si="1006"/>
        <v>0</v>
      </c>
      <c r="AC2040" s="40">
        <f t="shared" si="1007"/>
        <v>0</v>
      </c>
      <c r="AD2040" s="39">
        <f t="shared" si="1008"/>
        <v>0</v>
      </c>
      <c r="AE2040" s="39">
        <f t="shared" si="1009"/>
        <v>0</v>
      </c>
      <c r="AF2040" t="str">
        <f t="shared" si="1010"/>
        <v/>
      </c>
      <c r="AG2040" t="str">
        <f t="shared" si="1011"/>
        <v/>
      </c>
      <c r="AH2040" t="str">
        <f t="shared" si="1012"/>
        <v/>
      </c>
      <c r="AJ2040" s="41" t="str">
        <f t="shared" si="1013"/>
        <v/>
      </c>
      <c r="AK2040" s="42" t="str">
        <f t="shared" si="1014"/>
        <v/>
      </c>
      <c r="AL2040" s="41" t="str">
        <f t="shared" si="1015"/>
        <v/>
      </c>
      <c r="AM2040" s="41" t="str">
        <f t="shared" si="1016"/>
        <v/>
      </c>
      <c r="AN2040" s="41" t="str">
        <f t="shared" si="1017"/>
        <v/>
      </c>
      <c r="AO2040" s="42" t="str">
        <f t="shared" si="1018"/>
        <v/>
      </c>
      <c r="AP2040" s="41" t="str">
        <f t="shared" si="1019"/>
        <v/>
      </c>
      <c r="AQ2040" s="41" t="str">
        <f t="shared" si="1020"/>
        <v/>
      </c>
      <c r="AR2040" s="41" t="str">
        <f>IF($AQ2040="","",COUNTIFS(L_ChaveCob,$AQ2040,L_Ausencia,"&gt;"&amp;$W2040)+COUNTIFS($AQ$4:$AQ2040,$AQ2040,$W$4:$W2040,$W2040))</f>
        <v/>
      </c>
      <c r="AS2040" s="42">
        <f t="shared" si="1021"/>
        <v>0</v>
      </c>
      <c r="AT2040" s="42">
        <f t="shared" si="1022"/>
        <v>0</v>
      </c>
      <c r="AU2040" s="42">
        <f t="shared" si="1023"/>
        <v>0</v>
      </c>
    </row>
    <row r="2041" spans="1:47" x14ac:dyDescent="0.2">
      <c r="A2041" s="35"/>
      <c r="B2041" s="36"/>
      <c r="C2041" s="36"/>
      <c r="D2041" s="36"/>
      <c r="E2041" s="37"/>
      <c r="F2041" s="37"/>
      <c r="G2041" s="36"/>
      <c r="H2041" s="36"/>
      <c r="I2041" s="36"/>
      <c r="J2041" s="36"/>
      <c r="K2041" s="37"/>
      <c r="L2041" s="37"/>
      <c r="M2041" s="37"/>
      <c r="N2041" s="38" t="str">
        <f t="shared" ref="N2041:N2104" si="1024">IF($A2041="","",DATE(YEAR($A2041),MONTH($A2041),1))</f>
        <v/>
      </c>
      <c r="O2041" t="str">
        <f t="shared" ref="O2041:O2104" si="1025">IF(TRIM($B2041)="","",IFERROR(INDEX(C_RG,MATCH(TRIM($B2041),C_Nome,0)),"?"))</f>
        <v/>
      </c>
      <c r="P2041" t="str">
        <f t="shared" ref="P2041:P2104" si="1026">IF($A2041="","",IF(TRIM($B2041)="",P_EquipePostoVago,IF($AJ2041="","",INDEX(V_Equipe,$AJ2041))))</f>
        <v/>
      </c>
      <c r="Q2041" t="str">
        <f t="shared" ref="Q2041:Q2104" si="1027">IF($A2041="","",IF(TRIM($B2041)="","Posto Vago",IF($AJ2041="","",INDEX(V_Contrato,$AJ2041))))</f>
        <v/>
      </c>
      <c r="R2041" t="str">
        <f t="shared" ref="R2041:R2104" si="1028">IF($A2041="","",IF(TRIM($B2041)="",$H2041,IF($AJ2041="","",INDEX(V_Funcao,$AJ2041))))</f>
        <v/>
      </c>
      <c r="S2041" t="str">
        <f t="shared" ref="S2041:S2104" si="1029">IF($A2041="","",IF($I2041&lt;&gt;"",$I2041,IF(TRIM($B2041)="","ADM",IF($AJ2041="","",INDEX(V_Turno,$AJ2041)))))</f>
        <v/>
      </c>
      <c r="T2041" s="39" t="str">
        <f t="shared" ref="T2041:T2104" si="1030">IF(OR($A2041="",$R2041=""),"",IFERROR(INDEX(F_Valor,MATCH($R2041&amp;"|"&amp;SUMPRODUCT(MAX((F_Funcao=$R2041)*(F_Ini&lt;=$A2041)*F_Ini)),F_Chave,0)),""))</f>
        <v/>
      </c>
      <c r="U2041" s="40">
        <f t="shared" ref="U2041:U2104" si="1031">IF(OR($A2041="",$S2041=""),0,IFERROR(INDEX(T_Horas,MATCH($S2041,T_Turno,0),WEEKDAY($A2041,2)),0))</f>
        <v>0</v>
      </c>
      <c r="V2041" s="40">
        <f t="shared" ref="V2041:V2104" si="1032">IF($A2041="",0,MAX(IF($F2041&lt;&gt;"",N($F2041),IF($AN2041="Sim",IF($AK2041&lt;&gt;"",$AK2041,$U2041),$U2041-$W2041))-IF($J2041="Situação Atípica - Presente",N($K2041),0),0))</f>
        <v>0</v>
      </c>
      <c r="W2041" s="40">
        <f t="shared" ref="W2041:W2104" si="1033">IF($A2041="",0,IF($E2041&lt;&gt;"",N($E2041),IF($AL2041="Dia inteiro",$U2041,IF($AL2041="Pelo ponto",IF($AK2041="",$U2041,MAX($U2041-$AK2041,0)),IF(AND($AL2041="Leve atraso",$AO2041&lt;&gt;""),IF(AND($AO2041&gt;P_LeveMin,$AO2041&lt;=P_LeveMax),$AO2041,0),0)))))</f>
        <v>0</v>
      </c>
      <c r="X2041" t="str">
        <f t="shared" ref="X2041:X2104" si="1034">IF($A2041="","",IF(OR($Q2041="Ferista",$Q2041=""),"Não",IF(AND($AL2041="Leve atraso",$W2041&gt;0,$A2041&gt;=P_InicioRegras),"Sim",IF(OR($J2041&lt;&gt;"",$K2041&lt;&gt;"",$L2041&lt;&gt;""),"Não",$AM2041))))</f>
        <v/>
      </c>
      <c r="Y2041" s="40">
        <f t="shared" ref="Y2041:Y2104" si="1035">IF($A2041="",0,IF($Q2041="Ferista",0,IF($X2041="Sim",$W2041,0)+N($K2041)))</f>
        <v>0</v>
      </c>
      <c r="Z2041" s="40">
        <f t="shared" ref="Z2041:Z2104" si="1036">IF($X2041="Sim",$AT2041,0)</f>
        <v>0</v>
      </c>
      <c r="AA2041" s="40">
        <f t="shared" ref="AA2041:AA2104" si="1037">IF($AP2041="",0,MIN(MAX($Y2041-$Z2041,0),SUMIFS(CP_Horas,CP_ChaveFalta,$AP2041,CP_Aprov,"Sim")))</f>
        <v>0</v>
      </c>
      <c r="AB2041" s="40">
        <f t="shared" ref="AB2041:AB2104" si="1038">IF($A2041="",0,MIN(MAX($Y2041-$Z2041-$AA2041,0),N($M2041)))</f>
        <v>0</v>
      </c>
      <c r="AC2041" s="40">
        <f t="shared" ref="AC2041:AC2104" si="1039">IF($A2041="",0,MAX($Y2041-$Z2041-$AA2041-$AB2041,0))</f>
        <v>0</v>
      </c>
      <c r="AD2041" s="39">
        <f t="shared" ref="AD2041:AD2104" si="1040">IF(OR($AC2041=0,$T2041=""),0,$AC2041*24*$T2041)</f>
        <v>0</v>
      </c>
      <c r="AE2041" s="39">
        <f t="shared" ref="AE2041:AE2104" si="1041">IF(OR($A2041="",$T2041=""),0,(IF($AF2041="Justificada",$W2041,0)+N($L2041))*24*$T2041)</f>
        <v>0</v>
      </c>
      <c r="AF2041" t="str">
        <f t="shared" ref="AF2041:AF2104" si="1042">IF($A2041="","",IF($J2041&lt;&gt;"","Situação atípica",IF(AND($AL2041="Leve atraso",$W2041&gt;0),"Leve atraso",IFERROR(INDEX(S_Cat,MATCH($C2041,S_Status,0)),"Outros"))))</f>
        <v/>
      </c>
      <c r="AG2041" t="str">
        <f t="shared" ref="AG2041:AG2104" si="1043">IF($A2041="","",TRIM(IF($Z2041&gt;0,"Ferista cobriu "&amp;TEXT($Z2041,"[h]:mm")&amp;"h. ","")&amp;IF($AA2041&gt;0,"Compensado "&amp;TEXT($AA2041,"[h]:mm")&amp;"h por "&amp;IFERROR(INDEX(CP_Quem,MATCH($AP2041,CP_ChaveFalta,0)),"?")&amp;". ","")&amp;IF($AU2041&gt;0,"Compensação aguardando aprovação ("&amp;TEXT($AU2041,"[h]:mm")&amp;"h). ","")&amp;IF($AB2041&gt;0,"Perdoado por acordo "&amp;TEXT($AB2041,"[h]:mm")&amp;"h. ","")&amp;IF(AND($AP2041&lt;&gt;"",COUNTIF(CP_ChaveQuem,$AP2041)&gt;0),"Horas usadas p/ compensar falta de "&amp;INDEX(CP_Falta,MATCH($AP2041,CP_ChaveQuem,0))&amp;" de "&amp;TEXT(INDEX(CP_DataFalta,MATCH($AP2041,CP_ChaveQuem,0)),"dd/mm")&amp;". ","")&amp;IF(AND($Q2041="Ferista",SUMIFS(L_Ferista,L_Data,$A2041,L_Equipe,$P2041)&gt;0),"Como ferista, cobriu "&amp;TEXT(SUMIFS(L_Ferista,L_Data,$A2041,L_Equipe,$P2041),"[h]:mm")&amp;"h de faltas da equipe. ","")&amp;IF($AC2041&gt;0,"DESCONTA "&amp;TEXT($AC2041,"[h]:mm")&amp;"h ("&amp;$AF2041&amp;").","")))</f>
        <v/>
      </c>
      <c r="AH2041" t="str">
        <f t="shared" ref="AH2041:AH2104" si="1044">IF($A2041="","",IF($O2041="?","CADASTRO: funcionário não está no Cadastro",IF(AND($O2041&lt;&gt;"",$AJ2041=""),"CADASTRO: sem vigência (função/turno) nesta data",IF(AND($AP2041&lt;&gt;"",COUNTIF(L_ChavePD,$AP2041)&gt;1),"DUPLICADO: mesma pessoa 2x no dia",IF($A2041&lt;P_InicioRegras,"",IF(AND($C2041="Horas Compensadas",COUNTIF(CP_ChaveQuem,$AP2041)=0),"VINCULAR: registrar na aba Compensações de quem é a falta",IF($AU2041&gt;0,"APROVAR: compensação pendente na aba Compensações",IF(AND($AQ2041&lt;&gt;"",$AS2041&gt;0,$AT2041&lt;$W2041,$AC2041&gt;0),"FERISTA: horas do ferista não cobriram toda a falta",IF(AND($AL2041="Pelo ponto",$AK2041="",$E2041="",$X2041="Sim"),"PONTO: sem ponto nem horas manuais — descontando jornada cheia",IF(AND($AL2041="Leve atraso",$E2041="",N($AO2041)&gt;P_LeveMax),"CLASSIFICAR: ponto mostra atraso &gt; 30 min — trocar o Status",IF($AF2041="Leve atraso","AJUSTAR STATUS: atraso lançado como Horas Trabalhadas",IF(AND(N($K2041)&gt;0,$G2041=""),"OBSERVAÇÃO: desconto extra sem observação",IF(AND($J2041&lt;&gt;"",N($K2041)+N($L2041)&gt;$U2041),"CONFERIR: horas manuais maiores que a jornada","")))))))))))))</f>
        <v/>
      </c>
      <c r="AJ2041" s="41" t="str">
        <f t="shared" ref="AJ2041:AJ2104" si="1045">IF(OR($A2041="",$O2041="",$O2041="?"),"",IFERROR(MATCH($O2041&amp;"|"&amp;SUMPRODUCT(MAX((V_RG=$O2041)*(V_Ini&lt;=$A2041)*V_Ini)),V_Chave,0),""))</f>
        <v/>
      </c>
      <c r="AK2041" s="42" t="str">
        <f t="shared" ref="AK2041:AK2104" si="1046">IF(ISNUMBER(SEARCH(" = ",$D2041)),IFERROR(TIMEVALUE(TRIM(RIGHT($D2041,5))),""),"")</f>
        <v/>
      </c>
      <c r="AL2041" s="41" t="str">
        <f t="shared" ref="AL2041:AL2104" si="1047">IF($C2041="","",IFERROR(INDEX(S_Modo,MATCH($C2041,S_Status,0)),"Não"))</f>
        <v/>
      </c>
      <c r="AM2041" s="41" t="str">
        <f t="shared" ref="AM2041:AM2104" si="1048">IF($C2041="","",IFERROR(INDEX(S_Conta,MATCH($C2041,S_Status,0)),"Não"))</f>
        <v/>
      </c>
      <c r="AN2041" s="41" t="str">
        <f t="shared" ref="AN2041:AN2104" si="1049">IF($C2041="","",IFERROR(INDEX(S_Trab,MATCH($C2041,S_Status,0)),"Não"))</f>
        <v/>
      </c>
      <c r="AO2041" s="42" t="str">
        <f t="shared" ref="AO2041:AO2104" si="1050">IF(OR($A2041="",$AK2041=""),"",$U2041-$AK2041-IF($J2041&lt;&gt;"Situação Atípica - Presente",N($K2041)+N($L2041),0))</f>
        <v/>
      </c>
      <c r="AP2041" s="41" t="str">
        <f t="shared" ref="AP2041:AP2104" si="1051">IF(OR($A2041="",TRIM($B2041)=""),"",TRIM($B2041)&amp;"|"&amp;$A2041)</f>
        <v/>
      </c>
      <c r="AQ2041" s="41" t="str">
        <f t="shared" ref="AQ2041:AQ2104" si="1052">IF(AND(P_CoberturaAuto="Sim",$A2041&lt;&gt;"",$A2041&gt;=P_InicioRegras,$Q2041="Normal / Fixo",$R2041&lt;&gt;"",ISERROR(SEARCH("ENCARREGADO",$R2041)),$AM2041="Sim",$W2041&gt;0),$A2041&amp;"|"&amp;$P2041,"")</f>
        <v/>
      </c>
      <c r="AR2041" s="41" t="str">
        <f>IF($AQ2041="","",COUNTIFS(L_ChaveCob,$AQ2041,L_Ausencia,"&gt;"&amp;$W2041)+COUNTIFS($AQ$4:$AQ2041,$AQ2041,$W$4:$W2041,$W2041))</f>
        <v/>
      </c>
      <c r="AS2041" s="42">
        <f t="shared" ref="AS2041:AS2104" si="1053">IF($AQ2041="",0,SUMIFS(L_Trab,L_Data,$A2041,L_Equipe,$P2041,L_Contrato,"Ferista",L_Status,"&lt;&gt;Remanejamento"))</f>
        <v>0</v>
      </c>
      <c r="AT2041" s="42">
        <f t="shared" ref="AT2041:AT2104" si="1054">IF(OR($AQ2041="",$AS2041=0),0,MAX(MIN($W2041,$AS2041-SUMIFS(L_Ausencia,L_ChaveCob,$AQ2041,L_OrdemCob,"&lt;"&amp;$AR2041)),0))</f>
        <v>0</v>
      </c>
      <c r="AU2041" s="42">
        <f t="shared" ref="AU2041:AU2104" si="1055">IF($AP2041="",0,SUMIFS(CP_Horas,CP_ChaveFalta,$AP2041,CP_Aprov,"&lt;&gt;Sim"))</f>
        <v>0</v>
      </c>
    </row>
    <row r="2042" spans="1:47" x14ac:dyDescent="0.2">
      <c r="A2042" s="35"/>
      <c r="B2042" s="36"/>
      <c r="C2042" s="36"/>
      <c r="D2042" s="36"/>
      <c r="E2042" s="37"/>
      <c r="F2042" s="37"/>
      <c r="G2042" s="36"/>
      <c r="H2042" s="36"/>
      <c r="I2042" s="36"/>
      <c r="J2042" s="36"/>
      <c r="K2042" s="37"/>
      <c r="L2042" s="37"/>
      <c r="M2042" s="37"/>
      <c r="N2042" s="38" t="str">
        <f t="shared" si="1024"/>
        <v/>
      </c>
      <c r="O2042" t="str">
        <f t="shared" si="1025"/>
        <v/>
      </c>
      <c r="P2042" t="str">
        <f t="shared" si="1026"/>
        <v/>
      </c>
      <c r="Q2042" t="str">
        <f t="shared" si="1027"/>
        <v/>
      </c>
      <c r="R2042" t="str">
        <f t="shared" si="1028"/>
        <v/>
      </c>
      <c r="S2042" t="str">
        <f t="shared" si="1029"/>
        <v/>
      </c>
      <c r="T2042" s="39" t="str">
        <f t="shared" si="1030"/>
        <v/>
      </c>
      <c r="U2042" s="40">
        <f t="shared" si="1031"/>
        <v>0</v>
      </c>
      <c r="V2042" s="40">
        <f t="shared" si="1032"/>
        <v>0</v>
      </c>
      <c r="W2042" s="40">
        <f t="shared" si="1033"/>
        <v>0</v>
      </c>
      <c r="X2042" t="str">
        <f t="shared" si="1034"/>
        <v/>
      </c>
      <c r="Y2042" s="40">
        <f t="shared" si="1035"/>
        <v>0</v>
      </c>
      <c r="Z2042" s="40">
        <f t="shared" si="1036"/>
        <v>0</v>
      </c>
      <c r="AA2042" s="40">
        <f t="shared" si="1037"/>
        <v>0</v>
      </c>
      <c r="AB2042" s="40">
        <f t="shared" si="1038"/>
        <v>0</v>
      </c>
      <c r="AC2042" s="40">
        <f t="shared" si="1039"/>
        <v>0</v>
      </c>
      <c r="AD2042" s="39">
        <f t="shared" si="1040"/>
        <v>0</v>
      </c>
      <c r="AE2042" s="39">
        <f t="shared" si="1041"/>
        <v>0</v>
      </c>
      <c r="AF2042" t="str">
        <f t="shared" si="1042"/>
        <v/>
      </c>
      <c r="AG2042" t="str">
        <f t="shared" si="1043"/>
        <v/>
      </c>
      <c r="AH2042" t="str">
        <f t="shared" si="1044"/>
        <v/>
      </c>
      <c r="AJ2042" s="41" t="str">
        <f t="shared" si="1045"/>
        <v/>
      </c>
      <c r="AK2042" s="42" t="str">
        <f t="shared" si="1046"/>
        <v/>
      </c>
      <c r="AL2042" s="41" t="str">
        <f t="shared" si="1047"/>
        <v/>
      </c>
      <c r="AM2042" s="41" t="str">
        <f t="shared" si="1048"/>
        <v/>
      </c>
      <c r="AN2042" s="41" t="str">
        <f t="shared" si="1049"/>
        <v/>
      </c>
      <c r="AO2042" s="42" t="str">
        <f t="shared" si="1050"/>
        <v/>
      </c>
      <c r="AP2042" s="41" t="str">
        <f t="shared" si="1051"/>
        <v/>
      </c>
      <c r="AQ2042" s="41" t="str">
        <f t="shared" si="1052"/>
        <v/>
      </c>
      <c r="AR2042" s="41" t="str">
        <f>IF($AQ2042="","",COUNTIFS(L_ChaveCob,$AQ2042,L_Ausencia,"&gt;"&amp;$W2042)+COUNTIFS($AQ$4:$AQ2042,$AQ2042,$W$4:$W2042,$W2042))</f>
        <v/>
      </c>
      <c r="AS2042" s="42">
        <f t="shared" si="1053"/>
        <v>0</v>
      </c>
      <c r="AT2042" s="42">
        <f t="shared" si="1054"/>
        <v>0</v>
      </c>
      <c r="AU2042" s="42">
        <f t="shared" si="1055"/>
        <v>0</v>
      </c>
    </row>
    <row r="2043" spans="1:47" x14ac:dyDescent="0.2">
      <c r="A2043" s="35"/>
      <c r="B2043" s="36"/>
      <c r="C2043" s="36"/>
      <c r="D2043" s="36"/>
      <c r="E2043" s="37"/>
      <c r="F2043" s="37"/>
      <c r="G2043" s="36"/>
      <c r="H2043" s="36"/>
      <c r="I2043" s="36"/>
      <c r="J2043" s="36"/>
      <c r="K2043" s="37"/>
      <c r="L2043" s="37"/>
      <c r="M2043" s="37"/>
      <c r="N2043" s="38" t="str">
        <f t="shared" si="1024"/>
        <v/>
      </c>
      <c r="O2043" t="str">
        <f t="shared" si="1025"/>
        <v/>
      </c>
      <c r="P2043" t="str">
        <f t="shared" si="1026"/>
        <v/>
      </c>
      <c r="Q2043" t="str">
        <f t="shared" si="1027"/>
        <v/>
      </c>
      <c r="R2043" t="str">
        <f t="shared" si="1028"/>
        <v/>
      </c>
      <c r="S2043" t="str">
        <f t="shared" si="1029"/>
        <v/>
      </c>
      <c r="T2043" s="39" t="str">
        <f t="shared" si="1030"/>
        <v/>
      </c>
      <c r="U2043" s="40">
        <f t="shared" si="1031"/>
        <v>0</v>
      </c>
      <c r="V2043" s="40">
        <f t="shared" si="1032"/>
        <v>0</v>
      </c>
      <c r="W2043" s="40">
        <f t="shared" si="1033"/>
        <v>0</v>
      </c>
      <c r="X2043" t="str">
        <f t="shared" si="1034"/>
        <v/>
      </c>
      <c r="Y2043" s="40">
        <f t="shared" si="1035"/>
        <v>0</v>
      </c>
      <c r="Z2043" s="40">
        <f t="shared" si="1036"/>
        <v>0</v>
      </c>
      <c r="AA2043" s="40">
        <f t="shared" si="1037"/>
        <v>0</v>
      </c>
      <c r="AB2043" s="40">
        <f t="shared" si="1038"/>
        <v>0</v>
      </c>
      <c r="AC2043" s="40">
        <f t="shared" si="1039"/>
        <v>0</v>
      </c>
      <c r="AD2043" s="39">
        <f t="shared" si="1040"/>
        <v>0</v>
      </c>
      <c r="AE2043" s="39">
        <f t="shared" si="1041"/>
        <v>0</v>
      </c>
      <c r="AF2043" t="str">
        <f t="shared" si="1042"/>
        <v/>
      </c>
      <c r="AG2043" t="str">
        <f t="shared" si="1043"/>
        <v/>
      </c>
      <c r="AH2043" t="str">
        <f t="shared" si="1044"/>
        <v/>
      </c>
      <c r="AJ2043" s="41" t="str">
        <f t="shared" si="1045"/>
        <v/>
      </c>
      <c r="AK2043" s="42" t="str">
        <f t="shared" si="1046"/>
        <v/>
      </c>
      <c r="AL2043" s="41" t="str">
        <f t="shared" si="1047"/>
        <v/>
      </c>
      <c r="AM2043" s="41" t="str">
        <f t="shared" si="1048"/>
        <v/>
      </c>
      <c r="AN2043" s="41" t="str">
        <f t="shared" si="1049"/>
        <v/>
      </c>
      <c r="AO2043" s="42" t="str">
        <f t="shared" si="1050"/>
        <v/>
      </c>
      <c r="AP2043" s="41" t="str">
        <f t="shared" si="1051"/>
        <v/>
      </c>
      <c r="AQ2043" s="41" t="str">
        <f t="shared" si="1052"/>
        <v/>
      </c>
      <c r="AR2043" s="41" t="str">
        <f>IF($AQ2043="","",COUNTIFS(L_ChaveCob,$AQ2043,L_Ausencia,"&gt;"&amp;$W2043)+COUNTIFS($AQ$4:$AQ2043,$AQ2043,$W$4:$W2043,$W2043))</f>
        <v/>
      </c>
      <c r="AS2043" s="42">
        <f t="shared" si="1053"/>
        <v>0</v>
      </c>
      <c r="AT2043" s="42">
        <f t="shared" si="1054"/>
        <v>0</v>
      </c>
      <c r="AU2043" s="42">
        <f t="shared" si="1055"/>
        <v>0</v>
      </c>
    </row>
    <row r="2044" spans="1:47" x14ac:dyDescent="0.2">
      <c r="A2044" s="35"/>
      <c r="B2044" s="36"/>
      <c r="C2044" s="36"/>
      <c r="D2044" s="36"/>
      <c r="E2044" s="37"/>
      <c r="F2044" s="37"/>
      <c r="G2044" s="36"/>
      <c r="H2044" s="36"/>
      <c r="I2044" s="36"/>
      <c r="J2044" s="36"/>
      <c r="K2044" s="37"/>
      <c r="L2044" s="37"/>
      <c r="M2044" s="37"/>
      <c r="N2044" s="38" t="str">
        <f t="shared" si="1024"/>
        <v/>
      </c>
      <c r="O2044" t="str">
        <f t="shared" si="1025"/>
        <v/>
      </c>
      <c r="P2044" t="str">
        <f t="shared" si="1026"/>
        <v/>
      </c>
      <c r="Q2044" t="str">
        <f t="shared" si="1027"/>
        <v/>
      </c>
      <c r="R2044" t="str">
        <f t="shared" si="1028"/>
        <v/>
      </c>
      <c r="S2044" t="str">
        <f t="shared" si="1029"/>
        <v/>
      </c>
      <c r="T2044" s="39" t="str">
        <f t="shared" si="1030"/>
        <v/>
      </c>
      <c r="U2044" s="40">
        <f t="shared" si="1031"/>
        <v>0</v>
      </c>
      <c r="V2044" s="40">
        <f t="shared" si="1032"/>
        <v>0</v>
      </c>
      <c r="W2044" s="40">
        <f t="shared" si="1033"/>
        <v>0</v>
      </c>
      <c r="X2044" t="str">
        <f t="shared" si="1034"/>
        <v/>
      </c>
      <c r="Y2044" s="40">
        <f t="shared" si="1035"/>
        <v>0</v>
      </c>
      <c r="Z2044" s="40">
        <f t="shared" si="1036"/>
        <v>0</v>
      </c>
      <c r="AA2044" s="40">
        <f t="shared" si="1037"/>
        <v>0</v>
      </c>
      <c r="AB2044" s="40">
        <f t="shared" si="1038"/>
        <v>0</v>
      </c>
      <c r="AC2044" s="40">
        <f t="shared" si="1039"/>
        <v>0</v>
      </c>
      <c r="AD2044" s="39">
        <f t="shared" si="1040"/>
        <v>0</v>
      </c>
      <c r="AE2044" s="39">
        <f t="shared" si="1041"/>
        <v>0</v>
      </c>
      <c r="AF2044" t="str">
        <f t="shared" si="1042"/>
        <v/>
      </c>
      <c r="AG2044" t="str">
        <f t="shared" si="1043"/>
        <v/>
      </c>
      <c r="AH2044" t="str">
        <f t="shared" si="1044"/>
        <v/>
      </c>
      <c r="AJ2044" s="41" t="str">
        <f t="shared" si="1045"/>
        <v/>
      </c>
      <c r="AK2044" s="42" t="str">
        <f t="shared" si="1046"/>
        <v/>
      </c>
      <c r="AL2044" s="41" t="str">
        <f t="shared" si="1047"/>
        <v/>
      </c>
      <c r="AM2044" s="41" t="str">
        <f t="shared" si="1048"/>
        <v/>
      </c>
      <c r="AN2044" s="41" t="str">
        <f t="shared" si="1049"/>
        <v/>
      </c>
      <c r="AO2044" s="42" t="str">
        <f t="shared" si="1050"/>
        <v/>
      </c>
      <c r="AP2044" s="41" t="str">
        <f t="shared" si="1051"/>
        <v/>
      </c>
      <c r="AQ2044" s="41" t="str">
        <f t="shared" si="1052"/>
        <v/>
      </c>
      <c r="AR2044" s="41" t="str">
        <f>IF($AQ2044="","",COUNTIFS(L_ChaveCob,$AQ2044,L_Ausencia,"&gt;"&amp;$W2044)+COUNTIFS($AQ$4:$AQ2044,$AQ2044,$W$4:$W2044,$W2044))</f>
        <v/>
      </c>
      <c r="AS2044" s="42">
        <f t="shared" si="1053"/>
        <v>0</v>
      </c>
      <c r="AT2044" s="42">
        <f t="shared" si="1054"/>
        <v>0</v>
      </c>
      <c r="AU2044" s="42">
        <f t="shared" si="1055"/>
        <v>0</v>
      </c>
    </row>
    <row r="2045" spans="1:47" x14ac:dyDescent="0.2">
      <c r="A2045" s="35"/>
      <c r="B2045" s="36"/>
      <c r="C2045" s="36"/>
      <c r="D2045" s="36"/>
      <c r="E2045" s="37"/>
      <c r="F2045" s="37"/>
      <c r="G2045" s="36"/>
      <c r="H2045" s="36"/>
      <c r="I2045" s="36"/>
      <c r="J2045" s="36"/>
      <c r="K2045" s="37"/>
      <c r="L2045" s="37"/>
      <c r="M2045" s="37"/>
      <c r="N2045" s="38" t="str">
        <f t="shared" si="1024"/>
        <v/>
      </c>
      <c r="O2045" t="str">
        <f t="shared" si="1025"/>
        <v/>
      </c>
      <c r="P2045" t="str">
        <f t="shared" si="1026"/>
        <v/>
      </c>
      <c r="Q2045" t="str">
        <f t="shared" si="1027"/>
        <v/>
      </c>
      <c r="R2045" t="str">
        <f t="shared" si="1028"/>
        <v/>
      </c>
      <c r="S2045" t="str">
        <f t="shared" si="1029"/>
        <v/>
      </c>
      <c r="T2045" s="39" t="str">
        <f t="shared" si="1030"/>
        <v/>
      </c>
      <c r="U2045" s="40">
        <f t="shared" si="1031"/>
        <v>0</v>
      </c>
      <c r="V2045" s="40">
        <f t="shared" si="1032"/>
        <v>0</v>
      </c>
      <c r="W2045" s="40">
        <f t="shared" si="1033"/>
        <v>0</v>
      </c>
      <c r="X2045" t="str">
        <f t="shared" si="1034"/>
        <v/>
      </c>
      <c r="Y2045" s="40">
        <f t="shared" si="1035"/>
        <v>0</v>
      </c>
      <c r="Z2045" s="40">
        <f t="shared" si="1036"/>
        <v>0</v>
      </c>
      <c r="AA2045" s="40">
        <f t="shared" si="1037"/>
        <v>0</v>
      </c>
      <c r="AB2045" s="40">
        <f t="shared" si="1038"/>
        <v>0</v>
      </c>
      <c r="AC2045" s="40">
        <f t="shared" si="1039"/>
        <v>0</v>
      </c>
      <c r="AD2045" s="39">
        <f t="shared" si="1040"/>
        <v>0</v>
      </c>
      <c r="AE2045" s="39">
        <f t="shared" si="1041"/>
        <v>0</v>
      </c>
      <c r="AF2045" t="str">
        <f t="shared" si="1042"/>
        <v/>
      </c>
      <c r="AG2045" t="str">
        <f t="shared" si="1043"/>
        <v/>
      </c>
      <c r="AH2045" t="str">
        <f t="shared" si="1044"/>
        <v/>
      </c>
      <c r="AJ2045" s="41" t="str">
        <f t="shared" si="1045"/>
        <v/>
      </c>
      <c r="AK2045" s="42" t="str">
        <f t="shared" si="1046"/>
        <v/>
      </c>
      <c r="AL2045" s="41" t="str">
        <f t="shared" si="1047"/>
        <v/>
      </c>
      <c r="AM2045" s="41" t="str">
        <f t="shared" si="1048"/>
        <v/>
      </c>
      <c r="AN2045" s="41" t="str">
        <f t="shared" si="1049"/>
        <v/>
      </c>
      <c r="AO2045" s="42" t="str">
        <f t="shared" si="1050"/>
        <v/>
      </c>
      <c r="AP2045" s="41" t="str">
        <f t="shared" si="1051"/>
        <v/>
      </c>
      <c r="AQ2045" s="41" t="str">
        <f t="shared" si="1052"/>
        <v/>
      </c>
      <c r="AR2045" s="41" t="str">
        <f>IF($AQ2045="","",COUNTIFS(L_ChaveCob,$AQ2045,L_Ausencia,"&gt;"&amp;$W2045)+COUNTIFS($AQ$4:$AQ2045,$AQ2045,$W$4:$W2045,$W2045))</f>
        <v/>
      </c>
      <c r="AS2045" s="42">
        <f t="shared" si="1053"/>
        <v>0</v>
      </c>
      <c r="AT2045" s="42">
        <f t="shared" si="1054"/>
        <v>0</v>
      </c>
      <c r="AU2045" s="42">
        <f t="shared" si="1055"/>
        <v>0</v>
      </c>
    </row>
    <row r="2046" spans="1:47" x14ac:dyDescent="0.2">
      <c r="A2046" s="35"/>
      <c r="B2046" s="36"/>
      <c r="C2046" s="36"/>
      <c r="D2046" s="36"/>
      <c r="E2046" s="37"/>
      <c r="F2046" s="37"/>
      <c r="G2046" s="36"/>
      <c r="H2046" s="36"/>
      <c r="I2046" s="36"/>
      <c r="J2046" s="36"/>
      <c r="K2046" s="37"/>
      <c r="L2046" s="37"/>
      <c r="M2046" s="37"/>
      <c r="N2046" s="38" t="str">
        <f t="shared" si="1024"/>
        <v/>
      </c>
      <c r="O2046" t="str">
        <f t="shared" si="1025"/>
        <v/>
      </c>
      <c r="P2046" t="str">
        <f t="shared" si="1026"/>
        <v/>
      </c>
      <c r="Q2046" t="str">
        <f t="shared" si="1027"/>
        <v/>
      </c>
      <c r="R2046" t="str">
        <f t="shared" si="1028"/>
        <v/>
      </c>
      <c r="S2046" t="str">
        <f t="shared" si="1029"/>
        <v/>
      </c>
      <c r="T2046" s="39" t="str">
        <f t="shared" si="1030"/>
        <v/>
      </c>
      <c r="U2046" s="40">
        <f t="shared" si="1031"/>
        <v>0</v>
      </c>
      <c r="V2046" s="40">
        <f t="shared" si="1032"/>
        <v>0</v>
      </c>
      <c r="W2046" s="40">
        <f t="shared" si="1033"/>
        <v>0</v>
      </c>
      <c r="X2046" t="str">
        <f t="shared" si="1034"/>
        <v/>
      </c>
      <c r="Y2046" s="40">
        <f t="shared" si="1035"/>
        <v>0</v>
      </c>
      <c r="Z2046" s="40">
        <f t="shared" si="1036"/>
        <v>0</v>
      </c>
      <c r="AA2046" s="40">
        <f t="shared" si="1037"/>
        <v>0</v>
      </c>
      <c r="AB2046" s="40">
        <f t="shared" si="1038"/>
        <v>0</v>
      </c>
      <c r="AC2046" s="40">
        <f t="shared" si="1039"/>
        <v>0</v>
      </c>
      <c r="AD2046" s="39">
        <f t="shared" si="1040"/>
        <v>0</v>
      </c>
      <c r="AE2046" s="39">
        <f t="shared" si="1041"/>
        <v>0</v>
      </c>
      <c r="AF2046" t="str">
        <f t="shared" si="1042"/>
        <v/>
      </c>
      <c r="AG2046" t="str">
        <f t="shared" si="1043"/>
        <v/>
      </c>
      <c r="AH2046" t="str">
        <f t="shared" si="1044"/>
        <v/>
      </c>
      <c r="AJ2046" s="41" t="str">
        <f t="shared" si="1045"/>
        <v/>
      </c>
      <c r="AK2046" s="42" t="str">
        <f t="shared" si="1046"/>
        <v/>
      </c>
      <c r="AL2046" s="41" t="str">
        <f t="shared" si="1047"/>
        <v/>
      </c>
      <c r="AM2046" s="41" t="str">
        <f t="shared" si="1048"/>
        <v/>
      </c>
      <c r="AN2046" s="41" t="str">
        <f t="shared" si="1049"/>
        <v/>
      </c>
      <c r="AO2046" s="42" t="str">
        <f t="shared" si="1050"/>
        <v/>
      </c>
      <c r="AP2046" s="41" t="str">
        <f t="shared" si="1051"/>
        <v/>
      </c>
      <c r="AQ2046" s="41" t="str">
        <f t="shared" si="1052"/>
        <v/>
      </c>
      <c r="AR2046" s="41" t="str">
        <f>IF($AQ2046="","",COUNTIFS(L_ChaveCob,$AQ2046,L_Ausencia,"&gt;"&amp;$W2046)+COUNTIFS($AQ$4:$AQ2046,$AQ2046,$W$4:$W2046,$W2046))</f>
        <v/>
      </c>
      <c r="AS2046" s="42">
        <f t="shared" si="1053"/>
        <v>0</v>
      </c>
      <c r="AT2046" s="42">
        <f t="shared" si="1054"/>
        <v>0</v>
      </c>
      <c r="AU2046" s="42">
        <f t="shared" si="1055"/>
        <v>0</v>
      </c>
    </row>
    <row r="2047" spans="1:47" x14ac:dyDescent="0.2">
      <c r="A2047" s="35"/>
      <c r="B2047" s="36"/>
      <c r="C2047" s="36"/>
      <c r="D2047" s="36"/>
      <c r="E2047" s="37"/>
      <c r="F2047" s="37"/>
      <c r="G2047" s="36"/>
      <c r="H2047" s="36"/>
      <c r="I2047" s="36"/>
      <c r="J2047" s="36"/>
      <c r="K2047" s="37"/>
      <c r="L2047" s="37"/>
      <c r="M2047" s="37"/>
      <c r="N2047" s="38" t="str">
        <f t="shared" si="1024"/>
        <v/>
      </c>
      <c r="O2047" t="str">
        <f t="shared" si="1025"/>
        <v/>
      </c>
      <c r="P2047" t="str">
        <f t="shared" si="1026"/>
        <v/>
      </c>
      <c r="Q2047" t="str">
        <f t="shared" si="1027"/>
        <v/>
      </c>
      <c r="R2047" t="str">
        <f t="shared" si="1028"/>
        <v/>
      </c>
      <c r="S2047" t="str">
        <f t="shared" si="1029"/>
        <v/>
      </c>
      <c r="T2047" s="39" t="str">
        <f t="shared" si="1030"/>
        <v/>
      </c>
      <c r="U2047" s="40">
        <f t="shared" si="1031"/>
        <v>0</v>
      </c>
      <c r="V2047" s="40">
        <f t="shared" si="1032"/>
        <v>0</v>
      </c>
      <c r="W2047" s="40">
        <f t="shared" si="1033"/>
        <v>0</v>
      </c>
      <c r="X2047" t="str">
        <f t="shared" si="1034"/>
        <v/>
      </c>
      <c r="Y2047" s="40">
        <f t="shared" si="1035"/>
        <v>0</v>
      </c>
      <c r="Z2047" s="40">
        <f t="shared" si="1036"/>
        <v>0</v>
      </c>
      <c r="AA2047" s="40">
        <f t="shared" si="1037"/>
        <v>0</v>
      </c>
      <c r="AB2047" s="40">
        <f t="shared" si="1038"/>
        <v>0</v>
      </c>
      <c r="AC2047" s="40">
        <f t="shared" si="1039"/>
        <v>0</v>
      </c>
      <c r="AD2047" s="39">
        <f t="shared" si="1040"/>
        <v>0</v>
      </c>
      <c r="AE2047" s="39">
        <f t="shared" si="1041"/>
        <v>0</v>
      </c>
      <c r="AF2047" t="str">
        <f t="shared" si="1042"/>
        <v/>
      </c>
      <c r="AG2047" t="str">
        <f t="shared" si="1043"/>
        <v/>
      </c>
      <c r="AH2047" t="str">
        <f t="shared" si="1044"/>
        <v/>
      </c>
      <c r="AJ2047" s="41" t="str">
        <f t="shared" si="1045"/>
        <v/>
      </c>
      <c r="AK2047" s="42" t="str">
        <f t="shared" si="1046"/>
        <v/>
      </c>
      <c r="AL2047" s="41" t="str">
        <f t="shared" si="1047"/>
        <v/>
      </c>
      <c r="AM2047" s="41" t="str">
        <f t="shared" si="1048"/>
        <v/>
      </c>
      <c r="AN2047" s="41" t="str">
        <f t="shared" si="1049"/>
        <v/>
      </c>
      <c r="AO2047" s="42" t="str">
        <f t="shared" si="1050"/>
        <v/>
      </c>
      <c r="AP2047" s="41" t="str">
        <f t="shared" si="1051"/>
        <v/>
      </c>
      <c r="AQ2047" s="41" t="str">
        <f t="shared" si="1052"/>
        <v/>
      </c>
      <c r="AR2047" s="41" t="str">
        <f>IF($AQ2047="","",COUNTIFS(L_ChaveCob,$AQ2047,L_Ausencia,"&gt;"&amp;$W2047)+COUNTIFS($AQ$4:$AQ2047,$AQ2047,$W$4:$W2047,$W2047))</f>
        <v/>
      </c>
      <c r="AS2047" s="42">
        <f t="shared" si="1053"/>
        <v>0</v>
      </c>
      <c r="AT2047" s="42">
        <f t="shared" si="1054"/>
        <v>0</v>
      </c>
      <c r="AU2047" s="42">
        <f t="shared" si="1055"/>
        <v>0</v>
      </c>
    </row>
    <row r="2048" spans="1:47" x14ac:dyDescent="0.2">
      <c r="A2048" s="35"/>
      <c r="B2048" s="36"/>
      <c r="C2048" s="36"/>
      <c r="D2048" s="36"/>
      <c r="E2048" s="37"/>
      <c r="F2048" s="37"/>
      <c r="G2048" s="36"/>
      <c r="H2048" s="36"/>
      <c r="I2048" s="36"/>
      <c r="J2048" s="36"/>
      <c r="K2048" s="37"/>
      <c r="L2048" s="37"/>
      <c r="M2048" s="37"/>
      <c r="N2048" s="38" t="str">
        <f t="shared" si="1024"/>
        <v/>
      </c>
      <c r="O2048" t="str">
        <f t="shared" si="1025"/>
        <v/>
      </c>
      <c r="P2048" t="str">
        <f t="shared" si="1026"/>
        <v/>
      </c>
      <c r="Q2048" t="str">
        <f t="shared" si="1027"/>
        <v/>
      </c>
      <c r="R2048" t="str">
        <f t="shared" si="1028"/>
        <v/>
      </c>
      <c r="S2048" t="str">
        <f t="shared" si="1029"/>
        <v/>
      </c>
      <c r="T2048" s="39" t="str">
        <f t="shared" si="1030"/>
        <v/>
      </c>
      <c r="U2048" s="40">
        <f t="shared" si="1031"/>
        <v>0</v>
      </c>
      <c r="V2048" s="40">
        <f t="shared" si="1032"/>
        <v>0</v>
      </c>
      <c r="W2048" s="40">
        <f t="shared" si="1033"/>
        <v>0</v>
      </c>
      <c r="X2048" t="str">
        <f t="shared" si="1034"/>
        <v/>
      </c>
      <c r="Y2048" s="40">
        <f t="shared" si="1035"/>
        <v>0</v>
      </c>
      <c r="Z2048" s="40">
        <f t="shared" si="1036"/>
        <v>0</v>
      </c>
      <c r="AA2048" s="40">
        <f t="shared" si="1037"/>
        <v>0</v>
      </c>
      <c r="AB2048" s="40">
        <f t="shared" si="1038"/>
        <v>0</v>
      </c>
      <c r="AC2048" s="40">
        <f t="shared" si="1039"/>
        <v>0</v>
      </c>
      <c r="AD2048" s="39">
        <f t="shared" si="1040"/>
        <v>0</v>
      </c>
      <c r="AE2048" s="39">
        <f t="shared" si="1041"/>
        <v>0</v>
      </c>
      <c r="AF2048" t="str">
        <f t="shared" si="1042"/>
        <v/>
      </c>
      <c r="AG2048" t="str">
        <f t="shared" si="1043"/>
        <v/>
      </c>
      <c r="AH2048" t="str">
        <f t="shared" si="1044"/>
        <v/>
      </c>
      <c r="AJ2048" s="41" t="str">
        <f t="shared" si="1045"/>
        <v/>
      </c>
      <c r="AK2048" s="42" t="str">
        <f t="shared" si="1046"/>
        <v/>
      </c>
      <c r="AL2048" s="41" t="str">
        <f t="shared" si="1047"/>
        <v/>
      </c>
      <c r="AM2048" s="41" t="str">
        <f t="shared" si="1048"/>
        <v/>
      </c>
      <c r="AN2048" s="41" t="str">
        <f t="shared" si="1049"/>
        <v/>
      </c>
      <c r="AO2048" s="42" t="str">
        <f t="shared" si="1050"/>
        <v/>
      </c>
      <c r="AP2048" s="41" t="str">
        <f t="shared" si="1051"/>
        <v/>
      </c>
      <c r="AQ2048" s="41" t="str">
        <f t="shared" si="1052"/>
        <v/>
      </c>
      <c r="AR2048" s="41" t="str">
        <f>IF($AQ2048="","",COUNTIFS(L_ChaveCob,$AQ2048,L_Ausencia,"&gt;"&amp;$W2048)+COUNTIFS($AQ$4:$AQ2048,$AQ2048,$W$4:$W2048,$W2048))</f>
        <v/>
      </c>
      <c r="AS2048" s="42">
        <f t="shared" si="1053"/>
        <v>0</v>
      </c>
      <c r="AT2048" s="42">
        <f t="shared" si="1054"/>
        <v>0</v>
      </c>
      <c r="AU2048" s="42">
        <f t="shared" si="1055"/>
        <v>0</v>
      </c>
    </row>
    <row r="2049" spans="1:47" x14ac:dyDescent="0.2">
      <c r="A2049" s="35"/>
      <c r="B2049" s="36"/>
      <c r="C2049" s="36"/>
      <c r="D2049" s="36"/>
      <c r="E2049" s="37"/>
      <c r="F2049" s="37"/>
      <c r="G2049" s="36"/>
      <c r="H2049" s="36"/>
      <c r="I2049" s="36"/>
      <c r="J2049" s="36"/>
      <c r="K2049" s="37"/>
      <c r="L2049" s="37"/>
      <c r="M2049" s="37"/>
      <c r="N2049" s="38" t="str">
        <f t="shared" si="1024"/>
        <v/>
      </c>
      <c r="O2049" t="str">
        <f t="shared" si="1025"/>
        <v/>
      </c>
      <c r="P2049" t="str">
        <f t="shared" si="1026"/>
        <v/>
      </c>
      <c r="Q2049" t="str">
        <f t="shared" si="1027"/>
        <v/>
      </c>
      <c r="R2049" t="str">
        <f t="shared" si="1028"/>
        <v/>
      </c>
      <c r="S2049" t="str">
        <f t="shared" si="1029"/>
        <v/>
      </c>
      <c r="T2049" s="39" t="str">
        <f t="shared" si="1030"/>
        <v/>
      </c>
      <c r="U2049" s="40">
        <f t="shared" si="1031"/>
        <v>0</v>
      </c>
      <c r="V2049" s="40">
        <f t="shared" si="1032"/>
        <v>0</v>
      </c>
      <c r="W2049" s="40">
        <f t="shared" si="1033"/>
        <v>0</v>
      </c>
      <c r="X2049" t="str">
        <f t="shared" si="1034"/>
        <v/>
      </c>
      <c r="Y2049" s="40">
        <f t="shared" si="1035"/>
        <v>0</v>
      </c>
      <c r="Z2049" s="40">
        <f t="shared" si="1036"/>
        <v>0</v>
      </c>
      <c r="AA2049" s="40">
        <f t="shared" si="1037"/>
        <v>0</v>
      </c>
      <c r="AB2049" s="40">
        <f t="shared" si="1038"/>
        <v>0</v>
      </c>
      <c r="AC2049" s="40">
        <f t="shared" si="1039"/>
        <v>0</v>
      </c>
      <c r="AD2049" s="39">
        <f t="shared" si="1040"/>
        <v>0</v>
      </c>
      <c r="AE2049" s="39">
        <f t="shared" si="1041"/>
        <v>0</v>
      </c>
      <c r="AF2049" t="str">
        <f t="shared" si="1042"/>
        <v/>
      </c>
      <c r="AG2049" t="str">
        <f t="shared" si="1043"/>
        <v/>
      </c>
      <c r="AH2049" t="str">
        <f t="shared" si="1044"/>
        <v/>
      </c>
      <c r="AJ2049" s="41" t="str">
        <f t="shared" si="1045"/>
        <v/>
      </c>
      <c r="AK2049" s="42" t="str">
        <f t="shared" si="1046"/>
        <v/>
      </c>
      <c r="AL2049" s="41" t="str">
        <f t="shared" si="1047"/>
        <v/>
      </c>
      <c r="AM2049" s="41" t="str">
        <f t="shared" si="1048"/>
        <v/>
      </c>
      <c r="AN2049" s="41" t="str">
        <f t="shared" si="1049"/>
        <v/>
      </c>
      <c r="AO2049" s="42" t="str">
        <f t="shared" si="1050"/>
        <v/>
      </c>
      <c r="AP2049" s="41" t="str">
        <f t="shared" si="1051"/>
        <v/>
      </c>
      <c r="AQ2049" s="41" t="str">
        <f t="shared" si="1052"/>
        <v/>
      </c>
      <c r="AR2049" s="41" t="str">
        <f>IF($AQ2049="","",COUNTIFS(L_ChaveCob,$AQ2049,L_Ausencia,"&gt;"&amp;$W2049)+COUNTIFS($AQ$4:$AQ2049,$AQ2049,$W$4:$W2049,$W2049))</f>
        <v/>
      </c>
      <c r="AS2049" s="42">
        <f t="shared" si="1053"/>
        <v>0</v>
      </c>
      <c r="AT2049" s="42">
        <f t="shared" si="1054"/>
        <v>0</v>
      </c>
      <c r="AU2049" s="42">
        <f t="shared" si="1055"/>
        <v>0</v>
      </c>
    </row>
    <row r="2050" spans="1:47" x14ac:dyDescent="0.2">
      <c r="A2050" s="35"/>
      <c r="B2050" s="36"/>
      <c r="C2050" s="36"/>
      <c r="D2050" s="36"/>
      <c r="E2050" s="37"/>
      <c r="F2050" s="37"/>
      <c r="G2050" s="36"/>
      <c r="H2050" s="36"/>
      <c r="I2050" s="36"/>
      <c r="J2050" s="36"/>
      <c r="K2050" s="37"/>
      <c r="L2050" s="37"/>
      <c r="M2050" s="37"/>
      <c r="N2050" s="38" t="str">
        <f t="shared" si="1024"/>
        <v/>
      </c>
      <c r="O2050" t="str">
        <f t="shared" si="1025"/>
        <v/>
      </c>
      <c r="P2050" t="str">
        <f t="shared" si="1026"/>
        <v/>
      </c>
      <c r="Q2050" t="str">
        <f t="shared" si="1027"/>
        <v/>
      </c>
      <c r="R2050" t="str">
        <f t="shared" si="1028"/>
        <v/>
      </c>
      <c r="S2050" t="str">
        <f t="shared" si="1029"/>
        <v/>
      </c>
      <c r="T2050" s="39" t="str">
        <f t="shared" si="1030"/>
        <v/>
      </c>
      <c r="U2050" s="40">
        <f t="shared" si="1031"/>
        <v>0</v>
      </c>
      <c r="V2050" s="40">
        <f t="shared" si="1032"/>
        <v>0</v>
      </c>
      <c r="W2050" s="40">
        <f t="shared" si="1033"/>
        <v>0</v>
      </c>
      <c r="X2050" t="str">
        <f t="shared" si="1034"/>
        <v/>
      </c>
      <c r="Y2050" s="40">
        <f t="shared" si="1035"/>
        <v>0</v>
      </c>
      <c r="Z2050" s="40">
        <f t="shared" si="1036"/>
        <v>0</v>
      </c>
      <c r="AA2050" s="40">
        <f t="shared" si="1037"/>
        <v>0</v>
      </c>
      <c r="AB2050" s="40">
        <f t="shared" si="1038"/>
        <v>0</v>
      </c>
      <c r="AC2050" s="40">
        <f t="shared" si="1039"/>
        <v>0</v>
      </c>
      <c r="AD2050" s="39">
        <f t="shared" si="1040"/>
        <v>0</v>
      </c>
      <c r="AE2050" s="39">
        <f t="shared" si="1041"/>
        <v>0</v>
      </c>
      <c r="AF2050" t="str">
        <f t="shared" si="1042"/>
        <v/>
      </c>
      <c r="AG2050" t="str">
        <f t="shared" si="1043"/>
        <v/>
      </c>
      <c r="AH2050" t="str">
        <f t="shared" si="1044"/>
        <v/>
      </c>
      <c r="AJ2050" s="41" t="str">
        <f t="shared" si="1045"/>
        <v/>
      </c>
      <c r="AK2050" s="42" t="str">
        <f t="shared" si="1046"/>
        <v/>
      </c>
      <c r="AL2050" s="41" t="str">
        <f t="shared" si="1047"/>
        <v/>
      </c>
      <c r="AM2050" s="41" t="str">
        <f t="shared" si="1048"/>
        <v/>
      </c>
      <c r="AN2050" s="41" t="str">
        <f t="shared" si="1049"/>
        <v/>
      </c>
      <c r="AO2050" s="42" t="str">
        <f t="shared" si="1050"/>
        <v/>
      </c>
      <c r="AP2050" s="41" t="str">
        <f t="shared" si="1051"/>
        <v/>
      </c>
      <c r="AQ2050" s="41" t="str">
        <f t="shared" si="1052"/>
        <v/>
      </c>
      <c r="AR2050" s="41" t="str">
        <f>IF($AQ2050="","",COUNTIFS(L_ChaveCob,$AQ2050,L_Ausencia,"&gt;"&amp;$W2050)+COUNTIFS($AQ$4:$AQ2050,$AQ2050,$W$4:$W2050,$W2050))</f>
        <v/>
      </c>
      <c r="AS2050" s="42">
        <f t="shared" si="1053"/>
        <v>0</v>
      </c>
      <c r="AT2050" s="42">
        <f t="shared" si="1054"/>
        <v>0</v>
      </c>
      <c r="AU2050" s="42">
        <f t="shared" si="1055"/>
        <v>0</v>
      </c>
    </row>
    <row r="2051" spans="1:47" x14ac:dyDescent="0.2">
      <c r="A2051" s="35"/>
      <c r="B2051" s="36"/>
      <c r="C2051" s="36"/>
      <c r="D2051" s="36"/>
      <c r="E2051" s="37"/>
      <c r="F2051" s="37"/>
      <c r="G2051" s="36"/>
      <c r="H2051" s="36"/>
      <c r="I2051" s="36"/>
      <c r="J2051" s="36"/>
      <c r="K2051" s="37"/>
      <c r="L2051" s="37"/>
      <c r="M2051" s="37"/>
      <c r="N2051" s="38" t="str">
        <f t="shared" si="1024"/>
        <v/>
      </c>
      <c r="O2051" t="str">
        <f t="shared" si="1025"/>
        <v/>
      </c>
      <c r="P2051" t="str">
        <f t="shared" si="1026"/>
        <v/>
      </c>
      <c r="Q2051" t="str">
        <f t="shared" si="1027"/>
        <v/>
      </c>
      <c r="R2051" t="str">
        <f t="shared" si="1028"/>
        <v/>
      </c>
      <c r="S2051" t="str">
        <f t="shared" si="1029"/>
        <v/>
      </c>
      <c r="T2051" s="39" t="str">
        <f t="shared" si="1030"/>
        <v/>
      </c>
      <c r="U2051" s="40">
        <f t="shared" si="1031"/>
        <v>0</v>
      </c>
      <c r="V2051" s="40">
        <f t="shared" si="1032"/>
        <v>0</v>
      </c>
      <c r="W2051" s="40">
        <f t="shared" si="1033"/>
        <v>0</v>
      </c>
      <c r="X2051" t="str">
        <f t="shared" si="1034"/>
        <v/>
      </c>
      <c r="Y2051" s="40">
        <f t="shared" si="1035"/>
        <v>0</v>
      </c>
      <c r="Z2051" s="40">
        <f t="shared" si="1036"/>
        <v>0</v>
      </c>
      <c r="AA2051" s="40">
        <f t="shared" si="1037"/>
        <v>0</v>
      </c>
      <c r="AB2051" s="40">
        <f t="shared" si="1038"/>
        <v>0</v>
      </c>
      <c r="AC2051" s="40">
        <f t="shared" si="1039"/>
        <v>0</v>
      </c>
      <c r="AD2051" s="39">
        <f t="shared" si="1040"/>
        <v>0</v>
      </c>
      <c r="AE2051" s="39">
        <f t="shared" si="1041"/>
        <v>0</v>
      </c>
      <c r="AF2051" t="str">
        <f t="shared" si="1042"/>
        <v/>
      </c>
      <c r="AG2051" t="str">
        <f t="shared" si="1043"/>
        <v/>
      </c>
      <c r="AH2051" t="str">
        <f t="shared" si="1044"/>
        <v/>
      </c>
      <c r="AJ2051" s="41" t="str">
        <f t="shared" si="1045"/>
        <v/>
      </c>
      <c r="AK2051" s="42" t="str">
        <f t="shared" si="1046"/>
        <v/>
      </c>
      <c r="AL2051" s="41" t="str">
        <f t="shared" si="1047"/>
        <v/>
      </c>
      <c r="AM2051" s="41" t="str">
        <f t="shared" si="1048"/>
        <v/>
      </c>
      <c r="AN2051" s="41" t="str">
        <f t="shared" si="1049"/>
        <v/>
      </c>
      <c r="AO2051" s="42" t="str">
        <f t="shared" si="1050"/>
        <v/>
      </c>
      <c r="AP2051" s="41" t="str">
        <f t="shared" si="1051"/>
        <v/>
      </c>
      <c r="AQ2051" s="41" t="str">
        <f t="shared" si="1052"/>
        <v/>
      </c>
      <c r="AR2051" s="41" t="str">
        <f>IF($AQ2051="","",COUNTIFS(L_ChaveCob,$AQ2051,L_Ausencia,"&gt;"&amp;$W2051)+COUNTIFS($AQ$4:$AQ2051,$AQ2051,$W$4:$W2051,$W2051))</f>
        <v/>
      </c>
      <c r="AS2051" s="42">
        <f t="shared" si="1053"/>
        <v>0</v>
      </c>
      <c r="AT2051" s="42">
        <f t="shared" si="1054"/>
        <v>0</v>
      </c>
      <c r="AU2051" s="42">
        <f t="shared" si="1055"/>
        <v>0</v>
      </c>
    </row>
    <row r="2052" spans="1:47" x14ac:dyDescent="0.2">
      <c r="A2052" s="35"/>
      <c r="B2052" s="36"/>
      <c r="C2052" s="36"/>
      <c r="D2052" s="36"/>
      <c r="E2052" s="37"/>
      <c r="F2052" s="37"/>
      <c r="G2052" s="36"/>
      <c r="H2052" s="36"/>
      <c r="I2052" s="36"/>
      <c r="J2052" s="36"/>
      <c r="K2052" s="37"/>
      <c r="L2052" s="37"/>
      <c r="M2052" s="37"/>
      <c r="N2052" s="38" t="str">
        <f t="shared" si="1024"/>
        <v/>
      </c>
      <c r="O2052" t="str">
        <f t="shared" si="1025"/>
        <v/>
      </c>
      <c r="P2052" t="str">
        <f t="shared" si="1026"/>
        <v/>
      </c>
      <c r="Q2052" t="str">
        <f t="shared" si="1027"/>
        <v/>
      </c>
      <c r="R2052" t="str">
        <f t="shared" si="1028"/>
        <v/>
      </c>
      <c r="S2052" t="str">
        <f t="shared" si="1029"/>
        <v/>
      </c>
      <c r="T2052" s="39" t="str">
        <f t="shared" si="1030"/>
        <v/>
      </c>
      <c r="U2052" s="40">
        <f t="shared" si="1031"/>
        <v>0</v>
      </c>
      <c r="V2052" s="40">
        <f t="shared" si="1032"/>
        <v>0</v>
      </c>
      <c r="W2052" s="40">
        <f t="shared" si="1033"/>
        <v>0</v>
      </c>
      <c r="X2052" t="str">
        <f t="shared" si="1034"/>
        <v/>
      </c>
      <c r="Y2052" s="40">
        <f t="shared" si="1035"/>
        <v>0</v>
      </c>
      <c r="Z2052" s="40">
        <f t="shared" si="1036"/>
        <v>0</v>
      </c>
      <c r="AA2052" s="40">
        <f t="shared" si="1037"/>
        <v>0</v>
      </c>
      <c r="AB2052" s="40">
        <f t="shared" si="1038"/>
        <v>0</v>
      </c>
      <c r="AC2052" s="40">
        <f t="shared" si="1039"/>
        <v>0</v>
      </c>
      <c r="AD2052" s="39">
        <f t="shared" si="1040"/>
        <v>0</v>
      </c>
      <c r="AE2052" s="39">
        <f t="shared" si="1041"/>
        <v>0</v>
      </c>
      <c r="AF2052" t="str">
        <f t="shared" si="1042"/>
        <v/>
      </c>
      <c r="AG2052" t="str">
        <f t="shared" si="1043"/>
        <v/>
      </c>
      <c r="AH2052" t="str">
        <f t="shared" si="1044"/>
        <v/>
      </c>
      <c r="AJ2052" s="41" t="str">
        <f t="shared" si="1045"/>
        <v/>
      </c>
      <c r="AK2052" s="42" t="str">
        <f t="shared" si="1046"/>
        <v/>
      </c>
      <c r="AL2052" s="41" t="str">
        <f t="shared" si="1047"/>
        <v/>
      </c>
      <c r="AM2052" s="41" t="str">
        <f t="shared" si="1048"/>
        <v/>
      </c>
      <c r="AN2052" s="41" t="str">
        <f t="shared" si="1049"/>
        <v/>
      </c>
      <c r="AO2052" s="42" t="str">
        <f t="shared" si="1050"/>
        <v/>
      </c>
      <c r="AP2052" s="41" t="str">
        <f t="shared" si="1051"/>
        <v/>
      </c>
      <c r="AQ2052" s="41" t="str">
        <f t="shared" si="1052"/>
        <v/>
      </c>
      <c r="AR2052" s="41" t="str">
        <f>IF($AQ2052="","",COUNTIFS(L_ChaveCob,$AQ2052,L_Ausencia,"&gt;"&amp;$W2052)+COUNTIFS($AQ$4:$AQ2052,$AQ2052,$W$4:$W2052,$W2052))</f>
        <v/>
      </c>
      <c r="AS2052" s="42">
        <f t="shared" si="1053"/>
        <v>0</v>
      </c>
      <c r="AT2052" s="42">
        <f t="shared" si="1054"/>
        <v>0</v>
      </c>
      <c r="AU2052" s="42">
        <f t="shared" si="1055"/>
        <v>0</v>
      </c>
    </row>
    <row r="2053" spans="1:47" x14ac:dyDescent="0.2">
      <c r="A2053" s="35"/>
      <c r="B2053" s="36"/>
      <c r="C2053" s="36"/>
      <c r="D2053" s="36"/>
      <c r="E2053" s="37"/>
      <c r="F2053" s="37"/>
      <c r="G2053" s="36"/>
      <c r="H2053" s="36"/>
      <c r="I2053" s="36"/>
      <c r="J2053" s="36"/>
      <c r="K2053" s="37"/>
      <c r="L2053" s="37"/>
      <c r="M2053" s="37"/>
      <c r="N2053" s="38" t="str">
        <f t="shared" si="1024"/>
        <v/>
      </c>
      <c r="O2053" t="str">
        <f t="shared" si="1025"/>
        <v/>
      </c>
      <c r="P2053" t="str">
        <f t="shared" si="1026"/>
        <v/>
      </c>
      <c r="Q2053" t="str">
        <f t="shared" si="1027"/>
        <v/>
      </c>
      <c r="R2053" t="str">
        <f t="shared" si="1028"/>
        <v/>
      </c>
      <c r="S2053" t="str">
        <f t="shared" si="1029"/>
        <v/>
      </c>
      <c r="T2053" s="39" t="str">
        <f t="shared" si="1030"/>
        <v/>
      </c>
      <c r="U2053" s="40">
        <f t="shared" si="1031"/>
        <v>0</v>
      </c>
      <c r="V2053" s="40">
        <f t="shared" si="1032"/>
        <v>0</v>
      </c>
      <c r="W2053" s="40">
        <f t="shared" si="1033"/>
        <v>0</v>
      </c>
      <c r="X2053" t="str">
        <f t="shared" si="1034"/>
        <v/>
      </c>
      <c r="Y2053" s="40">
        <f t="shared" si="1035"/>
        <v>0</v>
      </c>
      <c r="Z2053" s="40">
        <f t="shared" si="1036"/>
        <v>0</v>
      </c>
      <c r="AA2053" s="40">
        <f t="shared" si="1037"/>
        <v>0</v>
      </c>
      <c r="AB2053" s="40">
        <f t="shared" si="1038"/>
        <v>0</v>
      </c>
      <c r="AC2053" s="40">
        <f t="shared" si="1039"/>
        <v>0</v>
      </c>
      <c r="AD2053" s="39">
        <f t="shared" si="1040"/>
        <v>0</v>
      </c>
      <c r="AE2053" s="39">
        <f t="shared" si="1041"/>
        <v>0</v>
      </c>
      <c r="AF2053" t="str">
        <f t="shared" si="1042"/>
        <v/>
      </c>
      <c r="AG2053" t="str">
        <f t="shared" si="1043"/>
        <v/>
      </c>
      <c r="AH2053" t="str">
        <f t="shared" si="1044"/>
        <v/>
      </c>
      <c r="AJ2053" s="41" t="str">
        <f t="shared" si="1045"/>
        <v/>
      </c>
      <c r="AK2053" s="42" t="str">
        <f t="shared" si="1046"/>
        <v/>
      </c>
      <c r="AL2053" s="41" t="str">
        <f t="shared" si="1047"/>
        <v/>
      </c>
      <c r="AM2053" s="41" t="str">
        <f t="shared" si="1048"/>
        <v/>
      </c>
      <c r="AN2053" s="41" t="str">
        <f t="shared" si="1049"/>
        <v/>
      </c>
      <c r="AO2053" s="42" t="str">
        <f t="shared" si="1050"/>
        <v/>
      </c>
      <c r="AP2053" s="41" t="str">
        <f t="shared" si="1051"/>
        <v/>
      </c>
      <c r="AQ2053" s="41" t="str">
        <f t="shared" si="1052"/>
        <v/>
      </c>
      <c r="AR2053" s="41" t="str">
        <f>IF($AQ2053="","",COUNTIFS(L_ChaveCob,$AQ2053,L_Ausencia,"&gt;"&amp;$W2053)+COUNTIFS($AQ$4:$AQ2053,$AQ2053,$W$4:$W2053,$W2053))</f>
        <v/>
      </c>
      <c r="AS2053" s="42">
        <f t="shared" si="1053"/>
        <v>0</v>
      </c>
      <c r="AT2053" s="42">
        <f t="shared" si="1054"/>
        <v>0</v>
      </c>
      <c r="AU2053" s="42">
        <f t="shared" si="1055"/>
        <v>0</v>
      </c>
    </row>
    <row r="2054" spans="1:47" x14ac:dyDescent="0.2">
      <c r="A2054" s="35"/>
      <c r="B2054" s="36"/>
      <c r="C2054" s="36"/>
      <c r="D2054" s="36"/>
      <c r="E2054" s="37"/>
      <c r="F2054" s="37"/>
      <c r="G2054" s="36"/>
      <c r="H2054" s="36"/>
      <c r="I2054" s="36"/>
      <c r="J2054" s="36"/>
      <c r="K2054" s="37"/>
      <c r="L2054" s="37"/>
      <c r="M2054" s="37"/>
      <c r="N2054" s="38" t="str">
        <f t="shared" si="1024"/>
        <v/>
      </c>
      <c r="O2054" t="str">
        <f t="shared" si="1025"/>
        <v/>
      </c>
      <c r="P2054" t="str">
        <f t="shared" si="1026"/>
        <v/>
      </c>
      <c r="Q2054" t="str">
        <f t="shared" si="1027"/>
        <v/>
      </c>
      <c r="R2054" t="str">
        <f t="shared" si="1028"/>
        <v/>
      </c>
      <c r="S2054" t="str">
        <f t="shared" si="1029"/>
        <v/>
      </c>
      <c r="T2054" s="39" t="str">
        <f t="shared" si="1030"/>
        <v/>
      </c>
      <c r="U2054" s="40">
        <f t="shared" si="1031"/>
        <v>0</v>
      </c>
      <c r="V2054" s="40">
        <f t="shared" si="1032"/>
        <v>0</v>
      </c>
      <c r="W2054" s="40">
        <f t="shared" si="1033"/>
        <v>0</v>
      </c>
      <c r="X2054" t="str">
        <f t="shared" si="1034"/>
        <v/>
      </c>
      <c r="Y2054" s="40">
        <f t="shared" si="1035"/>
        <v>0</v>
      </c>
      <c r="Z2054" s="40">
        <f t="shared" si="1036"/>
        <v>0</v>
      </c>
      <c r="AA2054" s="40">
        <f t="shared" si="1037"/>
        <v>0</v>
      </c>
      <c r="AB2054" s="40">
        <f t="shared" si="1038"/>
        <v>0</v>
      </c>
      <c r="AC2054" s="40">
        <f t="shared" si="1039"/>
        <v>0</v>
      </c>
      <c r="AD2054" s="39">
        <f t="shared" si="1040"/>
        <v>0</v>
      </c>
      <c r="AE2054" s="39">
        <f t="shared" si="1041"/>
        <v>0</v>
      </c>
      <c r="AF2054" t="str">
        <f t="shared" si="1042"/>
        <v/>
      </c>
      <c r="AG2054" t="str">
        <f t="shared" si="1043"/>
        <v/>
      </c>
      <c r="AH2054" t="str">
        <f t="shared" si="1044"/>
        <v/>
      </c>
      <c r="AJ2054" s="41" t="str">
        <f t="shared" si="1045"/>
        <v/>
      </c>
      <c r="AK2054" s="42" t="str">
        <f t="shared" si="1046"/>
        <v/>
      </c>
      <c r="AL2054" s="41" t="str">
        <f t="shared" si="1047"/>
        <v/>
      </c>
      <c r="AM2054" s="41" t="str">
        <f t="shared" si="1048"/>
        <v/>
      </c>
      <c r="AN2054" s="41" t="str">
        <f t="shared" si="1049"/>
        <v/>
      </c>
      <c r="AO2054" s="42" t="str">
        <f t="shared" si="1050"/>
        <v/>
      </c>
      <c r="AP2054" s="41" t="str">
        <f t="shared" si="1051"/>
        <v/>
      </c>
      <c r="AQ2054" s="41" t="str">
        <f t="shared" si="1052"/>
        <v/>
      </c>
      <c r="AR2054" s="41" t="str">
        <f>IF($AQ2054="","",COUNTIFS(L_ChaveCob,$AQ2054,L_Ausencia,"&gt;"&amp;$W2054)+COUNTIFS($AQ$4:$AQ2054,$AQ2054,$W$4:$W2054,$W2054))</f>
        <v/>
      </c>
      <c r="AS2054" s="42">
        <f t="shared" si="1053"/>
        <v>0</v>
      </c>
      <c r="AT2054" s="42">
        <f t="shared" si="1054"/>
        <v>0</v>
      </c>
      <c r="AU2054" s="42">
        <f t="shared" si="1055"/>
        <v>0</v>
      </c>
    </row>
    <row r="2055" spans="1:47" x14ac:dyDescent="0.2">
      <c r="A2055" s="35"/>
      <c r="B2055" s="36"/>
      <c r="C2055" s="36"/>
      <c r="D2055" s="36"/>
      <c r="E2055" s="37"/>
      <c r="F2055" s="37"/>
      <c r="G2055" s="36"/>
      <c r="H2055" s="36"/>
      <c r="I2055" s="36"/>
      <c r="J2055" s="36"/>
      <c r="K2055" s="37"/>
      <c r="L2055" s="37"/>
      <c r="M2055" s="37"/>
      <c r="N2055" s="38" t="str">
        <f t="shared" si="1024"/>
        <v/>
      </c>
      <c r="O2055" t="str">
        <f t="shared" si="1025"/>
        <v/>
      </c>
      <c r="P2055" t="str">
        <f t="shared" si="1026"/>
        <v/>
      </c>
      <c r="Q2055" t="str">
        <f t="shared" si="1027"/>
        <v/>
      </c>
      <c r="R2055" t="str">
        <f t="shared" si="1028"/>
        <v/>
      </c>
      <c r="S2055" t="str">
        <f t="shared" si="1029"/>
        <v/>
      </c>
      <c r="T2055" s="39" t="str">
        <f t="shared" si="1030"/>
        <v/>
      </c>
      <c r="U2055" s="40">
        <f t="shared" si="1031"/>
        <v>0</v>
      </c>
      <c r="V2055" s="40">
        <f t="shared" si="1032"/>
        <v>0</v>
      </c>
      <c r="W2055" s="40">
        <f t="shared" si="1033"/>
        <v>0</v>
      </c>
      <c r="X2055" t="str">
        <f t="shared" si="1034"/>
        <v/>
      </c>
      <c r="Y2055" s="40">
        <f t="shared" si="1035"/>
        <v>0</v>
      </c>
      <c r="Z2055" s="40">
        <f t="shared" si="1036"/>
        <v>0</v>
      </c>
      <c r="AA2055" s="40">
        <f t="shared" si="1037"/>
        <v>0</v>
      </c>
      <c r="AB2055" s="40">
        <f t="shared" si="1038"/>
        <v>0</v>
      </c>
      <c r="AC2055" s="40">
        <f t="shared" si="1039"/>
        <v>0</v>
      </c>
      <c r="AD2055" s="39">
        <f t="shared" si="1040"/>
        <v>0</v>
      </c>
      <c r="AE2055" s="39">
        <f t="shared" si="1041"/>
        <v>0</v>
      </c>
      <c r="AF2055" t="str">
        <f t="shared" si="1042"/>
        <v/>
      </c>
      <c r="AG2055" t="str">
        <f t="shared" si="1043"/>
        <v/>
      </c>
      <c r="AH2055" t="str">
        <f t="shared" si="1044"/>
        <v/>
      </c>
      <c r="AJ2055" s="41" t="str">
        <f t="shared" si="1045"/>
        <v/>
      </c>
      <c r="AK2055" s="42" t="str">
        <f t="shared" si="1046"/>
        <v/>
      </c>
      <c r="AL2055" s="41" t="str">
        <f t="shared" si="1047"/>
        <v/>
      </c>
      <c r="AM2055" s="41" t="str">
        <f t="shared" si="1048"/>
        <v/>
      </c>
      <c r="AN2055" s="41" t="str">
        <f t="shared" si="1049"/>
        <v/>
      </c>
      <c r="AO2055" s="42" t="str">
        <f t="shared" si="1050"/>
        <v/>
      </c>
      <c r="AP2055" s="41" t="str">
        <f t="shared" si="1051"/>
        <v/>
      </c>
      <c r="AQ2055" s="41" t="str">
        <f t="shared" si="1052"/>
        <v/>
      </c>
      <c r="AR2055" s="41" t="str">
        <f>IF($AQ2055="","",COUNTIFS(L_ChaveCob,$AQ2055,L_Ausencia,"&gt;"&amp;$W2055)+COUNTIFS($AQ$4:$AQ2055,$AQ2055,$W$4:$W2055,$W2055))</f>
        <v/>
      </c>
      <c r="AS2055" s="42">
        <f t="shared" si="1053"/>
        <v>0</v>
      </c>
      <c r="AT2055" s="42">
        <f t="shared" si="1054"/>
        <v>0</v>
      </c>
      <c r="AU2055" s="42">
        <f t="shared" si="1055"/>
        <v>0</v>
      </c>
    </row>
    <row r="2056" spans="1:47" x14ac:dyDescent="0.2">
      <c r="A2056" s="35"/>
      <c r="B2056" s="36"/>
      <c r="C2056" s="36"/>
      <c r="D2056" s="36"/>
      <c r="E2056" s="37"/>
      <c r="F2056" s="37"/>
      <c r="G2056" s="36"/>
      <c r="H2056" s="36"/>
      <c r="I2056" s="36"/>
      <c r="J2056" s="36"/>
      <c r="K2056" s="37"/>
      <c r="L2056" s="37"/>
      <c r="M2056" s="37"/>
      <c r="N2056" s="38" t="str">
        <f t="shared" si="1024"/>
        <v/>
      </c>
      <c r="O2056" t="str">
        <f t="shared" si="1025"/>
        <v/>
      </c>
      <c r="P2056" t="str">
        <f t="shared" si="1026"/>
        <v/>
      </c>
      <c r="Q2056" t="str">
        <f t="shared" si="1027"/>
        <v/>
      </c>
      <c r="R2056" t="str">
        <f t="shared" si="1028"/>
        <v/>
      </c>
      <c r="S2056" t="str">
        <f t="shared" si="1029"/>
        <v/>
      </c>
      <c r="T2056" s="39" t="str">
        <f t="shared" si="1030"/>
        <v/>
      </c>
      <c r="U2056" s="40">
        <f t="shared" si="1031"/>
        <v>0</v>
      </c>
      <c r="V2056" s="40">
        <f t="shared" si="1032"/>
        <v>0</v>
      </c>
      <c r="W2056" s="40">
        <f t="shared" si="1033"/>
        <v>0</v>
      </c>
      <c r="X2056" t="str">
        <f t="shared" si="1034"/>
        <v/>
      </c>
      <c r="Y2056" s="40">
        <f t="shared" si="1035"/>
        <v>0</v>
      </c>
      <c r="Z2056" s="40">
        <f t="shared" si="1036"/>
        <v>0</v>
      </c>
      <c r="AA2056" s="40">
        <f t="shared" si="1037"/>
        <v>0</v>
      </c>
      <c r="AB2056" s="40">
        <f t="shared" si="1038"/>
        <v>0</v>
      </c>
      <c r="AC2056" s="40">
        <f t="shared" si="1039"/>
        <v>0</v>
      </c>
      <c r="AD2056" s="39">
        <f t="shared" si="1040"/>
        <v>0</v>
      </c>
      <c r="AE2056" s="39">
        <f t="shared" si="1041"/>
        <v>0</v>
      </c>
      <c r="AF2056" t="str">
        <f t="shared" si="1042"/>
        <v/>
      </c>
      <c r="AG2056" t="str">
        <f t="shared" si="1043"/>
        <v/>
      </c>
      <c r="AH2056" t="str">
        <f t="shared" si="1044"/>
        <v/>
      </c>
      <c r="AJ2056" s="41" t="str">
        <f t="shared" si="1045"/>
        <v/>
      </c>
      <c r="AK2056" s="42" t="str">
        <f t="shared" si="1046"/>
        <v/>
      </c>
      <c r="AL2056" s="41" t="str">
        <f t="shared" si="1047"/>
        <v/>
      </c>
      <c r="AM2056" s="41" t="str">
        <f t="shared" si="1048"/>
        <v/>
      </c>
      <c r="AN2056" s="41" t="str">
        <f t="shared" si="1049"/>
        <v/>
      </c>
      <c r="AO2056" s="42" t="str">
        <f t="shared" si="1050"/>
        <v/>
      </c>
      <c r="AP2056" s="41" t="str">
        <f t="shared" si="1051"/>
        <v/>
      </c>
      <c r="AQ2056" s="41" t="str">
        <f t="shared" si="1052"/>
        <v/>
      </c>
      <c r="AR2056" s="41" t="str">
        <f>IF($AQ2056="","",COUNTIFS(L_ChaveCob,$AQ2056,L_Ausencia,"&gt;"&amp;$W2056)+COUNTIFS($AQ$4:$AQ2056,$AQ2056,$W$4:$W2056,$W2056))</f>
        <v/>
      </c>
      <c r="AS2056" s="42">
        <f t="shared" si="1053"/>
        <v>0</v>
      </c>
      <c r="AT2056" s="42">
        <f t="shared" si="1054"/>
        <v>0</v>
      </c>
      <c r="AU2056" s="42">
        <f t="shared" si="1055"/>
        <v>0</v>
      </c>
    </row>
    <row r="2057" spans="1:47" x14ac:dyDescent="0.2">
      <c r="A2057" s="35"/>
      <c r="B2057" s="36"/>
      <c r="C2057" s="36"/>
      <c r="D2057" s="36"/>
      <c r="E2057" s="37"/>
      <c r="F2057" s="37"/>
      <c r="G2057" s="36"/>
      <c r="H2057" s="36"/>
      <c r="I2057" s="36"/>
      <c r="J2057" s="36"/>
      <c r="K2057" s="37"/>
      <c r="L2057" s="37"/>
      <c r="M2057" s="37"/>
      <c r="N2057" s="38" t="str">
        <f t="shared" si="1024"/>
        <v/>
      </c>
      <c r="O2057" t="str">
        <f t="shared" si="1025"/>
        <v/>
      </c>
      <c r="P2057" t="str">
        <f t="shared" si="1026"/>
        <v/>
      </c>
      <c r="Q2057" t="str">
        <f t="shared" si="1027"/>
        <v/>
      </c>
      <c r="R2057" t="str">
        <f t="shared" si="1028"/>
        <v/>
      </c>
      <c r="S2057" t="str">
        <f t="shared" si="1029"/>
        <v/>
      </c>
      <c r="T2057" s="39" t="str">
        <f t="shared" si="1030"/>
        <v/>
      </c>
      <c r="U2057" s="40">
        <f t="shared" si="1031"/>
        <v>0</v>
      </c>
      <c r="V2057" s="40">
        <f t="shared" si="1032"/>
        <v>0</v>
      </c>
      <c r="W2057" s="40">
        <f t="shared" si="1033"/>
        <v>0</v>
      </c>
      <c r="X2057" t="str">
        <f t="shared" si="1034"/>
        <v/>
      </c>
      <c r="Y2057" s="40">
        <f t="shared" si="1035"/>
        <v>0</v>
      </c>
      <c r="Z2057" s="40">
        <f t="shared" si="1036"/>
        <v>0</v>
      </c>
      <c r="AA2057" s="40">
        <f t="shared" si="1037"/>
        <v>0</v>
      </c>
      <c r="AB2057" s="40">
        <f t="shared" si="1038"/>
        <v>0</v>
      </c>
      <c r="AC2057" s="40">
        <f t="shared" si="1039"/>
        <v>0</v>
      </c>
      <c r="AD2057" s="39">
        <f t="shared" si="1040"/>
        <v>0</v>
      </c>
      <c r="AE2057" s="39">
        <f t="shared" si="1041"/>
        <v>0</v>
      </c>
      <c r="AF2057" t="str">
        <f t="shared" si="1042"/>
        <v/>
      </c>
      <c r="AG2057" t="str">
        <f t="shared" si="1043"/>
        <v/>
      </c>
      <c r="AH2057" t="str">
        <f t="shared" si="1044"/>
        <v/>
      </c>
      <c r="AJ2057" s="41" t="str">
        <f t="shared" si="1045"/>
        <v/>
      </c>
      <c r="AK2057" s="42" t="str">
        <f t="shared" si="1046"/>
        <v/>
      </c>
      <c r="AL2057" s="41" t="str">
        <f t="shared" si="1047"/>
        <v/>
      </c>
      <c r="AM2057" s="41" t="str">
        <f t="shared" si="1048"/>
        <v/>
      </c>
      <c r="AN2057" s="41" t="str">
        <f t="shared" si="1049"/>
        <v/>
      </c>
      <c r="AO2057" s="42" t="str">
        <f t="shared" si="1050"/>
        <v/>
      </c>
      <c r="AP2057" s="41" t="str">
        <f t="shared" si="1051"/>
        <v/>
      </c>
      <c r="AQ2057" s="41" t="str">
        <f t="shared" si="1052"/>
        <v/>
      </c>
      <c r="AR2057" s="41" t="str">
        <f>IF($AQ2057="","",COUNTIFS(L_ChaveCob,$AQ2057,L_Ausencia,"&gt;"&amp;$W2057)+COUNTIFS($AQ$4:$AQ2057,$AQ2057,$W$4:$W2057,$W2057))</f>
        <v/>
      </c>
      <c r="AS2057" s="42">
        <f t="shared" si="1053"/>
        <v>0</v>
      </c>
      <c r="AT2057" s="42">
        <f t="shared" si="1054"/>
        <v>0</v>
      </c>
      <c r="AU2057" s="42">
        <f t="shared" si="1055"/>
        <v>0</v>
      </c>
    </row>
    <row r="2058" spans="1:47" x14ac:dyDescent="0.2">
      <c r="A2058" s="35"/>
      <c r="B2058" s="36"/>
      <c r="C2058" s="36"/>
      <c r="D2058" s="36"/>
      <c r="E2058" s="37"/>
      <c r="F2058" s="37"/>
      <c r="G2058" s="36"/>
      <c r="H2058" s="36"/>
      <c r="I2058" s="36"/>
      <c r="J2058" s="36"/>
      <c r="K2058" s="37"/>
      <c r="L2058" s="37"/>
      <c r="M2058" s="37"/>
      <c r="N2058" s="38" t="str">
        <f t="shared" si="1024"/>
        <v/>
      </c>
      <c r="O2058" t="str">
        <f t="shared" si="1025"/>
        <v/>
      </c>
      <c r="P2058" t="str">
        <f t="shared" si="1026"/>
        <v/>
      </c>
      <c r="Q2058" t="str">
        <f t="shared" si="1027"/>
        <v/>
      </c>
      <c r="R2058" t="str">
        <f t="shared" si="1028"/>
        <v/>
      </c>
      <c r="S2058" t="str">
        <f t="shared" si="1029"/>
        <v/>
      </c>
      <c r="T2058" s="39" t="str">
        <f t="shared" si="1030"/>
        <v/>
      </c>
      <c r="U2058" s="40">
        <f t="shared" si="1031"/>
        <v>0</v>
      </c>
      <c r="V2058" s="40">
        <f t="shared" si="1032"/>
        <v>0</v>
      </c>
      <c r="W2058" s="40">
        <f t="shared" si="1033"/>
        <v>0</v>
      </c>
      <c r="X2058" t="str">
        <f t="shared" si="1034"/>
        <v/>
      </c>
      <c r="Y2058" s="40">
        <f t="shared" si="1035"/>
        <v>0</v>
      </c>
      <c r="Z2058" s="40">
        <f t="shared" si="1036"/>
        <v>0</v>
      </c>
      <c r="AA2058" s="40">
        <f t="shared" si="1037"/>
        <v>0</v>
      </c>
      <c r="AB2058" s="40">
        <f t="shared" si="1038"/>
        <v>0</v>
      </c>
      <c r="AC2058" s="40">
        <f t="shared" si="1039"/>
        <v>0</v>
      </c>
      <c r="AD2058" s="39">
        <f t="shared" si="1040"/>
        <v>0</v>
      </c>
      <c r="AE2058" s="39">
        <f t="shared" si="1041"/>
        <v>0</v>
      </c>
      <c r="AF2058" t="str">
        <f t="shared" si="1042"/>
        <v/>
      </c>
      <c r="AG2058" t="str">
        <f t="shared" si="1043"/>
        <v/>
      </c>
      <c r="AH2058" t="str">
        <f t="shared" si="1044"/>
        <v/>
      </c>
      <c r="AJ2058" s="41" t="str">
        <f t="shared" si="1045"/>
        <v/>
      </c>
      <c r="AK2058" s="42" t="str">
        <f t="shared" si="1046"/>
        <v/>
      </c>
      <c r="AL2058" s="41" t="str">
        <f t="shared" si="1047"/>
        <v/>
      </c>
      <c r="AM2058" s="41" t="str">
        <f t="shared" si="1048"/>
        <v/>
      </c>
      <c r="AN2058" s="41" t="str">
        <f t="shared" si="1049"/>
        <v/>
      </c>
      <c r="AO2058" s="42" t="str">
        <f t="shared" si="1050"/>
        <v/>
      </c>
      <c r="AP2058" s="41" t="str">
        <f t="shared" si="1051"/>
        <v/>
      </c>
      <c r="AQ2058" s="41" t="str">
        <f t="shared" si="1052"/>
        <v/>
      </c>
      <c r="AR2058" s="41" t="str">
        <f>IF($AQ2058="","",COUNTIFS(L_ChaveCob,$AQ2058,L_Ausencia,"&gt;"&amp;$W2058)+COUNTIFS($AQ$4:$AQ2058,$AQ2058,$W$4:$W2058,$W2058))</f>
        <v/>
      </c>
      <c r="AS2058" s="42">
        <f t="shared" si="1053"/>
        <v>0</v>
      </c>
      <c r="AT2058" s="42">
        <f t="shared" si="1054"/>
        <v>0</v>
      </c>
      <c r="AU2058" s="42">
        <f t="shared" si="1055"/>
        <v>0</v>
      </c>
    </row>
    <row r="2059" spans="1:47" x14ac:dyDescent="0.2">
      <c r="A2059" s="35"/>
      <c r="B2059" s="36"/>
      <c r="C2059" s="36"/>
      <c r="D2059" s="36"/>
      <c r="E2059" s="37"/>
      <c r="F2059" s="37"/>
      <c r="G2059" s="36"/>
      <c r="H2059" s="36"/>
      <c r="I2059" s="36"/>
      <c r="J2059" s="36"/>
      <c r="K2059" s="37"/>
      <c r="L2059" s="37"/>
      <c r="M2059" s="37"/>
      <c r="N2059" s="38" t="str">
        <f t="shared" si="1024"/>
        <v/>
      </c>
      <c r="O2059" t="str">
        <f t="shared" si="1025"/>
        <v/>
      </c>
      <c r="P2059" t="str">
        <f t="shared" si="1026"/>
        <v/>
      </c>
      <c r="Q2059" t="str">
        <f t="shared" si="1027"/>
        <v/>
      </c>
      <c r="R2059" t="str">
        <f t="shared" si="1028"/>
        <v/>
      </c>
      <c r="S2059" t="str">
        <f t="shared" si="1029"/>
        <v/>
      </c>
      <c r="T2059" s="39" t="str">
        <f t="shared" si="1030"/>
        <v/>
      </c>
      <c r="U2059" s="40">
        <f t="shared" si="1031"/>
        <v>0</v>
      </c>
      <c r="V2059" s="40">
        <f t="shared" si="1032"/>
        <v>0</v>
      </c>
      <c r="W2059" s="40">
        <f t="shared" si="1033"/>
        <v>0</v>
      </c>
      <c r="X2059" t="str">
        <f t="shared" si="1034"/>
        <v/>
      </c>
      <c r="Y2059" s="40">
        <f t="shared" si="1035"/>
        <v>0</v>
      </c>
      <c r="Z2059" s="40">
        <f t="shared" si="1036"/>
        <v>0</v>
      </c>
      <c r="AA2059" s="40">
        <f t="shared" si="1037"/>
        <v>0</v>
      </c>
      <c r="AB2059" s="40">
        <f t="shared" si="1038"/>
        <v>0</v>
      </c>
      <c r="AC2059" s="40">
        <f t="shared" si="1039"/>
        <v>0</v>
      </c>
      <c r="AD2059" s="39">
        <f t="shared" si="1040"/>
        <v>0</v>
      </c>
      <c r="AE2059" s="39">
        <f t="shared" si="1041"/>
        <v>0</v>
      </c>
      <c r="AF2059" t="str">
        <f t="shared" si="1042"/>
        <v/>
      </c>
      <c r="AG2059" t="str">
        <f t="shared" si="1043"/>
        <v/>
      </c>
      <c r="AH2059" t="str">
        <f t="shared" si="1044"/>
        <v/>
      </c>
      <c r="AJ2059" s="41" t="str">
        <f t="shared" si="1045"/>
        <v/>
      </c>
      <c r="AK2059" s="42" t="str">
        <f t="shared" si="1046"/>
        <v/>
      </c>
      <c r="AL2059" s="41" t="str">
        <f t="shared" si="1047"/>
        <v/>
      </c>
      <c r="AM2059" s="41" t="str">
        <f t="shared" si="1048"/>
        <v/>
      </c>
      <c r="AN2059" s="41" t="str">
        <f t="shared" si="1049"/>
        <v/>
      </c>
      <c r="AO2059" s="42" t="str">
        <f t="shared" si="1050"/>
        <v/>
      </c>
      <c r="AP2059" s="41" t="str">
        <f t="shared" si="1051"/>
        <v/>
      </c>
      <c r="AQ2059" s="41" t="str">
        <f t="shared" si="1052"/>
        <v/>
      </c>
      <c r="AR2059" s="41" t="str">
        <f>IF($AQ2059="","",COUNTIFS(L_ChaveCob,$AQ2059,L_Ausencia,"&gt;"&amp;$W2059)+COUNTIFS($AQ$4:$AQ2059,$AQ2059,$W$4:$W2059,$W2059))</f>
        <v/>
      </c>
      <c r="AS2059" s="42">
        <f t="shared" si="1053"/>
        <v>0</v>
      </c>
      <c r="AT2059" s="42">
        <f t="shared" si="1054"/>
        <v>0</v>
      </c>
      <c r="AU2059" s="42">
        <f t="shared" si="1055"/>
        <v>0</v>
      </c>
    </row>
    <row r="2060" spans="1:47" x14ac:dyDescent="0.2">
      <c r="A2060" s="35"/>
      <c r="B2060" s="36"/>
      <c r="C2060" s="36"/>
      <c r="D2060" s="36"/>
      <c r="E2060" s="37"/>
      <c r="F2060" s="37"/>
      <c r="G2060" s="36"/>
      <c r="H2060" s="36"/>
      <c r="I2060" s="36"/>
      <c r="J2060" s="36"/>
      <c r="K2060" s="37"/>
      <c r="L2060" s="37"/>
      <c r="M2060" s="37"/>
      <c r="N2060" s="38" t="str">
        <f t="shared" si="1024"/>
        <v/>
      </c>
      <c r="O2060" t="str">
        <f t="shared" si="1025"/>
        <v/>
      </c>
      <c r="P2060" t="str">
        <f t="shared" si="1026"/>
        <v/>
      </c>
      <c r="Q2060" t="str">
        <f t="shared" si="1027"/>
        <v/>
      </c>
      <c r="R2060" t="str">
        <f t="shared" si="1028"/>
        <v/>
      </c>
      <c r="S2060" t="str">
        <f t="shared" si="1029"/>
        <v/>
      </c>
      <c r="T2060" s="39" t="str">
        <f t="shared" si="1030"/>
        <v/>
      </c>
      <c r="U2060" s="40">
        <f t="shared" si="1031"/>
        <v>0</v>
      </c>
      <c r="V2060" s="40">
        <f t="shared" si="1032"/>
        <v>0</v>
      </c>
      <c r="W2060" s="40">
        <f t="shared" si="1033"/>
        <v>0</v>
      </c>
      <c r="X2060" t="str">
        <f t="shared" si="1034"/>
        <v/>
      </c>
      <c r="Y2060" s="40">
        <f t="shared" si="1035"/>
        <v>0</v>
      </c>
      <c r="Z2060" s="40">
        <f t="shared" si="1036"/>
        <v>0</v>
      </c>
      <c r="AA2060" s="40">
        <f t="shared" si="1037"/>
        <v>0</v>
      </c>
      <c r="AB2060" s="40">
        <f t="shared" si="1038"/>
        <v>0</v>
      </c>
      <c r="AC2060" s="40">
        <f t="shared" si="1039"/>
        <v>0</v>
      </c>
      <c r="AD2060" s="39">
        <f t="shared" si="1040"/>
        <v>0</v>
      </c>
      <c r="AE2060" s="39">
        <f t="shared" si="1041"/>
        <v>0</v>
      </c>
      <c r="AF2060" t="str">
        <f t="shared" si="1042"/>
        <v/>
      </c>
      <c r="AG2060" t="str">
        <f t="shared" si="1043"/>
        <v/>
      </c>
      <c r="AH2060" t="str">
        <f t="shared" si="1044"/>
        <v/>
      </c>
      <c r="AJ2060" s="41" t="str">
        <f t="shared" si="1045"/>
        <v/>
      </c>
      <c r="AK2060" s="42" t="str">
        <f t="shared" si="1046"/>
        <v/>
      </c>
      <c r="AL2060" s="41" t="str">
        <f t="shared" si="1047"/>
        <v/>
      </c>
      <c r="AM2060" s="41" t="str">
        <f t="shared" si="1048"/>
        <v/>
      </c>
      <c r="AN2060" s="41" t="str">
        <f t="shared" si="1049"/>
        <v/>
      </c>
      <c r="AO2060" s="42" t="str">
        <f t="shared" si="1050"/>
        <v/>
      </c>
      <c r="AP2060" s="41" t="str">
        <f t="shared" si="1051"/>
        <v/>
      </c>
      <c r="AQ2060" s="41" t="str">
        <f t="shared" si="1052"/>
        <v/>
      </c>
      <c r="AR2060" s="41" t="str">
        <f>IF($AQ2060="","",COUNTIFS(L_ChaveCob,$AQ2060,L_Ausencia,"&gt;"&amp;$W2060)+COUNTIFS($AQ$4:$AQ2060,$AQ2060,$W$4:$W2060,$W2060))</f>
        <v/>
      </c>
      <c r="AS2060" s="42">
        <f t="shared" si="1053"/>
        <v>0</v>
      </c>
      <c r="AT2060" s="42">
        <f t="shared" si="1054"/>
        <v>0</v>
      </c>
      <c r="AU2060" s="42">
        <f t="shared" si="1055"/>
        <v>0</v>
      </c>
    </row>
    <row r="2061" spans="1:47" x14ac:dyDescent="0.2">
      <c r="A2061" s="35"/>
      <c r="B2061" s="36"/>
      <c r="C2061" s="36"/>
      <c r="D2061" s="36"/>
      <c r="E2061" s="37"/>
      <c r="F2061" s="37"/>
      <c r="G2061" s="36"/>
      <c r="H2061" s="36"/>
      <c r="I2061" s="36"/>
      <c r="J2061" s="36"/>
      <c r="K2061" s="37"/>
      <c r="L2061" s="37"/>
      <c r="M2061" s="37"/>
      <c r="N2061" s="38" t="str">
        <f t="shared" si="1024"/>
        <v/>
      </c>
      <c r="O2061" t="str">
        <f t="shared" si="1025"/>
        <v/>
      </c>
      <c r="P2061" t="str">
        <f t="shared" si="1026"/>
        <v/>
      </c>
      <c r="Q2061" t="str">
        <f t="shared" si="1027"/>
        <v/>
      </c>
      <c r="R2061" t="str">
        <f t="shared" si="1028"/>
        <v/>
      </c>
      <c r="S2061" t="str">
        <f t="shared" si="1029"/>
        <v/>
      </c>
      <c r="T2061" s="39" t="str">
        <f t="shared" si="1030"/>
        <v/>
      </c>
      <c r="U2061" s="40">
        <f t="shared" si="1031"/>
        <v>0</v>
      </c>
      <c r="V2061" s="40">
        <f t="shared" si="1032"/>
        <v>0</v>
      </c>
      <c r="W2061" s="40">
        <f t="shared" si="1033"/>
        <v>0</v>
      </c>
      <c r="X2061" t="str">
        <f t="shared" si="1034"/>
        <v/>
      </c>
      <c r="Y2061" s="40">
        <f t="shared" si="1035"/>
        <v>0</v>
      </c>
      <c r="Z2061" s="40">
        <f t="shared" si="1036"/>
        <v>0</v>
      </c>
      <c r="AA2061" s="40">
        <f t="shared" si="1037"/>
        <v>0</v>
      </c>
      <c r="AB2061" s="40">
        <f t="shared" si="1038"/>
        <v>0</v>
      </c>
      <c r="AC2061" s="40">
        <f t="shared" si="1039"/>
        <v>0</v>
      </c>
      <c r="AD2061" s="39">
        <f t="shared" si="1040"/>
        <v>0</v>
      </c>
      <c r="AE2061" s="39">
        <f t="shared" si="1041"/>
        <v>0</v>
      </c>
      <c r="AF2061" t="str">
        <f t="shared" si="1042"/>
        <v/>
      </c>
      <c r="AG2061" t="str">
        <f t="shared" si="1043"/>
        <v/>
      </c>
      <c r="AH2061" t="str">
        <f t="shared" si="1044"/>
        <v/>
      </c>
      <c r="AJ2061" s="41" t="str">
        <f t="shared" si="1045"/>
        <v/>
      </c>
      <c r="AK2061" s="42" t="str">
        <f t="shared" si="1046"/>
        <v/>
      </c>
      <c r="AL2061" s="41" t="str">
        <f t="shared" si="1047"/>
        <v/>
      </c>
      <c r="AM2061" s="41" t="str">
        <f t="shared" si="1048"/>
        <v/>
      </c>
      <c r="AN2061" s="41" t="str">
        <f t="shared" si="1049"/>
        <v/>
      </c>
      <c r="AO2061" s="42" t="str">
        <f t="shared" si="1050"/>
        <v/>
      </c>
      <c r="AP2061" s="41" t="str">
        <f t="shared" si="1051"/>
        <v/>
      </c>
      <c r="AQ2061" s="41" t="str">
        <f t="shared" si="1052"/>
        <v/>
      </c>
      <c r="AR2061" s="41" t="str">
        <f>IF($AQ2061="","",COUNTIFS(L_ChaveCob,$AQ2061,L_Ausencia,"&gt;"&amp;$W2061)+COUNTIFS($AQ$4:$AQ2061,$AQ2061,$W$4:$W2061,$W2061))</f>
        <v/>
      </c>
      <c r="AS2061" s="42">
        <f t="shared" si="1053"/>
        <v>0</v>
      </c>
      <c r="AT2061" s="42">
        <f t="shared" si="1054"/>
        <v>0</v>
      </c>
      <c r="AU2061" s="42">
        <f t="shared" si="1055"/>
        <v>0</v>
      </c>
    </row>
    <row r="2062" spans="1:47" x14ac:dyDescent="0.2">
      <c r="A2062" s="35"/>
      <c r="B2062" s="36"/>
      <c r="C2062" s="36"/>
      <c r="D2062" s="36"/>
      <c r="E2062" s="37"/>
      <c r="F2062" s="37"/>
      <c r="G2062" s="36"/>
      <c r="H2062" s="36"/>
      <c r="I2062" s="36"/>
      <c r="J2062" s="36"/>
      <c r="K2062" s="37"/>
      <c r="L2062" s="37"/>
      <c r="M2062" s="37"/>
      <c r="N2062" s="38" t="str">
        <f t="shared" si="1024"/>
        <v/>
      </c>
      <c r="O2062" t="str">
        <f t="shared" si="1025"/>
        <v/>
      </c>
      <c r="P2062" t="str">
        <f t="shared" si="1026"/>
        <v/>
      </c>
      <c r="Q2062" t="str">
        <f t="shared" si="1027"/>
        <v/>
      </c>
      <c r="R2062" t="str">
        <f t="shared" si="1028"/>
        <v/>
      </c>
      <c r="S2062" t="str">
        <f t="shared" si="1029"/>
        <v/>
      </c>
      <c r="T2062" s="39" t="str">
        <f t="shared" si="1030"/>
        <v/>
      </c>
      <c r="U2062" s="40">
        <f t="shared" si="1031"/>
        <v>0</v>
      </c>
      <c r="V2062" s="40">
        <f t="shared" si="1032"/>
        <v>0</v>
      </c>
      <c r="W2062" s="40">
        <f t="shared" si="1033"/>
        <v>0</v>
      </c>
      <c r="X2062" t="str">
        <f t="shared" si="1034"/>
        <v/>
      </c>
      <c r="Y2062" s="40">
        <f t="shared" si="1035"/>
        <v>0</v>
      </c>
      <c r="Z2062" s="40">
        <f t="shared" si="1036"/>
        <v>0</v>
      </c>
      <c r="AA2062" s="40">
        <f t="shared" si="1037"/>
        <v>0</v>
      </c>
      <c r="AB2062" s="40">
        <f t="shared" si="1038"/>
        <v>0</v>
      </c>
      <c r="AC2062" s="40">
        <f t="shared" si="1039"/>
        <v>0</v>
      </c>
      <c r="AD2062" s="39">
        <f t="shared" si="1040"/>
        <v>0</v>
      </c>
      <c r="AE2062" s="39">
        <f t="shared" si="1041"/>
        <v>0</v>
      </c>
      <c r="AF2062" t="str">
        <f t="shared" si="1042"/>
        <v/>
      </c>
      <c r="AG2062" t="str">
        <f t="shared" si="1043"/>
        <v/>
      </c>
      <c r="AH2062" t="str">
        <f t="shared" si="1044"/>
        <v/>
      </c>
      <c r="AJ2062" s="41" t="str">
        <f t="shared" si="1045"/>
        <v/>
      </c>
      <c r="AK2062" s="42" t="str">
        <f t="shared" si="1046"/>
        <v/>
      </c>
      <c r="AL2062" s="41" t="str">
        <f t="shared" si="1047"/>
        <v/>
      </c>
      <c r="AM2062" s="41" t="str">
        <f t="shared" si="1048"/>
        <v/>
      </c>
      <c r="AN2062" s="41" t="str">
        <f t="shared" si="1049"/>
        <v/>
      </c>
      <c r="AO2062" s="42" t="str">
        <f t="shared" si="1050"/>
        <v/>
      </c>
      <c r="AP2062" s="41" t="str">
        <f t="shared" si="1051"/>
        <v/>
      </c>
      <c r="AQ2062" s="41" t="str">
        <f t="shared" si="1052"/>
        <v/>
      </c>
      <c r="AR2062" s="41" t="str">
        <f>IF($AQ2062="","",COUNTIFS(L_ChaveCob,$AQ2062,L_Ausencia,"&gt;"&amp;$W2062)+COUNTIFS($AQ$4:$AQ2062,$AQ2062,$W$4:$W2062,$W2062))</f>
        <v/>
      </c>
      <c r="AS2062" s="42">
        <f t="shared" si="1053"/>
        <v>0</v>
      </c>
      <c r="AT2062" s="42">
        <f t="shared" si="1054"/>
        <v>0</v>
      </c>
      <c r="AU2062" s="42">
        <f t="shared" si="1055"/>
        <v>0</v>
      </c>
    </row>
    <row r="2063" spans="1:47" x14ac:dyDescent="0.2">
      <c r="A2063" s="35"/>
      <c r="B2063" s="36"/>
      <c r="C2063" s="36"/>
      <c r="D2063" s="36"/>
      <c r="E2063" s="37"/>
      <c r="F2063" s="37"/>
      <c r="G2063" s="36"/>
      <c r="H2063" s="36"/>
      <c r="I2063" s="36"/>
      <c r="J2063" s="36"/>
      <c r="K2063" s="37"/>
      <c r="L2063" s="37"/>
      <c r="M2063" s="37"/>
      <c r="N2063" s="38" t="str">
        <f t="shared" si="1024"/>
        <v/>
      </c>
      <c r="O2063" t="str">
        <f t="shared" si="1025"/>
        <v/>
      </c>
      <c r="P2063" t="str">
        <f t="shared" si="1026"/>
        <v/>
      </c>
      <c r="Q2063" t="str">
        <f t="shared" si="1027"/>
        <v/>
      </c>
      <c r="R2063" t="str">
        <f t="shared" si="1028"/>
        <v/>
      </c>
      <c r="S2063" t="str">
        <f t="shared" si="1029"/>
        <v/>
      </c>
      <c r="T2063" s="39" t="str">
        <f t="shared" si="1030"/>
        <v/>
      </c>
      <c r="U2063" s="40">
        <f t="shared" si="1031"/>
        <v>0</v>
      </c>
      <c r="V2063" s="40">
        <f t="shared" si="1032"/>
        <v>0</v>
      </c>
      <c r="W2063" s="40">
        <f t="shared" si="1033"/>
        <v>0</v>
      </c>
      <c r="X2063" t="str">
        <f t="shared" si="1034"/>
        <v/>
      </c>
      <c r="Y2063" s="40">
        <f t="shared" si="1035"/>
        <v>0</v>
      </c>
      <c r="Z2063" s="40">
        <f t="shared" si="1036"/>
        <v>0</v>
      </c>
      <c r="AA2063" s="40">
        <f t="shared" si="1037"/>
        <v>0</v>
      </c>
      <c r="AB2063" s="40">
        <f t="shared" si="1038"/>
        <v>0</v>
      </c>
      <c r="AC2063" s="40">
        <f t="shared" si="1039"/>
        <v>0</v>
      </c>
      <c r="AD2063" s="39">
        <f t="shared" si="1040"/>
        <v>0</v>
      </c>
      <c r="AE2063" s="39">
        <f t="shared" si="1041"/>
        <v>0</v>
      </c>
      <c r="AF2063" t="str">
        <f t="shared" si="1042"/>
        <v/>
      </c>
      <c r="AG2063" t="str">
        <f t="shared" si="1043"/>
        <v/>
      </c>
      <c r="AH2063" t="str">
        <f t="shared" si="1044"/>
        <v/>
      </c>
      <c r="AJ2063" s="41" t="str">
        <f t="shared" si="1045"/>
        <v/>
      </c>
      <c r="AK2063" s="42" t="str">
        <f t="shared" si="1046"/>
        <v/>
      </c>
      <c r="AL2063" s="41" t="str">
        <f t="shared" si="1047"/>
        <v/>
      </c>
      <c r="AM2063" s="41" t="str">
        <f t="shared" si="1048"/>
        <v/>
      </c>
      <c r="AN2063" s="41" t="str">
        <f t="shared" si="1049"/>
        <v/>
      </c>
      <c r="AO2063" s="42" t="str">
        <f t="shared" si="1050"/>
        <v/>
      </c>
      <c r="AP2063" s="41" t="str">
        <f t="shared" si="1051"/>
        <v/>
      </c>
      <c r="AQ2063" s="41" t="str">
        <f t="shared" si="1052"/>
        <v/>
      </c>
      <c r="AR2063" s="41" t="str">
        <f>IF($AQ2063="","",COUNTIFS(L_ChaveCob,$AQ2063,L_Ausencia,"&gt;"&amp;$W2063)+COUNTIFS($AQ$4:$AQ2063,$AQ2063,$W$4:$W2063,$W2063))</f>
        <v/>
      </c>
      <c r="AS2063" s="42">
        <f t="shared" si="1053"/>
        <v>0</v>
      </c>
      <c r="AT2063" s="42">
        <f t="shared" si="1054"/>
        <v>0</v>
      </c>
      <c r="AU2063" s="42">
        <f t="shared" si="1055"/>
        <v>0</v>
      </c>
    </row>
    <row r="2064" spans="1:47" x14ac:dyDescent="0.2">
      <c r="A2064" s="35"/>
      <c r="B2064" s="36"/>
      <c r="C2064" s="36"/>
      <c r="D2064" s="36"/>
      <c r="E2064" s="37"/>
      <c r="F2064" s="37"/>
      <c r="G2064" s="36"/>
      <c r="H2064" s="36"/>
      <c r="I2064" s="36"/>
      <c r="J2064" s="36"/>
      <c r="K2064" s="37"/>
      <c r="L2064" s="37"/>
      <c r="M2064" s="37"/>
      <c r="N2064" s="38" t="str">
        <f t="shared" si="1024"/>
        <v/>
      </c>
      <c r="O2064" t="str">
        <f t="shared" si="1025"/>
        <v/>
      </c>
      <c r="P2064" t="str">
        <f t="shared" si="1026"/>
        <v/>
      </c>
      <c r="Q2064" t="str">
        <f t="shared" si="1027"/>
        <v/>
      </c>
      <c r="R2064" t="str">
        <f t="shared" si="1028"/>
        <v/>
      </c>
      <c r="S2064" t="str">
        <f t="shared" si="1029"/>
        <v/>
      </c>
      <c r="T2064" s="39" t="str">
        <f t="shared" si="1030"/>
        <v/>
      </c>
      <c r="U2064" s="40">
        <f t="shared" si="1031"/>
        <v>0</v>
      </c>
      <c r="V2064" s="40">
        <f t="shared" si="1032"/>
        <v>0</v>
      </c>
      <c r="W2064" s="40">
        <f t="shared" si="1033"/>
        <v>0</v>
      </c>
      <c r="X2064" t="str">
        <f t="shared" si="1034"/>
        <v/>
      </c>
      <c r="Y2064" s="40">
        <f t="shared" si="1035"/>
        <v>0</v>
      </c>
      <c r="Z2064" s="40">
        <f t="shared" si="1036"/>
        <v>0</v>
      </c>
      <c r="AA2064" s="40">
        <f t="shared" si="1037"/>
        <v>0</v>
      </c>
      <c r="AB2064" s="40">
        <f t="shared" si="1038"/>
        <v>0</v>
      </c>
      <c r="AC2064" s="40">
        <f t="shared" si="1039"/>
        <v>0</v>
      </c>
      <c r="AD2064" s="39">
        <f t="shared" si="1040"/>
        <v>0</v>
      </c>
      <c r="AE2064" s="39">
        <f t="shared" si="1041"/>
        <v>0</v>
      </c>
      <c r="AF2064" t="str">
        <f t="shared" si="1042"/>
        <v/>
      </c>
      <c r="AG2064" t="str">
        <f t="shared" si="1043"/>
        <v/>
      </c>
      <c r="AH2064" t="str">
        <f t="shared" si="1044"/>
        <v/>
      </c>
      <c r="AJ2064" s="41" t="str">
        <f t="shared" si="1045"/>
        <v/>
      </c>
      <c r="AK2064" s="42" t="str">
        <f t="shared" si="1046"/>
        <v/>
      </c>
      <c r="AL2064" s="41" t="str">
        <f t="shared" si="1047"/>
        <v/>
      </c>
      <c r="AM2064" s="41" t="str">
        <f t="shared" si="1048"/>
        <v/>
      </c>
      <c r="AN2064" s="41" t="str">
        <f t="shared" si="1049"/>
        <v/>
      </c>
      <c r="AO2064" s="42" t="str">
        <f t="shared" si="1050"/>
        <v/>
      </c>
      <c r="AP2064" s="41" t="str">
        <f t="shared" si="1051"/>
        <v/>
      </c>
      <c r="AQ2064" s="41" t="str">
        <f t="shared" si="1052"/>
        <v/>
      </c>
      <c r="AR2064" s="41" t="str">
        <f>IF($AQ2064="","",COUNTIFS(L_ChaveCob,$AQ2064,L_Ausencia,"&gt;"&amp;$W2064)+COUNTIFS($AQ$4:$AQ2064,$AQ2064,$W$4:$W2064,$W2064))</f>
        <v/>
      </c>
      <c r="AS2064" s="42">
        <f t="shared" si="1053"/>
        <v>0</v>
      </c>
      <c r="AT2064" s="42">
        <f t="shared" si="1054"/>
        <v>0</v>
      </c>
      <c r="AU2064" s="42">
        <f t="shared" si="1055"/>
        <v>0</v>
      </c>
    </row>
    <row r="2065" spans="1:47" x14ac:dyDescent="0.2">
      <c r="A2065" s="35"/>
      <c r="B2065" s="36"/>
      <c r="C2065" s="36"/>
      <c r="D2065" s="36"/>
      <c r="E2065" s="37"/>
      <c r="F2065" s="37"/>
      <c r="G2065" s="36"/>
      <c r="H2065" s="36"/>
      <c r="I2065" s="36"/>
      <c r="J2065" s="36"/>
      <c r="K2065" s="37"/>
      <c r="L2065" s="37"/>
      <c r="M2065" s="37"/>
      <c r="N2065" s="38" t="str">
        <f t="shared" si="1024"/>
        <v/>
      </c>
      <c r="O2065" t="str">
        <f t="shared" si="1025"/>
        <v/>
      </c>
      <c r="P2065" t="str">
        <f t="shared" si="1026"/>
        <v/>
      </c>
      <c r="Q2065" t="str">
        <f t="shared" si="1027"/>
        <v/>
      </c>
      <c r="R2065" t="str">
        <f t="shared" si="1028"/>
        <v/>
      </c>
      <c r="S2065" t="str">
        <f t="shared" si="1029"/>
        <v/>
      </c>
      <c r="T2065" s="39" t="str">
        <f t="shared" si="1030"/>
        <v/>
      </c>
      <c r="U2065" s="40">
        <f t="shared" si="1031"/>
        <v>0</v>
      </c>
      <c r="V2065" s="40">
        <f t="shared" si="1032"/>
        <v>0</v>
      </c>
      <c r="W2065" s="40">
        <f t="shared" si="1033"/>
        <v>0</v>
      </c>
      <c r="X2065" t="str">
        <f t="shared" si="1034"/>
        <v/>
      </c>
      <c r="Y2065" s="40">
        <f t="shared" si="1035"/>
        <v>0</v>
      </c>
      <c r="Z2065" s="40">
        <f t="shared" si="1036"/>
        <v>0</v>
      </c>
      <c r="AA2065" s="40">
        <f t="shared" si="1037"/>
        <v>0</v>
      </c>
      <c r="AB2065" s="40">
        <f t="shared" si="1038"/>
        <v>0</v>
      </c>
      <c r="AC2065" s="40">
        <f t="shared" si="1039"/>
        <v>0</v>
      </c>
      <c r="AD2065" s="39">
        <f t="shared" si="1040"/>
        <v>0</v>
      </c>
      <c r="AE2065" s="39">
        <f t="shared" si="1041"/>
        <v>0</v>
      </c>
      <c r="AF2065" t="str">
        <f t="shared" si="1042"/>
        <v/>
      </c>
      <c r="AG2065" t="str">
        <f t="shared" si="1043"/>
        <v/>
      </c>
      <c r="AH2065" t="str">
        <f t="shared" si="1044"/>
        <v/>
      </c>
      <c r="AJ2065" s="41" t="str">
        <f t="shared" si="1045"/>
        <v/>
      </c>
      <c r="AK2065" s="42" t="str">
        <f t="shared" si="1046"/>
        <v/>
      </c>
      <c r="AL2065" s="41" t="str">
        <f t="shared" si="1047"/>
        <v/>
      </c>
      <c r="AM2065" s="41" t="str">
        <f t="shared" si="1048"/>
        <v/>
      </c>
      <c r="AN2065" s="41" t="str">
        <f t="shared" si="1049"/>
        <v/>
      </c>
      <c r="AO2065" s="42" t="str">
        <f t="shared" si="1050"/>
        <v/>
      </c>
      <c r="AP2065" s="41" t="str">
        <f t="shared" si="1051"/>
        <v/>
      </c>
      <c r="AQ2065" s="41" t="str">
        <f t="shared" si="1052"/>
        <v/>
      </c>
      <c r="AR2065" s="41" t="str">
        <f>IF($AQ2065="","",COUNTIFS(L_ChaveCob,$AQ2065,L_Ausencia,"&gt;"&amp;$W2065)+COUNTIFS($AQ$4:$AQ2065,$AQ2065,$W$4:$W2065,$W2065))</f>
        <v/>
      </c>
      <c r="AS2065" s="42">
        <f t="shared" si="1053"/>
        <v>0</v>
      </c>
      <c r="AT2065" s="42">
        <f t="shared" si="1054"/>
        <v>0</v>
      </c>
      <c r="AU2065" s="42">
        <f t="shared" si="1055"/>
        <v>0</v>
      </c>
    </row>
    <row r="2066" spans="1:47" x14ac:dyDescent="0.2">
      <c r="A2066" s="35"/>
      <c r="B2066" s="36"/>
      <c r="C2066" s="36"/>
      <c r="D2066" s="36"/>
      <c r="E2066" s="37"/>
      <c r="F2066" s="37"/>
      <c r="G2066" s="36"/>
      <c r="H2066" s="36"/>
      <c r="I2066" s="36"/>
      <c r="J2066" s="36"/>
      <c r="K2066" s="37"/>
      <c r="L2066" s="37"/>
      <c r="M2066" s="37"/>
      <c r="N2066" s="38" t="str">
        <f t="shared" si="1024"/>
        <v/>
      </c>
      <c r="O2066" t="str">
        <f t="shared" si="1025"/>
        <v/>
      </c>
      <c r="P2066" t="str">
        <f t="shared" si="1026"/>
        <v/>
      </c>
      <c r="Q2066" t="str">
        <f t="shared" si="1027"/>
        <v/>
      </c>
      <c r="R2066" t="str">
        <f t="shared" si="1028"/>
        <v/>
      </c>
      <c r="S2066" t="str">
        <f t="shared" si="1029"/>
        <v/>
      </c>
      <c r="T2066" s="39" t="str">
        <f t="shared" si="1030"/>
        <v/>
      </c>
      <c r="U2066" s="40">
        <f t="shared" si="1031"/>
        <v>0</v>
      </c>
      <c r="V2066" s="40">
        <f t="shared" si="1032"/>
        <v>0</v>
      </c>
      <c r="W2066" s="40">
        <f t="shared" si="1033"/>
        <v>0</v>
      </c>
      <c r="X2066" t="str">
        <f t="shared" si="1034"/>
        <v/>
      </c>
      <c r="Y2066" s="40">
        <f t="shared" si="1035"/>
        <v>0</v>
      </c>
      <c r="Z2066" s="40">
        <f t="shared" si="1036"/>
        <v>0</v>
      </c>
      <c r="AA2066" s="40">
        <f t="shared" si="1037"/>
        <v>0</v>
      </c>
      <c r="AB2066" s="40">
        <f t="shared" si="1038"/>
        <v>0</v>
      </c>
      <c r="AC2066" s="40">
        <f t="shared" si="1039"/>
        <v>0</v>
      </c>
      <c r="AD2066" s="39">
        <f t="shared" si="1040"/>
        <v>0</v>
      </c>
      <c r="AE2066" s="39">
        <f t="shared" si="1041"/>
        <v>0</v>
      </c>
      <c r="AF2066" t="str">
        <f t="shared" si="1042"/>
        <v/>
      </c>
      <c r="AG2066" t="str">
        <f t="shared" si="1043"/>
        <v/>
      </c>
      <c r="AH2066" t="str">
        <f t="shared" si="1044"/>
        <v/>
      </c>
      <c r="AJ2066" s="41" t="str">
        <f t="shared" si="1045"/>
        <v/>
      </c>
      <c r="AK2066" s="42" t="str">
        <f t="shared" si="1046"/>
        <v/>
      </c>
      <c r="AL2066" s="41" t="str">
        <f t="shared" si="1047"/>
        <v/>
      </c>
      <c r="AM2066" s="41" t="str">
        <f t="shared" si="1048"/>
        <v/>
      </c>
      <c r="AN2066" s="41" t="str">
        <f t="shared" si="1049"/>
        <v/>
      </c>
      <c r="AO2066" s="42" t="str">
        <f t="shared" si="1050"/>
        <v/>
      </c>
      <c r="AP2066" s="41" t="str">
        <f t="shared" si="1051"/>
        <v/>
      </c>
      <c r="AQ2066" s="41" t="str">
        <f t="shared" si="1052"/>
        <v/>
      </c>
      <c r="AR2066" s="41" t="str">
        <f>IF($AQ2066="","",COUNTIFS(L_ChaveCob,$AQ2066,L_Ausencia,"&gt;"&amp;$W2066)+COUNTIFS($AQ$4:$AQ2066,$AQ2066,$W$4:$W2066,$W2066))</f>
        <v/>
      </c>
      <c r="AS2066" s="42">
        <f t="shared" si="1053"/>
        <v>0</v>
      </c>
      <c r="AT2066" s="42">
        <f t="shared" si="1054"/>
        <v>0</v>
      </c>
      <c r="AU2066" s="42">
        <f t="shared" si="1055"/>
        <v>0</v>
      </c>
    </row>
    <row r="2067" spans="1:47" x14ac:dyDescent="0.2">
      <c r="A2067" s="35"/>
      <c r="B2067" s="36"/>
      <c r="C2067" s="36"/>
      <c r="D2067" s="36"/>
      <c r="E2067" s="37"/>
      <c r="F2067" s="37"/>
      <c r="G2067" s="36"/>
      <c r="H2067" s="36"/>
      <c r="I2067" s="36"/>
      <c r="J2067" s="36"/>
      <c r="K2067" s="37"/>
      <c r="L2067" s="37"/>
      <c r="M2067" s="37"/>
      <c r="N2067" s="38" t="str">
        <f t="shared" si="1024"/>
        <v/>
      </c>
      <c r="O2067" t="str">
        <f t="shared" si="1025"/>
        <v/>
      </c>
      <c r="P2067" t="str">
        <f t="shared" si="1026"/>
        <v/>
      </c>
      <c r="Q2067" t="str">
        <f t="shared" si="1027"/>
        <v/>
      </c>
      <c r="R2067" t="str">
        <f t="shared" si="1028"/>
        <v/>
      </c>
      <c r="S2067" t="str">
        <f t="shared" si="1029"/>
        <v/>
      </c>
      <c r="T2067" s="39" t="str">
        <f t="shared" si="1030"/>
        <v/>
      </c>
      <c r="U2067" s="40">
        <f t="shared" si="1031"/>
        <v>0</v>
      </c>
      <c r="V2067" s="40">
        <f t="shared" si="1032"/>
        <v>0</v>
      </c>
      <c r="W2067" s="40">
        <f t="shared" si="1033"/>
        <v>0</v>
      </c>
      <c r="X2067" t="str">
        <f t="shared" si="1034"/>
        <v/>
      </c>
      <c r="Y2067" s="40">
        <f t="shared" si="1035"/>
        <v>0</v>
      </c>
      <c r="Z2067" s="40">
        <f t="shared" si="1036"/>
        <v>0</v>
      </c>
      <c r="AA2067" s="40">
        <f t="shared" si="1037"/>
        <v>0</v>
      </c>
      <c r="AB2067" s="40">
        <f t="shared" si="1038"/>
        <v>0</v>
      </c>
      <c r="AC2067" s="40">
        <f t="shared" si="1039"/>
        <v>0</v>
      </c>
      <c r="AD2067" s="39">
        <f t="shared" si="1040"/>
        <v>0</v>
      </c>
      <c r="AE2067" s="39">
        <f t="shared" si="1041"/>
        <v>0</v>
      </c>
      <c r="AF2067" t="str">
        <f t="shared" si="1042"/>
        <v/>
      </c>
      <c r="AG2067" t="str">
        <f t="shared" si="1043"/>
        <v/>
      </c>
      <c r="AH2067" t="str">
        <f t="shared" si="1044"/>
        <v/>
      </c>
      <c r="AJ2067" s="41" t="str">
        <f t="shared" si="1045"/>
        <v/>
      </c>
      <c r="AK2067" s="42" t="str">
        <f t="shared" si="1046"/>
        <v/>
      </c>
      <c r="AL2067" s="41" t="str">
        <f t="shared" si="1047"/>
        <v/>
      </c>
      <c r="AM2067" s="41" t="str">
        <f t="shared" si="1048"/>
        <v/>
      </c>
      <c r="AN2067" s="41" t="str">
        <f t="shared" si="1049"/>
        <v/>
      </c>
      <c r="AO2067" s="42" t="str">
        <f t="shared" si="1050"/>
        <v/>
      </c>
      <c r="AP2067" s="41" t="str">
        <f t="shared" si="1051"/>
        <v/>
      </c>
      <c r="AQ2067" s="41" t="str">
        <f t="shared" si="1052"/>
        <v/>
      </c>
      <c r="AR2067" s="41" t="str">
        <f>IF($AQ2067="","",COUNTIFS(L_ChaveCob,$AQ2067,L_Ausencia,"&gt;"&amp;$W2067)+COUNTIFS($AQ$4:$AQ2067,$AQ2067,$W$4:$W2067,$W2067))</f>
        <v/>
      </c>
      <c r="AS2067" s="42">
        <f t="shared" si="1053"/>
        <v>0</v>
      </c>
      <c r="AT2067" s="42">
        <f t="shared" si="1054"/>
        <v>0</v>
      </c>
      <c r="AU2067" s="42">
        <f t="shared" si="1055"/>
        <v>0</v>
      </c>
    </row>
    <row r="2068" spans="1:47" x14ac:dyDescent="0.2">
      <c r="A2068" s="35"/>
      <c r="B2068" s="36"/>
      <c r="C2068" s="36"/>
      <c r="D2068" s="36"/>
      <c r="E2068" s="37"/>
      <c r="F2068" s="37"/>
      <c r="G2068" s="36"/>
      <c r="H2068" s="36"/>
      <c r="I2068" s="36"/>
      <c r="J2068" s="36"/>
      <c r="K2068" s="37"/>
      <c r="L2068" s="37"/>
      <c r="M2068" s="37"/>
      <c r="N2068" s="38" t="str">
        <f t="shared" si="1024"/>
        <v/>
      </c>
      <c r="O2068" t="str">
        <f t="shared" si="1025"/>
        <v/>
      </c>
      <c r="P2068" t="str">
        <f t="shared" si="1026"/>
        <v/>
      </c>
      <c r="Q2068" t="str">
        <f t="shared" si="1027"/>
        <v/>
      </c>
      <c r="R2068" t="str">
        <f t="shared" si="1028"/>
        <v/>
      </c>
      <c r="S2068" t="str">
        <f t="shared" si="1029"/>
        <v/>
      </c>
      <c r="T2068" s="39" t="str">
        <f t="shared" si="1030"/>
        <v/>
      </c>
      <c r="U2068" s="40">
        <f t="shared" si="1031"/>
        <v>0</v>
      </c>
      <c r="V2068" s="40">
        <f t="shared" si="1032"/>
        <v>0</v>
      </c>
      <c r="W2068" s="40">
        <f t="shared" si="1033"/>
        <v>0</v>
      </c>
      <c r="X2068" t="str">
        <f t="shared" si="1034"/>
        <v/>
      </c>
      <c r="Y2068" s="40">
        <f t="shared" si="1035"/>
        <v>0</v>
      </c>
      <c r="Z2068" s="40">
        <f t="shared" si="1036"/>
        <v>0</v>
      </c>
      <c r="AA2068" s="40">
        <f t="shared" si="1037"/>
        <v>0</v>
      </c>
      <c r="AB2068" s="40">
        <f t="shared" si="1038"/>
        <v>0</v>
      </c>
      <c r="AC2068" s="40">
        <f t="shared" si="1039"/>
        <v>0</v>
      </c>
      <c r="AD2068" s="39">
        <f t="shared" si="1040"/>
        <v>0</v>
      </c>
      <c r="AE2068" s="39">
        <f t="shared" si="1041"/>
        <v>0</v>
      </c>
      <c r="AF2068" t="str">
        <f t="shared" si="1042"/>
        <v/>
      </c>
      <c r="AG2068" t="str">
        <f t="shared" si="1043"/>
        <v/>
      </c>
      <c r="AH2068" t="str">
        <f t="shared" si="1044"/>
        <v/>
      </c>
      <c r="AJ2068" s="41" t="str">
        <f t="shared" si="1045"/>
        <v/>
      </c>
      <c r="AK2068" s="42" t="str">
        <f t="shared" si="1046"/>
        <v/>
      </c>
      <c r="AL2068" s="41" t="str">
        <f t="shared" si="1047"/>
        <v/>
      </c>
      <c r="AM2068" s="41" t="str">
        <f t="shared" si="1048"/>
        <v/>
      </c>
      <c r="AN2068" s="41" t="str">
        <f t="shared" si="1049"/>
        <v/>
      </c>
      <c r="AO2068" s="42" t="str">
        <f t="shared" si="1050"/>
        <v/>
      </c>
      <c r="AP2068" s="41" t="str">
        <f t="shared" si="1051"/>
        <v/>
      </c>
      <c r="AQ2068" s="41" t="str">
        <f t="shared" si="1052"/>
        <v/>
      </c>
      <c r="AR2068" s="41" t="str">
        <f>IF($AQ2068="","",COUNTIFS(L_ChaveCob,$AQ2068,L_Ausencia,"&gt;"&amp;$W2068)+COUNTIFS($AQ$4:$AQ2068,$AQ2068,$W$4:$W2068,$W2068))</f>
        <v/>
      </c>
      <c r="AS2068" s="42">
        <f t="shared" si="1053"/>
        <v>0</v>
      </c>
      <c r="AT2068" s="42">
        <f t="shared" si="1054"/>
        <v>0</v>
      </c>
      <c r="AU2068" s="42">
        <f t="shared" si="1055"/>
        <v>0</v>
      </c>
    </row>
    <row r="2069" spans="1:47" x14ac:dyDescent="0.2">
      <c r="A2069" s="35"/>
      <c r="B2069" s="36"/>
      <c r="C2069" s="36"/>
      <c r="D2069" s="36"/>
      <c r="E2069" s="37"/>
      <c r="F2069" s="37"/>
      <c r="G2069" s="36"/>
      <c r="H2069" s="36"/>
      <c r="I2069" s="36"/>
      <c r="J2069" s="36"/>
      <c r="K2069" s="37"/>
      <c r="L2069" s="37"/>
      <c r="M2069" s="37"/>
      <c r="N2069" s="38" t="str">
        <f t="shared" si="1024"/>
        <v/>
      </c>
      <c r="O2069" t="str">
        <f t="shared" si="1025"/>
        <v/>
      </c>
      <c r="P2069" t="str">
        <f t="shared" si="1026"/>
        <v/>
      </c>
      <c r="Q2069" t="str">
        <f t="shared" si="1027"/>
        <v/>
      </c>
      <c r="R2069" t="str">
        <f t="shared" si="1028"/>
        <v/>
      </c>
      <c r="S2069" t="str">
        <f t="shared" si="1029"/>
        <v/>
      </c>
      <c r="T2069" s="39" t="str">
        <f t="shared" si="1030"/>
        <v/>
      </c>
      <c r="U2069" s="40">
        <f t="shared" si="1031"/>
        <v>0</v>
      </c>
      <c r="V2069" s="40">
        <f t="shared" si="1032"/>
        <v>0</v>
      </c>
      <c r="W2069" s="40">
        <f t="shared" si="1033"/>
        <v>0</v>
      </c>
      <c r="X2069" t="str">
        <f t="shared" si="1034"/>
        <v/>
      </c>
      <c r="Y2069" s="40">
        <f t="shared" si="1035"/>
        <v>0</v>
      </c>
      <c r="Z2069" s="40">
        <f t="shared" si="1036"/>
        <v>0</v>
      </c>
      <c r="AA2069" s="40">
        <f t="shared" si="1037"/>
        <v>0</v>
      </c>
      <c r="AB2069" s="40">
        <f t="shared" si="1038"/>
        <v>0</v>
      </c>
      <c r="AC2069" s="40">
        <f t="shared" si="1039"/>
        <v>0</v>
      </c>
      <c r="AD2069" s="39">
        <f t="shared" si="1040"/>
        <v>0</v>
      </c>
      <c r="AE2069" s="39">
        <f t="shared" si="1041"/>
        <v>0</v>
      </c>
      <c r="AF2069" t="str">
        <f t="shared" si="1042"/>
        <v/>
      </c>
      <c r="AG2069" t="str">
        <f t="shared" si="1043"/>
        <v/>
      </c>
      <c r="AH2069" t="str">
        <f t="shared" si="1044"/>
        <v/>
      </c>
      <c r="AJ2069" s="41" t="str">
        <f t="shared" si="1045"/>
        <v/>
      </c>
      <c r="AK2069" s="42" t="str">
        <f t="shared" si="1046"/>
        <v/>
      </c>
      <c r="AL2069" s="41" t="str">
        <f t="shared" si="1047"/>
        <v/>
      </c>
      <c r="AM2069" s="41" t="str">
        <f t="shared" si="1048"/>
        <v/>
      </c>
      <c r="AN2069" s="41" t="str">
        <f t="shared" si="1049"/>
        <v/>
      </c>
      <c r="AO2069" s="42" t="str">
        <f t="shared" si="1050"/>
        <v/>
      </c>
      <c r="AP2069" s="41" t="str">
        <f t="shared" si="1051"/>
        <v/>
      </c>
      <c r="AQ2069" s="41" t="str">
        <f t="shared" si="1052"/>
        <v/>
      </c>
      <c r="AR2069" s="41" t="str">
        <f>IF($AQ2069="","",COUNTIFS(L_ChaveCob,$AQ2069,L_Ausencia,"&gt;"&amp;$W2069)+COUNTIFS($AQ$4:$AQ2069,$AQ2069,$W$4:$W2069,$W2069))</f>
        <v/>
      </c>
      <c r="AS2069" s="42">
        <f t="shared" si="1053"/>
        <v>0</v>
      </c>
      <c r="AT2069" s="42">
        <f t="shared" si="1054"/>
        <v>0</v>
      </c>
      <c r="AU2069" s="42">
        <f t="shared" si="1055"/>
        <v>0</v>
      </c>
    </row>
    <row r="2070" spans="1:47" x14ac:dyDescent="0.2">
      <c r="A2070" s="35"/>
      <c r="B2070" s="36"/>
      <c r="C2070" s="36"/>
      <c r="D2070" s="36"/>
      <c r="E2070" s="37"/>
      <c r="F2070" s="37"/>
      <c r="G2070" s="36"/>
      <c r="H2070" s="36"/>
      <c r="I2070" s="36"/>
      <c r="J2070" s="36"/>
      <c r="K2070" s="37"/>
      <c r="L2070" s="37"/>
      <c r="M2070" s="37"/>
      <c r="N2070" s="38" t="str">
        <f t="shared" si="1024"/>
        <v/>
      </c>
      <c r="O2070" t="str">
        <f t="shared" si="1025"/>
        <v/>
      </c>
      <c r="P2070" t="str">
        <f t="shared" si="1026"/>
        <v/>
      </c>
      <c r="Q2070" t="str">
        <f t="shared" si="1027"/>
        <v/>
      </c>
      <c r="R2070" t="str">
        <f t="shared" si="1028"/>
        <v/>
      </c>
      <c r="S2070" t="str">
        <f t="shared" si="1029"/>
        <v/>
      </c>
      <c r="T2070" s="39" t="str">
        <f t="shared" si="1030"/>
        <v/>
      </c>
      <c r="U2070" s="40">
        <f t="shared" si="1031"/>
        <v>0</v>
      </c>
      <c r="V2070" s="40">
        <f t="shared" si="1032"/>
        <v>0</v>
      </c>
      <c r="W2070" s="40">
        <f t="shared" si="1033"/>
        <v>0</v>
      </c>
      <c r="X2070" t="str">
        <f t="shared" si="1034"/>
        <v/>
      </c>
      <c r="Y2070" s="40">
        <f t="shared" si="1035"/>
        <v>0</v>
      </c>
      <c r="Z2070" s="40">
        <f t="shared" si="1036"/>
        <v>0</v>
      </c>
      <c r="AA2070" s="40">
        <f t="shared" si="1037"/>
        <v>0</v>
      </c>
      <c r="AB2070" s="40">
        <f t="shared" si="1038"/>
        <v>0</v>
      </c>
      <c r="AC2070" s="40">
        <f t="shared" si="1039"/>
        <v>0</v>
      </c>
      <c r="AD2070" s="39">
        <f t="shared" si="1040"/>
        <v>0</v>
      </c>
      <c r="AE2070" s="39">
        <f t="shared" si="1041"/>
        <v>0</v>
      </c>
      <c r="AF2070" t="str">
        <f t="shared" si="1042"/>
        <v/>
      </c>
      <c r="AG2070" t="str">
        <f t="shared" si="1043"/>
        <v/>
      </c>
      <c r="AH2070" t="str">
        <f t="shared" si="1044"/>
        <v/>
      </c>
      <c r="AJ2070" s="41" t="str">
        <f t="shared" si="1045"/>
        <v/>
      </c>
      <c r="AK2070" s="42" t="str">
        <f t="shared" si="1046"/>
        <v/>
      </c>
      <c r="AL2070" s="41" t="str">
        <f t="shared" si="1047"/>
        <v/>
      </c>
      <c r="AM2070" s="41" t="str">
        <f t="shared" si="1048"/>
        <v/>
      </c>
      <c r="AN2070" s="41" t="str">
        <f t="shared" si="1049"/>
        <v/>
      </c>
      <c r="AO2070" s="42" t="str">
        <f t="shared" si="1050"/>
        <v/>
      </c>
      <c r="AP2070" s="41" t="str">
        <f t="shared" si="1051"/>
        <v/>
      </c>
      <c r="AQ2070" s="41" t="str">
        <f t="shared" si="1052"/>
        <v/>
      </c>
      <c r="AR2070" s="41" t="str">
        <f>IF($AQ2070="","",COUNTIFS(L_ChaveCob,$AQ2070,L_Ausencia,"&gt;"&amp;$W2070)+COUNTIFS($AQ$4:$AQ2070,$AQ2070,$W$4:$W2070,$W2070))</f>
        <v/>
      </c>
      <c r="AS2070" s="42">
        <f t="shared" si="1053"/>
        <v>0</v>
      </c>
      <c r="AT2070" s="42">
        <f t="shared" si="1054"/>
        <v>0</v>
      </c>
      <c r="AU2070" s="42">
        <f t="shared" si="1055"/>
        <v>0</v>
      </c>
    </row>
    <row r="2071" spans="1:47" x14ac:dyDescent="0.2">
      <c r="A2071" s="35"/>
      <c r="B2071" s="36"/>
      <c r="C2071" s="36"/>
      <c r="D2071" s="36"/>
      <c r="E2071" s="37"/>
      <c r="F2071" s="37"/>
      <c r="G2071" s="36"/>
      <c r="H2071" s="36"/>
      <c r="I2071" s="36"/>
      <c r="J2071" s="36"/>
      <c r="K2071" s="37"/>
      <c r="L2071" s="37"/>
      <c r="M2071" s="37"/>
      <c r="N2071" s="38" t="str">
        <f t="shared" si="1024"/>
        <v/>
      </c>
      <c r="O2071" t="str">
        <f t="shared" si="1025"/>
        <v/>
      </c>
      <c r="P2071" t="str">
        <f t="shared" si="1026"/>
        <v/>
      </c>
      <c r="Q2071" t="str">
        <f t="shared" si="1027"/>
        <v/>
      </c>
      <c r="R2071" t="str">
        <f t="shared" si="1028"/>
        <v/>
      </c>
      <c r="S2071" t="str">
        <f t="shared" si="1029"/>
        <v/>
      </c>
      <c r="T2071" s="39" t="str">
        <f t="shared" si="1030"/>
        <v/>
      </c>
      <c r="U2071" s="40">
        <f t="shared" si="1031"/>
        <v>0</v>
      </c>
      <c r="V2071" s="40">
        <f t="shared" si="1032"/>
        <v>0</v>
      </c>
      <c r="W2071" s="40">
        <f t="shared" si="1033"/>
        <v>0</v>
      </c>
      <c r="X2071" t="str">
        <f t="shared" si="1034"/>
        <v/>
      </c>
      <c r="Y2071" s="40">
        <f t="shared" si="1035"/>
        <v>0</v>
      </c>
      <c r="Z2071" s="40">
        <f t="shared" si="1036"/>
        <v>0</v>
      </c>
      <c r="AA2071" s="40">
        <f t="shared" si="1037"/>
        <v>0</v>
      </c>
      <c r="AB2071" s="40">
        <f t="shared" si="1038"/>
        <v>0</v>
      </c>
      <c r="AC2071" s="40">
        <f t="shared" si="1039"/>
        <v>0</v>
      </c>
      <c r="AD2071" s="39">
        <f t="shared" si="1040"/>
        <v>0</v>
      </c>
      <c r="AE2071" s="39">
        <f t="shared" si="1041"/>
        <v>0</v>
      </c>
      <c r="AF2071" t="str">
        <f t="shared" si="1042"/>
        <v/>
      </c>
      <c r="AG2071" t="str">
        <f t="shared" si="1043"/>
        <v/>
      </c>
      <c r="AH2071" t="str">
        <f t="shared" si="1044"/>
        <v/>
      </c>
      <c r="AJ2071" s="41" t="str">
        <f t="shared" si="1045"/>
        <v/>
      </c>
      <c r="AK2071" s="42" t="str">
        <f t="shared" si="1046"/>
        <v/>
      </c>
      <c r="AL2071" s="41" t="str">
        <f t="shared" si="1047"/>
        <v/>
      </c>
      <c r="AM2071" s="41" t="str">
        <f t="shared" si="1048"/>
        <v/>
      </c>
      <c r="AN2071" s="41" t="str">
        <f t="shared" si="1049"/>
        <v/>
      </c>
      <c r="AO2071" s="42" t="str">
        <f t="shared" si="1050"/>
        <v/>
      </c>
      <c r="AP2071" s="41" t="str">
        <f t="shared" si="1051"/>
        <v/>
      </c>
      <c r="AQ2071" s="41" t="str">
        <f t="shared" si="1052"/>
        <v/>
      </c>
      <c r="AR2071" s="41" t="str">
        <f>IF($AQ2071="","",COUNTIFS(L_ChaveCob,$AQ2071,L_Ausencia,"&gt;"&amp;$W2071)+COUNTIFS($AQ$4:$AQ2071,$AQ2071,$W$4:$W2071,$W2071))</f>
        <v/>
      </c>
      <c r="AS2071" s="42">
        <f t="shared" si="1053"/>
        <v>0</v>
      </c>
      <c r="AT2071" s="42">
        <f t="shared" si="1054"/>
        <v>0</v>
      </c>
      <c r="AU2071" s="42">
        <f t="shared" si="1055"/>
        <v>0</v>
      </c>
    </row>
    <row r="2072" spans="1:47" x14ac:dyDescent="0.2">
      <c r="A2072" s="35"/>
      <c r="B2072" s="36"/>
      <c r="C2072" s="36"/>
      <c r="D2072" s="36"/>
      <c r="E2072" s="37"/>
      <c r="F2072" s="37"/>
      <c r="G2072" s="36"/>
      <c r="H2072" s="36"/>
      <c r="I2072" s="36"/>
      <c r="J2072" s="36"/>
      <c r="K2072" s="37"/>
      <c r="L2072" s="37"/>
      <c r="M2072" s="37"/>
      <c r="N2072" s="38" t="str">
        <f t="shared" si="1024"/>
        <v/>
      </c>
      <c r="O2072" t="str">
        <f t="shared" si="1025"/>
        <v/>
      </c>
      <c r="P2072" t="str">
        <f t="shared" si="1026"/>
        <v/>
      </c>
      <c r="Q2072" t="str">
        <f t="shared" si="1027"/>
        <v/>
      </c>
      <c r="R2072" t="str">
        <f t="shared" si="1028"/>
        <v/>
      </c>
      <c r="S2072" t="str">
        <f t="shared" si="1029"/>
        <v/>
      </c>
      <c r="T2072" s="39" t="str">
        <f t="shared" si="1030"/>
        <v/>
      </c>
      <c r="U2072" s="40">
        <f t="shared" si="1031"/>
        <v>0</v>
      </c>
      <c r="V2072" s="40">
        <f t="shared" si="1032"/>
        <v>0</v>
      </c>
      <c r="W2072" s="40">
        <f t="shared" si="1033"/>
        <v>0</v>
      </c>
      <c r="X2072" t="str">
        <f t="shared" si="1034"/>
        <v/>
      </c>
      <c r="Y2072" s="40">
        <f t="shared" si="1035"/>
        <v>0</v>
      </c>
      <c r="Z2072" s="40">
        <f t="shared" si="1036"/>
        <v>0</v>
      </c>
      <c r="AA2072" s="40">
        <f t="shared" si="1037"/>
        <v>0</v>
      </c>
      <c r="AB2072" s="40">
        <f t="shared" si="1038"/>
        <v>0</v>
      </c>
      <c r="AC2072" s="40">
        <f t="shared" si="1039"/>
        <v>0</v>
      </c>
      <c r="AD2072" s="39">
        <f t="shared" si="1040"/>
        <v>0</v>
      </c>
      <c r="AE2072" s="39">
        <f t="shared" si="1041"/>
        <v>0</v>
      </c>
      <c r="AF2072" t="str">
        <f t="shared" si="1042"/>
        <v/>
      </c>
      <c r="AG2072" t="str">
        <f t="shared" si="1043"/>
        <v/>
      </c>
      <c r="AH2072" t="str">
        <f t="shared" si="1044"/>
        <v/>
      </c>
      <c r="AJ2072" s="41" t="str">
        <f t="shared" si="1045"/>
        <v/>
      </c>
      <c r="AK2072" s="42" t="str">
        <f t="shared" si="1046"/>
        <v/>
      </c>
      <c r="AL2072" s="41" t="str">
        <f t="shared" si="1047"/>
        <v/>
      </c>
      <c r="AM2072" s="41" t="str">
        <f t="shared" si="1048"/>
        <v/>
      </c>
      <c r="AN2072" s="41" t="str">
        <f t="shared" si="1049"/>
        <v/>
      </c>
      <c r="AO2072" s="42" t="str">
        <f t="shared" si="1050"/>
        <v/>
      </c>
      <c r="AP2072" s="41" t="str">
        <f t="shared" si="1051"/>
        <v/>
      </c>
      <c r="AQ2072" s="41" t="str">
        <f t="shared" si="1052"/>
        <v/>
      </c>
      <c r="AR2072" s="41" t="str">
        <f>IF($AQ2072="","",COUNTIFS(L_ChaveCob,$AQ2072,L_Ausencia,"&gt;"&amp;$W2072)+COUNTIFS($AQ$4:$AQ2072,$AQ2072,$W$4:$W2072,$W2072))</f>
        <v/>
      </c>
      <c r="AS2072" s="42">
        <f t="shared" si="1053"/>
        <v>0</v>
      </c>
      <c r="AT2072" s="42">
        <f t="shared" si="1054"/>
        <v>0</v>
      </c>
      <c r="AU2072" s="42">
        <f t="shared" si="1055"/>
        <v>0</v>
      </c>
    </row>
    <row r="2073" spans="1:47" x14ac:dyDescent="0.2">
      <c r="A2073" s="35"/>
      <c r="B2073" s="36"/>
      <c r="C2073" s="36"/>
      <c r="D2073" s="36"/>
      <c r="E2073" s="37"/>
      <c r="F2073" s="37"/>
      <c r="G2073" s="36"/>
      <c r="H2073" s="36"/>
      <c r="I2073" s="36"/>
      <c r="J2073" s="36"/>
      <c r="K2073" s="37"/>
      <c r="L2073" s="37"/>
      <c r="M2073" s="37"/>
      <c r="N2073" s="38" t="str">
        <f t="shared" si="1024"/>
        <v/>
      </c>
      <c r="O2073" t="str">
        <f t="shared" si="1025"/>
        <v/>
      </c>
      <c r="P2073" t="str">
        <f t="shared" si="1026"/>
        <v/>
      </c>
      <c r="Q2073" t="str">
        <f t="shared" si="1027"/>
        <v/>
      </c>
      <c r="R2073" t="str">
        <f t="shared" si="1028"/>
        <v/>
      </c>
      <c r="S2073" t="str">
        <f t="shared" si="1029"/>
        <v/>
      </c>
      <c r="T2073" s="39" t="str">
        <f t="shared" si="1030"/>
        <v/>
      </c>
      <c r="U2073" s="40">
        <f t="shared" si="1031"/>
        <v>0</v>
      </c>
      <c r="V2073" s="40">
        <f t="shared" si="1032"/>
        <v>0</v>
      </c>
      <c r="W2073" s="40">
        <f t="shared" si="1033"/>
        <v>0</v>
      </c>
      <c r="X2073" t="str">
        <f t="shared" si="1034"/>
        <v/>
      </c>
      <c r="Y2073" s="40">
        <f t="shared" si="1035"/>
        <v>0</v>
      </c>
      <c r="Z2073" s="40">
        <f t="shared" si="1036"/>
        <v>0</v>
      </c>
      <c r="AA2073" s="40">
        <f t="shared" si="1037"/>
        <v>0</v>
      </c>
      <c r="AB2073" s="40">
        <f t="shared" si="1038"/>
        <v>0</v>
      </c>
      <c r="AC2073" s="40">
        <f t="shared" si="1039"/>
        <v>0</v>
      </c>
      <c r="AD2073" s="39">
        <f t="shared" si="1040"/>
        <v>0</v>
      </c>
      <c r="AE2073" s="39">
        <f t="shared" si="1041"/>
        <v>0</v>
      </c>
      <c r="AF2073" t="str">
        <f t="shared" si="1042"/>
        <v/>
      </c>
      <c r="AG2073" t="str">
        <f t="shared" si="1043"/>
        <v/>
      </c>
      <c r="AH2073" t="str">
        <f t="shared" si="1044"/>
        <v/>
      </c>
      <c r="AJ2073" s="41" t="str">
        <f t="shared" si="1045"/>
        <v/>
      </c>
      <c r="AK2073" s="42" t="str">
        <f t="shared" si="1046"/>
        <v/>
      </c>
      <c r="AL2073" s="41" t="str">
        <f t="shared" si="1047"/>
        <v/>
      </c>
      <c r="AM2073" s="41" t="str">
        <f t="shared" si="1048"/>
        <v/>
      </c>
      <c r="AN2073" s="41" t="str">
        <f t="shared" si="1049"/>
        <v/>
      </c>
      <c r="AO2073" s="42" t="str">
        <f t="shared" si="1050"/>
        <v/>
      </c>
      <c r="AP2073" s="41" t="str">
        <f t="shared" si="1051"/>
        <v/>
      </c>
      <c r="AQ2073" s="41" t="str">
        <f t="shared" si="1052"/>
        <v/>
      </c>
      <c r="AR2073" s="41" t="str">
        <f>IF($AQ2073="","",COUNTIFS(L_ChaveCob,$AQ2073,L_Ausencia,"&gt;"&amp;$W2073)+COUNTIFS($AQ$4:$AQ2073,$AQ2073,$W$4:$W2073,$W2073))</f>
        <v/>
      </c>
      <c r="AS2073" s="42">
        <f t="shared" si="1053"/>
        <v>0</v>
      </c>
      <c r="AT2073" s="42">
        <f t="shared" si="1054"/>
        <v>0</v>
      </c>
      <c r="AU2073" s="42">
        <f t="shared" si="1055"/>
        <v>0</v>
      </c>
    </row>
    <row r="2074" spans="1:47" x14ac:dyDescent="0.2">
      <c r="A2074" s="35"/>
      <c r="B2074" s="36"/>
      <c r="C2074" s="36"/>
      <c r="D2074" s="36"/>
      <c r="E2074" s="37"/>
      <c r="F2074" s="37"/>
      <c r="G2074" s="36"/>
      <c r="H2074" s="36"/>
      <c r="I2074" s="36"/>
      <c r="J2074" s="36"/>
      <c r="K2074" s="37"/>
      <c r="L2074" s="37"/>
      <c r="M2074" s="37"/>
      <c r="N2074" s="38" t="str">
        <f t="shared" si="1024"/>
        <v/>
      </c>
      <c r="O2074" t="str">
        <f t="shared" si="1025"/>
        <v/>
      </c>
      <c r="P2074" t="str">
        <f t="shared" si="1026"/>
        <v/>
      </c>
      <c r="Q2074" t="str">
        <f t="shared" si="1027"/>
        <v/>
      </c>
      <c r="R2074" t="str">
        <f t="shared" si="1028"/>
        <v/>
      </c>
      <c r="S2074" t="str">
        <f t="shared" si="1029"/>
        <v/>
      </c>
      <c r="T2074" s="39" t="str">
        <f t="shared" si="1030"/>
        <v/>
      </c>
      <c r="U2074" s="40">
        <f t="shared" si="1031"/>
        <v>0</v>
      </c>
      <c r="V2074" s="40">
        <f t="shared" si="1032"/>
        <v>0</v>
      </c>
      <c r="W2074" s="40">
        <f t="shared" si="1033"/>
        <v>0</v>
      </c>
      <c r="X2074" t="str">
        <f t="shared" si="1034"/>
        <v/>
      </c>
      <c r="Y2074" s="40">
        <f t="shared" si="1035"/>
        <v>0</v>
      </c>
      <c r="Z2074" s="40">
        <f t="shared" si="1036"/>
        <v>0</v>
      </c>
      <c r="AA2074" s="40">
        <f t="shared" si="1037"/>
        <v>0</v>
      </c>
      <c r="AB2074" s="40">
        <f t="shared" si="1038"/>
        <v>0</v>
      </c>
      <c r="AC2074" s="40">
        <f t="shared" si="1039"/>
        <v>0</v>
      </c>
      <c r="AD2074" s="39">
        <f t="shared" si="1040"/>
        <v>0</v>
      </c>
      <c r="AE2074" s="39">
        <f t="shared" si="1041"/>
        <v>0</v>
      </c>
      <c r="AF2074" t="str">
        <f t="shared" si="1042"/>
        <v/>
      </c>
      <c r="AG2074" t="str">
        <f t="shared" si="1043"/>
        <v/>
      </c>
      <c r="AH2074" t="str">
        <f t="shared" si="1044"/>
        <v/>
      </c>
      <c r="AJ2074" s="41" t="str">
        <f t="shared" si="1045"/>
        <v/>
      </c>
      <c r="AK2074" s="42" t="str">
        <f t="shared" si="1046"/>
        <v/>
      </c>
      <c r="AL2074" s="41" t="str">
        <f t="shared" si="1047"/>
        <v/>
      </c>
      <c r="AM2074" s="41" t="str">
        <f t="shared" si="1048"/>
        <v/>
      </c>
      <c r="AN2074" s="41" t="str">
        <f t="shared" si="1049"/>
        <v/>
      </c>
      <c r="AO2074" s="42" t="str">
        <f t="shared" si="1050"/>
        <v/>
      </c>
      <c r="AP2074" s="41" t="str">
        <f t="shared" si="1051"/>
        <v/>
      </c>
      <c r="AQ2074" s="41" t="str">
        <f t="shared" si="1052"/>
        <v/>
      </c>
      <c r="AR2074" s="41" t="str">
        <f>IF($AQ2074="","",COUNTIFS(L_ChaveCob,$AQ2074,L_Ausencia,"&gt;"&amp;$W2074)+COUNTIFS($AQ$4:$AQ2074,$AQ2074,$W$4:$W2074,$W2074))</f>
        <v/>
      </c>
      <c r="AS2074" s="42">
        <f t="shared" si="1053"/>
        <v>0</v>
      </c>
      <c r="AT2074" s="42">
        <f t="shared" si="1054"/>
        <v>0</v>
      </c>
      <c r="AU2074" s="42">
        <f t="shared" si="1055"/>
        <v>0</v>
      </c>
    </row>
    <row r="2075" spans="1:47" x14ac:dyDescent="0.2">
      <c r="A2075" s="35"/>
      <c r="B2075" s="36"/>
      <c r="C2075" s="36"/>
      <c r="D2075" s="36"/>
      <c r="E2075" s="37"/>
      <c r="F2075" s="37"/>
      <c r="G2075" s="36"/>
      <c r="H2075" s="36"/>
      <c r="I2075" s="36"/>
      <c r="J2075" s="36"/>
      <c r="K2075" s="37"/>
      <c r="L2075" s="37"/>
      <c r="M2075" s="37"/>
      <c r="N2075" s="38" t="str">
        <f t="shared" si="1024"/>
        <v/>
      </c>
      <c r="O2075" t="str">
        <f t="shared" si="1025"/>
        <v/>
      </c>
      <c r="P2075" t="str">
        <f t="shared" si="1026"/>
        <v/>
      </c>
      <c r="Q2075" t="str">
        <f t="shared" si="1027"/>
        <v/>
      </c>
      <c r="R2075" t="str">
        <f t="shared" si="1028"/>
        <v/>
      </c>
      <c r="S2075" t="str">
        <f t="shared" si="1029"/>
        <v/>
      </c>
      <c r="T2075" s="39" t="str">
        <f t="shared" si="1030"/>
        <v/>
      </c>
      <c r="U2075" s="40">
        <f t="shared" si="1031"/>
        <v>0</v>
      </c>
      <c r="V2075" s="40">
        <f t="shared" si="1032"/>
        <v>0</v>
      </c>
      <c r="W2075" s="40">
        <f t="shared" si="1033"/>
        <v>0</v>
      </c>
      <c r="X2075" t="str">
        <f t="shared" si="1034"/>
        <v/>
      </c>
      <c r="Y2075" s="40">
        <f t="shared" si="1035"/>
        <v>0</v>
      </c>
      <c r="Z2075" s="40">
        <f t="shared" si="1036"/>
        <v>0</v>
      </c>
      <c r="AA2075" s="40">
        <f t="shared" si="1037"/>
        <v>0</v>
      </c>
      <c r="AB2075" s="40">
        <f t="shared" si="1038"/>
        <v>0</v>
      </c>
      <c r="AC2075" s="40">
        <f t="shared" si="1039"/>
        <v>0</v>
      </c>
      <c r="AD2075" s="39">
        <f t="shared" si="1040"/>
        <v>0</v>
      </c>
      <c r="AE2075" s="39">
        <f t="shared" si="1041"/>
        <v>0</v>
      </c>
      <c r="AF2075" t="str">
        <f t="shared" si="1042"/>
        <v/>
      </c>
      <c r="AG2075" t="str">
        <f t="shared" si="1043"/>
        <v/>
      </c>
      <c r="AH2075" t="str">
        <f t="shared" si="1044"/>
        <v/>
      </c>
      <c r="AJ2075" s="41" t="str">
        <f t="shared" si="1045"/>
        <v/>
      </c>
      <c r="AK2075" s="42" t="str">
        <f t="shared" si="1046"/>
        <v/>
      </c>
      <c r="AL2075" s="41" t="str">
        <f t="shared" si="1047"/>
        <v/>
      </c>
      <c r="AM2075" s="41" t="str">
        <f t="shared" si="1048"/>
        <v/>
      </c>
      <c r="AN2075" s="41" t="str">
        <f t="shared" si="1049"/>
        <v/>
      </c>
      <c r="AO2075" s="42" t="str">
        <f t="shared" si="1050"/>
        <v/>
      </c>
      <c r="AP2075" s="41" t="str">
        <f t="shared" si="1051"/>
        <v/>
      </c>
      <c r="AQ2075" s="41" t="str">
        <f t="shared" si="1052"/>
        <v/>
      </c>
      <c r="AR2075" s="41" t="str">
        <f>IF($AQ2075="","",COUNTIFS(L_ChaveCob,$AQ2075,L_Ausencia,"&gt;"&amp;$W2075)+COUNTIFS($AQ$4:$AQ2075,$AQ2075,$W$4:$W2075,$W2075))</f>
        <v/>
      </c>
      <c r="AS2075" s="42">
        <f t="shared" si="1053"/>
        <v>0</v>
      </c>
      <c r="AT2075" s="42">
        <f t="shared" si="1054"/>
        <v>0</v>
      </c>
      <c r="AU2075" s="42">
        <f t="shared" si="1055"/>
        <v>0</v>
      </c>
    </row>
    <row r="2076" spans="1:47" x14ac:dyDescent="0.2">
      <c r="A2076" s="35"/>
      <c r="B2076" s="36"/>
      <c r="C2076" s="36"/>
      <c r="D2076" s="36"/>
      <c r="E2076" s="37"/>
      <c r="F2076" s="37"/>
      <c r="G2076" s="36"/>
      <c r="H2076" s="36"/>
      <c r="I2076" s="36"/>
      <c r="J2076" s="36"/>
      <c r="K2076" s="37"/>
      <c r="L2076" s="37"/>
      <c r="M2076" s="37"/>
      <c r="N2076" s="38" t="str">
        <f t="shared" si="1024"/>
        <v/>
      </c>
      <c r="O2076" t="str">
        <f t="shared" si="1025"/>
        <v/>
      </c>
      <c r="P2076" t="str">
        <f t="shared" si="1026"/>
        <v/>
      </c>
      <c r="Q2076" t="str">
        <f t="shared" si="1027"/>
        <v/>
      </c>
      <c r="R2076" t="str">
        <f t="shared" si="1028"/>
        <v/>
      </c>
      <c r="S2076" t="str">
        <f t="shared" si="1029"/>
        <v/>
      </c>
      <c r="T2076" s="39" t="str">
        <f t="shared" si="1030"/>
        <v/>
      </c>
      <c r="U2076" s="40">
        <f t="shared" si="1031"/>
        <v>0</v>
      </c>
      <c r="V2076" s="40">
        <f t="shared" si="1032"/>
        <v>0</v>
      </c>
      <c r="W2076" s="40">
        <f t="shared" si="1033"/>
        <v>0</v>
      </c>
      <c r="X2076" t="str">
        <f t="shared" si="1034"/>
        <v/>
      </c>
      <c r="Y2076" s="40">
        <f t="shared" si="1035"/>
        <v>0</v>
      </c>
      <c r="Z2076" s="40">
        <f t="shared" si="1036"/>
        <v>0</v>
      </c>
      <c r="AA2076" s="40">
        <f t="shared" si="1037"/>
        <v>0</v>
      </c>
      <c r="AB2076" s="40">
        <f t="shared" si="1038"/>
        <v>0</v>
      </c>
      <c r="AC2076" s="40">
        <f t="shared" si="1039"/>
        <v>0</v>
      </c>
      <c r="AD2076" s="39">
        <f t="shared" si="1040"/>
        <v>0</v>
      </c>
      <c r="AE2076" s="39">
        <f t="shared" si="1041"/>
        <v>0</v>
      </c>
      <c r="AF2076" t="str">
        <f t="shared" si="1042"/>
        <v/>
      </c>
      <c r="AG2076" t="str">
        <f t="shared" si="1043"/>
        <v/>
      </c>
      <c r="AH2076" t="str">
        <f t="shared" si="1044"/>
        <v/>
      </c>
      <c r="AJ2076" s="41" t="str">
        <f t="shared" si="1045"/>
        <v/>
      </c>
      <c r="AK2076" s="42" t="str">
        <f t="shared" si="1046"/>
        <v/>
      </c>
      <c r="AL2076" s="41" t="str">
        <f t="shared" si="1047"/>
        <v/>
      </c>
      <c r="AM2076" s="41" t="str">
        <f t="shared" si="1048"/>
        <v/>
      </c>
      <c r="AN2076" s="41" t="str">
        <f t="shared" si="1049"/>
        <v/>
      </c>
      <c r="AO2076" s="42" t="str">
        <f t="shared" si="1050"/>
        <v/>
      </c>
      <c r="AP2076" s="41" t="str">
        <f t="shared" si="1051"/>
        <v/>
      </c>
      <c r="AQ2076" s="41" t="str">
        <f t="shared" si="1052"/>
        <v/>
      </c>
      <c r="AR2076" s="41" t="str">
        <f>IF($AQ2076="","",COUNTIFS(L_ChaveCob,$AQ2076,L_Ausencia,"&gt;"&amp;$W2076)+COUNTIFS($AQ$4:$AQ2076,$AQ2076,$W$4:$W2076,$W2076))</f>
        <v/>
      </c>
      <c r="AS2076" s="42">
        <f t="shared" si="1053"/>
        <v>0</v>
      </c>
      <c r="AT2076" s="42">
        <f t="shared" si="1054"/>
        <v>0</v>
      </c>
      <c r="AU2076" s="42">
        <f t="shared" si="1055"/>
        <v>0</v>
      </c>
    </row>
    <row r="2077" spans="1:47" x14ac:dyDescent="0.2">
      <c r="A2077" s="35"/>
      <c r="B2077" s="36"/>
      <c r="C2077" s="36"/>
      <c r="D2077" s="36"/>
      <c r="E2077" s="37"/>
      <c r="F2077" s="37"/>
      <c r="G2077" s="36"/>
      <c r="H2077" s="36"/>
      <c r="I2077" s="36"/>
      <c r="J2077" s="36"/>
      <c r="K2077" s="37"/>
      <c r="L2077" s="37"/>
      <c r="M2077" s="37"/>
      <c r="N2077" s="38" t="str">
        <f t="shared" si="1024"/>
        <v/>
      </c>
      <c r="O2077" t="str">
        <f t="shared" si="1025"/>
        <v/>
      </c>
      <c r="P2077" t="str">
        <f t="shared" si="1026"/>
        <v/>
      </c>
      <c r="Q2077" t="str">
        <f t="shared" si="1027"/>
        <v/>
      </c>
      <c r="R2077" t="str">
        <f t="shared" si="1028"/>
        <v/>
      </c>
      <c r="S2077" t="str">
        <f t="shared" si="1029"/>
        <v/>
      </c>
      <c r="T2077" s="39" t="str">
        <f t="shared" si="1030"/>
        <v/>
      </c>
      <c r="U2077" s="40">
        <f t="shared" si="1031"/>
        <v>0</v>
      </c>
      <c r="V2077" s="40">
        <f t="shared" si="1032"/>
        <v>0</v>
      </c>
      <c r="W2077" s="40">
        <f t="shared" si="1033"/>
        <v>0</v>
      </c>
      <c r="X2077" t="str">
        <f t="shared" si="1034"/>
        <v/>
      </c>
      <c r="Y2077" s="40">
        <f t="shared" si="1035"/>
        <v>0</v>
      </c>
      <c r="Z2077" s="40">
        <f t="shared" si="1036"/>
        <v>0</v>
      </c>
      <c r="AA2077" s="40">
        <f t="shared" si="1037"/>
        <v>0</v>
      </c>
      <c r="AB2077" s="40">
        <f t="shared" si="1038"/>
        <v>0</v>
      </c>
      <c r="AC2077" s="40">
        <f t="shared" si="1039"/>
        <v>0</v>
      </c>
      <c r="AD2077" s="39">
        <f t="shared" si="1040"/>
        <v>0</v>
      </c>
      <c r="AE2077" s="39">
        <f t="shared" si="1041"/>
        <v>0</v>
      </c>
      <c r="AF2077" t="str">
        <f t="shared" si="1042"/>
        <v/>
      </c>
      <c r="AG2077" t="str">
        <f t="shared" si="1043"/>
        <v/>
      </c>
      <c r="AH2077" t="str">
        <f t="shared" si="1044"/>
        <v/>
      </c>
      <c r="AJ2077" s="41" t="str">
        <f t="shared" si="1045"/>
        <v/>
      </c>
      <c r="AK2077" s="42" t="str">
        <f t="shared" si="1046"/>
        <v/>
      </c>
      <c r="AL2077" s="41" t="str">
        <f t="shared" si="1047"/>
        <v/>
      </c>
      <c r="AM2077" s="41" t="str">
        <f t="shared" si="1048"/>
        <v/>
      </c>
      <c r="AN2077" s="41" t="str">
        <f t="shared" si="1049"/>
        <v/>
      </c>
      <c r="AO2077" s="42" t="str">
        <f t="shared" si="1050"/>
        <v/>
      </c>
      <c r="AP2077" s="41" t="str">
        <f t="shared" si="1051"/>
        <v/>
      </c>
      <c r="AQ2077" s="41" t="str">
        <f t="shared" si="1052"/>
        <v/>
      </c>
      <c r="AR2077" s="41" t="str">
        <f>IF($AQ2077="","",COUNTIFS(L_ChaveCob,$AQ2077,L_Ausencia,"&gt;"&amp;$W2077)+COUNTIFS($AQ$4:$AQ2077,$AQ2077,$W$4:$W2077,$W2077))</f>
        <v/>
      </c>
      <c r="AS2077" s="42">
        <f t="shared" si="1053"/>
        <v>0</v>
      </c>
      <c r="AT2077" s="42">
        <f t="shared" si="1054"/>
        <v>0</v>
      </c>
      <c r="AU2077" s="42">
        <f t="shared" si="1055"/>
        <v>0</v>
      </c>
    </row>
    <row r="2078" spans="1:47" x14ac:dyDescent="0.2">
      <c r="A2078" s="35"/>
      <c r="B2078" s="36"/>
      <c r="C2078" s="36"/>
      <c r="D2078" s="36"/>
      <c r="E2078" s="37"/>
      <c r="F2078" s="37"/>
      <c r="G2078" s="36"/>
      <c r="H2078" s="36"/>
      <c r="I2078" s="36"/>
      <c r="J2078" s="36"/>
      <c r="K2078" s="37"/>
      <c r="L2078" s="37"/>
      <c r="M2078" s="37"/>
      <c r="N2078" s="38" t="str">
        <f t="shared" si="1024"/>
        <v/>
      </c>
      <c r="O2078" t="str">
        <f t="shared" si="1025"/>
        <v/>
      </c>
      <c r="P2078" t="str">
        <f t="shared" si="1026"/>
        <v/>
      </c>
      <c r="Q2078" t="str">
        <f t="shared" si="1027"/>
        <v/>
      </c>
      <c r="R2078" t="str">
        <f t="shared" si="1028"/>
        <v/>
      </c>
      <c r="S2078" t="str">
        <f t="shared" si="1029"/>
        <v/>
      </c>
      <c r="T2078" s="39" t="str">
        <f t="shared" si="1030"/>
        <v/>
      </c>
      <c r="U2078" s="40">
        <f t="shared" si="1031"/>
        <v>0</v>
      </c>
      <c r="V2078" s="40">
        <f t="shared" si="1032"/>
        <v>0</v>
      </c>
      <c r="W2078" s="40">
        <f t="shared" si="1033"/>
        <v>0</v>
      </c>
      <c r="X2078" t="str">
        <f t="shared" si="1034"/>
        <v/>
      </c>
      <c r="Y2078" s="40">
        <f t="shared" si="1035"/>
        <v>0</v>
      </c>
      <c r="Z2078" s="40">
        <f t="shared" si="1036"/>
        <v>0</v>
      </c>
      <c r="AA2078" s="40">
        <f t="shared" si="1037"/>
        <v>0</v>
      </c>
      <c r="AB2078" s="40">
        <f t="shared" si="1038"/>
        <v>0</v>
      </c>
      <c r="AC2078" s="40">
        <f t="shared" si="1039"/>
        <v>0</v>
      </c>
      <c r="AD2078" s="39">
        <f t="shared" si="1040"/>
        <v>0</v>
      </c>
      <c r="AE2078" s="39">
        <f t="shared" si="1041"/>
        <v>0</v>
      </c>
      <c r="AF2078" t="str">
        <f t="shared" si="1042"/>
        <v/>
      </c>
      <c r="AG2078" t="str">
        <f t="shared" si="1043"/>
        <v/>
      </c>
      <c r="AH2078" t="str">
        <f t="shared" si="1044"/>
        <v/>
      </c>
      <c r="AJ2078" s="41" t="str">
        <f t="shared" si="1045"/>
        <v/>
      </c>
      <c r="AK2078" s="42" t="str">
        <f t="shared" si="1046"/>
        <v/>
      </c>
      <c r="AL2078" s="41" t="str">
        <f t="shared" si="1047"/>
        <v/>
      </c>
      <c r="AM2078" s="41" t="str">
        <f t="shared" si="1048"/>
        <v/>
      </c>
      <c r="AN2078" s="41" t="str">
        <f t="shared" si="1049"/>
        <v/>
      </c>
      <c r="AO2078" s="42" t="str">
        <f t="shared" si="1050"/>
        <v/>
      </c>
      <c r="AP2078" s="41" t="str">
        <f t="shared" si="1051"/>
        <v/>
      </c>
      <c r="AQ2078" s="41" t="str">
        <f t="shared" si="1052"/>
        <v/>
      </c>
      <c r="AR2078" s="41" t="str">
        <f>IF($AQ2078="","",COUNTIFS(L_ChaveCob,$AQ2078,L_Ausencia,"&gt;"&amp;$W2078)+COUNTIFS($AQ$4:$AQ2078,$AQ2078,$W$4:$W2078,$W2078))</f>
        <v/>
      </c>
      <c r="AS2078" s="42">
        <f t="shared" si="1053"/>
        <v>0</v>
      </c>
      <c r="AT2078" s="42">
        <f t="shared" si="1054"/>
        <v>0</v>
      </c>
      <c r="AU2078" s="42">
        <f t="shared" si="1055"/>
        <v>0</v>
      </c>
    </row>
    <row r="2079" spans="1:47" x14ac:dyDescent="0.2">
      <c r="A2079" s="35"/>
      <c r="B2079" s="36"/>
      <c r="C2079" s="36"/>
      <c r="D2079" s="36"/>
      <c r="E2079" s="37"/>
      <c r="F2079" s="37"/>
      <c r="G2079" s="36"/>
      <c r="H2079" s="36"/>
      <c r="I2079" s="36"/>
      <c r="J2079" s="36"/>
      <c r="K2079" s="37"/>
      <c r="L2079" s="37"/>
      <c r="M2079" s="37"/>
      <c r="N2079" s="38" t="str">
        <f t="shared" si="1024"/>
        <v/>
      </c>
      <c r="O2079" t="str">
        <f t="shared" si="1025"/>
        <v/>
      </c>
      <c r="P2079" t="str">
        <f t="shared" si="1026"/>
        <v/>
      </c>
      <c r="Q2079" t="str">
        <f t="shared" si="1027"/>
        <v/>
      </c>
      <c r="R2079" t="str">
        <f t="shared" si="1028"/>
        <v/>
      </c>
      <c r="S2079" t="str">
        <f t="shared" si="1029"/>
        <v/>
      </c>
      <c r="T2079" s="39" t="str">
        <f t="shared" si="1030"/>
        <v/>
      </c>
      <c r="U2079" s="40">
        <f t="shared" si="1031"/>
        <v>0</v>
      </c>
      <c r="V2079" s="40">
        <f t="shared" si="1032"/>
        <v>0</v>
      </c>
      <c r="W2079" s="40">
        <f t="shared" si="1033"/>
        <v>0</v>
      </c>
      <c r="X2079" t="str">
        <f t="shared" si="1034"/>
        <v/>
      </c>
      <c r="Y2079" s="40">
        <f t="shared" si="1035"/>
        <v>0</v>
      </c>
      <c r="Z2079" s="40">
        <f t="shared" si="1036"/>
        <v>0</v>
      </c>
      <c r="AA2079" s="40">
        <f t="shared" si="1037"/>
        <v>0</v>
      </c>
      <c r="AB2079" s="40">
        <f t="shared" si="1038"/>
        <v>0</v>
      </c>
      <c r="AC2079" s="40">
        <f t="shared" si="1039"/>
        <v>0</v>
      </c>
      <c r="AD2079" s="39">
        <f t="shared" si="1040"/>
        <v>0</v>
      </c>
      <c r="AE2079" s="39">
        <f t="shared" si="1041"/>
        <v>0</v>
      </c>
      <c r="AF2079" t="str">
        <f t="shared" si="1042"/>
        <v/>
      </c>
      <c r="AG2079" t="str">
        <f t="shared" si="1043"/>
        <v/>
      </c>
      <c r="AH2079" t="str">
        <f t="shared" si="1044"/>
        <v/>
      </c>
      <c r="AJ2079" s="41" t="str">
        <f t="shared" si="1045"/>
        <v/>
      </c>
      <c r="AK2079" s="42" t="str">
        <f t="shared" si="1046"/>
        <v/>
      </c>
      <c r="AL2079" s="41" t="str">
        <f t="shared" si="1047"/>
        <v/>
      </c>
      <c r="AM2079" s="41" t="str">
        <f t="shared" si="1048"/>
        <v/>
      </c>
      <c r="AN2079" s="41" t="str">
        <f t="shared" si="1049"/>
        <v/>
      </c>
      <c r="AO2079" s="42" t="str">
        <f t="shared" si="1050"/>
        <v/>
      </c>
      <c r="AP2079" s="41" t="str">
        <f t="shared" si="1051"/>
        <v/>
      </c>
      <c r="AQ2079" s="41" t="str">
        <f t="shared" si="1052"/>
        <v/>
      </c>
      <c r="AR2079" s="41" t="str">
        <f>IF($AQ2079="","",COUNTIFS(L_ChaveCob,$AQ2079,L_Ausencia,"&gt;"&amp;$W2079)+COUNTIFS($AQ$4:$AQ2079,$AQ2079,$W$4:$W2079,$W2079))</f>
        <v/>
      </c>
      <c r="AS2079" s="42">
        <f t="shared" si="1053"/>
        <v>0</v>
      </c>
      <c r="AT2079" s="42">
        <f t="shared" si="1054"/>
        <v>0</v>
      </c>
      <c r="AU2079" s="42">
        <f t="shared" si="1055"/>
        <v>0</v>
      </c>
    </row>
    <row r="2080" spans="1:47" x14ac:dyDescent="0.2">
      <c r="A2080" s="35"/>
      <c r="B2080" s="36"/>
      <c r="C2080" s="36"/>
      <c r="D2080" s="36"/>
      <c r="E2080" s="37"/>
      <c r="F2080" s="37"/>
      <c r="G2080" s="36"/>
      <c r="H2080" s="36"/>
      <c r="I2080" s="36"/>
      <c r="J2080" s="36"/>
      <c r="K2080" s="37"/>
      <c r="L2080" s="37"/>
      <c r="M2080" s="37"/>
      <c r="N2080" s="38" t="str">
        <f t="shared" si="1024"/>
        <v/>
      </c>
      <c r="O2080" t="str">
        <f t="shared" si="1025"/>
        <v/>
      </c>
      <c r="P2080" t="str">
        <f t="shared" si="1026"/>
        <v/>
      </c>
      <c r="Q2080" t="str">
        <f t="shared" si="1027"/>
        <v/>
      </c>
      <c r="R2080" t="str">
        <f t="shared" si="1028"/>
        <v/>
      </c>
      <c r="S2080" t="str">
        <f t="shared" si="1029"/>
        <v/>
      </c>
      <c r="T2080" s="39" t="str">
        <f t="shared" si="1030"/>
        <v/>
      </c>
      <c r="U2080" s="40">
        <f t="shared" si="1031"/>
        <v>0</v>
      </c>
      <c r="V2080" s="40">
        <f t="shared" si="1032"/>
        <v>0</v>
      </c>
      <c r="W2080" s="40">
        <f t="shared" si="1033"/>
        <v>0</v>
      </c>
      <c r="X2080" t="str">
        <f t="shared" si="1034"/>
        <v/>
      </c>
      <c r="Y2080" s="40">
        <f t="shared" si="1035"/>
        <v>0</v>
      </c>
      <c r="Z2080" s="40">
        <f t="shared" si="1036"/>
        <v>0</v>
      </c>
      <c r="AA2080" s="40">
        <f t="shared" si="1037"/>
        <v>0</v>
      </c>
      <c r="AB2080" s="40">
        <f t="shared" si="1038"/>
        <v>0</v>
      </c>
      <c r="AC2080" s="40">
        <f t="shared" si="1039"/>
        <v>0</v>
      </c>
      <c r="AD2080" s="39">
        <f t="shared" si="1040"/>
        <v>0</v>
      </c>
      <c r="AE2080" s="39">
        <f t="shared" si="1041"/>
        <v>0</v>
      </c>
      <c r="AF2080" t="str">
        <f t="shared" si="1042"/>
        <v/>
      </c>
      <c r="AG2080" t="str">
        <f t="shared" si="1043"/>
        <v/>
      </c>
      <c r="AH2080" t="str">
        <f t="shared" si="1044"/>
        <v/>
      </c>
      <c r="AJ2080" s="41" t="str">
        <f t="shared" si="1045"/>
        <v/>
      </c>
      <c r="AK2080" s="42" t="str">
        <f t="shared" si="1046"/>
        <v/>
      </c>
      <c r="AL2080" s="41" t="str">
        <f t="shared" si="1047"/>
        <v/>
      </c>
      <c r="AM2080" s="41" t="str">
        <f t="shared" si="1048"/>
        <v/>
      </c>
      <c r="AN2080" s="41" t="str">
        <f t="shared" si="1049"/>
        <v/>
      </c>
      <c r="AO2080" s="42" t="str">
        <f t="shared" si="1050"/>
        <v/>
      </c>
      <c r="AP2080" s="41" t="str">
        <f t="shared" si="1051"/>
        <v/>
      </c>
      <c r="AQ2080" s="41" t="str">
        <f t="shared" si="1052"/>
        <v/>
      </c>
      <c r="AR2080" s="41" t="str">
        <f>IF($AQ2080="","",COUNTIFS(L_ChaveCob,$AQ2080,L_Ausencia,"&gt;"&amp;$W2080)+COUNTIFS($AQ$4:$AQ2080,$AQ2080,$W$4:$W2080,$W2080))</f>
        <v/>
      </c>
      <c r="AS2080" s="42">
        <f t="shared" si="1053"/>
        <v>0</v>
      </c>
      <c r="AT2080" s="42">
        <f t="shared" si="1054"/>
        <v>0</v>
      </c>
      <c r="AU2080" s="42">
        <f t="shared" si="1055"/>
        <v>0</v>
      </c>
    </row>
    <row r="2081" spans="1:47" x14ac:dyDescent="0.2">
      <c r="A2081" s="35"/>
      <c r="B2081" s="36"/>
      <c r="C2081" s="36"/>
      <c r="D2081" s="36"/>
      <c r="E2081" s="37"/>
      <c r="F2081" s="37"/>
      <c r="G2081" s="36"/>
      <c r="H2081" s="36"/>
      <c r="I2081" s="36"/>
      <c r="J2081" s="36"/>
      <c r="K2081" s="37"/>
      <c r="L2081" s="37"/>
      <c r="M2081" s="37"/>
      <c r="N2081" s="38" t="str">
        <f t="shared" si="1024"/>
        <v/>
      </c>
      <c r="O2081" t="str">
        <f t="shared" si="1025"/>
        <v/>
      </c>
      <c r="P2081" t="str">
        <f t="shared" si="1026"/>
        <v/>
      </c>
      <c r="Q2081" t="str">
        <f t="shared" si="1027"/>
        <v/>
      </c>
      <c r="R2081" t="str">
        <f t="shared" si="1028"/>
        <v/>
      </c>
      <c r="S2081" t="str">
        <f t="shared" si="1029"/>
        <v/>
      </c>
      <c r="T2081" s="39" t="str">
        <f t="shared" si="1030"/>
        <v/>
      </c>
      <c r="U2081" s="40">
        <f t="shared" si="1031"/>
        <v>0</v>
      </c>
      <c r="V2081" s="40">
        <f t="shared" si="1032"/>
        <v>0</v>
      </c>
      <c r="W2081" s="40">
        <f t="shared" si="1033"/>
        <v>0</v>
      </c>
      <c r="X2081" t="str">
        <f t="shared" si="1034"/>
        <v/>
      </c>
      <c r="Y2081" s="40">
        <f t="shared" si="1035"/>
        <v>0</v>
      </c>
      <c r="Z2081" s="40">
        <f t="shared" si="1036"/>
        <v>0</v>
      </c>
      <c r="AA2081" s="40">
        <f t="shared" si="1037"/>
        <v>0</v>
      </c>
      <c r="AB2081" s="40">
        <f t="shared" si="1038"/>
        <v>0</v>
      </c>
      <c r="AC2081" s="40">
        <f t="shared" si="1039"/>
        <v>0</v>
      </c>
      <c r="AD2081" s="39">
        <f t="shared" si="1040"/>
        <v>0</v>
      </c>
      <c r="AE2081" s="39">
        <f t="shared" si="1041"/>
        <v>0</v>
      </c>
      <c r="AF2081" t="str">
        <f t="shared" si="1042"/>
        <v/>
      </c>
      <c r="AG2081" t="str">
        <f t="shared" si="1043"/>
        <v/>
      </c>
      <c r="AH2081" t="str">
        <f t="shared" si="1044"/>
        <v/>
      </c>
      <c r="AJ2081" s="41" t="str">
        <f t="shared" si="1045"/>
        <v/>
      </c>
      <c r="AK2081" s="42" t="str">
        <f t="shared" si="1046"/>
        <v/>
      </c>
      <c r="AL2081" s="41" t="str">
        <f t="shared" si="1047"/>
        <v/>
      </c>
      <c r="AM2081" s="41" t="str">
        <f t="shared" si="1048"/>
        <v/>
      </c>
      <c r="AN2081" s="41" t="str">
        <f t="shared" si="1049"/>
        <v/>
      </c>
      <c r="AO2081" s="42" t="str">
        <f t="shared" si="1050"/>
        <v/>
      </c>
      <c r="AP2081" s="41" t="str">
        <f t="shared" si="1051"/>
        <v/>
      </c>
      <c r="AQ2081" s="41" t="str">
        <f t="shared" si="1052"/>
        <v/>
      </c>
      <c r="AR2081" s="41" t="str">
        <f>IF($AQ2081="","",COUNTIFS(L_ChaveCob,$AQ2081,L_Ausencia,"&gt;"&amp;$W2081)+COUNTIFS($AQ$4:$AQ2081,$AQ2081,$W$4:$W2081,$W2081))</f>
        <v/>
      </c>
      <c r="AS2081" s="42">
        <f t="shared" si="1053"/>
        <v>0</v>
      </c>
      <c r="AT2081" s="42">
        <f t="shared" si="1054"/>
        <v>0</v>
      </c>
      <c r="AU2081" s="42">
        <f t="shared" si="1055"/>
        <v>0</v>
      </c>
    </row>
    <row r="2082" spans="1:47" x14ac:dyDescent="0.2">
      <c r="A2082" s="35"/>
      <c r="B2082" s="36"/>
      <c r="C2082" s="36"/>
      <c r="D2082" s="36"/>
      <c r="E2082" s="37"/>
      <c r="F2082" s="37"/>
      <c r="G2082" s="36"/>
      <c r="H2082" s="36"/>
      <c r="I2082" s="36"/>
      <c r="J2082" s="36"/>
      <c r="K2082" s="37"/>
      <c r="L2082" s="37"/>
      <c r="M2082" s="37"/>
      <c r="N2082" s="38" t="str">
        <f t="shared" si="1024"/>
        <v/>
      </c>
      <c r="O2082" t="str">
        <f t="shared" si="1025"/>
        <v/>
      </c>
      <c r="P2082" t="str">
        <f t="shared" si="1026"/>
        <v/>
      </c>
      <c r="Q2082" t="str">
        <f t="shared" si="1027"/>
        <v/>
      </c>
      <c r="R2082" t="str">
        <f t="shared" si="1028"/>
        <v/>
      </c>
      <c r="S2082" t="str">
        <f t="shared" si="1029"/>
        <v/>
      </c>
      <c r="T2082" s="39" t="str">
        <f t="shared" si="1030"/>
        <v/>
      </c>
      <c r="U2082" s="40">
        <f t="shared" si="1031"/>
        <v>0</v>
      </c>
      <c r="V2082" s="40">
        <f t="shared" si="1032"/>
        <v>0</v>
      </c>
      <c r="W2082" s="40">
        <f t="shared" si="1033"/>
        <v>0</v>
      </c>
      <c r="X2082" t="str">
        <f t="shared" si="1034"/>
        <v/>
      </c>
      <c r="Y2082" s="40">
        <f t="shared" si="1035"/>
        <v>0</v>
      </c>
      <c r="Z2082" s="40">
        <f t="shared" si="1036"/>
        <v>0</v>
      </c>
      <c r="AA2082" s="40">
        <f t="shared" si="1037"/>
        <v>0</v>
      </c>
      <c r="AB2082" s="40">
        <f t="shared" si="1038"/>
        <v>0</v>
      </c>
      <c r="AC2082" s="40">
        <f t="shared" si="1039"/>
        <v>0</v>
      </c>
      <c r="AD2082" s="39">
        <f t="shared" si="1040"/>
        <v>0</v>
      </c>
      <c r="AE2082" s="39">
        <f t="shared" si="1041"/>
        <v>0</v>
      </c>
      <c r="AF2082" t="str">
        <f t="shared" si="1042"/>
        <v/>
      </c>
      <c r="AG2082" t="str">
        <f t="shared" si="1043"/>
        <v/>
      </c>
      <c r="AH2082" t="str">
        <f t="shared" si="1044"/>
        <v/>
      </c>
      <c r="AJ2082" s="41" t="str">
        <f t="shared" si="1045"/>
        <v/>
      </c>
      <c r="AK2082" s="42" t="str">
        <f t="shared" si="1046"/>
        <v/>
      </c>
      <c r="AL2082" s="41" t="str">
        <f t="shared" si="1047"/>
        <v/>
      </c>
      <c r="AM2082" s="41" t="str">
        <f t="shared" si="1048"/>
        <v/>
      </c>
      <c r="AN2082" s="41" t="str">
        <f t="shared" si="1049"/>
        <v/>
      </c>
      <c r="AO2082" s="42" t="str">
        <f t="shared" si="1050"/>
        <v/>
      </c>
      <c r="AP2082" s="41" t="str">
        <f t="shared" si="1051"/>
        <v/>
      </c>
      <c r="AQ2082" s="41" t="str">
        <f t="shared" si="1052"/>
        <v/>
      </c>
      <c r="AR2082" s="41" t="str">
        <f>IF($AQ2082="","",COUNTIFS(L_ChaveCob,$AQ2082,L_Ausencia,"&gt;"&amp;$W2082)+COUNTIFS($AQ$4:$AQ2082,$AQ2082,$W$4:$W2082,$W2082))</f>
        <v/>
      </c>
      <c r="AS2082" s="42">
        <f t="shared" si="1053"/>
        <v>0</v>
      </c>
      <c r="AT2082" s="42">
        <f t="shared" si="1054"/>
        <v>0</v>
      </c>
      <c r="AU2082" s="42">
        <f t="shared" si="1055"/>
        <v>0</v>
      </c>
    </row>
    <row r="2083" spans="1:47" x14ac:dyDescent="0.2">
      <c r="A2083" s="35"/>
      <c r="B2083" s="36"/>
      <c r="C2083" s="36"/>
      <c r="D2083" s="36"/>
      <c r="E2083" s="37"/>
      <c r="F2083" s="37"/>
      <c r="G2083" s="36"/>
      <c r="H2083" s="36"/>
      <c r="I2083" s="36"/>
      <c r="J2083" s="36"/>
      <c r="K2083" s="37"/>
      <c r="L2083" s="37"/>
      <c r="M2083" s="37"/>
      <c r="N2083" s="38" t="str">
        <f t="shared" si="1024"/>
        <v/>
      </c>
      <c r="O2083" t="str">
        <f t="shared" si="1025"/>
        <v/>
      </c>
      <c r="P2083" t="str">
        <f t="shared" si="1026"/>
        <v/>
      </c>
      <c r="Q2083" t="str">
        <f t="shared" si="1027"/>
        <v/>
      </c>
      <c r="R2083" t="str">
        <f t="shared" si="1028"/>
        <v/>
      </c>
      <c r="S2083" t="str">
        <f t="shared" si="1029"/>
        <v/>
      </c>
      <c r="T2083" s="39" t="str">
        <f t="shared" si="1030"/>
        <v/>
      </c>
      <c r="U2083" s="40">
        <f t="shared" si="1031"/>
        <v>0</v>
      </c>
      <c r="V2083" s="40">
        <f t="shared" si="1032"/>
        <v>0</v>
      </c>
      <c r="W2083" s="40">
        <f t="shared" si="1033"/>
        <v>0</v>
      </c>
      <c r="X2083" t="str">
        <f t="shared" si="1034"/>
        <v/>
      </c>
      <c r="Y2083" s="40">
        <f t="shared" si="1035"/>
        <v>0</v>
      </c>
      <c r="Z2083" s="40">
        <f t="shared" si="1036"/>
        <v>0</v>
      </c>
      <c r="AA2083" s="40">
        <f t="shared" si="1037"/>
        <v>0</v>
      </c>
      <c r="AB2083" s="40">
        <f t="shared" si="1038"/>
        <v>0</v>
      </c>
      <c r="AC2083" s="40">
        <f t="shared" si="1039"/>
        <v>0</v>
      </c>
      <c r="AD2083" s="39">
        <f t="shared" si="1040"/>
        <v>0</v>
      </c>
      <c r="AE2083" s="39">
        <f t="shared" si="1041"/>
        <v>0</v>
      </c>
      <c r="AF2083" t="str">
        <f t="shared" si="1042"/>
        <v/>
      </c>
      <c r="AG2083" t="str">
        <f t="shared" si="1043"/>
        <v/>
      </c>
      <c r="AH2083" t="str">
        <f t="shared" si="1044"/>
        <v/>
      </c>
      <c r="AJ2083" s="41" t="str">
        <f t="shared" si="1045"/>
        <v/>
      </c>
      <c r="AK2083" s="42" t="str">
        <f t="shared" si="1046"/>
        <v/>
      </c>
      <c r="AL2083" s="41" t="str">
        <f t="shared" si="1047"/>
        <v/>
      </c>
      <c r="AM2083" s="41" t="str">
        <f t="shared" si="1048"/>
        <v/>
      </c>
      <c r="AN2083" s="41" t="str">
        <f t="shared" si="1049"/>
        <v/>
      </c>
      <c r="AO2083" s="42" t="str">
        <f t="shared" si="1050"/>
        <v/>
      </c>
      <c r="AP2083" s="41" t="str">
        <f t="shared" si="1051"/>
        <v/>
      </c>
      <c r="AQ2083" s="41" t="str">
        <f t="shared" si="1052"/>
        <v/>
      </c>
      <c r="AR2083" s="41" t="str">
        <f>IF($AQ2083="","",COUNTIFS(L_ChaveCob,$AQ2083,L_Ausencia,"&gt;"&amp;$W2083)+COUNTIFS($AQ$4:$AQ2083,$AQ2083,$W$4:$W2083,$W2083))</f>
        <v/>
      </c>
      <c r="AS2083" s="42">
        <f t="shared" si="1053"/>
        <v>0</v>
      </c>
      <c r="AT2083" s="42">
        <f t="shared" si="1054"/>
        <v>0</v>
      </c>
      <c r="AU2083" s="42">
        <f t="shared" si="1055"/>
        <v>0</v>
      </c>
    </row>
    <row r="2084" spans="1:47" x14ac:dyDescent="0.2">
      <c r="A2084" s="35"/>
      <c r="B2084" s="36"/>
      <c r="C2084" s="36"/>
      <c r="D2084" s="36"/>
      <c r="E2084" s="37"/>
      <c r="F2084" s="37"/>
      <c r="G2084" s="36"/>
      <c r="H2084" s="36"/>
      <c r="I2084" s="36"/>
      <c r="J2084" s="36"/>
      <c r="K2084" s="37"/>
      <c r="L2084" s="37"/>
      <c r="M2084" s="37"/>
      <c r="N2084" s="38" t="str">
        <f t="shared" si="1024"/>
        <v/>
      </c>
      <c r="O2084" t="str">
        <f t="shared" si="1025"/>
        <v/>
      </c>
      <c r="P2084" t="str">
        <f t="shared" si="1026"/>
        <v/>
      </c>
      <c r="Q2084" t="str">
        <f t="shared" si="1027"/>
        <v/>
      </c>
      <c r="R2084" t="str">
        <f t="shared" si="1028"/>
        <v/>
      </c>
      <c r="S2084" t="str">
        <f t="shared" si="1029"/>
        <v/>
      </c>
      <c r="T2084" s="39" t="str">
        <f t="shared" si="1030"/>
        <v/>
      </c>
      <c r="U2084" s="40">
        <f t="shared" si="1031"/>
        <v>0</v>
      </c>
      <c r="V2084" s="40">
        <f t="shared" si="1032"/>
        <v>0</v>
      </c>
      <c r="W2084" s="40">
        <f t="shared" si="1033"/>
        <v>0</v>
      </c>
      <c r="X2084" t="str">
        <f t="shared" si="1034"/>
        <v/>
      </c>
      <c r="Y2084" s="40">
        <f t="shared" si="1035"/>
        <v>0</v>
      </c>
      <c r="Z2084" s="40">
        <f t="shared" si="1036"/>
        <v>0</v>
      </c>
      <c r="AA2084" s="40">
        <f t="shared" si="1037"/>
        <v>0</v>
      </c>
      <c r="AB2084" s="40">
        <f t="shared" si="1038"/>
        <v>0</v>
      </c>
      <c r="AC2084" s="40">
        <f t="shared" si="1039"/>
        <v>0</v>
      </c>
      <c r="AD2084" s="39">
        <f t="shared" si="1040"/>
        <v>0</v>
      </c>
      <c r="AE2084" s="39">
        <f t="shared" si="1041"/>
        <v>0</v>
      </c>
      <c r="AF2084" t="str">
        <f t="shared" si="1042"/>
        <v/>
      </c>
      <c r="AG2084" t="str">
        <f t="shared" si="1043"/>
        <v/>
      </c>
      <c r="AH2084" t="str">
        <f t="shared" si="1044"/>
        <v/>
      </c>
      <c r="AJ2084" s="41" t="str">
        <f t="shared" si="1045"/>
        <v/>
      </c>
      <c r="AK2084" s="42" t="str">
        <f t="shared" si="1046"/>
        <v/>
      </c>
      <c r="AL2084" s="41" t="str">
        <f t="shared" si="1047"/>
        <v/>
      </c>
      <c r="AM2084" s="41" t="str">
        <f t="shared" si="1048"/>
        <v/>
      </c>
      <c r="AN2084" s="41" t="str">
        <f t="shared" si="1049"/>
        <v/>
      </c>
      <c r="AO2084" s="42" t="str">
        <f t="shared" si="1050"/>
        <v/>
      </c>
      <c r="AP2084" s="41" t="str">
        <f t="shared" si="1051"/>
        <v/>
      </c>
      <c r="AQ2084" s="41" t="str">
        <f t="shared" si="1052"/>
        <v/>
      </c>
      <c r="AR2084" s="41" t="str">
        <f>IF($AQ2084="","",COUNTIFS(L_ChaveCob,$AQ2084,L_Ausencia,"&gt;"&amp;$W2084)+COUNTIFS($AQ$4:$AQ2084,$AQ2084,$W$4:$W2084,$W2084))</f>
        <v/>
      </c>
      <c r="AS2084" s="42">
        <f t="shared" si="1053"/>
        <v>0</v>
      </c>
      <c r="AT2084" s="42">
        <f t="shared" si="1054"/>
        <v>0</v>
      </c>
      <c r="AU2084" s="42">
        <f t="shared" si="1055"/>
        <v>0</v>
      </c>
    </row>
    <row r="2085" spans="1:47" x14ac:dyDescent="0.2">
      <c r="A2085" s="35"/>
      <c r="B2085" s="36"/>
      <c r="C2085" s="36"/>
      <c r="D2085" s="36"/>
      <c r="E2085" s="37"/>
      <c r="F2085" s="37"/>
      <c r="G2085" s="36"/>
      <c r="H2085" s="36"/>
      <c r="I2085" s="36"/>
      <c r="J2085" s="36"/>
      <c r="K2085" s="37"/>
      <c r="L2085" s="37"/>
      <c r="M2085" s="37"/>
      <c r="N2085" s="38" t="str">
        <f t="shared" si="1024"/>
        <v/>
      </c>
      <c r="O2085" t="str">
        <f t="shared" si="1025"/>
        <v/>
      </c>
      <c r="P2085" t="str">
        <f t="shared" si="1026"/>
        <v/>
      </c>
      <c r="Q2085" t="str">
        <f t="shared" si="1027"/>
        <v/>
      </c>
      <c r="R2085" t="str">
        <f t="shared" si="1028"/>
        <v/>
      </c>
      <c r="S2085" t="str">
        <f t="shared" si="1029"/>
        <v/>
      </c>
      <c r="T2085" s="39" t="str">
        <f t="shared" si="1030"/>
        <v/>
      </c>
      <c r="U2085" s="40">
        <f t="shared" si="1031"/>
        <v>0</v>
      </c>
      <c r="V2085" s="40">
        <f t="shared" si="1032"/>
        <v>0</v>
      </c>
      <c r="W2085" s="40">
        <f t="shared" si="1033"/>
        <v>0</v>
      </c>
      <c r="X2085" t="str">
        <f t="shared" si="1034"/>
        <v/>
      </c>
      <c r="Y2085" s="40">
        <f t="shared" si="1035"/>
        <v>0</v>
      </c>
      <c r="Z2085" s="40">
        <f t="shared" si="1036"/>
        <v>0</v>
      </c>
      <c r="AA2085" s="40">
        <f t="shared" si="1037"/>
        <v>0</v>
      </c>
      <c r="AB2085" s="40">
        <f t="shared" si="1038"/>
        <v>0</v>
      </c>
      <c r="AC2085" s="40">
        <f t="shared" si="1039"/>
        <v>0</v>
      </c>
      <c r="AD2085" s="39">
        <f t="shared" si="1040"/>
        <v>0</v>
      </c>
      <c r="AE2085" s="39">
        <f t="shared" si="1041"/>
        <v>0</v>
      </c>
      <c r="AF2085" t="str">
        <f t="shared" si="1042"/>
        <v/>
      </c>
      <c r="AG2085" t="str">
        <f t="shared" si="1043"/>
        <v/>
      </c>
      <c r="AH2085" t="str">
        <f t="shared" si="1044"/>
        <v/>
      </c>
      <c r="AJ2085" s="41" t="str">
        <f t="shared" si="1045"/>
        <v/>
      </c>
      <c r="AK2085" s="42" t="str">
        <f t="shared" si="1046"/>
        <v/>
      </c>
      <c r="AL2085" s="41" t="str">
        <f t="shared" si="1047"/>
        <v/>
      </c>
      <c r="AM2085" s="41" t="str">
        <f t="shared" si="1048"/>
        <v/>
      </c>
      <c r="AN2085" s="41" t="str">
        <f t="shared" si="1049"/>
        <v/>
      </c>
      <c r="AO2085" s="42" t="str">
        <f t="shared" si="1050"/>
        <v/>
      </c>
      <c r="AP2085" s="41" t="str">
        <f t="shared" si="1051"/>
        <v/>
      </c>
      <c r="AQ2085" s="41" t="str">
        <f t="shared" si="1052"/>
        <v/>
      </c>
      <c r="AR2085" s="41" t="str">
        <f>IF($AQ2085="","",COUNTIFS(L_ChaveCob,$AQ2085,L_Ausencia,"&gt;"&amp;$W2085)+COUNTIFS($AQ$4:$AQ2085,$AQ2085,$W$4:$W2085,$W2085))</f>
        <v/>
      </c>
      <c r="AS2085" s="42">
        <f t="shared" si="1053"/>
        <v>0</v>
      </c>
      <c r="AT2085" s="42">
        <f t="shared" si="1054"/>
        <v>0</v>
      </c>
      <c r="AU2085" s="42">
        <f t="shared" si="1055"/>
        <v>0</v>
      </c>
    </row>
    <row r="2086" spans="1:47" x14ac:dyDescent="0.2">
      <c r="A2086" s="35"/>
      <c r="B2086" s="36"/>
      <c r="C2086" s="36"/>
      <c r="D2086" s="36"/>
      <c r="E2086" s="37"/>
      <c r="F2086" s="37"/>
      <c r="G2086" s="36"/>
      <c r="H2086" s="36"/>
      <c r="I2086" s="36"/>
      <c r="J2086" s="36"/>
      <c r="K2086" s="37"/>
      <c r="L2086" s="37"/>
      <c r="M2086" s="37"/>
      <c r="N2086" s="38" t="str">
        <f t="shared" si="1024"/>
        <v/>
      </c>
      <c r="O2086" t="str">
        <f t="shared" si="1025"/>
        <v/>
      </c>
      <c r="P2086" t="str">
        <f t="shared" si="1026"/>
        <v/>
      </c>
      <c r="Q2086" t="str">
        <f t="shared" si="1027"/>
        <v/>
      </c>
      <c r="R2086" t="str">
        <f t="shared" si="1028"/>
        <v/>
      </c>
      <c r="S2086" t="str">
        <f t="shared" si="1029"/>
        <v/>
      </c>
      <c r="T2086" s="39" t="str">
        <f t="shared" si="1030"/>
        <v/>
      </c>
      <c r="U2086" s="40">
        <f t="shared" si="1031"/>
        <v>0</v>
      </c>
      <c r="V2086" s="40">
        <f t="shared" si="1032"/>
        <v>0</v>
      </c>
      <c r="W2086" s="40">
        <f t="shared" si="1033"/>
        <v>0</v>
      </c>
      <c r="X2086" t="str">
        <f t="shared" si="1034"/>
        <v/>
      </c>
      <c r="Y2086" s="40">
        <f t="shared" si="1035"/>
        <v>0</v>
      </c>
      <c r="Z2086" s="40">
        <f t="shared" si="1036"/>
        <v>0</v>
      </c>
      <c r="AA2086" s="40">
        <f t="shared" si="1037"/>
        <v>0</v>
      </c>
      <c r="AB2086" s="40">
        <f t="shared" si="1038"/>
        <v>0</v>
      </c>
      <c r="AC2086" s="40">
        <f t="shared" si="1039"/>
        <v>0</v>
      </c>
      <c r="AD2086" s="39">
        <f t="shared" si="1040"/>
        <v>0</v>
      </c>
      <c r="AE2086" s="39">
        <f t="shared" si="1041"/>
        <v>0</v>
      </c>
      <c r="AF2086" t="str">
        <f t="shared" si="1042"/>
        <v/>
      </c>
      <c r="AG2086" t="str">
        <f t="shared" si="1043"/>
        <v/>
      </c>
      <c r="AH2086" t="str">
        <f t="shared" si="1044"/>
        <v/>
      </c>
      <c r="AJ2086" s="41" t="str">
        <f t="shared" si="1045"/>
        <v/>
      </c>
      <c r="AK2086" s="42" t="str">
        <f t="shared" si="1046"/>
        <v/>
      </c>
      <c r="AL2086" s="41" t="str">
        <f t="shared" si="1047"/>
        <v/>
      </c>
      <c r="AM2086" s="41" t="str">
        <f t="shared" si="1048"/>
        <v/>
      </c>
      <c r="AN2086" s="41" t="str">
        <f t="shared" si="1049"/>
        <v/>
      </c>
      <c r="AO2086" s="42" t="str">
        <f t="shared" si="1050"/>
        <v/>
      </c>
      <c r="AP2086" s="41" t="str">
        <f t="shared" si="1051"/>
        <v/>
      </c>
      <c r="AQ2086" s="41" t="str">
        <f t="shared" si="1052"/>
        <v/>
      </c>
      <c r="AR2086" s="41" t="str">
        <f>IF($AQ2086="","",COUNTIFS(L_ChaveCob,$AQ2086,L_Ausencia,"&gt;"&amp;$W2086)+COUNTIFS($AQ$4:$AQ2086,$AQ2086,$W$4:$W2086,$W2086))</f>
        <v/>
      </c>
      <c r="AS2086" s="42">
        <f t="shared" si="1053"/>
        <v>0</v>
      </c>
      <c r="AT2086" s="42">
        <f t="shared" si="1054"/>
        <v>0</v>
      </c>
      <c r="AU2086" s="42">
        <f t="shared" si="1055"/>
        <v>0</v>
      </c>
    </row>
    <row r="2087" spans="1:47" x14ac:dyDescent="0.2">
      <c r="A2087" s="35"/>
      <c r="B2087" s="36"/>
      <c r="C2087" s="36"/>
      <c r="D2087" s="36"/>
      <c r="E2087" s="37"/>
      <c r="F2087" s="37"/>
      <c r="G2087" s="36"/>
      <c r="H2087" s="36"/>
      <c r="I2087" s="36"/>
      <c r="J2087" s="36"/>
      <c r="K2087" s="37"/>
      <c r="L2087" s="37"/>
      <c r="M2087" s="37"/>
      <c r="N2087" s="38" t="str">
        <f t="shared" si="1024"/>
        <v/>
      </c>
      <c r="O2087" t="str">
        <f t="shared" si="1025"/>
        <v/>
      </c>
      <c r="P2087" t="str">
        <f t="shared" si="1026"/>
        <v/>
      </c>
      <c r="Q2087" t="str">
        <f t="shared" si="1027"/>
        <v/>
      </c>
      <c r="R2087" t="str">
        <f t="shared" si="1028"/>
        <v/>
      </c>
      <c r="S2087" t="str">
        <f t="shared" si="1029"/>
        <v/>
      </c>
      <c r="T2087" s="39" t="str">
        <f t="shared" si="1030"/>
        <v/>
      </c>
      <c r="U2087" s="40">
        <f t="shared" si="1031"/>
        <v>0</v>
      </c>
      <c r="V2087" s="40">
        <f t="shared" si="1032"/>
        <v>0</v>
      </c>
      <c r="W2087" s="40">
        <f t="shared" si="1033"/>
        <v>0</v>
      </c>
      <c r="X2087" t="str">
        <f t="shared" si="1034"/>
        <v/>
      </c>
      <c r="Y2087" s="40">
        <f t="shared" si="1035"/>
        <v>0</v>
      </c>
      <c r="Z2087" s="40">
        <f t="shared" si="1036"/>
        <v>0</v>
      </c>
      <c r="AA2087" s="40">
        <f t="shared" si="1037"/>
        <v>0</v>
      </c>
      <c r="AB2087" s="40">
        <f t="shared" si="1038"/>
        <v>0</v>
      </c>
      <c r="AC2087" s="40">
        <f t="shared" si="1039"/>
        <v>0</v>
      </c>
      <c r="AD2087" s="39">
        <f t="shared" si="1040"/>
        <v>0</v>
      </c>
      <c r="AE2087" s="39">
        <f t="shared" si="1041"/>
        <v>0</v>
      </c>
      <c r="AF2087" t="str">
        <f t="shared" si="1042"/>
        <v/>
      </c>
      <c r="AG2087" t="str">
        <f t="shared" si="1043"/>
        <v/>
      </c>
      <c r="AH2087" t="str">
        <f t="shared" si="1044"/>
        <v/>
      </c>
      <c r="AJ2087" s="41" t="str">
        <f t="shared" si="1045"/>
        <v/>
      </c>
      <c r="AK2087" s="42" t="str">
        <f t="shared" si="1046"/>
        <v/>
      </c>
      <c r="AL2087" s="41" t="str">
        <f t="shared" si="1047"/>
        <v/>
      </c>
      <c r="AM2087" s="41" t="str">
        <f t="shared" si="1048"/>
        <v/>
      </c>
      <c r="AN2087" s="41" t="str">
        <f t="shared" si="1049"/>
        <v/>
      </c>
      <c r="AO2087" s="42" t="str">
        <f t="shared" si="1050"/>
        <v/>
      </c>
      <c r="AP2087" s="41" t="str">
        <f t="shared" si="1051"/>
        <v/>
      </c>
      <c r="AQ2087" s="41" t="str">
        <f t="shared" si="1052"/>
        <v/>
      </c>
      <c r="AR2087" s="41" t="str">
        <f>IF($AQ2087="","",COUNTIFS(L_ChaveCob,$AQ2087,L_Ausencia,"&gt;"&amp;$W2087)+COUNTIFS($AQ$4:$AQ2087,$AQ2087,$W$4:$W2087,$W2087))</f>
        <v/>
      </c>
      <c r="AS2087" s="42">
        <f t="shared" si="1053"/>
        <v>0</v>
      </c>
      <c r="AT2087" s="42">
        <f t="shared" si="1054"/>
        <v>0</v>
      </c>
      <c r="AU2087" s="42">
        <f t="shared" si="1055"/>
        <v>0</v>
      </c>
    </row>
    <row r="2088" spans="1:47" x14ac:dyDescent="0.2">
      <c r="A2088" s="35"/>
      <c r="B2088" s="36"/>
      <c r="C2088" s="36"/>
      <c r="D2088" s="36"/>
      <c r="E2088" s="37"/>
      <c r="F2088" s="37"/>
      <c r="G2088" s="36"/>
      <c r="H2088" s="36"/>
      <c r="I2088" s="36"/>
      <c r="J2088" s="36"/>
      <c r="K2088" s="37"/>
      <c r="L2088" s="37"/>
      <c r="M2088" s="37"/>
      <c r="N2088" s="38" t="str">
        <f t="shared" si="1024"/>
        <v/>
      </c>
      <c r="O2088" t="str">
        <f t="shared" si="1025"/>
        <v/>
      </c>
      <c r="P2088" t="str">
        <f t="shared" si="1026"/>
        <v/>
      </c>
      <c r="Q2088" t="str">
        <f t="shared" si="1027"/>
        <v/>
      </c>
      <c r="R2088" t="str">
        <f t="shared" si="1028"/>
        <v/>
      </c>
      <c r="S2088" t="str">
        <f t="shared" si="1029"/>
        <v/>
      </c>
      <c r="T2088" s="39" t="str">
        <f t="shared" si="1030"/>
        <v/>
      </c>
      <c r="U2088" s="40">
        <f t="shared" si="1031"/>
        <v>0</v>
      </c>
      <c r="V2088" s="40">
        <f t="shared" si="1032"/>
        <v>0</v>
      </c>
      <c r="W2088" s="40">
        <f t="shared" si="1033"/>
        <v>0</v>
      </c>
      <c r="X2088" t="str">
        <f t="shared" si="1034"/>
        <v/>
      </c>
      <c r="Y2088" s="40">
        <f t="shared" si="1035"/>
        <v>0</v>
      </c>
      <c r="Z2088" s="40">
        <f t="shared" si="1036"/>
        <v>0</v>
      </c>
      <c r="AA2088" s="40">
        <f t="shared" si="1037"/>
        <v>0</v>
      </c>
      <c r="AB2088" s="40">
        <f t="shared" si="1038"/>
        <v>0</v>
      </c>
      <c r="AC2088" s="40">
        <f t="shared" si="1039"/>
        <v>0</v>
      </c>
      <c r="AD2088" s="39">
        <f t="shared" si="1040"/>
        <v>0</v>
      </c>
      <c r="AE2088" s="39">
        <f t="shared" si="1041"/>
        <v>0</v>
      </c>
      <c r="AF2088" t="str">
        <f t="shared" si="1042"/>
        <v/>
      </c>
      <c r="AG2088" t="str">
        <f t="shared" si="1043"/>
        <v/>
      </c>
      <c r="AH2088" t="str">
        <f t="shared" si="1044"/>
        <v/>
      </c>
      <c r="AJ2088" s="41" t="str">
        <f t="shared" si="1045"/>
        <v/>
      </c>
      <c r="AK2088" s="42" t="str">
        <f t="shared" si="1046"/>
        <v/>
      </c>
      <c r="AL2088" s="41" t="str">
        <f t="shared" si="1047"/>
        <v/>
      </c>
      <c r="AM2088" s="41" t="str">
        <f t="shared" si="1048"/>
        <v/>
      </c>
      <c r="AN2088" s="41" t="str">
        <f t="shared" si="1049"/>
        <v/>
      </c>
      <c r="AO2088" s="42" t="str">
        <f t="shared" si="1050"/>
        <v/>
      </c>
      <c r="AP2088" s="41" t="str">
        <f t="shared" si="1051"/>
        <v/>
      </c>
      <c r="AQ2088" s="41" t="str">
        <f t="shared" si="1052"/>
        <v/>
      </c>
      <c r="AR2088" s="41" t="str">
        <f>IF($AQ2088="","",COUNTIFS(L_ChaveCob,$AQ2088,L_Ausencia,"&gt;"&amp;$W2088)+COUNTIFS($AQ$4:$AQ2088,$AQ2088,$W$4:$W2088,$W2088))</f>
        <v/>
      </c>
      <c r="AS2088" s="42">
        <f t="shared" si="1053"/>
        <v>0</v>
      </c>
      <c r="AT2088" s="42">
        <f t="shared" si="1054"/>
        <v>0</v>
      </c>
      <c r="AU2088" s="42">
        <f t="shared" si="1055"/>
        <v>0</v>
      </c>
    </row>
    <row r="2089" spans="1:47" x14ac:dyDescent="0.2">
      <c r="A2089" s="35"/>
      <c r="B2089" s="36"/>
      <c r="C2089" s="36"/>
      <c r="D2089" s="36"/>
      <c r="E2089" s="37"/>
      <c r="F2089" s="37"/>
      <c r="G2089" s="36"/>
      <c r="H2089" s="36"/>
      <c r="I2089" s="36"/>
      <c r="J2089" s="36"/>
      <c r="K2089" s="37"/>
      <c r="L2089" s="37"/>
      <c r="M2089" s="37"/>
      <c r="N2089" s="38" t="str">
        <f t="shared" si="1024"/>
        <v/>
      </c>
      <c r="O2089" t="str">
        <f t="shared" si="1025"/>
        <v/>
      </c>
      <c r="P2089" t="str">
        <f t="shared" si="1026"/>
        <v/>
      </c>
      <c r="Q2089" t="str">
        <f t="shared" si="1027"/>
        <v/>
      </c>
      <c r="R2089" t="str">
        <f t="shared" si="1028"/>
        <v/>
      </c>
      <c r="S2089" t="str">
        <f t="shared" si="1029"/>
        <v/>
      </c>
      <c r="T2089" s="39" t="str">
        <f t="shared" si="1030"/>
        <v/>
      </c>
      <c r="U2089" s="40">
        <f t="shared" si="1031"/>
        <v>0</v>
      </c>
      <c r="V2089" s="40">
        <f t="shared" si="1032"/>
        <v>0</v>
      </c>
      <c r="W2089" s="40">
        <f t="shared" si="1033"/>
        <v>0</v>
      </c>
      <c r="X2089" t="str">
        <f t="shared" si="1034"/>
        <v/>
      </c>
      <c r="Y2089" s="40">
        <f t="shared" si="1035"/>
        <v>0</v>
      </c>
      <c r="Z2089" s="40">
        <f t="shared" si="1036"/>
        <v>0</v>
      </c>
      <c r="AA2089" s="40">
        <f t="shared" si="1037"/>
        <v>0</v>
      </c>
      <c r="AB2089" s="40">
        <f t="shared" si="1038"/>
        <v>0</v>
      </c>
      <c r="AC2089" s="40">
        <f t="shared" si="1039"/>
        <v>0</v>
      </c>
      <c r="AD2089" s="39">
        <f t="shared" si="1040"/>
        <v>0</v>
      </c>
      <c r="AE2089" s="39">
        <f t="shared" si="1041"/>
        <v>0</v>
      </c>
      <c r="AF2089" t="str">
        <f t="shared" si="1042"/>
        <v/>
      </c>
      <c r="AG2089" t="str">
        <f t="shared" si="1043"/>
        <v/>
      </c>
      <c r="AH2089" t="str">
        <f t="shared" si="1044"/>
        <v/>
      </c>
      <c r="AJ2089" s="41" t="str">
        <f t="shared" si="1045"/>
        <v/>
      </c>
      <c r="AK2089" s="42" t="str">
        <f t="shared" si="1046"/>
        <v/>
      </c>
      <c r="AL2089" s="41" t="str">
        <f t="shared" si="1047"/>
        <v/>
      </c>
      <c r="AM2089" s="41" t="str">
        <f t="shared" si="1048"/>
        <v/>
      </c>
      <c r="AN2089" s="41" t="str">
        <f t="shared" si="1049"/>
        <v/>
      </c>
      <c r="AO2089" s="42" t="str">
        <f t="shared" si="1050"/>
        <v/>
      </c>
      <c r="AP2089" s="41" t="str">
        <f t="shared" si="1051"/>
        <v/>
      </c>
      <c r="AQ2089" s="41" t="str">
        <f t="shared" si="1052"/>
        <v/>
      </c>
      <c r="AR2089" s="41" t="str">
        <f>IF($AQ2089="","",COUNTIFS(L_ChaveCob,$AQ2089,L_Ausencia,"&gt;"&amp;$W2089)+COUNTIFS($AQ$4:$AQ2089,$AQ2089,$W$4:$W2089,$W2089))</f>
        <v/>
      </c>
      <c r="AS2089" s="42">
        <f t="shared" si="1053"/>
        <v>0</v>
      </c>
      <c r="AT2089" s="42">
        <f t="shared" si="1054"/>
        <v>0</v>
      </c>
      <c r="AU2089" s="42">
        <f t="shared" si="1055"/>
        <v>0</v>
      </c>
    </row>
    <row r="2090" spans="1:47" x14ac:dyDescent="0.2">
      <c r="A2090" s="35"/>
      <c r="B2090" s="36"/>
      <c r="C2090" s="36"/>
      <c r="D2090" s="36"/>
      <c r="E2090" s="37"/>
      <c r="F2090" s="37"/>
      <c r="G2090" s="36"/>
      <c r="H2090" s="36"/>
      <c r="I2090" s="36"/>
      <c r="J2090" s="36"/>
      <c r="K2090" s="37"/>
      <c r="L2090" s="37"/>
      <c r="M2090" s="37"/>
      <c r="N2090" s="38" t="str">
        <f t="shared" si="1024"/>
        <v/>
      </c>
      <c r="O2090" t="str">
        <f t="shared" si="1025"/>
        <v/>
      </c>
      <c r="P2090" t="str">
        <f t="shared" si="1026"/>
        <v/>
      </c>
      <c r="Q2090" t="str">
        <f t="shared" si="1027"/>
        <v/>
      </c>
      <c r="R2090" t="str">
        <f t="shared" si="1028"/>
        <v/>
      </c>
      <c r="S2090" t="str">
        <f t="shared" si="1029"/>
        <v/>
      </c>
      <c r="T2090" s="39" t="str">
        <f t="shared" si="1030"/>
        <v/>
      </c>
      <c r="U2090" s="40">
        <f t="shared" si="1031"/>
        <v>0</v>
      </c>
      <c r="V2090" s="40">
        <f t="shared" si="1032"/>
        <v>0</v>
      </c>
      <c r="W2090" s="40">
        <f t="shared" si="1033"/>
        <v>0</v>
      </c>
      <c r="X2090" t="str">
        <f t="shared" si="1034"/>
        <v/>
      </c>
      <c r="Y2090" s="40">
        <f t="shared" si="1035"/>
        <v>0</v>
      </c>
      <c r="Z2090" s="40">
        <f t="shared" si="1036"/>
        <v>0</v>
      </c>
      <c r="AA2090" s="40">
        <f t="shared" si="1037"/>
        <v>0</v>
      </c>
      <c r="AB2090" s="40">
        <f t="shared" si="1038"/>
        <v>0</v>
      </c>
      <c r="AC2090" s="40">
        <f t="shared" si="1039"/>
        <v>0</v>
      </c>
      <c r="AD2090" s="39">
        <f t="shared" si="1040"/>
        <v>0</v>
      </c>
      <c r="AE2090" s="39">
        <f t="shared" si="1041"/>
        <v>0</v>
      </c>
      <c r="AF2090" t="str">
        <f t="shared" si="1042"/>
        <v/>
      </c>
      <c r="AG2090" t="str">
        <f t="shared" si="1043"/>
        <v/>
      </c>
      <c r="AH2090" t="str">
        <f t="shared" si="1044"/>
        <v/>
      </c>
      <c r="AJ2090" s="41" t="str">
        <f t="shared" si="1045"/>
        <v/>
      </c>
      <c r="AK2090" s="42" t="str">
        <f t="shared" si="1046"/>
        <v/>
      </c>
      <c r="AL2090" s="41" t="str">
        <f t="shared" si="1047"/>
        <v/>
      </c>
      <c r="AM2090" s="41" t="str">
        <f t="shared" si="1048"/>
        <v/>
      </c>
      <c r="AN2090" s="41" t="str">
        <f t="shared" si="1049"/>
        <v/>
      </c>
      <c r="AO2090" s="42" t="str">
        <f t="shared" si="1050"/>
        <v/>
      </c>
      <c r="AP2090" s="41" t="str">
        <f t="shared" si="1051"/>
        <v/>
      </c>
      <c r="AQ2090" s="41" t="str">
        <f t="shared" si="1052"/>
        <v/>
      </c>
      <c r="AR2090" s="41" t="str">
        <f>IF($AQ2090="","",COUNTIFS(L_ChaveCob,$AQ2090,L_Ausencia,"&gt;"&amp;$W2090)+COUNTIFS($AQ$4:$AQ2090,$AQ2090,$W$4:$W2090,$W2090))</f>
        <v/>
      </c>
      <c r="AS2090" s="42">
        <f t="shared" si="1053"/>
        <v>0</v>
      </c>
      <c r="AT2090" s="42">
        <f t="shared" si="1054"/>
        <v>0</v>
      </c>
      <c r="AU2090" s="42">
        <f t="shared" si="1055"/>
        <v>0</v>
      </c>
    </row>
    <row r="2091" spans="1:47" x14ac:dyDescent="0.2">
      <c r="A2091" s="35"/>
      <c r="B2091" s="36"/>
      <c r="C2091" s="36"/>
      <c r="D2091" s="36"/>
      <c r="E2091" s="37"/>
      <c r="F2091" s="37"/>
      <c r="G2091" s="36"/>
      <c r="H2091" s="36"/>
      <c r="I2091" s="36"/>
      <c r="J2091" s="36"/>
      <c r="K2091" s="37"/>
      <c r="L2091" s="37"/>
      <c r="M2091" s="37"/>
      <c r="N2091" s="38" t="str">
        <f t="shared" si="1024"/>
        <v/>
      </c>
      <c r="O2091" t="str">
        <f t="shared" si="1025"/>
        <v/>
      </c>
      <c r="P2091" t="str">
        <f t="shared" si="1026"/>
        <v/>
      </c>
      <c r="Q2091" t="str">
        <f t="shared" si="1027"/>
        <v/>
      </c>
      <c r="R2091" t="str">
        <f t="shared" si="1028"/>
        <v/>
      </c>
      <c r="S2091" t="str">
        <f t="shared" si="1029"/>
        <v/>
      </c>
      <c r="T2091" s="39" t="str">
        <f t="shared" si="1030"/>
        <v/>
      </c>
      <c r="U2091" s="40">
        <f t="shared" si="1031"/>
        <v>0</v>
      </c>
      <c r="V2091" s="40">
        <f t="shared" si="1032"/>
        <v>0</v>
      </c>
      <c r="W2091" s="40">
        <f t="shared" si="1033"/>
        <v>0</v>
      </c>
      <c r="X2091" t="str">
        <f t="shared" si="1034"/>
        <v/>
      </c>
      <c r="Y2091" s="40">
        <f t="shared" si="1035"/>
        <v>0</v>
      </c>
      <c r="Z2091" s="40">
        <f t="shared" si="1036"/>
        <v>0</v>
      </c>
      <c r="AA2091" s="40">
        <f t="shared" si="1037"/>
        <v>0</v>
      </c>
      <c r="AB2091" s="40">
        <f t="shared" si="1038"/>
        <v>0</v>
      </c>
      <c r="AC2091" s="40">
        <f t="shared" si="1039"/>
        <v>0</v>
      </c>
      <c r="AD2091" s="39">
        <f t="shared" si="1040"/>
        <v>0</v>
      </c>
      <c r="AE2091" s="39">
        <f t="shared" si="1041"/>
        <v>0</v>
      </c>
      <c r="AF2091" t="str">
        <f t="shared" si="1042"/>
        <v/>
      </c>
      <c r="AG2091" t="str">
        <f t="shared" si="1043"/>
        <v/>
      </c>
      <c r="AH2091" t="str">
        <f t="shared" si="1044"/>
        <v/>
      </c>
      <c r="AJ2091" s="41" t="str">
        <f t="shared" si="1045"/>
        <v/>
      </c>
      <c r="AK2091" s="42" t="str">
        <f t="shared" si="1046"/>
        <v/>
      </c>
      <c r="AL2091" s="41" t="str">
        <f t="shared" si="1047"/>
        <v/>
      </c>
      <c r="AM2091" s="41" t="str">
        <f t="shared" si="1048"/>
        <v/>
      </c>
      <c r="AN2091" s="41" t="str">
        <f t="shared" si="1049"/>
        <v/>
      </c>
      <c r="AO2091" s="42" t="str">
        <f t="shared" si="1050"/>
        <v/>
      </c>
      <c r="AP2091" s="41" t="str">
        <f t="shared" si="1051"/>
        <v/>
      </c>
      <c r="AQ2091" s="41" t="str">
        <f t="shared" si="1052"/>
        <v/>
      </c>
      <c r="AR2091" s="41" t="str">
        <f>IF($AQ2091="","",COUNTIFS(L_ChaveCob,$AQ2091,L_Ausencia,"&gt;"&amp;$W2091)+COUNTIFS($AQ$4:$AQ2091,$AQ2091,$W$4:$W2091,$W2091))</f>
        <v/>
      </c>
      <c r="AS2091" s="42">
        <f t="shared" si="1053"/>
        <v>0</v>
      </c>
      <c r="AT2091" s="42">
        <f t="shared" si="1054"/>
        <v>0</v>
      </c>
      <c r="AU2091" s="42">
        <f t="shared" si="1055"/>
        <v>0</v>
      </c>
    </row>
    <row r="2092" spans="1:47" x14ac:dyDescent="0.2">
      <c r="A2092" s="35"/>
      <c r="B2092" s="36"/>
      <c r="C2092" s="36"/>
      <c r="D2092" s="36"/>
      <c r="E2092" s="37"/>
      <c r="F2092" s="37"/>
      <c r="G2092" s="36"/>
      <c r="H2092" s="36"/>
      <c r="I2092" s="36"/>
      <c r="J2092" s="36"/>
      <c r="K2092" s="37"/>
      <c r="L2092" s="37"/>
      <c r="M2092" s="37"/>
      <c r="N2092" s="38" t="str">
        <f t="shared" si="1024"/>
        <v/>
      </c>
      <c r="O2092" t="str">
        <f t="shared" si="1025"/>
        <v/>
      </c>
      <c r="P2092" t="str">
        <f t="shared" si="1026"/>
        <v/>
      </c>
      <c r="Q2092" t="str">
        <f t="shared" si="1027"/>
        <v/>
      </c>
      <c r="R2092" t="str">
        <f t="shared" si="1028"/>
        <v/>
      </c>
      <c r="S2092" t="str">
        <f t="shared" si="1029"/>
        <v/>
      </c>
      <c r="T2092" s="39" t="str">
        <f t="shared" si="1030"/>
        <v/>
      </c>
      <c r="U2092" s="40">
        <f t="shared" si="1031"/>
        <v>0</v>
      </c>
      <c r="V2092" s="40">
        <f t="shared" si="1032"/>
        <v>0</v>
      </c>
      <c r="W2092" s="40">
        <f t="shared" si="1033"/>
        <v>0</v>
      </c>
      <c r="X2092" t="str">
        <f t="shared" si="1034"/>
        <v/>
      </c>
      <c r="Y2092" s="40">
        <f t="shared" si="1035"/>
        <v>0</v>
      </c>
      <c r="Z2092" s="40">
        <f t="shared" si="1036"/>
        <v>0</v>
      </c>
      <c r="AA2092" s="40">
        <f t="shared" si="1037"/>
        <v>0</v>
      </c>
      <c r="AB2092" s="40">
        <f t="shared" si="1038"/>
        <v>0</v>
      </c>
      <c r="AC2092" s="40">
        <f t="shared" si="1039"/>
        <v>0</v>
      </c>
      <c r="AD2092" s="39">
        <f t="shared" si="1040"/>
        <v>0</v>
      </c>
      <c r="AE2092" s="39">
        <f t="shared" si="1041"/>
        <v>0</v>
      </c>
      <c r="AF2092" t="str">
        <f t="shared" si="1042"/>
        <v/>
      </c>
      <c r="AG2092" t="str">
        <f t="shared" si="1043"/>
        <v/>
      </c>
      <c r="AH2092" t="str">
        <f t="shared" si="1044"/>
        <v/>
      </c>
      <c r="AJ2092" s="41" t="str">
        <f t="shared" si="1045"/>
        <v/>
      </c>
      <c r="AK2092" s="42" t="str">
        <f t="shared" si="1046"/>
        <v/>
      </c>
      <c r="AL2092" s="41" t="str">
        <f t="shared" si="1047"/>
        <v/>
      </c>
      <c r="AM2092" s="41" t="str">
        <f t="shared" si="1048"/>
        <v/>
      </c>
      <c r="AN2092" s="41" t="str">
        <f t="shared" si="1049"/>
        <v/>
      </c>
      <c r="AO2092" s="42" t="str">
        <f t="shared" si="1050"/>
        <v/>
      </c>
      <c r="AP2092" s="41" t="str">
        <f t="shared" si="1051"/>
        <v/>
      </c>
      <c r="AQ2092" s="41" t="str">
        <f t="shared" si="1052"/>
        <v/>
      </c>
      <c r="AR2092" s="41" t="str">
        <f>IF($AQ2092="","",COUNTIFS(L_ChaveCob,$AQ2092,L_Ausencia,"&gt;"&amp;$W2092)+COUNTIFS($AQ$4:$AQ2092,$AQ2092,$W$4:$W2092,$W2092))</f>
        <v/>
      </c>
      <c r="AS2092" s="42">
        <f t="shared" si="1053"/>
        <v>0</v>
      </c>
      <c r="AT2092" s="42">
        <f t="shared" si="1054"/>
        <v>0</v>
      </c>
      <c r="AU2092" s="42">
        <f t="shared" si="1055"/>
        <v>0</v>
      </c>
    </row>
    <row r="2093" spans="1:47" x14ac:dyDescent="0.2">
      <c r="A2093" s="35"/>
      <c r="B2093" s="36"/>
      <c r="C2093" s="36"/>
      <c r="D2093" s="36"/>
      <c r="E2093" s="37"/>
      <c r="F2093" s="37"/>
      <c r="G2093" s="36"/>
      <c r="H2093" s="36"/>
      <c r="I2093" s="36"/>
      <c r="J2093" s="36"/>
      <c r="K2093" s="37"/>
      <c r="L2093" s="37"/>
      <c r="M2093" s="37"/>
      <c r="N2093" s="38" t="str">
        <f t="shared" si="1024"/>
        <v/>
      </c>
      <c r="O2093" t="str">
        <f t="shared" si="1025"/>
        <v/>
      </c>
      <c r="P2093" t="str">
        <f t="shared" si="1026"/>
        <v/>
      </c>
      <c r="Q2093" t="str">
        <f t="shared" si="1027"/>
        <v/>
      </c>
      <c r="R2093" t="str">
        <f t="shared" si="1028"/>
        <v/>
      </c>
      <c r="S2093" t="str">
        <f t="shared" si="1029"/>
        <v/>
      </c>
      <c r="T2093" s="39" t="str">
        <f t="shared" si="1030"/>
        <v/>
      </c>
      <c r="U2093" s="40">
        <f t="shared" si="1031"/>
        <v>0</v>
      </c>
      <c r="V2093" s="40">
        <f t="shared" si="1032"/>
        <v>0</v>
      </c>
      <c r="W2093" s="40">
        <f t="shared" si="1033"/>
        <v>0</v>
      </c>
      <c r="X2093" t="str">
        <f t="shared" si="1034"/>
        <v/>
      </c>
      <c r="Y2093" s="40">
        <f t="shared" si="1035"/>
        <v>0</v>
      </c>
      <c r="Z2093" s="40">
        <f t="shared" si="1036"/>
        <v>0</v>
      </c>
      <c r="AA2093" s="40">
        <f t="shared" si="1037"/>
        <v>0</v>
      </c>
      <c r="AB2093" s="40">
        <f t="shared" si="1038"/>
        <v>0</v>
      </c>
      <c r="AC2093" s="40">
        <f t="shared" si="1039"/>
        <v>0</v>
      </c>
      <c r="AD2093" s="39">
        <f t="shared" si="1040"/>
        <v>0</v>
      </c>
      <c r="AE2093" s="39">
        <f t="shared" si="1041"/>
        <v>0</v>
      </c>
      <c r="AF2093" t="str">
        <f t="shared" si="1042"/>
        <v/>
      </c>
      <c r="AG2093" t="str">
        <f t="shared" si="1043"/>
        <v/>
      </c>
      <c r="AH2093" t="str">
        <f t="shared" si="1044"/>
        <v/>
      </c>
      <c r="AJ2093" s="41" t="str">
        <f t="shared" si="1045"/>
        <v/>
      </c>
      <c r="AK2093" s="42" t="str">
        <f t="shared" si="1046"/>
        <v/>
      </c>
      <c r="AL2093" s="41" t="str">
        <f t="shared" si="1047"/>
        <v/>
      </c>
      <c r="AM2093" s="41" t="str">
        <f t="shared" si="1048"/>
        <v/>
      </c>
      <c r="AN2093" s="41" t="str">
        <f t="shared" si="1049"/>
        <v/>
      </c>
      <c r="AO2093" s="42" t="str">
        <f t="shared" si="1050"/>
        <v/>
      </c>
      <c r="AP2093" s="41" t="str">
        <f t="shared" si="1051"/>
        <v/>
      </c>
      <c r="AQ2093" s="41" t="str">
        <f t="shared" si="1052"/>
        <v/>
      </c>
      <c r="AR2093" s="41" t="str">
        <f>IF($AQ2093="","",COUNTIFS(L_ChaveCob,$AQ2093,L_Ausencia,"&gt;"&amp;$W2093)+COUNTIFS($AQ$4:$AQ2093,$AQ2093,$W$4:$W2093,$W2093))</f>
        <v/>
      </c>
      <c r="AS2093" s="42">
        <f t="shared" si="1053"/>
        <v>0</v>
      </c>
      <c r="AT2093" s="42">
        <f t="shared" si="1054"/>
        <v>0</v>
      </c>
      <c r="AU2093" s="42">
        <f t="shared" si="1055"/>
        <v>0</v>
      </c>
    </row>
    <row r="2094" spans="1:47" x14ac:dyDescent="0.2">
      <c r="A2094" s="35"/>
      <c r="B2094" s="36"/>
      <c r="C2094" s="36"/>
      <c r="D2094" s="36"/>
      <c r="E2094" s="37"/>
      <c r="F2094" s="37"/>
      <c r="G2094" s="36"/>
      <c r="H2094" s="36"/>
      <c r="I2094" s="36"/>
      <c r="J2094" s="36"/>
      <c r="K2094" s="37"/>
      <c r="L2094" s="37"/>
      <c r="M2094" s="37"/>
      <c r="N2094" s="38" t="str">
        <f t="shared" si="1024"/>
        <v/>
      </c>
      <c r="O2094" t="str">
        <f t="shared" si="1025"/>
        <v/>
      </c>
      <c r="P2094" t="str">
        <f t="shared" si="1026"/>
        <v/>
      </c>
      <c r="Q2094" t="str">
        <f t="shared" si="1027"/>
        <v/>
      </c>
      <c r="R2094" t="str">
        <f t="shared" si="1028"/>
        <v/>
      </c>
      <c r="S2094" t="str">
        <f t="shared" si="1029"/>
        <v/>
      </c>
      <c r="T2094" s="39" t="str">
        <f t="shared" si="1030"/>
        <v/>
      </c>
      <c r="U2094" s="40">
        <f t="shared" si="1031"/>
        <v>0</v>
      </c>
      <c r="V2094" s="40">
        <f t="shared" si="1032"/>
        <v>0</v>
      </c>
      <c r="W2094" s="40">
        <f t="shared" si="1033"/>
        <v>0</v>
      </c>
      <c r="X2094" t="str">
        <f t="shared" si="1034"/>
        <v/>
      </c>
      <c r="Y2094" s="40">
        <f t="shared" si="1035"/>
        <v>0</v>
      </c>
      <c r="Z2094" s="40">
        <f t="shared" si="1036"/>
        <v>0</v>
      </c>
      <c r="AA2094" s="40">
        <f t="shared" si="1037"/>
        <v>0</v>
      </c>
      <c r="AB2094" s="40">
        <f t="shared" si="1038"/>
        <v>0</v>
      </c>
      <c r="AC2094" s="40">
        <f t="shared" si="1039"/>
        <v>0</v>
      </c>
      <c r="AD2094" s="39">
        <f t="shared" si="1040"/>
        <v>0</v>
      </c>
      <c r="AE2094" s="39">
        <f t="shared" si="1041"/>
        <v>0</v>
      </c>
      <c r="AF2094" t="str">
        <f t="shared" si="1042"/>
        <v/>
      </c>
      <c r="AG2094" t="str">
        <f t="shared" si="1043"/>
        <v/>
      </c>
      <c r="AH2094" t="str">
        <f t="shared" si="1044"/>
        <v/>
      </c>
      <c r="AJ2094" s="41" t="str">
        <f t="shared" si="1045"/>
        <v/>
      </c>
      <c r="AK2094" s="42" t="str">
        <f t="shared" si="1046"/>
        <v/>
      </c>
      <c r="AL2094" s="41" t="str">
        <f t="shared" si="1047"/>
        <v/>
      </c>
      <c r="AM2094" s="41" t="str">
        <f t="shared" si="1048"/>
        <v/>
      </c>
      <c r="AN2094" s="41" t="str">
        <f t="shared" si="1049"/>
        <v/>
      </c>
      <c r="AO2094" s="42" t="str">
        <f t="shared" si="1050"/>
        <v/>
      </c>
      <c r="AP2094" s="41" t="str">
        <f t="shared" si="1051"/>
        <v/>
      </c>
      <c r="AQ2094" s="41" t="str">
        <f t="shared" si="1052"/>
        <v/>
      </c>
      <c r="AR2094" s="41" t="str">
        <f>IF($AQ2094="","",COUNTIFS(L_ChaveCob,$AQ2094,L_Ausencia,"&gt;"&amp;$W2094)+COUNTIFS($AQ$4:$AQ2094,$AQ2094,$W$4:$W2094,$W2094))</f>
        <v/>
      </c>
      <c r="AS2094" s="42">
        <f t="shared" si="1053"/>
        <v>0</v>
      </c>
      <c r="AT2094" s="42">
        <f t="shared" si="1054"/>
        <v>0</v>
      </c>
      <c r="AU2094" s="42">
        <f t="shared" si="1055"/>
        <v>0</v>
      </c>
    </row>
    <row r="2095" spans="1:47" x14ac:dyDescent="0.2">
      <c r="A2095" s="35"/>
      <c r="B2095" s="36"/>
      <c r="C2095" s="36"/>
      <c r="D2095" s="36"/>
      <c r="E2095" s="37"/>
      <c r="F2095" s="37"/>
      <c r="G2095" s="36"/>
      <c r="H2095" s="36"/>
      <c r="I2095" s="36"/>
      <c r="J2095" s="36"/>
      <c r="K2095" s="37"/>
      <c r="L2095" s="37"/>
      <c r="M2095" s="37"/>
      <c r="N2095" s="38" t="str">
        <f t="shared" si="1024"/>
        <v/>
      </c>
      <c r="O2095" t="str">
        <f t="shared" si="1025"/>
        <v/>
      </c>
      <c r="P2095" t="str">
        <f t="shared" si="1026"/>
        <v/>
      </c>
      <c r="Q2095" t="str">
        <f t="shared" si="1027"/>
        <v/>
      </c>
      <c r="R2095" t="str">
        <f t="shared" si="1028"/>
        <v/>
      </c>
      <c r="S2095" t="str">
        <f t="shared" si="1029"/>
        <v/>
      </c>
      <c r="T2095" s="39" t="str">
        <f t="shared" si="1030"/>
        <v/>
      </c>
      <c r="U2095" s="40">
        <f t="shared" si="1031"/>
        <v>0</v>
      </c>
      <c r="V2095" s="40">
        <f t="shared" si="1032"/>
        <v>0</v>
      </c>
      <c r="W2095" s="40">
        <f t="shared" si="1033"/>
        <v>0</v>
      </c>
      <c r="X2095" t="str">
        <f t="shared" si="1034"/>
        <v/>
      </c>
      <c r="Y2095" s="40">
        <f t="shared" si="1035"/>
        <v>0</v>
      </c>
      <c r="Z2095" s="40">
        <f t="shared" si="1036"/>
        <v>0</v>
      </c>
      <c r="AA2095" s="40">
        <f t="shared" si="1037"/>
        <v>0</v>
      </c>
      <c r="AB2095" s="40">
        <f t="shared" si="1038"/>
        <v>0</v>
      </c>
      <c r="AC2095" s="40">
        <f t="shared" si="1039"/>
        <v>0</v>
      </c>
      <c r="AD2095" s="39">
        <f t="shared" si="1040"/>
        <v>0</v>
      </c>
      <c r="AE2095" s="39">
        <f t="shared" si="1041"/>
        <v>0</v>
      </c>
      <c r="AF2095" t="str">
        <f t="shared" si="1042"/>
        <v/>
      </c>
      <c r="AG2095" t="str">
        <f t="shared" si="1043"/>
        <v/>
      </c>
      <c r="AH2095" t="str">
        <f t="shared" si="1044"/>
        <v/>
      </c>
      <c r="AJ2095" s="41" t="str">
        <f t="shared" si="1045"/>
        <v/>
      </c>
      <c r="AK2095" s="42" t="str">
        <f t="shared" si="1046"/>
        <v/>
      </c>
      <c r="AL2095" s="41" t="str">
        <f t="shared" si="1047"/>
        <v/>
      </c>
      <c r="AM2095" s="41" t="str">
        <f t="shared" si="1048"/>
        <v/>
      </c>
      <c r="AN2095" s="41" t="str">
        <f t="shared" si="1049"/>
        <v/>
      </c>
      <c r="AO2095" s="42" t="str">
        <f t="shared" si="1050"/>
        <v/>
      </c>
      <c r="AP2095" s="41" t="str">
        <f t="shared" si="1051"/>
        <v/>
      </c>
      <c r="AQ2095" s="41" t="str">
        <f t="shared" si="1052"/>
        <v/>
      </c>
      <c r="AR2095" s="41" t="str">
        <f>IF($AQ2095="","",COUNTIFS(L_ChaveCob,$AQ2095,L_Ausencia,"&gt;"&amp;$W2095)+COUNTIFS($AQ$4:$AQ2095,$AQ2095,$W$4:$W2095,$W2095))</f>
        <v/>
      </c>
      <c r="AS2095" s="42">
        <f t="shared" si="1053"/>
        <v>0</v>
      </c>
      <c r="AT2095" s="42">
        <f t="shared" si="1054"/>
        <v>0</v>
      </c>
      <c r="AU2095" s="42">
        <f t="shared" si="1055"/>
        <v>0</v>
      </c>
    </row>
    <row r="2096" spans="1:47" x14ac:dyDescent="0.2">
      <c r="A2096" s="35"/>
      <c r="B2096" s="36"/>
      <c r="C2096" s="36"/>
      <c r="D2096" s="36"/>
      <c r="E2096" s="37"/>
      <c r="F2096" s="37"/>
      <c r="G2096" s="36"/>
      <c r="H2096" s="36"/>
      <c r="I2096" s="36"/>
      <c r="J2096" s="36"/>
      <c r="K2096" s="37"/>
      <c r="L2096" s="37"/>
      <c r="M2096" s="37"/>
      <c r="N2096" s="38" t="str">
        <f t="shared" si="1024"/>
        <v/>
      </c>
      <c r="O2096" t="str">
        <f t="shared" si="1025"/>
        <v/>
      </c>
      <c r="P2096" t="str">
        <f t="shared" si="1026"/>
        <v/>
      </c>
      <c r="Q2096" t="str">
        <f t="shared" si="1027"/>
        <v/>
      </c>
      <c r="R2096" t="str">
        <f t="shared" si="1028"/>
        <v/>
      </c>
      <c r="S2096" t="str">
        <f t="shared" si="1029"/>
        <v/>
      </c>
      <c r="T2096" s="39" t="str">
        <f t="shared" si="1030"/>
        <v/>
      </c>
      <c r="U2096" s="40">
        <f t="shared" si="1031"/>
        <v>0</v>
      </c>
      <c r="V2096" s="40">
        <f t="shared" si="1032"/>
        <v>0</v>
      </c>
      <c r="W2096" s="40">
        <f t="shared" si="1033"/>
        <v>0</v>
      </c>
      <c r="X2096" t="str">
        <f t="shared" si="1034"/>
        <v/>
      </c>
      <c r="Y2096" s="40">
        <f t="shared" si="1035"/>
        <v>0</v>
      </c>
      <c r="Z2096" s="40">
        <f t="shared" si="1036"/>
        <v>0</v>
      </c>
      <c r="AA2096" s="40">
        <f t="shared" si="1037"/>
        <v>0</v>
      </c>
      <c r="AB2096" s="40">
        <f t="shared" si="1038"/>
        <v>0</v>
      </c>
      <c r="AC2096" s="40">
        <f t="shared" si="1039"/>
        <v>0</v>
      </c>
      <c r="AD2096" s="39">
        <f t="shared" si="1040"/>
        <v>0</v>
      </c>
      <c r="AE2096" s="39">
        <f t="shared" si="1041"/>
        <v>0</v>
      </c>
      <c r="AF2096" t="str">
        <f t="shared" si="1042"/>
        <v/>
      </c>
      <c r="AG2096" t="str">
        <f t="shared" si="1043"/>
        <v/>
      </c>
      <c r="AH2096" t="str">
        <f t="shared" si="1044"/>
        <v/>
      </c>
      <c r="AJ2096" s="41" t="str">
        <f t="shared" si="1045"/>
        <v/>
      </c>
      <c r="AK2096" s="42" t="str">
        <f t="shared" si="1046"/>
        <v/>
      </c>
      <c r="AL2096" s="41" t="str">
        <f t="shared" si="1047"/>
        <v/>
      </c>
      <c r="AM2096" s="41" t="str">
        <f t="shared" si="1048"/>
        <v/>
      </c>
      <c r="AN2096" s="41" t="str">
        <f t="shared" si="1049"/>
        <v/>
      </c>
      <c r="AO2096" s="42" t="str">
        <f t="shared" si="1050"/>
        <v/>
      </c>
      <c r="AP2096" s="41" t="str">
        <f t="shared" si="1051"/>
        <v/>
      </c>
      <c r="AQ2096" s="41" t="str">
        <f t="shared" si="1052"/>
        <v/>
      </c>
      <c r="AR2096" s="41" t="str">
        <f>IF($AQ2096="","",COUNTIFS(L_ChaveCob,$AQ2096,L_Ausencia,"&gt;"&amp;$W2096)+COUNTIFS($AQ$4:$AQ2096,$AQ2096,$W$4:$W2096,$W2096))</f>
        <v/>
      </c>
      <c r="AS2096" s="42">
        <f t="shared" si="1053"/>
        <v>0</v>
      </c>
      <c r="AT2096" s="42">
        <f t="shared" si="1054"/>
        <v>0</v>
      </c>
      <c r="AU2096" s="42">
        <f t="shared" si="1055"/>
        <v>0</v>
      </c>
    </row>
    <row r="2097" spans="1:47" x14ac:dyDescent="0.2">
      <c r="A2097" s="35"/>
      <c r="B2097" s="36"/>
      <c r="C2097" s="36"/>
      <c r="D2097" s="36"/>
      <c r="E2097" s="37"/>
      <c r="F2097" s="37"/>
      <c r="G2097" s="36"/>
      <c r="H2097" s="36"/>
      <c r="I2097" s="36"/>
      <c r="J2097" s="36"/>
      <c r="K2097" s="37"/>
      <c r="L2097" s="37"/>
      <c r="M2097" s="37"/>
      <c r="N2097" s="38" t="str">
        <f t="shared" si="1024"/>
        <v/>
      </c>
      <c r="O2097" t="str">
        <f t="shared" si="1025"/>
        <v/>
      </c>
      <c r="P2097" t="str">
        <f t="shared" si="1026"/>
        <v/>
      </c>
      <c r="Q2097" t="str">
        <f t="shared" si="1027"/>
        <v/>
      </c>
      <c r="R2097" t="str">
        <f t="shared" si="1028"/>
        <v/>
      </c>
      <c r="S2097" t="str">
        <f t="shared" si="1029"/>
        <v/>
      </c>
      <c r="T2097" s="39" t="str">
        <f t="shared" si="1030"/>
        <v/>
      </c>
      <c r="U2097" s="40">
        <f t="shared" si="1031"/>
        <v>0</v>
      </c>
      <c r="V2097" s="40">
        <f t="shared" si="1032"/>
        <v>0</v>
      </c>
      <c r="W2097" s="40">
        <f t="shared" si="1033"/>
        <v>0</v>
      </c>
      <c r="X2097" t="str">
        <f t="shared" si="1034"/>
        <v/>
      </c>
      <c r="Y2097" s="40">
        <f t="shared" si="1035"/>
        <v>0</v>
      </c>
      <c r="Z2097" s="40">
        <f t="shared" si="1036"/>
        <v>0</v>
      </c>
      <c r="AA2097" s="40">
        <f t="shared" si="1037"/>
        <v>0</v>
      </c>
      <c r="AB2097" s="40">
        <f t="shared" si="1038"/>
        <v>0</v>
      </c>
      <c r="AC2097" s="40">
        <f t="shared" si="1039"/>
        <v>0</v>
      </c>
      <c r="AD2097" s="39">
        <f t="shared" si="1040"/>
        <v>0</v>
      </c>
      <c r="AE2097" s="39">
        <f t="shared" si="1041"/>
        <v>0</v>
      </c>
      <c r="AF2097" t="str">
        <f t="shared" si="1042"/>
        <v/>
      </c>
      <c r="AG2097" t="str">
        <f t="shared" si="1043"/>
        <v/>
      </c>
      <c r="AH2097" t="str">
        <f t="shared" si="1044"/>
        <v/>
      </c>
      <c r="AJ2097" s="41" t="str">
        <f t="shared" si="1045"/>
        <v/>
      </c>
      <c r="AK2097" s="42" t="str">
        <f t="shared" si="1046"/>
        <v/>
      </c>
      <c r="AL2097" s="41" t="str">
        <f t="shared" si="1047"/>
        <v/>
      </c>
      <c r="AM2097" s="41" t="str">
        <f t="shared" si="1048"/>
        <v/>
      </c>
      <c r="AN2097" s="41" t="str">
        <f t="shared" si="1049"/>
        <v/>
      </c>
      <c r="AO2097" s="42" t="str">
        <f t="shared" si="1050"/>
        <v/>
      </c>
      <c r="AP2097" s="41" t="str">
        <f t="shared" si="1051"/>
        <v/>
      </c>
      <c r="AQ2097" s="41" t="str">
        <f t="shared" si="1052"/>
        <v/>
      </c>
      <c r="AR2097" s="41" t="str">
        <f>IF($AQ2097="","",COUNTIFS(L_ChaveCob,$AQ2097,L_Ausencia,"&gt;"&amp;$W2097)+COUNTIFS($AQ$4:$AQ2097,$AQ2097,$W$4:$W2097,$W2097))</f>
        <v/>
      </c>
      <c r="AS2097" s="42">
        <f t="shared" si="1053"/>
        <v>0</v>
      </c>
      <c r="AT2097" s="42">
        <f t="shared" si="1054"/>
        <v>0</v>
      </c>
      <c r="AU2097" s="42">
        <f t="shared" si="1055"/>
        <v>0</v>
      </c>
    </row>
    <row r="2098" spans="1:47" x14ac:dyDescent="0.2">
      <c r="A2098" s="35"/>
      <c r="B2098" s="36"/>
      <c r="C2098" s="36"/>
      <c r="D2098" s="36"/>
      <c r="E2098" s="37"/>
      <c r="F2098" s="37"/>
      <c r="G2098" s="36"/>
      <c r="H2098" s="36"/>
      <c r="I2098" s="36"/>
      <c r="J2098" s="36"/>
      <c r="K2098" s="37"/>
      <c r="L2098" s="37"/>
      <c r="M2098" s="37"/>
      <c r="N2098" s="38" t="str">
        <f t="shared" si="1024"/>
        <v/>
      </c>
      <c r="O2098" t="str">
        <f t="shared" si="1025"/>
        <v/>
      </c>
      <c r="P2098" t="str">
        <f t="shared" si="1026"/>
        <v/>
      </c>
      <c r="Q2098" t="str">
        <f t="shared" si="1027"/>
        <v/>
      </c>
      <c r="R2098" t="str">
        <f t="shared" si="1028"/>
        <v/>
      </c>
      <c r="S2098" t="str">
        <f t="shared" si="1029"/>
        <v/>
      </c>
      <c r="T2098" s="39" t="str">
        <f t="shared" si="1030"/>
        <v/>
      </c>
      <c r="U2098" s="40">
        <f t="shared" si="1031"/>
        <v>0</v>
      </c>
      <c r="V2098" s="40">
        <f t="shared" si="1032"/>
        <v>0</v>
      </c>
      <c r="W2098" s="40">
        <f t="shared" si="1033"/>
        <v>0</v>
      </c>
      <c r="X2098" t="str">
        <f t="shared" si="1034"/>
        <v/>
      </c>
      <c r="Y2098" s="40">
        <f t="shared" si="1035"/>
        <v>0</v>
      </c>
      <c r="Z2098" s="40">
        <f t="shared" si="1036"/>
        <v>0</v>
      </c>
      <c r="AA2098" s="40">
        <f t="shared" si="1037"/>
        <v>0</v>
      </c>
      <c r="AB2098" s="40">
        <f t="shared" si="1038"/>
        <v>0</v>
      </c>
      <c r="AC2098" s="40">
        <f t="shared" si="1039"/>
        <v>0</v>
      </c>
      <c r="AD2098" s="39">
        <f t="shared" si="1040"/>
        <v>0</v>
      </c>
      <c r="AE2098" s="39">
        <f t="shared" si="1041"/>
        <v>0</v>
      </c>
      <c r="AF2098" t="str">
        <f t="shared" si="1042"/>
        <v/>
      </c>
      <c r="AG2098" t="str">
        <f t="shared" si="1043"/>
        <v/>
      </c>
      <c r="AH2098" t="str">
        <f t="shared" si="1044"/>
        <v/>
      </c>
      <c r="AJ2098" s="41" t="str">
        <f t="shared" si="1045"/>
        <v/>
      </c>
      <c r="AK2098" s="42" t="str">
        <f t="shared" si="1046"/>
        <v/>
      </c>
      <c r="AL2098" s="41" t="str">
        <f t="shared" si="1047"/>
        <v/>
      </c>
      <c r="AM2098" s="41" t="str">
        <f t="shared" si="1048"/>
        <v/>
      </c>
      <c r="AN2098" s="41" t="str">
        <f t="shared" si="1049"/>
        <v/>
      </c>
      <c r="AO2098" s="42" t="str">
        <f t="shared" si="1050"/>
        <v/>
      </c>
      <c r="AP2098" s="41" t="str">
        <f t="shared" si="1051"/>
        <v/>
      </c>
      <c r="AQ2098" s="41" t="str">
        <f t="shared" si="1052"/>
        <v/>
      </c>
      <c r="AR2098" s="41" t="str">
        <f>IF($AQ2098="","",COUNTIFS(L_ChaveCob,$AQ2098,L_Ausencia,"&gt;"&amp;$W2098)+COUNTIFS($AQ$4:$AQ2098,$AQ2098,$W$4:$W2098,$W2098))</f>
        <v/>
      </c>
      <c r="AS2098" s="42">
        <f t="shared" si="1053"/>
        <v>0</v>
      </c>
      <c r="AT2098" s="42">
        <f t="shared" si="1054"/>
        <v>0</v>
      </c>
      <c r="AU2098" s="42">
        <f t="shared" si="1055"/>
        <v>0</v>
      </c>
    </row>
    <row r="2099" spans="1:47" x14ac:dyDescent="0.2">
      <c r="A2099" s="35"/>
      <c r="B2099" s="36"/>
      <c r="C2099" s="36"/>
      <c r="D2099" s="36"/>
      <c r="E2099" s="37"/>
      <c r="F2099" s="37"/>
      <c r="G2099" s="36"/>
      <c r="H2099" s="36"/>
      <c r="I2099" s="36"/>
      <c r="J2099" s="36"/>
      <c r="K2099" s="37"/>
      <c r="L2099" s="37"/>
      <c r="M2099" s="37"/>
      <c r="N2099" s="38" t="str">
        <f t="shared" si="1024"/>
        <v/>
      </c>
      <c r="O2099" t="str">
        <f t="shared" si="1025"/>
        <v/>
      </c>
      <c r="P2099" t="str">
        <f t="shared" si="1026"/>
        <v/>
      </c>
      <c r="Q2099" t="str">
        <f t="shared" si="1027"/>
        <v/>
      </c>
      <c r="R2099" t="str">
        <f t="shared" si="1028"/>
        <v/>
      </c>
      <c r="S2099" t="str">
        <f t="shared" si="1029"/>
        <v/>
      </c>
      <c r="T2099" s="39" t="str">
        <f t="shared" si="1030"/>
        <v/>
      </c>
      <c r="U2099" s="40">
        <f t="shared" si="1031"/>
        <v>0</v>
      </c>
      <c r="V2099" s="40">
        <f t="shared" si="1032"/>
        <v>0</v>
      </c>
      <c r="W2099" s="40">
        <f t="shared" si="1033"/>
        <v>0</v>
      </c>
      <c r="X2099" t="str">
        <f t="shared" si="1034"/>
        <v/>
      </c>
      <c r="Y2099" s="40">
        <f t="shared" si="1035"/>
        <v>0</v>
      </c>
      <c r="Z2099" s="40">
        <f t="shared" si="1036"/>
        <v>0</v>
      </c>
      <c r="AA2099" s="40">
        <f t="shared" si="1037"/>
        <v>0</v>
      </c>
      <c r="AB2099" s="40">
        <f t="shared" si="1038"/>
        <v>0</v>
      </c>
      <c r="AC2099" s="40">
        <f t="shared" si="1039"/>
        <v>0</v>
      </c>
      <c r="AD2099" s="39">
        <f t="shared" si="1040"/>
        <v>0</v>
      </c>
      <c r="AE2099" s="39">
        <f t="shared" si="1041"/>
        <v>0</v>
      </c>
      <c r="AF2099" t="str">
        <f t="shared" si="1042"/>
        <v/>
      </c>
      <c r="AG2099" t="str">
        <f t="shared" si="1043"/>
        <v/>
      </c>
      <c r="AH2099" t="str">
        <f t="shared" si="1044"/>
        <v/>
      </c>
      <c r="AJ2099" s="41" t="str">
        <f t="shared" si="1045"/>
        <v/>
      </c>
      <c r="AK2099" s="42" t="str">
        <f t="shared" si="1046"/>
        <v/>
      </c>
      <c r="AL2099" s="41" t="str">
        <f t="shared" si="1047"/>
        <v/>
      </c>
      <c r="AM2099" s="41" t="str">
        <f t="shared" si="1048"/>
        <v/>
      </c>
      <c r="AN2099" s="41" t="str">
        <f t="shared" si="1049"/>
        <v/>
      </c>
      <c r="AO2099" s="42" t="str">
        <f t="shared" si="1050"/>
        <v/>
      </c>
      <c r="AP2099" s="41" t="str">
        <f t="shared" si="1051"/>
        <v/>
      </c>
      <c r="AQ2099" s="41" t="str">
        <f t="shared" si="1052"/>
        <v/>
      </c>
      <c r="AR2099" s="41" t="str">
        <f>IF($AQ2099="","",COUNTIFS(L_ChaveCob,$AQ2099,L_Ausencia,"&gt;"&amp;$W2099)+COUNTIFS($AQ$4:$AQ2099,$AQ2099,$W$4:$W2099,$W2099))</f>
        <v/>
      </c>
      <c r="AS2099" s="42">
        <f t="shared" si="1053"/>
        <v>0</v>
      </c>
      <c r="AT2099" s="42">
        <f t="shared" si="1054"/>
        <v>0</v>
      </c>
      <c r="AU2099" s="42">
        <f t="shared" si="1055"/>
        <v>0</v>
      </c>
    </row>
    <row r="2100" spans="1:47" x14ac:dyDescent="0.2">
      <c r="A2100" s="35"/>
      <c r="B2100" s="36"/>
      <c r="C2100" s="36"/>
      <c r="D2100" s="36"/>
      <c r="E2100" s="37"/>
      <c r="F2100" s="37"/>
      <c r="G2100" s="36"/>
      <c r="H2100" s="36"/>
      <c r="I2100" s="36"/>
      <c r="J2100" s="36"/>
      <c r="K2100" s="37"/>
      <c r="L2100" s="37"/>
      <c r="M2100" s="37"/>
      <c r="N2100" s="38" t="str">
        <f t="shared" si="1024"/>
        <v/>
      </c>
      <c r="O2100" t="str">
        <f t="shared" si="1025"/>
        <v/>
      </c>
      <c r="P2100" t="str">
        <f t="shared" si="1026"/>
        <v/>
      </c>
      <c r="Q2100" t="str">
        <f t="shared" si="1027"/>
        <v/>
      </c>
      <c r="R2100" t="str">
        <f t="shared" si="1028"/>
        <v/>
      </c>
      <c r="S2100" t="str">
        <f t="shared" si="1029"/>
        <v/>
      </c>
      <c r="T2100" s="39" t="str">
        <f t="shared" si="1030"/>
        <v/>
      </c>
      <c r="U2100" s="40">
        <f t="shared" si="1031"/>
        <v>0</v>
      </c>
      <c r="V2100" s="40">
        <f t="shared" si="1032"/>
        <v>0</v>
      </c>
      <c r="W2100" s="40">
        <f t="shared" si="1033"/>
        <v>0</v>
      </c>
      <c r="X2100" t="str">
        <f t="shared" si="1034"/>
        <v/>
      </c>
      <c r="Y2100" s="40">
        <f t="shared" si="1035"/>
        <v>0</v>
      </c>
      <c r="Z2100" s="40">
        <f t="shared" si="1036"/>
        <v>0</v>
      </c>
      <c r="AA2100" s="40">
        <f t="shared" si="1037"/>
        <v>0</v>
      </c>
      <c r="AB2100" s="40">
        <f t="shared" si="1038"/>
        <v>0</v>
      </c>
      <c r="AC2100" s="40">
        <f t="shared" si="1039"/>
        <v>0</v>
      </c>
      <c r="AD2100" s="39">
        <f t="shared" si="1040"/>
        <v>0</v>
      </c>
      <c r="AE2100" s="39">
        <f t="shared" si="1041"/>
        <v>0</v>
      </c>
      <c r="AF2100" t="str">
        <f t="shared" si="1042"/>
        <v/>
      </c>
      <c r="AG2100" t="str">
        <f t="shared" si="1043"/>
        <v/>
      </c>
      <c r="AH2100" t="str">
        <f t="shared" si="1044"/>
        <v/>
      </c>
      <c r="AJ2100" s="41" t="str">
        <f t="shared" si="1045"/>
        <v/>
      </c>
      <c r="AK2100" s="42" t="str">
        <f t="shared" si="1046"/>
        <v/>
      </c>
      <c r="AL2100" s="41" t="str">
        <f t="shared" si="1047"/>
        <v/>
      </c>
      <c r="AM2100" s="41" t="str">
        <f t="shared" si="1048"/>
        <v/>
      </c>
      <c r="AN2100" s="41" t="str">
        <f t="shared" si="1049"/>
        <v/>
      </c>
      <c r="AO2100" s="42" t="str">
        <f t="shared" si="1050"/>
        <v/>
      </c>
      <c r="AP2100" s="41" t="str">
        <f t="shared" si="1051"/>
        <v/>
      </c>
      <c r="AQ2100" s="41" t="str">
        <f t="shared" si="1052"/>
        <v/>
      </c>
      <c r="AR2100" s="41" t="str">
        <f>IF($AQ2100="","",COUNTIFS(L_ChaveCob,$AQ2100,L_Ausencia,"&gt;"&amp;$W2100)+COUNTIFS($AQ$4:$AQ2100,$AQ2100,$W$4:$W2100,$W2100))</f>
        <v/>
      </c>
      <c r="AS2100" s="42">
        <f t="shared" si="1053"/>
        <v>0</v>
      </c>
      <c r="AT2100" s="42">
        <f t="shared" si="1054"/>
        <v>0</v>
      </c>
      <c r="AU2100" s="42">
        <f t="shared" si="1055"/>
        <v>0</v>
      </c>
    </row>
    <row r="2101" spans="1:47" x14ac:dyDescent="0.2">
      <c r="A2101" s="35"/>
      <c r="B2101" s="36"/>
      <c r="C2101" s="36"/>
      <c r="D2101" s="36"/>
      <c r="E2101" s="37"/>
      <c r="F2101" s="37"/>
      <c r="G2101" s="36"/>
      <c r="H2101" s="36"/>
      <c r="I2101" s="36"/>
      <c r="J2101" s="36"/>
      <c r="K2101" s="37"/>
      <c r="L2101" s="37"/>
      <c r="M2101" s="37"/>
      <c r="N2101" s="38" t="str">
        <f t="shared" si="1024"/>
        <v/>
      </c>
      <c r="O2101" t="str">
        <f t="shared" si="1025"/>
        <v/>
      </c>
      <c r="P2101" t="str">
        <f t="shared" si="1026"/>
        <v/>
      </c>
      <c r="Q2101" t="str">
        <f t="shared" si="1027"/>
        <v/>
      </c>
      <c r="R2101" t="str">
        <f t="shared" si="1028"/>
        <v/>
      </c>
      <c r="S2101" t="str">
        <f t="shared" si="1029"/>
        <v/>
      </c>
      <c r="T2101" s="39" t="str">
        <f t="shared" si="1030"/>
        <v/>
      </c>
      <c r="U2101" s="40">
        <f t="shared" si="1031"/>
        <v>0</v>
      </c>
      <c r="V2101" s="40">
        <f t="shared" si="1032"/>
        <v>0</v>
      </c>
      <c r="W2101" s="40">
        <f t="shared" si="1033"/>
        <v>0</v>
      </c>
      <c r="X2101" t="str">
        <f t="shared" si="1034"/>
        <v/>
      </c>
      <c r="Y2101" s="40">
        <f t="shared" si="1035"/>
        <v>0</v>
      </c>
      <c r="Z2101" s="40">
        <f t="shared" si="1036"/>
        <v>0</v>
      </c>
      <c r="AA2101" s="40">
        <f t="shared" si="1037"/>
        <v>0</v>
      </c>
      <c r="AB2101" s="40">
        <f t="shared" si="1038"/>
        <v>0</v>
      </c>
      <c r="AC2101" s="40">
        <f t="shared" si="1039"/>
        <v>0</v>
      </c>
      <c r="AD2101" s="39">
        <f t="shared" si="1040"/>
        <v>0</v>
      </c>
      <c r="AE2101" s="39">
        <f t="shared" si="1041"/>
        <v>0</v>
      </c>
      <c r="AF2101" t="str">
        <f t="shared" si="1042"/>
        <v/>
      </c>
      <c r="AG2101" t="str">
        <f t="shared" si="1043"/>
        <v/>
      </c>
      <c r="AH2101" t="str">
        <f t="shared" si="1044"/>
        <v/>
      </c>
      <c r="AJ2101" s="41" t="str">
        <f t="shared" si="1045"/>
        <v/>
      </c>
      <c r="AK2101" s="42" t="str">
        <f t="shared" si="1046"/>
        <v/>
      </c>
      <c r="AL2101" s="41" t="str">
        <f t="shared" si="1047"/>
        <v/>
      </c>
      <c r="AM2101" s="41" t="str">
        <f t="shared" si="1048"/>
        <v/>
      </c>
      <c r="AN2101" s="41" t="str">
        <f t="shared" si="1049"/>
        <v/>
      </c>
      <c r="AO2101" s="42" t="str">
        <f t="shared" si="1050"/>
        <v/>
      </c>
      <c r="AP2101" s="41" t="str">
        <f t="shared" si="1051"/>
        <v/>
      </c>
      <c r="AQ2101" s="41" t="str">
        <f t="shared" si="1052"/>
        <v/>
      </c>
      <c r="AR2101" s="41" t="str">
        <f>IF($AQ2101="","",COUNTIFS(L_ChaveCob,$AQ2101,L_Ausencia,"&gt;"&amp;$W2101)+COUNTIFS($AQ$4:$AQ2101,$AQ2101,$W$4:$W2101,$W2101))</f>
        <v/>
      </c>
      <c r="AS2101" s="42">
        <f t="shared" si="1053"/>
        <v>0</v>
      </c>
      <c r="AT2101" s="42">
        <f t="shared" si="1054"/>
        <v>0</v>
      </c>
      <c r="AU2101" s="42">
        <f t="shared" si="1055"/>
        <v>0</v>
      </c>
    </row>
    <row r="2102" spans="1:47" x14ac:dyDescent="0.2">
      <c r="A2102" s="35"/>
      <c r="B2102" s="36"/>
      <c r="C2102" s="36"/>
      <c r="D2102" s="36"/>
      <c r="E2102" s="37"/>
      <c r="F2102" s="37"/>
      <c r="G2102" s="36"/>
      <c r="H2102" s="36"/>
      <c r="I2102" s="36"/>
      <c r="J2102" s="36"/>
      <c r="K2102" s="37"/>
      <c r="L2102" s="37"/>
      <c r="M2102" s="37"/>
      <c r="N2102" s="38" t="str">
        <f t="shared" si="1024"/>
        <v/>
      </c>
      <c r="O2102" t="str">
        <f t="shared" si="1025"/>
        <v/>
      </c>
      <c r="P2102" t="str">
        <f t="shared" si="1026"/>
        <v/>
      </c>
      <c r="Q2102" t="str">
        <f t="shared" si="1027"/>
        <v/>
      </c>
      <c r="R2102" t="str">
        <f t="shared" si="1028"/>
        <v/>
      </c>
      <c r="S2102" t="str">
        <f t="shared" si="1029"/>
        <v/>
      </c>
      <c r="T2102" s="39" t="str">
        <f t="shared" si="1030"/>
        <v/>
      </c>
      <c r="U2102" s="40">
        <f t="shared" si="1031"/>
        <v>0</v>
      </c>
      <c r="V2102" s="40">
        <f t="shared" si="1032"/>
        <v>0</v>
      </c>
      <c r="W2102" s="40">
        <f t="shared" si="1033"/>
        <v>0</v>
      </c>
      <c r="X2102" t="str">
        <f t="shared" si="1034"/>
        <v/>
      </c>
      <c r="Y2102" s="40">
        <f t="shared" si="1035"/>
        <v>0</v>
      </c>
      <c r="Z2102" s="40">
        <f t="shared" si="1036"/>
        <v>0</v>
      </c>
      <c r="AA2102" s="40">
        <f t="shared" si="1037"/>
        <v>0</v>
      </c>
      <c r="AB2102" s="40">
        <f t="shared" si="1038"/>
        <v>0</v>
      </c>
      <c r="AC2102" s="40">
        <f t="shared" si="1039"/>
        <v>0</v>
      </c>
      <c r="AD2102" s="39">
        <f t="shared" si="1040"/>
        <v>0</v>
      </c>
      <c r="AE2102" s="39">
        <f t="shared" si="1041"/>
        <v>0</v>
      </c>
      <c r="AF2102" t="str">
        <f t="shared" si="1042"/>
        <v/>
      </c>
      <c r="AG2102" t="str">
        <f t="shared" si="1043"/>
        <v/>
      </c>
      <c r="AH2102" t="str">
        <f t="shared" si="1044"/>
        <v/>
      </c>
      <c r="AJ2102" s="41" t="str">
        <f t="shared" si="1045"/>
        <v/>
      </c>
      <c r="AK2102" s="42" t="str">
        <f t="shared" si="1046"/>
        <v/>
      </c>
      <c r="AL2102" s="41" t="str">
        <f t="shared" si="1047"/>
        <v/>
      </c>
      <c r="AM2102" s="41" t="str">
        <f t="shared" si="1048"/>
        <v/>
      </c>
      <c r="AN2102" s="41" t="str">
        <f t="shared" si="1049"/>
        <v/>
      </c>
      <c r="AO2102" s="42" t="str">
        <f t="shared" si="1050"/>
        <v/>
      </c>
      <c r="AP2102" s="41" t="str">
        <f t="shared" si="1051"/>
        <v/>
      </c>
      <c r="AQ2102" s="41" t="str">
        <f t="shared" si="1052"/>
        <v/>
      </c>
      <c r="AR2102" s="41" t="str">
        <f>IF($AQ2102="","",COUNTIFS(L_ChaveCob,$AQ2102,L_Ausencia,"&gt;"&amp;$W2102)+COUNTIFS($AQ$4:$AQ2102,$AQ2102,$W$4:$W2102,$W2102))</f>
        <v/>
      </c>
      <c r="AS2102" s="42">
        <f t="shared" si="1053"/>
        <v>0</v>
      </c>
      <c r="AT2102" s="42">
        <f t="shared" si="1054"/>
        <v>0</v>
      </c>
      <c r="AU2102" s="42">
        <f t="shared" si="1055"/>
        <v>0</v>
      </c>
    </row>
    <row r="2103" spans="1:47" x14ac:dyDescent="0.2">
      <c r="A2103" s="35"/>
      <c r="B2103" s="36"/>
      <c r="C2103" s="36"/>
      <c r="D2103" s="36"/>
      <c r="E2103" s="37"/>
      <c r="F2103" s="37"/>
      <c r="G2103" s="36"/>
      <c r="H2103" s="36"/>
      <c r="I2103" s="36"/>
      <c r="J2103" s="36"/>
      <c r="K2103" s="37"/>
      <c r="L2103" s="37"/>
      <c r="M2103" s="37"/>
      <c r="N2103" s="38" t="str">
        <f t="shared" si="1024"/>
        <v/>
      </c>
      <c r="O2103" t="str">
        <f t="shared" si="1025"/>
        <v/>
      </c>
      <c r="P2103" t="str">
        <f t="shared" si="1026"/>
        <v/>
      </c>
      <c r="Q2103" t="str">
        <f t="shared" si="1027"/>
        <v/>
      </c>
      <c r="R2103" t="str">
        <f t="shared" si="1028"/>
        <v/>
      </c>
      <c r="S2103" t="str">
        <f t="shared" si="1029"/>
        <v/>
      </c>
      <c r="T2103" s="39" t="str">
        <f t="shared" si="1030"/>
        <v/>
      </c>
      <c r="U2103" s="40">
        <f t="shared" si="1031"/>
        <v>0</v>
      </c>
      <c r="V2103" s="40">
        <f t="shared" si="1032"/>
        <v>0</v>
      </c>
      <c r="W2103" s="40">
        <f t="shared" si="1033"/>
        <v>0</v>
      </c>
      <c r="X2103" t="str">
        <f t="shared" si="1034"/>
        <v/>
      </c>
      <c r="Y2103" s="40">
        <f t="shared" si="1035"/>
        <v>0</v>
      </c>
      <c r="Z2103" s="40">
        <f t="shared" si="1036"/>
        <v>0</v>
      </c>
      <c r="AA2103" s="40">
        <f t="shared" si="1037"/>
        <v>0</v>
      </c>
      <c r="AB2103" s="40">
        <f t="shared" si="1038"/>
        <v>0</v>
      </c>
      <c r="AC2103" s="40">
        <f t="shared" si="1039"/>
        <v>0</v>
      </c>
      <c r="AD2103" s="39">
        <f t="shared" si="1040"/>
        <v>0</v>
      </c>
      <c r="AE2103" s="39">
        <f t="shared" si="1041"/>
        <v>0</v>
      </c>
      <c r="AF2103" t="str">
        <f t="shared" si="1042"/>
        <v/>
      </c>
      <c r="AG2103" t="str">
        <f t="shared" si="1043"/>
        <v/>
      </c>
      <c r="AH2103" t="str">
        <f t="shared" si="1044"/>
        <v/>
      </c>
      <c r="AJ2103" s="41" t="str">
        <f t="shared" si="1045"/>
        <v/>
      </c>
      <c r="AK2103" s="42" t="str">
        <f t="shared" si="1046"/>
        <v/>
      </c>
      <c r="AL2103" s="41" t="str">
        <f t="shared" si="1047"/>
        <v/>
      </c>
      <c r="AM2103" s="41" t="str">
        <f t="shared" si="1048"/>
        <v/>
      </c>
      <c r="AN2103" s="41" t="str">
        <f t="shared" si="1049"/>
        <v/>
      </c>
      <c r="AO2103" s="42" t="str">
        <f t="shared" si="1050"/>
        <v/>
      </c>
      <c r="AP2103" s="41" t="str">
        <f t="shared" si="1051"/>
        <v/>
      </c>
      <c r="AQ2103" s="41" t="str">
        <f t="shared" si="1052"/>
        <v/>
      </c>
      <c r="AR2103" s="41" t="str">
        <f>IF($AQ2103="","",COUNTIFS(L_ChaveCob,$AQ2103,L_Ausencia,"&gt;"&amp;$W2103)+COUNTIFS($AQ$4:$AQ2103,$AQ2103,$W$4:$W2103,$W2103))</f>
        <v/>
      </c>
      <c r="AS2103" s="42">
        <f t="shared" si="1053"/>
        <v>0</v>
      </c>
      <c r="AT2103" s="42">
        <f t="shared" si="1054"/>
        <v>0</v>
      </c>
      <c r="AU2103" s="42">
        <f t="shared" si="1055"/>
        <v>0</v>
      </c>
    </row>
    <row r="2104" spans="1:47" x14ac:dyDescent="0.2">
      <c r="A2104" s="35"/>
      <c r="B2104" s="36"/>
      <c r="C2104" s="36"/>
      <c r="D2104" s="36"/>
      <c r="E2104" s="37"/>
      <c r="F2104" s="37"/>
      <c r="G2104" s="36"/>
      <c r="H2104" s="36"/>
      <c r="I2104" s="36"/>
      <c r="J2104" s="36"/>
      <c r="K2104" s="37"/>
      <c r="L2104" s="37"/>
      <c r="M2104" s="37"/>
      <c r="N2104" s="38" t="str">
        <f t="shared" si="1024"/>
        <v/>
      </c>
      <c r="O2104" t="str">
        <f t="shared" si="1025"/>
        <v/>
      </c>
      <c r="P2104" t="str">
        <f t="shared" si="1026"/>
        <v/>
      </c>
      <c r="Q2104" t="str">
        <f t="shared" si="1027"/>
        <v/>
      </c>
      <c r="R2104" t="str">
        <f t="shared" si="1028"/>
        <v/>
      </c>
      <c r="S2104" t="str">
        <f t="shared" si="1029"/>
        <v/>
      </c>
      <c r="T2104" s="39" t="str">
        <f t="shared" si="1030"/>
        <v/>
      </c>
      <c r="U2104" s="40">
        <f t="shared" si="1031"/>
        <v>0</v>
      </c>
      <c r="V2104" s="40">
        <f t="shared" si="1032"/>
        <v>0</v>
      </c>
      <c r="W2104" s="40">
        <f t="shared" si="1033"/>
        <v>0</v>
      </c>
      <c r="X2104" t="str">
        <f t="shared" si="1034"/>
        <v/>
      </c>
      <c r="Y2104" s="40">
        <f t="shared" si="1035"/>
        <v>0</v>
      </c>
      <c r="Z2104" s="40">
        <f t="shared" si="1036"/>
        <v>0</v>
      </c>
      <c r="AA2104" s="40">
        <f t="shared" si="1037"/>
        <v>0</v>
      </c>
      <c r="AB2104" s="40">
        <f t="shared" si="1038"/>
        <v>0</v>
      </c>
      <c r="AC2104" s="40">
        <f t="shared" si="1039"/>
        <v>0</v>
      </c>
      <c r="AD2104" s="39">
        <f t="shared" si="1040"/>
        <v>0</v>
      </c>
      <c r="AE2104" s="39">
        <f t="shared" si="1041"/>
        <v>0</v>
      </c>
      <c r="AF2104" t="str">
        <f t="shared" si="1042"/>
        <v/>
      </c>
      <c r="AG2104" t="str">
        <f t="shared" si="1043"/>
        <v/>
      </c>
      <c r="AH2104" t="str">
        <f t="shared" si="1044"/>
        <v/>
      </c>
      <c r="AJ2104" s="41" t="str">
        <f t="shared" si="1045"/>
        <v/>
      </c>
      <c r="AK2104" s="42" t="str">
        <f t="shared" si="1046"/>
        <v/>
      </c>
      <c r="AL2104" s="41" t="str">
        <f t="shared" si="1047"/>
        <v/>
      </c>
      <c r="AM2104" s="41" t="str">
        <f t="shared" si="1048"/>
        <v/>
      </c>
      <c r="AN2104" s="41" t="str">
        <f t="shared" si="1049"/>
        <v/>
      </c>
      <c r="AO2104" s="42" t="str">
        <f t="shared" si="1050"/>
        <v/>
      </c>
      <c r="AP2104" s="41" t="str">
        <f t="shared" si="1051"/>
        <v/>
      </c>
      <c r="AQ2104" s="41" t="str">
        <f t="shared" si="1052"/>
        <v/>
      </c>
      <c r="AR2104" s="41" t="str">
        <f>IF($AQ2104="","",COUNTIFS(L_ChaveCob,$AQ2104,L_Ausencia,"&gt;"&amp;$W2104)+COUNTIFS($AQ$4:$AQ2104,$AQ2104,$W$4:$W2104,$W2104))</f>
        <v/>
      </c>
      <c r="AS2104" s="42">
        <f t="shared" si="1053"/>
        <v>0</v>
      </c>
      <c r="AT2104" s="42">
        <f t="shared" si="1054"/>
        <v>0</v>
      </c>
      <c r="AU2104" s="42">
        <f t="shared" si="1055"/>
        <v>0</v>
      </c>
    </row>
    <row r="2105" spans="1:47" x14ac:dyDescent="0.2">
      <c r="A2105" s="35"/>
      <c r="B2105" s="36"/>
      <c r="C2105" s="36"/>
      <c r="D2105" s="36"/>
      <c r="E2105" s="37"/>
      <c r="F2105" s="37"/>
      <c r="G2105" s="36"/>
      <c r="H2105" s="36"/>
      <c r="I2105" s="36"/>
      <c r="J2105" s="36"/>
      <c r="K2105" s="37"/>
      <c r="L2105" s="37"/>
      <c r="M2105" s="37"/>
      <c r="N2105" s="38" t="str">
        <f t="shared" ref="N2105:N2168" si="1056">IF($A2105="","",DATE(YEAR($A2105),MONTH($A2105),1))</f>
        <v/>
      </c>
      <c r="O2105" t="str">
        <f t="shared" ref="O2105:O2168" si="1057">IF(TRIM($B2105)="","",IFERROR(INDEX(C_RG,MATCH(TRIM($B2105),C_Nome,0)),"?"))</f>
        <v/>
      </c>
      <c r="P2105" t="str">
        <f t="shared" ref="P2105:P2168" si="1058">IF($A2105="","",IF(TRIM($B2105)="",P_EquipePostoVago,IF($AJ2105="","",INDEX(V_Equipe,$AJ2105))))</f>
        <v/>
      </c>
      <c r="Q2105" t="str">
        <f t="shared" ref="Q2105:Q2168" si="1059">IF($A2105="","",IF(TRIM($B2105)="","Posto Vago",IF($AJ2105="","",INDEX(V_Contrato,$AJ2105))))</f>
        <v/>
      </c>
      <c r="R2105" t="str">
        <f t="shared" ref="R2105:R2168" si="1060">IF($A2105="","",IF(TRIM($B2105)="",$H2105,IF($AJ2105="","",INDEX(V_Funcao,$AJ2105))))</f>
        <v/>
      </c>
      <c r="S2105" t="str">
        <f t="shared" ref="S2105:S2168" si="1061">IF($A2105="","",IF($I2105&lt;&gt;"",$I2105,IF(TRIM($B2105)="","ADM",IF($AJ2105="","",INDEX(V_Turno,$AJ2105)))))</f>
        <v/>
      </c>
      <c r="T2105" s="39" t="str">
        <f t="shared" ref="T2105:T2168" si="1062">IF(OR($A2105="",$R2105=""),"",IFERROR(INDEX(F_Valor,MATCH($R2105&amp;"|"&amp;SUMPRODUCT(MAX((F_Funcao=$R2105)*(F_Ini&lt;=$A2105)*F_Ini)),F_Chave,0)),""))</f>
        <v/>
      </c>
      <c r="U2105" s="40">
        <f t="shared" ref="U2105:U2168" si="1063">IF(OR($A2105="",$S2105=""),0,IFERROR(INDEX(T_Horas,MATCH($S2105,T_Turno,0),WEEKDAY($A2105,2)),0))</f>
        <v>0</v>
      </c>
      <c r="V2105" s="40">
        <f t="shared" ref="V2105:V2168" si="1064">IF($A2105="",0,MAX(IF($F2105&lt;&gt;"",N($F2105),IF($AN2105="Sim",IF($AK2105&lt;&gt;"",$AK2105,$U2105),$U2105-$W2105))-IF($J2105="Situação Atípica - Presente",N($K2105),0),0))</f>
        <v>0</v>
      </c>
      <c r="W2105" s="40">
        <f t="shared" ref="W2105:W2168" si="1065">IF($A2105="",0,IF($E2105&lt;&gt;"",N($E2105),IF($AL2105="Dia inteiro",$U2105,IF($AL2105="Pelo ponto",IF($AK2105="",$U2105,MAX($U2105-$AK2105,0)),IF(AND($AL2105="Leve atraso",$AO2105&lt;&gt;""),IF(AND($AO2105&gt;P_LeveMin,$AO2105&lt;=P_LeveMax),$AO2105,0),0)))))</f>
        <v>0</v>
      </c>
      <c r="X2105" t="str">
        <f t="shared" ref="X2105:X2168" si="1066">IF($A2105="","",IF(OR($Q2105="Ferista",$Q2105=""),"Não",IF(AND($AL2105="Leve atraso",$W2105&gt;0,$A2105&gt;=P_InicioRegras),"Sim",IF(OR($J2105&lt;&gt;"",$K2105&lt;&gt;"",$L2105&lt;&gt;""),"Não",$AM2105))))</f>
        <v/>
      </c>
      <c r="Y2105" s="40">
        <f t="shared" ref="Y2105:Y2168" si="1067">IF($A2105="",0,IF($Q2105="Ferista",0,IF($X2105="Sim",$W2105,0)+N($K2105)))</f>
        <v>0</v>
      </c>
      <c r="Z2105" s="40">
        <f t="shared" ref="Z2105:Z2168" si="1068">IF($X2105="Sim",$AT2105,0)</f>
        <v>0</v>
      </c>
      <c r="AA2105" s="40">
        <f t="shared" ref="AA2105:AA2168" si="1069">IF($AP2105="",0,MIN(MAX($Y2105-$Z2105,0),SUMIFS(CP_Horas,CP_ChaveFalta,$AP2105,CP_Aprov,"Sim")))</f>
        <v>0</v>
      </c>
      <c r="AB2105" s="40">
        <f t="shared" ref="AB2105:AB2168" si="1070">IF($A2105="",0,MIN(MAX($Y2105-$Z2105-$AA2105,0),N($M2105)))</f>
        <v>0</v>
      </c>
      <c r="AC2105" s="40">
        <f t="shared" ref="AC2105:AC2168" si="1071">IF($A2105="",0,MAX($Y2105-$Z2105-$AA2105-$AB2105,0))</f>
        <v>0</v>
      </c>
      <c r="AD2105" s="39">
        <f t="shared" ref="AD2105:AD2168" si="1072">IF(OR($AC2105=0,$T2105=""),0,$AC2105*24*$T2105)</f>
        <v>0</v>
      </c>
      <c r="AE2105" s="39">
        <f t="shared" ref="AE2105:AE2168" si="1073">IF(OR($A2105="",$T2105=""),0,(IF($AF2105="Justificada",$W2105,0)+N($L2105))*24*$T2105)</f>
        <v>0</v>
      </c>
      <c r="AF2105" t="str">
        <f t="shared" ref="AF2105:AF2168" si="1074">IF($A2105="","",IF($J2105&lt;&gt;"","Situação atípica",IF(AND($AL2105="Leve atraso",$W2105&gt;0),"Leve atraso",IFERROR(INDEX(S_Cat,MATCH($C2105,S_Status,0)),"Outros"))))</f>
        <v/>
      </c>
      <c r="AG2105" t="str">
        <f t="shared" ref="AG2105:AG2168" si="1075">IF($A2105="","",TRIM(IF($Z2105&gt;0,"Ferista cobriu "&amp;TEXT($Z2105,"[h]:mm")&amp;"h. ","")&amp;IF($AA2105&gt;0,"Compensado "&amp;TEXT($AA2105,"[h]:mm")&amp;"h por "&amp;IFERROR(INDEX(CP_Quem,MATCH($AP2105,CP_ChaveFalta,0)),"?")&amp;". ","")&amp;IF($AU2105&gt;0,"Compensação aguardando aprovação ("&amp;TEXT($AU2105,"[h]:mm")&amp;"h). ","")&amp;IF($AB2105&gt;0,"Perdoado por acordo "&amp;TEXT($AB2105,"[h]:mm")&amp;"h. ","")&amp;IF(AND($AP2105&lt;&gt;"",COUNTIF(CP_ChaveQuem,$AP2105)&gt;0),"Horas usadas p/ compensar falta de "&amp;INDEX(CP_Falta,MATCH($AP2105,CP_ChaveQuem,0))&amp;" de "&amp;TEXT(INDEX(CP_DataFalta,MATCH($AP2105,CP_ChaveQuem,0)),"dd/mm")&amp;". ","")&amp;IF(AND($Q2105="Ferista",SUMIFS(L_Ferista,L_Data,$A2105,L_Equipe,$P2105)&gt;0),"Como ferista, cobriu "&amp;TEXT(SUMIFS(L_Ferista,L_Data,$A2105,L_Equipe,$P2105),"[h]:mm")&amp;"h de faltas da equipe. ","")&amp;IF($AC2105&gt;0,"DESCONTA "&amp;TEXT($AC2105,"[h]:mm")&amp;"h ("&amp;$AF2105&amp;").","")))</f>
        <v/>
      </c>
      <c r="AH2105" t="str">
        <f t="shared" ref="AH2105:AH2168" si="1076">IF($A2105="","",IF($O2105="?","CADASTRO: funcionário não está no Cadastro",IF(AND($O2105&lt;&gt;"",$AJ2105=""),"CADASTRO: sem vigência (função/turno) nesta data",IF(AND($AP2105&lt;&gt;"",COUNTIF(L_ChavePD,$AP2105)&gt;1),"DUPLICADO: mesma pessoa 2x no dia",IF($A2105&lt;P_InicioRegras,"",IF(AND($C2105="Horas Compensadas",COUNTIF(CP_ChaveQuem,$AP2105)=0),"VINCULAR: registrar na aba Compensações de quem é a falta",IF($AU2105&gt;0,"APROVAR: compensação pendente na aba Compensações",IF(AND($AQ2105&lt;&gt;"",$AS2105&gt;0,$AT2105&lt;$W2105,$AC2105&gt;0),"FERISTA: horas do ferista não cobriram toda a falta",IF(AND($AL2105="Pelo ponto",$AK2105="",$E2105="",$X2105="Sim"),"PONTO: sem ponto nem horas manuais — descontando jornada cheia",IF(AND($AL2105="Leve atraso",$E2105="",N($AO2105)&gt;P_LeveMax),"CLASSIFICAR: ponto mostra atraso &gt; 30 min — trocar o Status",IF($AF2105="Leve atraso","AJUSTAR STATUS: atraso lançado como Horas Trabalhadas",IF(AND(N($K2105)&gt;0,$G2105=""),"OBSERVAÇÃO: desconto extra sem observação",IF(AND($J2105&lt;&gt;"",N($K2105)+N($L2105)&gt;$U2105),"CONFERIR: horas manuais maiores que a jornada","")))))))))))))</f>
        <v/>
      </c>
      <c r="AJ2105" s="41" t="str">
        <f t="shared" ref="AJ2105:AJ2168" si="1077">IF(OR($A2105="",$O2105="",$O2105="?"),"",IFERROR(MATCH($O2105&amp;"|"&amp;SUMPRODUCT(MAX((V_RG=$O2105)*(V_Ini&lt;=$A2105)*V_Ini)),V_Chave,0),""))</f>
        <v/>
      </c>
      <c r="AK2105" s="42" t="str">
        <f t="shared" ref="AK2105:AK2168" si="1078">IF(ISNUMBER(SEARCH(" = ",$D2105)),IFERROR(TIMEVALUE(TRIM(RIGHT($D2105,5))),""),"")</f>
        <v/>
      </c>
      <c r="AL2105" s="41" t="str">
        <f t="shared" ref="AL2105:AL2168" si="1079">IF($C2105="","",IFERROR(INDEX(S_Modo,MATCH($C2105,S_Status,0)),"Não"))</f>
        <v/>
      </c>
      <c r="AM2105" s="41" t="str">
        <f t="shared" ref="AM2105:AM2168" si="1080">IF($C2105="","",IFERROR(INDEX(S_Conta,MATCH($C2105,S_Status,0)),"Não"))</f>
        <v/>
      </c>
      <c r="AN2105" s="41" t="str">
        <f t="shared" ref="AN2105:AN2168" si="1081">IF($C2105="","",IFERROR(INDEX(S_Trab,MATCH($C2105,S_Status,0)),"Não"))</f>
        <v/>
      </c>
      <c r="AO2105" s="42" t="str">
        <f t="shared" ref="AO2105:AO2168" si="1082">IF(OR($A2105="",$AK2105=""),"",$U2105-$AK2105-IF($J2105&lt;&gt;"Situação Atípica - Presente",N($K2105)+N($L2105),0))</f>
        <v/>
      </c>
      <c r="AP2105" s="41" t="str">
        <f t="shared" ref="AP2105:AP2168" si="1083">IF(OR($A2105="",TRIM($B2105)=""),"",TRIM($B2105)&amp;"|"&amp;$A2105)</f>
        <v/>
      </c>
      <c r="AQ2105" s="41" t="str">
        <f t="shared" ref="AQ2105:AQ2168" si="1084">IF(AND(P_CoberturaAuto="Sim",$A2105&lt;&gt;"",$A2105&gt;=P_InicioRegras,$Q2105="Normal / Fixo",$R2105&lt;&gt;"",ISERROR(SEARCH("ENCARREGADO",$R2105)),$AM2105="Sim",$W2105&gt;0),$A2105&amp;"|"&amp;$P2105,"")</f>
        <v/>
      </c>
      <c r="AR2105" s="41" t="str">
        <f>IF($AQ2105="","",COUNTIFS(L_ChaveCob,$AQ2105,L_Ausencia,"&gt;"&amp;$W2105)+COUNTIFS($AQ$4:$AQ2105,$AQ2105,$W$4:$W2105,$W2105))</f>
        <v/>
      </c>
      <c r="AS2105" s="42">
        <f t="shared" ref="AS2105:AS2168" si="1085">IF($AQ2105="",0,SUMIFS(L_Trab,L_Data,$A2105,L_Equipe,$P2105,L_Contrato,"Ferista",L_Status,"&lt;&gt;Remanejamento"))</f>
        <v>0</v>
      </c>
      <c r="AT2105" s="42">
        <f t="shared" ref="AT2105:AT2168" si="1086">IF(OR($AQ2105="",$AS2105=0),0,MAX(MIN($W2105,$AS2105-SUMIFS(L_Ausencia,L_ChaveCob,$AQ2105,L_OrdemCob,"&lt;"&amp;$AR2105)),0))</f>
        <v>0</v>
      </c>
      <c r="AU2105" s="42">
        <f t="shared" ref="AU2105:AU2168" si="1087">IF($AP2105="",0,SUMIFS(CP_Horas,CP_ChaveFalta,$AP2105,CP_Aprov,"&lt;&gt;Sim"))</f>
        <v>0</v>
      </c>
    </row>
    <row r="2106" spans="1:47" x14ac:dyDescent="0.2">
      <c r="A2106" s="35"/>
      <c r="B2106" s="36"/>
      <c r="C2106" s="36"/>
      <c r="D2106" s="36"/>
      <c r="E2106" s="37"/>
      <c r="F2106" s="37"/>
      <c r="G2106" s="36"/>
      <c r="H2106" s="36"/>
      <c r="I2106" s="36"/>
      <c r="J2106" s="36"/>
      <c r="K2106" s="37"/>
      <c r="L2106" s="37"/>
      <c r="M2106" s="37"/>
      <c r="N2106" s="38" t="str">
        <f t="shared" si="1056"/>
        <v/>
      </c>
      <c r="O2106" t="str">
        <f t="shared" si="1057"/>
        <v/>
      </c>
      <c r="P2106" t="str">
        <f t="shared" si="1058"/>
        <v/>
      </c>
      <c r="Q2106" t="str">
        <f t="shared" si="1059"/>
        <v/>
      </c>
      <c r="R2106" t="str">
        <f t="shared" si="1060"/>
        <v/>
      </c>
      <c r="S2106" t="str">
        <f t="shared" si="1061"/>
        <v/>
      </c>
      <c r="T2106" s="39" t="str">
        <f t="shared" si="1062"/>
        <v/>
      </c>
      <c r="U2106" s="40">
        <f t="shared" si="1063"/>
        <v>0</v>
      </c>
      <c r="V2106" s="40">
        <f t="shared" si="1064"/>
        <v>0</v>
      </c>
      <c r="W2106" s="40">
        <f t="shared" si="1065"/>
        <v>0</v>
      </c>
      <c r="X2106" t="str">
        <f t="shared" si="1066"/>
        <v/>
      </c>
      <c r="Y2106" s="40">
        <f t="shared" si="1067"/>
        <v>0</v>
      </c>
      <c r="Z2106" s="40">
        <f t="shared" si="1068"/>
        <v>0</v>
      </c>
      <c r="AA2106" s="40">
        <f t="shared" si="1069"/>
        <v>0</v>
      </c>
      <c r="AB2106" s="40">
        <f t="shared" si="1070"/>
        <v>0</v>
      </c>
      <c r="AC2106" s="40">
        <f t="shared" si="1071"/>
        <v>0</v>
      </c>
      <c r="AD2106" s="39">
        <f t="shared" si="1072"/>
        <v>0</v>
      </c>
      <c r="AE2106" s="39">
        <f t="shared" si="1073"/>
        <v>0</v>
      </c>
      <c r="AF2106" t="str">
        <f t="shared" si="1074"/>
        <v/>
      </c>
      <c r="AG2106" t="str">
        <f t="shared" si="1075"/>
        <v/>
      </c>
      <c r="AH2106" t="str">
        <f t="shared" si="1076"/>
        <v/>
      </c>
      <c r="AJ2106" s="41" t="str">
        <f t="shared" si="1077"/>
        <v/>
      </c>
      <c r="AK2106" s="42" t="str">
        <f t="shared" si="1078"/>
        <v/>
      </c>
      <c r="AL2106" s="41" t="str">
        <f t="shared" si="1079"/>
        <v/>
      </c>
      <c r="AM2106" s="41" t="str">
        <f t="shared" si="1080"/>
        <v/>
      </c>
      <c r="AN2106" s="41" t="str">
        <f t="shared" si="1081"/>
        <v/>
      </c>
      <c r="AO2106" s="42" t="str">
        <f t="shared" si="1082"/>
        <v/>
      </c>
      <c r="AP2106" s="41" t="str">
        <f t="shared" si="1083"/>
        <v/>
      </c>
      <c r="AQ2106" s="41" t="str">
        <f t="shared" si="1084"/>
        <v/>
      </c>
      <c r="AR2106" s="41" t="str">
        <f>IF($AQ2106="","",COUNTIFS(L_ChaveCob,$AQ2106,L_Ausencia,"&gt;"&amp;$W2106)+COUNTIFS($AQ$4:$AQ2106,$AQ2106,$W$4:$W2106,$W2106))</f>
        <v/>
      </c>
      <c r="AS2106" s="42">
        <f t="shared" si="1085"/>
        <v>0</v>
      </c>
      <c r="AT2106" s="42">
        <f t="shared" si="1086"/>
        <v>0</v>
      </c>
      <c r="AU2106" s="42">
        <f t="shared" si="1087"/>
        <v>0</v>
      </c>
    </row>
    <row r="2107" spans="1:47" x14ac:dyDescent="0.2">
      <c r="A2107" s="35"/>
      <c r="B2107" s="36"/>
      <c r="C2107" s="36"/>
      <c r="D2107" s="36"/>
      <c r="E2107" s="37"/>
      <c r="F2107" s="37"/>
      <c r="G2107" s="36"/>
      <c r="H2107" s="36"/>
      <c r="I2107" s="36"/>
      <c r="J2107" s="36"/>
      <c r="K2107" s="37"/>
      <c r="L2107" s="37"/>
      <c r="M2107" s="37"/>
      <c r="N2107" s="38" t="str">
        <f t="shared" si="1056"/>
        <v/>
      </c>
      <c r="O2107" t="str">
        <f t="shared" si="1057"/>
        <v/>
      </c>
      <c r="P2107" t="str">
        <f t="shared" si="1058"/>
        <v/>
      </c>
      <c r="Q2107" t="str">
        <f t="shared" si="1059"/>
        <v/>
      </c>
      <c r="R2107" t="str">
        <f t="shared" si="1060"/>
        <v/>
      </c>
      <c r="S2107" t="str">
        <f t="shared" si="1061"/>
        <v/>
      </c>
      <c r="T2107" s="39" t="str">
        <f t="shared" si="1062"/>
        <v/>
      </c>
      <c r="U2107" s="40">
        <f t="shared" si="1063"/>
        <v>0</v>
      </c>
      <c r="V2107" s="40">
        <f t="shared" si="1064"/>
        <v>0</v>
      </c>
      <c r="W2107" s="40">
        <f t="shared" si="1065"/>
        <v>0</v>
      </c>
      <c r="X2107" t="str">
        <f t="shared" si="1066"/>
        <v/>
      </c>
      <c r="Y2107" s="40">
        <f t="shared" si="1067"/>
        <v>0</v>
      </c>
      <c r="Z2107" s="40">
        <f t="shared" si="1068"/>
        <v>0</v>
      </c>
      <c r="AA2107" s="40">
        <f t="shared" si="1069"/>
        <v>0</v>
      </c>
      <c r="AB2107" s="40">
        <f t="shared" si="1070"/>
        <v>0</v>
      </c>
      <c r="AC2107" s="40">
        <f t="shared" si="1071"/>
        <v>0</v>
      </c>
      <c r="AD2107" s="39">
        <f t="shared" si="1072"/>
        <v>0</v>
      </c>
      <c r="AE2107" s="39">
        <f t="shared" si="1073"/>
        <v>0</v>
      </c>
      <c r="AF2107" t="str">
        <f t="shared" si="1074"/>
        <v/>
      </c>
      <c r="AG2107" t="str">
        <f t="shared" si="1075"/>
        <v/>
      </c>
      <c r="AH2107" t="str">
        <f t="shared" si="1076"/>
        <v/>
      </c>
      <c r="AJ2107" s="41" t="str">
        <f t="shared" si="1077"/>
        <v/>
      </c>
      <c r="AK2107" s="42" t="str">
        <f t="shared" si="1078"/>
        <v/>
      </c>
      <c r="AL2107" s="41" t="str">
        <f t="shared" si="1079"/>
        <v/>
      </c>
      <c r="AM2107" s="41" t="str">
        <f t="shared" si="1080"/>
        <v/>
      </c>
      <c r="AN2107" s="41" t="str">
        <f t="shared" si="1081"/>
        <v/>
      </c>
      <c r="AO2107" s="42" t="str">
        <f t="shared" si="1082"/>
        <v/>
      </c>
      <c r="AP2107" s="41" t="str">
        <f t="shared" si="1083"/>
        <v/>
      </c>
      <c r="AQ2107" s="41" t="str">
        <f t="shared" si="1084"/>
        <v/>
      </c>
      <c r="AR2107" s="41" t="str">
        <f>IF($AQ2107="","",COUNTIFS(L_ChaveCob,$AQ2107,L_Ausencia,"&gt;"&amp;$W2107)+COUNTIFS($AQ$4:$AQ2107,$AQ2107,$W$4:$W2107,$W2107))</f>
        <v/>
      </c>
      <c r="AS2107" s="42">
        <f t="shared" si="1085"/>
        <v>0</v>
      </c>
      <c r="AT2107" s="42">
        <f t="shared" si="1086"/>
        <v>0</v>
      </c>
      <c r="AU2107" s="42">
        <f t="shared" si="1087"/>
        <v>0</v>
      </c>
    </row>
    <row r="2108" spans="1:47" x14ac:dyDescent="0.2">
      <c r="A2108" s="35"/>
      <c r="B2108" s="36"/>
      <c r="C2108" s="36"/>
      <c r="D2108" s="36"/>
      <c r="E2108" s="37"/>
      <c r="F2108" s="37"/>
      <c r="G2108" s="36"/>
      <c r="H2108" s="36"/>
      <c r="I2108" s="36"/>
      <c r="J2108" s="36"/>
      <c r="K2108" s="37"/>
      <c r="L2108" s="37"/>
      <c r="M2108" s="37"/>
      <c r="N2108" s="38" t="str">
        <f t="shared" si="1056"/>
        <v/>
      </c>
      <c r="O2108" t="str">
        <f t="shared" si="1057"/>
        <v/>
      </c>
      <c r="P2108" t="str">
        <f t="shared" si="1058"/>
        <v/>
      </c>
      <c r="Q2108" t="str">
        <f t="shared" si="1059"/>
        <v/>
      </c>
      <c r="R2108" t="str">
        <f t="shared" si="1060"/>
        <v/>
      </c>
      <c r="S2108" t="str">
        <f t="shared" si="1061"/>
        <v/>
      </c>
      <c r="T2108" s="39" t="str">
        <f t="shared" si="1062"/>
        <v/>
      </c>
      <c r="U2108" s="40">
        <f t="shared" si="1063"/>
        <v>0</v>
      </c>
      <c r="V2108" s="40">
        <f t="shared" si="1064"/>
        <v>0</v>
      </c>
      <c r="W2108" s="40">
        <f t="shared" si="1065"/>
        <v>0</v>
      </c>
      <c r="X2108" t="str">
        <f t="shared" si="1066"/>
        <v/>
      </c>
      <c r="Y2108" s="40">
        <f t="shared" si="1067"/>
        <v>0</v>
      </c>
      <c r="Z2108" s="40">
        <f t="shared" si="1068"/>
        <v>0</v>
      </c>
      <c r="AA2108" s="40">
        <f t="shared" si="1069"/>
        <v>0</v>
      </c>
      <c r="AB2108" s="40">
        <f t="shared" si="1070"/>
        <v>0</v>
      </c>
      <c r="AC2108" s="40">
        <f t="shared" si="1071"/>
        <v>0</v>
      </c>
      <c r="AD2108" s="39">
        <f t="shared" si="1072"/>
        <v>0</v>
      </c>
      <c r="AE2108" s="39">
        <f t="shared" si="1073"/>
        <v>0</v>
      </c>
      <c r="AF2108" t="str">
        <f t="shared" si="1074"/>
        <v/>
      </c>
      <c r="AG2108" t="str">
        <f t="shared" si="1075"/>
        <v/>
      </c>
      <c r="AH2108" t="str">
        <f t="shared" si="1076"/>
        <v/>
      </c>
      <c r="AJ2108" s="41" t="str">
        <f t="shared" si="1077"/>
        <v/>
      </c>
      <c r="AK2108" s="42" t="str">
        <f t="shared" si="1078"/>
        <v/>
      </c>
      <c r="AL2108" s="41" t="str">
        <f t="shared" si="1079"/>
        <v/>
      </c>
      <c r="AM2108" s="41" t="str">
        <f t="shared" si="1080"/>
        <v/>
      </c>
      <c r="AN2108" s="41" t="str">
        <f t="shared" si="1081"/>
        <v/>
      </c>
      <c r="AO2108" s="42" t="str">
        <f t="shared" si="1082"/>
        <v/>
      </c>
      <c r="AP2108" s="41" t="str">
        <f t="shared" si="1083"/>
        <v/>
      </c>
      <c r="AQ2108" s="41" t="str">
        <f t="shared" si="1084"/>
        <v/>
      </c>
      <c r="AR2108" s="41" t="str">
        <f>IF($AQ2108="","",COUNTIFS(L_ChaveCob,$AQ2108,L_Ausencia,"&gt;"&amp;$W2108)+COUNTIFS($AQ$4:$AQ2108,$AQ2108,$W$4:$W2108,$W2108))</f>
        <v/>
      </c>
      <c r="AS2108" s="42">
        <f t="shared" si="1085"/>
        <v>0</v>
      </c>
      <c r="AT2108" s="42">
        <f t="shared" si="1086"/>
        <v>0</v>
      </c>
      <c r="AU2108" s="42">
        <f t="shared" si="1087"/>
        <v>0</v>
      </c>
    </row>
    <row r="2109" spans="1:47" x14ac:dyDescent="0.2">
      <c r="A2109" s="35"/>
      <c r="B2109" s="36"/>
      <c r="C2109" s="36"/>
      <c r="D2109" s="36"/>
      <c r="E2109" s="37"/>
      <c r="F2109" s="37"/>
      <c r="G2109" s="36"/>
      <c r="H2109" s="36"/>
      <c r="I2109" s="36"/>
      <c r="J2109" s="36"/>
      <c r="K2109" s="37"/>
      <c r="L2109" s="37"/>
      <c r="M2109" s="37"/>
      <c r="N2109" s="38" t="str">
        <f t="shared" si="1056"/>
        <v/>
      </c>
      <c r="O2109" t="str">
        <f t="shared" si="1057"/>
        <v/>
      </c>
      <c r="P2109" t="str">
        <f t="shared" si="1058"/>
        <v/>
      </c>
      <c r="Q2109" t="str">
        <f t="shared" si="1059"/>
        <v/>
      </c>
      <c r="R2109" t="str">
        <f t="shared" si="1060"/>
        <v/>
      </c>
      <c r="S2109" t="str">
        <f t="shared" si="1061"/>
        <v/>
      </c>
      <c r="T2109" s="39" t="str">
        <f t="shared" si="1062"/>
        <v/>
      </c>
      <c r="U2109" s="40">
        <f t="shared" si="1063"/>
        <v>0</v>
      </c>
      <c r="V2109" s="40">
        <f t="shared" si="1064"/>
        <v>0</v>
      </c>
      <c r="W2109" s="40">
        <f t="shared" si="1065"/>
        <v>0</v>
      </c>
      <c r="X2109" t="str">
        <f t="shared" si="1066"/>
        <v/>
      </c>
      <c r="Y2109" s="40">
        <f t="shared" si="1067"/>
        <v>0</v>
      </c>
      <c r="Z2109" s="40">
        <f t="shared" si="1068"/>
        <v>0</v>
      </c>
      <c r="AA2109" s="40">
        <f t="shared" si="1069"/>
        <v>0</v>
      </c>
      <c r="AB2109" s="40">
        <f t="shared" si="1070"/>
        <v>0</v>
      </c>
      <c r="AC2109" s="40">
        <f t="shared" si="1071"/>
        <v>0</v>
      </c>
      <c r="AD2109" s="39">
        <f t="shared" si="1072"/>
        <v>0</v>
      </c>
      <c r="AE2109" s="39">
        <f t="shared" si="1073"/>
        <v>0</v>
      </c>
      <c r="AF2109" t="str">
        <f t="shared" si="1074"/>
        <v/>
      </c>
      <c r="AG2109" t="str">
        <f t="shared" si="1075"/>
        <v/>
      </c>
      <c r="AH2109" t="str">
        <f t="shared" si="1076"/>
        <v/>
      </c>
      <c r="AJ2109" s="41" t="str">
        <f t="shared" si="1077"/>
        <v/>
      </c>
      <c r="AK2109" s="42" t="str">
        <f t="shared" si="1078"/>
        <v/>
      </c>
      <c r="AL2109" s="41" t="str">
        <f t="shared" si="1079"/>
        <v/>
      </c>
      <c r="AM2109" s="41" t="str">
        <f t="shared" si="1080"/>
        <v/>
      </c>
      <c r="AN2109" s="41" t="str">
        <f t="shared" si="1081"/>
        <v/>
      </c>
      <c r="AO2109" s="42" t="str">
        <f t="shared" si="1082"/>
        <v/>
      </c>
      <c r="AP2109" s="41" t="str">
        <f t="shared" si="1083"/>
        <v/>
      </c>
      <c r="AQ2109" s="41" t="str">
        <f t="shared" si="1084"/>
        <v/>
      </c>
      <c r="AR2109" s="41" t="str">
        <f>IF($AQ2109="","",COUNTIFS(L_ChaveCob,$AQ2109,L_Ausencia,"&gt;"&amp;$W2109)+COUNTIFS($AQ$4:$AQ2109,$AQ2109,$W$4:$W2109,$W2109))</f>
        <v/>
      </c>
      <c r="AS2109" s="42">
        <f t="shared" si="1085"/>
        <v>0</v>
      </c>
      <c r="AT2109" s="42">
        <f t="shared" si="1086"/>
        <v>0</v>
      </c>
      <c r="AU2109" s="42">
        <f t="shared" si="1087"/>
        <v>0</v>
      </c>
    </row>
    <row r="2110" spans="1:47" x14ac:dyDescent="0.2">
      <c r="A2110" s="35"/>
      <c r="B2110" s="36"/>
      <c r="C2110" s="36"/>
      <c r="D2110" s="36"/>
      <c r="E2110" s="37"/>
      <c r="F2110" s="37"/>
      <c r="G2110" s="36"/>
      <c r="H2110" s="36"/>
      <c r="I2110" s="36"/>
      <c r="J2110" s="36"/>
      <c r="K2110" s="37"/>
      <c r="L2110" s="37"/>
      <c r="M2110" s="37"/>
      <c r="N2110" s="38" t="str">
        <f t="shared" si="1056"/>
        <v/>
      </c>
      <c r="O2110" t="str">
        <f t="shared" si="1057"/>
        <v/>
      </c>
      <c r="P2110" t="str">
        <f t="shared" si="1058"/>
        <v/>
      </c>
      <c r="Q2110" t="str">
        <f t="shared" si="1059"/>
        <v/>
      </c>
      <c r="R2110" t="str">
        <f t="shared" si="1060"/>
        <v/>
      </c>
      <c r="S2110" t="str">
        <f t="shared" si="1061"/>
        <v/>
      </c>
      <c r="T2110" s="39" t="str">
        <f t="shared" si="1062"/>
        <v/>
      </c>
      <c r="U2110" s="40">
        <f t="shared" si="1063"/>
        <v>0</v>
      </c>
      <c r="V2110" s="40">
        <f t="shared" si="1064"/>
        <v>0</v>
      </c>
      <c r="W2110" s="40">
        <f t="shared" si="1065"/>
        <v>0</v>
      </c>
      <c r="X2110" t="str">
        <f t="shared" si="1066"/>
        <v/>
      </c>
      <c r="Y2110" s="40">
        <f t="shared" si="1067"/>
        <v>0</v>
      </c>
      <c r="Z2110" s="40">
        <f t="shared" si="1068"/>
        <v>0</v>
      </c>
      <c r="AA2110" s="40">
        <f t="shared" si="1069"/>
        <v>0</v>
      </c>
      <c r="AB2110" s="40">
        <f t="shared" si="1070"/>
        <v>0</v>
      </c>
      <c r="AC2110" s="40">
        <f t="shared" si="1071"/>
        <v>0</v>
      </c>
      <c r="AD2110" s="39">
        <f t="shared" si="1072"/>
        <v>0</v>
      </c>
      <c r="AE2110" s="39">
        <f t="shared" si="1073"/>
        <v>0</v>
      </c>
      <c r="AF2110" t="str">
        <f t="shared" si="1074"/>
        <v/>
      </c>
      <c r="AG2110" t="str">
        <f t="shared" si="1075"/>
        <v/>
      </c>
      <c r="AH2110" t="str">
        <f t="shared" si="1076"/>
        <v/>
      </c>
      <c r="AJ2110" s="41" t="str">
        <f t="shared" si="1077"/>
        <v/>
      </c>
      <c r="AK2110" s="42" t="str">
        <f t="shared" si="1078"/>
        <v/>
      </c>
      <c r="AL2110" s="41" t="str">
        <f t="shared" si="1079"/>
        <v/>
      </c>
      <c r="AM2110" s="41" t="str">
        <f t="shared" si="1080"/>
        <v/>
      </c>
      <c r="AN2110" s="41" t="str">
        <f t="shared" si="1081"/>
        <v/>
      </c>
      <c r="AO2110" s="42" t="str">
        <f t="shared" si="1082"/>
        <v/>
      </c>
      <c r="AP2110" s="41" t="str">
        <f t="shared" si="1083"/>
        <v/>
      </c>
      <c r="AQ2110" s="41" t="str">
        <f t="shared" si="1084"/>
        <v/>
      </c>
      <c r="AR2110" s="41" t="str">
        <f>IF($AQ2110="","",COUNTIFS(L_ChaveCob,$AQ2110,L_Ausencia,"&gt;"&amp;$W2110)+COUNTIFS($AQ$4:$AQ2110,$AQ2110,$W$4:$W2110,$W2110))</f>
        <v/>
      </c>
      <c r="AS2110" s="42">
        <f t="shared" si="1085"/>
        <v>0</v>
      </c>
      <c r="AT2110" s="42">
        <f t="shared" si="1086"/>
        <v>0</v>
      </c>
      <c r="AU2110" s="42">
        <f t="shared" si="1087"/>
        <v>0</v>
      </c>
    </row>
    <row r="2111" spans="1:47" x14ac:dyDescent="0.2">
      <c r="A2111" s="35"/>
      <c r="B2111" s="36"/>
      <c r="C2111" s="36"/>
      <c r="D2111" s="36"/>
      <c r="E2111" s="37"/>
      <c r="F2111" s="37"/>
      <c r="G2111" s="36"/>
      <c r="H2111" s="36"/>
      <c r="I2111" s="36"/>
      <c r="J2111" s="36"/>
      <c r="K2111" s="37"/>
      <c r="L2111" s="37"/>
      <c r="M2111" s="37"/>
      <c r="N2111" s="38" t="str">
        <f t="shared" si="1056"/>
        <v/>
      </c>
      <c r="O2111" t="str">
        <f t="shared" si="1057"/>
        <v/>
      </c>
      <c r="P2111" t="str">
        <f t="shared" si="1058"/>
        <v/>
      </c>
      <c r="Q2111" t="str">
        <f t="shared" si="1059"/>
        <v/>
      </c>
      <c r="R2111" t="str">
        <f t="shared" si="1060"/>
        <v/>
      </c>
      <c r="S2111" t="str">
        <f t="shared" si="1061"/>
        <v/>
      </c>
      <c r="T2111" s="39" t="str">
        <f t="shared" si="1062"/>
        <v/>
      </c>
      <c r="U2111" s="40">
        <f t="shared" si="1063"/>
        <v>0</v>
      </c>
      <c r="V2111" s="40">
        <f t="shared" si="1064"/>
        <v>0</v>
      </c>
      <c r="W2111" s="40">
        <f t="shared" si="1065"/>
        <v>0</v>
      </c>
      <c r="X2111" t="str">
        <f t="shared" si="1066"/>
        <v/>
      </c>
      <c r="Y2111" s="40">
        <f t="shared" si="1067"/>
        <v>0</v>
      </c>
      <c r="Z2111" s="40">
        <f t="shared" si="1068"/>
        <v>0</v>
      </c>
      <c r="AA2111" s="40">
        <f t="shared" si="1069"/>
        <v>0</v>
      </c>
      <c r="AB2111" s="40">
        <f t="shared" si="1070"/>
        <v>0</v>
      </c>
      <c r="AC2111" s="40">
        <f t="shared" si="1071"/>
        <v>0</v>
      </c>
      <c r="AD2111" s="39">
        <f t="shared" si="1072"/>
        <v>0</v>
      </c>
      <c r="AE2111" s="39">
        <f t="shared" si="1073"/>
        <v>0</v>
      </c>
      <c r="AF2111" t="str">
        <f t="shared" si="1074"/>
        <v/>
      </c>
      <c r="AG2111" t="str">
        <f t="shared" si="1075"/>
        <v/>
      </c>
      <c r="AH2111" t="str">
        <f t="shared" si="1076"/>
        <v/>
      </c>
      <c r="AJ2111" s="41" t="str">
        <f t="shared" si="1077"/>
        <v/>
      </c>
      <c r="AK2111" s="42" t="str">
        <f t="shared" si="1078"/>
        <v/>
      </c>
      <c r="AL2111" s="41" t="str">
        <f t="shared" si="1079"/>
        <v/>
      </c>
      <c r="AM2111" s="41" t="str">
        <f t="shared" si="1080"/>
        <v/>
      </c>
      <c r="AN2111" s="41" t="str">
        <f t="shared" si="1081"/>
        <v/>
      </c>
      <c r="AO2111" s="42" t="str">
        <f t="shared" si="1082"/>
        <v/>
      </c>
      <c r="AP2111" s="41" t="str">
        <f t="shared" si="1083"/>
        <v/>
      </c>
      <c r="AQ2111" s="41" t="str">
        <f t="shared" si="1084"/>
        <v/>
      </c>
      <c r="AR2111" s="41" t="str">
        <f>IF($AQ2111="","",COUNTIFS(L_ChaveCob,$AQ2111,L_Ausencia,"&gt;"&amp;$W2111)+COUNTIFS($AQ$4:$AQ2111,$AQ2111,$W$4:$W2111,$W2111))</f>
        <v/>
      </c>
      <c r="AS2111" s="42">
        <f t="shared" si="1085"/>
        <v>0</v>
      </c>
      <c r="AT2111" s="42">
        <f t="shared" si="1086"/>
        <v>0</v>
      </c>
      <c r="AU2111" s="42">
        <f t="shared" si="1087"/>
        <v>0</v>
      </c>
    </row>
    <row r="2112" spans="1:47" x14ac:dyDescent="0.2">
      <c r="A2112" s="35"/>
      <c r="B2112" s="36"/>
      <c r="C2112" s="36"/>
      <c r="D2112" s="36"/>
      <c r="E2112" s="37"/>
      <c r="F2112" s="37"/>
      <c r="G2112" s="36"/>
      <c r="H2112" s="36"/>
      <c r="I2112" s="36"/>
      <c r="J2112" s="36"/>
      <c r="K2112" s="37"/>
      <c r="L2112" s="37"/>
      <c r="M2112" s="37"/>
      <c r="N2112" s="38" t="str">
        <f t="shared" si="1056"/>
        <v/>
      </c>
      <c r="O2112" t="str">
        <f t="shared" si="1057"/>
        <v/>
      </c>
      <c r="P2112" t="str">
        <f t="shared" si="1058"/>
        <v/>
      </c>
      <c r="Q2112" t="str">
        <f t="shared" si="1059"/>
        <v/>
      </c>
      <c r="R2112" t="str">
        <f t="shared" si="1060"/>
        <v/>
      </c>
      <c r="S2112" t="str">
        <f t="shared" si="1061"/>
        <v/>
      </c>
      <c r="T2112" s="39" t="str">
        <f t="shared" si="1062"/>
        <v/>
      </c>
      <c r="U2112" s="40">
        <f t="shared" si="1063"/>
        <v>0</v>
      </c>
      <c r="V2112" s="40">
        <f t="shared" si="1064"/>
        <v>0</v>
      </c>
      <c r="W2112" s="40">
        <f t="shared" si="1065"/>
        <v>0</v>
      </c>
      <c r="X2112" t="str">
        <f t="shared" si="1066"/>
        <v/>
      </c>
      <c r="Y2112" s="40">
        <f t="shared" si="1067"/>
        <v>0</v>
      </c>
      <c r="Z2112" s="40">
        <f t="shared" si="1068"/>
        <v>0</v>
      </c>
      <c r="AA2112" s="40">
        <f t="shared" si="1069"/>
        <v>0</v>
      </c>
      <c r="AB2112" s="40">
        <f t="shared" si="1070"/>
        <v>0</v>
      </c>
      <c r="AC2112" s="40">
        <f t="shared" si="1071"/>
        <v>0</v>
      </c>
      <c r="AD2112" s="39">
        <f t="shared" si="1072"/>
        <v>0</v>
      </c>
      <c r="AE2112" s="39">
        <f t="shared" si="1073"/>
        <v>0</v>
      </c>
      <c r="AF2112" t="str">
        <f t="shared" si="1074"/>
        <v/>
      </c>
      <c r="AG2112" t="str">
        <f t="shared" si="1075"/>
        <v/>
      </c>
      <c r="AH2112" t="str">
        <f t="shared" si="1076"/>
        <v/>
      </c>
      <c r="AJ2112" s="41" t="str">
        <f t="shared" si="1077"/>
        <v/>
      </c>
      <c r="AK2112" s="42" t="str">
        <f t="shared" si="1078"/>
        <v/>
      </c>
      <c r="AL2112" s="41" t="str">
        <f t="shared" si="1079"/>
        <v/>
      </c>
      <c r="AM2112" s="41" t="str">
        <f t="shared" si="1080"/>
        <v/>
      </c>
      <c r="AN2112" s="41" t="str">
        <f t="shared" si="1081"/>
        <v/>
      </c>
      <c r="AO2112" s="42" t="str">
        <f t="shared" si="1082"/>
        <v/>
      </c>
      <c r="AP2112" s="41" t="str">
        <f t="shared" si="1083"/>
        <v/>
      </c>
      <c r="AQ2112" s="41" t="str">
        <f t="shared" si="1084"/>
        <v/>
      </c>
      <c r="AR2112" s="41" t="str">
        <f>IF($AQ2112="","",COUNTIFS(L_ChaveCob,$AQ2112,L_Ausencia,"&gt;"&amp;$W2112)+COUNTIFS($AQ$4:$AQ2112,$AQ2112,$W$4:$W2112,$W2112))</f>
        <v/>
      </c>
      <c r="AS2112" s="42">
        <f t="shared" si="1085"/>
        <v>0</v>
      </c>
      <c r="AT2112" s="42">
        <f t="shared" si="1086"/>
        <v>0</v>
      </c>
      <c r="AU2112" s="42">
        <f t="shared" si="1087"/>
        <v>0</v>
      </c>
    </row>
    <row r="2113" spans="1:47" x14ac:dyDescent="0.2">
      <c r="A2113" s="35"/>
      <c r="B2113" s="36"/>
      <c r="C2113" s="36"/>
      <c r="D2113" s="36"/>
      <c r="E2113" s="37"/>
      <c r="F2113" s="37"/>
      <c r="G2113" s="36"/>
      <c r="H2113" s="36"/>
      <c r="I2113" s="36"/>
      <c r="J2113" s="36"/>
      <c r="K2113" s="37"/>
      <c r="L2113" s="37"/>
      <c r="M2113" s="37"/>
      <c r="N2113" s="38" t="str">
        <f t="shared" si="1056"/>
        <v/>
      </c>
      <c r="O2113" t="str">
        <f t="shared" si="1057"/>
        <v/>
      </c>
      <c r="P2113" t="str">
        <f t="shared" si="1058"/>
        <v/>
      </c>
      <c r="Q2113" t="str">
        <f t="shared" si="1059"/>
        <v/>
      </c>
      <c r="R2113" t="str">
        <f t="shared" si="1060"/>
        <v/>
      </c>
      <c r="S2113" t="str">
        <f t="shared" si="1061"/>
        <v/>
      </c>
      <c r="T2113" s="39" t="str">
        <f t="shared" si="1062"/>
        <v/>
      </c>
      <c r="U2113" s="40">
        <f t="shared" si="1063"/>
        <v>0</v>
      </c>
      <c r="V2113" s="40">
        <f t="shared" si="1064"/>
        <v>0</v>
      </c>
      <c r="W2113" s="40">
        <f t="shared" si="1065"/>
        <v>0</v>
      </c>
      <c r="X2113" t="str">
        <f t="shared" si="1066"/>
        <v/>
      </c>
      <c r="Y2113" s="40">
        <f t="shared" si="1067"/>
        <v>0</v>
      </c>
      <c r="Z2113" s="40">
        <f t="shared" si="1068"/>
        <v>0</v>
      </c>
      <c r="AA2113" s="40">
        <f t="shared" si="1069"/>
        <v>0</v>
      </c>
      <c r="AB2113" s="40">
        <f t="shared" si="1070"/>
        <v>0</v>
      </c>
      <c r="AC2113" s="40">
        <f t="shared" si="1071"/>
        <v>0</v>
      </c>
      <c r="AD2113" s="39">
        <f t="shared" si="1072"/>
        <v>0</v>
      </c>
      <c r="AE2113" s="39">
        <f t="shared" si="1073"/>
        <v>0</v>
      </c>
      <c r="AF2113" t="str">
        <f t="shared" si="1074"/>
        <v/>
      </c>
      <c r="AG2113" t="str">
        <f t="shared" si="1075"/>
        <v/>
      </c>
      <c r="AH2113" t="str">
        <f t="shared" si="1076"/>
        <v/>
      </c>
      <c r="AJ2113" s="41" t="str">
        <f t="shared" si="1077"/>
        <v/>
      </c>
      <c r="AK2113" s="42" t="str">
        <f t="shared" si="1078"/>
        <v/>
      </c>
      <c r="AL2113" s="41" t="str">
        <f t="shared" si="1079"/>
        <v/>
      </c>
      <c r="AM2113" s="41" t="str">
        <f t="shared" si="1080"/>
        <v/>
      </c>
      <c r="AN2113" s="41" t="str">
        <f t="shared" si="1081"/>
        <v/>
      </c>
      <c r="AO2113" s="42" t="str">
        <f t="shared" si="1082"/>
        <v/>
      </c>
      <c r="AP2113" s="41" t="str">
        <f t="shared" si="1083"/>
        <v/>
      </c>
      <c r="AQ2113" s="41" t="str">
        <f t="shared" si="1084"/>
        <v/>
      </c>
      <c r="AR2113" s="41" t="str">
        <f>IF($AQ2113="","",COUNTIFS(L_ChaveCob,$AQ2113,L_Ausencia,"&gt;"&amp;$W2113)+COUNTIFS($AQ$4:$AQ2113,$AQ2113,$W$4:$W2113,$W2113))</f>
        <v/>
      </c>
      <c r="AS2113" s="42">
        <f t="shared" si="1085"/>
        <v>0</v>
      </c>
      <c r="AT2113" s="42">
        <f t="shared" si="1086"/>
        <v>0</v>
      </c>
      <c r="AU2113" s="42">
        <f t="shared" si="1087"/>
        <v>0</v>
      </c>
    </row>
    <row r="2114" spans="1:47" x14ac:dyDescent="0.2">
      <c r="A2114" s="35"/>
      <c r="B2114" s="36"/>
      <c r="C2114" s="36"/>
      <c r="D2114" s="36"/>
      <c r="E2114" s="37"/>
      <c r="F2114" s="37"/>
      <c r="G2114" s="36"/>
      <c r="H2114" s="36"/>
      <c r="I2114" s="36"/>
      <c r="J2114" s="36"/>
      <c r="K2114" s="37"/>
      <c r="L2114" s="37"/>
      <c r="M2114" s="37"/>
      <c r="N2114" s="38" t="str">
        <f t="shared" si="1056"/>
        <v/>
      </c>
      <c r="O2114" t="str">
        <f t="shared" si="1057"/>
        <v/>
      </c>
      <c r="P2114" t="str">
        <f t="shared" si="1058"/>
        <v/>
      </c>
      <c r="Q2114" t="str">
        <f t="shared" si="1059"/>
        <v/>
      </c>
      <c r="R2114" t="str">
        <f t="shared" si="1060"/>
        <v/>
      </c>
      <c r="S2114" t="str">
        <f t="shared" si="1061"/>
        <v/>
      </c>
      <c r="T2114" s="39" t="str">
        <f t="shared" si="1062"/>
        <v/>
      </c>
      <c r="U2114" s="40">
        <f t="shared" si="1063"/>
        <v>0</v>
      </c>
      <c r="V2114" s="40">
        <f t="shared" si="1064"/>
        <v>0</v>
      </c>
      <c r="W2114" s="40">
        <f t="shared" si="1065"/>
        <v>0</v>
      </c>
      <c r="X2114" t="str">
        <f t="shared" si="1066"/>
        <v/>
      </c>
      <c r="Y2114" s="40">
        <f t="shared" si="1067"/>
        <v>0</v>
      </c>
      <c r="Z2114" s="40">
        <f t="shared" si="1068"/>
        <v>0</v>
      </c>
      <c r="AA2114" s="40">
        <f t="shared" si="1069"/>
        <v>0</v>
      </c>
      <c r="AB2114" s="40">
        <f t="shared" si="1070"/>
        <v>0</v>
      </c>
      <c r="AC2114" s="40">
        <f t="shared" si="1071"/>
        <v>0</v>
      </c>
      <c r="AD2114" s="39">
        <f t="shared" si="1072"/>
        <v>0</v>
      </c>
      <c r="AE2114" s="39">
        <f t="shared" si="1073"/>
        <v>0</v>
      </c>
      <c r="AF2114" t="str">
        <f t="shared" si="1074"/>
        <v/>
      </c>
      <c r="AG2114" t="str">
        <f t="shared" si="1075"/>
        <v/>
      </c>
      <c r="AH2114" t="str">
        <f t="shared" si="1076"/>
        <v/>
      </c>
      <c r="AJ2114" s="41" t="str">
        <f t="shared" si="1077"/>
        <v/>
      </c>
      <c r="AK2114" s="42" t="str">
        <f t="shared" si="1078"/>
        <v/>
      </c>
      <c r="AL2114" s="41" t="str">
        <f t="shared" si="1079"/>
        <v/>
      </c>
      <c r="AM2114" s="41" t="str">
        <f t="shared" si="1080"/>
        <v/>
      </c>
      <c r="AN2114" s="41" t="str">
        <f t="shared" si="1081"/>
        <v/>
      </c>
      <c r="AO2114" s="42" t="str">
        <f t="shared" si="1082"/>
        <v/>
      </c>
      <c r="AP2114" s="41" t="str">
        <f t="shared" si="1083"/>
        <v/>
      </c>
      <c r="AQ2114" s="41" t="str">
        <f t="shared" si="1084"/>
        <v/>
      </c>
      <c r="AR2114" s="41" t="str">
        <f>IF($AQ2114="","",COUNTIFS(L_ChaveCob,$AQ2114,L_Ausencia,"&gt;"&amp;$W2114)+COUNTIFS($AQ$4:$AQ2114,$AQ2114,$W$4:$W2114,$W2114))</f>
        <v/>
      </c>
      <c r="AS2114" s="42">
        <f t="shared" si="1085"/>
        <v>0</v>
      </c>
      <c r="AT2114" s="42">
        <f t="shared" si="1086"/>
        <v>0</v>
      </c>
      <c r="AU2114" s="42">
        <f t="shared" si="1087"/>
        <v>0</v>
      </c>
    </row>
    <row r="2115" spans="1:47" x14ac:dyDescent="0.2">
      <c r="A2115" s="35"/>
      <c r="B2115" s="36"/>
      <c r="C2115" s="36"/>
      <c r="D2115" s="36"/>
      <c r="E2115" s="37"/>
      <c r="F2115" s="37"/>
      <c r="G2115" s="36"/>
      <c r="H2115" s="36"/>
      <c r="I2115" s="36"/>
      <c r="J2115" s="36"/>
      <c r="K2115" s="37"/>
      <c r="L2115" s="37"/>
      <c r="M2115" s="37"/>
      <c r="N2115" s="38" t="str">
        <f t="shared" si="1056"/>
        <v/>
      </c>
      <c r="O2115" t="str">
        <f t="shared" si="1057"/>
        <v/>
      </c>
      <c r="P2115" t="str">
        <f t="shared" si="1058"/>
        <v/>
      </c>
      <c r="Q2115" t="str">
        <f t="shared" si="1059"/>
        <v/>
      </c>
      <c r="R2115" t="str">
        <f t="shared" si="1060"/>
        <v/>
      </c>
      <c r="S2115" t="str">
        <f t="shared" si="1061"/>
        <v/>
      </c>
      <c r="T2115" s="39" t="str">
        <f t="shared" si="1062"/>
        <v/>
      </c>
      <c r="U2115" s="40">
        <f t="shared" si="1063"/>
        <v>0</v>
      </c>
      <c r="V2115" s="40">
        <f t="shared" si="1064"/>
        <v>0</v>
      </c>
      <c r="W2115" s="40">
        <f t="shared" si="1065"/>
        <v>0</v>
      </c>
      <c r="X2115" t="str">
        <f t="shared" si="1066"/>
        <v/>
      </c>
      <c r="Y2115" s="40">
        <f t="shared" si="1067"/>
        <v>0</v>
      </c>
      <c r="Z2115" s="40">
        <f t="shared" si="1068"/>
        <v>0</v>
      </c>
      <c r="AA2115" s="40">
        <f t="shared" si="1069"/>
        <v>0</v>
      </c>
      <c r="AB2115" s="40">
        <f t="shared" si="1070"/>
        <v>0</v>
      </c>
      <c r="AC2115" s="40">
        <f t="shared" si="1071"/>
        <v>0</v>
      </c>
      <c r="AD2115" s="39">
        <f t="shared" si="1072"/>
        <v>0</v>
      </c>
      <c r="AE2115" s="39">
        <f t="shared" si="1073"/>
        <v>0</v>
      </c>
      <c r="AF2115" t="str">
        <f t="shared" si="1074"/>
        <v/>
      </c>
      <c r="AG2115" t="str">
        <f t="shared" si="1075"/>
        <v/>
      </c>
      <c r="AH2115" t="str">
        <f t="shared" si="1076"/>
        <v/>
      </c>
      <c r="AJ2115" s="41" t="str">
        <f t="shared" si="1077"/>
        <v/>
      </c>
      <c r="AK2115" s="42" t="str">
        <f t="shared" si="1078"/>
        <v/>
      </c>
      <c r="AL2115" s="41" t="str">
        <f t="shared" si="1079"/>
        <v/>
      </c>
      <c r="AM2115" s="41" t="str">
        <f t="shared" si="1080"/>
        <v/>
      </c>
      <c r="AN2115" s="41" t="str">
        <f t="shared" si="1081"/>
        <v/>
      </c>
      <c r="AO2115" s="42" t="str">
        <f t="shared" si="1082"/>
        <v/>
      </c>
      <c r="AP2115" s="41" t="str">
        <f t="shared" si="1083"/>
        <v/>
      </c>
      <c r="AQ2115" s="41" t="str">
        <f t="shared" si="1084"/>
        <v/>
      </c>
      <c r="AR2115" s="41" t="str">
        <f>IF($AQ2115="","",COUNTIFS(L_ChaveCob,$AQ2115,L_Ausencia,"&gt;"&amp;$W2115)+COUNTIFS($AQ$4:$AQ2115,$AQ2115,$W$4:$W2115,$W2115))</f>
        <v/>
      </c>
      <c r="AS2115" s="42">
        <f t="shared" si="1085"/>
        <v>0</v>
      </c>
      <c r="AT2115" s="42">
        <f t="shared" si="1086"/>
        <v>0</v>
      </c>
      <c r="AU2115" s="42">
        <f t="shared" si="1087"/>
        <v>0</v>
      </c>
    </row>
    <row r="2116" spans="1:47" x14ac:dyDescent="0.2">
      <c r="A2116" s="35"/>
      <c r="B2116" s="36"/>
      <c r="C2116" s="36"/>
      <c r="D2116" s="36"/>
      <c r="E2116" s="37"/>
      <c r="F2116" s="37"/>
      <c r="G2116" s="36"/>
      <c r="H2116" s="36"/>
      <c r="I2116" s="36"/>
      <c r="J2116" s="36"/>
      <c r="K2116" s="37"/>
      <c r="L2116" s="37"/>
      <c r="M2116" s="37"/>
      <c r="N2116" s="38" t="str">
        <f t="shared" si="1056"/>
        <v/>
      </c>
      <c r="O2116" t="str">
        <f t="shared" si="1057"/>
        <v/>
      </c>
      <c r="P2116" t="str">
        <f t="shared" si="1058"/>
        <v/>
      </c>
      <c r="Q2116" t="str">
        <f t="shared" si="1059"/>
        <v/>
      </c>
      <c r="R2116" t="str">
        <f t="shared" si="1060"/>
        <v/>
      </c>
      <c r="S2116" t="str">
        <f t="shared" si="1061"/>
        <v/>
      </c>
      <c r="T2116" s="39" t="str">
        <f t="shared" si="1062"/>
        <v/>
      </c>
      <c r="U2116" s="40">
        <f t="shared" si="1063"/>
        <v>0</v>
      </c>
      <c r="V2116" s="40">
        <f t="shared" si="1064"/>
        <v>0</v>
      </c>
      <c r="W2116" s="40">
        <f t="shared" si="1065"/>
        <v>0</v>
      </c>
      <c r="X2116" t="str">
        <f t="shared" si="1066"/>
        <v/>
      </c>
      <c r="Y2116" s="40">
        <f t="shared" si="1067"/>
        <v>0</v>
      </c>
      <c r="Z2116" s="40">
        <f t="shared" si="1068"/>
        <v>0</v>
      </c>
      <c r="AA2116" s="40">
        <f t="shared" si="1069"/>
        <v>0</v>
      </c>
      <c r="AB2116" s="40">
        <f t="shared" si="1070"/>
        <v>0</v>
      </c>
      <c r="AC2116" s="40">
        <f t="shared" si="1071"/>
        <v>0</v>
      </c>
      <c r="AD2116" s="39">
        <f t="shared" si="1072"/>
        <v>0</v>
      </c>
      <c r="AE2116" s="39">
        <f t="shared" si="1073"/>
        <v>0</v>
      </c>
      <c r="AF2116" t="str">
        <f t="shared" si="1074"/>
        <v/>
      </c>
      <c r="AG2116" t="str">
        <f t="shared" si="1075"/>
        <v/>
      </c>
      <c r="AH2116" t="str">
        <f t="shared" si="1076"/>
        <v/>
      </c>
      <c r="AJ2116" s="41" t="str">
        <f t="shared" si="1077"/>
        <v/>
      </c>
      <c r="AK2116" s="42" t="str">
        <f t="shared" si="1078"/>
        <v/>
      </c>
      <c r="AL2116" s="41" t="str">
        <f t="shared" si="1079"/>
        <v/>
      </c>
      <c r="AM2116" s="41" t="str">
        <f t="shared" si="1080"/>
        <v/>
      </c>
      <c r="AN2116" s="41" t="str">
        <f t="shared" si="1081"/>
        <v/>
      </c>
      <c r="AO2116" s="42" t="str">
        <f t="shared" si="1082"/>
        <v/>
      </c>
      <c r="AP2116" s="41" t="str">
        <f t="shared" si="1083"/>
        <v/>
      </c>
      <c r="AQ2116" s="41" t="str">
        <f t="shared" si="1084"/>
        <v/>
      </c>
      <c r="AR2116" s="41" t="str">
        <f>IF($AQ2116="","",COUNTIFS(L_ChaveCob,$AQ2116,L_Ausencia,"&gt;"&amp;$W2116)+COUNTIFS($AQ$4:$AQ2116,$AQ2116,$W$4:$W2116,$W2116))</f>
        <v/>
      </c>
      <c r="AS2116" s="42">
        <f t="shared" si="1085"/>
        <v>0</v>
      </c>
      <c r="AT2116" s="42">
        <f t="shared" si="1086"/>
        <v>0</v>
      </c>
      <c r="AU2116" s="42">
        <f t="shared" si="1087"/>
        <v>0</v>
      </c>
    </row>
    <row r="2117" spans="1:47" x14ac:dyDescent="0.2">
      <c r="A2117" s="35"/>
      <c r="B2117" s="36"/>
      <c r="C2117" s="36"/>
      <c r="D2117" s="36"/>
      <c r="E2117" s="37"/>
      <c r="F2117" s="37"/>
      <c r="G2117" s="36"/>
      <c r="H2117" s="36"/>
      <c r="I2117" s="36"/>
      <c r="J2117" s="36"/>
      <c r="K2117" s="37"/>
      <c r="L2117" s="37"/>
      <c r="M2117" s="37"/>
      <c r="N2117" s="38" t="str">
        <f t="shared" si="1056"/>
        <v/>
      </c>
      <c r="O2117" t="str">
        <f t="shared" si="1057"/>
        <v/>
      </c>
      <c r="P2117" t="str">
        <f t="shared" si="1058"/>
        <v/>
      </c>
      <c r="Q2117" t="str">
        <f t="shared" si="1059"/>
        <v/>
      </c>
      <c r="R2117" t="str">
        <f t="shared" si="1060"/>
        <v/>
      </c>
      <c r="S2117" t="str">
        <f t="shared" si="1061"/>
        <v/>
      </c>
      <c r="T2117" s="39" t="str">
        <f t="shared" si="1062"/>
        <v/>
      </c>
      <c r="U2117" s="40">
        <f t="shared" si="1063"/>
        <v>0</v>
      </c>
      <c r="V2117" s="40">
        <f t="shared" si="1064"/>
        <v>0</v>
      </c>
      <c r="W2117" s="40">
        <f t="shared" si="1065"/>
        <v>0</v>
      </c>
      <c r="X2117" t="str">
        <f t="shared" si="1066"/>
        <v/>
      </c>
      <c r="Y2117" s="40">
        <f t="shared" si="1067"/>
        <v>0</v>
      </c>
      <c r="Z2117" s="40">
        <f t="shared" si="1068"/>
        <v>0</v>
      </c>
      <c r="AA2117" s="40">
        <f t="shared" si="1069"/>
        <v>0</v>
      </c>
      <c r="AB2117" s="40">
        <f t="shared" si="1070"/>
        <v>0</v>
      </c>
      <c r="AC2117" s="40">
        <f t="shared" si="1071"/>
        <v>0</v>
      </c>
      <c r="AD2117" s="39">
        <f t="shared" si="1072"/>
        <v>0</v>
      </c>
      <c r="AE2117" s="39">
        <f t="shared" si="1073"/>
        <v>0</v>
      </c>
      <c r="AF2117" t="str">
        <f t="shared" si="1074"/>
        <v/>
      </c>
      <c r="AG2117" t="str">
        <f t="shared" si="1075"/>
        <v/>
      </c>
      <c r="AH2117" t="str">
        <f t="shared" si="1076"/>
        <v/>
      </c>
      <c r="AJ2117" s="41" t="str">
        <f t="shared" si="1077"/>
        <v/>
      </c>
      <c r="AK2117" s="42" t="str">
        <f t="shared" si="1078"/>
        <v/>
      </c>
      <c r="AL2117" s="41" t="str">
        <f t="shared" si="1079"/>
        <v/>
      </c>
      <c r="AM2117" s="41" t="str">
        <f t="shared" si="1080"/>
        <v/>
      </c>
      <c r="AN2117" s="41" t="str">
        <f t="shared" si="1081"/>
        <v/>
      </c>
      <c r="AO2117" s="42" t="str">
        <f t="shared" si="1082"/>
        <v/>
      </c>
      <c r="AP2117" s="41" t="str">
        <f t="shared" si="1083"/>
        <v/>
      </c>
      <c r="AQ2117" s="41" t="str">
        <f t="shared" si="1084"/>
        <v/>
      </c>
      <c r="AR2117" s="41" t="str">
        <f>IF($AQ2117="","",COUNTIFS(L_ChaveCob,$AQ2117,L_Ausencia,"&gt;"&amp;$W2117)+COUNTIFS($AQ$4:$AQ2117,$AQ2117,$W$4:$W2117,$W2117))</f>
        <v/>
      </c>
      <c r="AS2117" s="42">
        <f t="shared" si="1085"/>
        <v>0</v>
      </c>
      <c r="AT2117" s="42">
        <f t="shared" si="1086"/>
        <v>0</v>
      </c>
      <c r="AU2117" s="42">
        <f t="shared" si="1087"/>
        <v>0</v>
      </c>
    </row>
    <row r="2118" spans="1:47" x14ac:dyDescent="0.2">
      <c r="A2118" s="35"/>
      <c r="B2118" s="36"/>
      <c r="C2118" s="36"/>
      <c r="D2118" s="36"/>
      <c r="E2118" s="37"/>
      <c r="F2118" s="37"/>
      <c r="G2118" s="36"/>
      <c r="H2118" s="36"/>
      <c r="I2118" s="36"/>
      <c r="J2118" s="36"/>
      <c r="K2118" s="37"/>
      <c r="L2118" s="37"/>
      <c r="M2118" s="37"/>
      <c r="N2118" s="38" t="str">
        <f t="shared" si="1056"/>
        <v/>
      </c>
      <c r="O2118" t="str">
        <f t="shared" si="1057"/>
        <v/>
      </c>
      <c r="P2118" t="str">
        <f t="shared" si="1058"/>
        <v/>
      </c>
      <c r="Q2118" t="str">
        <f t="shared" si="1059"/>
        <v/>
      </c>
      <c r="R2118" t="str">
        <f t="shared" si="1060"/>
        <v/>
      </c>
      <c r="S2118" t="str">
        <f t="shared" si="1061"/>
        <v/>
      </c>
      <c r="T2118" s="39" t="str">
        <f t="shared" si="1062"/>
        <v/>
      </c>
      <c r="U2118" s="40">
        <f t="shared" si="1063"/>
        <v>0</v>
      </c>
      <c r="V2118" s="40">
        <f t="shared" si="1064"/>
        <v>0</v>
      </c>
      <c r="W2118" s="40">
        <f t="shared" si="1065"/>
        <v>0</v>
      </c>
      <c r="X2118" t="str">
        <f t="shared" si="1066"/>
        <v/>
      </c>
      <c r="Y2118" s="40">
        <f t="shared" si="1067"/>
        <v>0</v>
      </c>
      <c r="Z2118" s="40">
        <f t="shared" si="1068"/>
        <v>0</v>
      </c>
      <c r="AA2118" s="40">
        <f t="shared" si="1069"/>
        <v>0</v>
      </c>
      <c r="AB2118" s="40">
        <f t="shared" si="1070"/>
        <v>0</v>
      </c>
      <c r="AC2118" s="40">
        <f t="shared" si="1071"/>
        <v>0</v>
      </c>
      <c r="AD2118" s="39">
        <f t="shared" si="1072"/>
        <v>0</v>
      </c>
      <c r="AE2118" s="39">
        <f t="shared" si="1073"/>
        <v>0</v>
      </c>
      <c r="AF2118" t="str">
        <f t="shared" si="1074"/>
        <v/>
      </c>
      <c r="AG2118" t="str">
        <f t="shared" si="1075"/>
        <v/>
      </c>
      <c r="AH2118" t="str">
        <f t="shared" si="1076"/>
        <v/>
      </c>
      <c r="AJ2118" s="41" t="str">
        <f t="shared" si="1077"/>
        <v/>
      </c>
      <c r="AK2118" s="42" t="str">
        <f t="shared" si="1078"/>
        <v/>
      </c>
      <c r="AL2118" s="41" t="str">
        <f t="shared" si="1079"/>
        <v/>
      </c>
      <c r="AM2118" s="41" t="str">
        <f t="shared" si="1080"/>
        <v/>
      </c>
      <c r="AN2118" s="41" t="str">
        <f t="shared" si="1081"/>
        <v/>
      </c>
      <c r="AO2118" s="42" t="str">
        <f t="shared" si="1082"/>
        <v/>
      </c>
      <c r="AP2118" s="41" t="str">
        <f t="shared" si="1083"/>
        <v/>
      </c>
      <c r="AQ2118" s="41" t="str">
        <f t="shared" si="1084"/>
        <v/>
      </c>
      <c r="AR2118" s="41" t="str">
        <f>IF($AQ2118="","",COUNTIFS(L_ChaveCob,$AQ2118,L_Ausencia,"&gt;"&amp;$W2118)+COUNTIFS($AQ$4:$AQ2118,$AQ2118,$W$4:$W2118,$W2118))</f>
        <v/>
      </c>
      <c r="AS2118" s="42">
        <f t="shared" si="1085"/>
        <v>0</v>
      </c>
      <c r="AT2118" s="42">
        <f t="shared" si="1086"/>
        <v>0</v>
      </c>
      <c r="AU2118" s="42">
        <f t="shared" si="1087"/>
        <v>0</v>
      </c>
    </row>
    <row r="2119" spans="1:47" x14ac:dyDescent="0.2">
      <c r="A2119" s="35"/>
      <c r="B2119" s="36"/>
      <c r="C2119" s="36"/>
      <c r="D2119" s="36"/>
      <c r="E2119" s="37"/>
      <c r="F2119" s="37"/>
      <c r="G2119" s="36"/>
      <c r="H2119" s="36"/>
      <c r="I2119" s="36"/>
      <c r="J2119" s="36"/>
      <c r="K2119" s="37"/>
      <c r="L2119" s="37"/>
      <c r="M2119" s="37"/>
      <c r="N2119" s="38" t="str">
        <f t="shared" si="1056"/>
        <v/>
      </c>
      <c r="O2119" t="str">
        <f t="shared" si="1057"/>
        <v/>
      </c>
      <c r="P2119" t="str">
        <f t="shared" si="1058"/>
        <v/>
      </c>
      <c r="Q2119" t="str">
        <f t="shared" si="1059"/>
        <v/>
      </c>
      <c r="R2119" t="str">
        <f t="shared" si="1060"/>
        <v/>
      </c>
      <c r="S2119" t="str">
        <f t="shared" si="1061"/>
        <v/>
      </c>
      <c r="T2119" s="39" t="str">
        <f t="shared" si="1062"/>
        <v/>
      </c>
      <c r="U2119" s="40">
        <f t="shared" si="1063"/>
        <v>0</v>
      </c>
      <c r="V2119" s="40">
        <f t="shared" si="1064"/>
        <v>0</v>
      </c>
      <c r="W2119" s="40">
        <f t="shared" si="1065"/>
        <v>0</v>
      </c>
      <c r="X2119" t="str">
        <f t="shared" si="1066"/>
        <v/>
      </c>
      <c r="Y2119" s="40">
        <f t="shared" si="1067"/>
        <v>0</v>
      </c>
      <c r="Z2119" s="40">
        <f t="shared" si="1068"/>
        <v>0</v>
      </c>
      <c r="AA2119" s="40">
        <f t="shared" si="1069"/>
        <v>0</v>
      </c>
      <c r="AB2119" s="40">
        <f t="shared" si="1070"/>
        <v>0</v>
      </c>
      <c r="AC2119" s="40">
        <f t="shared" si="1071"/>
        <v>0</v>
      </c>
      <c r="AD2119" s="39">
        <f t="shared" si="1072"/>
        <v>0</v>
      </c>
      <c r="AE2119" s="39">
        <f t="shared" si="1073"/>
        <v>0</v>
      </c>
      <c r="AF2119" t="str">
        <f t="shared" si="1074"/>
        <v/>
      </c>
      <c r="AG2119" t="str">
        <f t="shared" si="1075"/>
        <v/>
      </c>
      <c r="AH2119" t="str">
        <f t="shared" si="1076"/>
        <v/>
      </c>
      <c r="AJ2119" s="41" t="str">
        <f t="shared" si="1077"/>
        <v/>
      </c>
      <c r="AK2119" s="42" t="str">
        <f t="shared" si="1078"/>
        <v/>
      </c>
      <c r="AL2119" s="41" t="str">
        <f t="shared" si="1079"/>
        <v/>
      </c>
      <c r="AM2119" s="41" t="str">
        <f t="shared" si="1080"/>
        <v/>
      </c>
      <c r="AN2119" s="41" t="str">
        <f t="shared" si="1081"/>
        <v/>
      </c>
      <c r="AO2119" s="42" t="str">
        <f t="shared" si="1082"/>
        <v/>
      </c>
      <c r="AP2119" s="41" t="str">
        <f t="shared" si="1083"/>
        <v/>
      </c>
      <c r="AQ2119" s="41" t="str">
        <f t="shared" si="1084"/>
        <v/>
      </c>
      <c r="AR2119" s="41" t="str">
        <f>IF($AQ2119="","",COUNTIFS(L_ChaveCob,$AQ2119,L_Ausencia,"&gt;"&amp;$W2119)+COUNTIFS($AQ$4:$AQ2119,$AQ2119,$W$4:$W2119,$W2119))</f>
        <v/>
      </c>
      <c r="AS2119" s="42">
        <f t="shared" si="1085"/>
        <v>0</v>
      </c>
      <c r="AT2119" s="42">
        <f t="shared" si="1086"/>
        <v>0</v>
      </c>
      <c r="AU2119" s="42">
        <f t="shared" si="1087"/>
        <v>0</v>
      </c>
    </row>
    <row r="2120" spans="1:47" x14ac:dyDescent="0.2">
      <c r="A2120" s="35"/>
      <c r="B2120" s="36"/>
      <c r="C2120" s="36"/>
      <c r="D2120" s="36"/>
      <c r="E2120" s="37"/>
      <c r="F2120" s="37"/>
      <c r="G2120" s="36"/>
      <c r="H2120" s="36"/>
      <c r="I2120" s="36"/>
      <c r="J2120" s="36"/>
      <c r="K2120" s="37"/>
      <c r="L2120" s="37"/>
      <c r="M2120" s="37"/>
      <c r="N2120" s="38" t="str">
        <f t="shared" si="1056"/>
        <v/>
      </c>
      <c r="O2120" t="str">
        <f t="shared" si="1057"/>
        <v/>
      </c>
      <c r="P2120" t="str">
        <f t="shared" si="1058"/>
        <v/>
      </c>
      <c r="Q2120" t="str">
        <f t="shared" si="1059"/>
        <v/>
      </c>
      <c r="R2120" t="str">
        <f t="shared" si="1060"/>
        <v/>
      </c>
      <c r="S2120" t="str">
        <f t="shared" si="1061"/>
        <v/>
      </c>
      <c r="T2120" s="39" t="str">
        <f t="shared" si="1062"/>
        <v/>
      </c>
      <c r="U2120" s="40">
        <f t="shared" si="1063"/>
        <v>0</v>
      </c>
      <c r="V2120" s="40">
        <f t="shared" si="1064"/>
        <v>0</v>
      </c>
      <c r="W2120" s="40">
        <f t="shared" si="1065"/>
        <v>0</v>
      </c>
      <c r="X2120" t="str">
        <f t="shared" si="1066"/>
        <v/>
      </c>
      <c r="Y2120" s="40">
        <f t="shared" si="1067"/>
        <v>0</v>
      </c>
      <c r="Z2120" s="40">
        <f t="shared" si="1068"/>
        <v>0</v>
      </c>
      <c r="AA2120" s="40">
        <f t="shared" si="1069"/>
        <v>0</v>
      </c>
      <c r="AB2120" s="40">
        <f t="shared" si="1070"/>
        <v>0</v>
      </c>
      <c r="AC2120" s="40">
        <f t="shared" si="1071"/>
        <v>0</v>
      </c>
      <c r="AD2120" s="39">
        <f t="shared" si="1072"/>
        <v>0</v>
      </c>
      <c r="AE2120" s="39">
        <f t="shared" si="1073"/>
        <v>0</v>
      </c>
      <c r="AF2120" t="str">
        <f t="shared" si="1074"/>
        <v/>
      </c>
      <c r="AG2120" t="str">
        <f t="shared" si="1075"/>
        <v/>
      </c>
      <c r="AH2120" t="str">
        <f t="shared" si="1076"/>
        <v/>
      </c>
      <c r="AJ2120" s="41" t="str">
        <f t="shared" si="1077"/>
        <v/>
      </c>
      <c r="AK2120" s="42" t="str">
        <f t="shared" si="1078"/>
        <v/>
      </c>
      <c r="AL2120" s="41" t="str">
        <f t="shared" si="1079"/>
        <v/>
      </c>
      <c r="AM2120" s="41" t="str">
        <f t="shared" si="1080"/>
        <v/>
      </c>
      <c r="AN2120" s="41" t="str">
        <f t="shared" si="1081"/>
        <v/>
      </c>
      <c r="AO2120" s="42" t="str">
        <f t="shared" si="1082"/>
        <v/>
      </c>
      <c r="AP2120" s="41" t="str">
        <f t="shared" si="1083"/>
        <v/>
      </c>
      <c r="AQ2120" s="41" t="str">
        <f t="shared" si="1084"/>
        <v/>
      </c>
      <c r="AR2120" s="41" t="str">
        <f>IF($AQ2120="","",COUNTIFS(L_ChaveCob,$AQ2120,L_Ausencia,"&gt;"&amp;$W2120)+COUNTIFS($AQ$4:$AQ2120,$AQ2120,$W$4:$W2120,$W2120))</f>
        <v/>
      </c>
      <c r="AS2120" s="42">
        <f t="shared" si="1085"/>
        <v>0</v>
      </c>
      <c r="AT2120" s="42">
        <f t="shared" si="1086"/>
        <v>0</v>
      </c>
      <c r="AU2120" s="42">
        <f t="shared" si="1087"/>
        <v>0</v>
      </c>
    </row>
    <row r="2121" spans="1:47" x14ac:dyDescent="0.2">
      <c r="A2121" s="35"/>
      <c r="B2121" s="36"/>
      <c r="C2121" s="36"/>
      <c r="D2121" s="36"/>
      <c r="E2121" s="37"/>
      <c r="F2121" s="37"/>
      <c r="G2121" s="36"/>
      <c r="H2121" s="36"/>
      <c r="I2121" s="36"/>
      <c r="J2121" s="36"/>
      <c r="K2121" s="37"/>
      <c r="L2121" s="37"/>
      <c r="M2121" s="37"/>
      <c r="N2121" s="38" t="str">
        <f t="shared" si="1056"/>
        <v/>
      </c>
      <c r="O2121" t="str">
        <f t="shared" si="1057"/>
        <v/>
      </c>
      <c r="P2121" t="str">
        <f t="shared" si="1058"/>
        <v/>
      </c>
      <c r="Q2121" t="str">
        <f t="shared" si="1059"/>
        <v/>
      </c>
      <c r="R2121" t="str">
        <f t="shared" si="1060"/>
        <v/>
      </c>
      <c r="S2121" t="str">
        <f t="shared" si="1061"/>
        <v/>
      </c>
      <c r="T2121" s="39" t="str">
        <f t="shared" si="1062"/>
        <v/>
      </c>
      <c r="U2121" s="40">
        <f t="shared" si="1063"/>
        <v>0</v>
      </c>
      <c r="V2121" s="40">
        <f t="shared" si="1064"/>
        <v>0</v>
      </c>
      <c r="W2121" s="40">
        <f t="shared" si="1065"/>
        <v>0</v>
      </c>
      <c r="X2121" t="str">
        <f t="shared" si="1066"/>
        <v/>
      </c>
      <c r="Y2121" s="40">
        <f t="shared" si="1067"/>
        <v>0</v>
      </c>
      <c r="Z2121" s="40">
        <f t="shared" si="1068"/>
        <v>0</v>
      </c>
      <c r="AA2121" s="40">
        <f t="shared" si="1069"/>
        <v>0</v>
      </c>
      <c r="AB2121" s="40">
        <f t="shared" si="1070"/>
        <v>0</v>
      </c>
      <c r="AC2121" s="40">
        <f t="shared" si="1071"/>
        <v>0</v>
      </c>
      <c r="AD2121" s="39">
        <f t="shared" si="1072"/>
        <v>0</v>
      </c>
      <c r="AE2121" s="39">
        <f t="shared" si="1073"/>
        <v>0</v>
      </c>
      <c r="AF2121" t="str">
        <f t="shared" si="1074"/>
        <v/>
      </c>
      <c r="AG2121" t="str">
        <f t="shared" si="1075"/>
        <v/>
      </c>
      <c r="AH2121" t="str">
        <f t="shared" si="1076"/>
        <v/>
      </c>
      <c r="AJ2121" s="41" t="str">
        <f t="shared" si="1077"/>
        <v/>
      </c>
      <c r="AK2121" s="42" t="str">
        <f t="shared" si="1078"/>
        <v/>
      </c>
      <c r="AL2121" s="41" t="str">
        <f t="shared" si="1079"/>
        <v/>
      </c>
      <c r="AM2121" s="41" t="str">
        <f t="shared" si="1080"/>
        <v/>
      </c>
      <c r="AN2121" s="41" t="str">
        <f t="shared" si="1081"/>
        <v/>
      </c>
      <c r="AO2121" s="42" t="str">
        <f t="shared" si="1082"/>
        <v/>
      </c>
      <c r="AP2121" s="41" t="str">
        <f t="shared" si="1083"/>
        <v/>
      </c>
      <c r="AQ2121" s="41" t="str">
        <f t="shared" si="1084"/>
        <v/>
      </c>
      <c r="AR2121" s="41" t="str">
        <f>IF($AQ2121="","",COUNTIFS(L_ChaveCob,$AQ2121,L_Ausencia,"&gt;"&amp;$W2121)+COUNTIFS($AQ$4:$AQ2121,$AQ2121,$W$4:$W2121,$W2121))</f>
        <v/>
      </c>
      <c r="AS2121" s="42">
        <f t="shared" si="1085"/>
        <v>0</v>
      </c>
      <c r="AT2121" s="42">
        <f t="shared" si="1086"/>
        <v>0</v>
      </c>
      <c r="AU2121" s="42">
        <f t="shared" si="1087"/>
        <v>0</v>
      </c>
    </row>
    <row r="2122" spans="1:47" x14ac:dyDescent="0.2">
      <c r="A2122" s="35"/>
      <c r="B2122" s="36"/>
      <c r="C2122" s="36"/>
      <c r="D2122" s="36"/>
      <c r="E2122" s="37"/>
      <c r="F2122" s="37"/>
      <c r="G2122" s="36"/>
      <c r="H2122" s="36"/>
      <c r="I2122" s="36"/>
      <c r="J2122" s="36"/>
      <c r="K2122" s="37"/>
      <c r="L2122" s="37"/>
      <c r="M2122" s="37"/>
      <c r="N2122" s="38" t="str">
        <f t="shared" si="1056"/>
        <v/>
      </c>
      <c r="O2122" t="str">
        <f t="shared" si="1057"/>
        <v/>
      </c>
      <c r="P2122" t="str">
        <f t="shared" si="1058"/>
        <v/>
      </c>
      <c r="Q2122" t="str">
        <f t="shared" si="1059"/>
        <v/>
      </c>
      <c r="R2122" t="str">
        <f t="shared" si="1060"/>
        <v/>
      </c>
      <c r="S2122" t="str">
        <f t="shared" si="1061"/>
        <v/>
      </c>
      <c r="T2122" s="39" t="str">
        <f t="shared" si="1062"/>
        <v/>
      </c>
      <c r="U2122" s="40">
        <f t="shared" si="1063"/>
        <v>0</v>
      </c>
      <c r="V2122" s="40">
        <f t="shared" si="1064"/>
        <v>0</v>
      </c>
      <c r="W2122" s="40">
        <f t="shared" si="1065"/>
        <v>0</v>
      </c>
      <c r="X2122" t="str">
        <f t="shared" si="1066"/>
        <v/>
      </c>
      <c r="Y2122" s="40">
        <f t="shared" si="1067"/>
        <v>0</v>
      </c>
      <c r="Z2122" s="40">
        <f t="shared" si="1068"/>
        <v>0</v>
      </c>
      <c r="AA2122" s="40">
        <f t="shared" si="1069"/>
        <v>0</v>
      </c>
      <c r="AB2122" s="40">
        <f t="shared" si="1070"/>
        <v>0</v>
      </c>
      <c r="AC2122" s="40">
        <f t="shared" si="1071"/>
        <v>0</v>
      </c>
      <c r="AD2122" s="39">
        <f t="shared" si="1072"/>
        <v>0</v>
      </c>
      <c r="AE2122" s="39">
        <f t="shared" si="1073"/>
        <v>0</v>
      </c>
      <c r="AF2122" t="str">
        <f t="shared" si="1074"/>
        <v/>
      </c>
      <c r="AG2122" t="str">
        <f t="shared" si="1075"/>
        <v/>
      </c>
      <c r="AH2122" t="str">
        <f t="shared" si="1076"/>
        <v/>
      </c>
      <c r="AJ2122" s="41" t="str">
        <f t="shared" si="1077"/>
        <v/>
      </c>
      <c r="AK2122" s="42" t="str">
        <f t="shared" si="1078"/>
        <v/>
      </c>
      <c r="AL2122" s="41" t="str">
        <f t="shared" si="1079"/>
        <v/>
      </c>
      <c r="AM2122" s="41" t="str">
        <f t="shared" si="1080"/>
        <v/>
      </c>
      <c r="AN2122" s="41" t="str">
        <f t="shared" si="1081"/>
        <v/>
      </c>
      <c r="AO2122" s="42" t="str">
        <f t="shared" si="1082"/>
        <v/>
      </c>
      <c r="AP2122" s="41" t="str">
        <f t="shared" si="1083"/>
        <v/>
      </c>
      <c r="AQ2122" s="41" t="str">
        <f t="shared" si="1084"/>
        <v/>
      </c>
      <c r="AR2122" s="41" t="str">
        <f>IF($AQ2122="","",COUNTIFS(L_ChaveCob,$AQ2122,L_Ausencia,"&gt;"&amp;$W2122)+COUNTIFS($AQ$4:$AQ2122,$AQ2122,$W$4:$W2122,$W2122))</f>
        <v/>
      </c>
      <c r="AS2122" s="42">
        <f t="shared" si="1085"/>
        <v>0</v>
      </c>
      <c r="AT2122" s="42">
        <f t="shared" si="1086"/>
        <v>0</v>
      </c>
      <c r="AU2122" s="42">
        <f t="shared" si="1087"/>
        <v>0</v>
      </c>
    </row>
    <row r="2123" spans="1:47" x14ac:dyDescent="0.2">
      <c r="A2123" s="35"/>
      <c r="B2123" s="36"/>
      <c r="C2123" s="36"/>
      <c r="D2123" s="36"/>
      <c r="E2123" s="37"/>
      <c r="F2123" s="37"/>
      <c r="G2123" s="36"/>
      <c r="H2123" s="36"/>
      <c r="I2123" s="36"/>
      <c r="J2123" s="36"/>
      <c r="K2123" s="37"/>
      <c r="L2123" s="37"/>
      <c r="M2123" s="37"/>
      <c r="N2123" s="38" t="str">
        <f t="shared" si="1056"/>
        <v/>
      </c>
      <c r="O2123" t="str">
        <f t="shared" si="1057"/>
        <v/>
      </c>
      <c r="P2123" t="str">
        <f t="shared" si="1058"/>
        <v/>
      </c>
      <c r="Q2123" t="str">
        <f t="shared" si="1059"/>
        <v/>
      </c>
      <c r="R2123" t="str">
        <f t="shared" si="1060"/>
        <v/>
      </c>
      <c r="S2123" t="str">
        <f t="shared" si="1061"/>
        <v/>
      </c>
      <c r="T2123" s="39" t="str">
        <f t="shared" si="1062"/>
        <v/>
      </c>
      <c r="U2123" s="40">
        <f t="shared" si="1063"/>
        <v>0</v>
      </c>
      <c r="V2123" s="40">
        <f t="shared" si="1064"/>
        <v>0</v>
      </c>
      <c r="W2123" s="40">
        <f t="shared" si="1065"/>
        <v>0</v>
      </c>
      <c r="X2123" t="str">
        <f t="shared" si="1066"/>
        <v/>
      </c>
      <c r="Y2123" s="40">
        <f t="shared" si="1067"/>
        <v>0</v>
      </c>
      <c r="Z2123" s="40">
        <f t="shared" si="1068"/>
        <v>0</v>
      </c>
      <c r="AA2123" s="40">
        <f t="shared" si="1069"/>
        <v>0</v>
      </c>
      <c r="AB2123" s="40">
        <f t="shared" si="1070"/>
        <v>0</v>
      </c>
      <c r="AC2123" s="40">
        <f t="shared" si="1071"/>
        <v>0</v>
      </c>
      <c r="AD2123" s="39">
        <f t="shared" si="1072"/>
        <v>0</v>
      </c>
      <c r="AE2123" s="39">
        <f t="shared" si="1073"/>
        <v>0</v>
      </c>
      <c r="AF2123" t="str">
        <f t="shared" si="1074"/>
        <v/>
      </c>
      <c r="AG2123" t="str">
        <f t="shared" si="1075"/>
        <v/>
      </c>
      <c r="AH2123" t="str">
        <f t="shared" si="1076"/>
        <v/>
      </c>
      <c r="AJ2123" s="41" t="str">
        <f t="shared" si="1077"/>
        <v/>
      </c>
      <c r="AK2123" s="42" t="str">
        <f t="shared" si="1078"/>
        <v/>
      </c>
      <c r="AL2123" s="41" t="str">
        <f t="shared" si="1079"/>
        <v/>
      </c>
      <c r="AM2123" s="41" t="str">
        <f t="shared" si="1080"/>
        <v/>
      </c>
      <c r="AN2123" s="41" t="str">
        <f t="shared" si="1081"/>
        <v/>
      </c>
      <c r="AO2123" s="42" t="str">
        <f t="shared" si="1082"/>
        <v/>
      </c>
      <c r="AP2123" s="41" t="str">
        <f t="shared" si="1083"/>
        <v/>
      </c>
      <c r="AQ2123" s="41" t="str">
        <f t="shared" si="1084"/>
        <v/>
      </c>
      <c r="AR2123" s="41" t="str">
        <f>IF($AQ2123="","",COUNTIFS(L_ChaveCob,$AQ2123,L_Ausencia,"&gt;"&amp;$W2123)+COUNTIFS($AQ$4:$AQ2123,$AQ2123,$W$4:$W2123,$W2123))</f>
        <v/>
      </c>
      <c r="AS2123" s="42">
        <f t="shared" si="1085"/>
        <v>0</v>
      </c>
      <c r="AT2123" s="42">
        <f t="shared" si="1086"/>
        <v>0</v>
      </c>
      <c r="AU2123" s="42">
        <f t="shared" si="1087"/>
        <v>0</v>
      </c>
    </row>
    <row r="2124" spans="1:47" x14ac:dyDescent="0.2">
      <c r="A2124" s="35"/>
      <c r="B2124" s="36"/>
      <c r="C2124" s="36"/>
      <c r="D2124" s="36"/>
      <c r="E2124" s="37"/>
      <c r="F2124" s="37"/>
      <c r="G2124" s="36"/>
      <c r="H2124" s="36"/>
      <c r="I2124" s="36"/>
      <c r="J2124" s="36"/>
      <c r="K2124" s="37"/>
      <c r="L2124" s="37"/>
      <c r="M2124" s="37"/>
      <c r="N2124" s="38" t="str">
        <f t="shared" si="1056"/>
        <v/>
      </c>
      <c r="O2124" t="str">
        <f t="shared" si="1057"/>
        <v/>
      </c>
      <c r="P2124" t="str">
        <f t="shared" si="1058"/>
        <v/>
      </c>
      <c r="Q2124" t="str">
        <f t="shared" si="1059"/>
        <v/>
      </c>
      <c r="R2124" t="str">
        <f t="shared" si="1060"/>
        <v/>
      </c>
      <c r="S2124" t="str">
        <f t="shared" si="1061"/>
        <v/>
      </c>
      <c r="T2124" s="39" t="str">
        <f t="shared" si="1062"/>
        <v/>
      </c>
      <c r="U2124" s="40">
        <f t="shared" si="1063"/>
        <v>0</v>
      </c>
      <c r="V2124" s="40">
        <f t="shared" si="1064"/>
        <v>0</v>
      </c>
      <c r="W2124" s="40">
        <f t="shared" si="1065"/>
        <v>0</v>
      </c>
      <c r="X2124" t="str">
        <f t="shared" si="1066"/>
        <v/>
      </c>
      <c r="Y2124" s="40">
        <f t="shared" si="1067"/>
        <v>0</v>
      </c>
      <c r="Z2124" s="40">
        <f t="shared" si="1068"/>
        <v>0</v>
      </c>
      <c r="AA2124" s="40">
        <f t="shared" si="1069"/>
        <v>0</v>
      </c>
      <c r="AB2124" s="40">
        <f t="shared" si="1070"/>
        <v>0</v>
      </c>
      <c r="AC2124" s="40">
        <f t="shared" si="1071"/>
        <v>0</v>
      </c>
      <c r="AD2124" s="39">
        <f t="shared" si="1072"/>
        <v>0</v>
      </c>
      <c r="AE2124" s="39">
        <f t="shared" si="1073"/>
        <v>0</v>
      </c>
      <c r="AF2124" t="str">
        <f t="shared" si="1074"/>
        <v/>
      </c>
      <c r="AG2124" t="str">
        <f t="shared" si="1075"/>
        <v/>
      </c>
      <c r="AH2124" t="str">
        <f t="shared" si="1076"/>
        <v/>
      </c>
      <c r="AJ2124" s="41" t="str">
        <f t="shared" si="1077"/>
        <v/>
      </c>
      <c r="AK2124" s="42" t="str">
        <f t="shared" si="1078"/>
        <v/>
      </c>
      <c r="AL2124" s="41" t="str">
        <f t="shared" si="1079"/>
        <v/>
      </c>
      <c r="AM2124" s="41" t="str">
        <f t="shared" si="1080"/>
        <v/>
      </c>
      <c r="AN2124" s="41" t="str">
        <f t="shared" si="1081"/>
        <v/>
      </c>
      <c r="AO2124" s="42" t="str">
        <f t="shared" si="1082"/>
        <v/>
      </c>
      <c r="AP2124" s="41" t="str">
        <f t="shared" si="1083"/>
        <v/>
      </c>
      <c r="AQ2124" s="41" t="str">
        <f t="shared" si="1084"/>
        <v/>
      </c>
      <c r="AR2124" s="41" t="str">
        <f>IF($AQ2124="","",COUNTIFS(L_ChaveCob,$AQ2124,L_Ausencia,"&gt;"&amp;$W2124)+COUNTIFS($AQ$4:$AQ2124,$AQ2124,$W$4:$W2124,$W2124))</f>
        <v/>
      </c>
      <c r="AS2124" s="42">
        <f t="shared" si="1085"/>
        <v>0</v>
      </c>
      <c r="AT2124" s="42">
        <f t="shared" si="1086"/>
        <v>0</v>
      </c>
      <c r="AU2124" s="42">
        <f t="shared" si="1087"/>
        <v>0</v>
      </c>
    </row>
    <row r="2125" spans="1:47" x14ac:dyDescent="0.2">
      <c r="A2125" s="35"/>
      <c r="B2125" s="36"/>
      <c r="C2125" s="36"/>
      <c r="D2125" s="36"/>
      <c r="E2125" s="37"/>
      <c r="F2125" s="37"/>
      <c r="G2125" s="36"/>
      <c r="H2125" s="36"/>
      <c r="I2125" s="36"/>
      <c r="J2125" s="36"/>
      <c r="K2125" s="37"/>
      <c r="L2125" s="37"/>
      <c r="M2125" s="37"/>
      <c r="N2125" s="38" t="str">
        <f t="shared" si="1056"/>
        <v/>
      </c>
      <c r="O2125" t="str">
        <f t="shared" si="1057"/>
        <v/>
      </c>
      <c r="P2125" t="str">
        <f t="shared" si="1058"/>
        <v/>
      </c>
      <c r="Q2125" t="str">
        <f t="shared" si="1059"/>
        <v/>
      </c>
      <c r="R2125" t="str">
        <f t="shared" si="1060"/>
        <v/>
      </c>
      <c r="S2125" t="str">
        <f t="shared" si="1061"/>
        <v/>
      </c>
      <c r="T2125" s="39" t="str">
        <f t="shared" si="1062"/>
        <v/>
      </c>
      <c r="U2125" s="40">
        <f t="shared" si="1063"/>
        <v>0</v>
      </c>
      <c r="V2125" s="40">
        <f t="shared" si="1064"/>
        <v>0</v>
      </c>
      <c r="W2125" s="40">
        <f t="shared" si="1065"/>
        <v>0</v>
      </c>
      <c r="X2125" t="str">
        <f t="shared" si="1066"/>
        <v/>
      </c>
      <c r="Y2125" s="40">
        <f t="shared" si="1067"/>
        <v>0</v>
      </c>
      <c r="Z2125" s="40">
        <f t="shared" si="1068"/>
        <v>0</v>
      </c>
      <c r="AA2125" s="40">
        <f t="shared" si="1069"/>
        <v>0</v>
      </c>
      <c r="AB2125" s="40">
        <f t="shared" si="1070"/>
        <v>0</v>
      </c>
      <c r="AC2125" s="40">
        <f t="shared" si="1071"/>
        <v>0</v>
      </c>
      <c r="AD2125" s="39">
        <f t="shared" si="1072"/>
        <v>0</v>
      </c>
      <c r="AE2125" s="39">
        <f t="shared" si="1073"/>
        <v>0</v>
      </c>
      <c r="AF2125" t="str">
        <f t="shared" si="1074"/>
        <v/>
      </c>
      <c r="AG2125" t="str">
        <f t="shared" si="1075"/>
        <v/>
      </c>
      <c r="AH2125" t="str">
        <f t="shared" si="1076"/>
        <v/>
      </c>
      <c r="AJ2125" s="41" t="str">
        <f t="shared" si="1077"/>
        <v/>
      </c>
      <c r="AK2125" s="42" t="str">
        <f t="shared" si="1078"/>
        <v/>
      </c>
      <c r="AL2125" s="41" t="str">
        <f t="shared" si="1079"/>
        <v/>
      </c>
      <c r="AM2125" s="41" t="str">
        <f t="shared" si="1080"/>
        <v/>
      </c>
      <c r="AN2125" s="41" t="str">
        <f t="shared" si="1081"/>
        <v/>
      </c>
      <c r="AO2125" s="42" t="str">
        <f t="shared" si="1082"/>
        <v/>
      </c>
      <c r="AP2125" s="41" t="str">
        <f t="shared" si="1083"/>
        <v/>
      </c>
      <c r="AQ2125" s="41" t="str">
        <f t="shared" si="1084"/>
        <v/>
      </c>
      <c r="AR2125" s="41" t="str">
        <f>IF($AQ2125="","",COUNTIFS(L_ChaveCob,$AQ2125,L_Ausencia,"&gt;"&amp;$W2125)+COUNTIFS($AQ$4:$AQ2125,$AQ2125,$W$4:$W2125,$W2125))</f>
        <v/>
      </c>
      <c r="AS2125" s="42">
        <f t="shared" si="1085"/>
        <v>0</v>
      </c>
      <c r="AT2125" s="42">
        <f t="shared" si="1086"/>
        <v>0</v>
      </c>
      <c r="AU2125" s="42">
        <f t="shared" si="1087"/>
        <v>0</v>
      </c>
    </row>
    <row r="2126" spans="1:47" x14ac:dyDescent="0.2">
      <c r="A2126" s="35"/>
      <c r="B2126" s="36"/>
      <c r="C2126" s="36"/>
      <c r="D2126" s="36"/>
      <c r="E2126" s="37"/>
      <c r="F2126" s="37"/>
      <c r="G2126" s="36"/>
      <c r="H2126" s="36"/>
      <c r="I2126" s="36"/>
      <c r="J2126" s="36"/>
      <c r="K2126" s="37"/>
      <c r="L2126" s="37"/>
      <c r="M2126" s="37"/>
      <c r="N2126" s="38" t="str">
        <f t="shared" si="1056"/>
        <v/>
      </c>
      <c r="O2126" t="str">
        <f t="shared" si="1057"/>
        <v/>
      </c>
      <c r="P2126" t="str">
        <f t="shared" si="1058"/>
        <v/>
      </c>
      <c r="Q2126" t="str">
        <f t="shared" si="1059"/>
        <v/>
      </c>
      <c r="R2126" t="str">
        <f t="shared" si="1060"/>
        <v/>
      </c>
      <c r="S2126" t="str">
        <f t="shared" si="1061"/>
        <v/>
      </c>
      <c r="T2126" s="39" t="str">
        <f t="shared" si="1062"/>
        <v/>
      </c>
      <c r="U2126" s="40">
        <f t="shared" si="1063"/>
        <v>0</v>
      </c>
      <c r="V2126" s="40">
        <f t="shared" si="1064"/>
        <v>0</v>
      </c>
      <c r="W2126" s="40">
        <f t="shared" si="1065"/>
        <v>0</v>
      </c>
      <c r="X2126" t="str">
        <f t="shared" si="1066"/>
        <v/>
      </c>
      <c r="Y2126" s="40">
        <f t="shared" si="1067"/>
        <v>0</v>
      </c>
      <c r="Z2126" s="40">
        <f t="shared" si="1068"/>
        <v>0</v>
      </c>
      <c r="AA2126" s="40">
        <f t="shared" si="1069"/>
        <v>0</v>
      </c>
      <c r="AB2126" s="40">
        <f t="shared" si="1070"/>
        <v>0</v>
      </c>
      <c r="AC2126" s="40">
        <f t="shared" si="1071"/>
        <v>0</v>
      </c>
      <c r="AD2126" s="39">
        <f t="shared" si="1072"/>
        <v>0</v>
      </c>
      <c r="AE2126" s="39">
        <f t="shared" si="1073"/>
        <v>0</v>
      </c>
      <c r="AF2126" t="str">
        <f t="shared" si="1074"/>
        <v/>
      </c>
      <c r="AG2126" t="str">
        <f t="shared" si="1075"/>
        <v/>
      </c>
      <c r="AH2126" t="str">
        <f t="shared" si="1076"/>
        <v/>
      </c>
      <c r="AJ2126" s="41" t="str">
        <f t="shared" si="1077"/>
        <v/>
      </c>
      <c r="AK2126" s="42" t="str">
        <f t="shared" si="1078"/>
        <v/>
      </c>
      <c r="AL2126" s="41" t="str">
        <f t="shared" si="1079"/>
        <v/>
      </c>
      <c r="AM2126" s="41" t="str">
        <f t="shared" si="1080"/>
        <v/>
      </c>
      <c r="AN2126" s="41" t="str">
        <f t="shared" si="1081"/>
        <v/>
      </c>
      <c r="AO2126" s="42" t="str">
        <f t="shared" si="1082"/>
        <v/>
      </c>
      <c r="AP2126" s="41" t="str">
        <f t="shared" si="1083"/>
        <v/>
      </c>
      <c r="AQ2126" s="41" t="str">
        <f t="shared" si="1084"/>
        <v/>
      </c>
      <c r="AR2126" s="41" t="str">
        <f>IF($AQ2126="","",COUNTIFS(L_ChaveCob,$AQ2126,L_Ausencia,"&gt;"&amp;$W2126)+COUNTIFS($AQ$4:$AQ2126,$AQ2126,$W$4:$W2126,$W2126))</f>
        <v/>
      </c>
      <c r="AS2126" s="42">
        <f t="shared" si="1085"/>
        <v>0</v>
      </c>
      <c r="AT2126" s="42">
        <f t="shared" si="1086"/>
        <v>0</v>
      </c>
      <c r="AU2126" s="42">
        <f t="shared" si="1087"/>
        <v>0</v>
      </c>
    </row>
    <row r="2127" spans="1:47" x14ac:dyDescent="0.2">
      <c r="A2127" s="35"/>
      <c r="B2127" s="36"/>
      <c r="C2127" s="36"/>
      <c r="D2127" s="36"/>
      <c r="E2127" s="37"/>
      <c r="F2127" s="37"/>
      <c r="G2127" s="36"/>
      <c r="H2127" s="36"/>
      <c r="I2127" s="36"/>
      <c r="J2127" s="36"/>
      <c r="K2127" s="37"/>
      <c r="L2127" s="37"/>
      <c r="M2127" s="37"/>
      <c r="N2127" s="38" t="str">
        <f t="shared" si="1056"/>
        <v/>
      </c>
      <c r="O2127" t="str">
        <f t="shared" si="1057"/>
        <v/>
      </c>
      <c r="P2127" t="str">
        <f t="shared" si="1058"/>
        <v/>
      </c>
      <c r="Q2127" t="str">
        <f t="shared" si="1059"/>
        <v/>
      </c>
      <c r="R2127" t="str">
        <f t="shared" si="1060"/>
        <v/>
      </c>
      <c r="S2127" t="str">
        <f t="shared" si="1061"/>
        <v/>
      </c>
      <c r="T2127" s="39" t="str">
        <f t="shared" si="1062"/>
        <v/>
      </c>
      <c r="U2127" s="40">
        <f t="shared" si="1063"/>
        <v>0</v>
      </c>
      <c r="V2127" s="40">
        <f t="shared" si="1064"/>
        <v>0</v>
      </c>
      <c r="W2127" s="40">
        <f t="shared" si="1065"/>
        <v>0</v>
      </c>
      <c r="X2127" t="str">
        <f t="shared" si="1066"/>
        <v/>
      </c>
      <c r="Y2127" s="40">
        <f t="shared" si="1067"/>
        <v>0</v>
      </c>
      <c r="Z2127" s="40">
        <f t="shared" si="1068"/>
        <v>0</v>
      </c>
      <c r="AA2127" s="40">
        <f t="shared" si="1069"/>
        <v>0</v>
      </c>
      <c r="AB2127" s="40">
        <f t="shared" si="1070"/>
        <v>0</v>
      </c>
      <c r="AC2127" s="40">
        <f t="shared" si="1071"/>
        <v>0</v>
      </c>
      <c r="AD2127" s="39">
        <f t="shared" si="1072"/>
        <v>0</v>
      </c>
      <c r="AE2127" s="39">
        <f t="shared" si="1073"/>
        <v>0</v>
      </c>
      <c r="AF2127" t="str">
        <f t="shared" si="1074"/>
        <v/>
      </c>
      <c r="AG2127" t="str">
        <f t="shared" si="1075"/>
        <v/>
      </c>
      <c r="AH2127" t="str">
        <f t="shared" si="1076"/>
        <v/>
      </c>
      <c r="AJ2127" s="41" t="str">
        <f t="shared" si="1077"/>
        <v/>
      </c>
      <c r="AK2127" s="42" t="str">
        <f t="shared" si="1078"/>
        <v/>
      </c>
      <c r="AL2127" s="41" t="str">
        <f t="shared" si="1079"/>
        <v/>
      </c>
      <c r="AM2127" s="41" t="str">
        <f t="shared" si="1080"/>
        <v/>
      </c>
      <c r="AN2127" s="41" t="str">
        <f t="shared" si="1081"/>
        <v/>
      </c>
      <c r="AO2127" s="42" t="str">
        <f t="shared" si="1082"/>
        <v/>
      </c>
      <c r="AP2127" s="41" t="str">
        <f t="shared" si="1083"/>
        <v/>
      </c>
      <c r="AQ2127" s="41" t="str">
        <f t="shared" si="1084"/>
        <v/>
      </c>
      <c r="AR2127" s="41" t="str">
        <f>IF($AQ2127="","",COUNTIFS(L_ChaveCob,$AQ2127,L_Ausencia,"&gt;"&amp;$W2127)+COUNTIFS($AQ$4:$AQ2127,$AQ2127,$W$4:$W2127,$W2127))</f>
        <v/>
      </c>
      <c r="AS2127" s="42">
        <f t="shared" si="1085"/>
        <v>0</v>
      </c>
      <c r="AT2127" s="42">
        <f t="shared" si="1086"/>
        <v>0</v>
      </c>
      <c r="AU2127" s="42">
        <f t="shared" si="1087"/>
        <v>0</v>
      </c>
    </row>
    <row r="2128" spans="1:47" x14ac:dyDescent="0.2">
      <c r="A2128" s="35"/>
      <c r="B2128" s="36"/>
      <c r="C2128" s="36"/>
      <c r="D2128" s="36"/>
      <c r="E2128" s="37"/>
      <c r="F2128" s="37"/>
      <c r="G2128" s="36"/>
      <c r="H2128" s="36"/>
      <c r="I2128" s="36"/>
      <c r="J2128" s="36"/>
      <c r="K2128" s="37"/>
      <c r="L2128" s="37"/>
      <c r="M2128" s="37"/>
      <c r="N2128" s="38" t="str">
        <f t="shared" si="1056"/>
        <v/>
      </c>
      <c r="O2128" t="str">
        <f t="shared" si="1057"/>
        <v/>
      </c>
      <c r="P2128" t="str">
        <f t="shared" si="1058"/>
        <v/>
      </c>
      <c r="Q2128" t="str">
        <f t="shared" si="1059"/>
        <v/>
      </c>
      <c r="R2128" t="str">
        <f t="shared" si="1060"/>
        <v/>
      </c>
      <c r="S2128" t="str">
        <f t="shared" si="1061"/>
        <v/>
      </c>
      <c r="T2128" s="39" t="str">
        <f t="shared" si="1062"/>
        <v/>
      </c>
      <c r="U2128" s="40">
        <f t="shared" si="1063"/>
        <v>0</v>
      </c>
      <c r="V2128" s="40">
        <f t="shared" si="1064"/>
        <v>0</v>
      </c>
      <c r="W2128" s="40">
        <f t="shared" si="1065"/>
        <v>0</v>
      </c>
      <c r="X2128" t="str">
        <f t="shared" si="1066"/>
        <v/>
      </c>
      <c r="Y2128" s="40">
        <f t="shared" si="1067"/>
        <v>0</v>
      </c>
      <c r="Z2128" s="40">
        <f t="shared" si="1068"/>
        <v>0</v>
      </c>
      <c r="AA2128" s="40">
        <f t="shared" si="1069"/>
        <v>0</v>
      </c>
      <c r="AB2128" s="40">
        <f t="shared" si="1070"/>
        <v>0</v>
      </c>
      <c r="AC2128" s="40">
        <f t="shared" si="1071"/>
        <v>0</v>
      </c>
      <c r="AD2128" s="39">
        <f t="shared" si="1072"/>
        <v>0</v>
      </c>
      <c r="AE2128" s="39">
        <f t="shared" si="1073"/>
        <v>0</v>
      </c>
      <c r="AF2128" t="str">
        <f t="shared" si="1074"/>
        <v/>
      </c>
      <c r="AG2128" t="str">
        <f t="shared" si="1075"/>
        <v/>
      </c>
      <c r="AH2128" t="str">
        <f t="shared" si="1076"/>
        <v/>
      </c>
      <c r="AJ2128" s="41" t="str">
        <f t="shared" si="1077"/>
        <v/>
      </c>
      <c r="AK2128" s="42" t="str">
        <f t="shared" si="1078"/>
        <v/>
      </c>
      <c r="AL2128" s="41" t="str">
        <f t="shared" si="1079"/>
        <v/>
      </c>
      <c r="AM2128" s="41" t="str">
        <f t="shared" si="1080"/>
        <v/>
      </c>
      <c r="AN2128" s="41" t="str">
        <f t="shared" si="1081"/>
        <v/>
      </c>
      <c r="AO2128" s="42" t="str">
        <f t="shared" si="1082"/>
        <v/>
      </c>
      <c r="AP2128" s="41" t="str">
        <f t="shared" si="1083"/>
        <v/>
      </c>
      <c r="AQ2128" s="41" t="str">
        <f t="shared" si="1084"/>
        <v/>
      </c>
      <c r="AR2128" s="41" t="str">
        <f>IF($AQ2128="","",COUNTIFS(L_ChaveCob,$AQ2128,L_Ausencia,"&gt;"&amp;$W2128)+COUNTIFS($AQ$4:$AQ2128,$AQ2128,$W$4:$W2128,$W2128))</f>
        <v/>
      </c>
      <c r="AS2128" s="42">
        <f t="shared" si="1085"/>
        <v>0</v>
      </c>
      <c r="AT2128" s="42">
        <f t="shared" si="1086"/>
        <v>0</v>
      </c>
      <c r="AU2128" s="42">
        <f t="shared" si="1087"/>
        <v>0</v>
      </c>
    </row>
    <row r="2129" spans="1:47" x14ac:dyDescent="0.2">
      <c r="A2129" s="35"/>
      <c r="B2129" s="36"/>
      <c r="C2129" s="36"/>
      <c r="D2129" s="36"/>
      <c r="E2129" s="37"/>
      <c r="F2129" s="37"/>
      <c r="G2129" s="36"/>
      <c r="H2129" s="36"/>
      <c r="I2129" s="36"/>
      <c r="J2129" s="36"/>
      <c r="K2129" s="37"/>
      <c r="L2129" s="37"/>
      <c r="M2129" s="37"/>
      <c r="N2129" s="38" t="str">
        <f t="shared" si="1056"/>
        <v/>
      </c>
      <c r="O2129" t="str">
        <f t="shared" si="1057"/>
        <v/>
      </c>
      <c r="P2129" t="str">
        <f t="shared" si="1058"/>
        <v/>
      </c>
      <c r="Q2129" t="str">
        <f t="shared" si="1059"/>
        <v/>
      </c>
      <c r="R2129" t="str">
        <f t="shared" si="1060"/>
        <v/>
      </c>
      <c r="S2129" t="str">
        <f t="shared" si="1061"/>
        <v/>
      </c>
      <c r="T2129" s="39" t="str">
        <f t="shared" si="1062"/>
        <v/>
      </c>
      <c r="U2129" s="40">
        <f t="shared" si="1063"/>
        <v>0</v>
      </c>
      <c r="V2129" s="40">
        <f t="shared" si="1064"/>
        <v>0</v>
      </c>
      <c r="W2129" s="40">
        <f t="shared" si="1065"/>
        <v>0</v>
      </c>
      <c r="X2129" t="str">
        <f t="shared" si="1066"/>
        <v/>
      </c>
      <c r="Y2129" s="40">
        <f t="shared" si="1067"/>
        <v>0</v>
      </c>
      <c r="Z2129" s="40">
        <f t="shared" si="1068"/>
        <v>0</v>
      </c>
      <c r="AA2129" s="40">
        <f t="shared" si="1069"/>
        <v>0</v>
      </c>
      <c r="AB2129" s="40">
        <f t="shared" si="1070"/>
        <v>0</v>
      </c>
      <c r="AC2129" s="40">
        <f t="shared" si="1071"/>
        <v>0</v>
      </c>
      <c r="AD2129" s="39">
        <f t="shared" si="1072"/>
        <v>0</v>
      </c>
      <c r="AE2129" s="39">
        <f t="shared" si="1073"/>
        <v>0</v>
      </c>
      <c r="AF2129" t="str">
        <f t="shared" si="1074"/>
        <v/>
      </c>
      <c r="AG2129" t="str">
        <f t="shared" si="1075"/>
        <v/>
      </c>
      <c r="AH2129" t="str">
        <f t="shared" si="1076"/>
        <v/>
      </c>
      <c r="AJ2129" s="41" t="str">
        <f t="shared" si="1077"/>
        <v/>
      </c>
      <c r="AK2129" s="42" t="str">
        <f t="shared" si="1078"/>
        <v/>
      </c>
      <c r="AL2129" s="41" t="str">
        <f t="shared" si="1079"/>
        <v/>
      </c>
      <c r="AM2129" s="41" t="str">
        <f t="shared" si="1080"/>
        <v/>
      </c>
      <c r="AN2129" s="41" t="str">
        <f t="shared" si="1081"/>
        <v/>
      </c>
      <c r="AO2129" s="42" t="str">
        <f t="shared" si="1082"/>
        <v/>
      </c>
      <c r="AP2129" s="41" t="str">
        <f t="shared" si="1083"/>
        <v/>
      </c>
      <c r="AQ2129" s="41" t="str">
        <f t="shared" si="1084"/>
        <v/>
      </c>
      <c r="AR2129" s="41" t="str">
        <f>IF($AQ2129="","",COUNTIFS(L_ChaveCob,$AQ2129,L_Ausencia,"&gt;"&amp;$W2129)+COUNTIFS($AQ$4:$AQ2129,$AQ2129,$W$4:$W2129,$W2129))</f>
        <v/>
      </c>
      <c r="AS2129" s="42">
        <f t="shared" si="1085"/>
        <v>0</v>
      </c>
      <c r="AT2129" s="42">
        <f t="shared" si="1086"/>
        <v>0</v>
      </c>
      <c r="AU2129" s="42">
        <f t="shared" si="1087"/>
        <v>0</v>
      </c>
    </row>
    <row r="2130" spans="1:47" x14ac:dyDescent="0.2">
      <c r="A2130" s="35"/>
      <c r="B2130" s="36"/>
      <c r="C2130" s="36"/>
      <c r="D2130" s="36"/>
      <c r="E2130" s="37"/>
      <c r="F2130" s="37"/>
      <c r="G2130" s="36"/>
      <c r="H2130" s="36"/>
      <c r="I2130" s="36"/>
      <c r="J2130" s="36"/>
      <c r="K2130" s="37"/>
      <c r="L2130" s="37"/>
      <c r="M2130" s="37"/>
      <c r="N2130" s="38" t="str">
        <f t="shared" si="1056"/>
        <v/>
      </c>
      <c r="O2130" t="str">
        <f t="shared" si="1057"/>
        <v/>
      </c>
      <c r="P2130" t="str">
        <f t="shared" si="1058"/>
        <v/>
      </c>
      <c r="Q2130" t="str">
        <f t="shared" si="1059"/>
        <v/>
      </c>
      <c r="R2130" t="str">
        <f t="shared" si="1060"/>
        <v/>
      </c>
      <c r="S2130" t="str">
        <f t="shared" si="1061"/>
        <v/>
      </c>
      <c r="T2130" s="39" t="str">
        <f t="shared" si="1062"/>
        <v/>
      </c>
      <c r="U2130" s="40">
        <f t="shared" si="1063"/>
        <v>0</v>
      </c>
      <c r="V2130" s="40">
        <f t="shared" si="1064"/>
        <v>0</v>
      </c>
      <c r="W2130" s="40">
        <f t="shared" si="1065"/>
        <v>0</v>
      </c>
      <c r="X2130" t="str">
        <f t="shared" si="1066"/>
        <v/>
      </c>
      <c r="Y2130" s="40">
        <f t="shared" si="1067"/>
        <v>0</v>
      </c>
      <c r="Z2130" s="40">
        <f t="shared" si="1068"/>
        <v>0</v>
      </c>
      <c r="AA2130" s="40">
        <f t="shared" si="1069"/>
        <v>0</v>
      </c>
      <c r="AB2130" s="40">
        <f t="shared" si="1070"/>
        <v>0</v>
      </c>
      <c r="AC2130" s="40">
        <f t="shared" si="1071"/>
        <v>0</v>
      </c>
      <c r="AD2130" s="39">
        <f t="shared" si="1072"/>
        <v>0</v>
      </c>
      <c r="AE2130" s="39">
        <f t="shared" si="1073"/>
        <v>0</v>
      </c>
      <c r="AF2130" t="str">
        <f t="shared" si="1074"/>
        <v/>
      </c>
      <c r="AG2130" t="str">
        <f t="shared" si="1075"/>
        <v/>
      </c>
      <c r="AH2130" t="str">
        <f t="shared" si="1076"/>
        <v/>
      </c>
      <c r="AJ2130" s="41" t="str">
        <f t="shared" si="1077"/>
        <v/>
      </c>
      <c r="AK2130" s="42" t="str">
        <f t="shared" si="1078"/>
        <v/>
      </c>
      <c r="AL2130" s="41" t="str">
        <f t="shared" si="1079"/>
        <v/>
      </c>
      <c r="AM2130" s="41" t="str">
        <f t="shared" si="1080"/>
        <v/>
      </c>
      <c r="AN2130" s="41" t="str">
        <f t="shared" si="1081"/>
        <v/>
      </c>
      <c r="AO2130" s="42" t="str">
        <f t="shared" si="1082"/>
        <v/>
      </c>
      <c r="AP2130" s="41" t="str">
        <f t="shared" si="1083"/>
        <v/>
      </c>
      <c r="AQ2130" s="41" t="str">
        <f t="shared" si="1084"/>
        <v/>
      </c>
      <c r="AR2130" s="41" t="str">
        <f>IF($AQ2130="","",COUNTIFS(L_ChaveCob,$AQ2130,L_Ausencia,"&gt;"&amp;$W2130)+COUNTIFS($AQ$4:$AQ2130,$AQ2130,$W$4:$W2130,$W2130))</f>
        <v/>
      </c>
      <c r="AS2130" s="42">
        <f t="shared" si="1085"/>
        <v>0</v>
      </c>
      <c r="AT2130" s="42">
        <f t="shared" si="1086"/>
        <v>0</v>
      </c>
      <c r="AU2130" s="42">
        <f t="shared" si="1087"/>
        <v>0</v>
      </c>
    </row>
    <row r="2131" spans="1:47" x14ac:dyDescent="0.2">
      <c r="A2131" s="35"/>
      <c r="B2131" s="36"/>
      <c r="C2131" s="36"/>
      <c r="D2131" s="36"/>
      <c r="E2131" s="37"/>
      <c r="F2131" s="37"/>
      <c r="G2131" s="36"/>
      <c r="H2131" s="36"/>
      <c r="I2131" s="36"/>
      <c r="J2131" s="36"/>
      <c r="K2131" s="37"/>
      <c r="L2131" s="37"/>
      <c r="M2131" s="37"/>
      <c r="N2131" s="38" t="str">
        <f t="shared" si="1056"/>
        <v/>
      </c>
      <c r="O2131" t="str">
        <f t="shared" si="1057"/>
        <v/>
      </c>
      <c r="P2131" t="str">
        <f t="shared" si="1058"/>
        <v/>
      </c>
      <c r="Q2131" t="str">
        <f t="shared" si="1059"/>
        <v/>
      </c>
      <c r="R2131" t="str">
        <f t="shared" si="1060"/>
        <v/>
      </c>
      <c r="S2131" t="str">
        <f t="shared" si="1061"/>
        <v/>
      </c>
      <c r="T2131" s="39" t="str">
        <f t="shared" si="1062"/>
        <v/>
      </c>
      <c r="U2131" s="40">
        <f t="shared" si="1063"/>
        <v>0</v>
      </c>
      <c r="V2131" s="40">
        <f t="shared" si="1064"/>
        <v>0</v>
      </c>
      <c r="W2131" s="40">
        <f t="shared" si="1065"/>
        <v>0</v>
      </c>
      <c r="X2131" t="str">
        <f t="shared" si="1066"/>
        <v/>
      </c>
      <c r="Y2131" s="40">
        <f t="shared" si="1067"/>
        <v>0</v>
      </c>
      <c r="Z2131" s="40">
        <f t="shared" si="1068"/>
        <v>0</v>
      </c>
      <c r="AA2131" s="40">
        <f t="shared" si="1069"/>
        <v>0</v>
      </c>
      <c r="AB2131" s="40">
        <f t="shared" si="1070"/>
        <v>0</v>
      </c>
      <c r="AC2131" s="40">
        <f t="shared" si="1071"/>
        <v>0</v>
      </c>
      <c r="AD2131" s="39">
        <f t="shared" si="1072"/>
        <v>0</v>
      </c>
      <c r="AE2131" s="39">
        <f t="shared" si="1073"/>
        <v>0</v>
      </c>
      <c r="AF2131" t="str">
        <f t="shared" si="1074"/>
        <v/>
      </c>
      <c r="AG2131" t="str">
        <f t="shared" si="1075"/>
        <v/>
      </c>
      <c r="AH2131" t="str">
        <f t="shared" si="1076"/>
        <v/>
      </c>
      <c r="AJ2131" s="41" t="str">
        <f t="shared" si="1077"/>
        <v/>
      </c>
      <c r="AK2131" s="42" t="str">
        <f t="shared" si="1078"/>
        <v/>
      </c>
      <c r="AL2131" s="41" t="str">
        <f t="shared" si="1079"/>
        <v/>
      </c>
      <c r="AM2131" s="41" t="str">
        <f t="shared" si="1080"/>
        <v/>
      </c>
      <c r="AN2131" s="41" t="str">
        <f t="shared" si="1081"/>
        <v/>
      </c>
      <c r="AO2131" s="42" t="str">
        <f t="shared" si="1082"/>
        <v/>
      </c>
      <c r="AP2131" s="41" t="str">
        <f t="shared" si="1083"/>
        <v/>
      </c>
      <c r="AQ2131" s="41" t="str">
        <f t="shared" si="1084"/>
        <v/>
      </c>
      <c r="AR2131" s="41" t="str">
        <f>IF($AQ2131="","",COUNTIFS(L_ChaveCob,$AQ2131,L_Ausencia,"&gt;"&amp;$W2131)+COUNTIFS($AQ$4:$AQ2131,$AQ2131,$W$4:$W2131,$W2131))</f>
        <v/>
      </c>
      <c r="AS2131" s="42">
        <f t="shared" si="1085"/>
        <v>0</v>
      </c>
      <c r="AT2131" s="42">
        <f t="shared" si="1086"/>
        <v>0</v>
      </c>
      <c r="AU2131" s="42">
        <f t="shared" si="1087"/>
        <v>0</v>
      </c>
    </row>
    <row r="2132" spans="1:47" x14ac:dyDescent="0.2">
      <c r="A2132" s="35"/>
      <c r="B2132" s="36"/>
      <c r="C2132" s="36"/>
      <c r="D2132" s="36"/>
      <c r="E2132" s="37"/>
      <c r="F2132" s="37"/>
      <c r="G2132" s="36"/>
      <c r="H2132" s="36"/>
      <c r="I2132" s="36"/>
      <c r="J2132" s="36"/>
      <c r="K2132" s="37"/>
      <c r="L2132" s="37"/>
      <c r="M2132" s="37"/>
      <c r="N2132" s="38" t="str">
        <f t="shared" si="1056"/>
        <v/>
      </c>
      <c r="O2132" t="str">
        <f t="shared" si="1057"/>
        <v/>
      </c>
      <c r="P2132" t="str">
        <f t="shared" si="1058"/>
        <v/>
      </c>
      <c r="Q2132" t="str">
        <f t="shared" si="1059"/>
        <v/>
      </c>
      <c r="R2132" t="str">
        <f t="shared" si="1060"/>
        <v/>
      </c>
      <c r="S2132" t="str">
        <f t="shared" si="1061"/>
        <v/>
      </c>
      <c r="T2132" s="39" t="str">
        <f t="shared" si="1062"/>
        <v/>
      </c>
      <c r="U2132" s="40">
        <f t="shared" si="1063"/>
        <v>0</v>
      </c>
      <c r="V2132" s="40">
        <f t="shared" si="1064"/>
        <v>0</v>
      </c>
      <c r="W2132" s="40">
        <f t="shared" si="1065"/>
        <v>0</v>
      </c>
      <c r="X2132" t="str">
        <f t="shared" si="1066"/>
        <v/>
      </c>
      <c r="Y2132" s="40">
        <f t="shared" si="1067"/>
        <v>0</v>
      </c>
      <c r="Z2132" s="40">
        <f t="shared" si="1068"/>
        <v>0</v>
      </c>
      <c r="AA2132" s="40">
        <f t="shared" si="1069"/>
        <v>0</v>
      </c>
      <c r="AB2132" s="40">
        <f t="shared" si="1070"/>
        <v>0</v>
      </c>
      <c r="AC2132" s="40">
        <f t="shared" si="1071"/>
        <v>0</v>
      </c>
      <c r="AD2132" s="39">
        <f t="shared" si="1072"/>
        <v>0</v>
      </c>
      <c r="AE2132" s="39">
        <f t="shared" si="1073"/>
        <v>0</v>
      </c>
      <c r="AF2132" t="str">
        <f t="shared" si="1074"/>
        <v/>
      </c>
      <c r="AG2132" t="str">
        <f t="shared" si="1075"/>
        <v/>
      </c>
      <c r="AH2132" t="str">
        <f t="shared" si="1076"/>
        <v/>
      </c>
      <c r="AJ2132" s="41" t="str">
        <f t="shared" si="1077"/>
        <v/>
      </c>
      <c r="AK2132" s="42" t="str">
        <f t="shared" si="1078"/>
        <v/>
      </c>
      <c r="AL2132" s="41" t="str">
        <f t="shared" si="1079"/>
        <v/>
      </c>
      <c r="AM2132" s="41" t="str">
        <f t="shared" si="1080"/>
        <v/>
      </c>
      <c r="AN2132" s="41" t="str">
        <f t="shared" si="1081"/>
        <v/>
      </c>
      <c r="AO2132" s="42" t="str">
        <f t="shared" si="1082"/>
        <v/>
      </c>
      <c r="AP2132" s="41" t="str">
        <f t="shared" si="1083"/>
        <v/>
      </c>
      <c r="AQ2132" s="41" t="str">
        <f t="shared" si="1084"/>
        <v/>
      </c>
      <c r="AR2132" s="41" t="str">
        <f>IF($AQ2132="","",COUNTIFS(L_ChaveCob,$AQ2132,L_Ausencia,"&gt;"&amp;$W2132)+COUNTIFS($AQ$4:$AQ2132,$AQ2132,$W$4:$W2132,$W2132))</f>
        <v/>
      </c>
      <c r="AS2132" s="42">
        <f t="shared" si="1085"/>
        <v>0</v>
      </c>
      <c r="AT2132" s="42">
        <f t="shared" si="1086"/>
        <v>0</v>
      </c>
      <c r="AU2132" s="42">
        <f t="shared" si="1087"/>
        <v>0</v>
      </c>
    </row>
    <row r="2133" spans="1:47" x14ac:dyDescent="0.2">
      <c r="A2133" s="35"/>
      <c r="B2133" s="36"/>
      <c r="C2133" s="36"/>
      <c r="D2133" s="36"/>
      <c r="E2133" s="37"/>
      <c r="F2133" s="37"/>
      <c r="G2133" s="36"/>
      <c r="H2133" s="36"/>
      <c r="I2133" s="36"/>
      <c r="J2133" s="36"/>
      <c r="K2133" s="37"/>
      <c r="L2133" s="37"/>
      <c r="M2133" s="37"/>
      <c r="N2133" s="38" t="str">
        <f t="shared" si="1056"/>
        <v/>
      </c>
      <c r="O2133" t="str">
        <f t="shared" si="1057"/>
        <v/>
      </c>
      <c r="P2133" t="str">
        <f t="shared" si="1058"/>
        <v/>
      </c>
      <c r="Q2133" t="str">
        <f t="shared" si="1059"/>
        <v/>
      </c>
      <c r="R2133" t="str">
        <f t="shared" si="1060"/>
        <v/>
      </c>
      <c r="S2133" t="str">
        <f t="shared" si="1061"/>
        <v/>
      </c>
      <c r="T2133" s="39" t="str">
        <f t="shared" si="1062"/>
        <v/>
      </c>
      <c r="U2133" s="40">
        <f t="shared" si="1063"/>
        <v>0</v>
      </c>
      <c r="V2133" s="40">
        <f t="shared" si="1064"/>
        <v>0</v>
      </c>
      <c r="W2133" s="40">
        <f t="shared" si="1065"/>
        <v>0</v>
      </c>
      <c r="X2133" t="str">
        <f t="shared" si="1066"/>
        <v/>
      </c>
      <c r="Y2133" s="40">
        <f t="shared" si="1067"/>
        <v>0</v>
      </c>
      <c r="Z2133" s="40">
        <f t="shared" si="1068"/>
        <v>0</v>
      </c>
      <c r="AA2133" s="40">
        <f t="shared" si="1069"/>
        <v>0</v>
      </c>
      <c r="AB2133" s="40">
        <f t="shared" si="1070"/>
        <v>0</v>
      </c>
      <c r="AC2133" s="40">
        <f t="shared" si="1071"/>
        <v>0</v>
      </c>
      <c r="AD2133" s="39">
        <f t="shared" si="1072"/>
        <v>0</v>
      </c>
      <c r="AE2133" s="39">
        <f t="shared" si="1073"/>
        <v>0</v>
      </c>
      <c r="AF2133" t="str">
        <f t="shared" si="1074"/>
        <v/>
      </c>
      <c r="AG2133" t="str">
        <f t="shared" si="1075"/>
        <v/>
      </c>
      <c r="AH2133" t="str">
        <f t="shared" si="1076"/>
        <v/>
      </c>
      <c r="AJ2133" s="41" t="str">
        <f t="shared" si="1077"/>
        <v/>
      </c>
      <c r="AK2133" s="42" t="str">
        <f t="shared" si="1078"/>
        <v/>
      </c>
      <c r="AL2133" s="41" t="str">
        <f t="shared" si="1079"/>
        <v/>
      </c>
      <c r="AM2133" s="41" t="str">
        <f t="shared" si="1080"/>
        <v/>
      </c>
      <c r="AN2133" s="41" t="str">
        <f t="shared" si="1081"/>
        <v/>
      </c>
      <c r="AO2133" s="42" t="str">
        <f t="shared" si="1082"/>
        <v/>
      </c>
      <c r="AP2133" s="41" t="str">
        <f t="shared" si="1083"/>
        <v/>
      </c>
      <c r="AQ2133" s="41" t="str">
        <f t="shared" si="1084"/>
        <v/>
      </c>
      <c r="AR2133" s="41" t="str">
        <f>IF($AQ2133="","",COUNTIFS(L_ChaveCob,$AQ2133,L_Ausencia,"&gt;"&amp;$W2133)+COUNTIFS($AQ$4:$AQ2133,$AQ2133,$W$4:$W2133,$W2133))</f>
        <v/>
      </c>
      <c r="AS2133" s="42">
        <f t="shared" si="1085"/>
        <v>0</v>
      </c>
      <c r="AT2133" s="42">
        <f t="shared" si="1086"/>
        <v>0</v>
      </c>
      <c r="AU2133" s="42">
        <f t="shared" si="1087"/>
        <v>0</v>
      </c>
    </row>
    <row r="2134" spans="1:47" x14ac:dyDescent="0.2">
      <c r="A2134" s="35"/>
      <c r="B2134" s="36"/>
      <c r="C2134" s="36"/>
      <c r="D2134" s="36"/>
      <c r="E2134" s="37"/>
      <c r="F2134" s="37"/>
      <c r="G2134" s="36"/>
      <c r="H2134" s="36"/>
      <c r="I2134" s="36"/>
      <c r="J2134" s="36"/>
      <c r="K2134" s="37"/>
      <c r="L2134" s="37"/>
      <c r="M2134" s="37"/>
      <c r="N2134" s="38" t="str">
        <f t="shared" si="1056"/>
        <v/>
      </c>
      <c r="O2134" t="str">
        <f t="shared" si="1057"/>
        <v/>
      </c>
      <c r="P2134" t="str">
        <f t="shared" si="1058"/>
        <v/>
      </c>
      <c r="Q2134" t="str">
        <f t="shared" si="1059"/>
        <v/>
      </c>
      <c r="R2134" t="str">
        <f t="shared" si="1060"/>
        <v/>
      </c>
      <c r="S2134" t="str">
        <f t="shared" si="1061"/>
        <v/>
      </c>
      <c r="T2134" s="39" t="str">
        <f t="shared" si="1062"/>
        <v/>
      </c>
      <c r="U2134" s="40">
        <f t="shared" si="1063"/>
        <v>0</v>
      </c>
      <c r="V2134" s="40">
        <f t="shared" si="1064"/>
        <v>0</v>
      </c>
      <c r="W2134" s="40">
        <f t="shared" si="1065"/>
        <v>0</v>
      </c>
      <c r="X2134" t="str">
        <f t="shared" si="1066"/>
        <v/>
      </c>
      <c r="Y2134" s="40">
        <f t="shared" si="1067"/>
        <v>0</v>
      </c>
      <c r="Z2134" s="40">
        <f t="shared" si="1068"/>
        <v>0</v>
      </c>
      <c r="AA2134" s="40">
        <f t="shared" si="1069"/>
        <v>0</v>
      </c>
      <c r="AB2134" s="40">
        <f t="shared" si="1070"/>
        <v>0</v>
      </c>
      <c r="AC2134" s="40">
        <f t="shared" si="1071"/>
        <v>0</v>
      </c>
      <c r="AD2134" s="39">
        <f t="shared" si="1072"/>
        <v>0</v>
      </c>
      <c r="AE2134" s="39">
        <f t="shared" si="1073"/>
        <v>0</v>
      </c>
      <c r="AF2134" t="str">
        <f t="shared" si="1074"/>
        <v/>
      </c>
      <c r="AG2134" t="str">
        <f t="shared" si="1075"/>
        <v/>
      </c>
      <c r="AH2134" t="str">
        <f t="shared" si="1076"/>
        <v/>
      </c>
      <c r="AJ2134" s="41" t="str">
        <f t="shared" si="1077"/>
        <v/>
      </c>
      <c r="AK2134" s="42" t="str">
        <f t="shared" si="1078"/>
        <v/>
      </c>
      <c r="AL2134" s="41" t="str">
        <f t="shared" si="1079"/>
        <v/>
      </c>
      <c r="AM2134" s="41" t="str">
        <f t="shared" si="1080"/>
        <v/>
      </c>
      <c r="AN2134" s="41" t="str">
        <f t="shared" si="1081"/>
        <v/>
      </c>
      <c r="AO2134" s="42" t="str">
        <f t="shared" si="1082"/>
        <v/>
      </c>
      <c r="AP2134" s="41" t="str">
        <f t="shared" si="1083"/>
        <v/>
      </c>
      <c r="AQ2134" s="41" t="str">
        <f t="shared" si="1084"/>
        <v/>
      </c>
      <c r="AR2134" s="41" t="str">
        <f>IF($AQ2134="","",COUNTIFS(L_ChaveCob,$AQ2134,L_Ausencia,"&gt;"&amp;$W2134)+COUNTIFS($AQ$4:$AQ2134,$AQ2134,$W$4:$W2134,$W2134))</f>
        <v/>
      </c>
      <c r="AS2134" s="42">
        <f t="shared" si="1085"/>
        <v>0</v>
      </c>
      <c r="AT2134" s="42">
        <f t="shared" si="1086"/>
        <v>0</v>
      </c>
      <c r="AU2134" s="42">
        <f t="shared" si="1087"/>
        <v>0</v>
      </c>
    </row>
    <row r="2135" spans="1:47" x14ac:dyDescent="0.2">
      <c r="A2135" s="35"/>
      <c r="B2135" s="36"/>
      <c r="C2135" s="36"/>
      <c r="D2135" s="36"/>
      <c r="E2135" s="37"/>
      <c r="F2135" s="37"/>
      <c r="G2135" s="36"/>
      <c r="H2135" s="36"/>
      <c r="I2135" s="36"/>
      <c r="J2135" s="36"/>
      <c r="K2135" s="37"/>
      <c r="L2135" s="37"/>
      <c r="M2135" s="37"/>
      <c r="N2135" s="38" t="str">
        <f t="shared" si="1056"/>
        <v/>
      </c>
      <c r="O2135" t="str">
        <f t="shared" si="1057"/>
        <v/>
      </c>
      <c r="P2135" t="str">
        <f t="shared" si="1058"/>
        <v/>
      </c>
      <c r="Q2135" t="str">
        <f t="shared" si="1059"/>
        <v/>
      </c>
      <c r="R2135" t="str">
        <f t="shared" si="1060"/>
        <v/>
      </c>
      <c r="S2135" t="str">
        <f t="shared" si="1061"/>
        <v/>
      </c>
      <c r="T2135" s="39" t="str">
        <f t="shared" si="1062"/>
        <v/>
      </c>
      <c r="U2135" s="40">
        <f t="shared" si="1063"/>
        <v>0</v>
      </c>
      <c r="V2135" s="40">
        <f t="shared" si="1064"/>
        <v>0</v>
      </c>
      <c r="W2135" s="40">
        <f t="shared" si="1065"/>
        <v>0</v>
      </c>
      <c r="X2135" t="str">
        <f t="shared" si="1066"/>
        <v/>
      </c>
      <c r="Y2135" s="40">
        <f t="shared" si="1067"/>
        <v>0</v>
      </c>
      <c r="Z2135" s="40">
        <f t="shared" si="1068"/>
        <v>0</v>
      </c>
      <c r="AA2135" s="40">
        <f t="shared" si="1069"/>
        <v>0</v>
      </c>
      <c r="AB2135" s="40">
        <f t="shared" si="1070"/>
        <v>0</v>
      </c>
      <c r="AC2135" s="40">
        <f t="shared" si="1071"/>
        <v>0</v>
      </c>
      <c r="AD2135" s="39">
        <f t="shared" si="1072"/>
        <v>0</v>
      </c>
      <c r="AE2135" s="39">
        <f t="shared" si="1073"/>
        <v>0</v>
      </c>
      <c r="AF2135" t="str">
        <f t="shared" si="1074"/>
        <v/>
      </c>
      <c r="AG2135" t="str">
        <f t="shared" si="1075"/>
        <v/>
      </c>
      <c r="AH2135" t="str">
        <f t="shared" si="1076"/>
        <v/>
      </c>
      <c r="AJ2135" s="41" t="str">
        <f t="shared" si="1077"/>
        <v/>
      </c>
      <c r="AK2135" s="42" t="str">
        <f t="shared" si="1078"/>
        <v/>
      </c>
      <c r="AL2135" s="41" t="str">
        <f t="shared" si="1079"/>
        <v/>
      </c>
      <c r="AM2135" s="41" t="str">
        <f t="shared" si="1080"/>
        <v/>
      </c>
      <c r="AN2135" s="41" t="str">
        <f t="shared" si="1081"/>
        <v/>
      </c>
      <c r="AO2135" s="42" t="str">
        <f t="shared" si="1082"/>
        <v/>
      </c>
      <c r="AP2135" s="41" t="str">
        <f t="shared" si="1083"/>
        <v/>
      </c>
      <c r="AQ2135" s="41" t="str">
        <f t="shared" si="1084"/>
        <v/>
      </c>
      <c r="AR2135" s="41" t="str">
        <f>IF($AQ2135="","",COUNTIFS(L_ChaveCob,$AQ2135,L_Ausencia,"&gt;"&amp;$W2135)+COUNTIFS($AQ$4:$AQ2135,$AQ2135,$W$4:$W2135,$W2135))</f>
        <v/>
      </c>
      <c r="AS2135" s="42">
        <f t="shared" si="1085"/>
        <v>0</v>
      </c>
      <c r="AT2135" s="42">
        <f t="shared" si="1086"/>
        <v>0</v>
      </c>
      <c r="AU2135" s="42">
        <f t="shared" si="1087"/>
        <v>0</v>
      </c>
    </row>
    <row r="2136" spans="1:47" x14ac:dyDescent="0.2">
      <c r="A2136" s="35"/>
      <c r="B2136" s="36"/>
      <c r="C2136" s="36"/>
      <c r="D2136" s="36"/>
      <c r="E2136" s="37"/>
      <c r="F2136" s="37"/>
      <c r="G2136" s="36"/>
      <c r="H2136" s="36"/>
      <c r="I2136" s="36"/>
      <c r="J2136" s="36"/>
      <c r="K2136" s="37"/>
      <c r="L2136" s="37"/>
      <c r="M2136" s="37"/>
      <c r="N2136" s="38" t="str">
        <f t="shared" si="1056"/>
        <v/>
      </c>
      <c r="O2136" t="str">
        <f t="shared" si="1057"/>
        <v/>
      </c>
      <c r="P2136" t="str">
        <f t="shared" si="1058"/>
        <v/>
      </c>
      <c r="Q2136" t="str">
        <f t="shared" si="1059"/>
        <v/>
      </c>
      <c r="R2136" t="str">
        <f t="shared" si="1060"/>
        <v/>
      </c>
      <c r="S2136" t="str">
        <f t="shared" si="1061"/>
        <v/>
      </c>
      <c r="T2136" s="39" t="str">
        <f t="shared" si="1062"/>
        <v/>
      </c>
      <c r="U2136" s="40">
        <f t="shared" si="1063"/>
        <v>0</v>
      </c>
      <c r="V2136" s="40">
        <f t="shared" si="1064"/>
        <v>0</v>
      </c>
      <c r="W2136" s="40">
        <f t="shared" si="1065"/>
        <v>0</v>
      </c>
      <c r="X2136" t="str">
        <f t="shared" si="1066"/>
        <v/>
      </c>
      <c r="Y2136" s="40">
        <f t="shared" si="1067"/>
        <v>0</v>
      </c>
      <c r="Z2136" s="40">
        <f t="shared" si="1068"/>
        <v>0</v>
      </c>
      <c r="AA2136" s="40">
        <f t="shared" si="1069"/>
        <v>0</v>
      </c>
      <c r="AB2136" s="40">
        <f t="shared" si="1070"/>
        <v>0</v>
      </c>
      <c r="AC2136" s="40">
        <f t="shared" si="1071"/>
        <v>0</v>
      </c>
      <c r="AD2136" s="39">
        <f t="shared" si="1072"/>
        <v>0</v>
      </c>
      <c r="AE2136" s="39">
        <f t="shared" si="1073"/>
        <v>0</v>
      </c>
      <c r="AF2136" t="str">
        <f t="shared" si="1074"/>
        <v/>
      </c>
      <c r="AG2136" t="str">
        <f t="shared" si="1075"/>
        <v/>
      </c>
      <c r="AH2136" t="str">
        <f t="shared" si="1076"/>
        <v/>
      </c>
      <c r="AJ2136" s="41" t="str">
        <f t="shared" si="1077"/>
        <v/>
      </c>
      <c r="AK2136" s="42" t="str">
        <f t="shared" si="1078"/>
        <v/>
      </c>
      <c r="AL2136" s="41" t="str">
        <f t="shared" si="1079"/>
        <v/>
      </c>
      <c r="AM2136" s="41" t="str">
        <f t="shared" si="1080"/>
        <v/>
      </c>
      <c r="AN2136" s="41" t="str">
        <f t="shared" si="1081"/>
        <v/>
      </c>
      <c r="AO2136" s="42" t="str">
        <f t="shared" si="1082"/>
        <v/>
      </c>
      <c r="AP2136" s="41" t="str">
        <f t="shared" si="1083"/>
        <v/>
      </c>
      <c r="AQ2136" s="41" t="str">
        <f t="shared" si="1084"/>
        <v/>
      </c>
      <c r="AR2136" s="41" t="str">
        <f>IF($AQ2136="","",COUNTIFS(L_ChaveCob,$AQ2136,L_Ausencia,"&gt;"&amp;$W2136)+COUNTIFS($AQ$4:$AQ2136,$AQ2136,$W$4:$W2136,$W2136))</f>
        <v/>
      </c>
      <c r="AS2136" s="42">
        <f t="shared" si="1085"/>
        <v>0</v>
      </c>
      <c r="AT2136" s="42">
        <f t="shared" si="1086"/>
        <v>0</v>
      </c>
      <c r="AU2136" s="42">
        <f t="shared" si="1087"/>
        <v>0</v>
      </c>
    </row>
    <row r="2137" spans="1:47" x14ac:dyDescent="0.2">
      <c r="A2137" s="35"/>
      <c r="B2137" s="36"/>
      <c r="C2137" s="36"/>
      <c r="D2137" s="36"/>
      <c r="E2137" s="37"/>
      <c r="F2137" s="37"/>
      <c r="G2137" s="36"/>
      <c r="H2137" s="36"/>
      <c r="I2137" s="36"/>
      <c r="J2137" s="36"/>
      <c r="K2137" s="37"/>
      <c r="L2137" s="37"/>
      <c r="M2137" s="37"/>
      <c r="N2137" s="38" t="str">
        <f t="shared" si="1056"/>
        <v/>
      </c>
      <c r="O2137" t="str">
        <f t="shared" si="1057"/>
        <v/>
      </c>
      <c r="P2137" t="str">
        <f t="shared" si="1058"/>
        <v/>
      </c>
      <c r="Q2137" t="str">
        <f t="shared" si="1059"/>
        <v/>
      </c>
      <c r="R2137" t="str">
        <f t="shared" si="1060"/>
        <v/>
      </c>
      <c r="S2137" t="str">
        <f t="shared" si="1061"/>
        <v/>
      </c>
      <c r="T2137" s="39" t="str">
        <f t="shared" si="1062"/>
        <v/>
      </c>
      <c r="U2137" s="40">
        <f t="shared" si="1063"/>
        <v>0</v>
      </c>
      <c r="V2137" s="40">
        <f t="shared" si="1064"/>
        <v>0</v>
      </c>
      <c r="W2137" s="40">
        <f t="shared" si="1065"/>
        <v>0</v>
      </c>
      <c r="X2137" t="str">
        <f t="shared" si="1066"/>
        <v/>
      </c>
      <c r="Y2137" s="40">
        <f t="shared" si="1067"/>
        <v>0</v>
      </c>
      <c r="Z2137" s="40">
        <f t="shared" si="1068"/>
        <v>0</v>
      </c>
      <c r="AA2137" s="40">
        <f t="shared" si="1069"/>
        <v>0</v>
      </c>
      <c r="AB2137" s="40">
        <f t="shared" si="1070"/>
        <v>0</v>
      </c>
      <c r="AC2137" s="40">
        <f t="shared" si="1071"/>
        <v>0</v>
      </c>
      <c r="AD2137" s="39">
        <f t="shared" si="1072"/>
        <v>0</v>
      </c>
      <c r="AE2137" s="39">
        <f t="shared" si="1073"/>
        <v>0</v>
      </c>
      <c r="AF2137" t="str">
        <f t="shared" si="1074"/>
        <v/>
      </c>
      <c r="AG2137" t="str">
        <f t="shared" si="1075"/>
        <v/>
      </c>
      <c r="AH2137" t="str">
        <f t="shared" si="1076"/>
        <v/>
      </c>
      <c r="AJ2137" s="41" t="str">
        <f t="shared" si="1077"/>
        <v/>
      </c>
      <c r="AK2137" s="42" t="str">
        <f t="shared" si="1078"/>
        <v/>
      </c>
      <c r="AL2137" s="41" t="str">
        <f t="shared" si="1079"/>
        <v/>
      </c>
      <c r="AM2137" s="41" t="str">
        <f t="shared" si="1080"/>
        <v/>
      </c>
      <c r="AN2137" s="41" t="str">
        <f t="shared" si="1081"/>
        <v/>
      </c>
      <c r="AO2137" s="42" t="str">
        <f t="shared" si="1082"/>
        <v/>
      </c>
      <c r="AP2137" s="41" t="str">
        <f t="shared" si="1083"/>
        <v/>
      </c>
      <c r="AQ2137" s="41" t="str">
        <f t="shared" si="1084"/>
        <v/>
      </c>
      <c r="AR2137" s="41" t="str">
        <f>IF($AQ2137="","",COUNTIFS(L_ChaveCob,$AQ2137,L_Ausencia,"&gt;"&amp;$W2137)+COUNTIFS($AQ$4:$AQ2137,$AQ2137,$W$4:$W2137,$W2137))</f>
        <v/>
      </c>
      <c r="AS2137" s="42">
        <f t="shared" si="1085"/>
        <v>0</v>
      </c>
      <c r="AT2137" s="42">
        <f t="shared" si="1086"/>
        <v>0</v>
      </c>
      <c r="AU2137" s="42">
        <f t="shared" si="1087"/>
        <v>0</v>
      </c>
    </row>
    <row r="2138" spans="1:47" x14ac:dyDescent="0.2">
      <c r="A2138" s="35"/>
      <c r="B2138" s="36"/>
      <c r="C2138" s="36"/>
      <c r="D2138" s="36"/>
      <c r="E2138" s="37"/>
      <c r="F2138" s="37"/>
      <c r="G2138" s="36"/>
      <c r="H2138" s="36"/>
      <c r="I2138" s="36"/>
      <c r="J2138" s="36"/>
      <c r="K2138" s="37"/>
      <c r="L2138" s="37"/>
      <c r="M2138" s="37"/>
      <c r="N2138" s="38" t="str">
        <f t="shared" si="1056"/>
        <v/>
      </c>
      <c r="O2138" t="str">
        <f t="shared" si="1057"/>
        <v/>
      </c>
      <c r="P2138" t="str">
        <f t="shared" si="1058"/>
        <v/>
      </c>
      <c r="Q2138" t="str">
        <f t="shared" si="1059"/>
        <v/>
      </c>
      <c r="R2138" t="str">
        <f t="shared" si="1060"/>
        <v/>
      </c>
      <c r="S2138" t="str">
        <f t="shared" si="1061"/>
        <v/>
      </c>
      <c r="T2138" s="39" t="str">
        <f t="shared" si="1062"/>
        <v/>
      </c>
      <c r="U2138" s="40">
        <f t="shared" si="1063"/>
        <v>0</v>
      </c>
      <c r="V2138" s="40">
        <f t="shared" si="1064"/>
        <v>0</v>
      </c>
      <c r="W2138" s="40">
        <f t="shared" si="1065"/>
        <v>0</v>
      </c>
      <c r="X2138" t="str">
        <f t="shared" si="1066"/>
        <v/>
      </c>
      <c r="Y2138" s="40">
        <f t="shared" si="1067"/>
        <v>0</v>
      </c>
      <c r="Z2138" s="40">
        <f t="shared" si="1068"/>
        <v>0</v>
      </c>
      <c r="AA2138" s="40">
        <f t="shared" si="1069"/>
        <v>0</v>
      </c>
      <c r="AB2138" s="40">
        <f t="shared" si="1070"/>
        <v>0</v>
      </c>
      <c r="AC2138" s="40">
        <f t="shared" si="1071"/>
        <v>0</v>
      </c>
      <c r="AD2138" s="39">
        <f t="shared" si="1072"/>
        <v>0</v>
      </c>
      <c r="AE2138" s="39">
        <f t="shared" si="1073"/>
        <v>0</v>
      </c>
      <c r="AF2138" t="str">
        <f t="shared" si="1074"/>
        <v/>
      </c>
      <c r="AG2138" t="str">
        <f t="shared" si="1075"/>
        <v/>
      </c>
      <c r="AH2138" t="str">
        <f t="shared" si="1076"/>
        <v/>
      </c>
      <c r="AJ2138" s="41" t="str">
        <f t="shared" si="1077"/>
        <v/>
      </c>
      <c r="AK2138" s="42" t="str">
        <f t="shared" si="1078"/>
        <v/>
      </c>
      <c r="AL2138" s="41" t="str">
        <f t="shared" si="1079"/>
        <v/>
      </c>
      <c r="AM2138" s="41" t="str">
        <f t="shared" si="1080"/>
        <v/>
      </c>
      <c r="AN2138" s="41" t="str">
        <f t="shared" si="1081"/>
        <v/>
      </c>
      <c r="AO2138" s="42" t="str">
        <f t="shared" si="1082"/>
        <v/>
      </c>
      <c r="AP2138" s="41" t="str">
        <f t="shared" si="1083"/>
        <v/>
      </c>
      <c r="AQ2138" s="41" t="str">
        <f t="shared" si="1084"/>
        <v/>
      </c>
      <c r="AR2138" s="41" t="str">
        <f>IF($AQ2138="","",COUNTIFS(L_ChaveCob,$AQ2138,L_Ausencia,"&gt;"&amp;$W2138)+COUNTIFS($AQ$4:$AQ2138,$AQ2138,$W$4:$W2138,$W2138))</f>
        <v/>
      </c>
      <c r="AS2138" s="42">
        <f t="shared" si="1085"/>
        <v>0</v>
      </c>
      <c r="AT2138" s="42">
        <f t="shared" si="1086"/>
        <v>0</v>
      </c>
      <c r="AU2138" s="42">
        <f t="shared" si="1087"/>
        <v>0</v>
      </c>
    </row>
    <row r="2139" spans="1:47" x14ac:dyDescent="0.2">
      <c r="A2139" s="35"/>
      <c r="B2139" s="36"/>
      <c r="C2139" s="36"/>
      <c r="D2139" s="36"/>
      <c r="E2139" s="37"/>
      <c r="F2139" s="37"/>
      <c r="G2139" s="36"/>
      <c r="H2139" s="36"/>
      <c r="I2139" s="36"/>
      <c r="J2139" s="36"/>
      <c r="K2139" s="37"/>
      <c r="L2139" s="37"/>
      <c r="M2139" s="37"/>
      <c r="N2139" s="38" t="str">
        <f t="shared" si="1056"/>
        <v/>
      </c>
      <c r="O2139" t="str">
        <f t="shared" si="1057"/>
        <v/>
      </c>
      <c r="P2139" t="str">
        <f t="shared" si="1058"/>
        <v/>
      </c>
      <c r="Q2139" t="str">
        <f t="shared" si="1059"/>
        <v/>
      </c>
      <c r="R2139" t="str">
        <f t="shared" si="1060"/>
        <v/>
      </c>
      <c r="S2139" t="str">
        <f t="shared" si="1061"/>
        <v/>
      </c>
      <c r="T2139" s="39" t="str">
        <f t="shared" si="1062"/>
        <v/>
      </c>
      <c r="U2139" s="40">
        <f t="shared" si="1063"/>
        <v>0</v>
      </c>
      <c r="V2139" s="40">
        <f t="shared" si="1064"/>
        <v>0</v>
      </c>
      <c r="W2139" s="40">
        <f t="shared" si="1065"/>
        <v>0</v>
      </c>
      <c r="X2139" t="str">
        <f t="shared" si="1066"/>
        <v/>
      </c>
      <c r="Y2139" s="40">
        <f t="shared" si="1067"/>
        <v>0</v>
      </c>
      <c r="Z2139" s="40">
        <f t="shared" si="1068"/>
        <v>0</v>
      </c>
      <c r="AA2139" s="40">
        <f t="shared" si="1069"/>
        <v>0</v>
      </c>
      <c r="AB2139" s="40">
        <f t="shared" si="1070"/>
        <v>0</v>
      </c>
      <c r="AC2139" s="40">
        <f t="shared" si="1071"/>
        <v>0</v>
      </c>
      <c r="AD2139" s="39">
        <f t="shared" si="1072"/>
        <v>0</v>
      </c>
      <c r="AE2139" s="39">
        <f t="shared" si="1073"/>
        <v>0</v>
      </c>
      <c r="AF2139" t="str">
        <f t="shared" si="1074"/>
        <v/>
      </c>
      <c r="AG2139" t="str">
        <f t="shared" si="1075"/>
        <v/>
      </c>
      <c r="AH2139" t="str">
        <f t="shared" si="1076"/>
        <v/>
      </c>
      <c r="AJ2139" s="41" t="str">
        <f t="shared" si="1077"/>
        <v/>
      </c>
      <c r="AK2139" s="42" t="str">
        <f t="shared" si="1078"/>
        <v/>
      </c>
      <c r="AL2139" s="41" t="str">
        <f t="shared" si="1079"/>
        <v/>
      </c>
      <c r="AM2139" s="41" t="str">
        <f t="shared" si="1080"/>
        <v/>
      </c>
      <c r="AN2139" s="41" t="str">
        <f t="shared" si="1081"/>
        <v/>
      </c>
      <c r="AO2139" s="42" t="str">
        <f t="shared" si="1082"/>
        <v/>
      </c>
      <c r="AP2139" s="41" t="str">
        <f t="shared" si="1083"/>
        <v/>
      </c>
      <c r="AQ2139" s="41" t="str">
        <f t="shared" si="1084"/>
        <v/>
      </c>
      <c r="AR2139" s="41" t="str">
        <f>IF($AQ2139="","",COUNTIFS(L_ChaveCob,$AQ2139,L_Ausencia,"&gt;"&amp;$W2139)+COUNTIFS($AQ$4:$AQ2139,$AQ2139,$W$4:$W2139,$W2139))</f>
        <v/>
      </c>
      <c r="AS2139" s="42">
        <f t="shared" si="1085"/>
        <v>0</v>
      </c>
      <c r="AT2139" s="42">
        <f t="shared" si="1086"/>
        <v>0</v>
      </c>
      <c r="AU2139" s="42">
        <f t="shared" si="1087"/>
        <v>0</v>
      </c>
    </row>
    <row r="2140" spans="1:47" x14ac:dyDescent="0.2">
      <c r="A2140" s="35"/>
      <c r="B2140" s="36"/>
      <c r="C2140" s="36"/>
      <c r="D2140" s="36"/>
      <c r="E2140" s="37"/>
      <c r="F2140" s="37"/>
      <c r="G2140" s="36"/>
      <c r="H2140" s="36"/>
      <c r="I2140" s="36"/>
      <c r="J2140" s="36"/>
      <c r="K2140" s="37"/>
      <c r="L2140" s="37"/>
      <c r="M2140" s="37"/>
      <c r="N2140" s="38" t="str">
        <f t="shared" si="1056"/>
        <v/>
      </c>
      <c r="O2140" t="str">
        <f t="shared" si="1057"/>
        <v/>
      </c>
      <c r="P2140" t="str">
        <f t="shared" si="1058"/>
        <v/>
      </c>
      <c r="Q2140" t="str">
        <f t="shared" si="1059"/>
        <v/>
      </c>
      <c r="R2140" t="str">
        <f t="shared" si="1060"/>
        <v/>
      </c>
      <c r="S2140" t="str">
        <f t="shared" si="1061"/>
        <v/>
      </c>
      <c r="T2140" s="39" t="str">
        <f t="shared" si="1062"/>
        <v/>
      </c>
      <c r="U2140" s="40">
        <f t="shared" si="1063"/>
        <v>0</v>
      </c>
      <c r="V2140" s="40">
        <f t="shared" si="1064"/>
        <v>0</v>
      </c>
      <c r="W2140" s="40">
        <f t="shared" si="1065"/>
        <v>0</v>
      </c>
      <c r="X2140" t="str">
        <f t="shared" si="1066"/>
        <v/>
      </c>
      <c r="Y2140" s="40">
        <f t="shared" si="1067"/>
        <v>0</v>
      </c>
      <c r="Z2140" s="40">
        <f t="shared" si="1068"/>
        <v>0</v>
      </c>
      <c r="AA2140" s="40">
        <f t="shared" si="1069"/>
        <v>0</v>
      </c>
      <c r="AB2140" s="40">
        <f t="shared" si="1070"/>
        <v>0</v>
      </c>
      <c r="AC2140" s="40">
        <f t="shared" si="1071"/>
        <v>0</v>
      </c>
      <c r="AD2140" s="39">
        <f t="shared" si="1072"/>
        <v>0</v>
      </c>
      <c r="AE2140" s="39">
        <f t="shared" si="1073"/>
        <v>0</v>
      </c>
      <c r="AF2140" t="str">
        <f t="shared" si="1074"/>
        <v/>
      </c>
      <c r="AG2140" t="str">
        <f t="shared" si="1075"/>
        <v/>
      </c>
      <c r="AH2140" t="str">
        <f t="shared" si="1076"/>
        <v/>
      </c>
      <c r="AJ2140" s="41" t="str">
        <f t="shared" si="1077"/>
        <v/>
      </c>
      <c r="AK2140" s="42" t="str">
        <f t="shared" si="1078"/>
        <v/>
      </c>
      <c r="AL2140" s="41" t="str">
        <f t="shared" si="1079"/>
        <v/>
      </c>
      <c r="AM2140" s="41" t="str">
        <f t="shared" si="1080"/>
        <v/>
      </c>
      <c r="AN2140" s="41" t="str">
        <f t="shared" si="1081"/>
        <v/>
      </c>
      <c r="AO2140" s="42" t="str">
        <f t="shared" si="1082"/>
        <v/>
      </c>
      <c r="AP2140" s="41" t="str">
        <f t="shared" si="1083"/>
        <v/>
      </c>
      <c r="AQ2140" s="41" t="str">
        <f t="shared" si="1084"/>
        <v/>
      </c>
      <c r="AR2140" s="41" t="str">
        <f>IF($AQ2140="","",COUNTIFS(L_ChaveCob,$AQ2140,L_Ausencia,"&gt;"&amp;$W2140)+COUNTIFS($AQ$4:$AQ2140,$AQ2140,$W$4:$W2140,$W2140))</f>
        <v/>
      </c>
      <c r="AS2140" s="42">
        <f t="shared" si="1085"/>
        <v>0</v>
      </c>
      <c r="AT2140" s="42">
        <f t="shared" si="1086"/>
        <v>0</v>
      </c>
      <c r="AU2140" s="42">
        <f t="shared" si="1087"/>
        <v>0</v>
      </c>
    </row>
    <row r="2141" spans="1:47" x14ac:dyDescent="0.2">
      <c r="A2141" s="35"/>
      <c r="B2141" s="36"/>
      <c r="C2141" s="36"/>
      <c r="D2141" s="36"/>
      <c r="E2141" s="37"/>
      <c r="F2141" s="37"/>
      <c r="G2141" s="36"/>
      <c r="H2141" s="36"/>
      <c r="I2141" s="36"/>
      <c r="J2141" s="36"/>
      <c r="K2141" s="37"/>
      <c r="L2141" s="37"/>
      <c r="M2141" s="37"/>
      <c r="N2141" s="38" t="str">
        <f t="shared" si="1056"/>
        <v/>
      </c>
      <c r="O2141" t="str">
        <f t="shared" si="1057"/>
        <v/>
      </c>
      <c r="P2141" t="str">
        <f t="shared" si="1058"/>
        <v/>
      </c>
      <c r="Q2141" t="str">
        <f t="shared" si="1059"/>
        <v/>
      </c>
      <c r="R2141" t="str">
        <f t="shared" si="1060"/>
        <v/>
      </c>
      <c r="S2141" t="str">
        <f t="shared" si="1061"/>
        <v/>
      </c>
      <c r="T2141" s="39" t="str">
        <f t="shared" si="1062"/>
        <v/>
      </c>
      <c r="U2141" s="40">
        <f t="shared" si="1063"/>
        <v>0</v>
      </c>
      <c r="V2141" s="40">
        <f t="shared" si="1064"/>
        <v>0</v>
      </c>
      <c r="W2141" s="40">
        <f t="shared" si="1065"/>
        <v>0</v>
      </c>
      <c r="X2141" t="str">
        <f t="shared" si="1066"/>
        <v/>
      </c>
      <c r="Y2141" s="40">
        <f t="shared" si="1067"/>
        <v>0</v>
      </c>
      <c r="Z2141" s="40">
        <f t="shared" si="1068"/>
        <v>0</v>
      </c>
      <c r="AA2141" s="40">
        <f t="shared" si="1069"/>
        <v>0</v>
      </c>
      <c r="AB2141" s="40">
        <f t="shared" si="1070"/>
        <v>0</v>
      </c>
      <c r="AC2141" s="40">
        <f t="shared" si="1071"/>
        <v>0</v>
      </c>
      <c r="AD2141" s="39">
        <f t="shared" si="1072"/>
        <v>0</v>
      </c>
      <c r="AE2141" s="39">
        <f t="shared" si="1073"/>
        <v>0</v>
      </c>
      <c r="AF2141" t="str">
        <f t="shared" si="1074"/>
        <v/>
      </c>
      <c r="AG2141" t="str">
        <f t="shared" si="1075"/>
        <v/>
      </c>
      <c r="AH2141" t="str">
        <f t="shared" si="1076"/>
        <v/>
      </c>
      <c r="AJ2141" s="41" t="str">
        <f t="shared" si="1077"/>
        <v/>
      </c>
      <c r="AK2141" s="42" t="str">
        <f t="shared" si="1078"/>
        <v/>
      </c>
      <c r="AL2141" s="41" t="str">
        <f t="shared" si="1079"/>
        <v/>
      </c>
      <c r="AM2141" s="41" t="str">
        <f t="shared" si="1080"/>
        <v/>
      </c>
      <c r="AN2141" s="41" t="str">
        <f t="shared" si="1081"/>
        <v/>
      </c>
      <c r="AO2141" s="42" t="str">
        <f t="shared" si="1082"/>
        <v/>
      </c>
      <c r="AP2141" s="41" t="str">
        <f t="shared" si="1083"/>
        <v/>
      </c>
      <c r="AQ2141" s="41" t="str">
        <f t="shared" si="1084"/>
        <v/>
      </c>
      <c r="AR2141" s="41" t="str">
        <f>IF($AQ2141="","",COUNTIFS(L_ChaveCob,$AQ2141,L_Ausencia,"&gt;"&amp;$W2141)+COUNTIFS($AQ$4:$AQ2141,$AQ2141,$W$4:$W2141,$W2141))</f>
        <v/>
      </c>
      <c r="AS2141" s="42">
        <f t="shared" si="1085"/>
        <v>0</v>
      </c>
      <c r="AT2141" s="42">
        <f t="shared" si="1086"/>
        <v>0</v>
      </c>
      <c r="AU2141" s="42">
        <f t="shared" si="1087"/>
        <v>0</v>
      </c>
    </row>
    <row r="2142" spans="1:47" x14ac:dyDescent="0.2">
      <c r="A2142" s="35"/>
      <c r="B2142" s="36"/>
      <c r="C2142" s="36"/>
      <c r="D2142" s="36"/>
      <c r="E2142" s="37"/>
      <c r="F2142" s="37"/>
      <c r="G2142" s="36"/>
      <c r="H2142" s="36"/>
      <c r="I2142" s="36"/>
      <c r="J2142" s="36"/>
      <c r="K2142" s="37"/>
      <c r="L2142" s="37"/>
      <c r="M2142" s="37"/>
      <c r="N2142" s="38" t="str">
        <f t="shared" si="1056"/>
        <v/>
      </c>
      <c r="O2142" t="str">
        <f t="shared" si="1057"/>
        <v/>
      </c>
      <c r="P2142" t="str">
        <f t="shared" si="1058"/>
        <v/>
      </c>
      <c r="Q2142" t="str">
        <f t="shared" si="1059"/>
        <v/>
      </c>
      <c r="R2142" t="str">
        <f t="shared" si="1060"/>
        <v/>
      </c>
      <c r="S2142" t="str">
        <f t="shared" si="1061"/>
        <v/>
      </c>
      <c r="T2142" s="39" t="str">
        <f t="shared" si="1062"/>
        <v/>
      </c>
      <c r="U2142" s="40">
        <f t="shared" si="1063"/>
        <v>0</v>
      </c>
      <c r="V2142" s="40">
        <f t="shared" si="1064"/>
        <v>0</v>
      </c>
      <c r="W2142" s="40">
        <f t="shared" si="1065"/>
        <v>0</v>
      </c>
      <c r="X2142" t="str">
        <f t="shared" si="1066"/>
        <v/>
      </c>
      <c r="Y2142" s="40">
        <f t="shared" si="1067"/>
        <v>0</v>
      </c>
      <c r="Z2142" s="40">
        <f t="shared" si="1068"/>
        <v>0</v>
      </c>
      <c r="AA2142" s="40">
        <f t="shared" si="1069"/>
        <v>0</v>
      </c>
      <c r="AB2142" s="40">
        <f t="shared" si="1070"/>
        <v>0</v>
      </c>
      <c r="AC2142" s="40">
        <f t="shared" si="1071"/>
        <v>0</v>
      </c>
      <c r="AD2142" s="39">
        <f t="shared" si="1072"/>
        <v>0</v>
      </c>
      <c r="AE2142" s="39">
        <f t="shared" si="1073"/>
        <v>0</v>
      </c>
      <c r="AF2142" t="str">
        <f t="shared" si="1074"/>
        <v/>
      </c>
      <c r="AG2142" t="str">
        <f t="shared" si="1075"/>
        <v/>
      </c>
      <c r="AH2142" t="str">
        <f t="shared" si="1076"/>
        <v/>
      </c>
      <c r="AJ2142" s="41" t="str">
        <f t="shared" si="1077"/>
        <v/>
      </c>
      <c r="AK2142" s="42" t="str">
        <f t="shared" si="1078"/>
        <v/>
      </c>
      <c r="AL2142" s="41" t="str">
        <f t="shared" si="1079"/>
        <v/>
      </c>
      <c r="AM2142" s="41" t="str">
        <f t="shared" si="1080"/>
        <v/>
      </c>
      <c r="AN2142" s="41" t="str">
        <f t="shared" si="1081"/>
        <v/>
      </c>
      <c r="AO2142" s="42" t="str">
        <f t="shared" si="1082"/>
        <v/>
      </c>
      <c r="AP2142" s="41" t="str">
        <f t="shared" si="1083"/>
        <v/>
      </c>
      <c r="AQ2142" s="41" t="str">
        <f t="shared" si="1084"/>
        <v/>
      </c>
      <c r="AR2142" s="41" t="str">
        <f>IF($AQ2142="","",COUNTIFS(L_ChaveCob,$AQ2142,L_Ausencia,"&gt;"&amp;$W2142)+COUNTIFS($AQ$4:$AQ2142,$AQ2142,$W$4:$W2142,$W2142))</f>
        <v/>
      </c>
      <c r="AS2142" s="42">
        <f t="shared" si="1085"/>
        <v>0</v>
      </c>
      <c r="AT2142" s="42">
        <f t="shared" si="1086"/>
        <v>0</v>
      </c>
      <c r="AU2142" s="42">
        <f t="shared" si="1087"/>
        <v>0</v>
      </c>
    </row>
    <row r="2143" spans="1:47" x14ac:dyDescent="0.2">
      <c r="A2143" s="35"/>
      <c r="B2143" s="36"/>
      <c r="C2143" s="36"/>
      <c r="D2143" s="36"/>
      <c r="E2143" s="37"/>
      <c r="F2143" s="37"/>
      <c r="G2143" s="36"/>
      <c r="H2143" s="36"/>
      <c r="I2143" s="36"/>
      <c r="J2143" s="36"/>
      <c r="K2143" s="37"/>
      <c r="L2143" s="37"/>
      <c r="M2143" s="37"/>
      <c r="N2143" s="38" t="str">
        <f t="shared" si="1056"/>
        <v/>
      </c>
      <c r="O2143" t="str">
        <f t="shared" si="1057"/>
        <v/>
      </c>
      <c r="P2143" t="str">
        <f t="shared" si="1058"/>
        <v/>
      </c>
      <c r="Q2143" t="str">
        <f t="shared" si="1059"/>
        <v/>
      </c>
      <c r="R2143" t="str">
        <f t="shared" si="1060"/>
        <v/>
      </c>
      <c r="S2143" t="str">
        <f t="shared" si="1061"/>
        <v/>
      </c>
      <c r="T2143" s="39" t="str">
        <f t="shared" si="1062"/>
        <v/>
      </c>
      <c r="U2143" s="40">
        <f t="shared" si="1063"/>
        <v>0</v>
      </c>
      <c r="V2143" s="40">
        <f t="shared" si="1064"/>
        <v>0</v>
      </c>
      <c r="W2143" s="40">
        <f t="shared" si="1065"/>
        <v>0</v>
      </c>
      <c r="X2143" t="str">
        <f t="shared" si="1066"/>
        <v/>
      </c>
      <c r="Y2143" s="40">
        <f t="shared" si="1067"/>
        <v>0</v>
      </c>
      <c r="Z2143" s="40">
        <f t="shared" si="1068"/>
        <v>0</v>
      </c>
      <c r="AA2143" s="40">
        <f t="shared" si="1069"/>
        <v>0</v>
      </c>
      <c r="AB2143" s="40">
        <f t="shared" si="1070"/>
        <v>0</v>
      </c>
      <c r="AC2143" s="40">
        <f t="shared" si="1071"/>
        <v>0</v>
      </c>
      <c r="AD2143" s="39">
        <f t="shared" si="1072"/>
        <v>0</v>
      </c>
      <c r="AE2143" s="39">
        <f t="shared" si="1073"/>
        <v>0</v>
      </c>
      <c r="AF2143" t="str">
        <f t="shared" si="1074"/>
        <v/>
      </c>
      <c r="AG2143" t="str">
        <f t="shared" si="1075"/>
        <v/>
      </c>
      <c r="AH2143" t="str">
        <f t="shared" si="1076"/>
        <v/>
      </c>
      <c r="AJ2143" s="41" t="str">
        <f t="shared" si="1077"/>
        <v/>
      </c>
      <c r="AK2143" s="42" t="str">
        <f t="shared" si="1078"/>
        <v/>
      </c>
      <c r="AL2143" s="41" t="str">
        <f t="shared" si="1079"/>
        <v/>
      </c>
      <c r="AM2143" s="41" t="str">
        <f t="shared" si="1080"/>
        <v/>
      </c>
      <c r="AN2143" s="41" t="str">
        <f t="shared" si="1081"/>
        <v/>
      </c>
      <c r="AO2143" s="42" t="str">
        <f t="shared" si="1082"/>
        <v/>
      </c>
      <c r="AP2143" s="41" t="str">
        <f t="shared" si="1083"/>
        <v/>
      </c>
      <c r="AQ2143" s="41" t="str">
        <f t="shared" si="1084"/>
        <v/>
      </c>
      <c r="AR2143" s="41" t="str">
        <f>IF($AQ2143="","",COUNTIFS(L_ChaveCob,$AQ2143,L_Ausencia,"&gt;"&amp;$W2143)+COUNTIFS($AQ$4:$AQ2143,$AQ2143,$W$4:$W2143,$W2143))</f>
        <v/>
      </c>
      <c r="AS2143" s="42">
        <f t="shared" si="1085"/>
        <v>0</v>
      </c>
      <c r="AT2143" s="42">
        <f t="shared" si="1086"/>
        <v>0</v>
      </c>
      <c r="AU2143" s="42">
        <f t="shared" si="1087"/>
        <v>0</v>
      </c>
    </row>
    <row r="2144" spans="1:47" x14ac:dyDescent="0.2">
      <c r="A2144" s="35"/>
      <c r="B2144" s="36"/>
      <c r="C2144" s="36"/>
      <c r="D2144" s="36"/>
      <c r="E2144" s="37"/>
      <c r="F2144" s="37"/>
      <c r="G2144" s="36"/>
      <c r="H2144" s="36"/>
      <c r="I2144" s="36"/>
      <c r="J2144" s="36"/>
      <c r="K2144" s="37"/>
      <c r="L2144" s="37"/>
      <c r="M2144" s="37"/>
      <c r="N2144" s="38" t="str">
        <f t="shared" si="1056"/>
        <v/>
      </c>
      <c r="O2144" t="str">
        <f t="shared" si="1057"/>
        <v/>
      </c>
      <c r="P2144" t="str">
        <f t="shared" si="1058"/>
        <v/>
      </c>
      <c r="Q2144" t="str">
        <f t="shared" si="1059"/>
        <v/>
      </c>
      <c r="R2144" t="str">
        <f t="shared" si="1060"/>
        <v/>
      </c>
      <c r="S2144" t="str">
        <f t="shared" si="1061"/>
        <v/>
      </c>
      <c r="T2144" s="39" t="str">
        <f t="shared" si="1062"/>
        <v/>
      </c>
      <c r="U2144" s="40">
        <f t="shared" si="1063"/>
        <v>0</v>
      </c>
      <c r="V2144" s="40">
        <f t="shared" si="1064"/>
        <v>0</v>
      </c>
      <c r="W2144" s="40">
        <f t="shared" si="1065"/>
        <v>0</v>
      </c>
      <c r="X2144" t="str">
        <f t="shared" si="1066"/>
        <v/>
      </c>
      <c r="Y2144" s="40">
        <f t="shared" si="1067"/>
        <v>0</v>
      </c>
      <c r="Z2144" s="40">
        <f t="shared" si="1068"/>
        <v>0</v>
      </c>
      <c r="AA2144" s="40">
        <f t="shared" si="1069"/>
        <v>0</v>
      </c>
      <c r="AB2144" s="40">
        <f t="shared" si="1070"/>
        <v>0</v>
      </c>
      <c r="AC2144" s="40">
        <f t="shared" si="1071"/>
        <v>0</v>
      </c>
      <c r="AD2144" s="39">
        <f t="shared" si="1072"/>
        <v>0</v>
      </c>
      <c r="AE2144" s="39">
        <f t="shared" si="1073"/>
        <v>0</v>
      </c>
      <c r="AF2144" t="str">
        <f t="shared" si="1074"/>
        <v/>
      </c>
      <c r="AG2144" t="str">
        <f t="shared" si="1075"/>
        <v/>
      </c>
      <c r="AH2144" t="str">
        <f t="shared" si="1076"/>
        <v/>
      </c>
      <c r="AJ2144" s="41" t="str">
        <f t="shared" si="1077"/>
        <v/>
      </c>
      <c r="AK2144" s="42" t="str">
        <f t="shared" si="1078"/>
        <v/>
      </c>
      <c r="AL2144" s="41" t="str">
        <f t="shared" si="1079"/>
        <v/>
      </c>
      <c r="AM2144" s="41" t="str">
        <f t="shared" si="1080"/>
        <v/>
      </c>
      <c r="AN2144" s="41" t="str">
        <f t="shared" si="1081"/>
        <v/>
      </c>
      <c r="AO2144" s="42" t="str">
        <f t="shared" si="1082"/>
        <v/>
      </c>
      <c r="AP2144" s="41" t="str">
        <f t="shared" si="1083"/>
        <v/>
      </c>
      <c r="AQ2144" s="41" t="str">
        <f t="shared" si="1084"/>
        <v/>
      </c>
      <c r="AR2144" s="41" t="str">
        <f>IF($AQ2144="","",COUNTIFS(L_ChaveCob,$AQ2144,L_Ausencia,"&gt;"&amp;$W2144)+COUNTIFS($AQ$4:$AQ2144,$AQ2144,$W$4:$W2144,$W2144))</f>
        <v/>
      </c>
      <c r="AS2144" s="42">
        <f t="shared" si="1085"/>
        <v>0</v>
      </c>
      <c r="AT2144" s="42">
        <f t="shared" si="1086"/>
        <v>0</v>
      </c>
      <c r="AU2144" s="42">
        <f t="shared" si="1087"/>
        <v>0</v>
      </c>
    </row>
    <row r="2145" spans="1:47" x14ac:dyDescent="0.2">
      <c r="A2145" s="35"/>
      <c r="B2145" s="36"/>
      <c r="C2145" s="36"/>
      <c r="D2145" s="36"/>
      <c r="E2145" s="37"/>
      <c r="F2145" s="37"/>
      <c r="G2145" s="36"/>
      <c r="H2145" s="36"/>
      <c r="I2145" s="36"/>
      <c r="J2145" s="36"/>
      <c r="K2145" s="37"/>
      <c r="L2145" s="37"/>
      <c r="M2145" s="37"/>
      <c r="N2145" s="38" t="str">
        <f t="shared" si="1056"/>
        <v/>
      </c>
      <c r="O2145" t="str">
        <f t="shared" si="1057"/>
        <v/>
      </c>
      <c r="P2145" t="str">
        <f t="shared" si="1058"/>
        <v/>
      </c>
      <c r="Q2145" t="str">
        <f t="shared" si="1059"/>
        <v/>
      </c>
      <c r="R2145" t="str">
        <f t="shared" si="1060"/>
        <v/>
      </c>
      <c r="S2145" t="str">
        <f t="shared" si="1061"/>
        <v/>
      </c>
      <c r="T2145" s="39" t="str">
        <f t="shared" si="1062"/>
        <v/>
      </c>
      <c r="U2145" s="40">
        <f t="shared" si="1063"/>
        <v>0</v>
      </c>
      <c r="V2145" s="40">
        <f t="shared" si="1064"/>
        <v>0</v>
      </c>
      <c r="W2145" s="40">
        <f t="shared" si="1065"/>
        <v>0</v>
      </c>
      <c r="X2145" t="str">
        <f t="shared" si="1066"/>
        <v/>
      </c>
      <c r="Y2145" s="40">
        <f t="shared" si="1067"/>
        <v>0</v>
      </c>
      <c r="Z2145" s="40">
        <f t="shared" si="1068"/>
        <v>0</v>
      </c>
      <c r="AA2145" s="40">
        <f t="shared" si="1069"/>
        <v>0</v>
      </c>
      <c r="AB2145" s="40">
        <f t="shared" si="1070"/>
        <v>0</v>
      </c>
      <c r="AC2145" s="40">
        <f t="shared" si="1071"/>
        <v>0</v>
      </c>
      <c r="AD2145" s="39">
        <f t="shared" si="1072"/>
        <v>0</v>
      </c>
      <c r="AE2145" s="39">
        <f t="shared" si="1073"/>
        <v>0</v>
      </c>
      <c r="AF2145" t="str">
        <f t="shared" si="1074"/>
        <v/>
      </c>
      <c r="AG2145" t="str">
        <f t="shared" si="1075"/>
        <v/>
      </c>
      <c r="AH2145" t="str">
        <f t="shared" si="1076"/>
        <v/>
      </c>
      <c r="AJ2145" s="41" t="str">
        <f t="shared" si="1077"/>
        <v/>
      </c>
      <c r="AK2145" s="42" t="str">
        <f t="shared" si="1078"/>
        <v/>
      </c>
      <c r="AL2145" s="41" t="str">
        <f t="shared" si="1079"/>
        <v/>
      </c>
      <c r="AM2145" s="41" t="str">
        <f t="shared" si="1080"/>
        <v/>
      </c>
      <c r="AN2145" s="41" t="str">
        <f t="shared" si="1081"/>
        <v/>
      </c>
      <c r="AO2145" s="42" t="str">
        <f t="shared" si="1082"/>
        <v/>
      </c>
      <c r="AP2145" s="41" t="str">
        <f t="shared" si="1083"/>
        <v/>
      </c>
      <c r="AQ2145" s="41" t="str">
        <f t="shared" si="1084"/>
        <v/>
      </c>
      <c r="AR2145" s="41" t="str">
        <f>IF($AQ2145="","",COUNTIFS(L_ChaveCob,$AQ2145,L_Ausencia,"&gt;"&amp;$W2145)+COUNTIFS($AQ$4:$AQ2145,$AQ2145,$W$4:$W2145,$W2145))</f>
        <v/>
      </c>
      <c r="AS2145" s="42">
        <f t="shared" si="1085"/>
        <v>0</v>
      </c>
      <c r="AT2145" s="42">
        <f t="shared" si="1086"/>
        <v>0</v>
      </c>
      <c r="AU2145" s="42">
        <f t="shared" si="1087"/>
        <v>0</v>
      </c>
    </row>
    <row r="2146" spans="1:47" x14ac:dyDescent="0.2">
      <c r="A2146" s="35"/>
      <c r="B2146" s="36"/>
      <c r="C2146" s="36"/>
      <c r="D2146" s="36"/>
      <c r="E2146" s="37"/>
      <c r="F2146" s="37"/>
      <c r="G2146" s="36"/>
      <c r="H2146" s="36"/>
      <c r="I2146" s="36"/>
      <c r="J2146" s="36"/>
      <c r="K2146" s="37"/>
      <c r="L2146" s="37"/>
      <c r="M2146" s="37"/>
      <c r="N2146" s="38" t="str">
        <f t="shared" si="1056"/>
        <v/>
      </c>
      <c r="O2146" t="str">
        <f t="shared" si="1057"/>
        <v/>
      </c>
      <c r="P2146" t="str">
        <f t="shared" si="1058"/>
        <v/>
      </c>
      <c r="Q2146" t="str">
        <f t="shared" si="1059"/>
        <v/>
      </c>
      <c r="R2146" t="str">
        <f t="shared" si="1060"/>
        <v/>
      </c>
      <c r="S2146" t="str">
        <f t="shared" si="1061"/>
        <v/>
      </c>
      <c r="T2146" s="39" t="str">
        <f t="shared" si="1062"/>
        <v/>
      </c>
      <c r="U2146" s="40">
        <f t="shared" si="1063"/>
        <v>0</v>
      </c>
      <c r="V2146" s="40">
        <f t="shared" si="1064"/>
        <v>0</v>
      </c>
      <c r="W2146" s="40">
        <f t="shared" si="1065"/>
        <v>0</v>
      </c>
      <c r="X2146" t="str">
        <f t="shared" si="1066"/>
        <v/>
      </c>
      <c r="Y2146" s="40">
        <f t="shared" si="1067"/>
        <v>0</v>
      </c>
      <c r="Z2146" s="40">
        <f t="shared" si="1068"/>
        <v>0</v>
      </c>
      <c r="AA2146" s="40">
        <f t="shared" si="1069"/>
        <v>0</v>
      </c>
      <c r="AB2146" s="40">
        <f t="shared" si="1070"/>
        <v>0</v>
      </c>
      <c r="AC2146" s="40">
        <f t="shared" si="1071"/>
        <v>0</v>
      </c>
      <c r="AD2146" s="39">
        <f t="shared" si="1072"/>
        <v>0</v>
      </c>
      <c r="AE2146" s="39">
        <f t="shared" si="1073"/>
        <v>0</v>
      </c>
      <c r="AF2146" t="str">
        <f t="shared" si="1074"/>
        <v/>
      </c>
      <c r="AG2146" t="str">
        <f t="shared" si="1075"/>
        <v/>
      </c>
      <c r="AH2146" t="str">
        <f t="shared" si="1076"/>
        <v/>
      </c>
      <c r="AJ2146" s="41" t="str">
        <f t="shared" si="1077"/>
        <v/>
      </c>
      <c r="AK2146" s="42" t="str">
        <f t="shared" si="1078"/>
        <v/>
      </c>
      <c r="AL2146" s="41" t="str">
        <f t="shared" si="1079"/>
        <v/>
      </c>
      <c r="AM2146" s="41" t="str">
        <f t="shared" si="1080"/>
        <v/>
      </c>
      <c r="AN2146" s="41" t="str">
        <f t="shared" si="1081"/>
        <v/>
      </c>
      <c r="AO2146" s="42" t="str">
        <f t="shared" si="1082"/>
        <v/>
      </c>
      <c r="AP2146" s="41" t="str">
        <f t="shared" si="1083"/>
        <v/>
      </c>
      <c r="AQ2146" s="41" t="str">
        <f t="shared" si="1084"/>
        <v/>
      </c>
      <c r="AR2146" s="41" t="str">
        <f>IF($AQ2146="","",COUNTIFS(L_ChaveCob,$AQ2146,L_Ausencia,"&gt;"&amp;$W2146)+COUNTIFS($AQ$4:$AQ2146,$AQ2146,$W$4:$W2146,$W2146))</f>
        <v/>
      </c>
      <c r="AS2146" s="42">
        <f t="shared" si="1085"/>
        <v>0</v>
      </c>
      <c r="AT2146" s="42">
        <f t="shared" si="1086"/>
        <v>0</v>
      </c>
      <c r="AU2146" s="42">
        <f t="shared" si="1087"/>
        <v>0</v>
      </c>
    </row>
    <row r="2147" spans="1:47" x14ac:dyDescent="0.2">
      <c r="A2147" s="35"/>
      <c r="B2147" s="36"/>
      <c r="C2147" s="36"/>
      <c r="D2147" s="36"/>
      <c r="E2147" s="37"/>
      <c r="F2147" s="37"/>
      <c r="G2147" s="36"/>
      <c r="H2147" s="36"/>
      <c r="I2147" s="36"/>
      <c r="J2147" s="36"/>
      <c r="K2147" s="37"/>
      <c r="L2147" s="37"/>
      <c r="M2147" s="37"/>
      <c r="N2147" s="38" t="str">
        <f t="shared" si="1056"/>
        <v/>
      </c>
      <c r="O2147" t="str">
        <f t="shared" si="1057"/>
        <v/>
      </c>
      <c r="P2147" t="str">
        <f t="shared" si="1058"/>
        <v/>
      </c>
      <c r="Q2147" t="str">
        <f t="shared" si="1059"/>
        <v/>
      </c>
      <c r="R2147" t="str">
        <f t="shared" si="1060"/>
        <v/>
      </c>
      <c r="S2147" t="str">
        <f t="shared" si="1061"/>
        <v/>
      </c>
      <c r="T2147" s="39" t="str">
        <f t="shared" si="1062"/>
        <v/>
      </c>
      <c r="U2147" s="40">
        <f t="shared" si="1063"/>
        <v>0</v>
      </c>
      <c r="V2147" s="40">
        <f t="shared" si="1064"/>
        <v>0</v>
      </c>
      <c r="W2147" s="40">
        <f t="shared" si="1065"/>
        <v>0</v>
      </c>
      <c r="X2147" t="str">
        <f t="shared" si="1066"/>
        <v/>
      </c>
      <c r="Y2147" s="40">
        <f t="shared" si="1067"/>
        <v>0</v>
      </c>
      <c r="Z2147" s="40">
        <f t="shared" si="1068"/>
        <v>0</v>
      </c>
      <c r="AA2147" s="40">
        <f t="shared" si="1069"/>
        <v>0</v>
      </c>
      <c r="AB2147" s="40">
        <f t="shared" si="1070"/>
        <v>0</v>
      </c>
      <c r="AC2147" s="40">
        <f t="shared" si="1071"/>
        <v>0</v>
      </c>
      <c r="AD2147" s="39">
        <f t="shared" si="1072"/>
        <v>0</v>
      </c>
      <c r="AE2147" s="39">
        <f t="shared" si="1073"/>
        <v>0</v>
      </c>
      <c r="AF2147" t="str">
        <f t="shared" si="1074"/>
        <v/>
      </c>
      <c r="AG2147" t="str">
        <f t="shared" si="1075"/>
        <v/>
      </c>
      <c r="AH2147" t="str">
        <f t="shared" si="1076"/>
        <v/>
      </c>
      <c r="AJ2147" s="41" t="str">
        <f t="shared" si="1077"/>
        <v/>
      </c>
      <c r="AK2147" s="42" t="str">
        <f t="shared" si="1078"/>
        <v/>
      </c>
      <c r="AL2147" s="41" t="str">
        <f t="shared" si="1079"/>
        <v/>
      </c>
      <c r="AM2147" s="41" t="str">
        <f t="shared" si="1080"/>
        <v/>
      </c>
      <c r="AN2147" s="41" t="str">
        <f t="shared" si="1081"/>
        <v/>
      </c>
      <c r="AO2147" s="42" t="str">
        <f t="shared" si="1082"/>
        <v/>
      </c>
      <c r="AP2147" s="41" t="str">
        <f t="shared" si="1083"/>
        <v/>
      </c>
      <c r="AQ2147" s="41" t="str">
        <f t="shared" si="1084"/>
        <v/>
      </c>
      <c r="AR2147" s="41" t="str">
        <f>IF($AQ2147="","",COUNTIFS(L_ChaveCob,$AQ2147,L_Ausencia,"&gt;"&amp;$W2147)+COUNTIFS($AQ$4:$AQ2147,$AQ2147,$W$4:$W2147,$W2147))</f>
        <v/>
      </c>
      <c r="AS2147" s="42">
        <f t="shared" si="1085"/>
        <v>0</v>
      </c>
      <c r="AT2147" s="42">
        <f t="shared" si="1086"/>
        <v>0</v>
      </c>
      <c r="AU2147" s="42">
        <f t="shared" si="1087"/>
        <v>0</v>
      </c>
    </row>
    <row r="2148" spans="1:47" x14ac:dyDescent="0.2">
      <c r="A2148" s="35"/>
      <c r="B2148" s="36"/>
      <c r="C2148" s="36"/>
      <c r="D2148" s="36"/>
      <c r="E2148" s="37"/>
      <c r="F2148" s="37"/>
      <c r="G2148" s="36"/>
      <c r="H2148" s="36"/>
      <c r="I2148" s="36"/>
      <c r="J2148" s="36"/>
      <c r="K2148" s="37"/>
      <c r="L2148" s="37"/>
      <c r="M2148" s="37"/>
      <c r="N2148" s="38" t="str">
        <f t="shared" si="1056"/>
        <v/>
      </c>
      <c r="O2148" t="str">
        <f t="shared" si="1057"/>
        <v/>
      </c>
      <c r="P2148" t="str">
        <f t="shared" si="1058"/>
        <v/>
      </c>
      <c r="Q2148" t="str">
        <f t="shared" si="1059"/>
        <v/>
      </c>
      <c r="R2148" t="str">
        <f t="shared" si="1060"/>
        <v/>
      </c>
      <c r="S2148" t="str">
        <f t="shared" si="1061"/>
        <v/>
      </c>
      <c r="T2148" s="39" t="str">
        <f t="shared" si="1062"/>
        <v/>
      </c>
      <c r="U2148" s="40">
        <f t="shared" si="1063"/>
        <v>0</v>
      </c>
      <c r="V2148" s="40">
        <f t="shared" si="1064"/>
        <v>0</v>
      </c>
      <c r="W2148" s="40">
        <f t="shared" si="1065"/>
        <v>0</v>
      </c>
      <c r="X2148" t="str">
        <f t="shared" si="1066"/>
        <v/>
      </c>
      <c r="Y2148" s="40">
        <f t="shared" si="1067"/>
        <v>0</v>
      </c>
      <c r="Z2148" s="40">
        <f t="shared" si="1068"/>
        <v>0</v>
      </c>
      <c r="AA2148" s="40">
        <f t="shared" si="1069"/>
        <v>0</v>
      </c>
      <c r="AB2148" s="40">
        <f t="shared" si="1070"/>
        <v>0</v>
      </c>
      <c r="AC2148" s="40">
        <f t="shared" si="1071"/>
        <v>0</v>
      </c>
      <c r="AD2148" s="39">
        <f t="shared" si="1072"/>
        <v>0</v>
      </c>
      <c r="AE2148" s="39">
        <f t="shared" si="1073"/>
        <v>0</v>
      </c>
      <c r="AF2148" t="str">
        <f t="shared" si="1074"/>
        <v/>
      </c>
      <c r="AG2148" t="str">
        <f t="shared" si="1075"/>
        <v/>
      </c>
      <c r="AH2148" t="str">
        <f t="shared" si="1076"/>
        <v/>
      </c>
      <c r="AJ2148" s="41" t="str">
        <f t="shared" si="1077"/>
        <v/>
      </c>
      <c r="AK2148" s="42" t="str">
        <f t="shared" si="1078"/>
        <v/>
      </c>
      <c r="AL2148" s="41" t="str">
        <f t="shared" si="1079"/>
        <v/>
      </c>
      <c r="AM2148" s="41" t="str">
        <f t="shared" si="1080"/>
        <v/>
      </c>
      <c r="AN2148" s="41" t="str">
        <f t="shared" si="1081"/>
        <v/>
      </c>
      <c r="AO2148" s="42" t="str">
        <f t="shared" si="1082"/>
        <v/>
      </c>
      <c r="AP2148" s="41" t="str">
        <f t="shared" si="1083"/>
        <v/>
      </c>
      <c r="AQ2148" s="41" t="str">
        <f t="shared" si="1084"/>
        <v/>
      </c>
      <c r="AR2148" s="41" t="str">
        <f>IF($AQ2148="","",COUNTIFS(L_ChaveCob,$AQ2148,L_Ausencia,"&gt;"&amp;$W2148)+COUNTIFS($AQ$4:$AQ2148,$AQ2148,$W$4:$W2148,$W2148))</f>
        <v/>
      </c>
      <c r="AS2148" s="42">
        <f t="shared" si="1085"/>
        <v>0</v>
      </c>
      <c r="AT2148" s="42">
        <f t="shared" si="1086"/>
        <v>0</v>
      </c>
      <c r="AU2148" s="42">
        <f t="shared" si="1087"/>
        <v>0</v>
      </c>
    </row>
    <row r="2149" spans="1:47" x14ac:dyDescent="0.2">
      <c r="A2149" s="35"/>
      <c r="B2149" s="36"/>
      <c r="C2149" s="36"/>
      <c r="D2149" s="36"/>
      <c r="E2149" s="37"/>
      <c r="F2149" s="37"/>
      <c r="G2149" s="36"/>
      <c r="H2149" s="36"/>
      <c r="I2149" s="36"/>
      <c r="J2149" s="36"/>
      <c r="K2149" s="37"/>
      <c r="L2149" s="37"/>
      <c r="M2149" s="37"/>
      <c r="N2149" s="38" t="str">
        <f t="shared" si="1056"/>
        <v/>
      </c>
      <c r="O2149" t="str">
        <f t="shared" si="1057"/>
        <v/>
      </c>
      <c r="P2149" t="str">
        <f t="shared" si="1058"/>
        <v/>
      </c>
      <c r="Q2149" t="str">
        <f t="shared" si="1059"/>
        <v/>
      </c>
      <c r="R2149" t="str">
        <f t="shared" si="1060"/>
        <v/>
      </c>
      <c r="S2149" t="str">
        <f t="shared" si="1061"/>
        <v/>
      </c>
      <c r="T2149" s="39" t="str">
        <f t="shared" si="1062"/>
        <v/>
      </c>
      <c r="U2149" s="40">
        <f t="shared" si="1063"/>
        <v>0</v>
      </c>
      <c r="V2149" s="40">
        <f t="shared" si="1064"/>
        <v>0</v>
      </c>
      <c r="W2149" s="40">
        <f t="shared" si="1065"/>
        <v>0</v>
      </c>
      <c r="X2149" t="str">
        <f t="shared" si="1066"/>
        <v/>
      </c>
      <c r="Y2149" s="40">
        <f t="shared" si="1067"/>
        <v>0</v>
      </c>
      <c r="Z2149" s="40">
        <f t="shared" si="1068"/>
        <v>0</v>
      </c>
      <c r="AA2149" s="40">
        <f t="shared" si="1069"/>
        <v>0</v>
      </c>
      <c r="AB2149" s="40">
        <f t="shared" si="1070"/>
        <v>0</v>
      </c>
      <c r="AC2149" s="40">
        <f t="shared" si="1071"/>
        <v>0</v>
      </c>
      <c r="AD2149" s="39">
        <f t="shared" si="1072"/>
        <v>0</v>
      </c>
      <c r="AE2149" s="39">
        <f t="shared" si="1073"/>
        <v>0</v>
      </c>
      <c r="AF2149" t="str">
        <f t="shared" si="1074"/>
        <v/>
      </c>
      <c r="AG2149" t="str">
        <f t="shared" si="1075"/>
        <v/>
      </c>
      <c r="AH2149" t="str">
        <f t="shared" si="1076"/>
        <v/>
      </c>
      <c r="AJ2149" s="41" t="str">
        <f t="shared" si="1077"/>
        <v/>
      </c>
      <c r="AK2149" s="42" t="str">
        <f t="shared" si="1078"/>
        <v/>
      </c>
      <c r="AL2149" s="41" t="str">
        <f t="shared" si="1079"/>
        <v/>
      </c>
      <c r="AM2149" s="41" t="str">
        <f t="shared" si="1080"/>
        <v/>
      </c>
      <c r="AN2149" s="41" t="str">
        <f t="shared" si="1081"/>
        <v/>
      </c>
      <c r="AO2149" s="42" t="str">
        <f t="shared" si="1082"/>
        <v/>
      </c>
      <c r="AP2149" s="41" t="str">
        <f t="shared" si="1083"/>
        <v/>
      </c>
      <c r="AQ2149" s="41" t="str">
        <f t="shared" si="1084"/>
        <v/>
      </c>
      <c r="AR2149" s="41" t="str">
        <f>IF($AQ2149="","",COUNTIFS(L_ChaveCob,$AQ2149,L_Ausencia,"&gt;"&amp;$W2149)+COUNTIFS($AQ$4:$AQ2149,$AQ2149,$W$4:$W2149,$W2149))</f>
        <v/>
      </c>
      <c r="AS2149" s="42">
        <f t="shared" si="1085"/>
        <v>0</v>
      </c>
      <c r="AT2149" s="42">
        <f t="shared" si="1086"/>
        <v>0</v>
      </c>
      <c r="AU2149" s="42">
        <f t="shared" si="1087"/>
        <v>0</v>
      </c>
    </row>
    <row r="2150" spans="1:47" x14ac:dyDescent="0.2">
      <c r="A2150" s="35"/>
      <c r="B2150" s="36"/>
      <c r="C2150" s="36"/>
      <c r="D2150" s="36"/>
      <c r="E2150" s="37"/>
      <c r="F2150" s="37"/>
      <c r="G2150" s="36"/>
      <c r="H2150" s="36"/>
      <c r="I2150" s="36"/>
      <c r="J2150" s="36"/>
      <c r="K2150" s="37"/>
      <c r="L2150" s="37"/>
      <c r="M2150" s="37"/>
      <c r="N2150" s="38" t="str">
        <f t="shared" si="1056"/>
        <v/>
      </c>
      <c r="O2150" t="str">
        <f t="shared" si="1057"/>
        <v/>
      </c>
      <c r="P2150" t="str">
        <f t="shared" si="1058"/>
        <v/>
      </c>
      <c r="Q2150" t="str">
        <f t="shared" si="1059"/>
        <v/>
      </c>
      <c r="R2150" t="str">
        <f t="shared" si="1060"/>
        <v/>
      </c>
      <c r="S2150" t="str">
        <f t="shared" si="1061"/>
        <v/>
      </c>
      <c r="T2150" s="39" t="str">
        <f t="shared" si="1062"/>
        <v/>
      </c>
      <c r="U2150" s="40">
        <f t="shared" si="1063"/>
        <v>0</v>
      </c>
      <c r="V2150" s="40">
        <f t="shared" si="1064"/>
        <v>0</v>
      </c>
      <c r="W2150" s="40">
        <f t="shared" si="1065"/>
        <v>0</v>
      </c>
      <c r="X2150" t="str">
        <f t="shared" si="1066"/>
        <v/>
      </c>
      <c r="Y2150" s="40">
        <f t="shared" si="1067"/>
        <v>0</v>
      </c>
      <c r="Z2150" s="40">
        <f t="shared" si="1068"/>
        <v>0</v>
      </c>
      <c r="AA2150" s="40">
        <f t="shared" si="1069"/>
        <v>0</v>
      </c>
      <c r="AB2150" s="40">
        <f t="shared" si="1070"/>
        <v>0</v>
      </c>
      <c r="AC2150" s="40">
        <f t="shared" si="1071"/>
        <v>0</v>
      </c>
      <c r="AD2150" s="39">
        <f t="shared" si="1072"/>
        <v>0</v>
      </c>
      <c r="AE2150" s="39">
        <f t="shared" si="1073"/>
        <v>0</v>
      </c>
      <c r="AF2150" t="str">
        <f t="shared" si="1074"/>
        <v/>
      </c>
      <c r="AG2150" t="str">
        <f t="shared" si="1075"/>
        <v/>
      </c>
      <c r="AH2150" t="str">
        <f t="shared" si="1076"/>
        <v/>
      </c>
      <c r="AJ2150" s="41" t="str">
        <f t="shared" si="1077"/>
        <v/>
      </c>
      <c r="AK2150" s="42" t="str">
        <f t="shared" si="1078"/>
        <v/>
      </c>
      <c r="AL2150" s="41" t="str">
        <f t="shared" si="1079"/>
        <v/>
      </c>
      <c r="AM2150" s="41" t="str">
        <f t="shared" si="1080"/>
        <v/>
      </c>
      <c r="AN2150" s="41" t="str">
        <f t="shared" si="1081"/>
        <v/>
      </c>
      <c r="AO2150" s="42" t="str">
        <f t="shared" si="1082"/>
        <v/>
      </c>
      <c r="AP2150" s="41" t="str">
        <f t="shared" si="1083"/>
        <v/>
      </c>
      <c r="AQ2150" s="41" t="str">
        <f t="shared" si="1084"/>
        <v/>
      </c>
      <c r="AR2150" s="41" t="str">
        <f>IF($AQ2150="","",COUNTIFS(L_ChaveCob,$AQ2150,L_Ausencia,"&gt;"&amp;$W2150)+COUNTIFS($AQ$4:$AQ2150,$AQ2150,$W$4:$W2150,$W2150))</f>
        <v/>
      </c>
      <c r="AS2150" s="42">
        <f t="shared" si="1085"/>
        <v>0</v>
      </c>
      <c r="AT2150" s="42">
        <f t="shared" si="1086"/>
        <v>0</v>
      </c>
      <c r="AU2150" s="42">
        <f t="shared" si="1087"/>
        <v>0</v>
      </c>
    </row>
    <row r="2151" spans="1:47" x14ac:dyDescent="0.2">
      <c r="A2151" s="35"/>
      <c r="B2151" s="36"/>
      <c r="C2151" s="36"/>
      <c r="D2151" s="36"/>
      <c r="E2151" s="37"/>
      <c r="F2151" s="37"/>
      <c r="G2151" s="36"/>
      <c r="H2151" s="36"/>
      <c r="I2151" s="36"/>
      <c r="J2151" s="36"/>
      <c r="K2151" s="37"/>
      <c r="L2151" s="37"/>
      <c r="M2151" s="37"/>
      <c r="N2151" s="38" t="str">
        <f t="shared" si="1056"/>
        <v/>
      </c>
      <c r="O2151" t="str">
        <f t="shared" si="1057"/>
        <v/>
      </c>
      <c r="P2151" t="str">
        <f t="shared" si="1058"/>
        <v/>
      </c>
      <c r="Q2151" t="str">
        <f t="shared" si="1059"/>
        <v/>
      </c>
      <c r="R2151" t="str">
        <f t="shared" si="1060"/>
        <v/>
      </c>
      <c r="S2151" t="str">
        <f t="shared" si="1061"/>
        <v/>
      </c>
      <c r="T2151" s="39" t="str">
        <f t="shared" si="1062"/>
        <v/>
      </c>
      <c r="U2151" s="40">
        <f t="shared" si="1063"/>
        <v>0</v>
      </c>
      <c r="V2151" s="40">
        <f t="shared" si="1064"/>
        <v>0</v>
      </c>
      <c r="W2151" s="40">
        <f t="shared" si="1065"/>
        <v>0</v>
      </c>
      <c r="X2151" t="str">
        <f t="shared" si="1066"/>
        <v/>
      </c>
      <c r="Y2151" s="40">
        <f t="shared" si="1067"/>
        <v>0</v>
      </c>
      <c r="Z2151" s="40">
        <f t="shared" si="1068"/>
        <v>0</v>
      </c>
      <c r="AA2151" s="40">
        <f t="shared" si="1069"/>
        <v>0</v>
      </c>
      <c r="AB2151" s="40">
        <f t="shared" si="1070"/>
        <v>0</v>
      </c>
      <c r="AC2151" s="40">
        <f t="shared" si="1071"/>
        <v>0</v>
      </c>
      <c r="AD2151" s="39">
        <f t="shared" si="1072"/>
        <v>0</v>
      </c>
      <c r="AE2151" s="39">
        <f t="shared" si="1073"/>
        <v>0</v>
      </c>
      <c r="AF2151" t="str">
        <f t="shared" si="1074"/>
        <v/>
      </c>
      <c r="AG2151" t="str">
        <f t="shared" si="1075"/>
        <v/>
      </c>
      <c r="AH2151" t="str">
        <f t="shared" si="1076"/>
        <v/>
      </c>
      <c r="AJ2151" s="41" t="str">
        <f t="shared" si="1077"/>
        <v/>
      </c>
      <c r="AK2151" s="42" t="str">
        <f t="shared" si="1078"/>
        <v/>
      </c>
      <c r="AL2151" s="41" t="str">
        <f t="shared" si="1079"/>
        <v/>
      </c>
      <c r="AM2151" s="41" t="str">
        <f t="shared" si="1080"/>
        <v/>
      </c>
      <c r="AN2151" s="41" t="str">
        <f t="shared" si="1081"/>
        <v/>
      </c>
      <c r="AO2151" s="42" t="str">
        <f t="shared" si="1082"/>
        <v/>
      </c>
      <c r="AP2151" s="41" t="str">
        <f t="shared" si="1083"/>
        <v/>
      </c>
      <c r="AQ2151" s="41" t="str">
        <f t="shared" si="1084"/>
        <v/>
      </c>
      <c r="AR2151" s="41" t="str">
        <f>IF($AQ2151="","",COUNTIFS(L_ChaveCob,$AQ2151,L_Ausencia,"&gt;"&amp;$W2151)+COUNTIFS($AQ$4:$AQ2151,$AQ2151,$W$4:$W2151,$W2151))</f>
        <v/>
      </c>
      <c r="AS2151" s="42">
        <f t="shared" si="1085"/>
        <v>0</v>
      </c>
      <c r="AT2151" s="42">
        <f t="shared" si="1086"/>
        <v>0</v>
      </c>
      <c r="AU2151" s="42">
        <f t="shared" si="1087"/>
        <v>0</v>
      </c>
    </row>
    <row r="2152" spans="1:47" x14ac:dyDescent="0.2">
      <c r="A2152" s="35"/>
      <c r="B2152" s="36"/>
      <c r="C2152" s="36"/>
      <c r="D2152" s="36"/>
      <c r="E2152" s="37"/>
      <c r="F2152" s="37"/>
      <c r="G2152" s="36"/>
      <c r="H2152" s="36"/>
      <c r="I2152" s="36"/>
      <c r="J2152" s="36"/>
      <c r="K2152" s="37"/>
      <c r="L2152" s="37"/>
      <c r="M2152" s="37"/>
      <c r="N2152" s="38" t="str">
        <f t="shared" si="1056"/>
        <v/>
      </c>
      <c r="O2152" t="str">
        <f t="shared" si="1057"/>
        <v/>
      </c>
      <c r="P2152" t="str">
        <f t="shared" si="1058"/>
        <v/>
      </c>
      <c r="Q2152" t="str">
        <f t="shared" si="1059"/>
        <v/>
      </c>
      <c r="R2152" t="str">
        <f t="shared" si="1060"/>
        <v/>
      </c>
      <c r="S2152" t="str">
        <f t="shared" si="1061"/>
        <v/>
      </c>
      <c r="T2152" s="39" t="str">
        <f t="shared" si="1062"/>
        <v/>
      </c>
      <c r="U2152" s="40">
        <f t="shared" si="1063"/>
        <v>0</v>
      </c>
      <c r="V2152" s="40">
        <f t="shared" si="1064"/>
        <v>0</v>
      </c>
      <c r="W2152" s="40">
        <f t="shared" si="1065"/>
        <v>0</v>
      </c>
      <c r="X2152" t="str">
        <f t="shared" si="1066"/>
        <v/>
      </c>
      <c r="Y2152" s="40">
        <f t="shared" si="1067"/>
        <v>0</v>
      </c>
      <c r="Z2152" s="40">
        <f t="shared" si="1068"/>
        <v>0</v>
      </c>
      <c r="AA2152" s="40">
        <f t="shared" si="1069"/>
        <v>0</v>
      </c>
      <c r="AB2152" s="40">
        <f t="shared" si="1070"/>
        <v>0</v>
      </c>
      <c r="AC2152" s="40">
        <f t="shared" si="1071"/>
        <v>0</v>
      </c>
      <c r="AD2152" s="39">
        <f t="shared" si="1072"/>
        <v>0</v>
      </c>
      <c r="AE2152" s="39">
        <f t="shared" si="1073"/>
        <v>0</v>
      </c>
      <c r="AF2152" t="str">
        <f t="shared" si="1074"/>
        <v/>
      </c>
      <c r="AG2152" t="str">
        <f t="shared" si="1075"/>
        <v/>
      </c>
      <c r="AH2152" t="str">
        <f t="shared" si="1076"/>
        <v/>
      </c>
      <c r="AJ2152" s="41" t="str">
        <f t="shared" si="1077"/>
        <v/>
      </c>
      <c r="AK2152" s="42" t="str">
        <f t="shared" si="1078"/>
        <v/>
      </c>
      <c r="AL2152" s="41" t="str">
        <f t="shared" si="1079"/>
        <v/>
      </c>
      <c r="AM2152" s="41" t="str">
        <f t="shared" si="1080"/>
        <v/>
      </c>
      <c r="AN2152" s="41" t="str">
        <f t="shared" si="1081"/>
        <v/>
      </c>
      <c r="AO2152" s="42" t="str">
        <f t="shared" si="1082"/>
        <v/>
      </c>
      <c r="AP2152" s="41" t="str">
        <f t="shared" si="1083"/>
        <v/>
      </c>
      <c r="AQ2152" s="41" t="str">
        <f t="shared" si="1084"/>
        <v/>
      </c>
      <c r="AR2152" s="41" t="str">
        <f>IF($AQ2152="","",COUNTIFS(L_ChaveCob,$AQ2152,L_Ausencia,"&gt;"&amp;$W2152)+COUNTIFS($AQ$4:$AQ2152,$AQ2152,$W$4:$W2152,$W2152))</f>
        <v/>
      </c>
      <c r="AS2152" s="42">
        <f t="shared" si="1085"/>
        <v>0</v>
      </c>
      <c r="AT2152" s="42">
        <f t="shared" si="1086"/>
        <v>0</v>
      </c>
      <c r="AU2152" s="42">
        <f t="shared" si="1087"/>
        <v>0</v>
      </c>
    </row>
    <row r="2153" spans="1:47" x14ac:dyDescent="0.2">
      <c r="A2153" s="35"/>
      <c r="B2153" s="36"/>
      <c r="C2153" s="36"/>
      <c r="D2153" s="36"/>
      <c r="E2153" s="37"/>
      <c r="F2153" s="37"/>
      <c r="G2153" s="36"/>
      <c r="H2153" s="36"/>
      <c r="I2153" s="36"/>
      <c r="J2153" s="36"/>
      <c r="K2153" s="37"/>
      <c r="L2153" s="37"/>
      <c r="M2153" s="37"/>
      <c r="N2153" s="38" t="str">
        <f t="shared" si="1056"/>
        <v/>
      </c>
      <c r="O2153" t="str">
        <f t="shared" si="1057"/>
        <v/>
      </c>
      <c r="P2153" t="str">
        <f t="shared" si="1058"/>
        <v/>
      </c>
      <c r="Q2153" t="str">
        <f t="shared" si="1059"/>
        <v/>
      </c>
      <c r="R2153" t="str">
        <f t="shared" si="1060"/>
        <v/>
      </c>
      <c r="S2153" t="str">
        <f t="shared" si="1061"/>
        <v/>
      </c>
      <c r="T2153" s="39" t="str">
        <f t="shared" si="1062"/>
        <v/>
      </c>
      <c r="U2153" s="40">
        <f t="shared" si="1063"/>
        <v>0</v>
      </c>
      <c r="V2153" s="40">
        <f t="shared" si="1064"/>
        <v>0</v>
      </c>
      <c r="W2153" s="40">
        <f t="shared" si="1065"/>
        <v>0</v>
      </c>
      <c r="X2153" t="str">
        <f t="shared" si="1066"/>
        <v/>
      </c>
      <c r="Y2153" s="40">
        <f t="shared" si="1067"/>
        <v>0</v>
      </c>
      <c r="Z2153" s="40">
        <f t="shared" si="1068"/>
        <v>0</v>
      </c>
      <c r="AA2153" s="40">
        <f t="shared" si="1069"/>
        <v>0</v>
      </c>
      <c r="AB2153" s="40">
        <f t="shared" si="1070"/>
        <v>0</v>
      </c>
      <c r="AC2153" s="40">
        <f t="shared" si="1071"/>
        <v>0</v>
      </c>
      <c r="AD2153" s="39">
        <f t="shared" si="1072"/>
        <v>0</v>
      </c>
      <c r="AE2153" s="39">
        <f t="shared" si="1073"/>
        <v>0</v>
      </c>
      <c r="AF2153" t="str">
        <f t="shared" si="1074"/>
        <v/>
      </c>
      <c r="AG2153" t="str">
        <f t="shared" si="1075"/>
        <v/>
      </c>
      <c r="AH2153" t="str">
        <f t="shared" si="1076"/>
        <v/>
      </c>
      <c r="AJ2153" s="41" t="str">
        <f t="shared" si="1077"/>
        <v/>
      </c>
      <c r="AK2153" s="42" t="str">
        <f t="shared" si="1078"/>
        <v/>
      </c>
      <c r="AL2153" s="41" t="str">
        <f t="shared" si="1079"/>
        <v/>
      </c>
      <c r="AM2153" s="41" t="str">
        <f t="shared" si="1080"/>
        <v/>
      </c>
      <c r="AN2153" s="41" t="str">
        <f t="shared" si="1081"/>
        <v/>
      </c>
      <c r="AO2153" s="42" t="str">
        <f t="shared" si="1082"/>
        <v/>
      </c>
      <c r="AP2153" s="41" t="str">
        <f t="shared" si="1083"/>
        <v/>
      </c>
      <c r="AQ2153" s="41" t="str">
        <f t="shared" si="1084"/>
        <v/>
      </c>
      <c r="AR2153" s="41" t="str">
        <f>IF($AQ2153="","",COUNTIFS(L_ChaveCob,$AQ2153,L_Ausencia,"&gt;"&amp;$W2153)+COUNTIFS($AQ$4:$AQ2153,$AQ2153,$W$4:$W2153,$W2153))</f>
        <v/>
      </c>
      <c r="AS2153" s="42">
        <f t="shared" si="1085"/>
        <v>0</v>
      </c>
      <c r="AT2153" s="42">
        <f t="shared" si="1086"/>
        <v>0</v>
      </c>
      <c r="AU2153" s="42">
        <f t="shared" si="1087"/>
        <v>0</v>
      </c>
    </row>
    <row r="2154" spans="1:47" x14ac:dyDescent="0.2">
      <c r="A2154" s="35"/>
      <c r="B2154" s="36"/>
      <c r="C2154" s="36"/>
      <c r="D2154" s="36"/>
      <c r="E2154" s="37"/>
      <c r="F2154" s="37"/>
      <c r="G2154" s="36"/>
      <c r="H2154" s="36"/>
      <c r="I2154" s="36"/>
      <c r="J2154" s="36"/>
      <c r="K2154" s="37"/>
      <c r="L2154" s="37"/>
      <c r="M2154" s="37"/>
      <c r="N2154" s="38" t="str">
        <f t="shared" si="1056"/>
        <v/>
      </c>
      <c r="O2154" t="str">
        <f t="shared" si="1057"/>
        <v/>
      </c>
      <c r="P2154" t="str">
        <f t="shared" si="1058"/>
        <v/>
      </c>
      <c r="Q2154" t="str">
        <f t="shared" si="1059"/>
        <v/>
      </c>
      <c r="R2154" t="str">
        <f t="shared" si="1060"/>
        <v/>
      </c>
      <c r="S2154" t="str">
        <f t="shared" si="1061"/>
        <v/>
      </c>
      <c r="T2154" s="39" t="str">
        <f t="shared" si="1062"/>
        <v/>
      </c>
      <c r="U2154" s="40">
        <f t="shared" si="1063"/>
        <v>0</v>
      </c>
      <c r="V2154" s="40">
        <f t="shared" si="1064"/>
        <v>0</v>
      </c>
      <c r="W2154" s="40">
        <f t="shared" si="1065"/>
        <v>0</v>
      </c>
      <c r="X2154" t="str">
        <f t="shared" si="1066"/>
        <v/>
      </c>
      <c r="Y2154" s="40">
        <f t="shared" si="1067"/>
        <v>0</v>
      </c>
      <c r="Z2154" s="40">
        <f t="shared" si="1068"/>
        <v>0</v>
      </c>
      <c r="AA2154" s="40">
        <f t="shared" si="1069"/>
        <v>0</v>
      </c>
      <c r="AB2154" s="40">
        <f t="shared" si="1070"/>
        <v>0</v>
      </c>
      <c r="AC2154" s="40">
        <f t="shared" si="1071"/>
        <v>0</v>
      </c>
      <c r="AD2154" s="39">
        <f t="shared" si="1072"/>
        <v>0</v>
      </c>
      <c r="AE2154" s="39">
        <f t="shared" si="1073"/>
        <v>0</v>
      </c>
      <c r="AF2154" t="str">
        <f t="shared" si="1074"/>
        <v/>
      </c>
      <c r="AG2154" t="str">
        <f t="shared" si="1075"/>
        <v/>
      </c>
      <c r="AH2154" t="str">
        <f t="shared" si="1076"/>
        <v/>
      </c>
      <c r="AJ2154" s="41" t="str">
        <f t="shared" si="1077"/>
        <v/>
      </c>
      <c r="AK2154" s="42" t="str">
        <f t="shared" si="1078"/>
        <v/>
      </c>
      <c r="AL2154" s="41" t="str">
        <f t="shared" si="1079"/>
        <v/>
      </c>
      <c r="AM2154" s="41" t="str">
        <f t="shared" si="1080"/>
        <v/>
      </c>
      <c r="AN2154" s="41" t="str">
        <f t="shared" si="1081"/>
        <v/>
      </c>
      <c r="AO2154" s="42" t="str">
        <f t="shared" si="1082"/>
        <v/>
      </c>
      <c r="AP2154" s="41" t="str">
        <f t="shared" si="1083"/>
        <v/>
      </c>
      <c r="AQ2154" s="41" t="str">
        <f t="shared" si="1084"/>
        <v/>
      </c>
      <c r="AR2154" s="41" t="str">
        <f>IF($AQ2154="","",COUNTIFS(L_ChaveCob,$AQ2154,L_Ausencia,"&gt;"&amp;$W2154)+COUNTIFS($AQ$4:$AQ2154,$AQ2154,$W$4:$W2154,$W2154))</f>
        <v/>
      </c>
      <c r="AS2154" s="42">
        <f t="shared" si="1085"/>
        <v>0</v>
      </c>
      <c r="AT2154" s="42">
        <f t="shared" si="1086"/>
        <v>0</v>
      </c>
      <c r="AU2154" s="42">
        <f t="shared" si="1087"/>
        <v>0</v>
      </c>
    </row>
    <row r="2155" spans="1:47" x14ac:dyDescent="0.2">
      <c r="A2155" s="35"/>
      <c r="B2155" s="36"/>
      <c r="C2155" s="36"/>
      <c r="D2155" s="36"/>
      <c r="E2155" s="37"/>
      <c r="F2155" s="37"/>
      <c r="G2155" s="36"/>
      <c r="H2155" s="36"/>
      <c r="I2155" s="36"/>
      <c r="J2155" s="36"/>
      <c r="K2155" s="37"/>
      <c r="L2155" s="37"/>
      <c r="M2155" s="37"/>
      <c r="N2155" s="38" t="str">
        <f t="shared" si="1056"/>
        <v/>
      </c>
      <c r="O2155" t="str">
        <f t="shared" si="1057"/>
        <v/>
      </c>
      <c r="P2155" t="str">
        <f t="shared" si="1058"/>
        <v/>
      </c>
      <c r="Q2155" t="str">
        <f t="shared" si="1059"/>
        <v/>
      </c>
      <c r="R2155" t="str">
        <f t="shared" si="1060"/>
        <v/>
      </c>
      <c r="S2155" t="str">
        <f t="shared" si="1061"/>
        <v/>
      </c>
      <c r="T2155" s="39" t="str">
        <f t="shared" si="1062"/>
        <v/>
      </c>
      <c r="U2155" s="40">
        <f t="shared" si="1063"/>
        <v>0</v>
      </c>
      <c r="V2155" s="40">
        <f t="shared" si="1064"/>
        <v>0</v>
      </c>
      <c r="W2155" s="40">
        <f t="shared" si="1065"/>
        <v>0</v>
      </c>
      <c r="X2155" t="str">
        <f t="shared" si="1066"/>
        <v/>
      </c>
      <c r="Y2155" s="40">
        <f t="shared" si="1067"/>
        <v>0</v>
      </c>
      <c r="Z2155" s="40">
        <f t="shared" si="1068"/>
        <v>0</v>
      </c>
      <c r="AA2155" s="40">
        <f t="shared" si="1069"/>
        <v>0</v>
      </c>
      <c r="AB2155" s="40">
        <f t="shared" si="1070"/>
        <v>0</v>
      </c>
      <c r="AC2155" s="40">
        <f t="shared" si="1071"/>
        <v>0</v>
      </c>
      <c r="AD2155" s="39">
        <f t="shared" si="1072"/>
        <v>0</v>
      </c>
      <c r="AE2155" s="39">
        <f t="shared" si="1073"/>
        <v>0</v>
      </c>
      <c r="AF2155" t="str">
        <f t="shared" si="1074"/>
        <v/>
      </c>
      <c r="AG2155" t="str">
        <f t="shared" si="1075"/>
        <v/>
      </c>
      <c r="AH2155" t="str">
        <f t="shared" si="1076"/>
        <v/>
      </c>
      <c r="AJ2155" s="41" t="str">
        <f t="shared" si="1077"/>
        <v/>
      </c>
      <c r="AK2155" s="42" t="str">
        <f t="shared" si="1078"/>
        <v/>
      </c>
      <c r="AL2155" s="41" t="str">
        <f t="shared" si="1079"/>
        <v/>
      </c>
      <c r="AM2155" s="41" t="str">
        <f t="shared" si="1080"/>
        <v/>
      </c>
      <c r="AN2155" s="41" t="str">
        <f t="shared" si="1081"/>
        <v/>
      </c>
      <c r="AO2155" s="42" t="str">
        <f t="shared" si="1082"/>
        <v/>
      </c>
      <c r="AP2155" s="41" t="str">
        <f t="shared" si="1083"/>
        <v/>
      </c>
      <c r="AQ2155" s="41" t="str">
        <f t="shared" si="1084"/>
        <v/>
      </c>
      <c r="AR2155" s="41" t="str">
        <f>IF($AQ2155="","",COUNTIFS(L_ChaveCob,$AQ2155,L_Ausencia,"&gt;"&amp;$W2155)+COUNTIFS($AQ$4:$AQ2155,$AQ2155,$W$4:$W2155,$W2155))</f>
        <v/>
      </c>
      <c r="AS2155" s="42">
        <f t="shared" si="1085"/>
        <v>0</v>
      </c>
      <c r="AT2155" s="42">
        <f t="shared" si="1086"/>
        <v>0</v>
      </c>
      <c r="AU2155" s="42">
        <f t="shared" si="1087"/>
        <v>0</v>
      </c>
    </row>
    <row r="2156" spans="1:47" x14ac:dyDescent="0.2">
      <c r="A2156" s="35"/>
      <c r="B2156" s="36"/>
      <c r="C2156" s="36"/>
      <c r="D2156" s="36"/>
      <c r="E2156" s="37"/>
      <c r="F2156" s="37"/>
      <c r="G2156" s="36"/>
      <c r="H2156" s="36"/>
      <c r="I2156" s="36"/>
      <c r="J2156" s="36"/>
      <c r="K2156" s="37"/>
      <c r="L2156" s="37"/>
      <c r="M2156" s="37"/>
      <c r="N2156" s="38" t="str">
        <f t="shared" si="1056"/>
        <v/>
      </c>
      <c r="O2156" t="str">
        <f t="shared" si="1057"/>
        <v/>
      </c>
      <c r="P2156" t="str">
        <f t="shared" si="1058"/>
        <v/>
      </c>
      <c r="Q2156" t="str">
        <f t="shared" si="1059"/>
        <v/>
      </c>
      <c r="R2156" t="str">
        <f t="shared" si="1060"/>
        <v/>
      </c>
      <c r="S2156" t="str">
        <f t="shared" si="1061"/>
        <v/>
      </c>
      <c r="T2156" s="39" t="str">
        <f t="shared" si="1062"/>
        <v/>
      </c>
      <c r="U2156" s="40">
        <f t="shared" si="1063"/>
        <v>0</v>
      </c>
      <c r="V2156" s="40">
        <f t="shared" si="1064"/>
        <v>0</v>
      </c>
      <c r="W2156" s="40">
        <f t="shared" si="1065"/>
        <v>0</v>
      </c>
      <c r="X2156" t="str">
        <f t="shared" si="1066"/>
        <v/>
      </c>
      <c r="Y2156" s="40">
        <f t="shared" si="1067"/>
        <v>0</v>
      </c>
      <c r="Z2156" s="40">
        <f t="shared" si="1068"/>
        <v>0</v>
      </c>
      <c r="AA2156" s="40">
        <f t="shared" si="1069"/>
        <v>0</v>
      </c>
      <c r="AB2156" s="40">
        <f t="shared" si="1070"/>
        <v>0</v>
      </c>
      <c r="AC2156" s="40">
        <f t="shared" si="1071"/>
        <v>0</v>
      </c>
      <c r="AD2156" s="39">
        <f t="shared" si="1072"/>
        <v>0</v>
      </c>
      <c r="AE2156" s="39">
        <f t="shared" si="1073"/>
        <v>0</v>
      </c>
      <c r="AF2156" t="str">
        <f t="shared" si="1074"/>
        <v/>
      </c>
      <c r="AG2156" t="str">
        <f t="shared" si="1075"/>
        <v/>
      </c>
      <c r="AH2156" t="str">
        <f t="shared" si="1076"/>
        <v/>
      </c>
      <c r="AJ2156" s="41" t="str">
        <f t="shared" si="1077"/>
        <v/>
      </c>
      <c r="AK2156" s="42" t="str">
        <f t="shared" si="1078"/>
        <v/>
      </c>
      <c r="AL2156" s="41" t="str">
        <f t="shared" si="1079"/>
        <v/>
      </c>
      <c r="AM2156" s="41" t="str">
        <f t="shared" si="1080"/>
        <v/>
      </c>
      <c r="AN2156" s="41" t="str">
        <f t="shared" si="1081"/>
        <v/>
      </c>
      <c r="AO2156" s="42" t="str">
        <f t="shared" si="1082"/>
        <v/>
      </c>
      <c r="AP2156" s="41" t="str">
        <f t="shared" si="1083"/>
        <v/>
      </c>
      <c r="AQ2156" s="41" t="str">
        <f t="shared" si="1084"/>
        <v/>
      </c>
      <c r="AR2156" s="41" t="str">
        <f>IF($AQ2156="","",COUNTIFS(L_ChaveCob,$AQ2156,L_Ausencia,"&gt;"&amp;$W2156)+COUNTIFS($AQ$4:$AQ2156,$AQ2156,$W$4:$W2156,$W2156))</f>
        <v/>
      </c>
      <c r="AS2156" s="42">
        <f t="shared" si="1085"/>
        <v>0</v>
      </c>
      <c r="AT2156" s="42">
        <f t="shared" si="1086"/>
        <v>0</v>
      </c>
      <c r="AU2156" s="42">
        <f t="shared" si="1087"/>
        <v>0</v>
      </c>
    </row>
    <row r="2157" spans="1:47" x14ac:dyDescent="0.2">
      <c r="A2157" s="35"/>
      <c r="B2157" s="36"/>
      <c r="C2157" s="36"/>
      <c r="D2157" s="36"/>
      <c r="E2157" s="37"/>
      <c r="F2157" s="37"/>
      <c r="G2157" s="36"/>
      <c r="H2157" s="36"/>
      <c r="I2157" s="36"/>
      <c r="J2157" s="36"/>
      <c r="K2157" s="37"/>
      <c r="L2157" s="37"/>
      <c r="M2157" s="37"/>
      <c r="N2157" s="38" t="str">
        <f t="shared" si="1056"/>
        <v/>
      </c>
      <c r="O2157" t="str">
        <f t="shared" si="1057"/>
        <v/>
      </c>
      <c r="P2157" t="str">
        <f t="shared" si="1058"/>
        <v/>
      </c>
      <c r="Q2157" t="str">
        <f t="shared" si="1059"/>
        <v/>
      </c>
      <c r="R2157" t="str">
        <f t="shared" si="1060"/>
        <v/>
      </c>
      <c r="S2157" t="str">
        <f t="shared" si="1061"/>
        <v/>
      </c>
      <c r="T2157" s="39" t="str">
        <f t="shared" si="1062"/>
        <v/>
      </c>
      <c r="U2157" s="40">
        <f t="shared" si="1063"/>
        <v>0</v>
      </c>
      <c r="V2157" s="40">
        <f t="shared" si="1064"/>
        <v>0</v>
      </c>
      <c r="W2157" s="40">
        <f t="shared" si="1065"/>
        <v>0</v>
      </c>
      <c r="X2157" t="str">
        <f t="shared" si="1066"/>
        <v/>
      </c>
      <c r="Y2157" s="40">
        <f t="shared" si="1067"/>
        <v>0</v>
      </c>
      <c r="Z2157" s="40">
        <f t="shared" si="1068"/>
        <v>0</v>
      </c>
      <c r="AA2157" s="40">
        <f t="shared" si="1069"/>
        <v>0</v>
      </c>
      <c r="AB2157" s="40">
        <f t="shared" si="1070"/>
        <v>0</v>
      </c>
      <c r="AC2157" s="40">
        <f t="shared" si="1071"/>
        <v>0</v>
      </c>
      <c r="AD2157" s="39">
        <f t="shared" si="1072"/>
        <v>0</v>
      </c>
      <c r="AE2157" s="39">
        <f t="shared" si="1073"/>
        <v>0</v>
      </c>
      <c r="AF2157" t="str">
        <f t="shared" si="1074"/>
        <v/>
      </c>
      <c r="AG2157" t="str">
        <f t="shared" si="1075"/>
        <v/>
      </c>
      <c r="AH2157" t="str">
        <f t="shared" si="1076"/>
        <v/>
      </c>
      <c r="AJ2157" s="41" t="str">
        <f t="shared" si="1077"/>
        <v/>
      </c>
      <c r="AK2157" s="42" t="str">
        <f t="shared" si="1078"/>
        <v/>
      </c>
      <c r="AL2157" s="41" t="str">
        <f t="shared" si="1079"/>
        <v/>
      </c>
      <c r="AM2157" s="41" t="str">
        <f t="shared" si="1080"/>
        <v/>
      </c>
      <c r="AN2157" s="41" t="str">
        <f t="shared" si="1081"/>
        <v/>
      </c>
      <c r="AO2157" s="42" t="str">
        <f t="shared" si="1082"/>
        <v/>
      </c>
      <c r="AP2157" s="41" t="str">
        <f t="shared" si="1083"/>
        <v/>
      </c>
      <c r="AQ2157" s="41" t="str">
        <f t="shared" si="1084"/>
        <v/>
      </c>
      <c r="AR2157" s="41" t="str">
        <f>IF($AQ2157="","",COUNTIFS(L_ChaveCob,$AQ2157,L_Ausencia,"&gt;"&amp;$W2157)+COUNTIFS($AQ$4:$AQ2157,$AQ2157,$W$4:$W2157,$W2157))</f>
        <v/>
      </c>
      <c r="AS2157" s="42">
        <f t="shared" si="1085"/>
        <v>0</v>
      </c>
      <c r="AT2157" s="42">
        <f t="shared" si="1086"/>
        <v>0</v>
      </c>
      <c r="AU2157" s="42">
        <f t="shared" si="1087"/>
        <v>0</v>
      </c>
    </row>
    <row r="2158" spans="1:47" x14ac:dyDescent="0.2">
      <c r="A2158" s="35"/>
      <c r="B2158" s="36"/>
      <c r="C2158" s="36"/>
      <c r="D2158" s="36"/>
      <c r="E2158" s="37"/>
      <c r="F2158" s="37"/>
      <c r="G2158" s="36"/>
      <c r="H2158" s="36"/>
      <c r="I2158" s="36"/>
      <c r="J2158" s="36"/>
      <c r="K2158" s="37"/>
      <c r="L2158" s="37"/>
      <c r="M2158" s="37"/>
      <c r="N2158" s="38" t="str">
        <f t="shared" si="1056"/>
        <v/>
      </c>
      <c r="O2158" t="str">
        <f t="shared" si="1057"/>
        <v/>
      </c>
      <c r="P2158" t="str">
        <f t="shared" si="1058"/>
        <v/>
      </c>
      <c r="Q2158" t="str">
        <f t="shared" si="1059"/>
        <v/>
      </c>
      <c r="R2158" t="str">
        <f t="shared" si="1060"/>
        <v/>
      </c>
      <c r="S2158" t="str">
        <f t="shared" si="1061"/>
        <v/>
      </c>
      <c r="T2158" s="39" t="str">
        <f t="shared" si="1062"/>
        <v/>
      </c>
      <c r="U2158" s="40">
        <f t="shared" si="1063"/>
        <v>0</v>
      </c>
      <c r="V2158" s="40">
        <f t="shared" si="1064"/>
        <v>0</v>
      </c>
      <c r="W2158" s="40">
        <f t="shared" si="1065"/>
        <v>0</v>
      </c>
      <c r="X2158" t="str">
        <f t="shared" si="1066"/>
        <v/>
      </c>
      <c r="Y2158" s="40">
        <f t="shared" si="1067"/>
        <v>0</v>
      </c>
      <c r="Z2158" s="40">
        <f t="shared" si="1068"/>
        <v>0</v>
      </c>
      <c r="AA2158" s="40">
        <f t="shared" si="1069"/>
        <v>0</v>
      </c>
      <c r="AB2158" s="40">
        <f t="shared" si="1070"/>
        <v>0</v>
      </c>
      <c r="AC2158" s="40">
        <f t="shared" si="1071"/>
        <v>0</v>
      </c>
      <c r="AD2158" s="39">
        <f t="shared" si="1072"/>
        <v>0</v>
      </c>
      <c r="AE2158" s="39">
        <f t="shared" si="1073"/>
        <v>0</v>
      </c>
      <c r="AF2158" t="str">
        <f t="shared" si="1074"/>
        <v/>
      </c>
      <c r="AG2158" t="str">
        <f t="shared" si="1075"/>
        <v/>
      </c>
      <c r="AH2158" t="str">
        <f t="shared" si="1076"/>
        <v/>
      </c>
      <c r="AJ2158" s="41" t="str">
        <f t="shared" si="1077"/>
        <v/>
      </c>
      <c r="AK2158" s="42" t="str">
        <f t="shared" si="1078"/>
        <v/>
      </c>
      <c r="AL2158" s="41" t="str">
        <f t="shared" si="1079"/>
        <v/>
      </c>
      <c r="AM2158" s="41" t="str">
        <f t="shared" si="1080"/>
        <v/>
      </c>
      <c r="AN2158" s="41" t="str">
        <f t="shared" si="1081"/>
        <v/>
      </c>
      <c r="AO2158" s="42" t="str">
        <f t="shared" si="1082"/>
        <v/>
      </c>
      <c r="AP2158" s="41" t="str">
        <f t="shared" si="1083"/>
        <v/>
      </c>
      <c r="AQ2158" s="41" t="str">
        <f t="shared" si="1084"/>
        <v/>
      </c>
      <c r="AR2158" s="41" t="str">
        <f>IF($AQ2158="","",COUNTIFS(L_ChaveCob,$AQ2158,L_Ausencia,"&gt;"&amp;$W2158)+COUNTIFS($AQ$4:$AQ2158,$AQ2158,$W$4:$W2158,$W2158))</f>
        <v/>
      </c>
      <c r="AS2158" s="42">
        <f t="shared" si="1085"/>
        <v>0</v>
      </c>
      <c r="AT2158" s="42">
        <f t="shared" si="1086"/>
        <v>0</v>
      </c>
      <c r="AU2158" s="42">
        <f t="shared" si="1087"/>
        <v>0</v>
      </c>
    </row>
    <row r="2159" spans="1:47" x14ac:dyDescent="0.2">
      <c r="A2159" s="35"/>
      <c r="B2159" s="36"/>
      <c r="C2159" s="36"/>
      <c r="D2159" s="36"/>
      <c r="E2159" s="37"/>
      <c r="F2159" s="37"/>
      <c r="G2159" s="36"/>
      <c r="H2159" s="36"/>
      <c r="I2159" s="36"/>
      <c r="J2159" s="36"/>
      <c r="K2159" s="37"/>
      <c r="L2159" s="37"/>
      <c r="M2159" s="37"/>
      <c r="N2159" s="38" t="str">
        <f t="shared" si="1056"/>
        <v/>
      </c>
      <c r="O2159" t="str">
        <f t="shared" si="1057"/>
        <v/>
      </c>
      <c r="P2159" t="str">
        <f t="shared" si="1058"/>
        <v/>
      </c>
      <c r="Q2159" t="str">
        <f t="shared" si="1059"/>
        <v/>
      </c>
      <c r="R2159" t="str">
        <f t="shared" si="1060"/>
        <v/>
      </c>
      <c r="S2159" t="str">
        <f t="shared" si="1061"/>
        <v/>
      </c>
      <c r="T2159" s="39" t="str">
        <f t="shared" si="1062"/>
        <v/>
      </c>
      <c r="U2159" s="40">
        <f t="shared" si="1063"/>
        <v>0</v>
      </c>
      <c r="V2159" s="40">
        <f t="shared" si="1064"/>
        <v>0</v>
      </c>
      <c r="W2159" s="40">
        <f t="shared" si="1065"/>
        <v>0</v>
      </c>
      <c r="X2159" t="str">
        <f t="shared" si="1066"/>
        <v/>
      </c>
      <c r="Y2159" s="40">
        <f t="shared" si="1067"/>
        <v>0</v>
      </c>
      <c r="Z2159" s="40">
        <f t="shared" si="1068"/>
        <v>0</v>
      </c>
      <c r="AA2159" s="40">
        <f t="shared" si="1069"/>
        <v>0</v>
      </c>
      <c r="AB2159" s="40">
        <f t="shared" si="1070"/>
        <v>0</v>
      </c>
      <c r="AC2159" s="40">
        <f t="shared" si="1071"/>
        <v>0</v>
      </c>
      <c r="AD2159" s="39">
        <f t="shared" si="1072"/>
        <v>0</v>
      </c>
      <c r="AE2159" s="39">
        <f t="shared" si="1073"/>
        <v>0</v>
      </c>
      <c r="AF2159" t="str">
        <f t="shared" si="1074"/>
        <v/>
      </c>
      <c r="AG2159" t="str">
        <f t="shared" si="1075"/>
        <v/>
      </c>
      <c r="AH2159" t="str">
        <f t="shared" si="1076"/>
        <v/>
      </c>
      <c r="AJ2159" s="41" t="str">
        <f t="shared" si="1077"/>
        <v/>
      </c>
      <c r="AK2159" s="42" t="str">
        <f t="shared" si="1078"/>
        <v/>
      </c>
      <c r="AL2159" s="41" t="str">
        <f t="shared" si="1079"/>
        <v/>
      </c>
      <c r="AM2159" s="41" t="str">
        <f t="shared" si="1080"/>
        <v/>
      </c>
      <c r="AN2159" s="41" t="str">
        <f t="shared" si="1081"/>
        <v/>
      </c>
      <c r="AO2159" s="42" t="str">
        <f t="shared" si="1082"/>
        <v/>
      </c>
      <c r="AP2159" s="41" t="str">
        <f t="shared" si="1083"/>
        <v/>
      </c>
      <c r="AQ2159" s="41" t="str">
        <f t="shared" si="1084"/>
        <v/>
      </c>
      <c r="AR2159" s="41" t="str">
        <f>IF($AQ2159="","",COUNTIFS(L_ChaveCob,$AQ2159,L_Ausencia,"&gt;"&amp;$W2159)+COUNTIFS($AQ$4:$AQ2159,$AQ2159,$W$4:$W2159,$W2159))</f>
        <v/>
      </c>
      <c r="AS2159" s="42">
        <f t="shared" si="1085"/>
        <v>0</v>
      </c>
      <c r="AT2159" s="42">
        <f t="shared" si="1086"/>
        <v>0</v>
      </c>
      <c r="AU2159" s="42">
        <f t="shared" si="1087"/>
        <v>0</v>
      </c>
    </row>
    <row r="2160" spans="1:47" x14ac:dyDescent="0.2">
      <c r="A2160" s="35"/>
      <c r="B2160" s="36"/>
      <c r="C2160" s="36"/>
      <c r="D2160" s="36"/>
      <c r="E2160" s="37"/>
      <c r="F2160" s="37"/>
      <c r="G2160" s="36"/>
      <c r="H2160" s="36"/>
      <c r="I2160" s="36"/>
      <c r="J2160" s="36"/>
      <c r="K2160" s="37"/>
      <c r="L2160" s="37"/>
      <c r="M2160" s="37"/>
      <c r="N2160" s="38" t="str">
        <f t="shared" si="1056"/>
        <v/>
      </c>
      <c r="O2160" t="str">
        <f t="shared" si="1057"/>
        <v/>
      </c>
      <c r="P2160" t="str">
        <f t="shared" si="1058"/>
        <v/>
      </c>
      <c r="Q2160" t="str">
        <f t="shared" si="1059"/>
        <v/>
      </c>
      <c r="R2160" t="str">
        <f t="shared" si="1060"/>
        <v/>
      </c>
      <c r="S2160" t="str">
        <f t="shared" si="1061"/>
        <v/>
      </c>
      <c r="T2160" s="39" t="str">
        <f t="shared" si="1062"/>
        <v/>
      </c>
      <c r="U2160" s="40">
        <f t="shared" si="1063"/>
        <v>0</v>
      </c>
      <c r="V2160" s="40">
        <f t="shared" si="1064"/>
        <v>0</v>
      </c>
      <c r="W2160" s="40">
        <f t="shared" si="1065"/>
        <v>0</v>
      </c>
      <c r="X2160" t="str">
        <f t="shared" si="1066"/>
        <v/>
      </c>
      <c r="Y2160" s="40">
        <f t="shared" si="1067"/>
        <v>0</v>
      </c>
      <c r="Z2160" s="40">
        <f t="shared" si="1068"/>
        <v>0</v>
      </c>
      <c r="AA2160" s="40">
        <f t="shared" si="1069"/>
        <v>0</v>
      </c>
      <c r="AB2160" s="40">
        <f t="shared" si="1070"/>
        <v>0</v>
      </c>
      <c r="AC2160" s="40">
        <f t="shared" si="1071"/>
        <v>0</v>
      </c>
      <c r="AD2160" s="39">
        <f t="shared" si="1072"/>
        <v>0</v>
      </c>
      <c r="AE2160" s="39">
        <f t="shared" si="1073"/>
        <v>0</v>
      </c>
      <c r="AF2160" t="str">
        <f t="shared" si="1074"/>
        <v/>
      </c>
      <c r="AG2160" t="str">
        <f t="shared" si="1075"/>
        <v/>
      </c>
      <c r="AH2160" t="str">
        <f t="shared" si="1076"/>
        <v/>
      </c>
      <c r="AJ2160" s="41" t="str">
        <f t="shared" si="1077"/>
        <v/>
      </c>
      <c r="AK2160" s="42" t="str">
        <f t="shared" si="1078"/>
        <v/>
      </c>
      <c r="AL2160" s="41" t="str">
        <f t="shared" si="1079"/>
        <v/>
      </c>
      <c r="AM2160" s="41" t="str">
        <f t="shared" si="1080"/>
        <v/>
      </c>
      <c r="AN2160" s="41" t="str">
        <f t="shared" si="1081"/>
        <v/>
      </c>
      <c r="AO2160" s="42" t="str">
        <f t="shared" si="1082"/>
        <v/>
      </c>
      <c r="AP2160" s="41" t="str">
        <f t="shared" si="1083"/>
        <v/>
      </c>
      <c r="AQ2160" s="41" t="str">
        <f t="shared" si="1084"/>
        <v/>
      </c>
      <c r="AR2160" s="41" t="str">
        <f>IF($AQ2160="","",COUNTIFS(L_ChaveCob,$AQ2160,L_Ausencia,"&gt;"&amp;$W2160)+COUNTIFS($AQ$4:$AQ2160,$AQ2160,$W$4:$W2160,$W2160))</f>
        <v/>
      </c>
      <c r="AS2160" s="42">
        <f t="shared" si="1085"/>
        <v>0</v>
      </c>
      <c r="AT2160" s="42">
        <f t="shared" si="1086"/>
        <v>0</v>
      </c>
      <c r="AU2160" s="42">
        <f t="shared" si="1087"/>
        <v>0</v>
      </c>
    </row>
    <row r="2161" spans="1:47" x14ac:dyDescent="0.2">
      <c r="A2161" s="35"/>
      <c r="B2161" s="36"/>
      <c r="C2161" s="36"/>
      <c r="D2161" s="36"/>
      <c r="E2161" s="37"/>
      <c r="F2161" s="37"/>
      <c r="G2161" s="36"/>
      <c r="H2161" s="36"/>
      <c r="I2161" s="36"/>
      <c r="J2161" s="36"/>
      <c r="K2161" s="37"/>
      <c r="L2161" s="37"/>
      <c r="M2161" s="37"/>
      <c r="N2161" s="38" t="str">
        <f t="shared" si="1056"/>
        <v/>
      </c>
      <c r="O2161" t="str">
        <f t="shared" si="1057"/>
        <v/>
      </c>
      <c r="P2161" t="str">
        <f t="shared" si="1058"/>
        <v/>
      </c>
      <c r="Q2161" t="str">
        <f t="shared" si="1059"/>
        <v/>
      </c>
      <c r="R2161" t="str">
        <f t="shared" si="1060"/>
        <v/>
      </c>
      <c r="S2161" t="str">
        <f t="shared" si="1061"/>
        <v/>
      </c>
      <c r="T2161" s="39" t="str">
        <f t="shared" si="1062"/>
        <v/>
      </c>
      <c r="U2161" s="40">
        <f t="shared" si="1063"/>
        <v>0</v>
      </c>
      <c r="V2161" s="40">
        <f t="shared" si="1064"/>
        <v>0</v>
      </c>
      <c r="W2161" s="40">
        <f t="shared" si="1065"/>
        <v>0</v>
      </c>
      <c r="X2161" t="str">
        <f t="shared" si="1066"/>
        <v/>
      </c>
      <c r="Y2161" s="40">
        <f t="shared" si="1067"/>
        <v>0</v>
      </c>
      <c r="Z2161" s="40">
        <f t="shared" si="1068"/>
        <v>0</v>
      </c>
      <c r="AA2161" s="40">
        <f t="shared" si="1069"/>
        <v>0</v>
      </c>
      <c r="AB2161" s="40">
        <f t="shared" si="1070"/>
        <v>0</v>
      </c>
      <c r="AC2161" s="40">
        <f t="shared" si="1071"/>
        <v>0</v>
      </c>
      <c r="AD2161" s="39">
        <f t="shared" si="1072"/>
        <v>0</v>
      </c>
      <c r="AE2161" s="39">
        <f t="shared" si="1073"/>
        <v>0</v>
      </c>
      <c r="AF2161" t="str">
        <f t="shared" si="1074"/>
        <v/>
      </c>
      <c r="AG2161" t="str">
        <f t="shared" si="1075"/>
        <v/>
      </c>
      <c r="AH2161" t="str">
        <f t="shared" si="1076"/>
        <v/>
      </c>
      <c r="AJ2161" s="41" t="str">
        <f t="shared" si="1077"/>
        <v/>
      </c>
      <c r="AK2161" s="42" t="str">
        <f t="shared" si="1078"/>
        <v/>
      </c>
      <c r="AL2161" s="41" t="str">
        <f t="shared" si="1079"/>
        <v/>
      </c>
      <c r="AM2161" s="41" t="str">
        <f t="shared" si="1080"/>
        <v/>
      </c>
      <c r="AN2161" s="41" t="str">
        <f t="shared" si="1081"/>
        <v/>
      </c>
      <c r="AO2161" s="42" t="str">
        <f t="shared" si="1082"/>
        <v/>
      </c>
      <c r="AP2161" s="41" t="str">
        <f t="shared" si="1083"/>
        <v/>
      </c>
      <c r="AQ2161" s="41" t="str">
        <f t="shared" si="1084"/>
        <v/>
      </c>
      <c r="AR2161" s="41" t="str">
        <f>IF($AQ2161="","",COUNTIFS(L_ChaveCob,$AQ2161,L_Ausencia,"&gt;"&amp;$W2161)+COUNTIFS($AQ$4:$AQ2161,$AQ2161,$W$4:$W2161,$W2161))</f>
        <v/>
      </c>
      <c r="AS2161" s="42">
        <f t="shared" si="1085"/>
        <v>0</v>
      </c>
      <c r="AT2161" s="42">
        <f t="shared" si="1086"/>
        <v>0</v>
      </c>
      <c r="AU2161" s="42">
        <f t="shared" si="1087"/>
        <v>0</v>
      </c>
    </row>
    <row r="2162" spans="1:47" x14ac:dyDescent="0.2">
      <c r="A2162" s="35"/>
      <c r="B2162" s="36"/>
      <c r="C2162" s="36"/>
      <c r="D2162" s="36"/>
      <c r="E2162" s="37"/>
      <c r="F2162" s="37"/>
      <c r="G2162" s="36"/>
      <c r="H2162" s="36"/>
      <c r="I2162" s="36"/>
      <c r="J2162" s="36"/>
      <c r="K2162" s="37"/>
      <c r="L2162" s="37"/>
      <c r="M2162" s="37"/>
      <c r="N2162" s="38" t="str">
        <f t="shared" si="1056"/>
        <v/>
      </c>
      <c r="O2162" t="str">
        <f t="shared" si="1057"/>
        <v/>
      </c>
      <c r="P2162" t="str">
        <f t="shared" si="1058"/>
        <v/>
      </c>
      <c r="Q2162" t="str">
        <f t="shared" si="1059"/>
        <v/>
      </c>
      <c r="R2162" t="str">
        <f t="shared" si="1060"/>
        <v/>
      </c>
      <c r="S2162" t="str">
        <f t="shared" si="1061"/>
        <v/>
      </c>
      <c r="T2162" s="39" t="str">
        <f t="shared" si="1062"/>
        <v/>
      </c>
      <c r="U2162" s="40">
        <f t="shared" si="1063"/>
        <v>0</v>
      </c>
      <c r="V2162" s="40">
        <f t="shared" si="1064"/>
        <v>0</v>
      </c>
      <c r="W2162" s="40">
        <f t="shared" si="1065"/>
        <v>0</v>
      </c>
      <c r="X2162" t="str">
        <f t="shared" si="1066"/>
        <v/>
      </c>
      <c r="Y2162" s="40">
        <f t="shared" si="1067"/>
        <v>0</v>
      </c>
      <c r="Z2162" s="40">
        <f t="shared" si="1068"/>
        <v>0</v>
      </c>
      <c r="AA2162" s="40">
        <f t="shared" si="1069"/>
        <v>0</v>
      </c>
      <c r="AB2162" s="40">
        <f t="shared" si="1070"/>
        <v>0</v>
      </c>
      <c r="AC2162" s="40">
        <f t="shared" si="1071"/>
        <v>0</v>
      </c>
      <c r="AD2162" s="39">
        <f t="shared" si="1072"/>
        <v>0</v>
      </c>
      <c r="AE2162" s="39">
        <f t="shared" si="1073"/>
        <v>0</v>
      </c>
      <c r="AF2162" t="str">
        <f t="shared" si="1074"/>
        <v/>
      </c>
      <c r="AG2162" t="str">
        <f t="shared" si="1075"/>
        <v/>
      </c>
      <c r="AH2162" t="str">
        <f t="shared" si="1076"/>
        <v/>
      </c>
      <c r="AJ2162" s="41" t="str">
        <f t="shared" si="1077"/>
        <v/>
      </c>
      <c r="AK2162" s="42" t="str">
        <f t="shared" si="1078"/>
        <v/>
      </c>
      <c r="AL2162" s="41" t="str">
        <f t="shared" si="1079"/>
        <v/>
      </c>
      <c r="AM2162" s="41" t="str">
        <f t="shared" si="1080"/>
        <v/>
      </c>
      <c r="AN2162" s="41" t="str">
        <f t="shared" si="1081"/>
        <v/>
      </c>
      <c r="AO2162" s="42" t="str">
        <f t="shared" si="1082"/>
        <v/>
      </c>
      <c r="AP2162" s="41" t="str">
        <f t="shared" si="1083"/>
        <v/>
      </c>
      <c r="AQ2162" s="41" t="str">
        <f t="shared" si="1084"/>
        <v/>
      </c>
      <c r="AR2162" s="41" t="str">
        <f>IF($AQ2162="","",COUNTIFS(L_ChaveCob,$AQ2162,L_Ausencia,"&gt;"&amp;$W2162)+COUNTIFS($AQ$4:$AQ2162,$AQ2162,$W$4:$W2162,$W2162))</f>
        <v/>
      </c>
      <c r="AS2162" s="42">
        <f t="shared" si="1085"/>
        <v>0</v>
      </c>
      <c r="AT2162" s="42">
        <f t="shared" si="1086"/>
        <v>0</v>
      </c>
      <c r="AU2162" s="42">
        <f t="shared" si="1087"/>
        <v>0</v>
      </c>
    </row>
    <row r="2163" spans="1:47" x14ac:dyDescent="0.2">
      <c r="A2163" s="35"/>
      <c r="B2163" s="36"/>
      <c r="C2163" s="36"/>
      <c r="D2163" s="36"/>
      <c r="E2163" s="37"/>
      <c r="F2163" s="37"/>
      <c r="G2163" s="36"/>
      <c r="H2163" s="36"/>
      <c r="I2163" s="36"/>
      <c r="J2163" s="36"/>
      <c r="K2163" s="37"/>
      <c r="L2163" s="37"/>
      <c r="M2163" s="37"/>
      <c r="N2163" s="38" t="str">
        <f t="shared" si="1056"/>
        <v/>
      </c>
      <c r="O2163" t="str">
        <f t="shared" si="1057"/>
        <v/>
      </c>
      <c r="P2163" t="str">
        <f t="shared" si="1058"/>
        <v/>
      </c>
      <c r="Q2163" t="str">
        <f t="shared" si="1059"/>
        <v/>
      </c>
      <c r="R2163" t="str">
        <f t="shared" si="1060"/>
        <v/>
      </c>
      <c r="S2163" t="str">
        <f t="shared" si="1061"/>
        <v/>
      </c>
      <c r="T2163" s="39" t="str">
        <f t="shared" si="1062"/>
        <v/>
      </c>
      <c r="U2163" s="40">
        <f t="shared" si="1063"/>
        <v>0</v>
      </c>
      <c r="V2163" s="40">
        <f t="shared" si="1064"/>
        <v>0</v>
      </c>
      <c r="W2163" s="40">
        <f t="shared" si="1065"/>
        <v>0</v>
      </c>
      <c r="X2163" t="str">
        <f t="shared" si="1066"/>
        <v/>
      </c>
      <c r="Y2163" s="40">
        <f t="shared" si="1067"/>
        <v>0</v>
      </c>
      <c r="Z2163" s="40">
        <f t="shared" si="1068"/>
        <v>0</v>
      </c>
      <c r="AA2163" s="40">
        <f t="shared" si="1069"/>
        <v>0</v>
      </c>
      <c r="AB2163" s="40">
        <f t="shared" si="1070"/>
        <v>0</v>
      </c>
      <c r="AC2163" s="40">
        <f t="shared" si="1071"/>
        <v>0</v>
      </c>
      <c r="AD2163" s="39">
        <f t="shared" si="1072"/>
        <v>0</v>
      </c>
      <c r="AE2163" s="39">
        <f t="shared" si="1073"/>
        <v>0</v>
      </c>
      <c r="AF2163" t="str">
        <f t="shared" si="1074"/>
        <v/>
      </c>
      <c r="AG2163" t="str">
        <f t="shared" si="1075"/>
        <v/>
      </c>
      <c r="AH2163" t="str">
        <f t="shared" si="1076"/>
        <v/>
      </c>
      <c r="AJ2163" s="41" t="str">
        <f t="shared" si="1077"/>
        <v/>
      </c>
      <c r="AK2163" s="42" t="str">
        <f t="shared" si="1078"/>
        <v/>
      </c>
      <c r="AL2163" s="41" t="str">
        <f t="shared" si="1079"/>
        <v/>
      </c>
      <c r="AM2163" s="41" t="str">
        <f t="shared" si="1080"/>
        <v/>
      </c>
      <c r="AN2163" s="41" t="str">
        <f t="shared" si="1081"/>
        <v/>
      </c>
      <c r="AO2163" s="42" t="str">
        <f t="shared" si="1082"/>
        <v/>
      </c>
      <c r="AP2163" s="41" t="str">
        <f t="shared" si="1083"/>
        <v/>
      </c>
      <c r="AQ2163" s="41" t="str">
        <f t="shared" si="1084"/>
        <v/>
      </c>
      <c r="AR2163" s="41" t="str">
        <f>IF($AQ2163="","",COUNTIFS(L_ChaveCob,$AQ2163,L_Ausencia,"&gt;"&amp;$W2163)+COUNTIFS($AQ$4:$AQ2163,$AQ2163,$W$4:$W2163,$W2163))</f>
        <v/>
      </c>
      <c r="AS2163" s="42">
        <f t="shared" si="1085"/>
        <v>0</v>
      </c>
      <c r="AT2163" s="42">
        <f t="shared" si="1086"/>
        <v>0</v>
      </c>
      <c r="AU2163" s="42">
        <f t="shared" si="1087"/>
        <v>0</v>
      </c>
    </row>
    <row r="2164" spans="1:47" x14ac:dyDescent="0.2">
      <c r="A2164" s="35"/>
      <c r="B2164" s="36"/>
      <c r="C2164" s="36"/>
      <c r="D2164" s="36"/>
      <c r="E2164" s="37"/>
      <c r="F2164" s="37"/>
      <c r="G2164" s="36"/>
      <c r="H2164" s="36"/>
      <c r="I2164" s="36"/>
      <c r="J2164" s="36"/>
      <c r="K2164" s="37"/>
      <c r="L2164" s="37"/>
      <c r="M2164" s="37"/>
      <c r="N2164" s="38" t="str">
        <f t="shared" si="1056"/>
        <v/>
      </c>
      <c r="O2164" t="str">
        <f t="shared" si="1057"/>
        <v/>
      </c>
      <c r="P2164" t="str">
        <f t="shared" si="1058"/>
        <v/>
      </c>
      <c r="Q2164" t="str">
        <f t="shared" si="1059"/>
        <v/>
      </c>
      <c r="R2164" t="str">
        <f t="shared" si="1060"/>
        <v/>
      </c>
      <c r="S2164" t="str">
        <f t="shared" si="1061"/>
        <v/>
      </c>
      <c r="T2164" s="39" t="str">
        <f t="shared" si="1062"/>
        <v/>
      </c>
      <c r="U2164" s="40">
        <f t="shared" si="1063"/>
        <v>0</v>
      </c>
      <c r="V2164" s="40">
        <f t="shared" si="1064"/>
        <v>0</v>
      </c>
      <c r="W2164" s="40">
        <f t="shared" si="1065"/>
        <v>0</v>
      </c>
      <c r="X2164" t="str">
        <f t="shared" si="1066"/>
        <v/>
      </c>
      <c r="Y2164" s="40">
        <f t="shared" si="1067"/>
        <v>0</v>
      </c>
      <c r="Z2164" s="40">
        <f t="shared" si="1068"/>
        <v>0</v>
      </c>
      <c r="AA2164" s="40">
        <f t="shared" si="1069"/>
        <v>0</v>
      </c>
      <c r="AB2164" s="40">
        <f t="shared" si="1070"/>
        <v>0</v>
      </c>
      <c r="AC2164" s="40">
        <f t="shared" si="1071"/>
        <v>0</v>
      </c>
      <c r="AD2164" s="39">
        <f t="shared" si="1072"/>
        <v>0</v>
      </c>
      <c r="AE2164" s="39">
        <f t="shared" si="1073"/>
        <v>0</v>
      </c>
      <c r="AF2164" t="str">
        <f t="shared" si="1074"/>
        <v/>
      </c>
      <c r="AG2164" t="str">
        <f t="shared" si="1075"/>
        <v/>
      </c>
      <c r="AH2164" t="str">
        <f t="shared" si="1076"/>
        <v/>
      </c>
      <c r="AJ2164" s="41" t="str">
        <f t="shared" si="1077"/>
        <v/>
      </c>
      <c r="AK2164" s="42" t="str">
        <f t="shared" si="1078"/>
        <v/>
      </c>
      <c r="AL2164" s="41" t="str">
        <f t="shared" si="1079"/>
        <v/>
      </c>
      <c r="AM2164" s="41" t="str">
        <f t="shared" si="1080"/>
        <v/>
      </c>
      <c r="AN2164" s="41" t="str">
        <f t="shared" si="1081"/>
        <v/>
      </c>
      <c r="AO2164" s="42" t="str">
        <f t="shared" si="1082"/>
        <v/>
      </c>
      <c r="AP2164" s="41" t="str">
        <f t="shared" si="1083"/>
        <v/>
      </c>
      <c r="AQ2164" s="41" t="str">
        <f t="shared" si="1084"/>
        <v/>
      </c>
      <c r="AR2164" s="41" t="str">
        <f>IF($AQ2164="","",COUNTIFS(L_ChaveCob,$AQ2164,L_Ausencia,"&gt;"&amp;$W2164)+COUNTIFS($AQ$4:$AQ2164,$AQ2164,$W$4:$W2164,$W2164))</f>
        <v/>
      </c>
      <c r="AS2164" s="42">
        <f t="shared" si="1085"/>
        <v>0</v>
      </c>
      <c r="AT2164" s="42">
        <f t="shared" si="1086"/>
        <v>0</v>
      </c>
      <c r="AU2164" s="42">
        <f t="shared" si="1087"/>
        <v>0</v>
      </c>
    </row>
    <row r="2165" spans="1:47" x14ac:dyDescent="0.2">
      <c r="A2165" s="35"/>
      <c r="B2165" s="36"/>
      <c r="C2165" s="36"/>
      <c r="D2165" s="36"/>
      <c r="E2165" s="37"/>
      <c r="F2165" s="37"/>
      <c r="G2165" s="36"/>
      <c r="H2165" s="36"/>
      <c r="I2165" s="36"/>
      <c r="J2165" s="36"/>
      <c r="K2165" s="37"/>
      <c r="L2165" s="37"/>
      <c r="M2165" s="37"/>
      <c r="N2165" s="38" t="str">
        <f t="shared" si="1056"/>
        <v/>
      </c>
      <c r="O2165" t="str">
        <f t="shared" si="1057"/>
        <v/>
      </c>
      <c r="P2165" t="str">
        <f t="shared" si="1058"/>
        <v/>
      </c>
      <c r="Q2165" t="str">
        <f t="shared" si="1059"/>
        <v/>
      </c>
      <c r="R2165" t="str">
        <f t="shared" si="1060"/>
        <v/>
      </c>
      <c r="S2165" t="str">
        <f t="shared" si="1061"/>
        <v/>
      </c>
      <c r="T2165" s="39" t="str">
        <f t="shared" si="1062"/>
        <v/>
      </c>
      <c r="U2165" s="40">
        <f t="shared" si="1063"/>
        <v>0</v>
      </c>
      <c r="V2165" s="40">
        <f t="shared" si="1064"/>
        <v>0</v>
      </c>
      <c r="W2165" s="40">
        <f t="shared" si="1065"/>
        <v>0</v>
      </c>
      <c r="X2165" t="str">
        <f t="shared" si="1066"/>
        <v/>
      </c>
      <c r="Y2165" s="40">
        <f t="shared" si="1067"/>
        <v>0</v>
      </c>
      <c r="Z2165" s="40">
        <f t="shared" si="1068"/>
        <v>0</v>
      </c>
      <c r="AA2165" s="40">
        <f t="shared" si="1069"/>
        <v>0</v>
      </c>
      <c r="AB2165" s="40">
        <f t="shared" si="1070"/>
        <v>0</v>
      </c>
      <c r="AC2165" s="40">
        <f t="shared" si="1071"/>
        <v>0</v>
      </c>
      <c r="AD2165" s="39">
        <f t="shared" si="1072"/>
        <v>0</v>
      </c>
      <c r="AE2165" s="39">
        <f t="shared" si="1073"/>
        <v>0</v>
      </c>
      <c r="AF2165" t="str">
        <f t="shared" si="1074"/>
        <v/>
      </c>
      <c r="AG2165" t="str">
        <f t="shared" si="1075"/>
        <v/>
      </c>
      <c r="AH2165" t="str">
        <f t="shared" si="1076"/>
        <v/>
      </c>
      <c r="AJ2165" s="41" t="str">
        <f t="shared" si="1077"/>
        <v/>
      </c>
      <c r="AK2165" s="42" t="str">
        <f t="shared" si="1078"/>
        <v/>
      </c>
      <c r="AL2165" s="41" t="str">
        <f t="shared" si="1079"/>
        <v/>
      </c>
      <c r="AM2165" s="41" t="str">
        <f t="shared" si="1080"/>
        <v/>
      </c>
      <c r="AN2165" s="41" t="str">
        <f t="shared" si="1081"/>
        <v/>
      </c>
      <c r="AO2165" s="42" t="str">
        <f t="shared" si="1082"/>
        <v/>
      </c>
      <c r="AP2165" s="41" t="str">
        <f t="shared" si="1083"/>
        <v/>
      </c>
      <c r="AQ2165" s="41" t="str">
        <f t="shared" si="1084"/>
        <v/>
      </c>
      <c r="AR2165" s="41" t="str">
        <f>IF($AQ2165="","",COUNTIFS(L_ChaveCob,$AQ2165,L_Ausencia,"&gt;"&amp;$W2165)+COUNTIFS($AQ$4:$AQ2165,$AQ2165,$W$4:$W2165,$W2165))</f>
        <v/>
      </c>
      <c r="AS2165" s="42">
        <f t="shared" si="1085"/>
        <v>0</v>
      </c>
      <c r="AT2165" s="42">
        <f t="shared" si="1086"/>
        <v>0</v>
      </c>
      <c r="AU2165" s="42">
        <f t="shared" si="1087"/>
        <v>0</v>
      </c>
    </row>
    <row r="2166" spans="1:47" x14ac:dyDescent="0.2">
      <c r="A2166" s="35"/>
      <c r="B2166" s="36"/>
      <c r="C2166" s="36"/>
      <c r="D2166" s="36"/>
      <c r="E2166" s="37"/>
      <c r="F2166" s="37"/>
      <c r="G2166" s="36"/>
      <c r="H2166" s="36"/>
      <c r="I2166" s="36"/>
      <c r="J2166" s="36"/>
      <c r="K2166" s="37"/>
      <c r="L2166" s="37"/>
      <c r="M2166" s="37"/>
      <c r="N2166" s="38" t="str">
        <f t="shared" si="1056"/>
        <v/>
      </c>
      <c r="O2166" t="str">
        <f t="shared" si="1057"/>
        <v/>
      </c>
      <c r="P2166" t="str">
        <f t="shared" si="1058"/>
        <v/>
      </c>
      <c r="Q2166" t="str">
        <f t="shared" si="1059"/>
        <v/>
      </c>
      <c r="R2166" t="str">
        <f t="shared" si="1060"/>
        <v/>
      </c>
      <c r="S2166" t="str">
        <f t="shared" si="1061"/>
        <v/>
      </c>
      <c r="T2166" s="39" t="str">
        <f t="shared" si="1062"/>
        <v/>
      </c>
      <c r="U2166" s="40">
        <f t="shared" si="1063"/>
        <v>0</v>
      </c>
      <c r="V2166" s="40">
        <f t="shared" si="1064"/>
        <v>0</v>
      </c>
      <c r="W2166" s="40">
        <f t="shared" si="1065"/>
        <v>0</v>
      </c>
      <c r="X2166" t="str">
        <f t="shared" si="1066"/>
        <v/>
      </c>
      <c r="Y2166" s="40">
        <f t="shared" si="1067"/>
        <v>0</v>
      </c>
      <c r="Z2166" s="40">
        <f t="shared" si="1068"/>
        <v>0</v>
      </c>
      <c r="AA2166" s="40">
        <f t="shared" si="1069"/>
        <v>0</v>
      </c>
      <c r="AB2166" s="40">
        <f t="shared" si="1070"/>
        <v>0</v>
      </c>
      <c r="AC2166" s="40">
        <f t="shared" si="1071"/>
        <v>0</v>
      </c>
      <c r="AD2166" s="39">
        <f t="shared" si="1072"/>
        <v>0</v>
      </c>
      <c r="AE2166" s="39">
        <f t="shared" si="1073"/>
        <v>0</v>
      </c>
      <c r="AF2166" t="str">
        <f t="shared" si="1074"/>
        <v/>
      </c>
      <c r="AG2166" t="str">
        <f t="shared" si="1075"/>
        <v/>
      </c>
      <c r="AH2166" t="str">
        <f t="shared" si="1076"/>
        <v/>
      </c>
      <c r="AJ2166" s="41" t="str">
        <f t="shared" si="1077"/>
        <v/>
      </c>
      <c r="AK2166" s="42" t="str">
        <f t="shared" si="1078"/>
        <v/>
      </c>
      <c r="AL2166" s="41" t="str">
        <f t="shared" si="1079"/>
        <v/>
      </c>
      <c r="AM2166" s="41" t="str">
        <f t="shared" si="1080"/>
        <v/>
      </c>
      <c r="AN2166" s="41" t="str">
        <f t="shared" si="1081"/>
        <v/>
      </c>
      <c r="AO2166" s="42" t="str">
        <f t="shared" si="1082"/>
        <v/>
      </c>
      <c r="AP2166" s="41" t="str">
        <f t="shared" si="1083"/>
        <v/>
      </c>
      <c r="AQ2166" s="41" t="str">
        <f t="shared" si="1084"/>
        <v/>
      </c>
      <c r="AR2166" s="41" t="str">
        <f>IF($AQ2166="","",COUNTIFS(L_ChaveCob,$AQ2166,L_Ausencia,"&gt;"&amp;$W2166)+COUNTIFS($AQ$4:$AQ2166,$AQ2166,$W$4:$W2166,$W2166))</f>
        <v/>
      </c>
      <c r="AS2166" s="42">
        <f t="shared" si="1085"/>
        <v>0</v>
      </c>
      <c r="AT2166" s="42">
        <f t="shared" si="1086"/>
        <v>0</v>
      </c>
      <c r="AU2166" s="42">
        <f t="shared" si="1087"/>
        <v>0</v>
      </c>
    </row>
    <row r="2167" spans="1:47" x14ac:dyDescent="0.2">
      <c r="A2167" s="35"/>
      <c r="B2167" s="36"/>
      <c r="C2167" s="36"/>
      <c r="D2167" s="36"/>
      <c r="E2167" s="37"/>
      <c r="F2167" s="37"/>
      <c r="G2167" s="36"/>
      <c r="H2167" s="36"/>
      <c r="I2167" s="36"/>
      <c r="J2167" s="36"/>
      <c r="K2167" s="37"/>
      <c r="L2167" s="37"/>
      <c r="M2167" s="37"/>
      <c r="N2167" s="38" t="str">
        <f t="shared" si="1056"/>
        <v/>
      </c>
      <c r="O2167" t="str">
        <f t="shared" si="1057"/>
        <v/>
      </c>
      <c r="P2167" t="str">
        <f t="shared" si="1058"/>
        <v/>
      </c>
      <c r="Q2167" t="str">
        <f t="shared" si="1059"/>
        <v/>
      </c>
      <c r="R2167" t="str">
        <f t="shared" si="1060"/>
        <v/>
      </c>
      <c r="S2167" t="str">
        <f t="shared" si="1061"/>
        <v/>
      </c>
      <c r="T2167" s="39" t="str">
        <f t="shared" si="1062"/>
        <v/>
      </c>
      <c r="U2167" s="40">
        <f t="shared" si="1063"/>
        <v>0</v>
      </c>
      <c r="V2167" s="40">
        <f t="shared" si="1064"/>
        <v>0</v>
      </c>
      <c r="W2167" s="40">
        <f t="shared" si="1065"/>
        <v>0</v>
      </c>
      <c r="X2167" t="str">
        <f t="shared" si="1066"/>
        <v/>
      </c>
      <c r="Y2167" s="40">
        <f t="shared" si="1067"/>
        <v>0</v>
      </c>
      <c r="Z2167" s="40">
        <f t="shared" si="1068"/>
        <v>0</v>
      </c>
      <c r="AA2167" s="40">
        <f t="shared" si="1069"/>
        <v>0</v>
      </c>
      <c r="AB2167" s="40">
        <f t="shared" si="1070"/>
        <v>0</v>
      </c>
      <c r="AC2167" s="40">
        <f t="shared" si="1071"/>
        <v>0</v>
      </c>
      <c r="AD2167" s="39">
        <f t="shared" si="1072"/>
        <v>0</v>
      </c>
      <c r="AE2167" s="39">
        <f t="shared" si="1073"/>
        <v>0</v>
      </c>
      <c r="AF2167" t="str">
        <f t="shared" si="1074"/>
        <v/>
      </c>
      <c r="AG2167" t="str">
        <f t="shared" si="1075"/>
        <v/>
      </c>
      <c r="AH2167" t="str">
        <f t="shared" si="1076"/>
        <v/>
      </c>
      <c r="AJ2167" s="41" t="str">
        <f t="shared" si="1077"/>
        <v/>
      </c>
      <c r="AK2167" s="42" t="str">
        <f t="shared" si="1078"/>
        <v/>
      </c>
      <c r="AL2167" s="41" t="str">
        <f t="shared" si="1079"/>
        <v/>
      </c>
      <c r="AM2167" s="41" t="str">
        <f t="shared" si="1080"/>
        <v/>
      </c>
      <c r="AN2167" s="41" t="str">
        <f t="shared" si="1081"/>
        <v/>
      </c>
      <c r="AO2167" s="42" t="str">
        <f t="shared" si="1082"/>
        <v/>
      </c>
      <c r="AP2167" s="41" t="str">
        <f t="shared" si="1083"/>
        <v/>
      </c>
      <c r="AQ2167" s="41" t="str">
        <f t="shared" si="1084"/>
        <v/>
      </c>
      <c r="AR2167" s="41" t="str">
        <f>IF($AQ2167="","",COUNTIFS(L_ChaveCob,$AQ2167,L_Ausencia,"&gt;"&amp;$W2167)+COUNTIFS($AQ$4:$AQ2167,$AQ2167,$W$4:$W2167,$W2167))</f>
        <v/>
      </c>
      <c r="AS2167" s="42">
        <f t="shared" si="1085"/>
        <v>0</v>
      </c>
      <c r="AT2167" s="42">
        <f t="shared" si="1086"/>
        <v>0</v>
      </c>
      <c r="AU2167" s="42">
        <f t="shared" si="1087"/>
        <v>0</v>
      </c>
    </row>
    <row r="2168" spans="1:47" x14ac:dyDescent="0.2">
      <c r="A2168" s="35"/>
      <c r="B2168" s="36"/>
      <c r="C2168" s="36"/>
      <c r="D2168" s="36"/>
      <c r="E2168" s="37"/>
      <c r="F2168" s="37"/>
      <c r="G2168" s="36"/>
      <c r="H2168" s="36"/>
      <c r="I2168" s="36"/>
      <c r="J2168" s="36"/>
      <c r="K2168" s="37"/>
      <c r="L2168" s="37"/>
      <c r="M2168" s="37"/>
      <c r="N2168" s="38" t="str">
        <f t="shared" si="1056"/>
        <v/>
      </c>
      <c r="O2168" t="str">
        <f t="shared" si="1057"/>
        <v/>
      </c>
      <c r="P2168" t="str">
        <f t="shared" si="1058"/>
        <v/>
      </c>
      <c r="Q2168" t="str">
        <f t="shared" si="1059"/>
        <v/>
      </c>
      <c r="R2168" t="str">
        <f t="shared" si="1060"/>
        <v/>
      </c>
      <c r="S2168" t="str">
        <f t="shared" si="1061"/>
        <v/>
      </c>
      <c r="T2168" s="39" t="str">
        <f t="shared" si="1062"/>
        <v/>
      </c>
      <c r="U2168" s="40">
        <f t="shared" si="1063"/>
        <v>0</v>
      </c>
      <c r="V2168" s="40">
        <f t="shared" si="1064"/>
        <v>0</v>
      </c>
      <c r="W2168" s="40">
        <f t="shared" si="1065"/>
        <v>0</v>
      </c>
      <c r="X2168" t="str">
        <f t="shared" si="1066"/>
        <v/>
      </c>
      <c r="Y2168" s="40">
        <f t="shared" si="1067"/>
        <v>0</v>
      </c>
      <c r="Z2168" s="40">
        <f t="shared" si="1068"/>
        <v>0</v>
      </c>
      <c r="AA2168" s="40">
        <f t="shared" si="1069"/>
        <v>0</v>
      </c>
      <c r="AB2168" s="40">
        <f t="shared" si="1070"/>
        <v>0</v>
      </c>
      <c r="AC2168" s="40">
        <f t="shared" si="1071"/>
        <v>0</v>
      </c>
      <c r="AD2168" s="39">
        <f t="shared" si="1072"/>
        <v>0</v>
      </c>
      <c r="AE2168" s="39">
        <f t="shared" si="1073"/>
        <v>0</v>
      </c>
      <c r="AF2168" t="str">
        <f t="shared" si="1074"/>
        <v/>
      </c>
      <c r="AG2168" t="str">
        <f t="shared" si="1075"/>
        <v/>
      </c>
      <c r="AH2168" t="str">
        <f t="shared" si="1076"/>
        <v/>
      </c>
      <c r="AJ2168" s="41" t="str">
        <f t="shared" si="1077"/>
        <v/>
      </c>
      <c r="AK2168" s="42" t="str">
        <f t="shared" si="1078"/>
        <v/>
      </c>
      <c r="AL2168" s="41" t="str">
        <f t="shared" si="1079"/>
        <v/>
      </c>
      <c r="AM2168" s="41" t="str">
        <f t="shared" si="1080"/>
        <v/>
      </c>
      <c r="AN2168" s="41" t="str">
        <f t="shared" si="1081"/>
        <v/>
      </c>
      <c r="AO2168" s="42" t="str">
        <f t="shared" si="1082"/>
        <v/>
      </c>
      <c r="AP2168" s="41" t="str">
        <f t="shared" si="1083"/>
        <v/>
      </c>
      <c r="AQ2168" s="41" t="str">
        <f t="shared" si="1084"/>
        <v/>
      </c>
      <c r="AR2168" s="41" t="str">
        <f>IF($AQ2168="","",COUNTIFS(L_ChaveCob,$AQ2168,L_Ausencia,"&gt;"&amp;$W2168)+COUNTIFS($AQ$4:$AQ2168,$AQ2168,$W$4:$W2168,$W2168))</f>
        <v/>
      </c>
      <c r="AS2168" s="42">
        <f t="shared" si="1085"/>
        <v>0</v>
      </c>
      <c r="AT2168" s="42">
        <f t="shared" si="1086"/>
        <v>0</v>
      </c>
      <c r="AU2168" s="42">
        <f t="shared" si="1087"/>
        <v>0</v>
      </c>
    </row>
    <row r="2169" spans="1:47" x14ac:dyDescent="0.2">
      <c r="A2169" s="35"/>
      <c r="B2169" s="36"/>
      <c r="C2169" s="36"/>
      <c r="D2169" s="36"/>
      <c r="E2169" s="37"/>
      <c r="F2169" s="37"/>
      <c r="G2169" s="36"/>
      <c r="H2169" s="36"/>
      <c r="I2169" s="36"/>
      <c r="J2169" s="36"/>
      <c r="K2169" s="37"/>
      <c r="L2169" s="37"/>
      <c r="M2169" s="37"/>
      <c r="N2169" s="38" t="str">
        <f t="shared" ref="N2169:N2232" si="1088">IF($A2169="","",DATE(YEAR($A2169),MONTH($A2169),1))</f>
        <v/>
      </c>
      <c r="O2169" t="str">
        <f t="shared" ref="O2169:O2232" si="1089">IF(TRIM($B2169)="","",IFERROR(INDEX(C_RG,MATCH(TRIM($B2169),C_Nome,0)),"?"))</f>
        <v/>
      </c>
      <c r="P2169" t="str">
        <f t="shared" ref="P2169:P2232" si="1090">IF($A2169="","",IF(TRIM($B2169)="",P_EquipePostoVago,IF($AJ2169="","",INDEX(V_Equipe,$AJ2169))))</f>
        <v/>
      </c>
      <c r="Q2169" t="str">
        <f t="shared" ref="Q2169:Q2232" si="1091">IF($A2169="","",IF(TRIM($B2169)="","Posto Vago",IF($AJ2169="","",INDEX(V_Contrato,$AJ2169))))</f>
        <v/>
      </c>
      <c r="R2169" t="str">
        <f t="shared" ref="R2169:R2232" si="1092">IF($A2169="","",IF(TRIM($B2169)="",$H2169,IF($AJ2169="","",INDEX(V_Funcao,$AJ2169))))</f>
        <v/>
      </c>
      <c r="S2169" t="str">
        <f t="shared" ref="S2169:S2232" si="1093">IF($A2169="","",IF($I2169&lt;&gt;"",$I2169,IF(TRIM($B2169)="","ADM",IF($AJ2169="","",INDEX(V_Turno,$AJ2169)))))</f>
        <v/>
      </c>
      <c r="T2169" s="39" t="str">
        <f t="shared" ref="T2169:T2232" si="1094">IF(OR($A2169="",$R2169=""),"",IFERROR(INDEX(F_Valor,MATCH($R2169&amp;"|"&amp;SUMPRODUCT(MAX((F_Funcao=$R2169)*(F_Ini&lt;=$A2169)*F_Ini)),F_Chave,0)),""))</f>
        <v/>
      </c>
      <c r="U2169" s="40">
        <f t="shared" ref="U2169:U2232" si="1095">IF(OR($A2169="",$S2169=""),0,IFERROR(INDEX(T_Horas,MATCH($S2169,T_Turno,0),WEEKDAY($A2169,2)),0))</f>
        <v>0</v>
      </c>
      <c r="V2169" s="40">
        <f t="shared" ref="V2169:V2232" si="1096">IF($A2169="",0,MAX(IF($F2169&lt;&gt;"",N($F2169),IF($AN2169="Sim",IF($AK2169&lt;&gt;"",$AK2169,$U2169),$U2169-$W2169))-IF($J2169="Situação Atípica - Presente",N($K2169),0),0))</f>
        <v>0</v>
      </c>
      <c r="W2169" s="40">
        <f t="shared" ref="W2169:W2232" si="1097">IF($A2169="",0,IF($E2169&lt;&gt;"",N($E2169),IF($AL2169="Dia inteiro",$U2169,IF($AL2169="Pelo ponto",IF($AK2169="",$U2169,MAX($U2169-$AK2169,0)),IF(AND($AL2169="Leve atraso",$AO2169&lt;&gt;""),IF(AND($AO2169&gt;P_LeveMin,$AO2169&lt;=P_LeveMax),$AO2169,0),0)))))</f>
        <v>0</v>
      </c>
      <c r="X2169" t="str">
        <f t="shared" ref="X2169:X2232" si="1098">IF($A2169="","",IF(OR($Q2169="Ferista",$Q2169=""),"Não",IF(AND($AL2169="Leve atraso",$W2169&gt;0,$A2169&gt;=P_InicioRegras),"Sim",IF(OR($J2169&lt;&gt;"",$K2169&lt;&gt;"",$L2169&lt;&gt;""),"Não",$AM2169))))</f>
        <v/>
      </c>
      <c r="Y2169" s="40">
        <f t="shared" ref="Y2169:Y2232" si="1099">IF($A2169="",0,IF($Q2169="Ferista",0,IF($X2169="Sim",$W2169,0)+N($K2169)))</f>
        <v>0</v>
      </c>
      <c r="Z2169" s="40">
        <f t="shared" ref="Z2169:Z2232" si="1100">IF($X2169="Sim",$AT2169,0)</f>
        <v>0</v>
      </c>
      <c r="AA2169" s="40">
        <f t="shared" ref="AA2169:AA2232" si="1101">IF($AP2169="",0,MIN(MAX($Y2169-$Z2169,0),SUMIFS(CP_Horas,CP_ChaveFalta,$AP2169,CP_Aprov,"Sim")))</f>
        <v>0</v>
      </c>
      <c r="AB2169" s="40">
        <f t="shared" ref="AB2169:AB2232" si="1102">IF($A2169="",0,MIN(MAX($Y2169-$Z2169-$AA2169,0),N($M2169)))</f>
        <v>0</v>
      </c>
      <c r="AC2169" s="40">
        <f t="shared" ref="AC2169:AC2232" si="1103">IF($A2169="",0,MAX($Y2169-$Z2169-$AA2169-$AB2169,0))</f>
        <v>0</v>
      </c>
      <c r="AD2169" s="39">
        <f t="shared" ref="AD2169:AD2232" si="1104">IF(OR($AC2169=0,$T2169=""),0,$AC2169*24*$T2169)</f>
        <v>0</v>
      </c>
      <c r="AE2169" s="39">
        <f t="shared" ref="AE2169:AE2232" si="1105">IF(OR($A2169="",$T2169=""),0,(IF($AF2169="Justificada",$W2169,0)+N($L2169))*24*$T2169)</f>
        <v>0</v>
      </c>
      <c r="AF2169" t="str">
        <f t="shared" ref="AF2169:AF2232" si="1106">IF($A2169="","",IF($J2169&lt;&gt;"","Situação atípica",IF(AND($AL2169="Leve atraso",$W2169&gt;0),"Leve atraso",IFERROR(INDEX(S_Cat,MATCH($C2169,S_Status,0)),"Outros"))))</f>
        <v/>
      </c>
      <c r="AG2169" t="str">
        <f t="shared" ref="AG2169:AG2232" si="1107">IF($A2169="","",TRIM(IF($Z2169&gt;0,"Ferista cobriu "&amp;TEXT($Z2169,"[h]:mm")&amp;"h. ","")&amp;IF($AA2169&gt;0,"Compensado "&amp;TEXT($AA2169,"[h]:mm")&amp;"h por "&amp;IFERROR(INDEX(CP_Quem,MATCH($AP2169,CP_ChaveFalta,0)),"?")&amp;". ","")&amp;IF($AU2169&gt;0,"Compensação aguardando aprovação ("&amp;TEXT($AU2169,"[h]:mm")&amp;"h). ","")&amp;IF($AB2169&gt;0,"Perdoado por acordo "&amp;TEXT($AB2169,"[h]:mm")&amp;"h. ","")&amp;IF(AND($AP2169&lt;&gt;"",COUNTIF(CP_ChaveQuem,$AP2169)&gt;0),"Horas usadas p/ compensar falta de "&amp;INDEX(CP_Falta,MATCH($AP2169,CP_ChaveQuem,0))&amp;" de "&amp;TEXT(INDEX(CP_DataFalta,MATCH($AP2169,CP_ChaveQuem,0)),"dd/mm")&amp;". ","")&amp;IF(AND($Q2169="Ferista",SUMIFS(L_Ferista,L_Data,$A2169,L_Equipe,$P2169)&gt;0),"Como ferista, cobriu "&amp;TEXT(SUMIFS(L_Ferista,L_Data,$A2169,L_Equipe,$P2169),"[h]:mm")&amp;"h de faltas da equipe. ","")&amp;IF($AC2169&gt;0,"DESCONTA "&amp;TEXT($AC2169,"[h]:mm")&amp;"h ("&amp;$AF2169&amp;").","")))</f>
        <v/>
      </c>
      <c r="AH2169" t="str">
        <f t="shared" ref="AH2169:AH2232" si="1108">IF($A2169="","",IF($O2169="?","CADASTRO: funcionário não está no Cadastro",IF(AND($O2169&lt;&gt;"",$AJ2169=""),"CADASTRO: sem vigência (função/turno) nesta data",IF(AND($AP2169&lt;&gt;"",COUNTIF(L_ChavePD,$AP2169)&gt;1),"DUPLICADO: mesma pessoa 2x no dia",IF($A2169&lt;P_InicioRegras,"",IF(AND($C2169="Horas Compensadas",COUNTIF(CP_ChaveQuem,$AP2169)=0),"VINCULAR: registrar na aba Compensações de quem é a falta",IF($AU2169&gt;0,"APROVAR: compensação pendente na aba Compensações",IF(AND($AQ2169&lt;&gt;"",$AS2169&gt;0,$AT2169&lt;$W2169,$AC2169&gt;0),"FERISTA: horas do ferista não cobriram toda a falta",IF(AND($AL2169="Pelo ponto",$AK2169="",$E2169="",$X2169="Sim"),"PONTO: sem ponto nem horas manuais — descontando jornada cheia",IF(AND($AL2169="Leve atraso",$E2169="",N($AO2169)&gt;P_LeveMax),"CLASSIFICAR: ponto mostra atraso &gt; 30 min — trocar o Status",IF($AF2169="Leve atraso","AJUSTAR STATUS: atraso lançado como Horas Trabalhadas",IF(AND(N($K2169)&gt;0,$G2169=""),"OBSERVAÇÃO: desconto extra sem observação",IF(AND($J2169&lt;&gt;"",N($K2169)+N($L2169)&gt;$U2169),"CONFERIR: horas manuais maiores que a jornada","")))))))))))))</f>
        <v/>
      </c>
      <c r="AJ2169" s="41" t="str">
        <f t="shared" ref="AJ2169:AJ2232" si="1109">IF(OR($A2169="",$O2169="",$O2169="?"),"",IFERROR(MATCH($O2169&amp;"|"&amp;SUMPRODUCT(MAX((V_RG=$O2169)*(V_Ini&lt;=$A2169)*V_Ini)),V_Chave,0),""))</f>
        <v/>
      </c>
      <c r="AK2169" s="42" t="str">
        <f t="shared" ref="AK2169:AK2232" si="1110">IF(ISNUMBER(SEARCH(" = ",$D2169)),IFERROR(TIMEVALUE(TRIM(RIGHT($D2169,5))),""),"")</f>
        <v/>
      </c>
      <c r="AL2169" s="41" t="str">
        <f t="shared" ref="AL2169:AL2232" si="1111">IF($C2169="","",IFERROR(INDEX(S_Modo,MATCH($C2169,S_Status,0)),"Não"))</f>
        <v/>
      </c>
      <c r="AM2169" s="41" t="str">
        <f t="shared" ref="AM2169:AM2232" si="1112">IF($C2169="","",IFERROR(INDEX(S_Conta,MATCH($C2169,S_Status,0)),"Não"))</f>
        <v/>
      </c>
      <c r="AN2169" s="41" t="str">
        <f t="shared" ref="AN2169:AN2232" si="1113">IF($C2169="","",IFERROR(INDEX(S_Trab,MATCH($C2169,S_Status,0)),"Não"))</f>
        <v/>
      </c>
      <c r="AO2169" s="42" t="str">
        <f t="shared" ref="AO2169:AO2232" si="1114">IF(OR($A2169="",$AK2169=""),"",$U2169-$AK2169-IF($J2169&lt;&gt;"Situação Atípica - Presente",N($K2169)+N($L2169),0))</f>
        <v/>
      </c>
      <c r="AP2169" s="41" t="str">
        <f t="shared" ref="AP2169:AP2232" si="1115">IF(OR($A2169="",TRIM($B2169)=""),"",TRIM($B2169)&amp;"|"&amp;$A2169)</f>
        <v/>
      </c>
      <c r="AQ2169" s="41" t="str">
        <f t="shared" ref="AQ2169:AQ2232" si="1116">IF(AND(P_CoberturaAuto="Sim",$A2169&lt;&gt;"",$A2169&gt;=P_InicioRegras,$Q2169="Normal / Fixo",$R2169&lt;&gt;"",ISERROR(SEARCH("ENCARREGADO",$R2169)),$AM2169="Sim",$W2169&gt;0),$A2169&amp;"|"&amp;$P2169,"")</f>
        <v/>
      </c>
      <c r="AR2169" s="41" t="str">
        <f>IF($AQ2169="","",COUNTIFS(L_ChaveCob,$AQ2169,L_Ausencia,"&gt;"&amp;$W2169)+COUNTIFS($AQ$4:$AQ2169,$AQ2169,$W$4:$W2169,$W2169))</f>
        <v/>
      </c>
      <c r="AS2169" s="42">
        <f t="shared" ref="AS2169:AS2232" si="1117">IF($AQ2169="",0,SUMIFS(L_Trab,L_Data,$A2169,L_Equipe,$P2169,L_Contrato,"Ferista",L_Status,"&lt;&gt;Remanejamento"))</f>
        <v>0</v>
      </c>
      <c r="AT2169" s="42">
        <f t="shared" ref="AT2169:AT2232" si="1118">IF(OR($AQ2169="",$AS2169=0),0,MAX(MIN($W2169,$AS2169-SUMIFS(L_Ausencia,L_ChaveCob,$AQ2169,L_OrdemCob,"&lt;"&amp;$AR2169)),0))</f>
        <v>0</v>
      </c>
      <c r="AU2169" s="42">
        <f t="shared" ref="AU2169:AU2232" si="1119">IF($AP2169="",0,SUMIFS(CP_Horas,CP_ChaveFalta,$AP2169,CP_Aprov,"&lt;&gt;Sim"))</f>
        <v>0</v>
      </c>
    </row>
    <row r="2170" spans="1:47" x14ac:dyDescent="0.2">
      <c r="A2170" s="35"/>
      <c r="B2170" s="36"/>
      <c r="C2170" s="36"/>
      <c r="D2170" s="36"/>
      <c r="E2170" s="37"/>
      <c r="F2170" s="37"/>
      <c r="G2170" s="36"/>
      <c r="H2170" s="36"/>
      <c r="I2170" s="36"/>
      <c r="J2170" s="36"/>
      <c r="K2170" s="37"/>
      <c r="L2170" s="37"/>
      <c r="M2170" s="37"/>
      <c r="N2170" s="38" t="str">
        <f t="shared" si="1088"/>
        <v/>
      </c>
      <c r="O2170" t="str">
        <f t="shared" si="1089"/>
        <v/>
      </c>
      <c r="P2170" t="str">
        <f t="shared" si="1090"/>
        <v/>
      </c>
      <c r="Q2170" t="str">
        <f t="shared" si="1091"/>
        <v/>
      </c>
      <c r="R2170" t="str">
        <f t="shared" si="1092"/>
        <v/>
      </c>
      <c r="S2170" t="str">
        <f t="shared" si="1093"/>
        <v/>
      </c>
      <c r="T2170" s="39" t="str">
        <f t="shared" si="1094"/>
        <v/>
      </c>
      <c r="U2170" s="40">
        <f t="shared" si="1095"/>
        <v>0</v>
      </c>
      <c r="V2170" s="40">
        <f t="shared" si="1096"/>
        <v>0</v>
      </c>
      <c r="W2170" s="40">
        <f t="shared" si="1097"/>
        <v>0</v>
      </c>
      <c r="X2170" t="str">
        <f t="shared" si="1098"/>
        <v/>
      </c>
      <c r="Y2170" s="40">
        <f t="shared" si="1099"/>
        <v>0</v>
      </c>
      <c r="Z2170" s="40">
        <f t="shared" si="1100"/>
        <v>0</v>
      </c>
      <c r="AA2170" s="40">
        <f t="shared" si="1101"/>
        <v>0</v>
      </c>
      <c r="AB2170" s="40">
        <f t="shared" si="1102"/>
        <v>0</v>
      </c>
      <c r="AC2170" s="40">
        <f t="shared" si="1103"/>
        <v>0</v>
      </c>
      <c r="AD2170" s="39">
        <f t="shared" si="1104"/>
        <v>0</v>
      </c>
      <c r="AE2170" s="39">
        <f t="shared" si="1105"/>
        <v>0</v>
      </c>
      <c r="AF2170" t="str">
        <f t="shared" si="1106"/>
        <v/>
      </c>
      <c r="AG2170" t="str">
        <f t="shared" si="1107"/>
        <v/>
      </c>
      <c r="AH2170" t="str">
        <f t="shared" si="1108"/>
        <v/>
      </c>
      <c r="AJ2170" s="41" t="str">
        <f t="shared" si="1109"/>
        <v/>
      </c>
      <c r="AK2170" s="42" t="str">
        <f t="shared" si="1110"/>
        <v/>
      </c>
      <c r="AL2170" s="41" t="str">
        <f t="shared" si="1111"/>
        <v/>
      </c>
      <c r="AM2170" s="41" t="str">
        <f t="shared" si="1112"/>
        <v/>
      </c>
      <c r="AN2170" s="41" t="str">
        <f t="shared" si="1113"/>
        <v/>
      </c>
      <c r="AO2170" s="42" t="str">
        <f t="shared" si="1114"/>
        <v/>
      </c>
      <c r="AP2170" s="41" t="str">
        <f t="shared" si="1115"/>
        <v/>
      </c>
      <c r="AQ2170" s="41" t="str">
        <f t="shared" si="1116"/>
        <v/>
      </c>
      <c r="AR2170" s="41" t="str">
        <f>IF($AQ2170="","",COUNTIFS(L_ChaveCob,$AQ2170,L_Ausencia,"&gt;"&amp;$W2170)+COUNTIFS($AQ$4:$AQ2170,$AQ2170,$W$4:$W2170,$W2170))</f>
        <v/>
      </c>
      <c r="AS2170" s="42">
        <f t="shared" si="1117"/>
        <v>0</v>
      </c>
      <c r="AT2170" s="42">
        <f t="shared" si="1118"/>
        <v>0</v>
      </c>
      <c r="AU2170" s="42">
        <f t="shared" si="1119"/>
        <v>0</v>
      </c>
    </row>
    <row r="2171" spans="1:47" x14ac:dyDescent="0.2">
      <c r="A2171" s="35"/>
      <c r="B2171" s="36"/>
      <c r="C2171" s="36"/>
      <c r="D2171" s="36"/>
      <c r="E2171" s="37"/>
      <c r="F2171" s="37"/>
      <c r="G2171" s="36"/>
      <c r="H2171" s="36"/>
      <c r="I2171" s="36"/>
      <c r="J2171" s="36"/>
      <c r="K2171" s="37"/>
      <c r="L2171" s="37"/>
      <c r="M2171" s="37"/>
      <c r="N2171" s="38" t="str">
        <f t="shared" si="1088"/>
        <v/>
      </c>
      <c r="O2171" t="str">
        <f t="shared" si="1089"/>
        <v/>
      </c>
      <c r="P2171" t="str">
        <f t="shared" si="1090"/>
        <v/>
      </c>
      <c r="Q2171" t="str">
        <f t="shared" si="1091"/>
        <v/>
      </c>
      <c r="R2171" t="str">
        <f t="shared" si="1092"/>
        <v/>
      </c>
      <c r="S2171" t="str">
        <f t="shared" si="1093"/>
        <v/>
      </c>
      <c r="T2171" s="39" t="str">
        <f t="shared" si="1094"/>
        <v/>
      </c>
      <c r="U2171" s="40">
        <f t="shared" si="1095"/>
        <v>0</v>
      </c>
      <c r="V2171" s="40">
        <f t="shared" si="1096"/>
        <v>0</v>
      </c>
      <c r="W2171" s="40">
        <f t="shared" si="1097"/>
        <v>0</v>
      </c>
      <c r="X2171" t="str">
        <f t="shared" si="1098"/>
        <v/>
      </c>
      <c r="Y2171" s="40">
        <f t="shared" si="1099"/>
        <v>0</v>
      </c>
      <c r="Z2171" s="40">
        <f t="shared" si="1100"/>
        <v>0</v>
      </c>
      <c r="AA2171" s="40">
        <f t="shared" si="1101"/>
        <v>0</v>
      </c>
      <c r="AB2171" s="40">
        <f t="shared" si="1102"/>
        <v>0</v>
      </c>
      <c r="AC2171" s="40">
        <f t="shared" si="1103"/>
        <v>0</v>
      </c>
      <c r="AD2171" s="39">
        <f t="shared" si="1104"/>
        <v>0</v>
      </c>
      <c r="AE2171" s="39">
        <f t="shared" si="1105"/>
        <v>0</v>
      </c>
      <c r="AF2171" t="str">
        <f t="shared" si="1106"/>
        <v/>
      </c>
      <c r="AG2171" t="str">
        <f t="shared" si="1107"/>
        <v/>
      </c>
      <c r="AH2171" t="str">
        <f t="shared" si="1108"/>
        <v/>
      </c>
      <c r="AJ2171" s="41" t="str">
        <f t="shared" si="1109"/>
        <v/>
      </c>
      <c r="AK2171" s="42" t="str">
        <f t="shared" si="1110"/>
        <v/>
      </c>
      <c r="AL2171" s="41" t="str">
        <f t="shared" si="1111"/>
        <v/>
      </c>
      <c r="AM2171" s="41" t="str">
        <f t="shared" si="1112"/>
        <v/>
      </c>
      <c r="AN2171" s="41" t="str">
        <f t="shared" si="1113"/>
        <v/>
      </c>
      <c r="AO2171" s="42" t="str">
        <f t="shared" si="1114"/>
        <v/>
      </c>
      <c r="AP2171" s="41" t="str">
        <f t="shared" si="1115"/>
        <v/>
      </c>
      <c r="AQ2171" s="41" t="str">
        <f t="shared" si="1116"/>
        <v/>
      </c>
      <c r="AR2171" s="41" t="str">
        <f>IF($AQ2171="","",COUNTIFS(L_ChaveCob,$AQ2171,L_Ausencia,"&gt;"&amp;$W2171)+COUNTIFS($AQ$4:$AQ2171,$AQ2171,$W$4:$W2171,$W2171))</f>
        <v/>
      </c>
      <c r="AS2171" s="42">
        <f t="shared" si="1117"/>
        <v>0</v>
      </c>
      <c r="AT2171" s="42">
        <f t="shared" si="1118"/>
        <v>0</v>
      </c>
      <c r="AU2171" s="42">
        <f t="shared" si="1119"/>
        <v>0</v>
      </c>
    </row>
    <row r="2172" spans="1:47" x14ac:dyDescent="0.2">
      <c r="A2172" s="35"/>
      <c r="B2172" s="36"/>
      <c r="C2172" s="36"/>
      <c r="D2172" s="36"/>
      <c r="E2172" s="37"/>
      <c r="F2172" s="37"/>
      <c r="G2172" s="36"/>
      <c r="H2172" s="36"/>
      <c r="I2172" s="36"/>
      <c r="J2172" s="36"/>
      <c r="K2172" s="37"/>
      <c r="L2172" s="37"/>
      <c r="M2172" s="37"/>
      <c r="N2172" s="38" t="str">
        <f t="shared" si="1088"/>
        <v/>
      </c>
      <c r="O2172" t="str">
        <f t="shared" si="1089"/>
        <v/>
      </c>
      <c r="P2172" t="str">
        <f t="shared" si="1090"/>
        <v/>
      </c>
      <c r="Q2172" t="str">
        <f t="shared" si="1091"/>
        <v/>
      </c>
      <c r="R2172" t="str">
        <f t="shared" si="1092"/>
        <v/>
      </c>
      <c r="S2172" t="str">
        <f t="shared" si="1093"/>
        <v/>
      </c>
      <c r="T2172" s="39" t="str">
        <f t="shared" si="1094"/>
        <v/>
      </c>
      <c r="U2172" s="40">
        <f t="shared" si="1095"/>
        <v>0</v>
      </c>
      <c r="V2172" s="40">
        <f t="shared" si="1096"/>
        <v>0</v>
      </c>
      <c r="W2172" s="40">
        <f t="shared" si="1097"/>
        <v>0</v>
      </c>
      <c r="X2172" t="str">
        <f t="shared" si="1098"/>
        <v/>
      </c>
      <c r="Y2172" s="40">
        <f t="shared" si="1099"/>
        <v>0</v>
      </c>
      <c r="Z2172" s="40">
        <f t="shared" si="1100"/>
        <v>0</v>
      </c>
      <c r="AA2172" s="40">
        <f t="shared" si="1101"/>
        <v>0</v>
      </c>
      <c r="AB2172" s="40">
        <f t="shared" si="1102"/>
        <v>0</v>
      </c>
      <c r="AC2172" s="40">
        <f t="shared" si="1103"/>
        <v>0</v>
      </c>
      <c r="AD2172" s="39">
        <f t="shared" si="1104"/>
        <v>0</v>
      </c>
      <c r="AE2172" s="39">
        <f t="shared" si="1105"/>
        <v>0</v>
      </c>
      <c r="AF2172" t="str">
        <f t="shared" si="1106"/>
        <v/>
      </c>
      <c r="AG2172" t="str">
        <f t="shared" si="1107"/>
        <v/>
      </c>
      <c r="AH2172" t="str">
        <f t="shared" si="1108"/>
        <v/>
      </c>
      <c r="AJ2172" s="41" t="str">
        <f t="shared" si="1109"/>
        <v/>
      </c>
      <c r="AK2172" s="42" t="str">
        <f t="shared" si="1110"/>
        <v/>
      </c>
      <c r="AL2172" s="41" t="str">
        <f t="shared" si="1111"/>
        <v/>
      </c>
      <c r="AM2172" s="41" t="str">
        <f t="shared" si="1112"/>
        <v/>
      </c>
      <c r="AN2172" s="41" t="str">
        <f t="shared" si="1113"/>
        <v/>
      </c>
      <c r="AO2172" s="42" t="str">
        <f t="shared" si="1114"/>
        <v/>
      </c>
      <c r="AP2172" s="41" t="str">
        <f t="shared" si="1115"/>
        <v/>
      </c>
      <c r="AQ2172" s="41" t="str">
        <f t="shared" si="1116"/>
        <v/>
      </c>
      <c r="AR2172" s="41" t="str">
        <f>IF($AQ2172="","",COUNTIFS(L_ChaveCob,$AQ2172,L_Ausencia,"&gt;"&amp;$W2172)+COUNTIFS($AQ$4:$AQ2172,$AQ2172,$W$4:$W2172,$W2172))</f>
        <v/>
      </c>
      <c r="AS2172" s="42">
        <f t="shared" si="1117"/>
        <v>0</v>
      </c>
      <c r="AT2172" s="42">
        <f t="shared" si="1118"/>
        <v>0</v>
      </c>
      <c r="AU2172" s="42">
        <f t="shared" si="1119"/>
        <v>0</v>
      </c>
    </row>
    <row r="2173" spans="1:47" x14ac:dyDescent="0.2">
      <c r="A2173" s="35"/>
      <c r="B2173" s="36"/>
      <c r="C2173" s="36"/>
      <c r="D2173" s="36"/>
      <c r="E2173" s="37"/>
      <c r="F2173" s="37"/>
      <c r="G2173" s="36"/>
      <c r="H2173" s="36"/>
      <c r="I2173" s="36"/>
      <c r="J2173" s="36"/>
      <c r="K2173" s="37"/>
      <c r="L2173" s="37"/>
      <c r="M2173" s="37"/>
      <c r="N2173" s="38" t="str">
        <f t="shared" si="1088"/>
        <v/>
      </c>
      <c r="O2173" t="str">
        <f t="shared" si="1089"/>
        <v/>
      </c>
      <c r="P2173" t="str">
        <f t="shared" si="1090"/>
        <v/>
      </c>
      <c r="Q2173" t="str">
        <f t="shared" si="1091"/>
        <v/>
      </c>
      <c r="R2173" t="str">
        <f t="shared" si="1092"/>
        <v/>
      </c>
      <c r="S2173" t="str">
        <f t="shared" si="1093"/>
        <v/>
      </c>
      <c r="T2173" s="39" t="str">
        <f t="shared" si="1094"/>
        <v/>
      </c>
      <c r="U2173" s="40">
        <f t="shared" si="1095"/>
        <v>0</v>
      </c>
      <c r="V2173" s="40">
        <f t="shared" si="1096"/>
        <v>0</v>
      </c>
      <c r="W2173" s="40">
        <f t="shared" si="1097"/>
        <v>0</v>
      </c>
      <c r="X2173" t="str">
        <f t="shared" si="1098"/>
        <v/>
      </c>
      <c r="Y2173" s="40">
        <f t="shared" si="1099"/>
        <v>0</v>
      </c>
      <c r="Z2173" s="40">
        <f t="shared" si="1100"/>
        <v>0</v>
      </c>
      <c r="AA2173" s="40">
        <f t="shared" si="1101"/>
        <v>0</v>
      </c>
      <c r="AB2173" s="40">
        <f t="shared" si="1102"/>
        <v>0</v>
      </c>
      <c r="AC2173" s="40">
        <f t="shared" si="1103"/>
        <v>0</v>
      </c>
      <c r="AD2173" s="39">
        <f t="shared" si="1104"/>
        <v>0</v>
      </c>
      <c r="AE2173" s="39">
        <f t="shared" si="1105"/>
        <v>0</v>
      </c>
      <c r="AF2173" t="str">
        <f t="shared" si="1106"/>
        <v/>
      </c>
      <c r="AG2173" t="str">
        <f t="shared" si="1107"/>
        <v/>
      </c>
      <c r="AH2173" t="str">
        <f t="shared" si="1108"/>
        <v/>
      </c>
      <c r="AJ2173" s="41" t="str">
        <f t="shared" si="1109"/>
        <v/>
      </c>
      <c r="AK2173" s="42" t="str">
        <f t="shared" si="1110"/>
        <v/>
      </c>
      <c r="AL2173" s="41" t="str">
        <f t="shared" si="1111"/>
        <v/>
      </c>
      <c r="AM2173" s="41" t="str">
        <f t="shared" si="1112"/>
        <v/>
      </c>
      <c r="AN2173" s="41" t="str">
        <f t="shared" si="1113"/>
        <v/>
      </c>
      <c r="AO2173" s="42" t="str">
        <f t="shared" si="1114"/>
        <v/>
      </c>
      <c r="AP2173" s="41" t="str">
        <f t="shared" si="1115"/>
        <v/>
      </c>
      <c r="AQ2173" s="41" t="str">
        <f t="shared" si="1116"/>
        <v/>
      </c>
      <c r="AR2173" s="41" t="str">
        <f>IF($AQ2173="","",COUNTIFS(L_ChaveCob,$AQ2173,L_Ausencia,"&gt;"&amp;$W2173)+COUNTIFS($AQ$4:$AQ2173,$AQ2173,$W$4:$W2173,$W2173))</f>
        <v/>
      </c>
      <c r="AS2173" s="42">
        <f t="shared" si="1117"/>
        <v>0</v>
      </c>
      <c r="AT2173" s="42">
        <f t="shared" si="1118"/>
        <v>0</v>
      </c>
      <c r="AU2173" s="42">
        <f t="shared" si="1119"/>
        <v>0</v>
      </c>
    </row>
    <row r="2174" spans="1:47" x14ac:dyDescent="0.2">
      <c r="A2174" s="35"/>
      <c r="B2174" s="36"/>
      <c r="C2174" s="36"/>
      <c r="D2174" s="36"/>
      <c r="E2174" s="37"/>
      <c r="F2174" s="37"/>
      <c r="G2174" s="36"/>
      <c r="H2174" s="36"/>
      <c r="I2174" s="36"/>
      <c r="J2174" s="36"/>
      <c r="K2174" s="37"/>
      <c r="L2174" s="37"/>
      <c r="M2174" s="37"/>
      <c r="N2174" s="38" t="str">
        <f t="shared" si="1088"/>
        <v/>
      </c>
      <c r="O2174" t="str">
        <f t="shared" si="1089"/>
        <v/>
      </c>
      <c r="P2174" t="str">
        <f t="shared" si="1090"/>
        <v/>
      </c>
      <c r="Q2174" t="str">
        <f t="shared" si="1091"/>
        <v/>
      </c>
      <c r="R2174" t="str">
        <f t="shared" si="1092"/>
        <v/>
      </c>
      <c r="S2174" t="str">
        <f t="shared" si="1093"/>
        <v/>
      </c>
      <c r="T2174" s="39" t="str">
        <f t="shared" si="1094"/>
        <v/>
      </c>
      <c r="U2174" s="40">
        <f t="shared" si="1095"/>
        <v>0</v>
      </c>
      <c r="V2174" s="40">
        <f t="shared" si="1096"/>
        <v>0</v>
      </c>
      <c r="W2174" s="40">
        <f t="shared" si="1097"/>
        <v>0</v>
      </c>
      <c r="X2174" t="str">
        <f t="shared" si="1098"/>
        <v/>
      </c>
      <c r="Y2174" s="40">
        <f t="shared" si="1099"/>
        <v>0</v>
      </c>
      <c r="Z2174" s="40">
        <f t="shared" si="1100"/>
        <v>0</v>
      </c>
      <c r="AA2174" s="40">
        <f t="shared" si="1101"/>
        <v>0</v>
      </c>
      <c r="AB2174" s="40">
        <f t="shared" si="1102"/>
        <v>0</v>
      </c>
      <c r="AC2174" s="40">
        <f t="shared" si="1103"/>
        <v>0</v>
      </c>
      <c r="AD2174" s="39">
        <f t="shared" si="1104"/>
        <v>0</v>
      </c>
      <c r="AE2174" s="39">
        <f t="shared" si="1105"/>
        <v>0</v>
      </c>
      <c r="AF2174" t="str">
        <f t="shared" si="1106"/>
        <v/>
      </c>
      <c r="AG2174" t="str">
        <f t="shared" si="1107"/>
        <v/>
      </c>
      <c r="AH2174" t="str">
        <f t="shared" si="1108"/>
        <v/>
      </c>
      <c r="AJ2174" s="41" t="str">
        <f t="shared" si="1109"/>
        <v/>
      </c>
      <c r="AK2174" s="42" t="str">
        <f t="shared" si="1110"/>
        <v/>
      </c>
      <c r="AL2174" s="41" t="str">
        <f t="shared" si="1111"/>
        <v/>
      </c>
      <c r="AM2174" s="41" t="str">
        <f t="shared" si="1112"/>
        <v/>
      </c>
      <c r="AN2174" s="41" t="str">
        <f t="shared" si="1113"/>
        <v/>
      </c>
      <c r="AO2174" s="42" t="str">
        <f t="shared" si="1114"/>
        <v/>
      </c>
      <c r="AP2174" s="41" t="str">
        <f t="shared" si="1115"/>
        <v/>
      </c>
      <c r="AQ2174" s="41" t="str">
        <f t="shared" si="1116"/>
        <v/>
      </c>
      <c r="AR2174" s="41" t="str">
        <f>IF($AQ2174="","",COUNTIFS(L_ChaveCob,$AQ2174,L_Ausencia,"&gt;"&amp;$W2174)+COUNTIFS($AQ$4:$AQ2174,$AQ2174,$W$4:$W2174,$W2174))</f>
        <v/>
      </c>
      <c r="AS2174" s="42">
        <f t="shared" si="1117"/>
        <v>0</v>
      </c>
      <c r="AT2174" s="42">
        <f t="shared" si="1118"/>
        <v>0</v>
      </c>
      <c r="AU2174" s="42">
        <f t="shared" si="1119"/>
        <v>0</v>
      </c>
    </row>
    <row r="2175" spans="1:47" x14ac:dyDescent="0.2">
      <c r="A2175" s="35"/>
      <c r="B2175" s="36"/>
      <c r="C2175" s="36"/>
      <c r="D2175" s="36"/>
      <c r="E2175" s="37"/>
      <c r="F2175" s="37"/>
      <c r="G2175" s="36"/>
      <c r="H2175" s="36"/>
      <c r="I2175" s="36"/>
      <c r="J2175" s="36"/>
      <c r="K2175" s="37"/>
      <c r="L2175" s="37"/>
      <c r="M2175" s="37"/>
      <c r="N2175" s="38" t="str">
        <f t="shared" si="1088"/>
        <v/>
      </c>
      <c r="O2175" t="str">
        <f t="shared" si="1089"/>
        <v/>
      </c>
      <c r="P2175" t="str">
        <f t="shared" si="1090"/>
        <v/>
      </c>
      <c r="Q2175" t="str">
        <f t="shared" si="1091"/>
        <v/>
      </c>
      <c r="R2175" t="str">
        <f t="shared" si="1092"/>
        <v/>
      </c>
      <c r="S2175" t="str">
        <f t="shared" si="1093"/>
        <v/>
      </c>
      <c r="T2175" s="39" t="str">
        <f t="shared" si="1094"/>
        <v/>
      </c>
      <c r="U2175" s="40">
        <f t="shared" si="1095"/>
        <v>0</v>
      </c>
      <c r="V2175" s="40">
        <f t="shared" si="1096"/>
        <v>0</v>
      </c>
      <c r="W2175" s="40">
        <f t="shared" si="1097"/>
        <v>0</v>
      </c>
      <c r="X2175" t="str">
        <f t="shared" si="1098"/>
        <v/>
      </c>
      <c r="Y2175" s="40">
        <f t="shared" si="1099"/>
        <v>0</v>
      </c>
      <c r="Z2175" s="40">
        <f t="shared" si="1100"/>
        <v>0</v>
      </c>
      <c r="AA2175" s="40">
        <f t="shared" si="1101"/>
        <v>0</v>
      </c>
      <c r="AB2175" s="40">
        <f t="shared" si="1102"/>
        <v>0</v>
      </c>
      <c r="AC2175" s="40">
        <f t="shared" si="1103"/>
        <v>0</v>
      </c>
      <c r="AD2175" s="39">
        <f t="shared" si="1104"/>
        <v>0</v>
      </c>
      <c r="AE2175" s="39">
        <f t="shared" si="1105"/>
        <v>0</v>
      </c>
      <c r="AF2175" t="str">
        <f t="shared" si="1106"/>
        <v/>
      </c>
      <c r="AG2175" t="str">
        <f t="shared" si="1107"/>
        <v/>
      </c>
      <c r="AH2175" t="str">
        <f t="shared" si="1108"/>
        <v/>
      </c>
      <c r="AJ2175" s="41" t="str">
        <f t="shared" si="1109"/>
        <v/>
      </c>
      <c r="AK2175" s="42" t="str">
        <f t="shared" si="1110"/>
        <v/>
      </c>
      <c r="AL2175" s="41" t="str">
        <f t="shared" si="1111"/>
        <v/>
      </c>
      <c r="AM2175" s="41" t="str">
        <f t="shared" si="1112"/>
        <v/>
      </c>
      <c r="AN2175" s="41" t="str">
        <f t="shared" si="1113"/>
        <v/>
      </c>
      <c r="AO2175" s="42" t="str">
        <f t="shared" si="1114"/>
        <v/>
      </c>
      <c r="AP2175" s="41" t="str">
        <f t="shared" si="1115"/>
        <v/>
      </c>
      <c r="AQ2175" s="41" t="str">
        <f t="shared" si="1116"/>
        <v/>
      </c>
      <c r="AR2175" s="41" t="str">
        <f>IF($AQ2175="","",COUNTIFS(L_ChaveCob,$AQ2175,L_Ausencia,"&gt;"&amp;$W2175)+COUNTIFS($AQ$4:$AQ2175,$AQ2175,$W$4:$W2175,$W2175))</f>
        <v/>
      </c>
      <c r="AS2175" s="42">
        <f t="shared" si="1117"/>
        <v>0</v>
      </c>
      <c r="AT2175" s="42">
        <f t="shared" si="1118"/>
        <v>0</v>
      </c>
      <c r="AU2175" s="42">
        <f t="shared" si="1119"/>
        <v>0</v>
      </c>
    </row>
    <row r="2176" spans="1:47" x14ac:dyDescent="0.2">
      <c r="A2176" s="35"/>
      <c r="B2176" s="36"/>
      <c r="C2176" s="36"/>
      <c r="D2176" s="36"/>
      <c r="E2176" s="37"/>
      <c r="F2176" s="37"/>
      <c r="G2176" s="36"/>
      <c r="H2176" s="36"/>
      <c r="I2176" s="36"/>
      <c r="J2176" s="36"/>
      <c r="K2176" s="37"/>
      <c r="L2176" s="37"/>
      <c r="M2176" s="37"/>
      <c r="N2176" s="38" t="str">
        <f t="shared" si="1088"/>
        <v/>
      </c>
      <c r="O2176" t="str">
        <f t="shared" si="1089"/>
        <v/>
      </c>
      <c r="P2176" t="str">
        <f t="shared" si="1090"/>
        <v/>
      </c>
      <c r="Q2176" t="str">
        <f t="shared" si="1091"/>
        <v/>
      </c>
      <c r="R2176" t="str">
        <f t="shared" si="1092"/>
        <v/>
      </c>
      <c r="S2176" t="str">
        <f t="shared" si="1093"/>
        <v/>
      </c>
      <c r="T2176" s="39" t="str">
        <f t="shared" si="1094"/>
        <v/>
      </c>
      <c r="U2176" s="40">
        <f t="shared" si="1095"/>
        <v>0</v>
      </c>
      <c r="V2176" s="40">
        <f t="shared" si="1096"/>
        <v>0</v>
      </c>
      <c r="W2176" s="40">
        <f t="shared" si="1097"/>
        <v>0</v>
      </c>
      <c r="X2176" t="str">
        <f t="shared" si="1098"/>
        <v/>
      </c>
      <c r="Y2176" s="40">
        <f t="shared" si="1099"/>
        <v>0</v>
      </c>
      <c r="Z2176" s="40">
        <f t="shared" si="1100"/>
        <v>0</v>
      </c>
      <c r="AA2176" s="40">
        <f t="shared" si="1101"/>
        <v>0</v>
      </c>
      <c r="AB2176" s="40">
        <f t="shared" si="1102"/>
        <v>0</v>
      </c>
      <c r="AC2176" s="40">
        <f t="shared" si="1103"/>
        <v>0</v>
      </c>
      <c r="AD2176" s="39">
        <f t="shared" si="1104"/>
        <v>0</v>
      </c>
      <c r="AE2176" s="39">
        <f t="shared" si="1105"/>
        <v>0</v>
      </c>
      <c r="AF2176" t="str">
        <f t="shared" si="1106"/>
        <v/>
      </c>
      <c r="AG2176" t="str">
        <f t="shared" si="1107"/>
        <v/>
      </c>
      <c r="AH2176" t="str">
        <f t="shared" si="1108"/>
        <v/>
      </c>
      <c r="AJ2176" s="41" t="str">
        <f t="shared" si="1109"/>
        <v/>
      </c>
      <c r="AK2176" s="42" t="str">
        <f t="shared" si="1110"/>
        <v/>
      </c>
      <c r="AL2176" s="41" t="str">
        <f t="shared" si="1111"/>
        <v/>
      </c>
      <c r="AM2176" s="41" t="str">
        <f t="shared" si="1112"/>
        <v/>
      </c>
      <c r="AN2176" s="41" t="str">
        <f t="shared" si="1113"/>
        <v/>
      </c>
      <c r="AO2176" s="42" t="str">
        <f t="shared" si="1114"/>
        <v/>
      </c>
      <c r="AP2176" s="41" t="str">
        <f t="shared" si="1115"/>
        <v/>
      </c>
      <c r="AQ2176" s="41" t="str">
        <f t="shared" si="1116"/>
        <v/>
      </c>
      <c r="AR2176" s="41" t="str">
        <f>IF($AQ2176="","",COUNTIFS(L_ChaveCob,$AQ2176,L_Ausencia,"&gt;"&amp;$W2176)+COUNTIFS($AQ$4:$AQ2176,$AQ2176,$W$4:$W2176,$W2176))</f>
        <v/>
      </c>
      <c r="AS2176" s="42">
        <f t="shared" si="1117"/>
        <v>0</v>
      </c>
      <c r="AT2176" s="42">
        <f t="shared" si="1118"/>
        <v>0</v>
      </c>
      <c r="AU2176" s="42">
        <f t="shared" si="1119"/>
        <v>0</v>
      </c>
    </row>
    <row r="2177" spans="1:47" x14ac:dyDescent="0.2">
      <c r="A2177" s="35"/>
      <c r="B2177" s="36"/>
      <c r="C2177" s="36"/>
      <c r="D2177" s="36"/>
      <c r="E2177" s="37"/>
      <c r="F2177" s="37"/>
      <c r="G2177" s="36"/>
      <c r="H2177" s="36"/>
      <c r="I2177" s="36"/>
      <c r="J2177" s="36"/>
      <c r="K2177" s="37"/>
      <c r="L2177" s="37"/>
      <c r="M2177" s="37"/>
      <c r="N2177" s="38" t="str">
        <f t="shared" si="1088"/>
        <v/>
      </c>
      <c r="O2177" t="str">
        <f t="shared" si="1089"/>
        <v/>
      </c>
      <c r="P2177" t="str">
        <f t="shared" si="1090"/>
        <v/>
      </c>
      <c r="Q2177" t="str">
        <f t="shared" si="1091"/>
        <v/>
      </c>
      <c r="R2177" t="str">
        <f t="shared" si="1092"/>
        <v/>
      </c>
      <c r="S2177" t="str">
        <f t="shared" si="1093"/>
        <v/>
      </c>
      <c r="T2177" s="39" t="str">
        <f t="shared" si="1094"/>
        <v/>
      </c>
      <c r="U2177" s="40">
        <f t="shared" si="1095"/>
        <v>0</v>
      </c>
      <c r="V2177" s="40">
        <f t="shared" si="1096"/>
        <v>0</v>
      </c>
      <c r="W2177" s="40">
        <f t="shared" si="1097"/>
        <v>0</v>
      </c>
      <c r="X2177" t="str">
        <f t="shared" si="1098"/>
        <v/>
      </c>
      <c r="Y2177" s="40">
        <f t="shared" si="1099"/>
        <v>0</v>
      </c>
      <c r="Z2177" s="40">
        <f t="shared" si="1100"/>
        <v>0</v>
      </c>
      <c r="AA2177" s="40">
        <f t="shared" si="1101"/>
        <v>0</v>
      </c>
      <c r="AB2177" s="40">
        <f t="shared" si="1102"/>
        <v>0</v>
      </c>
      <c r="AC2177" s="40">
        <f t="shared" si="1103"/>
        <v>0</v>
      </c>
      <c r="AD2177" s="39">
        <f t="shared" si="1104"/>
        <v>0</v>
      </c>
      <c r="AE2177" s="39">
        <f t="shared" si="1105"/>
        <v>0</v>
      </c>
      <c r="AF2177" t="str">
        <f t="shared" si="1106"/>
        <v/>
      </c>
      <c r="AG2177" t="str">
        <f t="shared" si="1107"/>
        <v/>
      </c>
      <c r="AH2177" t="str">
        <f t="shared" si="1108"/>
        <v/>
      </c>
      <c r="AJ2177" s="41" t="str">
        <f t="shared" si="1109"/>
        <v/>
      </c>
      <c r="AK2177" s="42" t="str">
        <f t="shared" si="1110"/>
        <v/>
      </c>
      <c r="AL2177" s="41" t="str">
        <f t="shared" si="1111"/>
        <v/>
      </c>
      <c r="AM2177" s="41" t="str">
        <f t="shared" si="1112"/>
        <v/>
      </c>
      <c r="AN2177" s="41" t="str">
        <f t="shared" si="1113"/>
        <v/>
      </c>
      <c r="AO2177" s="42" t="str">
        <f t="shared" si="1114"/>
        <v/>
      </c>
      <c r="AP2177" s="41" t="str">
        <f t="shared" si="1115"/>
        <v/>
      </c>
      <c r="AQ2177" s="41" t="str">
        <f t="shared" si="1116"/>
        <v/>
      </c>
      <c r="AR2177" s="41" t="str">
        <f>IF($AQ2177="","",COUNTIFS(L_ChaveCob,$AQ2177,L_Ausencia,"&gt;"&amp;$W2177)+COUNTIFS($AQ$4:$AQ2177,$AQ2177,$W$4:$W2177,$W2177))</f>
        <v/>
      </c>
      <c r="AS2177" s="42">
        <f t="shared" si="1117"/>
        <v>0</v>
      </c>
      <c r="AT2177" s="42">
        <f t="shared" si="1118"/>
        <v>0</v>
      </c>
      <c r="AU2177" s="42">
        <f t="shared" si="1119"/>
        <v>0</v>
      </c>
    </row>
    <row r="2178" spans="1:47" x14ac:dyDescent="0.2">
      <c r="A2178" s="35"/>
      <c r="B2178" s="36"/>
      <c r="C2178" s="36"/>
      <c r="D2178" s="36"/>
      <c r="E2178" s="37"/>
      <c r="F2178" s="37"/>
      <c r="G2178" s="36"/>
      <c r="H2178" s="36"/>
      <c r="I2178" s="36"/>
      <c r="J2178" s="36"/>
      <c r="K2178" s="37"/>
      <c r="L2178" s="37"/>
      <c r="M2178" s="37"/>
      <c r="N2178" s="38" t="str">
        <f t="shared" si="1088"/>
        <v/>
      </c>
      <c r="O2178" t="str">
        <f t="shared" si="1089"/>
        <v/>
      </c>
      <c r="P2178" t="str">
        <f t="shared" si="1090"/>
        <v/>
      </c>
      <c r="Q2178" t="str">
        <f t="shared" si="1091"/>
        <v/>
      </c>
      <c r="R2178" t="str">
        <f t="shared" si="1092"/>
        <v/>
      </c>
      <c r="S2178" t="str">
        <f t="shared" si="1093"/>
        <v/>
      </c>
      <c r="T2178" s="39" t="str">
        <f t="shared" si="1094"/>
        <v/>
      </c>
      <c r="U2178" s="40">
        <f t="shared" si="1095"/>
        <v>0</v>
      </c>
      <c r="V2178" s="40">
        <f t="shared" si="1096"/>
        <v>0</v>
      </c>
      <c r="W2178" s="40">
        <f t="shared" si="1097"/>
        <v>0</v>
      </c>
      <c r="X2178" t="str">
        <f t="shared" si="1098"/>
        <v/>
      </c>
      <c r="Y2178" s="40">
        <f t="shared" si="1099"/>
        <v>0</v>
      </c>
      <c r="Z2178" s="40">
        <f t="shared" si="1100"/>
        <v>0</v>
      </c>
      <c r="AA2178" s="40">
        <f t="shared" si="1101"/>
        <v>0</v>
      </c>
      <c r="AB2178" s="40">
        <f t="shared" si="1102"/>
        <v>0</v>
      </c>
      <c r="AC2178" s="40">
        <f t="shared" si="1103"/>
        <v>0</v>
      </c>
      <c r="AD2178" s="39">
        <f t="shared" si="1104"/>
        <v>0</v>
      </c>
      <c r="AE2178" s="39">
        <f t="shared" si="1105"/>
        <v>0</v>
      </c>
      <c r="AF2178" t="str">
        <f t="shared" si="1106"/>
        <v/>
      </c>
      <c r="AG2178" t="str">
        <f t="shared" si="1107"/>
        <v/>
      </c>
      <c r="AH2178" t="str">
        <f t="shared" si="1108"/>
        <v/>
      </c>
      <c r="AJ2178" s="41" t="str">
        <f t="shared" si="1109"/>
        <v/>
      </c>
      <c r="AK2178" s="42" t="str">
        <f t="shared" si="1110"/>
        <v/>
      </c>
      <c r="AL2178" s="41" t="str">
        <f t="shared" si="1111"/>
        <v/>
      </c>
      <c r="AM2178" s="41" t="str">
        <f t="shared" si="1112"/>
        <v/>
      </c>
      <c r="AN2178" s="41" t="str">
        <f t="shared" si="1113"/>
        <v/>
      </c>
      <c r="AO2178" s="42" t="str">
        <f t="shared" si="1114"/>
        <v/>
      </c>
      <c r="AP2178" s="41" t="str">
        <f t="shared" si="1115"/>
        <v/>
      </c>
      <c r="AQ2178" s="41" t="str">
        <f t="shared" si="1116"/>
        <v/>
      </c>
      <c r="AR2178" s="41" t="str">
        <f>IF($AQ2178="","",COUNTIFS(L_ChaveCob,$AQ2178,L_Ausencia,"&gt;"&amp;$W2178)+COUNTIFS($AQ$4:$AQ2178,$AQ2178,$W$4:$W2178,$W2178))</f>
        <v/>
      </c>
      <c r="AS2178" s="42">
        <f t="shared" si="1117"/>
        <v>0</v>
      </c>
      <c r="AT2178" s="42">
        <f t="shared" si="1118"/>
        <v>0</v>
      </c>
      <c r="AU2178" s="42">
        <f t="shared" si="1119"/>
        <v>0</v>
      </c>
    </row>
    <row r="2179" spans="1:47" x14ac:dyDescent="0.2">
      <c r="A2179" s="35"/>
      <c r="B2179" s="36"/>
      <c r="C2179" s="36"/>
      <c r="D2179" s="36"/>
      <c r="E2179" s="37"/>
      <c r="F2179" s="37"/>
      <c r="G2179" s="36"/>
      <c r="H2179" s="36"/>
      <c r="I2179" s="36"/>
      <c r="J2179" s="36"/>
      <c r="K2179" s="37"/>
      <c r="L2179" s="37"/>
      <c r="M2179" s="37"/>
      <c r="N2179" s="38" t="str">
        <f t="shared" si="1088"/>
        <v/>
      </c>
      <c r="O2179" t="str">
        <f t="shared" si="1089"/>
        <v/>
      </c>
      <c r="P2179" t="str">
        <f t="shared" si="1090"/>
        <v/>
      </c>
      <c r="Q2179" t="str">
        <f t="shared" si="1091"/>
        <v/>
      </c>
      <c r="R2179" t="str">
        <f t="shared" si="1092"/>
        <v/>
      </c>
      <c r="S2179" t="str">
        <f t="shared" si="1093"/>
        <v/>
      </c>
      <c r="T2179" s="39" t="str">
        <f t="shared" si="1094"/>
        <v/>
      </c>
      <c r="U2179" s="40">
        <f t="shared" si="1095"/>
        <v>0</v>
      </c>
      <c r="V2179" s="40">
        <f t="shared" si="1096"/>
        <v>0</v>
      </c>
      <c r="W2179" s="40">
        <f t="shared" si="1097"/>
        <v>0</v>
      </c>
      <c r="X2179" t="str">
        <f t="shared" si="1098"/>
        <v/>
      </c>
      <c r="Y2179" s="40">
        <f t="shared" si="1099"/>
        <v>0</v>
      </c>
      <c r="Z2179" s="40">
        <f t="shared" si="1100"/>
        <v>0</v>
      </c>
      <c r="AA2179" s="40">
        <f t="shared" si="1101"/>
        <v>0</v>
      </c>
      <c r="AB2179" s="40">
        <f t="shared" si="1102"/>
        <v>0</v>
      </c>
      <c r="AC2179" s="40">
        <f t="shared" si="1103"/>
        <v>0</v>
      </c>
      <c r="AD2179" s="39">
        <f t="shared" si="1104"/>
        <v>0</v>
      </c>
      <c r="AE2179" s="39">
        <f t="shared" si="1105"/>
        <v>0</v>
      </c>
      <c r="AF2179" t="str">
        <f t="shared" si="1106"/>
        <v/>
      </c>
      <c r="AG2179" t="str">
        <f t="shared" si="1107"/>
        <v/>
      </c>
      <c r="AH2179" t="str">
        <f t="shared" si="1108"/>
        <v/>
      </c>
      <c r="AJ2179" s="41" t="str">
        <f t="shared" si="1109"/>
        <v/>
      </c>
      <c r="AK2179" s="42" t="str">
        <f t="shared" si="1110"/>
        <v/>
      </c>
      <c r="AL2179" s="41" t="str">
        <f t="shared" si="1111"/>
        <v/>
      </c>
      <c r="AM2179" s="41" t="str">
        <f t="shared" si="1112"/>
        <v/>
      </c>
      <c r="AN2179" s="41" t="str">
        <f t="shared" si="1113"/>
        <v/>
      </c>
      <c r="AO2179" s="42" t="str">
        <f t="shared" si="1114"/>
        <v/>
      </c>
      <c r="AP2179" s="41" t="str">
        <f t="shared" si="1115"/>
        <v/>
      </c>
      <c r="AQ2179" s="41" t="str">
        <f t="shared" si="1116"/>
        <v/>
      </c>
      <c r="AR2179" s="41" t="str">
        <f>IF($AQ2179="","",COUNTIFS(L_ChaveCob,$AQ2179,L_Ausencia,"&gt;"&amp;$W2179)+COUNTIFS($AQ$4:$AQ2179,$AQ2179,$W$4:$W2179,$W2179))</f>
        <v/>
      </c>
      <c r="AS2179" s="42">
        <f t="shared" si="1117"/>
        <v>0</v>
      </c>
      <c r="AT2179" s="42">
        <f t="shared" si="1118"/>
        <v>0</v>
      </c>
      <c r="AU2179" s="42">
        <f t="shared" si="1119"/>
        <v>0</v>
      </c>
    </row>
    <row r="2180" spans="1:47" x14ac:dyDescent="0.2">
      <c r="A2180" s="35"/>
      <c r="B2180" s="36"/>
      <c r="C2180" s="36"/>
      <c r="D2180" s="36"/>
      <c r="E2180" s="37"/>
      <c r="F2180" s="37"/>
      <c r="G2180" s="36"/>
      <c r="H2180" s="36"/>
      <c r="I2180" s="36"/>
      <c r="J2180" s="36"/>
      <c r="K2180" s="37"/>
      <c r="L2180" s="37"/>
      <c r="M2180" s="37"/>
      <c r="N2180" s="38" t="str">
        <f t="shared" si="1088"/>
        <v/>
      </c>
      <c r="O2180" t="str">
        <f t="shared" si="1089"/>
        <v/>
      </c>
      <c r="P2180" t="str">
        <f t="shared" si="1090"/>
        <v/>
      </c>
      <c r="Q2180" t="str">
        <f t="shared" si="1091"/>
        <v/>
      </c>
      <c r="R2180" t="str">
        <f t="shared" si="1092"/>
        <v/>
      </c>
      <c r="S2180" t="str">
        <f t="shared" si="1093"/>
        <v/>
      </c>
      <c r="T2180" s="39" t="str">
        <f t="shared" si="1094"/>
        <v/>
      </c>
      <c r="U2180" s="40">
        <f t="shared" si="1095"/>
        <v>0</v>
      </c>
      <c r="V2180" s="40">
        <f t="shared" si="1096"/>
        <v>0</v>
      </c>
      <c r="W2180" s="40">
        <f t="shared" si="1097"/>
        <v>0</v>
      </c>
      <c r="X2180" t="str">
        <f t="shared" si="1098"/>
        <v/>
      </c>
      <c r="Y2180" s="40">
        <f t="shared" si="1099"/>
        <v>0</v>
      </c>
      <c r="Z2180" s="40">
        <f t="shared" si="1100"/>
        <v>0</v>
      </c>
      <c r="AA2180" s="40">
        <f t="shared" si="1101"/>
        <v>0</v>
      </c>
      <c r="AB2180" s="40">
        <f t="shared" si="1102"/>
        <v>0</v>
      </c>
      <c r="AC2180" s="40">
        <f t="shared" si="1103"/>
        <v>0</v>
      </c>
      <c r="AD2180" s="39">
        <f t="shared" si="1104"/>
        <v>0</v>
      </c>
      <c r="AE2180" s="39">
        <f t="shared" si="1105"/>
        <v>0</v>
      </c>
      <c r="AF2180" t="str">
        <f t="shared" si="1106"/>
        <v/>
      </c>
      <c r="AG2180" t="str">
        <f t="shared" si="1107"/>
        <v/>
      </c>
      <c r="AH2180" t="str">
        <f t="shared" si="1108"/>
        <v/>
      </c>
      <c r="AJ2180" s="41" t="str">
        <f t="shared" si="1109"/>
        <v/>
      </c>
      <c r="AK2180" s="42" t="str">
        <f t="shared" si="1110"/>
        <v/>
      </c>
      <c r="AL2180" s="41" t="str">
        <f t="shared" si="1111"/>
        <v/>
      </c>
      <c r="AM2180" s="41" t="str">
        <f t="shared" si="1112"/>
        <v/>
      </c>
      <c r="AN2180" s="41" t="str">
        <f t="shared" si="1113"/>
        <v/>
      </c>
      <c r="AO2180" s="42" t="str">
        <f t="shared" si="1114"/>
        <v/>
      </c>
      <c r="AP2180" s="41" t="str">
        <f t="shared" si="1115"/>
        <v/>
      </c>
      <c r="AQ2180" s="41" t="str">
        <f t="shared" si="1116"/>
        <v/>
      </c>
      <c r="AR2180" s="41" t="str">
        <f>IF($AQ2180="","",COUNTIFS(L_ChaveCob,$AQ2180,L_Ausencia,"&gt;"&amp;$W2180)+COUNTIFS($AQ$4:$AQ2180,$AQ2180,$W$4:$W2180,$W2180))</f>
        <v/>
      </c>
      <c r="AS2180" s="42">
        <f t="shared" si="1117"/>
        <v>0</v>
      </c>
      <c r="AT2180" s="42">
        <f t="shared" si="1118"/>
        <v>0</v>
      </c>
      <c r="AU2180" s="42">
        <f t="shared" si="1119"/>
        <v>0</v>
      </c>
    </row>
    <row r="2181" spans="1:47" x14ac:dyDescent="0.2">
      <c r="A2181" s="35"/>
      <c r="B2181" s="36"/>
      <c r="C2181" s="36"/>
      <c r="D2181" s="36"/>
      <c r="E2181" s="37"/>
      <c r="F2181" s="37"/>
      <c r="G2181" s="36"/>
      <c r="H2181" s="36"/>
      <c r="I2181" s="36"/>
      <c r="J2181" s="36"/>
      <c r="K2181" s="37"/>
      <c r="L2181" s="37"/>
      <c r="M2181" s="37"/>
      <c r="N2181" s="38" t="str">
        <f t="shared" si="1088"/>
        <v/>
      </c>
      <c r="O2181" t="str">
        <f t="shared" si="1089"/>
        <v/>
      </c>
      <c r="P2181" t="str">
        <f t="shared" si="1090"/>
        <v/>
      </c>
      <c r="Q2181" t="str">
        <f t="shared" si="1091"/>
        <v/>
      </c>
      <c r="R2181" t="str">
        <f t="shared" si="1092"/>
        <v/>
      </c>
      <c r="S2181" t="str">
        <f t="shared" si="1093"/>
        <v/>
      </c>
      <c r="T2181" s="39" t="str">
        <f t="shared" si="1094"/>
        <v/>
      </c>
      <c r="U2181" s="40">
        <f t="shared" si="1095"/>
        <v>0</v>
      </c>
      <c r="V2181" s="40">
        <f t="shared" si="1096"/>
        <v>0</v>
      </c>
      <c r="W2181" s="40">
        <f t="shared" si="1097"/>
        <v>0</v>
      </c>
      <c r="X2181" t="str">
        <f t="shared" si="1098"/>
        <v/>
      </c>
      <c r="Y2181" s="40">
        <f t="shared" si="1099"/>
        <v>0</v>
      </c>
      <c r="Z2181" s="40">
        <f t="shared" si="1100"/>
        <v>0</v>
      </c>
      <c r="AA2181" s="40">
        <f t="shared" si="1101"/>
        <v>0</v>
      </c>
      <c r="AB2181" s="40">
        <f t="shared" si="1102"/>
        <v>0</v>
      </c>
      <c r="AC2181" s="40">
        <f t="shared" si="1103"/>
        <v>0</v>
      </c>
      <c r="AD2181" s="39">
        <f t="shared" si="1104"/>
        <v>0</v>
      </c>
      <c r="AE2181" s="39">
        <f t="shared" si="1105"/>
        <v>0</v>
      </c>
      <c r="AF2181" t="str">
        <f t="shared" si="1106"/>
        <v/>
      </c>
      <c r="AG2181" t="str">
        <f t="shared" si="1107"/>
        <v/>
      </c>
      <c r="AH2181" t="str">
        <f t="shared" si="1108"/>
        <v/>
      </c>
      <c r="AJ2181" s="41" t="str">
        <f t="shared" si="1109"/>
        <v/>
      </c>
      <c r="AK2181" s="42" t="str">
        <f t="shared" si="1110"/>
        <v/>
      </c>
      <c r="AL2181" s="41" t="str">
        <f t="shared" si="1111"/>
        <v/>
      </c>
      <c r="AM2181" s="41" t="str">
        <f t="shared" si="1112"/>
        <v/>
      </c>
      <c r="AN2181" s="41" t="str">
        <f t="shared" si="1113"/>
        <v/>
      </c>
      <c r="AO2181" s="42" t="str">
        <f t="shared" si="1114"/>
        <v/>
      </c>
      <c r="AP2181" s="41" t="str">
        <f t="shared" si="1115"/>
        <v/>
      </c>
      <c r="AQ2181" s="41" t="str">
        <f t="shared" si="1116"/>
        <v/>
      </c>
      <c r="AR2181" s="41" t="str">
        <f>IF($AQ2181="","",COUNTIFS(L_ChaveCob,$AQ2181,L_Ausencia,"&gt;"&amp;$W2181)+COUNTIFS($AQ$4:$AQ2181,$AQ2181,$W$4:$W2181,$W2181))</f>
        <v/>
      </c>
      <c r="AS2181" s="42">
        <f t="shared" si="1117"/>
        <v>0</v>
      </c>
      <c r="AT2181" s="42">
        <f t="shared" si="1118"/>
        <v>0</v>
      </c>
      <c r="AU2181" s="42">
        <f t="shared" si="1119"/>
        <v>0</v>
      </c>
    </row>
    <row r="2182" spans="1:47" x14ac:dyDescent="0.2">
      <c r="A2182" s="35"/>
      <c r="B2182" s="36"/>
      <c r="C2182" s="36"/>
      <c r="D2182" s="36"/>
      <c r="E2182" s="37"/>
      <c r="F2182" s="37"/>
      <c r="G2182" s="36"/>
      <c r="H2182" s="36"/>
      <c r="I2182" s="36"/>
      <c r="J2182" s="36"/>
      <c r="K2182" s="37"/>
      <c r="L2182" s="37"/>
      <c r="M2182" s="37"/>
      <c r="N2182" s="38" t="str">
        <f t="shared" si="1088"/>
        <v/>
      </c>
      <c r="O2182" t="str">
        <f t="shared" si="1089"/>
        <v/>
      </c>
      <c r="P2182" t="str">
        <f t="shared" si="1090"/>
        <v/>
      </c>
      <c r="Q2182" t="str">
        <f t="shared" si="1091"/>
        <v/>
      </c>
      <c r="R2182" t="str">
        <f t="shared" si="1092"/>
        <v/>
      </c>
      <c r="S2182" t="str">
        <f t="shared" si="1093"/>
        <v/>
      </c>
      <c r="T2182" s="39" t="str">
        <f t="shared" si="1094"/>
        <v/>
      </c>
      <c r="U2182" s="40">
        <f t="shared" si="1095"/>
        <v>0</v>
      </c>
      <c r="V2182" s="40">
        <f t="shared" si="1096"/>
        <v>0</v>
      </c>
      <c r="W2182" s="40">
        <f t="shared" si="1097"/>
        <v>0</v>
      </c>
      <c r="X2182" t="str">
        <f t="shared" si="1098"/>
        <v/>
      </c>
      <c r="Y2182" s="40">
        <f t="shared" si="1099"/>
        <v>0</v>
      </c>
      <c r="Z2182" s="40">
        <f t="shared" si="1100"/>
        <v>0</v>
      </c>
      <c r="AA2182" s="40">
        <f t="shared" si="1101"/>
        <v>0</v>
      </c>
      <c r="AB2182" s="40">
        <f t="shared" si="1102"/>
        <v>0</v>
      </c>
      <c r="AC2182" s="40">
        <f t="shared" si="1103"/>
        <v>0</v>
      </c>
      <c r="AD2182" s="39">
        <f t="shared" si="1104"/>
        <v>0</v>
      </c>
      <c r="AE2182" s="39">
        <f t="shared" si="1105"/>
        <v>0</v>
      </c>
      <c r="AF2182" t="str">
        <f t="shared" si="1106"/>
        <v/>
      </c>
      <c r="AG2182" t="str">
        <f t="shared" si="1107"/>
        <v/>
      </c>
      <c r="AH2182" t="str">
        <f t="shared" si="1108"/>
        <v/>
      </c>
      <c r="AJ2182" s="41" t="str">
        <f t="shared" si="1109"/>
        <v/>
      </c>
      <c r="AK2182" s="42" t="str">
        <f t="shared" si="1110"/>
        <v/>
      </c>
      <c r="AL2182" s="41" t="str">
        <f t="shared" si="1111"/>
        <v/>
      </c>
      <c r="AM2182" s="41" t="str">
        <f t="shared" si="1112"/>
        <v/>
      </c>
      <c r="AN2182" s="41" t="str">
        <f t="shared" si="1113"/>
        <v/>
      </c>
      <c r="AO2182" s="42" t="str">
        <f t="shared" si="1114"/>
        <v/>
      </c>
      <c r="AP2182" s="41" t="str">
        <f t="shared" si="1115"/>
        <v/>
      </c>
      <c r="AQ2182" s="41" t="str">
        <f t="shared" si="1116"/>
        <v/>
      </c>
      <c r="AR2182" s="41" t="str">
        <f>IF($AQ2182="","",COUNTIFS(L_ChaveCob,$AQ2182,L_Ausencia,"&gt;"&amp;$W2182)+COUNTIFS($AQ$4:$AQ2182,$AQ2182,$W$4:$W2182,$W2182))</f>
        <v/>
      </c>
      <c r="AS2182" s="42">
        <f t="shared" si="1117"/>
        <v>0</v>
      </c>
      <c r="AT2182" s="42">
        <f t="shared" si="1118"/>
        <v>0</v>
      </c>
      <c r="AU2182" s="42">
        <f t="shared" si="1119"/>
        <v>0</v>
      </c>
    </row>
    <row r="2183" spans="1:47" x14ac:dyDescent="0.2">
      <c r="A2183" s="35"/>
      <c r="B2183" s="36"/>
      <c r="C2183" s="36"/>
      <c r="D2183" s="36"/>
      <c r="E2183" s="37"/>
      <c r="F2183" s="37"/>
      <c r="G2183" s="36"/>
      <c r="H2183" s="36"/>
      <c r="I2183" s="36"/>
      <c r="J2183" s="36"/>
      <c r="K2183" s="37"/>
      <c r="L2183" s="37"/>
      <c r="M2183" s="37"/>
      <c r="N2183" s="38" t="str">
        <f t="shared" si="1088"/>
        <v/>
      </c>
      <c r="O2183" t="str">
        <f t="shared" si="1089"/>
        <v/>
      </c>
      <c r="P2183" t="str">
        <f t="shared" si="1090"/>
        <v/>
      </c>
      <c r="Q2183" t="str">
        <f t="shared" si="1091"/>
        <v/>
      </c>
      <c r="R2183" t="str">
        <f t="shared" si="1092"/>
        <v/>
      </c>
      <c r="S2183" t="str">
        <f t="shared" si="1093"/>
        <v/>
      </c>
      <c r="T2183" s="39" t="str">
        <f t="shared" si="1094"/>
        <v/>
      </c>
      <c r="U2183" s="40">
        <f t="shared" si="1095"/>
        <v>0</v>
      </c>
      <c r="V2183" s="40">
        <f t="shared" si="1096"/>
        <v>0</v>
      </c>
      <c r="W2183" s="40">
        <f t="shared" si="1097"/>
        <v>0</v>
      </c>
      <c r="X2183" t="str">
        <f t="shared" si="1098"/>
        <v/>
      </c>
      <c r="Y2183" s="40">
        <f t="shared" si="1099"/>
        <v>0</v>
      </c>
      <c r="Z2183" s="40">
        <f t="shared" si="1100"/>
        <v>0</v>
      </c>
      <c r="AA2183" s="40">
        <f t="shared" si="1101"/>
        <v>0</v>
      </c>
      <c r="AB2183" s="40">
        <f t="shared" si="1102"/>
        <v>0</v>
      </c>
      <c r="AC2183" s="40">
        <f t="shared" si="1103"/>
        <v>0</v>
      </c>
      <c r="AD2183" s="39">
        <f t="shared" si="1104"/>
        <v>0</v>
      </c>
      <c r="AE2183" s="39">
        <f t="shared" si="1105"/>
        <v>0</v>
      </c>
      <c r="AF2183" t="str">
        <f t="shared" si="1106"/>
        <v/>
      </c>
      <c r="AG2183" t="str">
        <f t="shared" si="1107"/>
        <v/>
      </c>
      <c r="AH2183" t="str">
        <f t="shared" si="1108"/>
        <v/>
      </c>
      <c r="AJ2183" s="41" t="str">
        <f t="shared" si="1109"/>
        <v/>
      </c>
      <c r="AK2183" s="42" t="str">
        <f t="shared" si="1110"/>
        <v/>
      </c>
      <c r="AL2183" s="41" t="str">
        <f t="shared" si="1111"/>
        <v/>
      </c>
      <c r="AM2183" s="41" t="str">
        <f t="shared" si="1112"/>
        <v/>
      </c>
      <c r="AN2183" s="41" t="str">
        <f t="shared" si="1113"/>
        <v/>
      </c>
      <c r="AO2183" s="42" t="str">
        <f t="shared" si="1114"/>
        <v/>
      </c>
      <c r="AP2183" s="41" t="str">
        <f t="shared" si="1115"/>
        <v/>
      </c>
      <c r="AQ2183" s="41" t="str">
        <f t="shared" si="1116"/>
        <v/>
      </c>
      <c r="AR2183" s="41" t="str">
        <f>IF($AQ2183="","",COUNTIFS(L_ChaveCob,$AQ2183,L_Ausencia,"&gt;"&amp;$W2183)+COUNTIFS($AQ$4:$AQ2183,$AQ2183,$W$4:$W2183,$W2183))</f>
        <v/>
      </c>
      <c r="AS2183" s="42">
        <f t="shared" si="1117"/>
        <v>0</v>
      </c>
      <c r="AT2183" s="42">
        <f t="shared" si="1118"/>
        <v>0</v>
      </c>
      <c r="AU2183" s="42">
        <f t="shared" si="1119"/>
        <v>0</v>
      </c>
    </row>
    <row r="2184" spans="1:47" x14ac:dyDescent="0.2">
      <c r="A2184" s="35"/>
      <c r="B2184" s="36"/>
      <c r="C2184" s="36"/>
      <c r="D2184" s="36"/>
      <c r="E2184" s="37"/>
      <c r="F2184" s="37"/>
      <c r="G2184" s="36"/>
      <c r="H2184" s="36"/>
      <c r="I2184" s="36"/>
      <c r="J2184" s="36"/>
      <c r="K2184" s="37"/>
      <c r="L2184" s="37"/>
      <c r="M2184" s="37"/>
      <c r="N2184" s="38" t="str">
        <f t="shared" si="1088"/>
        <v/>
      </c>
      <c r="O2184" t="str">
        <f t="shared" si="1089"/>
        <v/>
      </c>
      <c r="P2184" t="str">
        <f t="shared" si="1090"/>
        <v/>
      </c>
      <c r="Q2184" t="str">
        <f t="shared" si="1091"/>
        <v/>
      </c>
      <c r="R2184" t="str">
        <f t="shared" si="1092"/>
        <v/>
      </c>
      <c r="S2184" t="str">
        <f t="shared" si="1093"/>
        <v/>
      </c>
      <c r="T2184" s="39" t="str">
        <f t="shared" si="1094"/>
        <v/>
      </c>
      <c r="U2184" s="40">
        <f t="shared" si="1095"/>
        <v>0</v>
      </c>
      <c r="V2184" s="40">
        <f t="shared" si="1096"/>
        <v>0</v>
      </c>
      <c r="W2184" s="40">
        <f t="shared" si="1097"/>
        <v>0</v>
      </c>
      <c r="X2184" t="str">
        <f t="shared" si="1098"/>
        <v/>
      </c>
      <c r="Y2184" s="40">
        <f t="shared" si="1099"/>
        <v>0</v>
      </c>
      <c r="Z2184" s="40">
        <f t="shared" si="1100"/>
        <v>0</v>
      </c>
      <c r="AA2184" s="40">
        <f t="shared" si="1101"/>
        <v>0</v>
      </c>
      <c r="AB2184" s="40">
        <f t="shared" si="1102"/>
        <v>0</v>
      </c>
      <c r="AC2184" s="40">
        <f t="shared" si="1103"/>
        <v>0</v>
      </c>
      <c r="AD2184" s="39">
        <f t="shared" si="1104"/>
        <v>0</v>
      </c>
      <c r="AE2184" s="39">
        <f t="shared" si="1105"/>
        <v>0</v>
      </c>
      <c r="AF2184" t="str">
        <f t="shared" si="1106"/>
        <v/>
      </c>
      <c r="AG2184" t="str">
        <f t="shared" si="1107"/>
        <v/>
      </c>
      <c r="AH2184" t="str">
        <f t="shared" si="1108"/>
        <v/>
      </c>
      <c r="AJ2184" s="41" t="str">
        <f t="shared" si="1109"/>
        <v/>
      </c>
      <c r="AK2184" s="42" t="str">
        <f t="shared" si="1110"/>
        <v/>
      </c>
      <c r="AL2184" s="41" t="str">
        <f t="shared" si="1111"/>
        <v/>
      </c>
      <c r="AM2184" s="41" t="str">
        <f t="shared" si="1112"/>
        <v/>
      </c>
      <c r="AN2184" s="41" t="str">
        <f t="shared" si="1113"/>
        <v/>
      </c>
      <c r="AO2184" s="42" t="str">
        <f t="shared" si="1114"/>
        <v/>
      </c>
      <c r="AP2184" s="41" t="str">
        <f t="shared" si="1115"/>
        <v/>
      </c>
      <c r="AQ2184" s="41" t="str">
        <f t="shared" si="1116"/>
        <v/>
      </c>
      <c r="AR2184" s="41" t="str">
        <f>IF($AQ2184="","",COUNTIFS(L_ChaveCob,$AQ2184,L_Ausencia,"&gt;"&amp;$W2184)+COUNTIFS($AQ$4:$AQ2184,$AQ2184,$W$4:$W2184,$W2184))</f>
        <v/>
      </c>
      <c r="AS2184" s="42">
        <f t="shared" si="1117"/>
        <v>0</v>
      </c>
      <c r="AT2184" s="42">
        <f t="shared" si="1118"/>
        <v>0</v>
      </c>
      <c r="AU2184" s="42">
        <f t="shared" si="1119"/>
        <v>0</v>
      </c>
    </row>
    <row r="2185" spans="1:47" x14ac:dyDescent="0.2">
      <c r="A2185" s="35"/>
      <c r="B2185" s="36"/>
      <c r="C2185" s="36"/>
      <c r="D2185" s="36"/>
      <c r="E2185" s="37"/>
      <c r="F2185" s="37"/>
      <c r="G2185" s="36"/>
      <c r="H2185" s="36"/>
      <c r="I2185" s="36"/>
      <c r="J2185" s="36"/>
      <c r="K2185" s="37"/>
      <c r="L2185" s="37"/>
      <c r="M2185" s="37"/>
      <c r="N2185" s="38" t="str">
        <f t="shared" si="1088"/>
        <v/>
      </c>
      <c r="O2185" t="str">
        <f t="shared" si="1089"/>
        <v/>
      </c>
      <c r="P2185" t="str">
        <f t="shared" si="1090"/>
        <v/>
      </c>
      <c r="Q2185" t="str">
        <f t="shared" si="1091"/>
        <v/>
      </c>
      <c r="R2185" t="str">
        <f t="shared" si="1092"/>
        <v/>
      </c>
      <c r="S2185" t="str">
        <f t="shared" si="1093"/>
        <v/>
      </c>
      <c r="T2185" s="39" t="str">
        <f t="shared" si="1094"/>
        <v/>
      </c>
      <c r="U2185" s="40">
        <f t="shared" si="1095"/>
        <v>0</v>
      </c>
      <c r="V2185" s="40">
        <f t="shared" si="1096"/>
        <v>0</v>
      </c>
      <c r="W2185" s="40">
        <f t="shared" si="1097"/>
        <v>0</v>
      </c>
      <c r="X2185" t="str">
        <f t="shared" si="1098"/>
        <v/>
      </c>
      <c r="Y2185" s="40">
        <f t="shared" si="1099"/>
        <v>0</v>
      </c>
      <c r="Z2185" s="40">
        <f t="shared" si="1100"/>
        <v>0</v>
      </c>
      <c r="AA2185" s="40">
        <f t="shared" si="1101"/>
        <v>0</v>
      </c>
      <c r="AB2185" s="40">
        <f t="shared" si="1102"/>
        <v>0</v>
      </c>
      <c r="AC2185" s="40">
        <f t="shared" si="1103"/>
        <v>0</v>
      </c>
      <c r="AD2185" s="39">
        <f t="shared" si="1104"/>
        <v>0</v>
      </c>
      <c r="AE2185" s="39">
        <f t="shared" si="1105"/>
        <v>0</v>
      </c>
      <c r="AF2185" t="str">
        <f t="shared" si="1106"/>
        <v/>
      </c>
      <c r="AG2185" t="str">
        <f t="shared" si="1107"/>
        <v/>
      </c>
      <c r="AH2185" t="str">
        <f t="shared" si="1108"/>
        <v/>
      </c>
      <c r="AJ2185" s="41" t="str">
        <f t="shared" si="1109"/>
        <v/>
      </c>
      <c r="AK2185" s="42" t="str">
        <f t="shared" si="1110"/>
        <v/>
      </c>
      <c r="AL2185" s="41" t="str">
        <f t="shared" si="1111"/>
        <v/>
      </c>
      <c r="AM2185" s="41" t="str">
        <f t="shared" si="1112"/>
        <v/>
      </c>
      <c r="AN2185" s="41" t="str">
        <f t="shared" si="1113"/>
        <v/>
      </c>
      <c r="AO2185" s="42" t="str">
        <f t="shared" si="1114"/>
        <v/>
      </c>
      <c r="AP2185" s="41" t="str">
        <f t="shared" si="1115"/>
        <v/>
      </c>
      <c r="AQ2185" s="41" t="str">
        <f t="shared" si="1116"/>
        <v/>
      </c>
      <c r="AR2185" s="41" t="str">
        <f>IF($AQ2185="","",COUNTIFS(L_ChaveCob,$AQ2185,L_Ausencia,"&gt;"&amp;$W2185)+COUNTIFS($AQ$4:$AQ2185,$AQ2185,$W$4:$W2185,$W2185))</f>
        <v/>
      </c>
      <c r="AS2185" s="42">
        <f t="shared" si="1117"/>
        <v>0</v>
      </c>
      <c r="AT2185" s="42">
        <f t="shared" si="1118"/>
        <v>0</v>
      </c>
      <c r="AU2185" s="42">
        <f t="shared" si="1119"/>
        <v>0</v>
      </c>
    </row>
    <row r="2186" spans="1:47" x14ac:dyDescent="0.2">
      <c r="A2186" s="35"/>
      <c r="B2186" s="36"/>
      <c r="C2186" s="36"/>
      <c r="D2186" s="36"/>
      <c r="E2186" s="37"/>
      <c r="F2186" s="37"/>
      <c r="G2186" s="36"/>
      <c r="H2186" s="36"/>
      <c r="I2186" s="36"/>
      <c r="J2186" s="36"/>
      <c r="K2186" s="37"/>
      <c r="L2186" s="37"/>
      <c r="M2186" s="37"/>
      <c r="N2186" s="38" t="str">
        <f t="shared" si="1088"/>
        <v/>
      </c>
      <c r="O2186" t="str">
        <f t="shared" si="1089"/>
        <v/>
      </c>
      <c r="P2186" t="str">
        <f t="shared" si="1090"/>
        <v/>
      </c>
      <c r="Q2186" t="str">
        <f t="shared" si="1091"/>
        <v/>
      </c>
      <c r="R2186" t="str">
        <f t="shared" si="1092"/>
        <v/>
      </c>
      <c r="S2186" t="str">
        <f t="shared" si="1093"/>
        <v/>
      </c>
      <c r="T2186" s="39" t="str">
        <f t="shared" si="1094"/>
        <v/>
      </c>
      <c r="U2186" s="40">
        <f t="shared" si="1095"/>
        <v>0</v>
      </c>
      <c r="V2186" s="40">
        <f t="shared" si="1096"/>
        <v>0</v>
      </c>
      <c r="W2186" s="40">
        <f t="shared" si="1097"/>
        <v>0</v>
      </c>
      <c r="X2186" t="str">
        <f t="shared" si="1098"/>
        <v/>
      </c>
      <c r="Y2186" s="40">
        <f t="shared" si="1099"/>
        <v>0</v>
      </c>
      <c r="Z2186" s="40">
        <f t="shared" si="1100"/>
        <v>0</v>
      </c>
      <c r="AA2186" s="40">
        <f t="shared" si="1101"/>
        <v>0</v>
      </c>
      <c r="AB2186" s="40">
        <f t="shared" si="1102"/>
        <v>0</v>
      </c>
      <c r="AC2186" s="40">
        <f t="shared" si="1103"/>
        <v>0</v>
      </c>
      <c r="AD2186" s="39">
        <f t="shared" si="1104"/>
        <v>0</v>
      </c>
      <c r="AE2186" s="39">
        <f t="shared" si="1105"/>
        <v>0</v>
      </c>
      <c r="AF2186" t="str">
        <f t="shared" si="1106"/>
        <v/>
      </c>
      <c r="AG2186" t="str">
        <f t="shared" si="1107"/>
        <v/>
      </c>
      <c r="AH2186" t="str">
        <f t="shared" si="1108"/>
        <v/>
      </c>
      <c r="AJ2186" s="41" t="str">
        <f t="shared" si="1109"/>
        <v/>
      </c>
      <c r="AK2186" s="42" t="str">
        <f t="shared" si="1110"/>
        <v/>
      </c>
      <c r="AL2186" s="41" t="str">
        <f t="shared" si="1111"/>
        <v/>
      </c>
      <c r="AM2186" s="41" t="str">
        <f t="shared" si="1112"/>
        <v/>
      </c>
      <c r="AN2186" s="41" t="str">
        <f t="shared" si="1113"/>
        <v/>
      </c>
      <c r="AO2186" s="42" t="str">
        <f t="shared" si="1114"/>
        <v/>
      </c>
      <c r="AP2186" s="41" t="str">
        <f t="shared" si="1115"/>
        <v/>
      </c>
      <c r="AQ2186" s="41" t="str">
        <f t="shared" si="1116"/>
        <v/>
      </c>
      <c r="AR2186" s="41" t="str">
        <f>IF($AQ2186="","",COUNTIFS(L_ChaveCob,$AQ2186,L_Ausencia,"&gt;"&amp;$W2186)+COUNTIFS($AQ$4:$AQ2186,$AQ2186,$W$4:$W2186,$W2186))</f>
        <v/>
      </c>
      <c r="AS2186" s="42">
        <f t="shared" si="1117"/>
        <v>0</v>
      </c>
      <c r="AT2186" s="42">
        <f t="shared" si="1118"/>
        <v>0</v>
      </c>
      <c r="AU2186" s="42">
        <f t="shared" si="1119"/>
        <v>0</v>
      </c>
    </row>
    <row r="2187" spans="1:47" x14ac:dyDescent="0.2">
      <c r="A2187" s="35"/>
      <c r="B2187" s="36"/>
      <c r="C2187" s="36"/>
      <c r="D2187" s="36"/>
      <c r="E2187" s="37"/>
      <c r="F2187" s="37"/>
      <c r="G2187" s="36"/>
      <c r="H2187" s="36"/>
      <c r="I2187" s="36"/>
      <c r="J2187" s="36"/>
      <c r="K2187" s="37"/>
      <c r="L2187" s="37"/>
      <c r="M2187" s="37"/>
      <c r="N2187" s="38" t="str">
        <f t="shared" si="1088"/>
        <v/>
      </c>
      <c r="O2187" t="str">
        <f t="shared" si="1089"/>
        <v/>
      </c>
      <c r="P2187" t="str">
        <f t="shared" si="1090"/>
        <v/>
      </c>
      <c r="Q2187" t="str">
        <f t="shared" si="1091"/>
        <v/>
      </c>
      <c r="R2187" t="str">
        <f t="shared" si="1092"/>
        <v/>
      </c>
      <c r="S2187" t="str">
        <f t="shared" si="1093"/>
        <v/>
      </c>
      <c r="T2187" s="39" t="str">
        <f t="shared" si="1094"/>
        <v/>
      </c>
      <c r="U2187" s="40">
        <f t="shared" si="1095"/>
        <v>0</v>
      </c>
      <c r="V2187" s="40">
        <f t="shared" si="1096"/>
        <v>0</v>
      </c>
      <c r="W2187" s="40">
        <f t="shared" si="1097"/>
        <v>0</v>
      </c>
      <c r="X2187" t="str">
        <f t="shared" si="1098"/>
        <v/>
      </c>
      <c r="Y2187" s="40">
        <f t="shared" si="1099"/>
        <v>0</v>
      </c>
      <c r="Z2187" s="40">
        <f t="shared" si="1100"/>
        <v>0</v>
      </c>
      <c r="AA2187" s="40">
        <f t="shared" si="1101"/>
        <v>0</v>
      </c>
      <c r="AB2187" s="40">
        <f t="shared" si="1102"/>
        <v>0</v>
      </c>
      <c r="AC2187" s="40">
        <f t="shared" si="1103"/>
        <v>0</v>
      </c>
      <c r="AD2187" s="39">
        <f t="shared" si="1104"/>
        <v>0</v>
      </c>
      <c r="AE2187" s="39">
        <f t="shared" si="1105"/>
        <v>0</v>
      </c>
      <c r="AF2187" t="str">
        <f t="shared" si="1106"/>
        <v/>
      </c>
      <c r="AG2187" t="str">
        <f t="shared" si="1107"/>
        <v/>
      </c>
      <c r="AH2187" t="str">
        <f t="shared" si="1108"/>
        <v/>
      </c>
      <c r="AJ2187" s="41" t="str">
        <f t="shared" si="1109"/>
        <v/>
      </c>
      <c r="AK2187" s="42" t="str">
        <f t="shared" si="1110"/>
        <v/>
      </c>
      <c r="AL2187" s="41" t="str">
        <f t="shared" si="1111"/>
        <v/>
      </c>
      <c r="AM2187" s="41" t="str">
        <f t="shared" si="1112"/>
        <v/>
      </c>
      <c r="AN2187" s="41" t="str">
        <f t="shared" si="1113"/>
        <v/>
      </c>
      <c r="AO2187" s="42" t="str">
        <f t="shared" si="1114"/>
        <v/>
      </c>
      <c r="AP2187" s="41" t="str">
        <f t="shared" si="1115"/>
        <v/>
      </c>
      <c r="AQ2187" s="41" t="str">
        <f t="shared" si="1116"/>
        <v/>
      </c>
      <c r="AR2187" s="41" t="str">
        <f>IF($AQ2187="","",COUNTIFS(L_ChaveCob,$AQ2187,L_Ausencia,"&gt;"&amp;$W2187)+COUNTIFS($AQ$4:$AQ2187,$AQ2187,$W$4:$W2187,$W2187))</f>
        <v/>
      </c>
      <c r="AS2187" s="42">
        <f t="shared" si="1117"/>
        <v>0</v>
      </c>
      <c r="AT2187" s="42">
        <f t="shared" si="1118"/>
        <v>0</v>
      </c>
      <c r="AU2187" s="42">
        <f t="shared" si="1119"/>
        <v>0</v>
      </c>
    </row>
    <row r="2188" spans="1:47" x14ac:dyDescent="0.2">
      <c r="A2188" s="35"/>
      <c r="B2188" s="36"/>
      <c r="C2188" s="36"/>
      <c r="D2188" s="36"/>
      <c r="E2188" s="37"/>
      <c r="F2188" s="37"/>
      <c r="G2188" s="36"/>
      <c r="H2188" s="36"/>
      <c r="I2188" s="36"/>
      <c r="J2188" s="36"/>
      <c r="K2188" s="37"/>
      <c r="L2188" s="37"/>
      <c r="M2188" s="37"/>
      <c r="N2188" s="38" t="str">
        <f t="shared" si="1088"/>
        <v/>
      </c>
      <c r="O2188" t="str">
        <f t="shared" si="1089"/>
        <v/>
      </c>
      <c r="P2188" t="str">
        <f t="shared" si="1090"/>
        <v/>
      </c>
      <c r="Q2188" t="str">
        <f t="shared" si="1091"/>
        <v/>
      </c>
      <c r="R2188" t="str">
        <f t="shared" si="1092"/>
        <v/>
      </c>
      <c r="S2188" t="str">
        <f t="shared" si="1093"/>
        <v/>
      </c>
      <c r="T2188" s="39" t="str">
        <f t="shared" si="1094"/>
        <v/>
      </c>
      <c r="U2188" s="40">
        <f t="shared" si="1095"/>
        <v>0</v>
      </c>
      <c r="V2188" s="40">
        <f t="shared" si="1096"/>
        <v>0</v>
      </c>
      <c r="W2188" s="40">
        <f t="shared" si="1097"/>
        <v>0</v>
      </c>
      <c r="X2188" t="str">
        <f t="shared" si="1098"/>
        <v/>
      </c>
      <c r="Y2188" s="40">
        <f t="shared" si="1099"/>
        <v>0</v>
      </c>
      <c r="Z2188" s="40">
        <f t="shared" si="1100"/>
        <v>0</v>
      </c>
      <c r="AA2188" s="40">
        <f t="shared" si="1101"/>
        <v>0</v>
      </c>
      <c r="AB2188" s="40">
        <f t="shared" si="1102"/>
        <v>0</v>
      </c>
      <c r="AC2188" s="40">
        <f t="shared" si="1103"/>
        <v>0</v>
      </c>
      <c r="AD2188" s="39">
        <f t="shared" si="1104"/>
        <v>0</v>
      </c>
      <c r="AE2188" s="39">
        <f t="shared" si="1105"/>
        <v>0</v>
      </c>
      <c r="AF2188" t="str">
        <f t="shared" si="1106"/>
        <v/>
      </c>
      <c r="AG2188" t="str">
        <f t="shared" si="1107"/>
        <v/>
      </c>
      <c r="AH2188" t="str">
        <f t="shared" si="1108"/>
        <v/>
      </c>
      <c r="AJ2188" s="41" t="str">
        <f t="shared" si="1109"/>
        <v/>
      </c>
      <c r="AK2188" s="42" t="str">
        <f t="shared" si="1110"/>
        <v/>
      </c>
      <c r="AL2188" s="41" t="str">
        <f t="shared" si="1111"/>
        <v/>
      </c>
      <c r="AM2188" s="41" t="str">
        <f t="shared" si="1112"/>
        <v/>
      </c>
      <c r="AN2188" s="41" t="str">
        <f t="shared" si="1113"/>
        <v/>
      </c>
      <c r="AO2188" s="42" t="str">
        <f t="shared" si="1114"/>
        <v/>
      </c>
      <c r="AP2188" s="41" t="str">
        <f t="shared" si="1115"/>
        <v/>
      </c>
      <c r="AQ2188" s="41" t="str">
        <f t="shared" si="1116"/>
        <v/>
      </c>
      <c r="AR2188" s="41" t="str">
        <f>IF($AQ2188="","",COUNTIFS(L_ChaveCob,$AQ2188,L_Ausencia,"&gt;"&amp;$W2188)+COUNTIFS($AQ$4:$AQ2188,$AQ2188,$W$4:$W2188,$W2188))</f>
        <v/>
      </c>
      <c r="AS2188" s="42">
        <f t="shared" si="1117"/>
        <v>0</v>
      </c>
      <c r="AT2188" s="42">
        <f t="shared" si="1118"/>
        <v>0</v>
      </c>
      <c r="AU2188" s="42">
        <f t="shared" si="1119"/>
        <v>0</v>
      </c>
    </row>
    <row r="2189" spans="1:47" x14ac:dyDescent="0.2">
      <c r="A2189" s="35"/>
      <c r="B2189" s="36"/>
      <c r="C2189" s="36"/>
      <c r="D2189" s="36"/>
      <c r="E2189" s="37"/>
      <c r="F2189" s="37"/>
      <c r="G2189" s="36"/>
      <c r="H2189" s="36"/>
      <c r="I2189" s="36"/>
      <c r="J2189" s="36"/>
      <c r="K2189" s="37"/>
      <c r="L2189" s="37"/>
      <c r="M2189" s="37"/>
      <c r="N2189" s="38" t="str">
        <f t="shared" si="1088"/>
        <v/>
      </c>
      <c r="O2189" t="str">
        <f t="shared" si="1089"/>
        <v/>
      </c>
      <c r="P2189" t="str">
        <f t="shared" si="1090"/>
        <v/>
      </c>
      <c r="Q2189" t="str">
        <f t="shared" si="1091"/>
        <v/>
      </c>
      <c r="R2189" t="str">
        <f t="shared" si="1092"/>
        <v/>
      </c>
      <c r="S2189" t="str">
        <f t="shared" si="1093"/>
        <v/>
      </c>
      <c r="T2189" s="39" t="str">
        <f t="shared" si="1094"/>
        <v/>
      </c>
      <c r="U2189" s="40">
        <f t="shared" si="1095"/>
        <v>0</v>
      </c>
      <c r="V2189" s="40">
        <f t="shared" si="1096"/>
        <v>0</v>
      </c>
      <c r="W2189" s="40">
        <f t="shared" si="1097"/>
        <v>0</v>
      </c>
      <c r="X2189" t="str">
        <f t="shared" si="1098"/>
        <v/>
      </c>
      <c r="Y2189" s="40">
        <f t="shared" si="1099"/>
        <v>0</v>
      </c>
      <c r="Z2189" s="40">
        <f t="shared" si="1100"/>
        <v>0</v>
      </c>
      <c r="AA2189" s="40">
        <f t="shared" si="1101"/>
        <v>0</v>
      </c>
      <c r="AB2189" s="40">
        <f t="shared" si="1102"/>
        <v>0</v>
      </c>
      <c r="AC2189" s="40">
        <f t="shared" si="1103"/>
        <v>0</v>
      </c>
      <c r="AD2189" s="39">
        <f t="shared" si="1104"/>
        <v>0</v>
      </c>
      <c r="AE2189" s="39">
        <f t="shared" si="1105"/>
        <v>0</v>
      </c>
      <c r="AF2189" t="str">
        <f t="shared" si="1106"/>
        <v/>
      </c>
      <c r="AG2189" t="str">
        <f t="shared" si="1107"/>
        <v/>
      </c>
      <c r="AH2189" t="str">
        <f t="shared" si="1108"/>
        <v/>
      </c>
      <c r="AJ2189" s="41" t="str">
        <f t="shared" si="1109"/>
        <v/>
      </c>
      <c r="AK2189" s="42" t="str">
        <f t="shared" si="1110"/>
        <v/>
      </c>
      <c r="AL2189" s="41" t="str">
        <f t="shared" si="1111"/>
        <v/>
      </c>
      <c r="AM2189" s="41" t="str">
        <f t="shared" si="1112"/>
        <v/>
      </c>
      <c r="AN2189" s="41" t="str">
        <f t="shared" si="1113"/>
        <v/>
      </c>
      <c r="AO2189" s="42" t="str">
        <f t="shared" si="1114"/>
        <v/>
      </c>
      <c r="AP2189" s="41" t="str">
        <f t="shared" si="1115"/>
        <v/>
      </c>
      <c r="AQ2189" s="41" t="str">
        <f t="shared" si="1116"/>
        <v/>
      </c>
      <c r="AR2189" s="41" t="str">
        <f>IF($AQ2189="","",COUNTIFS(L_ChaveCob,$AQ2189,L_Ausencia,"&gt;"&amp;$W2189)+COUNTIFS($AQ$4:$AQ2189,$AQ2189,$W$4:$W2189,$W2189))</f>
        <v/>
      </c>
      <c r="AS2189" s="42">
        <f t="shared" si="1117"/>
        <v>0</v>
      </c>
      <c r="AT2189" s="42">
        <f t="shared" si="1118"/>
        <v>0</v>
      </c>
      <c r="AU2189" s="42">
        <f t="shared" si="1119"/>
        <v>0</v>
      </c>
    </row>
    <row r="2190" spans="1:47" x14ac:dyDescent="0.2">
      <c r="A2190" s="35"/>
      <c r="B2190" s="36"/>
      <c r="C2190" s="36"/>
      <c r="D2190" s="36"/>
      <c r="E2190" s="37"/>
      <c r="F2190" s="37"/>
      <c r="G2190" s="36"/>
      <c r="H2190" s="36"/>
      <c r="I2190" s="36"/>
      <c r="J2190" s="36"/>
      <c r="K2190" s="37"/>
      <c r="L2190" s="37"/>
      <c r="M2190" s="37"/>
      <c r="N2190" s="38" t="str">
        <f t="shared" si="1088"/>
        <v/>
      </c>
      <c r="O2190" t="str">
        <f t="shared" si="1089"/>
        <v/>
      </c>
      <c r="P2190" t="str">
        <f t="shared" si="1090"/>
        <v/>
      </c>
      <c r="Q2190" t="str">
        <f t="shared" si="1091"/>
        <v/>
      </c>
      <c r="R2190" t="str">
        <f t="shared" si="1092"/>
        <v/>
      </c>
      <c r="S2190" t="str">
        <f t="shared" si="1093"/>
        <v/>
      </c>
      <c r="T2190" s="39" t="str">
        <f t="shared" si="1094"/>
        <v/>
      </c>
      <c r="U2190" s="40">
        <f t="shared" si="1095"/>
        <v>0</v>
      </c>
      <c r="V2190" s="40">
        <f t="shared" si="1096"/>
        <v>0</v>
      </c>
      <c r="W2190" s="40">
        <f t="shared" si="1097"/>
        <v>0</v>
      </c>
      <c r="X2190" t="str">
        <f t="shared" si="1098"/>
        <v/>
      </c>
      <c r="Y2190" s="40">
        <f t="shared" si="1099"/>
        <v>0</v>
      </c>
      <c r="Z2190" s="40">
        <f t="shared" si="1100"/>
        <v>0</v>
      </c>
      <c r="AA2190" s="40">
        <f t="shared" si="1101"/>
        <v>0</v>
      </c>
      <c r="AB2190" s="40">
        <f t="shared" si="1102"/>
        <v>0</v>
      </c>
      <c r="AC2190" s="40">
        <f t="shared" si="1103"/>
        <v>0</v>
      </c>
      <c r="AD2190" s="39">
        <f t="shared" si="1104"/>
        <v>0</v>
      </c>
      <c r="AE2190" s="39">
        <f t="shared" si="1105"/>
        <v>0</v>
      </c>
      <c r="AF2190" t="str">
        <f t="shared" si="1106"/>
        <v/>
      </c>
      <c r="AG2190" t="str">
        <f t="shared" si="1107"/>
        <v/>
      </c>
      <c r="AH2190" t="str">
        <f t="shared" si="1108"/>
        <v/>
      </c>
      <c r="AJ2190" s="41" t="str">
        <f t="shared" si="1109"/>
        <v/>
      </c>
      <c r="AK2190" s="42" t="str">
        <f t="shared" si="1110"/>
        <v/>
      </c>
      <c r="AL2190" s="41" t="str">
        <f t="shared" si="1111"/>
        <v/>
      </c>
      <c r="AM2190" s="41" t="str">
        <f t="shared" si="1112"/>
        <v/>
      </c>
      <c r="AN2190" s="41" t="str">
        <f t="shared" si="1113"/>
        <v/>
      </c>
      <c r="AO2190" s="42" t="str">
        <f t="shared" si="1114"/>
        <v/>
      </c>
      <c r="AP2190" s="41" t="str">
        <f t="shared" si="1115"/>
        <v/>
      </c>
      <c r="AQ2190" s="41" t="str">
        <f t="shared" si="1116"/>
        <v/>
      </c>
      <c r="AR2190" s="41" t="str">
        <f>IF($AQ2190="","",COUNTIFS(L_ChaveCob,$AQ2190,L_Ausencia,"&gt;"&amp;$W2190)+COUNTIFS($AQ$4:$AQ2190,$AQ2190,$W$4:$W2190,$W2190))</f>
        <v/>
      </c>
      <c r="AS2190" s="42">
        <f t="shared" si="1117"/>
        <v>0</v>
      </c>
      <c r="AT2190" s="42">
        <f t="shared" si="1118"/>
        <v>0</v>
      </c>
      <c r="AU2190" s="42">
        <f t="shared" si="1119"/>
        <v>0</v>
      </c>
    </row>
    <row r="2191" spans="1:47" x14ac:dyDescent="0.2">
      <c r="A2191" s="35"/>
      <c r="B2191" s="36"/>
      <c r="C2191" s="36"/>
      <c r="D2191" s="36"/>
      <c r="E2191" s="37"/>
      <c r="F2191" s="37"/>
      <c r="G2191" s="36"/>
      <c r="H2191" s="36"/>
      <c r="I2191" s="36"/>
      <c r="J2191" s="36"/>
      <c r="K2191" s="37"/>
      <c r="L2191" s="37"/>
      <c r="M2191" s="37"/>
      <c r="N2191" s="38" t="str">
        <f t="shared" si="1088"/>
        <v/>
      </c>
      <c r="O2191" t="str">
        <f t="shared" si="1089"/>
        <v/>
      </c>
      <c r="P2191" t="str">
        <f t="shared" si="1090"/>
        <v/>
      </c>
      <c r="Q2191" t="str">
        <f t="shared" si="1091"/>
        <v/>
      </c>
      <c r="R2191" t="str">
        <f t="shared" si="1092"/>
        <v/>
      </c>
      <c r="S2191" t="str">
        <f t="shared" si="1093"/>
        <v/>
      </c>
      <c r="T2191" s="39" t="str">
        <f t="shared" si="1094"/>
        <v/>
      </c>
      <c r="U2191" s="40">
        <f t="shared" si="1095"/>
        <v>0</v>
      </c>
      <c r="V2191" s="40">
        <f t="shared" si="1096"/>
        <v>0</v>
      </c>
      <c r="W2191" s="40">
        <f t="shared" si="1097"/>
        <v>0</v>
      </c>
      <c r="X2191" t="str">
        <f t="shared" si="1098"/>
        <v/>
      </c>
      <c r="Y2191" s="40">
        <f t="shared" si="1099"/>
        <v>0</v>
      </c>
      <c r="Z2191" s="40">
        <f t="shared" si="1100"/>
        <v>0</v>
      </c>
      <c r="AA2191" s="40">
        <f t="shared" si="1101"/>
        <v>0</v>
      </c>
      <c r="AB2191" s="40">
        <f t="shared" si="1102"/>
        <v>0</v>
      </c>
      <c r="AC2191" s="40">
        <f t="shared" si="1103"/>
        <v>0</v>
      </c>
      <c r="AD2191" s="39">
        <f t="shared" si="1104"/>
        <v>0</v>
      </c>
      <c r="AE2191" s="39">
        <f t="shared" si="1105"/>
        <v>0</v>
      </c>
      <c r="AF2191" t="str">
        <f t="shared" si="1106"/>
        <v/>
      </c>
      <c r="AG2191" t="str">
        <f t="shared" si="1107"/>
        <v/>
      </c>
      <c r="AH2191" t="str">
        <f t="shared" si="1108"/>
        <v/>
      </c>
      <c r="AJ2191" s="41" t="str">
        <f t="shared" si="1109"/>
        <v/>
      </c>
      <c r="AK2191" s="42" t="str">
        <f t="shared" si="1110"/>
        <v/>
      </c>
      <c r="AL2191" s="41" t="str">
        <f t="shared" si="1111"/>
        <v/>
      </c>
      <c r="AM2191" s="41" t="str">
        <f t="shared" si="1112"/>
        <v/>
      </c>
      <c r="AN2191" s="41" t="str">
        <f t="shared" si="1113"/>
        <v/>
      </c>
      <c r="AO2191" s="42" t="str">
        <f t="shared" si="1114"/>
        <v/>
      </c>
      <c r="AP2191" s="41" t="str">
        <f t="shared" si="1115"/>
        <v/>
      </c>
      <c r="AQ2191" s="41" t="str">
        <f t="shared" si="1116"/>
        <v/>
      </c>
      <c r="AR2191" s="41" t="str">
        <f>IF($AQ2191="","",COUNTIFS(L_ChaveCob,$AQ2191,L_Ausencia,"&gt;"&amp;$W2191)+COUNTIFS($AQ$4:$AQ2191,$AQ2191,$W$4:$W2191,$W2191))</f>
        <v/>
      </c>
      <c r="AS2191" s="42">
        <f t="shared" si="1117"/>
        <v>0</v>
      </c>
      <c r="AT2191" s="42">
        <f t="shared" si="1118"/>
        <v>0</v>
      </c>
      <c r="AU2191" s="42">
        <f t="shared" si="1119"/>
        <v>0</v>
      </c>
    </row>
    <row r="2192" spans="1:47" x14ac:dyDescent="0.2">
      <c r="A2192" s="35"/>
      <c r="B2192" s="36"/>
      <c r="C2192" s="36"/>
      <c r="D2192" s="36"/>
      <c r="E2192" s="37"/>
      <c r="F2192" s="37"/>
      <c r="G2192" s="36"/>
      <c r="H2192" s="36"/>
      <c r="I2192" s="36"/>
      <c r="J2192" s="36"/>
      <c r="K2192" s="37"/>
      <c r="L2192" s="37"/>
      <c r="M2192" s="37"/>
      <c r="N2192" s="38" t="str">
        <f t="shared" si="1088"/>
        <v/>
      </c>
      <c r="O2192" t="str">
        <f t="shared" si="1089"/>
        <v/>
      </c>
      <c r="P2192" t="str">
        <f t="shared" si="1090"/>
        <v/>
      </c>
      <c r="Q2192" t="str">
        <f t="shared" si="1091"/>
        <v/>
      </c>
      <c r="R2192" t="str">
        <f t="shared" si="1092"/>
        <v/>
      </c>
      <c r="S2192" t="str">
        <f t="shared" si="1093"/>
        <v/>
      </c>
      <c r="T2192" s="39" t="str">
        <f t="shared" si="1094"/>
        <v/>
      </c>
      <c r="U2192" s="40">
        <f t="shared" si="1095"/>
        <v>0</v>
      </c>
      <c r="V2192" s="40">
        <f t="shared" si="1096"/>
        <v>0</v>
      </c>
      <c r="W2192" s="40">
        <f t="shared" si="1097"/>
        <v>0</v>
      </c>
      <c r="X2192" t="str">
        <f t="shared" si="1098"/>
        <v/>
      </c>
      <c r="Y2192" s="40">
        <f t="shared" si="1099"/>
        <v>0</v>
      </c>
      <c r="Z2192" s="40">
        <f t="shared" si="1100"/>
        <v>0</v>
      </c>
      <c r="AA2192" s="40">
        <f t="shared" si="1101"/>
        <v>0</v>
      </c>
      <c r="AB2192" s="40">
        <f t="shared" si="1102"/>
        <v>0</v>
      </c>
      <c r="AC2192" s="40">
        <f t="shared" si="1103"/>
        <v>0</v>
      </c>
      <c r="AD2192" s="39">
        <f t="shared" si="1104"/>
        <v>0</v>
      </c>
      <c r="AE2192" s="39">
        <f t="shared" si="1105"/>
        <v>0</v>
      </c>
      <c r="AF2192" t="str">
        <f t="shared" si="1106"/>
        <v/>
      </c>
      <c r="AG2192" t="str">
        <f t="shared" si="1107"/>
        <v/>
      </c>
      <c r="AH2192" t="str">
        <f t="shared" si="1108"/>
        <v/>
      </c>
      <c r="AJ2192" s="41" t="str">
        <f t="shared" si="1109"/>
        <v/>
      </c>
      <c r="AK2192" s="42" t="str">
        <f t="shared" si="1110"/>
        <v/>
      </c>
      <c r="AL2192" s="41" t="str">
        <f t="shared" si="1111"/>
        <v/>
      </c>
      <c r="AM2192" s="41" t="str">
        <f t="shared" si="1112"/>
        <v/>
      </c>
      <c r="AN2192" s="41" t="str">
        <f t="shared" si="1113"/>
        <v/>
      </c>
      <c r="AO2192" s="42" t="str">
        <f t="shared" si="1114"/>
        <v/>
      </c>
      <c r="AP2192" s="41" t="str">
        <f t="shared" si="1115"/>
        <v/>
      </c>
      <c r="AQ2192" s="41" t="str">
        <f t="shared" si="1116"/>
        <v/>
      </c>
      <c r="AR2192" s="41" t="str">
        <f>IF($AQ2192="","",COUNTIFS(L_ChaveCob,$AQ2192,L_Ausencia,"&gt;"&amp;$W2192)+COUNTIFS($AQ$4:$AQ2192,$AQ2192,$W$4:$W2192,$W2192))</f>
        <v/>
      </c>
      <c r="AS2192" s="42">
        <f t="shared" si="1117"/>
        <v>0</v>
      </c>
      <c r="AT2192" s="42">
        <f t="shared" si="1118"/>
        <v>0</v>
      </c>
      <c r="AU2192" s="42">
        <f t="shared" si="1119"/>
        <v>0</v>
      </c>
    </row>
    <row r="2193" spans="1:47" x14ac:dyDescent="0.2">
      <c r="A2193" s="35"/>
      <c r="B2193" s="36"/>
      <c r="C2193" s="36"/>
      <c r="D2193" s="36"/>
      <c r="E2193" s="37"/>
      <c r="F2193" s="37"/>
      <c r="G2193" s="36"/>
      <c r="H2193" s="36"/>
      <c r="I2193" s="36"/>
      <c r="J2193" s="36"/>
      <c r="K2193" s="37"/>
      <c r="L2193" s="37"/>
      <c r="M2193" s="37"/>
      <c r="N2193" s="38" t="str">
        <f t="shared" si="1088"/>
        <v/>
      </c>
      <c r="O2193" t="str">
        <f t="shared" si="1089"/>
        <v/>
      </c>
      <c r="P2193" t="str">
        <f t="shared" si="1090"/>
        <v/>
      </c>
      <c r="Q2193" t="str">
        <f t="shared" si="1091"/>
        <v/>
      </c>
      <c r="R2193" t="str">
        <f t="shared" si="1092"/>
        <v/>
      </c>
      <c r="S2193" t="str">
        <f t="shared" si="1093"/>
        <v/>
      </c>
      <c r="T2193" s="39" t="str">
        <f t="shared" si="1094"/>
        <v/>
      </c>
      <c r="U2193" s="40">
        <f t="shared" si="1095"/>
        <v>0</v>
      </c>
      <c r="V2193" s="40">
        <f t="shared" si="1096"/>
        <v>0</v>
      </c>
      <c r="W2193" s="40">
        <f t="shared" si="1097"/>
        <v>0</v>
      </c>
      <c r="X2193" t="str">
        <f t="shared" si="1098"/>
        <v/>
      </c>
      <c r="Y2193" s="40">
        <f t="shared" si="1099"/>
        <v>0</v>
      </c>
      <c r="Z2193" s="40">
        <f t="shared" si="1100"/>
        <v>0</v>
      </c>
      <c r="AA2193" s="40">
        <f t="shared" si="1101"/>
        <v>0</v>
      </c>
      <c r="AB2193" s="40">
        <f t="shared" si="1102"/>
        <v>0</v>
      </c>
      <c r="AC2193" s="40">
        <f t="shared" si="1103"/>
        <v>0</v>
      </c>
      <c r="AD2193" s="39">
        <f t="shared" si="1104"/>
        <v>0</v>
      </c>
      <c r="AE2193" s="39">
        <f t="shared" si="1105"/>
        <v>0</v>
      </c>
      <c r="AF2193" t="str">
        <f t="shared" si="1106"/>
        <v/>
      </c>
      <c r="AG2193" t="str">
        <f t="shared" si="1107"/>
        <v/>
      </c>
      <c r="AH2193" t="str">
        <f t="shared" si="1108"/>
        <v/>
      </c>
      <c r="AJ2193" s="41" t="str">
        <f t="shared" si="1109"/>
        <v/>
      </c>
      <c r="AK2193" s="42" t="str">
        <f t="shared" si="1110"/>
        <v/>
      </c>
      <c r="AL2193" s="41" t="str">
        <f t="shared" si="1111"/>
        <v/>
      </c>
      <c r="AM2193" s="41" t="str">
        <f t="shared" si="1112"/>
        <v/>
      </c>
      <c r="AN2193" s="41" t="str">
        <f t="shared" si="1113"/>
        <v/>
      </c>
      <c r="AO2193" s="42" t="str">
        <f t="shared" si="1114"/>
        <v/>
      </c>
      <c r="AP2193" s="41" t="str">
        <f t="shared" si="1115"/>
        <v/>
      </c>
      <c r="AQ2193" s="41" t="str">
        <f t="shared" si="1116"/>
        <v/>
      </c>
      <c r="AR2193" s="41" t="str">
        <f>IF($AQ2193="","",COUNTIFS(L_ChaveCob,$AQ2193,L_Ausencia,"&gt;"&amp;$W2193)+COUNTIFS($AQ$4:$AQ2193,$AQ2193,$W$4:$W2193,$W2193))</f>
        <v/>
      </c>
      <c r="AS2193" s="42">
        <f t="shared" si="1117"/>
        <v>0</v>
      </c>
      <c r="AT2193" s="42">
        <f t="shared" si="1118"/>
        <v>0</v>
      </c>
      <c r="AU2193" s="42">
        <f t="shared" si="1119"/>
        <v>0</v>
      </c>
    </row>
    <row r="2194" spans="1:47" x14ac:dyDescent="0.2">
      <c r="A2194" s="35"/>
      <c r="B2194" s="36"/>
      <c r="C2194" s="36"/>
      <c r="D2194" s="36"/>
      <c r="E2194" s="37"/>
      <c r="F2194" s="37"/>
      <c r="G2194" s="36"/>
      <c r="H2194" s="36"/>
      <c r="I2194" s="36"/>
      <c r="J2194" s="36"/>
      <c r="K2194" s="37"/>
      <c r="L2194" s="37"/>
      <c r="M2194" s="37"/>
      <c r="N2194" s="38" t="str">
        <f t="shared" si="1088"/>
        <v/>
      </c>
      <c r="O2194" t="str">
        <f t="shared" si="1089"/>
        <v/>
      </c>
      <c r="P2194" t="str">
        <f t="shared" si="1090"/>
        <v/>
      </c>
      <c r="Q2194" t="str">
        <f t="shared" si="1091"/>
        <v/>
      </c>
      <c r="R2194" t="str">
        <f t="shared" si="1092"/>
        <v/>
      </c>
      <c r="S2194" t="str">
        <f t="shared" si="1093"/>
        <v/>
      </c>
      <c r="T2194" s="39" t="str">
        <f t="shared" si="1094"/>
        <v/>
      </c>
      <c r="U2194" s="40">
        <f t="shared" si="1095"/>
        <v>0</v>
      </c>
      <c r="V2194" s="40">
        <f t="shared" si="1096"/>
        <v>0</v>
      </c>
      <c r="W2194" s="40">
        <f t="shared" si="1097"/>
        <v>0</v>
      </c>
      <c r="X2194" t="str">
        <f t="shared" si="1098"/>
        <v/>
      </c>
      <c r="Y2194" s="40">
        <f t="shared" si="1099"/>
        <v>0</v>
      </c>
      <c r="Z2194" s="40">
        <f t="shared" si="1100"/>
        <v>0</v>
      </c>
      <c r="AA2194" s="40">
        <f t="shared" si="1101"/>
        <v>0</v>
      </c>
      <c r="AB2194" s="40">
        <f t="shared" si="1102"/>
        <v>0</v>
      </c>
      <c r="AC2194" s="40">
        <f t="shared" si="1103"/>
        <v>0</v>
      </c>
      <c r="AD2194" s="39">
        <f t="shared" si="1104"/>
        <v>0</v>
      </c>
      <c r="AE2194" s="39">
        <f t="shared" si="1105"/>
        <v>0</v>
      </c>
      <c r="AF2194" t="str">
        <f t="shared" si="1106"/>
        <v/>
      </c>
      <c r="AG2194" t="str">
        <f t="shared" si="1107"/>
        <v/>
      </c>
      <c r="AH2194" t="str">
        <f t="shared" si="1108"/>
        <v/>
      </c>
      <c r="AJ2194" s="41" t="str">
        <f t="shared" si="1109"/>
        <v/>
      </c>
      <c r="AK2194" s="42" t="str">
        <f t="shared" si="1110"/>
        <v/>
      </c>
      <c r="AL2194" s="41" t="str">
        <f t="shared" si="1111"/>
        <v/>
      </c>
      <c r="AM2194" s="41" t="str">
        <f t="shared" si="1112"/>
        <v/>
      </c>
      <c r="AN2194" s="41" t="str">
        <f t="shared" si="1113"/>
        <v/>
      </c>
      <c r="AO2194" s="42" t="str">
        <f t="shared" si="1114"/>
        <v/>
      </c>
      <c r="AP2194" s="41" t="str">
        <f t="shared" si="1115"/>
        <v/>
      </c>
      <c r="AQ2194" s="41" t="str">
        <f t="shared" si="1116"/>
        <v/>
      </c>
      <c r="AR2194" s="41" t="str">
        <f>IF($AQ2194="","",COUNTIFS(L_ChaveCob,$AQ2194,L_Ausencia,"&gt;"&amp;$W2194)+COUNTIFS($AQ$4:$AQ2194,$AQ2194,$W$4:$W2194,$W2194))</f>
        <v/>
      </c>
      <c r="AS2194" s="42">
        <f t="shared" si="1117"/>
        <v>0</v>
      </c>
      <c r="AT2194" s="42">
        <f t="shared" si="1118"/>
        <v>0</v>
      </c>
      <c r="AU2194" s="42">
        <f t="shared" si="1119"/>
        <v>0</v>
      </c>
    </row>
    <row r="2195" spans="1:47" x14ac:dyDescent="0.2">
      <c r="A2195" s="35"/>
      <c r="B2195" s="36"/>
      <c r="C2195" s="36"/>
      <c r="D2195" s="36"/>
      <c r="E2195" s="37"/>
      <c r="F2195" s="37"/>
      <c r="G2195" s="36"/>
      <c r="H2195" s="36"/>
      <c r="I2195" s="36"/>
      <c r="J2195" s="36"/>
      <c r="K2195" s="37"/>
      <c r="L2195" s="37"/>
      <c r="M2195" s="37"/>
      <c r="N2195" s="38" t="str">
        <f t="shared" si="1088"/>
        <v/>
      </c>
      <c r="O2195" t="str">
        <f t="shared" si="1089"/>
        <v/>
      </c>
      <c r="P2195" t="str">
        <f t="shared" si="1090"/>
        <v/>
      </c>
      <c r="Q2195" t="str">
        <f t="shared" si="1091"/>
        <v/>
      </c>
      <c r="R2195" t="str">
        <f t="shared" si="1092"/>
        <v/>
      </c>
      <c r="S2195" t="str">
        <f t="shared" si="1093"/>
        <v/>
      </c>
      <c r="T2195" s="39" t="str">
        <f t="shared" si="1094"/>
        <v/>
      </c>
      <c r="U2195" s="40">
        <f t="shared" si="1095"/>
        <v>0</v>
      </c>
      <c r="V2195" s="40">
        <f t="shared" si="1096"/>
        <v>0</v>
      </c>
      <c r="W2195" s="40">
        <f t="shared" si="1097"/>
        <v>0</v>
      </c>
      <c r="X2195" t="str">
        <f t="shared" si="1098"/>
        <v/>
      </c>
      <c r="Y2195" s="40">
        <f t="shared" si="1099"/>
        <v>0</v>
      </c>
      <c r="Z2195" s="40">
        <f t="shared" si="1100"/>
        <v>0</v>
      </c>
      <c r="AA2195" s="40">
        <f t="shared" si="1101"/>
        <v>0</v>
      </c>
      <c r="AB2195" s="40">
        <f t="shared" si="1102"/>
        <v>0</v>
      </c>
      <c r="AC2195" s="40">
        <f t="shared" si="1103"/>
        <v>0</v>
      </c>
      <c r="AD2195" s="39">
        <f t="shared" si="1104"/>
        <v>0</v>
      </c>
      <c r="AE2195" s="39">
        <f t="shared" si="1105"/>
        <v>0</v>
      </c>
      <c r="AF2195" t="str">
        <f t="shared" si="1106"/>
        <v/>
      </c>
      <c r="AG2195" t="str">
        <f t="shared" si="1107"/>
        <v/>
      </c>
      <c r="AH2195" t="str">
        <f t="shared" si="1108"/>
        <v/>
      </c>
      <c r="AJ2195" s="41" t="str">
        <f t="shared" si="1109"/>
        <v/>
      </c>
      <c r="AK2195" s="42" t="str">
        <f t="shared" si="1110"/>
        <v/>
      </c>
      <c r="AL2195" s="41" t="str">
        <f t="shared" si="1111"/>
        <v/>
      </c>
      <c r="AM2195" s="41" t="str">
        <f t="shared" si="1112"/>
        <v/>
      </c>
      <c r="AN2195" s="41" t="str">
        <f t="shared" si="1113"/>
        <v/>
      </c>
      <c r="AO2195" s="42" t="str">
        <f t="shared" si="1114"/>
        <v/>
      </c>
      <c r="AP2195" s="41" t="str">
        <f t="shared" si="1115"/>
        <v/>
      </c>
      <c r="AQ2195" s="41" t="str">
        <f t="shared" si="1116"/>
        <v/>
      </c>
      <c r="AR2195" s="41" t="str">
        <f>IF($AQ2195="","",COUNTIFS(L_ChaveCob,$AQ2195,L_Ausencia,"&gt;"&amp;$W2195)+COUNTIFS($AQ$4:$AQ2195,$AQ2195,$W$4:$W2195,$W2195))</f>
        <v/>
      </c>
      <c r="AS2195" s="42">
        <f t="shared" si="1117"/>
        <v>0</v>
      </c>
      <c r="AT2195" s="42">
        <f t="shared" si="1118"/>
        <v>0</v>
      </c>
      <c r="AU2195" s="42">
        <f t="shared" si="1119"/>
        <v>0</v>
      </c>
    </row>
    <row r="2196" spans="1:47" x14ac:dyDescent="0.2">
      <c r="A2196" s="35"/>
      <c r="B2196" s="36"/>
      <c r="C2196" s="36"/>
      <c r="D2196" s="36"/>
      <c r="E2196" s="37"/>
      <c r="F2196" s="37"/>
      <c r="G2196" s="36"/>
      <c r="H2196" s="36"/>
      <c r="I2196" s="36"/>
      <c r="J2196" s="36"/>
      <c r="K2196" s="37"/>
      <c r="L2196" s="37"/>
      <c r="M2196" s="37"/>
      <c r="N2196" s="38" t="str">
        <f t="shared" si="1088"/>
        <v/>
      </c>
      <c r="O2196" t="str">
        <f t="shared" si="1089"/>
        <v/>
      </c>
      <c r="P2196" t="str">
        <f t="shared" si="1090"/>
        <v/>
      </c>
      <c r="Q2196" t="str">
        <f t="shared" si="1091"/>
        <v/>
      </c>
      <c r="R2196" t="str">
        <f t="shared" si="1092"/>
        <v/>
      </c>
      <c r="S2196" t="str">
        <f t="shared" si="1093"/>
        <v/>
      </c>
      <c r="T2196" s="39" t="str">
        <f t="shared" si="1094"/>
        <v/>
      </c>
      <c r="U2196" s="40">
        <f t="shared" si="1095"/>
        <v>0</v>
      </c>
      <c r="V2196" s="40">
        <f t="shared" si="1096"/>
        <v>0</v>
      </c>
      <c r="W2196" s="40">
        <f t="shared" si="1097"/>
        <v>0</v>
      </c>
      <c r="X2196" t="str">
        <f t="shared" si="1098"/>
        <v/>
      </c>
      <c r="Y2196" s="40">
        <f t="shared" si="1099"/>
        <v>0</v>
      </c>
      <c r="Z2196" s="40">
        <f t="shared" si="1100"/>
        <v>0</v>
      </c>
      <c r="AA2196" s="40">
        <f t="shared" si="1101"/>
        <v>0</v>
      </c>
      <c r="AB2196" s="40">
        <f t="shared" si="1102"/>
        <v>0</v>
      </c>
      <c r="AC2196" s="40">
        <f t="shared" si="1103"/>
        <v>0</v>
      </c>
      <c r="AD2196" s="39">
        <f t="shared" si="1104"/>
        <v>0</v>
      </c>
      <c r="AE2196" s="39">
        <f t="shared" si="1105"/>
        <v>0</v>
      </c>
      <c r="AF2196" t="str">
        <f t="shared" si="1106"/>
        <v/>
      </c>
      <c r="AG2196" t="str">
        <f t="shared" si="1107"/>
        <v/>
      </c>
      <c r="AH2196" t="str">
        <f t="shared" si="1108"/>
        <v/>
      </c>
      <c r="AJ2196" s="41" t="str">
        <f t="shared" si="1109"/>
        <v/>
      </c>
      <c r="AK2196" s="42" t="str">
        <f t="shared" si="1110"/>
        <v/>
      </c>
      <c r="AL2196" s="41" t="str">
        <f t="shared" si="1111"/>
        <v/>
      </c>
      <c r="AM2196" s="41" t="str">
        <f t="shared" si="1112"/>
        <v/>
      </c>
      <c r="AN2196" s="41" t="str">
        <f t="shared" si="1113"/>
        <v/>
      </c>
      <c r="AO2196" s="42" t="str">
        <f t="shared" si="1114"/>
        <v/>
      </c>
      <c r="AP2196" s="41" t="str">
        <f t="shared" si="1115"/>
        <v/>
      </c>
      <c r="AQ2196" s="41" t="str">
        <f t="shared" si="1116"/>
        <v/>
      </c>
      <c r="AR2196" s="41" t="str">
        <f>IF($AQ2196="","",COUNTIFS(L_ChaveCob,$AQ2196,L_Ausencia,"&gt;"&amp;$W2196)+COUNTIFS($AQ$4:$AQ2196,$AQ2196,$W$4:$W2196,$W2196))</f>
        <v/>
      </c>
      <c r="AS2196" s="42">
        <f t="shared" si="1117"/>
        <v>0</v>
      </c>
      <c r="AT2196" s="42">
        <f t="shared" si="1118"/>
        <v>0</v>
      </c>
      <c r="AU2196" s="42">
        <f t="shared" si="1119"/>
        <v>0</v>
      </c>
    </row>
    <row r="2197" spans="1:47" x14ac:dyDescent="0.2">
      <c r="A2197" s="35"/>
      <c r="B2197" s="36"/>
      <c r="C2197" s="36"/>
      <c r="D2197" s="36"/>
      <c r="E2197" s="37"/>
      <c r="F2197" s="37"/>
      <c r="G2197" s="36"/>
      <c r="H2197" s="36"/>
      <c r="I2197" s="36"/>
      <c r="J2197" s="36"/>
      <c r="K2197" s="37"/>
      <c r="L2197" s="37"/>
      <c r="M2197" s="37"/>
      <c r="N2197" s="38" t="str">
        <f t="shared" si="1088"/>
        <v/>
      </c>
      <c r="O2197" t="str">
        <f t="shared" si="1089"/>
        <v/>
      </c>
      <c r="P2197" t="str">
        <f t="shared" si="1090"/>
        <v/>
      </c>
      <c r="Q2197" t="str">
        <f t="shared" si="1091"/>
        <v/>
      </c>
      <c r="R2197" t="str">
        <f t="shared" si="1092"/>
        <v/>
      </c>
      <c r="S2197" t="str">
        <f t="shared" si="1093"/>
        <v/>
      </c>
      <c r="T2197" s="39" t="str">
        <f t="shared" si="1094"/>
        <v/>
      </c>
      <c r="U2197" s="40">
        <f t="shared" si="1095"/>
        <v>0</v>
      </c>
      <c r="V2197" s="40">
        <f t="shared" si="1096"/>
        <v>0</v>
      </c>
      <c r="W2197" s="40">
        <f t="shared" si="1097"/>
        <v>0</v>
      </c>
      <c r="X2197" t="str">
        <f t="shared" si="1098"/>
        <v/>
      </c>
      <c r="Y2197" s="40">
        <f t="shared" si="1099"/>
        <v>0</v>
      </c>
      <c r="Z2197" s="40">
        <f t="shared" si="1100"/>
        <v>0</v>
      </c>
      <c r="AA2197" s="40">
        <f t="shared" si="1101"/>
        <v>0</v>
      </c>
      <c r="AB2197" s="40">
        <f t="shared" si="1102"/>
        <v>0</v>
      </c>
      <c r="AC2197" s="40">
        <f t="shared" si="1103"/>
        <v>0</v>
      </c>
      <c r="AD2197" s="39">
        <f t="shared" si="1104"/>
        <v>0</v>
      </c>
      <c r="AE2197" s="39">
        <f t="shared" si="1105"/>
        <v>0</v>
      </c>
      <c r="AF2197" t="str">
        <f t="shared" si="1106"/>
        <v/>
      </c>
      <c r="AG2197" t="str">
        <f t="shared" si="1107"/>
        <v/>
      </c>
      <c r="AH2197" t="str">
        <f t="shared" si="1108"/>
        <v/>
      </c>
      <c r="AJ2197" s="41" t="str">
        <f t="shared" si="1109"/>
        <v/>
      </c>
      <c r="AK2197" s="42" t="str">
        <f t="shared" si="1110"/>
        <v/>
      </c>
      <c r="AL2197" s="41" t="str">
        <f t="shared" si="1111"/>
        <v/>
      </c>
      <c r="AM2197" s="41" t="str">
        <f t="shared" si="1112"/>
        <v/>
      </c>
      <c r="AN2197" s="41" t="str">
        <f t="shared" si="1113"/>
        <v/>
      </c>
      <c r="AO2197" s="42" t="str">
        <f t="shared" si="1114"/>
        <v/>
      </c>
      <c r="AP2197" s="41" t="str">
        <f t="shared" si="1115"/>
        <v/>
      </c>
      <c r="AQ2197" s="41" t="str">
        <f t="shared" si="1116"/>
        <v/>
      </c>
      <c r="AR2197" s="41" t="str">
        <f>IF($AQ2197="","",COUNTIFS(L_ChaveCob,$AQ2197,L_Ausencia,"&gt;"&amp;$W2197)+COUNTIFS($AQ$4:$AQ2197,$AQ2197,$W$4:$W2197,$W2197))</f>
        <v/>
      </c>
      <c r="AS2197" s="42">
        <f t="shared" si="1117"/>
        <v>0</v>
      </c>
      <c r="AT2197" s="42">
        <f t="shared" si="1118"/>
        <v>0</v>
      </c>
      <c r="AU2197" s="42">
        <f t="shared" si="1119"/>
        <v>0</v>
      </c>
    </row>
    <row r="2198" spans="1:47" x14ac:dyDescent="0.2">
      <c r="A2198" s="35"/>
      <c r="B2198" s="36"/>
      <c r="C2198" s="36"/>
      <c r="D2198" s="36"/>
      <c r="E2198" s="37"/>
      <c r="F2198" s="37"/>
      <c r="G2198" s="36"/>
      <c r="H2198" s="36"/>
      <c r="I2198" s="36"/>
      <c r="J2198" s="36"/>
      <c r="K2198" s="37"/>
      <c r="L2198" s="37"/>
      <c r="M2198" s="37"/>
      <c r="N2198" s="38" t="str">
        <f t="shared" si="1088"/>
        <v/>
      </c>
      <c r="O2198" t="str">
        <f t="shared" si="1089"/>
        <v/>
      </c>
      <c r="P2198" t="str">
        <f t="shared" si="1090"/>
        <v/>
      </c>
      <c r="Q2198" t="str">
        <f t="shared" si="1091"/>
        <v/>
      </c>
      <c r="R2198" t="str">
        <f t="shared" si="1092"/>
        <v/>
      </c>
      <c r="S2198" t="str">
        <f t="shared" si="1093"/>
        <v/>
      </c>
      <c r="T2198" s="39" t="str">
        <f t="shared" si="1094"/>
        <v/>
      </c>
      <c r="U2198" s="40">
        <f t="shared" si="1095"/>
        <v>0</v>
      </c>
      <c r="V2198" s="40">
        <f t="shared" si="1096"/>
        <v>0</v>
      </c>
      <c r="W2198" s="40">
        <f t="shared" si="1097"/>
        <v>0</v>
      </c>
      <c r="X2198" t="str">
        <f t="shared" si="1098"/>
        <v/>
      </c>
      <c r="Y2198" s="40">
        <f t="shared" si="1099"/>
        <v>0</v>
      </c>
      <c r="Z2198" s="40">
        <f t="shared" si="1100"/>
        <v>0</v>
      </c>
      <c r="AA2198" s="40">
        <f t="shared" si="1101"/>
        <v>0</v>
      </c>
      <c r="AB2198" s="40">
        <f t="shared" si="1102"/>
        <v>0</v>
      </c>
      <c r="AC2198" s="40">
        <f t="shared" si="1103"/>
        <v>0</v>
      </c>
      <c r="AD2198" s="39">
        <f t="shared" si="1104"/>
        <v>0</v>
      </c>
      <c r="AE2198" s="39">
        <f t="shared" si="1105"/>
        <v>0</v>
      </c>
      <c r="AF2198" t="str">
        <f t="shared" si="1106"/>
        <v/>
      </c>
      <c r="AG2198" t="str">
        <f t="shared" si="1107"/>
        <v/>
      </c>
      <c r="AH2198" t="str">
        <f t="shared" si="1108"/>
        <v/>
      </c>
      <c r="AJ2198" s="41" t="str">
        <f t="shared" si="1109"/>
        <v/>
      </c>
      <c r="AK2198" s="42" t="str">
        <f t="shared" si="1110"/>
        <v/>
      </c>
      <c r="AL2198" s="41" t="str">
        <f t="shared" si="1111"/>
        <v/>
      </c>
      <c r="AM2198" s="41" t="str">
        <f t="shared" si="1112"/>
        <v/>
      </c>
      <c r="AN2198" s="41" t="str">
        <f t="shared" si="1113"/>
        <v/>
      </c>
      <c r="AO2198" s="42" t="str">
        <f t="shared" si="1114"/>
        <v/>
      </c>
      <c r="AP2198" s="41" t="str">
        <f t="shared" si="1115"/>
        <v/>
      </c>
      <c r="AQ2198" s="41" t="str">
        <f t="shared" si="1116"/>
        <v/>
      </c>
      <c r="AR2198" s="41" t="str">
        <f>IF($AQ2198="","",COUNTIFS(L_ChaveCob,$AQ2198,L_Ausencia,"&gt;"&amp;$W2198)+COUNTIFS($AQ$4:$AQ2198,$AQ2198,$W$4:$W2198,$W2198))</f>
        <v/>
      </c>
      <c r="AS2198" s="42">
        <f t="shared" si="1117"/>
        <v>0</v>
      </c>
      <c r="AT2198" s="42">
        <f t="shared" si="1118"/>
        <v>0</v>
      </c>
      <c r="AU2198" s="42">
        <f t="shared" si="1119"/>
        <v>0</v>
      </c>
    </row>
    <row r="2199" spans="1:47" x14ac:dyDescent="0.2">
      <c r="A2199" s="35"/>
      <c r="B2199" s="36"/>
      <c r="C2199" s="36"/>
      <c r="D2199" s="36"/>
      <c r="E2199" s="37"/>
      <c r="F2199" s="37"/>
      <c r="G2199" s="36"/>
      <c r="H2199" s="36"/>
      <c r="I2199" s="36"/>
      <c r="J2199" s="36"/>
      <c r="K2199" s="37"/>
      <c r="L2199" s="37"/>
      <c r="M2199" s="37"/>
      <c r="N2199" s="38" t="str">
        <f t="shared" si="1088"/>
        <v/>
      </c>
      <c r="O2199" t="str">
        <f t="shared" si="1089"/>
        <v/>
      </c>
      <c r="P2199" t="str">
        <f t="shared" si="1090"/>
        <v/>
      </c>
      <c r="Q2199" t="str">
        <f t="shared" si="1091"/>
        <v/>
      </c>
      <c r="R2199" t="str">
        <f t="shared" si="1092"/>
        <v/>
      </c>
      <c r="S2199" t="str">
        <f t="shared" si="1093"/>
        <v/>
      </c>
      <c r="T2199" s="39" t="str">
        <f t="shared" si="1094"/>
        <v/>
      </c>
      <c r="U2199" s="40">
        <f t="shared" si="1095"/>
        <v>0</v>
      </c>
      <c r="V2199" s="40">
        <f t="shared" si="1096"/>
        <v>0</v>
      </c>
      <c r="W2199" s="40">
        <f t="shared" si="1097"/>
        <v>0</v>
      </c>
      <c r="X2199" t="str">
        <f t="shared" si="1098"/>
        <v/>
      </c>
      <c r="Y2199" s="40">
        <f t="shared" si="1099"/>
        <v>0</v>
      </c>
      <c r="Z2199" s="40">
        <f t="shared" si="1100"/>
        <v>0</v>
      </c>
      <c r="AA2199" s="40">
        <f t="shared" si="1101"/>
        <v>0</v>
      </c>
      <c r="AB2199" s="40">
        <f t="shared" si="1102"/>
        <v>0</v>
      </c>
      <c r="AC2199" s="40">
        <f t="shared" si="1103"/>
        <v>0</v>
      </c>
      <c r="AD2199" s="39">
        <f t="shared" si="1104"/>
        <v>0</v>
      </c>
      <c r="AE2199" s="39">
        <f t="shared" si="1105"/>
        <v>0</v>
      </c>
      <c r="AF2199" t="str">
        <f t="shared" si="1106"/>
        <v/>
      </c>
      <c r="AG2199" t="str">
        <f t="shared" si="1107"/>
        <v/>
      </c>
      <c r="AH2199" t="str">
        <f t="shared" si="1108"/>
        <v/>
      </c>
      <c r="AJ2199" s="41" t="str">
        <f t="shared" si="1109"/>
        <v/>
      </c>
      <c r="AK2199" s="42" t="str">
        <f t="shared" si="1110"/>
        <v/>
      </c>
      <c r="AL2199" s="41" t="str">
        <f t="shared" si="1111"/>
        <v/>
      </c>
      <c r="AM2199" s="41" t="str">
        <f t="shared" si="1112"/>
        <v/>
      </c>
      <c r="AN2199" s="41" t="str">
        <f t="shared" si="1113"/>
        <v/>
      </c>
      <c r="AO2199" s="42" t="str">
        <f t="shared" si="1114"/>
        <v/>
      </c>
      <c r="AP2199" s="41" t="str">
        <f t="shared" si="1115"/>
        <v/>
      </c>
      <c r="AQ2199" s="41" t="str">
        <f t="shared" si="1116"/>
        <v/>
      </c>
      <c r="AR2199" s="41" t="str">
        <f>IF($AQ2199="","",COUNTIFS(L_ChaveCob,$AQ2199,L_Ausencia,"&gt;"&amp;$W2199)+COUNTIFS($AQ$4:$AQ2199,$AQ2199,$W$4:$W2199,$W2199))</f>
        <v/>
      </c>
      <c r="AS2199" s="42">
        <f t="shared" si="1117"/>
        <v>0</v>
      </c>
      <c r="AT2199" s="42">
        <f t="shared" si="1118"/>
        <v>0</v>
      </c>
      <c r="AU2199" s="42">
        <f t="shared" si="1119"/>
        <v>0</v>
      </c>
    </row>
    <row r="2200" spans="1:47" x14ac:dyDescent="0.2">
      <c r="A2200" s="35"/>
      <c r="B2200" s="36"/>
      <c r="C2200" s="36"/>
      <c r="D2200" s="36"/>
      <c r="E2200" s="37"/>
      <c r="F2200" s="37"/>
      <c r="G2200" s="36"/>
      <c r="H2200" s="36"/>
      <c r="I2200" s="36"/>
      <c r="J2200" s="36"/>
      <c r="K2200" s="37"/>
      <c r="L2200" s="37"/>
      <c r="M2200" s="37"/>
      <c r="N2200" s="38" t="str">
        <f t="shared" si="1088"/>
        <v/>
      </c>
      <c r="O2200" t="str">
        <f t="shared" si="1089"/>
        <v/>
      </c>
      <c r="P2200" t="str">
        <f t="shared" si="1090"/>
        <v/>
      </c>
      <c r="Q2200" t="str">
        <f t="shared" si="1091"/>
        <v/>
      </c>
      <c r="R2200" t="str">
        <f t="shared" si="1092"/>
        <v/>
      </c>
      <c r="S2200" t="str">
        <f t="shared" si="1093"/>
        <v/>
      </c>
      <c r="T2200" s="39" t="str">
        <f t="shared" si="1094"/>
        <v/>
      </c>
      <c r="U2200" s="40">
        <f t="shared" si="1095"/>
        <v>0</v>
      </c>
      <c r="V2200" s="40">
        <f t="shared" si="1096"/>
        <v>0</v>
      </c>
      <c r="W2200" s="40">
        <f t="shared" si="1097"/>
        <v>0</v>
      </c>
      <c r="X2200" t="str">
        <f t="shared" si="1098"/>
        <v/>
      </c>
      <c r="Y2200" s="40">
        <f t="shared" si="1099"/>
        <v>0</v>
      </c>
      <c r="Z2200" s="40">
        <f t="shared" si="1100"/>
        <v>0</v>
      </c>
      <c r="AA2200" s="40">
        <f t="shared" si="1101"/>
        <v>0</v>
      </c>
      <c r="AB2200" s="40">
        <f t="shared" si="1102"/>
        <v>0</v>
      </c>
      <c r="AC2200" s="40">
        <f t="shared" si="1103"/>
        <v>0</v>
      </c>
      <c r="AD2200" s="39">
        <f t="shared" si="1104"/>
        <v>0</v>
      </c>
      <c r="AE2200" s="39">
        <f t="shared" si="1105"/>
        <v>0</v>
      </c>
      <c r="AF2200" t="str">
        <f t="shared" si="1106"/>
        <v/>
      </c>
      <c r="AG2200" t="str">
        <f t="shared" si="1107"/>
        <v/>
      </c>
      <c r="AH2200" t="str">
        <f t="shared" si="1108"/>
        <v/>
      </c>
      <c r="AJ2200" s="41" t="str">
        <f t="shared" si="1109"/>
        <v/>
      </c>
      <c r="AK2200" s="42" t="str">
        <f t="shared" si="1110"/>
        <v/>
      </c>
      <c r="AL2200" s="41" t="str">
        <f t="shared" si="1111"/>
        <v/>
      </c>
      <c r="AM2200" s="41" t="str">
        <f t="shared" si="1112"/>
        <v/>
      </c>
      <c r="AN2200" s="41" t="str">
        <f t="shared" si="1113"/>
        <v/>
      </c>
      <c r="AO2200" s="42" t="str">
        <f t="shared" si="1114"/>
        <v/>
      </c>
      <c r="AP2200" s="41" t="str">
        <f t="shared" si="1115"/>
        <v/>
      </c>
      <c r="AQ2200" s="41" t="str">
        <f t="shared" si="1116"/>
        <v/>
      </c>
      <c r="AR2200" s="41" t="str">
        <f>IF($AQ2200="","",COUNTIFS(L_ChaveCob,$AQ2200,L_Ausencia,"&gt;"&amp;$W2200)+COUNTIFS($AQ$4:$AQ2200,$AQ2200,$W$4:$W2200,$W2200))</f>
        <v/>
      </c>
      <c r="AS2200" s="42">
        <f t="shared" si="1117"/>
        <v>0</v>
      </c>
      <c r="AT2200" s="42">
        <f t="shared" si="1118"/>
        <v>0</v>
      </c>
      <c r="AU2200" s="42">
        <f t="shared" si="1119"/>
        <v>0</v>
      </c>
    </row>
    <row r="2201" spans="1:47" x14ac:dyDescent="0.2">
      <c r="A2201" s="35"/>
      <c r="B2201" s="36"/>
      <c r="C2201" s="36"/>
      <c r="D2201" s="36"/>
      <c r="E2201" s="37"/>
      <c r="F2201" s="37"/>
      <c r="G2201" s="36"/>
      <c r="H2201" s="36"/>
      <c r="I2201" s="36"/>
      <c r="J2201" s="36"/>
      <c r="K2201" s="37"/>
      <c r="L2201" s="37"/>
      <c r="M2201" s="37"/>
      <c r="N2201" s="38" t="str">
        <f t="shared" si="1088"/>
        <v/>
      </c>
      <c r="O2201" t="str">
        <f t="shared" si="1089"/>
        <v/>
      </c>
      <c r="P2201" t="str">
        <f t="shared" si="1090"/>
        <v/>
      </c>
      <c r="Q2201" t="str">
        <f t="shared" si="1091"/>
        <v/>
      </c>
      <c r="R2201" t="str">
        <f t="shared" si="1092"/>
        <v/>
      </c>
      <c r="S2201" t="str">
        <f t="shared" si="1093"/>
        <v/>
      </c>
      <c r="T2201" s="39" t="str">
        <f t="shared" si="1094"/>
        <v/>
      </c>
      <c r="U2201" s="40">
        <f t="shared" si="1095"/>
        <v>0</v>
      </c>
      <c r="V2201" s="40">
        <f t="shared" si="1096"/>
        <v>0</v>
      </c>
      <c r="W2201" s="40">
        <f t="shared" si="1097"/>
        <v>0</v>
      </c>
      <c r="X2201" t="str">
        <f t="shared" si="1098"/>
        <v/>
      </c>
      <c r="Y2201" s="40">
        <f t="shared" si="1099"/>
        <v>0</v>
      </c>
      <c r="Z2201" s="40">
        <f t="shared" si="1100"/>
        <v>0</v>
      </c>
      <c r="AA2201" s="40">
        <f t="shared" si="1101"/>
        <v>0</v>
      </c>
      <c r="AB2201" s="40">
        <f t="shared" si="1102"/>
        <v>0</v>
      </c>
      <c r="AC2201" s="40">
        <f t="shared" si="1103"/>
        <v>0</v>
      </c>
      <c r="AD2201" s="39">
        <f t="shared" si="1104"/>
        <v>0</v>
      </c>
      <c r="AE2201" s="39">
        <f t="shared" si="1105"/>
        <v>0</v>
      </c>
      <c r="AF2201" t="str">
        <f t="shared" si="1106"/>
        <v/>
      </c>
      <c r="AG2201" t="str">
        <f t="shared" si="1107"/>
        <v/>
      </c>
      <c r="AH2201" t="str">
        <f t="shared" si="1108"/>
        <v/>
      </c>
      <c r="AJ2201" s="41" t="str">
        <f t="shared" si="1109"/>
        <v/>
      </c>
      <c r="AK2201" s="42" t="str">
        <f t="shared" si="1110"/>
        <v/>
      </c>
      <c r="AL2201" s="41" t="str">
        <f t="shared" si="1111"/>
        <v/>
      </c>
      <c r="AM2201" s="41" t="str">
        <f t="shared" si="1112"/>
        <v/>
      </c>
      <c r="AN2201" s="41" t="str">
        <f t="shared" si="1113"/>
        <v/>
      </c>
      <c r="AO2201" s="42" t="str">
        <f t="shared" si="1114"/>
        <v/>
      </c>
      <c r="AP2201" s="41" t="str">
        <f t="shared" si="1115"/>
        <v/>
      </c>
      <c r="AQ2201" s="41" t="str">
        <f t="shared" si="1116"/>
        <v/>
      </c>
      <c r="AR2201" s="41" t="str">
        <f>IF($AQ2201="","",COUNTIFS(L_ChaveCob,$AQ2201,L_Ausencia,"&gt;"&amp;$W2201)+COUNTIFS($AQ$4:$AQ2201,$AQ2201,$W$4:$W2201,$W2201))</f>
        <v/>
      </c>
      <c r="AS2201" s="42">
        <f t="shared" si="1117"/>
        <v>0</v>
      </c>
      <c r="AT2201" s="42">
        <f t="shared" si="1118"/>
        <v>0</v>
      </c>
      <c r="AU2201" s="42">
        <f t="shared" si="1119"/>
        <v>0</v>
      </c>
    </row>
    <row r="2202" spans="1:47" x14ac:dyDescent="0.2">
      <c r="A2202" s="35"/>
      <c r="B2202" s="36"/>
      <c r="C2202" s="36"/>
      <c r="D2202" s="36"/>
      <c r="E2202" s="37"/>
      <c r="F2202" s="37"/>
      <c r="G2202" s="36"/>
      <c r="H2202" s="36"/>
      <c r="I2202" s="36"/>
      <c r="J2202" s="36"/>
      <c r="K2202" s="37"/>
      <c r="L2202" s="37"/>
      <c r="M2202" s="37"/>
      <c r="N2202" s="38" t="str">
        <f t="shared" si="1088"/>
        <v/>
      </c>
      <c r="O2202" t="str">
        <f t="shared" si="1089"/>
        <v/>
      </c>
      <c r="P2202" t="str">
        <f t="shared" si="1090"/>
        <v/>
      </c>
      <c r="Q2202" t="str">
        <f t="shared" si="1091"/>
        <v/>
      </c>
      <c r="R2202" t="str">
        <f t="shared" si="1092"/>
        <v/>
      </c>
      <c r="S2202" t="str">
        <f t="shared" si="1093"/>
        <v/>
      </c>
      <c r="T2202" s="39" t="str">
        <f t="shared" si="1094"/>
        <v/>
      </c>
      <c r="U2202" s="40">
        <f t="shared" si="1095"/>
        <v>0</v>
      </c>
      <c r="V2202" s="40">
        <f t="shared" si="1096"/>
        <v>0</v>
      </c>
      <c r="W2202" s="40">
        <f t="shared" si="1097"/>
        <v>0</v>
      </c>
      <c r="X2202" t="str">
        <f t="shared" si="1098"/>
        <v/>
      </c>
      <c r="Y2202" s="40">
        <f t="shared" si="1099"/>
        <v>0</v>
      </c>
      <c r="Z2202" s="40">
        <f t="shared" si="1100"/>
        <v>0</v>
      </c>
      <c r="AA2202" s="40">
        <f t="shared" si="1101"/>
        <v>0</v>
      </c>
      <c r="AB2202" s="40">
        <f t="shared" si="1102"/>
        <v>0</v>
      </c>
      <c r="AC2202" s="40">
        <f t="shared" si="1103"/>
        <v>0</v>
      </c>
      <c r="AD2202" s="39">
        <f t="shared" si="1104"/>
        <v>0</v>
      </c>
      <c r="AE2202" s="39">
        <f t="shared" si="1105"/>
        <v>0</v>
      </c>
      <c r="AF2202" t="str">
        <f t="shared" si="1106"/>
        <v/>
      </c>
      <c r="AG2202" t="str">
        <f t="shared" si="1107"/>
        <v/>
      </c>
      <c r="AH2202" t="str">
        <f t="shared" si="1108"/>
        <v/>
      </c>
      <c r="AJ2202" s="41" t="str">
        <f t="shared" si="1109"/>
        <v/>
      </c>
      <c r="AK2202" s="42" t="str">
        <f t="shared" si="1110"/>
        <v/>
      </c>
      <c r="AL2202" s="41" t="str">
        <f t="shared" si="1111"/>
        <v/>
      </c>
      <c r="AM2202" s="41" t="str">
        <f t="shared" si="1112"/>
        <v/>
      </c>
      <c r="AN2202" s="41" t="str">
        <f t="shared" si="1113"/>
        <v/>
      </c>
      <c r="AO2202" s="42" t="str">
        <f t="shared" si="1114"/>
        <v/>
      </c>
      <c r="AP2202" s="41" t="str">
        <f t="shared" si="1115"/>
        <v/>
      </c>
      <c r="AQ2202" s="41" t="str">
        <f t="shared" si="1116"/>
        <v/>
      </c>
      <c r="AR2202" s="41" t="str">
        <f>IF($AQ2202="","",COUNTIFS(L_ChaveCob,$AQ2202,L_Ausencia,"&gt;"&amp;$W2202)+COUNTIFS($AQ$4:$AQ2202,$AQ2202,$W$4:$W2202,$W2202))</f>
        <v/>
      </c>
      <c r="AS2202" s="42">
        <f t="shared" si="1117"/>
        <v>0</v>
      </c>
      <c r="AT2202" s="42">
        <f t="shared" si="1118"/>
        <v>0</v>
      </c>
      <c r="AU2202" s="42">
        <f t="shared" si="1119"/>
        <v>0</v>
      </c>
    </row>
    <row r="2203" spans="1:47" x14ac:dyDescent="0.2">
      <c r="A2203" s="35"/>
      <c r="B2203" s="36"/>
      <c r="C2203" s="36"/>
      <c r="D2203" s="36"/>
      <c r="E2203" s="37"/>
      <c r="F2203" s="37"/>
      <c r="G2203" s="36"/>
      <c r="H2203" s="36"/>
      <c r="I2203" s="36"/>
      <c r="J2203" s="36"/>
      <c r="K2203" s="37"/>
      <c r="L2203" s="37"/>
      <c r="M2203" s="37"/>
      <c r="N2203" s="38" t="str">
        <f t="shared" si="1088"/>
        <v/>
      </c>
      <c r="O2203" t="str">
        <f t="shared" si="1089"/>
        <v/>
      </c>
      <c r="P2203" t="str">
        <f t="shared" si="1090"/>
        <v/>
      </c>
      <c r="Q2203" t="str">
        <f t="shared" si="1091"/>
        <v/>
      </c>
      <c r="R2203" t="str">
        <f t="shared" si="1092"/>
        <v/>
      </c>
      <c r="S2203" t="str">
        <f t="shared" si="1093"/>
        <v/>
      </c>
      <c r="T2203" s="39" t="str">
        <f t="shared" si="1094"/>
        <v/>
      </c>
      <c r="U2203" s="40">
        <f t="shared" si="1095"/>
        <v>0</v>
      </c>
      <c r="V2203" s="40">
        <f t="shared" si="1096"/>
        <v>0</v>
      </c>
      <c r="W2203" s="40">
        <f t="shared" si="1097"/>
        <v>0</v>
      </c>
      <c r="X2203" t="str">
        <f t="shared" si="1098"/>
        <v/>
      </c>
      <c r="Y2203" s="40">
        <f t="shared" si="1099"/>
        <v>0</v>
      </c>
      <c r="Z2203" s="40">
        <f t="shared" si="1100"/>
        <v>0</v>
      </c>
      <c r="AA2203" s="40">
        <f t="shared" si="1101"/>
        <v>0</v>
      </c>
      <c r="AB2203" s="40">
        <f t="shared" si="1102"/>
        <v>0</v>
      </c>
      <c r="AC2203" s="40">
        <f t="shared" si="1103"/>
        <v>0</v>
      </c>
      <c r="AD2203" s="39">
        <f t="shared" si="1104"/>
        <v>0</v>
      </c>
      <c r="AE2203" s="39">
        <f t="shared" si="1105"/>
        <v>0</v>
      </c>
      <c r="AF2203" t="str">
        <f t="shared" si="1106"/>
        <v/>
      </c>
      <c r="AG2203" t="str">
        <f t="shared" si="1107"/>
        <v/>
      </c>
      <c r="AH2203" t="str">
        <f t="shared" si="1108"/>
        <v/>
      </c>
      <c r="AJ2203" s="41" t="str">
        <f t="shared" si="1109"/>
        <v/>
      </c>
      <c r="AK2203" s="42" t="str">
        <f t="shared" si="1110"/>
        <v/>
      </c>
      <c r="AL2203" s="41" t="str">
        <f t="shared" si="1111"/>
        <v/>
      </c>
      <c r="AM2203" s="41" t="str">
        <f t="shared" si="1112"/>
        <v/>
      </c>
      <c r="AN2203" s="41" t="str">
        <f t="shared" si="1113"/>
        <v/>
      </c>
      <c r="AO2203" s="42" t="str">
        <f t="shared" si="1114"/>
        <v/>
      </c>
      <c r="AP2203" s="41" t="str">
        <f t="shared" si="1115"/>
        <v/>
      </c>
      <c r="AQ2203" s="41" t="str">
        <f t="shared" si="1116"/>
        <v/>
      </c>
      <c r="AR2203" s="41" t="str">
        <f>IF($AQ2203="","",COUNTIFS(L_ChaveCob,$AQ2203,L_Ausencia,"&gt;"&amp;$W2203)+COUNTIFS($AQ$4:$AQ2203,$AQ2203,$W$4:$W2203,$W2203))</f>
        <v/>
      </c>
      <c r="AS2203" s="42">
        <f t="shared" si="1117"/>
        <v>0</v>
      </c>
      <c r="AT2203" s="42">
        <f t="shared" si="1118"/>
        <v>0</v>
      </c>
      <c r="AU2203" s="42">
        <f t="shared" si="1119"/>
        <v>0</v>
      </c>
    </row>
    <row r="2204" spans="1:47" x14ac:dyDescent="0.2">
      <c r="A2204" s="35"/>
      <c r="B2204" s="36"/>
      <c r="C2204" s="36"/>
      <c r="D2204" s="36"/>
      <c r="E2204" s="37"/>
      <c r="F2204" s="37"/>
      <c r="G2204" s="36"/>
      <c r="H2204" s="36"/>
      <c r="I2204" s="36"/>
      <c r="J2204" s="36"/>
      <c r="K2204" s="37"/>
      <c r="L2204" s="37"/>
      <c r="M2204" s="37"/>
      <c r="N2204" s="38" t="str">
        <f t="shared" si="1088"/>
        <v/>
      </c>
      <c r="O2204" t="str">
        <f t="shared" si="1089"/>
        <v/>
      </c>
      <c r="P2204" t="str">
        <f t="shared" si="1090"/>
        <v/>
      </c>
      <c r="Q2204" t="str">
        <f t="shared" si="1091"/>
        <v/>
      </c>
      <c r="R2204" t="str">
        <f t="shared" si="1092"/>
        <v/>
      </c>
      <c r="S2204" t="str">
        <f t="shared" si="1093"/>
        <v/>
      </c>
      <c r="T2204" s="39" t="str">
        <f t="shared" si="1094"/>
        <v/>
      </c>
      <c r="U2204" s="40">
        <f t="shared" si="1095"/>
        <v>0</v>
      </c>
      <c r="V2204" s="40">
        <f t="shared" si="1096"/>
        <v>0</v>
      </c>
      <c r="W2204" s="40">
        <f t="shared" si="1097"/>
        <v>0</v>
      </c>
      <c r="X2204" t="str">
        <f t="shared" si="1098"/>
        <v/>
      </c>
      <c r="Y2204" s="40">
        <f t="shared" si="1099"/>
        <v>0</v>
      </c>
      <c r="Z2204" s="40">
        <f t="shared" si="1100"/>
        <v>0</v>
      </c>
      <c r="AA2204" s="40">
        <f t="shared" si="1101"/>
        <v>0</v>
      </c>
      <c r="AB2204" s="40">
        <f t="shared" si="1102"/>
        <v>0</v>
      </c>
      <c r="AC2204" s="40">
        <f t="shared" si="1103"/>
        <v>0</v>
      </c>
      <c r="AD2204" s="39">
        <f t="shared" si="1104"/>
        <v>0</v>
      </c>
      <c r="AE2204" s="39">
        <f t="shared" si="1105"/>
        <v>0</v>
      </c>
      <c r="AF2204" t="str">
        <f t="shared" si="1106"/>
        <v/>
      </c>
      <c r="AG2204" t="str">
        <f t="shared" si="1107"/>
        <v/>
      </c>
      <c r="AH2204" t="str">
        <f t="shared" si="1108"/>
        <v/>
      </c>
      <c r="AJ2204" s="41" t="str">
        <f t="shared" si="1109"/>
        <v/>
      </c>
      <c r="AK2204" s="42" t="str">
        <f t="shared" si="1110"/>
        <v/>
      </c>
      <c r="AL2204" s="41" t="str">
        <f t="shared" si="1111"/>
        <v/>
      </c>
      <c r="AM2204" s="41" t="str">
        <f t="shared" si="1112"/>
        <v/>
      </c>
      <c r="AN2204" s="41" t="str">
        <f t="shared" si="1113"/>
        <v/>
      </c>
      <c r="AO2204" s="42" t="str">
        <f t="shared" si="1114"/>
        <v/>
      </c>
      <c r="AP2204" s="41" t="str">
        <f t="shared" si="1115"/>
        <v/>
      </c>
      <c r="AQ2204" s="41" t="str">
        <f t="shared" si="1116"/>
        <v/>
      </c>
      <c r="AR2204" s="41" t="str">
        <f>IF($AQ2204="","",COUNTIFS(L_ChaveCob,$AQ2204,L_Ausencia,"&gt;"&amp;$W2204)+COUNTIFS($AQ$4:$AQ2204,$AQ2204,$W$4:$W2204,$W2204))</f>
        <v/>
      </c>
      <c r="AS2204" s="42">
        <f t="shared" si="1117"/>
        <v>0</v>
      </c>
      <c r="AT2204" s="42">
        <f t="shared" si="1118"/>
        <v>0</v>
      </c>
      <c r="AU2204" s="42">
        <f t="shared" si="1119"/>
        <v>0</v>
      </c>
    </row>
    <row r="2205" spans="1:47" x14ac:dyDescent="0.2">
      <c r="A2205" s="35"/>
      <c r="B2205" s="36"/>
      <c r="C2205" s="36"/>
      <c r="D2205" s="36"/>
      <c r="E2205" s="37"/>
      <c r="F2205" s="37"/>
      <c r="G2205" s="36"/>
      <c r="H2205" s="36"/>
      <c r="I2205" s="36"/>
      <c r="J2205" s="36"/>
      <c r="K2205" s="37"/>
      <c r="L2205" s="37"/>
      <c r="M2205" s="37"/>
      <c r="N2205" s="38" t="str">
        <f t="shared" si="1088"/>
        <v/>
      </c>
      <c r="O2205" t="str">
        <f t="shared" si="1089"/>
        <v/>
      </c>
      <c r="P2205" t="str">
        <f t="shared" si="1090"/>
        <v/>
      </c>
      <c r="Q2205" t="str">
        <f t="shared" si="1091"/>
        <v/>
      </c>
      <c r="R2205" t="str">
        <f t="shared" si="1092"/>
        <v/>
      </c>
      <c r="S2205" t="str">
        <f t="shared" si="1093"/>
        <v/>
      </c>
      <c r="T2205" s="39" t="str">
        <f t="shared" si="1094"/>
        <v/>
      </c>
      <c r="U2205" s="40">
        <f t="shared" si="1095"/>
        <v>0</v>
      </c>
      <c r="V2205" s="40">
        <f t="shared" si="1096"/>
        <v>0</v>
      </c>
      <c r="W2205" s="40">
        <f t="shared" si="1097"/>
        <v>0</v>
      </c>
      <c r="X2205" t="str">
        <f t="shared" si="1098"/>
        <v/>
      </c>
      <c r="Y2205" s="40">
        <f t="shared" si="1099"/>
        <v>0</v>
      </c>
      <c r="Z2205" s="40">
        <f t="shared" si="1100"/>
        <v>0</v>
      </c>
      <c r="AA2205" s="40">
        <f t="shared" si="1101"/>
        <v>0</v>
      </c>
      <c r="AB2205" s="40">
        <f t="shared" si="1102"/>
        <v>0</v>
      </c>
      <c r="AC2205" s="40">
        <f t="shared" si="1103"/>
        <v>0</v>
      </c>
      <c r="AD2205" s="39">
        <f t="shared" si="1104"/>
        <v>0</v>
      </c>
      <c r="AE2205" s="39">
        <f t="shared" si="1105"/>
        <v>0</v>
      </c>
      <c r="AF2205" t="str">
        <f t="shared" si="1106"/>
        <v/>
      </c>
      <c r="AG2205" t="str">
        <f t="shared" si="1107"/>
        <v/>
      </c>
      <c r="AH2205" t="str">
        <f t="shared" si="1108"/>
        <v/>
      </c>
      <c r="AJ2205" s="41" t="str">
        <f t="shared" si="1109"/>
        <v/>
      </c>
      <c r="AK2205" s="42" t="str">
        <f t="shared" si="1110"/>
        <v/>
      </c>
      <c r="AL2205" s="41" t="str">
        <f t="shared" si="1111"/>
        <v/>
      </c>
      <c r="AM2205" s="41" t="str">
        <f t="shared" si="1112"/>
        <v/>
      </c>
      <c r="AN2205" s="41" t="str">
        <f t="shared" si="1113"/>
        <v/>
      </c>
      <c r="AO2205" s="42" t="str">
        <f t="shared" si="1114"/>
        <v/>
      </c>
      <c r="AP2205" s="41" t="str">
        <f t="shared" si="1115"/>
        <v/>
      </c>
      <c r="AQ2205" s="41" t="str">
        <f t="shared" si="1116"/>
        <v/>
      </c>
      <c r="AR2205" s="41" t="str">
        <f>IF($AQ2205="","",COUNTIFS(L_ChaveCob,$AQ2205,L_Ausencia,"&gt;"&amp;$W2205)+COUNTIFS($AQ$4:$AQ2205,$AQ2205,$W$4:$W2205,$W2205))</f>
        <v/>
      </c>
      <c r="AS2205" s="42">
        <f t="shared" si="1117"/>
        <v>0</v>
      </c>
      <c r="AT2205" s="42">
        <f t="shared" si="1118"/>
        <v>0</v>
      </c>
      <c r="AU2205" s="42">
        <f t="shared" si="1119"/>
        <v>0</v>
      </c>
    </row>
    <row r="2206" spans="1:47" x14ac:dyDescent="0.2">
      <c r="A2206" s="35"/>
      <c r="B2206" s="36"/>
      <c r="C2206" s="36"/>
      <c r="D2206" s="36"/>
      <c r="E2206" s="37"/>
      <c r="F2206" s="37"/>
      <c r="G2206" s="36"/>
      <c r="H2206" s="36"/>
      <c r="I2206" s="36"/>
      <c r="J2206" s="36"/>
      <c r="K2206" s="37"/>
      <c r="L2206" s="37"/>
      <c r="M2206" s="37"/>
      <c r="N2206" s="38" t="str">
        <f t="shared" si="1088"/>
        <v/>
      </c>
      <c r="O2206" t="str">
        <f t="shared" si="1089"/>
        <v/>
      </c>
      <c r="P2206" t="str">
        <f t="shared" si="1090"/>
        <v/>
      </c>
      <c r="Q2206" t="str">
        <f t="shared" si="1091"/>
        <v/>
      </c>
      <c r="R2206" t="str">
        <f t="shared" si="1092"/>
        <v/>
      </c>
      <c r="S2206" t="str">
        <f t="shared" si="1093"/>
        <v/>
      </c>
      <c r="T2206" s="39" t="str">
        <f t="shared" si="1094"/>
        <v/>
      </c>
      <c r="U2206" s="40">
        <f t="shared" si="1095"/>
        <v>0</v>
      </c>
      <c r="V2206" s="40">
        <f t="shared" si="1096"/>
        <v>0</v>
      </c>
      <c r="W2206" s="40">
        <f t="shared" si="1097"/>
        <v>0</v>
      </c>
      <c r="X2206" t="str">
        <f t="shared" si="1098"/>
        <v/>
      </c>
      <c r="Y2206" s="40">
        <f t="shared" si="1099"/>
        <v>0</v>
      </c>
      <c r="Z2206" s="40">
        <f t="shared" si="1100"/>
        <v>0</v>
      </c>
      <c r="AA2206" s="40">
        <f t="shared" si="1101"/>
        <v>0</v>
      </c>
      <c r="AB2206" s="40">
        <f t="shared" si="1102"/>
        <v>0</v>
      </c>
      <c r="AC2206" s="40">
        <f t="shared" si="1103"/>
        <v>0</v>
      </c>
      <c r="AD2206" s="39">
        <f t="shared" si="1104"/>
        <v>0</v>
      </c>
      <c r="AE2206" s="39">
        <f t="shared" si="1105"/>
        <v>0</v>
      </c>
      <c r="AF2206" t="str">
        <f t="shared" si="1106"/>
        <v/>
      </c>
      <c r="AG2206" t="str">
        <f t="shared" si="1107"/>
        <v/>
      </c>
      <c r="AH2206" t="str">
        <f t="shared" si="1108"/>
        <v/>
      </c>
      <c r="AJ2206" s="41" t="str">
        <f t="shared" si="1109"/>
        <v/>
      </c>
      <c r="AK2206" s="42" t="str">
        <f t="shared" si="1110"/>
        <v/>
      </c>
      <c r="AL2206" s="41" t="str">
        <f t="shared" si="1111"/>
        <v/>
      </c>
      <c r="AM2206" s="41" t="str">
        <f t="shared" si="1112"/>
        <v/>
      </c>
      <c r="AN2206" s="41" t="str">
        <f t="shared" si="1113"/>
        <v/>
      </c>
      <c r="AO2206" s="42" t="str">
        <f t="shared" si="1114"/>
        <v/>
      </c>
      <c r="AP2206" s="41" t="str">
        <f t="shared" si="1115"/>
        <v/>
      </c>
      <c r="AQ2206" s="41" t="str">
        <f t="shared" si="1116"/>
        <v/>
      </c>
      <c r="AR2206" s="41" t="str">
        <f>IF($AQ2206="","",COUNTIFS(L_ChaveCob,$AQ2206,L_Ausencia,"&gt;"&amp;$W2206)+COUNTIFS($AQ$4:$AQ2206,$AQ2206,$W$4:$W2206,$W2206))</f>
        <v/>
      </c>
      <c r="AS2206" s="42">
        <f t="shared" si="1117"/>
        <v>0</v>
      </c>
      <c r="AT2206" s="42">
        <f t="shared" si="1118"/>
        <v>0</v>
      </c>
      <c r="AU2206" s="42">
        <f t="shared" si="1119"/>
        <v>0</v>
      </c>
    </row>
    <row r="2207" spans="1:47" x14ac:dyDescent="0.2">
      <c r="A2207" s="35"/>
      <c r="B2207" s="36"/>
      <c r="C2207" s="36"/>
      <c r="D2207" s="36"/>
      <c r="E2207" s="37"/>
      <c r="F2207" s="37"/>
      <c r="G2207" s="36"/>
      <c r="H2207" s="36"/>
      <c r="I2207" s="36"/>
      <c r="J2207" s="36"/>
      <c r="K2207" s="37"/>
      <c r="L2207" s="37"/>
      <c r="M2207" s="37"/>
      <c r="N2207" s="38" t="str">
        <f t="shared" si="1088"/>
        <v/>
      </c>
      <c r="O2207" t="str">
        <f t="shared" si="1089"/>
        <v/>
      </c>
      <c r="P2207" t="str">
        <f t="shared" si="1090"/>
        <v/>
      </c>
      <c r="Q2207" t="str">
        <f t="shared" si="1091"/>
        <v/>
      </c>
      <c r="R2207" t="str">
        <f t="shared" si="1092"/>
        <v/>
      </c>
      <c r="S2207" t="str">
        <f t="shared" si="1093"/>
        <v/>
      </c>
      <c r="T2207" s="39" t="str">
        <f t="shared" si="1094"/>
        <v/>
      </c>
      <c r="U2207" s="40">
        <f t="shared" si="1095"/>
        <v>0</v>
      </c>
      <c r="V2207" s="40">
        <f t="shared" si="1096"/>
        <v>0</v>
      </c>
      <c r="W2207" s="40">
        <f t="shared" si="1097"/>
        <v>0</v>
      </c>
      <c r="X2207" t="str">
        <f t="shared" si="1098"/>
        <v/>
      </c>
      <c r="Y2207" s="40">
        <f t="shared" si="1099"/>
        <v>0</v>
      </c>
      <c r="Z2207" s="40">
        <f t="shared" si="1100"/>
        <v>0</v>
      </c>
      <c r="AA2207" s="40">
        <f t="shared" si="1101"/>
        <v>0</v>
      </c>
      <c r="AB2207" s="40">
        <f t="shared" si="1102"/>
        <v>0</v>
      </c>
      <c r="AC2207" s="40">
        <f t="shared" si="1103"/>
        <v>0</v>
      </c>
      <c r="AD2207" s="39">
        <f t="shared" si="1104"/>
        <v>0</v>
      </c>
      <c r="AE2207" s="39">
        <f t="shared" si="1105"/>
        <v>0</v>
      </c>
      <c r="AF2207" t="str">
        <f t="shared" si="1106"/>
        <v/>
      </c>
      <c r="AG2207" t="str">
        <f t="shared" si="1107"/>
        <v/>
      </c>
      <c r="AH2207" t="str">
        <f t="shared" si="1108"/>
        <v/>
      </c>
      <c r="AJ2207" s="41" t="str">
        <f t="shared" si="1109"/>
        <v/>
      </c>
      <c r="AK2207" s="42" t="str">
        <f t="shared" si="1110"/>
        <v/>
      </c>
      <c r="AL2207" s="41" t="str">
        <f t="shared" si="1111"/>
        <v/>
      </c>
      <c r="AM2207" s="41" t="str">
        <f t="shared" si="1112"/>
        <v/>
      </c>
      <c r="AN2207" s="41" t="str">
        <f t="shared" si="1113"/>
        <v/>
      </c>
      <c r="AO2207" s="42" t="str">
        <f t="shared" si="1114"/>
        <v/>
      </c>
      <c r="AP2207" s="41" t="str">
        <f t="shared" si="1115"/>
        <v/>
      </c>
      <c r="AQ2207" s="41" t="str">
        <f t="shared" si="1116"/>
        <v/>
      </c>
      <c r="AR2207" s="41" t="str">
        <f>IF($AQ2207="","",COUNTIFS(L_ChaveCob,$AQ2207,L_Ausencia,"&gt;"&amp;$W2207)+COUNTIFS($AQ$4:$AQ2207,$AQ2207,$W$4:$W2207,$W2207))</f>
        <v/>
      </c>
      <c r="AS2207" s="42">
        <f t="shared" si="1117"/>
        <v>0</v>
      </c>
      <c r="AT2207" s="42">
        <f t="shared" si="1118"/>
        <v>0</v>
      </c>
      <c r="AU2207" s="42">
        <f t="shared" si="1119"/>
        <v>0</v>
      </c>
    </row>
    <row r="2208" spans="1:47" x14ac:dyDescent="0.2">
      <c r="A2208" s="35"/>
      <c r="B2208" s="36"/>
      <c r="C2208" s="36"/>
      <c r="D2208" s="36"/>
      <c r="E2208" s="37"/>
      <c r="F2208" s="37"/>
      <c r="G2208" s="36"/>
      <c r="H2208" s="36"/>
      <c r="I2208" s="36"/>
      <c r="J2208" s="36"/>
      <c r="K2208" s="37"/>
      <c r="L2208" s="37"/>
      <c r="M2208" s="37"/>
      <c r="N2208" s="38" t="str">
        <f t="shared" si="1088"/>
        <v/>
      </c>
      <c r="O2208" t="str">
        <f t="shared" si="1089"/>
        <v/>
      </c>
      <c r="P2208" t="str">
        <f t="shared" si="1090"/>
        <v/>
      </c>
      <c r="Q2208" t="str">
        <f t="shared" si="1091"/>
        <v/>
      </c>
      <c r="R2208" t="str">
        <f t="shared" si="1092"/>
        <v/>
      </c>
      <c r="S2208" t="str">
        <f t="shared" si="1093"/>
        <v/>
      </c>
      <c r="T2208" s="39" t="str">
        <f t="shared" si="1094"/>
        <v/>
      </c>
      <c r="U2208" s="40">
        <f t="shared" si="1095"/>
        <v>0</v>
      </c>
      <c r="V2208" s="40">
        <f t="shared" si="1096"/>
        <v>0</v>
      </c>
      <c r="W2208" s="40">
        <f t="shared" si="1097"/>
        <v>0</v>
      </c>
      <c r="X2208" t="str">
        <f t="shared" si="1098"/>
        <v/>
      </c>
      <c r="Y2208" s="40">
        <f t="shared" si="1099"/>
        <v>0</v>
      </c>
      <c r="Z2208" s="40">
        <f t="shared" si="1100"/>
        <v>0</v>
      </c>
      <c r="AA2208" s="40">
        <f t="shared" si="1101"/>
        <v>0</v>
      </c>
      <c r="AB2208" s="40">
        <f t="shared" si="1102"/>
        <v>0</v>
      </c>
      <c r="AC2208" s="40">
        <f t="shared" si="1103"/>
        <v>0</v>
      </c>
      <c r="AD2208" s="39">
        <f t="shared" si="1104"/>
        <v>0</v>
      </c>
      <c r="AE2208" s="39">
        <f t="shared" si="1105"/>
        <v>0</v>
      </c>
      <c r="AF2208" t="str">
        <f t="shared" si="1106"/>
        <v/>
      </c>
      <c r="AG2208" t="str">
        <f t="shared" si="1107"/>
        <v/>
      </c>
      <c r="AH2208" t="str">
        <f t="shared" si="1108"/>
        <v/>
      </c>
      <c r="AJ2208" s="41" t="str">
        <f t="shared" si="1109"/>
        <v/>
      </c>
      <c r="AK2208" s="42" t="str">
        <f t="shared" si="1110"/>
        <v/>
      </c>
      <c r="AL2208" s="41" t="str">
        <f t="shared" si="1111"/>
        <v/>
      </c>
      <c r="AM2208" s="41" t="str">
        <f t="shared" si="1112"/>
        <v/>
      </c>
      <c r="AN2208" s="41" t="str">
        <f t="shared" si="1113"/>
        <v/>
      </c>
      <c r="AO2208" s="42" t="str">
        <f t="shared" si="1114"/>
        <v/>
      </c>
      <c r="AP2208" s="41" t="str">
        <f t="shared" si="1115"/>
        <v/>
      </c>
      <c r="AQ2208" s="41" t="str">
        <f t="shared" si="1116"/>
        <v/>
      </c>
      <c r="AR2208" s="41" t="str">
        <f>IF($AQ2208="","",COUNTIFS(L_ChaveCob,$AQ2208,L_Ausencia,"&gt;"&amp;$W2208)+COUNTIFS($AQ$4:$AQ2208,$AQ2208,$W$4:$W2208,$W2208))</f>
        <v/>
      </c>
      <c r="AS2208" s="42">
        <f t="shared" si="1117"/>
        <v>0</v>
      </c>
      <c r="AT2208" s="42">
        <f t="shared" si="1118"/>
        <v>0</v>
      </c>
      <c r="AU2208" s="42">
        <f t="shared" si="1119"/>
        <v>0</v>
      </c>
    </row>
    <row r="2209" spans="1:47" x14ac:dyDescent="0.2">
      <c r="A2209" s="35"/>
      <c r="B2209" s="36"/>
      <c r="C2209" s="36"/>
      <c r="D2209" s="36"/>
      <c r="E2209" s="37"/>
      <c r="F2209" s="37"/>
      <c r="G2209" s="36"/>
      <c r="H2209" s="36"/>
      <c r="I2209" s="36"/>
      <c r="J2209" s="36"/>
      <c r="K2209" s="37"/>
      <c r="L2209" s="37"/>
      <c r="M2209" s="37"/>
      <c r="N2209" s="38" t="str">
        <f t="shared" si="1088"/>
        <v/>
      </c>
      <c r="O2209" t="str">
        <f t="shared" si="1089"/>
        <v/>
      </c>
      <c r="P2209" t="str">
        <f t="shared" si="1090"/>
        <v/>
      </c>
      <c r="Q2209" t="str">
        <f t="shared" si="1091"/>
        <v/>
      </c>
      <c r="R2209" t="str">
        <f t="shared" si="1092"/>
        <v/>
      </c>
      <c r="S2209" t="str">
        <f t="shared" si="1093"/>
        <v/>
      </c>
      <c r="T2209" s="39" t="str">
        <f t="shared" si="1094"/>
        <v/>
      </c>
      <c r="U2209" s="40">
        <f t="shared" si="1095"/>
        <v>0</v>
      </c>
      <c r="V2209" s="40">
        <f t="shared" si="1096"/>
        <v>0</v>
      </c>
      <c r="W2209" s="40">
        <f t="shared" si="1097"/>
        <v>0</v>
      </c>
      <c r="X2209" t="str">
        <f t="shared" si="1098"/>
        <v/>
      </c>
      <c r="Y2209" s="40">
        <f t="shared" si="1099"/>
        <v>0</v>
      </c>
      <c r="Z2209" s="40">
        <f t="shared" si="1100"/>
        <v>0</v>
      </c>
      <c r="AA2209" s="40">
        <f t="shared" si="1101"/>
        <v>0</v>
      </c>
      <c r="AB2209" s="40">
        <f t="shared" si="1102"/>
        <v>0</v>
      </c>
      <c r="AC2209" s="40">
        <f t="shared" si="1103"/>
        <v>0</v>
      </c>
      <c r="AD2209" s="39">
        <f t="shared" si="1104"/>
        <v>0</v>
      </c>
      <c r="AE2209" s="39">
        <f t="shared" si="1105"/>
        <v>0</v>
      </c>
      <c r="AF2209" t="str">
        <f t="shared" si="1106"/>
        <v/>
      </c>
      <c r="AG2209" t="str">
        <f t="shared" si="1107"/>
        <v/>
      </c>
      <c r="AH2209" t="str">
        <f t="shared" si="1108"/>
        <v/>
      </c>
      <c r="AJ2209" s="41" t="str">
        <f t="shared" si="1109"/>
        <v/>
      </c>
      <c r="AK2209" s="42" t="str">
        <f t="shared" si="1110"/>
        <v/>
      </c>
      <c r="AL2209" s="41" t="str">
        <f t="shared" si="1111"/>
        <v/>
      </c>
      <c r="AM2209" s="41" t="str">
        <f t="shared" si="1112"/>
        <v/>
      </c>
      <c r="AN2209" s="41" t="str">
        <f t="shared" si="1113"/>
        <v/>
      </c>
      <c r="AO2209" s="42" t="str">
        <f t="shared" si="1114"/>
        <v/>
      </c>
      <c r="AP2209" s="41" t="str">
        <f t="shared" si="1115"/>
        <v/>
      </c>
      <c r="AQ2209" s="41" t="str">
        <f t="shared" si="1116"/>
        <v/>
      </c>
      <c r="AR2209" s="41" t="str">
        <f>IF($AQ2209="","",COUNTIFS(L_ChaveCob,$AQ2209,L_Ausencia,"&gt;"&amp;$W2209)+COUNTIFS($AQ$4:$AQ2209,$AQ2209,$W$4:$W2209,$W2209))</f>
        <v/>
      </c>
      <c r="AS2209" s="42">
        <f t="shared" si="1117"/>
        <v>0</v>
      </c>
      <c r="AT2209" s="42">
        <f t="shared" si="1118"/>
        <v>0</v>
      </c>
      <c r="AU2209" s="42">
        <f t="shared" si="1119"/>
        <v>0</v>
      </c>
    </row>
    <row r="2210" spans="1:47" x14ac:dyDescent="0.2">
      <c r="A2210" s="35"/>
      <c r="B2210" s="36"/>
      <c r="C2210" s="36"/>
      <c r="D2210" s="36"/>
      <c r="E2210" s="37"/>
      <c r="F2210" s="37"/>
      <c r="G2210" s="36"/>
      <c r="H2210" s="36"/>
      <c r="I2210" s="36"/>
      <c r="J2210" s="36"/>
      <c r="K2210" s="37"/>
      <c r="L2210" s="37"/>
      <c r="M2210" s="37"/>
      <c r="N2210" s="38" t="str">
        <f t="shared" si="1088"/>
        <v/>
      </c>
      <c r="O2210" t="str">
        <f t="shared" si="1089"/>
        <v/>
      </c>
      <c r="P2210" t="str">
        <f t="shared" si="1090"/>
        <v/>
      </c>
      <c r="Q2210" t="str">
        <f t="shared" si="1091"/>
        <v/>
      </c>
      <c r="R2210" t="str">
        <f t="shared" si="1092"/>
        <v/>
      </c>
      <c r="S2210" t="str">
        <f t="shared" si="1093"/>
        <v/>
      </c>
      <c r="T2210" s="39" t="str">
        <f t="shared" si="1094"/>
        <v/>
      </c>
      <c r="U2210" s="40">
        <f t="shared" si="1095"/>
        <v>0</v>
      </c>
      <c r="V2210" s="40">
        <f t="shared" si="1096"/>
        <v>0</v>
      </c>
      <c r="W2210" s="40">
        <f t="shared" si="1097"/>
        <v>0</v>
      </c>
      <c r="X2210" t="str">
        <f t="shared" si="1098"/>
        <v/>
      </c>
      <c r="Y2210" s="40">
        <f t="shared" si="1099"/>
        <v>0</v>
      </c>
      <c r="Z2210" s="40">
        <f t="shared" si="1100"/>
        <v>0</v>
      </c>
      <c r="AA2210" s="40">
        <f t="shared" si="1101"/>
        <v>0</v>
      </c>
      <c r="AB2210" s="40">
        <f t="shared" si="1102"/>
        <v>0</v>
      </c>
      <c r="AC2210" s="40">
        <f t="shared" si="1103"/>
        <v>0</v>
      </c>
      <c r="AD2210" s="39">
        <f t="shared" si="1104"/>
        <v>0</v>
      </c>
      <c r="AE2210" s="39">
        <f t="shared" si="1105"/>
        <v>0</v>
      </c>
      <c r="AF2210" t="str">
        <f t="shared" si="1106"/>
        <v/>
      </c>
      <c r="AG2210" t="str">
        <f t="shared" si="1107"/>
        <v/>
      </c>
      <c r="AH2210" t="str">
        <f t="shared" si="1108"/>
        <v/>
      </c>
      <c r="AJ2210" s="41" t="str">
        <f t="shared" si="1109"/>
        <v/>
      </c>
      <c r="AK2210" s="42" t="str">
        <f t="shared" si="1110"/>
        <v/>
      </c>
      <c r="AL2210" s="41" t="str">
        <f t="shared" si="1111"/>
        <v/>
      </c>
      <c r="AM2210" s="41" t="str">
        <f t="shared" si="1112"/>
        <v/>
      </c>
      <c r="AN2210" s="41" t="str">
        <f t="shared" si="1113"/>
        <v/>
      </c>
      <c r="AO2210" s="42" t="str">
        <f t="shared" si="1114"/>
        <v/>
      </c>
      <c r="AP2210" s="41" t="str">
        <f t="shared" si="1115"/>
        <v/>
      </c>
      <c r="AQ2210" s="41" t="str">
        <f t="shared" si="1116"/>
        <v/>
      </c>
      <c r="AR2210" s="41" t="str">
        <f>IF($AQ2210="","",COUNTIFS(L_ChaveCob,$AQ2210,L_Ausencia,"&gt;"&amp;$W2210)+COUNTIFS($AQ$4:$AQ2210,$AQ2210,$W$4:$W2210,$W2210))</f>
        <v/>
      </c>
      <c r="AS2210" s="42">
        <f t="shared" si="1117"/>
        <v>0</v>
      </c>
      <c r="AT2210" s="42">
        <f t="shared" si="1118"/>
        <v>0</v>
      </c>
      <c r="AU2210" s="42">
        <f t="shared" si="1119"/>
        <v>0</v>
      </c>
    </row>
    <row r="2211" spans="1:47" x14ac:dyDescent="0.2">
      <c r="A2211" s="35"/>
      <c r="B2211" s="36"/>
      <c r="C2211" s="36"/>
      <c r="D2211" s="36"/>
      <c r="E2211" s="37"/>
      <c r="F2211" s="37"/>
      <c r="G2211" s="36"/>
      <c r="H2211" s="36"/>
      <c r="I2211" s="36"/>
      <c r="J2211" s="36"/>
      <c r="K2211" s="37"/>
      <c r="L2211" s="37"/>
      <c r="M2211" s="37"/>
      <c r="N2211" s="38" t="str">
        <f t="shared" si="1088"/>
        <v/>
      </c>
      <c r="O2211" t="str">
        <f t="shared" si="1089"/>
        <v/>
      </c>
      <c r="P2211" t="str">
        <f t="shared" si="1090"/>
        <v/>
      </c>
      <c r="Q2211" t="str">
        <f t="shared" si="1091"/>
        <v/>
      </c>
      <c r="R2211" t="str">
        <f t="shared" si="1092"/>
        <v/>
      </c>
      <c r="S2211" t="str">
        <f t="shared" si="1093"/>
        <v/>
      </c>
      <c r="T2211" s="39" t="str">
        <f t="shared" si="1094"/>
        <v/>
      </c>
      <c r="U2211" s="40">
        <f t="shared" si="1095"/>
        <v>0</v>
      </c>
      <c r="V2211" s="40">
        <f t="shared" si="1096"/>
        <v>0</v>
      </c>
      <c r="W2211" s="40">
        <f t="shared" si="1097"/>
        <v>0</v>
      </c>
      <c r="X2211" t="str">
        <f t="shared" si="1098"/>
        <v/>
      </c>
      <c r="Y2211" s="40">
        <f t="shared" si="1099"/>
        <v>0</v>
      </c>
      <c r="Z2211" s="40">
        <f t="shared" si="1100"/>
        <v>0</v>
      </c>
      <c r="AA2211" s="40">
        <f t="shared" si="1101"/>
        <v>0</v>
      </c>
      <c r="AB2211" s="40">
        <f t="shared" si="1102"/>
        <v>0</v>
      </c>
      <c r="AC2211" s="40">
        <f t="shared" si="1103"/>
        <v>0</v>
      </c>
      <c r="AD2211" s="39">
        <f t="shared" si="1104"/>
        <v>0</v>
      </c>
      <c r="AE2211" s="39">
        <f t="shared" si="1105"/>
        <v>0</v>
      </c>
      <c r="AF2211" t="str">
        <f t="shared" si="1106"/>
        <v/>
      </c>
      <c r="AG2211" t="str">
        <f t="shared" si="1107"/>
        <v/>
      </c>
      <c r="AH2211" t="str">
        <f t="shared" si="1108"/>
        <v/>
      </c>
      <c r="AJ2211" s="41" t="str">
        <f t="shared" si="1109"/>
        <v/>
      </c>
      <c r="AK2211" s="42" t="str">
        <f t="shared" si="1110"/>
        <v/>
      </c>
      <c r="AL2211" s="41" t="str">
        <f t="shared" si="1111"/>
        <v/>
      </c>
      <c r="AM2211" s="41" t="str">
        <f t="shared" si="1112"/>
        <v/>
      </c>
      <c r="AN2211" s="41" t="str">
        <f t="shared" si="1113"/>
        <v/>
      </c>
      <c r="AO2211" s="42" t="str">
        <f t="shared" si="1114"/>
        <v/>
      </c>
      <c r="AP2211" s="41" t="str">
        <f t="shared" si="1115"/>
        <v/>
      </c>
      <c r="AQ2211" s="41" t="str">
        <f t="shared" si="1116"/>
        <v/>
      </c>
      <c r="AR2211" s="41" t="str">
        <f>IF($AQ2211="","",COUNTIFS(L_ChaveCob,$AQ2211,L_Ausencia,"&gt;"&amp;$W2211)+COUNTIFS($AQ$4:$AQ2211,$AQ2211,$W$4:$W2211,$W2211))</f>
        <v/>
      </c>
      <c r="AS2211" s="42">
        <f t="shared" si="1117"/>
        <v>0</v>
      </c>
      <c r="AT2211" s="42">
        <f t="shared" si="1118"/>
        <v>0</v>
      </c>
      <c r="AU2211" s="42">
        <f t="shared" si="1119"/>
        <v>0</v>
      </c>
    </row>
    <row r="2212" spans="1:47" x14ac:dyDescent="0.2">
      <c r="A2212" s="35"/>
      <c r="B2212" s="36"/>
      <c r="C2212" s="36"/>
      <c r="D2212" s="36"/>
      <c r="E2212" s="37"/>
      <c r="F2212" s="37"/>
      <c r="G2212" s="36"/>
      <c r="H2212" s="36"/>
      <c r="I2212" s="36"/>
      <c r="J2212" s="36"/>
      <c r="K2212" s="37"/>
      <c r="L2212" s="37"/>
      <c r="M2212" s="37"/>
      <c r="N2212" s="38" t="str">
        <f t="shared" si="1088"/>
        <v/>
      </c>
      <c r="O2212" t="str">
        <f t="shared" si="1089"/>
        <v/>
      </c>
      <c r="P2212" t="str">
        <f t="shared" si="1090"/>
        <v/>
      </c>
      <c r="Q2212" t="str">
        <f t="shared" si="1091"/>
        <v/>
      </c>
      <c r="R2212" t="str">
        <f t="shared" si="1092"/>
        <v/>
      </c>
      <c r="S2212" t="str">
        <f t="shared" si="1093"/>
        <v/>
      </c>
      <c r="T2212" s="39" t="str">
        <f t="shared" si="1094"/>
        <v/>
      </c>
      <c r="U2212" s="40">
        <f t="shared" si="1095"/>
        <v>0</v>
      </c>
      <c r="V2212" s="40">
        <f t="shared" si="1096"/>
        <v>0</v>
      </c>
      <c r="W2212" s="40">
        <f t="shared" si="1097"/>
        <v>0</v>
      </c>
      <c r="X2212" t="str">
        <f t="shared" si="1098"/>
        <v/>
      </c>
      <c r="Y2212" s="40">
        <f t="shared" si="1099"/>
        <v>0</v>
      </c>
      <c r="Z2212" s="40">
        <f t="shared" si="1100"/>
        <v>0</v>
      </c>
      <c r="AA2212" s="40">
        <f t="shared" si="1101"/>
        <v>0</v>
      </c>
      <c r="AB2212" s="40">
        <f t="shared" si="1102"/>
        <v>0</v>
      </c>
      <c r="AC2212" s="40">
        <f t="shared" si="1103"/>
        <v>0</v>
      </c>
      <c r="AD2212" s="39">
        <f t="shared" si="1104"/>
        <v>0</v>
      </c>
      <c r="AE2212" s="39">
        <f t="shared" si="1105"/>
        <v>0</v>
      </c>
      <c r="AF2212" t="str">
        <f t="shared" si="1106"/>
        <v/>
      </c>
      <c r="AG2212" t="str">
        <f t="shared" si="1107"/>
        <v/>
      </c>
      <c r="AH2212" t="str">
        <f t="shared" si="1108"/>
        <v/>
      </c>
      <c r="AJ2212" s="41" t="str">
        <f t="shared" si="1109"/>
        <v/>
      </c>
      <c r="AK2212" s="42" t="str">
        <f t="shared" si="1110"/>
        <v/>
      </c>
      <c r="AL2212" s="41" t="str">
        <f t="shared" si="1111"/>
        <v/>
      </c>
      <c r="AM2212" s="41" t="str">
        <f t="shared" si="1112"/>
        <v/>
      </c>
      <c r="AN2212" s="41" t="str">
        <f t="shared" si="1113"/>
        <v/>
      </c>
      <c r="AO2212" s="42" t="str">
        <f t="shared" si="1114"/>
        <v/>
      </c>
      <c r="AP2212" s="41" t="str">
        <f t="shared" si="1115"/>
        <v/>
      </c>
      <c r="AQ2212" s="41" t="str">
        <f t="shared" si="1116"/>
        <v/>
      </c>
      <c r="AR2212" s="41" t="str">
        <f>IF($AQ2212="","",COUNTIFS(L_ChaveCob,$AQ2212,L_Ausencia,"&gt;"&amp;$W2212)+COUNTIFS($AQ$4:$AQ2212,$AQ2212,$W$4:$W2212,$W2212))</f>
        <v/>
      </c>
      <c r="AS2212" s="42">
        <f t="shared" si="1117"/>
        <v>0</v>
      </c>
      <c r="AT2212" s="42">
        <f t="shared" si="1118"/>
        <v>0</v>
      </c>
      <c r="AU2212" s="42">
        <f t="shared" si="1119"/>
        <v>0</v>
      </c>
    </row>
    <row r="2213" spans="1:47" x14ac:dyDescent="0.2">
      <c r="A2213" s="35"/>
      <c r="B2213" s="36"/>
      <c r="C2213" s="36"/>
      <c r="D2213" s="36"/>
      <c r="E2213" s="37"/>
      <c r="F2213" s="37"/>
      <c r="G2213" s="36"/>
      <c r="H2213" s="36"/>
      <c r="I2213" s="36"/>
      <c r="J2213" s="36"/>
      <c r="K2213" s="37"/>
      <c r="L2213" s="37"/>
      <c r="M2213" s="37"/>
      <c r="N2213" s="38" t="str">
        <f t="shared" si="1088"/>
        <v/>
      </c>
      <c r="O2213" t="str">
        <f t="shared" si="1089"/>
        <v/>
      </c>
      <c r="P2213" t="str">
        <f t="shared" si="1090"/>
        <v/>
      </c>
      <c r="Q2213" t="str">
        <f t="shared" si="1091"/>
        <v/>
      </c>
      <c r="R2213" t="str">
        <f t="shared" si="1092"/>
        <v/>
      </c>
      <c r="S2213" t="str">
        <f t="shared" si="1093"/>
        <v/>
      </c>
      <c r="T2213" s="39" t="str">
        <f t="shared" si="1094"/>
        <v/>
      </c>
      <c r="U2213" s="40">
        <f t="shared" si="1095"/>
        <v>0</v>
      </c>
      <c r="V2213" s="40">
        <f t="shared" si="1096"/>
        <v>0</v>
      </c>
      <c r="W2213" s="40">
        <f t="shared" si="1097"/>
        <v>0</v>
      </c>
      <c r="X2213" t="str">
        <f t="shared" si="1098"/>
        <v/>
      </c>
      <c r="Y2213" s="40">
        <f t="shared" si="1099"/>
        <v>0</v>
      </c>
      <c r="Z2213" s="40">
        <f t="shared" si="1100"/>
        <v>0</v>
      </c>
      <c r="AA2213" s="40">
        <f t="shared" si="1101"/>
        <v>0</v>
      </c>
      <c r="AB2213" s="40">
        <f t="shared" si="1102"/>
        <v>0</v>
      </c>
      <c r="AC2213" s="40">
        <f t="shared" si="1103"/>
        <v>0</v>
      </c>
      <c r="AD2213" s="39">
        <f t="shared" si="1104"/>
        <v>0</v>
      </c>
      <c r="AE2213" s="39">
        <f t="shared" si="1105"/>
        <v>0</v>
      </c>
      <c r="AF2213" t="str">
        <f t="shared" si="1106"/>
        <v/>
      </c>
      <c r="AG2213" t="str">
        <f t="shared" si="1107"/>
        <v/>
      </c>
      <c r="AH2213" t="str">
        <f t="shared" si="1108"/>
        <v/>
      </c>
      <c r="AJ2213" s="41" t="str">
        <f t="shared" si="1109"/>
        <v/>
      </c>
      <c r="AK2213" s="42" t="str">
        <f t="shared" si="1110"/>
        <v/>
      </c>
      <c r="AL2213" s="41" t="str">
        <f t="shared" si="1111"/>
        <v/>
      </c>
      <c r="AM2213" s="41" t="str">
        <f t="shared" si="1112"/>
        <v/>
      </c>
      <c r="AN2213" s="41" t="str">
        <f t="shared" si="1113"/>
        <v/>
      </c>
      <c r="AO2213" s="42" t="str">
        <f t="shared" si="1114"/>
        <v/>
      </c>
      <c r="AP2213" s="41" t="str">
        <f t="shared" si="1115"/>
        <v/>
      </c>
      <c r="AQ2213" s="41" t="str">
        <f t="shared" si="1116"/>
        <v/>
      </c>
      <c r="AR2213" s="41" t="str">
        <f>IF($AQ2213="","",COUNTIFS(L_ChaveCob,$AQ2213,L_Ausencia,"&gt;"&amp;$W2213)+COUNTIFS($AQ$4:$AQ2213,$AQ2213,$W$4:$W2213,$W2213))</f>
        <v/>
      </c>
      <c r="AS2213" s="42">
        <f t="shared" si="1117"/>
        <v>0</v>
      </c>
      <c r="AT2213" s="42">
        <f t="shared" si="1118"/>
        <v>0</v>
      </c>
      <c r="AU2213" s="42">
        <f t="shared" si="1119"/>
        <v>0</v>
      </c>
    </row>
    <row r="2214" spans="1:47" x14ac:dyDescent="0.2">
      <c r="A2214" s="35"/>
      <c r="B2214" s="36"/>
      <c r="C2214" s="36"/>
      <c r="D2214" s="36"/>
      <c r="E2214" s="37"/>
      <c r="F2214" s="37"/>
      <c r="G2214" s="36"/>
      <c r="H2214" s="36"/>
      <c r="I2214" s="36"/>
      <c r="J2214" s="36"/>
      <c r="K2214" s="37"/>
      <c r="L2214" s="37"/>
      <c r="M2214" s="37"/>
      <c r="N2214" s="38" t="str">
        <f t="shared" si="1088"/>
        <v/>
      </c>
      <c r="O2214" t="str">
        <f t="shared" si="1089"/>
        <v/>
      </c>
      <c r="P2214" t="str">
        <f t="shared" si="1090"/>
        <v/>
      </c>
      <c r="Q2214" t="str">
        <f t="shared" si="1091"/>
        <v/>
      </c>
      <c r="R2214" t="str">
        <f t="shared" si="1092"/>
        <v/>
      </c>
      <c r="S2214" t="str">
        <f t="shared" si="1093"/>
        <v/>
      </c>
      <c r="T2214" s="39" t="str">
        <f t="shared" si="1094"/>
        <v/>
      </c>
      <c r="U2214" s="40">
        <f t="shared" si="1095"/>
        <v>0</v>
      </c>
      <c r="V2214" s="40">
        <f t="shared" si="1096"/>
        <v>0</v>
      </c>
      <c r="W2214" s="40">
        <f t="shared" si="1097"/>
        <v>0</v>
      </c>
      <c r="X2214" t="str">
        <f t="shared" si="1098"/>
        <v/>
      </c>
      <c r="Y2214" s="40">
        <f t="shared" si="1099"/>
        <v>0</v>
      </c>
      <c r="Z2214" s="40">
        <f t="shared" si="1100"/>
        <v>0</v>
      </c>
      <c r="AA2214" s="40">
        <f t="shared" si="1101"/>
        <v>0</v>
      </c>
      <c r="AB2214" s="40">
        <f t="shared" si="1102"/>
        <v>0</v>
      </c>
      <c r="AC2214" s="40">
        <f t="shared" si="1103"/>
        <v>0</v>
      </c>
      <c r="AD2214" s="39">
        <f t="shared" si="1104"/>
        <v>0</v>
      </c>
      <c r="AE2214" s="39">
        <f t="shared" si="1105"/>
        <v>0</v>
      </c>
      <c r="AF2214" t="str">
        <f t="shared" si="1106"/>
        <v/>
      </c>
      <c r="AG2214" t="str">
        <f t="shared" si="1107"/>
        <v/>
      </c>
      <c r="AH2214" t="str">
        <f t="shared" si="1108"/>
        <v/>
      </c>
      <c r="AJ2214" s="41" t="str">
        <f t="shared" si="1109"/>
        <v/>
      </c>
      <c r="AK2214" s="42" t="str">
        <f t="shared" si="1110"/>
        <v/>
      </c>
      <c r="AL2214" s="41" t="str">
        <f t="shared" si="1111"/>
        <v/>
      </c>
      <c r="AM2214" s="41" t="str">
        <f t="shared" si="1112"/>
        <v/>
      </c>
      <c r="AN2214" s="41" t="str">
        <f t="shared" si="1113"/>
        <v/>
      </c>
      <c r="AO2214" s="42" t="str">
        <f t="shared" si="1114"/>
        <v/>
      </c>
      <c r="AP2214" s="41" t="str">
        <f t="shared" si="1115"/>
        <v/>
      </c>
      <c r="AQ2214" s="41" t="str">
        <f t="shared" si="1116"/>
        <v/>
      </c>
      <c r="AR2214" s="41" t="str">
        <f>IF($AQ2214="","",COUNTIFS(L_ChaveCob,$AQ2214,L_Ausencia,"&gt;"&amp;$W2214)+COUNTIFS($AQ$4:$AQ2214,$AQ2214,$W$4:$W2214,$W2214))</f>
        <v/>
      </c>
      <c r="AS2214" s="42">
        <f t="shared" si="1117"/>
        <v>0</v>
      </c>
      <c r="AT2214" s="42">
        <f t="shared" si="1118"/>
        <v>0</v>
      </c>
      <c r="AU2214" s="42">
        <f t="shared" si="1119"/>
        <v>0</v>
      </c>
    </row>
    <row r="2215" spans="1:47" x14ac:dyDescent="0.2">
      <c r="A2215" s="35"/>
      <c r="B2215" s="36"/>
      <c r="C2215" s="36"/>
      <c r="D2215" s="36"/>
      <c r="E2215" s="37"/>
      <c r="F2215" s="37"/>
      <c r="G2215" s="36"/>
      <c r="H2215" s="36"/>
      <c r="I2215" s="36"/>
      <c r="J2215" s="36"/>
      <c r="K2215" s="37"/>
      <c r="L2215" s="37"/>
      <c r="M2215" s="37"/>
      <c r="N2215" s="38" t="str">
        <f t="shared" si="1088"/>
        <v/>
      </c>
      <c r="O2215" t="str">
        <f t="shared" si="1089"/>
        <v/>
      </c>
      <c r="P2215" t="str">
        <f t="shared" si="1090"/>
        <v/>
      </c>
      <c r="Q2215" t="str">
        <f t="shared" si="1091"/>
        <v/>
      </c>
      <c r="R2215" t="str">
        <f t="shared" si="1092"/>
        <v/>
      </c>
      <c r="S2215" t="str">
        <f t="shared" si="1093"/>
        <v/>
      </c>
      <c r="T2215" s="39" t="str">
        <f t="shared" si="1094"/>
        <v/>
      </c>
      <c r="U2215" s="40">
        <f t="shared" si="1095"/>
        <v>0</v>
      </c>
      <c r="V2215" s="40">
        <f t="shared" si="1096"/>
        <v>0</v>
      </c>
      <c r="W2215" s="40">
        <f t="shared" si="1097"/>
        <v>0</v>
      </c>
      <c r="X2215" t="str">
        <f t="shared" si="1098"/>
        <v/>
      </c>
      <c r="Y2215" s="40">
        <f t="shared" si="1099"/>
        <v>0</v>
      </c>
      <c r="Z2215" s="40">
        <f t="shared" si="1100"/>
        <v>0</v>
      </c>
      <c r="AA2215" s="40">
        <f t="shared" si="1101"/>
        <v>0</v>
      </c>
      <c r="AB2215" s="40">
        <f t="shared" si="1102"/>
        <v>0</v>
      </c>
      <c r="AC2215" s="40">
        <f t="shared" si="1103"/>
        <v>0</v>
      </c>
      <c r="AD2215" s="39">
        <f t="shared" si="1104"/>
        <v>0</v>
      </c>
      <c r="AE2215" s="39">
        <f t="shared" si="1105"/>
        <v>0</v>
      </c>
      <c r="AF2215" t="str">
        <f t="shared" si="1106"/>
        <v/>
      </c>
      <c r="AG2215" t="str">
        <f t="shared" si="1107"/>
        <v/>
      </c>
      <c r="AH2215" t="str">
        <f t="shared" si="1108"/>
        <v/>
      </c>
      <c r="AJ2215" s="41" t="str">
        <f t="shared" si="1109"/>
        <v/>
      </c>
      <c r="AK2215" s="42" t="str">
        <f t="shared" si="1110"/>
        <v/>
      </c>
      <c r="AL2215" s="41" t="str">
        <f t="shared" si="1111"/>
        <v/>
      </c>
      <c r="AM2215" s="41" t="str">
        <f t="shared" si="1112"/>
        <v/>
      </c>
      <c r="AN2215" s="41" t="str">
        <f t="shared" si="1113"/>
        <v/>
      </c>
      <c r="AO2215" s="42" t="str">
        <f t="shared" si="1114"/>
        <v/>
      </c>
      <c r="AP2215" s="41" t="str">
        <f t="shared" si="1115"/>
        <v/>
      </c>
      <c r="AQ2215" s="41" t="str">
        <f t="shared" si="1116"/>
        <v/>
      </c>
      <c r="AR2215" s="41" t="str">
        <f>IF($AQ2215="","",COUNTIFS(L_ChaveCob,$AQ2215,L_Ausencia,"&gt;"&amp;$W2215)+COUNTIFS($AQ$4:$AQ2215,$AQ2215,$W$4:$W2215,$W2215))</f>
        <v/>
      </c>
      <c r="AS2215" s="42">
        <f t="shared" si="1117"/>
        <v>0</v>
      </c>
      <c r="AT2215" s="42">
        <f t="shared" si="1118"/>
        <v>0</v>
      </c>
      <c r="AU2215" s="42">
        <f t="shared" si="1119"/>
        <v>0</v>
      </c>
    </row>
    <row r="2216" spans="1:47" x14ac:dyDescent="0.2">
      <c r="A2216" s="35"/>
      <c r="B2216" s="36"/>
      <c r="C2216" s="36"/>
      <c r="D2216" s="36"/>
      <c r="E2216" s="37"/>
      <c r="F2216" s="37"/>
      <c r="G2216" s="36"/>
      <c r="H2216" s="36"/>
      <c r="I2216" s="36"/>
      <c r="J2216" s="36"/>
      <c r="K2216" s="37"/>
      <c r="L2216" s="37"/>
      <c r="M2216" s="37"/>
      <c r="N2216" s="38" t="str">
        <f t="shared" si="1088"/>
        <v/>
      </c>
      <c r="O2216" t="str">
        <f t="shared" si="1089"/>
        <v/>
      </c>
      <c r="P2216" t="str">
        <f t="shared" si="1090"/>
        <v/>
      </c>
      <c r="Q2216" t="str">
        <f t="shared" si="1091"/>
        <v/>
      </c>
      <c r="R2216" t="str">
        <f t="shared" si="1092"/>
        <v/>
      </c>
      <c r="S2216" t="str">
        <f t="shared" si="1093"/>
        <v/>
      </c>
      <c r="T2216" s="39" t="str">
        <f t="shared" si="1094"/>
        <v/>
      </c>
      <c r="U2216" s="40">
        <f t="shared" si="1095"/>
        <v>0</v>
      </c>
      <c r="V2216" s="40">
        <f t="shared" si="1096"/>
        <v>0</v>
      </c>
      <c r="W2216" s="40">
        <f t="shared" si="1097"/>
        <v>0</v>
      </c>
      <c r="X2216" t="str">
        <f t="shared" si="1098"/>
        <v/>
      </c>
      <c r="Y2216" s="40">
        <f t="shared" si="1099"/>
        <v>0</v>
      </c>
      <c r="Z2216" s="40">
        <f t="shared" si="1100"/>
        <v>0</v>
      </c>
      <c r="AA2216" s="40">
        <f t="shared" si="1101"/>
        <v>0</v>
      </c>
      <c r="AB2216" s="40">
        <f t="shared" si="1102"/>
        <v>0</v>
      </c>
      <c r="AC2216" s="40">
        <f t="shared" si="1103"/>
        <v>0</v>
      </c>
      <c r="AD2216" s="39">
        <f t="shared" si="1104"/>
        <v>0</v>
      </c>
      <c r="AE2216" s="39">
        <f t="shared" si="1105"/>
        <v>0</v>
      </c>
      <c r="AF2216" t="str">
        <f t="shared" si="1106"/>
        <v/>
      </c>
      <c r="AG2216" t="str">
        <f t="shared" si="1107"/>
        <v/>
      </c>
      <c r="AH2216" t="str">
        <f t="shared" si="1108"/>
        <v/>
      </c>
      <c r="AJ2216" s="41" t="str">
        <f t="shared" si="1109"/>
        <v/>
      </c>
      <c r="AK2216" s="42" t="str">
        <f t="shared" si="1110"/>
        <v/>
      </c>
      <c r="AL2216" s="41" t="str">
        <f t="shared" si="1111"/>
        <v/>
      </c>
      <c r="AM2216" s="41" t="str">
        <f t="shared" si="1112"/>
        <v/>
      </c>
      <c r="AN2216" s="41" t="str">
        <f t="shared" si="1113"/>
        <v/>
      </c>
      <c r="AO2216" s="42" t="str">
        <f t="shared" si="1114"/>
        <v/>
      </c>
      <c r="AP2216" s="41" t="str">
        <f t="shared" si="1115"/>
        <v/>
      </c>
      <c r="AQ2216" s="41" t="str">
        <f t="shared" si="1116"/>
        <v/>
      </c>
      <c r="AR2216" s="41" t="str">
        <f>IF($AQ2216="","",COUNTIFS(L_ChaveCob,$AQ2216,L_Ausencia,"&gt;"&amp;$W2216)+COUNTIFS($AQ$4:$AQ2216,$AQ2216,$W$4:$W2216,$W2216))</f>
        <v/>
      </c>
      <c r="AS2216" s="42">
        <f t="shared" si="1117"/>
        <v>0</v>
      </c>
      <c r="AT2216" s="42">
        <f t="shared" si="1118"/>
        <v>0</v>
      </c>
      <c r="AU2216" s="42">
        <f t="shared" si="1119"/>
        <v>0</v>
      </c>
    </row>
    <row r="2217" spans="1:47" x14ac:dyDescent="0.2">
      <c r="A2217" s="35"/>
      <c r="B2217" s="36"/>
      <c r="C2217" s="36"/>
      <c r="D2217" s="36"/>
      <c r="E2217" s="37"/>
      <c r="F2217" s="37"/>
      <c r="G2217" s="36"/>
      <c r="H2217" s="36"/>
      <c r="I2217" s="36"/>
      <c r="J2217" s="36"/>
      <c r="K2217" s="37"/>
      <c r="L2217" s="37"/>
      <c r="M2217" s="37"/>
      <c r="N2217" s="38" t="str">
        <f t="shared" si="1088"/>
        <v/>
      </c>
      <c r="O2217" t="str">
        <f t="shared" si="1089"/>
        <v/>
      </c>
      <c r="P2217" t="str">
        <f t="shared" si="1090"/>
        <v/>
      </c>
      <c r="Q2217" t="str">
        <f t="shared" si="1091"/>
        <v/>
      </c>
      <c r="R2217" t="str">
        <f t="shared" si="1092"/>
        <v/>
      </c>
      <c r="S2217" t="str">
        <f t="shared" si="1093"/>
        <v/>
      </c>
      <c r="T2217" s="39" t="str">
        <f t="shared" si="1094"/>
        <v/>
      </c>
      <c r="U2217" s="40">
        <f t="shared" si="1095"/>
        <v>0</v>
      </c>
      <c r="V2217" s="40">
        <f t="shared" si="1096"/>
        <v>0</v>
      </c>
      <c r="W2217" s="40">
        <f t="shared" si="1097"/>
        <v>0</v>
      </c>
      <c r="X2217" t="str">
        <f t="shared" si="1098"/>
        <v/>
      </c>
      <c r="Y2217" s="40">
        <f t="shared" si="1099"/>
        <v>0</v>
      </c>
      <c r="Z2217" s="40">
        <f t="shared" si="1100"/>
        <v>0</v>
      </c>
      <c r="AA2217" s="40">
        <f t="shared" si="1101"/>
        <v>0</v>
      </c>
      <c r="AB2217" s="40">
        <f t="shared" si="1102"/>
        <v>0</v>
      </c>
      <c r="AC2217" s="40">
        <f t="shared" si="1103"/>
        <v>0</v>
      </c>
      <c r="AD2217" s="39">
        <f t="shared" si="1104"/>
        <v>0</v>
      </c>
      <c r="AE2217" s="39">
        <f t="shared" si="1105"/>
        <v>0</v>
      </c>
      <c r="AF2217" t="str">
        <f t="shared" si="1106"/>
        <v/>
      </c>
      <c r="AG2217" t="str">
        <f t="shared" si="1107"/>
        <v/>
      </c>
      <c r="AH2217" t="str">
        <f t="shared" si="1108"/>
        <v/>
      </c>
      <c r="AJ2217" s="41" t="str">
        <f t="shared" si="1109"/>
        <v/>
      </c>
      <c r="AK2217" s="42" t="str">
        <f t="shared" si="1110"/>
        <v/>
      </c>
      <c r="AL2217" s="41" t="str">
        <f t="shared" si="1111"/>
        <v/>
      </c>
      <c r="AM2217" s="41" t="str">
        <f t="shared" si="1112"/>
        <v/>
      </c>
      <c r="AN2217" s="41" t="str">
        <f t="shared" si="1113"/>
        <v/>
      </c>
      <c r="AO2217" s="42" t="str">
        <f t="shared" si="1114"/>
        <v/>
      </c>
      <c r="AP2217" s="41" t="str">
        <f t="shared" si="1115"/>
        <v/>
      </c>
      <c r="AQ2217" s="41" t="str">
        <f t="shared" si="1116"/>
        <v/>
      </c>
      <c r="AR2217" s="41" t="str">
        <f>IF($AQ2217="","",COUNTIFS(L_ChaveCob,$AQ2217,L_Ausencia,"&gt;"&amp;$W2217)+COUNTIFS($AQ$4:$AQ2217,$AQ2217,$W$4:$W2217,$W2217))</f>
        <v/>
      </c>
      <c r="AS2217" s="42">
        <f t="shared" si="1117"/>
        <v>0</v>
      </c>
      <c r="AT2217" s="42">
        <f t="shared" si="1118"/>
        <v>0</v>
      </c>
      <c r="AU2217" s="42">
        <f t="shared" si="1119"/>
        <v>0</v>
      </c>
    </row>
    <row r="2218" spans="1:47" x14ac:dyDescent="0.2">
      <c r="A2218" s="35"/>
      <c r="B2218" s="36"/>
      <c r="C2218" s="36"/>
      <c r="D2218" s="36"/>
      <c r="E2218" s="37"/>
      <c r="F2218" s="37"/>
      <c r="G2218" s="36"/>
      <c r="H2218" s="36"/>
      <c r="I2218" s="36"/>
      <c r="J2218" s="36"/>
      <c r="K2218" s="37"/>
      <c r="L2218" s="37"/>
      <c r="M2218" s="37"/>
      <c r="N2218" s="38" t="str">
        <f t="shared" si="1088"/>
        <v/>
      </c>
      <c r="O2218" t="str">
        <f t="shared" si="1089"/>
        <v/>
      </c>
      <c r="P2218" t="str">
        <f t="shared" si="1090"/>
        <v/>
      </c>
      <c r="Q2218" t="str">
        <f t="shared" si="1091"/>
        <v/>
      </c>
      <c r="R2218" t="str">
        <f t="shared" si="1092"/>
        <v/>
      </c>
      <c r="S2218" t="str">
        <f t="shared" si="1093"/>
        <v/>
      </c>
      <c r="T2218" s="39" t="str">
        <f t="shared" si="1094"/>
        <v/>
      </c>
      <c r="U2218" s="40">
        <f t="shared" si="1095"/>
        <v>0</v>
      </c>
      <c r="V2218" s="40">
        <f t="shared" si="1096"/>
        <v>0</v>
      </c>
      <c r="W2218" s="40">
        <f t="shared" si="1097"/>
        <v>0</v>
      </c>
      <c r="X2218" t="str">
        <f t="shared" si="1098"/>
        <v/>
      </c>
      <c r="Y2218" s="40">
        <f t="shared" si="1099"/>
        <v>0</v>
      </c>
      <c r="Z2218" s="40">
        <f t="shared" si="1100"/>
        <v>0</v>
      </c>
      <c r="AA2218" s="40">
        <f t="shared" si="1101"/>
        <v>0</v>
      </c>
      <c r="AB2218" s="40">
        <f t="shared" si="1102"/>
        <v>0</v>
      </c>
      <c r="AC2218" s="40">
        <f t="shared" si="1103"/>
        <v>0</v>
      </c>
      <c r="AD2218" s="39">
        <f t="shared" si="1104"/>
        <v>0</v>
      </c>
      <c r="AE2218" s="39">
        <f t="shared" si="1105"/>
        <v>0</v>
      </c>
      <c r="AF2218" t="str">
        <f t="shared" si="1106"/>
        <v/>
      </c>
      <c r="AG2218" t="str">
        <f t="shared" si="1107"/>
        <v/>
      </c>
      <c r="AH2218" t="str">
        <f t="shared" si="1108"/>
        <v/>
      </c>
      <c r="AJ2218" s="41" t="str">
        <f t="shared" si="1109"/>
        <v/>
      </c>
      <c r="AK2218" s="42" t="str">
        <f t="shared" si="1110"/>
        <v/>
      </c>
      <c r="AL2218" s="41" t="str">
        <f t="shared" si="1111"/>
        <v/>
      </c>
      <c r="AM2218" s="41" t="str">
        <f t="shared" si="1112"/>
        <v/>
      </c>
      <c r="AN2218" s="41" t="str">
        <f t="shared" si="1113"/>
        <v/>
      </c>
      <c r="AO2218" s="42" t="str">
        <f t="shared" si="1114"/>
        <v/>
      </c>
      <c r="AP2218" s="41" t="str">
        <f t="shared" si="1115"/>
        <v/>
      </c>
      <c r="AQ2218" s="41" t="str">
        <f t="shared" si="1116"/>
        <v/>
      </c>
      <c r="AR2218" s="41" t="str">
        <f>IF($AQ2218="","",COUNTIFS(L_ChaveCob,$AQ2218,L_Ausencia,"&gt;"&amp;$W2218)+COUNTIFS($AQ$4:$AQ2218,$AQ2218,$W$4:$W2218,$W2218))</f>
        <v/>
      </c>
      <c r="AS2218" s="42">
        <f t="shared" si="1117"/>
        <v>0</v>
      </c>
      <c r="AT2218" s="42">
        <f t="shared" si="1118"/>
        <v>0</v>
      </c>
      <c r="AU2218" s="42">
        <f t="shared" si="1119"/>
        <v>0</v>
      </c>
    </row>
    <row r="2219" spans="1:47" x14ac:dyDescent="0.2">
      <c r="A2219" s="35"/>
      <c r="B2219" s="36"/>
      <c r="C2219" s="36"/>
      <c r="D2219" s="36"/>
      <c r="E2219" s="37"/>
      <c r="F2219" s="37"/>
      <c r="G2219" s="36"/>
      <c r="H2219" s="36"/>
      <c r="I2219" s="36"/>
      <c r="J2219" s="36"/>
      <c r="K2219" s="37"/>
      <c r="L2219" s="37"/>
      <c r="M2219" s="37"/>
      <c r="N2219" s="38" t="str">
        <f t="shared" si="1088"/>
        <v/>
      </c>
      <c r="O2219" t="str">
        <f t="shared" si="1089"/>
        <v/>
      </c>
      <c r="P2219" t="str">
        <f t="shared" si="1090"/>
        <v/>
      </c>
      <c r="Q2219" t="str">
        <f t="shared" si="1091"/>
        <v/>
      </c>
      <c r="R2219" t="str">
        <f t="shared" si="1092"/>
        <v/>
      </c>
      <c r="S2219" t="str">
        <f t="shared" si="1093"/>
        <v/>
      </c>
      <c r="T2219" s="39" t="str">
        <f t="shared" si="1094"/>
        <v/>
      </c>
      <c r="U2219" s="40">
        <f t="shared" si="1095"/>
        <v>0</v>
      </c>
      <c r="V2219" s="40">
        <f t="shared" si="1096"/>
        <v>0</v>
      </c>
      <c r="W2219" s="40">
        <f t="shared" si="1097"/>
        <v>0</v>
      </c>
      <c r="X2219" t="str">
        <f t="shared" si="1098"/>
        <v/>
      </c>
      <c r="Y2219" s="40">
        <f t="shared" si="1099"/>
        <v>0</v>
      </c>
      <c r="Z2219" s="40">
        <f t="shared" si="1100"/>
        <v>0</v>
      </c>
      <c r="AA2219" s="40">
        <f t="shared" si="1101"/>
        <v>0</v>
      </c>
      <c r="AB2219" s="40">
        <f t="shared" si="1102"/>
        <v>0</v>
      </c>
      <c r="AC2219" s="40">
        <f t="shared" si="1103"/>
        <v>0</v>
      </c>
      <c r="AD2219" s="39">
        <f t="shared" si="1104"/>
        <v>0</v>
      </c>
      <c r="AE2219" s="39">
        <f t="shared" si="1105"/>
        <v>0</v>
      </c>
      <c r="AF2219" t="str">
        <f t="shared" si="1106"/>
        <v/>
      </c>
      <c r="AG2219" t="str">
        <f t="shared" si="1107"/>
        <v/>
      </c>
      <c r="AH2219" t="str">
        <f t="shared" si="1108"/>
        <v/>
      </c>
      <c r="AJ2219" s="41" t="str">
        <f t="shared" si="1109"/>
        <v/>
      </c>
      <c r="AK2219" s="42" t="str">
        <f t="shared" si="1110"/>
        <v/>
      </c>
      <c r="AL2219" s="41" t="str">
        <f t="shared" si="1111"/>
        <v/>
      </c>
      <c r="AM2219" s="41" t="str">
        <f t="shared" si="1112"/>
        <v/>
      </c>
      <c r="AN2219" s="41" t="str">
        <f t="shared" si="1113"/>
        <v/>
      </c>
      <c r="AO2219" s="42" t="str">
        <f t="shared" si="1114"/>
        <v/>
      </c>
      <c r="AP2219" s="41" t="str">
        <f t="shared" si="1115"/>
        <v/>
      </c>
      <c r="AQ2219" s="41" t="str">
        <f t="shared" si="1116"/>
        <v/>
      </c>
      <c r="AR2219" s="41" t="str">
        <f>IF($AQ2219="","",COUNTIFS(L_ChaveCob,$AQ2219,L_Ausencia,"&gt;"&amp;$W2219)+COUNTIFS($AQ$4:$AQ2219,$AQ2219,$W$4:$W2219,$W2219))</f>
        <v/>
      </c>
      <c r="AS2219" s="42">
        <f t="shared" si="1117"/>
        <v>0</v>
      </c>
      <c r="AT2219" s="42">
        <f t="shared" si="1118"/>
        <v>0</v>
      </c>
      <c r="AU2219" s="42">
        <f t="shared" si="1119"/>
        <v>0</v>
      </c>
    </row>
    <row r="2220" spans="1:47" x14ac:dyDescent="0.2">
      <c r="A2220" s="35"/>
      <c r="B2220" s="36"/>
      <c r="C2220" s="36"/>
      <c r="D2220" s="36"/>
      <c r="E2220" s="37"/>
      <c r="F2220" s="37"/>
      <c r="G2220" s="36"/>
      <c r="H2220" s="36"/>
      <c r="I2220" s="36"/>
      <c r="J2220" s="36"/>
      <c r="K2220" s="37"/>
      <c r="L2220" s="37"/>
      <c r="M2220" s="37"/>
      <c r="N2220" s="38" t="str">
        <f t="shared" si="1088"/>
        <v/>
      </c>
      <c r="O2220" t="str">
        <f t="shared" si="1089"/>
        <v/>
      </c>
      <c r="P2220" t="str">
        <f t="shared" si="1090"/>
        <v/>
      </c>
      <c r="Q2220" t="str">
        <f t="shared" si="1091"/>
        <v/>
      </c>
      <c r="R2220" t="str">
        <f t="shared" si="1092"/>
        <v/>
      </c>
      <c r="S2220" t="str">
        <f t="shared" si="1093"/>
        <v/>
      </c>
      <c r="T2220" s="39" t="str">
        <f t="shared" si="1094"/>
        <v/>
      </c>
      <c r="U2220" s="40">
        <f t="shared" si="1095"/>
        <v>0</v>
      </c>
      <c r="V2220" s="40">
        <f t="shared" si="1096"/>
        <v>0</v>
      </c>
      <c r="W2220" s="40">
        <f t="shared" si="1097"/>
        <v>0</v>
      </c>
      <c r="X2220" t="str">
        <f t="shared" si="1098"/>
        <v/>
      </c>
      <c r="Y2220" s="40">
        <f t="shared" si="1099"/>
        <v>0</v>
      </c>
      <c r="Z2220" s="40">
        <f t="shared" si="1100"/>
        <v>0</v>
      </c>
      <c r="AA2220" s="40">
        <f t="shared" si="1101"/>
        <v>0</v>
      </c>
      <c r="AB2220" s="40">
        <f t="shared" si="1102"/>
        <v>0</v>
      </c>
      <c r="AC2220" s="40">
        <f t="shared" si="1103"/>
        <v>0</v>
      </c>
      <c r="AD2220" s="39">
        <f t="shared" si="1104"/>
        <v>0</v>
      </c>
      <c r="AE2220" s="39">
        <f t="shared" si="1105"/>
        <v>0</v>
      </c>
      <c r="AF2220" t="str">
        <f t="shared" si="1106"/>
        <v/>
      </c>
      <c r="AG2220" t="str">
        <f t="shared" si="1107"/>
        <v/>
      </c>
      <c r="AH2220" t="str">
        <f t="shared" si="1108"/>
        <v/>
      </c>
      <c r="AJ2220" s="41" t="str">
        <f t="shared" si="1109"/>
        <v/>
      </c>
      <c r="AK2220" s="42" t="str">
        <f t="shared" si="1110"/>
        <v/>
      </c>
      <c r="AL2220" s="41" t="str">
        <f t="shared" si="1111"/>
        <v/>
      </c>
      <c r="AM2220" s="41" t="str">
        <f t="shared" si="1112"/>
        <v/>
      </c>
      <c r="AN2220" s="41" t="str">
        <f t="shared" si="1113"/>
        <v/>
      </c>
      <c r="AO2220" s="42" t="str">
        <f t="shared" si="1114"/>
        <v/>
      </c>
      <c r="AP2220" s="41" t="str">
        <f t="shared" si="1115"/>
        <v/>
      </c>
      <c r="AQ2220" s="41" t="str">
        <f t="shared" si="1116"/>
        <v/>
      </c>
      <c r="AR2220" s="41" t="str">
        <f>IF($AQ2220="","",COUNTIFS(L_ChaveCob,$AQ2220,L_Ausencia,"&gt;"&amp;$W2220)+COUNTIFS($AQ$4:$AQ2220,$AQ2220,$W$4:$W2220,$W2220))</f>
        <v/>
      </c>
      <c r="AS2220" s="42">
        <f t="shared" si="1117"/>
        <v>0</v>
      </c>
      <c r="AT2220" s="42">
        <f t="shared" si="1118"/>
        <v>0</v>
      </c>
      <c r="AU2220" s="42">
        <f t="shared" si="1119"/>
        <v>0</v>
      </c>
    </row>
    <row r="2221" spans="1:47" x14ac:dyDescent="0.2">
      <c r="A2221" s="35"/>
      <c r="B2221" s="36"/>
      <c r="C2221" s="36"/>
      <c r="D2221" s="36"/>
      <c r="E2221" s="37"/>
      <c r="F2221" s="37"/>
      <c r="G2221" s="36"/>
      <c r="H2221" s="36"/>
      <c r="I2221" s="36"/>
      <c r="J2221" s="36"/>
      <c r="K2221" s="37"/>
      <c r="L2221" s="37"/>
      <c r="M2221" s="37"/>
      <c r="N2221" s="38" t="str">
        <f t="shared" si="1088"/>
        <v/>
      </c>
      <c r="O2221" t="str">
        <f t="shared" si="1089"/>
        <v/>
      </c>
      <c r="P2221" t="str">
        <f t="shared" si="1090"/>
        <v/>
      </c>
      <c r="Q2221" t="str">
        <f t="shared" si="1091"/>
        <v/>
      </c>
      <c r="R2221" t="str">
        <f t="shared" si="1092"/>
        <v/>
      </c>
      <c r="S2221" t="str">
        <f t="shared" si="1093"/>
        <v/>
      </c>
      <c r="T2221" s="39" t="str">
        <f t="shared" si="1094"/>
        <v/>
      </c>
      <c r="U2221" s="40">
        <f t="shared" si="1095"/>
        <v>0</v>
      </c>
      <c r="V2221" s="40">
        <f t="shared" si="1096"/>
        <v>0</v>
      </c>
      <c r="W2221" s="40">
        <f t="shared" si="1097"/>
        <v>0</v>
      </c>
      <c r="X2221" t="str">
        <f t="shared" si="1098"/>
        <v/>
      </c>
      <c r="Y2221" s="40">
        <f t="shared" si="1099"/>
        <v>0</v>
      </c>
      <c r="Z2221" s="40">
        <f t="shared" si="1100"/>
        <v>0</v>
      </c>
      <c r="AA2221" s="40">
        <f t="shared" si="1101"/>
        <v>0</v>
      </c>
      <c r="AB2221" s="40">
        <f t="shared" si="1102"/>
        <v>0</v>
      </c>
      <c r="AC2221" s="40">
        <f t="shared" si="1103"/>
        <v>0</v>
      </c>
      <c r="AD2221" s="39">
        <f t="shared" si="1104"/>
        <v>0</v>
      </c>
      <c r="AE2221" s="39">
        <f t="shared" si="1105"/>
        <v>0</v>
      </c>
      <c r="AF2221" t="str">
        <f t="shared" si="1106"/>
        <v/>
      </c>
      <c r="AG2221" t="str">
        <f t="shared" si="1107"/>
        <v/>
      </c>
      <c r="AH2221" t="str">
        <f t="shared" si="1108"/>
        <v/>
      </c>
      <c r="AJ2221" s="41" t="str">
        <f t="shared" si="1109"/>
        <v/>
      </c>
      <c r="AK2221" s="42" t="str">
        <f t="shared" si="1110"/>
        <v/>
      </c>
      <c r="AL2221" s="41" t="str">
        <f t="shared" si="1111"/>
        <v/>
      </c>
      <c r="AM2221" s="41" t="str">
        <f t="shared" si="1112"/>
        <v/>
      </c>
      <c r="AN2221" s="41" t="str">
        <f t="shared" si="1113"/>
        <v/>
      </c>
      <c r="AO2221" s="42" t="str">
        <f t="shared" si="1114"/>
        <v/>
      </c>
      <c r="AP2221" s="41" t="str">
        <f t="shared" si="1115"/>
        <v/>
      </c>
      <c r="AQ2221" s="41" t="str">
        <f t="shared" si="1116"/>
        <v/>
      </c>
      <c r="AR2221" s="41" t="str">
        <f>IF($AQ2221="","",COUNTIFS(L_ChaveCob,$AQ2221,L_Ausencia,"&gt;"&amp;$W2221)+COUNTIFS($AQ$4:$AQ2221,$AQ2221,$W$4:$W2221,$W2221))</f>
        <v/>
      </c>
      <c r="AS2221" s="42">
        <f t="shared" si="1117"/>
        <v>0</v>
      </c>
      <c r="AT2221" s="42">
        <f t="shared" si="1118"/>
        <v>0</v>
      </c>
      <c r="AU2221" s="42">
        <f t="shared" si="1119"/>
        <v>0</v>
      </c>
    </row>
    <row r="2222" spans="1:47" x14ac:dyDescent="0.2">
      <c r="A2222" s="35"/>
      <c r="B2222" s="36"/>
      <c r="C2222" s="36"/>
      <c r="D2222" s="36"/>
      <c r="E2222" s="37"/>
      <c r="F2222" s="37"/>
      <c r="G2222" s="36"/>
      <c r="H2222" s="36"/>
      <c r="I2222" s="36"/>
      <c r="J2222" s="36"/>
      <c r="K2222" s="37"/>
      <c r="L2222" s="37"/>
      <c r="M2222" s="37"/>
      <c r="N2222" s="38" t="str">
        <f t="shared" si="1088"/>
        <v/>
      </c>
      <c r="O2222" t="str">
        <f t="shared" si="1089"/>
        <v/>
      </c>
      <c r="P2222" t="str">
        <f t="shared" si="1090"/>
        <v/>
      </c>
      <c r="Q2222" t="str">
        <f t="shared" si="1091"/>
        <v/>
      </c>
      <c r="R2222" t="str">
        <f t="shared" si="1092"/>
        <v/>
      </c>
      <c r="S2222" t="str">
        <f t="shared" si="1093"/>
        <v/>
      </c>
      <c r="T2222" s="39" t="str">
        <f t="shared" si="1094"/>
        <v/>
      </c>
      <c r="U2222" s="40">
        <f t="shared" si="1095"/>
        <v>0</v>
      </c>
      <c r="V2222" s="40">
        <f t="shared" si="1096"/>
        <v>0</v>
      </c>
      <c r="W2222" s="40">
        <f t="shared" si="1097"/>
        <v>0</v>
      </c>
      <c r="X2222" t="str">
        <f t="shared" si="1098"/>
        <v/>
      </c>
      <c r="Y2222" s="40">
        <f t="shared" si="1099"/>
        <v>0</v>
      </c>
      <c r="Z2222" s="40">
        <f t="shared" si="1100"/>
        <v>0</v>
      </c>
      <c r="AA2222" s="40">
        <f t="shared" si="1101"/>
        <v>0</v>
      </c>
      <c r="AB2222" s="40">
        <f t="shared" si="1102"/>
        <v>0</v>
      </c>
      <c r="AC2222" s="40">
        <f t="shared" si="1103"/>
        <v>0</v>
      </c>
      <c r="AD2222" s="39">
        <f t="shared" si="1104"/>
        <v>0</v>
      </c>
      <c r="AE2222" s="39">
        <f t="shared" si="1105"/>
        <v>0</v>
      </c>
      <c r="AF2222" t="str">
        <f t="shared" si="1106"/>
        <v/>
      </c>
      <c r="AG2222" t="str">
        <f t="shared" si="1107"/>
        <v/>
      </c>
      <c r="AH2222" t="str">
        <f t="shared" si="1108"/>
        <v/>
      </c>
      <c r="AJ2222" s="41" t="str">
        <f t="shared" si="1109"/>
        <v/>
      </c>
      <c r="AK2222" s="42" t="str">
        <f t="shared" si="1110"/>
        <v/>
      </c>
      <c r="AL2222" s="41" t="str">
        <f t="shared" si="1111"/>
        <v/>
      </c>
      <c r="AM2222" s="41" t="str">
        <f t="shared" si="1112"/>
        <v/>
      </c>
      <c r="AN2222" s="41" t="str">
        <f t="shared" si="1113"/>
        <v/>
      </c>
      <c r="AO2222" s="42" t="str">
        <f t="shared" si="1114"/>
        <v/>
      </c>
      <c r="AP2222" s="41" t="str">
        <f t="shared" si="1115"/>
        <v/>
      </c>
      <c r="AQ2222" s="41" t="str">
        <f t="shared" si="1116"/>
        <v/>
      </c>
      <c r="AR2222" s="41" t="str">
        <f>IF($AQ2222="","",COUNTIFS(L_ChaveCob,$AQ2222,L_Ausencia,"&gt;"&amp;$W2222)+COUNTIFS($AQ$4:$AQ2222,$AQ2222,$W$4:$W2222,$W2222))</f>
        <v/>
      </c>
      <c r="AS2222" s="42">
        <f t="shared" si="1117"/>
        <v>0</v>
      </c>
      <c r="AT2222" s="42">
        <f t="shared" si="1118"/>
        <v>0</v>
      </c>
      <c r="AU2222" s="42">
        <f t="shared" si="1119"/>
        <v>0</v>
      </c>
    </row>
    <row r="2223" spans="1:47" x14ac:dyDescent="0.2">
      <c r="A2223" s="35"/>
      <c r="B2223" s="36"/>
      <c r="C2223" s="36"/>
      <c r="D2223" s="36"/>
      <c r="E2223" s="37"/>
      <c r="F2223" s="37"/>
      <c r="G2223" s="36"/>
      <c r="H2223" s="36"/>
      <c r="I2223" s="36"/>
      <c r="J2223" s="36"/>
      <c r="K2223" s="37"/>
      <c r="L2223" s="37"/>
      <c r="M2223" s="37"/>
      <c r="N2223" s="38" t="str">
        <f t="shared" si="1088"/>
        <v/>
      </c>
      <c r="O2223" t="str">
        <f t="shared" si="1089"/>
        <v/>
      </c>
      <c r="P2223" t="str">
        <f t="shared" si="1090"/>
        <v/>
      </c>
      <c r="Q2223" t="str">
        <f t="shared" si="1091"/>
        <v/>
      </c>
      <c r="R2223" t="str">
        <f t="shared" si="1092"/>
        <v/>
      </c>
      <c r="S2223" t="str">
        <f t="shared" si="1093"/>
        <v/>
      </c>
      <c r="T2223" s="39" t="str">
        <f t="shared" si="1094"/>
        <v/>
      </c>
      <c r="U2223" s="40">
        <f t="shared" si="1095"/>
        <v>0</v>
      </c>
      <c r="V2223" s="40">
        <f t="shared" si="1096"/>
        <v>0</v>
      </c>
      <c r="W2223" s="40">
        <f t="shared" si="1097"/>
        <v>0</v>
      </c>
      <c r="X2223" t="str">
        <f t="shared" si="1098"/>
        <v/>
      </c>
      <c r="Y2223" s="40">
        <f t="shared" si="1099"/>
        <v>0</v>
      </c>
      <c r="Z2223" s="40">
        <f t="shared" si="1100"/>
        <v>0</v>
      </c>
      <c r="AA2223" s="40">
        <f t="shared" si="1101"/>
        <v>0</v>
      </c>
      <c r="AB2223" s="40">
        <f t="shared" si="1102"/>
        <v>0</v>
      </c>
      <c r="AC2223" s="40">
        <f t="shared" si="1103"/>
        <v>0</v>
      </c>
      <c r="AD2223" s="39">
        <f t="shared" si="1104"/>
        <v>0</v>
      </c>
      <c r="AE2223" s="39">
        <f t="shared" si="1105"/>
        <v>0</v>
      </c>
      <c r="AF2223" t="str">
        <f t="shared" si="1106"/>
        <v/>
      </c>
      <c r="AG2223" t="str">
        <f t="shared" si="1107"/>
        <v/>
      </c>
      <c r="AH2223" t="str">
        <f t="shared" si="1108"/>
        <v/>
      </c>
      <c r="AJ2223" s="41" t="str">
        <f t="shared" si="1109"/>
        <v/>
      </c>
      <c r="AK2223" s="42" t="str">
        <f t="shared" si="1110"/>
        <v/>
      </c>
      <c r="AL2223" s="41" t="str">
        <f t="shared" si="1111"/>
        <v/>
      </c>
      <c r="AM2223" s="41" t="str">
        <f t="shared" si="1112"/>
        <v/>
      </c>
      <c r="AN2223" s="41" t="str">
        <f t="shared" si="1113"/>
        <v/>
      </c>
      <c r="AO2223" s="42" t="str">
        <f t="shared" si="1114"/>
        <v/>
      </c>
      <c r="AP2223" s="41" t="str">
        <f t="shared" si="1115"/>
        <v/>
      </c>
      <c r="AQ2223" s="41" t="str">
        <f t="shared" si="1116"/>
        <v/>
      </c>
      <c r="AR2223" s="41" t="str">
        <f>IF($AQ2223="","",COUNTIFS(L_ChaveCob,$AQ2223,L_Ausencia,"&gt;"&amp;$W2223)+COUNTIFS($AQ$4:$AQ2223,$AQ2223,$W$4:$W2223,$W2223))</f>
        <v/>
      </c>
      <c r="AS2223" s="42">
        <f t="shared" si="1117"/>
        <v>0</v>
      </c>
      <c r="AT2223" s="42">
        <f t="shared" si="1118"/>
        <v>0</v>
      </c>
      <c r="AU2223" s="42">
        <f t="shared" si="1119"/>
        <v>0</v>
      </c>
    </row>
    <row r="2224" spans="1:47" x14ac:dyDescent="0.2">
      <c r="A2224" s="35"/>
      <c r="B2224" s="36"/>
      <c r="C2224" s="36"/>
      <c r="D2224" s="36"/>
      <c r="E2224" s="37"/>
      <c r="F2224" s="37"/>
      <c r="G2224" s="36"/>
      <c r="H2224" s="36"/>
      <c r="I2224" s="36"/>
      <c r="J2224" s="36"/>
      <c r="K2224" s="37"/>
      <c r="L2224" s="37"/>
      <c r="M2224" s="37"/>
      <c r="N2224" s="38" t="str">
        <f t="shared" si="1088"/>
        <v/>
      </c>
      <c r="O2224" t="str">
        <f t="shared" si="1089"/>
        <v/>
      </c>
      <c r="P2224" t="str">
        <f t="shared" si="1090"/>
        <v/>
      </c>
      <c r="Q2224" t="str">
        <f t="shared" si="1091"/>
        <v/>
      </c>
      <c r="R2224" t="str">
        <f t="shared" si="1092"/>
        <v/>
      </c>
      <c r="S2224" t="str">
        <f t="shared" si="1093"/>
        <v/>
      </c>
      <c r="T2224" s="39" t="str">
        <f t="shared" si="1094"/>
        <v/>
      </c>
      <c r="U2224" s="40">
        <f t="shared" si="1095"/>
        <v>0</v>
      </c>
      <c r="V2224" s="40">
        <f t="shared" si="1096"/>
        <v>0</v>
      </c>
      <c r="W2224" s="40">
        <f t="shared" si="1097"/>
        <v>0</v>
      </c>
      <c r="X2224" t="str">
        <f t="shared" si="1098"/>
        <v/>
      </c>
      <c r="Y2224" s="40">
        <f t="shared" si="1099"/>
        <v>0</v>
      </c>
      <c r="Z2224" s="40">
        <f t="shared" si="1100"/>
        <v>0</v>
      </c>
      <c r="AA2224" s="40">
        <f t="shared" si="1101"/>
        <v>0</v>
      </c>
      <c r="AB2224" s="40">
        <f t="shared" si="1102"/>
        <v>0</v>
      </c>
      <c r="AC2224" s="40">
        <f t="shared" si="1103"/>
        <v>0</v>
      </c>
      <c r="AD2224" s="39">
        <f t="shared" si="1104"/>
        <v>0</v>
      </c>
      <c r="AE2224" s="39">
        <f t="shared" si="1105"/>
        <v>0</v>
      </c>
      <c r="AF2224" t="str">
        <f t="shared" si="1106"/>
        <v/>
      </c>
      <c r="AG2224" t="str">
        <f t="shared" si="1107"/>
        <v/>
      </c>
      <c r="AH2224" t="str">
        <f t="shared" si="1108"/>
        <v/>
      </c>
      <c r="AJ2224" s="41" t="str">
        <f t="shared" si="1109"/>
        <v/>
      </c>
      <c r="AK2224" s="42" t="str">
        <f t="shared" si="1110"/>
        <v/>
      </c>
      <c r="AL2224" s="41" t="str">
        <f t="shared" si="1111"/>
        <v/>
      </c>
      <c r="AM2224" s="41" t="str">
        <f t="shared" si="1112"/>
        <v/>
      </c>
      <c r="AN2224" s="41" t="str">
        <f t="shared" si="1113"/>
        <v/>
      </c>
      <c r="AO2224" s="42" t="str">
        <f t="shared" si="1114"/>
        <v/>
      </c>
      <c r="AP2224" s="41" t="str">
        <f t="shared" si="1115"/>
        <v/>
      </c>
      <c r="AQ2224" s="41" t="str">
        <f t="shared" si="1116"/>
        <v/>
      </c>
      <c r="AR2224" s="41" t="str">
        <f>IF($AQ2224="","",COUNTIFS(L_ChaveCob,$AQ2224,L_Ausencia,"&gt;"&amp;$W2224)+COUNTIFS($AQ$4:$AQ2224,$AQ2224,$W$4:$W2224,$W2224))</f>
        <v/>
      </c>
      <c r="AS2224" s="42">
        <f t="shared" si="1117"/>
        <v>0</v>
      </c>
      <c r="AT2224" s="42">
        <f t="shared" si="1118"/>
        <v>0</v>
      </c>
      <c r="AU2224" s="42">
        <f t="shared" si="1119"/>
        <v>0</v>
      </c>
    </row>
    <row r="2225" spans="1:47" x14ac:dyDescent="0.2">
      <c r="A2225" s="35"/>
      <c r="B2225" s="36"/>
      <c r="C2225" s="36"/>
      <c r="D2225" s="36"/>
      <c r="E2225" s="37"/>
      <c r="F2225" s="37"/>
      <c r="G2225" s="36"/>
      <c r="H2225" s="36"/>
      <c r="I2225" s="36"/>
      <c r="J2225" s="36"/>
      <c r="K2225" s="37"/>
      <c r="L2225" s="37"/>
      <c r="M2225" s="37"/>
      <c r="N2225" s="38" t="str">
        <f t="shared" si="1088"/>
        <v/>
      </c>
      <c r="O2225" t="str">
        <f t="shared" si="1089"/>
        <v/>
      </c>
      <c r="P2225" t="str">
        <f t="shared" si="1090"/>
        <v/>
      </c>
      <c r="Q2225" t="str">
        <f t="shared" si="1091"/>
        <v/>
      </c>
      <c r="R2225" t="str">
        <f t="shared" si="1092"/>
        <v/>
      </c>
      <c r="S2225" t="str">
        <f t="shared" si="1093"/>
        <v/>
      </c>
      <c r="T2225" s="39" t="str">
        <f t="shared" si="1094"/>
        <v/>
      </c>
      <c r="U2225" s="40">
        <f t="shared" si="1095"/>
        <v>0</v>
      </c>
      <c r="V2225" s="40">
        <f t="shared" si="1096"/>
        <v>0</v>
      </c>
      <c r="W2225" s="40">
        <f t="shared" si="1097"/>
        <v>0</v>
      </c>
      <c r="X2225" t="str">
        <f t="shared" si="1098"/>
        <v/>
      </c>
      <c r="Y2225" s="40">
        <f t="shared" si="1099"/>
        <v>0</v>
      </c>
      <c r="Z2225" s="40">
        <f t="shared" si="1100"/>
        <v>0</v>
      </c>
      <c r="AA2225" s="40">
        <f t="shared" si="1101"/>
        <v>0</v>
      </c>
      <c r="AB2225" s="40">
        <f t="shared" si="1102"/>
        <v>0</v>
      </c>
      <c r="AC2225" s="40">
        <f t="shared" si="1103"/>
        <v>0</v>
      </c>
      <c r="AD2225" s="39">
        <f t="shared" si="1104"/>
        <v>0</v>
      </c>
      <c r="AE2225" s="39">
        <f t="shared" si="1105"/>
        <v>0</v>
      </c>
      <c r="AF2225" t="str">
        <f t="shared" si="1106"/>
        <v/>
      </c>
      <c r="AG2225" t="str">
        <f t="shared" si="1107"/>
        <v/>
      </c>
      <c r="AH2225" t="str">
        <f t="shared" si="1108"/>
        <v/>
      </c>
      <c r="AJ2225" s="41" t="str">
        <f t="shared" si="1109"/>
        <v/>
      </c>
      <c r="AK2225" s="42" t="str">
        <f t="shared" si="1110"/>
        <v/>
      </c>
      <c r="AL2225" s="41" t="str">
        <f t="shared" si="1111"/>
        <v/>
      </c>
      <c r="AM2225" s="41" t="str">
        <f t="shared" si="1112"/>
        <v/>
      </c>
      <c r="AN2225" s="41" t="str">
        <f t="shared" si="1113"/>
        <v/>
      </c>
      <c r="AO2225" s="42" t="str">
        <f t="shared" si="1114"/>
        <v/>
      </c>
      <c r="AP2225" s="41" t="str">
        <f t="shared" si="1115"/>
        <v/>
      </c>
      <c r="AQ2225" s="41" t="str">
        <f t="shared" si="1116"/>
        <v/>
      </c>
      <c r="AR2225" s="41" t="str">
        <f>IF($AQ2225="","",COUNTIFS(L_ChaveCob,$AQ2225,L_Ausencia,"&gt;"&amp;$W2225)+COUNTIFS($AQ$4:$AQ2225,$AQ2225,$W$4:$W2225,$W2225))</f>
        <v/>
      </c>
      <c r="AS2225" s="42">
        <f t="shared" si="1117"/>
        <v>0</v>
      </c>
      <c r="AT2225" s="42">
        <f t="shared" si="1118"/>
        <v>0</v>
      </c>
      <c r="AU2225" s="42">
        <f t="shared" si="1119"/>
        <v>0</v>
      </c>
    </row>
    <row r="2226" spans="1:47" x14ac:dyDescent="0.2">
      <c r="A2226" s="35"/>
      <c r="B2226" s="36"/>
      <c r="C2226" s="36"/>
      <c r="D2226" s="36"/>
      <c r="E2226" s="37"/>
      <c r="F2226" s="37"/>
      <c r="G2226" s="36"/>
      <c r="H2226" s="36"/>
      <c r="I2226" s="36"/>
      <c r="J2226" s="36"/>
      <c r="K2226" s="37"/>
      <c r="L2226" s="37"/>
      <c r="M2226" s="37"/>
      <c r="N2226" s="38" t="str">
        <f t="shared" si="1088"/>
        <v/>
      </c>
      <c r="O2226" t="str">
        <f t="shared" si="1089"/>
        <v/>
      </c>
      <c r="P2226" t="str">
        <f t="shared" si="1090"/>
        <v/>
      </c>
      <c r="Q2226" t="str">
        <f t="shared" si="1091"/>
        <v/>
      </c>
      <c r="R2226" t="str">
        <f t="shared" si="1092"/>
        <v/>
      </c>
      <c r="S2226" t="str">
        <f t="shared" si="1093"/>
        <v/>
      </c>
      <c r="T2226" s="39" t="str">
        <f t="shared" si="1094"/>
        <v/>
      </c>
      <c r="U2226" s="40">
        <f t="shared" si="1095"/>
        <v>0</v>
      </c>
      <c r="V2226" s="40">
        <f t="shared" si="1096"/>
        <v>0</v>
      </c>
      <c r="W2226" s="40">
        <f t="shared" si="1097"/>
        <v>0</v>
      </c>
      <c r="X2226" t="str">
        <f t="shared" si="1098"/>
        <v/>
      </c>
      <c r="Y2226" s="40">
        <f t="shared" si="1099"/>
        <v>0</v>
      </c>
      <c r="Z2226" s="40">
        <f t="shared" si="1100"/>
        <v>0</v>
      </c>
      <c r="AA2226" s="40">
        <f t="shared" si="1101"/>
        <v>0</v>
      </c>
      <c r="AB2226" s="40">
        <f t="shared" si="1102"/>
        <v>0</v>
      </c>
      <c r="AC2226" s="40">
        <f t="shared" si="1103"/>
        <v>0</v>
      </c>
      <c r="AD2226" s="39">
        <f t="shared" si="1104"/>
        <v>0</v>
      </c>
      <c r="AE2226" s="39">
        <f t="shared" si="1105"/>
        <v>0</v>
      </c>
      <c r="AF2226" t="str">
        <f t="shared" si="1106"/>
        <v/>
      </c>
      <c r="AG2226" t="str">
        <f t="shared" si="1107"/>
        <v/>
      </c>
      <c r="AH2226" t="str">
        <f t="shared" si="1108"/>
        <v/>
      </c>
      <c r="AJ2226" s="41" t="str">
        <f t="shared" si="1109"/>
        <v/>
      </c>
      <c r="AK2226" s="42" t="str">
        <f t="shared" si="1110"/>
        <v/>
      </c>
      <c r="AL2226" s="41" t="str">
        <f t="shared" si="1111"/>
        <v/>
      </c>
      <c r="AM2226" s="41" t="str">
        <f t="shared" si="1112"/>
        <v/>
      </c>
      <c r="AN2226" s="41" t="str">
        <f t="shared" si="1113"/>
        <v/>
      </c>
      <c r="AO2226" s="42" t="str">
        <f t="shared" si="1114"/>
        <v/>
      </c>
      <c r="AP2226" s="41" t="str">
        <f t="shared" si="1115"/>
        <v/>
      </c>
      <c r="AQ2226" s="41" t="str">
        <f t="shared" si="1116"/>
        <v/>
      </c>
      <c r="AR2226" s="41" t="str">
        <f>IF($AQ2226="","",COUNTIFS(L_ChaveCob,$AQ2226,L_Ausencia,"&gt;"&amp;$W2226)+COUNTIFS($AQ$4:$AQ2226,$AQ2226,$W$4:$W2226,$W2226))</f>
        <v/>
      </c>
      <c r="AS2226" s="42">
        <f t="shared" si="1117"/>
        <v>0</v>
      </c>
      <c r="AT2226" s="42">
        <f t="shared" si="1118"/>
        <v>0</v>
      </c>
      <c r="AU2226" s="42">
        <f t="shared" si="1119"/>
        <v>0</v>
      </c>
    </row>
    <row r="2227" spans="1:47" x14ac:dyDescent="0.2">
      <c r="A2227" s="35"/>
      <c r="B2227" s="36"/>
      <c r="C2227" s="36"/>
      <c r="D2227" s="36"/>
      <c r="E2227" s="37"/>
      <c r="F2227" s="37"/>
      <c r="G2227" s="36"/>
      <c r="H2227" s="36"/>
      <c r="I2227" s="36"/>
      <c r="J2227" s="36"/>
      <c r="K2227" s="37"/>
      <c r="L2227" s="37"/>
      <c r="M2227" s="37"/>
      <c r="N2227" s="38" t="str">
        <f t="shared" si="1088"/>
        <v/>
      </c>
      <c r="O2227" t="str">
        <f t="shared" si="1089"/>
        <v/>
      </c>
      <c r="P2227" t="str">
        <f t="shared" si="1090"/>
        <v/>
      </c>
      <c r="Q2227" t="str">
        <f t="shared" si="1091"/>
        <v/>
      </c>
      <c r="R2227" t="str">
        <f t="shared" si="1092"/>
        <v/>
      </c>
      <c r="S2227" t="str">
        <f t="shared" si="1093"/>
        <v/>
      </c>
      <c r="T2227" s="39" t="str">
        <f t="shared" si="1094"/>
        <v/>
      </c>
      <c r="U2227" s="40">
        <f t="shared" si="1095"/>
        <v>0</v>
      </c>
      <c r="V2227" s="40">
        <f t="shared" si="1096"/>
        <v>0</v>
      </c>
      <c r="W2227" s="40">
        <f t="shared" si="1097"/>
        <v>0</v>
      </c>
      <c r="X2227" t="str">
        <f t="shared" si="1098"/>
        <v/>
      </c>
      <c r="Y2227" s="40">
        <f t="shared" si="1099"/>
        <v>0</v>
      </c>
      <c r="Z2227" s="40">
        <f t="shared" si="1100"/>
        <v>0</v>
      </c>
      <c r="AA2227" s="40">
        <f t="shared" si="1101"/>
        <v>0</v>
      </c>
      <c r="AB2227" s="40">
        <f t="shared" si="1102"/>
        <v>0</v>
      </c>
      <c r="AC2227" s="40">
        <f t="shared" si="1103"/>
        <v>0</v>
      </c>
      <c r="AD2227" s="39">
        <f t="shared" si="1104"/>
        <v>0</v>
      </c>
      <c r="AE2227" s="39">
        <f t="shared" si="1105"/>
        <v>0</v>
      </c>
      <c r="AF2227" t="str">
        <f t="shared" si="1106"/>
        <v/>
      </c>
      <c r="AG2227" t="str">
        <f t="shared" si="1107"/>
        <v/>
      </c>
      <c r="AH2227" t="str">
        <f t="shared" si="1108"/>
        <v/>
      </c>
      <c r="AJ2227" s="41" t="str">
        <f t="shared" si="1109"/>
        <v/>
      </c>
      <c r="AK2227" s="42" t="str">
        <f t="shared" si="1110"/>
        <v/>
      </c>
      <c r="AL2227" s="41" t="str">
        <f t="shared" si="1111"/>
        <v/>
      </c>
      <c r="AM2227" s="41" t="str">
        <f t="shared" si="1112"/>
        <v/>
      </c>
      <c r="AN2227" s="41" t="str">
        <f t="shared" si="1113"/>
        <v/>
      </c>
      <c r="AO2227" s="42" t="str">
        <f t="shared" si="1114"/>
        <v/>
      </c>
      <c r="AP2227" s="41" t="str">
        <f t="shared" si="1115"/>
        <v/>
      </c>
      <c r="AQ2227" s="41" t="str">
        <f t="shared" si="1116"/>
        <v/>
      </c>
      <c r="AR2227" s="41" t="str">
        <f>IF($AQ2227="","",COUNTIFS(L_ChaveCob,$AQ2227,L_Ausencia,"&gt;"&amp;$W2227)+COUNTIFS($AQ$4:$AQ2227,$AQ2227,$W$4:$W2227,$W2227))</f>
        <v/>
      </c>
      <c r="AS2227" s="42">
        <f t="shared" si="1117"/>
        <v>0</v>
      </c>
      <c r="AT2227" s="42">
        <f t="shared" si="1118"/>
        <v>0</v>
      </c>
      <c r="AU2227" s="42">
        <f t="shared" si="1119"/>
        <v>0</v>
      </c>
    </row>
    <row r="2228" spans="1:47" x14ac:dyDescent="0.2">
      <c r="A2228" s="35"/>
      <c r="B2228" s="36"/>
      <c r="C2228" s="36"/>
      <c r="D2228" s="36"/>
      <c r="E2228" s="37"/>
      <c r="F2228" s="37"/>
      <c r="G2228" s="36"/>
      <c r="H2228" s="36"/>
      <c r="I2228" s="36"/>
      <c r="J2228" s="36"/>
      <c r="K2228" s="37"/>
      <c r="L2228" s="37"/>
      <c r="M2228" s="37"/>
      <c r="N2228" s="38" t="str">
        <f t="shared" si="1088"/>
        <v/>
      </c>
      <c r="O2228" t="str">
        <f t="shared" si="1089"/>
        <v/>
      </c>
      <c r="P2228" t="str">
        <f t="shared" si="1090"/>
        <v/>
      </c>
      <c r="Q2228" t="str">
        <f t="shared" si="1091"/>
        <v/>
      </c>
      <c r="R2228" t="str">
        <f t="shared" si="1092"/>
        <v/>
      </c>
      <c r="S2228" t="str">
        <f t="shared" si="1093"/>
        <v/>
      </c>
      <c r="T2228" s="39" t="str">
        <f t="shared" si="1094"/>
        <v/>
      </c>
      <c r="U2228" s="40">
        <f t="shared" si="1095"/>
        <v>0</v>
      </c>
      <c r="V2228" s="40">
        <f t="shared" si="1096"/>
        <v>0</v>
      </c>
      <c r="W2228" s="40">
        <f t="shared" si="1097"/>
        <v>0</v>
      </c>
      <c r="X2228" t="str">
        <f t="shared" si="1098"/>
        <v/>
      </c>
      <c r="Y2228" s="40">
        <f t="shared" si="1099"/>
        <v>0</v>
      </c>
      <c r="Z2228" s="40">
        <f t="shared" si="1100"/>
        <v>0</v>
      </c>
      <c r="AA2228" s="40">
        <f t="shared" si="1101"/>
        <v>0</v>
      </c>
      <c r="AB2228" s="40">
        <f t="shared" si="1102"/>
        <v>0</v>
      </c>
      <c r="AC2228" s="40">
        <f t="shared" si="1103"/>
        <v>0</v>
      </c>
      <c r="AD2228" s="39">
        <f t="shared" si="1104"/>
        <v>0</v>
      </c>
      <c r="AE2228" s="39">
        <f t="shared" si="1105"/>
        <v>0</v>
      </c>
      <c r="AF2228" t="str">
        <f t="shared" si="1106"/>
        <v/>
      </c>
      <c r="AG2228" t="str">
        <f t="shared" si="1107"/>
        <v/>
      </c>
      <c r="AH2228" t="str">
        <f t="shared" si="1108"/>
        <v/>
      </c>
      <c r="AJ2228" s="41" t="str">
        <f t="shared" si="1109"/>
        <v/>
      </c>
      <c r="AK2228" s="42" t="str">
        <f t="shared" si="1110"/>
        <v/>
      </c>
      <c r="AL2228" s="41" t="str">
        <f t="shared" si="1111"/>
        <v/>
      </c>
      <c r="AM2228" s="41" t="str">
        <f t="shared" si="1112"/>
        <v/>
      </c>
      <c r="AN2228" s="41" t="str">
        <f t="shared" si="1113"/>
        <v/>
      </c>
      <c r="AO2228" s="42" t="str">
        <f t="shared" si="1114"/>
        <v/>
      </c>
      <c r="AP2228" s="41" t="str">
        <f t="shared" si="1115"/>
        <v/>
      </c>
      <c r="AQ2228" s="41" t="str">
        <f t="shared" si="1116"/>
        <v/>
      </c>
      <c r="AR2228" s="41" t="str">
        <f>IF($AQ2228="","",COUNTIFS(L_ChaveCob,$AQ2228,L_Ausencia,"&gt;"&amp;$W2228)+COUNTIFS($AQ$4:$AQ2228,$AQ2228,$W$4:$W2228,$W2228))</f>
        <v/>
      </c>
      <c r="AS2228" s="42">
        <f t="shared" si="1117"/>
        <v>0</v>
      </c>
      <c r="AT2228" s="42">
        <f t="shared" si="1118"/>
        <v>0</v>
      </c>
      <c r="AU2228" s="42">
        <f t="shared" si="1119"/>
        <v>0</v>
      </c>
    </row>
    <row r="2229" spans="1:47" x14ac:dyDescent="0.2">
      <c r="A2229" s="35"/>
      <c r="B2229" s="36"/>
      <c r="C2229" s="36"/>
      <c r="D2229" s="36"/>
      <c r="E2229" s="37"/>
      <c r="F2229" s="37"/>
      <c r="G2229" s="36"/>
      <c r="H2229" s="36"/>
      <c r="I2229" s="36"/>
      <c r="J2229" s="36"/>
      <c r="K2229" s="37"/>
      <c r="L2229" s="37"/>
      <c r="M2229" s="37"/>
      <c r="N2229" s="38" t="str">
        <f t="shared" si="1088"/>
        <v/>
      </c>
      <c r="O2229" t="str">
        <f t="shared" si="1089"/>
        <v/>
      </c>
      <c r="P2229" t="str">
        <f t="shared" si="1090"/>
        <v/>
      </c>
      <c r="Q2229" t="str">
        <f t="shared" si="1091"/>
        <v/>
      </c>
      <c r="R2229" t="str">
        <f t="shared" si="1092"/>
        <v/>
      </c>
      <c r="S2229" t="str">
        <f t="shared" si="1093"/>
        <v/>
      </c>
      <c r="T2229" s="39" t="str">
        <f t="shared" si="1094"/>
        <v/>
      </c>
      <c r="U2229" s="40">
        <f t="shared" si="1095"/>
        <v>0</v>
      </c>
      <c r="V2229" s="40">
        <f t="shared" si="1096"/>
        <v>0</v>
      </c>
      <c r="W2229" s="40">
        <f t="shared" si="1097"/>
        <v>0</v>
      </c>
      <c r="X2229" t="str">
        <f t="shared" si="1098"/>
        <v/>
      </c>
      <c r="Y2229" s="40">
        <f t="shared" si="1099"/>
        <v>0</v>
      </c>
      <c r="Z2229" s="40">
        <f t="shared" si="1100"/>
        <v>0</v>
      </c>
      <c r="AA2229" s="40">
        <f t="shared" si="1101"/>
        <v>0</v>
      </c>
      <c r="AB2229" s="40">
        <f t="shared" si="1102"/>
        <v>0</v>
      </c>
      <c r="AC2229" s="40">
        <f t="shared" si="1103"/>
        <v>0</v>
      </c>
      <c r="AD2229" s="39">
        <f t="shared" si="1104"/>
        <v>0</v>
      </c>
      <c r="AE2229" s="39">
        <f t="shared" si="1105"/>
        <v>0</v>
      </c>
      <c r="AF2229" t="str">
        <f t="shared" si="1106"/>
        <v/>
      </c>
      <c r="AG2229" t="str">
        <f t="shared" si="1107"/>
        <v/>
      </c>
      <c r="AH2229" t="str">
        <f t="shared" si="1108"/>
        <v/>
      </c>
      <c r="AJ2229" s="41" t="str">
        <f t="shared" si="1109"/>
        <v/>
      </c>
      <c r="AK2229" s="42" t="str">
        <f t="shared" si="1110"/>
        <v/>
      </c>
      <c r="AL2229" s="41" t="str">
        <f t="shared" si="1111"/>
        <v/>
      </c>
      <c r="AM2229" s="41" t="str">
        <f t="shared" si="1112"/>
        <v/>
      </c>
      <c r="AN2229" s="41" t="str">
        <f t="shared" si="1113"/>
        <v/>
      </c>
      <c r="AO2229" s="42" t="str">
        <f t="shared" si="1114"/>
        <v/>
      </c>
      <c r="AP2229" s="41" t="str">
        <f t="shared" si="1115"/>
        <v/>
      </c>
      <c r="AQ2229" s="41" t="str">
        <f t="shared" si="1116"/>
        <v/>
      </c>
      <c r="AR2229" s="41" t="str">
        <f>IF($AQ2229="","",COUNTIFS(L_ChaveCob,$AQ2229,L_Ausencia,"&gt;"&amp;$W2229)+COUNTIFS($AQ$4:$AQ2229,$AQ2229,$W$4:$W2229,$W2229))</f>
        <v/>
      </c>
      <c r="AS2229" s="42">
        <f t="shared" si="1117"/>
        <v>0</v>
      </c>
      <c r="AT2229" s="42">
        <f t="shared" si="1118"/>
        <v>0</v>
      </c>
      <c r="AU2229" s="42">
        <f t="shared" si="1119"/>
        <v>0</v>
      </c>
    </row>
    <row r="2230" spans="1:47" x14ac:dyDescent="0.2">
      <c r="A2230" s="35"/>
      <c r="B2230" s="36"/>
      <c r="C2230" s="36"/>
      <c r="D2230" s="36"/>
      <c r="E2230" s="37"/>
      <c r="F2230" s="37"/>
      <c r="G2230" s="36"/>
      <c r="H2230" s="36"/>
      <c r="I2230" s="36"/>
      <c r="J2230" s="36"/>
      <c r="K2230" s="37"/>
      <c r="L2230" s="37"/>
      <c r="M2230" s="37"/>
      <c r="N2230" s="38" t="str">
        <f t="shared" si="1088"/>
        <v/>
      </c>
      <c r="O2230" t="str">
        <f t="shared" si="1089"/>
        <v/>
      </c>
      <c r="P2230" t="str">
        <f t="shared" si="1090"/>
        <v/>
      </c>
      <c r="Q2230" t="str">
        <f t="shared" si="1091"/>
        <v/>
      </c>
      <c r="R2230" t="str">
        <f t="shared" si="1092"/>
        <v/>
      </c>
      <c r="S2230" t="str">
        <f t="shared" si="1093"/>
        <v/>
      </c>
      <c r="T2230" s="39" t="str">
        <f t="shared" si="1094"/>
        <v/>
      </c>
      <c r="U2230" s="40">
        <f t="shared" si="1095"/>
        <v>0</v>
      </c>
      <c r="V2230" s="40">
        <f t="shared" si="1096"/>
        <v>0</v>
      </c>
      <c r="W2230" s="40">
        <f t="shared" si="1097"/>
        <v>0</v>
      </c>
      <c r="X2230" t="str">
        <f t="shared" si="1098"/>
        <v/>
      </c>
      <c r="Y2230" s="40">
        <f t="shared" si="1099"/>
        <v>0</v>
      </c>
      <c r="Z2230" s="40">
        <f t="shared" si="1100"/>
        <v>0</v>
      </c>
      <c r="AA2230" s="40">
        <f t="shared" si="1101"/>
        <v>0</v>
      </c>
      <c r="AB2230" s="40">
        <f t="shared" si="1102"/>
        <v>0</v>
      </c>
      <c r="AC2230" s="40">
        <f t="shared" si="1103"/>
        <v>0</v>
      </c>
      <c r="AD2230" s="39">
        <f t="shared" si="1104"/>
        <v>0</v>
      </c>
      <c r="AE2230" s="39">
        <f t="shared" si="1105"/>
        <v>0</v>
      </c>
      <c r="AF2230" t="str">
        <f t="shared" si="1106"/>
        <v/>
      </c>
      <c r="AG2230" t="str">
        <f t="shared" si="1107"/>
        <v/>
      </c>
      <c r="AH2230" t="str">
        <f t="shared" si="1108"/>
        <v/>
      </c>
      <c r="AJ2230" s="41" t="str">
        <f t="shared" si="1109"/>
        <v/>
      </c>
      <c r="AK2230" s="42" t="str">
        <f t="shared" si="1110"/>
        <v/>
      </c>
      <c r="AL2230" s="41" t="str">
        <f t="shared" si="1111"/>
        <v/>
      </c>
      <c r="AM2230" s="41" t="str">
        <f t="shared" si="1112"/>
        <v/>
      </c>
      <c r="AN2230" s="41" t="str">
        <f t="shared" si="1113"/>
        <v/>
      </c>
      <c r="AO2230" s="42" t="str">
        <f t="shared" si="1114"/>
        <v/>
      </c>
      <c r="AP2230" s="41" t="str">
        <f t="shared" si="1115"/>
        <v/>
      </c>
      <c r="AQ2230" s="41" t="str">
        <f t="shared" si="1116"/>
        <v/>
      </c>
      <c r="AR2230" s="41" t="str">
        <f>IF($AQ2230="","",COUNTIFS(L_ChaveCob,$AQ2230,L_Ausencia,"&gt;"&amp;$W2230)+COUNTIFS($AQ$4:$AQ2230,$AQ2230,$W$4:$W2230,$W2230))</f>
        <v/>
      </c>
      <c r="AS2230" s="42">
        <f t="shared" si="1117"/>
        <v>0</v>
      </c>
      <c r="AT2230" s="42">
        <f t="shared" si="1118"/>
        <v>0</v>
      </c>
      <c r="AU2230" s="42">
        <f t="shared" si="1119"/>
        <v>0</v>
      </c>
    </row>
    <row r="2231" spans="1:47" x14ac:dyDescent="0.2">
      <c r="A2231" s="35"/>
      <c r="B2231" s="36"/>
      <c r="C2231" s="36"/>
      <c r="D2231" s="36"/>
      <c r="E2231" s="37"/>
      <c r="F2231" s="37"/>
      <c r="G2231" s="36"/>
      <c r="H2231" s="36"/>
      <c r="I2231" s="36"/>
      <c r="J2231" s="36"/>
      <c r="K2231" s="37"/>
      <c r="L2231" s="37"/>
      <c r="M2231" s="37"/>
      <c r="N2231" s="38" t="str">
        <f t="shared" si="1088"/>
        <v/>
      </c>
      <c r="O2231" t="str">
        <f t="shared" si="1089"/>
        <v/>
      </c>
      <c r="P2231" t="str">
        <f t="shared" si="1090"/>
        <v/>
      </c>
      <c r="Q2231" t="str">
        <f t="shared" si="1091"/>
        <v/>
      </c>
      <c r="R2231" t="str">
        <f t="shared" si="1092"/>
        <v/>
      </c>
      <c r="S2231" t="str">
        <f t="shared" si="1093"/>
        <v/>
      </c>
      <c r="T2231" s="39" t="str">
        <f t="shared" si="1094"/>
        <v/>
      </c>
      <c r="U2231" s="40">
        <f t="shared" si="1095"/>
        <v>0</v>
      </c>
      <c r="V2231" s="40">
        <f t="shared" si="1096"/>
        <v>0</v>
      </c>
      <c r="W2231" s="40">
        <f t="shared" si="1097"/>
        <v>0</v>
      </c>
      <c r="X2231" t="str">
        <f t="shared" si="1098"/>
        <v/>
      </c>
      <c r="Y2231" s="40">
        <f t="shared" si="1099"/>
        <v>0</v>
      </c>
      <c r="Z2231" s="40">
        <f t="shared" si="1100"/>
        <v>0</v>
      </c>
      <c r="AA2231" s="40">
        <f t="shared" si="1101"/>
        <v>0</v>
      </c>
      <c r="AB2231" s="40">
        <f t="shared" si="1102"/>
        <v>0</v>
      </c>
      <c r="AC2231" s="40">
        <f t="shared" si="1103"/>
        <v>0</v>
      </c>
      <c r="AD2231" s="39">
        <f t="shared" si="1104"/>
        <v>0</v>
      </c>
      <c r="AE2231" s="39">
        <f t="shared" si="1105"/>
        <v>0</v>
      </c>
      <c r="AF2231" t="str">
        <f t="shared" si="1106"/>
        <v/>
      </c>
      <c r="AG2231" t="str">
        <f t="shared" si="1107"/>
        <v/>
      </c>
      <c r="AH2231" t="str">
        <f t="shared" si="1108"/>
        <v/>
      </c>
      <c r="AJ2231" s="41" t="str">
        <f t="shared" si="1109"/>
        <v/>
      </c>
      <c r="AK2231" s="42" t="str">
        <f t="shared" si="1110"/>
        <v/>
      </c>
      <c r="AL2231" s="41" t="str">
        <f t="shared" si="1111"/>
        <v/>
      </c>
      <c r="AM2231" s="41" t="str">
        <f t="shared" si="1112"/>
        <v/>
      </c>
      <c r="AN2231" s="41" t="str">
        <f t="shared" si="1113"/>
        <v/>
      </c>
      <c r="AO2231" s="42" t="str">
        <f t="shared" si="1114"/>
        <v/>
      </c>
      <c r="AP2231" s="41" t="str">
        <f t="shared" si="1115"/>
        <v/>
      </c>
      <c r="AQ2231" s="41" t="str">
        <f t="shared" si="1116"/>
        <v/>
      </c>
      <c r="AR2231" s="41" t="str">
        <f>IF($AQ2231="","",COUNTIFS(L_ChaveCob,$AQ2231,L_Ausencia,"&gt;"&amp;$W2231)+COUNTIFS($AQ$4:$AQ2231,$AQ2231,$W$4:$W2231,$W2231))</f>
        <v/>
      </c>
      <c r="AS2231" s="42">
        <f t="shared" si="1117"/>
        <v>0</v>
      </c>
      <c r="AT2231" s="42">
        <f t="shared" si="1118"/>
        <v>0</v>
      </c>
      <c r="AU2231" s="42">
        <f t="shared" si="1119"/>
        <v>0</v>
      </c>
    </row>
    <row r="2232" spans="1:47" x14ac:dyDescent="0.2">
      <c r="A2232" s="35"/>
      <c r="B2232" s="36"/>
      <c r="C2232" s="36"/>
      <c r="D2232" s="36"/>
      <c r="E2232" s="37"/>
      <c r="F2232" s="37"/>
      <c r="G2232" s="36"/>
      <c r="H2232" s="36"/>
      <c r="I2232" s="36"/>
      <c r="J2232" s="36"/>
      <c r="K2232" s="37"/>
      <c r="L2232" s="37"/>
      <c r="M2232" s="37"/>
      <c r="N2232" s="38" t="str">
        <f t="shared" si="1088"/>
        <v/>
      </c>
      <c r="O2232" t="str">
        <f t="shared" si="1089"/>
        <v/>
      </c>
      <c r="P2232" t="str">
        <f t="shared" si="1090"/>
        <v/>
      </c>
      <c r="Q2232" t="str">
        <f t="shared" si="1091"/>
        <v/>
      </c>
      <c r="R2232" t="str">
        <f t="shared" si="1092"/>
        <v/>
      </c>
      <c r="S2232" t="str">
        <f t="shared" si="1093"/>
        <v/>
      </c>
      <c r="T2232" s="39" t="str">
        <f t="shared" si="1094"/>
        <v/>
      </c>
      <c r="U2232" s="40">
        <f t="shared" si="1095"/>
        <v>0</v>
      </c>
      <c r="V2232" s="40">
        <f t="shared" si="1096"/>
        <v>0</v>
      </c>
      <c r="W2232" s="40">
        <f t="shared" si="1097"/>
        <v>0</v>
      </c>
      <c r="X2232" t="str">
        <f t="shared" si="1098"/>
        <v/>
      </c>
      <c r="Y2232" s="40">
        <f t="shared" si="1099"/>
        <v>0</v>
      </c>
      <c r="Z2232" s="40">
        <f t="shared" si="1100"/>
        <v>0</v>
      </c>
      <c r="AA2232" s="40">
        <f t="shared" si="1101"/>
        <v>0</v>
      </c>
      <c r="AB2232" s="40">
        <f t="shared" si="1102"/>
        <v>0</v>
      </c>
      <c r="AC2232" s="40">
        <f t="shared" si="1103"/>
        <v>0</v>
      </c>
      <c r="AD2232" s="39">
        <f t="shared" si="1104"/>
        <v>0</v>
      </c>
      <c r="AE2232" s="39">
        <f t="shared" si="1105"/>
        <v>0</v>
      </c>
      <c r="AF2232" t="str">
        <f t="shared" si="1106"/>
        <v/>
      </c>
      <c r="AG2232" t="str">
        <f t="shared" si="1107"/>
        <v/>
      </c>
      <c r="AH2232" t="str">
        <f t="shared" si="1108"/>
        <v/>
      </c>
      <c r="AJ2232" s="41" t="str">
        <f t="shared" si="1109"/>
        <v/>
      </c>
      <c r="AK2232" s="42" t="str">
        <f t="shared" si="1110"/>
        <v/>
      </c>
      <c r="AL2232" s="41" t="str">
        <f t="shared" si="1111"/>
        <v/>
      </c>
      <c r="AM2232" s="41" t="str">
        <f t="shared" si="1112"/>
        <v/>
      </c>
      <c r="AN2232" s="41" t="str">
        <f t="shared" si="1113"/>
        <v/>
      </c>
      <c r="AO2232" s="42" t="str">
        <f t="shared" si="1114"/>
        <v/>
      </c>
      <c r="AP2232" s="41" t="str">
        <f t="shared" si="1115"/>
        <v/>
      </c>
      <c r="AQ2232" s="41" t="str">
        <f t="shared" si="1116"/>
        <v/>
      </c>
      <c r="AR2232" s="41" t="str">
        <f>IF($AQ2232="","",COUNTIFS(L_ChaveCob,$AQ2232,L_Ausencia,"&gt;"&amp;$W2232)+COUNTIFS($AQ$4:$AQ2232,$AQ2232,$W$4:$W2232,$W2232))</f>
        <v/>
      </c>
      <c r="AS2232" s="42">
        <f t="shared" si="1117"/>
        <v>0</v>
      </c>
      <c r="AT2232" s="42">
        <f t="shared" si="1118"/>
        <v>0</v>
      </c>
      <c r="AU2232" s="42">
        <f t="shared" si="1119"/>
        <v>0</v>
      </c>
    </row>
    <row r="2233" spans="1:47" x14ac:dyDescent="0.2">
      <c r="A2233" s="35"/>
      <c r="B2233" s="36"/>
      <c r="C2233" s="36"/>
      <c r="D2233" s="36"/>
      <c r="E2233" s="37"/>
      <c r="F2233" s="37"/>
      <c r="G2233" s="36"/>
      <c r="H2233" s="36"/>
      <c r="I2233" s="36"/>
      <c r="J2233" s="36"/>
      <c r="K2233" s="37"/>
      <c r="L2233" s="37"/>
      <c r="M2233" s="37"/>
      <c r="N2233" s="38" t="str">
        <f t="shared" ref="N2233:N2296" si="1120">IF($A2233="","",DATE(YEAR($A2233),MONTH($A2233),1))</f>
        <v/>
      </c>
      <c r="O2233" t="str">
        <f t="shared" ref="O2233:O2296" si="1121">IF(TRIM($B2233)="","",IFERROR(INDEX(C_RG,MATCH(TRIM($B2233),C_Nome,0)),"?"))</f>
        <v/>
      </c>
      <c r="P2233" t="str">
        <f t="shared" ref="P2233:P2296" si="1122">IF($A2233="","",IF(TRIM($B2233)="",P_EquipePostoVago,IF($AJ2233="","",INDEX(V_Equipe,$AJ2233))))</f>
        <v/>
      </c>
      <c r="Q2233" t="str">
        <f t="shared" ref="Q2233:Q2296" si="1123">IF($A2233="","",IF(TRIM($B2233)="","Posto Vago",IF($AJ2233="","",INDEX(V_Contrato,$AJ2233))))</f>
        <v/>
      </c>
      <c r="R2233" t="str">
        <f t="shared" ref="R2233:R2296" si="1124">IF($A2233="","",IF(TRIM($B2233)="",$H2233,IF($AJ2233="","",INDEX(V_Funcao,$AJ2233))))</f>
        <v/>
      </c>
      <c r="S2233" t="str">
        <f t="shared" ref="S2233:S2296" si="1125">IF($A2233="","",IF($I2233&lt;&gt;"",$I2233,IF(TRIM($B2233)="","ADM",IF($AJ2233="","",INDEX(V_Turno,$AJ2233)))))</f>
        <v/>
      </c>
      <c r="T2233" s="39" t="str">
        <f t="shared" ref="T2233:T2296" si="1126">IF(OR($A2233="",$R2233=""),"",IFERROR(INDEX(F_Valor,MATCH($R2233&amp;"|"&amp;SUMPRODUCT(MAX((F_Funcao=$R2233)*(F_Ini&lt;=$A2233)*F_Ini)),F_Chave,0)),""))</f>
        <v/>
      </c>
      <c r="U2233" s="40">
        <f t="shared" ref="U2233:U2296" si="1127">IF(OR($A2233="",$S2233=""),0,IFERROR(INDEX(T_Horas,MATCH($S2233,T_Turno,0),WEEKDAY($A2233,2)),0))</f>
        <v>0</v>
      </c>
      <c r="V2233" s="40">
        <f t="shared" ref="V2233:V2296" si="1128">IF($A2233="",0,MAX(IF($F2233&lt;&gt;"",N($F2233),IF($AN2233="Sim",IF($AK2233&lt;&gt;"",$AK2233,$U2233),$U2233-$W2233))-IF($J2233="Situação Atípica - Presente",N($K2233),0),0))</f>
        <v>0</v>
      </c>
      <c r="W2233" s="40">
        <f t="shared" ref="W2233:W2296" si="1129">IF($A2233="",0,IF($E2233&lt;&gt;"",N($E2233),IF($AL2233="Dia inteiro",$U2233,IF($AL2233="Pelo ponto",IF($AK2233="",$U2233,MAX($U2233-$AK2233,0)),IF(AND($AL2233="Leve atraso",$AO2233&lt;&gt;""),IF(AND($AO2233&gt;P_LeveMin,$AO2233&lt;=P_LeveMax),$AO2233,0),0)))))</f>
        <v>0</v>
      </c>
      <c r="X2233" t="str">
        <f t="shared" ref="X2233:X2296" si="1130">IF($A2233="","",IF(OR($Q2233="Ferista",$Q2233=""),"Não",IF(AND($AL2233="Leve atraso",$W2233&gt;0,$A2233&gt;=P_InicioRegras),"Sim",IF(OR($J2233&lt;&gt;"",$K2233&lt;&gt;"",$L2233&lt;&gt;""),"Não",$AM2233))))</f>
        <v/>
      </c>
      <c r="Y2233" s="40">
        <f t="shared" ref="Y2233:Y2296" si="1131">IF($A2233="",0,IF($Q2233="Ferista",0,IF($X2233="Sim",$W2233,0)+N($K2233)))</f>
        <v>0</v>
      </c>
      <c r="Z2233" s="40">
        <f t="shared" ref="Z2233:Z2296" si="1132">IF($X2233="Sim",$AT2233,0)</f>
        <v>0</v>
      </c>
      <c r="AA2233" s="40">
        <f t="shared" ref="AA2233:AA2296" si="1133">IF($AP2233="",0,MIN(MAX($Y2233-$Z2233,0),SUMIFS(CP_Horas,CP_ChaveFalta,$AP2233,CP_Aprov,"Sim")))</f>
        <v>0</v>
      </c>
      <c r="AB2233" s="40">
        <f t="shared" ref="AB2233:AB2296" si="1134">IF($A2233="",0,MIN(MAX($Y2233-$Z2233-$AA2233,0),N($M2233)))</f>
        <v>0</v>
      </c>
      <c r="AC2233" s="40">
        <f t="shared" ref="AC2233:AC2296" si="1135">IF($A2233="",0,MAX($Y2233-$Z2233-$AA2233-$AB2233,0))</f>
        <v>0</v>
      </c>
      <c r="AD2233" s="39">
        <f t="shared" ref="AD2233:AD2296" si="1136">IF(OR($AC2233=0,$T2233=""),0,$AC2233*24*$T2233)</f>
        <v>0</v>
      </c>
      <c r="AE2233" s="39">
        <f t="shared" ref="AE2233:AE2296" si="1137">IF(OR($A2233="",$T2233=""),0,(IF($AF2233="Justificada",$W2233,0)+N($L2233))*24*$T2233)</f>
        <v>0</v>
      </c>
      <c r="AF2233" t="str">
        <f t="shared" ref="AF2233:AF2296" si="1138">IF($A2233="","",IF($J2233&lt;&gt;"","Situação atípica",IF(AND($AL2233="Leve atraso",$W2233&gt;0),"Leve atraso",IFERROR(INDEX(S_Cat,MATCH($C2233,S_Status,0)),"Outros"))))</f>
        <v/>
      </c>
      <c r="AG2233" t="str">
        <f t="shared" ref="AG2233:AG2296" si="1139">IF($A2233="","",TRIM(IF($Z2233&gt;0,"Ferista cobriu "&amp;TEXT($Z2233,"[h]:mm")&amp;"h. ","")&amp;IF($AA2233&gt;0,"Compensado "&amp;TEXT($AA2233,"[h]:mm")&amp;"h por "&amp;IFERROR(INDEX(CP_Quem,MATCH($AP2233,CP_ChaveFalta,0)),"?")&amp;". ","")&amp;IF($AU2233&gt;0,"Compensação aguardando aprovação ("&amp;TEXT($AU2233,"[h]:mm")&amp;"h). ","")&amp;IF($AB2233&gt;0,"Perdoado por acordo "&amp;TEXT($AB2233,"[h]:mm")&amp;"h. ","")&amp;IF(AND($AP2233&lt;&gt;"",COUNTIF(CP_ChaveQuem,$AP2233)&gt;0),"Horas usadas p/ compensar falta de "&amp;INDEX(CP_Falta,MATCH($AP2233,CP_ChaveQuem,0))&amp;" de "&amp;TEXT(INDEX(CP_DataFalta,MATCH($AP2233,CP_ChaveQuem,0)),"dd/mm")&amp;". ","")&amp;IF(AND($Q2233="Ferista",SUMIFS(L_Ferista,L_Data,$A2233,L_Equipe,$P2233)&gt;0),"Como ferista, cobriu "&amp;TEXT(SUMIFS(L_Ferista,L_Data,$A2233,L_Equipe,$P2233),"[h]:mm")&amp;"h de faltas da equipe. ","")&amp;IF($AC2233&gt;0,"DESCONTA "&amp;TEXT($AC2233,"[h]:mm")&amp;"h ("&amp;$AF2233&amp;").","")))</f>
        <v/>
      </c>
      <c r="AH2233" t="str">
        <f t="shared" ref="AH2233:AH2296" si="1140">IF($A2233="","",IF($O2233="?","CADASTRO: funcionário não está no Cadastro",IF(AND($O2233&lt;&gt;"",$AJ2233=""),"CADASTRO: sem vigência (função/turno) nesta data",IF(AND($AP2233&lt;&gt;"",COUNTIF(L_ChavePD,$AP2233)&gt;1),"DUPLICADO: mesma pessoa 2x no dia",IF($A2233&lt;P_InicioRegras,"",IF(AND($C2233="Horas Compensadas",COUNTIF(CP_ChaveQuem,$AP2233)=0),"VINCULAR: registrar na aba Compensações de quem é a falta",IF($AU2233&gt;0,"APROVAR: compensação pendente na aba Compensações",IF(AND($AQ2233&lt;&gt;"",$AS2233&gt;0,$AT2233&lt;$W2233,$AC2233&gt;0),"FERISTA: horas do ferista não cobriram toda a falta",IF(AND($AL2233="Pelo ponto",$AK2233="",$E2233="",$X2233="Sim"),"PONTO: sem ponto nem horas manuais — descontando jornada cheia",IF(AND($AL2233="Leve atraso",$E2233="",N($AO2233)&gt;P_LeveMax),"CLASSIFICAR: ponto mostra atraso &gt; 30 min — trocar o Status",IF($AF2233="Leve atraso","AJUSTAR STATUS: atraso lançado como Horas Trabalhadas",IF(AND(N($K2233)&gt;0,$G2233=""),"OBSERVAÇÃO: desconto extra sem observação",IF(AND($J2233&lt;&gt;"",N($K2233)+N($L2233)&gt;$U2233),"CONFERIR: horas manuais maiores que a jornada","")))))))))))))</f>
        <v/>
      </c>
      <c r="AJ2233" s="41" t="str">
        <f t="shared" ref="AJ2233:AJ2296" si="1141">IF(OR($A2233="",$O2233="",$O2233="?"),"",IFERROR(MATCH($O2233&amp;"|"&amp;SUMPRODUCT(MAX((V_RG=$O2233)*(V_Ini&lt;=$A2233)*V_Ini)),V_Chave,0),""))</f>
        <v/>
      </c>
      <c r="AK2233" s="42" t="str">
        <f t="shared" ref="AK2233:AK2296" si="1142">IF(ISNUMBER(SEARCH(" = ",$D2233)),IFERROR(TIMEVALUE(TRIM(RIGHT($D2233,5))),""),"")</f>
        <v/>
      </c>
      <c r="AL2233" s="41" t="str">
        <f t="shared" ref="AL2233:AL2296" si="1143">IF($C2233="","",IFERROR(INDEX(S_Modo,MATCH($C2233,S_Status,0)),"Não"))</f>
        <v/>
      </c>
      <c r="AM2233" s="41" t="str">
        <f t="shared" ref="AM2233:AM2296" si="1144">IF($C2233="","",IFERROR(INDEX(S_Conta,MATCH($C2233,S_Status,0)),"Não"))</f>
        <v/>
      </c>
      <c r="AN2233" s="41" t="str">
        <f t="shared" ref="AN2233:AN2296" si="1145">IF($C2233="","",IFERROR(INDEX(S_Trab,MATCH($C2233,S_Status,0)),"Não"))</f>
        <v/>
      </c>
      <c r="AO2233" s="42" t="str">
        <f t="shared" ref="AO2233:AO2296" si="1146">IF(OR($A2233="",$AK2233=""),"",$U2233-$AK2233-IF($J2233&lt;&gt;"Situação Atípica - Presente",N($K2233)+N($L2233),0))</f>
        <v/>
      </c>
      <c r="AP2233" s="41" t="str">
        <f t="shared" ref="AP2233:AP2296" si="1147">IF(OR($A2233="",TRIM($B2233)=""),"",TRIM($B2233)&amp;"|"&amp;$A2233)</f>
        <v/>
      </c>
      <c r="AQ2233" s="41" t="str">
        <f t="shared" ref="AQ2233:AQ2296" si="1148">IF(AND(P_CoberturaAuto="Sim",$A2233&lt;&gt;"",$A2233&gt;=P_InicioRegras,$Q2233="Normal / Fixo",$R2233&lt;&gt;"",ISERROR(SEARCH("ENCARREGADO",$R2233)),$AM2233="Sim",$W2233&gt;0),$A2233&amp;"|"&amp;$P2233,"")</f>
        <v/>
      </c>
      <c r="AR2233" s="41" t="str">
        <f>IF($AQ2233="","",COUNTIFS(L_ChaveCob,$AQ2233,L_Ausencia,"&gt;"&amp;$W2233)+COUNTIFS($AQ$4:$AQ2233,$AQ2233,$W$4:$W2233,$W2233))</f>
        <v/>
      </c>
      <c r="AS2233" s="42">
        <f t="shared" ref="AS2233:AS2296" si="1149">IF($AQ2233="",0,SUMIFS(L_Trab,L_Data,$A2233,L_Equipe,$P2233,L_Contrato,"Ferista",L_Status,"&lt;&gt;Remanejamento"))</f>
        <v>0</v>
      </c>
      <c r="AT2233" s="42">
        <f t="shared" ref="AT2233:AT2296" si="1150">IF(OR($AQ2233="",$AS2233=0),0,MAX(MIN($W2233,$AS2233-SUMIFS(L_Ausencia,L_ChaveCob,$AQ2233,L_OrdemCob,"&lt;"&amp;$AR2233)),0))</f>
        <v>0</v>
      </c>
      <c r="AU2233" s="42">
        <f t="shared" ref="AU2233:AU2296" si="1151">IF($AP2233="",0,SUMIFS(CP_Horas,CP_ChaveFalta,$AP2233,CP_Aprov,"&lt;&gt;Sim"))</f>
        <v>0</v>
      </c>
    </row>
    <row r="2234" spans="1:47" x14ac:dyDescent="0.2">
      <c r="A2234" s="35"/>
      <c r="B2234" s="36"/>
      <c r="C2234" s="36"/>
      <c r="D2234" s="36"/>
      <c r="E2234" s="37"/>
      <c r="F2234" s="37"/>
      <c r="G2234" s="36"/>
      <c r="H2234" s="36"/>
      <c r="I2234" s="36"/>
      <c r="J2234" s="36"/>
      <c r="K2234" s="37"/>
      <c r="L2234" s="37"/>
      <c r="M2234" s="37"/>
      <c r="N2234" s="38" t="str">
        <f t="shared" si="1120"/>
        <v/>
      </c>
      <c r="O2234" t="str">
        <f t="shared" si="1121"/>
        <v/>
      </c>
      <c r="P2234" t="str">
        <f t="shared" si="1122"/>
        <v/>
      </c>
      <c r="Q2234" t="str">
        <f t="shared" si="1123"/>
        <v/>
      </c>
      <c r="R2234" t="str">
        <f t="shared" si="1124"/>
        <v/>
      </c>
      <c r="S2234" t="str">
        <f t="shared" si="1125"/>
        <v/>
      </c>
      <c r="T2234" s="39" t="str">
        <f t="shared" si="1126"/>
        <v/>
      </c>
      <c r="U2234" s="40">
        <f t="shared" si="1127"/>
        <v>0</v>
      </c>
      <c r="V2234" s="40">
        <f t="shared" si="1128"/>
        <v>0</v>
      </c>
      <c r="W2234" s="40">
        <f t="shared" si="1129"/>
        <v>0</v>
      </c>
      <c r="X2234" t="str">
        <f t="shared" si="1130"/>
        <v/>
      </c>
      <c r="Y2234" s="40">
        <f t="shared" si="1131"/>
        <v>0</v>
      </c>
      <c r="Z2234" s="40">
        <f t="shared" si="1132"/>
        <v>0</v>
      </c>
      <c r="AA2234" s="40">
        <f t="shared" si="1133"/>
        <v>0</v>
      </c>
      <c r="AB2234" s="40">
        <f t="shared" si="1134"/>
        <v>0</v>
      </c>
      <c r="AC2234" s="40">
        <f t="shared" si="1135"/>
        <v>0</v>
      </c>
      <c r="AD2234" s="39">
        <f t="shared" si="1136"/>
        <v>0</v>
      </c>
      <c r="AE2234" s="39">
        <f t="shared" si="1137"/>
        <v>0</v>
      </c>
      <c r="AF2234" t="str">
        <f t="shared" si="1138"/>
        <v/>
      </c>
      <c r="AG2234" t="str">
        <f t="shared" si="1139"/>
        <v/>
      </c>
      <c r="AH2234" t="str">
        <f t="shared" si="1140"/>
        <v/>
      </c>
      <c r="AJ2234" s="41" t="str">
        <f t="shared" si="1141"/>
        <v/>
      </c>
      <c r="AK2234" s="42" t="str">
        <f t="shared" si="1142"/>
        <v/>
      </c>
      <c r="AL2234" s="41" t="str">
        <f t="shared" si="1143"/>
        <v/>
      </c>
      <c r="AM2234" s="41" t="str">
        <f t="shared" si="1144"/>
        <v/>
      </c>
      <c r="AN2234" s="41" t="str">
        <f t="shared" si="1145"/>
        <v/>
      </c>
      <c r="AO2234" s="42" t="str">
        <f t="shared" si="1146"/>
        <v/>
      </c>
      <c r="AP2234" s="41" t="str">
        <f t="shared" si="1147"/>
        <v/>
      </c>
      <c r="AQ2234" s="41" t="str">
        <f t="shared" si="1148"/>
        <v/>
      </c>
      <c r="AR2234" s="41" t="str">
        <f>IF($AQ2234="","",COUNTIFS(L_ChaveCob,$AQ2234,L_Ausencia,"&gt;"&amp;$W2234)+COUNTIFS($AQ$4:$AQ2234,$AQ2234,$W$4:$W2234,$W2234))</f>
        <v/>
      </c>
      <c r="AS2234" s="42">
        <f t="shared" si="1149"/>
        <v>0</v>
      </c>
      <c r="AT2234" s="42">
        <f t="shared" si="1150"/>
        <v>0</v>
      </c>
      <c r="AU2234" s="42">
        <f t="shared" si="1151"/>
        <v>0</v>
      </c>
    </row>
    <row r="2235" spans="1:47" x14ac:dyDescent="0.2">
      <c r="A2235" s="35"/>
      <c r="B2235" s="36"/>
      <c r="C2235" s="36"/>
      <c r="D2235" s="36"/>
      <c r="E2235" s="37"/>
      <c r="F2235" s="37"/>
      <c r="G2235" s="36"/>
      <c r="H2235" s="36"/>
      <c r="I2235" s="36"/>
      <c r="J2235" s="36"/>
      <c r="K2235" s="37"/>
      <c r="L2235" s="37"/>
      <c r="M2235" s="37"/>
      <c r="N2235" s="38" t="str">
        <f t="shared" si="1120"/>
        <v/>
      </c>
      <c r="O2235" t="str">
        <f t="shared" si="1121"/>
        <v/>
      </c>
      <c r="P2235" t="str">
        <f t="shared" si="1122"/>
        <v/>
      </c>
      <c r="Q2235" t="str">
        <f t="shared" si="1123"/>
        <v/>
      </c>
      <c r="R2235" t="str">
        <f t="shared" si="1124"/>
        <v/>
      </c>
      <c r="S2235" t="str">
        <f t="shared" si="1125"/>
        <v/>
      </c>
      <c r="T2235" s="39" t="str">
        <f t="shared" si="1126"/>
        <v/>
      </c>
      <c r="U2235" s="40">
        <f t="shared" si="1127"/>
        <v>0</v>
      </c>
      <c r="V2235" s="40">
        <f t="shared" si="1128"/>
        <v>0</v>
      </c>
      <c r="W2235" s="40">
        <f t="shared" si="1129"/>
        <v>0</v>
      </c>
      <c r="X2235" t="str">
        <f t="shared" si="1130"/>
        <v/>
      </c>
      <c r="Y2235" s="40">
        <f t="shared" si="1131"/>
        <v>0</v>
      </c>
      <c r="Z2235" s="40">
        <f t="shared" si="1132"/>
        <v>0</v>
      </c>
      <c r="AA2235" s="40">
        <f t="shared" si="1133"/>
        <v>0</v>
      </c>
      <c r="AB2235" s="40">
        <f t="shared" si="1134"/>
        <v>0</v>
      </c>
      <c r="AC2235" s="40">
        <f t="shared" si="1135"/>
        <v>0</v>
      </c>
      <c r="AD2235" s="39">
        <f t="shared" si="1136"/>
        <v>0</v>
      </c>
      <c r="AE2235" s="39">
        <f t="shared" si="1137"/>
        <v>0</v>
      </c>
      <c r="AF2235" t="str">
        <f t="shared" si="1138"/>
        <v/>
      </c>
      <c r="AG2235" t="str">
        <f t="shared" si="1139"/>
        <v/>
      </c>
      <c r="AH2235" t="str">
        <f t="shared" si="1140"/>
        <v/>
      </c>
      <c r="AJ2235" s="41" t="str">
        <f t="shared" si="1141"/>
        <v/>
      </c>
      <c r="AK2235" s="42" t="str">
        <f t="shared" si="1142"/>
        <v/>
      </c>
      <c r="AL2235" s="41" t="str">
        <f t="shared" si="1143"/>
        <v/>
      </c>
      <c r="AM2235" s="41" t="str">
        <f t="shared" si="1144"/>
        <v/>
      </c>
      <c r="AN2235" s="41" t="str">
        <f t="shared" si="1145"/>
        <v/>
      </c>
      <c r="AO2235" s="42" t="str">
        <f t="shared" si="1146"/>
        <v/>
      </c>
      <c r="AP2235" s="41" t="str">
        <f t="shared" si="1147"/>
        <v/>
      </c>
      <c r="AQ2235" s="41" t="str">
        <f t="shared" si="1148"/>
        <v/>
      </c>
      <c r="AR2235" s="41" t="str">
        <f>IF($AQ2235="","",COUNTIFS(L_ChaveCob,$AQ2235,L_Ausencia,"&gt;"&amp;$W2235)+COUNTIFS($AQ$4:$AQ2235,$AQ2235,$W$4:$W2235,$W2235))</f>
        <v/>
      </c>
      <c r="AS2235" s="42">
        <f t="shared" si="1149"/>
        <v>0</v>
      </c>
      <c r="AT2235" s="42">
        <f t="shared" si="1150"/>
        <v>0</v>
      </c>
      <c r="AU2235" s="42">
        <f t="shared" si="1151"/>
        <v>0</v>
      </c>
    </row>
    <row r="2236" spans="1:47" x14ac:dyDescent="0.2">
      <c r="A2236" s="35"/>
      <c r="B2236" s="36"/>
      <c r="C2236" s="36"/>
      <c r="D2236" s="36"/>
      <c r="E2236" s="37"/>
      <c r="F2236" s="37"/>
      <c r="G2236" s="36"/>
      <c r="H2236" s="36"/>
      <c r="I2236" s="36"/>
      <c r="J2236" s="36"/>
      <c r="K2236" s="37"/>
      <c r="L2236" s="37"/>
      <c r="M2236" s="37"/>
      <c r="N2236" s="38" t="str">
        <f t="shared" si="1120"/>
        <v/>
      </c>
      <c r="O2236" t="str">
        <f t="shared" si="1121"/>
        <v/>
      </c>
      <c r="P2236" t="str">
        <f t="shared" si="1122"/>
        <v/>
      </c>
      <c r="Q2236" t="str">
        <f t="shared" si="1123"/>
        <v/>
      </c>
      <c r="R2236" t="str">
        <f t="shared" si="1124"/>
        <v/>
      </c>
      <c r="S2236" t="str">
        <f t="shared" si="1125"/>
        <v/>
      </c>
      <c r="T2236" s="39" t="str">
        <f t="shared" si="1126"/>
        <v/>
      </c>
      <c r="U2236" s="40">
        <f t="shared" si="1127"/>
        <v>0</v>
      </c>
      <c r="V2236" s="40">
        <f t="shared" si="1128"/>
        <v>0</v>
      </c>
      <c r="W2236" s="40">
        <f t="shared" si="1129"/>
        <v>0</v>
      </c>
      <c r="X2236" t="str">
        <f t="shared" si="1130"/>
        <v/>
      </c>
      <c r="Y2236" s="40">
        <f t="shared" si="1131"/>
        <v>0</v>
      </c>
      <c r="Z2236" s="40">
        <f t="shared" si="1132"/>
        <v>0</v>
      </c>
      <c r="AA2236" s="40">
        <f t="shared" si="1133"/>
        <v>0</v>
      </c>
      <c r="AB2236" s="40">
        <f t="shared" si="1134"/>
        <v>0</v>
      </c>
      <c r="AC2236" s="40">
        <f t="shared" si="1135"/>
        <v>0</v>
      </c>
      <c r="AD2236" s="39">
        <f t="shared" si="1136"/>
        <v>0</v>
      </c>
      <c r="AE2236" s="39">
        <f t="shared" si="1137"/>
        <v>0</v>
      </c>
      <c r="AF2236" t="str">
        <f t="shared" si="1138"/>
        <v/>
      </c>
      <c r="AG2236" t="str">
        <f t="shared" si="1139"/>
        <v/>
      </c>
      <c r="AH2236" t="str">
        <f t="shared" si="1140"/>
        <v/>
      </c>
      <c r="AJ2236" s="41" t="str">
        <f t="shared" si="1141"/>
        <v/>
      </c>
      <c r="AK2236" s="42" t="str">
        <f t="shared" si="1142"/>
        <v/>
      </c>
      <c r="AL2236" s="41" t="str">
        <f t="shared" si="1143"/>
        <v/>
      </c>
      <c r="AM2236" s="41" t="str">
        <f t="shared" si="1144"/>
        <v/>
      </c>
      <c r="AN2236" s="41" t="str">
        <f t="shared" si="1145"/>
        <v/>
      </c>
      <c r="AO2236" s="42" t="str">
        <f t="shared" si="1146"/>
        <v/>
      </c>
      <c r="AP2236" s="41" t="str">
        <f t="shared" si="1147"/>
        <v/>
      </c>
      <c r="AQ2236" s="41" t="str">
        <f t="shared" si="1148"/>
        <v/>
      </c>
      <c r="AR2236" s="41" t="str">
        <f>IF($AQ2236="","",COUNTIFS(L_ChaveCob,$AQ2236,L_Ausencia,"&gt;"&amp;$W2236)+COUNTIFS($AQ$4:$AQ2236,$AQ2236,$W$4:$W2236,$W2236))</f>
        <v/>
      </c>
      <c r="AS2236" s="42">
        <f t="shared" si="1149"/>
        <v>0</v>
      </c>
      <c r="AT2236" s="42">
        <f t="shared" si="1150"/>
        <v>0</v>
      </c>
      <c r="AU2236" s="42">
        <f t="shared" si="1151"/>
        <v>0</v>
      </c>
    </row>
    <row r="2237" spans="1:47" x14ac:dyDescent="0.2">
      <c r="A2237" s="35"/>
      <c r="B2237" s="36"/>
      <c r="C2237" s="36"/>
      <c r="D2237" s="36"/>
      <c r="E2237" s="37"/>
      <c r="F2237" s="37"/>
      <c r="G2237" s="36"/>
      <c r="H2237" s="36"/>
      <c r="I2237" s="36"/>
      <c r="J2237" s="36"/>
      <c r="K2237" s="37"/>
      <c r="L2237" s="37"/>
      <c r="M2237" s="37"/>
      <c r="N2237" s="38" t="str">
        <f t="shared" si="1120"/>
        <v/>
      </c>
      <c r="O2237" t="str">
        <f t="shared" si="1121"/>
        <v/>
      </c>
      <c r="P2237" t="str">
        <f t="shared" si="1122"/>
        <v/>
      </c>
      <c r="Q2237" t="str">
        <f t="shared" si="1123"/>
        <v/>
      </c>
      <c r="R2237" t="str">
        <f t="shared" si="1124"/>
        <v/>
      </c>
      <c r="S2237" t="str">
        <f t="shared" si="1125"/>
        <v/>
      </c>
      <c r="T2237" s="39" t="str">
        <f t="shared" si="1126"/>
        <v/>
      </c>
      <c r="U2237" s="40">
        <f t="shared" si="1127"/>
        <v>0</v>
      </c>
      <c r="V2237" s="40">
        <f t="shared" si="1128"/>
        <v>0</v>
      </c>
      <c r="W2237" s="40">
        <f t="shared" si="1129"/>
        <v>0</v>
      </c>
      <c r="X2237" t="str">
        <f t="shared" si="1130"/>
        <v/>
      </c>
      <c r="Y2237" s="40">
        <f t="shared" si="1131"/>
        <v>0</v>
      </c>
      <c r="Z2237" s="40">
        <f t="shared" si="1132"/>
        <v>0</v>
      </c>
      <c r="AA2237" s="40">
        <f t="shared" si="1133"/>
        <v>0</v>
      </c>
      <c r="AB2237" s="40">
        <f t="shared" si="1134"/>
        <v>0</v>
      </c>
      <c r="AC2237" s="40">
        <f t="shared" si="1135"/>
        <v>0</v>
      </c>
      <c r="AD2237" s="39">
        <f t="shared" si="1136"/>
        <v>0</v>
      </c>
      <c r="AE2237" s="39">
        <f t="shared" si="1137"/>
        <v>0</v>
      </c>
      <c r="AF2237" t="str">
        <f t="shared" si="1138"/>
        <v/>
      </c>
      <c r="AG2237" t="str">
        <f t="shared" si="1139"/>
        <v/>
      </c>
      <c r="AH2237" t="str">
        <f t="shared" si="1140"/>
        <v/>
      </c>
      <c r="AJ2237" s="41" t="str">
        <f t="shared" si="1141"/>
        <v/>
      </c>
      <c r="AK2237" s="42" t="str">
        <f t="shared" si="1142"/>
        <v/>
      </c>
      <c r="AL2237" s="41" t="str">
        <f t="shared" si="1143"/>
        <v/>
      </c>
      <c r="AM2237" s="41" t="str">
        <f t="shared" si="1144"/>
        <v/>
      </c>
      <c r="AN2237" s="41" t="str">
        <f t="shared" si="1145"/>
        <v/>
      </c>
      <c r="AO2237" s="42" t="str">
        <f t="shared" si="1146"/>
        <v/>
      </c>
      <c r="AP2237" s="41" t="str">
        <f t="shared" si="1147"/>
        <v/>
      </c>
      <c r="AQ2237" s="41" t="str">
        <f t="shared" si="1148"/>
        <v/>
      </c>
      <c r="AR2237" s="41" t="str">
        <f>IF($AQ2237="","",COUNTIFS(L_ChaveCob,$AQ2237,L_Ausencia,"&gt;"&amp;$W2237)+COUNTIFS($AQ$4:$AQ2237,$AQ2237,$W$4:$W2237,$W2237))</f>
        <v/>
      </c>
      <c r="AS2237" s="42">
        <f t="shared" si="1149"/>
        <v>0</v>
      </c>
      <c r="AT2237" s="42">
        <f t="shared" si="1150"/>
        <v>0</v>
      </c>
      <c r="AU2237" s="42">
        <f t="shared" si="1151"/>
        <v>0</v>
      </c>
    </row>
    <row r="2238" spans="1:47" x14ac:dyDescent="0.2">
      <c r="A2238" s="35"/>
      <c r="B2238" s="36"/>
      <c r="C2238" s="36"/>
      <c r="D2238" s="36"/>
      <c r="E2238" s="37"/>
      <c r="F2238" s="37"/>
      <c r="G2238" s="36"/>
      <c r="H2238" s="36"/>
      <c r="I2238" s="36"/>
      <c r="J2238" s="36"/>
      <c r="K2238" s="37"/>
      <c r="L2238" s="37"/>
      <c r="M2238" s="37"/>
      <c r="N2238" s="38" t="str">
        <f t="shared" si="1120"/>
        <v/>
      </c>
      <c r="O2238" t="str">
        <f t="shared" si="1121"/>
        <v/>
      </c>
      <c r="P2238" t="str">
        <f t="shared" si="1122"/>
        <v/>
      </c>
      <c r="Q2238" t="str">
        <f t="shared" si="1123"/>
        <v/>
      </c>
      <c r="R2238" t="str">
        <f t="shared" si="1124"/>
        <v/>
      </c>
      <c r="S2238" t="str">
        <f t="shared" si="1125"/>
        <v/>
      </c>
      <c r="T2238" s="39" t="str">
        <f t="shared" si="1126"/>
        <v/>
      </c>
      <c r="U2238" s="40">
        <f t="shared" si="1127"/>
        <v>0</v>
      </c>
      <c r="V2238" s="40">
        <f t="shared" si="1128"/>
        <v>0</v>
      </c>
      <c r="W2238" s="40">
        <f t="shared" si="1129"/>
        <v>0</v>
      </c>
      <c r="X2238" t="str">
        <f t="shared" si="1130"/>
        <v/>
      </c>
      <c r="Y2238" s="40">
        <f t="shared" si="1131"/>
        <v>0</v>
      </c>
      <c r="Z2238" s="40">
        <f t="shared" si="1132"/>
        <v>0</v>
      </c>
      <c r="AA2238" s="40">
        <f t="shared" si="1133"/>
        <v>0</v>
      </c>
      <c r="AB2238" s="40">
        <f t="shared" si="1134"/>
        <v>0</v>
      </c>
      <c r="AC2238" s="40">
        <f t="shared" si="1135"/>
        <v>0</v>
      </c>
      <c r="AD2238" s="39">
        <f t="shared" si="1136"/>
        <v>0</v>
      </c>
      <c r="AE2238" s="39">
        <f t="shared" si="1137"/>
        <v>0</v>
      </c>
      <c r="AF2238" t="str">
        <f t="shared" si="1138"/>
        <v/>
      </c>
      <c r="AG2238" t="str">
        <f t="shared" si="1139"/>
        <v/>
      </c>
      <c r="AH2238" t="str">
        <f t="shared" si="1140"/>
        <v/>
      </c>
      <c r="AJ2238" s="41" t="str">
        <f t="shared" si="1141"/>
        <v/>
      </c>
      <c r="AK2238" s="42" t="str">
        <f t="shared" si="1142"/>
        <v/>
      </c>
      <c r="AL2238" s="41" t="str">
        <f t="shared" si="1143"/>
        <v/>
      </c>
      <c r="AM2238" s="41" t="str">
        <f t="shared" si="1144"/>
        <v/>
      </c>
      <c r="AN2238" s="41" t="str">
        <f t="shared" si="1145"/>
        <v/>
      </c>
      <c r="AO2238" s="42" t="str">
        <f t="shared" si="1146"/>
        <v/>
      </c>
      <c r="AP2238" s="41" t="str">
        <f t="shared" si="1147"/>
        <v/>
      </c>
      <c r="AQ2238" s="41" t="str">
        <f t="shared" si="1148"/>
        <v/>
      </c>
      <c r="AR2238" s="41" t="str">
        <f>IF($AQ2238="","",COUNTIFS(L_ChaveCob,$AQ2238,L_Ausencia,"&gt;"&amp;$W2238)+COUNTIFS($AQ$4:$AQ2238,$AQ2238,$W$4:$W2238,$W2238))</f>
        <v/>
      </c>
      <c r="AS2238" s="42">
        <f t="shared" si="1149"/>
        <v>0</v>
      </c>
      <c r="AT2238" s="42">
        <f t="shared" si="1150"/>
        <v>0</v>
      </c>
      <c r="AU2238" s="42">
        <f t="shared" si="1151"/>
        <v>0</v>
      </c>
    </row>
    <row r="2239" spans="1:47" x14ac:dyDescent="0.2">
      <c r="A2239" s="35"/>
      <c r="B2239" s="36"/>
      <c r="C2239" s="36"/>
      <c r="D2239" s="36"/>
      <c r="E2239" s="37"/>
      <c r="F2239" s="37"/>
      <c r="G2239" s="36"/>
      <c r="H2239" s="36"/>
      <c r="I2239" s="36"/>
      <c r="J2239" s="36"/>
      <c r="K2239" s="37"/>
      <c r="L2239" s="37"/>
      <c r="M2239" s="37"/>
      <c r="N2239" s="38" t="str">
        <f t="shared" si="1120"/>
        <v/>
      </c>
      <c r="O2239" t="str">
        <f t="shared" si="1121"/>
        <v/>
      </c>
      <c r="P2239" t="str">
        <f t="shared" si="1122"/>
        <v/>
      </c>
      <c r="Q2239" t="str">
        <f t="shared" si="1123"/>
        <v/>
      </c>
      <c r="R2239" t="str">
        <f t="shared" si="1124"/>
        <v/>
      </c>
      <c r="S2239" t="str">
        <f t="shared" si="1125"/>
        <v/>
      </c>
      <c r="T2239" s="39" t="str">
        <f t="shared" si="1126"/>
        <v/>
      </c>
      <c r="U2239" s="40">
        <f t="shared" si="1127"/>
        <v>0</v>
      </c>
      <c r="V2239" s="40">
        <f t="shared" si="1128"/>
        <v>0</v>
      </c>
      <c r="W2239" s="40">
        <f t="shared" si="1129"/>
        <v>0</v>
      </c>
      <c r="X2239" t="str">
        <f t="shared" si="1130"/>
        <v/>
      </c>
      <c r="Y2239" s="40">
        <f t="shared" si="1131"/>
        <v>0</v>
      </c>
      <c r="Z2239" s="40">
        <f t="shared" si="1132"/>
        <v>0</v>
      </c>
      <c r="AA2239" s="40">
        <f t="shared" si="1133"/>
        <v>0</v>
      </c>
      <c r="AB2239" s="40">
        <f t="shared" si="1134"/>
        <v>0</v>
      </c>
      <c r="AC2239" s="40">
        <f t="shared" si="1135"/>
        <v>0</v>
      </c>
      <c r="AD2239" s="39">
        <f t="shared" si="1136"/>
        <v>0</v>
      </c>
      <c r="AE2239" s="39">
        <f t="shared" si="1137"/>
        <v>0</v>
      </c>
      <c r="AF2239" t="str">
        <f t="shared" si="1138"/>
        <v/>
      </c>
      <c r="AG2239" t="str">
        <f t="shared" si="1139"/>
        <v/>
      </c>
      <c r="AH2239" t="str">
        <f t="shared" si="1140"/>
        <v/>
      </c>
      <c r="AJ2239" s="41" t="str">
        <f t="shared" si="1141"/>
        <v/>
      </c>
      <c r="AK2239" s="42" t="str">
        <f t="shared" si="1142"/>
        <v/>
      </c>
      <c r="AL2239" s="41" t="str">
        <f t="shared" si="1143"/>
        <v/>
      </c>
      <c r="AM2239" s="41" t="str">
        <f t="shared" si="1144"/>
        <v/>
      </c>
      <c r="AN2239" s="41" t="str">
        <f t="shared" si="1145"/>
        <v/>
      </c>
      <c r="AO2239" s="42" t="str">
        <f t="shared" si="1146"/>
        <v/>
      </c>
      <c r="AP2239" s="41" t="str">
        <f t="shared" si="1147"/>
        <v/>
      </c>
      <c r="AQ2239" s="41" t="str">
        <f t="shared" si="1148"/>
        <v/>
      </c>
      <c r="AR2239" s="41" t="str">
        <f>IF($AQ2239="","",COUNTIFS(L_ChaveCob,$AQ2239,L_Ausencia,"&gt;"&amp;$W2239)+COUNTIFS($AQ$4:$AQ2239,$AQ2239,$W$4:$W2239,$W2239))</f>
        <v/>
      </c>
      <c r="AS2239" s="42">
        <f t="shared" si="1149"/>
        <v>0</v>
      </c>
      <c r="AT2239" s="42">
        <f t="shared" si="1150"/>
        <v>0</v>
      </c>
      <c r="AU2239" s="42">
        <f t="shared" si="1151"/>
        <v>0</v>
      </c>
    </row>
    <row r="2240" spans="1:47" x14ac:dyDescent="0.2">
      <c r="A2240" s="35"/>
      <c r="B2240" s="36"/>
      <c r="C2240" s="36"/>
      <c r="D2240" s="36"/>
      <c r="E2240" s="37"/>
      <c r="F2240" s="37"/>
      <c r="G2240" s="36"/>
      <c r="H2240" s="36"/>
      <c r="I2240" s="36"/>
      <c r="J2240" s="36"/>
      <c r="K2240" s="37"/>
      <c r="L2240" s="37"/>
      <c r="M2240" s="37"/>
      <c r="N2240" s="38" t="str">
        <f t="shared" si="1120"/>
        <v/>
      </c>
      <c r="O2240" t="str">
        <f t="shared" si="1121"/>
        <v/>
      </c>
      <c r="P2240" t="str">
        <f t="shared" si="1122"/>
        <v/>
      </c>
      <c r="Q2240" t="str">
        <f t="shared" si="1123"/>
        <v/>
      </c>
      <c r="R2240" t="str">
        <f t="shared" si="1124"/>
        <v/>
      </c>
      <c r="S2240" t="str">
        <f t="shared" si="1125"/>
        <v/>
      </c>
      <c r="T2240" s="39" t="str">
        <f t="shared" si="1126"/>
        <v/>
      </c>
      <c r="U2240" s="40">
        <f t="shared" si="1127"/>
        <v>0</v>
      </c>
      <c r="V2240" s="40">
        <f t="shared" si="1128"/>
        <v>0</v>
      </c>
      <c r="W2240" s="40">
        <f t="shared" si="1129"/>
        <v>0</v>
      </c>
      <c r="X2240" t="str">
        <f t="shared" si="1130"/>
        <v/>
      </c>
      <c r="Y2240" s="40">
        <f t="shared" si="1131"/>
        <v>0</v>
      </c>
      <c r="Z2240" s="40">
        <f t="shared" si="1132"/>
        <v>0</v>
      </c>
      <c r="AA2240" s="40">
        <f t="shared" si="1133"/>
        <v>0</v>
      </c>
      <c r="AB2240" s="40">
        <f t="shared" si="1134"/>
        <v>0</v>
      </c>
      <c r="AC2240" s="40">
        <f t="shared" si="1135"/>
        <v>0</v>
      </c>
      <c r="AD2240" s="39">
        <f t="shared" si="1136"/>
        <v>0</v>
      </c>
      <c r="AE2240" s="39">
        <f t="shared" si="1137"/>
        <v>0</v>
      </c>
      <c r="AF2240" t="str">
        <f t="shared" si="1138"/>
        <v/>
      </c>
      <c r="AG2240" t="str">
        <f t="shared" si="1139"/>
        <v/>
      </c>
      <c r="AH2240" t="str">
        <f t="shared" si="1140"/>
        <v/>
      </c>
      <c r="AJ2240" s="41" t="str">
        <f t="shared" si="1141"/>
        <v/>
      </c>
      <c r="AK2240" s="42" t="str">
        <f t="shared" si="1142"/>
        <v/>
      </c>
      <c r="AL2240" s="41" t="str">
        <f t="shared" si="1143"/>
        <v/>
      </c>
      <c r="AM2240" s="41" t="str">
        <f t="shared" si="1144"/>
        <v/>
      </c>
      <c r="AN2240" s="41" t="str">
        <f t="shared" si="1145"/>
        <v/>
      </c>
      <c r="AO2240" s="42" t="str">
        <f t="shared" si="1146"/>
        <v/>
      </c>
      <c r="AP2240" s="41" t="str">
        <f t="shared" si="1147"/>
        <v/>
      </c>
      <c r="AQ2240" s="41" t="str">
        <f t="shared" si="1148"/>
        <v/>
      </c>
      <c r="AR2240" s="41" t="str">
        <f>IF($AQ2240="","",COUNTIFS(L_ChaveCob,$AQ2240,L_Ausencia,"&gt;"&amp;$W2240)+COUNTIFS($AQ$4:$AQ2240,$AQ2240,$W$4:$W2240,$W2240))</f>
        <v/>
      </c>
      <c r="AS2240" s="42">
        <f t="shared" si="1149"/>
        <v>0</v>
      </c>
      <c r="AT2240" s="42">
        <f t="shared" si="1150"/>
        <v>0</v>
      </c>
      <c r="AU2240" s="42">
        <f t="shared" si="1151"/>
        <v>0</v>
      </c>
    </row>
    <row r="2241" spans="1:47" x14ac:dyDescent="0.2">
      <c r="A2241" s="35"/>
      <c r="B2241" s="36"/>
      <c r="C2241" s="36"/>
      <c r="D2241" s="36"/>
      <c r="E2241" s="37"/>
      <c r="F2241" s="37"/>
      <c r="G2241" s="36"/>
      <c r="H2241" s="36"/>
      <c r="I2241" s="36"/>
      <c r="J2241" s="36"/>
      <c r="K2241" s="37"/>
      <c r="L2241" s="37"/>
      <c r="M2241" s="37"/>
      <c r="N2241" s="38" t="str">
        <f t="shared" si="1120"/>
        <v/>
      </c>
      <c r="O2241" t="str">
        <f t="shared" si="1121"/>
        <v/>
      </c>
      <c r="P2241" t="str">
        <f t="shared" si="1122"/>
        <v/>
      </c>
      <c r="Q2241" t="str">
        <f t="shared" si="1123"/>
        <v/>
      </c>
      <c r="R2241" t="str">
        <f t="shared" si="1124"/>
        <v/>
      </c>
      <c r="S2241" t="str">
        <f t="shared" si="1125"/>
        <v/>
      </c>
      <c r="T2241" s="39" t="str">
        <f t="shared" si="1126"/>
        <v/>
      </c>
      <c r="U2241" s="40">
        <f t="shared" si="1127"/>
        <v>0</v>
      </c>
      <c r="V2241" s="40">
        <f t="shared" si="1128"/>
        <v>0</v>
      </c>
      <c r="W2241" s="40">
        <f t="shared" si="1129"/>
        <v>0</v>
      </c>
      <c r="X2241" t="str">
        <f t="shared" si="1130"/>
        <v/>
      </c>
      <c r="Y2241" s="40">
        <f t="shared" si="1131"/>
        <v>0</v>
      </c>
      <c r="Z2241" s="40">
        <f t="shared" si="1132"/>
        <v>0</v>
      </c>
      <c r="AA2241" s="40">
        <f t="shared" si="1133"/>
        <v>0</v>
      </c>
      <c r="AB2241" s="40">
        <f t="shared" si="1134"/>
        <v>0</v>
      </c>
      <c r="AC2241" s="40">
        <f t="shared" si="1135"/>
        <v>0</v>
      </c>
      <c r="AD2241" s="39">
        <f t="shared" si="1136"/>
        <v>0</v>
      </c>
      <c r="AE2241" s="39">
        <f t="shared" si="1137"/>
        <v>0</v>
      </c>
      <c r="AF2241" t="str">
        <f t="shared" si="1138"/>
        <v/>
      </c>
      <c r="AG2241" t="str">
        <f t="shared" si="1139"/>
        <v/>
      </c>
      <c r="AH2241" t="str">
        <f t="shared" si="1140"/>
        <v/>
      </c>
      <c r="AJ2241" s="41" t="str">
        <f t="shared" si="1141"/>
        <v/>
      </c>
      <c r="AK2241" s="42" t="str">
        <f t="shared" si="1142"/>
        <v/>
      </c>
      <c r="AL2241" s="41" t="str">
        <f t="shared" si="1143"/>
        <v/>
      </c>
      <c r="AM2241" s="41" t="str">
        <f t="shared" si="1144"/>
        <v/>
      </c>
      <c r="AN2241" s="41" t="str">
        <f t="shared" si="1145"/>
        <v/>
      </c>
      <c r="AO2241" s="42" t="str">
        <f t="shared" si="1146"/>
        <v/>
      </c>
      <c r="AP2241" s="41" t="str">
        <f t="shared" si="1147"/>
        <v/>
      </c>
      <c r="AQ2241" s="41" t="str">
        <f t="shared" si="1148"/>
        <v/>
      </c>
      <c r="AR2241" s="41" t="str">
        <f>IF($AQ2241="","",COUNTIFS(L_ChaveCob,$AQ2241,L_Ausencia,"&gt;"&amp;$W2241)+COUNTIFS($AQ$4:$AQ2241,$AQ2241,$W$4:$W2241,$W2241))</f>
        <v/>
      </c>
      <c r="AS2241" s="42">
        <f t="shared" si="1149"/>
        <v>0</v>
      </c>
      <c r="AT2241" s="42">
        <f t="shared" si="1150"/>
        <v>0</v>
      </c>
      <c r="AU2241" s="42">
        <f t="shared" si="1151"/>
        <v>0</v>
      </c>
    </row>
    <row r="2242" spans="1:47" x14ac:dyDescent="0.2">
      <c r="A2242" s="35"/>
      <c r="B2242" s="36"/>
      <c r="C2242" s="36"/>
      <c r="D2242" s="36"/>
      <c r="E2242" s="37"/>
      <c r="F2242" s="37"/>
      <c r="G2242" s="36"/>
      <c r="H2242" s="36"/>
      <c r="I2242" s="36"/>
      <c r="J2242" s="36"/>
      <c r="K2242" s="37"/>
      <c r="L2242" s="37"/>
      <c r="M2242" s="37"/>
      <c r="N2242" s="38" t="str">
        <f t="shared" si="1120"/>
        <v/>
      </c>
      <c r="O2242" t="str">
        <f t="shared" si="1121"/>
        <v/>
      </c>
      <c r="P2242" t="str">
        <f t="shared" si="1122"/>
        <v/>
      </c>
      <c r="Q2242" t="str">
        <f t="shared" si="1123"/>
        <v/>
      </c>
      <c r="R2242" t="str">
        <f t="shared" si="1124"/>
        <v/>
      </c>
      <c r="S2242" t="str">
        <f t="shared" si="1125"/>
        <v/>
      </c>
      <c r="T2242" s="39" t="str">
        <f t="shared" si="1126"/>
        <v/>
      </c>
      <c r="U2242" s="40">
        <f t="shared" si="1127"/>
        <v>0</v>
      </c>
      <c r="V2242" s="40">
        <f t="shared" si="1128"/>
        <v>0</v>
      </c>
      <c r="W2242" s="40">
        <f t="shared" si="1129"/>
        <v>0</v>
      </c>
      <c r="X2242" t="str">
        <f t="shared" si="1130"/>
        <v/>
      </c>
      <c r="Y2242" s="40">
        <f t="shared" si="1131"/>
        <v>0</v>
      </c>
      <c r="Z2242" s="40">
        <f t="shared" si="1132"/>
        <v>0</v>
      </c>
      <c r="AA2242" s="40">
        <f t="shared" si="1133"/>
        <v>0</v>
      </c>
      <c r="AB2242" s="40">
        <f t="shared" si="1134"/>
        <v>0</v>
      </c>
      <c r="AC2242" s="40">
        <f t="shared" si="1135"/>
        <v>0</v>
      </c>
      <c r="AD2242" s="39">
        <f t="shared" si="1136"/>
        <v>0</v>
      </c>
      <c r="AE2242" s="39">
        <f t="shared" si="1137"/>
        <v>0</v>
      </c>
      <c r="AF2242" t="str">
        <f t="shared" si="1138"/>
        <v/>
      </c>
      <c r="AG2242" t="str">
        <f t="shared" si="1139"/>
        <v/>
      </c>
      <c r="AH2242" t="str">
        <f t="shared" si="1140"/>
        <v/>
      </c>
      <c r="AJ2242" s="41" t="str">
        <f t="shared" si="1141"/>
        <v/>
      </c>
      <c r="AK2242" s="42" t="str">
        <f t="shared" si="1142"/>
        <v/>
      </c>
      <c r="AL2242" s="41" t="str">
        <f t="shared" si="1143"/>
        <v/>
      </c>
      <c r="AM2242" s="41" t="str">
        <f t="shared" si="1144"/>
        <v/>
      </c>
      <c r="AN2242" s="41" t="str">
        <f t="shared" si="1145"/>
        <v/>
      </c>
      <c r="AO2242" s="42" t="str">
        <f t="shared" si="1146"/>
        <v/>
      </c>
      <c r="AP2242" s="41" t="str">
        <f t="shared" si="1147"/>
        <v/>
      </c>
      <c r="AQ2242" s="41" t="str">
        <f t="shared" si="1148"/>
        <v/>
      </c>
      <c r="AR2242" s="41" t="str">
        <f>IF($AQ2242="","",COUNTIFS(L_ChaveCob,$AQ2242,L_Ausencia,"&gt;"&amp;$W2242)+COUNTIFS($AQ$4:$AQ2242,$AQ2242,$W$4:$W2242,$W2242))</f>
        <v/>
      </c>
      <c r="AS2242" s="42">
        <f t="shared" si="1149"/>
        <v>0</v>
      </c>
      <c r="AT2242" s="42">
        <f t="shared" si="1150"/>
        <v>0</v>
      </c>
      <c r="AU2242" s="42">
        <f t="shared" si="1151"/>
        <v>0</v>
      </c>
    </row>
    <row r="2243" spans="1:47" x14ac:dyDescent="0.2">
      <c r="A2243" s="35"/>
      <c r="B2243" s="36"/>
      <c r="C2243" s="36"/>
      <c r="D2243" s="36"/>
      <c r="E2243" s="37"/>
      <c r="F2243" s="37"/>
      <c r="G2243" s="36"/>
      <c r="H2243" s="36"/>
      <c r="I2243" s="36"/>
      <c r="J2243" s="36"/>
      <c r="K2243" s="37"/>
      <c r="L2243" s="37"/>
      <c r="M2243" s="37"/>
      <c r="N2243" s="38" t="str">
        <f t="shared" si="1120"/>
        <v/>
      </c>
      <c r="O2243" t="str">
        <f t="shared" si="1121"/>
        <v/>
      </c>
      <c r="P2243" t="str">
        <f t="shared" si="1122"/>
        <v/>
      </c>
      <c r="Q2243" t="str">
        <f t="shared" si="1123"/>
        <v/>
      </c>
      <c r="R2243" t="str">
        <f t="shared" si="1124"/>
        <v/>
      </c>
      <c r="S2243" t="str">
        <f t="shared" si="1125"/>
        <v/>
      </c>
      <c r="T2243" s="39" t="str">
        <f t="shared" si="1126"/>
        <v/>
      </c>
      <c r="U2243" s="40">
        <f t="shared" si="1127"/>
        <v>0</v>
      </c>
      <c r="V2243" s="40">
        <f t="shared" si="1128"/>
        <v>0</v>
      </c>
      <c r="W2243" s="40">
        <f t="shared" si="1129"/>
        <v>0</v>
      </c>
      <c r="X2243" t="str">
        <f t="shared" si="1130"/>
        <v/>
      </c>
      <c r="Y2243" s="40">
        <f t="shared" si="1131"/>
        <v>0</v>
      </c>
      <c r="Z2243" s="40">
        <f t="shared" si="1132"/>
        <v>0</v>
      </c>
      <c r="AA2243" s="40">
        <f t="shared" si="1133"/>
        <v>0</v>
      </c>
      <c r="AB2243" s="40">
        <f t="shared" si="1134"/>
        <v>0</v>
      </c>
      <c r="AC2243" s="40">
        <f t="shared" si="1135"/>
        <v>0</v>
      </c>
      <c r="AD2243" s="39">
        <f t="shared" si="1136"/>
        <v>0</v>
      </c>
      <c r="AE2243" s="39">
        <f t="shared" si="1137"/>
        <v>0</v>
      </c>
      <c r="AF2243" t="str">
        <f t="shared" si="1138"/>
        <v/>
      </c>
      <c r="AG2243" t="str">
        <f t="shared" si="1139"/>
        <v/>
      </c>
      <c r="AH2243" t="str">
        <f t="shared" si="1140"/>
        <v/>
      </c>
      <c r="AJ2243" s="41" t="str">
        <f t="shared" si="1141"/>
        <v/>
      </c>
      <c r="AK2243" s="42" t="str">
        <f t="shared" si="1142"/>
        <v/>
      </c>
      <c r="AL2243" s="41" t="str">
        <f t="shared" si="1143"/>
        <v/>
      </c>
      <c r="AM2243" s="41" t="str">
        <f t="shared" si="1144"/>
        <v/>
      </c>
      <c r="AN2243" s="41" t="str">
        <f t="shared" si="1145"/>
        <v/>
      </c>
      <c r="AO2243" s="42" t="str">
        <f t="shared" si="1146"/>
        <v/>
      </c>
      <c r="AP2243" s="41" t="str">
        <f t="shared" si="1147"/>
        <v/>
      </c>
      <c r="AQ2243" s="41" t="str">
        <f t="shared" si="1148"/>
        <v/>
      </c>
      <c r="AR2243" s="41" t="str">
        <f>IF($AQ2243="","",COUNTIFS(L_ChaveCob,$AQ2243,L_Ausencia,"&gt;"&amp;$W2243)+COUNTIFS($AQ$4:$AQ2243,$AQ2243,$W$4:$W2243,$W2243))</f>
        <v/>
      </c>
      <c r="AS2243" s="42">
        <f t="shared" si="1149"/>
        <v>0</v>
      </c>
      <c r="AT2243" s="42">
        <f t="shared" si="1150"/>
        <v>0</v>
      </c>
      <c r="AU2243" s="42">
        <f t="shared" si="1151"/>
        <v>0</v>
      </c>
    </row>
    <row r="2244" spans="1:47" x14ac:dyDescent="0.2">
      <c r="A2244" s="35"/>
      <c r="B2244" s="36"/>
      <c r="C2244" s="36"/>
      <c r="D2244" s="36"/>
      <c r="E2244" s="37"/>
      <c r="F2244" s="37"/>
      <c r="G2244" s="36"/>
      <c r="H2244" s="36"/>
      <c r="I2244" s="36"/>
      <c r="J2244" s="36"/>
      <c r="K2244" s="37"/>
      <c r="L2244" s="37"/>
      <c r="M2244" s="37"/>
      <c r="N2244" s="38" t="str">
        <f t="shared" si="1120"/>
        <v/>
      </c>
      <c r="O2244" t="str">
        <f t="shared" si="1121"/>
        <v/>
      </c>
      <c r="P2244" t="str">
        <f t="shared" si="1122"/>
        <v/>
      </c>
      <c r="Q2244" t="str">
        <f t="shared" si="1123"/>
        <v/>
      </c>
      <c r="R2244" t="str">
        <f t="shared" si="1124"/>
        <v/>
      </c>
      <c r="S2244" t="str">
        <f t="shared" si="1125"/>
        <v/>
      </c>
      <c r="T2244" s="39" t="str">
        <f t="shared" si="1126"/>
        <v/>
      </c>
      <c r="U2244" s="40">
        <f t="shared" si="1127"/>
        <v>0</v>
      </c>
      <c r="V2244" s="40">
        <f t="shared" si="1128"/>
        <v>0</v>
      </c>
      <c r="W2244" s="40">
        <f t="shared" si="1129"/>
        <v>0</v>
      </c>
      <c r="X2244" t="str">
        <f t="shared" si="1130"/>
        <v/>
      </c>
      <c r="Y2244" s="40">
        <f t="shared" si="1131"/>
        <v>0</v>
      </c>
      <c r="Z2244" s="40">
        <f t="shared" si="1132"/>
        <v>0</v>
      </c>
      <c r="AA2244" s="40">
        <f t="shared" si="1133"/>
        <v>0</v>
      </c>
      <c r="AB2244" s="40">
        <f t="shared" si="1134"/>
        <v>0</v>
      </c>
      <c r="AC2244" s="40">
        <f t="shared" si="1135"/>
        <v>0</v>
      </c>
      <c r="AD2244" s="39">
        <f t="shared" si="1136"/>
        <v>0</v>
      </c>
      <c r="AE2244" s="39">
        <f t="shared" si="1137"/>
        <v>0</v>
      </c>
      <c r="AF2244" t="str">
        <f t="shared" si="1138"/>
        <v/>
      </c>
      <c r="AG2244" t="str">
        <f t="shared" si="1139"/>
        <v/>
      </c>
      <c r="AH2244" t="str">
        <f t="shared" si="1140"/>
        <v/>
      </c>
      <c r="AJ2244" s="41" t="str">
        <f t="shared" si="1141"/>
        <v/>
      </c>
      <c r="AK2244" s="42" t="str">
        <f t="shared" si="1142"/>
        <v/>
      </c>
      <c r="AL2244" s="41" t="str">
        <f t="shared" si="1143"/>
        <v/>
      </c>
      <c r="AM2244" s="41" t="str">
        <f t="shared" si="1144"/>
        <v/>
      </c>
      <c r="AN2244" s="41" t="str">
        <f t="shared" si="1145"/>
        <v/>
      </c>
      <c r="AO2244" s="42" t="str">
        <f t="shared" si="1146"/>
        <v/>
      </c>
      <c r="AP2244" s="41" t="str">
        <f t="shared" si="1147"/>
        <v/>
      </c>
      <c r="AQ2244" s="41" t="str">
        <f t="shared" si="1148"/>
        <v/>
      </c>
      <c r="AR2244" s="41" t="str">
        <f>IF($AQ2244="","",COUNTIFS(L_ChaveCob,$AQ2244,L_Ausencia,"&gt;"&amp;$W2244)+COUNTIFS($AQ$4:$AQ2244,$AQ2244,$W$4:$W2244,$W2244))</f>
        <v/>
      </c>
      <c r="AS2244" s="42">
        <f t="shared" si="1149"/>
        <v>0</v>
      </c>
      <c r="AT2244" s="42">
        <f t="shared" si="1150"/>
        <v>0</v>
      </c>
      <c r="AU2244" s="42">
        <f t="shared" si="1151"/>
        <v>0</v>
      </c>
    </row>
    <row r="2245" spans="1:47" x14ac:dyDescent="0.2">
      <c r="A2245" s="35"/>
      <c r="B2245" s="36"/>
      <c r="C2245" s="36"/>
      <c r="D2245" s="36"/>
      <c r="E2245" s="37"/>
      <c r="F2245" s="37"/>
      <c r="G2245" s="36"/>
      <c r="H2245" s="36"/>
      <c r="I2245" s="36"/>
      <c r="J2245" s="36"/>
      <c r="K2245" s="37"/>
      <c r="L2245" s="37"/>
      <c r="M2245" s="37"/>
      <c r="N2245" s="38" t="str">
        <f t="shared" si="1120"/>
        <v/>
      </c>
      <c r="O2245" t="str">
        <f t="shared" si="1121"/>
        <v/>
      </c>
      <c r="P2245" t="str">
        <f t="shared" si="1122"/>
        <v/>
      </c>
      <c r="Q2245" t="str">
        <f t="shared" si="1123"/>
        <v/>
      </c>
      <c r="R2245" t="str">
        <f t="shared" si="1124"/>
        <v/>
      </c>
      <c r="S2245" t="str">
        <f t="shared" si="1125"/>
        <v/>
      </c>
      <c r="T2245" s="39" t="str">
        <f t="shared" si="1126"/>
        <v/>
      </c>
      <c r="U2245" s="40">
        <f t="shared" si="1127"/>
        <v>0</v>
      </c>
      <c r="V2245" s="40">
        <f t="shared" si="1128"/>
        <v>0</v>
      </c>
      <c r="W2245" s="40">
        <f t="shared" si="1129"/>
        <v>0</v>
      </c>
      <c r="X2245" t="str">
        <f t="shared" si="1130"/>
        <v/>
      </c>
      <c r="Y2245" s="40">
        <f t="shared" si="1131"/>
        <v>0</v>
      </c>
      <c r="Z2245" s="40">
        <f t="shared" si="1132"/>
        <v>0</v>
      </c>
      <c r="AA2245" s="40">
        <f t="shared" si="1133"/>
        <v>0</v>
      </c>
      <c r="AB2245" s="40">
        <f t="shared" si="1134"/>
        <v>0</v>
      </c>
      <c r="AC2245" s="40">
        <f t="shared" si="1135"/>
        <v>0</v>
      </c>
      <c r="AD2245" s="39">
        <f t="shared" si="1136"/>
        <v>0</v>
      </c>
      <c r="AE2245" s="39">
        <f t="shared" si="1137"/>
        <v>0</v>
      </c>
      <c r="AF2245" t="str">
        <f t="shared" si="1138"/>
        <v/>
      </c>
      <c r="AG2245" t="str">
        <f t="shared" si="1139"/>
        <v/>
      </c>
      <c r="AH2245" t="str">
        <f t="shared" si="1140"/>
        <v/>
      </c>
      <c r="AJ2245" s="41" t="str">
        <f t="shared" si="1141"/>
        <v/>
      </c>
      <c r="AK2245" s="42" t="str">
        <f t="shared" si="1142"/>
        <v/>
      </c>
      <c r="AL2245" s="41" t="str">
        <f t="shared" si="1143"/>
        <v/>
      </c>
      <c r="AM2245" s="41" t="str">
        <f t="shared" si="1144"/>
        <v/>
      </c>
      <c r="AN2245" s="41" t="str">
        <f t="shared" si="1145"/>
        <v/>
      </c>
      <c r="AO2245" s="42" t="str">
        <f t="shared" si="1146"/>
        <v/>
      </c>
      <c r="AP2245" s="41" t="str">
        <f t="shared" si="1147"/>
        <v/>
      </c>
      <c r="AQ2245" s="41" t="str">
        <f t="shared" si="1148"/>
        <v/>
      </c>
      <c r="AR2245" s="41" t="str">
        <f>IF($AQ2245="","",COUNTIFS(L_ChaveCob,$AQ2245,L_Ausencia,"&gt;"&amp;$W2245)+COUNTIFS($AQ$4:$AQ2245,$AQ2245,$W$4:$W2245,$W2245))</f>
        <v/>
      </c>
      <c r="AS2245" s="42">
        <f t="shared" si="1149"/>
        <v>0</v>
      </c>
      <c r="AT2245" s="42">
        <f t="shared" si="1150"/>
        <v>0</v>
      </c>
      <c r="AU2245" s="42">
        <f t="shared" si="1151"/>
        <v>0</v>
      </c>
    </row>
    <row r="2246" spans="1:47" x14ac:dyDescent="0.2">
      <c r="A2246" s="35"/>
      <c r="B2246" s="36"/>
      <c r="C2246" s="36"/>
      <c r="D2246" s="36"/>
      <c r="E2246" s="37"/>
      <c r="F2246" s="37"/>
      <c r="G2246" s="36"/>
      <c r="H2246" s="36"/>
      <c r="I2246" s="36"/>
      <c r="J2246" s="36"/>
      <c r="K2246" s="37"/>
      <c r="L2246" s="37"/>
      <c r="M2246" s="37"/>
      <c r="N2246" s="38" t="str">
        <f t="shared" si="1120"/>
        <v/>
      </c>
      <c r="O2246" t="str">
        <f t="shared" si="1121"/>
        <v/>
      </c>
      <c r="P2246" t="str">
        <f t="shared" si="1122"/>
        <v/>
      </c>
      <c r="Q2246" t="str">
        <f t="shared" si="1123"/>
        <v/>
      </c>
      <c r="R2246" t="str">
        <f t="shared" si="1124"/>
        <v/>
      </c>
      <c r="S2246" t="str">
        <f t="shared" si="1125"/>
        <v/>
      </c>
      <c r="T2246" s="39" t="str">
        <f t="shared" si="1126"/>
        <v/>
      </c>
      <c r="U2246" s="40">
        <f t="shared" si="1127"/>
        <v>0</v>
      </c>
      <c r="V2246" s="40">
        <f t="shared" si="1128"/>
        <v>0</v>
      </c>
      <c r="W2246" s="40">
        <f t="shared" si="1129"/>
        <v>0</v>
      </c>
      <c r="X2246" t="str">
        <f t="shared" si="1130"/>
        <v/>
      </c>
      <c r="Y2246" s="40">
        <f t="shared" si="1131"/>
        <v>0</v>
      </c>
      <c r="Z2246" s="40">
        <f t="shared" si="1132"/>
        <v>0</v>
      </c>
      <c r="AA2246" s="40">
        <f t="shared" si="1133"/>
        <v>0</v>
      </c>
      <c r="AB2246" s="40">
        <f t="shared" si="1134"/>
        <v>0</v>
      </c>
      <c r="AC2246" s="40">
        <f t="shared" si="1135"/>
        <v>0</v>
      </c>
      <c r="AD2246" s="39">
        <f t="shared" si="1136"/>
        <v>0</v>
      </c>
      <c r="AE2246" s="39">
        <f t="shared" si="1137"/>
        <v>0</v>
      </c>
      <c r="AF2246" t="str">
        <f t="shared" si="1138"/>
        <v/>
      </c>
      <c r="AG2246" t="str">
        <f t="shared" si="1139"/>
        <v/>
      </c>
      <c r="AH2246" t="str">
        <f t="shared" si="1140"/>
        <v/>
      </c>
      <c r="AJ2246" s="41" t="str">
        <f t="shared" si="1141"/>
        <v/>
      </c>
      <c r="AK2246" s="42" t="str">
        <f t="shared" si="1142"/>
        <v/>
      </c>
      <c r="AL2246" s="41" t="str">
        <f t="shared" si="1143"/>
        <v/>
      </c>
      <c r="AM2246" s="41" t="str">
        <f t="shared" si="1144"/>
        <v/>
      </c>
      <c r="AN2246" s="41" t="str">
        <f t="shared" si="1145"/>
        <v/>
      </c>
      <c r="AO2246" s="42" t="str">
        <f t="shared" si="1146"/>
        <v/>
      </c>
      <c r="AP2246" s="41" t="str">
        <f t="shared" si="1147"/>
        <v/>
      </c>
      <c r="AQ2246" s="41" t="str">
        <f t="shared" si="1148"/>
        <v/>
      </c>
      <c r="AR2246" s="41" t="str">
        <f>IF($AQ2246="","",COUNTIFS(L_ChaveCob,$AQ2246,L_Ausencia,"&gt;"&amp;$W2246)+COUNTIFS($AQ$4:$AQ2246,$AQ2246,$W$4:$W2246,$W2246))</f>
        <v/>
      </c>
      <c r="AS2246" s="42">
        <f t="shared" si="1149"/>
        <v>0</v>
      </c>
      <c r="AT2246" s="42">
        <f t="shared" si="1150"/>
        <v>0</v>
      </c>
      <c r="AU2246" s="42">
        <f t="shared" si="1151"/>
        <v>0</v>
      </c>
    </row>
    <row r="2247" spans="1:47" x14ac:dyDescent="0.2">
      <c r="A2247" s="35"/>
      <c r="B2247" s="36"/>
      <c r="C2247" s="36"/>
      <c r="D2247" s="36"/>
      <c r="E2247" s="37"/>
      <c r="F2247" s="37"/>
      <c r="G2247" s="36"/>
      <c r="H2247" s="36"/>
      <c r="I2247" s="36"/>
      <c r="J2247" s="36"/>
      <c r="K2247" s="37"/>
      <c r="L2247" s="37"/>
      <c r="M2247" s="37"/>
      <c r="N2247" s="38" t="str">
        <f t="shared" si="1120"/>
        <v/>
      </c>
      <c r="O2247" t="str">
        <f t="shared" si="1121"/>
        <v/>
      </c>
      <c r="P2247" t="str">
        <f t="shared" si="1122"/>
        <v/>
      </c>
      <c r="Q2247" t="str">
        <f t="shared" si="1123"/>
        <v/>
      </c>
      <c r="R2247" t="str">
        <f t="shared" si="1124"/>
        <v/>
      </c>
      <c r="S2247" t="str">
        <f t="shared" si="1125"/>
        <v/>
      </c>
      <c r="T2247" s="39" t="str">
        <f t="shared" si="1126"/>
        <v/>
      </c>
      <c r="U2247" s="40">
        <f t="shared" si="1127"/>
        <v>0</v>
      </c>
      <c r="V2247" s="40">
        <f t="shared" si="1128"/>
        <v>0</v>
      </c>
      <c r="W2247" s="40">
        <f t="shared" si="1129"/>
        <v>0</v>
      </c>
      <c r="X2247" t="str">
        <f t="shared" si="1130"/>
        <v/>
      </c>
      <c r="Y2247" s="40">
        <f t="shared" si="1131"/>
        <v>0</v>
      </c>
      <c r="Z2247" s="40">
        <f t="shared" si="1132"/>
        <v>0</v>
      </c>
      <c r="AA2247" s="40">
        <f t="shared" si="1133"/>
        <v>0</v>
      </c>
      <c r="AB2247" s="40">
        <f t="shared" si="1134"/>
        <v>0</v>
      </c>
      <c r="AC2247" s="40">
        <f t="shared" si="1135"/>
        <v>0</v>
      </c>
      <c r="AD2247" s="39">
        <f t="shared" si="1136"/>
        <v>0</v>
      </c>
      <c r="AE2247" s="39">
        <f t="shared" si="1137"/>
        <v>0</v>
      </c>
      <c r="AF2247" t="str">
        <f t="shared" si="1138"/>
        <v/>
      </c>
      <c r="AG2247" t="str">
        <f t="shared" si="1139"/>
        <v/>
      </c>
      <c r="AH2247" t="str">
        <f t="shared" si="1140"/>
        <v/>
      </c>
      <c r="AJ2247" s="41" t="str">
        <f t="shared" si="1141"/>
        <v/>
      </c>
      <c r="AK2247" s="42" t="str">
        <f t="shared" si="1142"/>
        <v/>
      </c>
      <c r="AL2247" s="41" t="str">
        <f t="shared" si="1143"/>
        <v/>
      </c>
      <c r="AM2247" s="41" t="str">
        <f t="shared" si="1144"/>
        <v/>
      </c>
      <c r="AN2247" s="41" t="str">
        <f t="shared" si="1145"/>
        <v/>
      </c>
      <c r="AO2247" s="42" t="str">
        <f t="shared" si="1146"/>
        <v/>
      </c>
      <c r="AP2247" s="41" t="str">
        <f t="shared" si="1147"/>
        <v/>
      </c>
      <c r="AQ2247" s="41" t="str">
        <f t="shared" si="1148"/>
        <v/>
      </c>
      <c r="AR2247" s="41" t="str">
        <f>IF($AQ2247="","",COUNTIFS(L_ChaveCob,$AQ2247,L_Ausencia,"&gt;"&amp;$W2247)+COUNTIFS($AQ$4:$AQ2247,$AQ2247,$W$4:$W2247,$W2247))</f>
        <v/>
      </c>
      <c r="AS2247" s="42">
        <f t="shared" si="1149"/>
        <v>0</v>
      </c>
      <c r="AT2247" s="42">
        <f t="shared" si="1150"/>
        <v>0</v>
      </c>
      <c r="AU2247" s="42">
        <f t="shared" si="1151"/>
        <v>0</v>
      </c>
    </row>
    <row r="2248" spans="1:47" x14ac:dyDescent="0.2">
      <c r="A2248" s="35"/>
      <c r="B2248" s="36"/>
      <c r="C2248" s="36"/>
      <c r="D2248" s="36"/>
      <c r="E2248" s="37"/>
      <c r="F2248" s="37"/>
      <c r="G2248" s="36"/>
      <c r="H2248" s="36"/>
      <c r="I2248" s="36"/>
      <c r="J2248" s="36"/>
      <c r="K2248" s="37"/>
      <c r="L2248" s="37"/>
      <c r="M2248" s="37"/>
      <c r="N2248" s="38" t="str">
        <f t="shared" si="1120"/>
        <v/>
      </c>
      <c r="O2248" t="str">
        <f t="shared" si="1121"/>
        <v/>
      </c>
      <c r="P2248" t="str">
        <f t="shared" si="1122"/>
        <v/>
      </c>
      <c r="Q2248" t="str">
        <f t="shared" si="1123"/>
        <v/>
      </c>
      <c r="R2248" t="str">
        <f t="shared" si="1124"/>
        <v/>
      </c>
      <c r="S2248" t="str">
        <f t="shared" si="1125"/>
        <v/>
      </c>
      <c r="T2248" s="39" t="str">
        <f t="shared" si="1126"/>
        <v/>
      </c>
      <c r="U2248" s="40">
        <f t="shared" si="1127"/>
        <v>0</v>
      </c>
      <c r="V2248" s="40">
        <f t="shared" si="1128"/>
        <v>0</v>
      </c>
      <c r="W2248" s="40">
        <f t="shared" si="1129"/>
        <v>0</v>
      </c>
      <c r="X2248" t="str">
        <f t="shared" si="1130"/>
        <v/>
      </c>
      <c r="Y2248" s="40">
        <f t="shared" si="1131"/>
        <v>0</v>
      </c>
      <c r="Z2248" s="40">
        <f t="shared" si="1132"/>
        <v>0</v>
      </c>
      <c r="AA2248" s="40">
        <f t="shared" si="1133"/>
        <v>0</v>
      </c>
      <c r="AB2248" s="40">
        <f t="shared" si="1134"/>
        <v>0</v>
      </c>
      <c r="AC2248" s="40">
        <f t="shared" si="1135"/>
        <v>0</v>
      </c>
      <c r="AD2248" s="39">
        <f t="shared" si="1136"/>
        <v>0</v>
      </c>
      <c r="AE2248" s="39">
        <f t="shared" si="1137"/>
        <v>0</v>
      </c>
      <c r="AF2248" t="str">
        <f t="shared" si="1138"/>
        <v/>
      </c>
      <c r="AG2248" t="str">
        <f t="shared" si="1139"/>
        <v/>
      </c>
      <c r="AH2248" t="str">
        <f t="shared" si="1140"/>
        <v/>
      </c>
      <c r="AJ2248" s="41" t="str">
        <f t="shared" si="1141"/>
        <v/>
      </c>
      <c r="AK2248" s="42" t="str">
        <f t="shared" si="1142"/>
        <v/>
      </c>
      <c r="AL2248" s="41" t="str">
        <f t="shared" si="1143"/>
        <v/>
      </c>
      <c r="AM2248" s="41" t="str">
        <f t="shared" si="1144"/>
        <v/>
      </c>
      <c r="AN2248" s="41" t="str">
        <f t="shared" si="1145"/>
        <v/>
      </c>
      <c r="AO2248" s="42" t="str">
        <f t="shared" si="1146"/>
        <v/>
      </c>
      <c r="AP2248" s="41" t="str">
        <f t="shared" si="1147"/>
        <v/>
      </c>
      <c r="AQ2248" s="41" t="str">
        <f t="shared" si="1148"/>
        <v/>
      </c>
      <c r="AR2248" s="41" t="str">
        <f>IF($AQ2248="","",COUNTIFS(L_ChaveCob,$AQ2248,L_Ausencia,"&gt;"&amp;$W2248)+COUNTIFS($AQ$4:$AQ2248,$AQ2248,$W$4:$W2248,$W2248))</f>
        <v/>
      </c>
      <c r="AS2248" s="42">
        <f t="shared" si="1149"/>
        <v>0</v>
      </c>
      <c r="AT2248" s="42">
        <f t="shared" si="1150"/>
        <v>0</v>
      </c>
      <c r="AU2248" s="42">
        <f t="shared" si="1151"/>
        <v>0</v>
      </c>
    </row>
    <row r="2249" spans="1:47" x14ac:dyDescent="0.2">
      <c r="A2249" s="35"/>
      <c r="B2249" s="36"/>
      <c r="C2249" s="36"/>
      <c r="D2249" s="36"/>
      <c r="E2249" s="37"/>
      <c r="F2249" s="37"/>
      <c r="G2249" s="36"/>
      <c r="H2249" s="36"/>
      <c r="I2249" s="36"/>
      <c r="J2249" s="36"/>
      <c r="K2249" s="37"/>
      <c r="L2249" s="37"/>
      <c r="M2249" s="37"/>
      <c r="N2249" s="38" t="str">
        <f t="shared" si="1120"/>
        <v/>
      </c>
      <c r="O2249" t="str">
        <f t="shared" si="1121"/>
        <v/>
      </c>
      <c r="P2249" t="str">
        <f t="shared" si="1122"/>
        <v/>
      </c>
      <c r="Q2249" t="str">
        <f t="shared" si="1123"/>
        <v/>
      </c>
      <c r="R2249" t="str">
        <f t="shared" si="1124"/>
        <v/>
      </c>
      <c r="S2249" t="str">
        <f t="shared" si="1125"/>
        <v/>
      </c>
      <c r="T2249" s="39" t="str">
        <f t="shared" si="1126"/>
        <v/>
      </c>
      <c r="U2249" s="40">
        <f t="shared" si="1127"/>
        <v>0</v>
      </c>
      <c r="V2249" s="40">
        <f t="shared" si="1128"/>
        <v>0</v>
      </c>
      <c r="W2249" s="40">
        <f t="shared" si="1129"/>
        <v>0</v>
      </c>
      <c r="X2249" t="str">
        <f t="shared" si="1130"/>
        <v/>
      </c>
      <c r="Y2249" s="40">
        <f t="shared" si="1131"/>
        <v>0</v>
      </c>
      <c r="Z2249" s="40">
        <f t="shared" si="1132"/>
        <v>0</v>
      </c>
      <c r="AA2249" s="40">
        <f t="shared" si="1133"/>
        <v>0</v>
      </c>
      <c r="AB2249" s="40">
        <f t="shared" si="1134"/>
        <v>0</v>
      </c>
      <c r="AC2249" s="40">
        <f t="shared" si="1135"/>
        <v>0</v>
      </c>
      <c r="AD2249" s="39">
        <f t="shared" si="1136"/>
        <v>0</v>
      </c>
      <c r="AE2249" s="39">
        <f t="shared" si="1137"/>
        <v>0</v>
      </c>
      <c r="AF2249" t="str">
        <f t="shared" si="1138"/>
        <v/>
      </c>
      <c r="AG2249" t="str">
        <f t="shared" si="1139"/>
        <v/>
      </c>
      <c r="AH2249" t="str">
        <f t="shared" si="1140"/>
        <v/>
      </c>
      <c r="AJ2249" s="41" t="str">
        <f t="shared" si="1141"/>
        <v/>
      </c>
      <c r="AK2249" s="42" t="str">
        <f t="shared" si="1142"/>
        <v/>
      </c>
      <c r="AL2249" s="41" t="str">
        <f t="shared" si="1143"/>
        <v/>
      </c>
      <c r="AM2249" s="41" t="str">
        <f t="shared" si="1144"/>
        <v/>
      </c>
      <c r="AN2249" s="41" t="str">
        <f t="shared" si="1145"/>
        <v/>
      </c>
      <c r="AO2249" s="42" t="str">
        <f t="shared" si="1146"/>
        <v/>
      </c>
      <c r="AP2249" s="41" t="str">
        <f t="shared" si="1147"/>
        <v/>
      </c>
      <c r="AQ2249" s="41" t="str">
        <f t="shared" si="1148"/>
        <v/>
      </c>
      <c r="AR2249" s="41" t="str">
        <f>IF($AQ2249="","",COUNTIFS(L_ChaveCob,$AQ2249,L_Ausencia,"&gt;"&amp;$W2249)+COUNTIFS($AQ$4:$AQ2249,$AQ2249,$W$4:$W2249,$W2249))</f>
        <v/>
      </c>
      <c r="AS2249" s="42">
        <f t="shared" si="1149"/>
        <v>0</v>
      </c>
      <c r="AT2249" s="42">
        <f t="shared" si="1150"/>
        <v>0</v>
      </c>
      <c r="AU2249" s="42">
        <f t="shared" si="1151"/>
        <v>0</v>
      </c>
    </row>
    <row r="2250" spans="1:47" x14ac:dyDescent="0.2">
      <c r="A2250" s="35"/>
      <c r="B2250" s="36"/>
      <c r="C2250" s="36"/>
      <c r="D2250" s="36"/>
      <c r="E2250" s="37"/>
      <c r="F2250" s="37"/>
      <c r="G2250" s="36"/>
      <c r="H2250" s="36"/>
      <c r="I2250" s="36"/>
      <c r="J2250" s="36"/>
      <c r="K2250" s="37"/>
      <c r="L2250" s="37"/>
      <c r="M2250" s="37"/>
      <c r="N2250" s="38" t="str">
        <f t="shared" si="1120"/>
        <v/>
      </c>
      <c r="O2250" t="str">
        <f t="shared" si="1121"/>
        <v/>
      </c>
      <c r="P2250" t="str">
        <f t="shared" si="1122"/>
        <v/>
      </c>
      <c r="Q2250" t="str">
        <f t="shared" si="1123"/>
        <v/>
      </c>
      <c r="R2250" t="str">
        <f t="shared" si="1124"/>
        <v/>
      </c>
      <c r="S2250" t="str">
        <f t="shared" si="1125"/>
        <v/>
      </c>
      <c r="T2250" s="39" t="str">
        <f t="shared" si="1126"/>
        <v/>
      </c>
      <c r="U2250" s="40">
        <f t="shared" si="1127"/>
        <v>0</v>
      </c>
      <c r="V2250" s="40">
        <f t="shared" si="1128"/>
        <v>0</v>
      </c>
      <c r="W2250" s="40">
        <f t="shared" si="1129"/>
        <v>0</v>
      </c>
      <c r="X2250" t="str">
        <f t="shared" si="1130"/>
        <v/>
      </c>
      <c r="Y2250" s="40">
        <f t="shared" si="1131"/>
        <v>0</v>
      </c>
      <c r="Z2250" s="40">
        <f t="shared" si="1132"/>
        <v>0</v>
      </c>
      <c r="AA2250" s="40">
        <f t="shared" si="1133"/>
        <v>0</v>
      </c>
      <c r="AB2250" s="40">
        <f t="shared" si="1134"/>
        <v>0</v>
      </c>
      <c r="AC2250" s="40">
        <f t="shared" si="1135"/>
        <v>0</v>
      </c>
      <c r="AD2250" s="39">
        <f t="shared" si="1136"/>
        <v>0</v>
      </c>
      <c r="AE2250" s="39">
        <f t="shared" si="1137"/>
        <v>0</v>
      </c>
      <c r="AF2250" t="str">
        <f t="shared" si="1138"/>
        <v/>
      </c>
      <c r="AG2250" t="str">
        <f t="shared" si="1139"/>
        <v/>
      </c>
      <c r="AH2250" t="str">
        <f t="shared" si="1140"/>
        <v/>
      </c>
      <c r="AJ2250" s="41" t="str">
        <f t="shared" si="1141"/>
        <v/>
      </c>
      <c r="AK2250" s="42" t="str">
        <f t="shared" si="1142"/>
        <v/>
      </c>
      <c r="AL2250" s="41" t="str">
        <f t="shared" si="1143"/>
        <v/>
      </c>
      <c r="AM2250" s="41" t="str">
        <f t="shared" si="1144"/>
        <v/>
      </c>
      <c r="AN2250" s="41" t="str">
        <f t="shared" si="1145"/>
        <v/>
      </c>
      <c r="AO2250" s="42" t="str">
        <f t="shared" si="1146"/>
        <v/>
      </c>
      <c r="AP2250" s="41" t="str">
        <f t="shared" si="1147"/>
        <v/>
      </c>
      <c r="AQ2250" s="41" t="str">
        <f t="shared" si="1148"/>
        <v/>
      </c>
      <c r="AR2250" s="41" t="str">
        <f>IF($AQ2250="","",COUNTIFS(L_ChaveCob,$AQ2250,L_Ausencia,"&gt;"&amp;$W2250)+COUNTIFS($AQ$4:$AQ2250,$AQ2250,$W$4:$W2250,$W2250))</f>
        <v/>
      </c>
      <c r="AS2250" s="42">
        <f t="shared" si="1149"/>
        <v>0</v>
      </c>
      <c r="AT2250" s="42">
        <f t="shared" si="1150"/>
        <v>0</v>
      </c>
      <c r="AU2250" s="42">
        <f t="shared" si="1151"/>
        <v>0</v>
      </c>
    </row>
    <row r="2251" spans="1:47" x14ac:dyDescent="0.2">
      <c r="A2251" s="35"/>
      <c r="B2251" s="36"/>
      <c r="C2251" s="36"/>
      <c r="D2251" s="36"/>
      <c r="E2251" s="37"/>
      <c r="F2251" s="37"/>
      <c r="G2251" s="36"/>
      <c r="H2251" s="36"/>
      <c r="I2251" s="36"/>
      <c r="J2251" s="36"/>
      <c r="K2251" s="37"/>
      <c r="L2251" s="37"/>
      <c r="M2251" s="37"/>
      <c r="N2251" s="38" t="str">
        <f t="shared" si="1120"/>
        <v/>
      </c>
      <c r="O2251" t="str">
        <f t="shared" si="1121"/>
        <v/>
      </c>
      <c r="P2251" t="str">
        <f t="shared" si="1122"/>
        <v/>
      </c>
      <c r="Q2251" t="str">
        <f t="shared" si="1123"/>
        <v/>
      </c>
      <c r="R2251" t="str">
        <f t="shared" si="1124"/>
        <v/>
      </c>
      <c r="S2251" t="str">
        <f t="shared" si="1125"/>
        <v/>
      </c>
      <c r="T2251" s="39" t="str">
        <f t="shared" si="1126"/>
        <v/>
      </c>
      <c r="U2251" s="40">
        <f t="shared" si="1127"/>
        <v>0</v>
      </c>
      <c r="V2251" s="40">
        <f t="shared" si="1128"/>
        <v>0</v>
      </c>
      <c r="W2251" s="40">
        <f t="shared" si="1129"/>
        <v>0</v>
      </c>
      <c r="X2251" t="str">
        <f t="shared" si="1130"/>
        <v/>
      </c>
      <c r="Y2251" s="40">
        <f t="shared" si="1131"/>
        <v>0</v>
      </c>
      <c r="Z2251" s="40">
        <f t="shared" si="1132"/>
        <v>0</v>
      </c>
      <c r="AA2251" s="40">
        <f t="shared" si="1133"/>
        <v>0</v>
      </c>
      <c r="AB2251" s="40">
        <f t="shared" si="1134"/>
        <v>0</v>
      </c>
      <c r="AC2251" s="40">
        <f t="shared" si="1135"/>
        <v>0</v>
      </c>
      <c r="AD2251" s="39">
        <f t="shared" si="1136"/>
        <v>0</v>
      </c>
      <c r="AE2251" s="39">
        <f t="shared" si="1137"/>
        <v>0</v>
      </c>
      <c r="AF2251" t="str">
        <f t="shared" si="1138"/>
        <v/>
      </c>
      <c r="AG2251" t="str">
        <f t="shared" si="1139"/>
        <v/>
      </c>
      <c r="AH2251" t="str">
        <f t="shared" si="1140"/>
        <v/>
      </c>
      <c r="AJ2251" s="41" t="str">
        <f t="shared" si="1141"/>
        <v/>
      </c>
      <c r="AK2251" s="42" t="str">
        <f t="shared" si="1142"/>
        <v/>
      </c>
      <c r="AL2251" s="41" t="str">
        <f t="shared" si="1143"/>
        <v/>
      </c>
      <c r="AM2251" s="41" t="str">
        <f t="shared" si="1144"/>
        <v/>
      </c>
      <c r="AN2251" s="41" t="str">
        <f t="shared" si="1145"/>
        <v/>
      </c>
      <c r="AO2251" s="42" t="str">
        <f t="shared" si="1146"/>
        <v/>
      </c>
      <c r="AP2251" s="41" t="str">
        <f t="shared" si="1147"/>
        <v/>
      </c>
      <c r="AQ2251" s="41" t="str">
        <f t="shared" si="1148"/>
        <v/>
      </c>
      <c r="AR2251" s="41" t="str">
        <f>IF($AQ2251="","",COUNTIFS(L_ChaveCob,$AQ2251,L_Ausencia,"&gt;"&amp;$W2251)+COUNTIFS($AQ$4:$AQ2251,$AQ2251,$W$4:$W2251,$W2251))</f>
        <v/>
      </c>
      <c r="AS2251" s="42">
        <f t="shared" si="1149"/>
        <v>0</v>
      </c>
      <c r="AT2251" s="42">
        <f t="shared" si="1150"/>
        <v>0</v>
      </c>
      <c r="AU2251" s="42">
        <f t="shared" si="1151"/>
        <v>0</v>
      </c>
    </row>
    <row r="2252" spans="1:47" x14ac:dyDescent="0.2">
      <c r="A2252" s="35"/>
      <c r="B2252" s="36"/>
      <c r="C2252" s="36"/>
      <c r="D2252" s="36"/>
      <c r="E2252" s="37"/>
      <c r="F2252" s="37"/>
      <c r="G2252" s="36"/>
      <c r="H2252" s="36"/>
      <c r="I2252" s="36"/>
      <c r="J2252" s="36"/>
      <c r="K2252" s="37"/>
      <c r="L2252" s="37"/>
      <c r="M2252" s="37"/>
      <c r="N2252" s="38" t="str">
        <f t="shared" si="1120"/>
        <v/>
      </c>
      <c r="O2252" t="str">
        <f t="shared" si="1121"/>
        <v/>
      </c>
      <c r="P2252" t="str">
        <f t="shared" si="1122"/>
        <v/>
      </c>
      <c r="Q2252" t="str">
        <f t="shared" si="1123"/>
        <v/>
      </c>
      <c r="R2252" t="str">
        <f t="shared" si="1124"/>
        <v/>
      </c>
      <c r="S2252" t="str">
        <f t="shared" si="1125"/>
        <v/>
      </c>
      <c r="T2252" s="39" t="str">
        <f t="shared" si="1126"/>
        <v/>
      </c>
      <c r="U2252" s="40">
        <f t="shared" si="1127"/>
        <v>0</v>
      </c>
      <c r="V2252" s="40">
        <f t="shared" si="1128"/>
        <v>0</v>
      </c>
      <c r="W2252" s="40">
        <f t="shared" si="1129"/>
        <v>0</v>
      </c>
      <c r="X2252" t="str">
        <f t="shared" si="1130"/>
        <v/>
      </c>
      <c r="Y2252" s="40">
        <f t="shared" si="1131"/>
        <v>0</v>
      </c>
      <c r="Z2252" s="40">
        <f t="shared" si="1132"/>
        <v>0</v>
      </c>
      <c r="AA2252" s="40">
        <f t="shared" si="1133"/>
        <v>0</v>
      </c>
      <c r="AB2252" s="40">
        <f t="shared" si="1134"/>
        <v>0</v>
      </c>
      <c r="AC2252" s="40">
        <f t="shared" si="1135"/>
        <v>0</v>
      </c>
      <c r="AD2252" s="39">
        <f t="shared" si="1136"/>
        <v>0</v>
      </c>
      <c r="AE2252" s="39">
        <f t="shared" si="1137"/>
        <v>0</v>
      </c>
      <c r="AF2252" t="str">
        <f t="shared" si="1138"/>
        <v/>
      </c>
      <c r="AG2252" t="str">
        <f t="shared" si="1139"/>
        <v/>
      </c>
      <c r="AH2252" t="str">
        <f t="shared" si="1140"/>
        <v/>
      </c>
      <c r="AJ2252" s="41" t="str">
        <f t="shared" si="1141"/>
        <v/>
      </c>
      <c r="AK2252" s="42" t="str">
        <f t="shared" si="1142"/>
        <v/>
      </c>
      <c r="AL2252" s="41" t="str">
        <f t="shared" si="1143"/>
        <v/>
      </c>
      <c r="AM2252" s="41" t="str">
        <f t="shared" si="1144"/>
        <v/>
      </c>
      <c r="AN2252" s="41" t="str">
        <f t="shared" si="1145"/>
        <v/>
      </c>
      <c r="AO2252" s="42" t="str">
        <f t="shared" si="1146"/>
        <v/>
      </c>
      <c r="AP2252" s="41" t="str">
        <f t="shared" si="1147"/>
        <v/>
      </c>
      <c r="AQ2252" s="41" t="str">
        <f t="shared" si="1148"/>
        <v/>
      </c>
      <c r="AR2252" s="41" t="str">
        <f>IF($AQ2252="","",COUNTIFS(L_ChaveCob,$AQ2252,L_Ausencia,"&gt;"&amp;$W2252)+COUNTIFS($AQ$4:$AQ2252,$AQ2252,$W$4:$W2252,$W2252))</f>
        <v/>
      </c>
      <c r="AS2252" s="42">
        <f t="shared" si="1149"/>
        <v>0</v>
      </c>
      <c r="AT2252" s="42">
        <f t="shared" si="1150"/>
        <v>0</v>
      </c>
      <c r="AU2252" s="42">
        <f t="shared" si="1151"/>
        <v>0</v>
      </c>
    </row>
    <row r="2253" spans="1:47" x14ac:dyDescent="0.2">
      <c r="A2253" s="35"/>
      <c r="B2253" s="36"/>
      <c r="C2253" s="36"/>
      <c r="D2253" s="36"/>
      <c r="E2253" s="37"/>
      <c r="F2253" s="37"/>
      <c r="G2253" s="36"/>
      <c r="H2253" s="36"/>
      <c r="I2253" s="36"/>
      <c r="J2253" s="36"/>
      <c r="K2253" s="37"/>
      <c r="L2253" s="37"/>
      <c r="M2253" s="37"/>
      <c r="N2253" s="38" t="str">
        <f t="shared" si="1120"/>
        <v/>
      </c>
      <c r="O2253" t="str">
        <f t="shared" si="1121"/>
        <v/>
      </c>
      <c r="P2253" t="str">
        <f t="shared" si="1122"/>
        <v/>
      </c>
      <c r="Q2253" t="str">
        <f t="shared" si="1123"/>
        <v/>
      </c>
      <c r="R2253" t="str">
        <f t="shared" si="1124"/>
        <v/>
      </c>
      <c r="S2253" t="str">
        <f t="shared" si="1125"/>
        <v/>
      </c>
      <c r="T2253" s="39" t="str">
        <f t="shared" si="1126"/>
        <v/>
      </c>
      <c r="U2253" s="40">
        <f t="shared" si="1127"/>
        <v>0</v>
      </c>
      <c r="V2253" s="40">
        <f t="shared" si="1128"/>
        <v>0</v>
      </c>
      <c r="W2253" s="40">
        <f t="shared" si="1129"/>
        <v>0</v>
      </c>
      <c r="X2253" t="str">
        <f t="shared" si="1130"/>
        <v/>
      </c>
      <c r="Y2253" s="40">
        <f t="shared" si="1131"/>
        <v>0</v>
      </c>
      <c r="Z2253" s="40">
        <f t="shared" si="1132"/>
        <v>0</v>
      </c>
      <c r="AA2253" s="40">
        <f t="shared" si="1133"/>
        <v>0</v>
      </c>
      <c r="AB2253" s="40">
        <f t="shared" si="1134"/>
        <v>0</v>
      </c>
      <c r="AC2253" s="40">
        <f t="shared" si="1135"/>
        <v>0</v>
      </c>
      <c r="AD2253" s="39">
        <f t="shared" si="1136"/>
        <v>0</v>
      </c>
      <c r="AE2253" s="39">
        <f t="shared" si="1137"/>
        <v>0</v>
      </c>
      <c r="AF2253" t="str">
        <f t="shared" si="1138"/>
        <v/>
      </c>
      <c r="AG2253" t="str">
        <f t="shared" si="1139"/>
        <v/>
      </c>
      <c r="AH2253" t="str">
        <f t="shared" si="1140"/>
        <v/>
      </c>
      <c r="AJ2253" s="41" t="str">
        <f t="shared" si="1141"/>
        <v/>
      </c>
      <c r="AK2253" s="42" t="str">
        <f t="shared" si="1142"/>
        <v/>
      </c>
      <c r="AL2253" s="41" t="str">
        <f t="shared" si="1143"/>
        <v/>
      </c>
      <c r="AM2253" s="41" t="str">
        <f t="shared" si="1144"/>
        <v/>
      </c>
      <c r="AN2253" s="41" t="str">
        <f t="shared" si="1145"/>
        <v/>
      </c>
      <c r="AO2253" s="42" t="str">
        <f t="shared" si="1146"/>
        <v/>
      </c>
      <c r="AP2253" s="41" t="str">
        <f t="shared" si="1147"/>
        <v/>
      </c>
      <c r="AQ2253" s="41" t="str">
        <f t="shared" si="1148"/>
        <v/>
      </c>
      <c r="AR2253" s="41" t="str">
        <f>IF($AQ2253="","",COUNTIFS(L_ChaveCob,$AQ2253,L_Ausencia,"&gt;"&amp;$W2253)+COUNTIFS($AQ$4:$AQ2253,$AQ2253,$W$4:$W2253,$W2253))</f>
        <v/>
      </c>
      <c r="AS2253" s="42">
        <f t="shared" si="1149"/>
        <v>0</v>
      </c>
      <c r="AT2253" s="42">
        <f t="shared" si="1150"/>
        <v>0</v>
      </c>
      <c r="AU2253" s="42">
        <f t="shared" si="1151"/>
        <v>0</v>
      </c>
    </row>
    <row r="2254" spans="1:47" x14ac:dyDescent="0.2">
      <c r="A2254" s="35"/>
      <c r="B2254" s="36"/>
      <c r="C2254" s="36"/>
      <c r="D2254" s="36"/>
      <c r="E2254" s="37"/>
      <c r="F2254" s="37"/>
      <c r="G2254" s="36"/>
      <c r="H2254" s="36"/>
      <c r="I2254" s="36"/>
      <c r="J2254" s="36"/>
      <c r="K2254" s="37"/>
      <c r="L2254" s="37"/>
      <c r="M2254" s="37"/>
      <c r="N2254" s="38" t="str">
        <f t="shared" si="1120"/>
        <v/>
      </c>
      <c r="O2254" t="str">
        <f t="shared" si="1121"/>
        <v/>
      </c>
      <c r="P2254" t="str">
        <f t="shared" si="1122"/>
        <v/>
      </c>
      <c r="Q2254" t="str">
        <f t="shared" si="1123"/>
        <v/>
      </c>
      <c r="R2254" t="str">
        <f t="shared" si="1124"/>
        <v/>
      </c>
      <c r="S2254" t="str">
        <f t="shared" si="1125"/>
        <v/>
      </c>
      <c r="T2254" s="39" t="str">
        <f t="shared" si="1126"/>
        <v/>
      </c>
      <c r="U2254" s="40">
        <f t="shared" si="1127"/>
        <v>0</v>
      </c>
      <c r="V2254" s="40">
        <f t="shared" si="1128"/>
        <v>0</v>
      </c>
      <c r="W2254" s="40">
        <f t="shared" si="1129"/>
        <v>0</v>
      </c>
      <c r="X2254" t="str">
        <f t="shared" si="1130"/>
        <v/>
      </c>
      <c r="Y2254" s="40">
        <f t="shared" si="1131"/>
        <v>0</v>
      </c>
      <c r="Z2254" s="40">
        <f t="shared" si="1132"/>
        <v>0</v>
      </c>
      <c r="AA2254" s="40">
        <f t="shared" si="1133"/>
        <v>0</v>
      </c>
      <c r="AB2254" s="40">
        <f t="shared" si="1134"/>
        <v>0</v>
      </c>
      <c r="AC2254" s="40">
        <f t="shared" si="1135"/>
        <v>0</v>
      </c>
      <c r="AD2254" s="39">
        <f t="shared" si="1136"/>
        <v>0</v>
      </c>
      <c r="AE2254" s="39">
        <f t="shared" si="1137"/>
        <v>0</v>
      </c>
      <c r="AF2254" t="str">
        <f t="shared" si="1138"/>
        <v/>
      </c>
      <c r="AG2254" t="str">
        <f t="shared" si="1139"/>
        <v/>
      </c>
      <c r="AH2254" t="str">
        <f t="shared" si="1140"/>
        <v/>
      </c>
      <c r="AJ2254" s="41" t="str">
        <f t="shared" si="1141"/>
        <v/>
      </c>
      <c r="AK2254" s="42" t="str">
        <f t="shared" si="1142"/>
        <v/>
      </c>
      <c r="AL2254" s="41" t="str">
        <f t="shared" si="1143"/>
        <v/>
      </c>
      <c r="AM2254" s="41" t="str">
        <f t="shared" si="1144"/>
        <v/>
      </c>
      <c r="AN2254" s="41" t="str">
        <f t="shared" si="1145"/>
        <v/>
      </c>
      <c r="AO2254" s="42" t="str">
        <f t="shared" si="1146"/>
        <v/>
      </c>
      <c r="AP2254" s="41" t="str">
        <f t="shared" si="1147"/>
        <v/>
      </c>
      <c r="AQ2254" s="41" t="str">
        <f t="shared" si="1148"/>
        <v/>
      </c>
      <c r="AR2254" s="41" t="str">
        <f>IF($AQ2254="","",COUNTIFS(L_ChaveCob,$AQ2254,L_Ausencia,"&gt;"&amp;$W2254)+COUNTIFS($AQ$4:$AQ2254,$AQ2254,$W$4:$W2254,$W2254))</f>
        <v/>
      </c>
      <c r="AS2254" s="42">
        <f t="shared" si="1149"/>
        <v>0</v>
      </c>
      <c r="AT2254" s="42">
        <f t="shared" si="1150"/>
        <v>0</v>
      </c>
      <c r="AU2254" s="42">
        <f t="shared" si="1151"/>
        <v>0</v>
      </c>
    </row>
    <row r="2255" spans="1:47" x14ac:dyDescent="0.2">
      <c r="A2255" s="35"/>
      <c r="B2255" s="36"/>
      <c r="C2255" s="36"/>
      <c r="D2255" s="36"/>
      <c r="E2255" s="37"/>
      <c r="F2255" s="37"/>
      <c r="G2255" s="36"/>
      <c r="H2255" s="36"/>
      <c r="I2255" s="36"/>
      <c r="J2255" s="36"/>
      <c r="K2255" s="37"/>
      <c r="L2255" s="37"/>
      <c r="M2255" s="37"/>
      <c r="N2255" s="38" t="str">
        <f t="shared" si="1120"/>
        <v/>
      </c>
      <c r="O2255" t="str">
        <f t="shared" si="1121"/>
        <v/>
      </c>
      <c r="P2255" t="str">
        <f t="shared" si="1122"/>
        <v/>
      </c>
      <c r="Q2255" t="str">
        <f t="shared" si="1123"/>
        <v/>
      </c>
      <c r="R2255" t="str">
        <f t="shared" si="1124"/>
        <v/>
      </c>
      <c r="S2255" t="str">
        <f t="shared" si="1125"/>
        <v/>
      </c>
      <c r="T2255" s="39" t="str">
        <f t="shared" si="1126"/>
        <v/>
      </c>
      <c r="U2255" s="40">
        <f t="shared" si="1127"/>
        <v>0</v>
      </c>
      <c r="V2255" s="40">
        <f t="shared" si="1128"/>
        <v>0</v>
      </c>
      <c r="W2255" s="40">
        <f t="shared" si="1129"/>
        <v>0</v>
      </c>
      <c r="X2255" t="str">
        <f t="shared" si="1130"/>
        <v/>
      </c>
      <c r="Y2255" s="40">
        <f t="shared" si="1131"/>
        <v>0</v>
      </c>
      <c r="Z2255" s="40">
        <f t="shared" si="1132"/>
        <v>0</v>
      </c>
      <c r="AA2255" s="40">
        <f t="shared" si="1133"/>
        <v>0</v>
      </c>
      <c r="AB2255" s="40">
        <f t="shared" si="1134"/>
        <v>0</v>
      </c>
      <c r="AC2255" s="40">
        <f t="shared" si="1135"/>
        <v>0</v>
      </c>
      <c r="AD2255" s="39">
        <f t="shared" si="1136"/>
        <v>0</v>
      </c>
      <c r="AE2255" s="39">
        <f t="shared" si="1137"/>
        <v>0</v>
      </c>
      <c r="AF2255" t="str">
        <f t="shared" si="1138"/>
        <v/>
      </c>
      <c r="AG2255" t="str">
        <f t="shared" si="1139"/>
        <v/>
      </c>
      <c r="AH2255" t="str">
        <f t="shared" si="1140"/>
        <v/>
      </c>
      <c r="AJ2255" s="41" t="str">
        <f t="shared" si="1141"/>
        <v/>
      </c>
      <c r="AK2255" s="42" t="str">
        <f t="shared" si="1142"/>
        <v/>
      </c>
      <c r="AL2255" s="41" t="str">
        <f t="shared" si="1143"/>
        <v/>
      </c>
      <c r="AM2255" s="41" t="str">
        <f t="shared" si="1144"/>
        <v/>
      </c>
      <c r="AN2255" s="41" t="str">
        <f t="shared" si="1145"/>
        <v/>
      </c>
      <c r="AO2255" s="42" t="str">
        <f t="shared" si="1146"/>
        <v/>
      </c>
      <c r="AP2255" s="41" t="str">
        <f t="shared" si="1147"/>
        <v/>
      </c>
      <c r="AQ2255" s="41" t="str">
        <f t="shared" si="1148"/>
        <v/>
      </c>
      <c r="AR2255" s="41" t="str">
        <f>IF($AQ2255="","",COUNTIFS(L_ChaveCob,$AQ2255,L_Ausencia,"&gt;"&amp;$W2255)+COUNTIFS($AQ$4:$AQ2255,$AQ2255,$W$4:$W2255,$W2255))</f>
        <v/>
      </c>
      <c r="AS2255" s="42">
        <f t="shared" si="1149"/>
        <v>0</v>
      </c>
      <c r="AT2255" s="42">
        <f t="shared" si="1150"/>
        <v>0</v>
      </c>
      <c r="AU2255" s="42">
        <f t="shared" si="1151"/>
        <v>0</v>
      </c>
    </row>
    <row r="2256" spans="1:47" x14ac:dyDescent="0.2">
      <c r="A2256" s="35"/>
      <c r="B2256" s="36"/>
      <c r="C2256" s="36"/>
      <c r="D2256" s="36"/>
      <c r="E2256" s="37"/>
      <c r="F2256" s="37"/>
      <c r="G2256" s="36"/>
      <c r="H2256" s="36"/>
      <c r="I2256" s="36"/>
      <c r="J2256" s="36"/>
      <c r="K2256" s="37"/>
      <c r="L2256" s="37"/>
      <c r="M2256" s="37"/>
      <c r="N2256" s="38" t="str">
        <f t="shared" si="1120"/>
        <v/>
      </c>
      <c r="O2256" t="str">
        <f t="shared" si="1121"/>
        <v/>
      </c>
      <c r="P2256" t="str">
        <f t="shared" si="1122"/>
        <v/>
      </c>
      <c r="Q2256" t="str">
        <f t="shared" si="1123"/>
        <v/>
      </c>
      <c r="R2256" t="str">
        <f t="shared" si="1124"/>
        <v/>
      </c>
      <c r="S2256" t="str">
        <f t="shared" si="1125"/>
        <v/>
      </c>
      <c r="T2256" s="39" t="str">
        <f t="shared" si="1126"/>
        <v/>
      </c>
      <c r="U2256" s="40">
        <f t="shared" si="1127"/>
        <v>0</v>
      </c>
      <c r="V2256" s="40">
        <f t="shared" si="1128"/>
        <v>0</v>
      </c>
      <c r="W2256" s="40">
        <f t="shared" si="1129"/>
        <v>0</v>
      </c>
      <c r="X2256" t="str">
        <f t="shared" si="1130"/>
        <v/>
      </c>
      <c r="Y2256" s="40">
        <f t="shared" si="1131"/>
        <v>0</v>
      </c>
      <c r="Z2256" s="40">
        <f t="shared" si="1132"/>
        <v>0</v>
      </c>
      <c r="AA2256" s="40">
        <f t="shared" si="1133"/>
        <v>0</v>
      </c>
      <c r="AB2256" s="40">
        <f t="shared" si="1134"/>
        <v>0</v>
      </c>
      <c r="AC2256" s="40">
        <f t="shared" si="1135"/>
        <v>0</v>
      </c>
      <c r="AD2256" s="39">
        <f t="shared" si="1136"/>
        <v>0</v>
      </c>
      <c r="AE2256" s="39">
        <f t="shared" si="1137"/>
        <v>0</v>
      </c>
      <c r="AF2256" t="str">
        <f t="shared" si="1138"/>
        <v/>
      </c>
      <c r="AG2256" t="str">
        <f t="shared" si="1139"/>
        <v/>
      </c>
      <c r="AH2256" t="str">
        <f t="shared" si="1140"/>
        <v/>
      </c>
      <c r="AJ2256" s="41" t="str">
        <f t="shared" si="1141"/>
        <v/>
      </c>
      <c r="AK2256" s="42" t="str">
        <f t="shared" si="1142"/>
        <v/>
      </c>
      <c r="AL2256" s="41" t="str">
        <f t="shared" si="1143"/>
        <v/>
      </c>
      <c r="AM2256" s="41" t="str">
        <f t="shared" si="1144"/>
        <v/>
      </c>
      <c r="AN2256" s="41" t="str">
        <f t="shared" si="1145"/>
        <v/>
      </c>
      <c r="AO2256" s="42" t="str">
        <f t="shared" si="1146"/>
        <v/>
      </c>
      <c r="AP2256" s="41" t="str">
        <f t="shared" si="1147"/>
        <v/>
      </c>
      <c r="AQ2256" s="41" t="str">
        <f t="shared" si="1148"/>
        <v/>
      </c>
      <c r="AR2256" s="41" t="str">
        <f>IF($AQ2256="","",COUNTIFS(L_ChaveCob,$AQ2256,L_Ausencia,"&gt;"&amp;$W2256)+COUNTIFS($AQ$4:$AQ2256,$AQ2256,$W$4:$W2256,$W2256))</f>
        <v/>
      </c>
      <c r="AS2256" s="42">
        <f t="shared" si="1149"/>
        <v>0</v>
      </c>
      <c r="AT2256" s="42">
        <f t="shared" si="1150"/>
        <v>0</v>
      </c>
      <c r="AU2256" s="42">
        <f t="shared" si="1151"/>
        <v>0</v>
      </c>
    </row>
    <row r="2257" spans="1:47" x14ac:dyDescent="0.2">
      <c r="A2257" s="35"/>
      <c r="B2257" s="36"/>
      <c r="C2257" s="36"/>
      <c r="D2257" s="36"/>
      <c r="E2257" s="37"/>
      <c r="F2257" s="37"/>
      <c r="G2257" s="36"/>
      <c r="H2257" s="36"/>
      <c r="I2257" s="36"/>
      <c r="J2257" s="36"/>
      <c r="K2257" s="37"/>
      <c r="L2257" s="37"/>
      <c r="M2257" s="37"/>
      <c r="N2257" s="38" t="str">
        <f t="shared" si="1120"/>
        <v/>
      </c>
      <c r="O2257" t="str">
        <f t="shared" si="1121"/>
        <v/>
      </c>
      <c r="P2257" t="str">
        <f t="shared" si="1122"/>
        <v/>
      </c>
      <c r="Q2257" t="str">
        <f t="shared" si="1123"/>
        <v/>
      </c>
      <c r="R2257" t="str">
        <f t="shared" si="1124"/>
        <v/>
      </c>
      <c r="S2257" t="str">
        <f t="shared" si="1125"/>
        <v/>
      </c>
      <c r="T2257" s="39" t="str">
        <f t="shared" si="1126"/>
        <v/>
      </c>
      <c r="U2257" s="40">
        <f t="shared" si="1127"/>
        <v>0</v>
      </c>
      <c r="V2257" s="40">
        <f t="shared" si="1128"/>
        <v>0</v>
      </c>
      <c r="W2257" s="40">
        <f t="shared" si="1129"/>
        <v>0</v>
      </c>
      <c r="X2257" t="str">
        <f t="shared" si="1130"/>
        <v/>
      </c>
      <c r="Y2257" s="40">
        <f t="shared" si="1131"/>
        <v>0</v>
      </c>
      <c r="Z2257" s="40">
        <f t="shared" si="1132"/>
        <v>0</v>
      </c>
      <c r="AA2257" s="40">
        <f t="shared" si="1133"/>
        <v>0</v>
      </c>
      <c r="AB2257" s="40">
        <f t="shared" si="1134"/>
        <v>0</v>
      </c>
      <c r="AC2257" s="40">
        <f t="shared" si="1135"/>
        <v>0</v>
      </c>
      <c r="AD2257" s="39">
        <f t="shared" si="1136"/>
        <v>0</v>
      </c>
      <c r="AE2257" s="39">
        <f t="shared" si="1137"/>
        <v>0</v>
      </c>
      <c r="AF2257" t="str">
        <f t="shared" si="1138"/>
        <v/>
      </c>
      <c r="AG2257" t="str">
        <f t="shared" si="1139"/>
        <v/>
      </c>
      <c r="AH2257" t="str">
        <f t="shared" si="1140"/>
        <v/>
      </c>
      <c r="AJ2257" s="41" t="str">
        <f t="shared" si="1141"/>
        <v/>
      </c>
      <c r="AK2257" s="42" t="str">
        <f t="shared" si="1142"/>
        <v/>
      </c>
      <c r="AL2257" s="41" t="str">
        <f t="shared" si="1143"/>
        <v/>
      </c>
      <c r="AM2257" s="41" t="str">
        <f t="shared" si="1144"/>
        <v/>
      </c>
      <c r="AN2257" s="41" t="str">
        <f t="shared" si="1145"/>
        <v/>
      </c>
      <c r="AO2257" s="42" t="str">
        <f t="shared" si="1146"/>
        <v/>
      </c>
      <c r="AP2257" s="41" t="str">
        <f t="shared" si="1147"/>
        <v/>
      </c>
      <c r="AQ2257" s="41" t="str">
        <f t="shared" si="1148"/>
        <v/>
      </c>
      <c r="AR2257" s="41" t="str">
        <f>IF($AQ2257="","",COUNTIFS(L_ChaveCob,$AQ2257,L_Ausencia,"&gt;"&amp;$W2257)+COUNTIFS($AQ$4:$AQ2257,$AQ2257,$W$4:$W2257,$W2257))</f>
        <v/>
      </c>
      <c r="AS2257" s="42">
        <f t="shared" si="1149"/>
        <v>0</v>
      </c>
      <c r="AT2257" s="42">
        <f t="shared" si="1150"/>
        <v>0</v>
      </c>
      <c r="AU2257" s="42">
        <f t="shared" si="1151"/>
        <v>0</v>
      </c>
    </row>
    <row r="2258" spans="1:47" x14ac:dyDescent="0.2">
      <c r="A2258" s="35"/>
      <c r="B2258" s="36"/>
      <c r="C2258" s="36"/>
      <c r="D2258" s="36"/>
      <c r="E2258" s="37"/>
      <c r="F2258" s="37"/>
      <c r="G2258" s="36"/>
      <c r="H2258" s="36"/>
      <c r="I2258" s="36"/>
      <c r="J2258" s="36"/>
      <c r="K2258" s="37"/>
      <c r="L2258" s="37"/>
      <c r="M2258" s="37"/>
      <c r="N2258" s="38" t="str">
        <f t="shared" si="1120"/>
        <v/>
      </c>
      <c r="O2258" t="str">
        <f t="shared" si="1121"/>
        <v/>
      </c>
      <c r="P2258" t="str">
        <f t="shared" si="1122"/>
        <v/>
      </c>
      <c r="Q2258" t="str">
        <f t="shared" si="1123"/>
        <v/>
      </c>
      <c r="R2258" t="str">
        <f t="shared" si="1124"/>
        <v/>
      </c>
      <c r="S2258" t="str">
        <f t="shared" si="1125"/>
        <v/>
      </c>
      <c r="T2258" s="39" t="str">
        <f t="shared" si="1126"/>
        <v/>
      </c>
      <c r="U2258" s="40">
        <f t="shared" si="1127"/>
        <v>0</v>
      </c>
      <c r="V2258" s="40">
        <f t="shared" si="1128"/>
        <v>0</v>
      </c>
      <c r="W2258" s="40">
        <f t="shared" si="1129"/>
        <v>0</v>
      </c>
      <c r="X2258" t="str">
        <f t="shared" si="1130"/>
        <v/>
      </c>
      <c r="Y2258" s="40">
        <f t="shared" si="1131"/>
        <v>0</v>
      </c>
      <c r="Z2258" s="40">
        <f t="shared" si="1132"/>
        <v>0</v>
      </c>
      <c r="AA2258" s="40">
        <f t="shared" si="1133"/>
        <v>0</v>
      </c>
      <c r="AB2258" s="40">
        <f t="shared" si="1134"/>
        <v>0</v>
      </c>
      <c r="AC2258" s="40">
        <f t="shared" si="1135"/>
        <v>0</v>
      </c>
      <c r="AD2258" s="39">
        <f t="shared" si="1136"/>
        <v>0</v>
      </c>
      <c r="AE2258" s="39">
        <f t="shared" si="1137"/>
        <v>0</v>
      </c>
      <c r="AF2258" t="str">
        <f t="shared" si="1138"/>
        <v/>
      </c>
      <c r="AG2258" t="str">
        <f t="shared" si="1139"/>
        <v/>
      </c>
      <c r="AH2258" t="str">
        <f t="shared" si="1140"/>
        <v/>
      </c>
      <c r="AJ2258" s="41" t="str">
        <f t="shared" si="1141"/>
        <v/>
      </c>
      <c r="AK2258" s="42" t="str">
        <f t="shared" si="1142"/>
        <v/>
      </c>
      <c r="AL2258" s="41" t="str">
        <f t="shared" si="1143"/>
        <v/>
      </c>
      <c r="AM2258" s="41" t="str">
        <f t="shared" si="1144"/>
        <v/>
      </c>
      <c r="AN2258" s="41" t="str">
        <f t="shared" si="1145"/>
        <v/>
      </c>
      <c r="AO2258" s="42" t="str">
        <f t="shared" si="1146"/>
        <v/>
      </c>
      <c r="AP2258" s="41" t="str">
        <f t="shared" si="1147"/>
        <v/>
      </c>
      <c r="AQ2258" s="41" t="str">
        <f t="shared" si="1148"/>
        <v/>
      </c>
      <c r="AR2258" s="41" t="str">
        <f>IF($AQ2258="","",COUNTIFS(L_ChaveCob,$AQ2258,L_Ausencia,"&gt;"&amp;$W2258)+COUNTIFS($AQ$4:$AQ2258,$AQ2258,$W$4:$W2258,$W2258))</f>
        <v/>
      </c>
      <c r="AS2258" s="42">
        <f t="shared" si="1149"/>
        <v>0</v>
      </c>
      <c r="AT2258" s="42">
        <f t="shared" si="1150"/>
        <v>0</v>
      </c>
      <c r="AU2258" s="42">
        <f t="shared" si="1151"/>
        <v>0</v>
      </c>
    </row>
    <row r="2259" spans="1:47" x14ac:dyDescent="0.2">
      <c r="A2259" s="35"/>
      <c r="B2259" s="36"/>
      <c r="C2259" s="36"/>
      <c r="D2259" s="36"/>
      <c r="E2259" s="37"/>
      <c r="F2259" s="37"/>
      <c r="G2259" s="36"/>
      <c r="H2259" s="36"/>
      <c r="I2259" s="36"/>
      <c r="J2259" s="36"/>
      <c r="K2259" s="37"/>
      <c r="L2259" s="37"/>
      <c r="M2259" s="37"/>
      <c r="N2259" s="38" t="str">
        <f t="shared" si="1120"/>
        <v/>
      </c>
      <c r="O2259" t="str">
        <f t="shared" si="1121"/>
        <v/>
      </c>
      <c r="P2259" t="str">
        <f t="shared" si="1122"/>
        <v/>
      </c>
      <c r="Q2259" t="str">
        <f t="shared" si="1123"/>
        <v/>
      </c>
      <c r="R2259" t="str">
        <f t="shared" si="1124"/>
        <v/>
      </c>
      <c r="S2259" t="str">
        <f t="shared" si="1125"/>
        <v/>
      </c>
      <c r="T2259" s="39" t="str">
        <f t="shared" si="1126"/>
        <v/>
      </c>
      <c r="U2259" s="40">
        <f t="shared" si="1127"/>
        <v>0</v>
      </c>
      <c r="V2259" s="40">
        <f t="shared" si="1128"/>
        <v>0</v>
      </c>
      <c r="W2259" s="40">
        <f t="shared" si="1129"/>
        <v>0</v>
      </c>
      <c r="X2259" t="str">
        <f t="shared" si="1130"/>
        <v/>
      </c>
      <c r="Y2259" s="40">
        <f t="shared" si="1131"/>
        <v>0</v>
      </c>
      <c r="Z2259" s="40">
        <f t="shared" si="1132"/>
        <v>0</v>
      </c>
      <c r="AA2259" s="40">
        <f t="shared" si="1133"/>
        <v>0</v>
      </c>
      <c r="AB2259" s="40">
        <f t="shared" si="1134"/>
        <v>0</v>
      </c>
      <c r="AC2259" s="40">
        <f t="shared" si="1135"/>
        <v>0</v>
      </c>
      <c r="AD2259" s="39">
        <f t="shared" si="1136"/>
        <v>0</v>
      </c>
      <c r="AE2259" s="39">
        <f t="shared" si="1137"/>
        <v>0</v>
      </c>
      <c r="AF2259" t="str">
        <f t="shared" si="1138"/>
        <v/>
      </c>
      <c r="AG2259" t="str">
        <f t="shared" si="1139"/>
        <v/>
      </c>
      <c r="AH2259" t="str">
        <f t="shared" si="1140"/>
        <v/>
      </c>
      <c r="AJ2259" s="41" t="str">
        <f t="shared" si="1141"/>
        <v/>
      </c>
      <c r="AK2259" s="42" t="str">
        <f t="shared" si="1142"/>
        <v/>
      </c>
      <c r="AL2259" s="41" t="str">
        <f t="shared" si="1143"/>
        <v/>
      </c>
      <c r="AM2259" s="41" t="str">
        <f t="shared" si="1144"/>
        <v/>
      </c>
      <c r="AN2259" s="41" t="str">
        <f t="shared" si="1145"/>
        <v/>
      </c>
      <c r="AO2259" s="42" t="str">
        <f t="shared" si="1146"/>
        <v/>
      </c>
      <c r="AP2259" s="41" t="str">
        <f t="shared" si="1147"/>
        <v/>
      </c>
      <c r="AQ2259" s="41" t="str">
        <f t="shared" si="1148"/>
        <v/>
      </c>
      <c r="AR2259" s="41" t="str">
        <f>IF($AQ2259="","",COUNTIFS(L_ChaveCob,$AQ2259,L_Ausencia,"&gt;"&amp;$W2259)+COUNTIFS($AQ$4:$AQ2259,$AQ2259,$W$4:$W2259,$W2259))</f>
        <v/>
      </c>
      <c r="AS2259" s="42">
        <f t="shared" si="1149"/>
        <v>0</v>
      </c>
      <c r="AT2259" s="42">
        <f t="shared" si="1150"/>
        <v>0</v>
      </c>
      <c r="AU2259" s="42">
        <f t="shared" si="1151"/>
        <v>0</v>
      </c>
    </row>
    <row r="2260" spans="1:47" x14ac:dyDescent="0.2">
      <c r="A2260" s="35"/>
      <c r="B2260" s="36"/>
      <c r="C2260" s="36"/>
      <c r="D2260" s="36"/>
      <c r="E2260" s="37"/>
      <c r="F2260" s="37"/>
      <c r="G2260" s="36"/>
      <c r="H2260" s="36"/>
      <c r="I2260" s="36"/>
      <c r="J2260" s="36"/>
      <c r="K2260" s="37"/>
      <c r="L2260" s="37"/>
      <c r="M2260" s="37"/>
      <c r="N2260" s="38" t="str">
        <f t="shared" si="1120"/>
        <v/>
      </c>
      <c r="O2260" t="str">
        <f t="shared" si="1121"/>
        <v/>
      </c>
      <c r="P2260" t="str">
        <f t="shared" si="1122"/>
        <v/>
      </c>
      <c r="Q2260" t="str">
        <f t="shared" si="1123"/>
        <v/>
      </c>
      <c r="R2260" t="str">
        <f t="shared" si="1124"/>
        <v/>
      </c>
      <c r="S2260" t="str">
        <f t="shared" si="1125"/>
        <v/>
      </c>
      <c r="T2260" s="39" t="str">
        <f t="shared" si="1126"/>
        <v/>
      </c>
      <c r="U2260" s="40">
        <f t="shared" si="1127"/>
        <v>0</v>
      </c>
      <c r="V2260" s="40">
        <f t="shared" si="1128"/>
        <v>0</v>
      </c>
      <c r="W2260" s="40">
        <f t="shared" si="1129"/>
        <v>0</v>
      </c>
      <c r="X2260" t="str">
        <f t="shared" si="1130"/>
        <v/>
      </c>
      <c r="Y2260" s="40">
        <f t="shared" si="1131"/>
        <v>0</v>
      </c>
      <c r="Z2260" s="40">
        <f t="shared" si="1132"/>
        <v>0</v>
      </c>
      <c r="AA2260" s="40">
        <f t="shared" si="1133"/>
        <v>0</v>
      </c>
      <c r="AB2260" s="40">
        <f t="shared" si="1134"/>
        <v>0</v>
      </c>
      <c r="AC2260" s="40">
        <f t="shared" si="1135"/>
        <v>0</v>
      </c>
      <c r="AD2260" s="39">
        <f t="shared" si="1136"/>
        <v>0</v>
      </c>
      <c r="AE2260" s="39">
        <f t="shared" si="1137"/>
        <v>0</v>
      </c>
      <c r="AF2260" t="str">
        <f t="shared" si="1138"/>
        <v/>
      </c>
      <c r="AG2260" t="str">
        <f t="shared" si="1139"/>
        <v/>
      </c>
      <c r="AH2260" t="str">
        <f t="shared" si="1140"/>
        <v/>
      </c>
      <c r="AJ2260" s="41" t="str">
        <f t="shared" si="1141"/>
        <v/>
      </c>
      <c r="AK2260" s="42" t="str">
        <f t="shared" si="1142"/>
        <v/>
      </c>
      <c r="AL2260" s="41" t="str">
        <f t="shared" si="1143"/>
        <v/>
      </c>
      <c r="AM2260" s="41" t="str">
        <f t="shared" si="1144"/>
        <v/>
      </c>
      <c r="AN2260" s="41" t="str">
        <f t="shared" si="1145"/>
        <v/>
      </c>
      <c r="AO2260" s="42" t="str">
        <f t="shared" si="1146"/>
        <v/>
      </c>
      <c r="AP2260" s="41" t="str">
        <f t="shared" si="1147"/>
        <v/>
      </c>
      <c r="AQ2260" s="41" t="str">
        <f t="shared" si="1148"/>
        <v/>
      </c>
      <c r="AR2260" s="41" t="str">
        <f>IF($AQ2260="","",COUNTIFS(L_ChaveCob,$AQ2260,L_Ausencia,"&gt;"&amp;$W2260)+COUNTIFS($AQ$4:$AQ2260,$AQ2260,$W$4:$W2260,$W2260))</f>
        <v/>
      </c>
      <c r="AS2260" s="42">
        <f t="shared" si="1149"/>
        <v>0</v>
      </c>
      <c r="AT2260" s="42">
        <f t="shared" si="1150"/>
        <v>0</v>
      </c>
      <c r="AU2260" s="42">
        <f t="shared" si="1151"/>
        <v>0</v>
      </c>
    </row>
    <row r="2261" spans="1:47" x14ac:dyDescent="0.2">
      <c r="A2261" s="35"/>
      <c r="B2261" s="36"/>
      <c r="C2261" s="36"/>
      <c r="D2261" s="36"/>
      <c r="E2261" s="37"/>
      <c r="F2261" s="37"/>
      <c r="G2261" s="36"/>
      <c r="H2261" s="36"/>
      <c r="I2261" s="36"/>
      <c r="J2261" s="36"/>
      <c r="K2261" s="37"/>
      <c r="L2261" s="37"/>
      <c r="M2261" s="37"/>
      <c r="N2261" s="38" t="str">
        <f t="shared" si="1120"/>
        <v/>
      </c>
      <c r="O2261" t="str">
        <f t="shared" si="1121"/>
        <v/>
      </c>
      <c r="P2261" t="str">
        <f t="shared" si="1122"/>
        <v/>
      </c>
      <c r="Q2261" t="str">
        <f t="shared" si="1123"/>
        <v/>
      </c>
      <c r="R2261" t="str">
        <f t="shared" si="1124"/>
        <v/>
      </c>
      <c r="S2261" t="str">
        <f t="shared" si="1125"/>
        <v/>
      </c>
      <c r="T2261" s="39" t="str">
        <f t="shared" si="1126"/>
        <v/>
      </c>
      <c r="U2261" s="40">
        <f t="shared" si="1127"/>
        <v>0</v>
      </c>
      <c r="V2261" s="40">
        <f t="shared" si="1128"/>
        <v>0</v>
      </c>
      <c r="W2261" s="40">
        <f t="shared" si="1129"/>
        <v>0</v>
      </c>
      <c r="X2261" t="str">
        <f t="shared" si="1130"/>
        <v/>
      </c>
      <c r="Y2261" s="40">
        <f t="shared" si="1131"/>
        <v>0</v>
      </c>
      <c r="Z2261" s="40">
        <f t="shared" si="1132"/>
        <v>0</v>
      </c>
      <c r="AA2261" s="40">
        <f t="shared" si="1133"/>
        <v>0</v>
      </c>
      <c r="AB2261" s="40">
        <f t="shared" si="1134"/>
        <v>0</v>
      </c>
      <c r="AC2261" s="40">
        <f t="shared" si="1135"/>
        <v>0</v>
      </c>
      <c r="AD2261" s="39">
        <f t="shared" si="1136"/>
        <v>0</v>
      </c>
      <c r="AE2261" s="39">
        <f t="shared" si="1137"/>
        <v>0</v>
      </c>
      <c r="AF2261" t="str">
        <f t="shared" si="1138"/>
        <v/>
      </c>
      <c r="AG2261" t="str">
        <f t="shared" si="1139"/>
        <v/>
      </c>
      <c r="AH2261" t="str">
        <f t="shared" si="1140"/>
        <v/>
      </c>
      <c r="AJ2261" s="41" t="str">
        <f t="shared" si="1141"/>
        <v/>
      </c>
      <c r="AK2261" s="42" t="str">
        <f t="shared" si="1142"/>
        <v/>
      </c>
      <c r="AL2261" s="41" t="str">
        <f t="shared" si="1143"/>
        <v/>
      </c>
      <c r="AM2261" s="41" t="str">
        <f t="shared" si="1144"/>
        <v/>
      </c>
      <c r="AN2261" s="41" t="str">
        <f t="shared" si="1145"/>
        <v/>
      </c>
      <c r="AO2261" s="42" t="str">
        <f t="shared" si="1146"/>
        <v/>
      </c>
      <c r="AP2261" s="41" t="str">
        <f t="shared" si="1147"/>
        <v/>
      </c>
      <c r="AQ2261" s="41" t="str">
        <f t="shared" si="1148"/>
        <v/>
      </c>
      <c r="AR2261" s="41" t="str">
        <f>IF($AQ2261="","",COUNTIFS(L_ChaveCob,$AQ2261,L_Ausencia,"&gt;"&amp;$W2261)+COUNTIFS($AQ$4:$AQ2261,$AQ2261,$W$4:$W2261,$W2261))</f>
        <v/>
      </c>
      <c r="AS2261" s="42">
        <f t="shared" si="1149"/>
        <v>0</v>
      </c>
      <c r="AT2261" s="42">
        <f t="shared" si="1150"/>
        <v>0</v>
      </c>
      <c r="AU2261" s="42">
        <f t="shared" si="1151"/>
        <v>0</v>
      </c>
    </row>
    <row r="2262" spans="1:47" x14ac:dyDescent="0.2">
      <c r="A2262" s="35"/>
      <c r="B2262" s="36"/>
      <c r="C2262" s="36"/>
      <c r="D2262" s="36"/>
      <c r="E2262" s="37"/>
      <c r="F2262" s="37"/>
      <c r="G2262" s="36"/>
      <c r="H2262" s="36"/>
      <c r="I2262" s="36"/>
      <c r="J2262" s="36"/>
      <c r="K2262" s="37"/>
      <c r="L2262" s="37"/>
      <c r="M2262" s="37"/>
      <c r="N2262" s="38" t="str">
        <f t="shared" si="1120"/>
        <v/>
      </c>
      <c r="O2262" t="str">
        <f t="shared" si="1121"/>
        <v/>
      </c>
      <c r="P2262" t="str">
        <f t="shared" si="1122"/>
        <v/>
      </c>
      <c r="Q2262" t="str">
        <f t="shared" si="1123"/>
        <v/>
      </c>
      <c r="R2262" t="str">
        <f t="shared" si="1124"/>
        <v/>
      </c>
      <c r="S2262" t="str">
        <f t="shared" si="1125"/>
        <v/>
      </c>
      <c r="T2262" s="39" t="str">
        <f t="shared" si="1126"/>
        <v/>
      </c>
      <c r="U2262" s="40">
        <f t="shared" si="1127"/>
        <v>0</v>
      </c>
      <c r="V2262" s="40">
        <f t="shared" si="1128"/>
        <v>0</v>
      </c>
      <c r="W2262" s="40">
        <f t="shared" si="1129"/>
        <v>0</v>
      </c>
      <c r="X2262" t="str">
        <f t="shared" si="1130"/>
        <v/>
      </c>
      <c r="Y2262" s="40">
        <f t="shared" si="1131"/>
        <v>0</v>
      </c>
      <c r="Z2262" s="40">
        <f t="shared" si="1132"/>
        <v>0</v>
      </c>
      <c r="AA2262" s="40">
        <f t="shared" si="1133"/>
        <v>0</v>
      </c>
      <c r="AB2262" s="40">
        <f t="shared" si="1134"/>
        <v>0</v>
      </c>
      <c r="AC2262" s="40">
        <f t="shared" si="1135"/>
        <v>0</v>
      </c>
      <c r="AD2262" s="39">
        <f t="shared" si="1136"/>
        <v>0</v>
      </c>
      <c r="AE2262" s="39">
        <f t="shared" si="1137"/>
        <v>0</v>
      </c>
      <c r="AF2262" t="str">
        <f t="shared" si="1138"/>
        <v/>
      </c>
      <c r="AG2262" t="str">
        <f t="shared" si="1139"/>
        <v/>
      </c>
      <c r="AH2262" t="str">
        <f t="shared" si="1140"/>
        <v/>
      </c>
      <c r="AJ2262" s="41" t="str">
        <f t="shared" si="1141"/>
        <v/>
      </c>
      <c r="AK2262" s="42" t="str">
        <f t="shared" si="1142"/>
        <v/>
      </c>
      <c r="AL2262" s="41" t="str">
        <f t="shared" si="1143"/>
        <v/>
      </c>
      <c r="AM2262" s="41" t="str">
        <f t="shared" si="1144"/>
        <v/>
      </c>
      <c r="AN2262" s="41" t="str">
        <f t="shared" si="1145"/>
        <v/>
      </c>
      <c r="AO2262" s="42" t="str">
        <f t="shared" si="1146"/>
        <v/>
      </c>
      <c r="AP2262" s="41" t="str">
        <f t="shared" si="1147"/>
        <v/>
      </c>
      <c r="AQ2262" s="41" t="str">
        <f t="shared" si="1148"/>
        <v/>
      </c>
      <c r="AR2262" s="41" t="str">
        <f>IF($AQ2262="","",COUNTIFS(L_ChaveCob,$AQ2262,L_Ausencia,"&gt;"&amp;$W2262)+COUNTIFS($AQ$4:$AQ2262,$AQ2262,$W$4:$W2262,$W2262))</f>
        <v/>
      </c>
      <c r="AS2262" s="42">
        <f t="shared" si="1149"/>
        <v>0</v>
      </c>
      <c r="AT2262" s="42">
        <f t="shared" si="1150"/>
        <v>0</v>
      </c>
      <c r="AU2262" s="42">
        <f t="shared" si="1151"/>
        <v>0</v>
      </c>
    </row>
    <row r="2263" spans="1:47" x14ac:dyDescent="0.2">
      <c r="A2263" s="35"/>
      <c r="B2263" s="36"/>
      <c r="C2263" s="36"/>
      <c r="D2263" s="36"/>
      <c r="E2263" s="37"/>
      <c r="F2263" s="37"/>
      <c r="G2263" s="36"/>
      <c r="H2263" s="36"/>
      <c r="I2263" s="36"/>
      <c r="J2263" s="36"/>
      <c r="K2263" s="37"/>
      <c r="L2263" s="37"/>
      <c r="M2263" s="37"/>
      <c r="N2263" s="38" t="str">
        <f t="shared" si="1120"/>
        <v/>
      </c>
      <c r="O2263" t="str">
        <f t="shared" si="1121"/>
        <v/>
      </c>
      <c r="P2263" t="str">
        <f t="shared" si="1122"/>
        <v/>
      </c>
      <c r="Q2263" t="str">
        <f t="shared" si="1123"/>
        <v/>
      </c>
      <c r="R2263" t="str">
        <f t="shared" si="1124"/>
        <v/>
      </c>
      <c r="S2263" t="str">
        <f t="shared" si="1125"/>
        <v/>
      </c>
      <c r="T2263" s="39" t="str">
        <f t="shared" si="1126"/>
        <v/>
      </c>
      <c r="U2263" s="40">
        <f t="shared" si="1127"/>
        <v>0</v>
      </c>
      <c r="V2263" s="40">
        <f t="shared" si="1128"/>
        <v>0</v>
      </c>
      <c r="W2263" s="40">
        <f t="shared" si="1129"/>
        <v>0</v>
      </c>
      <c r="X2263" t="str">
        <f t="shared" si="1130"/>
        <v/>
      </c>
      <c r="Y2263" s="40">
        <f t="shared" si="1131"/>
        <v>0</v>
      </c>
      <c r="Z2263" s="40">
        <f t="shared" si="1132"/>
        <v>0</v>
      </c>
      <c r="AA2263" s="40">
        <f t="shared" si="1133"/>
        <v>0</v>
      </c>
      <c r="AB2263" s="40">
        <f t="shared" si="1134"/>
        <v>0</v>
      </c>
      <c r="AC2263" s="40">
        <f t="shared" si="1135"/>
        <v>0</v>
      </c>
      <c r="AD2263" s="39">
        <f t="shared" si="1136"/>
        <v>0</v>
      </c>
      <c r="AE2263" s="39">
        <f t="shared" si="1137"/>
        <v>0</v>
      </c>
      <c r="AF2263" t="str">
        <f t="shared" si="1138"/>
        <v/>
      </c>
      <c r="AG2263" t="str">
        <f t="shared" si="1139"/>
        <v/>
      </c>
      <c r="AH2263" t="str">
        <f t="shared" si="1140"/>
        <v/>
      </c>
      <c r="AJ2263" s="41" t="str">
        <f t="shared" si="1141"/>
        <v/>
      </c>
      <c r="AK2263" s="42" t="str">
        <f t="shared" si="1142"/>
        <v/>
      </c>
      <c r="AL2263" s="41" t="str">
        <f t="shared" si="1143"/>
        <v/>
      </c>
      <c r="AM2263" s="41" t="str">
        <f t="shared" si="1144"/>
        <v/>
      </c>
      <c r="AN2263" s="41" t="str">
        <f t="shared" si="1145"/>
        <v/>
      </c>
      <c r="AO2263" s="42" t="str">
        <f t="shared" si="1146"/>
        <v/>
      </c>
      <c r="AP2263" s="41" t="str">
        <f t="shared" si="1147"/>
        <v/>
      </c>
      <c r="AQ2263" s="41" t="str">
        <f t="shared" si="1148"/>
        <v/>
      </c>
      <c r="AR2263" s="41" t="str">
        <f>IF($AQ2263="","",COUNTIFS(L_ChaveCob,$AQ2263,L_Ausencia,"&gt;"&amp;$W2263)+COUNTIFS($AQ$4:$AQ2263,$AQ2263,$W$4:$W2263,$W2263))</f>
        <v/>
      </c>
      <c r="AS2263" s="42">
        <f t="shared" si="1149"/>
        <v>0</v>
      </c>
      <c r="AT2263" s="42">
        <f t="shared" si="1150"/>
        <v>0</v>
      </c>
      <c r="AU2263" s="42">
        <f t="shared" si="1151"/>
        <v>0</v>
      </c>
    </row>
    <row r="2264" spans="1:47" x14ac:dyDescent="0.2">
      <c r="A2264" s="35"/>
      <c r="B2264" s="36"/>
      <c r="C2264" s="36"/>
      <c r="D2264" s="36"/>
      <c r="E2264" s="37"/>
      <c r="F2264" s="37"/>
      <c r="G2264" s="36"/>
      <c r="H2264" s="36"/>
      <c r="I2264" s="36"/>
      <c r="J2264" s="36"/>
      <c r="K2264" s="37"/>
      <c r="L2264" s="37"/>
      <c r="M2264" s="37"/>
      <c r="N2264" s="38" t="str">
        <f t="shared" si="1120"/>
        <v/>
      </c>
      <c r="O2264" t="str">
        <f t="shared" si="1121"/>
        <v/>
      </c>
      <c r="P2264" t="str">
        <f t="shared" si="1122"/>
        <v/>
      </c>
      <c r="Q2264" t="str">
        <f t="shared" si="1123"/>
        <v/>
      </c>
      <c r="R2264" t="str">
        <f t="shared" si="1124"/>
        <v/>
      </c>
      <c r="S2264" t="str">
        <f t="shared" si="1125"/>
        <v/>
      </c>
      <c r="T2264" s="39" t="str">
        <f t="shared" si="1126"/>
        <v/>
      </c>
      <c r="U2264" s="40">
        <f t="shared" si="1127"/>
        <v>0</v>
      </c>
      <c r="V2264" s="40">
        <f t="shared" si="1128"/>
        <v>0</v>
      </c>
      <c r="W2264" s="40">
        <f t="shared" si="1129"/>
        <v>0</v>
      </c>
      <c r="X2264" t="str">
        <f t="shared" si="1130"/>
        <v/>
      </c>
      <c r="Y2264" s="40">
        <f t="shared" si="1131"/>
        <v>0</v>
      </c>
      <c r="Z2264" s="40">
        <f t="shared" si="1132"/>
        <v>0</v>
      </c>
      <c r="AA2264" s="40">
        <f t="shared" si="1133"/>
        <v>0</v>
      </c>
      <c r="AB2264" s="40">
        <f t="shared" si="1134"/>
        <v>0</v>
      </c>
      <c r="AC2264" s="40">
        <f t="shared" si="1135"/>
        <v>0</v>
      </c>
      <c r="AD2264" s="39">
        <f t="shared" si="1136"/>
        <v>0</v>
      </c>
      <c r="AE2264" s="39">
        <f t="shared" si="1137"/>
        <v>0</v>
      </c>
      <c r="AF2264" t="str">
        <f t="shared" si="1138"/>
        <v/>
      </c>
      <c r="AG2264" t="str">
        <f t="shared" si="1139"/>
        <v/>
      </c>
      <c r="AH2264" t="str">
        <f t="shared" si="1140"/>
        <v/>
      </c>
      <c r="AJ2264" s="41" t="str">
        <f t="shared" si="1141"/>
        <v/>
      </c>
      <c r="AK2264" s="42" t="str">
        <f t="shared" si="1142"/>
        <v/>
      </c>
      <c r="AL2264" s="41" t="str">
        <f t="shared" si="1143"/>
        <v/>
      </c>
      <c r="AM2264" s="41" t="str">
        <f t="shared" si="1144"/>
        <v/>
      </c>
      <c r="AN2264" s="41" t="str">
        <f t="shared" si="1145"/>
        <v/>
      </c>
      <c r="AO2264" s="42" t="str">
        <f t="shared" si="1146"/>
        <v/>
      </c>
      <c r="AP2264" s="41" t="str">
        <f t="shared" si="1147"/>
        <v/>
      </c>
      <c r="AQ2264" s="41" t="str">
        <f t="shared" si="1148"/>
        <v/>
      </c>
      <c r="AR2264" s="41" t="str">
        <f>IF($AQ2264="","",COUNTIFS(L_ChaveCob,$AQ2264,L_Ausencia,"&gt;"&amp;$W2264)+COUNTIFS($AQ$4:$AQ2264,$AQ2264,$W$4:$W2264,$W2264))</f>
        <v/>
      </c>
      <c r="AS2264" s="42">
        <f t="shared" si="1149"/>
        <v>0</v>
      </c>
      <c r="AT2264" s="42">
        <f t="shared" si="1150"/>
        <v>0</v>
      </c>
      <c r="AU2264" s="42">
        <f t="shared" si="1151"/>
        <v>0</v>
      </c>
    </row>
    <row r="2265" spans="1:47" x14ac:dyDescent="0.2">
      <c r="A2265" s="35"/>
      <c r="B2265" s="36"/>
      <c r="C2265" s="36"/>
      <c r="D2265" s="36"/>
      <c r="E2265" s="37"/>
      <c r="F2265" s="37"/>
      <c r="G2265" s="36"/>
      <c r="H2265" s="36"/>
      <c r="I2265" s="36"/>
      <c r="J2265" s="36"/>
      <c r="K2265" s="37"/>
      <c r="L2265" s="37"/>
      <c r="M2265" s="37"/>
      <c r="N2265" s="38" t="str">
        <f t="shared" si="1120"/>
        <v/>
      </c>
      <c r="O2265" t="str">
        <f t="shared" si="1121"/>
        <v/>
      </c>
      <c r="P2265" t="str">
        <f t="shared" si="1122"/>
        <v/>
      </c>
      <c r="Q2265" t="str">
        <f t="shared" si="1123"/>
        <v/>
      </c>
      <c r="R2265" t="str">
        <f t="shared" si="1124"/>
        <v/>
      </c>
      <c r="S2265" t="str">
        <f t="shared" si="1125"/>
        <v/>
      </c>
      <c r="T2265" s="39" t="str">
        <f t="shared" si="1126"/>
        <v/>
      </c>
      <c r="U2265" s="40">
        <f t="shared" si="1127"/>
        <v>0</v>
      </c>
      <c r="V2265" s="40">
        <f t="shared" si="1128"/>
        <v>0</v>
      </c>
      <c r="W2265" s="40">
        <f t="shared" si="1129"/>
        <v>0</v>
      </c>
      <c r="X2265" t="str">
        <f t="shared" si="1130"/>
        <v/>
      </c>
      <c r="Y2265" s="40">
        <f t="shared" si="1131"/>
        <v>0</v>
      </c>
      <c r="Z2265" s="40">
        <f t="shared" si="1132"/>
        <v>0</v>
      </c>
      <c r="AA2265" s="40">
        <f t="shared" si="1133"/>
        <v>0</v>
      </c>
      <c r="AB2265" s="40">
        <f t="shared" si="1134"/>
        <v>0</v>
      </c>
      <c r="AC2265" s="40">
        <f t="shared" si="1135"/>
        <v>0</v>
      </c>
      <c r="AD2265" s="39">
        <f t="shared" si="1136"/>
        <v>0</v>
      </c>
      <c r="AE2265" s="39">
        <f t="shared" si="1137"/>
        <v>0</v>
      </c>
      <c r="AF2265" t="str">
        <f t="shared" si="1138"/>
        <v/>
      </c>
      <c r="AG2265" t="str">
        <f t="shared" si="1139"/>
        <v/>
      </c>
      <c r="AH2265" t="str">
        <f t="shared" si="1140"/>
        <v/>
      </c>
      <c r="AJ2265" s="41" t="str">
        <f t="shared" si="1141"/>
        <v/>
      </c>
      <c r="AK2265" s="42" t="str">
        <f t="shared" si="1142"/>
        <v/>
      </c>
      <c r="AL2265" s="41" t="str">
        <f t="shared" si="1143"/>
        <v/>
      </c>
      <c r="AM2265" s="41" t="str">
        <f t="shared" si="1144"/>
        <v/>
      </c>
      <c r="AN2265" s="41" t="str">
        <f t="shared" si="1145"/>
        <v/>
      </c>
      <c r="AO2265" s="42" t="str">
        <f t="shared" si="1146"/>
        <v/>
      </c>
      <c r="AP2265" s="41" t="str">
        <f t="shared" si="1147"/>
        <v/>
      </c>
      <c r="AQ2265" s="41" t="str">
        <f t="shared" si="1148"/>
        <v/>
      </c>
      <c r="AR2265" s="41" t="str">
        <f>IF($AQ2265="","",COUNTIFS(L_ChaveCob,$AQ2265,L_Ausencia,"&gt;"&amp;$W2265)+COUNTIFS($AQ$4:$AQ2265,$AQ2265,$W$4:$W2265,$W2265))</f>
        <v/>
      </c>
      <c r="AS2265" s="42">
        <f t="shared" si="1149"/>
        <v>0</v>
      </c>
      <c r="AT2265" s="42">
        <f t="shared" si="1150"/>
        <v>0</v>
      </c>
      <c r="AU2265" s="42">
        <f t="shared" si="1151"/>
        <v>0</v>
      </c>
    </row>
    <row r="2266" spans="1:47" x14ac:dyDescent="0.2">
      <c r="A2266" s="35"/>
      <c r="B2266" s="36"/>
      <c r="C2266" s="36"/>
      <c r="D2266" s="36"/>
      <c r="E2266" s="37"/>
      <c r="F2266" s="37"/>
      <c r="G2266" s="36"/>
      <c r="H2266" s="36"/>
      <c r="I2266" s="36"/>
      <c r="J2266" s="36"/>
      <c r="K2266" s="37"/>
      <c r="L2266" s="37"/>
      <c r="M2266" s="37"/>
      <c r="N2266" s="38" t="str">
        <f t="shared" si="1120"/>
        <v/>
      </c>
      <c r="O2266" t="str">
        <f t="shared" si="1121"/>
        <v/>
      </c>
      <c r="P2266" t="str">
        <f t="shared" si="1122"/>
        <v/>
      </c>
      <c r="Q2266" t="str">
        <f t="shared" si="1123"/>
        <v/>
      </c>
      <c r="R2266" t="str">
        <f t="shared" si="1124"/>
        <v/>
      </c>
      <c r="S2266" t="str">
        <f t="shared" si="1125"/>
        <v/>
      </c>
      <c r="T2266" s="39" t="str">
        <f t="shared" si="1126"/>
        <v/>
      </c>
      <c r="U2266" s="40">
        <f t="shared" si="1127"/>
        <v>0</v>
      </c>
      <c r="V2266" s="40">
        <f t="shared" si="1128"/>
        <v>0</v>
      </c>
      <c r="W2266" s="40">
        <f t="shared" si="1129"/>
        <v>0</v>
      </c>
      <c r="X2266" t="str">
        <f t="shared" si="1130"/>
        <v/>
      </c>
      <c r="Y2266" s="40">
        <f t="shared" si="1131"/>
        <v>0</v>
      </c>
      <c r="Z2266" s="40">
        <f t="shared" si="1132"/>
        <v>0</v>
      </c>
      <c r="AA2266" s="40">
        <f t="shared" si="1133"/>
        <v>0</v>
      </c>
      <c r="AB2266" s="40">
        <f t="shared" si="1134"/>
        <v>0</v>
      </c>
      <c r="AC2266" s="40">
        <f t="shared" si="1135"/>
        <v>0</v>
      </c>
      <c r="AD2266" s="39">
        <f t="shared" si="1136"/>
        <v>0</v>
      </c>
      <c r="AE2266" s="39">
        <f t="shared" si="1137"/>
        <v>0</v>
      </c>
      <c r="AF2266" t="str">
        <f t="shared" si="1138"/>
        <v/>
      </c>
      <c r="AG2266" t="str">
        <f t="shared" si="1139"/>
        <v/>
      </c>
      <c r="AH2266" t="str">
        <f t="shared" si="1140"/>
        <v/>
      </c>
      <c r="AJ2266" s="41" t="str">
        <f t="shared" si="1141"/>
        <v/>
      </c>
      <c r="AK2266" s="42" t="str">
        <f t="shared" si="1142"/>
        <v/>
      </c>
      <c r="AL2266" s="41" t="str">
        <f t="shared" si="1143"/>
        <v/>
      </c>
      <c r="AM2266" s="41" t="str">
        <f t="shared" si="1144"/>
        <v/>
      </c>
      <c r="AN2266" s="41" t="str">
        <f t="shared" si="1145"/>
        <v/>
      </c>
      <c r="AO2266" s="42" t="str">
        <f t="shared" si="1146"/>
        <v/>
      </c>
      <c r="AP2266" s="41" t="str">
        <f t="shared" si="1147"/>
        <v/>
      </c>
      <c r="AQ2266" s="41" t="str">
        <f t="shared" si="1148"/>
        <v/>
      </c>
      <c r="AR2266" s="41" t="str">
        <f>IF($AQ2266="","",COUNTIFS(L_ChaveCob,$AQ2266,L_Ausencia,"&gt;"&amp;$W2266)+COUNTIFS($AQ$4:$AQ2266,$AQ2266,$W$4:$W2266,$W2266))</f>
        <v/>
      </c>
      <c r="AS2266" s="42">
        <f t="shared" si="1149"/>
        <v>0</v>
      </c>
      <c r="AT2266" s="42">
        <f t="shared" si="1150"/>
        <v>0</v>
      </c>
      <c r="AU2266" s="42">
        <f t="shared" si="1151"/>
        <v>0</v>
      </c>
    </row>
    <row r="2267" spans="1:47" x14ac:dyDescent="0.2">
      <c r="A2267" s="35"/>
      <c r="B2267" s="36"/>
      <c r="C2267" s="36"/>
      <c r="D2267" s="36"/>
      <c r="E2267" s="37"/>
      <c r="F2267" s="37"/>
      <c r="G2267" s="36"/>
      <c r="H2267" s="36"/>
      <c r="I2267" s="36"/>
      <c r="J2267" s="36"/>
      <c r="K2267" s="37"/>
      <c r="L2267" s="37"/>
      <c r="M2267" s="37"/>
      <c r="N2267" s="38" t="str">
        <f t="shared" si="1120"/>
        <v/>
      </c>
      <c r="O2267" t="str">
        <f t="shared" si="1121"/>
        <v/>
      </c>
      <c r="P2267" t="str">
        <f t="shared" si="1122"/>
        <v/>
      </c>
      <c r="Q2267" t="str">
        <f t="shared" si="1123"/>
        <v/>
      </c>
      <c r="R2267" t="str">
        <f t="shared" si="1124"/>
        <v/>
      </c>
      <c r="S2267" t="str">
        <f t="shared" si="1125"/>
        <v/>
      </c>
      <c r="T2267" s="39" t="str">
        <f t="shared" si="1126"/>
        <v/>
      </c>
      <c r="U2267" s="40">
        <f t="shared" si="1127"/>
        <v>0</v>
      </c>
      <c r="V2267" s="40">
        <f t="shared" si="1128"/>
        <v>0</v>
      </c>
      <c r="W2267" s="40">
        <f t="shared" si="1129"/>
        <v>0</v>
      </c>
      <c r="X2267" t="str">
        <f t="shared" si="1130"/>
        <v/>
      </c>
      <c r="Y2267" s="40">
        <f t="shared" si="1131"/>
        <v>0</v>
      </c>
      <c r="Z2267" s="40">
        <f t="shared" si="1132"/>
        <v>0</v>
      </c>
      <c r="AA2267" s="40">
        <f t="shared" si="1133"/>
        <v>0</v>
      </c>
      <c r="AB2267" s="40">
        <f t="shared" si="1134"/>
        <v>0</v>
      </c>
      <c r="AC2267" s="40">
        <f t="shared" si="1135"/>
        <v>0</v>
      </c>
      <c r="AD2267" s="39">
        <f t="shared" si="1136"/>
        <v>0</v>
      </c>
      <c r="AE2267" s="39">
        <f t="shared" si="1137"/>
        <v>0</v>
      </c>
      <c r="AF2267" t="str">
        <f t="shared" si="1138"/>
        <v/>
      </c>
      <c r="AG2267" t="str">
        <f t="shared" si="1139"/>
        <v/>
      </c>
      <c r="AH2267" t="str">
        <f t="shared" si="1140"/>
        <v/>
      </c>
      <c r="AJ2267" s="41" t="str">
        <f t="shared" si="1141"/>
        <v/>
      </c>
      <c r="AK2267" s="42" t="str">
        <f t="shared" si="1142"/>
        <v/>
      </c>
      <c r="AL2267" s="41" t="str">
        <f t="shared" si="1143"/>
        <v/>
      </c>
      <c r="AM2267" s="41" t="str">
        <f t="shared" si="1144"/>
        <v/>
      </c>
      <c r="AN2267" s="41" t="str">
        <f t="shared" si="1145"/>
        <v/>
      </c>
      <c r="AO2267" s="42" t="str">
        <f t="shared" si="1146"/>
        <v/>
      </c>
      <c r="AP2267" s="41" t="str">
        <f t="shared" si="1147"/>
        <v/>
      </c>
      <c r="AQ2267" s="41" t="str">
        <f t="shared" si="1148"/>
        <v/>
      </c>
      <c r="AR2267" s="41" t="str">
        <f>IF($AQ2267="","",COUNTIFS(L_ChaveCob,$AQ2267,L_Ausencia,"&gt;"&amp;$W2267)+COUNTIFS($AQ$4:$AQ2267,$AQ2267,$W$4:$W2267,$W2267))</f>
        <v/>
      </c>
      <c r="AS2267" s="42">
        <f t="shared" si="1149"/>
        <v>0</v>
      </c>
      <c r="AT2267" s="42">
        <f t="shared" si="1150"/>
        <v>0</v>
      </c>
      <c r="AU2267" s="42">
        <f t="shared" si="1151"/>
        <v>0</v>
      </c>
    </row>
    <row r="2268" spans="1:47" x14ac:dyDescent="0.2">
      <c r="A2268" s="35"/>
      <c r="B2268" s="36"/>
      <c r="C2268" s="36"/>
      <c r="D2268" s="36"/>
      <c r="E2268" s="37"/>
      <c r="F2268" s="37"/>
      <c r="G2268" s="36"/>
      <c r="H2268" s="36"/>
      <c r="I2268" s="36"/>
      <c r="J2268" s="36"/>
      <c r="K2268" s="37"/>
      <c r="L2268" s="37"/>
      <c r="M2268" s="37"/>
      <c r="N2268" s="38" t="str">
        <f t="shared" si="1120"/>
        <v/>
      </c>
      <c r="O2268" t="str">
        <f t="shared" si="1121"/>
        <v/>
      </c>
      <c r="P2268" t="str">
        <f t="shared" si="1122"/>
        <v/>
      </c>
      <c r="Q2268" t="str">
        <f t="shared" si="1123"/>
        <v/>
      </c>
      <c r="R2268" t="str">
        <f t="shared" si="1124"/>
        <v/>
      </c>
      <c r="S2268" t="str">
        <f t="shared" si="1125"/>
        <v/>
      </c>
      <c r="T2268" s="39" t="str">
        <f t="shared" si="1126"/>
        <v/>
      </c>
      <c r="U2268" s="40">
        <f t="shared" si="1127"/>
        <v>0</v>
      </c>
      <c r="V2268" s="40">
        <f t="shared" si="1128"/>
        <v>0</v>
      </c>
      <c r="W2268" s="40">
        <f t="shared" si="1129"/>
        <v>0</v>
      </c>
      <c r="X2268" t="str">
        <f t="shared" si="1130"/>
        <v/>
      </c>
      <c r="Y2268" s="40">
        <f t="shared" si="1131"/>
        <v>0</v>
      </c>
      <c r="Z2268" s="40">
        <f t="shared" si="1132"/>
        <v>0</v>
      </c>
      <c r="AA2268" s="40">
        <f t="shared" si="1133"/>
        <v>0</v>
      </c>
      <c r="AB2268" s="40">
        <f t="shared" si="1134"/>
        <v>0</v>
      </c>
      <c r="AC2268" s="40">
        <f t="shared" si="1135"/>
        <v>0</v>
      </c>
      <c r="AD2268" s="39">
        <f t="shared" si="1136"/>
        <v>0</v>
      </c>
      <c r="AE2268" s="39">
        <f t="shared" si="1137"/>
        <v>0</v>
      </c>
      <c r="AF2268" t="str">
        <f t="shared" si="1138"/>
        <v/>
      </c>
      <c r="AG2268" t="str">
        <f t="shared" si="1139"/>
        <v/>
      </c>
      <c r="AH2268" t="str">
        <f t="shared" si="1140"/>
        <v/>
      </c>
      <c r="AJ2268" s="41" t="str">
        <f t="shared" si="1141"/>
        <v/>
      </c>
      <c r="AK2268" s="42" t="str">
        <f t="shared" si="1142"/>
        <v/>
      </c>
      <c r="AL2268" s="41" t="str">
        <f t="shared" si="1143"/>
        <v/>
      </c>
      <c r="AM2268" s="41" t="str">
        <f t="shared" si="1144"/>
        <v/>
      </c>
      <c r="AN2268" s="41" t="str">
        <f t="shared" si="1145"/>
        <v/>
      </c>
      <c r="AO2268" s="42" t="str">
        <f t="shared" si="1146"/>
        <v/>
      </c>
      <c r="AP2268" s="41" t="str">
        <f t="shared" si="1147"/>
        <v/>
      </c>
      <c r="AQ2268" s="41" t="str">
        <f t="shared" si="1148"/>
        <v/>
      </c>
      <c r="AR2268" s="41" t="str">
        <f>IF($AQ2268="","",COUNTIFS(L_ChaveCob,$AQ2268,L_Ausencia,"&gt;"&amp;$W2268)+COUNTIFS($AQ$4:$AQ2268,$AQ2268,$W$4:$W2268,$W2268))</f>
        <v/>
      </c>
      <c r="AS2268" s="42">
        <f t="shared" si="1149"/>
        <v>0</v>
      </c>
      <c r="AT2268" s="42">
        <f t="shared" si="1150"/>
        <v>0</v>
      </c>
      <c r="AU2268" s="42">
        <f t="shared" si="1151"/>
        <v>0</v>
      </c>
    </row>
    <row r="2269" spans="1:47" x14ac:dyDescent="0.2">
      <c r="A2269" s="35"/>
      <c r="B2269" s="36"/>
      <c r="C2269" s="36"/>
      <c r="D2269" s="36"/>
      <c r="E2269" s="37"/>
      <c r="F2269" s="37"/>
      <c r="G2269" s="36"/>
      <c r="H2269" s="36"/>
      <c r="I2269" s="36"/>
      <c r="J2269" s="36"/>
      <c r="K2269" s="37"/>
      <c r="L2269" s="37"/>
      <c r="M2269" s="37"/>
      <c r="N2269" s="38" t="str">
        <f t="shared" si="1120"/>
        <v/>
      </c>
      <c r="O2269" t="str">
        <f t="shared" si="1121"/>
        <v/>
      </c>
      <c r="P2269" t="str">
        <f t="shared" si="1122"/>
        <v/>
      </c>
      <c r="Q2269" t="str">
        <f t="shared" si="1123"/>
        <v/>
      </c>
      <c r="R2269" t="str">
        <f t="shared" si="1124"/>
        <v/>
      </c>
      <c r="S2269" t="str">
        <f t="shared" si="1125"/>
        <v/>
      </c>
      <c r="T2269" s="39" t="str">
        <f t="shared" si="1126"/>
        <v/>
      </c>
      <c r="U2269" s="40">
        <f t="shared" si="1127"/>
        <v>0</v>
      </c>
      <c r="V2269" s="40">
        <f t="shared" si="1128"/>
        <v>0</v>
      </c>
      <c r="W2269" s="40">
        <f t="shared" si="1129"/>
        <v>0</v>
      </c>
      <c r="X2269" t="str">
        <f t="shared" si="1130"/>
        <v/>
      </c>
      <c r="Y2269" s="40">
        <f t="shared" si="1131"/>
        <v>0</v>
      </c>
      <c r="Z2269" s="40">
        <f t="shared" si="1132"/>
        <v>0</v>
      </c>
      <c r="AA2269" s="40">
        <f t="shared" si="1133"/>
        <v>0</v>
      </c>
      <c r="AB2269" s="40">
        <f t="shared" si="1134"/>
        <v>0</v>
      </c>
      <c r="AC2269" s="40">
        <f t="shared" si="1135"/>
        <v>0</v>
      </c>
      <c r="AD2269" s="39">
        <f t="shared" si="1136"/>
        <v>0</v>
      </c>
      <c r="AE2269" s="39">
        <f t="shared" si="1137"/>
        <v>0</v>
      </c>
      <c r="AF2269" t="str">
        <f t="shared" si="1138"/>
        <v/>
      </c>
      <c r="AG2269" t="str">
        <f t="shared" si="1139"/>
        <v/>
      </c>
      <c r="AH2269" t="str">
        <f t="shared" si="1140"/>
        <v/>
      </c>
      <c r="AJ2269" s="41" t="str">
        <f t="shared" si="1141"/>
        <v/>
      </c>
      <c r="AK2269" s="42" t="str">
        <f t="shared" si="1142"/>
        <v/>
      </c>
      <c r="AL2269" s="41" t="str">
        <f t="shared" si="1143"/>
        <v/>
      </c>
      <c r="AM2269" s="41" t="str">
        <f t="shared" si="1144"/>
        <v/>
      </c>
      <c r="AN2269" s="41" t="str">
        <f t="shared" si="1145"/>
        <v/>
      </c>
      <c r="AO2269" s="42" t="str">
        <f t="shared" si="1146"/>
        <v/>
      </c>
      <c r="AP2269" s="41" t="str">
        <f t="shared" si="1147"/>
        <v/>
      </c>
      <c r="AQ2269" s="41" t="str">
        <f t="shared" si="1148"/>
        <v/>
      </c>
      <c r="AR2269" s="41" t="str">
        <f>IF($AQ2269="","",COUNTIFS(L_ChaveCob,$AQ2269,L_Ausencia,"&gt;"&amp;$W2269)+COUNTIFS($AQ$4:$AQ2269,$AQ2269,$W$4:$W2269,$W2269))</f>
        <v/>
      </c>
      <c r="AS2269" s="42">
        <f t="shared" si="1149"/>
        <v>0</v>
      </c>
      <c r="AT2269" s="42">
        <f t="shared" si="1150"/>
        <v>0</v>
      </c>
      <c r="AU2269" s="42">
        <f t="shared" si="1151"/>
        <v>0</v>
      </c>
    </row>
    <row r="2270" spans="1:47" x14ac:dyDescent="0.2">
      <c r="A2270" s="35"/>
      <c r="B2270" s="36"/>
      <c r="C2270" s="36"/>
      <c r="D2270" s="36"/>
      <c r="E2270" s="37"/>
      <c r="F2270" s="37"/>
      <c r="G2270" s="36"/>
      <c r="H2270" s="36"/>
      <c r="I2270" s="36"/>
      <c r="J2270" s="36"/>
      <c r="K2270" s="37"/>
      <c r="L2270" s="37"/>
      <c r="M2270" s="37"/>
      <c r="N2270" s="38" t="str">
        <f t="shared" si="1120"/>
        <v/>
      </c>
      <c r="O2270" t="str">
        <f t="shared" si="1121"/>
        <v/>
      </c>
      <c r="P2270" t="str">
        <f t="shared" si="1122"/>
        <v/>
      </c>
      <c r="Q2270" t="str">
        <f t="shared" si="1123"/>
        <v/>
      </c>
      <c r="R2270" t="str">
        <f t="shared" si="1124"/>
        <v/>
      </c>
      <c r="S2270" t="str">
        <f t="shared" si="1125"/>
        <v/>
      </c>
      <c r="T2270" s="39" t="str">
        <f t="shared" si="1126"/>
        <v/>
      </c>
      <c r="U2270" s="40">
        <f t="shared" si="1127"/>
        <v>0</v>
      </c>
      <c r="V2270" s="40">
        <f t="shared" si="1128"/>
        <v>0</v>
      </c>
      <c r="W2270" s="40">
        <f t="shared" si="1129"/>
        <v>0</v>
      </c>
      <c r="X2270" t="str">
        <f t="shared" si="1130"/>
        <v/>
      </c>
      <c r="Y2270" s="40">
        <f t="shared" si="1131"/>
        <v>0</v>
      </c>
      <c r="Z2270" s="40">
        <f t="shared" si="1132"/>
        <v>0</v>
      </c>
      <c r="AA2270" s="40">
        <f t="shared" si="1133"/>
        <v>0</v>
      </c>
      <c r="AB2270" s="40">
        <f t="shared" si="1134"/>
        <v>0</v>
      </c>
      <c r="AC2270" s="40">
        <f t="shared" si="1135"/>
        <v>0</v>
      </c>
      <c r="AD2270" s="39">
        <f t="shared" si="1136"/>
        <v>0</v>
      </c>
      <c r="AE2270" s="39">
        <f t="shared" si="1137"/>
        <v>0</v>
      </c>
      <c r="AF2270" t="str">
        <f t="shared" si="1138"/>
        <v/>
      </c>
      <c r="AG2270" t="str">
        <f t="shared" si="1139"/>
        <v/>
      </c>
      <c r="AH2270" t="str">
        <f t="shared" si="1140"/>
        <v/>
      </c>
      <c r="AJ2270" s="41" t="str">
        <f t="shared" si="1141"/>
        <v/>
      </c>
      <c r="AK2270" s="42" t="str">
        <f t="shared" si="1142"/>
        <v/>
      </c>
      <c r="AL2270" s="41" t="str">
        <f t="shared" si="1143"/>
        <v/>
      </c>
      <c r="AM2270" s="41" t="str">
        <f t="shared" si="1144"/>
        <v/>
      </c>
      <c r="AN2270" s="41" t="str">
        <f t="shared" si="1145"/>
        <v/>
      </c>
      <c r="AO2270" s="42" t="str">
        <f t="shared" si="1146"/>
        <v/>
      </c>
      <c r="AP2270" s="41" t="str">
        <f t="shared" si="1147"/>
        <v/>
      </c>
      <c r="AQ2270" s="41" t="str">
        <f t="shared" si="1148"/>
        <v/>
      </c>
      <c r="AR2270" s="41" t="str">
        <f>IF($AQ2270="","",COUNTIFS(L_ChaveCob,$AQ2270,L_Ausencia,"&gt;"&amp;$W2270)+COUNTIFS($AQ$4:$AQ2270,$AQ2270,$W$4:$W2270,$W2270))</f>
        <v/>
      </c>
      <c r="AS2270" s="42">
        <f t="shared" si="1149"/>
        <v>0</v>
      </c>
      <c r="AT2270" s="42">
        <f t="shared" si="1150"/>
        <v>0</v>
      </c>
      <c r="AU2270" s="42">
        <f t="shared" si="1151"/>
        <v>0</v>
      </c>
    </row>
    <row r="2271" spans="1:47" x14ac:dyDescent="0.2">
      <c r="A2271" s="35"/>
      <c r="B2271" s="36"/>
      <c r="C2271" s="36"/>
      <c r="D2271" s="36"/>
      <c r="E2271" s="37"/>
      <c r="F2271" s="37"/>
      <c r="G2271" s="36"/>
      <c r="H2271" s="36"/>
      <c r="I2271" s="36"/>
      <c r="J2271" s="36"/>
      <c r="K2271" s="37"/>
      <c r="L2271" s="37"/>
      <c r="M2271" s="37"/>
      <c r="N2271" s="38" t="str">
        <f t="shared" si="1120"/>
        <v/>
      </c>
      <c r="O2271" t="str">
        <f t="shared" si="1121"/>
        <v/>
      </c>
      <c r="P2271" t="str">
        <f t="shared" si="1122"/>
        <v/>
      </c>
      <c r="Q2271" t="str">
        <f t="shared" si="1123"/>
        <v/>
      </c>
      <c r="R2271" t="str">
        <f t="shared" si="1124"/>
        <v/>
      </c>
      <c r="S2271" t="str">
        <f t="shared" si="1125"/>
        <v/>
      </c>
      <c r="T2271" s="39" t="str">
        <f t="shared" si="1126"/>
        <v/>
      </c>
      <c r="U2271" s="40">
        <f t="shared" si="1127"/>
        <v>0</v>
      </c>
      <c r="V2271" s="40">
        <f t="shared" si="1128"/>
        <v>0</v>
      </c>
      <c r="W2271" s="40">
        <f t="shared" si="1129"/>
        <v>0</v>
      </c>
      <c r="X2271" t="str">
        <f t="shared" si="1130"/>
        <v/>
      </c>
      <c r="Y2271" s="40">
        <f t="shared" si="1131"/>
        <v>0</v>
      </c>
      <c r="Z2271" s="40">
        <f t="shared" si="1132"/>
        <v>0</v>
      </c>
      <c r="AA2271" s="40">
        <f t="shared" si="1133"/>
        <v>0</v>
      </c>
      <c r="AB2271" s="40">
        <f t="shared" si="1134"/>
        <v>0</v>
      </c>
      <c r="AC2271" s="40">
        <f t="shared" si="1135"/>
        <v>0</v>
      </c>
      <c r="AD2271" s="39">
        <f t="shared" si="1136"/>
        <v>0</v>
      </c>
      <c r="AE2271" s="39">
        <f t="shared" si="1137"/>
        <v>0</v>
      </c>
      <c r="AF2271" t="str">
        <f t="shared" si="1138"/>
        <v/>
      </c>
      <c r="AG2271" t="str">
        <f t="shared" si="1139"/>
        <v/>
      </c>
      <c r="AH2271" t="str">
        <f t="shared" si="1140"/>
        <v/>
      </c>
      <c r="AJ2271" s="41" t="str">
        <f t="shared" si="1141"/>
        <v/>
      </c>
      <c r="AK2271" s="42" t="str">
        <f t="shared" si="1142"/>
        <v/>
      </c>
      <c r="AL2271" s="41" t="str">
        <f t="shared" si="1143"/>
        <v/>
      </c>
      <c r="AM2271" s="41" t="str">
        <f t="shared" si="1144"/>
        <v/>
      </c>
      <c r="AN2271" s="41" t="str">
        <f t="shared" si="1145"/>
        <v/>
      </c>
      <c r="AO2271" s="42" t="str">
        <f t="shared" si="1146"/>
        <v/>
      </c>
      <c r="AP2271" s="41" t="str">
        <f t="shared" si="1147"/>
        <v/>
      </c>
      <c r="AQ2271" s="41" t="str">
        <f t="shared" si="1148"/>
        <v/>
      </c>
      <c r="AR2271" s="41" t="str">
        <f>IF($AQ2271="","",COUNTIFS(L_ChaveCob,$AQ2271,L_Ausencia,"&gt;"&amp;$W2271)+COUNTIFS($AQ$4:$AQ2271,$AQ2271,$W$4:$W2271,$W2271))</f>
        <v/>
      </c>
      <c r="AS2271" s="42">
        <f t="shared" si="1149"/>
        <v>0</v>
      </c>
      <c r="AT2271" s="42">
        <f t="shared" si="1150"/>
        <v>0</v>
      </c>
      <c r="AU2271" s="42">
        <f t="shared" si="1151"/>
        <v>0</v>
      </c>
    </row>
    <row r="2272" spans="1:47" x14ac:dyDescent="0.2">
      <c r="A2272" s="35"/>
      <c r="B2272" s="36"/>
      <c r="C2272" s="36"/>
      <c r="D2272" s="36"/>
      <c r="E2272" s="37"/>
      <c r="F2272" s="37"/>
      <c r="G2272" s="36"/>
      <c r="H2272" s="36"/>
      <c r="I2272" s="36"/>
      <c r="J2272" s="36"/>
      <c r="K2272" s="37"/>
      <c r="L2272" s="37"/>
      <c r="M2272" s="37"/>
      <c r="N2272" s="38" t="str">
        <f t="shared" si="1120"/>
        <v/>
      </c>
      <c r="O2272" t="str">
        <f t="shared" si="1121"/>
        <v/>
      </c>
      <c r="P2272" t="str">
        <f t="shared" si="1122"/>
        <v/>
      </c>
      <c r="Q2272" t="str">
        <f t="shared" si="1123"/>
        <v/>
      </c>
      <c r="R2272" t="str">
        <f t="shared" si="1124"/>
        <v/>
      </c>
      <c r="S2272" t="str">
        <f t="shared" si="1125"/>
        <v/>
      </c>
      <c r="T2272" s="39" t="str">
        <f t="shared" si="1126"/>
        <v/>
      </c>
      <c r="U2272" s="40">
        <f t="shared" si="1127"/>
        <v>0</v>
      </c>
      <c r="V2272" s="40">
        <f t="shared" si="1128"/>
        <v>0</v>
      </c>
      <c r="W2272" s="40">
        <f t="shared" si="1129"/>
        <v>0</v>
      </c>
      <c r="X2272" t="str">
        <f t="shared" si="1130"/>
        <v/>
      </c>
      <c r="Y2272" s="40">
        <f t="shared" si="1131"/>
        <v>0</v>
      </c>
      <c r="Z2272" s="40">
        <f t="shared" si="1132"/>
        <v>0</v>
      </c>
      <c r="AA2272" s="40">
        <f t="shared" si="1133"/>
        <v>0</v>
      </c>
      <c r="AB2272" s="40">
        <f t="shared" si="1134"/>
        <v>0</v>
      </c>
      <c r="AC2272" s="40">
        <f t="shared" si="1135"/>
        <v>0</v>
      </c>
      <c r="AD2272" s="39">
        <f t="shared" si="1136"/>
        <v>0</v>
      </c>
      <c r="AE2272" s="39">
        <f t="shared" si="1137"/>
        <v>0</v>
      </c>
      <c r="AF2272" t="str">
        <f t="shared" si="1138"/>
        <v/>
      </c>
      <c r="AG2272" t="str">
        <f t="shared" si="1139"/>
        <v/>
      </c>
      <c r="AH2272" t="str">
        <f t="shared" si="1140"/>
        <v/>
      </c>
      <c r="AJ2272" s="41" t="str">
        <f t="shared" si="1141"/>
        <v/>
      </c>
      <c r="AK2272" s="42" t="str">
        <f t="shared" si="1142"/>
        <v/>
      </c>
      <c r="AL2272" s="41" t="str">
        <f t="shared" si="1143"/>
        <v/>
      </c>
      <c r="AM2272" s="41" t="str">
        <f t="shared" si="1144"/>
        <v/>
      </c>
      <c r="AN2272" s="41" t="str">
        <f t="shared" si="1145"/>
        <v/>
      </c>
      <c r="AO2272" s="42" t="str">
        <f t="shared" si="1146"/>
        <v/>
      </c>
      <c r="AP2272" s="41" t="str">
        <f t="shared" si="1147"/>
        <v/>
      </c>
      <c r="AQ2272" s="41" t="str">
        <f t="shared" si="1148"/>
        <v/>
      </c>
      <c r="AR2272" s="41" t="str">
        <f>IF($AQ2272="","",COUNTIFS(L_ChaveCob,$AQ2272,L_Ausencia,"&gt;"&amp;$W2272)+COUNTIFS($AQ$4:$AQ2272,$AQ2272,$W$4:$W2272,$W2272))</f>
        <v/>
      </c>
      <c r="AS2272" s="42">
        <f t="shared" si="1149"/>
        <v>0</v>
      </c>
      <c r="AT2272" s="42">
        <f t="shared" si="1150"/>
        <v>0</v>
      </c>
      <c r="AU2272" s="42">
        <f t="shared" si="1151"/>
        <v>0</v>
      </c>
    </row>
    <row r="2273" spans="1:47" x14ac:dyDescent="0.2">
      <c r="A2273" s="35"/>
      <c r="B2273" s="36"/>
      <c r="C2273" s="36"/>
      <c r="D2273" s="36"/>
      <c r="E2273" s="37"/>
      <c r="F2273" s="37"/>
      <c r="G2273" s="36"/>
      <c r="H2273" s="36"/>
      <c r="I2273" s="36"/>
      <c r="J2273" s="36"/>
      <c r="K2273" s="37"/>
      <c r="L2273" s="37"/>
      <c r="M2273" s="37"/>
      <c r="N2273" s="38" t="str">
        <f t="shared" si="1120"/>
        <v/>
      </c>
      <c r="O2273" t="str">
        <f t="shared" si="1121"/>
        <v/>
      </c>
      <c r="P2273" t="str">
        <f t="shared" si="1122"/>
        <v/>
      </c>
      <c r="Q2273" t="str">
        <f t="shared" si="1123"/>
        <v/>
      </c>
      <c r="R2273" t="str">
        <f t="shared" si="1124"/>
        <v/>
      </c>
      <c r="S2273" t="str">
        <f t="shared" si="1125"/>
        <v/>
      </c>
      <c r="T2273" s="39" t="str">
        <f t="shared" si="1126"/>
        <v/>
      </c>
      <c r="U2273" s="40">
        <f t="shared" si="1127"/>
        <v>0</v>
      </c>
      <c r="V2273" s="40">
        <f t="shared" si="1128"/>
        <v>0</v>
      </c>
      <c r="W2273" s="40">
        <f t="shared" si="1129"/>
        <v>0</v>
      </c>
      <c r="X2273" t="str">
        <f t="shared" si="1130"/>
        <v/>
      </c>
      <c r="Y2273" s="40">
        <f t="shared" si="1131"/>
        <v>0</v>
      </c>
      <c r="Z2273" s="40">
        <f t="shared" si="1132"/>
        <v>0</v>
      </c>
      <c r="AA2273" s="40">
        <f t="shared" si="1133"/>
        <v>0</v>
      </c>
      <c r="AB2273" s="40">
        <f t="shared" si="1134"/>
        <v>0</v>
      </c>
      <c r="AC2273" s="40">
        <f t="shared" si="1135"/>
        <v>0</v>
      </c>
      <c r="AD2273" s="39">
        <f t="shared" si="1136"/>
        <v>0</v>
      </c>
      <c r="AE2273" s="39">
        <f t="shared" si="1137"/>
        <v>0</v>
      </c>
      <c r="AF2273" t="str">
        <f t="shared" si="1138"/>
        <v/>
      </c>
      <c r="AG2273" t="str">
        <f t="shared" si="1139"/>
        <v/>
      </c>
      <c r="AH2273" t="str">
        <f t="shared" si="1140"/>
        <v/>
      </c>
      <c r="AJ2273" s="41" t="str">
        <f t="shared" si="1141"/>
        <v/>
      </c>
      <c r="AK2273" s="42" t="str">
        <f t="shared" si="1142"/>
        <v/>
      </c>
      <c r="AL2273" s="41" t="str">
        <f t="shared" si="1143"/>
        <v/>
      </c>
      <c r="AM2273" s="41" t="str">
        <f t="shared" si="1144"/>
        <v/>
      </c>
      <c r="AN2273" s="41" t="str">
        <f t="shared" si="1145"/>
        <v/>
      </c>
      <c r="AO2273" s="42" t="str">
        <f t="shared" si="1146"/>
        <v/>
      </c>
      <c r="AP2273" s="41" t="str">
        <f t="shared" si="1147"/>
        <v/>
      </c>
      <c r="AQ2273" s="41" t="str">
        <f t="shared" si="1148"/>
        <v/>
      </c>
      <c r="AR2273" s="41" t="str">
        <f>IF($AQ2273="","",COUNTIFS(L_ChaveCob,$AQ2273,L_Ausencia,"&gt;"&amp;$W2273)+COUNTIFS($AQ$4:$AQ2273,$AQ2273,$W$4:$W2273,$W2273))</f>
        <v/>
      </c>
      <c r="AS2273" s="42">
        <f t="shared" si="1149"/>
        <v>0</v>
      </c>
      <c r="AT2273" s="42">
        <f t="shared" si="1150"/>
        <v>0</v>
      </c>
      <c r="AU2273" s="42">
        <f t="shared" si="1151"/>
        <v>0</v>
      </c>
    </row>
    <row r="2274" spans="1:47" x14ac:dyDescent="0.2">
      <c r="A2274" s="35"/>
      <c r="B2274" s="36"/>
      <c r="C2274" s="36"/>
      <c r="D2274" s="36"/>
      <c r="E2274" s="37"/>
      <c r="F2274" s="37"/>
      <c r="G2274" s="36"/>
      <c r="H2274" s="36"/>
      <c r="I2274" s="36"/>
      <c r="J2274" s="36"/>
      <c r="K2274" s="37"/>
      <c r="L2274" s="37"/>
      <c r="M2274" s="37"/>
      <c r="N2274" s="38" t="str">
        <f t="shared" si="1120"/>
        <v/>
      </c>
      <c r="O2274" t="str">
        <f t="shared" si="1121"/>
        <v/>
      </c>
      <c r="P2274" t="str">
        <f t="shared" si="1122"/>
        <v/>
      </c>
      <c r="Q2274" t="str">
        <f t="shared" si="1123"/>
        <v/>
      </c>
      <c r="R2274" t="str">
        <f t="shared" si="1124"/>
        <v/>
      </c>
      <c r="S2274" t="str">
        <f t="shared" si="1125"/>
        <v/>
      </c>
      <c r="T2274" s="39" t="str">
        <f t="shared" si="1126"/>
        <v/>
      </c>
      <c r="U2274" s="40">
        <f t="shared" si="1127"/>
        <v>0</v>
      </c>
      <c r="V2274" s="40">
        <f t="shared" si="1128"/>
        <v>0</v>
      </c>
      <c r="W2274" s="40">
        <f t="shared" si="1129"/>
        <v>0</v>
      </c>
      <c r="X2274" t="str">
        <f t="shared" si="1130"/>
        <v/>
      </c>
      <c r="Y2274" s="40">
        <f t="shared" si="1131"/>
        <v>0</v>
      </c>
      <c r="Z2274" s="40">
        <f t="shared" si="1132"/>
        <v>0</v>
      </c>
      <c r="AA2274" s="40">
        <f t="shared" si="1133"/>
        <v>0</v>
      </c>
      <c r="AB2274" s="40">
        <f t="shared" si="1134"/>
        <v>0</v>
      </c>
      <c r="AC2274" s="40">
        <f t="shared" si="1135"/>
        <v>0</v>
      </c>
      <c r="AD2274" s="39">
        <f t="shared" si="1136"/>
        <v>0</v>
      </c>
      <c r="AE2274" s="39">
        <f t="shared" si="1137"/>
        <v>0</v>
      </c>
      <c r="AF2274" t="str">
        <f t="shared" si="1138"/>
        <v/>
      </c>
      <c r="AG2274" t="str">
        <f t="shared" si="1139"/>
        <v/>
      </c>
      <c r="AH2274" t="str">
        <f t="shared" si="1140"/>
        <v/>
      </c>
      <c r="AJ2274" s="41" t="str">
        <f t="shared" si="1141"/>
        <v/>
      </c>
      <c r="AK2274" s="42" t="str">
        <f t="shared" si="1142"/>
        <v/>
      </c>
      <c r="AL2274" s="41" t="str">
        <f t="shared" si="1143"/>
        <v/>
      </c>
      <c r="AM2274" s="41" t="str">
        <f t="shared" si="1144"/>
        <v/>
      </c>
      <c r="AN2274" s="41" t="str">
        <f t="shared" si="1145"/>
        <v/>
      </c>
      <c r="AO2274" s="42" t="str">
        <f t="shared" si="1146"/>
        <v/>
      </c>
      <c r="AP2274" s="41" t="str">
        <f t="shared" si="1147"/>
        <v/>
      </c>
      <c r="AQ2274" s="41" t="str">
        <f t="shared" si="1148"/>
        <v/>
      </c>
      <c r="AR2274" s="41" t="str">
        <f>IF($AQ2274="","",COUNTIFS(L_ChaveCob,$AQ2274,L_Ausencia,"&gt;"&amp;$W2274)+COUNTIFS($AQ$4:$AQ2274,$AQ2274,$W$4:$W2274,$W2274))</f>
        <v/>
      </c>
      <c r="AS2274" s="42">
        <f t="shared" si="1149"/>
        <v>0</v>
      </c>
      <c r="AT2274" s="42">
        <f t="shared" si="1150"/>
        <v>0</v>
      </c>
      <c r="AU2274" s="42">
        <f t="shared" si="1151"/>
        <v>0</v>
      </c>
    </row>
    <row r="2275" spans="1:47" x14ac:dyDescent="0.2">
      <c r="A2275" s="35"/>
      <c r="B2275" s="36"/>
      <c r="C2275" s="36"/>
      <c r="D2275" s="36"/>
      <c r="E2275" s="37"/>
      <c r="F2275" s="37"/>
      <c r="G2275" s="36"/>
      <c r="H2275" s="36"/>
      <c r="I2275" s="36"/>
      <c r="J2275" s="36"/>
      <c r="K2275" s="37"/>
      <c r="L2275" s="37"/>
      <c r="M2275" s="37"/>
      <c r="N2275" s="38" t="str">
        <f t="shared" si="1120"/>
        <v/>
      </c>
      <c r="O2275" t="str">
        <f t="shared" si="1121"/>
        <v/>
      </c>
      <c r="P2275" t="str">
        <f t="shared" si="1122"/>
        <v/>
      </c>
      <c r="Q2275" t="str">
        <f t="shared" si="1123"/>
        <v/>
      </c>
      <c r="R2275" t="str">
        <f t="shared" si="1124"/>
        <v/>
      </c>
      <c r="S2275" t="str">
        <f t="shared" si="1125"/>
        <v/>
      </c>
      <c r="T2275" s="39" t="str">
        <f t="shared" si="1126"/>
        <v/>
      </c>
      <c r="U2275" s="40">
        <f t="shared" si="1127"/>
        <v>0</v>
      </c>
      <c r="V2275" s="40">
        <f t="shared" si="1128"/>
        <v>0</v>
      </c>
      <c r="W2275" s="40">
        <f t="shared" si="1129"/>
        <v>0</v>
      </c>
      <c r="X2275" t="str">
        <f t="shared" si="1130"/>
        <v/>
      </c>
      <c r="Y2275" s="40">
        <f t="shared" si="1131"/>
        <v>0</v>
      </c>
      <c r="Z2275" s="40">
        <f t="shared" si="1132"/>
        <v>0</v>
      </c>
      <c r="AA2275" s="40">
        <f t="shared" si="1133"/>
        <v>0</v>
      </c>
      <c r="AB2275" s="40">
        <f t="shared" si="1134"/>
        <v>0</v>
      </c>
      <c r="AC2275" s="40">
        <f t="shared" si="1135"/>
        <v>0</v>
      </c>
      <c r="AD2275" s="39">
        <f t="shared" si="1136"/>
        <v>0</v>
      </c>
      <c r="AE2275" s="39">
        <f t="shared" si="1137"/>
        <v>0</v>
      </c>
      <c r="AF2275" t="str">
        <f t="shared" si="1138"/>
        <v/>
      </c>
      <c r="AG2275" t="str">
        <f t="shared" si="1139"/>
        <v/>
      </c>
      <c r="AH2275" t="str">
        <f t="shared" si="1140"/>
        <v/>
      </c>
      <c r="AJ2275" s="41" t="str">
        <f t="shared" si="1141"/>
        <v/>
      </c>
      <c r="AK2275" s="42" t="str">
        <f t="shared" si="1142"/>
        <v/>
      </c>
      <c r="AL2275" s="41" t="str">
        <f t="shared" si="1143"/>
        <v/>
      </c>
      <c r="AM2275" s="41" t="str">
        <f t="shared" si="1144"/>
        <v/>
      </c>
      <c r="AN2275" s="41" t="str">
        <f t="shared" si="1145"/>
        <v/>
      </c>
      <c r="AO2275" s="42" t="str">
        <f t="shared" si="1146"/>
        <v/>
      </c>
      <c r="AP2275" s="41" t="str">
        <f t="shared" si="1147"/>
        <v/>
      </c>
      <c r="AQ2275" s="41" t="str">
        <f t="shared" si="1148"/>
        <v/>
      </c>
      <c r="AR2275" s="41" t="str">
        <f>IF($AQ2275="","",COUNTIFS(L_ChaveCob,$AQ2275,L_Ausencia,"&gt;"&amp;$W2275)+COUNTIFS($AQ$4:$AQ2275,$AQ2275,$W$4:$W2275,$W2275))</f>
        <v/>
      </c>
      <c r="AS2275" s="42">
        <f t="shared" si="1149"/>
        <v>0</v>
      </c>
      <c r="AT2275" s="42">
        <f t="shared" si="1150"/>
        <v>0</v>
      </c>
      <c r="AU2275" s="42">
        <f t="shared" si="1151"/>
        <v>0</v>
      </c>
    </row>
    <row r="2276" spans="1:47" x14ac:dyDescent="0.2">
      <c r="A2276" s="35"/>
      <c r="B2276" s="36"/>
      <c r="C2276" s="36"/>
      <c r="D2276" s="36"/>
      <c r="E2276" s="37"/>
      <c r="F2276" s="37"/>
      <c r="G2276" s="36"/>
      <c r="H2276" s="36"/>
      <c r="I2276" s="36"/>
      <c r="J2276" s="36"/>
      <c r="K2276" s="37"/>
      <c r="L2276" s="37"/>
      <c r="M2276" s="37"/>
      <c r="N2276" s="38" t="str">
        <f t="shared" si="1120"/>
        <v/>
      </c>
      <c r="O2276" t="str">
        <f t="shared" si="1121"/>
        <v/>
      </c>
      <c r="P2276" t="str">
        <f t="shared" si="1122"/>
        <v/>
      </c>
      <c r="Q2276" t="str">
        <f t="shared" si="1123"/>
        <v/>
      </c>
      <c r="R2276" t="str">
        <f t="shared" si="1124"/>
        <v/>
      </c>
      <c r="S2276" t="str">
        <f t="shared" si="1125"/>
        <v/>
      </c>
      <c r="T2276" s="39" t="str">
        <f t="shared" si="1126"/>
        <v/>
      </c>
      <c r="U2276" s="40">
        <f t="shared" si="1127"/>
        <v>0</v>
      </c>
      <c r="V2276" s="40">
        <f t="shared" si="1128"/>
        <v>0</v>
      </c>
      <c r="W2276" s="40">
        <f t="shared" si="1129"/>
        <v>0</v>
      </c>
      <c r="X2276" t="str">
        <f t="shared" si="1130"/>
        <v/>
      </c>
      <c r="Y2276" s="40">
        <f t="shared" si="1131"/>
        <v>0</v>
      </c>
      <c r="Z2276" s="40">
        <f t="shared" si="1132"/>
        <v>0</v>
      </c>
      <c r="AA2276" s="40">
        <f t="shared" si="1133"/>
        <v>0</v>
      </c>
      <c r="AB2276" s="40">
        <f t="shared" si="1134"/>
        <v>0</v>
      </c>
      <c r="AC2276" s="40">
        <f t="shared" si="1135"/>
        <v>0</v>
      </c>
      <c r="AD2276" s="39">
        <f t="shared" si="1136"/>
        <v>0</v>
      </c>
      <c r="AE2276" s="39">
        <f t="shared" si="1137"/>
        <v>0</v>
      </c>
      <c r="AF2276" t="str">
        <f t="shared" si="1138"/>
        <v/>
      </c>
      <c r="AG2276" t="str">
        <f t="shared" si="1139"/>
        <v/>
      </c>
      <c r="AH2276" t="str">
        <f t="shared" si="1140"/>
        <v/>
      </c>
      <c r="AJ2276" s="41" t="str">
        <f t="shared" si="1141"/>
        <v/>
      </c>
      <c r="AK2276" s="42" t="str">
        <f t="shared" si="1142"/>
        <v/>
      </c>
      <c r="AL2276" s="41" t="str">
        <f t="shared" si="1143"/>
        <v/>
      </c>
      <c r="AM2276" s="41" t="str">
        <f t="shared" si="1144"/>
        <v/>
      </c>
      <c r="AN2276" s="41" t="str">
        <f t="shared" si="1145"/>
        <v/>
      </c>
      <c r="AO2276" s="42" t="str">
        <f t="shared" si="1146"/>
        <v/>
      </c>
      <c r="AP2276" s="41" t="str">
        <f t="shared" si="1147"/>
        <v/>
      </c>
      <c r="AQ2276" s="41" t="str">
        <f t="shared" si="1148"/>
        <v/>
      </c>
      <c r="AR2276" s="41" t="str">
        <f>IF($AQ2276="","",COUNTIFS(L_ChaveCob,$AQ2276,L_Ausencia,"&gt;"&amp;$W2276)+COUNTIFS($AQ$4:$AQ2276,$AQ2276,$W$4:$W2276,$W2276))</f>
        <v/>
      </c>
      <c r="AS2276" s="42">
        <f t="shared" si="1149"/>
        <v>0</v>
      </c>
      <c r="AT2276" s="42">
        <f t="shared" si="1150"/>
        <v>0</v>
      </c>
      <c r="AU2276" s="42">
        <f t="shared" si="1151"/>
        <v>0</v>
      </c>
    </row>
    <row r="2277" spans="1:47" x14ac:dyDescent="0.2">
      <c r="A2277" s="35"/>
      <c r="B2277" s="36"/>
      <c r="C2277" s="36"/>
      <c r="D2277" s="36"/>
      <c r="E2277" s="37"/>
      <c r="F2277" s="37"/>
      <c r="G2277" s="36"/>
      <c r="H2277" s="36"/>
      <c r="I2277" s="36"/>
      <c r="J2277" s="36"/>
      <c r="K2277" s="37"/>
      <c r="L2277" s="37"/>
      <c r="M2277" s="37"/>
      <c r="N2277" s="38" t="str">
        <f t="shared" si="1120"/>
        <v/>
      </c>
      <c r="O2277" t="str">
        <f t="shared" si="1121"/>
        <v/>
      </c>
      <c r="P2277" t="str">
        <f t="shared" si="1122"/>
        <v/>
      </c>
      <c r="Q2277" t="str">
        <f t="shared" si="1123"/>
        <v/>
      </c>
      <c r="R2277" t="str">
        <f t="shared" si="1124"/>
        <v/>
      </c>
      <c r="S2277" t="str">
        <f t="shared" si="1125"/>
        <v/>
      </c>
      <c r="T2277" s="39" t="str">
        <f t="shared" si="1126"/>
        <v/>
      </c>
      <c r="U2277" s="40">
        <f t="shared" si="1127"/>
        <v>0</v>
      </c>
      <c r="V2277" s="40">
        <f t="shared" si="1128"/>
        <v>0</v>
      </c>
      <c r="W2277" s="40">
        <f t="shared" si="1129"/>
        <v>0</v>
      </c>
      <c r="X2277" t="str">
        <f t="shared" si="1130"/>
        <v/>
      </c>
      <c r="Y2277" s="40">
        <f t="shared" si="1131"/>
        <v>0</v>
      </c>
      <c r="Z2277" s="40">
        <f t="shared" si="1132"/>
        <v>0</v>
      </c>
      <c r="AA2277" s="40">
        <f t="shared" si="1133"/>
        <v>0</v>
      </c>
      <c r="AB2277" s="40">
        <f t="shared" si="1134"/>
        <v>0</v>
      </c>
      <c r="AC2277" s="40">
        <f t="shared" si="1135"/>
        <v>0</v>
      </c>
      <c r="AD2277" s="39">
        <f t="shared" si="1136"/>
        <v>0</v>
      </c>
      <c r="AE2277" s="39">
        <f t="shared" si="1137"/>
        <v>0</v>
      </c>
      <c r="AF2277" t="str">
        <f t="shared" si="1138"/>
        <v/>
      </c>
      <c r="AG2277" t="str">
        <f t="shared" si="1139"/>
        <v/>
      </c>
      <c r="AH2277" t="str">
        <f t="shared" si="1140"/>
        <v/>
      </c>
      <c r="AJ2277" s="41" t="str">
        <f t="shared" si="1141"/>
        <v/>
      </c>
      <c r="AK2277" s="42" t="str">
        <f t="shared" si="1142"/>
        <v/>
      </c>
      <c r="AL2277" s="41" t="str">
        <f t="shared" si="1143"/>
        <v/>
      </c>
      <c r="AM2277" s="41" t="str">
        <f t="shared" si="1144"/>
        <v/>
      </c>
      <c r="AN2277" s="41" t="str">
        <f t="shared" si="1145"/>
        <v/>
      </c>
      <c r="AO2277" s="42" t="str">
        <f t="shared" si="1146"/>
        <v/>
      </c>
      <c r="AP2277" s="41" t="str">
        <f t="shared" si="1147"/>
        <v/>
      </c>
      <c r="AQ2277" s="41" t="str">
        <f t="shared" si="1148"/>
        <v/>
      </c>
      <c r="AR2277" s="41" t="str">
        <f>IF($AQ2277="","",COUNTIFS(L_ChaveCob,$AQ2277,L_Ausencia,"&gt;"&amp;$W2277)+COUNTIFS($AQ$4:$AQ2277,$AQ2277,$W$4:$W2277,$W2277))</f>
        <v/>
      </c>
      <c r="AS2277" s="42">
        <f t="shared" si="1149"/>
        <v>0</v>
      </c>
      <c r="AT2277" s="42">
        <f t="shared" si="1150"/>
        <v>0</v>
      </c>
      <c r="AU2277" s="42">
        <f t="shared" si="1151"/>
        <v>0</v>
      </c>
    </row>
    <row r="2278" spans="1:47" x14ac:dyDescent="0.2">
      <c r="A2278" s="35"/>
      <c r="B2278" s="36"/>
      <c r="C2278" s="36"/>
      <c r="D2278" s="36"/>
      <c r="E2278" s="37"/>
      <c r="F2278" s="37"/>
      <c r="G2278" s="36"/>
      <c r="H2278" s="36"/>
      <c r="I2278" s="36"/>
      <c r="J2278" s="36"/>
      <c r="K2278" s="37"/>
      <c r="L2278" s="37"/>
      <c r="M2278" s="37"/>
      <c r="N2278" s="38" t="str">
        <f t="shared" si="1120"/>
        <v/>
      </c>
      <c r="O2278" t="str">
        <f t="shared" si="1121"/>
        <v/>
      </c>
      <c r="P2278" t="str">
        <f t="shared" si="1122"/>
        <v/>
      </c>
      <c r="Q2278" t="str">
        <f t="shared" si="1123"/>
        <v/>
      </c>
      <c r="R2278" t="str">
        <f t="shared" si="1124"/>
        <v/>
      </c>
      <c r="S2278" t="str">
        <f t="shared" si="1125"/>
        <v/>
      </c>
      <c r="T2278" s="39" t="str">
        <f t="shared" si="1126"/>
        <v/>
      </c>
      <c r="U2278" s="40">
        <f t="shared" si="1127"/>
        <v>0</v>
      </c>
      <c r="V2278" s="40">
        <f t="shared" si="1128"/>
        <v>0</v>
      </c>
      <c r="W2278" s="40">
        <f t="shared" si="1129"/>
        <v>0</v>
      </c>
      <c r="X2278" t="str">
        <f t="shared" si="1130"/>
        <v/>
      </c>
      <c r="Y2278" s="40">
        <f t="shared" si="1131"/>
        <v>0</v>
      </c>
      <c r="Z2278" s="40">
        <f t="shared" si="1132"/>
        <v>0</v>
      </c>
      <c r="AA2278" s="40">
        <f t="shared" si="1133"/>
        <v>0</v>
      </c>
      <c r="AB2278" s="40">
        <f t="shared" si="1134"/>
        <v>0</v>
      </c>
      <c r="AC2278" s="40">
        <f t="shared" si="1135"/>
        <v>0</v>
      </c>
      <c r="AD2278" s="39">
        <f t="shared" si="1136"/>
        <v>0</v>
      </c>
      <c r="AE2278" s="39">
        <f t="shared" si="1137"/>
        <v>0</v>
      </c>
      <c r="AF2278" t="str">
        <f t="shared" si="1138"/>
        <v/>
      </c>
      <c r="AG2278" t="str">
        <f t="shared" si="1139"/>
        <v/>
      </c>
      <c r="AH2278" t="str">
        <f t="shared" si="1140"/>
        <v/>
      </c>
      <c r="AJ2278" s="41" t="str">
        <f t="shared" si="1141"/>
        <v/>
      </c>
      <c r="AK2278" s="42" t="str">
        <f t="shared" si="1142"/>
        <v/>
      </c>
      <c r="AL2278" s="41" t="str">
        <f t="shared" si="1143"/>
        <v/>
      </c>
      <c r="AM2278" s="41" t="str">
        <f t="shared" si="1144"/>
        <v/>
      </c>
      <c r="AN2278" s="41" t="str">
        <f t="shared" si="1145"/>
        <v/>
      </c>
      <c r="AO2278" s="42" t="str">
        <f t="shared" si="1146"/>
        <v/>
      </c>
      <c r="AP2278" s="41" t="str">
        <f t="shared" si="1147"/>
        <v/>
      </c>
      <c r="AQ2278" s="41" t="str">
        <f t="shared" si="1148"/>
        <v/>
      </c>
      <c r="AR2278" s="41" t="str">
        <f>IF($AQ2278="","",COUNTIFS(L_ChaveCob,$AQ2278,L_Ausencia,"&gt;"&amp;$W2278)+COUNTIFS($AQ$4:$AQ2278,$AQ2278,$W$4:$W2278,$W2278))</f>
        <v/>
      </c>
      <c r="AS2278" s="42">
        <f t="shared" si="1149"/>
        <v>0</v>
      </c>
      <c r="AT2278" s="42">
        <f t="shared" si="1150"/>
        <v>0</v>
      </c>
      <c r="AU2278" s="42">
        <f t="shared" si="1151"/>
        <v>0</v>
      </c>
    </row>
    <row r="2279" spans="1:47" x14ac:dyDescent="0.2">
      <c r="A2279" s="35"/>
      <c r="B2279" s="36"/>
      <c r="C2279" s="36"/>
      <c r="D2279" s="36"/>
      <c r="E2279" s="37"/>
      <c r="F2279" s="37"/>
      <c r="G2279" s="36"/>
      <c r="H2279" s="36"/>
      <c r="I2279" s="36"/>
      <c r="J2279" s="36"/>
      <c r="K2279" s="37"/>
      <c r="L2279" s="37"/>
      <c r="M2279" s="37"/>
      <c r="N2279" s="38" t="str">
        <f t="shared" si="1120"/>
        <v/>
      </c>
      <c r="O2279" t="str">
        <f t="shared" si="1121"/>
        <v/>
      </c>
      <c r="P2279" t="str">
        <f t="shared" si="1122"/>
        <v/>
      </c>
      <c r="Q2279" t="str">
        <f t="shared" si="1123"/>
        <v/>
      </c>
      <c r="R2279" t="str">
        <f t="shared" si="1124"/>
        <v/>
      </c>
      <c r="S2279" t="str">
        <f t="shared" si="1125"/>
        <v/>
      </c>
      <c r="T2279" s="39" t="str">
        <f t="shared" si="1126"/>
        <v/>
      </c>
      <c r="U2279" s="40">
        <f t="shared" si="1127"/>
        <v>0</v>
      </c>
      <c r="V2279" s="40">
        <f t="shared" si="1128"/>
        <v>0</v>
      </c>
      <c r="W2279" s="40">
        <f t="shared" si="1129"/>
        <v>0</v>
      </c>
      <c r="X2279" t="str">
        <f t="shared" si="1130"/>
        <v/>
      </c>
      <c r="Y2279" s="40">
        <f t="shared" si="1131"/>
        <v>0</v>
      </c>
      <c r="Z2279" s="40">
        <f t="shared" si="1132"/>
        <v>0</v>
      </c>
      <c r="AA2279" s="40">
        <f t="shared" si="1133"/>
        <v>0</v>
      </c>
      <c r="AB2279" s="40">
        <f t="shared" si="1134"/>
        <v>0</v>
      </c>
      <c r="AC2279" s="40">
        <f t="shared" si="1135"/>
        <v>0</v>
      </c>
      <c r="AD2279" s="39">
        <f t="shared" si="1136"/>
        <v>0</v>
      </c>
      <c r="AE2279" s="39">
        <f t="shared" si="1137"/>
        <v>0</v>
      </c>
      <c r="AF2279" t="str">
        <f t="shared" si="1138"/>
        <v/>
      </c>
      <c r="AG2279" t="str">
        <f t="shared" si="1139"/>
        <v/>
      </c>
      <c r="AH2279" t="str">
        <f t="shared" si="1140"/>
        <v/>
      </c>
      <c r="AJ2279" s="41" t="str">
        <f t="shared" si="1141"/>
        <v/>
      </c>
      <c r="AK2279" s="42" t="str">
        <f t="shared" si="1142"/>
        <v/>
      </c>
      <c r="AL2279" s="41" t="str">
        <f t="shared" si="1143"/>
        <v/>
      </c>
      <c r="AM2279" s="41" t="str">
        <f t="shared" si="1144"/>
        <v/>
      </c>
      <c r="AN2279" s="41" t="str">
        <f t="shared" si="1145"/>
        <v/>
      </c>
      <c r="AO2279" s="42" t="str">
        <f t="shared" si="1146"/>
        <v/>
      </c>
      <c r="AP2279" s="41" t="str">
        <f t="shared" si="1147"/>
        <v/>
      </c>
      <c r="AQ2279" s="41" t="str">
        <f t="shared" si="1148"/>
        <v/>
      </c>
      <c r="AR2279" s="41" t="str">
        <f>IF($AQ2279="","",COUNTIFS(L_ChaveCob,$AQ2279,L_Ausencia,"&gt;"&amp;$W2279)+COUNTIFS($AQ$4:$AQ2279,$AQ2279,$W$4:$W2279,$W2279))</f>
        <v/>
      </c>
      <c r="AS2279" s="42">
        <f t="shared" si="1149"/>
        <v>0</v>
      </c>
      <c r="AT2279" s="42">
        <f t="shared" si="1150"/>
        <v>0</v>
      </c>
      <c r="AU2279" s="42">
        <f t="shared" si="1151"/>
        <v>0</v>
      </c>
    </row>
    <row r="2280" spans="1:47" x14ac:dyDescent="0.2">
      <c r="A2280" s="35"/>
      <c r="B2280" s="36"/>
      <c r="C2280" s="36"/>
      <c r="D2280" s="36"/>
      <c r="E2280" s="37"/>
      <c r="F2280" s="37"/>
      <c r="G2280" s="36"/>
      <c r="H2280" s="36"/>
      <c r="I2280" s="36"/>
      <c r="J2280" s="36"/>
      <c r="K2280" s="37"/>
      <c r="L2280" s="37"/>
      <c r="M2280" s="37"/>
      <c r="N2280" s="38" t="str">
        <f t="shared" si="1120"/>
        <v/>
      </c>
      <c r="O2280" t="str">
        <f t="shared" si="1121"/>
        <v/>
      </c>
      <c r="P2280" t="str">
        <f t="shared" si="1122"/>
        <v/>
      </c>
      <c r="Q2280" t="str">
        <f t="shared" si="1123"/>
        <v/>
      </c>
      <c r="R2280" t="str">
        <f t="shared" si="1124"/>
        <v/>
      </c>
      <c r="S2280" t="str">
        <f t="shared" si="1125"/>
        <v/>
      </c>
      <c r="T2280" s="39" t="str">
        <f t="shared" si="1126"/>
        <v/>
      </c>
      <c r="U2280" s="40">
        <f t="shared" si="1127"/>
        <v>0</v>
      </c>
      <c r="V2280" s="40">
        <f t="shared" si="1128"/>
        <v>0</v>
      </c>
      <c r="W2280" s="40">
        <f t="shared" si="1129"/>
        <v>0</v>
      </c>
      <c r="X2280" t="str">
        <f t="shared" si="1130"/>
        <v/>
      </c>
      <c r="Y2280" s="40">
        <f t="shared" si="1131"/>
        <v>0</v>
      </c>
      <c r="Z2280" s="40">
        <f t="shared" si="1132"/>
        <v>0</v>
      </c>
      <c r="AA2280" s="40">
        <f t="shared" si="1133"/>
        <v>0</v>
      </c>
      <c r="AB2280" s="40">
        <f t="shared" si="1134"/>
        <v>0</v>
      </c>
      <c r="AC2280" s="40">
        <f t="shared" si="1135"/>
        <v>0</v>
      </c>
      <c r="AD2280" s="39">
        <f t="shared" si="1136"/>
        <v>0</v>
      </c>
      <c r="AE2280" s="39">
        <f t="shared" si="1137"/>
        <v>0</v>
      </c>
      <c r="AF2280" t="str">
        <f t="shared" si="1138"/>
        <v/>
      </c>
      <c r="AG2280" t="str">
        <f t="shared" si="1139"/>
        <v/>
      </c>
      <c r="AH2280" t="str">
        <f t="shared" si="1140"/>
        <v/>
      </c>
      <c r="AJ2280" s="41" t="str">
        <f t="shared" si="1141"/>
        <v/>
      </c>
      <c r="AK2280" s="42" t="str">
        <f t="shared" si="1142"/>
        <v/>
      </c>
      <c r="AL2280" s="41" t="str">
        <f t="shared" si="1143"/>
        <v/>
      </c>
      <c r="AM2280" s="41" t="str">
        <f t="shared" si="1144"/>
        <v/>
      </c>
      <c r="AN2280" s="41" t="str">
        <f t="shared" si="1145"/>
        <v/>
      </c>
      <c r="AO2280" s="42" t="str">
        <f t="shared" si="1146"/>
        <v/>
      </c>
      <c r="AP2280" s="41" t="str">
        <f t="shared" si="1147"/>
        <v/>
      </c>
      <c r="AQ2280" s="41" t="str">
        <f t="shared" si="1148"/>
        <v/>
      </c>
      <c r="AR2280" s="41" t="str">
        <f>IF($AQ2280="","",COUNTIFS(L_ChaveCob,$AQ2280,L_Ausencia,"&gt;"&amp;$W2280)+COUNTIFS($AQ$4:$AQ2280,$AQ2280,$W$4:$W2280,$W2280))</f>
        <v/>
      </c>
      <c r="AS2280" s="42">
        <f t="shared" si="1149"/>
        <v>0</v>
      </c>
      <c r="AT2280" s="42">
        <f t="shared" si="1150"/>
        <v>0</v>
      </c>
      <c r="AU2280" s="42">
        <f t="shared" si="1151"/>
        <v>0</v>
      </c>
    </row>
    <row r="2281" spans="1:47" x14ac:dyDescent="0.2">
      <c r="A2281" s="35"/>
      <c r="B2281" s="36"/>
      <c r="C2281" s="36"/>
      <c r="D2281" s="36"/>
      <c r="E2281" s="37"/>
      <c r="F2281" s="37"/>
      <c r="G2281" s="36"/>
      <c r="H2281" s="36"/>
      <c r="I2281" s="36"/>
      <c r="J2281" s="36"/>
      <c r="K2281" s="37"/>
      <c r="L2281" s="37"/>
      <c r="M2281" s="37"/>
      <c r="N2281" s="38" t="str">
        <f t="shared" si="1120"/>
        <v/>
      </c>
      <c r="O2281" t="str">
        <f t="shared" si="1121"/>
        <v/>
      </c>
      <c r="P2281" t="str">
        <f t="shared" si="1122"/>
        <v/>
      </c>
      <c r="Q2281" t="str">
        <f t="shared" si="1123"/>
        <v/>
      </c>
      <c r="R2281" t="str">
        <f t="shared" si="1124"/>
        <v/>
      </c>
      <c r="S2281" t="str">
        <f t="shared" si="1125"/>
        <v/>
      </c>
      <c r="T2281" s="39" t="str">
        <f t="shared" si="1126"/>
        <v/>
      </c>
      <c r="U2281" s="40">
        <f t="shared" si="1127"/>
        <v>0</v>
      </c>
      <c r="V2281" s="40">
        <f t="shared" si="1128"/>
        <v>0</v>
      </c>
      <c r="W2281" s="40">
        <f t="shared" si="1129"/>
        <v>0</v>
      </c>
      <c r="X2281" t="str">
        <f t="shared" si="1130"/>
        <v/>
      </c>
      <c r="Y2281" s="40">
        <f t="shared" si="1131"/>
        <v>0</v>
      </c>
      <c r="Z2281" s="40">
        <f t="shared" si="1132"/>
        <v>0</v>
      </c>
      <c r="AA2281" s="40">
        <f t="shared" si="1133"/>
        <v>0</v>
      </c>
      <c r="AB2281" s="40">
        <f t="shared" si="1134"/>
        <v>0</v>
      </c>
      <c r="AC2281" s="40">
        <f t="shared" si="1135"/>
        <v>0</v>
      </c>
      <c r="AD2281" s="39">
        <f t="shared" si="1136"/>
        <v>0</v>
      </c>
      <c r="AE2281" s="39">
        <f t="shared" si="1137"/>
        <v>0</v>
      </c>
      <c r="AF2281" t="str">
        <f t="shared" si="1138"/>
        <v/>
      </c>
      <c r="AG2281" t="str">
        <f t="shared" si="1139"/>
        <v/>
      </c>
      <c r="AH2281" t="str">
        <f t="shared" si="1140"/>
        <v/>
      </c>
      <c r="AJ2281" s="41" t="str">
        <f t="shared" si="1141"/>
        <v/>
      </c>
      <c r="AK2281" s="42" t="str">
        <f t="shared" si="1142"/>
        <v/>
      </c>
      <c r="AL2281" s="41" t="str">
        <f t="shared" si="1143"/>
        <v/>
      </c>
      <c r="AM2281" s="41" t="str">
        <f t="shared" si="1144"/>
        <v/>
      </c>
      <c r="AN2281" s="41" t="str">
        <f t="shared" si="1145"/>
        <v/>
      </c>
      <c r="AO2281" s="42" t="str">
        <f t="shared" si="1146"/>
        <v/>
      </c>
      <c r="AP2281" s="41" t="str">
        <f t="shared" si="1147"/>
        <v/>
      </c>
      <c r="AQ2281" s="41" t="str">
        <f t="shared" si="1148"/>
        <v/>
      </c>
      <c r="AR2281" s="41" t="str">
        <f>IF($AQ2281="","",COUNTIFS(L_ChaveCob,$AQ2281,L_Ausencia,"&gt;"&amp;$W2281)+COUNTIFS($AQ$4:$AQ2281,$AQ2281,$W$4:$W2281,$W2281))</f>
        <v/>
      </c>
      <c r="AS2281" s="42">
        <f t="shared" si="1149"/>
        <v>0</v>
      </c>
      <c r="AT2281" s="42">
        <f t="shared" si="1150"/>
        <v>0</v>
      </c>
      <c r="AU2281" s="42">
        <f t="shared" si="1151"/>
        <v>0</v>
      </c>
    </row>
    <row r="2282" spans="1:47" x14ac:dyDescent="0.2">
      <c r="A2282" s="35"/>
      <c r="B2282" s="36"/>
      <c r="C2282" s="36"/>
      <c r="D2282" s="36"/>
      <c r="E2282" s="37"/>
      <c r="F2282" s="37"/>
      <c r="G2282" s="36"/>
      <c r="H2282" s="36"/>
      <c r="I2282" s="36"/>
      <c r="J2282" s="36"/>
      <c r="K2282" s="37"/>
      <c r="L2282" s="37"/>
      <c r="M2282" s="37"/>
      <c r="N2282" s="38" t="str">
        <f t="shared" si="1120"/>
        <v/>
      </c>
      <c r="O2282" t="str">
        <f t="shared" si="1121"/>
        <v/>
      </c>
      <c r="P2282" t="str">
        <f t="shared" si="1122"/>
        <v/>
      </c>
      <c r="Q2282" t="str">
        <f t="shared" si="1123"/>
        <v/>
      </c>
      <c r="R2282" t="str">
        <f t="shared" si="1124"/>
        <v/>
      </c>
      <c r="S2282" t="str">
        <f t="shared" si="1125"/>
        <v/>
      </c>
      <c r="T2282" s="39" t="str">
        <f t="shared" si="1126"/>
        <v/>
      </c>
      <c r="U2282" s="40">
        <f t="shared" si="1127"/>
        <v>0</v>
      </c>
      <c r="V2282" s="40">
        <f t="shared" si="1128"/>
        <v>0</v>
      </c>
      <c r="W2282" s="40">
        <f t="shared" si="1129"/>
        <v>0</v>
      </c>
      <c r="X2282" t="str">
        <f t="shared" si="1130"/>
        <v/>
      </c>
      <c r="Y2282" s="40">
        <f t="shared" si="1131"/>
        <v>0</v>
      </c>
      <c r="Z2282" s="40">
        <f t="shared" si="1132"/>
        <v>0</v>
      </c>
      <c r="AA2282" s="40">
        <f t="shared" si="1133"/>
        <v>0</v>
      </c>
      <c r="AB2282" s="40">
        <f t="shared" si="1134"/>
        <v>0</v>
      </c>
      <c r="AC2282" s="40">
        <f t="shared" si="1135"/>
        <v>0</v>
      </c>
      <c r="AD2282" s="39">
        <f t="shared" si="1136"/>
        <v>0</v>
      </c>
      <c r="AE2282" s="39">
        <f t="shared" si="1137"/>
        <v>0</v>
      </c>
      <c r="AF2282" t="str">
        <f t="shared" si="1138"/>
        <v/>
      </c>
      <c r="AG2282" t="str">
        <f t="shared" si="1139"/>
        <v/>
      </c>
      <c r="AH2282" t="str">
        <f t="shared" si="1140"/>
        <v/>
      </c>
      <c r="AJ2282" s="41" t="str">
        <f t="shared" si="1141"/>
        <v/>
      </c>
      <c r="AK2282" s="42" t="str">
        <f t="shared" si="1142"/>
        <v/>
      </c>
      <c r="AL2282" s="41" t="str">
        <f t="shared" si="1143"/>
        <v/>
      </c>
      <c r="AM2282" s="41" t="str">
        <f t="shared" si="1144"/>
        <v/>
      </c>
      <c r="AN2282" s="41" t="str">
        <f t="shared" si="1145"/>
        <v/>
      </c>
      <c r="AO2282" s="42" t="str">
        <f t="shared" si="1146"/>
        <v/>
      </c>
      <c r="AP2282" s="41" t="str">
        <f t="shared" si="1147"/>
        <v/>
      </c>
      <c r="AQ2282" s="41" t="str">
        <f t="shared" si="1148"/>
        <v/>
      </c>
      <c r="AR2282" s="41" t="str">
        <f>IF($AQ2282="","",COUNTIFS(L_ChaveCob,$AQ2282,L_Ausencia,"&gt;"&amp;$W2282)+COUNTIFS($AQ$4:$AQ2282,$AQ2282,$W$4:$W2282,$W2282))</f>
        <v/>
      </c>
      <c r="AS2282" s="42">
        <f t="shared" si="1149"/>
        <v>0</v>
      </c>
      <c r="AT2282" s="42">
        <f t="shared" si="1150"/>
        <v>0</v>
      </c>
      <c r="AU2282" s="42">
        <f t="shared" si="1151"/>
        <v>0</v>
      </c>
    </row>
    <row r="2283" spans="1:47" x14ac:dyDescent="0.2">
      <c r="A2283" s="35"/>
      <c r="B2283" s="36"/>
      <c r="C2283" s="36"/>
      <c r="D2283" s="36"/>
      <c r="E2283" s="37"/>
      <c r="F2283" s="37"/>
      <c r="G2283" s="36"/>
      <c r="H2283" s="36"/>
      <c r="I2283" s="36"/>
      <c r="J2283" s="36"/>
      <c r="K2283" s="37"/>
      <c r="L2283" s="37"/>
      <c r="M2283" s="37"/>
      <c r="N2283" s="38" t="str">
        <f t="shared" si="1120"/>
        <v/>
      </c>
      <c r="O2283" t="str">
        <f t="shared" si="1121"/>
        <v/>
      </c>
      <c r="P2283" t="str">
        <f t="shared" si="1122"/>
        <v/>
      </c>
      <c r="Q2283" t="str">
        <f t="shared" si="1123"/>
        <v/>
      </c>
      <c r="R2283" t="str">
        <f t="shared" si="1124"/>
        <v/>
      </c>
      <c r="S2283" t="str">
        <f t="shared" si="1125"/>
        <v/>
      </c>
      <c r="T2283" s="39" t="str">
        <f t="shared" si="1126"/>
        <v/>
      </c>
      <c r="U2283" s="40">
        <f t="shared" si="1127"/>
        <v>0</v>
      </c>
      <c r="V2283" s="40">
        <f t="shared" si="1128"/>
        <v>0</v>
      </c>
      <c r="W2283" s="40">
        <f t="shared" si="1129"/>
        <v>0</v>
      </c>
      <c r="X2283" t="str">
        <f t="shared" si="1130"/>
        <v/>
      </c>
      <c r="Y2283" s="40">
        <f t="shared" si="1131"/>
        <v>0</v>
      </c>
      <c r="Z2283" s="40">
        <f t="shared" si="1132"/>
        <v>0</v>
      </c>
      <c r="AA2283" s="40">
        <f t="shared" si="1133"/>
        <v>0</v>
      </c>
      <c r="AB2283" s="40">
        <f t="shared" si="1134"/>
        <v>0</v>
      </c>
      <c r="AC2283" s="40">
        <f t="shared" si="1135"/>
        <v>0</v>
      </c>
      <c r="AD2283" s="39">
        <f t="shared" si="1136"/>
        <v>0</v>
      </c>
      <c r="AE2283" s="39">
        <f t="shared" si="1137"/>
        <v>0</v>
      </c>
      <c r="AF2283" t="str">
        <f t="shared" si="1138"/>
        <v/>
      </c>
      <c r="AG2283" t="str">
        <f t="shared" si="1139"/>
        <v/>
      </c>
      <c r="AH2283" t="str">
        <f t="shared" si="1140"/>
        <v/>
      </c>
      <c r="AJ2283" s="41" t="str">
        <f t="shared" si="1141"/>
        <v/>
      </c>
      <c r="AK2283" s="42" t="str">
        <f t="shared" si="1142"/>
        <v/>
      </c>
      <c r="AL2283" s="41" t="str">
        <f t="shared" si="1143"/>
        <v/>
      </c>
      <c r="AM2283" s="41" t="str">
        <f t="shared" si="1144"/>
        <v/>
      </c>
      <c r="AN2283" s="41" t="str">
        <f t="shared" si="1145"/>
        <v/>
      </c>
      <c r="AO2283" s="42" t="str">
        <f t="shared" si="1146"/>
        <v/>
      </c>
      <c r="AP2283" s="41" t="str">
        <f t="shared" si="1147"/>
        <v/>
      </c>
      <c r="AQ2283" s="41" t="str">
        <f t="shared" si="1148"/>
        <v/>
      </c>
      <c r="AR2283" s="41" t="str">
        <f>IF($AQ2283="","",COUNTIFS(L_ChaveCob,$AQ2283,L_Ausencia,"&gt;"&amp;$W2283)+COUNTIFS($AQ$4:$AQ2283,$AQ2283,$W$4:$W2283,$W2283))</f>
        <v/>
      </c>
      <c r="AS2283" s="42">
        <f t="shared" si="1149"/>
        <v>0</v>
      </c>
      <c r="AT2283" s="42">
        <f t="shared" si="1150"/>
        <v>0</v>
      </c>
      <c r="AU2283" s="42">
        <f t="shared" si="1151"/>
        <v>0</v>
      </c>
    </row>
    <row r="2284" spans="1:47" x14ac:dyDescent="0.2">
      <c r="A2284" s="35"/>
      <c r="B2284" s="36"/>
      <c r="C2284" s="36"/>
      <c r="D2284" s="36"/>
      <c r="E2284" s="37"/>
      <c r="F2284" s="37"/>
      <c r="G2284" s="36"/>
      <c r="H2284" s="36"/>
      <c r="I2284" s="36"/>
      <c r="J2284" s="36"/>
      <c r="K2284" s="37"/>
      <c r="L2284" s="37"/>
      <c r="M2284" s="37"/>
      <c r="N2284" s="38" t="str">
        <f t="shared" si="1120"/>
        <v/>
      </c>
      <c r="O2284" t="str">
        <f t="shared" si="1121"/>
        <v/>
      </c>
      <c r="P2284" t="str">
        <f t="shared" si="1122"/>
        <v/>
      </c>
      <c r="Q2284" t="str">
        <f t="shared" si="1123"/>
        <v/>
      </c>
      <c r="R2284" t="str">
        <f t="shared" si="1124"/>
        <v/>
      </c>
      <c r="S2284" t="str">
        <f t="shared" si="1125"/>
        <v/>
      </c>
      <c r="T2284" s="39" t="str">
        <f t="shared" si="1126"/>
        <v/>
      </c>
      <c r="U2284" s="40">
        <f t="shared" si="1127"/>
        <v>0</v>
      </c>
      <c r="V2284" s="40">
        <f t="shared" si="1128"/>
        <v>0</v>
      </c>
      <c r="W2284" s="40">
        <f t="shared" si="1129"/>
        <v>0</v>
      </c>
      <c r="X2284" t="str">
        <f t="shared" si="1130"/>
        <v/>
      </c>
      <c r="Y2284" s="40">
        <f t="shared" si="1131"/>
        <v>0</v>
      </c>
      <c r="Z2284" s="40">
        <f t="shared" si="1132"/>
        <v>0</v>
      </c>
      <c r="AA2284" s="40">
        <f t="shared" si="1133"/>
        <v>0</v>
      </c>
      <c r="AB2284" s="40">
        <f t="shared" si="1134"/>
        <v>0</v>
      </c>
      <c r="AC2284" s="40">
        <f t="shared" si="1135"/>
        <v>0</v>
      </c>
      <c r="AD2284" s="39">
        <f t="shared" si="1136"/>
        <v>0</v>
      </c>
      <c r="AE2284" s="39">
        <f t="shared" si="1137"/>
        <v>0</v>
      </c>
      <c r="AF2284" t="str">
        <f t="shared" si="1138"/>
        <v/>
      </c>
      <c r="AG2284" t="str">
        <f t="shared" si="1139"/>
        <v/>
      </c>
      <c r="AH2284" t="str">
        <f t="shared" si="1140"/>
        <v/>
      </c>
      <c r="AJ2284" s="41" t="str">
        <f t="shared" si="1141"/>
        <v/>
      </c>
      <c r="AK2284" s="42" t="str">
        <f t="shared" si="1142"/>
        <v/>
      </c>
      <c r="AL2284" s="41" t="str">
        <f t="shared" si="1143"/>
        <v/>
      </c>
      <c r="AM2284" s="41" t="str">
        <f t="shared" si="1144"/>
        <v/>
      </c>
      <c r="AN2284" s="41" t="str">
        <f t="shared" si="1145"/>
        <v/>
      </c>
      <c r="AO2284" s="42" t="str">
        <f t="shared" si="1146"/>
        <v/>
      </c>
      <c r="AP2284" s="41" t="str">
        <f t="shared" si="1147"/>
        <v/>
      </c>
      <c r="AQ2284" s="41" t="str">
        <f t="shared" si="1148"/>
        <v/>
      </c>
      <c r="AR2284" s="41" t="str">
        <f>IF($AQ2284="","",COUNTIFS(L_ChaveCob,$AQ2284,L_Ausencia,"&gt;"&amp;$W2284)+COUNTIFS($AQ$4:$AQ2284,$AQ2284,$W$4:$W2284,$W2284))</f>
        <v/>
      </c>
      <c r="AS2284" s="42">
        <f t="shared" si="1149"/>
        <v>0</v>
      </c>
      <c r="AT2284" s="42">
        <f t="shared" si="1150"/>
        <v>0</v>
      </c>
      <c r="AU2284" s="42">
        <f t="shared" si="1151"/>
        <v>0</v>
      </c>
    </row>
    <row r="2285" spans="1:47" x14ac:dyDescent="0.2">
      <c r="A2285" s="35"/>
      <c r="B2285" s="36"/>
      <c r="C2285" s="36"/>
      <c r="D2285" s="36"/>
      <c r="E2285" s="37"/>
      <c r="F2285" s="37"/>
      <c r="G2285" s="36"/>
      <c r="H2285" s="36"/>
      <c r="I2285" s="36"/>
      <c r="J2285" s="36"/>
      <c r="K2285" s="37"/>
      <c r="L2285" s="37"/>
      <c r="M2285" s="37"/>
      <c r="N2285" s="38" t="str">
        <f t="shared" si="1120"/>
        <v/>
      </c>
      <c r="O2285" t="str">
        <f t="shared" si="1121"/>
        <v/>
      </c>
      <c r="P2285" t="str">
        <f t="shared" si="1122"/>
        <v/>
      </c>
      <c r="Q2285" t="str">
        <f t="shared" si="1123"/>
        <v/>
      </c>
      <c r="R2285" t="str">
        <f t="shared" si="1124"/>
        <v/>
      </c>
      <c r="S2285" t="str">
        <f t="shared" si="1125"/>
        <v/>
      </c>
      <c r="T2285" s="39" t="str">
        <f t="shared" si="1126"/>
        <v/>
      </c>
      <c r="U2285" s="40">
        <f t="shared" si="1127"/>
        <v>0</v>
      </c>
      <c r="V2285" s="40">
        <f t="shared" si="1128"/>
        <v>0</v>
      </c>
      <c r="W2285" s="40">
        <f t="shared" si="1129"/>
        <v>0</v>
      </c>
      <c r="X2285" t="str">
        <f t="shared" si="1130"/>
        <v/>
      </c>
      <c r="Y2285" s="40">
        <f t="shared" si="1131"/>
        <v>0</v>
      </c>
      <c r="Z2285" s="40">
        <f t="shared" si="1132"/>
        <v>0</v>
      </c>
      <c r="AA2285" s="40">
        <f t="shared" si="1133"/>
        <v>0</v>
      </c>
      <c r="AB2285" s="40">
        <f t="shared" si="1134"/>
        <v>0</v>
      </c>
      <c r="AC2285" s="40">
        <f t="shared" si="1135"/>
        <v>0</v>
      </c>
      <c r="AD2285" s="39">
        <f t="shared" si="1136"/>
        <v>0</v>
      </c>
      <c r="AE2285" s="39">
        <f t="shared" si="1137"/>
        <v>0</v>
      </c>
      <c r="AF2285" t="str">
        <f t="shared" si="1138"/>
        <v/>
      </c>
      <c r="AG2285" t="str">
        <f t="shared" si="1139"/>
        <v/>
      </c>
      <c r="AH2285" t="str">
        <f t="shared" si="1140"/>
        <v/>
      </c>
      <c r="AJ2285" s="41" t="str">
        <f t="shared" si="1141"/>
        <v/>
      </c>
      <c r="AK2285" s="42" t="str">
        <f t="shared" si="1142"/>
        <v/>
      </c>
      <c r="AL2285" s="41" t="str">
        <f t="shared" si="1143"/>
        <v/>
      </c>
      <c r="AM2285" s="41" t="str">
        <f t="shared" si="1144"/>
        <v/>
      </c>
      <c r="AN2285" s="41" t="str">
        <f t="shared" si="1145"/>
        <v/>
      </c>
      <c r="AO2285" s="42" t="str">
        <f t="shared" si="1146"/>
        <v/>
      </c>
      <c r="AP2285" s="41" t="str">
        <f t="shared" si="1147"/>
        <v/>
      </c>
      <c r="AQ2285" s="41" t="str">
        <f t="shared" si="1148"/>
        <v/>
      </c>
      <c r="AR2285" s="41" t="str">
        <f>IF($AQ2285="","",COUNTIFS(L_ChaveCob,$AQ2285,L_Ausencia,"&gt;"&amp;$W2285)+COUNTIFS($AQ$4:$AQ2285,$AQ2285,$W$4:$W2285,$W2285))</f>
        <v/>
      </c>
      <c r="AS2285" s="42">
        <f t="shared" si="1149"/>
        <v>0</v>
      </c>
      <c r="AT2285" s="42">
        <f t="shared" si="1150"/>
        <v>0</v>
      </c>
      <c r="AU2285" s="42">
        <f t="shared" si="1151"/>
        <v>0</v>
      </c>
    </row>
    <row r="2286" spans="1:47" x14ac:dyDescent="0.2">
      <c r="A2286" s="35"/>
      <c r="B2286" s="36"/>
      <c r="C2286" s="36"/>
      <c r="D2286" s="36"/>
      <c r="E2286" s="37"/>
      <c r="F2286" s="37"/>
      <c r="G2286" s="36"/>
      <c r="H2286" s="36"/>
      <c r="I2286" s="36"/>
      <c r="J2286" s="36"/>
      <c r="K2286" s="37"/>
      <c r="L2286" s="37"/>
      <c r="M2286" s="37"/>
      <c r="N2286" s="38" t="str">
        <f t="shared" si="1120"/>
        <v/>
      </c>
      <c r="O2286" t="str">
        <f t="shared" si="1121"/>
        <v/>
      </c>
      <c r="P2286" t="str">
        <f t="shared" si="1122"/>
        <v/>
      </c>
      <c r="Q2286" t="str">
        <f t="shared" si="1123"/>
        <v/>
      </c>
      <c r="R2286" t="str">
        <f t="shared" si="1124"/>
        <v/>
      </c>
      <c r="S2286" t="str">
        <f t="shared" si="1125"/>
        <v/>
      </c>
      <c r="T2286" s="39" t="str">
        <f t="shared" si="1126"/>
        <v/>
      </c>
      <c r="U2286" s="40">
        <f t="shared" si="1127"/>
        <v>0</v>
      </c>
      <c r="V2286" s="40">
        <f t="shared" si="1128"/>
        <v>0</v>
      </c>
      <c r="W2286" s="40">
        <f t="shared" si="1129"/>
        <v>0</v>
      </c>
      <c r="X2286" t="str">
        <f t="shared" si="1130"/>
        <v/>
      </c>
      <c r="Y2286" s="40">
        <f t="shared" si="1131"/>
        <v>0</v>
      </c>
      <c r="Z2286" s="40">
        <f t="shared" si="1132"/>
        <v>0</v>
      </c>
      <c r="AA2286" s="40">
        <f t="shared" si="1133"/>
        <v>0</v>
      </c>
      <c r="AB2286" s="40">
        <f t="shared" si="1134"/>
        <v>0</v>
      </c>
      <c r="AC2286" s="40">
        <f t="shared" si="1135"/>
        <v>0</v>
      </c>
      <c r="AD2286" s="39">
        <f t="shared" si="1136"/>
        <v>0</v>
      </c>
      <c r="AE2286" s="39">
        <f t="shared" si="1137"/>
        <v>0</v>
      </c>
      <c r="AF2286" t="str">
        <f t="shared" si="1138"/>
        <v/>
      </c>
      <c r="AG2286" t="str">
        <f t="shared" si="1139"/>
        <v/>
      </c>
      <c r="AH2286" t="str">
        <f t="shared" si="1140"/>
        <v/>
      </c>
      <c r="AJ2286" s="41" t="str">
        <f t="shared" si="1141"/>
        <v/>
      </c>
      <c r="AK2286" s="42" t="str">
        <f t="shared" si="1142"/>
        <v/>
      </c>
      <c r="AL2286" s="41" t="str">
        <f t="shared" si="1143"/>
        <v/>
      </c>
      <c r="AM2286" s="41" t="str">
        <f t="shared" si="1144"/>
        <v/>
      </c>
      <c r="AN2286" s="41" t="str">
        <f t="shared" si="1145"/>
        <v/>
      </c>
      <c r="AO2286" s="42" t="str">
        <f t="shared" si="1146"/>
        <v/>
      </c>
      <c r="AP2286" s="41" t="str">
        <f t="shared" si="1147"/>
        <v/>
      </c>
      <c r="AQ2286" s="41" t="str">
        <f t="shared" si="1148"/>
        <v/>
      </c>
      <c r="AR2286" s="41" t="str">
        <f>IF($AQ2286="","",COUNTIFS(L_ChaveCob,$AQ2286,L_Ausencia,"&gt;"&amp;$W2286)+COUNTIFS($AQ$4:$AQ2286,$AQ2286,$W$4:$W2286,$W2286))</f>
        <v/>
      </c>
      <c r="AS2286" s="42">
        <f t="shared" si="1149"/>
        <v>0</v>
      </c>
      <c r="AT2286" s="42">
        <f t="shared" si="1150"/>
        <v>0</v>
      </c>
      <c r="AU2286" s="42">
        <f t="shared" si="1151"/>
        <v>0</v>
      </c>
    </row>
    <row r="2287" spans="1:47" x14ac:dyDescent="0.2">
      <c r="A2287" s="35"/>
      <c r="B2287" s="36"/>
      <c r="C2287" s="36"/>
      <c r="D2287" s="36"/>
      <c r="E2287" s="37"/>
      <c r="F2287" s="37"/>
      <c r="G2287" s="36"/>
      <c r="H2287" s="36"/>
      <c r="I2287" s="36"/>
      <c r="J2287" s="36"/>
      <c r="K2287" s="37"/>
      <c r="L2287" s="37"/>
      <c r="M2287" s="37"/>
      <c r="N2287" s="38" t="str">
        <f t="shared" si="1120"/>
        <v/>
      </c>
      <c r="O2287" t="str">
        <f t="shared" si="1121"/>
        <v/>
      </c>
      <c r="P2287" t="str">
        <f t="shared" si="1122"/>
        <v/>
      </c>
      <c r="Q2287" t="str">
        <f t="shared" si="1123"/>
        <v/>
      </c>
      <c r="R2287" t="str">
        <f t="shared" si="1124"/>
        <v/>
      </c>
      <c r="S2287" t="str">
        <f t="shared" si="1125"/>
        <v/>
      </c>
      <c r="T2287" s="39" t="str">
        <f t="shared" si="1126"/>
        <v/>
      </c>
      <c r="U2287" s="40">
        <f t="shared" si="1127"/>
        <v>0</v>
      </c>
      <c r="V2287" s="40">
        <f t="shared" si="1128"/>
        <v>0</v>
      </c>
      <c r="W2287" s="40">
        <f t="shared" si="1129"/>
        <v>0</v>
      </c>
      <c r="X2287" t="str">
        <f t="shared" si="1130"/>
        <v/>
      </c>
      <c r="Y2287" s="40">
        <f t="shared" si="1131"/>
        <v>0</v>
      </c>
      <c r="Z2287" s="40">
        <f t="shared" si="1132"/>
        <v>0</v>
      </c>
      <c r="AA2287" s="40">
        <f t="shared" si="1133"/>
        <v>0</v>
      </c>
      <c r="AB2287" s="40">
        <f t="shared" si="1134"/>
        <v>0</v>
      </c>
      <c r="AC2287" s="40">
        <f t="shared" si="1135"/>
        <v>0</v>
      </c>
      <c r="AD2287" s="39">
        <f t="shared" si="1136"/>
        <v>0</v>
      </c>
      <c r="AE2287" s="39">
        <f t="shared" si="1137"/>
        <v>0</v>
      </c>
      <c r="AF2287" t="str">
        <f t="shared" si="1138"/>
        <v/>
      </c>
      <c r="AG2287" t="str">
        <f t="shared" si="1139"/>
        <v/>
      </c>
      <c r="AH2287" t="str">
        <f t="shared" si="1140"/>
        <v/>
      </c>
      <c r="AJ2287" s="41" t="str">
        <f t="shared" si="1141"/>
        <v/>
      </c>
      <c r="AK2287" s="42" t="str">
        <f t="shared" si="1142"/>
        <v/>
      </c>
      <c r="AL2287" s="41" t="str">
        <f t="shared" si="1143"/>
        <v/>
      </c>
      <c r="AM2287" s="41" t="str">
        <f t="shared" si="1144"/>
        <v/>
      </c>
      <c r="AN2287" s="41" t="str">
        <f t="shared" si="1145"/>
        <v/>
      </c>
      <c r="AO2287" s="42" t="str">
        <f t="shared" si="1146"/>
        <v/>
      </c>
      <c r="AP2287" s="41" t="str">
        <f t="shared" si="1147"/>
        <v/>
      </c>
      <c r="AQ2287" s="41" t="str">
        <f t="shared" si="1148"/>
        <v/>
      </c>
      <c r="AR2287" s="41" t="str">
        <f>IF($AQ2287="","",COUNTIFS(L_ChaveCob,$AQ2287,L_Ausencia,"&gt;"&amp;$W2287)+COUNTIFS($AQ$4:$AQ2287,$AQ2287,$W$4:$W2287,$W2287))</f>
        <v/>
      </c>
      <c r="AS2287" s="42">
        <f t="shared" si="1149"/>
        <v>0</v>
      </c>
      <c r="AT2287" s="42">
        <f t="shared" si="1150"/>
        <v>0</v>
      </c>
      <c r="AU2287" s="42">
        <f t="shared" si="1151"/>
        <v>0</v>
      </c>
    </row>
    <row r="2288" spans="1:47" x14ac:dyDescent="0.2">
      <c r="A2288" s="35"/>
      <c r="B2288" s="36"/>
      <c r="C2288" s="36"/>
      <c r="D2288" s="36"/>
      <c r="E2288" s="37"/>
      <c r="F2288" s="37"/>
      <c r="G2288" s="36"/>
      <c r="H2288" s="36"/>
      <c r="I2288" s="36"/>
      <c r="J2288" s="36"/>
      <c r="K2288" s="37"/>
      <c r="L2288" s="37"/>
      <c r="M2288" s="37"/>
      <c r="N2288" s="38" t="str">
        <f t="shared" si="1120"/>
        <v/>
      </c>
      <c r="O2288" t="str">
        <f t="shared" si="1121"/>
        <v/>
      </c>
      <c r="P2288" t="str">
        <f t="shared" si="1122"/>
        <v/>
      </c>
      <c r="Q2288" t="str">
        <f t="shared" si="1123"/>
        <v/>
      </c>
      <c r="R2288" t="str">
        <f t="shared" si="1124"/>
        <v/>
      </c>
      <c r="S2288" t="str">
        <f t="shared" si="1125"/>
        <v/>
      </c>
      <c r="T2288" s="39" t="str">
        <f t="shared" si="1126"/>
        <v/>
      </c>
      <c r="U2288" s="40">
        <f t="shared" si="1127"/>
        <v>0</v>
      </c>
      <c r="V2288" s="40">
        <f t="shared" si="1128"/>
        <v>0</v>
      </c>
      <c r="W2288" s="40">
        <f t="shared" si="1129"/>
        <v>0</v>
      </c>
      <c r="X2288" t="str">
        <f t="shared" si="1130"/>
        <v/>
      </c>
      <c r="Y2288" s="40">
        <f t="shared" si="1131"/>
        <v>0</v>
      </c>
      <c r="Z2288" s="40">
        <f t="shared" si="1132"/>
        <v>0</v>
      </c>
      <c r="AA2288" s="40">
        <f t="shared" si="1133"/>
        <v>0</v>
      </c>
      <c r="AB2288" s="40">
        <f t="shared" si="1134"/>
        <v>0</v>
      </c>
      <c r="AC2288" s="40">
        <f t="shared" si="1135"/>
        <v>0</v>
      </c>
      <c r="AD2288" s="39">
        <f t="shared" si="1136"/>
        <v>0</v>
      </c>
      <c r="AE2288" s="39">
        <f t="shared" si="1137"/>
        <v>0</v>
      </c>
      <c r="AF2288" t="str">
        <f t="shared" si="1138"/>
        <v/>
      </c>
      <c r="AG2288" t="str">
        <f t="shared" si="1139"/>
        <v/>
      </c>
      <c r="AH2288" t="str">
        <f t="shared" si="1140"/>
        <v/>
      </c>
      <c r="AJ2288" s="41" t="str">
        <f t="shared" si="1141"/>
        <v/>
      </c>
      <c r="AK2288" s="42" t="str">
        <f t="shared" si="1142"/>
        <v/>
      </c>
      <c r="AL2288" s="41" t="str">
        <f t="shared" si="1143"/>
        <v/>
      </c>
      <c r="AM2288" s="41" t="str">
        <f t="shared" si="1144"/>
        <v/>
      </c>
      <c r="AN2288" s="41" t="str">
        <f t="shared" si="1145"/>
        <v/>
      </c>
      <c r="AO2288" s="42" t="str">
        <f t="shared" si="1146"/>
        <v/>
      </c>
      <c r="AP2288" s="41" t="str">
        <f t="shared" si="1147"/>
        <v/>
      </c>
      <c r="AQ2288" s="41" t="str">
        <f t="shared" si="1148"/>
        <v/>
      </c>
      <c r="AR2288" s="41" t="str">
        <f>IF($AQ2288="","",COUNTIFS(L_ChaveCob,$AQ2288,L_Ausencia,"&gt;"&amp;$W2288)+COUNTIFS($AQ$4:$AQ2288,$AQ2288,$W$4:$W2288,$W2288))</f>
        <v/>
      </c>
      <c r="AS2288" s="42">
        <f t="shared" si="1149"/>
        <v>0</v>
      </c>
      <c r="AT2288" s="42">
        <f t="shared" si="1150"/>
        <v>0</v>
      </c>
      <c r="AU2288" s="42">
        <f t="shared" si="1151"/>
        <v>0</v>
      </c>
    </row>
    <row r="2289" spans="1:47" x14ac:dyDescent="0.2">
      <c r="A2289" s="35"/>
      <c r="B2289" s="36"/>
      <c r="C2289" s="36"/>
      <c r="D2289" s="36"/>
      <c r="E2289" s="37"/>
      <c r="F2289" s="37"/>
      <c r="G2289" s="36"/>
      <c r="H2289" s="36"/>
      <c r="I2289" s="36"/>
      <c r="J2289" s="36"/>
      <c r="K2289" s="37"/>
      <c r="L2289" s="37"/>
      <c r="M2289" s="37"/>
      <c r="N2289" s="38" t="str">
        <f t="shared" si="1120"/>
        <v/>
      </c>
      <c r="O2289" t="str">
        <f t="shared" si="1121"/>
        <v/>
      </c>
      <c r="P2289" t="str">
        <f t="shared" si="1122"/>
        <v/>
      </c>
      <c r="Q2289" t="str">
        <f t="shared" si="1123"/>
        <v/>
      </c>
      <c r="R2289" t="str">
        <f t="shared" si="1124"/>
        <v/>
      </c>
      <c r="S2289" t="str">
        <f t="shared" si="1125"/>
        <v/>
      </c>
      <c r="T2289" s="39" t="str">
        <f t="shared" si="1126"/>
        <v/>
      </c>
      <c r="U2289" s="40">
        <f t="shared" si="1127"/>
        <v>0</v>
      </c>
      <c r="V2289" s="40">
        <f t="shared" si="1128"/>
        <v>0</v>
      </c>
      <c r="W2289" s="40">
        <f t="shared" si="1129"/>
        <v>0</v>
      </c>
      <c r="X2289" t="str">
        <f t="shared" si="1130"/>
        <v/>
      </c>
      <c r="Y2289" s="40">
        <f t="shared" si="1131"/>
        <v>0</v>
      </c>
      <c r="Z2289" s="40">
        <f t="shared" si="1132"/>
        <v>0</v>
      </c>
      <c r="AA2289" s="40">
        <f t="shared" si="1133"/>
        <v>0</v>
      </c>
      <c r="AB2289" s="40">
        <f t="shared" si="1134"/>
        <v>0</v>
      </c>
      <c r="AC2289" s="40">
        <f t="shared" si="1135"/>
        <v>0</v>
      </c>
      <c r="AD2289" s="39">
        <f t="shared" si="1136"/>
        <v>0</v>
      </c>
      <c r="AE2289" s="39">
        <f t="shared" si="1137"/>
        <v>0</v>
      </c>
      <c r="AF2289" t="str">
        <f t="shared" si="1138"/>
        <v/>
      </c>
      <c r="AG2289" t="str">
        <f t="shared" si="1139"/>
        <v/>
      </c>
      <c r="AH2289" t="str">
        <f t="shared" si="1140"/>
        <v/>
      </c>
      <c r="AJ2289" s="41" t="str">
        <f t="shared" si="1141"/>
        <v/>
      </c>
      <c r="AK2289" s="42" t="str">
        <f t="shared" si="1142"/>
        <v/>
      </c>
      <c r="AL2289" s="41" t="str">
        <f t="shared" si="1143"/>
        <v/>
      </c>
      <c r="AM2289" s="41" t="str">
        <f t="shared" si="1144"/>
        <v/>
      </c>
      <c r="AN2289" s="41" t="str">
        <f t="shared" si="1145"/>
        <v/>
      </c>
      <c r="AO2289" s="42" t="str">
        <f t="shared" si="1146"/>
        <v/>
      </c>
      <c r="AP2289" s="41" t="str">
        <f t="shared" si="1147"/>
        <v/>
      </c>
      <c r="AQ2289" s="41" t="str">
        <f t="shared" si="1148"/>
        <v/>
      </c>
      <c r="AR2289" s="41" t="str">
        <f>IF($AQ2289="","",COUNTIFS(L_ChaveCob,$AQ2289,L_Ausencia,"&gt;"&amp;$W2289)+COUNTIFS($AQ$4:$AQ2289,$AQ2289,$W$4:$W2289,$W2289))</f>
        <v/>
      </c>
      <c r="AS2289" s="42">
        <f t="shared" si="1149"/>
        <v>0</v>
      </c>
      <c r="AT2289" s="42">
        <f t="shared" si="1150"/>
        <v>0</v>
      </c>
      <c r="AU2289" s="42">
        <f t="shared" si="1151"/>
        <v>0</v>
      </c>
    </row>
    <row r="2290" spans="1:47" x14ac:dyDescent="0.2">
      <c r="A2290" s="35"/>
      <c r="B2290" s="36"/>
      <c r="C2290" s="36"/>
      <c r="D2290" s="36"/>
      <c r="E2290" s="37"/>
      <c r="F2290" s="37"/>
      <c r="G2290" s="36"/>
      <c r="H2290" s="36"/>
      <c r="I2290" s="36"/>
      <c r="J2290" s="36"/>
      <c r="K2290" s="37"/>
      <c r="L2290" s="37"/>
      <c r="M2290" s="37"/>
      <c r="N2290" s="38" t="str">
        <f t="shared" si="1120"/>
        <v/>
      </c>
      <c r="O2290" t="str">
        <f t="shared" si="1121"/>
        <v/>
      </c>
      <c r="P2290" t="str">
        <f t="shared" si="1122"/>
        <v/>
      </c>
      <c r="Q2290" t="str">
        <f t="shared" si="1123"/>
        <v/>
      </c>
      <c r="R2290" t="str">
        <f t="shared" si="1124"/>
        <v/>
      </c>
      <c r="S2290" t="str">
        <f t="shared" si="1125"/>
        <v/>
      </c>
      <c r="T2290" s="39" t="str">
        <f t="shared" si="1126"/>
        <v/>
      </c>
      <c r="U2290" s="40">
        <f t="shared" si="1127"/>
        <v>0</v>
      </c>
      <c r="V2290" s="40">
        <f t="shared" si="1128"/>
        <v>0</v>
      </c>
      <c r="W2290" s="40">
        <f t="shared" si="1129"/>
        <v>0</v>
      </c>
      <c r="X2290" t="str">
        <f t="shared" si="1130"/>
        <v/>
      </c>
      <c r="Y2290" s="40">
        <f t="shared" si="1131"/>
        <v>0</v>
      </c>
      <c r="Z2290" s="40">
        <f t="shared" si="1132"/>
        <v>0</v>
      </c>
      <c r="AA2290" s="40">
        <f t="shared" si="1133"/>
        <v>0</v>
      </c>
      <c r="AB2290" s="40">
        <f t="shared" si="1134"/>
        <v>0</v>
      </c>
      <c r="AC2290" s="40">
        <f t="shared" si="1135"/>
        <v>0</v>
      </c>
      <c r="AD2290" s="39">
        <f t="shared" si="1136"/>
        <v>0</v>
      </c>
      <c r="AE2290" s="39">
        <f t="shared" si="1137"/>
        <v>0</v>
      </c>
      <c r="AF2290" t="str">
        <f t="shared" si="1138"/>
        <v/>
      </c>
      <c r="AG2290" t="str">
        <f t="shared" si="1139"/>
        <v/>
      </c>
      <c r="AH2290" t="str">
        <f t="shared" si="1140"/>
        <v/>
      </c>
      <c r="AJ2290" s="41" t="str">
        <f t="shared" si="1141"/>
        <v/>
      </c>
      <c r="AK2290" s="42" t="str">
        <f t="shared" si="1142"/>
        <v/>
      </c>
      <c r="AL2290" s="41" t="str">
        <f t="shared" si="1143"/>
        <v/>
      </c>
      <c r="AM2290" s="41" t="str">
        <f t="shared" si="1144"/>
        <v/>
      </c>
      <c r="AN2290" s="41" t="str">
        <f t="shared" si="1145"/>
        <v/>
      </c>
      <c r="AO2290" s="42" t="str">
        <f t="shared" si="1146"/>
        <v/>
      </c>
      <c r="AP2290" s="41" t="str">
        <f t="shared" si="1147"/>
        <v/>
      </c>
      <c r="AQ2290" s="41" t="str">
        <f t="shared" si="1148"/>
        <v/>
      </c>
      <c r="AR2290" s="41" t="str">
        <f>IF($AQ2290="","",COUNTIFS(L_ChaveCob,$AQ2290,L_Ausencia,"&gt;"&amp;$W2290)+COUNTIFS($AQ$4:$AQ2290,$AQ2290,$W$4:$W2290,$W2290))</f>
        <v/>
      </c>
      <c r="AS2290" s="42">
        <f t="shared" si="1149"/>
        <v>0</v>
      </c>
      <c r="AT2290" s="42">
        <f t="shared" si="1150"/>
        <v>0</v>
      </c>
      <c r="AU2290" s="42">
        <f t="shared" si="1151"/>
        <v>0</v>
      </c>
    </row>
    <row r="2291" spans="1:47" x14ac:dyDescent="0.2">
      <c r="A2291" s="35"/>
      <c r="B2291" s="36"/>
      <c r="C2291" s="36"/>
      <c r="D2291" s="36"/>
      <c r="E2291" s="37"/>
      <c r="F2291" s="37"/>
      <c r="G2291" s="36"/>
      <c r="H2291" s="36"/>
      <c r="I2291" s="36"/>
      <c r="J2291" s="36"/>
      <c r="K2291" s="37"/>
      <c r="L2291" s="37"/>
      <c r="M2291" s="37"/>
      <c r="N2291" s="38" t="str">
        <f t="shared" si="1120"/>
        <v/>
      </c>
      <c r="O2291" t="str">
        <f t="shared" si="1121"/>
        <v/>
      </c>
      <c r="P2291" t="str">
        <f t="shared" si="1122"/>
        <v/>
      </c>
      <c r="Q2291" t="str">
        <f t="shared" si="1123"/>
        <v/>
      </c>
      <c r="R2291" t="str">
        <f t="shared" si="1124"/>
        <v/>
      </c>
      <c r="S2291" t="str">
        <f t="shared" si="1125"/>
        <v/>
      </c>
      <c r="T2291" s="39" t="str">
        <f t="shared" si="1126"/>
        <v/>
      </c>
      <c r="U2291" s="40">
        <f t="shared" si="1127"/>
        <v>0</v>
      </c>
      <c r="V2291" s="40">
        <f t="shared" si="1128"/>
        <v>0</v>
      </c>
      <c r="W2291" s="40">
        <f t="shared" si="1129"/>
        <v>0</v>
      </c>
      <c r="X2291" t="str">
        <f t="shared" si="1130"/>
        <v/>
      </c>
      <c r="Y2291" s="40">
        <f t="shared" si="1131"/>
        <v>0</v>
      </c>
      <c r="Z2291" s="40">
        <f t="shared" si="1132"/>
        <v>0</v>
      </c>
      <c r="AA2291" s="40">
        <f t="shared" si="1133"/>
        <v>0</v>
      </c>
      <c r="AB2291" s="40">
        <f t="shared" si="1134"/>
        <v>0</v>
      </c>
      <c r="AC2291" s="40">
        <f t="shared" si="1135"/>
        <v>0</v>
      </c>
      <c r="AD2291" s="39">
        <f t="shared" si="1136"/>
        <v>0</v>
      </c>
      <c r="AE2291" s="39">
        <f t="shared" si="1137"/>
        <v>0</v>
      </c>
      <c r="AF2291" t="str">
        <f t="shared" si="1138"/>
        <v/>
      </c>
      <c r="AG2291" t="str">
        <f t="shared" si="1139"/>
        <v/>
      </c>
      <c r="AH2291" t="str">
        <f t="shared" si="1140"/>
        <v/>
      </c>
      <c r="AJ2291" s="41" t="str">
        <f t="shared" si="1141"/>
        <v/>
      </c>
      <c r="AK2291" s="42" t="str">
        <f t="shared" si="1142"/>
        <v/>
      </c>
      <c r="AL2291" s="41" t="str">
        <f t="shared" si="1143"/>
        <v/>
      </c>
      <c r="AM2291" s="41" t="str">
        <f t="shared" si="1144"/>
        <v/>
      </c>
      <c r="AN2291" s="41" t="str">
        <f t="shared" si="1145"/>
        <v/>
      </c>
      <c r="AO2291" s="42" t="str">
        <f t="shared" si="1146"/>
        <v/>
      </c>
      <c r="AP2291" s="41" t="str">
        <f t="shared" si="1147"/>
        <v/>
      </c>
      <c r="AQ2291" s="41" t="str">
        <f t="shared" si="1148"/>
        <v/>
      </c>
      <c r="AR2291" s="41" t="str">
        <f>IF($AQ2291="","",COUNTIFS(L_ChaveCob,$AQ2291,L_Ausencia,"&gt;"&amp;$W2291)+COUNTIFS($AQ$4:$AQ2291,$AQ2291,$W$4:$W2291,$W2291))</f>
        <v/>
      </c>
      <c r="AS2291" s="42">
        <f t="shared" si="1149"/>
        <v>0</v>
      </c>
      <c r="AT2291" s="42">
        <f t="shared" si="1150"/>
        <v>0</v>
      </c>
      <c r="AU2291" s="42">
        <f t="shared" si="1151"/>
        <v>0</v>
      </c>
    </row>
    <row r="2292" spans="1:47" x14ac:dyDescent="0.2">
      <c r="A2292" s="35"/>
      <c r="B2292" s="36"/>
      <c r="C2292" s="36"/>
      <c r="D2292" s="36"/>
      <c r="E2292" s="37"/>
      <c r="F2292" s="37"/>
      <c r="G2292" s="36"/>
      <c r="H2292" s="36"/>
      <c r="I2292" s="36"/>
      <c r="J2292" s="36"/>
      <c r="K2292" s="37"/>
      <c r="L2292" s="37"/>
      <c r="M2292" s="37"/>
      <c r="N2292" s="38" t="str">
        <f t="shared" si="1120"/>
        <v/>
      </c>
      <c r="O2292" t="str">
        <f t="shared" si="1121"/>
        <v/>
      </c>
      <c r="P2292" t="str">
        <f t="shared" si="1122"/>
        <v/>
      </c>
      <c r="Q2292" t="str">
        <f t="shared" si="1123"/>
        <v/>
      </c>
      <c r="R2292" t="str">
        <f t="shared" si="1124"/>
        <v/>
      </c>
      <c r="S2292" t="str">
        <f t="shared" si="1125"/>
        <v/>
      </c>
      <c r="T2292" s="39" t="str">
        <f t="shared" si="1126"/>
        <v/>
      </c>
      <c r="U2292" s="40">
        <f t="shared" si="1127"/>
        <v>0</v>
      </c>
      <c r="V2292" s="40">
        <f t="shared" si="1128"/>
        <v>0</v>
      </c>
      <c r="W2292" s="40">
        <f t="shared" si="1129"/>
        <v>0</v>
      </c>
      <c r="X2292" t="str">
        <f t="shared" si="1130"/>
        <v/>
      </c>
      <c r="Y2292" s="40">
        <f t="shared" si="1131"/>
        <v>0</v>
      </c>
      <c r="Z2292" s="40">
        <f t="shared" si="1132"/>
        <v>0</v>
      </c>
      <c r="AA2292" s="40">
        <f t="shared" si="1133"/>
        <v>0</v>
      </c>
      <c r="AB2292" s="40">
        <f t="shared" si="1134"/>
        <v>0</v>
      </c>
      <c r="AC2292" s="40">
        <f t="shared" si="1135"/>
        <v>0</v>
      </c>
      <c r="AD2292" s="39">
        <f t="shared" si="1136"/>
        <v>0</v>
      </c>
      <c r="AE2292" s="39">
        <f t="shared" si="1137"/>
        <v>0</v>
      </c>
      <c r="AF2292" t="str">
        <f t="shared" si="1138"/>
        <v/>
      </c>
      <c r="AG2292" t="str">
        <f t="shared" si="1139"/>
        <v/>
      </c>
      <c r="AH2292" t="str">
        <f t="shared" si="1140"/>
        <v/>
      </c>
      <c r="AJ2292" s="41" t="str">
        <f t="shared" si="1141"/>
        <v/>
      </c>
      <c r="AK2292" s="42" t="str">
        <f t="shared" si="1142"/>
        <v/>
      </c>
      <c r="AL2292" s="41" t="str">
        <f t="shared" si="1143"/>
        <v/>
      </c>
      <c r="AM2292" s="41" t="str">
        <f t="shared" si="1144"/>
        <v/>
      </c>
      <c r="AN2292" s="41" t="str">
        <f t="shared" si="1145"/>
        <v/>
      </c>
      <c r="AO2292" s="42" t="str">
        <f t="shared" si="1146"/>
        <v/>
      </c>
      <c r="AP2292" s="41" t="str">
        <f t="shared" si="1147"/>
        <v/>
      </c>
      <c r="AQ2292" s="41" t="str">
        <f t="shared" si="1148"/>
        <v/>
      </c>
      <c r="AR2292" s="41" t="str">
        <f>IF($AQ2292="","",COUNTIFS(L_ChaveCob,$AQ2292,L_Ausencia,"&gt;"&amp;$W2292)+COUNTIFS($AQ$4:$AQ2292,$AQ2292,$W$4:$W2292,$W2292))</f>
        <v/>
      </c>
      <c r="AS2292" s="42">
        <f t="shared" si="1149"/>
        <v>0</v>
      </c>
      <c r="AT2292" s="42">
        <f t="shared" si="1150"/>
        <v>0</v>
      </c>
      <c r="AU2292" s="42">
        <f t="shared" si="1151"/>
        <v>0</v>
      </c>
    </row>
    <row r="2293" spans="1:47" x14ac:dyDescent="0.2">
      <c r="A2293" s="35"/>
      <c r="B2293" s="36"/>
      <c r="C2293" s="36"/>
      <c r="D2293" s="36"/>
      <c r="E2293" s="37"/>
      <c r="F2293" s="37"/>
      <c r="G2293" s="36"/>
      <c r="H2293" s="36"/>
      <c r="I2293" s="36"/>
      <c r="J2293" s="36"/>
      <c r="K2293" s="37"/>
      <c r="L2293" s="37"/>
      <c r="M2293" s="37"/>
      <c r="N2293" s="38" t="str">
        <f t="shared" si="1120"/>
        <v/>
      </c>
      <c r="O2293" t="str">
        <f t="shared" si="1121"/>
        <v/>
      </c>
      <c r="P2293" t="str">
        <f t="shared" si="1122"/>
        <v/>
      </c>
      <c r="Q2293" t="str">
        <f t="shared" si="1123"/>
        <v/>
      </c>
      <c r="R2293" t="str">
        <f t="shared" si="1124"/>
        <v/>
      </c>
      <c r="S2293" t="str">
        <f t="shared" si="1125"/>
        <v/>
      </c>
      <c r="T2293" s="39" t="str">
        <f t="shared" si="1126"/>
        <v/>
      </c>
      <c r="U2293" s="40">
        <f t="shared" si="1127"/>
        <v>0</v>
      </c>
      <c r="V2293" s="40">
        <f t="shared" si="1128"/>
        <v>0</v>
      </c>
      <c r="W2293" s="40">
        <f t="shared" si="1129"/>
        <v>0</v>
      </c>
      <c r="X2293" t="str">
        <f t="shared" si="1130"/>
        <v/>
      </c>
      <c r="Y2293" s="40">
        <f t="shared" si="1131"/>
        <v>0</v>
      </c>
      <c r="Z2293" s="40">
        <f t="shared" si="1132"/>
        <v>0</v>
      </c>
      <c r="AA2293" s="40">
        <f t="shared" si="1133"/>
        <v>0</v>
      </c>
      <c r="AB2293" s="40">
        <f t="shared" si="1134"/>
        <v>0</v>
      </c>
      <c r="AC2293" s="40">
        <f t="shared" si="1135"/>
        <v>0</v>
      </c>
      <c r="AD2293" s="39">
        <f t="shared" si="1136"/>
        <v>0</v>
      </c>
      <c r="AE2293" s="39">
        <f t="shared" si="1137"/>
        <v>0</v>
      </c>
      <c r="AF2293" t="str">
        <f t="shared" si="1138"/>
        <v/>
      </c>
      <c r="AG2293" t="str">
        <f t="shared" si="1139"/>
        <v/>
      </c>
      <c r="AH2293" t="str">
        <f t="shared" si="1140"/>
        <v/>
      </c>
      <c r="AJ2293" s="41" t="str">
        <f t="shared" si="1141"/>
        <v/>
      </c>
      <c r="AK2293" s="42" t="str">
        <f t="shared" si="1142"/>
        <v/>
      </c>
      <c r="AL2293" s="41" t="str">
        <f t="shared" si="1143"/>
        <v/>
      </c>
      <c r="AM2293" s="41" t="str">
        <f t="shared" si="1144"/>
        <v/>
      </c>
      <c r="AN2293" s="41" t="str">
        <f t="shared" si="1145"/>
        <v/>
      </c>
      <c r="AO2293" s="42" t="str">
        <f t="shared" si="1146"/>
        <v/>
      </c>
      <c r="AP2293" s="41" t="str">
        <f t="shared" si="1147"/>
        <v/>
      </c>
      <c r="AQ2293" s="41" t="str">
        <f t="shared" si="1148"/>
        <v/>
      </c>
      <c r="AR2293" s="41" t="str">
        <f>IF($AQ2293="","",COUNTIFS(L_ChaveCob,$AQ2293,L_Ausencia,"&gt;"&amp;$W2293)+COUNTIFS($AQ$4:$AQ2293,$AQ2293,$W$4:$W2293,$W2293))</f>
        <v/>
      </c>
      <c r="AS2293" s="42">
        <f t="shared" si="1149"/>
        <v>0</v>
      </c>
      <c r="AT2293" s="42">
        <f t="shared" si="1150"/>
        <v>0</v>
      </c>
      <c r="AU2293" s="42">
        <f t="shared" si="1151"/>
        <v>0</v>
      </c>
    </row>
    <row r="2294" spans="1:47" x14ac:dyDescent="0.2">
      <c r="A2294" s="35"/>
      <c r="B2294" s="36"/>
      <c r="C2294" s="36"/>
      <c r="D2294" s="36"/>
      <c r="E2294" s="37"/>
      <c r="F2294" s="37"/>
      <c r="G2294" s="36"/>
      <c r="H2294" s="36"/>
      <c r="I2294" s="36"/>
      <c r="J2294" s="36"/>
      <c r="K2294" s="37"/>
      <c r="L2294" s="37"/>
      <c r="M2294" s="37"/>
      <c r="N2294" s="38" t="str">
        <f t="shared" si="1120"/>
        <v/>
      </c>
      <c r="O2294" t="str">
        <f t="shared" si="1121"/>
        <v/>
      </c>
      <c r="P2294" t="str">
        <f t="shared" si="1122"/>
        <v/>
      </c>
      <c r="Q2294" t="str">
        <f t="shared" si="1123"/>
        <v/>
      </c>
      <c r="R2294" t="str">
        <f t="shared" si="1124"/>
        <v/>
      </c>
      <c r="S2294" t="str">
        <f t="shared" si="1125"/>
        <v/>
      </c>
      <c r="T2294" s="39" t="str">
        <f t="shared" si="1126"/>
        <v/>
      </c>
      <c r="U2294" s="40">
        <f t="shared" si="1127"/>
        <v>0</v>
      </c>
      <c r="V2294" s="40">
        <f t="shared" si="1128"/>
        <v>0</v>
      </c>
      <c r="W2294" s="40">
        <f t="shared" si="1129"/>
        <v>0</v>
      </c>
      <c r="X2294" t="str">
        <f t="shared" si="1130"/>
        <v/>
      </c>
      <c r="Y2294" s="40">
        <f t="shared" si="1131"/>
        <v>0</v>
      </c>
      <c r="Z2294" s="40">
        <f t="shared" si="1132"/>
        <v>0</v>
      </c>
      <c r="AA2294" s="40">
        <f t="shared" si="1133"/>
        <v>0</v>
      </c>
      <c r="AB2294" s="40">
        <f t="shared" si="1134"/>
        <v>0</v>
      </c>
      <c r="AC2294" s="40">
        <f t="shared" si="1135"/>
        <v>0</v>
      </c>
      <c r="AD2294" s="39">
        <f t="shared" si="1136"/>
        <v>0</v>
      </c>
      <c r="AE2294" s="39">
        <f t="shared" si="1137"/>
        <v>0</v>
      </c>
      <c r="AF2294" t="str">
        <f t="shared" si="1138"/>
        <v/>
      </c>
      <c r="AG2294" t="str">
        <f t="shared" si="1139"/>
        <v/>
      </c>
      <c r="AH2294" t="str">
        <f t="shared" si="1140"/>
        <v/>
      </c>
      <c r="AJ2294" s="41" t="str">
        <f t="shared" si="1141"/>
        <v/>
      </c>
      <c r="AK2294" s="42" t="str">
        <f t="shared" si="1142"/>
        <v/>
      </c>
      <c r="AL2294" s="41" t="str">
        <f t="shared" si="1143"/>
        <v/>
      </c>
      <c r="AM2294" s="41" t="str">
        <f t="shared" si="1144"/>
        <v/>
      </c>
      <c r="AN2294" s="41" t="str">
        <f t="shared" si="1145"/>
        <v/>
      </c>
      <c r="AO2294" s="42" t="str">
        <f t="shared" si="1146"/>
        <v/>
      </c>
      <c r="AP2294" s="41" t="str">
        <f t="shared" si="1147"/>
        <v/>
      </c>
      <c r="AQ2294" s="41" t="str">
        <f t="shared" si="1148"/>
        <v/>
      </c>
      <c r="AR2294" s="41" t="str">
        <f>IF($AQ2294="","",COUNTIFS(L_ChaveCob,$AQ2294,L_Ausencia,"&gt;"&amp;$W2294)+COUNTIFS($AQ$4:$AQ2294,$AQ2294,$W$4:$W2294,$W2294))</f>
        <v/>
      </c>
      <c r="AS2294" s="42">
        <f t="shared" si="1149"/>
        <v>0</v>
      </c>
      <c r="AT2294" s="42">
        <f t="shared" si="1150"/>
        <v>0</v>
      </c>
      <c r="AU2294" s="42">
        <f t="shared" si="1151"/>
        <v>0</v>
      </c>
    </row>
    <row r="2295" spans="1:47" x14ac:dyDescent="0.2">
      <c r="A2295" s="35"/>
      <c r="B2295" s="36"/>
      <c r="C2295" s="36"/>
      <c r="D2295" s="36"/>
      <c r="E2295" s="37"/>
      <c r="F2295" s="37"/>
      <c r="G2295" s="36"/>
      <c r="H2295" s="36"/>
      <c r="I2295" s="36"/>
      <c r="J2295" s="36"/>
      <c r="K2295" s="37"/>
      <c r="L2295" s="37"/>
      <c r="M2295" s="37"/>
      <c r="N2295" s="38" t="str">
        <f t="shared" si="1120"/>
        <v/>
      </c>
      <c r="O2295" t="str">
        <f t="shared" si="1121"/>
        <v/>
      </c>
      <c r="P2295" t="str">
        <f t="shared" si="1122"/>
        <v/>
      </c>
      <c r="Q2295" t="str">
        <f t="shared" si="1123"/>
        <v/>
      </c>
      <c r="R2295" t="str">
        <f t="shared" si="1124"/>
        <v/>
      </c>
      <c r="S2295" t="str">
        <f t="shared" si="1125"/>
        <v/>
      </c>
      <c r="T2295" s="39" t="str">
        <f t="shared" si="1126"/>
        <v/>
      </c>
      <c r="U2295" s="40">
        <f t="shared" si="1127"/>
        <v>0</v>
      </c>
      <c r="V2295" s="40">
        <f t="shared" si="1128"/>
        <v>0</v>
      </c>
      <c r="W2295" s="40">
        <f t="shared" si="1129"/>
        <v>0</v>
      </c>
      <c r="X2295" t="str">
        <f t="shared" si="1130"/>
        <v/>
      </c>
      <c r="Y2295" s="40">
        <f t="shared" si="1131"/>
        <v>0</v>
      </c>
      <c r="Z2295" s="40">
        <f t="shared" si="1132"/>
        <v>0</v>
      </c>
      <c r="AA2295" s="40">
        <f t="shared" si="1133"/>
        <v>0</v>
      </c>
      <c r="AB2295" s="40">
        <f t="shared" si="1134"/>
        <v>0</v>
      </c>
      <c r="AC2295" s="40">
        <f t="shared" si="1135"/>
        <v>0</v>
      </c>
      <c r="AD2295" s="39">
        <f t="shared" si="1136"/>
        <v>0</v>
      </c>
      <c r="AE2295" s="39">
        <f t="shared" si="1137"/>
        <v>0</v>
      </c>
      <c r="AF2295" t="str">
        <f t="shared" si="1138"/>
        <v/>
      </c>
      <c r="AG2295" t="str">
        <f t="shared" si="1139"/>
        <v/>
      </c>
      <c r="AH2295" t="str">
        <f t="shared" si="1140"/>
        <v/>
      </c>
      <c r="AJ2295" s="41" t="str">
        <f t="shared" si="1141"/>
        <v/>
      </c>
      <c r="AK2295" s="42" t="str">
        <f t="shared" si="1142"/>
        <v/>
      </c>
      <c r="AL2295" s="41" t="str">
        <f t="shared" si="1143"/>
        <v/>
      </c>
      <c r="AM2295" s="41" t="str">
        <f t="shared" si="1144"/>
        <v/>
      </c>
      <c r="AN2295" s="41" t="str">
        <f t="shared" si="1145"/>
        <v/>
      </c>
      <c r="AO2295" s="42" t="str">
        <f t="shared" si="1146"/>
        <v/>
      </c>
      <c r="AP2295" s="41" t="str">
        <f t="shared" si="1147"/>
        <v/>
      </c>
      <c r="AQ2295" s="41" t="str">
        <f t="shared" si="1148"/>
        <v/>
      </c>
      <c r="AR2295" s="41" t="str">
        <f>IF($AQ2295="","",COUNTIFS(L_ChaveCob,$AQ2295,L_Ausencia,"&gt;"&amp;$W2295)+COUNTIFS($AQ$4:$AQ2295,$AQ2295,$W$4:$W2295,$W2295))</f>
        <v/>
      </c>
      <c r="AS2295" s="42">
        <f t="shared" si="1149"/>
        <v>0</v>
      </c>
      <c r="AT2295" s="42">
        <f t="shared" si="1150"/>
        <v>0</v>
      </c>
      <c r="AU2295" s="42">
        <f t="shared" si="1151"/>
        <v>0</v>
      </c>
    </row>
    <row r="2296" spans="1:47" x14ac:dyDescent="0.2">
      <c r="A2296" s="35"/>
      <c r="B2296" s="36"/>
      <c r="C2296" s="36"/>
      <c r="D2296" s="36"/>
      <c r="E2296" s="37"/>
      <c r="F2296" s="37"/>
      <c r="G2296" s="36"/>
      <c r="H2296" s="36"/>
      <c r="I2296" s="36"/>
      <c r="J2296" s="36"/>
      <c r="K2296" s="37"/>
      <c r="L2296" s="37"/>
      <c r="M2296" s="37"/>
      <c r="N2296" s="38" t="str">
        <f t="shared" si="1120"/>
        <v/>
      </c>
      <c r="O2296" t="str">
        <f t="shared" si="1121"/>
        <v/>
      </c>
      <c r="P2296" t="str">
        <f t="shared" si="1122"/>
        <v/>
      </c>
      <c r="Q2296" t="str">
        <f t="shared" si="1123"/>
        <v/>
      </c>
      <c r="R2296" t="str">
        <f t="shared" si="1124"/>
        <v/>
      </c>
      <c r="S2296" t="str">
        <f t="shared" si="1125"/>
        <v/>
      </c>
      <c r="T2296" s="39" t="str">
        <f t="shared" si="1126"/>
        <v/>
      </c>
      <c r="U2296" s="40">
        <f t="shared" si="1127"/>
        <v>0</v>
      </c>
      <c r="V2296" s="40">
        <f t="shared" si="1128"/>
        <v>0</v>
      </c>
      <c r="W2296" s="40">
        <f t="shared" si="1129"/>
        <v>0</v>
      </c>
      <c r="X2296" t="str">
        <f t="shared" si="1130"/>
        <v/>
      </c>
      <c r="Y2296" s="40">
        <f t="shared" si="1131"/>
        <v>0</v>
      </c>
      <c r="Z2296" s="40">
        <f t="shared" si="1132"/>
        <v>0</v>
      </c>
      <c r="AA2296" s="40">
        <f t="shared" si="1133"/>
        <v>0</v>
      </c>
      <c r="AB2296" s="40">
        <f t="shared" si="1134"/>
        <v>0</v>
      </c>
      <c r="AC2296" s="40">
        <f t="shared" si="1135"/>
        <v>0</v>
      </c>
      <c r="AD2296" s="39">
        <f t="shared" si="1136"/>
        <v>0</v>
      </c>
      <c r="AE2296" s="39">
        <f t="shared" si="1137"/>
        <v>0</v>
      </c>
      <c r="AF2296" t="str">
        <f t="shared" si="1138"/>
        <v/>
      </c>
      <c r="AG2296" t="str">
        <f t="shared" si="1139"/>
        <v/>
      </c>
      <c r="AH2296" t="str">
        <f t="shared" si="1140"/>
        <v/>
      </c>
      <c r="AJ2296" s="41" t="str">
        <f t="shared" si="1141"/>
        <v/>
      </c>
      <c r="AK2296" s="42" t="str">
        <f t="shared" si="1142"/>
        <v/>
      </c>
      <c r="AL2296" s="41" t="str">
        <f t="shared" si="1143"/>
        <v/>
      </c>
      <c r="AM2296" s="41" t="str">
        <f t="shared" si="1144"/>
        <v/>
      </c>
      <c r="AN2296" s="41" t="str">
        <f t="shared" si="1145"/>
        <v/>
      </c>
      <c r="AO2296" s="42" t="str">
        <f t="shared" si="1146"/>
        <v/>
      </c>
      <c r="AP2296" s="41" t="str">
        <f t="shared" si="1147"/>
        <v/>
      </c>
      <c r="AQ2296" s="41" t="str">
        <f t="shared" si="1148"/>
        <v/>
      </c>
      <c r="AR2296" s="41" t="str">
        <f>IF($AQ2296="","",COUNTIFS(L_ChaveCob,$AQ2296,L_Ausencia,"&gt;"&amp;$W2296)+COUNTIFS($AQ$4:$AQ2296,$AQ2296,$W$4:$W2296,$W2296))</f>
        <v/>
      </c>
      <c r="AS2296" s="42">
        <f t="shared" si="1149"/>
        <v>0</v>
      </c>
      <c r="AT2296" s="42">
        <f t="shared" si="1150"/>
        <v>0</v>
      </c>
      <c r="AU2296" s="42">
        <f t="shared" si="1151"/>
        <v>0</v>
      </c>
    </row>
    <row r="2297" spans="1:47" x14ac:dyDescent="0.2">
      <c r="A2297" s="35"/>
      <c r="B2297" s="36"/>
      <c r="C2297" s="36"/>
      <c r="D2297" s="36"/>
      <c r="E2297" s="37"/>
      <c r="F2297" s="37"/>
      <c r="G2297" s="36"/>
      <c r="H2297" s="36"/>
      <c r="I2297" s="36"/>
      <c r="J2297" s="36"/>
      <c r="K2297" s="37"/>
      <c r="L2297" s="37"/>
      <c r="M2297" s="37"/>
      <c r="N2297" s="38" t="str">
        <f t="shared" ref="N2297:N2360" si="1152">IF($A2297="","",DATE(YEAR($A2297),MONTH($A2297),1))</f>
        <v/>
      </c>
      <c r="O2297" t="str">
        <f t="shared" ref="O2297:O2360" si="1153">IF(TRIM($B2297)="","",IFERROR(INDEX(C_RG,MATCH(TRIM($B2297),C_Nome,0)),"?"))</f>
        <v/>
      </c>
      <c r="P2297" t="str">
        <f t="shared" ref="P2297:P2360" si="1154">IF($A2297="","",IF(TRIM($B2297)="",P_EquipePostoVago,IF($AJ2297="","",INDEX(V_Equipe,$AJ2297))))</f>
        <v/>
      </c>
      <c r="Q2297" t="str">
        <f t="shared" ref="Q2297:Q2360" si="1155">IF($A2297="","",IF(TRIM($B2297)="","Posto Vago",IF($AJ2297="","",INDEX(V_Contrato,$AJ2297))))</f>
        <v/>
      </c>
      <c r="R2297" t="str">
        <f t="shared" ref="R2297:R2360" si="1156">IF($A2297="","",IF(TRIM($B2297)="",$H2297,IF($AJ2297="","",INDEX(V_Funcao,$AJ2297))))</f>
        <v/>
      </c>
      <c r="S2297" t="str">
        <f t="shared" ref="S2297:S2360" si="1157">IF($A2297="","",IF($I2297&lt;&gt;"",$I2297,IF(TRIM($B2297)="","ADM",IF($AJ2297="","",INDEX(V_Turno,$AJ2297)))))</f>
        <v/>
      </c>
      <c r="T2297" s="39" t="str">
        <f t="shared" ref="T2297:T2360" si="1158">IF(OR($A2297="",$R2297=""),"",IFERROR(INDEX(F_Valor,MATCH($R2297&amp;"|"&amp;SUMPRODUCT(MAX((F_Funcao=$R2297)*(F_Ini&lt;=$A2297)*F_Ini)),F_Chave,0)),""))</f>
        <v/>
      </c>
      <c r="U2297" s="40">
        <f t="shared" ref="U2297:U2360" si="1159">IF(OR($A2297="",$S2297=""),0,IFERROR(INDEX(T_Horas,MATCH($S2297,T_Turno,0),WEEKDAY($A2297,2)),0))</f>
        <v>0</v>
      </c>
      <c r="V2297" s="40">
        <f t="shared" ref="V2297:V2360" si="1160">IF($A2297="",0,MAX(IF($F2297&lt;&gt;"",N($F2297),IF($AN2297="Sim",IF($AK2297&lt;&gt;"",$AK2297,$U2297),$U2297-$W2297))-IF($J2297="Situação Atípica - Presente",N($K2297),0),0))</f>
        <v>0</v>
      </c>
      <c r="W2297" s="40">
        <f t="shared" ref="W2297:W2360" si="1161">IF($A2297="",0,IF($E2297&lt;&gt;"",N($E2297),IF($AL2297="Dia inteiro",$U2297,IF($AL2297="Pelo ponto",IF($AK2297="",$U2297,MAX($U2297-$AK2297,0)),IF(AND($AL2297="Leve atraso",$AO2297&lt;&gt;""),IF(AND($AO2297&gt;P_LeveMin,$AO2297&lt;=P_LeveMax),$AO2297,0),0)))))</f>
        <v>0</v>
      </c>
      <c r="X2297" t="str">
        <f t="shared" ref="X2297:X2360" si="1162">IF($A2297="","",IF(OR($Q2297="Ferista",$Q2297=""),"Não",IF(AND($AL2297="Leve atraso",$W2297&gt;0,$A2297&gt;=P_InicioRegras),"Sim",IF(OR($J2297&lt;&gt;"",$K2297&lt;&gt;"",$L2297&lt;&gt;""),"Não",$AM2297))))</f>
        <v/>
      </c>
      <c r="Y2297" s="40">
        <f t="shared" ref="Y2297:Y2360" si="1163">IF($A2297="",0,IF($Q2297="Ferista",0,IF($X2297="Sim",$W2297,0)+N($K2297)))</f>
        <v>0</v>
      </c>
      <c r="Z2297" s="40">
        <f t="shared" ref="Z2297:Z2360" si="1164">IF($X2297="Sim",$AT2297,0)</f>
        <v>0</v>
      </c>
      <c r="AA2297" s="40">
        <f t="shared" ref="AA2297:AA2360" si="1165">IF($AP2297="",0,MIN(MAX($Y2297-$Z2297,0),SUMIFS(CP_Horas,CP_ChaveFalta,$AP2297,CP_Aprov,"Sim")))</f>
        <v>0</v>
      </c>
      <c r="AB2297" s="40">
        <f t="shared" ref="AB2297:AB2360" si="1166">IF($A2297="",0,MIN(MAX($Y2297-$Z2297-$AA2297,0),N($M2297)))</f>
        <v>0</v>
      </c>
      <c r="AC2297" s="40">
        <f t="shared" ref="AC2297:AC2360" si="1167">IF($A2297="",0,MAX($Y2297-$Z2297-$AA2297-$AB2297,0))</f>
        <v>0</v>
      </c>
      <c r="AD2297" s="39">
        <f t="shared" ref="AD2297:AD2360" si="1168">IF(OR($AC2297=0,$T2297=""),0,$AC2297*24*$T2297)</f>
        <v>0</v>
      </c>
      <c r="AE2297" s="39">
        <f t="shared" ref="AE2297:AE2360" si="1169">IF(OR($A2297="",$T2297=""),0,(IF($AF2297="Justificada",$W2297,0)+N($L2297))*24*$T2297)</f>
        <v>0</v>
      </c>
      <c r="AF2297" t="str">
        <f t="shared" ref="AF2297:AF2360" si="1170">IF($A2297="","",IF($J2297&lt;&gt;"","Situação atípica",IF(AND($AL2297="Leve atraso",$W2297&gt;0),"Leve atraso",IFERROR(INDEX(S_Cat,MATCH($C2297,S_Status,0)),"Outros"))))</f>
        <v/>
      </c>
      <c r="AG2297" t="str">
        <f t="shared" ref="AG2297:AG2360" si="1171">IF($A2297="","",TRIM(IF($Z2297&gt;0,"Ferista cobriu "&amp;TEXT($Z2297,"[h]:mm")&amp;"h. ","")&amp;IF($AA2297&gt;0,"Compensado "&amp;TEXT($AA2297,"[h]:mm")&amp;"h por "&amp;IFERROR(INDEX(CP_Quem,MATCH($AP2297,CP_ChaveFalta,0)),"?")&amp;". ","")&amp;IF($AU2297&gt;0,"Compensação aguardando aprovação ("&amp;TEXT($AU2297,"[h]:mm")&amp;"h). ","")&amp;IF($AB2297&gt;0,"Perdoado por acordo "&amp;TEXT($AB2297,"[h]:mm")&amp;"h. ","")&amp;IF(AND($AP2297&lt;&gt;"",COUNTIF(CP_ChaveQuem,$AP2297)&gt;0),"Horas usadas p/ compensar falta de "&amp;INDEX(CP_Falta,MATCH($AP2297,CP_ChaveQuem,0))&amp;" de "&amp;TEXT(INDEX(CP_DataFalta,MATCH($AP2297,CP_ChaveQuem,0)),"dd/mm")&amp;". ","")&amp;IF(AND($Q2297="Ferista",SUMIFS(L_Ferista,L_Data,$A2297,L_Equipe,$P2297)&gt;0),"Como ferista, cobriu "&amp;TEXT(SUMIFS(L_Ferista,L_Data,$A2297,L_Equipe,$P2297),"[h]:mm")&amp;"h de faltas da equipe. ","")&amp;IF($AC2297&gt;0,"DESCONTA "&amp;TEXT($AC2297,"[h]:mm")&amp;"h ("&amp;$AF2297&amp;").","")))</f>
        <v/>
      </c>
      <c r="AH2297" t="str">
        <f t="shared" ref="AH2297:AH2360" si="1172">IF($A2297="","",IF($O2297="?","CADASTRO: funcionário não está no Cadastro",IF(AND($O2297&lt;&gt;"",$AJ2297=""),"CADASTRO: sem vigência (função/turno) nesta data",IF(AND($AP2297&lt;&gt;"",COUNTIF(L_ChavePD,$AP2297)&gt;1),"DUPLICADO: mesma pessoa 2x no dia",IF($A2297&lt;P_InicioRegras,"",IF(AND($C2297="Horas Compensadas",COUNTIF(CP_ChaveQuem,$AP2297)=0),"VINCULAR: registrar na aba Compensações de quem é a falta",IF($AU2297&gt;0,"APROVAR: compensação pendente na aba Compensações",IF(AND($AQ2297&lt;&gt;"",$AS2297&gt;0,$AT2297&lt;$W2297,$AC2297&gt;0),"FERISTA: horas do ferista não cobriram toda a falta",IF(AND($AL2297="Pelo ponto",$AK2297="",$E2297="",$X2297="Sim"),"PONTO: sem ponto nem horas manuais — descontando jornada cheia",IF(AND($AL2297="Leve atraso",$E2297="",N($AO2297)&gt;P_LeveMax),"CLASSIFICAR: ponto mostra atraso &gt; 30 min — trocar o Status",IF($AF2297="Leve atraso","AJUSTAR STATUS: atraso lançado como Horas Trabalhadas",IF(AND(N($K2297)&gt;0,$G2297=""),"OBSERVAÇÃO: desconto extra sem observação",IF(AND($J2297&lt;&gt;"",N($K2297)+N($L2297)&gt;$U2297),"CONFERIR: horas manuais maiores que a jornada","")))))))))))))</f>
        <v/>
      </c>
      <c r="AJ2297" s="41" t="str">
        <f t="shared" ref="AJ2297:AJ2360" si="1173">IF(OR($A2297="",$O2297="",$O2297="?"),"",IFERROR(MATCH($O2297&amp;"|"&amp;SUMPRODUCT(MAX((V_RG=$O2297)*(V_Ini&lt;=$A2297)*V_Ini)),V_Chave,0),""))</f>
        <v/>
      </c>
      <c r="AK2297" s="42" t="str">
        <f t="shared" ref="AK2297:AK2360" si="1174">IF(ISNUMBER(SEARCH(" = ",$D2297)),IFERROR(TIMEVALUE(TRIM(RIGHT($D2297,5))),""),"")</f>
        <v/>
      </c>
      <c r="AL2297" s="41" t="str">
        <f t="shared" ref="AL2297:AL2360" si="1175">IF($C2297="","",IFERROR(INDEX(S_Modo,MATCH($C2297,S_Status,0)),"Não"))</f>
        <v/>
      </c>
      <c r="AM2297" s="41" t="str">
        <f t="shared" ref="AM2297:AM2360" si="1176">IF($C2297="","",IFERROR(INDEX(S_Conta,MATCH($C2297,S_Status,0)),"Não"))</f>
        <v/>
      </c>
      <c r="AN2297" s="41" t="str">
        <f t="shared" ref="AN2297:AN2360" si="1177">IF($C2297="","",IFERROR(INDEX(S_Trab,MATCH($C2297,S_Status,0)),"Não"))</f>
        <v/>
      </c>
      <c r="AO2297" s="42" t="str">
        <f t="shared" ref="AO2297:AO2360" si="1178">IF(OR($A2297="",$AK2297=""),"",$U2297-$AK2297-IF($J2297&lt;&gt;"Situação Atípica - Presente",N($K2297)+N($L2297),0))</f>
        <v/>
      </c>
      <c r="AP2297" s="41" t="str">
        <f t="shared" ref="AP2297:AP2360" si="1179">IF(OR($A2297="",TRIM($B2297)=""),"",TRIM($B2297)&amp;"|"&amp;$A2297)</f>
        <v/>
      </c>
      <c r="AQ2297" s="41" t="str">
        <f t="shared" ref="AQ2297:AQ2360" si="1180">IF(AND(P_CoberturaAuto="Sim",$A2297&lt;&gt;"",$A2297&gt;=P_InicioRegras,$Q2297="Normal / Fixo",$R2297&lt;&gt;"",ISERROR(SEARCH("ENCARREGADO",$R2297)),$AM2297="Sim",$W2297&gt;0),$A2297&amp;"|"&amp;$P2297,"")</f>
        <v/>
      </c>
      <c r="AR2297" s="41" t="str">
        <f>IF($AQ2297="","",COUNTIFS(L_ChaveCob,$AQ2297,L_Ausencia,"&gt;"&amp;$W2297)+COUNTIFS($AQ$4:$AQ2297,$AQ2297,$W$4:$W2297,$W2297))</f>
        <v/>
      </c>
      <c r="AS2297" s="42">
        <f t="shared" ref="AS2297:AS2360" si="1181">IF($AQ2297="",0,SUMIFS(L_Trab,L_Data,$A2297,L_Equipe,$P2297,L_Contrato,"Ferista",L_Status,"&lt;&gt;Remanejamento"))</f>
        <v>0</v>
      </c>
      <c r="AT2297" s="42">
        <f t="shared" ref="AT2297:AT2360" si="1182">IF(OR($AQ2297="",$AS2297=0),0,MAX(MIN($W2297,$AS2297-SUMIFS(L_Ausencia,L_ChaveCob,$AQ2297,L_OrdemCob,"&lt;"&amp;$AR2297)),0))</f>
        <v>0</v>
      </c>
      <c r="AU2297" s="42">
        <f t="shared" ref="AU2297:AU2360" si="1183">IF($AP2297="",0,SUMIFS(CP_Horas,CP_ChaveFalta,$AP2297,CP_Aprov,"&lt;&gt;Sim"))</f>
        <v>0</v>
      </c>
    </row>
    <row r="2298" spans="1:47" x14ac:dyDescent="0.2">
      <c r="A2298" s="35"/>
      <c r="B2298" s="36"/>
      <c r="C2298" s="36"/>
      <c r="D2298" s="36"/>
      <c r="E2298" s="37"/>
      <c r="F2298" s="37"/>
      <c r="G2298" s="36"/>
      <c r="H2298" s="36"/>
      <c r="I2298" s="36"/>
      <c r="J2298" s="36"/>
      <c r="K2298" s="37"/>
      <c r="L2298" s="37"/>
      <c r="M2298" s="37"/>
      <c r="N2298" s="38" t="str">
        <f t="shared" si="1152"/>
        <v/>
      </c>
      <c r="O2298" t="str">
        <f t="shared" si="1153"/>
        <v/>
      </c>
      <c r="P2298" t="str">
        <f t="shared" si="1154"/>
        <v/>
      </c>
      <c r="Q2298" t="str">
        <f t="shared" si="1155"/>
        <v/>
      </c>
      <c r="R2298" t="str">
        <f t="shared" si="1156"/>
        <v/>
      </c>
      <c r="S2298" t="str">
        <f t="shared" si="1157"/>
        <v/>
      </c>
      <c r="T2298" s="39" t="str">
        <f t="shared" si="1158"/>
        <v/>
      </c>
      <c r="U2298" s="40">
        <f t="shared" si="1159"/>
        <v>0</v>
      </c>
      <c r="V2298" s="40">
        <f t="shared" si="1160"/>
        <v>0</v>
      </c>
      <c r="W2298" s="40">
        <f t="shared" si="1161"/>
        <v>0</v>
      </c>
      <c r="X2298" t="str">
        <f t="shared" si="1162"/>
        <v/>
      </c>
      <c r="Y2298" s="40">
        <f t="shared" si="1163"/>
        <v>0</v>
      </c>
      <c r="Z2298" s="40">
        <f t="shared" si="1164"/>
        <v>0</v>
      </c>
      <c r="AA2298" s="40">
        <f t="shared" si="1165"/>
        <v>0</v>
      </c>
      <c r="AB2298" s="40">
        <f t="shared" si="1166"/>
        <v>0</v>
      </c>
      <c r="AC2298" s="40">
        <f t="shared" si="1167"/>
        <v>0</v>
      </c>
      <c r="AD2298" s="39">
        <f t="shared" si="1168"/>
        <v>0</v>
      </c>
      <c r="AE2298" s="39">
        <f t="shared" si="1169"/>
        <v>0</v>
      </c>
      <c r="AF2298" t="str">
        <f t="shared" si="1170"/>
        <v/>
      </c>
      <c r="AG2298" t="str">
        <f t="shared" si="1171"/>
        <v/>
      </c>
      <c r="AH2298" t="str">
        <f t="shared" si="1172"/>
        <v/>
      </c>
      <c r="AJ2298" s="41" t="str">
        <f t="shared" si="1173"/>
        <v/>
      </c>
      <c r="AK2298" s="42" t="str">
        <f t="shared" si="1174"/>
        <v/>
      </c>
      <c r="AL2298" s="41" t="str">
        <f t="shared" si="1175"/>
        <v/>
      </c>
      <c r="AM2298" s="41" t="str">
        <f t="shared" si="1176"/>
        <v/>
      </c>
      <c r="AN2298" s="41" t="str">
        <f t="shared" si="1177"/>
        <v/>
      </c>
      <c r="AO2298" s="42" t="str">
        <f t="shared" si="1178"/>
        <v/>
      </c>
      <c r="AP2298" s="41" t="str">
        <f t="shared" si="1179"/>
        <v/>
      </c>
      <c r="AQ2298" s="41" t="str">
        <f t="shared" si="1180"/>
        <v/>
      </c>
      <c r="AR2298" s="41" t="str">
        <f>IF($AQ2298="","",COUNTIFS(L_ChaveCob,$AQ2298,L_Ausencia,"&gt;"&amp;$W2298)+COUNTIFS($AQ$4:$AQ2298,$AQ2298,$W$4:$W2298,$W2298))</f>
        <v/>
      </c>
      <c r="AS2298" s="42">
        <f t="shared" si="1181"/>
        <v>0</v>
      </c>
      <c r="AT2298" s="42">
        <f t="shared" si="1182"/>
        <v>0</v>
      </c>
      <c r="AU2298" s="42">
        <f t="shared" si="1183"/>
        <v>0</v>
      </c>
    </row>
    <row r="2299" spans="1:47" x14ac:dyDescent="0.2">
      <c r="A2299" s="35"/>
      <c r="B2299" s="36"/>
      <c r="C2299" s="36"/>
      <c r="D2299" s="36"/>
      <c r="E2299" s="37"/>
      <c r="F2299" s="37"/>
      <c r="G2299" s="36"/>
      <c r="H2299" s="36"/>
      <c r="I2299" s="36"/>
      <c r="J2299" s="36"/>
      <c r="K2299" s="37"/>
      <c r="L2299" s="37"/>
      <c r="M2299" s="37"/>
      <c r="N2299" s="38" t="str">
        <f t="shared" si="1152"/>
        <v/>
      </c>
      <c r="O2299" t="str">
        <f t="shared" si="1153"/>
        <v/>
      </c>
      <c r="P2299" t="str">
        <f t="shared" si="1154"/>
        <v/>
      </c>
      <c r="Q2299" t="str">
        <f t="shared" si="1155"/>
        <v/>
      </c>
      <c r="R2299" t="str">
        <f t="shared" si="1156"/>
        <v/>
      </c>
      <c r="S2299" t="str">
        <f t="shared" si="1157"/>
        <v/>
      </c>
      <c r="T2299" s="39" t="str">
        <f t="shared" si="1158"/>
        <v/>
      </c>
      <c r="U2299" s="40">
        <f t="shared" si="1159"/>
        <v>0</v>
      </c>
      <c r="V2299" s="40">
        <f t="shared" si="1160"/>
        <v>0</v>
      </c>
      <c r="W2299" s="40">
        <f t="shared" si="1161"/>
        <v>0</v>
      </c>
      <c r="X2299" t="str">
        <f t="shared" si="1162"/>
        <v/>
      </c>
      <c r="Y2299" s="40">
        <f t="shared" si="1163"/>
        <v>0</v>
      </c>
      <c r="Z2299" s="40">
        <f t="shared" si="1164"/>
        <v>0</v>
      </c>
      <c r="AA2299" s="40">
        <f t="shared" si="1165"/>
        <v>0</v>
      </c>
      <c r="AB2299" s="40">
        <f t="shared" si="1166"/>
        <v>0</v>
      </c>
      <c r="AC2299" s="40">
        <f t="shared" si="1167"/>
        <v>0</v>
      </c>
      <c r="AD2299" s="39">
        <f t="shared" si="1168"/>
        <v>0</v>
      </c>
      <c r="AE2299" s="39">
        <f t="shared" si="1169"/>
        <v>0</v>
      </c>
      <c r="AF2299" t="str">
        <f t="shared" si="1170"/>
        <v/>
      </c>
      <c r="AG2299" t="str">
        <f t="shared" si="1171"/>
        <v/>
      </c>
      <c r="AH2299" t="str">
        <f t="shared" si="1172"/>
        <v/>
      </c>
      <c r="AJ2299" s="41" t="str">
        <f t="shared" si="1173"/>
        <v/>
      </c>
      <c r="AK2299" s="42" t="str">
        <f t="shared" si="1174"/>
        <v/>
      </c>
      <c r="AL2299" s="41" t="str">
        <f t="shared" si="1175"/>
        <v/>
      </c>
      <c r="AM2299" s="41" t="str">
        <f t="shared" si="1176"/>
        <v/>
      </c>
      <c r="AN2299" s="41" t="str">
        <f t="shared" si="1177"/>
        <v/>
      </c>
      <c r="AO2299" s="42" t="str">
        <f t="shared" si="1178"/>
        <v/>
      </c>
      <c r="AP2299" s="41" t="str">
        <f t="shared" si="1179"/>
        <v/>
      </c>
      <c r="AQ2299" s="41" t="str">
        <f t="shared" si="1180"/>
        <v/>
      </c>
      <c r="AR2299" s="41" t="str">
        <f>IF($AQ2299="","",COUNTIFS(L_ChaveCob,$AQ2299,L_Ausencia,"&gt;"&amp;$W2299)+COUNTIFS($AQ$4:$AQ2299,$AQ2299,$W$4:$W2299,$W2299))</f>
        <v/>
      </c>
      <c r="AS2299" s="42">
        <f t="shared" si="1181"/>
        <v>0</v>
      </c>
      <c r="AT2299" s="42">
        <f t="shared" si="1182"/>
        <v>0</v>
      </c>
      <c r="AU2299" s="42">
        <f t="shared" si="1183"/>
        <v>0</v>
      </c>
    </row>
    <row r="2300" spans="1:47" x14ac:dyDescent="0.2">
      <c r="A2300" s="35"/>
      <c r="B2300" s="36"/>
      <c r="C2300" s="36"/>
      <c r="D2300" s="36"/>
      <c r="E2300" s="37"/>
      <c r="F2300" s="37"/>
      <c r="G2300" s="36"/>
      <c r="H2300" s="36"/>
      <c r="I2300" s="36"/>
      <c r="J2300" s="36"/>
      <c r="K2300" s="37"/>
      <c r="L2300" s="37"/>
      <c r="M2300" s="37"/>
      <c r="N2300" s="38" t="str">
        <f t="shared" si="1152"/>
        <v/>
      </c>
      <c r="O2300" t="str">
        <f t="shared" si="1153"/>
        <v/>
      </c>
      <c r="P2300" t="str">
        <f t="shared" si="1154"/>
        <v/>
      </c>
      <c r="Q2300" t="str">
        <f t="shared" si="1155"/>
        <v/>
      </c>
      <c r="R2300" t="str">
        <f t="shared" si="1156"/>
        <v/>
      </c>
      <c r="S2300" t="str">
        <f t="shared" si="1157"/>
        <v/>
      </c>
      <c r="T2300" s="39" t="str">
        <f t="shared" si="1158"/>
        <v/>
      </c>
      <c r="U2300" s="40">
        <f t="shared" si="1159"/>
        <v>0</v>
      </c>
      <c r="V2300" s="40">
        <f t="shared" si="1160"/>
        <v>0</v>
      </c>
      <c r="W2300" s="40">
        <f t="shared" si="1161"/>
        <v>0</v>
      </c>
      <c r="X2300" t="str">
        <f t="shared" si="1162"/>
        <v/>
      </c>
      <c r="Y2300" s="40">
        <f t="shared" si="1163"/>
        <v>0</v>
      </c>
      <c r="Z2300" s="40">
        <f t="shared" si="1164"/>
        <v>0</v>
      </c>
      <c r="AA2300" s="40">
        <f t="shared" si="1165"/>
        <v>0</v>
      </c>
      <c r="AB2300" s="40">
        <f t="shared" si="1166"/>
        <v>0</v>
      </c>
      <c r="AC2300" s="40">
        <f t="shared" si="1167"/>
        <v>0</v>
      </c>
      <c r="AD2300" s="39">
        <f t="shared" si="1168"/>
        <v>0</v>
      </c>
      <c r="AE2300" s="39">
        <f t="shared" si="1169"/>
        <v>0</v>
      </c>
      <c r="AF2300" t="str">
        <f t="shared" si="1170"/>
        <v/>
      </c>
      <c r="AG2300" t="str">
        <f t="shared" si="1171"/>
        <v/>
      </c>
      <c r="AH2300" t="str">
        <f t="shared" si="1172"/>
        <v/>
      </c>
      <c r="AJ2300" s="41" t="str">
        <f t="shared" si="1173"/>
        <v/>
      </c>
      <c r="AK2300" s="42" t="str">
        <f t="shared" si="1174"/>
        <v/>
      </c>
      <c r="AL2300" s="41" t="str">
        <f t="shared" si="1175"/>
        <v/>
      </c>
      <c r="AM2300" s="41" t="str">
        <f t="shared" si="1176"/>
        <v/>
      </c>
      <c r="AN2300" s="41" t="str">
        <f t="shared" si="1177"/>
        <v/>
      </c>
      <c r="AO2300" s="42" t="str">
        <f t="shared" si="1178"/>
        <v/>
      </c>
      <c r="AP2300" s="41" t="str">
        <f t="shared" si="1179"/>
        <v/>
      </c>
      <c r="AQ2300" s="41" t="str">
        <f t="shared" si="1180"/>
        <v/>
      </c>
      <c r="AR2300" s="41" t="str">
        <f>IF($AQ2300="","",COUNTIFS(L_ChaveCob,$AQ2300,L_Ausencia,"&gt;"&amp;$W2300)+COUNTIFS($AQ$4:$AQ2300,$AQ2300,$W$4:$W2300,$W2300))</f>
        <v/>
      </c>
      <c r="AS2300" s="42">
        <f t="shared" si="1181"/>
        <v>0</v>
      </c>
      <c r="AT2300" s="42">
        <f t="shared" si="1182"/>
        <v>0</v>
      </c>
      <c r="AU2300" s="42">
        <f t="shared" si="1183"/>
        <v>0</v>
      </c>
    </row>
    <row r="2301" spans="1:47" x14ac:dyDescent="0.2">
      <c r="A2301" s="35"/>
      <c r="B2301" s="36"/>
      <c r="C2301" s="36"/>
      <c r="D2301" s="36"/>
      <c r="E2301" s="37"/>
      <c r="F2301" s="37"/>
      <c r="G2301" s="36"/>
      <c r="H2301" s="36"/>
      <c r="I2301" s="36"/>
      <c r="J2301" s="36"/>
      <c r="K2301" s="37"/>
      <c r="L2301" s="37"/>
      <c r="M2301" s="37"/>
      <c r="N2301" s="38" t="str">
        <f t="shared" si="1152"/>
        <v/>
      </c>
      <c r="O2301" t="str">
        <f t="shared" si="1153"/>
        <v/>
      </c>
      <c r="P2301" t="str">
        <f t="shared" si="1154"/>
        <v/>
      </c>
      <c r="Q2301" t="str">
        <f t="shared" si="1155"/>
        <v/>
      </c>
      <c r="R2301" t="str">
        <f t="shared" si="1156"/>
        <v/>
      </c>
      <c r="S2301" t="str">
        <f t="shared" si="1157"/>
        <v/>
      </c>
      <c r="T2301" s="39" t="str">
        <f t="shared" si="1158"/>
        <v/>
      </c>
      <c r="U2301" s="40">
        <f t="shared" si="1159"/>
        <v>0</v>
      </c>
      <c r="V2301" s="40">
        <f t="shared" si="1160"/>
        <v>0</v>
      </c>
      <c r="W2301" s="40">
        <f t="shared" si="1161"/>
        <v>0</v>
      </c>
      <c r="X2301" t="str">
        <f t="shared" si="1162"/>
        <v/>
      </c>
      <c r="Y2301" s="40">
        <f t="shared" si="1163"/>
        <v>0</v>
      </c>
      <c r="Z2301" s="40">
        <f t="shared" si="1164"/>
        <v>0</v>
      </c>
      <c r="AA2301" s="40">
        <f t="shared" si="1165"/>
        <v>0</v>
      </c>
      <c r="AB2301" s="40">
        <f t="shared" si="1166"/>
        <v>0</v>
      </c>
      <c r="AC2301" s="40">
        <f t="shared" si="1167"/>
        <v>0</v>
      </c>
      <c r="AD2301" s="39">
        <f t="shared" si="1168"/>
        <v>0</v>
      </c>
      <c r="AE2301" s="39">
        <f t="shared" si="1169"/>
        <v>0</v>
      </c>
      <c r="AF2301" t="str">
        <f t="shared" si="1170"/>
        <v/>
      </c>
      <c r="AG2301" t="str">
        <f t="shared" si="1171"/>
        <v/>
      </c>
      <c r="AH2301" t="str">
        <f t="shared" si="1172"/>
        <v/>
      </c>
      <c r="AJ2301" s="41" t="str">
        <f t="shared" si="1173"/>
        <v/>
      </c>
      <c r="AK2301" s="42" t="str">
        <f t="shared" si="1174"/>
        <v/>
      </c>
      <c r="AL2301" s="41" t="str">
        <f t="shared" si="1175"/>
        <v/>
      </c>
      <c r="AM2301" s="41" t="str">
        <f t="shared" si="1176"/>
        <v/>
      </c>
      <c r="AN2301" s="41" t="str">
        <f t="shared" si="1177"/>
        <v/>
      </c>
      <c r="AO2301" s="42" t="str">
        <f t="shared" si="1178"/>
        <v/>
      </c>
      <c r="AP2301" s="41" t="str">
        <f t="shared" si="1179"/>
        <v/>
      </c>
      <c r="AQ2301" s="41" t="str">
        <f t="shared" si="1180"/>
        <v/>
      </c>
      <c r="AR2301" s="41" t="str">
        <f>IF($AQ2301="","",COUNTIFS(L_ChaveCob,$AQ2301,L_Ausencia,"&gt;"&amp;$W2301)+COUNTIFS($AQ$4:$AQ2301,$AQ2301,$W$4:$W2301,$W2301))</f>
        <v/>
      </c>
      <c r="AS2301" s="42">
        <f t="shared" si="1181"/>
        <v>0</v>
      </c>
      <c r="AT2301" s="42">
        <f t="shared" si="1182"/>
        <v>0</v>
      </c>
      <c r="AU2301" s="42">
        <f t="shared" si="1183"/>
        <v>0</v>
      </c>
    </row>
    <row r="2302" spans="1:47" x14ac:dyDescent="0.2">
      <c r="A2302" s="35"/>
      <c r="B2302" s="36"/>
      <c r="C2302" s="36"/>
      <c r="D2302" s="36"/>
      <c r="E2302" s="37"/>
      <c r="F2302" s="37"/>
      <c r="G2302" s="36"/>
      <c r="H2302" s="36"/>
      <c r="I2302" s="36"/>
      <c r="J2302" s="36"/>
      <c r="K2302" s="37"/>
      <c r="L2302" s="37"/>
      <c r="M2302" s="37"/>
      <c r="N2302" s="38" t="str">
        <f t="shared" si="1152"/>
        <v/>
      </c>
      <c r="O2302" t="str">
        <f t="shared" si="1153"/>
        <v/>
      </c>
      <c r="P2302" t="str">
        <f t="shared" si="1154"/>
        <v/>
      </c>
      <c r="Q2302" t="str">
        <f t="shared" si="1155"/>
        <v/>
      </c>
      <c r="R2302" t="str">
        <f t="shared" si="1156"/>
        <v/>
      </c>
      <c r="S2302" t="str">
        <f t="shared" si="1157"/>
        <v/>
      </c>
      <c r="T2302" s="39" t="str">
        <f t="shared" si="1158"/>
        <v/>
      </c>
      <c r="U2302" s="40">
        <f t="shared" si="1159"/>
        <v>0</v>
      </c>
      <c r="V2302" s="40">
        <f t="shared" si="1160"/>
        <v>0</v>
      </c>
      <c r="W2302" s="40">
        <f t="shared" si="1161"/>
        <v>0</v>
      </c>
      <c r="X2302" t="str">
        <f t="shared" si="1162"/>
        <v/>
      </c>
      <c r="Y2302" s="40">
        <f t="shared" si="1163"/>
        <v>0</v>
      </c>
      <c r="Z2302" s="40">
        <f t="shared" si="1164"/>
        <v>0</v>
      </c>
      <c r="AA2302" s="40">
        <f t="shared" si="1165"/>
        <v>0</v>
      </c>
      <c r="AB2302" s="40">
        <f t="shared" si="1166"/>
        <v>0</v>
      </c>
      <c r="AC2302" s="40">
        <f t="shared" si="1167"/>
        <v>0</v>
      </c>
      <c r="AD2302" s="39">
        <f t="shared" si="1168"/>
        <v>0</v>
      </c>
      <c r="AE2302" s="39">
        <f t="shared" si="1169"/>
        <v>0</v>
      </c>
      <c r="AF2302" t="str">
        <f t="shared" si="1170"/>
        <v/>
      </c>
      <c r="AG2302" t="str">
        <f t="shared" si="1171"/>
        <v/>
      </c>
      <c r="AH2302" t="str">
        <f t="shared" si="1172"/>
        <v/>
      </c>
      <c r="AJ2302" s="41" t="str">
        <f t="shared" si="1173"/>
        <v/>
      </c>
      <c r="AK2302" s="42" t="str">
        <f t="shared" si="1174"/>
        <v/>
      </c>
      <c r="AL2302" s="41" t="str">
        <f t="shared" si="1175"/>
        <v/>
      </c>
      <c r="AM2302" s="41" t="str">
        <f t="shared" si="1176"/>
        <v/>
      </c>
      <c r="AN2302" s="41" t="str">
        <f t="shared" si="1177"/>
        <v/>
      </c>
      <c r="AO2302" s="42" t="str">
        <f t="shared" si="1178"/>
        <v/>
      </c>
      <c r="AP2302" s="41" t="str">
        <f t="shared" si="1179"/>
        <v/>
      </c>
      <c r="AQ2302" s="41" t="str">
        <f t="shared" si="1180"/>
        <v/>
      </c>
      <c r="AR2302" s="41" t="str">
        <f>IF($AQ2302="","",COUNTIFS(L_ChaveCob,$AQ2302,L_Ausencia,"&gt;"&amp;$W2302)+COUNTIFS($AQ$4:$AQ2302,$AQ2302,$W$4:$W2302,$W2302))</f>
        <v/>
      </c>
      <c r="AS2302" s="42">
        <f t="shared" si="1181"/>
        <v>0</v>
      </c>
      <c r="AT2302" s="42">
        <f t="shared" si="1182"/>
        <v>0</v>
      </c>
      <c r="AU2302" s="42">
        <f t="shared" si="1183"/>
        <v>0</v>
      </c>
    </row>
    <row r="2303" spans="1:47" x14ac:dyDescent="0.2">
      <c r="A2303" s="35"/>
      <c r="B2303" s="36"/>
      <c r="C2303" s="36"/>
      <c r="D2303" s="36"/>
      <c r="E2303" s="37"/>
      <c r="F2303" s="37"/>
      <c r="G2303" s="36"/>
      <c r="H2303" s="36"/>
      <c r="I2303" s="36"/>
      <c r="J2303" s="36"/>
      <c r="K2303" s="37"/>
      <c r="L2303" s="37"/>
      <c r="M2303" s="37"/>
      <c r="N2303" s="38" t="str">
        <f t="shared" si="1152"/>
        <v/>
      </c>
      <c r="O2303" t="str">
        <f t="shared" si="1153"/>
        <v/>
      </c>
      <c r="P2303" t="str">
        <f t="shared" si="1154"/>
        <v/>
      </c>
      <c r="Q2303" t="str">
        <f t="shared" si="1155"/>
        <v/>
      </c>
      <c r="R2303" t="str">
        <f t="shared" si="1156"/>
        <v/>
      </c>
      <c r="S2303" t="str">
        <f t="shared" si="1157"/>
        <v/>
      </c>
      <c r="T2303" s="39" t="str">
        <f t="shared" si="1158"/>
        <v/>
      </c>
      <c r="U2303" s="40">
        <f t="shared" si="1159"/>
        <v>0</v>
      </c>
      <c r="V2303" s="40">
        <f t="shared" si="1160"/>
        <v>0</v>
      </c>
      <c r="W2303" s="40">
        <f t="shared" si="1161"/>
        <v>0</v>
      </c>
      <c r="X2303" t="str">
        <f t="shared" si="1162"/>
        <v/>
      </c>
      <c r="Y2303" s="40">
        <f t="shared" si="1163"/>
        <v>0</v>
      </c>
      <c r="Z2303" s="40">
        <f t="shared" si="1164"/>
        <v>0</v>
      </c>
      <c r="AA2303" s="40">
        <f t="shared" si="1165"/>
        <v>0</v>
      </c>
      <c r="AB2303" s="40">
        <f t="shared" si="1166"/>
        <v>0</v>
      </c>
      <c r="AC2303" s="40">
        <f t="shared" si="1167"/>
        <v>0</v>
      </c>
      <c r="AD2303" s="39">
        <f t="shared" si="1168"/>
        <v>0</v>
      </c>
      <c r="AE2303" s="39">
        <f t="shared" si="1169"/>
        <v>0</v>
      </c>
      <c r="AF2303" t="str">
        <f t="shared" si="1170"/>
        <v/>
      </c>
      <c r="AG2303" t="str">
        <f t="shared" si="1171"/>
        <v/>
      </c>
      <c r="AH2303" t="str">
        <f t="shared" si="1172"/>
        <v/>
      </c>
      <c r="AJ2303" s="41" t="str">
        <f t="shared" si="1173"/>
        <v/>
      </c>
      <c r="AK2303" s="42" t="str">
        <f t="shared" si="1174"/>
        <v/>
      </c>
      <c r="AL2303" s="41" t="str">
        <f t="shared" si="1175"/>
        <v/>
      </c>
      <c r="AM2303" s="41" t="str">
        <f t="shared" si="1176"/>
        <v/>
      </c>
      <c r="AN2303" s="41" t="str">
        <f t="shared" si="1177"/>
        <v/>
      </c>
      <c r="AO2303" s="42" t="str">
        <f t="shared" si="1178"/>
        <v/>
      </c>
      <c r="AP2303" s="41" t="str">
        <f t="shared" si="1179"/>
        <v/>
      </c>
      <c r="AQ2303" s="41" t="str">
        <f t="shared" si="1180"/>
        <v/>
      </c>
      <c r="AR2303" s="41" t="str">
        <f>IF($AQ2303="","",COUNTIFS(L_ChaveCob,$AQ2303,L_Ausencia,"&gt;"&amp;$W2303)+COUNTIFS($AQ$4:$AQ2303,$AQ2303,$W$4:$W2303,$W2303))</f>
        <v/>
      </c>
      <c r="AS2303" s="42">
        <f t="shared" si="1181"/>
        <v>0</v>
      </c>
      <c r="AT2303" s="42">
        <f t="shared" si="1182"/>
        <v>0</v>
      </c>
      <c r="AU2303" s="42">
        <f t="shared" si="1183"/>
        <v>0</v>
      </c>
    </row>
    <row r="2304" spans="1:47" x14ac:dyDescent="0.2">
      <c r="A2304" s="35"/>
      <c r="B2304" s="36"/>
      <c r="C2304" s="36"/>
      <c r="D2304" s="36"/>
      <c r="E2304" s="37"/>
      <c r="F2304" s="37"/>
      <c r="G2304" s="36"/>
      <c r="H2304" s="36"/>
      <c r="I2304" s="36"/>
      <c r="J2304" s="36"/>
      <c r="K2304" s="37"/>
      <c r="L2304" s="37"/>
      <c r="M2304" s="37"/>
      <c r="N2304" s="38" t="str">
        <f t="shared" si="1152"/>
        <v/>
      </c>
      <c r="O2304" t="str">
        <f t="shared" si="1153"/>
        <v/>
      </c>
      <c r="P2304" t="str">
        <f t="shared" si="1154"/>
        <v/>
      </c>
      <c r="Q2304" t="str">
        <f t="shared" si="1155"/>
        <v/>
      </c>
      <c r="R2304" t="str">
        <f t="shared" si="1156"/>
        <v/>
      </c>
      <c r="S2304" t="str">
        <f t="shared" si="1157"/>
        <v/>
      </c>
      <c r="T2304" s="39" t="str">
        <f t="shared" si="1158"/>
        <v/>
      </c>
      <c r="U2304" s="40">
        <f t="shared" si="1159"/>
        <v>0</v>
      </c>
      <c r="V2304" s="40">
        <f t="shared" si="1160"/>
        <v>0</v>
      </c>
      <c r="W2304" s="40">
        <f t="shared" si="1161"/>
        <v>0</v>
      </c>
      <c r="X2304" t="str">
        <f t="shared" si="1162"/>
        <v/>
      </c>
      <c r="Y2304" s="40">
        <f t="shared" si="1163"/>
        <v>0</v>
      </c>
      <c r="Z2304" s="40">
        <f t="shared" si="1164"/>
        <v>0</v>
      </c>
      <c r="AA2304" s="40">
        <f t="shared" si="1165"/>
        <v>0</v>
      </c>
      <c r="AB2304" s="40">
        <f t="shared" si="1166"/>
        <v>0</v>
      </c>
      <c r="AC2304" s="40">
        <f t="shared" si="1167"/>
        <v>0</v>
      </c>
      <c r="AD2304" s="39">
        <f t="shared" si="1168"/>
        <v>0</v>
      </c>
      <c r="AE2304" s="39">
        <f t="shared" si="1169"/>
        <v>0</v>
      </c>
      <c r="AF2304" t="str">
        <f t="shared" si="1170"/>
        <v/>
      </c>
      <c r="AG2304" t="str">
        <f t="shared" si="1171"/>
        <v/>
      </c>
      <c r="AH2304" t="str">
        <f t="shared" si="1172"/>
        <v/>
      </c>
      <c r="AJ2304" s="41" t="str">
        <f t="shared" si="1173"/>
        <v/>
      </c>
      <c r="AK2304" s="42" t="str">
        <f t="shared" si="1174"/>
        <v/>
      </c>
      <c r="AL2304" s="41" t="str">
        <f t="shared" si="1175"/>
        <v/>
      </c>
      <c r="AM2304" s="41" t="str">
        <f t="shared" si="1176"/>
        <v/>
      </c>
      <c r="AN2304" s="41" t="str">
        <f t="shared" si="1177"/>
        <v/>
      </c>
      <c r="AO2304" s="42" t="str">
        <f t="shared" si="1178"/>
        <v/>
      </c>
      <c r="AP2304" s="41" t="str">
        <f t="shared" si="1179"/>
        <v/>
      </c>
      <c r="AQ2304" s="41" t="str">
        <f t="shared" si="1180"/>
        <v/>
      </c>
      <c r="AR2304" s="41" t="str">
        <f>IF($AQ2304="","",COUNTIFS(L_ChaveCob,$AQ2304,L_Ausencia,"&gt;"&amp;$W2304)+COUNTIFS($AQ$4:$AQ2304,$AQ2304,$W$4:$W2304,$W2304))</f>
        <v/>
      </c>
      <c r="AS2304" s="42">
        <f t="shared" si="1181"/>
        <v>0</v>
      </c>
      <c r="AT2304" s="42">
        <f t="shared" si="1182"/>
        <v>0</v>
      </c>
      <c r="AU2304" s="42">
        <f t="shared" si="1183"/>
        <v>0</v>
      </c>
    </row>
    <row r="2305" spans="1:47" x14ac:dyDescent="0.2">
      <c r="A2305" s="35"/>
      <c r="B2305" s="36"/>
      <c r="C2305" s="36"/>
      <c r="D2305" s="36"/>
      <c r="E2305" s="37"/>
      <c r="F2305" s="37"/>
      <c r="G2305" s="36"/>
      <c r="H2305" s="36"/>
      <c r="I2305" s="36"/>
      <c r="J2305" s="36"/>
      <c r="K2305" s="37"/>
      <c r="L2305" s="37"/>
      <c r="M2305" s="37"/>
      <c r="N2305" s="38" t="str">
        <f t="shared" si="1152"/>
        <v/>
      </c>
      <c r="O2305" t="str">
        <f t="shared" si="1153"/>
        <v/>
      </c>
      <c r="P2305" t="str">
        <f t="shared" si="1154"/>
        <v/>
      </c>
      <c r="Q2305" t="str">
        <f t="shared" si="1155"/>
        <v/>
      </c>
      <c r="R2305" t="str">
        <f t="shared" si="1156"/>
        <v/>
      </c>
      <c r="S2305" t="str">
        <f t="shared" si="1157"/>
        <v/>
      </c>
      <c r="T2305" s="39" t="str">
        <f t="shared" si="1158"/>
        <v/>
      </c>
      <c r="U2305" s="40">
        <f t="shared" si="1159"/>
        <v>0</v>
      </c>
      <c r="V2305" s="40">
        <f t="shared" si="1160"/>
        <v>0</v>
      </c>
      <c r="W2305" s="40">
        <f t="shared" si="1161"/>
        <v>0</v>
      </c>
      <c r="X2305" t="str">
        <f t="shared" si="1162"/>
        <v/>
      </c>
      <c r="Y2305" s="40">
        <f t="shared" si="1163"/>
        <v>0</v>
      </c>
      <c r="Z2305" s="40">
        <f t="shared" si="1164"/>
        <v>0</v>
      </c>
      <c r="AA2305" s="40">
        <f t="shared" si="1165"/>
        <v>0</v>
      </c>
      <c r="AB2305" s="40">
        <f t="shared" si="1166"/>
        <v>0</v>
      </c>
      <c r="AC2305" s="40">
        <f t="shared" si="1167"/>
        <v>0</v>
      </c>
      <c r="AD2305" s="39">
        <f t="shared" si="1168"/>
        <v>0</v>
      </c>
      <c r="AE2305" s="39">
        <f t="shared" si="1169"/>
        <v>0</v>
      </c>
      <c r="AF2305" t="str">
        <f t="shared" si="1170"/>
        <v/>
      </c>
      <c r="AG2305" t="str">
        <f t="shared" si="1171"/>
        <v/>
      </c>
      <c r="AH2305" t="str">
        <f t="shared" si="1172"/>
        <v/>
      </c>
      <c r="AJ2305" s="41" t="str">
        <f t="shared" si="1173"/>
        <v/>
      </c>
      <c r="AK2305" s="42" t="str">
        <f t="shared" si="1174"/>
        <v/>
      </c>
      <c r="AL2305" s="41" t="str">
        <f t="shared" si="1175"/>
        <v/>
      </c>
      <c r="AM2305" s="41" t="str">
        <f t="shared" si="1176"/>
        <v/>
      </c>
      <c r="AN2305" s="41" t="str">
        <f t="shared" si="1177"/>
        <v/>
      </c>
      <c r="AO2305" s="42" t="str">
        <f t="shared" si="1178"/>
        <v/>
      </c>
      <c r="AP2305" s="41" t="str">
        <f t="shared" si="1179"/>
        <v/>
      </c>
      <c r="AQ2305" s="41" t="str">
        <f t="shared" si="1180"/>
        <v/>
      </c>
      <c r="AR2305" s="41" t="str">
        <f>IF($AQ2305="","",COUNTIFS(L_ChaveCob,$AQ2305,L_Ausencia,"&gt;"&amp;$W2305)+COUNTIFS($AQ$4:$AQ2305,$AQ2305,$W$4:$W2305,$W2305))</f>
        <v/>
      </c>
      <c r="AS2305" s="42">
        <f t="shared" si="1181"/>
        <v>0</v>
      </c>
      <c r="AT2305" s="42">
        <f t="shared" si="1182"/>
        <v>0</v>
      </c>
      <c r="AU2305" s="42">
        <f t="shared" si="1183"/>
        <v>0</v>
      </c>
    </row>
    <row r="2306" spans="1:47" x14ac:dyDescent="0.2">
      <c r="A2306" s="35"/>
      <c r="B2306" s="36"/>
      <c r="C2306" s="36"/>
      <c r="D2306" s="36"/>
      <c r="E2306" s="37"/>
      <c r="F2306" s="37"/>
      <c r="G2306" s="36"/>
      <c r="H2306" s="36"/>
      <c r="I2306" s="36"/>
      <c r="J2306" s="36"/>
      <c r="K2306" s="37"/>
      <c r="L2306" s="37"/>
      <c r="M2306" s="37"/>
      <c r="N2306" s="38" t="str">
        <f t="shared" si="1152"/>
        <v/>
      </c>
      <c r="O2306" t="str">
        <f t="shared" si="1153"/>
        <v/>
      </c>
      <c r="P2306" t="str">
        <f t="shared" si="1154"/>
        <v/>
      </c>
      <c r="Q2306" t="str">
        <f t="shared" si="1155"/>
        <v/>
      </c>
      <c r="R2306" t="str">
        <f t="shared" si="1156"/>
        <v/>
      </c>
      <c r="S2306" t="str">
        <f t="shared" si="1157"/>
        <v/>
      </c>
      <c r="T2306" s="39" t="str">
        <f t="shared" si="1158"/>
        <v/>
      </c>
      <c r="U2306" s="40">
        <f t="shared" si="1159"/>
        <v>0</v>
      </c>
      <c r="V2306" s="40">
        <f t="shared" si="1160"/>
        <v>0</v>
      </c>
      <c r="W2306" s="40">
        <f t="shared" si="1161"/>
        <v>0</v>
      </c>
      <c r="X2306" t="str">
        <f t="shared" si="1162"/>
        <v/>
      </c>
      <c r="Y2306" s="40">
        <f t="shared" si="1163"/>
        <v>0</v>
      </c>
      <c r="Z2306" s="40">
        <f t="shared" si="1164"/>
        <v>0</v>
      </c>
      <c r="AA2306" s="40">
        <f t="shared" si="1165"/>
        <v>0</v>
      </c>
      <c r="AB2306" s="40">
        <f t="shared" si="1166"/>
        <v>0</v>
      </c>
      <c r="AC2306" s="40">
        <f t="shared" si="1167"/>
        <v>0</v>
      </c>
      <c r="AD2306" s="39">
        <f t="shared" si="1168"/>
        <v>0</v>
      </c>
      <c r="AE2306" s="39">
        <f t="shared" si="1169"/>
        <v>0</v>
      </c>
      <c r="AF2306" t="str">
        <f t="shared" si="1170"/>
        <v/>
      </c>
      <c r="AG2306" t="str">
        <f t="shared" si="1171"/>
        <v/>
      </c>
      <c r="AH2306" t="str">
        <f t="shared" si="1172"/>
        <v/>
      </c>
      <c r="AJ2306" s="41" t="str">
        <f t="shared" si="1173"/>
        <v/>
      </c>
      <c r="AK2306" s="42" t="str">
        <f t="shared" si="1174"/>
        <v/>
      </c>
      <c r="AL2306" s="41" t="str">
        <f t="shared" si="1175"/>
        <v/>
      </c>
      <c r="AM2306" s="41" t="str">
        <f t="shared" si="1176"/>
        <v/>
      </c>
      <c r="AN2306" s="41" t="str">
        <f t="shared" si="1177"/>
        <v/>
      </c>
      <c r="AO2306" s="42" t="str">
        <f t="shared" si="1178"/>
        <v/>
      </c>
      <c r="AP2306" s="41" t="str">
        <f t="shared" si="1179"/>
        <v/>
      </c>
      <c r="AQ2306" s="41" t="str">
        <f t="shared" si="1180"/>
        <v/>
      </c>
      <c r="AR2306" s="41" t="str">
        <f>IF($AQ2306="","",COUNTIFS(L_ChaveCob,$AQ2306,L_Ausencia,"&gt;"&amp;$W2306)+COUNTIFS($AQ$4:$AQ2306,$AQ2306,$W$4:$W2306,$W2306))</f>
        <v/>
      </c>
      <c r="AS2306" s="42">
        <f t="shared" si="1181"/>
        <v>0</v>
      </c>
      <c r="AT2306" s="42">
        <f t="shared" si="1182"/>
        <v>0</v>
      </c>
      <c r="AU2306" s="42">
        <f t="shared" si="1183"/>
        <v>0</v>
      </c>
    </row>
    <row r="2307" spans="1:47" x14ac:dyDescent="0.2">
      <c r="A2307" s="35"/>
      <c r="B2307" s="36"/>
      <c r="C2307" s="36"/>
      <c r="D2307" s="36"/>
      <c r="E2307" s="37"/>
      <c r="F2307" s="37"/>
      <c r="G2307" s="36"/>
      <c r="H2307" s="36"/>
      <c r="I2307" s="36"/>
      <c r="J2307" s="36"/>
      <c r="K2307" s="37"/>
      <c r="L2307" s="37"/>
      <c r="M2307" s="37"/>
      <c r="N2307" s="38" t="str">
        <f t="shared" si="1152"/>
        <v/>
      </c>
      <c r="O2307" t="str">
        <f t="shared" si="1153"/>
        <v/>
      </c>
      <c r="P2307" t="str">
        <f t="shared" si="1154"/>
        <v/>
      </c>
      <c r="Q2307" t="str">
        <f t="shared" si="1155"/>
        <v/>
      </c>
      <c r="R2307" t="str">
        <f t="shared" si="1156"/>
        <v/>
      </c>
      <c r="S2307" t="str">
        <f t="shared" si="1157"/>
        <v/>
      </c>
      <c r="T2307" s="39" t="str">
        <f t="shared" si="1158"/>
        <v/>
      </c>
      <c r="U2307" s="40">
        <f t="shared" si="1159"/>
        <v>0</v>
      </c>
      <c r="V2307" s="40">
        <f t="shared" si="1160"/>
        <v>0</v>
      </c>
      <c r="W2307" s="40">
        <f t="shared" si="1161"/>
        <v>0</v>
      </c>
      <c r="X2307" t="str">
        <f t="shared" si="1162"/>
        <v/>
      </c>
      <c r="Y2307" s="40">
        <f t="shared" si="1163"/>
        <v>0</v>
      </c>
      <c r="Z2307" s="40">
        <f t="shared" si="1164"/>
        <v>0</v>
      </c>
      <c r="AA2307" s="40">
        <f t="shared" si="1165"/>
        <v>0</v>
      </c>
      <c r="AB2307" s="40">
        <f t="shared" si="1166"/>
        <v>0</v>
      </c>
      <c r="AC2307" s="40">
        <f t="shared" si="1167"/>
        <v>0</v>
      </c>
      <c r="AD2307" s="39">
        <f t="shared" si="1168"/>
        <v>0</v>
      </c>
      <c r="AE2307" s="39">
        <f t="shared" si="1169"/>
        <v>0</v>
      </c>
      <c r="AF2307" t="str">
        <f t="shared" si="1170"/>
        <v/>
      </c>
      <c r="AG2307" t="str">
        <f t="shared" si="1171"/>
        <v/>
      </c>
      <c r="AH2307" t="str">
        <f t="shared" si="1172"/>
        <v/>
      </c>
      <c r="AJ2307" s="41" t="str">
        <f t="shared" si="1173"/>
        <v/>
      </c>
      <c r="AK2307" s="42" t="str">
        <f t="shared" si="1174"/>
        <v/>
      </c>
      <c r="AL2307" s="41" t="str">
        <f t="shared" si="1175"/>
        <v/>
      </c>
      <c r="AM2307" s="41" t="str">
        <f t="shared" si="1176"/>
        <v/>
      </c>
      <c r="AN2307" s="41" t="str">
        <f t="shared" si="1177"/>
        <v/>
      </c>
      <c r="AO2307" s="42" t="str">
        <f t="shared" si="1178"/>
        <v/>
      </c>
      <c r="AP2307" s="41" t="str">
        <f t="shared" si="1179"/>
        <v/>
      </c>
      <c r="AQ2307" s="41" t="str">
        <f t="shared" si="1180"/>
        <v/>
      </c>
      <c r="AR2307" s="41" t="str">
        <f>IF($AQ2307="","",COUNTIFS(L_ChaveCob,$AQ2307,L_Ausencia,"&gt;"&amp;$W2307)+COUNTIFS($AQ$4:$AQ2307,$AQ2307,$W$4:$W2307,$W2307))</f>
        <v/>
      </c>
      <c r="AS2307" s="42">
        <f t="shared" si="1181"/>
        <v>0</v>
      </c>
      <c r="AT2307" s="42">
        <f t="shared" si="1182"/>
        <v>0</v>
      </c>
      <c r="AU2307" s="42">
        <f t="shared" si="1183"/>
        <v>0</v>
      </c>
    </row>
    <row r="2308" spans="1:47" x14ac:dyDescent="0.2">
      <c r="A2308" s="35"/>
      <c r="B2308" s="36"/>
      <c r="C2308" s="36"/>
      <c r="D2308" s="36"/>
      <c r="E2308" s="37"/>
      <c r="F2308" s="37"/>
      <c r="G2308" s="36"/>
      <c r="H2308" s="36"/>
      <c r="I2308" s="36"/>
      <c r="J2308" s="36"/>
      <c r="K2308" s="37"/>
      <c r="L2308" s="37"/>
      <c r="M2308" s="37"/>
      <c r="N2308" s="38" t="str">
        <f t="shared" si="1152"/>
        <v/>
      </c>
      <c r="O2308" t="str">
        <f t="shared" si="1153"/>
        <v/>
      </c>
      <c r="P2308" t="str">
        <f t="shared" si="1154"/>
        <v/>
      </c>
      <c r="Q2308" t="str">
        <f t="shared" si="1155"/>
        <v/>
      </c>
      <c r="R2308" t="str">
        <f t="shared" si="1156"/>
        <v/>
      </c>
      <c r="S2308" t="str">
        <f t="shared" si="1157"/>
        <v/>
      </c>
      <c r="T2308" s="39" t="str">
        <f t="shared" si="1158"/>
        <v/>
      </c>
      <c r="U2308" s="40">
        <f t="shared" si="1159"/>
        <v>0</v>
      </c>
      <c r="V2308" s="40">
        <f t="shared" si="1160"/>
        <v>0</v>
      </c>
      <c r="W2308" s="40">
        <f t="shared" si="1161"/>
        <v>0</v>
      </c>
      <c r="X2308" t="str">
        <f t="shared" si="1162"/>
        <v/>
      </c>
      <c r="Y2308" s="40">
        <f t="shared" si="1163"/>
        <v>0</v>
      </c>
      <c r="Z2308" s="40">
        <f t="shared" si="1164"/>
        <v>0</v>
      </c>
      <c r="AA2308" s="40">
        <f t="shared" si="1165"/>
        <v>0</v>
      </c>
      <c r="AB2308" s="40">
        <f t="shared" si="1166"/>
        <v>0</v>
      </c>
      <c r="AC2308" s="40">
        <f t="shared" si="1167"/>
        <v>0</v>
      </c>
      <c r="AD2308" s="39">
        <f t="shared" si="1168"/>
        <v>0</v>
      </c>
      <c r="AE2308" s="39">
        <f t="shared" si="1169"/>
        <v>0</v>
      </c>
      <c r="AF2308" t="str">
        <f t="shared" si="1170"/>
        <v/>
      </c>
      <c r="AG2308" t="str">
        <f t="shared" si="1171"/>
        <v/>
      </c>
      <c r="AH2308" t="str">
        <f t="shared" si="1172"/>
        <v/>
      </c>
      <c r="AJ2308" s="41" t="str">
        <f t="shared" si="1173"/>
        <v/>
      </c>
      <c r="AK2308" s="42" t="str">
        <f t="shared" si="1174"/>
        <v/>
      </c>
      <c r="AL2308" s="41" t="str">
        <f t="shared" si="1175"/>
        <v/>
      </c>
      <c r="AM2308" s="41" t="str">
        <f t="shared" si="1176"/>
        <v/>
      </c>
      <c r="AN2308" s="41" t="str">
        <f t="shared" si="1177"/>
        <v/>
      </c>
      <c r="AO2308" s="42" t="str">
        <f t="shared" si="1178"/>
        <v/>
      </c>
      <c r="AP2308" s="41" t="str">
        <f t="shared" si="1179"/>
        <v/>
      </c>
      <c r="AQ2308" s="41" t="str">
        <f t="shared" si="1180"/>
        <v/>
      </c>
      <c r="AR2308" s="41" t="str">
        <f>IF($AQ2308="","",COUNTIFS(L_ChaveCob,$AQ2308,L_Ausencia,"&gt;"&amp;$W2308)+COUNTIFS($AQ$4:$AQ2308,$AQ2308,$W$4:$W2308,$W2308))</f>
        <v/>
      </c>
      <c r="AS2308" s="42">
        <f t="shared" si="1181"/>
        <v>0</v>
      </c>
      <c r="AT2308" s="42">
        <f t="shared" si="1182"/>
        <v>0</v>
      </c>
      <c r="AU2308" s="42">
        <f t="shared" si="1183"/>
        <v>0</v>
      </c>
    </row>
    <row r="2309" spans="1:47" x14ac:dyDescent="0.2">
      <c r="A2309" s="35"/>
      <c r="B2309" s="36"/>
      <c r="C2309" s="36"/>
      <c r="D2309" s="36"/>
      <c r="E2309" s="37"/>
      <c r="F2309" s="37"/>
      <c r="G2309" s="36"/>
      <c r="H2309" s="36"/>
      <c r="I2309" s="36"/>
      <c r="J2309" s="36"/>
      <c r="K2309" s="37"/>
      <c r="L2309" s="37"/>
      <c r="M2309" s="37"/>
      <c r="N2309" s="38" t="str">
        <f t="shared" si="1152"/>
        <v/>
      </c>
      <c r="O2309" t="str">
        <f t="shared" si="1153"/>
        <v/>
      </c>
      <c r="P2309" t="str">
        <f t="shared" si="1154"/>
        <v/>
      </c>
      <c r="Q2309" t="str">
        <f t="shared" si="1155"/>
        <v/>
      </c>
      <c r="R2309" t="str">
        <f t="shared" si="1156"/>
        <v/>
      </c>
      <c r="S2309" t="str">
        <f t="shared" si="1157"/>
        <v/>
      </c>
      <c r="T2309" s="39" t="str">
        <f t="shared" si="1158"/>
        <v/>
      </c>
      <c r="U2309" s="40">
        <f t="shared" si="1159"/>
        <v>0</v>
      </c>
      <c r="V2309" s="40">
        <f t="shared" si="1160"/>
        <v>0</v>
      </c>
      <c r="W2309" s="40">
        <f t="shared" si="1161"/>
        <v>0</v>
      </c>
      <c r="X2309" t="str">
        <f t="shared" si="1162"/>
        <v/>
      </c>
      <c r="Y2309" s="40">
        <f t="shared" si="1163"/>
        <v>0</v>
      </c>
      <c r="Z2309" s="40">
        <f t="shared" si="1164"/>
        <v>0</v>
      </c>
      <c r="AA2309" s="40">
        <f t="shared" si="1165"/>
        <v>0</v>
      </c>
      <c r="AB2309" s="40">
        <f t="shared" si="1166"/>
        <v>0</v>
      </c>
      <c r="AC2309" s="40">
        <f t="shared" si="1167"/>
        <v>0</v>
      </c>
      <c r="AD2309" s="39">
        <f t="shared" si="1168"/>
        <v>0</v>
      </c>
      <c r="AE2309" s="39">
        <f t="shared" si="1169"/>
        <v>0</v>
      </c>
      <c r="AF2309" t="str">
        <f t="shared" si="1170"/>
        <v/>
      </c>
      <c r="AG2309" t="str">
        <f t="shared" si="1171"/>
        <v/>
      </c>
      <c r="AH2309" t="str">
        <f t="shared" si="1172"/>
        <v/>
      </c>
      <c r="AJ2309" s="41" t="str">
        <f t="shared" si="1173"/>
        <v/>
      </c>
      <c r="AK2309" s="42" t="str">
        <f t="shared" si="1174"/>
        <v/>
      </c>
      <c r="AL2309" s="41" t="str">
        <f t="shared" si="1175"/>
        <v/>
      </c>
      <c r="AM2309" s="41" t="str">
        <f t="shared" si="1176"/>
        <v/>
      </c>
      <c r="AN2309" s="41" t="str">
        <f t="shared" si="1177"/>
        <v/>
      </c>
      <c r="AO2309" s="42" t="str">
        <f t="shared" si="1178"/>
        <v/>
      </c>
      <c r="AP2309" s="41" t="str">
        <f t="shared" si="1179"/>
        <v/>
      </c>
      <c r="AQ2309" s="41" t="str">
        <f t="shared" si="1180"/>
        <v/>
      </c>
      <c r="AR2309" s="41" t="str">
        <f>IF($AQ2309="","",COUNTIFS(L_ChaveCob,$AQ2309,L_Ausencia,"&gt;"&amp;$W2309)+COUNTIFS($AQ$4:$AQ2309,$AQ2309,$W$4:$W2309,$W2309))</f>
        <v/>
      </c>
      <c r="AS2309" s="42">
        <f t="shared" si="1181"/>
        <v>0</v>
      </c>
      <c r="AT2309" s="42">
        <f t="shared" si="1182"/>
        <v>0</v>
      </c>
      <c r="AU2309" s="42">
        <f t="shared" si="1183"/>
        <v>0</v>
      </c>
    </row>
    <row r="2310" spans="1:47" x14ac:dyDescent="0.2">
      <c r="A2310" s="35"/>
      <c r="B2310" s="36"/>
      <c r="C2310" s="36"/>
      <c r="D2310" s="36"/>
      <c r="E2310" s="37"/>
      <c r="F2310" s="37"/>
      <c r="G2310" s="36"/>
      <c r="H2310" s="36"/>
      <c r="I2310" s="36"/>
      <c r="J2310" s="36"/>
      <c r="K2310" s="37"/>
      <c r="L2310" s="37"/>
      <c r="M2310" s="37"/>
      <c r="N2310" s="38" t="str">
        <f t="shared" si="1152"/>
        <v/>
      </c>
      <c r="O2310" t="str">
        <f t="shared" si="1153"/>
        <v/>
      </c>
      <c r="P2310" t="str">
        <f t="shared" si="1154"/>
        <v/>
      </c>
      <c r="Q2310" t="str">
        <f t="shared" si="1155"/>
        <v/>
      </c>
      <c r="R2310" t="str">
        <f t="shared" si="1156"/>
        <v/>
      </c>
      <c r="S2310" t="str">
        <f t="shared" si="1157"/>
        <v/>
      </c>
      <c r="T2310" s="39" t="str">
        <f t="shared" si="1158"/>
        <v/>
      </c>
      <c r="U2310" s="40">
        <f t="shared" si="1159"/>
        <v>0</v>
      </c>
      <c r="V2310" s="40">
        <f t="shared" si="1160"/>
        <v>0</v>
      </c>
      <c r="W2310" s="40">
        <f t="shared" si="1161"/>
        <v>0</v>
      </c>
      <c r="X2310" t="str">
        <f t="shared" si="1162"/>
        <v/>
      </c>
      <c r="Y2310" s="40">
        <f t="shared" si="1163"/>
        <v>0</v>
      </c>
      <c r="Z2310" s="40">
        <f t="shared" si="1164"/>
        <v>0</v>
      </c>
      <c r="AA2310" s="40">
        <f t="shared" si="1165"/>
        <v>0</v>
      </c>
      <c r="AB2310" s="40">
        <f t="shared" si="1166"/>
        <v>0</v>
      </c>
      <c r="AC2310" s="40">
        <f t="shared" si="1167"/>
        <v>0</v>
      </c>
      <c r="AD2310" s="39">
        <f t="shared" si="1168"/>
        <v>0</v>
      </c>
      <c r="AE2310" s="39">
        <f t="shared" si="1169"/>
        <v>0</v>
      </c>
      <c r="AF2310" t="str">
        <f t="shared" si="1170"/>
        <v/>
      </c>
      <c r="AG2310" t="str">
        <f t="shared" si="1171"/>
        <v/>
      </c>
      <c r="AH2310" t="str">
        <f t="shared" si="1172"/>
        <v/>
      </c>
      <c r="AJ2310" s="41" t="str">
        <f t="shared" si="1173"/>
        <v/>
      </c>
      <c r="AK2310" s="42" t="str">
        <f t="shared" si="1174"/>
        <v/>
      </c>
      <c r="AL2310" s="41" t="str">
        <f t="shared" si="1175"/>
        <v/>
      </c>
      <c r="AM2310" s="41" t="str">
        <f t="shared" si="1176"/>
        <v/>
      </c>
      <c r="AN2310" s="41" t="str">
        <f t="shared" si="1177"/>
        <v/>
      </c>
      <c r="AO2310" s="42" t="str">
        <f t="shared" si="1178"/>
        <v/>
      </c>
      <c r="AP2310" s="41" t="str">
        <f t="shared" si="1179"/>
        <v/>
      </c>
      <c r="AQ2310" s="41" t="str">
        <f t="shared" si="1180"/>
        <v/>
      </c>
      <c r="AR2310" s="41" t="str">
        <f>IF($AQ2310="","",COUNTIFS(L_ChaveCob,$AQ2310,L_Ausencia,"&gt;"&amp;$W2310)+COUNTIFS($AQ$4:$AQ2310,$AQ2310,$W$4:$W2310,$W2310))</f>
        <v/>
      </c>
      <c r="AS2310" s="42">
        <f t="shared" si="1181"/>
        <v>0</v>
      </c>
      <c r="AT2310" s="42">
        <f t="shared" si="1182"/>
        <v>0</v>
      </c>
      <c r="AU2310" s="42">
        <f t="shared" si="1183"/>
        <v>0</v>
      </c>
    </row>
    <row r="2311" spans="1:47" x14ac:dyDescent="0.2">
      <c r="A2311" s="35"/>
      <c r="B2311" s="36"/>
      <c r="C2311" s="36"/>
      <c r="D2311" s="36"/>
      <c r="E2311" s="37"/>
      <c r="F2311" s="37"/>
      <c r="G2311" s="36"/>
      <c r="H2311" s="36"/>
      <c r="I2311" s="36"/>
      <c r="J2311" s="36"/>
      <c r="K2311" s="37"/>
      <c r="L2311" s="37"/>
      <c r="M2311" s="37"/>
      <c r="N2311" s="38" t="str">
        <f t="shared" si="1152"/>
        <v/>
      </c>
      <c r="O2311" t="str">
        <f t="shared" si="1153"/>
        <v/>
      </c>
      <c r="P2311" t="str">
        <f t="shared" si="1154"/>
        <v/>
      </c>
      <c r="Q2311" t="str">
        <f t="shared" si="1155"/>
        <v/>
      </c>
      <c r="R2311" t="str">
        <f t="shared" si="1156"/>
        <v/>
      </c>
      <c r="S2311" t="str">
        <f t="shared" si="1157"/>
        <v/>
      </c>
      <c r="T2311" s="39" t="str">
        <f t="shared" si="1158"/>
        <v/>
      </c>
      <c r="U2311" s="40">
        <f t="shared" si="1159"/>
        <v>0</v>
      </c>
      <c r="V2311" s="40">
        <f t="shared" si="1160"/>
        <v>0</v>
      </c>
      <c r="W2311" s="40">
        <f t="shared" si="1161"/>
        <v>0</v>
      </c>
      <c r="X2311" t="str">
        <f t="shared" si="1162"/>
        <v/>
      </c>
      <c r="Y2311" s="40">
        <f t="shared" si="1163"/>
        <v>0</v>
      </c>
      <c r="Z2311" s="40">
        <f t="shared" si="1164"/>
        <v>0</v>
      </c>
      <c r="AA2311" s="40">
        <f t="shared" si="1165"/>
        <v>0</v>
      </c>
      <c r="AB2311" s="40">
        <f t="shared" si="1166"/>
        <v>0</v>
      </c>
      <c r="AC2311" s="40">
        <f t="shared" si="1167"/>
        <v>0</v>
      </c>
      <c r="AD2311" s="39">
        <f t="shared" si="1168"/>
        <v>0</v>
      </c>
      <c r="AE2311" s="39">
        <f t="shared" si="1169"/>
        <v>0</v>
      </c>
      <c r="AF2311" t="str">
        <f t="shared" si="1170"/>
        <v/>
      </c>
      <c r="AG2311" t="str">
        <f t="shared" si="1171"/>
        <v/>
      </c>
      <c r="AH2311" t="str">
        <f t="shared" si="1172"/>
        <v/>
      </c>
      <c r="AJ2311" s="41" t="str">
        <f t="shared" si="1173"/>
        <v/>
      </c>
      <c r="AK2311" s="42" t="str">
        <f t="shared" si="1174"/>
        <v/>
      </c>
      <c r="AL2311" s="41" t="str">
        <f t="shared" si="1175"/>
        <v/>
      </c>
      <c r="AM2311" s="41" t="str">
        <f t="shared" si="1176"/>
        <v/>
      </c>
      <c r="AN2311" s="41" t="str">
        <f t="shared" si="1177"/>
        <v/>
      </c>
      <c r="AO2311" s="42" t="str">
        <f t="shared" si="1178"/>
        <v/>
      </c>
      <c r="AP2311" s="41" t="str">
        <f t="shared" si="1179"/>
        <v/>
      </c>
      <c r="AQ2311" s="41" t="str">
        <f t="shared" si="1180"/>
        <v/>
      </c>
      <c r="AR2311" s="41" t="str">
        <f>IF($AQ2311="","",COUNTIFS(L_ChaveCob,$AQ2311,L_Ausencia,"&gt;"&amp;$W2311)+COUNTIFS($AQ$4:$AQ2311,$AQ2311,$W$4:$W2311,$W2311))</f>
        <v/>
      </c>
      <c r="AS2311" s="42">
        <f t="shared" si="1181"/>
        <v>0</v>
      </c>
      <c r="AT2311" s="42">
        <f t="shared" si="1182"/>
        <v>0</v>
      </c>
      <c r="AU2311" s="42">
        <f t="shared" si="1183"/>
        <v>0</v>
      </c>
    </row>
    <row r="2312" spans="1:47" x14ac:dyDescent="0.2">
      <c r="A2312" s="35"/>
      <c r="B2312" s="36"/>
      <c r="C2312" s="36"/>
      <c r="D2312" s="36"/>
      <c r="E2312" s="37"/>
      <c r="F2312" s="37"/>
      <c r="G2312" s="36"/>
      <c r="H2312" s="36"/>
      <c r="I2312" s="36"/>
      <c r="J2312" s="36"/>
      <c r="K2312" s="37"/>
      <c r="L2312" s="37"/>
      <c r="M2312" s="37"/>
      <c r="N2312" s="38" t="str">
        <f t="shared" si="1152"/>
        <v/>
      </c>
      <c r="O2312" t="str">
        <f t="shared" si="1153"/>
        <v/>
      </c>
      <c r="P2312" t="str">
        <f t="shared" si="1154"/>
        <v/>
      </c>
      <c r="Q2312" t="str">
        <f t="shared" si="1155"/>
        <v/>
      </c>
      <c r="R2312" t="str">
        <f t="shared" si="1156"/>
        <v/>
      </c>
      <c r="S2312" t="str">
        <f t="shared" si="1157"/>
        <v/>
      </c>
      <c r="T2312" s="39" t="str">
        <f t="shared" si="1158"/>
        <v/>
      </c>
      <c r="U2312" s="40">
        <f t="shared" si="1159"/>
        <v>0</v>
      </c>
      <c r="V2312" s="40">
        <f t="shared" si="1160"/>
        <v>0</v>
      </c>
      <c r="W2312" s="40">
        <f t="shared" si="1161"/>
        <v>0</v>
      </c>
      <c r="X2312" t="str">
        <f t="shared" si="1162"/>
        <v/>
      </c>
      <c r="Y2312" s="40">
        <f t="shared" si="1163"/>
        <v>0</v>
      </c>
      <c r="Z2312" s="40">
        <f t="shared" si="1164"/>
        <v>0</v>
      </c>
      <c r="AA2312" s="40">
        <f t="shared" si="1165"/>
        <v>0</v>
      </c>
      <c r="AB2312" s="40">
        <f t="shared" si="1166"/>
        <v>0</v>
      </c>
      <c r="AC2312" s="40">
        <f t="shared" si="1167"/>
        <v>0</v>
      </c>
      <c r="AD2312" s="39">
        <f t="shared" si="1168"/>
        <v>0</v>
      </c>
      <c r="AE2312" s="39">
        <f t="shared" si="1169"/>
        <v>0</v>
      </c>
      <c r="AF2312" t="str">
        <f t="shared" si="1170"/>
        <v/>
      </c>
      <c r="AG2312" t="str">
        <f t="shared" si="1171"/>
        <v/>
      </c>
      <c r="AH2312" t="str">
        <f t="shared" si="1172"/>
        <v/>
      </c>
      <c r="AJ2312" s="41" t="str">
        <f t="shared" si="1173"/>
        <v/>
      </c>
      <c r="AK2312" s="42" t="str">
        <f t="shared" si="1174"/>
        <v/>
      </c>
      <c r="AL2312" s="41" t="str">
        <f t="shared" si="1175"/>
        <v/>
      </c>
      <c r="AM2312" s="41" t="str">
        <f t="shared" si="1176"/>
        <v/>
      </c>
      <c r="AN2312" s="41" t="str">
        <f t="shared" si="1177"/>
        <v/>
      </c>
      <c r="AO2312" s="42" t="str">
        <f t="shared" si="1178"/>
        <v/>
      </c>
      <c r="AP2312" s="41" t="str">
        <f t="shared" si="1179"/>
        <v/>
      </c>
      <c r="AQ2312" s="41" t="str">
        <f t="shared" si="1180"/>
        <v/>
      </c>
      <c r="AR2312" s="41" t="str">
        <f>IF($AQ2312="","",COUNTIFS(L_ChaveCob,$AQ2312,L_Ausencia,"&gt;"&amp;$W2312)+COUNTIFS($AQ$4:$AQ2312,$AQ2312,$W$4:$W2312,$W2312))</f>
        <v/>
      </c>
      <c r="AS2312" s="42">
        <f t="shared" si="1181"/>
        <v>0</v>
      </c>
      <c r="AT2312" s="42">
        <f t="shared" si="1182"/>
        <v>0</v>
      </c>
      <c r="AU2312" s="42">
        <f t="shared" si="1183"/>
        <v>0</v>
      </c>
    </row>
    <row r="2313" spans="1:47" x14ac:dyDescent="0.2">
      <c r="A2313" s="35"/>
      <c r="B2313" s="36"/>
      <c r="C2313" s="36"/>
      <c r="D2313" s="36"/>
      <c r="E2313" s="37"/>
      <c r="F2313" s="37"/>
      <c r="G2313" s="36"/>
      <c r="H2313" s="36"/>
      <c r="I2313" s="36"/>
      <c r="J2313" s="36"/>
      <c r="K2313" s="37"/>
      <c r="L2313" s="37"/>
      <c r="M2313" s="37"/>
      <c r="N2313" s="38" t="str">
        <f t="shared" si="1152"/>
        <v/>
      </c>
      <c r="O2313" t="str">
        <f t="shared" si="1153"/>
        <v/>
      </c>
      <c r="P2313" t="str">
        <f t="shared" si="1154"/>
        <v/>
      </c>
      <c r="Q2313" t="str">
        <f t="shared" si="1155"/>
        <v/>
      </c>
      <c r="R2313" t="str">
        <f t="shared" si="1156"/>
        <v/>
      </c>
      <c r="S2313" t="str">
        <f t="shared" si="1157"/>
        <v/>
      </c>
      <c r="T2313" s="39" t="str">
        <f t="shared" si="1158"/>
        <v/>
      </c>
      <c r="U2313" s="40">
        <f t="shared" si="1159"/>
        <v>0</v>
      </c>
      <c r="V2313" s="40">
        <f t="shared" si="1160"/>
        <v>0</v>
      </c>
      <c r="W2313" s="40">
        <f t="shared" si="1161"/>
        <v>0</v>
      </c>
      <c r="X2313" t="str">
        <f t="shared" si="1162"/>
        <v/>
      </c>
      <c r="Y2313" s="40">
        <f t="shared" si="1163"/>
        <v>0</v>
      </c>
      <c r="Z2313" s="40">
        <f t="shared" si="1164"/>
        <v>0</v>
      </c>
      <c r="AA2313" s="40">
        <f t="shared" si="1165"/>
        <v>0</v>
      </c>
      <c r="AB2313" s="40">
        <f t="shared" si="1166"/>
        <v>0</v>
      </c>
      <c r="AC2313" s="40">
        <f t="shared" si="1167"/>
        <v>0</v>
      </c>
      <c r="AD2313" s="39">
        <f t="shared" si="1168"/>
        <v>0</v>
      </c>
      <c r="AE2313" s="39">
        <f t="shared" si="1169"/>
        <v>0</v>
      </c>
      <c r="AF2313" t="str">
        <f t="shared" si="1170"/>
        <v/>
      </c>
      <c r="AG2313" t="str">
        <f t="shared" si="1171"/>
        <v/>
      </c>
      <c r="AH2313" t="str">
        <f t="shared" si="1172"/>
        <v/>
      </c>
      <c r="AJ2313" s="41" t="str">
        <f t="shared" si="1173"/>
        <v/>
      </c>
      <c r="AK2313" s="42" t="str">
        <f t="shared" si="1174"/>
        <v/>
      </c>
      <c r="AL2313" s="41" t="str">
        <f t="shared" si="1175"/>
        <v/>
      </c>
      <c r="AM2313" s="41" t="str">
        <f t="shared" si="1176"/>
        <v/>
      </c>
      <c r="AN2313" s="41" t="str">
        <f t="shared" si="1177"/>
        <v/>
      </c>
      <c r="AO2313" s="42" t="str">
        <f t="shared" si="1178"/>
        <v/>
      </c>
      <c r="AP2313" s="41" t="str">
        <f t="shared" si="1179"/>
        <v/>
      </c>
      <c r="AQ2313" s="41" t="str">
        <f t="shared" si="1180"/>
        <v/>
      </c>
      <c r="AR2313" s="41" t="str">
        <f>IF($AQ2313="","",COUNTIFS(L_ChaveCob,$AQ2313,L_Ausencia,"&gt;"&amp;$W2313)+COUNTIFS($AQ$4:$AQ2313,$AQ2313,$W$4:$W2313,$W2313))</f>
        <v/>
      </c>
      <c r="AS2313" s="42">
        <f t="shared" si="1181"/>
        <v>0</v>
      </c>
      <c r="AT2313" s="42">
        <f t="shared" si="1182"/>
        <v>0</v>
      </c>
      <c r="AU2313" s="42">
        <f t="shared" si="1183"/>
        <v>0</v>
      </c>
    </row>
    <row r="2314" spans="1:47" x14ac:dyDescent="0.2">
      <c r="A2314" s="35"/>
      <c r="B2314" s="36"/>
      <c r="C2314" s="36"/>
      <c r="D2314" s="36"/>
      <c r="E2314" s="37"/>
      <c r="F2314" s="37"/>
      <c r="G2314" s="36"/>
      <c r="H2314" s="36"/>
      <c r="I2314" s="36"/>
      <c r="J2314" s="36"/>
      <c r="K2314" s="37"/>
      <c r="L2314" s="37"/>
      <c r="M2314" s="37"/>
      <c r="N2314" s="38" t="str">
        <f t="shared" si="1152"/>
        <v/>
      </c>
      <c r="O2314" t="str">
        <f t="shared" si="1153"/>
        <v/>
      </c>
      <c r="P2314" t="str">
        <f t="shared" si="1154"/>
        <v/>
      </c>
      <c r="Q2314" t="str">
        <f t="shared" si="1155"/>
        <v/>
      </c>
      <c r="R2314" t="str">
        <f t="shared" si="1156"/>
        <v/>
      </c>
      <c r="S2314" t="str">
        <f t="shared" si="1157"/>
        <v/>
      </c>
      <c r="T2314" s="39" t="str">
        <f t="shared" si="1158"/>
        <v/>
      </c>
      <c r="U2314" s="40">
        <f t="shared" si="1159"/>
        <v>0</v>
      </c>
      <c r="V2314" s="40">
        <f t="shared" si="1160"/>
        <v>0</v>
      </c>
      <c r="W2314" s="40">
        <f t="shared" si="1161"/>
        <v>0</v>
      </c>
      <c r="X2314" t="str">
        <f t="shared" si="1162"/>
        <v/>
      </c>
      <c r="Y2314" s="40">
        <f t="shared" si="1163"/>
        <v>0</v>
      </c>
      <c r="Z2314" s="40">
        <f t="shared" si="1164"/>
        <v>0</v>
      </c>
      <c r="AA2314" s="40">
        <f t="shared" si="1165"/>
        <v>0</v>
      </c>
      <c r="AB2314" s="40">
        <f t="shared" si="1166"/>
        <v>0</v>
      </c>
      <c r="AC2314" s="40">
        <f t="shared" si="1167"/>
        <v>0</v>
      </c>
      <c r="AD2314" s="39">
        <f t="shared" si="1168"/>
        <v>0</v>
      </c>
      <c r="AE2314" s="39">
        <f t="shared" si="1169"/>
        <v>0</v>
      </c>
      <c r="AF2314" t="str">
        <f t="shared" si="1170"/>
        <v/>
      </c>
      <c r="AG2314" t="str">
        <f t="shared" si="1171"/>
        <v/>
      </c>
      <c r="AH2314" t="str">
        <f t="shared" si="1172"/>
        <v/>
      </c>
      <c r="AJ2314" s="41" t="str">
        <f t="shared" si="1173"/>
        <v/>
      </c>
      <c r="AK2314" s="42" t="str">
        <f t="shared" si="1174"/>
        <v/>
      </c>
      <c r="AL2314" s="41" t="str">
        <f t="shared" si="1175"/>
        <v/>
      </c>
      <c r="AM2314" s="41" t="str">
        <f t="shared" si="1176"/>
        <v/>
      </c>
      <c r="AN2314" s="41" t="str">
        <f t="shared" si="1177"/>
        <v/>
      </c>
      <c r="AO2314" s="42" t="str">
        <f t="shared" si="1178"/>
        <v/>
      </c>
      <c r="AP2314" s="41" t="str">
        <f t="shared" si="1179"/>
        <v/>
      </c>
      <c r="AQ2314" s="41" t="str">
        <f t="shared" si="1180"/>
        <v/>
      </c>
      <c r="AR2314" s="41" t="str">
        <f>IF($AQ2314="","",COUNTIFS(L_ChaveCob,$AQ2314,L_Ausencia,"&gt;"&amp;$W2314)+COUNTIFS($AQ$4:$AQ2314,$AQ2314,$W$4:$W2314,$W2314))</f>
        <v/>
      </c>
      <c r="AS2314" s="42">
        <f t="shared" si="1181"/>
        <v>0</v>
      </c>
      <c r="AT2314" s="42">
        <f t="shared" si="1182"/>
        <v>0</v>
      </c>
      <c r="AU2314" s="42">
        <f t="shared" si="1183"/>
        <v>0</v>
      </c>
    </row>
    <row r="2315" spans="1:47" x14ac:dyDescent="0.2">
      <c r="A2315" s="35"/>
      <c r="B2315" s="36"/>
      <c r="C2315" s="36"/>
      <c r="D2315" s="36"/>
      <c r="E2315" s="37"/>
      <c r="F2315" s="37"/>
      <c r="G2315" s="36"/>
      <c r="H2315" s="36"/>
      <c r="I2315" s="36"/>
      <c r="J2315" s="36"/>
      <c r="K2315" s="37"/>
      <c r="L2315" s="37"/>
      <c r="M2315" s="37"/>
      <c r="N2315" s="38" t="str">
        <f t="shared" si="1152"/>
        <v/>
      </c>
      <c r="O2315" t="str">
        <f t="shared" si="1153"/>
        <v/>
      </c>
      <c r="P2315" t="str">
        <f t="shared" si="1154"/>
        <v/>
      </c>
      <c r="Q2315" t="str">
        <f t="shared" si="1155"/>
        <v/>
      </c>
      <c r="R2315" t="str">
        <f t="shared" si="1156"/>
        <v/>
      </c>
      <c r="S2315" t="str">
        <f t="shared" si="1157"/>
        <v/>
      </c>
      <c r="T2315" s="39" t="str">
        <f t="shared" si="1158"/>
        <v/>
      </c>
      <c r="U2315" s="40">
        <f t="shared" si="1159"/>
        <v>0</v>
      </c>
      <c r="V2315" s="40">
        <f t="shared" si="1160"/>
        <v>0</v>
      </c>
      <c r="W2315" s="40">
        <f t="shared" si="1161"/>
        <v>0</v>
      </c>
      <c r="X2315" t="str">
        <f t="shared" si="1162"/>
        <v/>
      </c>
      <c r="Y2315" s="40">
        <f t="shared" si="1163"/>
        <v>0</v>
      </c>
      <c r="Z2315" s="40">
        <f t="shared" si="1164"/>
        <v>0</v>
      </c>
      <c r="AA2315" s="40">
        <f t="shared" si="1165"/>
        <v>0</v>
      </c>
      <c r="AB2315" s="40">
        <f t="shared" si="1166"/>
        <v>0</v>
      </c>
      <c r="AC2315" s="40">
        <f t="shared" si="1167"/>
        <v>0</v>
      </c>
      <c r="AD2315" s="39">
        <f t="shared" si="1168"/>
        <v>0</v>
      </c>
      <c r="AE2315" s="39">
        <f t="shared" si="1169"/>
        <v>0</v>
      </c>
      <c r="AF2315" t="str">
        <f t="shared" si="1170"/>
        <v/>
      </c>
      <c r="AG2315" t="str">
        <f t="shared" si="1171"/>
        <v/>
      </c>
      <c r="AH2315" t="str">
        <f t="shared" si="1172"/>
        <v/>
      </c>
      <c r="AJ2315" s="41" t="str">
        <f t="shared" si="1173"/>
        <v/>
      </c>
      <c r="AK2315" s="42" t="str">
        <f t="shared" si="1174"/>
        <v/>
      </c>
      <c r="AL2315" s="41" t="str">
        <f t="shared" si="1175"/>
        <v/>
      </c>
      <c r="AM2315" s="41" t="str">
        <f t="shared" si="1176"/>
        <v/>
      </c>
      <c r="AN2315" s="41" t="str">
        <f t="shared" si="1177"/>
        <v/>
      </c>
      <c r="AO2315" s="42" t="str">
        <f t="shared" si="1178"/>
        <v/>
      </c>
      <c r="AP2315" s="41" t="str">
        <f t="shared" si="1179"/>
        <v/>
      </c>
      <c r="AQ2315" s="41" t="str">
        <f t="shared" si="1180"/>
        <v/>
      </c>
      <c r="AR2315" s="41" t="str">
        <f>IF($AQ2315="","",COUNTIFS(L_ChaveCob,$AQ2315,L_Ausencia,"&gt;"&amp;$W2315)+COUNTIFS($AQ$4:$AQ2315,$AQ2315,$W$4:$W2315,$W2315))</f>
        <v/>
      </c>
      <c r="AS2315" s="42">
        <f t="shared" si="1181"/>
        <v>0</v>
      </c>
      <c r="AT2315" s="42">
        <f t="shared" si="1182"/>
        <v>0</v>
      </c>
      <c r="AU2315" s="42">
        <f t="shared" si="1183"/>
        <v>0</v>
      </c>
    </row>
    <row r="2316" spans="1:47" x14ac:dyDescent="0.2">
      <c r="A2316" s="35"/>
      <c r="B2316" s="36"/>
      <c r="C2316" s="36"/>
      <c r="D2316" s="36"/>
      <c r="E2316" s="37"/>
      <c r="F2316" s="37"/>
      <c r="G2316" s="36"/>
      <c r="H2316" s="36"/>
      <c r="I2316" s="36"/>
      <c r="J2316" s="36"/>
      <c r="K2316" s="37"/>
      <c r="L2316" s="37"/>
      <c r="M2316" s="37"/>
      <c r="N2316" s="38" t="str">
        <f t="shared" si="1152"/>
        <v/>
      </c>
      <c r="O2316" t="str">
        <f t="shared" si="1153"/>
        <v/>
      </c>
      <c r="P2316" t="str">
        <f t="shared" si="1154"/>
        <v/>
      </c>
      <c r="Q2316" t="str">
        <f t="shared" si="1155"/>
        <v/>
      </c>
      <c r="R2316" t="str">
        <f t="shared" si="1156"/>
        <v/>
      </c>
      <c r="S2316" t="str">
        <f t="shared" si="1157"/>
        <v/>
      </c>
      <c r="T2316" s="39" t="str">
        <f t="shared" si="1158"/>
        <v/>
      </c>
      <c r="U2316" s="40">
        <f t="shared" si="1159"/>
        <v>0</v>
      </c>
      <c r="V2316" s="40">
        <f t="shared" si="1160"/>
        <v>0</v>
      </c>
      <c r="W2316" s="40">
        <f t="shared" si="1161"/>
        <v>0</v>
      </c>
      <c r="X2316" t="str">
        <f t="shared" si="1162"/>
        <v/>
      </c>
      <c r="Y2316" s="40">
        <f t="shared" si="1163"/>
        <v>0</v>
      </c>
      <c r="Z2316" s="40">
        <f t="shared" si="1164"/>
        <v>0</v>
      </c>
      <c r="AA2316" s="40">
        <f t="shared" si="1165"/>
        <v>0</v>
      </c>
      <c r="AB2316" s="40">
        <f t="shared" si="1166"/>
        <v>0</v>
      </c>
      <c r="AC2316" s="40">
        <f t="shared" si="1167"/>
        <v>0</v>
      </c>
      <c r="AD2316" s="39">
        <f t="shared" si="1168"/>
        <v>0</v>
      </c>
      <c r="AE2316" s="39">
        <f t="shared" si="1169"/>
        <v>0</v>
      </c>
      <c r="AF2316" t="str">
        <f t="shared" si="1170"/>
        <v/>
      </c>
      <c r="AG2316" t="str">
        <f t="shared" si="1171"/>
        <v/>
      </c>
      <c r="AH2316" t="str">
        <f t="shared" si="1172"/>
        <v/>
      </c>
      <c r="AJ2316" s="41" t="str">
        <f t="shared" si="1173"/>
        <v/>
      </c>
      <c r="AK2316" s="42" t="str">
        <f t="shared" si="1174"/>
        <v/>
      </c>
      <c r="AL2316" s="41" t="str">
        <f t="shared" si="1175"/>
        <v/>
      </c>
      <c r="AM2316" s="41" t="str">
        <f t="shared" si="1176"/>
        <v/>
      </c>
      <c r="AN2316" s="41" t="str">
        <f t="shared" si="1177"/>
        <v/>
      </c>
      <c r="AO2316" s="42" t="str">
        <f t="shared" si="1178"/>
        <v/>
      </c>
      <c r="AP2316" s="41" t="str">
        <f t="shared" si="1179"/>
        <v/>
      </c>
      <c r="AQ2316" s="41" t="str">
        <f t="shared" si="1180"/>
        <v/>
      </c>
      <c r="AR2316" s="41" t="str">
        <f>IF($AQ2316="","",COUNTIFS(L_ChaveCob,$AQ2316,L_Ausencia,"&gt;"&amp;$W2316)+COUNTIFS($AQ$4:$AQ2316,$AQ2316,$W$4:$W2316,$W2316))</f>
        <v/>
      </c>
      <c r="AS2316" s="42">
        <f t="shared" si="1181"/>
        <v>0</v>
      </c>
      <c r="AT2316" s="42">
        <f t="shared" si="1182"/>
        <v>0</v>
      </c>
      <c r="AU2316" s="42">
        <f t="shared" si="1183"/>
        <v>0</v>
      </c>
    </row>
    <row r="2317" spans="1:47" x14ac:dyDescent="0.2">
      <c r="A2317" s="35"/>
      <c r="B2317" s="36"/>
      <c r="C2317" s="36"/>
      <c r="D2317" s="36"/>
      <c r="E2317" s="37"/>
      <c r="F2317" s="37"/>
      <c r="G2317" s="36"/>
      <c r="H2317" s="36"/>
      <c r="I2317" s="36"/>
      <c r="J2317" s="36"/>
      <c r="K2317" s="37"/>
      <c r="L2317" s="37"/>
      <c r="M2317" s="37"/>
      <c r="N2317" s="38" t="str">
        <f t="shared" si="1152"/>
        <v/>
      </c>
      <c r="O2317" t="str">
        <f t="shared" si="1153"/>
        <v/>
      </c>
      <c r="P2317" t="str">
        <f t="shared" si="1154"/>
        <v/>
      </c>
      <c r="Q2317" t="str">
        <f t="shared" si="1155"/>
        <v/>
      </c>
      <c r="R2317" t="str">
        <f t="shared" si="1156"/>
        <v/>
      </c>
      <c r="S2317" t="str">
        <f t="shared" si="1157"/>
        <v/>
      </c>
      <c r="T2317" s="39" t="str">
        <f t="shared" si="1158"/>
        <v/>
      </c>
      <c r="U2317" s="40">
        <f t="shared" si="1159"/>
        <v>0</v>
      </c>
      <c r="V2317" s="40">
        <f t="shared" si="1160"/>
        <v>0</v>
      </c>
      <c r="W2317" s="40">
        <f t="shared" si="1161"/>
        <v>0</v>
      </c>
      <c r="X2317" t="str">
        <f t="shared" si="1162"/>
        <v/>
      </c>
      <c r="Y2317" s="40">
        <f t="shared" si="1163"/>
        <v>0</v>
      </c>
      <c r="Z2317" s="40">
        <f t="shared" si="1164"/>
        <v>0</v>
      </c>
      <c r="AA2317" s="40">
        <f t="shared" si="1165"/>
        <v>0</v>
      </c>
      <c r="AB2317" s="40">
        <f t="shared" si="1166"/>
        <v>0</v>
      </c>
      <c r="AC2317" s="40">
        <f t="shared" si="1167"/>
        <v>0</v>
      </c>
      <c r="AD2317" s="39">
        <f t="shared" si="1168"/>
        <v>0</v>
      </c>
      <c r="AE2317" s="39">
        <f t="shared" si="1169"/>
        <v>0</v>
      </c>
      <c r="AF2317" t="str">
        <f t="shared" si="1170"/>
        <v/>
      </c>
      <c r="AG2317" t="str">
        <f t="shared" si="1171"/>
        <v/>
      </c>
      <c r="AH2317" t="str">
        <f t="shared" si="1172"/>
        <v/>
      </c>
      <c r="AJ2317" s="41" t="str">
        <f t="shared" si="1173"/>
        <v/>
      </c>
      <c r="AK2317" s="42" t="str">
        <f t="shared" si="1174"/>
        <v/>
      </c>
      <c r="AL2317" s="41" t="str">
        <f t="shared" si="1175"/>
        <v/>
      </c>
      <c r="AM2317" s="41" t="str">
        <f t="shared" si="1176"/>
        <v/>
      </c>
      <c r="AN2317" s="41" t="str">
        <f t="shared" si="1177"/>
        <v/>
      </c>
      <c r="AO2317" s="42" t="str">
        <f t="shared" si="1178"/>
        <v/>
      </c>
      <c r="AP2317" s="41" t="str">
        <f t="shared" si="1179"/>
        <v/>
      </c>
      <c r="AQ2317" s="41" t="str">
        <f t="shared" si="1180"/>
        <v/>
      </c>
      <c r="AR2317" s="41" t="str">
        <f>IF($AQ2317="","",COUNTIFS(L_ChaveCob,$AQ2317,L_Ausencia,"&gt;"&amp;$W2317)+COUNTIFS($AQ$4:$AQ2317,$AQ2317,$W$4:$W2317,$W2317))</f>
        <v/>
      </c>
      <c r="AS2317" s="42">
        <f t="shared" si="1181"/>
        <v>0</v>
      </c>
      <c r="AT2317" s="42">
        <f t="shared" si="1182"/>
        <v>0</v>
      </c>
      <c r="AU2317" s="42">
        <f t="shared" si="1183"/>
        <v>0</v>
      </c>
    </row>
    <row r="2318" spans="1:47" x14ac:dyDescent="0.2">
      <c r="A2318" s="35"/>
      <c r="B2318" s="36"/>
      <c r="C2318" s="36"/>
      <c r="D2318" s="36"/>
      <c r="E2318" s="37"/>
      <c r="F2318" s="37"/>
      <c r="G2318" s="36"/>
      <c r="H2318" s="36"/>
      <c r="I2318" s="36"/>
      <c r="J2318" s="36"/>
      <c r="K2318" s="37"/>
      <c r="L2318" s="37"/>
      <c r="M2318" s="37"/>
      <c r="N2318" s="38" t="str">
        <f t="shared" si="1152"/>
        <v/>
      </c>
      <c r="O2318" t="str">
        <f t="shared" si="1153"/>
        <v/>
      </c>
      <c r="P2318" t="str">
        <f t="shared" si="1154"/>
        <v/>
      </c>
      <c r="Q2318" t="str">
        <f t="shared" si="1155"/>
        <v/>
      </c>
      <c r="R2318" t="str">
        <f t="shared" si="1156"/>
        <v/>
      </c>
      <c r="S2318" t="str">
        <f t="shared" si="1157"/>
        <v/>
      </c>
      <c r="T2318" s="39" t="str">
        <f t="shared" si="1158"/>
        <v/>
      </c>
      <c r="U2318" s="40">
        <f t="shared" si="1159"/>
        <v>0</v>
      </c>
      <c r="V2318" s="40">
        <f t="shared" si="1160"/>
        <v>0</v>
      </c>
      <c r="W2318" s="40">
        <f t="shared" si="1161"/>
        <v>0</v>
      </c>
      <c r="X2318" t="str">
        <f t="shared" si="1162"/>
        <v/>
      </c>
      <c r="Y2318" s="40">
        <f t="shared" si="1163"/>
        <v>0</v>
      </c>
      <c r="Z2318" s="40">
        <f t="shared" si="1164"/>
        <v>0</v>
      </c>
      <c r="AA2318" s="40">
        <f t="shared" si="1165"/>
        <v>0</v>
      </c>
      <c r="AB2318" s="40">
        <f t="shared" si="1166"/>
        <v>0</v>
      </c>
      <c r="AC2318" s="40">
        <f t="shared" si="1167"/>
        <v>0</v>
      </c>
      <c r="AD2318" s="39">
        <f t="shared" si="1168"/>
        <v>0</v>
      </c>
      <c r="AE2318" s="39">
        <f t="shared" si="1169"/>
        <v>0</v>
      </c>
      <c r="AF2318" t="str">
        <f t="shared" si="1170"/>
        <v/>
      </c>
      <c r="AG2318" t="str">
        <f t="shared" si="1171"/>
        <v/>
      </c>
      <c r="AH2318" t="str">
        <f t="shared" si="1172"/>
        <v/>
      </c>
      <c r="AJ2318" s="41" t="str">
        <f t="shared" si="1173"/>
        <v/>
      </c>
      <c r="AK2318" s="42" t="str">
        <f t="shared" si="1174"/>
        <v/>
      </c>
      <c r="AL2318" s="41" t="str">
        <f t="shared" si="1175"/>
        <v/>
      </c>
      <c r="AM2318" s="41" t="str">
        <f t="shared" si="1176"/>
        <v/>
      </c>
      <c r="AN2318" s="41" t="str">
        <f t="shared" si="1177"/>
        <v/>
      </c>
      <c r="AO2318" s="42" t="str">
        <f t="shared" si="1178"/>
        <v/>
      </c>
      <c r="AP2318" s="41" t="str">
        <f t="shared" si="1179"/>
        <v/>
      </c>
      <c r="AQ2318" s="41" t="str">
        <f t="shared" si="1180"/>
        <v/>
      </c>
      <c r="AR2318" s="41" t="str">
        <f>IF($AQ2318="","",COUNTIFS(L_ChaveCob,$AQ2318,L_Ausencia,"&gt;"&amp;$W2318)+COUNTIFS($AQ$4:$AQ2318,$AQ2318,$W$4:$W2318,$W2318))</f>
        <v/>
      </c>
      <c r="AS2318" s="42">
        <f t="shared" si="1181"/>
        <v>0</v>
      </c>
      <c r="AT2318" s="42">
        <f t="shared" si="1182"/>
        <v>0</v>
      </c>
      <c r="AU2318" s="42">
        <f t="shared" si="1183"/>
        <v>0</v>
      </c>
    </row>
    <row r="2319" spans="1:47" x14ac:dyDescent="0.2">
      <c r="A2319" s="35"/>
      <c r="B2319" s="36"/>
      <c r="C2319" s="36"/>
      <c r="D2319" s="36"/>
      <c r="E2319" s="37"/>
      <c r="F2319" s="37"/>
      <c r="G2319" s="36"/>
      <c r="H2319" s="36"/>
      <c r="I2319" s="36"/>
      <c r="J2319" s="36"/>
      <c r="K2319" s="37"/>
      <c r="L2319" s="37"/>
      <c r="M2319" s="37"/>
      <c r="N2319" s="38" t="str">
        <f t="shared" si="1152"/>
        <v/>
      </c>
      <c r="O2319" t="str">
        <f t="shared" si="1153"/>
        <v/>
      </c>
      <c r="P2319" t="str">
        <f t="shared" si="1154"/>
        <v/>
      </c>
      <c r="Q2319" t="str">
        <f t="shared" si="1155"/>
        <v/>
      </c>
      <c r="R2319" t="str">
        <f t="shared" si="1156"/>
        <v/>
      </c>
      <c r="S2319" t="str">
        <f t="shared" si="1157"/>
        <v/>
      </c>
      <c r="T2319" s="39" t="str">
        <f t="shared" si="1158"/>
        <v/>
      </c>
      <c r="U2319" s="40">
        <f t="shared" si="1159"/>
        <v>0</v>
      </c>
      <c r="V2319" s="40">
        <f t="shared" si="1160"/>
        <v>0</v>
      </c>
      <c r="W2319" s="40">
        <f t="shared" si="1161"/>
        <v>0</v>
      </c>
      <c r="X2319" t="str">
        <f t="shared" si="1162"/>
        <v/>
      </c>
      <c r="Y2319" s="40">
        <f t="shared" si="1163"/>
        <v>0</v>
      </c>
      <c r="Z2319" s="40">
        <f t="shared" si="1164"/>
        <v>0</v>
      </c>
      <c r="AA2319" s="40">
        <f t="shared" si="1165"/>
        <v>0</v>
      </c>
      <c r="AB2319" s="40">
        <f t="shared" si="1166"/>
        <v>0</v>
      </c>
      <c r="AC2319" s="40">
        <f t="shared" si="1167"/>
        <v>0</v>
      </c>
      <c r="AD2319" s="39">
        <f t="shared" si="1168"/>
        <v>0</v>
      </c>
      <c r="AE2319" s="39">
        <f t="shared" si="1169"/>
        <v>0</v>
      </c>
      <c r="AF2319" t="str">
        <f t="shared" si="1170"/>
        <v/>
      </c>
      <c r="AG2319" t="str">
        <f t="shared" si="1171"/>
        <v/>
      </c>
      <c r="AH2319" t="str">
        <f t="shared" si="1172"/>
        <v/>
      </c>
      <c r="AJ2319" s="41" t="str">
        <f t="shared" si="1173"/>
        <v/>
      </c>
      <c r="AK2319" s="42" t="str">
        <f t="shared" si="1174"/>
        <v/>
      </c>
      <c r="AL2319" s="41" t="str">
        <f t="shared" si="1175"/>
        <v/>
      </c>
      <c r="AM2319" s="41" t="str">
        <f t="shared" si="1176"/>
        <v/>
      </c>
      <c r="AN2319" s="41" t="str">
        <f t="shared" si="1177"/>
        <v/>
      </c>
      <c r="AO2319" s="42" t="str">
        <f t="shared" si="1178"/>
        <v/>
      </c>
      <c r="AP2319" s="41" t="str">
        <f t="shared" si="1179"/>
        <v/>
      </c>
      <c r="AQ2319" s="41" t="str">
        <f t="shared" si="1180"/>
        <v/>
      </c>
      <c r="AR2319" s="41" t="str">
        <f>IF($AQ2319="","",COUNTIFS(L_ChaveCob,$AQ2319,L_Ausencia,"&gt;"&amp;$W2319)+COUNTIFS($AQ$4:$AQ2319,$AQ2319,$W$4:$W2319,$W2319))</f>
        <v/>
      </c>
      <c r="AS2319" s="42">
        <f t="shared" si="1181"/>
        <v>0</v>
      </c>
      <c r="AT2319" s="42">
        <f t="shared" si="1182"/>
        <v>0</v>
      </c>
      <c r="AU2319" s="42">
        <f t="shared" si="1183"/>
        <v>0</v>
      </c>
    </row>
    <row r="2320" spans="1:47" x14ac:dyDescent="0.2">
      <c r="A2320" s="35"/>
      <c r="B2320" s="36"/>
      <c r="C2320" s="36"/>
      <c r="D2320" s="36"/>
      <c r="E2320" s="37"/>
      <c r="F2320" s="37"/>
      <c r="G2320" s="36"/>
      <c r="H2320" s="36"/>
      <c r="I2320" s="36"/>
      <c r="J2320" s="36"/>
      <c r="K2320" s="37"/>
      <c r="L2320" s="37"/>
      <c r="M2320" s="37"/>
      <c r="N2320" s="38" t="str">
        <f t="shared" si="1152"/>
        <v/>
      </c>
      <c r="O2320" t="str">
        <f t="shared" si="1153"/>
        <v/>
      </c>
      <c r="P2320" t="str">
        <f t="shared" si="1154"/>
        <v/>
      </c>
      <c r="Q2320" t="str">
        <f t="shared" si="1155"/>
        <v/>
      </c>
      <c r="R2320" t="str">
        <f t="shared" si="1156"/>
        <v/>
      </c>
      <c r="S2320" t="str">
        <f t="shared" si="1157"/>
        <v/>
      </c>
      <c r="T2320" s="39" t="str">
        <f t="shared" si="1158"/>
        <v/>
      </c>
      <c r="U2320" s="40">
        <f t="shared" si="1159"/>
        <v>0</v>
      </c>
      <c r="V2320" s="40">
        <f t="shared" si="1160"/>
        <v>0</v>
      </c>
      <c r="W2320" s="40">
        <f t="shared" si="1161"/>
        <v>0</v>
      </c>
      <c r="X2320" t="str">
        <f t="shared" si="1162"/>
        <v/>
      </c>
      <c r="Y2320" s="40">
        <f t="shared" si="1163"/>
        <v>0</v>
      </c>
      <c r="Z2320" s="40">
        <f t="shared" si="1164"/>
        <v>0</v>
      </c>
      <c r="AA2320" s="40">
        <f t="shared" si="1165"/>
        <v>0</v>
      </c>
      <c r="AB2320" s="40">
        <f t="shared" si="1166"/>
        <v>0</v>
      </c>
      <c r="AC2320" s="40">
        <f t="shared" si="1167"/>
        <v>0</v>
      </c>
      <c r="AD2320" s="39">
        <f t="shared" si="1168"/>
        <v>0</v>
      </c>
      <c r="AE2320" s="39">
        <f t="shared" si="1169"/>
        <v>0</v>
      </c>
      <c r="AF2320" t="str">
        <f t="shared" si="1170"/>
        <v/>
      </c>
      <c r="AG2320" t="str">
        <f t="shared" si="1171"/>
        <v/>
      </c>
      <c r="AH2320" t="str">
        <f t="shared" si="1172"/>
        <v/>
      </c>
      <c r="AJ2320" s="41" t="str">
        <f t="shared" si="1173"/>
        <v/>
      </c>
      <c r="AK2320" s="42" t="str">
        <f t="shared" si="1174"/>
        <v/>
      </c>
      <c r="AL2320" s="41" t="str">
        <f t="shared" si="1175"/>
        <v/>
      </c>
      <c r="AM2320" s="41" t="str">
        <f t="shared" si="1176"/>
        <v/>
      </c>
      <c r="AN2320" s="41" t="str">
        <f t="shared" si="1177"/>
        <v/>
      </c>
      <c r="AO2320" s="42" t="str">
        <f t="shared" si="1178"/>
        <v/>
      </c>
      <c r="AP2320" s="41" t="str">
        <f t="shared" si="1179"/>
        <v/>
      </c>
      <c r="AQ2320" s="41" t="str">
        <f t="shared" si="1180"/>
        <v/>
      </c>
      <c r="AR2320" s="41" t="str">
        <f>IF($AQ2320="","",COUNTIFS(L_ChaveCob,$AQ2320,L_Ausencia,"&gt;"&amp;$W2320)+COUNTIFS($AQ$4:$AQ2320,$AQ2320,$W$4:$W2320,$W2320))</f>
        <v/>
      </c>
      <c r="AS2320" s="42">
        <f t="shared" si="1181"/>
        <v>0</v>
      </c>
      <c r="AT2320" s="42">
        <f t="shared" si="1182"/>
        <v>0</v>
      </c>
      <c r="AU2320" s="42">
        <f t="shared" si="1183"/>
        <v>0</v>
      </c>
    </row>
    <row r="2321" spans="1:47" x14ac:dyDescent="0.2">
      <c r="A2321" s="35"/>
      <c r="B2321" s="36"/>
      <c r="C2321" s="36"/>
      <c r="D2321" s="36"/>
      <c r="E2321" s="37"/>
      <c r="F2321" s="37"/>
      <c r="G2321" s="36"/>
      <c r="H2321" s="36"/>
      <c r="I2321" s="36"/>
      <c r="J2321" s="36"/>
      <c r="K2321" s="37"/>
      <c r="L2321" s="37"/>
      <c r="M2321" s="37"/>
      <c r="N2321" s="38" t="str">
        <f t="shared" si="1152"/>
        <v/>
      </c>
      <c r="O2321" t="str">
        <f t="shared" si="1153"/>
        <v/>
      </c>
      <c r="P2321" t="str">
        <f t="shared" si="1154"/>
        <v/>
      </c>
      <c r="Q2321" t="str">
        <f t="shared" si="1155"/>
        <v/>
      </c>
      <c r="R2321" t="str">
        <f t="shared" si="1156"/>
        <v/>
      </c>
      <c r="S2321" t="str">
        <f t="shared" si="1157"/>
        <v/>
      </c>
      <c r="T2321" s="39" t="str">
        <f t="shared" si="1158"/>
        <v/>
      </c>
      <c r="U2321" s="40">
        <f t="shared" si="1159"/>
        <v>0</v>
      </c>
      <c r="V2321" s="40">
        <f t="shared" si="1160"/>
        <v>0</v>
      </c>
      <c r="W2321" s="40">
        <f t="shared" si="1161"/>
        <v>0</v>
      </c>
      <c r="X2321" t="str">
        <f t="shared" si="1162"/>
        <v/>
      </c>
      <c r="Y2321" s="40">
        <f t="shared" si="1163"/>
        <v>0</v>
      </c>
      <c r="Z2321" s="40">
        <f t="shared" si="1164"/>
        <v>0</v>
      </c>
      <c r="AA2321" s="40">
        <f t="shared" si="1165"/>
        <v>0</v>
      </c>
      <c r="AB2321" s="40">
        <f t="shared" si="1166"/>
        <v>0</v>
      </c>
      <c r="AC2321" s="40">
        <f t="shared" si="1167"/>
        <v>0</v>
      </c>
      <c r="AD2321" s="39">
        <f t="shared" si="1168"/>
        <v>0</v>
      </c>
      <c r="AE2321" s="39">
        <f t="shared" si="1169"/>
        <v>0</v>
      </c>
      <c r="AF2321" t="str">
        <f t="shared" si="1170"/>
        <v/>
      </c>
      <c r="AG2321" t="str">
        <f t="shared" si="1171"/>
        <v/>
      </c>
      <c r="AH2321" t="str">
        <f t="shared" si="1172"/>
        <v/>
      </c>
      <c r="AJ2321" s="41" t="str">
        <f t="shared" si="1173"/>
        <v/>
      </c>
      <c r="AK2321" s="42" t="str">
        <f t="shared" si="1174"/>
        <v/>
      </c>
      <c r="AL2321" s="41" t="str">
        <f t="shared" si="1175"/>
        <v/>
      </c>
      <c r="AM2321" s="41" t="str">
        <f t="shared" si="1176"/>
        <v/>
      </c>
      <c r="AN2321" s="41" t="str">
        <f t="shared" si="1177"/>
        <v/>
      </c>
      <c r="AO2321" s="42" t="str">
        <f t="shared" si="1178"/>
        <v/>
      </c>
      <c r="AP2321" s="41" t="str">
        <f t="shared" si="1179"/>
        <v/>
      </c>
      <c r="AQ2321" s="41" t="str">
        <f t="shared" si="1180"/>
        <v/>
      </c>
      <c r="AR2321" s="41" t="str">
        <f>IF($AQ2321="","",COUNTIFS(L_ChaveCob,$AQ2321,L_Ausencia,"&gt;"&amp;$W2321)+COUNTIFS($AQ$4:$AQ2321,$AQ2321,$W$4:$W2321,$W2321))</f>
        <v/>
      </c>
      <c r="AS2321" s="42">
        <f t="shared" si="1181"/>
        <v>0</v>
      </c>
      <c r="AT2321" s="42">
        <f t="shared" si="1182"/>
        <v>0</v>
      </c>
      <c r="AU2321" s="42">
        <f t="shared" si="1183"/>
        <v>0</v>
      </c>
    </row>
    <row r="2322" spans="1:47" x14ac:dyDescent="0.2">
      <c r="A2322" s="35"/>
      <c r="B2322" s="36"/>
      <c r="C2322" s="36"/>
      <c r="D2322" s="36"/>
      <c r="E2322" s="37"/>
      <c r="F2322" s="37"/>
      <c r="G2322" s="36"/>
      <c r="H2322" s="36"/>
      <c r="I2322" s="36"/>
      <c r="J2322" s="36"/>
      <c r="K2322" s="37"/>
      <c r="L2322" s="37"/>
      <c r="M2322" s="37"/>
      <c r="N2322" s="38" t="str">
        <f t="shared" si="1152"/>
        <v/>
      </c>
      <c r="O2322" t="str">
        <f t="shared" si="1153"/>
        <v/>
      </c>
      <c r="P2322" t="str">
        <f t="shared" si="1154"/>
        <v/>
      </c>
      <c r="Q2322" t="str">
        <f t="shared" si="1155"/>
        <v/>
      </c>
      <c r="R2322" t="str">
        <f t="shared" si="1156"/>
        <v/>
      </c>
      <c r="S2322" t="str">
        <f t="shared" si="1157"/>
        <v/>
      </c>
      <c r="T2322" s="39" t="str">
        <f t="shared" si="1158"/>
        <v/>
      </c>
      <c r="U2322" s="40">
        <f t="shared" si="1159"/>
        <v>0</v>
      </c>
      <c r="V2322" s="40">
        <f t="shared" si="1160"/>
        <v>0</v>
      </c>
      <c r="W2322" s="40">
        <f t="shared" si="1161"/>
        <v>0</v>
      </c>
      <c r="X2322" t="str">
        <f t="shared" si="1162"/>
        <v/>
      </c>
      <c r="Y2322" s="40">
        <f t="shared" si="1163"/>
        <v>0</v>
      </c>
      <c r="Z2322" s="40">
        <f t="shared" si="1164"/>
        <v>0</v>
      </c>
      <c r="AA2322" s="40">
        <f t="shared" si="1165"/>
        <v>0</v>
      </c>
      <c r="AB2322" s="40">
        <f t="shared" si="1166"/>
        <v>0</v>
      </c>
      <c r="AC2322" s="40">
        <f t="shared" si="1167"/>
        <v>0</v>
      </c>
      <c r="AD2322" s="39">
        <f t="shared" si="1168"/>
        <v>0</v>
      </c>
      <c r="AE2322" s="39">
        <f t="shared" si="1169"/>
        <v>0</v>
      </c>
      <c r="AF2322" t="str">
        <f t="shared" si="1170"/>
        <v/>
      </c>
      <c r="AG2322" t="str">
        <f t="shared" si="1171"/>
        <v/>
      </c>
      <c r="AH2322" t="str">
        <f t="shared" si="1172"/>
        <v/>
      </c>
      <c r="AJ2322" s="41" t="str">
        <f t="shared" si="1173"/>
        <v/>
      </c>
      <c r="AK2322" s="42" t="str">
        <f t="shared" si="1174"/>
        <v/>
      </c>
      <c r="AL2322" s="41" t="str">
        <f t="shared" si="1175"/>
        <v/>
      </c>
      <c r="AM2322" s="41" t="str">
        <f t="shared" si="1176"/>
        <v/>
      </c>
      <c r="AN2322" s="41" t="str">
        <f t="shared" si="1177"/>
        <v/>
      </c>
      <c r="AO2322" s="42" t="str">
        <f t="shared" si="1178"/>
        <v/>
      </c>
      <c r="AP2322" s="41" t="str">
        <f t="shared" si="1179"/>
        <v/>
      </c>
      <c r="AQ2322" s="41" t="str">
        <f t="shared" si="1180"/>
        <v/>
      </c>
      <c r="AR2322" s="41" t="str">
        <f>IF($AQ2322="","",COUNTIFS(L_ChaveCob,$AQ2322,L_Ausencia,"&gt;"&amp;$W2322)+COUNTIFS($AQ$4:$AQ2322,$AQ2322,$W$4:$W2322,$W2322))</f>
        <v/>
      </c>
      <c r="AS2322" s="42">
        <f t="shared" si="1181"/>
        <v>0</v>
      </c>
      <c r="AT2322" s="42">
        <f t="shared" si="1182"/>
        <v>0</v>
      </c>
      <c r="AU2322" s="42">
        <f t="shared" si="1183"/>
        <v>0</v>
      </c>
    </row>
    <row r="2323" spans="1:47" x14ac:dyDescent="0.2">
      <c r="A2323" s="35"/>
      <c r="B2323" s="36"/>
      <c r="C2323" s="36"/>
      <c r="D2323" s="36"/>
      <c r="E2323" s="37"/>
      <c r="F2323" s="37"/>
      <c r="G2323" s="36"/>
      <c r="H2323" s="36"/>
      <c r="I2323" s="36"/>
      <c r="J2323" s="36"/>
      <c r="K2323" s="37"/>
      <c r="L2323" s="37"/>
      <c r="M2323" s="37"/>
      <c r="N2323" s="38" t="str">
        <f t="shared" si="1152"/>
        <v/>
      </c>
      <c r="O2323" t="str">
        <f t="shared" si="1153"/>
        <v/>
      </c>
      <c r="P2323" t="str">
        <f t="shared" si="1154"/>
        <v/>
      </c>
      <c r="Q2323" t="str">
        <f t="shared" si="1155"/>
        <v/>
      </c>
      <c r="R2323" t="str">
        <f t="shared" si="1156"/>
        <v/>
      </c>
      <c r="S2323" t="str">
        <f t="shared" si="1157"/>
        <v/>
      </c>
      <c r="T2323" s="39" t="str">
        <f t="shared" si="1158"/>
        <v/>
      </c>
      <c r="U2323" s="40">
        <f t="shared" si="1159"/>
        <v>0</v>
      </c>
      <c r="V2323" s="40">
        <f t="shared" si="1160"/>
        <v>0</v>
      </c>
      <c r="W2323" s="40">
        <f t="shared" si="1161"/>
        <v>0</v>
      </c>
      <c r="X2323" t="str">
        <f t="shared" si="1162"/>
        <v/>
      </c>
      <c r="Y2323" s="40">
        <f t="shared" si="1163"/>
        <v>0</v>
      </c>
      <c r="Z2323" s="40">
        <f t="shared" si="1164"/>
        <v>0</v>
      </c>
      <c r="AA2323" s="40">
        <f t="shared" si="1165"/>
        <v>0</v>
      </c>
      <c r="AB2323" s="40">
        <f t="shared" si="1166"/>
        <v>0</v>
      </c>
      <c r="AC2323" s="40">
        <f t="shared" si="1167"/>
        <v>0</v>
      </c>
      <c r="AD2323" s="39">
        <f t="shared" si="1168"/>
        <v>0</v>
      </c>
      <c r="AE2323" s="39">
        <f t="shared" si="1169"/>
        <v>0</v>
      </c>
      <c r="AF2323" t="str">
        <f t="shared" si="1170"/>
        <v/>
      </c>
      <c r="AG2323" t="str">
        <f t="shared" si="1171"/>
        <v/>
      </c>
      <c r="AH2323" t="str">
        <f t="shared" si="1172"/>
        <v/>
      </c>
      <c r="AJ2323" s="41" t="str">
        <f t="shared" si="1173"/>
        <v/>
      </c>
      <c r="AK2323" s="42" t="str">
        <f t="shared" si="1174"/>
        <v/>
      </c>
      <c r="AL2323" s="41" t="str">
        <f t="shared" si="1175"/>
        <v/>
      </c>
      <c r="AM2323" s="41" t="str">
        <f t="shared" si="1176"/>
        <v/>
      </c>
      <c r="AN2323" s="41" t="str">
        <f t="shared" si="1177"/>
        <v/>
      </c>
      <c r="AO2323" s="42" t="str">
        <f t="shared" si="1178"/>
        <v/>
      </c>
      <c r="AP2323" s="41" t="str">
        <f t="shared" si="1179"/>
        <v/>
      </c>
      <c r="AQ2323" s="41" t="str">
        <f t="shared" si="1180"/>
        <v/>
      </c>
      <c r="AR2323" s="41" t="str">
        <f>IF($AQ2323="","",COUNTIFS(L_ChaveCob,$AQ2323,L_Ausencia,"&gt;"&amp;$W2323)+COUNTIFS($AQ$4:$AQ2323,$AQ2323,$W$4:$W2323,$W2323))</f>
        <v/>
      </c>
      <c r="AS2323" s="42">
        <f t="shared" si="1181"/>
        <v>0</v>
      </c>
      <c r="AT2323" s="42">
        <f t="shared" si="1182"/>
        <v>0</v>
      </c>
      <c r="AU2323" s="42">
        <f t="shared" si="1183"/>
        <v>0</v>
      </c>
    </row>
    <row r="2324" spans="1:47" x14ac:dyDescent="0.2">
      <c r="A2324" s="35"/>
      <c r="B2324" s="36"/>
      <c r="C2324" s="36"/>
      <c r="D2324" s="36"/>
      <c r="E2324" s="37"/>
      <c r="F2324" s="37"/>
      <c r="G2324" s="36"/>
      <c r="H2324" s="36"/>
      <c r="I2324" s="36"/>
      <c r="J2324" s="36"/>
      <c r="K2324" s="37"/>
      <c r="L2324" s="37"/>
      <c r="M2324" s="37"/>
      <c r="N2324" s="38" t="str">
        <f t="shared" si="1152"/>
        <v/>
      </c>
      <c r="O2324" t="str">
        <f t="shared" si="1153"/>
        <v/>
      </c>
      <c r="P2324" t="str">
        <f t="shared" si="1154"/>
        <v/>
      </c>
      <c r="Q2324" t="str">
        <f t="shared" si="1155"/>
        <v/>
      </c>
      <c r="R2324" t="str">
        <f t="shared" si="1156"/>
        <v/>
      </c>
      <c r="S2324" t="str">
        <f t="shared" si="1157"/>
        <v/>
      </c>
      <c r="T2324" s="39" t="str">
        <f t="shared" si="1158"/>
        <v/>
      </c>
      <c r="U2324" s="40">
        <f t="shared" si="1159"/>
        <v>0</v>
      </c>
      <c r="V2324" s="40">
        <f t="shared" si="1160"/>
        <v>0</v>
      </c>
      <c r="W2324" s="40">
        <f t="shared" si="1161"/>
        <v>0</v>
      </c>
      <c r="X2324" t="str">
        <f t="shared" si="1162"/>
        <v/>
      </c>
      <c r="Y2324" s="40">
        <f t="shared" si="1163"/>
        <v>0</v>
      </c>
      <c r="Z2324" s="40">
        <f t="shared" si="1164"/>
        <v>0</v>
      </c>
      <c r="AA2324" s="40">
        <f t="shared" si="1165"/>
        <v>0</v>
      </c>
      <c r="AB2324" s="40">
        <f t="shared" si="1166"/>
        <v>0</v>
      </c>
      <c r="AC2324" s="40">
        <f t="shared" si="1167"/>
        <v>0</v>
      </c>
      <c r="AD2324" s="39">
        <f t="shared" si="1168"/>
        <v>0</v>
      </c>
      <c r="AE2324" s="39">
        <f t="shared" si="1169"/>
        <v>0</v>
      </c>
      <c r="AF2324" t="str">
        <f t="shared" si="1170"/>
        <v/>
      </c>
      <c r="AG2324" t="str">
        <f t="shared" si="1171"/>
        <v/>
      </c>
      <c r="AH2324" t="str">
        <f t="shared" si="1172"/>
        <v/>
      </c>
      <c r="AJ2324" s="41" t="str">
        <f t="shared" si="1173"/>
        <v/>
      </c>
      <c r="AK2324" s="42" t="str">
        <f t="shared" si="1174"/>
        <v/>
      </c>
      <c r="AL2324" s="41" t="str">
        <f t="shared" si="1175"/>
        <v/>
      </c>
      <c r="AM2324" s="41" t="str">
        <f t="shared" si="1176"/>
        <v/>
      </c>
      <c r="AN2324" s="41" t="str">
        <f t="shared" si="1177"/>
        <v/>
      </c>
      <c r="AO2324" s="42" t="str">
        <f t="shared" si="1178"/>
        <v/>
      </c>
      <c r="AP2324" s="41" t="str">
        <f t="shared" si="1179"/>
        <v/>
      </c>
      <c r="AQ2324" s="41" t="str">
        <f t="shared" si="1180"/>
        <v/>
      </c>
      <c r="AR2324" s="41" t="str">
        <f>IF($AQ2324="","",COUNTIFS(L_ChaveCob,$AQ2324,L_Ausencia,"&gt;"&amp;$W2324)+COUNTIFS($AQ$4:$AQ2324,$AQ2324,$W$4:$W2324,$W2324))</f>
        <v/>
      </c>
      <c r="AS2324" s="42">
        <f t="shared" si="1181"/>
        <v>0</v>
      </c>
      <c r="AT2324" s="42">
        <f t="shared" si="1182"/>
        <v>0</v>
      </c>
      <c r="AU2324" s="42">
        <f t="shared" si="1183"/>
        <v>0</v>
      </c>
    </row>
    <row r="2325" spans="1:47" x14ac:dyDescent="0.2">
      <c r="A2325" s="35"/>
      <c r="B2325" s="36"/>
      <c r="C2325" s="36"/>
      <c r="D2325" s="36"/>
      <c r="E2325" s="37"/>
      <c r="F2325" s="37"/>
      <c r="G2325" s="36"/>
      <c r="H2325" s="36"/>
      <c r="I2325" s="36"/>
      <c r="J2325" s="36"/>
      <c r="K2325" s="37"/>
      <c r="L2325" s="37"/>
      <c r="M2325" s="37"/>
      <c r="N2325" s="38" t="str">
        <f t="shared" si="1152"/>
        <v/>
      </c>
      <c r="O2325" t="str">
        <f t="shared" si="1153"/>
        <v/>
      </c>
      <c r="P2325" t="str">
        <f t="shared" si="1154"/>
        <v/>
      </c>
      <c r="Q2325" t="str">
        <f t="shared" si="1155"/>
        <v/>
      </c>
      <c r="R2325" t="str">
        <f t="shared" si="1156"/>
        <v/>
      </c>
      <c r="S2325" t="str">
        <f t="shared" si="1157"/>
        <v/>
      </c>
      <c r="T2325" s="39" t="str">
        <f t="shared" si="1158"/>
        <v/>
      </c>
      <c r="U2325" s="40">
        <f t="shared" si="1159"/>
        <v>0</v>
      </c>
      <c r="V2325" s="40">
        <f t="shared" si="1160"/>
        <v>0</v>
      </c>
      <c r="W2325" s="40">
        <f t="shared" si="1161"/>
        <v>0</v>
      </c>
      <c r="X2325" t="str">
        <f t="shared" si="1162"/>
        <v/>
      </c>
      <c r="Y2325" s="40">
        <f t="shared" si="1163"/>
        <v>0</v>
      </c>
      <c r="Z2325" s="40">
        <f t="shared" si="1164"/>
        <v>0</v>
      </c>
      <c r="AA2325" s="40">
        <f t="shared" si="1165"/>
        <v>0</v>
      </c>
      <c r="AB2325" s="40">
        <f t="shared" si="1166"/>
        <v>0</v>
      </c>
      <c r="AC2325" s="40">
        <f t="shared" si="1167"/>
        <v>0</v>
      </c>
      <c r="AD2325" s="39">
        <f t="shared" si="1168"/>
        <v>0</v>
      </c>
      <c r="AE2325" s="39">
        <f t="shared" si="1169"/>
        <v>0</v>
      </c>
      <c r="AF2325" t="str">
        <f t="shared" si="1170"/>
        <v/>
      </c>
      <c r="AG2325" t="str">
        <f t="shared" si="1171"/>
        <v/>
      </c>
      <c r="AH2325" t="str">
        <f t="shared" si="1172"/>
        <v/>
      </c>
      <c r="AJ2325" s="41" t="str">
        <f t="shared" si="1173"/>
        <v/>
      </c>
      <c r="AK2325" s="42" t="str">
        <f t="shared" si="1174"/>
        <v/>
      </c>
      <c r="AL2325" s="41" t="str">
        <f t="shared" si="1175"/>
        <v/>
      </c>
      <c r="AM2325" s="41" t="str">
        <f t="shared" si="1176"/>
        <v/>
      </c>
      <c r="AN2325" s="41" t="str">
        <f t="shared" si="1177"/>
        <v/>
      </c>
      <c r="AO2325" s="42" t="str">
        <f t="shared" si="1178"/>
        <v/>
      </c>
      <c r="AP2325" s="41" t="str">
        <f t="shared" si="1179"/>
        <v/>
      </c>
      <c r="AQ2325" s="41" t="str">
        <f t="shared" si="1180"/>
        <v/>
      </c>
      <c r="AR2325" s="41" t="str">
        <f>IF($AQ2325="","",COUNTIFS(L_ChaveCob,$AQ2325,L_Ausencia,"&gt;"&amp;$W2325)+COUNTIFS($AQ$4:$AQ2325,$AQ2325,$W$4:$W2325,$W2325))</f>
        <v/>
      </c>
      <c r="AS2325" s="42">
        <f t="shared" si="1181"/>
        <v>0</v>
      </c>
      <c r="AT2325" s="42">
        <f t="shared" si="1182"/>
        <v>0</v>
      </c>
      <c r="AU2325" s="42">
        <f t="shared" si="1183"/>
        <v>0</v>
      </c>
    </row>
    <row r="2326" spans="1:47" x14ac:dyDescent="0.2">
      <c r="A2326" s="35"/>
      <c r="B2326" s="36"/>
      <c r="C2326" s="36"/>
      <c r="D2326" s="36"/>
      <c r="E2326" s="37"/>
      <c r="F2326" s="37"/>
      <c r="G2326" s="36"/>
      <c r="H2326" s="36"/>
      <c r="I2326" s="36"/>
      <c r="J2326" s="36"/>
      <c r="K2326" s="37"/>
      <c r="L2326" s="37"/>
      <c r="M2326" s="37"/>
      <c r="N2326" s="38" t="str">
        <f t="shared" si="1152"/>
        <v/>
      </c>
      <c r="O2326" t="str">
        <f t="shared" si="1153"/>
        <v/>
      </c>
      <c r="P2326" t="str">
        <f t="shared" si="1154"/>
        <v/>
      </c>
      <c r="Q2326" t="str">
        <f t="shared" si="1155"/>
        <v/>
      </c>
      <c r="R2326" t="str">
        <f t="shared" si="1156"/>
        <v/>
      </c>
      <c r="S2326" t="str">
        <f t="shared" si="1157"/>
        <v/>
      </c>
      <c r="T2326" s="39" t="str">
        <f t="shared" si="1158"/>
        <v/>
      </c>
      <c r="U2326" s="40">
        <f t="shared" si="1159"/>
        <v>0</v>
      </c>
      <c r="V2326" s="40">
        <f t="shared" si="1160"/>
        <v>0</v>
      </c>
      <c r="W2326" s="40">
        <f t="shared" si="1161"/>
        <v>0</v>
      </c>
      <c r="X2326" t="str">
        <f t="shared" si="1162"/>
        <v/>
      </c>
      <c r="Y2326" s="40">
        <f t="shared" si="1163"/>
        <v>0</v>
      </c>
      <c r="Z2326" s="40">
        <f t="shared" si="1164"/>
        <v>0</v>
      </c>
      <c r="AA2326" s="40">
        <f t="shared" si="1165"/>
        <v>0</v>
      </c>
      <c r="AB2326" s="40">
        <f t="shared" si="1166"/>
        <v>0</v>
      </c>
      <c r="AC2326" s="40">
        <f t="shared" si="1167"/>
        <v>0</v>
      </c>
      <c r="AD2326" s="39">
        <f t="shared" si="1168"/>
        <v>0</v>
      </c>
      <c r="AE2326" s="39">
        <f t="shared" si="1169"/>
        <v>0</v>
      </c>
      <c r="AF2326" t="str">
        <f t="shared" si="1170"/>
        <v/>
      </c>
      <c r="AG2326" t="str">
        <f t="shared" si="1171"/>
        <v/>
      </c>
      <c r="AH2326" t="str">
        <f t="shared" si="1172"/>
        <v/>
      </c>
      <c r="AJ2326" s="41" t="str">
        <f t="shared" si="1173"/>
        <v/>
      </c>
      <c r="AK2326" s="42" t="str">
        <f t="shared" si="1174"/>
        <v/>
      </c>
      <c r="AL2326" s="41" t="str">
        <f t="shared" si="1175"/>
        <v/>
      </c>
      <c r="AM2326" s="41" t="str">
        <f t="shared" si="1176"/>
        <v/>
      </c>
      <c r="AN2326" s="41" t="str">
        <f t="shared" si="1177"/>
        <v/>
      </c>
      <c r="AO2326" s="42" t="str">
        <f t="shared" si="1178"/>
        <v/>
      </c>
      <c r="AP2326" s="41" t="str">
        <f t="shared" si="1179"/>
        <v/>
      </c>
      <c r="AQ2326" s="41" t="str">
        <f t="shared" si="1180"/>
        <v/>
      </c>
      <c r="AR2326" s="41" t="str">
        <f>IF($AQ2326="","",COUNTIFS(L_ChaveCob,$AQ2326,L_Ausencia,"&gt;"&amp;$W2326)+COUNTIFS($AQ$4:$AQ2326,$AQ2326,$W$4:$W2326,$W2326))</f>
        <v/>
      </c>
      <c r="AS2326" s="42">
        <f t="shared" si="1181"/>
        <v>0</v>
      </c>
      <c r="AT2326" s="42">
        <f t="shared" si="1182"/>
        <v>0</v>
      </c>
      <c r="AU2326" s="42">
        <f t="shared" si="1183"/>
        <v>0</v>
      </c>
    </row>
    <row r="2327" spans="1:47" x14ac:dyDescent="0.2">
      <c r="A2327" s="35"/>
      <c r="B2327" s="36"/>
      <c r="C2327" s="36"/>
      <c r="D2327" s="36"/>
      <c r="E2327" s="37"/>
      <c r="F2327" s="37"/>
      <c r="G2327" s="36"/>
      <c r="H2327" s="36"/>
      <c r="I2327" s="36"/>
      <c r="J2327" s="36"/>
      <c r="K2327" s="37"/>
      <c r="L2327" s="37"/>
      <c r="M2327" s="37"/>
      <c r="N2327" s="38" t="str">
        <f t="shared" si="1152"/>
        <v/>
      </c>
      <c r="O2327" t="str">
        <f t="shared" si="1153"/>
        <v/>
      </c>
      <c r="P2327" t="str">
        <f t="shared" si="1154"/>
        <v/>
      </c>
      <c r="Q2327" t="str">
        <f t="shared" si="1155"/>
        <v/>
      </c>
      <c r="R2327" t="str">
        <f t="shared" si="1156"/>
        <v/>
      </c>
      <c r="S2327" t="str">
        <f t="shared" si="1157"/>
        <v/>
      </c>
      <c r="T2327" s="39" t="str">
        <f t="shared" si="1158"/>
        <v/>
      </c>
      <c r="U2327" s="40">
        <f t="shared" si="1159"/>
        <v>0</v>
      </c>
      <c r="V2327" s="40">
        <f t="shared" si="1160"/>
        <v>0</v>
      </c>
      <c r="W2327" s="40">
        <f t="shared" si="1161"/>
        <v>0</v>
      </c>
      <c r="X2327" t="str">
        <f t="shared" si="1162"/>
        <v/>
      </c>
      <c r="Y2327" s="40">
        <f t="shared" si="1163"/>
        <v>0</v>
      </c>
      <c r="Z2327" s="40">
        <f t="shared" si="1164"/>
        <v>0</v>
      </c>
      <c r="AA2327" s="40">
        <f t="shared" si="1165"/>
        <v>0</v>
      </c>
      <c r="AB2327" s="40">
        <f t="shared" si="1166"/>
        <v>0</v>
      </c>
      <c r="AC2327" s="40">
        <f t="shared" si="1167"/>
        <v>0</v>
      </c>
      <c r="AD2327" s="39">
        <f t="shared" si="1168"/>
        <v>0</v>
      </c>
      <c r="AE2327" s="39">
        <f t="shared" si="1169"/>
        <v>0</v>
      </c>
      <c r="AF2327" t="str">
        <f t="shared" si="1170"/>
        <v/>
      </c>
      <c r="AG2327" t="str">
        <f t="shared" si="1171"/>
        <v/>
      </c>
      <c r="AH2327" t="str">
        <f t="shared" si="1172"/>
        <v/>
      </c>
      <c r="AJ2327" s="41" t="str">
        <f t="shared" si="1173"/>
        <v/>
      </c>
      <c r="AK2327" s="42" t="str">
        <f t="shared" si="1174"/>
        <v/>
      </c>
      <c r="AL2327" s="41" t="str">
        <f t="shared" si="1175"/>
        <v/>
      </c>
      <c r="AM2327" s="41" t="str">
        <f t="shared" si="1176"/>
        <v/>
      </c>
      <c r="AN2327" s="41" t="str">
        <f t="shared" si="1177"/>
        <v/>
      </c>
      <c r="AO2327" s="42" t="str">
        <f t="shared" si="1178"/>
        <v/>
      </c>
      <c r="AP2327" s="41" t="str">
        <f t="shared" si="1179"/>
        <v/>
      </c>
      <c r="AQ2327" s="41" t="str">
        <f t="shared" si="1180"/>
        <v/>
      </c>
      <c r="AR2327" s="41" t="str">
        <f>IF($AQ2327="","",COUNTIFS(L_ChaveCob,$AQ2327,L_Ausencia,"&gt;"&amp;$W2327)+COUNTIFS($AQ$4:$AQ2327,$AQ2327,$W$4:$W2327,$W2327))</f>
        <v/>
      </c>
      <c r="AS2327" s="42">
        <f t="shared" si="1181"/>
        <v>0</v>
      </c>
      <c r="AT2327" s="42">
        <f t="shared" si="1182"/>
        <v>0</v>
      </c>
      <c r="AU2327" s="42">
        <f t="shared" si="1183"/>
        <v>0</v>
      </c>
    </row>
    <row r="2328" spans="1:47" x14ac:dyDescent="0.2">
      <c r="A2328" s="35"/>
      <c r="B2328" s="36"/>
      <c r="C2328" s="36"/>
      <c r="D2328" s="36"/>
      <c r="E2328" s="37"/>
      <c r="F2328" s="37"/>
      <c r="G2328" s="36"/>
      <c r="H2328" s="36"/>
      <c r="I2328" s="36"/>
      <c r="J2328" s="36"/>
      <c r="K2328" s="37"/>
      <c r="L2328" s="37"/>
      <c r="M2328" s="37"/>
      <c r="N2328" s="38" t="str">
        <f t="shared" si="1152"/>
        <v/>
      </c>
      <c r="O2328" t="str">
        <f t="shared" si="1153"/>
        <v/>
      </c>
      <c r="P2328" t="str">
        <f t="shared" si="1154"/>
        <v/>
      </c>
      <c r="Q2328" t="str">
        <f t="shared" si="1155"/>
        <v/>
      </c>
      <c r="R2328" t="str">
        <f t="shared" si="1156"/>
        <v/>
      </c>
      <c r="S2328" t="str">
        <f t="shared" si="1157"/>
        <v/>
      </c>
      <c r="T2328" s="39" t="str">
        <f t="shared" si="1158"/>
        <v/>
      </c>
      <c r="U2328" s="40">
        <f t="shared" si="1159"/>
        <v>0</v>
      </c>
      <c r="V2328" s="40">
        <f t="shared" si="1160"/>
        <v>0</v>
      </c>
      <c r="W2328" s="40">
        <f t="shared" si="1161"/>
        <v>0</v>
      </c>
      <c r="X2328" t="str">
        <f t="shared" si="1162"/>
        <v/>
      </c>
      <c r="Y2328" s="40">
        <f t="shared" si="1163"/>
        <v>0</v>
      </c>
      <c r="Z2328" s="40">
        <f t="shared" si="1164"/>
        <v>0</v>
      </c>
      <c r="AA2328" s="40">
        <f t="shared" si="1165"/>
        <v>0</v>
      </c>
      <c r="AB2328" s="40">
        <f t="shared" si="1166"/>
        <v>0</v>
      </c>
      <c r="AC2328" s="40">
        <f t="shared" si="1167"/>
        <v>0</v>
      </c>
      <c r="AD2328" s="39">
        <f t="shared" si="1168"/>
        <v>0</v>
      </c>
      <c r="AE2328" s="39">
        <f t="shared" si="1169"/>
        <v>0</v>
      </c>
      <c r="AF2328" t="str">
        <f t="shared" si="1170"/>
        <v/>
      </c>
      <c r="AG2328" t="str">
        <f t="shared" si="1171"/>
        <v/>
      </c>
      <c r="AH2328" t="str">
        <f t="shared" si="1172"/>
        <v/>
      </c>
      <c r="AJ2328" s="41" t="str">
        <f t="shared" si="1173"/>
        <v/>
      </c>
      <c r="AK2328" s="42" t="str">
        <f t="shared" si="1174"/>
        <v/>
      </c>
      <c r="AL2328" s="41" t="str">
        <f t="shared" si="1175"/>
        <v/>
      </c>
      <c r="AM2328" s="41" t="str">
        <f t="shared" si="1176"/>
        <v/>
      </c>
      <c r="AN2328" s="41" t="str">
        <f t="shared" si="1177"/>
        <v/>
      </c>
      <c r="AO2328" s="42" t="str">
        <f t="shared" si="1178"/>
        <v/>
      </c>
      <c r="AP2328" s="41" t="str">
        <f t="shared" si="1179"/>
        <v/>
      </c>
      <c r="AQ2328" s="41" t="str">
        <f t="shared" si="1180"/>
        <v/>
      </c>
      <c r="AR2328" s="41" t="str">
        <f>IF($AQ2328="","",COUNTIFS(L_ChaveCob,$AQ2328,L_Ausencia,"&gt;"&amp;$W2328)+COUNTIFS($AQ$4:$AQ2328,$AQ2328,$W$4:$W2328,$W2328))</f>
        <v/>
      </c>
      <c r="AS2328" s="42">
        <f t="shared" si="1181"/>
        <v>0</v>
      </c>
      <c r="AT2328" s="42">
        <f t="shared" si="1182"/>
        <v>0</v>
      </c>
      <c r="AU2328" s="42">
        <f t="shared" si="1183"/>
        <v>0</v>
      </c>
    </row>
    <row r="2329" spans="1:47" x14ac:dyDescent="0.2">
      <c r="A2329" s="35"/>
      <c r="B2329" s="36"/>
      <c r="C2329" s="36"/>
      <c r="D2329" s="36"/>
      <c r="E2329" s="37"/>
      <c r="F2329" s="37"/>
      <c r="G2329" s="36"/>
      <c r="H2329" s="36"/>
      <c r="I2329" s="36"/>
      <c r="J2329" s="36"/>
      <c r="K2329" s="37"/>
      <c r="L2329" s="37"/>
      <c r="M2329" s="37"/>
      <c r="N2329" s="38" t="str">
        <f t="shared" si="1152"/>
        <v/>
      </c>
      <c r="O2329" t="str">
        <f t="shared" si="1153"/>
        <v/>
      </c>
      <c r="P2329" t="str">
        <f t="shared" si="1154"/>
        <v/>
      </c>
      <c r="Q2329" t="str">
        <f t="shared" si="1155"/>
        <v/>
      </c>
      <c r="R2329" t="str">
        <f t="shared" si="1156"/>
        <v/>
      </c>
      <c r="S2329" t="str">
        <f t="shared" si="1157"/>
        <v/>
      </c>
      <c r="T2329" s="39" t="str">
        <f t="shared" si="1158"/>
        <v/>
      </c>
      <c r="U2329" s="40">
        <f t="shared" si="1159"/>
        <v>0</v>
      </c>
      <c r="V2329" s="40">
        <f t="shared" si="1160"/>
        <v>0</v>
      </c>
      <c r="W2329" s="40">
        <f t="shared" si="1161"/>
        <v>0</v>
      </c>
      <c r="X2329" t="str">
        <f t="shared" si="1162"/>
        <v/>
      </c>
      <c r="Y2329" s="40">
        <f t="shared" si="1163"/>
        <v>0</v>
      </c>
      <c r="Z2329" s="40">
        <f t="shared" si="1164"/>
        <v>0</v>
      </c>
      <c r="AA2329" s="40">
        <f t="shared" si="1165"/>
        <v>0</v>
      </c>
      <c r="AB2329" s="40">
        <f t="shared" si="1166"/>
        <v>0</v>
      </c>
      <c r="AC2329" s="40">
        <f t="shared" si="1167"/>
        <v>0</v>
      </c>
      <c r="AD2329" s="39">
        <f t="shared" si="1168"/>
        <v>0</v>
      </c>
      <c r="AE2329" s="39">
        <f t="shared" si="1169"/>
        <v>0</v>
      </c>
      <c r="AF2329" t="str">
        <f t="shared" si="1170"/>
        <v/>
      </c>
      <c r="AG2329" t="str">
        <f t="shared" si="1171"/>
        <v/>
      </c>
      <c r="AH2329" t="str">
        <f t="shared" si="1172"/>
        <v/>
      </c>
      <c r="AJ2329" s="41" t="str">
        <f t="shared" si="1173"/>
        <v/>
      </c>
      <c r="AK2329" s="42" t="str">
        <f t="shared" si="1174"/>
        <v/>
      </c>
      <c r="AL2329" s="41" t="str">
        <f t="shared" si="1175"/>
        <v/>
      </c>
      <c r="AM2329" s="41" t="str">
        <f t="shared" si="1176"/>
        <v/>
      </c>
      <c r="AN2329" s="41" t="str">
        <f t="shared" si="1177"/>
        <v/>
      </c>
      <c r="AO2329" s="42" t="str">
        <f t="shared" si="1178"/>
        <v/>
      </c>
      <c r="AP2329" s="41" t="str">
        <f t="shared" si="1179"/>
        <v/>
      </c>
      <c r="AQ2329" s="41" t="str">
        <f t="shared" si="1180"/>
        <v/>
      </c>
      <c r="AR2329" s="41" t="str">
        <f>IF($AQ2329="","",COUNTIFS(L_ChaveCob,$AQ2329,L_Ausencia,"&gt;"&amp;$W2329)+COUNTIFS($AQ$4:$AQ2329,$AQ2329,$W$4:$W2329,$W2329))</f>
        <v/>
      </c>
      <c r="AS2329" s="42">
        <f t="shared" si="1181"/>
        <v>0</v>
      </c>
      <c r="AT2329" s="42">
        <f t="shared" si="1182"/>
        <v>0</v>
      </c>
      <c r="AU2329" s="42">
        <f t="shared" si="1183"/>
        <v>0</v>
      </c>
    </row>
    <row r="2330" spans="1:47" x14ac:dyDescent="0.2">
      <c r="A2330" s="35"/>
      <c r="B2330" s="36"/>
      <c r="C2330" s="36"/>
      <c r="D2330" s="36"/>
      <c r="E2330" s="37"/>
      <c r="F2330" s="37"/>
      <c r="G2330" s="36"/>
      <c r="H2330" s="36"/>
      <c r="I2330" s="36"/>
      <c r="J2330" s="36"/>
      <c r="K2330" s="37"/>
      <c r="L2330" s="37"/>
      <c r="M2330" s="37"/>
      <c r="N2330" s="38" t="str">
        <f t="shared" si="1152"/>
        <v/>
      </c>
      <c r="O2330" t="str">
        <f t="shared" si="1153"/>
        <v/>
      </c>
      <c r="P2330" t="str">
        <f t="shared" si="1154"/>
        <v/>
      </c>
      <c r="Q2330" t="str">
        <f t="shared" si="1155"/>
        <v/>
      </c>
      <c r="R2330" t="str">
        <f t="shared" si="1156"/>
        <v/>
      </c>
      <c r="S2330" t="str">
        <f t="shared" si="1157"/>
        <v/>
      </c>
      <c r="T2330" s="39" t="str">
        <f t="shared" si="1158"/>
        <v/>
      </c>
      <c r="U2330" s="40">
        <f t="shared" si="1159"/>
        <v>0</v>
      </c>
      <c r="V2330" s="40">
        <f t="shared" si="1160"/>
        <v>0</v>
      </c>
      <c r="W2330" s="40">
        <f t="shared" si="1161"/>
        <v>0</v>
      </c>
      <c r="X2330" t="str">
        <f t="shared" si="1162"/>
        <v/>
      </c>
      <c r="Y2330" s="40">
        <f t="shared" si="1163"/>
        <v>0</v>
      </c>
      <c r="Z2330" s="40">
        <f t="shared" si="1164"/>
        <v>0</v>
      </c>
      <c r="AA2330" s="40">
        <f t="shared" si="1165"/>
        <v>0</v>
      </c>
      <c r="AB2330" s="40">
        <f t="shared" si="1166"/>
        <v>0</v>
      </c>
      <c r="AC2330" s="40">
        <f t="shared" si="1167"/>
        <v>0</v>
      </c>
      <c r="AD2330" s="39">
        <f t="shared" si="1168"/>
        <v>0</v>
      </c>
      <c r="AE2330" s="39">
        <f t="shared" si="1169"/>
        <v>0</v>
      </c>
      <c r="AF2330" t="str">
        <f t="shared" si="1170"/>
        <v/>
      </c>
      <c r="AG2330" t="str">
        <f t="shared" si="1171"/>
        <v/>
      </c>
      <c r="AH2330" t="str">
        <f t="shared" si="1172"/>
        <v/>
      </c>
      <c r="AJ2330" s="41" t="str">
        <f t="shared" si="1173"/>
        <v/>
      </c>
      <c r="AK2330" s="42" t="str">
        <f t="shared" si="1174"/>
        <v/>
      </c>
      <c r="AL2330" s="41" t="str">
        <f t="shared" si="1175"/>
        <v/>
      </c>
      <c r="AM2330" s="41" t="str">
        <f t="shared" si="1176"/>
        <v/>
      </c>
      <c r="AN2330" s="41" t="str">
        <f t="shared" si="1177"/>
        <v/>
      </c>
      <c r="AO2330" s="42" t="str">
        <f t="shared" si="1178"/>
        <v/>
      </c>
      <c r="AP2330" s="41" t="str">
        <f t="shared" si="1179"/>
        <v/>
      </c>
      <c r="AQ2330" s="41" t="str">
        <f t="shared" si="1180"/>
        <v/>
      </c>
      <c r="AR2330" s="41" t="str">
        <f>IF($AQ2330="","",COUNTIFS(L_ChaveCob,$AQ2330,L_Ausencia,"&gt;"&amp;$W2330)+COUNTIFS($AQ$4:$AQ2330,$AQ2330,$W$4:$W2330,$W2330))</f>
        <v/>
      </c>
      <c r="AS2330" s="42">
        <f t="shared" si="1181"/>
        <v>0</v>
      </c>
      <c r="AT2330" s="42">
        <f t="shared" si="1182"/>
        <v>0</v>
      </c>
      <c r="AU2330" s="42">
        <f t="shared" si="1183"/>
        <v>0</v>
      </c>
    </row>
    <row r="2331" spans="1:47" x14ac:dyDescent="0.2">
      <c r="A2331" s="35"/>
      <c r="B2331" s="36"/>
      <c r="C2331" s="36"/>
      <c r="D2331" s="36"/>
      <c r="E2331" s="37"/>
      <c r="F2331" s="37"/>
      <c r="G2331" s="36"/>
      <c r="H2331" s="36"/>
      <c r="I2331" s="36"/>
      <c r="J2331" s="36"/>
      <c r="K2331" s="37"/>
      <c r="L2331" s="37"/>
      <c r="M2331" s="37"/>
      <c r="N2331" s="38" t="str">
        <f t="shared" si="1152"/>
        <v/>
      </c>
      <c r="O2331" t="str">
        <f t="shared" si="1153"/>
        <v/>
      </c>
      <c r="P2331" t="str">
        <f t="shared" si="1154"/>
        <v/>
      </c>
      <c r="Q2331" t="str">
        <f t="shared" si="1155"/>
        <v/>
      </c>
      <c r="R2331" t="str">
        <f t="shared" si="1156"/>
        <v/>
      </c>
      <c r="S2331" t="str">
        <f t="shared" si="1157"/>
        <v/>
      </c>
      <c r="T2331" s="39" t="str">
        <f t="shared" si="1158"/>
        <v/>
      </c>
      <c r="U2331" s="40">
        <f t="shared" si="1159"/>
        <v>0</v>
      </c>
      <c r="V2331" s="40">
        <f t="shared" si="1160"/>
        <v>0</v>
      </c>
      <c r="W2331" s="40">
        <f t="shared" si="1161"/>
        <v>0</v>
      </c>
      <c r="X2331" t="str">
        <f t="shared" si="1162"/>
        <v/>
      </c>
      <c r="Y2331" s="40">
        <f t="shared" si="1163"/>
        <v>0</v>
      </c>
      <c r="Z2331" s="40">
        <f t="shared" si="1164"/>
        <v>0</v>
      </c>
      <c r="AA2331" s="40">
        <f t="shared" si="1165"/>
        <v>0</v>
      </c>
      <c r="AB2331" s="40">
        <f t="shared" si="1166"/>
        <v>0</v>
      </c>
      <c r="AC2331" s="40">
        <f t="shared" si="1167"/>
        <v>0</v>
      </c>
      <c r="AD2331" s="39">
        <f t="shared" si="1168"/>
        <v>0</v>
      </c>
      <c r="AE2331" s="39">
        <f t="shared" si="1169"/>
        <v>0</v>
      </c>
      <c r="AF2331" t="str">
        <f t="shared" si="1170"/>
        <v/>
      </c>
      <c r="AG2331" t="str">
        <f t="shared" si="1171"/>
        <v/>
      </c>
      <c r="AH2331" t="str">
        <f t="shared" si="1172"/>
        <v/>
      </c>
      <c r="AJ2331" s="41" t="str">
        <f t="shared" si="1173"/>
        <v/>
      </c>
      <c r="AK2331" s="42" t="str">
        <f t="shared" si="1174"/>
        <v/>
      </c>
      <c r="AL2331" s="41" t="str">
        <f t="shared" si="1175"/>
        <v/>
      </c>
      <c r="AM2331" s="41" t="str">
        <f t="shared" si="1176"/>
        <v/>
      </c>
      <c r="AN2331" s="41" t="str">
        <f t="shared" si="1177"/>
        <v/>
      </c>
      <c r="AO2331" s="42" t="str">
        <f t="shared" si="1178"/>
        <v/>
      </c>
      <c r="AP2331" s="41" t="str">
        <f t="shared" si="1179"/>
        <v/>
      </c>
      <c r="AQ2331" s="41" t="str">
        <f t="shared" si="1180"/>
        <v/>
      </c>
      <c r="AR2331" s="41" t="str">
        <f>IF($AQ2331="","",COUNTIFS(L_ChaveCob,$AQ2331,L_Ausencia,"&gt;"&amp;$W2331)+COUNTIFS($AQ$4:$AQ2331,$AQ2331,$W$4:$W2331,$W2331))</f>
        <v/>
      </c>
      <c r="AS2331" s="42">
        <f t="shared" si="1181"/>
        <v>0</v>
      </c>
      <c r="AT2331" s="42">
        <f t="shared" si="1182"/>
        <v>0</v>
      </c>
      <c r="AU2331" s="42">
        <f t="shared" si="1183"/>
        <v>0</v>
      </c>
    </row>
    <row r="2332" spans="1:47" x14ac:dyDescent="0.2">
      <c r="A2332" s="35"/>
      <c r="B2332" s="36"/>
      <c r="C2332" s="36"/>
      <c r="D2332" s="36"/>
      <c r="E2332" s="37"/>
      <c r="F2332" s="37"/>
      <c r="G2332" s="36"/>
      <c r="H2332" s="36"/>
      <c r="I2332" s="36"/>
      <c r="J2332" s="36"/>
      <c r="K2332" s="37"/>
      <c r="L2332" s="37"/>
      <c r="M2332" s="37"/>
      <c r="N2332" s="38" t="str">
        <f t="shared" si="1152"/>
        <v/>
      </c>
      <c r="O2332" t="str">
        <f t="shared" si="1153"/>
        <v/>
      </c>
      <c r="P2332" t="str">
        <f t="shared" si="1154"/>
        <v/>
      </c>
      <c r="Q2332" t="str">
        <f t="shared" si="1155"/>
        <v/>
      </c>
      <c r="R2332" t="str">
        <f t="shared" si="1156"/>
        <v/>
      </c>
      <c r="S2332" t="str">
        <f t="shared" si="1157"/>
        <v/>
      </c>
      <c r="T2332" s="39" t="str">
        <f t="shared" si="1158"/>
        <v/>
      </c>
      <c r="U2332" s="40">
        <f t="shared" si="1159"/>
        <v>0</v>
      </c>
      <c r="V2332" s="40">
        <f t="shared" si="1160"/>
        <v>0</v>
      </c>
      <c r="W2332" s="40">
        <f t="shared" si="1161"/>
        <v>0</v>
      </c>
      <c r="X2332" t="str">
        <f t="shared" si="1162"/>
        <v/>
      </c>
      <c r="Y2332" s="40">
        <f t="shared" si="1163"/>
        <v>0</v>
      </c>
      <c r="Z2332" s="40">
        <f t="shared" si="1164"/>
        <v>0</v>
      </c>
      <c r="AA2332" s="40">
        <f t="shared" si="1165"/>
        <v>0</v>
      </c>
      <c r="AB2332" s="40">
        <f t="shared" si="1166"/>
        <v>0</v>
      </c>
      <c r="AC2332" s="40">
        <f t="shared" si="1167"/>
        <v>0</v>
      </c>
      <c r="AD2332" s="39">
        <f t="shared" si="1168"/>
        <v>0</v>
      </c>
      <c r="AE2332" s="39">
        <f t="shared" si="1169"/>
        <v>0</v>
      </c>
      <c r="AF2332" t="str">
        <f t="shared" si="1170"/>
        <v/>
      </c>
      <c r="AG2332" t="str">
        <f t="shared" si="1171"/>
        <v/>
      </c>
      <c r="AH2332" t="str">
        <f t="shared" si="1172"/>
        <v/>
      </c>
      <c r="AJ2332" s="41" t="str">
        <f t="shared" si="1173"/>
        <v/>
      </c>
      <c r="AK2332" s="42" t="str">
        <f t="shared" si="1174"/>
        <v/>
      </c>
      <c r="AL2332" s="41" t="str">
        <f t="shared" si="1175"/>
        <v/>
      </c>
      <c r="AM2332" s="41" t="str">
        <f t="shared" si="1176"/>
        <v/>
      </c>
      <c r="AN2332" s="41" t="str">
        <f t="shared" si="1177"/>
        <v/>
      </c>
      <c r="AO2332" s="42" t="str">
        <f t="shared" si="1178"/>
        <v/>
      </c>
      <c r="AP2332" s="41" t="str">
        <f t="shared" si="1179"/>
        <v/>
      </c>
      <c r="AQ2332" s="41" t="str">
        <f t="shared" si="1180"/>
        <v/>
      </c>
      <c r="AR2332" s="41" t="str">
        <f>IF($AQ2332="","",COUNTIFS(L_ChaveCob,$AQ2332,L_Ausencia,"&gt;"&amp;$W2332)+COUNTIFS($AQ$4:$AQ2332,$AQ2332,$W$4:$W2332,$W2332))</f>
        <v/>
      </c>
      <c r="AS2332" s="42">
        <f t="shared" si="1181"/>
        <v>0</v>
      </c>
      <c r="AT2332" s="42">
        <f t="shared" si="1182"/>
        <v>0</v>
      </c>
      <c r="AU2332" s="42">
        <f t="shared" si="1183"/>
        <v>0</v>
      </c>
    </row>
    <row r="2333" spans="1:47" x14ac:dyDescent="0.2">
      <c r="A2333" s="35"/>
      <c r="B2333" s="36"/>
      <c r="C2333" s="36"/>
      <c r="D2333" s="36"/>
      <c r="E2333" s="37"/>
      <c r="F2333" s="37"/>
      <c r="G2333" s="36"/>
      <c r="H2333" s="36"/>
      <c r="I2333" s="36"/>
      <c r="J2333" s="36"/>
      <c r="K2333" s="37"/>
      <c r="L2333" s="37"/>
      <c r="M2333" s="37"/>
      <c r="N2333" s="38" t="str">
        <f t="shared" si="1152"/>
        <v/>
      </c>
      <c r="O2333" t="str">
        <f t="shared" si="1153"/>
        <v/>
      </c>
      <c r="P2333" t="str">
        <f t="shared" si="1154"/>
        <v/>
      </c>
      <c r="Q2333" t="str">
        <f t="shared" si="1155"/>
        <v/>
      </c>
      <c r="R2333" t="str">
        <f t="shared" si="1156"/>
        <v/>
      </c>
      <c r="S2333" t="str">
        <f t="shared" si="1157"/>
        <v/>
      </c>
      <c r="T2333" s="39" t="str">
        <f t="shared" si="1158"/>
        <v/>
      </c>
      <c r="U2333" s="40">
        <f t="shared" si="1159"/>
        <v>0</v>
      </c>
      <c r="V2333" s="40">
        <f t="shared" si="1160"/>
        <v>0</v>
      </c>
      <c r="W2333" s="40">
        <f t="shared" si="1161"/>
        <v>0</v>
      </c>
      <c r="X2333" t="str">
        <f t="shared" si="1162"/>
        <v/>
      </c>
      <c r="Y2333" s="40">
        <f t="shared" si="1163"/>
        <v>0</v>
      </c>
      <c r="Z2333" s="40">
        <f t="shared" si="1164"/>
        <v>0</v>
      </c>
      <c r="AA2333" s="40">
        <f t="shared" si="1165"/>
        <v>0</v>
      </c>
      <c r="AB2333" s="40">
        <f t="shared" si="1166"/>
        <v>0</v>
      </c>
      <c r="AC2333" s="40">
        <f t="shared" si="1167"/>
        <v>0</v>
      </c>
      <c r="AD2333" s="39">
        <f t="shared" si="1168"/>
        <v>0</v>
      </c>
      <c r="AE2333" s="39">
        <f t="shared" si="1169"/>
        <v>0</v>
      </c>
      <c r="AF2333" t="str">
        <f t="shared" si="1170"/>
        <v/>
      </c>
      <c r="AG2333" t="str">
        <f t="shared" si="1171"/>
        <v/>
      </c>
      <c r="AH2333" t="str">
        <f t="shared" si="1172"/>
        <v/>
      </c>
      <c r="AJ2333" s="41" t="str">
        <f t="shared" si="1173"/>
        <v/>
      </c>
      <c r="AK2333" s="42" t="str">
        <f t="shared" si="1174"/>
        <v/>
      </c>
      <c r="AL2333" s="41" t="str">
        <f t="shared" si="1175"/>
        <v/>
      </c>
      <c r="AM2333" s="41" t="str">
        <f t="shared" si="1176"/>
        <v/>
      </c>
      <c r="AN2333" s="41" t="str">
        <f t="shared" si="1177"/>
        <v/>
      </c>
      <c r="AO2333" s="42" t="str">
        <f t="shared" si="1178"/>
        <v/>
      </c>
      <c r="AP2333" s="41" t="str">
        <f t="shared" si="1179"/>
        <v/>
      </c>
      <c r="AQ2333" s="41" t="str">
        <f t="shared" si="1180"/>
        <v/>
      </c>
      <c r="AR2333" s="41" t="str">
        <f>IF($AQ2333="","",COUNTIFS(L_ChaveCob,$AQ2333,L_Ausencia,"&gt;"&amp;$W2333)+COUNTIFS($AQ$4:$AQ2333,$AQ2333,$W$4:$W2333,$W2333))</f>
        <v/>
      </c>
      <c r="AS2333" s="42">
        <f t="shared" si="1181"/>
        <v>0</v>
      </c>
      <c r="AT2333" s="42">
        <f t="shared" si="1182"/>
        <v>0</v>
      </c>
      <c r="AU2333" s="42">
        <f t="shared" si="1183"/>
        <v>0</v>
      </c>
    </row>
    <row r="2334" spans="1:47" x14ac:dyDescent="0.2">
      <c r="A2334" s="35"/>
      <c r="B2334" s="36"/>
      <c r="C2334" s="36"/>
      <c r="D2334" s="36"/>
      <c r="E2334" s="37"/>
      <c r="F2334" s="37"/>
      <c r="G2334" s="36"/>
      <c r="H2334" s="36"/>
      <c r="I2334" s="36"/>
      <c r="J2334" s="36"/>
      <c r="K2334" s="37"/>
      <c r="L2334" s="37"/>
      <c r="M2334" s="37"/>
      <c r="N2334" s="38" t="str">
        <f t="shared" si="1152"/>
        <v/>
      </c>
      <c r="O2334" t="str">
        <f t="shared" si="1153"/>
        <v/>
      </c>
      <c r="P2334" t="str">
        <f t="shared" si="1154"/>
        <v/>
      </c>
      <c r="Q2334" t="str">
        <f t="shared" si="1155"/>
        <v/>
      </c>
      <c r="R2334" t="str">
        <f t="shared" si="1156"/>
        <v/>
      </c>
      <c r="S2334" t="str">
        <f t="shared" si="1157"/>
        <v/>
      </c>
      <c r="T2334" s="39" t="str">
        <f t="shared" si="1158"/>
        <v/>
      </c>
      <c r="U2334" s="40">
        <f t="shared" si="1159"/>
        <v>0</v>
      </c>
      <c r="V2334" s="40">
        <f t="shared" si="1160"/>
        <v>0</v>
      </c>
      <c r="W2334" s="40">
        <f t="shared" si="1161"/>
        <v>0</v>
      </c>
      <c r="X2334" t="str">
        <f t="shared" si="1162"/>
        <v/>
      </c>
      <c r="Y2334" s="40">
        <f t="shared" si="1163"/>
        <v>0</v>
      </c>
      <c r="Z2334" s="40">
        <f t="shared" si="1164"/>
        <v>0</v>
      </c>
      <c r="AA2334" s="40">
        <f t="shared" si="1165"/>
        <v>0</v>
      </c>
      <c r="AB2334" s="40">
        <f t="shared" si="1166"/>
        <v>0</v>
      </c>
      <c r="AC2334" s="40">
        <f t="shared" si="1167"/>
        <v>0</v>
      </c>
      <c r="AD2334" s="39">
        <f t="shared" si="1168"/>
        <v>0</v>
      </c>
      <c r="AE2334" s="39">
        <f t="shared" si="1169"/>
        <v>0</v>
      </c>
      <c r="AF2334" t="str">
        <f t="shared" si="1170"/>
        <v/>
      </c>
      <c r="AG2334" t="str">
        <f t="shared" si="1171"/>
        <v/>
      </c>
      <c r="AH2334" t="str">
        <f t="shared" si="1172"/>
        <v/>
      </c>
      <c r="AJ2334" s="41" t="str">
        <f t="shared" si="1173"/>
        <v/>
      </c>
      <c r="AK2334" s="42" t="str">
        <f t="shared" si="1174"/>
        <v/>
      </c>
      <c r="AL2334" s="41" t="str">
        <f t="shared" si="1175"/>
        <v/>
      </c>
      <c r="AM2334" s="41" t="str">
        <f t="shared" si="1176"/>
        <v/>
      </c>
      <c r="AN2334" s="41" t="str">
        <f t="shared" si="1177"/>
        <v/>
      </c>
      <c r="AO2334" s="42" t="str">
        <f t="shared" si="1178"/>
        <v/>
      </c>
      <c r="AP2334" s="41" t="str">
        <f t="shared" si="1179"/>
        <v/>
      </c>
      <c r="AQ2334" s="41" t="str">
        <f t="shared" si="1180"/>
        <v/>
      </c>
      <c r="AR2334" s="41" t="str">
        <f>IF($AQ2334="","",COUNTIFS(L_ChaveCob,$AQ2334,L_Ausencia,"&gt;"&amp;$W2334)+COUNTIFS($AQ$4:$AQ2334,$AQ2334,$W$4:$W2334,$W2334))</f>
        <v/>
      </c>
      <c r="AS2334" s="42">
        <f t="shared" si="1181"/>
        <v>0</v>
      </c>
      <c r="AT2334" s="42">
        <f t="shared" si="1182"/>
        <v>0</v>
      </c>
      <c r="AU2334" s="42">
        <f t="shared" si="1183"/>
        <v>0</v>
      </c>
    </row>
    <row r="2335" spans="1:47" x14ac:dyDescent="0.2">
      <c r="A2335" s="35"/>
      <c r="B2335" s="36"/>
      <c r="C2335" s="36"/>
      <c r="D2335" s="36"/>
      <c r="E2335" s="37"/>
      <c r="F2335" s="37"/>
      <c r="G2335" s="36"/>
      <c r="H2335" s="36"/>
      <c r="I2335" s="36"/>
      <c r="J2335" s="36"/>
      <c r="K2335" s="37"/>
      <c r="L2335" s="37"/>
      <c r="M2335" s="37"/>
      <c r="N2335" s="38" t="str">
        <f t="shared" si="1152"/>
        <v/>
      </c>
      <c r="O2335" t="str">
        <f t="shared" si="1153"/>
        <v/>
      </c>
      <c r="P2335" t="str">
        <f t="shared" si="1154"/>
        <v/>
      </c>
      <c r="Q2335" t="str">
        <f t="shared" si="1155"/>
        <v/>
      </c>
      <c r="R2335" t="str">
        <f t="shared" si="1156"/>
        <v/>
      </c>
      <c r="S2335" t="str">
        <f t="shared" si="1157"/>
        <v/>
      </c>
      <c r="T2335" s="39" t="str">
        <f t="shared" si="1158"/>
        <v/>
      </c>
      <c r="U2335" s="40">
        <f t="shared" si="1159"/>
        <v>0</v>
      </c>
      <c r="V2335" s="40">
        <f t="shared" si="1160"/>
        <v>0</v>
      </c>
      <c r="W2335" s="40">
        <f t="shared" si="1161"/>
        <v>0</v>
      </c>
      <c r="X2335" t="str">
        <f t="shared" si="1162"/>
        <v/>
      </c>
      <c r="Y2335" s="40">
        <f t="shared" si="1163"/>
        <v>0</v>
      </c>
      <c r="Z2335" s="40">
        <f t="shared" si="1164"/>
        <v>0</v>
      </c>
      <c r="AA2335" s="40">
        <f t="shared" si="1165"/>
        <v>0</v>
      </c>
      <c r="AB2335" s="40">
        <f t="shared" si="1166"/>
        <v>0</v>
      </c>
      <c r="AC2335" s="40">
        <f t="shared" si="1167"/>
        <v>0</v>
      </c>
      <c r="AD2335" s="39">
        <f t="shared" si="1168"/>
        <v>0</v>
      </c>
      <c r="AE2335" s="39">
        <f t="shared" si="1169"/>
        <v>0</v>
      </c>
      <c r="AF2335" t="str">
        <f t="shared" si="1170"/>
        <v/>
      </c>
      <c r="AG2335" t="str">
        <f t="shared" si="1171"/>
        <v/>
      </c>
      <c r="AH2335" t="str">
        <f t="shared" si="1172"/>
        <v/>
      </c>
      <c r="AJ2335" s="41" t="str">
        <f t="shared" si="1173"/>
        <v/>
      </c>
      <c r="AK2335" s="42" t="str">
        <f t="shared" si="1174"/>
        <v/>
      </c>
      <c r="AL2335" s="41" t="str">
        <f t="shared" si="1175"/>
        <v/>
      </c>
      <c r="AM2335" s="41" t="str">
        <f t="shared" si="1176"/>
        <v/>
      </c>
      <c r="AN2335" s="41" t="str">
        <f t="shared" si="1177"/>
        <v/>
      </c>
      <c r="AO2335" s="42" t="str">
        <f t="shared" si="1178"/>
        <v/>
      </c>
      <c r="AP2335" s="41" t="str">
        <f t="shared" si="1179"/>
        <v/>
      </c>
      <c r="AQ2335" s="41" t="str">
        <f t="shared" si="1180"/>
        <v/>
      </c>
      <c r="AR2335" s="41" t="str">
        <f>IF($AQ2335="","",COUNTIFS(L_ChaveCob,$AQ2335,L_Ausencia,"&gt;"&amp;$W2335)+COUNTIFS($AQ$4:$AQ2335,$AQ2335,$W$4:$W2335,$W2335))</f>
        <v/>
      </c>
      <c r="AS2335" s="42">
        <f t="shared" si="1181"/>
        <v>0</v>
      </c>
      <c r="AT2335" s="42">
        <f t="shared" si="1182"/>
        <v>0</v>
      </c>
      <c r="AU2335" s="42">
        <f t="shared" si="1183"/>
        <v>0</v>
      </c>
    </row>
    <row r="2336" spans="1:47" x14ac:dyDescent="0.2">
      <c r="A2336" s="35"/>
      <c r="B2336" s="36"/>
      <c r="C2336" s="36"/>
      <c r="D2336" s="36"/>
      <c r="E2336" s="37"/>
      <c r="F2336" s="37"/>
      <c r="G2336" s="36"/>
      <c r="H2336" s="36"/>
      <c r="I2336" s="36"/>
      <c r="J2336" s="36"/>
      <c r="K2336" s="37"/>
      <c r="L2336" s="37"/>
      <c r="M2336" s="37"/>
      <c r="N2336" s="38" t="str">
        <f t="shared" si="1152"/>
        <v/>
      </c>
      <c r="O2336" t="str">
        <f t="shared" si="1153"/>
        <v/>
      </c>
      <c r="P2336" t="str">
        <f t="shared" si="1154"/>
        <v/>
      </c>
      <c r="Q2336" t="str">
        <f t="shared" si="1155"/>
        <v/>
      </c>
      <c r="R2336" t="str">
        <f t="shared" si="1156"/>
        <v/>
      </c>
      <c r="S2336" t="str">
        <f t="shared" si="1157"/>
        <v/>
      </c>
      <c r="T2336" s="39" t="str">
        <f t="shared" si="1158"/>
        <v/>
      </c>
      <c r="U2336" s="40">
        <f t="shared" si="1159"/>
        <v>0</v>
      </c>
      <c r="V2336" s="40">
        <f t="shared" si="1160"/>
        <v>0</v>
      </c>
      <c r="W2336" s="40">
        <f t="shared" si="1161"/>
        <v>0</v>
      </c>
      <c r="X2336" t="str">
        <f t="shared" si="1162"/>
        <v/>
      </c>
      <c r="Y2336" s="40">
        <f t="shared" si="1163"/>
        <v>0</v>
      </c>
      <c r="Z2336" s="40">
        <f t="shared" si="1164"/>
        <v>0</v>
      </c>
      <c r="AA2336" s="40">
        <f t="shared" si="1165"/>
        <v>0</v>
      </c>
      <c r="AB2336" s="40">
        <f t="shared" si="1166"/>
        <v>0</v>
      </c>
      <c r="AC2336" s="40">
        <f t="shared" si="1167"/>
        <v>0</v>
      </c>
      <c r="AD2336" s="39">
        <f t="shared" si="1168"/>
        <v>0</v>
      </c>
      <c r="AE2336" s="39">
        <f t="shared" si="1169"/>
        <v>0</v>
      </c>
      <c r="AF2336" t="str">
        <f t="shared" si="1170"/>
        <v/>
      </c>
      <c r="AG2336" t="str">
        <f t="shared" si="1171"/>
        <v/>
      </c>
      <c r="AH2336" t="str">
        <f t="shared" si="1172"/>
        <v/>
      </c>
      <c r="AJ2336" s="41" t="str">
        <f t="shared" si="1173"/>
        <v/>
      </c>
      <c r="AK2336" s="42" t="str">
        <f t="shared" si="1174"/>
        <v/>
      </c>
      <c r="AL2336" s="41" t="str">
        <f t="shared" si="1175"/>
        <v/>
      </c>
      <c r="AM2336" s="41" t="str">
        <f t="shared" si="1176"/>
        <v/>
      </c>
      <c r="AN2336" s="41" t="str">
        <f t="shared" si="1177"/>
        <v/>
      </c>
      <c r="AO2336" s="42" t="str">
        <f t="shared" si="1178"/>
        <v/>
      </c>
      <c r="AP2336" s="41" t="str">
        <f t="shared" si="1179"/>
        <v/>
      </c>
      <c r="AQ2336" s="41" t="str">
        <f t="shared" si="1180"/>
        <v/>
      </c>
      <c r="AR2336" s="41" t="str">
        <f>IF($AQ2336="","",COUNTIFS(L_ChaveCob,$AQ2336,L_Ausencia,"&gt;"&amp;$W2336)+COUNTIFS($AQ$4:$AQ2336,$AQ2336,$W$4:$W2336,$W2336))</f>
        <v/>
      </c>
      <c r="AS2336" s="42">
        <f t="shared" si="1181"/>
        <v>0</v>
      </c>
      <c r="AT2336" s="42">
        <f t="shared" si="1182"/>
        <v>0</v>
      </c>
      <c r="AU2336" s="42">
        <f t="shared" si="1183"/>
        <v>0</v>
      </c>
    </row>
    <row r="2337" spans="1:47" x14ac:dyDescent="0.2">
      <c r="A2337" s="35"/>
      <c r="B2337" s="36"/>
      <c r="C2337" s="36"/>
      <c r="D2337" s="36"/>
      <c r="E2337" s="37"/>
      <c r="F2337" s="37"/>
      <c r="G2337" s="36"/>
      <c r="H2337" s="36"/>
      <c r="I2337" s="36"/>
      <c r="J2337" s="36"/>
      <c r="K2337" s="37"/>
      <c r="L2337" s="37"/>
      <c r="M2337" s="37"/>
      <c r="N2337" s="38" t="str">
        <f t="shared" si="1152"/>
        <v/>
      </c>
      <c r="O2337" t="str">
        <f t="shared" si="1153"/>
        <v/>
      </c>
      <c r="P2337" t="str">
        <f t="shared" si="1154"/>
        <v/>
      </c>
      <c r="Q2337" t="str">
        <f t="shared" si="1155"/>
        <v/>
      </c>
      <c r="R2337" t="str">
        <f t="shared" si="1156"/>
        <v/>
      </c>
      <c r="S2337" t="str">
        <f t="shared" si="1157"/>
        <v/>
      </c>
      <c r="T2337" s="39" t="str">
        <f t="shared" si="1158"/>
        <v/>
      </c>
      <c r="U2337" s="40">
        <f t="shared" si="1159"/>
        <v>0</v>
      </c>
      <c r="V2337" s="40">
        <f t="shared" si="1160"/>
        <v>0</v>
      </c>
      <c r="W2337" s="40">
        <f t="shared" si="1161"/>
        <v>0</v>
      </c>
      <c r="X2337" t="str">
        <f t="shared" si="1162"/>
        <v/>
      </c>
      <c r="Y2337" s="40">
        <f t="shared" si="1163"/>
        <v>0</v>
      </c>
      <c r="Z2337" s="40">
        <f t="shared" si="1164"/>
        <v>0</v>
      </c>
      <c r="AA2337" s="40">
        <f t="shared" si="1165"/>
        <v>0</v>
      </c>
      <c r="AB2337" s="40">
        <f t="shared" si="1166"/>
        <v>0</v>
      </c>
      <c r="AC2337" s="40">
        <f t="shared" si="1167"/>
        <v>0</v>
      </c>
      <c r="AD2337" s="39">
        <f t="shared" si="1168"/>
        <v>0</v>
      </c>
      <c r="AE2337" s="39">
        <f t="shared" si="1169"/>
        <v>0</v>
      </c>
      <c r="AF2337" t="str">
        <f t="shared" si="1170"/>
        <v/>
      </c>
      <c r="AG2337" t="str">
        <f t="shared" si="1171"/>
        <v/>
      </c>
      <c r="AH2337" t="str">
        <f t="shared" si="1172"/>
        <v/>
      </c>
      <c r="AJ2337" s="41" t="str">
        <f t="shared" si="1173"/>
        <v/>
      </c>
      <c r="AK2337" s="42" t="str">
        <f t="shared" si="1174"/>
        <v/>
      </c>
      <c r="AL2337" s="41" t="str">
        <f t="shared" si="1175"/>
        <v/>
      </c>
      <c r="AM2337" s="41" t="str">
        <f t="shared" si="1176"/>
        <v/>
      </c>
      <c r="AN2337" s="41" t="str">
        <f t="shared" si="1177"/>
        <v/>
      </c>
      <c r="AO2337" s="42" t="str">
        <f t="shared" si="1178"/>
        <v/>
      </c>
      <c r="AP2337" s="41" t="str">
        <f t="shared" si="1179"/>
        <v/>
      </c>
      <c r="AQ2337" s="41" t="str">
        <f t="shared" si="1180"/>
        <v/>
      </c>
      <c r="AR2337" s="41" t="str">
        <f>IF($AQ2337="","",COUNTIFS(L_ChaveCob,$AQ2337,L_Ausencia,"&gt;"&amp;$W2337)+COUNTIFS($AQ$4:$AQ2337,$AQ2337,$W$4:$W2337,$W2337))</f>
        <v/>
      </c>
      <c r="AS2337" s="42">
        <f t="shared" si="1181"/>
        <v>0</v>
      </c>
      <c r="AT2337" s="42">
        <f t="shared" si="1182"/>
        <v>0</v>
      </c>
      <c r="AU2337" s="42">
        <f t="shared" si="1183"/>
        <v>0</v>
      </c>
    </row>
    <row r="2338" spans="1:47" x14ac:dyDescent="0.2">
      <c r="A2338" s="35"/>
      <c r="B2338" s="36"/>
      <c r="C2338" s="36"/>
      <c r="D2338" s="36"/>
      <c r="E2338" s="37"/>
      <c r="F2338" s="37"/>
      <c r="G2338" s="36"/>
      <c r="H2338" s="36"/>
      <c r="I2338" s="36"/>
      <c r="J2338" s="36"/>
      <c r="K2338" s="37"/>
      <c r="L2338" s="37"/>
      <c r="M2338" s="37"/>
      <c r="N2338" s="38" t="str">
        <f t="shared" si="1152"/>
        <v/>
      </c>
      <c r="O2338" t="str">
        <f t="shared" si="1153"/>
        <v/>
      </c>
      <c r="P2338" t="str">
        <f t="shared" si="1154"/>
        <v/>
      </c>
      <c r="Q2338" t="str">
        <f t="shared" si="1155"/>
        <v/>
      </c>
      <c r="R2338" t="str">
        <f t="shared" si="1156"/>
        <v/>
      </c>
      <c r="S2338" t="str">
        <f t="shared" si="1157"/>
        <v/>
      </c>
      <c r="T2338" s="39" t="str">
        <f t="shared" si="1158"/>
        <v/>
      </c>
      <c r="U2338" s="40">
        <f t="shared" si="1159"/>
        <v>0</v>
      </c>
      <c r="V2338" s="40">
        <f t="shared" si="1160"/>
        <v>0</v>
      </c>
      <c r="W2338" s="40">
        <f t="shared" si="1161"/>
        <v>0</v>
      </c>
      <c r="X2338" t="str">
        <f t="shared" si="1162"/>
        <v/>
      </c>
      <c r="Y2338" s="40">
        <f t="shared" si="1163"/>
        <v>0</v>
      </c>
      <c r="Z2338" s="40">
        <f t="shared" si="1164"/>
        <v>0</v>
      </c>
      <c r="AA2338" s="40">
        <f t="shared" si="1165"/>
        <v>0</v>
      </c>
      <c r="AB2338" s="40">
        <f t="shared" si="1166"/>
        <v>0</v>
      </c>
      <c r="AC2338" s="40">
        <f t="shared" si="1167"/>
        <v>0</v>
      </c>
      <c r="AD2338" s="39">
        <f t="shared" si="1168"/>
        <v>0</v>
      </c>
      <c r="AE2338" s="39">
        <f t="shared" si="1169"/>
        <v>0</v>
      </c>
      <c r="AF2338" t="str">
        <f t="shared" si="1170"/>
        <v/>
      </c>
      <c r="AG2338" t="str">
        <f t="shared" si="1171"/>
        <v/>
      </c>
      <c r="AH2338" t="str">
        <f t="shared" si="1172"/>
        <v/>
      </c>
      <c r="AJ2338" s="41" t="str">
        <f t="shared" si="1173"/>
        <v/>
      </c>
      <c r="AK2338" s="42" t="str">
        <f t="shared" si="1174"/>
        <v/>
      </c>
      <c r="AL2338" s="41" t="str">
        <f t="shared" si="1175"/>
        <v/>
      </c>
      <c r="AM2338" s="41" t="str">
        <f t="shared" si="1176"/>
        <v/>
      </c>
      <c r="AN2338" s="41" t="str">
        <f t="shared" si="1177"/>
        <v/>
      </c>
      <c r="AO2338" s="42" t="str">
        <f t="shared" si="1178"/>
        <v/>
      </c>
      <c r="AP2338" s="41" t="str">
        <f t="shared" si="1179"/>
        <v/>
      </c>
      <c r="AQ2338" s="41" t="str">
        <f t="shared" si="1180"/>
        <v/>
      </c>
      <c r="AR2338" s="41" t="str">
        <f>IF($AQ2338="","",COUNTIFS(L_ChaveCob,$AQ2338,L_Ausencia,"&gt;"&amp;$W2338)+COUNTIFS($AQ$4:$AQ2338,$AQ2338,$W$4:$W2338,$W2338))</f>
        <v/>
      </c>
      <c r="AS2338" s="42">
        <f t="shared" si="1181"/>
        <v>0</v>
      </c>
      <c r="AT2338" s="42">
        <f t="shared" si="1182"/>
        <v>0</v>
      </c>
      <c r="AU2338" s="42">
        <f t="shared" si="1183"/>
        <v>0</v>
      </c>
    </row>
    <row r="2339" spans="1:47" x14ac:dyDescent="0.2">
      <c r="A2339" s="35"/>
      <c r="B2339" s="36"/>
      <c r="C2339" s="36"/>
      <c r="D2339" s="36"/>
      <c r="E2339" s="37"/>
      <c r="F2339" s="37"/>
      <c r="G2339" s="36"/>
      <c r="H2339" s="36"/>
      <c r="I2339" s="36"/>
      <c r="J2339" s="36"/>
      <c r="K2339" s="37"/>
      <c r="L2339" s="37"/>
      <c r="M2339" s="37"/>
      <c r="N2339" s="38" t="str">
        <f t="shared" si="1152"/>
        <v/>
      </c>
      <c r="O2339" t="str">
        <f t="shared" si="1153"/>
        <v/>
      </c>
      <c r="P2339" t="str">
        <f t="shared" si="1154"/>
        <v/>
      </c>
      <c r="Q2339" t="str">
        <f t="shared" si="1155"/>
        <v/>
      </c>
      <c r="R2339" t="str">
        <f t="shared" si="1156"/>
        <v/>
      </c>
      <c r="S2339" t="str">
        <f t="shared" si="1157"/>
        <v/>
      </c>
      <c r="T2339" s="39" t="str">
        <f t="shared" si="1158"/>
        <v/>
      </c>
      <c r="U2339" s="40">
        <f t="shared" si="1159"/>
        <v>0</v>
      </c>
      <c r="V2339" s="40">
        <f t="shared" si="1160"/>
        <v>0</v>
      </c>
      <c r="W2339" s="40">
        <f t="shared" si="1161"/>
        <v>0</v>
      </c>
      <c r="X2339" t="str">
        <f t="shared" si="1162"/>
        <v/>
      </c>
      <c r="Y2339" s="40">
        <f t="shared" si="1163"/>
        <v>0</v>
      </c>
      <c r="Z2339" s="40">
        <f t="shared" si="1164"/>
        <v>0</v>
      </c>
      <c r="AA2339" s="40">
        <f t="shared" si="1165"/>
        <v>0</v>
      </c>
      <c r="AB2339" s="40">
        <f t="shared" si="1166"/>
        <v>0</v>
      </c>
      <c r="AC2339" s="40">
        <f t="shared" si="1167"/>
        <v>0</v>
      </c>
      <c r="AD2339" s="39">
        <f t="shared" si="1168"/>
        <v>0</v>
      </c>
      <c r="AE2339" s="39">
        <f t="shared" si="1169"/>
        <v>0</v>
      </c>
      <c r="AF2339" t="str">
        <f t="shared" si="1170"/>
        <v/>
      </c>
      <c r="AG2339" t="str">
        <f t="shared" si="1171"/>
        <v/>
      </c>
      <c r="AH2339" t="str">
        <f t="shared" si="1172"/>
        <v/>
      </c>
      <c r="AJ2339" s="41" t="str">
        <f t="shared" si="1173"/>
        <v/>
      </c>
      <c r="AK2339" s="42" t="str">
        <f t="shared" si="1174"/>
        <v/>
      </c>
      <c r="AL2339" s="41" t="str">
        <f t="shared" si="1175"/>
        <v/>
      </c>
      <c r="AM2339" s="41" t="str">
        <f t="shared" si="1176"/>
        <v/>
      </c>
      <c r="AN2339" s="41" t="str">
        <f t="shared" si="1177"/>
        <v/>
      </c>
      <c r="AO2339" s="42" t="str">
        <f t="shared" si="1178"/>
        <v/>
      </c>
      <c r="AP2339" s="41" t="str">
        <f t="shared" si="1179"/>
        <v/>
      </c>
      <c r="AQ2339" s="41" t="str">
        <f t="shared" si="1180"/>
        <v/>
      </c>
      <c r="AR2339" s="41" t="str">
        <f>IF($AQ2339="","",COUNTIFS(L_ChaveCob,$AQ2339,L_Ausencia,"&gt;"&amp;$W2339)+COUNTIFS($AQ$4:$AQ2339,$AQ2339,$W$4:$W2339,$W2339))</f>
        <v/>
      </c>
      <c r="AS2339" s="42">
        <f t="shared" si="1181"/>
        <v>0</v>
      </c>
      <c r="AT2339" s="42">
        <f t="shared" si="1182"/>
        <v>0</v>
      </c>
      <c r="AU2339" s="42">
        <f t="shared" si="1183"/>
        <v>0</v>
      </c>
    </row>
    <row r="2340" spans="1:47" x14ac:dyDescent="0.2">
      <c r="A2340" s="35"/>
      <c r="B2340" s="36"/>
      <c r="C2340" s="36"/>
      <c r="D2340" s="36"/>
      <c r="E2340" s="37"/>
      <c r="F2340" s="37"/>
      <c r="G2340" s="36"/>
      <c r="H2340" s="36"/>
      <c r="I2340" s="36"/>
      <c r="J2340" s="36"/>
      <c r="K2340" s="37"/>
      <c r="L2340" s="37"/>
      <c r="M2340" s="37"/>
      <c r="N2340" s="38" t="str">
        <f t="shared" si="1152"/>
        <v/>
      </c>
      <c r="O2340" t="str">
        <f t="shared" si="1153"/>
        <v/>
      </c>
      <c r="P2340" t="str">
        <f t="shared" si="1154"/>
        <v/>
      </c>
      <c r="Q2340" t="str">
        <f t="shared" si="1155"/>
        <v/>
      </c>
      <c r="R2340" t="str">
        <f t="shared" si="1156"/>
        <v/>
      </c>
      <c r="S2340" t="str">
        <f t="shared" si="1157"/>
        <v/>
      </c>
      <c r="T2340" s="39" t="str">
        <f t="shared" si="1158"/>
        <v/>
      </c>
      <c r="U2340" s="40">
        <f t="shared" si="1159"/>
        <v>0</v>
      </c>
      <c r="V2340" s="40">
        <f t="shared" si="1160"/>
        <v>0</v>
      </c>
      <c r="W2340" s="40">
        <f t="shared" si="1161"/>
        <v>0</v>
      </c>
      <c r="X2340" t="str">
        <f t="shared" si="1162"/>
        <v/>
      </c>
      <c r="Y2340" s="40">
        <f t="shared" si="1163"/>
        <v>0</v>
      </c>
      <c r="Z2340" s="40">
        <f t="shared" si="1164"/>
        <v>0</v>
      </c>
      <c r="AA2340" s="40">
        <f t="shared" si="1165"/>
        <v>0</v>
      </c>
      <c r="AB2340" s="40">
        <f t="shared" si="1166"/>
        <v>0</v>
      </c>
      <c r="AC2340" s="40">
        <f t="shared" si="1167"/>
        <v>0</v>
      </c>
      <c r="AD2340" s="39">
        <f t="shared" si="1168"/>
        <v>0</v>
      </c>
      <c r="AE2340" s="39">
        <f t="shared" si="1169"/>
        <v>0</v>
      </c>
      <c r="AF2340" t="str">
        <f t="shared" si="1170"/>
        <v/>
      </c>
      <c r="AG2340" t="str">
        <f t="shared" si="1171"/>
        <v/>
      </c>
      <c r="AH2340" t="str">
        <f t="shared" si="1172"/>
        <v/>
      </c>
      <c r="AJ2340" s="41" t="str">
        <f t="shared" si="1173"/>
        <v/>
      </c>
      <c r="AK2340" s="42" t="str">
        <f t="shared" si="1174"/>
        <v/>
      </c>
      <c r="AL2340" s="41" t="str">
        <f t="shared" si="1175"/>
        <v/>
      </c>
      <c r="AM2340" s="41" t="str">
        <f t="shared" si="1176"/>
        <v/>
      </c>
      <c r="AN2340" s="41" t="str">
        <f t="shared" si="1177"/>
        <v/>
      </c>
      <c r="AO2340" s="42" t="str">
        <f t="shared" si="1178"/>
        <v/>
      </c>
      <c r="AP2340" s="41" t="str">
        <f t="shared" si="1179"/>
        <v/>
      </c>
      <c r="AQ2340" s="41" t="str">
        <f t="shared" si="1180"/>
        <v/>
      </c>
      <c r="AR2340" s="41" t="str">
        <f>IF($AQ2340="","",COUNTIFS(L_ChaveCob,$AQ2340,L_Ausencia,"&gt;"&amp;$W2340)+COUNTIFS($AQ$4:$AQ2340,$AQ2340,$W$4:$W2340,$W2340))</f>
        <v/>
      </c>
      <c r="AS2340" s="42">
        <f t="shared" si="1181"/>
        <v>0</v>
      </c>
      <c r="AT2340" s="42">
        <f t="shared" si="1182"/>
        <v>0</v>
      </c>
      <c r="AU2340" s="42">
        <f t="shared" si="1183"/>
        <v>0</v>
      </c>
    </row>
    <row r="2341" spans="1:47" x14ac:dyDescent="0.2">
      <c r="A2341" s="35"/>
      <c r="B2341" s="36"/>
      <c r="C2341" s="36"/>
      <c r="D2341" s="36"/>
      <c r="E2341" s="37"/>
      <c r="F2341" s="37"/>
      <c r="G2341" s="36"/>
      <c r="H2341" s="36"/>
      <c r="I2341" s="36"/>
      <c r="J2341" s="36"/>
      <c r="K2341" s="37"/>
      <c r="L2341" s="37"/>
      <c r="M2341" s="37"/>
      <c r="N2341" s="38" t="str">
        <f t="shared" si="1152"/>
        <v/>
      </c>
      <c r="O2341" t="str">
        <f t="shared" si="1153"/>
        <v/>
      </c>
      <c r="P2341" t="str">
        <f t="shared" si="1154"/>
        <v/>
      </c>
      <c r="Q2341" t="str">
        <f t="shared" si="1155"/>
        <v/>
      </c>
      <c r="R2341" t="str">
        <f t="shared" si="1156"/>
        <v/>
      </c>
      <c r="S2341" t="str">
        <f t="shared" si="1157"/>
        <v/>
      </c>
      <c r="T2341" s="39" t="str">
        <f t="shared" si="1158"/>
        <v/>
      </c>
      <c r="U2341" s="40">
        <f t="shared" si="1159"/>
        <v>0</v>
      </c>
      <c r="V2341" s="40">
        <f t="shared" si="1160"/>
        <v>0</v>
      </c>
      <c r="W2341" s="40">
        <f t="shared" si="1161"/>
        <v>0</v>
      </c>
      <c r="X2341" t="str">
        <f t="shared" si="1162"/>
        <v/>
      </c>
      <c r="Y2341" s="40">
        <f t="shared" si="1163"/>
        <v>0</v>
      </c>
      <c r="Z2341" s="40">
        <f t="shared" si="1164"/>
        <v>0</v>
      </c>
      <c r="AA2341" s="40">
        <f t="shared" si="1165"/>
        <v>0</v>
      </c>
      <c r="AB2341" s="40">
        <f t="shared" si="1166"/>
        <v>0</v>
      </c>
      <c r="AC2341" s="40">
        <f t="shared" si="1167"/>
        <v>0</v>
      </c>
      <c r="AD2341" s="39">
        <f t="shared" si="1168"/>
        <v>0</v>
      </c>
      <c r="AE2341" s="39">
        <f t="shared" si="1169"/>
        <v>0</v>
      </c>
      <c r="AF2341" t="str">
        <f t="shared" si="1170"/>
        <v/>
      </c>
      <c r="AG2341" t="str">
        <f t="shared" si="1171"/>
        <v/>
      </c>
      <c r="AH2341" t="str">
        <f t="shared" si="1172"/>
        <v/>
      </c>
      <c r="AJ2341" s="41" t="str">
        <f t="shared" si="1173"/>
        <v/>
      </c>
      <c r="AK2341" s="42" t="str">
        <f t="shared" si="1174"/>
        <v/>
      </c>
      <c r="AL2341" s="41" t="str">
        <f t="shared" si="1175"/>
        <v/>
      </c>
      <c r="AM2341" s="41" t="str">
        <f t="shared" si="1176"/>
        <v/>
      </c>
      <c r="AN2341" s="41" t="str">
        <f t="shared" si="1177"/>
        <v/>
      </c>
      <c r="AO2341" s="42" t="str">
        <f t="shared" si="1178"/>
        <v/>
      </c>
      <c r="AP2341" s="41" t="str">
        <f t="shared" si="1179"/>
        <v/>
      </c>
      <c r="AQ2341" s="41" t="str">
        <f t="shared" si="1180"/>
        <v/>
      </c>
      <c r="AR2341" s="41" t="str">
        <f>IF($AQ2341="","",COUNTIFS(L_ChaveCob,$AQ2341,L_Ausencia,"&gt;"&amp;$W2341)+COUNTIFS($AQ$4:$AQ2341,$AQ2341,$W$4:$W2341,$W2341))</f>
        <v/>
      </c>
      <c r="AS2341" s="42">
        <f t="shared" si="1181"/>
        <v>0</v>
      </c>
      <c r="AT2341" s="42">
        <f t="shared" si="1182"/>
        <v>0</v>
      </c>
      <c r="AU2341" s="42">
        <f t="shared" si="1183"/>
        <v>0</v>
      </c>
    </row>
    <row r="2342" spans="1:47" x14ac:dyDescent="0.2">
      <c r="A2342" s="35"/>
      <c r="B2342" s="36"/>
      <c r="C2342" s="36"/>
      <c r="D2342" s="36"/>
      <c r="E2342" s="37"/>
      <c r="F2342" s="37"/>
      <c r="G2342" s="36"/>
      <c r="H2342" s="36"/>
      <c r="I2342" s="36"/>
      <c r="J2342" s="36"/>
      <c r="K2342" s="37"/>
      <c r="L2342" s="37"/>
      <c r="M2342" s="37"/>
      <c r="N2342" s="38" t="str">
        <f t="shared" si="1152"/>
        <v/>
      </c>
      <c r="O2342" t="str">
        <f t="shared" si="1153"/>
        <v/>
      </c>
      <c r="P2342" t="str">
        <f t="shared" si="1154"/>
        <v/>
      </c>
      <c r="Q2342" t="str">
        <f t="shared" si="1155"/>
        <v/>
      </c>
      <c r="R2342" t="str">
        <f t="shared" si="1156"/>
        <v/>
      </c>
      <c r="S2342" t="str">
        <f t="shared" si="1157"/>
        <v/>
      </c>
      <c r="T2342" s="39" t="str">
        <f t="shared" si="1158"/>
        <v/>
      </c>
      <c r="U2342" s="40">
        <f t="shared" si="1159"/>
        <v>0</v>
      </c>
      <c r="V2342" s="40">
        <f t="shared" si="1160"/>
        <v>0</v>
      </c>
      <c r="W2342" s="40">
        <f t="shared" si="1161"/>
        <v>0</v>
      </c>
      <c r="X2342" t="str">
        <f t="shared" si="1162"/>
        <v/>
      </c>
      <c r="Y2342" s="40">
        <f t="shared" si="1163"/>
        <v>0</v>
      </c>
      <c r="Z2342" s="40">
        <f t="shared" si="1164"/>
        <v>0</v>
      </c>
      <c r="AA2342" s="40">
        <f t="shared" si="1165"/>
        <v>0</v>
      </c>
      <c r="AB2342" s="40">
        <f t="shared" si="1166"/>
        <v>0</v>
      </c>
      <c r="AC2342" s="40">
        <f t="shared" si="1167"/>
        <v>0</v>
      </c>
      <c r="AD2342" s="39">
        <f t="shared" si="1168"/>
        <v>0</v>
      </c>
      <c r="AE2342" s="39">
        <f t="shared" si="1169"/>
        <v>0</v>
      </c>
      <c r="AF2342" t="str">
        <f t="shared" si="1170"/>
        <v/>
      </c>
      <c r="AG2342" t="str">
        <f t="shared" si="1171"/>
        <v/>
      </c>
      <c r="AH2342" t="str">
        <f t="shared" si="1172"/>
        <v/>
      </c>
      <c r="AJ2342" s="41" t="str">
        <f t="shared" si="1173"/>
        <v/>
      </c>
      <c r="AK2342" s="42" t="str">
        <f t="shared" si="1174"/>
        <v/>
      </c>
      <c r="AL2342" s="41" t="str">
        <f t="shared" si="1175"/>
        <v/>
      </c>
      <c r="AM2342" s="41" t="str">
        <f t="shared" si="1176"/>
        <v/>
      </c>
      <c r="AN2342" s="41" t="str">
        <f t="shared" si="1177"/>
        <v/>
      </c>
      <c r="AO2342" s="42" t="str">
        <f t="shared" si="1178"/>
        <v/>
      </c>
      <c r="AP2342" s="41" t="str">
        <f t="shared" si="1179"/>
        <v/>
      </c>
      <c r="AQ2342" s="41" t="str">
        <f t="shared" si="1180"/>
        <v/>
      </c>
      <c r="AR2342" s="41" t="str">
        <f>IF($AQ2342="","",COUNTIFS(L_ChaveCob,$AQ2342,L_Ausencia,"&gt;"&amp;$W2342)+COUNTIFS($AQ$4:$AQ2342,$AQ2342,$W$4:$W2342,$W2342))</f>
        <v/>
      </c>
      <c r="AS2342" s="42">
        <f t="shared" si="1181"/>
        <v>0</v>
      </c>
      <c r="AT2342" s="42">
        <f t="shared" si="1182"/>
        <v>0</v>
      </c>
      <c r="AU2342" s="42">
        <f t="shared" si="1183"/>
        <v>0</v>
      </c>
    </row>
    <row r="2343" spans="1:47" x14ac:dyDescent="0.2">
      <c r="A2343" s="35"/>
      <c r="B2343" s="36"/>
      <c r="C2343" s="36"/>
      <c r="D2343" s="36"/>
      <c r="E2343" s="37"/>
      <c r="F2343" s="37"/>
      <c r="G2343" s="36"/>
      <c r="H2343" s="36"/>
      <c r="I2343" s="36"/>
      <c r="J2343" s="36"/>
      <c r="K2343" s="37"/>
      <c r="L2343" s="37"/>
      <c r="M2343" s="37"/>
      <c r="N2343" s="38" t="str">
        <f t="shared" si="1152"/>
        <v/>
      </c>
      <c r="O2343" t="str">
        <f t="shared" si="1153"/>
        <v/>
      </c>
      <c r="P2343" t="str">
        <f t="shared" si="1154"/>
        <v/>
      </c>
      <c r="Q2343" t="str">
        <f t="shared" si="1155"/>
        <v/>
      </c>
      <c r="R2343" t="str">
        <f t="shared" si="1156"/>
        <v/>
      </c>
      <c r="S2343" t="str">
        <f t="shared" si="1157"/>
        <v/>
      </c>
      <c r="T2343" s="39" t="str">
        <f t="shared" si="1158"/>
        <v/>
      </c>
      <c r="U2343" s="40">
        <f t="shared" si="1159"/>
        <v>0</v>
      </c>
      <c r="V2343" s="40">
        <f t="shared" si="1160"/>
        <v>0</v>
      </c>
      <c r="W2343" s="40">
        <f t="shared" si="1161"/>
        <v>0</v>
      </c>
      <c r="X2343" t="str">
        <f t="shared" si="1162"/>
        <v/>
      </c>
      <c r="Y2343" s="40">
        <f t="shared" si="1163"/>
        <v>0</v>
      </c>
      <c r="Z2343" s="40">
        <f t="shared" si="1164"/>
        <v>0</v>
      </c>
      <c r="AA2343" s="40">
        <f t="shared" si="1165"/>
        <v>0</v>
      </c>
      <c r="AB2343" s="40">
        <f t="shared" si="1166"/>
        <v>0</v>
      </c>
      <c r="AC2343" s="40">
        <f t="shared" si="1167"/>
        <v>0</v>
      </c>
      <c r="AD2343" s="39">
        <f t="shared" si="1168"/>
        <v>0</v>
      </c>
      <c r="AE2343" s="39">
        <f t="shared" si="1169"/>
        <v>0</v>
      </c>
      <c r="AF2343" t="str">
        <f t="shared" si="1170"/>
        <v/>
      </c>
      <c r="AG2343" t="str">
        <f t="shared" si="1171"/>
        <v/>
      </c>
      <c r="AH2343" t="str">
        <f t="shared" si="1172"/>
        <v/>
      </c>
      <c r="AJ2343" s="41" t="str">
        <f t="shared" si="1173"/>
        <v/>
      </c>
      <c r="AK2343" s="42" t="str">
        <f t="shared" si="1174"/>
        <v/>
      </c>
      <c r="AL2343" s="41" t="str">
        <f t="shared" si="1175"/>
        <v/>
      </c>
      <c r="AM2343" s="41" t="str">
        <f t="shared" si="1176"/>
        <v/>
      </c>
      <c r="AN2343" s="41" t="str">
        <f t="shared" si="1177"/>
        <v/>
      </c>
      <c r="AO2343" s="42" t="str">
        <f t="shared" si="1178"/>
        <v/>
      </c>
      <c r="AP2343" s="41" t="str">
        <f t="shared" si="1179"/>
        <v/>
      </c>
      <c r="AQ2343" s="41" t="str">
        <f t="shared" si="1180"/>
        <v/>
      </c>
      <c r="AR2343" s="41" t="str">
        <f>IF($AQ2343="","",COUNTIFS(L_ChaveCob,$AQ2343,L_Ausencia,"&gt;"&amp;$W2343)+COUNTIFS($AQ$4:$AQ2343,$AQ2343,$W$4:$W2343,$W2343))</f>
        <v/>
      </c>
      <c r="AS2343" s="42">
        <f t="shared" si="1181"/>
        <v>0</v>
      </c>
      <c r="AT2343" s="42">
        <f t="shared" si="1182"/>
        <v>0</v>
      </c>
      <c r="AU2343" s="42">
        <f t="shared" si="1183"/>
        <v>0</v>
      </c>
    </row>
    <row r="2344" spans="1:47" x14ac:dyDescent="0.2">
      <c r="A2344" s="35"/>
      <c r="B2344" s="36"/>
      <c r="C2344" s="36"/>
      <c r="D2344" s="36"/>
      <c r="E2344" s="37"/>
      <c r="F2344" s="37"/>
      <c r="G2344" s="36"/>
      <c r="H2344" s="36"/>
      <c r="I2344" s="36"/>
      <c r="J2344" s="36"/>
      <c r="K2344" s="37"/>
      <c r="L2344" s="37"/>
      <c r="M2344" s="37"/>
      <c r="N2344" s="38" t="str">
        <f t="shared" si="1152"/>
        <v/>
      </c>
      <c r="O2344" t="str">
        <f t="shared" si="1153"/>
        <v/>
      </c>
      <c r="P2344" t="str">
        <f t="shared" si="1154"/>
        <v/>
      </c>
      <c r="Q2344" t="str">
        <f t="shared" si="1155"/>
        <v/>
      </c>
      <c r="R2344" t="str">
        <f t="shared" si="1156"/>
        <v/>
      </c>
      <c r="S2344" t="str">
        <f t="shared" si="1157"/>
        <v/>
      </c>
      <c r="T2344" s="39" t="str">
        <f t="shared" si="1158"/>
        <v/>
      </c>
      <c r="U2344" s="40">
        <f t="shared" si="1159"/>
        <v>0</v>
      </c>
      <c r="V2344" s="40">
        <f t="shared" si="1160"/>
        <v>0</v>
      </c>
      <c r="W2344" s="40">
        <f t="shared" si="1161"/>
        <v>0</v>
      </c>
      <c r="X2344" t="str">
        <f t="shared" si="1162"/>
        <v/>
      </c>
      <c r="Y2344" s="40">
        <f t="shared" si="1163"/>
        <v>0</v>
      </c>
      <c r="Z2344" s="40">
        <f t="shared" si="1164"/>
        <v>0</v>
      </c>
      <c r="AA2344" s="40">
        <f t="shared" si="1165"/>
        <v>0</v>
      </c>
      <c r="AB2344" s="40">
        <f t="shared" si="1166"/>
        <v>0</v>
      </c>
      <c r="AC2344" s="40">
        <f t="shared" si="1167"/>
        <v>0</v>
      </c>
      <c r="AD2344" s="39">
        <f t="shared" si="1168"/>
        <v>0</v>
      </c>
      <c r="AE2344" s="39">
        <f t="shared" si="1169"/>
        <v>0</v>
      </c>
      <c r="AF2344" t="str">
        <f t="shared" si="1170"/>
        <v/>
      </c>
      <c r="AG2344" t="str">
        <f t="shared" si="1171"/>
        <v/>
      </c>
      <c r="AH2344" t="str">
        <f t="shared" si="1172"/>
        <v/>
      </c>
      <c r="AJ2344" s="41" t="str">
        <f t="shared" si="1173"/>
        <v/>
      </c>
      <c r="AK2344" s="42" t="str">
        <f t="shared" si="1174"/>
        <v/>
      </c>
      <c r="AL2344" s="41" t="str">
        <f t="shared" si="1175"/>
        <v/>
      </c>
      <c r="AM2344" s="41" t="str">
        <f t="shared" si="1176"/>
        <v/>
      </c>
      <c r="AN2344" s="41" t="str">
        <f t="shared" si="1177"/>
        <v/>
      </c>
      <c r="AO2344" s="42" t="str">
        <f t="shared" si="1178"/>
        <v/>
      </c>
      <c r="AP2344" s="41" t="str">
        <f t="shared" si="1179"/>
        <v/>
      </c>
      <c r="AQ2344" s="41" t="str">
        <f t="shared" si="1180"/>
        <v/>
      </c>
      <c r="AR2344" s="41" t="str">
        <f>IF($AQ2344="","",COUNTIFS(L_ChaveCob,$AQ2344,L_Ausencia,"&gt;"&amp;$W2344)+COUNTIFS($AQ$4:$AQ2344,$AQ2344,$W$4:$W2344,$W2344))</f>
        <v/>
      </c>
      <c r="AS2344" s="42">
        <f t="shared" si="1181"/>
        <v>0</v>
      </c>
      <c r="AT2344" s="42">
        <f t="shared" si="1182"/>
        <v>0</v>
      </c>
      <c r="AU2344" s="42">
        <f t="shared" si="1183"/>
        <v>0</v>
      </c>
    </row>
    <row r="2345" spans="1:47" x14ac:dyDescent="0.2">
      <c r="A2345" s="35"/>
      <c r="B2345" s="36"/>
      <c r="C2345" s="36"/>
      <c r="D2345" s="36"/>
      <c r="E2345" s="37"/>
      <c r="F2345" s="37"/>
      <c r="G2345" s="36"/>
      <c r="H2345" s="36"/>
      <c r="I2345" s="36"/>
      <c r="J2345" s="36"/>
      <c r="K2345" s="37"/>
      <c r="L2345" s="37"/>
      <c r="M2345" s="37"/>
      <c r="N2345" s="38" t="str">
        <f t="shared" si="1152"/>
        <v/>
      </c>
      <c r="O2345" t="str">
        <f t="shared" si="1153"/>
        <v/>
      </c>
      <c r="P2345" t="str">
        <f t="shared" si="1154"/>
        <v/>
      </c>
      <c r="Q2345" t="str">
        <f t="shared" si="1155"/>
        <v/>
      </c>
      <c r="R2345" t="str">
        <f t="shared" si="1156"/>
        <v/>
      </c>
      <c r="S2345" t="str">
        <f t="shared" si="1157"/>
        <v/>
      </c>
      <c r="T2345" s="39" t="str">
        <f t="shared" si="1158"/>
        <v/>
      </c>
      <c r="U2345" s="40">
        <f t="shared" si="1159"/>
        <v>0</v>
      </c>
      <c r="V2345" s="40">
        <f t="shared" si="1160"/>
        <v>0</v>
      </c>
      <c r="W2345" s="40">
        <f t="shared" si="1161"/>
        <v>0</v>
      </c>
      <c r="X2345" t="str">
        <f t="shared" si="1162"/>
        <v/>
      </c>
      <c r="Y2345" s="40">
        <f t="shared" si="1163"/>
        <v>0</v>
      </c>
      <c r="Z2345" s="40">
        <f t="shared" si="1164"/>
        <v>0</v>
      </c>
      <c r="AA2345" s="40">
        <f t="shared" si="1165"/>
        <v>0</v>
      </c>
      <c r="AB2345" s="40">
        <f t="shared" si="1166"/>
        <v>0</v>
      </c>
      <c r="AC2345" s="40">
        <f t="shared" si="1167"/>
        <v>0</v>
      </c>
      <c r="AD2345" s="39">
        <f t="shared" si="1168"/>
        <v>0</v>
      </c>
      <c r="AE2345" s="39">
        <f t="shared" si="1169"/>
        <v>0</v>
      </c>
      <c r="AF2345" t="str">
        <f t="shared" si="1170"/>
        <v/>
      </c>
      <c r="AG2345" t="str">
        <f t="shared" si="1171"/>
        <v/>
      </c>
      <c r="AH2345" t="str">
        <f t="shared" si="1172"/>
        <v/>
      </c>
      <c r="AJ2345" s="41" t="str">
        <f t="shared" si="1173"/>
        <v/>
      </c>
      <c r="AK2345" s="42" t="str">
        <f t="shared" si="1174"/>
        <v/>
      </c>
      <c r="AL2345" s="41" t="str">
        <f t="shared" si="1175"/>
        <v/>
      </c>
      <c r="AM2345" s="41" t="str">
        <f t="shared" si="1176"/>
        <v/>
      </c>
      <c r="AN2345" s="41" t="str">
        <f t="shared" si="1177"/>
        <v/>
      </c>
      <c r="AO2345" s="42" t="str">
        <f t="shared" si="1178"/>
        <v/>
      </c>
      <c r="AP2345" s="41" t="str">
        <f t="shared" si="1179"/>
        <v/>
      </c>
      <c r="AQ2345" s="41" t="str">
        <f t="shared" si="1180"/>
        <v/>
      </c>
      <c r="AR2345" s="41" t="str">
        <f>IF($AQ2345="","",COUNTIFS(L_ChaveCob,$AQ2345,L_Ausencia,"&gt;"&amp;$W2345)+COUNTIFS($AQ$4:$AQ2345,$AQ2345,$W$4:$W2345,$W2345))</f>
        <v/>
      </c>
      <c r="AS2345" s="42">
        <f t="shared" si="1181"/>
        <v>0</v>
      </c>
      <c r="AT2345" s="42">
        <f t="shared" si="1182"/>
        <v>0</v>
      </c>
      <c r="AU2345" s="42">
        <f t="shared" si="1183"/>
        <v>0</v>
      </c>
    </row>
    <row r="2346" spans="1:47" x14ac:dyDescent="0.2">
      <c r="A2346" s="35"/>
      <c r="B2346" s="36"/>
      <c r="C2346" s="36"/>
      <c r="D2346" s="36"/>
      <c r="E2346" s="37"/>
      <c r="F2346" s="37"/>
      <c r="G2346" s="36"/>
      <c r="H2346" s="36"/>
      <c r="I2346" s="36"/>
      <c r="J2346" s="36"/>
      <c r="K2346" s="37"/>
      <c r="L2346" s="37"/>
      <c r="M2346" s="37"/>
      <c r="N2346" s="38" t="str">
        <f t="shared" si="1152"/>
        <v/>
      </c>
      <c r="O2346" t="str">
        <f t="shared" si="1153"/>
        <v/>
      </c>
      <c r="P2346" t="str">
        <f t="shared" si="1154"/>
        <v/>
      </c>
      <c r="Q2346" t="str">
        <f t="shared" si="1155"/>
        <v/>
      </c>
      <c r="R2346" t="str">
        <f t="shared" si="1156"/>
        <v/>
      </c>
      <c r="S2346" t="str">
        <f t="shared" si="1157"/>
        <v/>
      </c>
      <c r="T2346" s="39" t="str">
        <f t="shared" si="1158"/>
        <v/>
      </c>
      <c r="U2346" s="40">
        <f t="shared" si="1159"/>
        <v>0</v>
      </c>
      <c r="V2346" s="40">
        <f t="shared" si="1160"/>
        <v>0</v>
      </c>
      <c r="W2346" s="40">
        <f t="shared" si="1161"/>
        <v>0</v>
      </c>
      <c r="X2346" t="str">
        <f t="shared" si="1162"/>
        <v/>
      </c>
      <c r="Y2346" s="40">
        <f t="shared" si="1163"/>
        <v>0</v>
      </c>
      <c r="Z2346" s="40">
        <f t="shared" si="1164"/>
        <v>0</v>
      </c>
      <c r="AA2346" s="40">
        <f t="shared" si="1165"/>
        <v>0</v>
      </c>
      <c r="AB2346" s="40">
        <f t="shared" si="1166"/>
        <v>0</v>
      </c>
      <c r="AC2346" s="40">
        <f t="shared" si="1167"/>
        <v>0</v>
      </c>
      <c r="AD2346" s="39">
        <f t="shared" si="1168"/>
        <v>0</v>
      </c>
      <c r="AE2346" s="39">
        <f t="shared" si="1169"/>
        <v>0</v>
      </c>
      <c r="AF2346" t="str">
        <f t="shared" si="1170"/>
        <v/>
      </c>
      <c r="AG2346" t="str">
        <f t="shared" si="1171"/>
        <v/>
      </c>
      <c r="AH2346" t="str">
        <f t="shared" si="1172"/>
        <v/>
      </c>
      <c r="AJ2346" s="41" t="str">
        <f t="shared" si="1173"/>
        <v/>
      </c>
      <c r="AK2346" s="42" t="str">
        <f t="shared" si="1174"/>
        <v/>
      </c>
      <c r="AL2346" s="41" t="str">
        <f t="shared" si="1175"/>
        <v/>
      </c>
      <c r="AM2346" s="41" t="str">
        <f t="shared" si="1176"/>
        <v/>
      </c>
      <c r="AN2346" s="41" t="str">
        <f t="shared" si="1177"/>
        <v/>
      </c>
      <c r="AO2346" s="42" t="str">
        <f t="shared" si="1178"/>
        <v/>
      </c>
      <c r="AP2346" s="41" t="str">
        <f t="shared" si="1179"/>
        <v/>
      </c>
      <c r="AQ2346" s="41" t="str">
        <f t="shared" si="1180"/>
        <v/>
      </c>
      <c r="AR2346" s="41" t="str">
        <f>IF($AQ2346="","",COUNTIFS(L_ChaveCob,$AQ2346,L_Ausencia,"&gt;"&amp;$W2346)+COUNTIFS($AQ$4:$AQ2346,$AQ2346,$W$4:$W2346,$W2346))</f>
        <v/>
      </c>
      <c r="AS2346" s="42">
        <f t="shared" si="1181"/>
        <v>0</v>
      </c>
      <c r="AT2346" s="42">
        <f t="shared" si="1182"/>
        <v>0</v>
      </c>
      <c r="AU2346" s="42">
        <f t="shared" si="1183"/>
        <v>0</v>
      </c>
    </row>
    <row r="2347" spans="1:47" x14ac:dyDescent="0.2">
      <c r="A2347" s="35"/>
      <c r="B2347" s="36"/>
      <c r="C2347" s="36"/>
      <c r="D2347" s="36"/>
      <c r="E2347" s="37"/>
      <c r="F2347" s="37"/>
      <c r="G2347" s="36"/>
      <c r="H2347" s="36"/>
      <c r="I2347" s="36"/>
      <c r="J2347" s="36"/>
      <c r="K2347" s="37"/>
      <c r="L2347" s="37"/>
      <c r="M2347" s="37"/>
      <c r="N2347" s="38" t="str">
        <f t="shared" si="1152"/>
        <v/>
      </c>
      <c r="O2347" t="str">
        <f t="shared" si="1153"/>
        <v/>
      </c>
      <c r="P2347" t="str">
        <f t="shared" si="1154"/>
        <v/>
      </c>
      <c r="Q2347" t="str">
        <f t="shared" si="1155"/>
        <v/>
      </c>
      <c r="R2347" t="str">
        <f t="shared" si="1156"/>
        <v/>
      </c>
      <c r="S2347" t="str">
        <f t="shared" si="1157"/>
        <v/>
      </c>
      <c r="T2347" s="39" t="str">
        <f t="shared" si="1158"/>
        <v/>
      </c>
      <c r="U2347" s="40">
        <f t="shared" si="1159"/>
        <v>0</v>
      </c>
      <c r="V2347" s="40">
        <f t="shared" si="1160"/>
        <v>0</v>
      </c>
      <c r="W2347" s="40">
        <f t="shared" si="1161"/>
        <v>0</v>
      </c>
      <c r="X2347" t="str">
        <f t="shared" si="1162"/>
        <v/>
      </c>
      <c r="Y2347" s="40">
        <f t="shared" si="1163"/>
        <v>0</v>
      </c>
      <c r="Z2347" s="40">
        <f t="shared" si="1164"/>
        <v>0</v>
      </c>
      <c r="AA2347" s="40">
        <f t="shared" si="1165"/>
        <v>0</v>
      </c>
      <c r="AB2347" s="40">
        <f t="shared" si="1166"/>
        <v>0</v>
      </c>
      <c r="AC2347" s="40">
        <f t="shared" si="1167"/>
        <v>0</v>
      </c>
      <c r="AD2347" s="39">
        <f t="shared" si="1168"/>
        <v>0</v>
      </c>
      <c r="AE2347" s="39">
        <f t="shared" si="1169"/>
        <v>0</v>
      </c>
      <c r="AF2347" t="str">
        <f t="shared" si="1170"/>
        <v/>
      </c>
      <c r="AG2347" t="str">
        <f t="shared" si="1171"/>
        <v/>
      </c>
      <c r="AH2347" t="str">
        <f t="shared" si="1172"/>
        <v/>
      </c>
      <c r="AJ2347" s="41" t="str">
        <f t="shared" si="1173"/>
        <v/>
      </c>
      <c r="AK2347" s="42" t="str">
        <f t="shared" si="1174"/>
        <v/>
      </c>
      <c r="AL2347" s="41" t="str">
        <f t="shared" si="1175"/>
        <v/>
      </c>
      <c r="AM2347" s="41" t="str">
        <f t="shared" si="1176"/>
        <v/>
      </c>
      <c r="AN2347" s="41" t="str">
        <f t="shared" si="1177"/>
        <v/>
      </c>
      <c r="AO2347" s="42" t="str">
        <f t="shared" si="1178"/>
        <v/>
      </c>
      <c r="AP2347" s="41" t="str">
        <f t="shared" si="1179"/>
        <v/>
      </c>
      <c r="AQ2347" s="41" t="str">
        <f t="shared" si="1180"/>
        <v/>
      </c>
      <c r="AR2347" s="41" t="str">
        <f>IF($AQ2347="","",COUNTIFS(L_ChaveCob,$AQ2347,L_Ausencia,"&gt;"&amp;$W2347)+COUNTIFS($AQ$4:$AQ2347,$AQ2347,$W$4:$W2347,$W2347))</f>
        <v/>
      </c>
      <c r="AS2347" s="42">
        <f t="shared" si="1181"/>
        <v>0</v>
      </c>
      <c r="AT2347" s="42">
        <f t="shared" si="1182"/>
        <v>0</v>
      </c>
      <c r="AU2347" s="42">
        <f t="shared" si="1183"/>
        <v>0</v>
      </c>
    </row>
    <row r="2348" spans="1:47" x14ac:dyDescent="0.2">
      <c r="A2348" s="35"/>
      <c r="B2348" s="36"/>
      <c r="C2348" s="36"/>
      <c r="D2348" s="36"/>
      <c r="E2348" s="37"/>
      <c r="F2348" s="37"/>
      <c r="G2348" s="36"/>
      <c r="H2348" s="36"/>
      <c r="I2348" s="36"/>
      <c r="J2348" s="36"/>
      <c r="K2348" s="37"/>
      <c r="L2348" s="37"/>
      <c r="M2348" s="37"/>
      <c r="N2348" s="38" t="str">
        <f t="shared" si="1152"/>
        <v/>
      </c>
      <c r="O2348" t="str">
        <f t="shared" si="1153"/>
        <v/>
      </c>
      <c r="P2348" t="str">
        <f t="shared" si="1154"/>
        <v/>
      </c>
      <c r="Q2348" t="str">
        <f t="shared" si="1155"/>
        <v/>
      </c>
      <c r="R2348" t="str">
        <f t="shared" si="1156"/>
        <v/>
      </c>
      <c r="S2348" t="str">
        <f t="shared" si="1157"/>
        <v/>
      </c>
      <c r="T2348" s="39" t="str">
        <f t="shared" si="1158"/>
        <v/>
      </c>
      <c r="U2348" s="40">
        <f t="shared" si="1159"/>
        <v>0</v>
      </c>
      <c r="V2348" s="40">
        <f t="shared" si="1160"/>
        <v>0</v>
      </c>
      <c r="W2348" s="40">
        <f t="shared" si="1161"/>
        <v>0</v>
      </c>
      <c r="X2348" t="str">
        <f t="shared" si="1162"/>
        <v/>
      </c>
      <c r="Y2348" s="40">
        <f t="shared" si="1163"/>
        <v>0</v>
      </c>
      <c r="Z2348" s="40">
        <f t="shared" si="1164"/>
        <v>0</v>
      </c>
      <c r="AA2348" s="40">
        <f t="shared" si="1165"/>
        <v>0</v>
      </c>
      <c r="AB2348" s="40">
        <f t="shared" si="1166"/>
        <v>0</v>
      </c>
      <c r="AC2348" s="40">
        <f t="shared" si="1167"/>
        <v>0</v>
      </c>
      <c r="AD2348" s="39">
        <f t="shared" si="1168"/>
        <v>0</v>
      </c>
      <c r="AE2348" s="39">
        <f t="shared" si="1169"/>
        <v>0</v>
      </c>
      <c r="AF2348" t="str">
        <f t="shared" si="1170"/>
        <v/>
      </c>
      <c r="AG2348" t="str">
        <f t="shared" si="1171"/>
        <v/>
      </c>
      <c r="AH2348" t="str">
        <f t="shared" si="1172"/>
        <v/>
      </c>
      <c r="AJ2348" s="41" t="str">
        <f t="shared" si="1173"/>
        <v/>
      </c>
      <c r="AK2348" s="42" t="str">
        <f t="shared" si="1174"/>
        <v/>
      </c>
      <c r="AL2348" s="41" t="str">
        <f t="shared" si="1175"/>
        <v/>
      </c>
      <c r="AM2348" s="41" t="str">
        <f t="shared" si="1176"/>
        <v/>
      </c>
      <c r="AN2348" s="41" t="str">
        <f t="shared" si="1177"/>
        <v/>
      </c>
      <c r="AO2348" s="42" t="str">
        <f t="shared" si="1178"/>
        <v/>
      </c>
      <c r="AP2348" s="41" t="str">
        <f t="shared" si="1179"/>
        <v/>
      </c>
      <c r="AQ2348" s="41" t="str">
        <f t="shared" si="1180"/>
        <v/>
      </c>
      <c r="AR2348" s="41" t="str">
        <f>IF($AQ2348="","",COUNTIFS(L_ChaveCob,$AQ2348,L_Ausencia,"&gt;"&amp;$W2348)+COUNTIFS($AQ$4:$AQ2348,$AQ2348,$W$4:$W2348,$W2348))</f>
        <v/>
      </c>
      <c r="AS2348" s="42">
        <f t="shared" si="1181"/>
        <v>0</v>
      </c>
      <c r="AT2348" s="42">
        <f t="shared" si="1182"/>
        <v>0</v>
      </c>
      <c r="AU2348" s="42">
        <f t="shared" si="1183"/>
        <v>0</v>
      </c>
    </row>
    <row r="2349" spans="1:47" x14ac:dyDescent="0.2">
      <c r="A2349" s="35"/>
      <c r="B2349" s="36"/>
      <c r="C2349" s="36"/>
      <c r="D2349" s="36"/>
      <c r="E2349" s="37"/>
      <c r="F2349" s="37"/>
      <c r="G2349" s="36"/>
      <c r="H2349" s="36"/>
      <c r="I2349" s="36"/>
      <c r="J2349" s="36"/>
      <c r="K2349" s="37"/>
      <c r="L2349" s="37"/>
      <c r="M2349" s="37"/>
      <c r="N2349" s="38" t="str">
        <f t="shared" si="1152"/>
        <v/>
      </c>
      <c r="O2349" t="str">
        <f t="shared" si="1153"/>
        <v/>
      </c>
      <c r="P2349" t="str">
        <f t="shared" si="1154"/>
        <v/>
      </c>
      <c r="Q2349" t="str">
        <f t="shared" si="1155"/>
        <v/>
      </c>
      <c r="R2349" t="str">
        <f t="shared" si="1156"/>
        <v/>
      </c>
      <c r="S2349" t="str">
        <f t="shared" si="1157"/>
        <v/>
      </c>
      <c r="T2349" s="39" t="str">
        <f t="shared" si="1158"/>
        <v/>
      </c>
      <c r="U2349" s="40">
        <f t="shared" si="1159"/>
        <v>0</v>
      </c>
      <c r="V2349" s="40">
        <f t="shared" si="1160"/>
        <v>0</v>
      </c>
      <c r="W2349" s="40">
        <f t="shared" si="1161"/>
        <v>0</v>
      </c>
      <c r="X2349" t="str">
        <f t="shared" si="1162"/>
        <v/>
      </c>
      <c r="Y2349" s="40">
        <f t="shared" si="1163"/>
        <v>0</v>
      </c>
      <c r="Z2349" s="40">
        <f t="shared" si="1164"/>
        <v>0</v>
      </c>
      <c r="AA2349" s="40">
        <f t="shared" si="1165"/>
        <v>0</v>
      </c>
      <c r="AB2349" s="40">
        <f t="shared" si="1166"/>
        <v>0</v>
      </c>
      <c r="AC2349" s="40">
        <f t="shared" si="1167"/>
        <v>0</v>
      </c>
      <c r="AD2349" s="39">
        <f t="shared" si="1168"/>
        <v>0</v>
      </c>
      <c r="AE2349" s="39">
        <f t="shared" si="1169"/>
        <v>0</v>
      </c>
      <c r="AF2349" t="str">
        <f t="shared" si="1170"/>
        <v/>
      </c>
      <c r="AG2349" t="str">
        <f t="shared" si="1171"/>
        <v/>
      </c>
      <c r="AH2349" t="str">
        <f t="shared" si="1172"/>
        <v/>
      </c>
      <c r="AJ2349" s="41" t="str">
        <f t="shared" si="1173"/>
        <v/>
      </c>
      <c r="AK2349" s="42" t="str">
        <f t="shared" si="1174"/>
        <v/>
      </c>
      <c r="AL2349" s="41" t="str">
        <f t="shared" si="1175"/>
        <v/>
      </c>
      <c r="AM2349" s="41" t="str">
        <f t="shared" si="1176"/>
        <v/>
      </c>
      <c r="AN2349" s="41" t="str">
        <f t="shared" si="1177"/>
        <v/>
      </c>
      <c r="AO2349" s="42" t="str">
        <f t="shared" si="1178"/>
        <v/>
      </c>
      <c r="AP2349" s="41" t="str">
        <f t="shared" si="1179"/>
        <v/>
      </c>
      <c r="AQ2349" s="41" t="str">
        <f t="shared" si="1180"/>
        <v/>
      </c>
      <c r="AR2349" s="41" t="str">
        <f>IF($AQ2349="","",COUNTIFS(L_ChaveCob,$AQ2349,L_Ausencia,"&gt;"&amp;$W2349)+COUNTIFS($AQ$4:$AQ2349,$AQ2349,$W$4:$W2349,$W2349))</f>
        <v/>
      </c>
      <c r="AS2349" s="42">
        <f t="shared" si="1181"/>
        <v>0</v>
      </c>
      <c r="AT2349" s="42">
        <f t="shared" si="1182"/>
        <v>0</v>
      </c>
      <c r="AU2349" s="42">
        <f t="shared" si="1183"/>
        <v>0</v>
      </c>
    </row>
    <row r="2350" spans="1:47" x14ac:dyDescent="0.2">
      <c r="A2350" s="35"/>
      <c r="B2350" s="36"/>
      <c r="C2350" s="36"/>
      <c r="D2350" s="36"/>
      <c r="E2350" s="37"/>
      <c r="F2350" s="37"/>
      <c r="G2350" s="36"/>
      <c r="H2350" s="36"/>
      <c r="I2350" s="36"/>
      <c r="J2350" s="36"/>
      <c r="K2350" s="37"/>
      <c r="L2350" s="37"/>
      <c r="M2350" s="37"/>
      <c r="N2350" s="38" t="str">
        <f t="shared" si="1152"/>
        <v/>
      </c>
      <c r="O2350" t="str">
        <f t="shared" si="1153"/>
        <v/>
      </c>
      <c r="P2350" t="str">
        <f t="shared" si="1154"/>
        <v/>
      </c>
      <c r="Q2350" t="str">
        <f t="shared" si="1155"/>
        <v/>
      </c>
      <c r="R2350" t="str">
        <f t="shared" si="1156"/>
        <v/>
      </c>
      <c r="S2350" t="str">
        <f t="shared" si="1157"/>
        <v/>
      </c>
      <c r="T2350" s="39" t="str">
        <f t="shared" si="1158"/>
        <v/>
      </c>
      <c r="U2350" s="40">
        <f t="shared" si="1159"/>
        <v>0</v>
      </c>
      <c r="V2350" s="40">
        <f t="shared" si="1160"/>
        <v>0</v>
      </c>
      <c r="W2350" s="40">
        <f t="shared" si="1161"/>
        <v>0</v>
      </c>
      <c r="X2350" t="str">
        <f t="shared" si="1162"/>
        <v/>
      </c>
      <c r="Y2350" s="40">
        <f t="shared" si="1163"/>
        <v>0</v>
      </c>
      <c r="Z2350" s="40">
        <f t="shared" si="1164"/>
        <v>0</v>
      </c>
      <c r="AA2350" s="40">
        <f t="shared" si="1165"/>
        <v>0</v>
      </c>
      <c r="AB2350" s="40">
        <f t="shared" si="1166"/>
        <v>0</v>
      </c>
      <c r="AC2350" s="40">
        <f t="shared" si="1167"/>
        <v>0</v>
      </c>
      <c r="AD2350" s="39">
        <f t="shared" si="1168"/>
        <v>0</v>
      </c>
      <c r="AE2350" s="39">
        <f t="shared" si="1169"/>
        <v>0</v>
      </c>
      <c r="AF2350" t="str">
        <f t="shared" si="1170"/>
        <v/>
      </c>
      <c r="AG2350" t="str">
        <f t="shared" si="1171"/>
        <v/>
      </c>
      <c r="AH2350" t="str">
        <f t="shared" si="1172"/>
        <v/>
      </c>
      <c r="AJ2350" s="41" t="str">
        <f t="shared" si="1173"/>
        <v/>
      </c>
      <c r="AK2350" s="42" t="str">
        <f t="shared" si="1174"/>
        <v/>
      </c>
      <c r="AL2350" s="41" t="str">
        <f t="shared" si="1175"/>
        <v/>
      </c>
      <c r="AM2350" s="41" t="str">
        <f t="shared" si="1176"/>
        <v/>
      </c>
      <c r="AN2350" s="41" t="str">
        <f t="shared" si="1177"/>
        <v/>
      </c>
      <c r="AO2350" s="42" t="str">
        <f t="shared" si="1178"/>
        <v/>
      </c>
      <c r="AP2350" s="41" t="str">
        <f t="shared" si="1179"/>
        <v/>
      </c>
      <c r="AQ2350" s="41" t="str">
        <f t="shared" si="1180"/>
        <v/>
      </c>
      <c r="AR2350" s="41" t="str">
        <f>IF($AQ2350="","",COUNTIFS(L_ChaveCob,$AQ2350,L_Ausencia,"&gt;"&amp;$W2350)+COUNTIFS($AQ$4:$AQ2350,$AQ2350,$W$4:$W2350,$W2350))</f>
        <v/>
      </c>
      <c r="AS2350" s="42">
        <f t="shared" si="1181"/>
        <v>0</v>
      </c>
      <c r="AT2350" s="42">
        <f t="shared" si="1182"/>
        <v>0</v>
      </c>
      <c r="AU2350" s="42">
        <f t="shared" si="1183"/>
        <v>0</v>
      </c>
    </row>
    <row r="2351" spans="1:47" x14ac:dyDescent="0.2">
      <c r="A2351" s="35"/>
      <c r="B2351" s="36"/>
      <c r="C2351" s="36"/>
      <c r="D2351" s="36"/>
      <c r="E2351" s="37"/>
      <c r="F2351" s="37"/>
      <c r="G2351" s="36"/>
      <c r="H2351" s="36"/>
      <c r="I2351" s="36"/>
      <c r="J2351" s="36"/>
      <c r="K2351" s="37"/>
      <c r="L2351" s="37"/>
      <c r="M2351" s="37"/>
      <c r="N2351" s="38" t="str">
        <f t="shared" si="1152"/>
        <v/>
      </c>
      <c r="O2351" t="str">
        <f t="shared" si="1153"/>
        <v/>
      </c>
      <c r="P2351" t="str">
        <f t="shared" si="1154"/>
        <v/>
      </c>
      <c r="Q2351" t="str">
        <f t="shared" si="1155"/>
        <v/>
      </c>
      <c r="R2351" t="str">
        <f t="shared" si="1156"/>
        <v/>
      </c>
      <c r="S2351" t="str">
        <f t="shared" si="1157"/>
        <v/>
      </c>
      <c r="T2351" s="39" t="str">
        <f t="shared" si="1158"/>
        <v/>
      </c>
      <c r="U2351" s="40">
        <f t="shared" si="1159"/>
        <v>0</v>
      </c>
      <c r="V2351" s="40">
        <f t="shared" si="1160"/>
        <v>0</v>
      </c>
      <c r="W2351" s="40">
        <f t="shared" si="1161"/>
        <v>0</v>
      </c>
      <c r="X2351" t="str">
        <f t="shared" si="1162"/>
        <v/>
      </c>
      <c r="Y2351" s="40">
        <f t="shared" si="1163"/>
        <v>0</v>
      </c>
      <c r="Z2351" s="40">
        <f t="shared" si="1164"/>
        <v>0</v>
      </c>
      <c r="AA2351" s="40">
        <f t="shared" si="1165"/>
        <v>0</v>
      </c>
      <c r="AB2351" s="40">
        <f t="shared" si="1166"/>
        <v>0</v>
      </c>
      <c r="AC2351" s="40">
        <f t="shared" si="1167"/>
        <v>0</v>
      </c>
      <c r="AD2351" s="39">
        <f t="shared" si="1168"/>
        <v>0</v>
      </c>
      <c r="AE2351" s="39">
        <f t="shared" si="1169"/>
        <v>0</v>
      </c>
      <c r="AF2351" t="str">
        <f t="shared" si="1170"/>
        <v/>
      </c>
      <c r="AG2351" t="str">
        <f t="shared" si="1171"/>
        <v/>
      </c>
      <c r="AH2351" t="str">
        <f t="shared" si="1172"/>
        <v/>
      </c>
      <c r="AJ2351" s="41" t="str">
        <f t="shared" si="1173"/>
        <v/>
      </c>
      <c r="AK2351" s="42" t="str">
        <f t="shared" si="1174"/>
        <v/>
      </c>
      <c r="AL2351" s="41" t="str">
        <f t="shared" si="1175"/>
        <v/>
      </c>
      <c r="AM2351" s="41" t="str">
        <f t="shared" si="1176"/>
        <v/>
      </c>
      <c r="AN2351" s="41" t="str">
        <f t="shared" si="1177"/>
        <v/>
      </c>
      <c r="AO2351" s="42" t="str">
        <f t="shared" si="1178"/>
        <v/>
      </c>
      <c r="AP2351" s="41" t="str">
        <f t="shared" si="1179"/>
        <v/>
      </c>
      <c r="AQ2351" s="41" t="str">
        <f t="shared" si="1180"/>
        <v/>
      </c>
      <c r="AR2351" s="41" t="str">
        <f>IF($AQ2351="","",COUNTIFS(L_ChaveCob,$AQ2351,L_Ausencia,"&gt;"&amp;$W2351)+COUNTIFS($AQ$4:$AQ2351,$AQ2351,$W$4:$W2351,$W2351))</f>
        <v/>
      </c>
      <c r="AS2351" s="42">
        <f t="shared" si="1181"/>
        <v>0</v>
      </c>
      <c r="AT2351" s="42">
        <f t="shared" si="1182"/>
        <v>0</v>
      </c>
      <c r="AU2351" s="42">
        <f t="shared" si="1183"/>
        <v>0</v>
      </c>
    </row>
    <row r="2352" spans="1:47" x14ac:dyDescent="0.2">
      <c r="A2352" s="35"/>
      <c r="B2352" s="36"/>
      <c r="C2352" s="36"/>
      <c r="D2352" s="36"/>
      <c r="E2352" s="37"/>
      <c r="F2352" s="37"/>
      <c r="G2352" s="36"/>
      <c r="H2352" s="36"/>
      <c r="I2352" s="36"/>
      <c r="J2352" s="36"/>
      <c r="K2352" s="37"/>
      <c r="L2352" s="37"/>
      <c r="M2352" s="37"/>
      <c r="N2352" s="38" t="str">
        <f t="shared" si="1152"/>
        <v/>
      </c>
      <c r="O2352" t="str">
        <f t="shared" si="1153"/>
        <v/>
      </c>
      <c r="P2352" t="str">
        <f t="shared" si="1154"/>
        <v/>
      </c>
      <c r="Q2352" t="str">
        <f t="shared" si="1155"/>
        <v/>
      </c>
      <c r="R2352" t="str">
        <f t="shared" si="1156"/>
        <v/>
      </c>
      <c r="S2352" t="str">
        <f t="shared" si="1157"/>
        <v/>
      </c>
      <c r="T2352" s="39" t="str">
        <f t="shared" si="1158"/>
        <v/>
      </c>
      <c r="U2352" s="40">
        <f t="shared" si="1159"/>
        <v>0</v>
      </c>
      <c r="V2352" s="40">
        <f t="shared" si="1160"/>
        <v>0</v>
      </c>
      <c r="W2352" s="40">
        <f t="shared" si="1161"/>
        <v>0</v>
      </c>
      <c r="X2352" t="str">
        <f t="shared" si="1162"/>
        <v/>
      </c>
      <c r="Y2352" s="40">
        <f t="shared" si="1163"/>
        <v>0</v>
      </c>
      <c r="Z2352" s="40">
        <f t="shared" si="1164"/>
        <v>0</v>
      </c>
      <c r="AA2352" s="40">
        <f t="shared" si="1165"/>
        <v>0</v>
      </c>
      <c r="AB2352" s="40">
        <f t="shared" si="1166"/>
        <v>0</v>
      </c>
      <c r="AC2352" s="40">
        <f t="shared" si="1167"/>
        <v>0</v>
      </c>
      <c r="AD2352" s="39">
        <f t="shared" si="1168"/>
        <v>0</v>
      </c>
      <c r="AE2352" s="39">
        <f t="shared" si="1169"/>
        <v>0</v>
      </c>
      <c r="AF2352" t="str">
        <f t="shared" si="1170"/>
        <v/>
      </c>
      <c r="AG2352" t="str">
        <f t="shared" si="1171"/>
        <v/>
      </c>
      <c r="AH2352" t="str">
        <f t="shared" si="1172"/>
        <v/>
      </c>
      <c r="AJ2352" s="41" t="str">
        <f t="shared" si="1173"/>
        <v/>
      </c>
      <c r="AK2352" s="42" t="str">
        <f t="shared" si="1174"/>
        <v/>
      </c>
      <c r="AL2352" s="41" t="str">
        <f t="shared" si="1175"/>
        <v/>
      </c>
      <c r="AM2352" s="41" t="str">
        <f t="shared" si="1176"/>
        <v/>
      </c>
      <c r="AN2352" s="41" t="str">
        <f t="shared" si="1177"/>
        <v/>
      </c>
      <c r="AO2352" s="42" t="str">
        <f t="shared" si="1178"/>
        <v/>
      </c>
      <c r="AP2352" s="41" t="str">
        <f t="shared" si="1179"/>
        <v/>
      </c>
      <c r="AQ2352" s="41" t="str">
        <f t="shared" si="1180"/>
        <v/>
      </c>
      <c r="AR2352" s="41" t="str">
        <f>IF($AQ2352="","",COUNTIFS(L_ChaveCob,$AQ2352,L_Ausencia,"&gt;"&amp;$W2352)+COUNTIFS($AQ$4:$AQ2352,$AQ2352,$W$4:$W2352,$W2352))</f>
        <v/>
      </c>
      <c r="AS2352" s="42">
        <f t="shared" si="1181"/>
        <v>0</v>
      </c>
      <c r="AT2352" s="42">
        <f t="shared" si="1182"/>
        <v>0</v>
      </c>
      <c r="AU2352" s="42">
        <f t="shared" si="1183"/>
        <v>0</v>
      </c>
    </row>
    <row r="2353" spans="1:47" x14ac:dyDescent="0.2">
      <c r="A2353" s="35"/>
      <c r="B2353" s="36"/>
      <c r="C2353" s="36"/>
      <c r="D2353" s="36"/>
      <c r="E2353" s="37"/>
      <c r="F2353" s="37"/>
      <c r="G2353" s="36"/>
      <c r="H2353" s="36"/>
      <c r="I2353" s="36"/>
      <c r="J2353" s="36"/>
      <c r="K2353" s="37"/>
      <c r="L2353" s="37"/>
      <c r="M2353" s="37"/>
      <c r="N2353" s="38" t="str">
        <f t="shared" si="1152"/>
        <v/>
      </c>
      <c r="O2353" t="str">
        <f t="shared" si="1153"/>
        <v/>
      </c>
      <c r="P2353" t="str">
        <f t="shared" si="1154"/>
        <v/>
      </c>
      <c r="Q2353" t="str">
        <f t="shared" si="1155"/>
        <v/>
      </c>
      <c r="R2353" t="str">
        <f t="shared" si="1156"/>
        <v/>
      </c>
      <c r="S2353" t="str">
        <f t="shared" si="1157"/>
        <v/>
      </c>
      <c r="T2353" s="39" t="str">
        <f t="shared" si="1158"/>
        <v/>
      </c>
      <c r="U2353" s="40">
        <f t="shared" si="1159"/>
        <v>0</v>
      </c>
      <c r="V2353" s="40">
        <f t="shared" si="1160"/>
        <v>0</v>
      </c>
      <c r="W2353" s="40">
        <f t="shared" si="1161"/>
        <v>0</v>
      </c>
      <c r="X2353" t="str">
        <f t="shared" si="1162"/>
        <v/>
      </c>
      <c r="Y2353" s="40">
        <f t="shared" si="1163"/>
        <v>0</v>
      </c>
      <c r="Z2353" s="40">
        <f t="shared" si="1164"/>
        <v>0</v>
      </c>
      <c r="AA2353" s="40">
        <f t="shared" si="1165"/>
        <v>0</v>
      </c>
      <c r="AB2353" s="40">
        <f t="shared" si="1166"/>
        <v>0</v>
      </c>
      <c r="AC2353" s="40">
        <f t="shared" si="1167"/>
        <v>0</v>
      </c>
      <c r="AD2353" s="39">
        <f t="shared" si="1168"/>
        <v>0</v>
      </c>
      <c r="AE2353" s="39">
        <f t="shared" si="1169"/>
        <v>0</v>
      </c>
      <c r="AF2353" t="str">
        <f t="shared" si="1170"/>
        <v/>
      </c>
      <c r="AG2353" t="str">
        <f t="shared" si="1171"/>
        <v/>
      </c>
      <c r="AH2353" t="str">
        <f t="shared" si="1172"/>
        <v/>
      </c>
      <c r="AJ2353" s="41" t="str">
        <f t="shared" si="1173"/>
        <v/>
      </c>
      <c r="AK2353" s="42" t="str">
        <f t="shared" si="1174"/>
        <v/>
      </c>
      <c r="AL2353" s="41" t="str">
        <f t="shared" si="1175"/>
        <v/>
      </c>
      <c r="AM2353" s="41" t="str">
        <f t="shared" si="1176"/>
        <v/>
      </c>
      <c r="AN2353" s="41" t="str">
        <f t="shared" si="1177"/>
        <v/>
      </c>
      <c r="AO2353" s="42" t="str">
        <f t="shared" si="1178"/>
        <v/>
      </c>
      <c r="AP2353" s="41" t="str">
        <f t="shared" si="1179"/>
        <v/>
      </c>
      <c r="AQ2353" s="41" t="str">
        <f t="shared" si="1180"/>
        <v/>
      </c>
      <c r="AR2353" s="41" t="str">
        <f>IF($AQ2353="","",COUNTIFS(L_ChaveCob,$AQ2353,L_Ausencia,"&gt;"&amp;$W2353)+COUNTIFS($AQ$4:$AQ2353,$AQ2353,$W$4:$W2353,$W2353))</f>
        <v/>
      </c>
      <c r="AS2353" s="42">
        <f t="shared" si="1181"/>
        <v>0</v>
      </c>
      <c r="AT2353" s="42">
        <f t="shared" si="1182"/>
        <v>0</v>
      </c>
      <c r="AU2353" s="42">
        <f t="shared" si="1183"/>
        <v>0</v>
      </c>
    </row>
    <row r="2354" spans="1:47" x14ac:dyDescent="0.2">
      <c r="A2354" s="35"/>
      <c r="B2354" s="36"/>
      <c r="C2354" s="36"/>
      <c r="D2354" s="36"/>
      <c r="E2354" s="37"/>
      <c r="F2354" s="37"/>
      <c r="G2354" s="36"/>
      <c r="H2354" s="36"/>
      <c r="I2354" s="36"/>
      <c r="J2354" s="36"/>
      <c r="K2354" s="37"/>
      <c r="L2354" s="37"/>
      <c r="M2354" s="37"/>
      <c r="N2354" s="38" t="str">
        <f t="shared" si="1152"/>
        <v/>
      </c>
      <c r="O2354" t="str">
        <f t="shared" si="1153"/>
        <v/>
      </c>
      <c r="P2354" t="str">
        <f t="shared" si="1154"/>
        <v/>
      </c>
      <c r="Q2354" t="str">
        <f t="shared" si="1155"/>
        <v/>
      </c>
      <c r="R2354" t="str">
        <f t="shared" si="1156"/>
        <v/>
      </c>
      <c r="S2354" t="str">
        <f t="shared" si="1157"/>
        <v/>
      </c>
      <c r="T2354" s="39" t="str">
        <f t="shared" si="1158"/>
        <v/>
      </c>
      <c r="U2354" s="40">
        <f t="shared" si="1159"/>
        <v>0</v>
      </c>
      <c r="V2354" s="40">
        <f t="shared" si="1160"/>
        <v>0</v>
      </c>
      <c r="W2354" s="40">
        <f t="shared" si="1161"/>
        <v>0</v>
      </c>
      <c r="X2354" t="str">
        <f t="shared" si="1162"/>
        <v/>
      </c>
      <c r="Y2354" s="40">
        <f t="shared" si="1163"/>
        <v>0</v>
      </c>
      <c r="Z2354" s="40">
        <f t="shared" si="1164"/>
        <v>0</v>
      </c>
      <c r="AA2354" s="40">
        <f t="shared" si="1165"/>
        <v>0</v>
      </c>
      <c r="AB2354" s="40">
        <f t="shared" si="1166"/>
        <v>0</v>
      </c>
      <c r="AC2354" s="40">
        <f t="shared" si="1167"/>
        <v>0</v>
      </c>
      <c r="AD2354" s="39">
        <f t="shared" si="1168"/>
        <v>0</v>
      </c>
      <c r="AE2354" s="39">
        <f t="shared" si="1169"/>
        <v>0</v>
      </c>
      <c r="AF2354" t="str">
        <f t="shared" si="1170"/>
        <v/>
      </c>
      <c r="AG2354" t="str">
        <f t="shared" si="1171"/>
        <v/>
      </c>
      <c r="AH2354" t="str">
        <f t="shared" si="1172"/>
        <v/>
      </c>
      <c r="AJ2354" s="41" t="str">
        <f t="shared" si="1173"/>
        <v/>
      </c>
      <c r="AK2354" s="42" t="str">
        <f t="shared" si="1174"/>
        <v/>
      </c>
      <c r="AL2354" s="41" t="str">
        <f t="shared" si="1175"/>
        <v/>
      </c>
      <c r="AM2354" s="41" t="str">
        <f t="shared" si="1176"/>
        <v/>
      </c>
      <c r="AN2354" s="41" t="str">
        <f t="shared" si="1177"/>
        <v/>
      </c>
      <c r="AO2354" s="42" t="str">
        <f t="shared" si="1178"/>
        <v/>
      </c>
      <c r="AP2354" s="41" t="str">
        <f t="shared" si="1179"/>
        <v/>
      </c>
      <c r="AQ2354" s="41" t="str">
        <f t="shared" si="1180"/>
        <v/>
      </c>
      <c r="AR2354" s="41" t="str">
        <f>IF($AQ2354="","",COUNTIFS(L_ChaveCob,$AQ2354,L_Ausencia,"&gt;"&amp;$W2354)+COUNTIFS($AQ$4:$AQ2354,$AQ2354,$W$4:$W2354,$W2354))</f>
        <v/>
      </c>
      <c r="AS2354" s="42">
        <f t="shared" si="1181"/>
        <v>0</v>
      </c>
      <c r="AT2354" s="42">
        <f t="shared" si="1182"/>
        <v>0</v>
      </c>
      <c r="AU2354" s="42">
        <f t="shared" si="1183"/>
        <v>0</v>
      </c>
    </row>
    <row r="2355" spans="1:47" x14ac:dyDescent="0.2">
      <c r="A2355" s="35"/>
      <c r="B2355" s="36"/>
      <c r="C2355" s="36"/>
      <c r="D2355" s="36"/>
      <c r="E2355" s="37"/>
      <c r="F2355" s="37"/>
      <c r="G2355" s="36"/>
      <c r="H2355" s="36"/>
      <c r="I2355" s="36"/>
      <c r="J2355" s="36"/>
      <c r="K2355" s="37"/>
      <c r="L2355" s="37"/>
      <c r="M2355" s="37"/>
      <c r="N2355" s="38" t="str">
        <f t="shared" si="1152"/>
        <v/>
      </c>
      <c r="O2355" t="str">
        <f t="shared" si="1153"/>
        <v/>
      </c>
      <c r="P2355" t="str">
        <f t="shared" si="1154"/>
        <v/>
      </c>
      <c r="Q2355" t="str">
        <f t="shared" si="1155"/>
        <v/>
      </c>
      <c r="R2355" t="str">
        <f t="shared" si="1156"/>
        <v/>
      </c>
      <c r="S2355" t="str">
        <f t="shared" si="1157"/>
        <v/>
      </c>
      <c r="T2355" s="39" t="str">
        <f t="shared" si="1158"/>
        <v/>
      </c>
      <c r="U2355" s="40">
        <f t="shared" si="1159"/>
        <v>0</v>
      </c>
      <c r="V2355" s="40">
        <f t="shared" si="1160"/>
        <v>0</v>
      </c>
      <c r="W2355" s="40">
        <f t="shared" si="1161"/>
        <v>0</v>
      </c>
      <c r="X2355" t="str">
        <f t="shared" si="1162"/>
        <v/>
      </c>
      <c r="Y2355" s="40">
        <f t="shared" si="1163"/>
        <v>0</v>
      </c>
      <c r="Z2355" s="40">
        <f t="shared" si="1164"/>
        <v>0</v>
      </c>
      <c r="AA2355" s="40">
        <f t="shared" si="1165"/>
        <v>0</v>
      </c>
      <c r="AB2355" s="40">
        <f t="shared" si="1166"/>
        <v>0</v>
      </c>
      <c r="AC2355" s="40">
        <f t="shared" si="1167"/>
        <v>0</v>
      </c>
      <c r="AD2355" s="39">
        <f t="shared" si="1168"/>
        <v>0</v>
      </c>
      <c r="AE2355" s="39">
        <f t="shared" si="1169"/>
        <v>0</v>
      </c>
      <c r="AF2355" t="str">
        <f t="shared" si="1170"/>
        <v/>
      </c>
      <c r="AG2355" t="str">
        <f t="shared" si="1171"/>
        <v/>
      </c>
      <c r="AH2355" t="str">
        <f t="shared" si="1172"/>
        <v/>
      </c>
      <c r="AJ2355" s="41" t="str">
        <f t="shared" si="1173"/>
        <v/>
      </c>
      <c r="AK2355" s="42" t="str">
        <f t="shared" si="1174"/>
        <v/>
      </c>
      <c r="AL2355" s="41" t="str">
        <f t="shared" si="1175"/>
        <v/>
      </c>
      <c r="AM2355" s="41" t="str">
        <f t="shared" si="1176"/>
        <v/>
      </c>
      <c r="AN2355" s="41" t="str">
        <f t="shared" si="1177"/>
        <v/>
      </c>
      <c r="AO2355" s="42" t="str">
        <f t="shared" si="1178"/>
        <v/>
      </c>
      <c r="AP2355" s="41" t="str">
        <f t="shared" si="1179"/>
        <v/>
      </c>
      <c r="AQ2355" s="41" t="str">
        <f t="shared" si="1180"/>
        <v/>
      </c>
      <c r="AR2355" s="41" t="str">
        <f>IF($AQ2355="","",COUNTIFS(L_ChaveCob,$AQ2355,L_Ausencia,"&gt;"&amp;$W2355)+COUNTIFS($AQ$4:$AQ2355,$AQ2355,$W$4:$W2355,$W2355))</f>
        <v/>
      </c>
      <c r="AS2355" s="42">
        <f t="shared" si="1181"/>
        <v>0</v>
      </c>
      <c r="AT2355" s="42">
        <f t="shared" si="1182"/>
        <v>0</v>
      </c>
      <c r="AU2355" s="42">
        <f t="shared" si="1183"/>
        <v>0</v>
      </c>
    </row>
    <row r="2356" spans="1:47" x14ac:dyDescent="0.2">
      <c r="A2356" s="35"/>
      <c r="B2356" s="36"/>
      <c r="C2356" s="36"/>
      <c r="D2356" s="36"/>
      <c r="E2356" s="37"/>
      <c r="F2356" s="37"/>
      <c r="G2356" s="36"/>
      <c r="H2356" s="36"/>
      <c r="I2356" s="36"/>
      <c r="J2356" s="36"/>
      <c r="K2356" s="37"/>
      <c r="L2356" s="37"/>
      <c r="M2356" s="37"/>
      <c r="N2356" s="38" t="str">
        <f t="shared" si="1152"/>
        <v/>
      </c>
      <c r="O2356" t="str">
        <f t="shared" si="1153"/>
        <v/>
      </c>
      <c r="P2356" t="str">
        <f t="shared" si="1154"/>
        <v/>
      </c>
      <c r="Q2356" t="str">
        <f t="shared" si="1155"/>
        <v/>
      </c>
      <c r="R2356" t="str">
        <f t="shared" si="1156"/>
        <v/>
      </c>
      <c r="S2356" t="str">
        <f t="shared" si="1157"/>
        <v/>
      </c>
      <c r="T2356" s="39" t="str">
        <f t="shared" si="1158"/>
        <v/>
      </c>
      <c r="U2356" s="40">
        <f t="shared" si="1159"/>
        <v>0</v>
      </c>
      <c r="V2356" s="40">
        <f t="shared" si="1160"/>
        <v>0</v>
      </c>
      <c r="W2356" s="40">
        <f t="shared" si="1161"/>
        <v>0</v>
      </c>
      <c r="X2356" t="str">
        <f t="shared" si="1162"/>
        <v/>
      </c>
      <c r="Y2356" s="40">
        <f t="shared" si="1163"/>
        <v>0</v>
      </c>
      <c r="Z2356" s="40">
        <f t="shared" si="1164"/>
        <v>0</v>
      </c>
      <c r="AA2356" s="40">
        <f t="shared" si="1165"/>
        <v>0</v>
      </c>
      <c r="AB2356" s="40">
        <f t="shared" si="1166"/>
        <v>0</v>
      </c>
      <c r="AC2356" s="40">
        <f t="shared" si="1167"/>
        <v>0</v>
      </c>
      <c r="AD2356" s="39">
        <f t="shared" si="1168"/>
        <v>0</v>
      </c>
      <c r="AE2356" s="39">
        <f t="shared" si="1169"/>
        <v>0</v>
      </c>
      <c r="AF2356" t="str">
        <f t="shared" si="1170"/>
        <v/>
      </c>
      <c r="AG2356" t="str">
        <f t="shared" si="1171"/>
        <v/>
      </c>
      <c r="AH2356" t="str">
        <f t="shared" si="1172"/>
        <v/>
      </c>
      <c r="AJ2356" s="41" t="str">
        <f t="shared" si="1173"/>
        <v/>
      </c>
      <c r="AK2356" s="42" t="str">
        <f t="shared" si="1174"/>
        <v/>
      </c>
      <c r="AL2356" s="41" t="str">
        <f t="shared" si="1175"/>
        <v/>
      </c>
      <c r="AM2356" s="41" t="str">
        <f t="shared" si="1176"/>
        <v/>
      </c>
      <c r="AN2356" s="41" t="str">
        <f t="shared" si="1177"/>
        <v/>
      </c>
      <c r="AO2356" s="42" t="str">
        <f t="shared" si="1178"/>
        <v/>
      </c>
      <c r="AP2356" s="41" t="str">
        <f t="shared" si="1179"/>
        <v/>
      </c>
      <c r="AQ2356" s="41" t="str">
        <f t="shared" si="1180"/>
        <v/>
      </c>
      <c r="AR2356" s="41" t="str">
        <f>IF($AQ2356="","",COUNTIFS(L_ChaveCob,$AQ2356,L_Ausencia,"&gt;"&amp;$W2356)+COUNTIFS($AQ$4:$AQ2356,$AQ2356,$W$4:$W2356,$W2356))</f>
        <v/>
      </c>
      <c r="AS2356" s="42">
        <f t="shared" si="1181"/>
        <v>0</v>
      </c>
      <c r="AT2356" s="42">
        <f t="shared" si="1182"/>
        <v>0</v>
      </c>
      <c r="AU2356" s="42">
        <f t="shared" si="1183"/>
        <v>0</v>
      </c>
    </row>
    <row r="2357" spans="1:47" x14ac:dyDescent="0.2">
      <c r="A2357" s="35"/>
      <c r="B2357" s="36"/>
      <c r="C2357" s="36"/>
      <c r="D2357" s="36"/>
      <c r="E2357" s="37"/>
      <c r="F2357" s="37"/>
      <c r="G2357" s="36"/>
      <c r="H2357" s="36"/>
      <c r="I2357" s="36"/>
      <c r="J2357" s="36"/>
      <c r="K2357" s="37"/>
      <c r="L2357" s="37"/>
      <c r="M2357" s="37"/>
      <c r="N2357" s="38" t="str">
        <f t="shared" si="1152"/>
        <v/>
      </c>
      <c r="O2357" t="str">
        <f t="shared" si="1153"/>
        <v/>
      </c>
      <c r="P2357" t="str">
        <f t="shared" si="1154"/>
        <v/>
      </c>
      <c r="Q2357" t="str">
        <f t="shared" si="1155"/>
        <v/>
      </c>
      <c r="R2357" t="str">
        <f t="shared" si="1156"/>
        <v/>
      </c>
      <c r="S2357" t="str">
        <f t="shared" si="1157"/>
        <v/>
      </c>
      <c r="T2357" s="39" t="str">
        <f t="shared" si="1158"/>
        <v/>
      </c>
      <c r="U2357" s="40">
        <f t="shared" si="1159"/>
        <v>0</v>
      </c>
      <c r="V2357" s="40">
        <f t="shared" si="1160"/>
        <v>0</v>
      </c>
      <c r="W2357" s="40">
        <f t="shared" si="1161"/>
        <v>0</v>
      </c>
      <c r="X2357" t="str">
        <f t="shared" si="1162"/>
        <v/>
      </c>
      <c r="Y2357" s="40">
        <f t="shared" si="1163"/>
        <v>0</v>
      </c>
      <c r="Z2357" s="40">
        <f t="shared" si="1164"/>
        <v>0</v>
      </c>
      <c r="AA2357" s="40">
        <f t="shared" si="1165"/>
        <v>0</v>
      </c>
      <c r="AB2357" s="40">
        <f t="shared" si="1166"/>
        <v>0</v>
      </c>
      <c r="AC2357" s="40">
        <f t="shared" si="1167"/>
        <v>0</v>
      </c>
      <c r="AD2357" s="39">
        <f t="shared" si="1168"/>
        <v>0</v>
      </c>
      <c r="AE2357" s="39">
        <f t="shared" si="1169"/>
        <v>0</v>
      </c>
      <c r="AF2357" t="str">
        <f t="shared" si="1170"/>
        <v/>
      </c>
      <c r="AG2357" t="str">
        <f t="shared" si="1171"/>
        <v/>
      </c>
      <c r="AH2357" t="str">
        <f t="shared" si="1172"/>
        <v/>
      </c>
      <c r="AJ2357" s="41" t="str">
        <f t="shared" si="1173"/>
        <v/>
      </c>
      <c r="AK2357" s="42" t="str">
        <f t="shared" si="1174"/>
        <v/>
      </c>
      <c r="AL2357" s="41" t="str">
        <f t="shared" si="1175"/>
        <v/>
      </c>
      <c r="AM2357" s="41" t="str">
        <f t="shared" si="1176"/>
        <v/>
      </c>
      <c r="AN2357" s="41" t="str">
        <f t="shared" si="1177"/>
        <v/>
      </c>
      <c r="AO2357" s="42" t="str">
        <f t="shared" si="1178"/>
        <v/>
      </c>
      <c r="AP2357" s="41" t="str">
        <f t="shared" si="1179"/>
        <v/>
      </c>
      <c r="AQ2357" s="41" t="str">
        <f t="shared" si="1180"/>
        <v/>
      </c>
      <c r="AR2357" s="41" t="str">
        <f>IF($AQ2357="","",COUNTIFS(L_ChaveCob,$AQ2357,L_Ausencia,"&gt;"&amp;$W2357)+COUNTIFS($AQ$4:$AQ2357,$AQ2357,$W$4:$W2357,$W2357))</f>
        <v/>
      </c>
      <c r="AS2357" s="42">
        <f t="shared" si="1181"/>
        <v>0</v>
      </c>
      <c r="AT2357" s="42">
        <f t="shared" si="1182"/>
        <v>0</v>
      </c>
      <c r="AU2357" s="42">
        <f t="shared" si="1183"/>
        <v>0</v>
      </c>
    </row>
    <row r="2358" spans="1:47" x14ac:dyDescent="0.2">
      <c r="A2358" s="35"/>
      <c r="B2358" s="36"/>
      <c r="C2358" s="36"/>
      <c r="D2358" s="36"/>
      <c r="E2358" s="37"/>
      <c r="F2358" s="37"/>
      <c r="G2358" s="36"/>
      <c r="H2358" s="36"/>
      <c r="I2358" s="36"/>
      <c r="J2358" s="36"/>
      <c r="K2358" s="37"/>
      <c r="L2358" s="37"/>
      <c r="M2358" s="37"/>
      <c r="N2358" s="38" t="str">
        <f t="shared" si="1152"/>
        <v/>
      </c>
      <c r="O2358" t="str">
        <f t="shared" si="1153"/>
        <v/>
      </c>
      <c r="P2358" t="str">
        <f t="shared" si="1154"/>
        <v/>
      </c>
      <c r="Q2358" t="str">
        <f t="shared" si="1155"/>
        <v/>
      </c>
      <c r="R2358" t="str">
        <f t="shared" si="1156"/>
        <v/>
      </c>
      <c r="S2358" t="str">
        <f t="shared" si="1157"/>
        <v/>
      </c>
      <c r="T2358" s="39" t="str">
        <f t="shared" si="1158"/>
        <v/>
      </c>
      <c r="U2358" s="40">
        <f t="shared" si="1159"/>
        <v>0</v>
      </c>
      <c r="V2358" s="40">
        <f t="shared" si="1160"/>
        <v>0</v>
      </c>
      <c r="W2358" s="40">
        <f t="shared" si="1161"/>
        <v>0</v>
      </c>
      <c r="X2358" t="str">
        <f t="shared" si="1162"/>
        <v/>
      </c>
      <c r="Y2358" s="40">
        <f t="shared" si="1163"/>
        <v>0</v>
      </c>
      <c r="Z2358" s="40">
        <f t="shared" si="1164"/>
        <v>0</v>
      </c>
      <c r="AA2358" s="40">
        <f t="shared" si="1165"/>
        <v>0</v>
      </c>
      <c r="AB2358" s="40">
        <f t="shared" si="1166"/>
        <v>0</v>
      </c>
      <c r="AC2358" s="40">
        <f t="shared" si="1167"/>
        <v>0</v>
      </c>
      <c r="AD2358" s="39">
        <f t="shared" si="1168"/>
        <v>0</v>
      </c>
      <c r="AE2358" s="39">
        <f t="shared" si="1169"/>
        <v>0</v>
      </c>
      <c r="AF2358" t="str">
        <f t="shared" si="1170"/>
        <v/>
      </c>
      <c r="AG2358" t="str">
        <f t="shared" si="1171"/>
        <v/>
      </c>
      <c r="AH2358" t="str">
        <f t="shared" si="1172"/>
        <v/>
      </c>
      <c r="AJ2358" s="41" t="str">
        <f t="shared" si="1173"/>
        <v/>
      </c>
      <c r="AK2358" s="42" t="str">
        <f t="shared" si="1174"/>
        <v/>
      </c>
      <c r="AL2358" s="41" t="str">
        <f t="shared" si="1175"/>
        <v/>
      </c>
      <c r="AM2358" s="41" t="str">
        <f t="shared" si="1176"/>
        <v/>
      </c>
      <c r="AN2358" s="41" t="str">
        <f t="shared" si="1177"/>
        <v/>
      </c>
      <c r="AO2358" s="42" t="str">
        <f t="shared" si="1178"/>
        <v/>
      </c>
      <c r="AP2358" s="41" t="str">
        <f t="shared" si="1179"/>
        <v/>
      </c>
      <c r="AQ2358" s="41" t="str">
        <f t="shared" si="1180"/>
        <v/>
      </c>
      <c r="AR2358" s="41" t="str">
        <f>IF($AQ2358="","",COUNTIFS(L_ChaveCob,$AQ2358,L_Ausencia,"&gt;"&amp;$W2358)+COUNTIFS($AQ$4:$AQ2358,$AQ2358,$W$4:$W2358,$W2358))</f>
        <v/>
      </c>
      <c r="AS2358" s="42">
        <f t="shared" si="1181"/>
        <v>0</v>
      </c>
      <c r="AT2358" s="42">
        <f t="shared" si="1182"/>
        <v>0</v>
      </c>
      <c r="AU2358" s="42">
        <f t="shared" si="1183"/>
        <v>0</v>
      </c>
    </row>
    <row r="2359" spans="1:47" x14ac:dyDescent="0.2">
      <c r="A2359" s="35"/>
      <c r="B2359" s="36"/>
      <c r="C2359" s="36"/>
      <c r="D2359" s="36"/>
      <c r="E2359" s="37"/>
      <c r="F2359" s="37"/>
      <c r="G2359" s="36"/>
      <c r="H2359" s="36"/>
      <c r="I2359" s="36"/>
      <c r="J2359" s="36"/>
      <c r="K2359" s="37"/>
      <c r="L2359" s="37"/>
      <c r="M2359" s="37"/>
      <c r="N2359" s="38" t="str">
        <f t="shared" si="1152"/>
        <v/>
      </c>
      <c r="O2359" t="str">
        <f t="shared" si="1153"/>
        <v/>
      </c>
      <c r="P2359" t="str">
        <f t="shared" si="1154"/>
        <v/>
      </c>
      <c r="Q2359" t="str">
        <f t="shared" si="1155"/>
        <v/>
      </c>
      <c r="R2359" t="str">
        <f t="shared" si="1156"/>
        <v/>
      </c>
      <c r="S2359" t="str">
        <f t="shared" si="1157"/>
        <v/>
      </c>
      <c r="T2359" s="39" t="str">
        <f t="shared" si="1158"/>
        <v/>
      </c>
      <c r="U2359" s="40">
        <f t="shared" si="1159"/>
        <v>0</v>
      </c>
      <c r="V2359" s="40">
        <f t="shared" si="1160"/>
        <v>0</v>
      </c>
      <c r="W2359" s="40">
        <f t="shared" si="1161"/>
        <v>0</v>
      </c>
      <c r="X2359" t="str">
        <f t="shared" si="1162"/>
        <v/>
      </c>
      <c r="Y2359" s="40">
        <f t="shared" si="1163"/>
        <v>0</v>
      </c>
      <c r="Z2359" s="40">
        <f t="shared" si="1164"/>
        <v>0</v>
      </c>
      <c r="AA2359" s="40">
        <f t="shared" si="1165"/>
        <v>0</v>
      </c>
      <c r="AB2359" s="40">
        <f t="shared" si="1166"/>
        <v>0</v>
      </c>
      <c r="AC2359" s="40">
        <f t="shared" si="1167"/>
        <v>0</v>
      </c>
      <c r="AD2359" s="39">
        <f t="shared" si="1168"/>
        <v>0</v>
      </c>
      <c r="AE2359" s="39">
        <f t="shared" si="1169"/>
        <v>0</v>
      </c>
      <c r="AF2359" t="str">
        <f t="shared" si="1170"/>
        <v/>
      </c>
      <c r="AG2359" t="str">
        <f t="shared" si="1171"/>
        <v/>
      </c>
      <c r="AH2359" t="str">
        <f t="shared" si="1172"/>
        <v/>
      </c>
      <c r="AJ2359" s="41" t="str">
        <f t="shared" si="1173"/>
        <v/>
      </c>
      <c r="AK2359" s="42" t="str">
        <f t="shared" si="1174"/>
        <v/>
      </c>
      <c r="AL2359" s="41" t="str">
        <f t="shared" si="1175"/>
        <v/>
      </c>
      <c r="AM2359" s="41" t="str">
        <f t="shared" si="1176"/>
        <v/>
      </c>
      <c r="AN2359" s="41" t="str">
        <f t="shared" si="1177"/>
        <v/>
      </c>
      <c r="AO2359" s="42" t="str">
        <f t="shared" si="1178"/>
        <v/>
      </c>
      <c r="AP2359" s="41" t="str">
        <f t="shared" si="1179"/>
        <v/>
      </c>
      <c r="AQ2359" s="41" t="str">
        <f t="shared" si="1180"/>
        <v/>
      </c>
      <c r="AR2359" s="41" t="str">
        <f>IF($AQ2359="","",COUNTIFS(L_ChaveCob,$AQ2359,L_Ausencia,"&gt;"&amp;$W2359)+COUNTIFS($AQ$4:$AQ2359,$AQ2359,$W$4:$W2359,$W2359))</f>
        <v/>
      </c>
      <c r="AS2359" s="42">
        <f t="shared" si="1181"/>
        <v>0</v>
      </c>
      <c r="AT2359" s="42">
        <f t="shared" si="1182"/>
        <v>0</v>
      </c>
      <c r="AU2359" s="42">
        <f t="shared" si="1183"/>
        <v>0</v>
      </c>
    </row>
    <row r="2360" spans="1:47" x14ac:dyDescent="0.2">
      <c r="A2360" s="35"/>
      <c r="B2360" s="36"/>
      <c r="C2360" s="36"/>
      <c r="D2360" s="36"/>
      <c r="E2360" s="37"/>
      <c r="F2360" s="37"/>
      <c r="G2360" s="36"/>
      <c r="H2360" s="36"/>
      <c r="I2360" s="36"/>
      <c r="J2360" s="36"/>
      <c r="K2360" s="37"/>
      <c r="L2360" s="37"/>
      <c r="M2360" s="37"/>
      <c r="N2360" s="38" t="str">
        <f t="shared" si="1152"/>
        <v/>
      </c>
      <c r="O2360" t="str">
        <f t="shared" si="1153"/>
        <v/>
      </c>
      <c r="P2360" t="str">
        <f t="shared" si="1154"/>
        <v/>
      </c>
      <c r="Q2360" t="str">
        <f t="shared" si="1155"/>
        <v/>
      </c>
      <c r="R2360" t="str">
        <f t="shared" si="1156"/>
        <v/>
      </c>
      <c r="S2360" t="str">
        <f t="shared" si="1157"/>
        <v/>
      </c>
      <c r="T2360" s="39" t="str">
        <f t="shared" si="1158"/>
        <v/>
      </c>
      <c r="U2360" s="40">
        <f t="shared" si="1159"/>
        <v>0</v>
      </c>
      <c r="V2360" s="40">
        <f t="shared" si="1160"/>
        <v>0</v>
      </c>
      <c r="W2360" s="40">
        <f t="shared" si="1161"/>
        <v>0</v>
      </c>
      <c r="X2360" t="str">
        <f t="shared" si="1162"/>
        <v/>
      </c>
      <c r="Y2360" s="40">
        <f t="shared" si="1163"/>
        <v>0</v>
      </c>
      <c r="Z2360" s="40">
        <f t="shared" si="1164"/>
        <v>0</v>
      </c>
      <c r="AA2360" s="40">
        <f t="shared" si="1165"/>
        <v>0</v>
      </c>
      <c r="AB2360" s="40">
        <f t="shared" si="1166"/>
        <v>0</v>
      </c>
      <c r="AC2360" s="40">
        <f t="shared" si="1167"/>
        <v>0</v>
      </c>
      <c r="AD2360" s="39">
        <f t="shared" si="1168"/>
        <v>0</v>
      </c>
      <c r="AE2360" s="39">
        <f t="shared" si="1169"/>
        <v>0</v>
      </c>
      <c r="AF2360" t="str">
        <f t="shared" si="1170"/>
        <v/>
      </c>
      <c r="AG2360" t="str">
        <f t="shared" si="1171"/>
        <v/>
      </c>
      <c r="AH2360" t="str">
        <f t="shared" si="1172"/>
        <v/>
      </c>
      <c r="AJ2360" s="41" t="str">
        <f t="shared" si="1173"/>
        <v/>
      </c>
      <c r="AK2360" s="42" t="str">
        <f t="shared" si="1174"/>
        <v/>
      </c>
      <c r="AL2360" s="41" t="str">
        <f t="shared" si="1175"/>
        <v/>
      </c>
      <c r="AM2360" s="41" t="str">
        <f t="shared" si="1176"/>
        <v/>
      </c>
      <c r="AN2360" s="41" t="str">
        <f t="shared" si="1177"/>
        <v/>
      </c>
      <c r="AO2360" s="42" t="str">
        <f t="shared" si="1178"/>
        <v/>
      </c>
      <c r="AP2360" s="41" t="str">
        <f t="shared" si="1179"/>
        <v/>
      </c>
      <c r="AQ2360" s="41" t="str">
        <f t="shared" si="1180"/>
        <v/>
      </c>
      <c r="AR2360" s="41" t="str">
        <f>IF($AQ2360="","",COUNTIFS(L_ChaveCob,$AQ2360,L_Ausencia,"&gt;"&amp;$W2360)+COUNTIFS($AQ$4:$AQ2360,$AQ2360,$W$4:$W2360,$W2360))</f>
        <v/>
      </c>
      <c r="AS2360" s="42">
        <f t="shared" si="1181"/>
        <v>0</v>
      </c>
      <c r="AT2360" s="42">
        <f t="shared" si="1182"/>
        <v>0</v>
      </c>
      <c r="AU2360" s="42">
        <f t="shared" si="1183"/>
        <v>0</v>
      </c>
    </row>
    <row r="2361" spans="1:47" x14ac:dyDescent="0.2">
      <c r="A2361" s="35"/>
      <c r="B2361" s="36"/>
      <c r="C2361" s="36"/>
      <c r="D2361" s="36"/>
      <c r="E2361" s="37"/>
      <c r="F2361" s="37"/>
      <c r="G2361" s="36"/>
      <c r="H2361" s="36"/>
      <c r="I2361" s="36"/>
      <c r="J2361" s="36"/>
      <c r="K2361" s="37"/>
      <c r="L2361" s="37"/>
      <c r="M2361" s="37"/>
      <c r="N2361" s="38" t="str">
        <f t="shared" ref="N2361:N2424" si="1184">IF($A2361="","",DATE(YEAR($A2361),MONTH($A2361),1))</f>
        <v/>
      </c>
      <c r="O2361" t="str">
        <f t="shared" ref="O2361:O2424" si="1185">IF(TRIM($B2361)="","",IFERROR(INDEX(C_RG,MATCH(TRIM($B2361),C_Nome,0)),"?"))</f>
        <v/>
      </c>
      <c r="P2361" t="str">
        <f t="shared" ref="P2361:P2424" si="1186">IF($A2361="","",IF(TRIM($B2361)="",P_EquipePostoVago,IF($AJ2361="","",INDEX(V_Equipe,$AJ2361))))</f>
        <v/>
      </c>
      <c r="Q2361" t="str">
        <f t="shared" ref="Q2361:Q2424" si="1187">IF($A2361="","",IF(TRIM($B2361)="","Posto Vago",IF($AJ2361="","",INDEX(V_Contrato,$AJ2361))))</f>
        <v/>
      </c>
      <c r="R2361" t="str">
        <f t="shared" ref="R2361:R2424" si="1188">IF($A2361="","",IF(TRIM($B2361)="",$H2361,IF($AJ2361="","",INDEX(V_Funcao,$AJ2361))))</f>
        <v/>
      </c>
      <c r="S2361" t="str">
        <f t="shared" ref="S2361:S2424" si="1189">IF($A2361="","",IF($I2361&lt;&gt;"",$I2361,IF(TRIM($B2361)="","ADM",IF($AJ2361="","",INDEX(V_Turno,$AJ2361)))))</f>
        <v/>
      </c>
      <c r="T2361" s="39" t="str">
        <f t="shared" ref="T2361:T2424" si="1190">IF(OR($A2361="",$R2361=""),"",IFERROR(INDEX(F_Valor,MATCH($R2361&amp;"|"&amp;SUMPRODUCT(MAX((F_Funcao=$R2361)*(F_Ini&lt;=$A2361)*F_Ini)),F_Chave,0)),""))</f>
        <v/>
      </c>
      <c r="U2361" s="40">
        <f t="shared" ref="U2361:U2424" si="1191">IF(OR($A2361="",$S2361=""),0,IFERROR(INDEX(T_Horas,MATCH($S2361,T_Turno,0),WEEKDAY($A2361,2)),0))</f>
        <v>0</v>
      </c>
      <c r="V2361" s="40">
        <f t="shared" ref="V2361:V2424" si="1192">IF($A2361="",0,MAX(IF($F2361&lt;&gt;"",N($F2361),IF($AN2361="Sim",IF($AK2361&lt;&gt;"",$AK2361,$U2361),$U2361-$W2361))-IF($J2361="Situação Atípica - Presente",N($K2361),0),0))</f>
        <v>0</v>
      </c>
      <c r="W2361" s="40">
        <f t="shared" ref="W2361:W2424" si="1193">IF($A2361="",0,IF($E2361&lt;&gt;"",N($E2361),IF($AL2361="Dia inteiro",$U2361,IF($AL2361="Pelo ponto",IF($AK2361="",$U2361,MAX($U2361-$AK2361,0)),IF(AND($AL2361="Leve atraso",$AO2361&lt;&gt;""),IF(AND($AO2361&gt;P_LeveMin,$AO2361&lt;=P_LeveMax),$AO2361,0),0)))))</f>
        <v>0</v>
      </c>
      <c r="X2361" t="str">
        <f t="shared" ref="X2361:X2424" si="1194">IF($A2361="","",IF(OR($Q2361="Ferista",$Q2361=""),"Não",IF(AND($AL2361="Leve atraso",$W2361&gt;0,$A2361&gt;=P_InicioRegras),"Sim",IF(OR($J2361&lt;&gt;"",$K2361&lt;&gt;"",$L2361&lt;&gt;""),"Não",$AM2361))))</f>
        <v/>
      </c>
      <c r="Y2361" s="40">
        <f t="shared" ref="Y2361:Y2424" si="1195">IF($A2361="",0,IF($Q2361="Ferista",0,IF($X2361="Sim",$W2361,0)+N($K2361)))</f>
        <v>0</v>
      </c>
      <c r="Z2361" s="40">
        <f t="shared" ref="Z2361:Z2424" si="1196">IF($X2361="Sim",$AT2361,0)</f>
        <v>0</v>
      </c>
      <c r="AA2361" s="40">
        <f t="shared" ref="AA2361:AA2424" si="1197">IF($AP2361="",0,MIN(MAX($Y2361-$Z2361,0),SUMIFS(CP_Horas,CP_ChaveFalta,$AP2361,CP_Aprov,"Sim")))</f>
        <v>0</v>
      </c>
      <c r="AB2361" s="40">
        <f t="shared" ref="AB2361:AB2424" si="1198">IF($A2361="",0,MIN(MAX($Y2361-$Z2361-$AA2361,0),N($M2361)))</f>
        <v>0</v>
      </c>
      <c r="AC2361" s="40">
        <f t="shared" ref="AC2361:AC2424" si="1199">IF($A2361="",0,MAX($Y2361-$Z2361-$AA2361-$AB2361,0))</f>
        <v>0</v>
      </c>
      <c r="AD2361" s="39">
        <f t="shared" ref="AD2361:AD2424" si="1200">IF(OR($AC2361=0,$T2361=""),0,$AC2361*24*$T2361)</f>
        <v>0</v>
      </c>
      <c r="AE2361" s="39">
        <f t="shared" ref="AE2361:AE2424" si="1201">IF(OR($A2361="",$T2361=""),0,(IF($AF2361="Justificada",$W2361,0)+N($L2361))*24*$T2361)</f>
        <v>0</v>
      </c>
      <c r="AF2361" t="str">
        <f t="shared" ref="AF2361:AF2424" si="1202">IF($A2361="","",IF($J2361&lt;&gt;"","Situação atípica",IF(AND($AL2361="Leve atraso",$W2361&gt;0),"Leve atraso",IFERROR(INDEX(S_Cat,MATCH($C2361,S_Status,0)),"Outros"))))</f>
        <v/>
      </c>
      <c r="AG2361" t="str">
        <f t="shared" ref="AG2361:AG2424" si="1203">IF($A2361="","",TRIM(IF($Z2361&gt;0,"Ferista cobriu "&amp;TEXT($Z2361,"[h]:mm")&amp;"h. ","")&amp;IF($AA2361&gt;0,"Compensado "&amp;TEXT($AA2361,"[h]:mm")&amp;"h por "&amp;IFERROR(INDEX(CP_Quem,MATCH($AP2361,CP_ChaveFalta,0)),"?")&amp;". ","")&amp;IF($AU2361&gt;0,"Compensação aguardando aprovação ("&amp;TEXT($AU2361,"[h]:mm")&amp;"h). ","")&amp;IF($AB2361&gt;0,"Perdoado por acordo "&amp;TEXT($AB2361,"[h]:mm")&amp;"h. ","")&amp;IF(AND($AP2361&lt;&gt;"",COUNTIF(CP_ChaveQuem,$AP2361)&gt;0),"Horas usadas p/ compensar falta de "&amp;INDEX(CP_Falta,MATCH($AP2361,CP_ChaveQuem,0))&amp;" de "&amp;TEXT(INDEX(CP_DataFalta,MATCH($AP2361,CP_ChaveQuem,0)),"dd/mm")&amp;". ","")&amp;IF(AND($Q2361="Ferista",SUMIFS(L_Ferista,L_Data,$A2361,L_Equipe,$P2361)&gt;0),"Como ferista, cobriu "&amp;TEXT(SUMIFS(L_Ferista,L_Data,$A2361,L_Equipe,$P2361),"[h]:mm")&amp;"h de faltas da equipe. ","")&amp;IF($AC2361&gt;0,"DESCONTA "&amp;TEXT($AC2361,"[h]:mm")&amp;"h ("&amp;$AF2361&amp;").","")))</f>
        <v/>
      </c>
      <c r="AH2361" t="str">
        <f t="shared" ref="AH2361:AH2424" si="1204">IF($A2361="","",IF($O2361="?","CADASTRO: funcionário não está no Cadastro",IF(AND($O2361&lt;&gt;"",$AJ2361=""),"CADASTRO: sem vigência (função/turno) nesta data",IF(AND($AP2361&lt;&gt;"",COUNTIF(L_ChavePD,$AP2361)&gt;1),"DUPLICADO: mesma pessoa 2x no dia",IF($A2361&lt;P_InicioRegras,"",IF(AND($C2361="Horas Compensadas",COUNTIF(CP_ChaveQuem,$AP2361)=0),"VINCULAR: registrar na aba Compensações de quem é a falta",IF($AU2361&gt;0,"APROVAR: compensação pendente na aba Compensações",IF(AND($AQ2361&lt;&gt;"",$AS2361&gt;0,$AT2361&lt;$W2361,$AC2361&gt;0),"FERISTA: horas do ferista não cobriram toda a falta",IF(AND($AL2361="Pelo ponto",$AK2361="",$E2361="",$X2361="Sim"),"PONTO: sem ponto nem horas manuais — descontando jornada cheia",IF(AND($AL2361="Leve atraso",$E2361="",N($AO2361)&gt;P_LeveMax),"CLASSIFICAR: ponto mostra atraso &gt; 30 min — trocar o Status",IF($AF2361="Leve atraso","AJUSTAR STATUS: atraso lançado como Horas Trabalhadas",IF(AND(N($K2361)&gt;0,$G2361=""),"OBSERVAÇÃO: desconto extra sem observação",IF(AND($J2361&lt;&gt;"",N($K2361)+N($L2361)&gt;$U2361),"CONFERIR: horas manuais maiores que a jornada","")))))))))))))</f>
        <v/>
      </c>
      <c r="AJ2361" s="41" t="str">
        <f t="shared" ref="AJ2361:AJ2424" si="1205">IF(OR($A2361="",$O2361="",$O2361="?"),"",IFERROR(MATCH($O2361&amp;"|"&amp;SUMPRODUCT(MAX((V_RG=$O2361)*(V_Ini&lt;=$A2361)*V_Ini)),V_Chave,0),""))</f>
        <v/>
      </c>
      <c r="AK2361" s="42" t="str">
        <f t="shared" ref="AK2361:AK2424" si="1206">IF(ISNUMBER(SEARCH(" = ",$D2361)),IFERROR(TIMEVALUE(TRIM(RIGHT($D2361,5))),""),"")</f>
        <v/>
      </c>
      <c r="AL2361" s="41" t="str">
        <f t="shared" ref="AL2361:AL2424" si="1207">IF($C2361="","",IFERROR(INDEX(S_Modo,MATCH($C2361,S_Status,0)),"Não"))</f>
        <v/>
      </c>
      <c r="AM2361" s="41" t="str">
        <f t="shared" ref="AM2361:AM2424" si="1208">IF($C2361="","",IFERROR(INDEX(S_Conta,MATCH($C2361,S_Status,0)),"Não"))</f>
        <v/>
      </c>
      <c r="AN2361" s="41" t="str">
        <f t="shared" ref="AN2361:AN2424" si="1209">IF($C2361="","",IFERROR(INDEX(S_Trab,MATCH($C2361,S_Status,0)),"Não"))</f>
        <v/>
      </c>
      <c r="AO2361" s="42" t="str">
        <f t="shared" ref="AO2361:AO2424" si="1210">IF(OR($A2361="",$AK2361=""),"",$U2361-$AK2361-IF($J2361&lt;&gt;"Situação Atípica - Presente",N($K2361)+N($L2361),0))</f>
        <v/>
      </c>
      <c r="AP2361" s="41" t="str">
        <f t="shared" ref="AP2361:AP2424" si="1211">IF(OR($A2361="",TRIM($B2361)=""),"",TRIM($B2361)&amp;"|"&amp;$A2361)</f>
        <v/>
      </c>
      <c r="AQ2361" s="41" t="str">
        <f t="shared" ref="AQ2361:AQ2424" si="1212">IF(AND(P_CoberturaAuto="Sim",$A2361&lt;&gt;"",$A2361&gt;=P_InicioRegras,$Q2361="Normal / Fixo",$R2361&lt;&gt;"",ISERROR(SEARCH("ENCARREGADO",$R2361)),$AM2361="Sim",$W2361&gt;0),$A2361&amp;"|"&amp;$P2361,"")</f>
        <v/>
      </c>
      <c r="AR2361" s="41" t="str">
        <f>IF($AQ2361="","",COUNTIFS(L_ChaveCob,$AQ2361,L_Ausencia,"&gt;"&amp;$W2361)+COUNTIFS($AQ$4:$AQ2361,$AQ2361,$W$4:$W2361,$W2361))</f>
        <v/>
      </c>
      <c r="AS2361" s="42">
        <f t="shared" ref="AS2361:AS2424" si="1213">IF($AQ2361="",0,SUMIFS(L_Trab,L_Data,$A2361,L_Equipe,$P2361,L_Contrato,"Ferista",L_Status,"&lt;&gt;Remanejamento"))</f>
        <v>0</v>
      </c>
      <c r="AT2361" s="42">
        <f t="shared" ref="AT2361:AT2424" si="1214">IF(OR($AQ2361="",$AS2361=0),0,MAX(MIN($W2361,$AS2361-SUMIFS(L_Ausencia,L_ChaveCob,$AQ2361,L_OrdemCob,"&lt;"&amp;$AR2361)),0))</f>
        <v>0</v>
      </c>
      <c r="AU2361" s="42">
        <f t="shared" ref="AU2361:AU2424" si="1215">IF($AP2361="",0,SUMIFS(CP_Horas,CP_ChaveFalta,$AP2361,CP_Aprov,"&lt;&gt;Sim"))</f>
        <v>0</v>
      </c>
    </row>
    <row r="2362" spans="1:47" x14ac:dyDescent="0.2">
      <c r="A2362" s="35"/>
      <c r="B2362" s="36"/>
      <c r="C2362" s="36"/>
      <c r="D2362" s="36"/>
      <c r="E2362" s="37"/>
      <c r="F2362" s="37"/>
      <c r="G2362" s="36"/>
      <c r="H2362" s="36"/>
      <c r="I2362" s="36"/>
      <c r="J2362" s="36"/>
      <c r="K2362" s="37"/>
      <c r="L2362" s="37"/>
      <c r="M2362" s="37"/>
      <c r="N2362" s="38" t="str">
        <f t="shared" si="1184"/>
        <v/>
      </c>
      <c r="O2362" t="str">
        <f t="shared" si="1185"/>
        <v/>
      </c>
      <c r="P2362" t="str">
        <f t="shared" si="1186"/>
        <v/>
      </c>
      <c r="Q2362" t="str">
        <f t="shared" si="1187"/>
        <v/>
      </c>
      <c r="R2362" t="str">
        <f t="shared" si="1188"/>
        <v/>
      </c>
      <c r="S2362" t="str">
        <f t="shared" si="1189"/>
        <v/>
      </c>
      <c r="T2362" s="39" t="str">
        <f t="shared" si="1190"/>
        <v/>
      </c>
      <c r="U2362" s="40">
        <f t="shared" si="1191"/>
        <v>0</v>
      </c>
      <c r="V2362" s="40">
        <f t="shared" si="1192"/>
        <v>0</v>
      </c>
      <c r="W2362" s="40">
        <f t="shared" si="1193"/>
        <v>0</v>
      </c>
      <c r="X2362" t="str">
        <f t="shared" si="1194"/>
        <v/>
      </c>
      <c r="Y2362" s="40">
        <f t="shared" si="1195"/>
        <v>0</v>
      </c>
      <c r="Z2362" s="40">
        <f t="shared" si="1196"/>
        <v>0</v>
      </c>
      <c r="AA2362" s="40">
        <f t="shared" si="1197"/>
        <v>0</v>
      </c>
      <c r="AB2362" s="40">
        <f t="shared" si="1198"/>
        <v>0</v>
      </c>
      <c r="AC2362" s="40">
        <f t="shared" si="1199"/>
        <v>0</v>
      </c>
      <c r="AD2362" s="39">
        <f t="shared" si="1200"/>
        <v>0</v>
      </c>
      <c r="AE2362" s="39">
        <f t="shared" si="1201"/>
        <v>0</v>
      </c>
      <c r="AF2362" t="str">
        <f t="shared" si="1202"/>
        <v/>
      </c>
      <c r="AG2362" t="str">
        <f t="shared" si="1203"/>
        <v/>
      </c>
      <c r="AH2362" t="str">
        <f t="shared" si="1204"/>
        <v/>
      </c>
      <c r="AJ2362" s="41" t="str">
        <f t="shared" si="1205"/>
        <v/>
      </c>
      <c r="AK2362" s="42" t="str">
        <f t="shared" si="1206"/>
        <v/>
      </c>
      <c r="AL2362" s="41" t="str">
        <f t="shared" si="1207"/>
        <v/>
      </c>
      <c r="AM2362" s="41" t="str">
        <f t="shared" si="1208"/>
        <v/>
      </c>
      <c r="AN2362" s="41" t="str">
        <f t="shared" si="1209"/>
        <v/>
      </c>
      <c r="AO2362" s="42" t="str">
        <f t="shared" si="1210"/>
        <v/>
      </c>
      <c r="AP2362" s="41" t="str">
        <f t="shared" si="1211"/>
        <v/>
      </c>
      <c r="AQ2362" s="41" t="str">
        <f t="shared" si="1212"/>
        <v/>
      </c>
      <c r="AR2362" s="41" t="str">
        <f>IF($AQ2362="","",COUNTIFS(L_ChaveCob,$AQ2362,L_Ausencia,"&gt;"&amp;$W2362)+COUNTIFS($AQ$4:$AQ2362,$AQ2362,$W$4:$W2362,$W2362))</f>
        <v/>
      </c>
      <c r="AS2362" s="42">
        <f t="shared" si="1213"/>
        <v>0</v>
      </c>
      <c r="AT2362" s="42">
        <f t="shared" si="1214"/>
        <v>0</v>
      </c>
      <c r="AU2362" s="42">
        <f t="shared" si="1215"/>
        <v>0</v>
      </c>
    </row>
    <row r="2363" spans="1:47" x14ac:dyDescent="0.2">
      <c r="A2363" s="35"/>
      <c r="B2363" s="36"/>
      <c r="C2363" s="36"/>
      <c r="D2363" s="36"/>
      <c r="E2363" s="37"/>
      <c r="F2363" s="37"/>
      <c r="G2363" s="36"/>
      <c r="H2363" s="36"/>
      <c r="I2363" s="36"/>
      <c r="J2363" s="36"/>
      <c r="K2363" s="37"/>
      <c r="L2363" s="37"/>
      <c r="M2363" s="37"/>
      <c r="N2363" s="38" t="str">
        <f t="shared" si="1184"/>
        <v/>
      </c>
      <c r="O2363" t="str">
        <f t="shared" si="1185"/>
        <v/>
      </c>
      <c r="P2363" t="str">
        <f t="shared" si="1186"/>
        <v/>
      </c>
      <c r="Q2363" t="str">
        <f t="shared" si="1187"/>
        <v/>
      </c>
      <c r="R2363" t="str">
        <f t="shared" si="1188"/>
        <v/>
      </c>
      <c r="S2363" t="str">
        <f t="shared" si="1189"/>
        <v/>
      </c>
      <c r="T2363" s="39" t="str">
        <f t="shared" si="1190"/>
        <v/>
      </c>
      <c r="U2363" s="40">
        <f t="shared" si="1191"/>
        <v>0</v>
      </c>
      <c r="V2363" s="40">
        <f t="shared" si="1192"/>
        <v>0</v>
      </c>
      <c r="W2363" s="40">
        <f t="shared" si="1193"/>
        <v>0</v>
      </c>
      <c r="X2363" t="str">
        <f t="shared" si="1194"/>
        <v/>
      </c>
      <c r="Y2363" s="40">
        <f t="shared" si="1195"/>
        <v>0</v>
      </c>
      <c r="Z2363" s="40">
        <f t="shared" si="1196"/>
        <v>0</v>
      </c>
      <c r="AA2363" s="40">
        <f t="shared" si="1197"/>
        <v>0</v>
      </c>
      <c r="AB2363" s="40">
        <f t="shared" si="1198"/>
        <v>0</v>
      </c>
      <c r="AC2363" s="40">
        <f t="shared" si="1199"/>
        <v>0</v>
      </c>
      <c r="AD2363" s="39">
        <f t="shared" si="1200"/>
        <v>0</v>
      </c>
      <c r="AE2363" s="39">
        <f t="shared" si="1201"/>
        <v>0</v>
      </c>
      <c r="AF2363" t="str">
        <f t="shared" si="1202"/>
        <v/>
      </c>
      <c r="AG2363" t="str">
        <f t="shared" si="1203"/>
        <v/>
      </c>
      <c r="AH2363" t="str">
        <f t="shared" si="1204"/>
        <v/>
      </c>
      <c r="AJ2363" s="41" t="str">
        <f t="shared" si="1205"/>
        <v/>
      </c>
      <c r="AK2363" s="42" t="str">
        <f t="shared" si="1206"/>
        <v/>
      </c>
      <c r="AL2363" s="41" t="str">
        <f t="shared" si="1207"/>
        <v/>
      </c>
      <c r="AM2363" s="41" t="str">
        <f t="shared" si="1208"/>
        <v/>
      </c>
      <c r="AN2363" s="41" t="str">
        <f t="shared" si="1209"/>
        <v/>
      </c>
      <c r="AO2363" s="42" t="str">
        <f t="shared" si="1210"/>
        <v/>
      </c>
      <c r="AP2363" s="41" t="str">
        <f t="shared" si="1211"/>
        <v/>
      </c>
      <c r="AQ2363" s="41" t="str">
        <f t="shared" si="1212"/>
        <v/>
      </c>
      <c r="AR2363" s="41" t="str">
        <f>IF($AQ2363="","",COUNTIFS(L_ChaveCob,$AQ2363,L_Ausencia,"&gt;"&amp;$W2363)+COUNTIFS($AQ$4:$AQ2363,$AQ2363,$W$4:$W2363,$W2363))</f>
        <v/>
      </c>
      <c r="AS2363" s="42">
        <f t="shared" si="1213"/>
        <v>0</v>
      </c>
      <c r="AT2363" s="42">
        <f t="shared" si="1214"/>
        <v>0</v>
      </c>
      <c r="AU2363" s="42">
        <f t="shared" si="1215"/>
        <v>0</v>
      </c>
    </row>
    <row r="2364" spans="1:47" x14ac:dyDescent="0.2">
      <c r="A2364" s="35"/>
      <c r="B2364" s="36"/>
      <c r="C2364" s="36"/>
      <c r="D2364" s="36"/>
      <c r="E2364" s="37"/>
      <c r="F2364" s="37"/>
      <c r="G2364" s="36"/>
      <c r="H2364" s="36"/>
      <c r="I2364" s="36"/>
      <c r="J2364" s="36"/>
      <c r="K2364" s="37"/>
      <c r="L2364" s="37"/>
      <c r="M2364" s="37"/>
      <c r="N2364" s="38" t="str">
        <f t="shared" si="1184"/>
        <v/>
      </c>
      <c r="O2364" t="str">
        <f t="shared" si="1185"/>
        <v/>
      </c>
      <c r="P2364" t="str">
        <f t="shared" si="1186"/>
        <v/>
      </c>
      <c r="Q2364" t="str">
        <f t="shared" si="1187"/>
        <v/>
      </c>
      <c r="R2364" t="str">
        <f t="shared" si="1188"/>
        <v/>
      </c>
      <c r="S2364" t="str">
        <f t="shared" si="1189"/>
        <v/>
      </c>
      <c r="T2364" s="39" t="str">
        <f t="shared" si="1190"/>
        <v/>
      </c>
      <c r="U2364" s="40">
        <f t="shared" si="1191"/>
        <v>0</v>
      </c>
      <c r="V2364" s="40">
        <f t="shared" si="1192"/>
        <v>0</v>
      </c>
      <c r="W2364" s="40">
        <f t="shared" si="1193"/>
        <v>0</v>
      </c>
      <c r="X2364" t="str">
        <f t="shared" si="1194"/>
        <v/>
      </c>
      <c r="Y2364" s="40">
        <f t="shared" si="1195"/>
        <v>0</v>
      </c>
      <c r="Z2364" s="40">
        <f t="shared" si="1196"/>
        <v>0</v>
      </c>
      <c r="AA2364" s="40">
        <f t="shared" si="1197"/>
        <v>0</v>
      </c>
      <c r="AB2364" s="40">
        <f t="shared" si="1198"/>
        <v>0</v>
      </c>
      <c r="AC2364" s="40">
        <f t="shared" si="1199"/>
        <v>0</v>
      </c>
      <c r="AD2364" s="39">
        <f t="shared" si="1200"/>
        <v>0</v>
      </c>
      <c r="AE2364" s="39">
        <f t="shared" si="1201"/>
        <v>0</v>
      </c>
      <c r="AF2364" t="str">
        <f t="shared" si="1202"/>
        <v/>
      </c>
      <c r="AG2364" t="str">
        <f t="shared" si="1203"/>
        <v/>
      </c>
      <c r="AH2364" t="str">
        <f t="shared" si="1204"/>
        <v/>
      </c>
      <c r="AJ2364" s="41" t="str">
        <f t="shared" si="1205"/>
        <v/>
      </c>
      <c r="AK2364" s="42" t="str">
        <f t="shared" si="1206"/>
        <v/>
      </c>
      <c r="AL2364" s="41" t="str">
        <f t="shared" si="1207"/>
        <v/>
      </c>
      <c r="AM2364" s="41" t="str">
        <f t="shared" si="1208"/>
        <v/>
      </c>
      <c r="AN2364" s="41" t="str">
        <f t="shared" si="1209"/>
        <v/>
      </c>
      <c r="AO2364" s="42" t="str">
        <f t="shared" si="1210"/>
        <v/>
      </c>
      <c r="AP2364" s="41" t="str">
        <f t="shared" si="1211"/>
        <v/>
      </c>
      <c r="AQ2364" s="41" t="str">
        <f t="shared" si="1212"/>
        <v/>
      </c>
      <c r="AR2364" s="41" t="str">
        <f>IF($AQ2364="","",COUNTIFS(L_ChaveCob,$AQ2364,L_Ausencia,"&gt;"&amp;$W2364)+COUNTIFS($AQ$4:$AQ2364,$AQ2364,$W$4:$W2364,$W2364))</f>
        <v/>
      </c>
      <c r="AS2364" s="42">
        <f t="shared" si="1213"/>
        <v>0</v>
      </c>
      <c r="AT2364" s="42">
        <f t="shared" si="1214"/>
        <v>0</v>
      </c>
      <c r="AU2364" s="42">
        <f t="shared" si="1215"/>
        <v>0</v>
      </c>
    </row>
    <row r="2365" spans="1:47" x14ac:dyDescent="0.2">
      <c r="A2365" s="35"/>
      <c r="B2365" s="36"/>
      <c r="C2365" s="36"/>
      <c r="D2365" s="36"/>
      <c r="E2365" s="37"/>
      <c r="F2365" s="37"/>
      <c r="G2365" s="36"/>
      <c r="H2365" s="36"/>
      <c r="I2365" s="36"/>
      <c r="J2365" s="36"/>
      <c r="K2365" s="37"/>
      <c r="L2365" s="37"/>
      <c r="M2365" s="37"/>
      <c r="N2365" s="38" t="str">
        <f t="shared" si="1184"/>
        <v/>
      </c>
      <c r="O2365" t="str">
        <f t="shared" si="1185"/>
        <v/>
      </c>
      <c r="P2365" t="str">
        <f t="shared" si="1186"/>
        <v/>
      </c>
      <c r="Q2365" t="str">
        <f t="shared" si="1187"/>
        <v/>
      </c>
      <c r="R2365" t="str">
        <f t="shared" si="1188"/>
        <v/>
      </c>
      <c r="S2365" t="str">
        <f t="shared" si="1189"/>
        <v/>
      </c>
      <c r="T2365" s="39" t="str">
        <f t="shared" si="1190"/>
        <v/>
      </c>
      <c r="U2365" s="40">
        <f t="shared" si="1191"/>
        <v>0</v>
      </c>
      <c r="V2365" s="40">
        <f t="shared" si="1192"/>
        <v>0</v>
      </c>
      <c r="W2365" s="40">
        <f t="shared" si="1193"/>
        <v>0</v>
      </c>
      <c r="X2365" t="str">
        <f t="shared" si="1194"/>
        <v/>
      </c>
      <c r="Y2365" s="40">
        <f t="shared" si="1195"/>
        <v>0</v>
      </c>
      <c r="Z2365" s="40">
        <f t="shared" si="1196"/>
        <v>0</v>
      </c>
      <c r="AA2365" s="40">
        <f t="shared" si="1197"/>
        <v>0</v>
      </c>
      <c r="AB2365" s="40">
        <f t="shared" si="1198"/>
        <v>0</v>
      </c>
      <c r="AC2365" s="40">
        <f t="shared" si="1199"/>
        <v>0</v>
      </c>
      <c r="AD2365" s="39">
        <f t="shared" si="1200"/>
        <v>0</v>
      </c>
      <c r="AE2365" s="39">
        <f t="shared" si="1201"/>
        <v>0</v>
      </c>
      <c r="AF2365" t="str">
        <f t="shared" si="1202"/>
        <v/>
      </c>
      <c r="AG2365" t="str">
        <f t="shared" si="1203"/>
        <v/>
      </c>
      <c r="AH2365" t="str">
        <f t="shared" si="1204"/>
        <v/>
      </c>
      <c r="AJ2365" s="41" t="str">
        <f t="shared" si="1205"/>
        <v/>
      </c>
      <c r="AK2365" s="42" t="str">
        <f t="shared" si="1206"/>
        <v/>
      </c>
      <c r="AL2365" s="41" t="str">
        <f t="shared" si="1207"/>
        <v/>
      </c>
      <c r="AM2365" s="41" t="str">
        <f t="shared" si="1208"/>
        <v/>
      </c>
      <c r="AN2365" s="41" t="str">
        <f t="shared" si="1209"/>
        <v/>
      </c>
      <c r="AO2365" s="42" t="str">
        <f t="shared" si="1210"/>
        <v/>
      </c>
      <c r="AP2365" s="41" t="str">
        <f t="shared" si="1211"/>
        <v/>
      </c>
      <c r="AQ2365" s="41" t="str">
        <f t="shared" si="1212"/>
        <v/>
      </c>
      <c r="AR2365" s="41" t="str">
        <f>IF($AQ2365="","",COUNTIFS(L_ChaveCob,$AQ2365,L_Ausencia,"&gt;"&amp;$W2365)+COUNTIFS($AQ$4:$AQ2365,$AQ2365,$W$4:$W2365,$W2365))</f>
        <v/>
      </c>
      <c r="AS2365" s="42">
        <f t="shared" si="1213"/>
        <v>0</v>
      </c>
      <c r="AT2365" s="42">
        <f t="shared" si="1214"/>
        <v>0</v>
      </c>
      <c r="AU2365" s="42">
        <f t="shared" si="1215"/>
        <v>0</v>
      </c>
    </row>
    <row r="2366" spans="1:47" x14ac:dyDescent="0.2">
      <c r="A2366" s="35"/>
      <c r="B2366" s="36"/>
      <c r="C2366" s="36"/>
      <c r="D2366" s="36"/>
      <c r="E2366" s="37"/>
      <c r="F2366" s="37"/>
      <c r="G2366" s="36"/>
      <c r="H2366" s="36"/>
      <c r="I2366" s="36"/>
      <c r="J2366" s="36"/>
      <c r="K2366" s="37"/>
      <c r="L2366" s="37"/>
      <c r="M2366" s="37"/>
      <c r="N2366" s="38" t="str">
        <f t="shared" si="1184"/>
        <v/>
      </c>
      <c r="O2366" t="str">
        <f t="shared" si="1185"/>
        <v/>
      </c>
      <c r="P2366" t="str">
        <f t="shared" si="1186"/>
        <v/>
      </c>
      <c r="Q2366" t="str">
        <f t="shared" si="1187"/>
        <v/>
      </c>
      <c r="R2366" t="str">
        <f t="shared" si="1188"/>
        <v/>
      </c>
      <c r="S2366" t="str">
        <f t="shared" si="1189"/>
        <v/>
      </c>
      <c r="T2366" s="39" t="str">
        <f t="shared" si="1190"/>
        <v/>
      </c>
      <c r="U2366" s="40">
        <f t="shared" si="1191"/>
        <v>0</v>
      </c>
      <c r="V2366" s="40">
        <f t="shared" si="1192"/>
        <v>0</v>
      </c>
      <c r="W2366" s="40">
        <f t="shared" si="1193"/>
        <v>0</v>
      </c>
      <c r="X2366" t="str">
        <f t="shared" si="1194"/>
        <v/>
      </c>
      <c r="Y2366" s="40">
        <f t="shared" si="1195"/>
        <v>0</v>
      </c>
      <c r="Z2366" s="40">
        <f t="shared" si="1196"/>
        <v>0</v>
      </c>
      <c r="AA2366" s="40">
        <f t="shared" si="1197"/>
        <v>0</v>
      </c>
      <c r="AB2366" s="40">
        <f t="shared" si="1198"/>
        <v>0</v>
      </c>
      <c r="AC2366" s="40">
        <f t="shared" si="1199"/>
        <v>0</v>
      </c>
      <c r="AD2366" s="39">
        <f t="shared" si="1200"/>
        <v>0</v>
      </c>
      <c r="AE2366" s="39">
        <f t="shared" si="1201"/>
        <v>0</v>
      </c>
      <c r="AF2366" t="str">
        <f t="shared" si="1202"/>
        <v/>
      </c>
      <c r="AG2366" t="str">
        <f t="shared" si="1203"/>
        <v/>
      </c>
      <c r="AH2366" t="str">
        <f t="shared" si="1204"/>
        <v/>
      </c>
      <c r="AJ2366" s="41" t="str">
        <f t="shared" si="1205"/>
        <v/>
      </c>
      <c r="AK2366" s="42" t="str">
        <f t="shared" si="1206"/>
        <v/>
      </c>
      <c r="AL2366" s="41" t="str">
        <f t="shared" si="1207"/>
        <v/>
      </c>
      <c r="AM2366" s="41" t="str">
        <f t="shared" si="1208"/>
        <v/>
      </c>
      <c r="AN2366" s="41" t="str">
        <f t="shared" si="1209"/>
        <v/>
      </c>
      <c r="AO2366" s="42" t="str">
        <f t="shared" si="1210"/>
        <v/>
      </c>
      <c r="AP2366" s="41" t="str">
        <f t="shared" si="1211"/>
        <v/>
      </c>
      <c r="AQ2366" s="41" t="str">
        <f t="shared" si="1212"/>
        <v/>
      </c>
      <c r="AR2366" s="41" t="str">
        <f>IF($AQ2366="","",COUNTIFS(L_ChaveCob,$AQ2366,L_Ausencia,"&gt;"&amp;$W2366)+COUNTIFS($AQ$4:$AQ2366,$AQ2366,$W$4:$W2366,$W2366))</f>
        <v/>
      </c>
      <c r="AS2366" s="42">
        <f t="shared" si="1213"/>
        <v>0</v>
      </c>
      <c r="AT2366" s="42">
        <f t="shared" si="1214"/>
        <v>0</v>
      </c>
      <c r="AU2366" s="42">
        <f t="shared" si="1215"/>
        <v>0</v>
      </c>
    </row>
    <row r="2367" spans="1:47" x14ac:dyDescent="0.2">
      <c r="A2367" s="35"/>
      <c r="B2367" s="36"/>
      <c r="C2367" s="36"/>
      <c r="D2367" s="36"/>
      <c r="E2367" s="37"/>
      <c r="F2367" s="37"/>
      <c r="G2367" s="36"/>
      <c r="H2367" s="36"/>
      <c r="I2367" s="36"/>
      <c r="J2367" s="36"/>
      <c r="K2367" s="37"/>
      <c r="L2367" s="37"/>
      <c r="M2367" s="37"/>
      <c r="N2367" s="38" t="str">
        <f t="shared" si="1184"/>
        <v/>
      </c>
      <c r="O2367" t="str">
        <f t="shared" si="1185"/>
        <v/>
      </c>
      <c r="P2367" t="str">
        <f t="shared" si="1186"/>
        <v/>
      </c>
      <c r="Q2367" t="str">
        <f t="shared" si="1187"/>
        <v/>
      </c>
      <c r="R2367" t="str">
        <f t="shared" si="1188"/>
        <v/>
      </c>
      <c r="S2367" t="str">
        <f t="shared" si="1189"/>
        <v/>
      </c>
      <c r="T2367" s="39" t="str">
        <f t="shared" si="1190"/>
        <v/>
      </c>
      <c r="U2367" s="40">
        <f t="shared" si="1191"/>
        <v>0</v>
      </c>
      <c r="V2367" s="40">
        <f t="shared" si="1192"/>
        <v>0</v>
      </c>
      <c r="W2367" s="40">
        <f t="shared" si="1193"/>
        <v>0</v>
      </c>
      <c r="X2367" t="str">
        <f t="shared" si="1194"/>
        <v/>
      </c>
      <c r="Y2367" s="40">
        <f t="shared" si="1195"/>
        <v>0</v>
      </c>
      <c r="Z2367" s="40">
        <f t="shared" si="1196"/>
        <v>0</v>
      </c>
      <c r="AA2367" s="40">
        <f t="shared" si="1197"/>
        <v>0</v>
      </c>
      <c r="AB2367" s="40">
        <f t="shared" si="1198"/>
        <v>0</v>
      </c>
      <c r="AC2367" s="40">
        <f t="shared" si="1199"/>
        <v>0</v>
      </c>
      <c r="AD2367" s="39">
        <f t="shared" si="1200"/>
        <v>0</v>
      </c>
      <c r="AE2367" s="39">
        <f t="shared" si="1201"/>
        <v>0</v>
      </c>
      <c r="AF2367" t="str">
        <f t="shared" si="1202"/>
        <v/>
      </c>
      <c r="AG2367" t="str">
        <f t="shared" si="1203"/>
        <v/>
      </c>
      <c r="AH2367" t="str">
        <f t="shared" si="1204"/>
        <v/>
      </c>
      <c r="AJ2367" s="41" t="str">
        <f t="shared" si="1205"/>
        <v/>
      </c>
      <c r="AK2367" s="42" t="str">
        <f t="shared" si="1206"/>
        <v/>
      </c>
      <c r="AL2367" s="41" t="str">
        <f t="shared" si="1207"/>
        <v/>
      </c>
      <c r="AM2367" s="41" t="str">
        <f t="shared" si="1208"/>
        <v/>
      </c>
      <c r="AN2367" s="41" t="str">
        <f t="shared" si="1209"/>
        <v/>
      </c>
      <c r="AO2367" s="42" t="str">
        <f t="shared" si="1210"/>
        <v/>
      </c>
      <c r="AP2367" s="41" t="str">
        <f t="shared" si="1211"/>
        <v/>
      </c>
      <c r="AQ2367" s="41" t="str">
        <f t="shared" si="1212"/>
        <v/>
      </c>
      <c r="AR2367" s="41" t="str">
        <f>IF($AQ2367="","",COUNTIFS(L_ChaveCob,$AQ2367,L_Ausencia,"&gt;"&amp;$W2367)+COUNTIFS($AQ$4:$AQ2367,$AQ2367,$W$4:$W2367,$W2367))</f>
        <v/>
      </c>
      <c r="AS2367" s="42">
        <f t="shared" si="1213"/>
        <v>0</v>
      </c>
      <c r="AT2367" s="42">
        <f t="shared" si="1214"/>
        <v>0</v>
      </c>
      <c r="AU2367" s="42">
        <f t="shared" si="1215"/>
        <v>0</v>
      </c>
    </row>
    <row r="2368" spans="1:47" x14ac:dyDescent="0.2">
      <c r="A2368" s="35"/>
      <c r="B2368" s="36"/>
      <c r="C2368" s="36"/>
      <c r="D2368" s="36"/>
      <c r="E2368" s="37"/>
      <c r="F2368" s="37"/>
      <c r="G2368" s="36"/>
      <c r="H2368" s="36"/>
      <c r="I2368" s="36"/>
      <c r="J2368" s="36"/>
      <c r="K2368" s="37"/>
      <c r="L2368" s="37"/>
      <c r="M2368" s="37"/>
      <c r="N2368" s="38" t="str">
        <f t="shared" si="1184"/>
        <v/>
      </c>
      <c r="O2368" t="str">
        <f t="shared" si="1185"/>
        <v/>
      </c>
      <c r="P2368" t="str">
        <f t="shared" si="1186"/>
        <v/>
      </c>
      <c r="Q2368" t="str">
        <f t="shared" si="1187"/>
        <v/>
      </c>
      <c r="R2368" t="str">
        <f t="shared" si="1188"/>
        <v/>
      </c>
      <c r="S2368" t="str">
        <f t="shared" si="1189"/>
        <v/>
      </c>
      <c r="T2368" s="39" t="str">
        <f t="shared" si="1190"/>
        <v/>
      </c>
      <c r="U2368" s="40">
        <f t="shared" si="1191"/>
        <v>0</v>
      </c>
      <c r="V2368" s="40">
        <f t="shared" si="1192"/>
        <v>0</v>
      </c>
      <c r="W2368" s="40">
        <f t="shared" si="1193"/>
        <v>0</v>
      </c>
      <c r="X2368" t="str">
        <f t="shared" si="1194"/>
        <v/>
      </c>
      <c r="Y2368" s="40">
        <f t="shared" si="1195"/>
        <v>0</v>
      </c>
      <c r="Z2368" s="40">
        <f t="shared" si="1196"/>
        <v>0</v>
      </c>
      <c r="AA2368" s="40">
        <f t="shared" si="1197"/>
        <v>0</v>
      </c>
      <c r="AB2368" s="40">
        <f t="shared" si="1198"/>
        <v>0</v>
      </c>
      <c r="AC2368" s="40">
        <f t="shared" si="1199"/>
        <v>0</v>
      </c>
      <c r="AD2368" s="39">
        <f t="shared" si="1200"/>
        <v>0</v>
      </c>
      <c r="AE2368" s="39">
        <f t="shared" si="1201"/>
        <v>0</v>
      </c>
      <c r="AF2368" t="str">
        <f t="shared" si="1202"/>
        <v/>
      </c>
      <c r="AG2368" t="str">
        <f t="shared" si="1203"/>
        <v/>
      </c>
      <c r="AH2368" t="str">
        <f t="shared" si="1204"/>
        <v/>
      </c>
      <c r="AJ2368" s="41" t="str">
        <f t="shared" si="1205"/>
        <v/>
      </c>
      <c r="AK2368" s="42" t="str">
        <f t="shared" si="1206"/>
        <v/>
      </c>
      <c r="AL2368" s="41" t="str">
        <f t="shared" si="1207"/>
        <v/>
      </c>
      <c r="AM2368" s="41" t="str">
        <f t="shared" si="1208"/>
        <v/>
      </c>
      <c r="AN2368" s="41" t="str">
        <f t="shared" si="1209"/>
        <v/>
      </c>
      <c r="AO2368" s="42" t="str">
        <f t="shared" si="1210"/>
        <v/>
      </c>
      <c r="AP2368" s="41" t="str">
        <f t="shared" si="1211"/>
        <v/>
      </c>
      <c r="AQ2368" s="41" t="str">
        <f t="shared" si="1212"/>
        <v/>
      </c>
      <c r="AR2368" s="41" t="str">
        <f>IF($AQ2368="","",COUNTIFS(L_ChaveCob,$AQ2368,L_Ausencia,"&gt;"&amp;$W2368)+COUNTIFS($AQ$4:$AQ2368,$AQ2368,$W$4:$W2368,$W2368))</f>
        <v/>
      </c>
      <c r="AS2368" s="42">
        <f t="shared" si="1213"/>
        <v>0</v>
      </c>
      <c r="AT2368" s="42">
        <f t="shared" si="1214"/>
        <v>0</v>
      </c>
      <c r="AU2368" s="42">
        <f t="shared" si="1215"/>
        <v>0</v>
      </c>
    </row>
    <row r="2369" spans="1:47" x14ac:dyDescent="0.2">
      <c r="A2369" s="35"/>
      <c r="B2369" s="36"/>
      <c r="C2369" s="36"/>
      <c r="D2369" s="36"/>
      <c r="E2369" s="37"/>
      <c r="F2369" s="37"/>
      <c r="G2369" s="36"/>
      <c r="H2369" s="36"/>
      <c r="I2369" s="36"/>
      <c r="J2369" s="36"/>
      <c r="K2369" s="37"/>
      <c r="L2369" s="37"/>
      <c r="M2369" s="37"/>
      <c r="N2369" s="38" t="str">
        <f t="shared" si="1184"/>
        <v/>
      </c>
      <c r="O2369" t="str">
        <f t="shared" si="1185"/>
        <v/>
      </c>
      <c r="P2369" t="str">
        <f t="shared" si="1186"/>
        <v/>
      </c>
      <c r="Q2369" t="str">
        <f t="shared" si="1187"/>
        <v/>
      </c>
      <c r="R2369" t="str">
        <f t="shared" si="1188"/>
        <v/>
      </c>
      <c r="S2369" t="str">
        <f t="shared" si="1189"/>
        <v/>
      </c>
      <c r="T2369" s="39" t="str">
        <f t="shared" si="1190"/>
        <v/>
      </c>
      <c r="U2369" s="40">
        <f t="shared" si="1191"/>
        <v>0</v>
      </c>
      <c r="V2369" s="40">
        <f t="shared" si="1192"/>
        <v>0</v>
      </c>
      <c r="W2369" s="40">
        <f t="shared" si="1193"/>
        <v>0</v>
      </c>
      <c r="X2369" t="str">
        <f t="shared" si="1194"/>
        <v/>
      </c>
      <c r="Y2369" s="40">
        <f t="shared" si="1195"/>
        <v>0</v>
      </c>
      <c r="Z2369" s="40">
        <f t="shared" si="1196"/>
        <v>0</v>
      </c>
      <c r="AA2369" s="40">
        <f t="shared" si="1197"/>
        <v>0</v>
      </c>
      <c r="AB2369" s="40">
        <f t="shared" si="1198"/>
        <v>0</v>
      </c>
      <c r="AC2369" s="40">
        <f t="shared" si="1199"/>
        <v>0</v>
      </c>
      <c r="AD2369" s="39">
        <f t="shared" si="1200"/>
        <v>0</v>
      </c>
      <c r="AE2369" s="39">
        <f t="shared" si="1201"/>
        <v>0</v>
      </c>
      <c r="AF2369" t="str">
        <f t="shared" si="1202"/>
        <v/>
      </c>
      <c r="AG2369" t="str">
        <f t="shared" si="1203"/>
        <v/>
      </c>
      <c r="AH2369" t="str">
        <f t="shared" si="1204"/>
        <v/>
      </c>
      <c r="AJ2369" s="41" t="str">
        <f t="shared" si="1205"/>
        <v/>
      </c>
      <c r="AK2369" s="42" t="str">
        <f t="shared" si="1206"/>
        <v/>
      </c>
      <c r="AL2369" s="41" t="str">
        <f t="shared" si="1207"/>
        <v/>
      </c>
      <c r="AM2369" s="41" t="str">
        <f t="shared" si="1208"/>
        <v/>
      </c>
      <c r="AN2369" s="41" t="str">
        <f t="shared" si="1209"/>
        <v/>
      </c>
      <c r="AO2369" s="42" t="str">
        <f t="shared" si="1210"/>
        <v/>
      </c>
      <c r="AP2369" s="41" t="str">
        <f t="shared" si="1211"/>
        <v/>
      </c>
      <c r="AQ2369" s="41" t="str">
        <f t="shared" si="1212"/>
        <v/>
      </c>
      <c r="AR2369" s="41" t="str">
        <f>IF($AQ2369="","",COUNTIFS(L_ChaveCob,$AQ2369,L_Ausencia,"&gt;"&amp;$W2369)+COUNTIFS($AQ$4:$AQ2369,$AQ2369,$W$4:$W2369,$W2369))</f>
        <v/>
      </c>
      <c r="AS2369" s="42">
        <f t="shared" si="1213"/>
        <v>0</v>
      </c>
      <c r="AT2369" s="42">
        <f t="shared" si="1214"/>
        <v>0</v>
      </c>
      <c r="AU2369" s="42">
        <f t="shared" si="1215"/>
        <v>0</v>
      </c>
    </row>
    <row r="2370" spans="1:47" x14ac:dyDescent="0.2">
      <c r="A2370" s="35"/>
      <c r="B2370" s="36"/>
      <c r="C2370" s="36"/>
      <c r="D2370" s="36"/>
      <c r="E2370" s="37"/>
      <c r="F2370" s="37"/>
      <c r="G2370" s="36"/>
      <c r="H2370" s="36"/>
      <c r="I2370" s="36"/>
      <c r="J2370" s="36"/>
      <c r="K2370" s="37"/>
      <c r="L2370" s="37"/>
      <c r="M2370" s="37"/>
      <c r="N2370" s="38" t="str">
        <f t="shared" si="1184"/>
        <v/>
      </c>
      <c r="O2370" t="str">
        <f t="shared" si="1185"/>
        <v/>
      </c>
      <c r="P2370" t="str">
        <f t="shared" si="1186"/>
        <v/>
      </c>
      <c r="Q2370" t="str">
        <f t="shared" si="1187"/>
        <v/>
      </c>
      <c r="R2370" t="str">
        <f t="shared" si="1188"/>
        <v/>
      </c>
      <c r="S2370" t="str">
        <f t="shared" si="1189"/>
        <v/>
      </c>
      <c r="T2370" s="39" t="str">
        <f t="shared" si="1190"/>
        <v/>
      </c>
      <c r="U2370" s="40">
        <f t="shared" si="1191"/>
        <v>0</v>
      </c>
      <c r="V2370" s="40">
        <f t="shared" si="1192"/>
        <v>0</v>
      </c>
      <c r="W2370" s="40">
        <f t="shared" si="1193"/>
        <v>0</v>
      </c>
      <c r="X2370" t="str">
        <f t="shared" si="1194"/>
        <v/>
      </c>
      <c r="Y2370" s="40">
        <f t="shared" si="1195"/>
        <v>0</v>
      </c>
      <c r="Z2370" s="40">
        <f t="shared" si="1196"/>
        <v>0</v>
      </c>
      <c r="AA2370" s="40">
        <f t="shared" si="1197"/>
        <v>0</v>
      </c>
      <c r="AB2370" s="40">
        <f t="shared" si="1198"/>
        <v>0</v>
      </c>
      <c r="AC2370" s="40">
        <f t="shared" si="1199"/>
        <v>0</v>
      </c>
      <c r="AD2370" s="39">
        <f t="shared" si="1200"/>
        <v>0</v>
      </c>
      <c r="AE2370" s="39">
        <f t="shared" si="1201"/>
        <v>0</v>
      </c>
      <c r="AF2370" t="str">
        <f t="shared" si="1202"/>
        <v/>
      </c>
      <c r="AG2370" t="str">
        <f t="shared" si="1203"/>
        <v/>
      </c>
      <c r="AH2370" t="str">
        <f t="shared" si="1204"/>
        <v/>
      </c>
      <c r="AJ2370" s="41" t="str">
        <f t="shared" si="1205"/>
        <v/>
      </c>
      <c r="AK2370" s="42" t="str">
        <f t="shared" si="1206"/>
        <v/>
      </c>
      <c r="AL2370" s="41" t="str">
        <f t="shared" si="1207"/>
        <v/>
      </c>
      <c r="AM2370" s="41" t="str">
        <f t="shared" si="1208"/>
        <v/>
      </c>
      <c r="AN2370" s="41" t="str">
        <f t="shared" si="1209"/>
        <v/>
      </c>
      <c r="AO2370" s="42" t="str">
        <f t="shared" si="1210"/>
        <v/>
      </c>
      <c r="AP2370" s="41" t="str">
        <f t="shared" si="1211"/>
        <v/>
      </c>
      <c r="AQ2370" s="41" t="str">
        <f t="shared" si="1212"/>
        <v/>
      </c>
      <c r="AR2370" s="41" t="str">
        <f>IF($AQ2370="","",COUNTIFS(L_ChaveCob,$AQ2370,L_Ausencia,"&gt;"&amp;$W2370)+COUNTIFS($AQ$4:$AQ2370,$AQ2370,$W$4:$W2370,$W2370))</f>
        <v/>
      </c>
      <c r="AS2370" s="42">
        <f t="shared" si="1213"/>
        <v>0</v>
      </c>
      <c r="AT2370" s="42">
        <f t="shared" si="1214"/>
        <v>0</v>
      </c>
      <c r="AU2370" s="42">
        <f t="shared" si="1215"/>
        <v>0</v>
      </c>
    </row>
    <row r="2371" spans="1:47" x14ac:dyDescent="0.2">
      <c r="A2371" s="35"/>
      <c r="B2371" s="36"/>
      <c r="C2371" s="36"/>
      <c r="D2371" s="36"/>
      <c r="E2371" s="37"/>
      <c r="F2371" s="37"/>
      <c r="G2371" s="36"/>
      <c r="H2371" s="36"/>
      <c r="I2371" s="36"/>
      <c r="J2371" s="36"/>
      <c r="K2371" s="37"/>
      <c r="L2371" s="37"/>
      <c r="M2371" s="37"/>
      <c r="N2371" s="38" t="str">
        <f t="shared" si="1184"/>
        <v/>
      </c>
      <c r="O2371" t="str">
        <f t="shared" si="1185"/>
        <v/>
      </c>
      <c r="P2371" t="str">
        <f t="shared" si="1186"/>
        <v/>
      </c>
      <c r="Q2371" t="str">
        <f t="shared" si="1187"/>
        <v/>
      </c>
      <c r="R2371" t="str">
        <f t="shared" si="1188"/>
        <v/>
      </c>
      <c r="S2371" t="str">
        <f t="shared" si="1189"/>
        <v/>
      </c>
      <c r="T2371" s="39" t="str">
        <f t="shared" si="1190"/>
        <v/>
      </c>
      <c r="U2371" s="40">
        <f t="shared" si="1191"/>
        <v>0</v>
      </c>
      <c r="V2371" s="40">
        <f t="shared" si="1192"/>
        <v>0</v>
      </c>
      <c r="W2371" s="40">
        <f t="shared" si="1193"/>
        <v>0</v>
      </c>
      <c r="X2371" t="str">
        <f t="shared" si="1194"/>
        <v/>
      </c>
      <c r="Y2371" s="40">
        <f t="shared" si="1195"/>
        <v>0</v>
      </c>
      <c r="Z2371" s="40">
        <f t="shared" si="1196"/>
        <v>0</v>
      </c>
      <c r="AA2371" s="40">
        <f t="shared" si="1197"/>
        <v>0</v>
      </c>
      <c r="AB2371" s="40">
        <f t="shared" si="1198"/>
        <v>0</v>
      </c>
      <c r="AC2371" s="40">
        <f t="shared" si="1199"/>
        <v>0</v>
      </c>
      <c r="AD2371" s="39">
        <f t="shared" si="1200"/>
        <v>0</v>
      </c>
      <c r="AE2371" s="39">
        <f t="shared" si="1201"/>
        <v>0</v>
      </c>
      <c r="AF2371" t="str">
        <f t="shared" si="1202"/>
        <v/>
      </c>
      <c r="AG2371" t="str">
        <f t="shared" si="1203"/>
        <v/>
      </c>
      <c r="AH2371" t="str">
        <f t="shared" si="1204"/>
        <v/>
      </c>
      <c r="AJ2371" s="41" t="str">
        <f t="shared" si="1205"/>
        <v/>
      </c>
      <c r="AK2371" s="42" t="str">
        <f t="shared" si="1206"/>
        <v/>
      </c>
      <c r="AL2371" s="41" t="str">
        <f t="shared" si="1207"/>
        <v/>
      </c>
      <c r="AM2371" s="41" t="str">
        <f t="shared" si="1208"/>
        <v/>
      </c>
      <c r="AN2371" s="41" t="str">
        <f t="shared" si="1209"/>
        <v/>
      </c>
      <c r="AO2371" s="42" t="str">
        <f t="shared" si="1210"/>
        <v/>
      </c>
      <c r="AP2371" s="41" t="str">
        <f t="shared" si="1211"/>
        <v/>
      </c>
      <c r="AQ2371" s="41" t="str">
        <f t="shared" si="1212"/>
        <v/>
      </c>
      <c r="AR2371" s="41" t="str">
        <f>IF($AQ2371="","",COUNTIFS(L_ChaveCob,$AQ2371,L_Ausencia,"&gt;"&amp;$W2371)+COUNTIFS($AQ$4:$AQ2371,$AQ2371,$W$4:$W2371,$W2371))</f>
        <v/>
      </c>
      <c r="AS2371" s="42">
        <f t="shared" si="1213"/>
        <v>0</v>
      </c>
      <c r="AT2371" s="42">
        <f t="shared" si="1214"/>
        <v>0</v>
      </c>
      <c r="AU2371" s="42">
        <f t="shared" si="1215"/>
        <v>0</v>
      </c>
    </row>
    <row r="2372" spans="1:47" x14ac:dyDescent="0.2">
      <c r="A2372" s="35"/>
      <c r="B2372" s="36"/>
      <c r="C2372" s="36"/>
      <c r="D2372" s="36"/>
      <c r="E2372" s="37"/>
      <c r="F2372" s="37"/>
      <c r="G2372" s="36"/>
      <c r="H2372" s="36"/>
      <c r="I2372" s="36"/>
      <c r="J2372" s="36"/>
      <c r="K2372" s="37"/>
      <c r="L2372" s="37"/>
      <c r="M2372" s="37"/>
      <c r="N2372" s="38" t="str">
        <f t="shared" si="1184"/>
        <v/>
      </c>
      <c r="O2372" t="str">
        <f t="shared" si="1185"/>
        <v/>
      </c>
      <c r="P2372" t="str">
        <f t="shared" si="1186"/>
        <v/>
      </c>
      <c r="Q2372" t="str">
        <f t="shared" si="1187"/>
        <v/>
      </c>
      <c r="R2372" t="str">
        <f t="shared" si="1188"/>
        <v/>
      </c>
      <c r="S2372" t="str">
        <f t="shared" si="1189"/>
        <v/>
      </c>
      <c r="T2372" s="39" t="str">
        <f t="shared" si="1190"/>
        <v/>
      </c>
      <c r="U2372" s="40">
        <f t="shared" si="1191"/>
        <v>0</v>
      </c>
      <c r="V2372" s="40">
        <f t="shared" si="1192"/>
        <v>0</v>
      </c>
      <c r="W2372" s="40">
        <f t="shared" si="1193"/>
        <v>0</v>
      </c>
      <c r="X2372" t="str">
        <f t="shared" si="1194"/>
        <v/>
      </c>
      <c r="Y2372" s="40">
        <f t="shared" si="1195"/>
        <v>0</v>
      </c>
      <c r="Z2372" s="40">
        <f t="shared" si="1196"/>
        <v>0</v>
      </c>
      <c r="AA2372" s="40">
        <f t="shared" si="1197"/>
        <v>0</v>
      </c>
      <c r="AB2372" s="40">
        <f t="shared" si="1198"/>
        <v>0</v>
      </c>
      <c r="AC2372" s="40">
        <f t="shared" si="1199"/>
        <v>0</v>
      </c>
      <c r="AD2372" s="39">
        <f t="shared" si="1200"/>
        <v>0</v>
      </c>
      <c r="AE2372" s="39">
        <f t="shared" si="1201"/>
        <v>0</v>
      </c>
      <c r="AF2372" t="str">
        <f t="shared" si="1202"/>
        <v/>
      </c>
      <c r="AG2372" t="str">
        <f t="shared" si="1203"/>
        <v/>
      </c>
      <c r="AH2372" t="str">
        <f t="shared" si="1204"/>
        <v/>
      </c>
      <c r="AJ2372" s="41" t="str">
        <f t="shared" si="1205"/>
        <v/>
      </c>
      <c r="AK2372" s="42" t="str">
        <f t="shared" si="1206"/>
        <v/>
      </c>
      <c r="AL2372" s="41" t="str">
        <f t="shared" si="1207"/>
        <v/>
      </c>
      <c r="AM2372" s="41" t="str">
        <f t="shared" si="1208"/>
        <v/>
      </c>
      <c r="AN2372" s="41" t="str">
        <f t="shared" si="1209"/>
        <v/>
      </c>
      <c r="AO2372" s="42" t="str">
        <f t="shared" si="1210"/>
        <v/>
      </c>
      <c r="AP2372" s="41" t="str">
        <f t="shared" si="1211"/>
        <v/>
      </c>
      <c r="AQ2372" s="41" t="str">
        <f t="shared" si="1212"/>
        <v/>
      </c>
      <c r="AR2372" s="41" t="str">
        <f>IF($AQ2372="","",COUNTIFS(L_ChaveCob,$AQ2372,L_Ausencia,"&gt;"&amp;$W2372)+COUNTIFS($AQ$4:$AQ2372,$AQ2372,$W$4:$W2372,$W2372))</f>
        <v/>
      </c>
      <c r="AS2372" s="42">
        <f t="shared" si="1213"/>
        <v>0</v>
      </c>
      <c r="AT2372" s="42">
        <f t="shared" si="1214"/>
        <v>0</v>
      </c>
      <c r="AU2372" s="42">
        <f t="shared" si="1215"/>
        <v>0</v>
      </c>
    </row>
    <row r="2373" spans="1:47" x14ac:dyDescent="0.2">
      <c r="A2373" s="35"/>
      <c r="B2373" s="36"/>
      <c r="C2373" s="36"/>
      <c r="D2373" s="36"/>
      <c r="E2373" s="37"/>
      <c r="F2373" s="37"/>
      <c r="G2373" s="36"/>
      <c r="H2373" s="36"/>
      <c r="I2373" s="36"/>
      <c r="J2373" s="36"/>
      <c r="K2373" s="37"/>
      <c r="L2373" s="37"/>
      <c r="M2373" s="37"/>
      <c r="N2373" s="38" t="str">
        <f t="shared" si="1184"/>
        <v/>
      </c>
      <c r="O2373" t="str">
        <f t="shared" si="1185"/>
        <v/>
      </c>
      <c r="P2373" t="str">
        <f t="shared" si="1186"/>
        <v/>
      </c>
      <c r="Q2373" t="str">
        <f t="shared" si="1187"/>
        <v/>
      </c>
      <c r="R2373" t="str">
        <f t="shared" si="1188"/>
        <v/>
      </c>
      <c r="S2373" t="str">
        <f t="shared" si="1189"/>
        <v/>
      </c>
      <c r="T2373" s="39" t="str">
        <f t="shared" si="1190"/>
        <v/>
      </c>
      <c r="U2373" s="40">
        <f t="shared" si="1191"/>
        <v>0</v>
      </c>
      <c r="V2373" s="40">
        <f t="shared" si="1192"/>
        <v>0</v>
      </c>
      <c r="W2373" s="40">
        <f t="shared" si="1193"/>
        <v>0</v>
      </c>
      <c r="X2373" t="str">
        <f t="shared" si="1194"/>
        <v/>
      </c>
      <c r="Y2373" s="40">
        <f t="shared" si="1195"/>
        <v>0</v>
      </c>
      <c r="Z2373" s="40">
        <f t="shared" si="1196"/>
        <v>0</v>
      </c>
      <c r="AA2373" s="40">
        <f t="shared" si="1197"/>
        <v>0</v>
      </c>
      <c r="AB2373" s="40">
        <f t="shared" si="1198"/>
        <v>0</v>
      </c>
      <c r="AC2373" s="40">
        <f t="shared" si="1199"/>
        <v>0</v>
      </c>
      <c r="AD2373" s="39">
        <f t="shared" si="1200"/>
        <v>0</v>
      </c>
      <c r="AE2373" s="39">
        <f t="shared" si="1201"/>
        <v>0</v>
      </c>
      <c r="AF2373" t="str">
        <f t="shared" si="1202"/>
        <v/>
      </c>
      <c r="AG2373" t="str">
        <f t="shared" si="1203"/>
        <v/>
      </c>
      <c r="AH2373" t="str">
        <f t="shared" si="1204"/>
        <v/>
      </c>
      <c r="AJ2373" s="41" t="str">
        <f t="shared" si="1205"/>
        <v/>
      </c>
      <c r="AK2373" s="42" t="str">
        <f t="shared" si="1206"/>
        <v/>
      </c>
      <c r="AL2373" s="41" t="str">
        <f t="shared" si="1207"/>
        <v/>
      </c>
      <c r="AM2373" s="41" t="str">
        <f t="shared" si="1208"/>
        <v/>
      </c>
      <c r="AN2373" s="41" t="str">
        <f t="shared" si="1209"/>
        <v/>
      </c>
      <c r="AO2373" s="42" t="str">
        <f t="shared" si="1210"/>
        <v/>
      </c>
      <c r="AP2373" s="41" t="str">
        <f t="shared" si="1211"/>
        <v/>
      </c>
      <c r="AQ2373" s="41" t="str">
        <f t="shared" si="1212"/>
        <v/>
      </c>
      <c r="AR2373" s="41" t="str">
        <f>IF($AQ2373="","",COUNTIFS(L_ChaveCob,$AQ2373,L_Ausencia,"&gt;"&amp;$W2373)+COUNTIFS($AQ$4:$AQ2373,$AQ2373,$W$4:$W2373,$W2373))</f>
        <v/>
      </c>
      <c r="AS2373" s="42">
        <f t="shared" si="1213"/>
        <v>0</v>
      </c>
      <c r="AT2373" s="42">
        <f t="shared" si="1214"/>
        <v>0</v>
      </c>
      <c r="AU2373" s="42">
        <f t="shared" si="1215"/>
        <v>0</v>
      </c>
    </row>
    <row r="2374" spans="1:47" x14ac:dyDescent="0.2">
      <c r="A2374" s="35"/>
      <c r="B2374" s="36"/>
      <c r="C2374" s="36"/>
      <c r="D2374" s="36"/>
      <c r="E2374" s="37"/>
      <c r="F2374" s="37"/>
      <c r="G2374" s="36"/>
      <c r="H2374" s="36"/>
      <c r="I2374" s="36"/>
      <c r="J2374" s="36"/>
      <c r="K2374" s="37"/>
      <c r="L2374" s="37"/>
      <c r="M2374" s="37"/>
      <c r="N2374" s="38" t="str">
        <f t="shared" si="1184"/>
        <v/>
      </c>
      <c r="O2374" t="str">
        <f t="shared" si="1185"/>
        <v/>
      </c>
      <c r="P2374" t="str">
        <f t="shared" si="1186"/>
        <v/>
      </c>
      <c r="Q2374" t="str">
        <f t="shared" si="1187"/>
        <v/>
      </c>
      <c r="R2374" t="str">
        <f t="shared" si="1188"/>
        <v/>
      </c>
      <c r="S2374" t="str">
        <f t="shared" si="1189"/>
        <v/>
      </c>
      <c r="T2374" s="39" t="str">
        <f t="shared" si="1190"/>
        <v/>
      </c>
      <c r="U2374" s="40">
        <f t="shared" si="1191"/>
        <v>0</v>
      </c>
      <c r="V2374" s="40">
        <f t="shared" si="1192"/>
        <v>0</v>
      </c>
      <c r="W2374" s="40">
        <f t="shared" si="1193"/>
        <v>0</v>
      </c>
      <c r="X2374" t="str">
        <f t="shared" si="1194"/>
        <v/>
      </c>
      <c r="Y2374" s="40">
        <f t="shared" si="1195"/>
        <v>0</v>
      </c>
      <c r="Z2374" s="40">
        <f t="shared" si="1196"/>
        <v>0</v>
      </c>
      <c r="AA2374" s="40">
        <f t="shared" si="1197"/>
        <v>0</v>
      </c>
      <c r="AB2374" s="40">
        <f t="shared" si="1198"/>
        <v>0</v>
      </c>
      <c r="AC2374" s="40">
        <f t="shared" si="1199"/>
        <v>0</v>
      </c>
      <c r="AD2374" s="39">
        <f t="shared" si="1200"/>
        <v>0</v>
      </c>
      <c r="AE2374" s="39">
        <f t="shared" si="1201"/>
        <v>0</v>
      </c>
      <c r="AF2374" t="str">
        <f t="shared" si="1202"/>
        <v/>
      </c>
      <c r="AG2374" t="str">
        <f t="shared" si="1203"/>
        <v/>
      </c>
      <c r="AH2374" t="str">
        <f t="shared" si="1204"/>
        <v/>
      </c>
      <c r="AJ2374" s="41" t="str">
        <f t="shared" si="1205"/>
        <v/>
      </c>
      <c r="AK2374" s="42" t="str">
        <f t="shared" si="1206"/>
        <v/>
      </c>
      <c r="AL2374" s="41" t="str">
        <f t="shared" si="1207"/>
        <v/>
      </c>
      <c r="AM2374" s="41" t="str">
        <f t="shared" si="1208"/>
        <v/>
      </c>
      <c r="AN2374" s="41" t="str">
        <f t="shared" si="1209"/>
        <v/>
      </c>
      <c r="AO2374" s="42" t="str">
        <f t="shared" si="1210"/>
        <v/>
      </c>
      <c r="AP2374" s="41" t="str">
        <f t="shared" si="1211"/>
        <v/>
      </c>
      <c r="AQ2374" s="41" t="str">
        <f t="shared" si="1212"/>
        <v/>
      </c>
      <c r="AR2374" s="41" t="str">
        <f>IF($AQ2374="","",COUNTIFS(L_ChaveCob,$AQ2374,L_Ausencia,"&gt;"&amp;$W2374)+COUNTIFS($AQ$4:$AQ2374,$AQ2374,$W$4:$W2374,$W2374))</f>
        <v/>
      </c>
      <c r="AS2374" s="42">
        <f t="shared" si="1213"/>
        <v>0</v>
      </c>
      <c r="AT2374" s="42">
        <f t="shared" si="1214"/>
        <v>0</v>
      </c>
      <c r="AU2374" s="42">
        <f t="shared" si="1215"/>
        <v>0</v>
      </c>
    </row>
    <row r="2375" spans="1:47" x14ac:dyDescent="0.2">
      <c r="A2375" s="35"/>
      <c r="B2375" s="36"/>
      <c r="C2375" s="36"/>
      <c r="D2375" s="36"/>
      <c r="E2375" s="37"/>
      <c r="F2375" s="37"/>
      <c r="G2375" s="36"/>
      <c r="H2375" s="36"/>
      <c r="I2375" s="36"/>
      <c r="J2375" s="36"/>
      <c r="K2375" s="37"/>
      <c r="L2375" s="37"/>
      <c r="M2375" s="37"/>
      <c r="N2375" s="38" t="str">
        <f t="shared" si="1184"/>
        <v/>
      </c>
      <c r="O2375" t="str">
        <f t="shared" si="1185"/>
        <v/>
      </c>
      <c r="P2375" t="str">
        <f t="shared" si="1186"/>
        <v/>
      </c>
      <c r="Q2375" t="str">
        <f t="shared" si="1187"/>
        <v/>
      </c>
      <c r="R2375" t="str">
        <f t="shared" si="1188"/>
        <v/>
      </c>
      <c r="S2375" t="str">
        <f t="shared" si="1189"/>
        <v/>
      </c>
      <c r="T2375" s="39" t="str">
        <f t="shared" si="1190"/>
        <v/>
      </c>
      <c r="U2375" s="40">
        <f t="shared" si="1191"/>
        <v>0</v>
      </c>
      <c r="V2375" s="40">
        <f t="shared" si="1192"/>
        <v>0</v>
      </c>
      <c r="W2375" s="40">
        <f t="shared" si="1193"/>
        <v>0</v>
      </c>
      <c r="X2375" t="str">
        <f t="shared" si="1194"/>
        <v/>
      </c>
      <c r="Y2375" s="40">
        <f t="shared" si="1195"/>
        <v>0</v>
      </c>
      <c r="Z2375" s="40">
        <f t="shared" si="1196"/>
        <v>0</v>
      </c>
      <c r="AA2375" s="40">
        <f t="shared" si="1197"/>
        <v>0</v>
      </c>
      <c r="AB2375" s="40">
        <f t="shared" si="1198"/>
        <v>0</v>
      </c>
      <c r="AC2375" s="40">
        <f t="shared" si="1199"/>
        <v>0</v>
      </c>
      <c r="AD2375" s="39">
        <f t="shared" si="1200"/>
        <v>0</v>
      </c>
      <c r="AE2375" s="39">
        <f t="shared" si="1201"/>
        <v>0</v>
      </c>
      <c r="AF2375" t="str">
        <f t="shared" si="1202"/>
        <v/>
      </c>
      <c r="AG2375" t="str">
        <f t="shared" si="1203"/>
        <v/>
      </c>
      <c r="AH2375" t="str">
        <f t="shared" si="1204"/>
        <v/>
      </c>
      <c r="AJ2375" s="41" t="str">
        <f t="shared" si="1205"/>
        <v/>
      </c>
      <c r="AK2375" s="42" t="str">
        <f t="shared" si="1206"/>
        <v/>
      </c>
      <c r="AL2375" s="41" t="str">
        <f t="shared" si="1207"/>
        <v/>
      </c>
      <c r="AM2375" s="41" t="str">
        <f t="shared" si="1208"/>
        <v/>
      </c>
      <c r="AN2375" s="41" t="str">
        <f t="shared" si="1209"/>
        <v/>
      </c>
      <c r="AO2375" s="42" t="str">
        <f t="shared" si="1210"/>
        <v/>
      </c>
      <c r="AP2375" s="41" t="str">
        <f t="shared" si="1211"/>
        <v/>
      </c>
      <c r="AQ2375" s="41" t="str">
        <f t="shared" si="1212"/>
        <v/>
      </c>
      <c r="AR2375" s="41" t="str">
        <f>IF($AQ2375="","",COUNTIFS(L_ChaveCob,$AQ2375,L_Ausencia,"&gt;"&amp;$W2375)+COUNTIFS($AQ$4:$AQ2375,$AQ2375,$W$4:$W2375,$W2375))</f>
        <v/>
      </c>
      <c r="AS2375" s="42">
        <f t="shared" si="1213"/>
        <v>0</v>
      </c>
      <c r="AT2375" s="42">
        <f t="shared" si="1214"/>
        <v>0</v>
      </c>
      <c r="AU2375" s="42">
        <f t="shared" si="1215"/>
        <v>0</v>
      </c>
    </row>
    <row r="2376" spans="1:47" x14ac:dyDescent="0.2">
      <c r="A2376" s="35"/>
      <c r="B2376" s="36"/>
      <c r="C2376" s="36"/>
      <c r="D2376" s="36"/>
      <c r="E2376" s="37"/>
      <c r="F2376" s="37"/>
      <c r="G2376" s="36"/>
      <c r="H2376" s="36"/>
      <c r="I2376" s="36"/>
      <c r="J2376" s="36"/>
      <c r="K2376" s="37"/>
      <c r="L2376" s="37"/>
      <c r="M2376" s="37"/>
      <c r="N2376" s="38" t="str">
        <f t="shared" si="1184"/>
        <v/>
      </c>
      <c r="O2376" t="str">
        <f t="shared" si="1185"/>
        <v/>
      </c>
      <c r="P2376" t="str">
        <f t="shared" si="1186"/>
        <v/>
      </c>
      <c r="Q2376" t="str">
        <f t="shared" si="1187"/>
        <v/>
      </c>
      <c r="R2376" t="str">
        <f t="shared" si="1188"/>
        <v/>
      </c>
      <c r="S2376" t="str">
        <f t="shared" si="1189"/>
        <v/>
      </c>
      <c r="T2376" s="39" t="str">
        <f t="shared" si="1190"/>
        <v/>
      </c>
      <c r="U2376" s="40">
        <f t="shared" si="1191"/>
        <v>0</v>
      </c>
      <c r="V2376" s="40">
        <f t="shared" si="1192"/>
        <v>0</v>
      </c>
      <c r="W2376" s="40">
        <f t="shared" si="1193"/>
        <v>0</v>
      </c>
      <c r="X2376" t="str">
        <f t="shared" si="1194"/>
        <v/>
      </c>
      <c r="Y2376" s="40">
        <f t="shared" si="1195"/>
        <v>0</v>
      </c>
      <c r="Z2376" s="40">
        <f t="shared" si="1196"/>
        <v>0</v>
      </c>
      <c r="AA2376" s="40">
        <f t="shared" si="1197"/>
        <v>0</v>
      </c>
      <c r="AB2376" s="40">
        <f t="shared" si="1198"/>
        <v>0</v>
      </c>
      <c r="AC2376" s="40">
        <f t="shared" si="1199"/>
        <v>0</v>
      </c>
      <c r="AD2376" s="39">
        <f t="shared" si="1200"/>
        <v>0</v>
      </c>
      <c r="AE2376" s="39">
        <f t="shared" si="1201"/>
        <v>0</v>
      </c>
      <c r="AF2376" t="str">
        <f t="shared" si="1202"/>
        <v/>
      </c>
      <c r="AG2376" t="str">
        <f t="shared" si="1203"/>
        <v/>
      </c>
      <c r="AH2376" t="str">
        <f t="shared" si="1204"/>
        <v/>
      </c>
      <c r="AJ2376" s="41" t="str">
        <f t="shared" si="1205"/>
        <v/>
      </c>
      <c r="AK2376" s="42" t="str">
        <f t="shared" si="1206"/>
        <v/>
      </c>
      <c r="AL2376" s="41" t="str">
        <f t="shared" si="1207"/>
        <v/>
      </c>
      <c r="AM2376" s="41" t="str">
        <f t="shared" si="1208"/>
        <v/>
      </c>
      <c r="AN2376" s="41" t="str">
        <f t="shared" si="1209"/>
        <v/>
      </c>
      <c r="AO2376" s="42" t="str">
        <f t="shared" si="1210"/>
        <v/>
      </c>
      <c r="AP2376" s="41" t="str">
        <f t="shared" si="1211"/>
        <v/>
      </c>
      <c r="AQ2376" s="41" t="str">
        <f t="shared" si="1212"/>
        <v/>
      </c>
      <c r="AR2376" s="41" t="str">
        <f>IF($AQ2376="","",COUNTIFS(L_ChaveCob,$AQ2376,L_Ausencia,"&gt;"&amp;$W2376)+COUNTIFS($AQ$4:$AQ2376,$AQ2376,$W$4:$W2376,$W2376))</f>
        <v/>
      </c>
      <c r="AS2376" s="42">
        <f t="shared" si="1213"/>
        <v>0</v>
      </c>
      <c r="AT2376" s="42">
        <f t="shared" si="1214"/>
        <v>0</v>
      </c>
      <c r="AU2376" s="42">
        <f t="shared" si="1215"/>
        <v>0</v>
      </c>
    </row>
    <row r="2377" spans="1:47" x14ac:dyDescent="0.2">
      <c r="A2377" s="35"/>
      <c r="B2377" s="36"/>
      <c r="C2377" s="36"/>
      <c r="D2377" s="36"/>
      <c r="E2377" s="37"/>
      <c r="F2377" s="37"/>
      <c r="G2377" s="36"/>
      <c r="H2377" s="36"/>
      <c r="I2377" s="36"/>
      <c r="J2377" s="36"/>
      <c r="K2377" s="37"/>
      <c r="L2377" s="37"/>
      <c r="M2377" s="37"/>
      <c r="N2377" s="38" t="str">
        <f t="shared" si="1184"/>
        <v/>
      </c>
      <c r="O2377" t="str">
        <f t="shared" si="1185"/>
        <v/>
      </c>
      <c r="P2377" t="str">
        <f t="shared" si="1186"/>
        <v/>
      </c>
      <c r="Q2377" t="str">
        <f t="shared" si="1187"/>
        <v/>
      </c>
      <c r="R2377" t="str">
        <f t="shared" si="1188"/>
        <v/>
      </c>
      <c r="S2377" t="str">
        <f t="shared" si="1189"/>
        <v/>
      </c>
      <c r="T2377" s="39" t="str">
        <f t="shared" si="1190"/>
        <v/>
      </c>
      <c r="U2377" s="40">
        <f t="shared" si="1191"/>
        <v>0</v>
      </c>
      <c r="V2377" s="40">
        <f t="shared" si="1192"/>
        <v>0</v>
      </c>
      <c r="W2377" s="40">
        <f t="shared" si="1193"/>
        <v>0</v>
      </c>
      <c r="X2377" t="str">
        <f t="shared" si="1194"/>
        <v/>
      </c>
      <c r="Y2377" s="40">
        <f t="shared" si="1195"/>
        <v>0</v>
      </c>
      <c r="Z2377" s="40">
        <f t="shared" si="1196"/>
        <v>0</v>
      </c>
      <c r="AA2377" s="40">
        <f t="shared" si="1197"/>
        <v>0</v>
      </c>
      <c r="AB2377" s="40">
        <f t="shared" si="1198"/>
        <v>0</v>
      </c>
      <c r="AC2377" s="40">
        <f t="shared" si="1199"/>
        <v>0</v>
      </c>
      <c r="AD2377" s="39">
        <f t="shared" si="1200"/>
        <v>0</v>
      </c>
      <c r="AE2377" s="39">
        <f t="shared" si="1201"/>
        <v>0</v>
      </c>
      <c r="AF2377" t="str">
        <f t="shared" si="1202"/>
        <v/>
      </c>
      <c r="AG2377" t="str">
        <f t="shared" si="1203"/>
        <v/>
      </c>
      <c r="AH2377" t="str">
        <f t="shared" si="1204"/>
        <v/>
      </c>
      <c r="AJ2377" s="41" t="str">
        <f t="shared" si="1205"/>
        <v/>
      </c>
      <c r="AK2377" s="42" t="str">
        <f t="shared" si="1206"/>
        <v/>
      </c>
      <c r="AL2377" s="41" t="str">
        <f t="shared" si="1207"/>
        <v/>
      </c>
      <c r="AM2377" s="41" t="str">
        <f t="shared" si="1208"/>
        <v/>
      </c>
      <c r="AN2377" s="41" t="str">
        <f t="shared" si="1209"/>
        <v/>
      </c>
      <c r="AO2377" s="42" t="str">
        <f t="shared" si="1210"/>
        <v/>
      </c>
      <c r="AP2377" s="41" t="str">
        <f t="shared" si="1211"/>
        <v/>
      </c>
      <c r="AQ2377" s="41" t="str">
        <f t="shared" si="1212"/>
        <v/>
      </c>
      <c r="AR2377" s="41" t="str">
        <f>IF($AQ2377="","",COUNTIFS(L_ChaveCob,$AQ2377,L_Ausencia,"&gt;"&amp;$W2377)+COUNTIFS($AQ$4:$AQ2377,$AQ2377,$W$4:$W2377,$W2377))</f>
        <v/>
      </c>
      <c r="AS2377" s="42">
        <f t="shared" si="1213"/>
        <v>0</v>
      </c>
      <c r="AT2377" s="42">
        <f t="shared" si="1214"/>
        <v>0</v>
      </c>
      <c r="AU2377" s="42">
        <f t="shared" si="1215"/>
        <v>0</v>
      </c>
    </row>
    <row r="2378" spans="1:47" x14ac:dyDescent="0.2">
      <c r="A2378" s="35"/>
      <c r="B2378" s="36"/>
      <c r="C2378" s="36"/>
      <c r="D2378" s="36"/>
      <c r="E2378" s="37"/>
      <c r="F2378" s="37"/>
      <c r="G2378" s="36"/>
      <c r="H2378" s="36"/>
      <c r="I2378" s="36"/>
      <c r="J2378" s="36"/>
      <c r="K2378" s="37"/>
      <c r="L2378" s="37"/>
      <c r="M2378" s="37"/>
      <c r="N2378" s="38" t="str">
        <f t="shared" si="1184"/>
        <v/>
      </c>
      <c r="O2378" t="str">
        <f t="shared" si="1185"/>
        <v/>
      </c>
      <c r="P2378" t="str">
        <f t="shared" si="1186"/>
        <v/>
      </c>
      <c r="Q2378" t="str">
        <f t="shared" si="1187"/>
        <v/>
      </c>
      <c r="R2378" t="str">
        <f t="shared" si="1188"/>
        <v/>
      </c>
      <c r="S2378" t="str">
        <f t="shared" si="1189"/>
        <v/>
      </c>
      <c r="T2378" s="39" t="str">
        <f t="shared" si="1190"/>
        <v/>
      </c>
      <c r="U2378" s="40">
        <f t="shared" si="1191"/>
        <v>0</v>
      </c>
      <c r="V2378" s="40">
        <f t="shared" si="1192"/>
        <v>0</v>
      </c>
      <c r="W2378" s="40">
        <f t="shared" si="1193"/>
        <v>0</v>
      </c>
      <c r="X2378" t="str">
        <f t="shared" si="1194"/>
        <v/>
      </c>
      <c r="Y2378" s="40">
        <f t="shared" si="1195"/>
        <v>0</v>
      </c>
      <c r="Z2378" s="40">
        <f t="shared" si="1196"/>
        <v>0</v>
      </c>
      <c r="AA2378" s="40">
        <f t="shared" si="1197"/>
        <v>0</v>
      </c>
      <c r="AB2378" s="40">
        <f t="shared" si="1198"/>
        <v>0</v>
      </c>
      <c r="AC2378" s="40">
        <f t="shared" si="1199"/>
        <v>0</v>
      </c>
      <c r="AD2378" s="39">
        <f t="shared" si="1200"/>
        <v>0</v>
      </c>
      <c r="AE2378" s="39">
        <f t="shared" si="1201"/>
        <v>0</v>
      </c>
      <c r="AF2378" t="str">
        <f t="shared" si="1202"/>
        <v/>
      </c>
      <c r="AG2378" t="str">
        <f t="shared" si="1203"/>
        <v/>
      </c>
      <c r="AH2378" t="str">
        <f t="shared" si="1204"/>
        <v/>
      </c>
      <c r="AJ2378" s="41" t="str">
        <f t="shared" si="1205"/>
        <v/>
      </c>
      <c r="AK2378" s="42" t="str">
        <f t="shared" si="1206"/>
        <v/>
      </c>
      <c r="AL2378" s="41" t="str">
        <f t="shared" si="1207"/>
        <v/>
      </c>
      <c r="AM2378" s="41" t="str">
        <f t="shared" si="1208"/>
        <v/>
      </c>
      <c r="AN2378" s="41" t="str">
        <f t="shared" si="1209"/>
        <v/>
      </c>
      <c r="AO2378" s="42" t="str">
        <f t="shared" si="1210"/>
        <v/>
      </c>
      <c r="AP2378" s="41" t="str">
        <f t="shared" si="1211"/>
        <v/>
      </c>
      <c r="AQ2378" s="41" t="str">
        <f t="shared" si="1212"/>
        <v/>
      </c>
      <c r="AR2378" s="41" t="str">
        <f>IF($AQ2378="","",COUNTIFS(L_ChaveCob,$AQ2378,L_Ausencia,"&gt;"&amp;$W2378)+COUNTIFS($AQ$4:$AQ2378,$AQ2378,$W$4:$W2378,$W2378))</f>
        <v/>
      </c>
      <c r="AS2378" s="42">
        <f t="shared" si="1213"/>
        <v>0</v>
      </c>
      <c r="AT2378" s="42">
        <f t="shared" si="1214"/>
        <v>0</v>
      </c>
      <c r="AU2378" s="42">
        <f t="shared" si="1215"/>
        <v>0</v>
      </c>
    </row>
    <row r="2379" spans="1:47" x14ac:dyDescent="0.2">
      <c r="A2379" s="35"/>
      <c r="B2379" s="36"/>
      <c r="C2379" s="36"/>
      <c r="D2379" s="36"/>
      <c r="E2379" s="37"/>
      <c r="F2379" s="37"/>
      <c r="G2379" s="36"/>
      <c r="H2379" s="36"/>
      <c r="I2379" s="36"/>
      <c r="J2379" s="36"/>
      <c r="K2379" s="37"/>
      <c r="L2379" s="37"/>
      <c r="M2379" s="37"/>
      <c r="N2379" s="38" t="str">
        <f t="shared" si="1184"/>
        <v/>
      </c>
      <c r="O2379" t="str">
        <f t="shared" si="1185"/>
        <v/>
      </c>
      <c r="P2379" t="str">
        <f t="shared" si="1186"/>
        <v/>
      </c>
      <c r="Q2379" t="str">
        <f t="shared" si="1187"/>
        <v/>
      </c>
      <c r="R2379" t="str">
        <f t="shared" si="1188"/>
        <v/>
      </c>
      <c r="S2379" t="str">
        <f t="shared" si="1189"/>
        <v/>
      </c>
      <c r="T2379" s="39" t="str">
        <f t="shared" si="1190"/>
        <v/>
      </c>
      <c r="U2379" s="40">
        <f t="shared" si="1191"/>
        <v>0</v>
      </c>
      <c r="V2379" s="40">
        <f t="shared" si="1192"/>
        <v>0</v>
      </c>
      <c r="W2379" s="40">
        <f t="shared" si="1193"/>
        <v>0</v>
      </c>
      <c r="X2379" t="str">
        <f t="shared" si="1194"/>
        <v/>
      </c>
      <c r="Y2379" s="40">
        <f t="shared" si="1195"/>
        <v>0</v>
      </c>
      <c r="Z2379" s="40">
        <f t="shared" si="1196"/>
        <v>0</v>
      </c>
      <c r="AA2379" s="40">
        <f t="shared" si="1197"/>
        <v>0</v>
      </c>
      <c r="AB2379" s="40">
        <f t="shared" si="1198"/>
        <v>0</v>
      </c>
      <c r="AC2379" s="40">
        <f t="shared" si="1199"/>
        <v>0</v>
      </c>
      <c r="AD2379" s="39">
        <f t="shared" si="1200"/>
        <v>0</v>
      </c>
      <c r="AE2379" s="39">
        <f t="shared" si="1201"/>
        <v>0</v>
      </c>
      <c r="AF2379" t="str">
        <f t="shared" si="1202"/>
        <v/>
      </c>
      <c r="AG2379" t="str">
        <f t="shared" si="1203"/>
        <v/>
      </c>
      <c r="AH2379" t="str">
        <f t="shared" si="1204"/>
        <v/>
      </c>
      <c r="AJ2379" s="41" t="str">
        <f t="shared" si="1205"/>
        <v/>
      </c>
      <c r="AK2379" s="42" t="str">
        <f t="shared" si="1206"/>
        <v/>
      </c>
      <c r="AL2379" s="41" t="str">
        <f t="shared" si="1207"/>
        <v/>
      </c>
      <c r="AM2379" s="41" t="str">
        <f t="shared" si="1208"/>
        <v/>
      </c>
      <c r="AN2379" s="41" t="str">
        <f t="shared" si="1209"/>
        <v/>
      </c>
      <c r="AO2379" s="42" t="str">
        <f t="shared" si="1210"/>
        <v/>
      </c>
      <c r="AP2379" s="41" t="str">
        <f t="shared" si="1211"/>
        <v/>
      </c>
      <c r="AQ2379" s="41" t="str">
        <f t="shared" si="1212"/>
        <v/>
      </c>
      <c r="AR2379" s="41" t="str">
        <f>IF($AQ2379="","",COUNTIFS(L_ChaveCob,$AQ2379,L_Ausencia,"&gt;"&amp;$W2379)+COUNTIFS($AQ$4:$AQ2379,$AQ2379,$W$4:$W2379,$W2379))</f>
        <v/>
      </c>
      <c r="AS2379" s="42">
        <f t="shared" si="1213"/>
        <v>0</v>
      </c>
      <c r="AT2379" s="42">
        <f t="shared" si="1214"/>
        <v>0</v>
      </c>
      <c r="AU2379" s="42">
        <f t="shared" si="1215"/>
        <v>0</v>
      </c>
    </row>
    <row r="2380" spans="1:47" x14ac:dyDescent="0.2">
      <c r="A2380" s="35"/>
      <c r="B2380" s="36"/>
      <c r="C2380" s="36"/>
      <c r="D2380" s="36"/>
      <c r="E2380" s="37"/>
      <c r="F2380" s="37"/>
      <c r="G2380" s="36"/>
      <c r="H2380" s="36"/>
      <c r="I2380" s="36"/>
      <c r="J2380" s="36"/>
      <c r="K2380" s="37"/>
      <c r="L2380" s="37"/>
      <c r="M2380" s="37"/>
      <c r="N2380" s="38" t="str">
        <f t="shared" si="1184"/>
        <v/>
      </c>
      <c r="O2380" t="str">
        <f t="shared" si="1185"/>
        <v/>
      </c>
      <c r="P2380" t="str">
        <f t="shared" si="1186"/>
        <v/>
      </c>
      <c r="Q2380" t="str">
        <f t="shared" si="1187"/>
        <v/>
      </c>
      <c r="R2380" t="str">
        <f t="shared" si="1188"/>
        <v/>
      </c>
      <c r="S2380" t="str">
        <f t="shared" si="1189"/>
        <v/>
      </c>
      <c r="T2380" s="39" t="str">
        <f t="shared" si="1190"/>
        <v/>
      </c>
      <c r="U2380" s="40">
        <f t="shared" si="1191"/>
        <v>0</v>
      </c>
      <c r="V2380" s="40">
        <f t="shared" si="1192"/>
        <v>0</v>
      </c>
      <c r="W2380" s="40">
        <f t="shared" si="1193"/>
        <v>0</v>
      </c>
      <c r="X2380" t="str">
        <f t="shared" si="1194"/>
        <v/>
      </c>
      <c r="Y2380" s="40">
        <f t="shared" si="1195"/>
        <v>0</v>
      </c>
      <c r="Z2380" s="40">
        <f t="shared" si="1196"/>
        <v>0</v>
      </c>
      <c r="AA2380" s="40">
        <f t="shared" si="1197"/>
        <v>0</v>
      </c>
      <c r="AB2380" s="40">
        <f t="shared" si="1198"/>
        <v>0</v>
      </c>
      <c r="AC2380" s="40">
        <f t="shared" si="1199"/>
        <v>0</v>
      </c>
      <c r="AD2380" s="39">
        <f t="shared" si="1200"/>
        <v>0</v>
      </c>
      <c r="AE2380" s="39">
        <f t="shared" si="1201"/>
        <v>0</v>
      </c>
      <c r="AF2380" t="str">
        <f t="shared" si="1202"/>
        <v/>
      </c>
      <c r="AG2380" t="str">
        <f t="shared" si="1203"/>
        <v/>
      </c>
      <c r="AH2380" t="str">
        <f t="shared" si="1204"/>
        <v/>
      </c>
      <c r="AJ2380" s="41" t="str">
        <f t="shared" si="1205"/>
        <v/>
      </c>
      <c r="AK2380" s="42" t="str">
        <f t="shared" si="1206"/>
        <v/>
      </c>
      <c r="AL2380" s="41" t="str">
        <f t="shared" si="1207"/>
        <v/>
      </c>
      <c r="AM2380" s="41" t="str">
        <f t="shared" si="1208"/>
        <v/>
      </c>
      <c r="AN2380" s="41" t="str">
        <f t="shared" si="1209"/>
        <v/>
      </c>
      <c r="AO2380" s="42" t="str">
        <f t="shared" si="1210"/>
        <v/>
      </c>
      <c r="AP2380" s="41" t="str">
        <f t="shared" si="1211"/>
        <v/>
      </c>
      <c r="AQ2380" s="41" t="str">
        <f t="shared" si="1212"/>
        <v/>
      </c>
      <c r="AR2380" s="41" t="str">
        <f>IF($AQ2380="","",COUNTIFS(L_ChaveCob,$AQ2380,L_Ausencia,"&gt;"&amp;$W2380)+COUNTIFS($AQ$4:$AQ2380,$AQ2380,$W$4:$W2380,$W2380))</f>
        <v/>
      </c>
      <c r="AS2380" s="42">
        <f t="shared" si="1213"/>
        <v>0</v>
      </c>
      <c r="AT2380" s="42">
        <f t="shared" si="1214"/>
        <v>0</v>
      </c>
      <c r="AU2380" s="42">
        <f t="shared" si="1215"/>
        <v>0</v>
      </c>
    </row>
    <row r="2381" spans="1:47" x14ac:dyDescent="0.2">
      <c r="A2381" s="35"/>
      <c r="B2381" s="36"/>
      <c r="C2381" s="36"/>
      <c r="D2381" s="36"/>
      <c r="E2381" s="37"/>
      <c r="F2381" s="37"/>
      <c r="G2381" s="36"/>
      <c r="H2381" s="36"/>
      <c r="I2381" s="36"/>
      <c r="J2381" s="36"/>
      <c r="K2381" s="37"/>
      <c r="L2381" s="37"/>
      <c r="M2381" s="37"/>
      <c r="N2381" s="38" t="str">
        <f t="shared" si="1184"/>
        <v/>
      </c>
      <c r="O2381" t="str">
        <f t="shared" si="1185"/>
        <v/>
      </c>
      <c r="P2381" t="str">
        <f t="shared" si="1186"/>
        <v/>
      </c>
      <c r="Q2381" t="str">
        <f t="shared" si="1187"/>
        <v/>
      </c>
      <c r="R2381" t="str">
        <f t="shared" si="1188"/>
        <v/>
      </c>
      <c r="S2381" t="str">
        <f t="shared" si="1189"/>
        <v/>
      </c>
      <c r="T2381" s="39" t="str">
        <f t="shared" si="1190"/>
        <v/>
      </c>
      <c r="U2381" s="40">
        <f t="shared" si="1191"/>
        <v>0</v>
      </c>
      <c r="V2381" s="40">
        <f t="shared" si="1192"/>
        <v>0</v>
      </c>
      <c r="W2381" s="40">
        <f t="shared" si="1193"/>
        <v>0</v>
      </c>
      <c r="X2381" t="str">
        <f t="shared" si="1194"/>
        <v/>
      </c>
      <c r="Y2381" s="40">
        <f t="shared" si="1195"/>
        <v>0</v>
      </c>
      <c r="Z2381" s="40">
        <f t="shared" si="1196"/>
        <v>0</v>
      </c>
      <c r="AA2381" s="40">
        <f t="shared" si="1197"/>
        <v>0</v>
      </c>
      <c r="AB2381" s="40">
        <f t="shared" si="1198"/>
        <v>0</v>
      </c>
      <c r="AC2381" s="40">
        <f t="shared" si="1199"/>
        <v>0</v>
      </c>
      <c r="AD2381" s="39">
        <f t="shared" si="1200"/>
        <v>0</v>
      </c>
      <c r="AE2381" s="39">
        <f t="shared" si="1201"/>
        <v>0</v>
      </c>
      <c r="AF2381" t="str">
        <f t="shared" si="1202"/>
        <v/>
      </c>
      <c r="AG2381" t="str">
        <f t="shared" si="1203"/>
        <v/>
      </c>
      <c r="AH2381" t="str">
        <f t="shared" si="1204"/>
        <v/>
      </c>
      <c r="AJ2381" s="41" t="str">
        <f t="shared" si="1205"/>
        <v/>
      </c>
      <c r="AK2381" s="42" t="str">
        <f t="shared" si="1206"/>
        <v/>
      </c>
      <c r="AL2381" s="41" t="str">
        <f t="shared" si="1207"/>
        <v/>
      </c>
      <c r="AM2381" s="41" t="str">
        <f t="shared" si="1208"/>
        <v/>
      </c>
      <c r="AN2381" s="41" t="str">
        <f t="shared" si="1209"/>
        <v/>
      </c>
      <c r="AO2381" s="42" t="str">
        <f t="shared" si="1210"/>
        <v/>
      </c>
      <c r="AP2381" s="41" t="str">
        <f t="shared" si="1211"/>
        <v/>
      </c>
      <c r="AQ2381" s="41" t="str">
        <f t="shared" si="1212"/>
        <v/>
      </c>
      <c r="AR2381" s="41" t="str">
        <f>IF($AQ2381="","",COUNTIFS(L_ChaveCob,$AQ2381,L_Ausencia,"&gt;"&amp;$W2381)+COUNTIFS($AQ$4:$AQ2381,$AQ2381,$W$4:$W2381,$W2381))</f>
        <v/>
      </c>
      <c r="AS2381" s="42">
        <f t="shared" si="1213"/>
        <v>0</v>
      </c>
      <c r="AT2381" s="42">
        <f t="shared" si="1214"/>
        <v>0</v>
      </c>
      <c r="AU2381" s="42">
        <f t="shared" si="1215"/>
        <v>0</v>
      </c>
    </row>
    <row r="2382" spans="1:47" x14ac:dyDescent="0.2">
      <c r="A2382" s="35"/>
      <c r="B2382" s="36"/>
      <c r="C2382" s="36"/>
      <c r="D2382" s="36"/>
      <c r="E2382" s="37"/>
      <c r="F2382" s="37"/>
      <c r="G2382" s="36"/>
      <c r="H2382" s="36"/>
      <c r="I2382" s="36"/>
      <c r="J2382" s="36"/>
      <c r="K2382" s="37"/>
      <c r="L2382" s="37"/>
      <c r="M2382" s="37"/>
      <c r="N2382" s="38" t="str">
        <f t="shared" si="1184"/>
        <v/>
      </c>
      <c r="O2382" t="str">
        <f t="shared" si="1185"/>
        <v/>
      </c>
      <c r="P2382" t="str">
        <f t="shared" si="1186"/>
        <v/>
      </c>
      <c r="Q2382" t="str">
        <f t="shared" si="1187"/>
        <v/>
      </c>
      <c r="R2382" t="str">
        <f t="shared" si="1188"/>
        <v/>
      </c>
      <c r="S2382" t="str">
        <f t="shared" si="1189"/>
        <v/>
      </c>
      <c r="T2382" s="39" t="str">
        <f t="shared" si="1190"/>
        <v/>
      </c>
      <c r="U2382" s="40">
        <f t="shared" si="1191"/>
        <v>0</v>
      </c>
      <c r="V2382" s="40">
        <f t="shared" si="1192"/>
        <v>0</v>
      </c>
      <c r="W2382" s="40">
        <f t="shared" si="1193"/>
        <v>0</v>
      </c>
      <c r="X2382" t="str">
        <f t="shared" si="1194"/>
        <v/>
      </c>
      <c r="Y2382" s="40">
        <f t="shared" si="1195"/>
        <v>0</v>
      </c>
      <c r="Z2382" s="40">
        <f t="shared" si="1196"/>
        <v>0</v>
      </c>
      <c r="AA2382" s="40">
        <f t="shared" si="1197"/>
        <v>0</v>
      </c>
      <c r="AB2382" s="40">
        <f t="shared" si="1198"/>
        <v>0</v>
      </c>
      <c r="AC2382" s="40">
        <f t="shared" si="1199"/>
        <v>0</v>
      </c>
      <c r="AD2382" s="39">
        <f t="shared" si="1200"/>
        <v>0</v>
      </c>
      <c r="AE2382" s="39">
        <f t="shared" si="1201"/>
        <v>0</v>
      </c>
      <c r="AF2382" t="str">
        <f t="shared" si="1202"/>
        <v/>
      </c>
      <c r="AG2382" t="str">
        <f t="shared" si="1203"/>
        <v/>
      </c>
      <c r="AH2382" t="str">
        <f t="shared" si="1204"/>
        <v/>
      </c>
      <c r="AJ2382" s="41" t="str">
        <f t="shared" si="1205"/>
        <v/>
      </c>
      <c r="AK2382" s="42" t="str">
        <f t="shared" si="1206"/>
        <v/>
      </c>
      <c r="AL2382" s="41" t="str">
        <f t="shared" si="1207"/>
        <v/>
      </c>
      <c r="AM2382" s="41" t="str">
        <f t="shared" si="1208"/>
        <v/>
      </c>
      <c r="AN2382" s="41" t="str">
        <f t="shared" si="1209"/>
        <v/>
      </c>
      <c r="AO2382" s="42" t="str">
        <f t="shared" si="1210"/>
        <v/>
      </c>
      <c r="AP2382" s="41" t="str">
        <f t="shared" si="1211"/>
        <v/>
      </c>
      <c r="AQ2382" s="41" t="str">
        <f t="shared" si="1212"/>
        <v/>
      </c>
      <c r="AR2382" s="41" t="str">
        <f>IF($AQ2382="","",COUNTIFS(L_ChaveCob,$AQ2382,L_Ausencia,"&gt;"&amp;$W2382)+COUNTIFS($AQ$4:$AQ2382,$AQ2382,$W$4:$W2382,$W2382))</f>
        <v/>
      </c>
      <c r="AS2382" s="42">
        <f t="shared" si="1213"/>
        <v>0</v>
      </c>
      <c r="AT2382" s="42">
        <f t="shared" si="1214"/>
        <v>0</v>
      </c>
      <c r="AU2382" s="42">
        <f t="shared" si="1215"/>
        <v>0</v>
      </c>
    </row>
    <row r="2383" spans="1:47" x14ac:dyDescent="0.2">
      <c r="A2383" s="35"/>
      <c r="B2383" s="36"/>
      <c r="C2383" s="36"/>
      <c r="D2383" s="36"/>
      <c r="E2383" s="37"/>
      <c r="F2383" s="37"/>
      <c r="G2383" s="36"/>
      <c r="H2383" s="36"/>
      <c r="I2383" s="36"/>
      <c r="J2383" s="36"/>
      <c r="K2383" s="37"/>
      <c r="L2383" s="37"/>
      <c r="M2383" s="37"/>
      <c r="N2383" s="38" t="str">
        <f t="shared" si="1184"/>
        <v/>
      </c>
      <c r="O2383" t="str">
        <f t="shared" si="1185"/>
        <v/>
      </c>
      <c r="P2383" t="str">
        <f t="shared" si="1186"/>
        <v/>
      </c>
      <c r="Q2383" t="str">
        <f t="shared" si="1187"/>
        <v/>
      </c>
      <c r="R2383" t="str">
        <f t="shared" si="1188"/>
        <v/>
      </c>
      <c r="S2383" t="str">
        <f t="shared" si="1189"/>
        <v/>
      </c>
      <c r="T2383" s="39" t="str">
        <f t="shared" si="1190"/>
        <v/>
      </c>
      <c r="U2383" s="40">
        <f t="shared" si="1191"/>
        <v>0</v>
      </c>
      <c r="V2383" s="40">
        <f t="shared" si="1192"/>
        <v>0</v>
      </c>
      <c r="W2383" s="40">
        <f t="shared" si="1193"/>
        <v>0</v>
      </c>
      <c r="X2383" t="str">
        <f t="shared" si="1194"/>
        <v/>
      </c>
      <c r="Y2383" s="40">
        <f t="shared" si="1195"/>
        <v>0</v>
      </c>
      <c r="Z2383" s="40">
        <f t="shared" si="1196"/>
        <v>0</v>
      </c>
      <c r="AA2383" s="40">
        <f t="shared" si="1197"/>
        <v>0</v>
      </c>
      <c r="AB2383" s="40">
        <f t="shared" si="1198"/>
        <v>0</v>
      </c>
      <c r="AC2383" s="40">
        <f t="shared" si="1199"/>
        <v>0</v>
      </c>
      <c r="AD2383" s="39">
        <f t="shared" si="1200"/>
        <v>0</v>
      </c>
      <c r="AE2383" s="39">
        <f t="shared" si="1201"/>
        <v>0</v>
      </c>
      <c r="AF2383" t="str">
        <f t="shared" si="1202"/>
        <v/>
      </c>
      <c r="AG2383" t="str">
        <f t="shared" si="1203"/>
        <v/>
      </c>
      <c r="AH2383" t="str">
        <f t="shared" si="1204"/>
        <v/>
      </c>
      <c r="AJ2383" s="41" t="str">
        <f t="shared" si="1205"/>
        <v/>
      </c>
      <c r="AK2383" s="42" t="str">
        <f t="shared" si="1206"/>
        <v/>
      </c>
      <c r="AL2383" s="41" t="str">
        <f t="shared" si="1207"/>
        <v/>
      </c>
      <c r="AM2383" s="41" t="str">
        <f t="shared" si="1208"/>
        <v/>
      </c>
      <c r="AN2383" s="41" t="str">
        <f t="shared" si="1209"/>
        <v/>
      </c>
      <c r="AO2383" s="42" t="str">
        <f t="shared" si="1210"/>
        <v/>
      </c>
      <c r="AP2383" s="41" t="str">
        <f t="shared" si="1211"/>
        <v/>
      </c>
      <c r="AQ2383" s="41" t="str">
        <f t="shared" si="1212"/>
        <v/>
      </c>
      <c r="AR2383" s="41" t="str">
        <f>IF($AQ2383="","",COUNTIFS(L_ChaveCob,$AQ2383,L_Ausencia,"&gt;"&amp;$W2383)+COUNTIFS($AQ$4:$AQ2383,$AQ2383,$W$4:$W2383,$W2383))</f>
        <v/>
      </c>
      <c r="AS2383" s="42">
        <f t="shared" si="1213"/>
        <v>0</v>
      </c>
      <c r="AT2383" s="42">
        <f t="shared" si="1214"/>
        <v>0</v>
      </c>
      <c r="AU2383" s="42">
        <f t="shared" si="1215"/>
        <v>0</v>
      </c>
    </row>
    <row r="2384" spans="1:47" x14ac:dyDescent="0.2">
      <c r="A2384" s="35"/>
      <c r="B2384" s="36"/>
      <c r="C2384" s="36"/>
      <c r="D2384" s="36"/>
      <c r="E2384" s="37"/>
      <c r="F2384" s="37"/>
      <c r="G2384" s="36"/>
      <c r="H2384" s="36"/>
      <c r="I2384" s="36"/>
      <c r="J2384" s="36"/>
      <c r="K2384" s="37"/>
      <c r="L2384" s="37"/>
      <c r="M2384" s="37"/>
      <c r="N2384" s="38" t="str">
        <f t="shared" si="1184"/>
        <v/>
      </c>
      <c r="O2384" t="str">
        <f t="shared" si="1185"/>
        <v/>
      </c>
      <c r="P2384" t="str">
        <f t="shared" si="1186"/>
        <v/>
      </c>
      <c r="Q2384" t="str">
        <f t="shared" si="1187"/>
        <v/>
      </c>
      <c r="R2384" t="str">
        <f t="shared" si="1188"/>
        <v/>
      </c>
      <c r="S2384" t="str">
        <f t="shared" si="1189"/>
        <v/>
      </c>
      <c r="T2384" s="39" t="str">
        <f t="shared" si="1190"/>
        <v/>
      </c>
      <c r="U2384" s="40">
        <f t="shared" si="1191"/>
        <v>0</v>
      </c>
      <c r="V2384" s="40">
        <f t="shared" si="1192"/>
        <v>0</v>
      </c>
      <c r="W2384" s="40">
        <f t="shared" si="1193"/>
        <v>0</v>
      </c>
      <c r="X2384" t="str">
        <f t="shared" si="1194"/>
        <v/>
      </c>
      <c r="Y2384" s="40">
        <f t="shared" si="1195"/>
        <v>0</v>
      </c>
      <c r="Z2384" s="40">
        <f t="shared" si="1196"/>
        <v>0</v>
      </c>
      <c r="AA2384" s="40">
        <f t="shared" si="1197"/>
        <v>0</v>
      </c>
      <c r="AB2384" s="40">
        <f t="shared" si="1198"/>
        <v>0</v>
      </c>
      <c r="AC2384" s="40">
        <f t="shared" si="1199"/>
        <v>0</v>
      </c>
      <c r="AD2384" s="39">
        <f t="shared" si="1200"/>
        <v>0</v>
      </c>
      <c r="AE2384" s="39">
        <f t="shared" si="1201"/>
        <v>0</v>
      </c>
      <c r="AF2384" t="str">
        <f t="shared" si="1202"/>
        <v/>
      </c>
      <c r="AG2384" t="str">
        <f t="shared" si="1203"/>
        <v/>
      </c>
      <c r="AH2384" t="str">
        <f t="shared" si="1204"/>
        <v/>
      </c>
      <c r="AJ2384" s="41" t="str">
        <f t="shared" si="1205"/>
        <v/>
      </c>
      <c r="AK2384" s="42" t="str">
        <f t="shared" si="1206"/>
        <v/>
      </c>
      <c r="AL2384" s="41" t="str">
        <f t="shared" si="1207"/>
        <v/>
      </c>
      <c r="AM2384" s="41" t="str">
        <f t="shared" si="1208"/>
        <v/>
      </c>
      <c r="AN2384" s="41" t="str">
        <f t="shared" si="1209"/>
        <v/>
      </c>
      <c r="AO2384" s="42" t="str">
        <f t="shared" si="1210"/>
        <v/>
      </c>
      <c r="AP2384" s="41" t="str">
        <f t="shared" si="1211"/>
        <v/>
      </c>
      <c r="AQ2384" s="41" t="str">
        <f t="shared" si="1212"/>
        <v/>
      </c>
      <c r="AR2384" s="41" t="str">
        <f>IF($AQ2384="","",COUNTIFS(L_ChaveCob,$AQ2384,L_Ausencia,"&gt;"&amp;$W2384)+COUNTIFS($AQ$4:$AQ2384,$AQ2384,$W$4:$W2384,$W2384))</f>
        <v/>
      </c>
      <c r="AS2384" s="42">
        <f t="shared" si="1213"/>
        <v>0</v>
      </c>
      <c r="AT2384" s="42">
        <f t="shared" si="1214"/>
        <v>0</v>
      </c>
      <c r="AU2384" s="42">
        <f t="shared" si="1215"/>
        <v>0</v>
      </c>
    </row>
    <row r="2385" spans="1:47" x14ac:dyDescent="0.2">
      <c r="A2385" s="35"/>
      <c r="B2385" s="36"/>
      <c r="C2385" s="36"/>
      <c r="D2385" s="36"/>
      <c r="E2385" s="37"/>
      <c r="F2385" s="37"/>
      <c r="G2385" s="36"/>
      <c r="H2385" s="36"/>
      <c r="I2385" s="36"/>
      <c r="J2385" s="36"/>
      <c r="K2385" s="37"/>
      <c r="L2385" s="37"/>
      <c r="M2385" s="37"/>
      <c r="N2385" s="38" t="str">
        <f t="shared" si="1184"/>
        <v/>
      </c>
      <c r="O2385" t="str">
        <f t="shared" si="1185"/>
        <v/>
      </c>
      <c r="P2385" t="str">
        <f t="shared" si="1186"/>
        <v/>
      </c>
      <c r="Q2385" t="str">
        <f t="shared" si="1187"/>
        <v/>
      </c>
      <c r="R2385" t="str">
        <f t="shared" si="1188"/>
        <v/>
      </c>
      <c r="S2385" t="str">
        <f t="shared" si="1189"/>
        <v/>
      </c>
      <c r="T2385" s="39" t="str">
        <f t="shared" si="1190"/>
        <v/>
      </c>
      <c r="U2385" s="40">
        <f t="shared" si="1191"/>
        <v>0</v>
      </c>
      <c r="V2385" s="40">
        <f t="shared" si="1192"/>
        <v>0</v>
      </c>
      <c r="W2385" s="40">
        <f t="shared" si="1193"/>
        <v>0</v>
      </c>
      <c r="X2385" t="str">
        <f t="shared" si="1194"/>
        <v/>
      </c>
      <c r="Y2385" s="40">
        <f t="shared" si="1195"/>
        <v>0</v>
      </c>
      <c r="Z2385" s="40">
        <f t="shared" si="1196"/>
        <v>0</v>
      </c>
      <c r="AA2385" s="40">
        <f t="shared" si="1197"/>
        <v>0</v>
      </c>
      <c r="AB2385" s="40">
        <f t="shared" si="1198"/>
        <v>0</v>
      </c>
      <c r="AC2385" s="40">
        <f t="shared" si="1199"/>
        <v>0</v>
      </c>
      <c r="AD2385" s="39">
        <f t="shared" si="1200"/>
        <v>0</v>
      </c>
      <c r="AE2385" s="39">
        <f t="shared" si="1201"/>
        <v>0</v>
      </c>
      <c r="AF2385" t="str">
        <f t="shared" si="1202"/>
        <v/>
      </c>
      <c r="AG2385" t="str">
        <f t="shared" si="1203"/>
        <v/>
      </c>
      <c r="AH2385" t="str">
        <f t="shared" si="1204"/>
        <v/>
      </c>
      <c r="AJ2385" s="41" t="str">
        <f t="shared" si="1205"/>
        <v/>
      </c>
      <c r="AK2385" s="42" t="str">
        <f t="shared" si="1206"/>
        <v/>
      </c>
      <c r="AL2385" s="41" t="str">
        <f t="shared" si="1207"/>
        <v/>
      </c>
      <c r="AM2385" s="41" t="str">
        <f t="shared" si="1208"/>
        <v/>
      </c>
      <c r="AN2385" s="41" t="str">
        <f t="shared" si="1209"/>
        <v/>
      </c>
      <c r="AO2385" s="42" t="str">
        <f t="shared" si="1210"/>
        <v/>
      </c>
      <c r="AP2385" s="41" t="str">
        <f t="shared" si="1211"/>
        <v/>
      </c>
      <c r="AQ2385" s="41" t="str">
        <f t="shared" si="1212"/>
        <v/>
      </c>
      <c r="AR2385" s="41" t="str">
        <f>IF($AQ2385="","",COUNTIFS(L_ChaveCob,$AQ2385,L_Ausencia,"&gt;"&amp;$W2385)+COUNTIFS($AQ$4:$AQ2385,$AQ2385,$W$4:$W2385,$W2385))</f>
        <v/>
      </c>
      <c r="AS2385" s="42">
        <f t="shared" si="1213"/>
        <v>0</v>
      </c>
      <c r="AT2385" s="42">
        <f t="shared" si="1214"/>
        <v>0</v>
      </c>
      <c r="AU2385" s="42">
        <f t="shared" si="1215"/>
        <v>0</v>
      </c>
    </row>
    <row r="2386" spans="1:47" x14ac:dyDescent="0.2">
      <c r="A2386" s="35"/>
      <c r="B2386" s="36"/>
      <c r="C2386" s="36"/>
      <c r="D2386" s="36"/>
      <c r="E2386" s="37"/>
      <c r="F2386" s="37"/>
      <c r="G2386" s="36"/>
      <c r="H2386" s="36"/>
      <c r="I2386" s="36"/>
      <c r="J2386" s="36"/>
      <c r="K2386" s="37"/>
      <c r="L2386" s="37"/>
      <c r="M2386" s="37"/>
      <c r="N2386" s="38" t="str">
        <f t="shared" si="1184"/>
        <v/>
      </c>
      <c r="O2386" t="str">
        <f t="shared" si="1185"/>
        <v/>
      </c>
      <c r="P2386" t="str">
        <f t="shared" si="1186"/>
        <v/>
      </c>
      <c r="Q2386" t="str">
        <f t="shared" si="1187"/>
        <v/>
      </c>
      <c r="R2386" t="str">
        <f t="shared" si="1188"/>
        <v/>
      </c>
      <c r="S2386" t="str">
        <f t="shared" si="1189"/>
        <v/>
      </c>
      <c r="T2386" s="39" t="str">
        <f t="shared" si="1190"/>
        <v/>
      </c>
      <c r="U2386" s="40">
        <f t="shared" si="1191"/>
        <v>0</v>
      </c>
      <c r="V2386" s="40">
        <f t="shared" si="1192"/>
        <v>0</v>
      </c>
      <c r="W2386" s="40">
        <f t="shared" si="1193"/>
        <v>0</v>
      </c>
      <c r="X2386" t="str">
        <f t="shared" si="1194"/>
        <v/>
      </c>
      <c r="Y2386" s="40">
        <f t="shared" si="1195"/>
        <v>0</v>
      </c>
      <c r="Z2386" s="40">
        <f t="shared" si="1196"/>
        <v>0</v>
      </c>
      <c r="AA2386" s="40">
        <f t="shared" si="1197"/>
        <v>0</v>
      </c>
      <c r="AB2386" s="40">
        <f t="shared" si="1198"/>
        <v>0</v>
      </c>
      <c r="AC2386" s="40">
        <f t="shared" si="1199"/>
        <v>0</v>
      </c>
      <c r="AD2386" s="39">
        <f t="shared" si="1200"/>
        <v>0</v>
      </c>
      <c r="AE2386" s="39">
        <f t="shared" si="1201"/>
        <v>0</v>
      </c>
      <c r="AF2386" t="str">
        <f t="shared" si="1202"/>
        <v/>
      </c>
      <c r="AG2386" t="str">
        <f t="shared" si="1203"/>
        <v/>
      </c>
      <c r="AH2386" t="str">
        <f t="shared" si="1204"/>
        <v/>
      </c>
      <c r="AJ2386" s="41" t="str">
        <f t="shared" si="1205"/>
        <v/>
      </c>
      <c r="AK2386" s="42" t="str">
        <f t="shared" si="1206"/>
        <v/>
      </c>
      <c r="AL2386" s="41" t="str">
        <f t="shared" si="1207"/>
        <v/>
      </c>
      <c r="AM2386" s="41" t="str">
        <f t="shared" si="1208"/>
        <v/>
      </c>
      <c r="AN2386" s="41" t="str">
        <f t="shared" si="1209"/>
        <v/>
      </c>
      <c r="AO2386" s="42" t="str">
        <f t="shared" si="1210"/>
        <v/>
      </c>
      <c r="AP2386" s="41" t="str">
        <f t="shared" si="1211"/>
        <v/>
      </c>
      <c r="AQ2386" s="41" t="str">
        <f t="shared" si="1212"/>
        <v/>
      </c>
      <c r="AR2386" s="41" t="str">
        <f>IF($AQ2386="","",COUNTIFS(L_ChaveCob,$AQ2386,L_Ausencia,"&gt;"&amp;$W2386)+COUNTIFS($AQ$4:$AQ2386,$AQ2386,$W$4:$W2386,$W2386))</f>
        <v/>
      </c>
      <c r="AS2386" s="42">
        <f t="shared" si="1213"/>
        <v>0</v>
      </c>
      <c r="AT2386" s="42">
        <f t="shared" si="1214"/>
        <v>0</v>
      </c>
      <c r="AU2386" s="42">
        <f t="shared" si="1215"/>
        <v>0</v>
      </c>
    </row>
    <row r="2387" spans="1:47" x14ac:dyDescent="0.2">
      <c r="A2387" s="35"/>
      <c r="B2387" s="36"/>
      <c r="C2387" s="36"/>
      <c r="D2387" s="36"/>
      <c r="E2387" s="37"/>
      <c r="F2387" s="37"/>
      <c r="G2387" s="36"/>
      <c r="H2387" s="36"/>
      <c r="I2387" s="36"/>
      <c r="J2387" s="36"/>
      <c r="K2387" s="37"/>
      <c r="L2387" s="37"/>
      <c r="M2387" s="37"/>
      <c r="N2387" s="38" t="str">
        <f t="shared" si="1184"/>
        <v/>
      </c>
      <c r="O2387" t="str">
        <f t="shared" si="1185"/>
        <v/>
      </c>
      <c r="P2387" t="str">
        <f t="shared" si="1186"/>
        <v/>
      </c>
      <c r="Q2387" t="str">
        <f t="shared" si="1187"/>
        <v/>
      </c>
      <c r="R2387" t="str">
        <f t="shared" si="1188"/>
        <v/>
      </c>
      <c r="S2387" t="str">
        <f t="shared" si="1189"/>
        <v/>
      </c>
      <c r="T2387" s="39" t="str">
        <f t="shared" si="1190"/>
        <v/>
      </c>
      <c r="U2387" s="40">
        <f t="shared" si="1191"/>
        <v>0</v>
      </c>
      <c r="V2387" s="40">
        <f t="shared" si="1192"/>
        <v>0</v>
      </c>
      <c r="W2387" s="40">
        <f t="shared" si="1193"/>
        <v>0</v>
      </c>
      <c r="X2387" t="str">
        <f t="shared" si="1194"/>
        <v/>
      </c>
      <c r="Y2387" s="40">
        <f t="shared" si="1195"/>
        <v>0</v>
      </c>
      <c r="Z2387" s="40">
        <f t="shared" si="1196"/>
        <v>0</v>
      </c>
      <c r="AA2387" s="40">
        <f t="shared" si="1197"/>
        <v>0</v>
      </c>
      <c r="AB2387" s="40">
        <f t="shared" si="1198"/>
        <v>0</v>
      </c>
      <c r="AC2387" s="40">
        <f t="shared" si="1199"/>
        <v>0</v>
      </c>
      <c r="AD2387" s="39">
        <f t="shared" si="1200"/>
        <v>0</v>
      </c>
      <c r="AE2387" s="39">
        <f t="shared" si="1201"/>
        <v>0</v>
      </c>
      <c r="AF2387" t="str">
        <f t="shared" si="1202"/>
        <v/>
      </c>
      <c r="AG2387" t="str">
        <f t="shared" si="1203"/>
        <v/>
      </c>
      <c r="AH2387" t="str">
        <f t="shared" si="1204"/>
        <v/>
      </c>
      <c r="AJ2387" s="41" t="str">
        <f t="shared" si="1205"/>
        <v/>
      </c>
      <c r="AK2387" s="42" t="str">
        <f t="shared" si="1206"/>
        <v/>
      </c>
      <c r="AL2387" s="41" t="str">
        <f t="shared" si="1207"/>
        <v/>
      </c>
      <c r="AM2387" s="41" t="str">
        <f t="shared" si="1208"/>
        <v/>
      </c>
      <c r="AN2387" s="41" t="str">
        <f t="shared" si="1209"/>
        <v/>
      </c>
      <c r="AO2387" s="42" t="str">
        <f t="shared" si="1210"/>
        <v/>
      </c>
      <c r="AP2387" s="41" t="str">
        <f t="shared" si="1211"/>
        <v/>
      </c>
      <c r="AQ2387" s="41" t="str">
        <f t="shared" si="1212"/>
        <v/>
      </c>
      <c r="AR2387" s="41" t="str">
        <f>IF($AQ2387="","",COUNTIFS(L_ChaveCob,$AQ2387,L_Ausencia,"&gt;"&amp;$W2387)+COUNTIFS($AQ$4:$AQ2387,$AQ2387,$W$4:$W2387,$W2387))</f>
        <v/>
      </c>
      <c r="AS2387" s="42">
        <f t="shared" si="1213"/>
        <v>0</v>
      </c>
      <c r="AT2387" s="42">
        <f t="shared" si="1214"/>
        <v>0</v>
      </c>
      <c r="AU2387" s="42">
        <f t="shared" si="1215"/>
        <v>0</v>
      </c>
    </row>
    <row r="2388" spans="1:47" x14ac:dyDescent="0.2">
      <c r="A2388" s="35"/>
      <c r="B2388" s="36"/>
      <c r="C2388" s="36"/>
      <c r="D2388" s="36"/>
      <c r="E2388" s="37"/>
      <c r="F2388" s="37"/>
      <c r="G2388" s="36"/>
      <c r="H2388" s="36"/>
      <c r="I2388" s="36"/>
      <c r="J2388" s="36"/>
      <c r="K2388" s="37"/>
      <c r="L2388" s="37"/>
      <c r="M2388" s="37"/>
      <c r="N2388" s="38" t="str">
        <f t="shared" si="1184"/>
        <v/>
      </c>
      <c r="O2388" t="str">
        <f t="shared" si="1185"/>
        <v/>
      </c>
      <c r="P2388" t="str">
        <f t="shared" si="1186"/>
        <v/>
      </c>
      <c r="Q2388" t="str">
        <f t="shared" si="1187"/>
        <v/>
      </c>
      <c r="R2388" t="str">
        <f t="shared" si="1188"/>
        <v/>
      </c>
      <c r="S2388" t="str">
        <f t="shared" si="1189"/>
        <v/>
      </c>
      <c r="T2388" s="39" t="str">
        <f t="shared" si="1190"/>
        <v/>
      </c>
      <c r="U2388" s="40">
        <f t="shared" si="1191"/>
        <v>0</v>
      </c>
      <c r="V2388" s="40">
        <f t="shared" si="1192"/>
        <v>0</v>
      </c>
      <c r="W2388" s="40">
        <f t="shared" si="1193"/>
        <v>0</v>
      </c>
      <c r="X2388" t="str">
        <f t="shared" si="1194"/>
        <v/>
      </c>
      <c r="Y2388" s="40">
        <f t="shared" si="1195"/>
        <v>0</v>
      </c>
      <c r="Z2388" s="40">
        <f t="shared" si="1196"/>
        <v>0</v>
      </c>
      <c r="AA2388" s="40">
        <f t="shared" si="1197"/>
        <v>0</v>
      </c>
      <c r="AB2388" s="40">
        <f t="shared" si="1198"/>
        <v>0</v>
      </c>
      <c r="AC2388" s="40">
        <f t="shared" si="1199"/>
        <v>0</v>
      </c>
      <c r="AD2388" s="39">
        <f t="shared" si="1200"/>
        <v>0</v>
      </c>
      <c r="AE2388" s="39">
        <f t="shared" si="1201"/>
        <v>0</v>
      </c>
      <c r="AF2388" t="str">
        <f t="shared" si="1202"/>
        <v/>
      </c>
      <c r="AG2388" t="str">
        <f t="shared" si="1203"/>
        <v/>
      </c>
      <c r="AH2388" t="str">
        <f t="shared" si="1204"/>
        <v/>
      </c>
      <c r="AJ2388" s="41" t="str">
        <f t="shared" si="1205"/>
        <v/>
      </c>
      <c r="AK2388" s="42" t="str">
        <f t="shared" si="1206"/>
        <v/>
      </c>
      <c r="AL2388" s="41" t="str">
        <f t="shared" si="1207"/>
        <v/>
      </c>
      <c r="AM2388" s="41" t="str">
        <f t="shared" si="1208"/>
        <v/>
      </c>
      <c r="AN2388" s="41" t="str">
        <f t="shared" si="1209"/>
        <v/>
      </c>
      <c r="AO2388" s="42" t="str">
        <f t="shared" si="1210"/>
        <v/>
      </c>
      <c r="AP2388" s="41" t="str">
        <f t="shared" si="1211"/>
        <v/>
      </c>
      <c r="AQ2388" s="41" t="str">
        <f t="shared" si="1212"/>
        <v/>
      </c>
      <c r="AR2388" s="41" t="str">
        <f>IF($AQ2388="","",COUNTIFS(L_ChaveCob,$AQ2388,L_Ausencia,"&gt;"&amp;$W2388)+COUNTIFS($AQ$4:$AQ2388,$AQ2388,$W$4:$W2388,$W2388))</f>
        <v/>
      </c>
      <c r="AS2388" s="42">
        <f t="shared" si="1213"/>
        <v>0</v>
      </c>
      <c r="AT2388" s="42">
        <f t="shared" si="1214"/>
        <v>0</v>
      </c>
      <c r="AU2388" s="42">
        <f t="shared" si="1215"/>
        <v>0</v>
      </c>
    </row>
    <row r="2389" spans="1:47" x14ac:dyDescent="0.2">
      <c r="A2389" s="35"/>
      <c r="B2389" s="36"/>
      <c r="C2389" s="36"/>
      <c r="D2389" s="36"/>
      <c r="E2389" s="37"/>
      <c r="F2389" s="37"/>
      <c r="G2389" s="36"/>
      <c r="H2389" s="36"/>
      <c r="I2389" s="36"/>
      <c r="J2389" s="36"/>
      <c r="K2389" s="37"/>
      <c r="L2389" s="37"/>
      <c r="M2389" s="37"/>
      <c r="N2389" s="38" t="str">
        <f t="shared" si="1184"/>
        <v/>
      </c>
      <c r="O2389" t="str">
        <f t="shared" si="1185"/>
        <v/>
      </c>
      <c r="P2389" t="str">
        <f t="shared" si="1186"/>
        <v/>
      </c>
      <c r="Q2389" t="str">
        <f t="shared" si="1187"/>
        <v/>
      </c>
      <c r="R2389" t="str">
        <f t="shared" si="1188"/>
        <v/>
      </c>
      <c r="S2389" t="str">
        <f t="shared" si="1189"/>
        <v/>
      </c>
      <c r="T2389" s="39" t="str">
        <f t="shared" si="1190"/>
        <v/>
      </c>
      <c r="U2389" s="40">
        <f t="shared" si="1191"/>
        <v>0</v>
      </c>
      <c r="V2389" s="40">
        <f t="shared" si="1192"/>
        <v>0</v>
      </c>
      <c r="W2389" s="40">
        <f t="shared" si="1193"/>
        <v>0</v>
      </c>
      <c r="X2389" t="str">
        <f t="shared" si="1194"/>
        <v/>
      </c>
      <c r="Y2389" s="40">
        <f t="shared" si="1195"/>
        <v>0</v>
      </c>
      <c r="Z2389" s="40">
        <f t="shared" si="1196"/>
        <v>0</v>
      </c>
      <c r="AA2389" s="40">
        <f t="shared" si="1197"/>
        <v>0</v>
      </c>
      <c r="AB2389" s="40">
        <f t="shared" si="1198"/>
        <v>0</v>
      </c>
      <c r="AC2389" s="40">
        <f t="shared" si="1199"/>
        <v>0</v>
      </c>
      <c r="AD2389" s="39">
        <f t="shared" si="1200"/>
        <v>0</v>
      </c>
      <c r="AE2389" s="39">
        <f t="shared" si="1201"/>
        <v>0</v>
      </c>
      <c r="AF2389" t="str">
        <f t="shared" si="1202"/>
        <v/>
      </c>
      <c r="AG2389" t="str">
        <f t="shared" si="1203"/>
        <v/>
      </c>
      <c r="AH2389" t="str">
        <f t="shared" si="1204"/>
        <v/>
      </c>
      <c r="AJ2389" s="41" t="str">
        <f t="shared" si="1205"/>
        <v/>
      </c>
      <c r="AK2389" s="42" t="str">
        <f t="shared" si="1206"/>
        <v/>
      </c>
      <c r="AL2389" s="41" t="str">
        <f t="shared" si="1207"/>
        <v/>
      </c>
      <c r="AM2389" s="41" t="str">
        <f t="shared" si="1208"/>
        <v/>
      </c>
      <c r="AN2389" s="41" t="str">
        <f t="shared" si="1209"/>
        <v/>
      </c>
      <c r="AO2389" s="42" t="str">
        <f t="shared" si="1210"/>
        <v/>
      </c>
      <c r="AP2389" s="41" t="str">
        <f t="shared" si="1211"/>
        <v/>
      </c>
      <c r="AQ2389" s="41" t="str">
        <f t="shared" si="1212"/>
        <v/>
      </c>
      <c r="AR2389" s="41" t="str">
        <f>IF($AQ2389="","",COUNTIFS(L_ChaveCob,$AQ2389,L_Ausencia,"&gt;"&amp;$W2389)+COUNTIFS($AQ$4:$AQ2389,$AQ2389,$W$4:$W2389,$W2389))</f>
        <v/>
      </c>
      <c r="AS2389" s="42">
        <f t="shared" si="1213"/>
        <v>0</v>
      </c>
      <c r="AT2389" s="42">
        <f t="shared" si="1214"/>
        <v>0</v>
      </c>
      <c r="AU2389" s="42">
        <f t="shared" si="1215"/>
        <v>0</v>
      </c>
    </row>
    <row r="2390" spans="1:47" x14ac:dyDescent="0.2">
      <c r="A2390" s="35"/>
      <c r="B2390" s="36"/>
      <c r="C2390" s="36"/>
      <c r="D2390" s="36"/>
      <c r="E2390" s="37"/>
      <c r="F2390" s="37"/>
      <c r="G2390" s="36"/>
      <c r="H2390" s="36"/>
      <c r="I2390" s="36"/>
      <c r="J2390" s="36"/>
      <c r="K2390" s="37"/>
      <c r="L2390" s="37"/>
      <c r="M2390" s="37"/>
      <c r="N2390" s="38" t="str">
        <f t="shared" si="1184"/>
        <v/>
      </c>
      <c r="O2390" t="str">
        <f t="shared" si="1185"/>
        <v/>
      </c>
      <c r="P2390" t="str">
        <f t="shared" si="1186"/>
        <v/>
      </c>
      <c r="Q2390" t="str">
        <f t="shared" si="1187"/>
        <v/>
      </c>
      <c r="R2390" t="str">
        <f t="shared" si="1188"/>
        <v/>
      </c>
      <c r="S2390" t="str">
        <f t="shared" si="1189"/>
        <v/>
      </c>
      <c r="T2390" s="39" t="str">
        <f t="shared" si="1190"/>
        <v/>
      </c>
      <c r="U2390" s="40">
        <f t="shared" si="1191"/>
        <v>0</v>
      </c>
      <c r="V2390" s="40">
        <f t="shared" si="1192"/>
        <v>0</v>
      </c>
      <c r="W2390" s="40">
        <f t="shared" si="1193"/>
        <v>0</v>
      </c>
      <c r="X2390" t="str">
        <f t="shared" si="1194"/>
        <v/>
      </c>
      <c r="Y2390" s="40">
        <f t="shared" si="1195"/>
        <v>0</v>
      </c>
      <c r="Z2390" s="40">
        <f t="shared" si="1196"/>
        <v>0</v>
      </c>
      <c r="AA2390" s="40">
        <f t="shared" si="1197"/>
        <v>0</v>
      </c>
      <c r="AB2390" s="40">
        <f t="shared" si="1198"/>
        <v>0</v>
      </c>
      <c r="AC2390" s="40">
        <f t="shared" si="1199"/>
        <v>0</v>
      </c>
      <c r="AD2390" s="39">
        <f t="shared" si="1200"/>
        <v>0</v>
      </c>
      <c r="AE2390" s="39">
        <f t="shared" si="1201"/>
        <v>0</v>
      </c>
      <c r="AF2390" t="str">
        <f t="shared" si="1202"/>
        <v/>
      </c>
      <c r="AG2390" t="str">
        <f t="shared" si="1203"/>
        <v/>
      </c>
      <c r="AH2390" t="str">
        <f t="shared" si="1204"/>
        <v/>
      </c>
      <c r="AJ2390" s="41" t="str">
        <f t="shared" si="1205"/>
        <v/>
      </c>
      <c r="AK2390" s="42" t="str">
        <f t="shared" si="1206"/>
        <v/>
      </c>
      <c r="AL2390" s="41" t="str">
        <f t="shared" si="1207"/>
        <v/>
      </c>
      <c r="AM2390" s="41" t="str">
        <f t="shared" si="1208"/>
        <v/>
      </c>
      <c r="AN2390" s="41" t="str">
        <f t="shared" si="1209"/>
        <v/>
      </c>
      <c r="AO2390" s="42" t="str">
        <f t="shared" si="1210"/>
        <v/>
      </c>
      <c r="AP2390" s="41" t="str">
        <f t="shared" si="1211"/>
        <v/>
      </c>
      <c r="AQ2390" s="41" t="str">
        <f t="shared" si="1212"/>
        <v/>
      </c>
      <c r="AR2390" s="41" t="str">
        <f>IF($AQ2390="","",COUNTIFS(L_ChaveCob,$AQ2390,L_Ausencia,"&gt;"&amp;$W2390)+COUNTIFS($AQ$4:$AQ2390,$AQ2390,$W$4:$W2390,$W2390))</f>
        <v/>
      </c>
      <c r="AS2390" s="42">
        <f t="shared" si="1213"/>
        <v>0</v>
      </c>
      <c r="AT2390" s="42">
        <f t="shared" si="1214"/>
        <v>0</v>
      </c>
      <c r="AU2390" s="42">
        <f t="shared" si="1215"/>
        <v>0</v>
      </c>
    </row>
    <row r="2391" spans="1:47" x14ac:dyDescent="0.2">
      <c r="A2391" s="35"/>
      <c r="B2391" s="36"/>
      <c r="C2391" s="36"/>
      <c r="D2391" s="36"/>
      <c r="E2391" s="37"/>
      <c r="F2391" s="37"/>
      <c r="G2391" s="36"/>
      <c r="H2391" s="36"/>
      <c r="I2391" s="36"/>
      <c r="J2391" s="36"/>
      <c r="K2391" s="37"/>
      <c r="L2391" s="37"/>
      <c r="M2391" s="37"/>
      <c r="N2391" s="38" t="str">
        <f t="shared" si="1184"/>
        <v/>
      </c>
      <c r="O2391" t="str">
        <f t="shared" si="1185"/>
        <v/>
      </c>
      <c r="P2391" t="str">
        <f t="shared" si="1186"/>
        <v/>
      </c>
      <c r="Q2391" t="str">
        <f t="shared" si="1187"/>
        <v/>
      </c>
      <c r="R2391" t="str">
        <f t="shared" si="1188"/>
        <v/>
      </c>
      <c r="S2391" t="str">
        <f t="shared" si="1189"/>
        <v/>
      </c>
      <c r="T2391" s="39" t="str">
        <f t="shared" si="1190"/>
        <v/>
      </c>
      <c r="U2391" s="40">
        <f t="shared" si="1191"/>
        <v>0</v>
      </c>
      <c r="V2391" s="40">
        <f t="shared" si="1192"/>
        <v>0</v>
      </c>
      <c r="W2391" s="40">
        <f t="shared" si="1193"/>
        <v>0</v>
      </c>
      <c r="X2391" t="str">
        <f t="shared" si="1194"/>
        <v/>
      </c>
      <c r="Y2391" s="40">
        <f t="shared" si="1195"/>
        <v>0</v>
      </c>
      <c r="Z2391" s="40">
        <f t="shared" si="1196"/>
        <v>0</v>
      </c>
      <c r="AA2391" s="40">
        <f t="shared" si="1197"/>
        <v>0</v>
      </c>
      <c r="AB2391" s="40">
        <f t="shared" si="1198"/>
        <v>0</v>
      </c>
      <c r="AC2391" s="40">
        <f t="shared" si="1199"/>
        <v>0</v>
      </c>
      <c r="AD2391" s="39">
        <f t="shared" si="1200"/>
        <v>0</v>
      </c>
      <c r="AE2391" s="39">
        <f t="shared" si="1201"/>
        <v>0</v>
      </c>
      <c r="AF2391" t="str">
        <f t="shared" si="1202"/>
        <v/>
      </c>
      <c r="AG2391" t="str">
        <f t="shared" si="1203"/>
        <v/>
      </c>
      <c r="AH2391" t="str">
        <f t="shared" si="1204"/>
        <v/>
      </c>
      <c r="AJ2391" s="41" t="str">
        <f t="shared" si="1205"/>
        <v/>
      </c>
      <c r="AK2391" s="42" t="str">
        <f t="shared" si="1206"/>
        <v/>
      </c>
      <c r="AL2391" s="41" t="str">
        <f t="shared" si="1207"/>
        <v/>
      </c>
      <c r="AM2391" s="41" t="str">
        <f t="shared" si="1208"/>
        <v/>
      </c>
      <c r="AN2391" s="41" t="str">
        <f t="shared" si="1209"/>
        <v/>
      </c>
      <c r="AO2391" s="42" t="str">
        <f t="shared" si="1210"/>
        <v/>
      </c>
      <c r="AP2391" s="41" t="str">
        <f t="shared" si="1211"/>
        <v/>
      </c>
      <c r="AQ2391" s="41" t="str">
        <f t="shared" si="1212"/>
        <v/>
      </c>
      <c r="AR2391" s="41" t="str">
        <f>IF($AQ2391="","",COUNTIFS(L_ChaveCob,$AQ2391,L_Ausencia,"&gt;"&amp;$W2391)+COUNTIFS($AQ$4:$AQ2391,$AQ2391,$W$4:$W2391,$W2391))</f>
        <v/>
      </c>
      <c r="AS2391" s="42">
        <f t="shared" si="1213"/>
        <v>0</v>
      </c>
      <c r="AT2391" s="42">
        <f t="shared" si="1214"/>
        <v>0</v>
      </c>
      <c r="AU2391" s="42">
        <f t="shared" si="1215"/>
        <v>0</v>
      </c>
    </row>
    <row r="2392" spans="1:47" x14ac:dyDescent="0.2">
      <c r="A2392" s="35"/>
      <c r="B2392" s="36"/>
      <c r="C2392" s="36"/>
      <c r="D2392" s="36"/>
      <c r="E2392" s="37"/>
      <c r="F2392" s="37"/>
      <c r="G2392" s="36"/>
      <c r="H2392" s="36"/>
      <c r="I2392" s="36"/>
      <c r="J2392" s="36"/>
      <c r="K2392" s="37"/>
      <c r="L2392" s="37"/>
      <c r="M2392" s="37"/>
      <c r="N2392" s="38" t="str">
        <f t="shared" si="1184"/>
        <v/>
      </c>
      <c r="O2392" t="str">
        <f t="shared" si="1185"/>
        <v/>
      </c>
      <c r="P2392" t="str">
        <f t="shared" si="1186"/>
        <v/>
      </c>
      <c r="Q2392" t="str">
        <f t="shared" si="1187"/>
        <v/>
      </c>
      <c r="R2392" t="str">
        <f t="shared" si="1188"/>
        <v/>
      </c>
      <c r="S2392" t="str">
        <f t="shared" si="1189"/>
        <v/>
      </c>
      <c r="T2392" s="39" t="str">
        <f t="shared" si="1190"/>
        <v/>
      </c>
      <c r="U2392" s="40">
        <f t="shared" si="1191"/>
        <v>0</v>
      </c>
      <c r="V2392" s="40">
        <f t="shared" si="1192"/>
        <v>0</v>
      </c>
      <c r="W2392" s="40">
        <f t="shared" si="1193"/>
        <v>0</v>
      </c>
      <c r="X2392" t="str">
        <f t="shared" si="1194"/>
        <v/>
      </c>
      <c r="Y2392" s="40">
        <f t="shared" si="1195"/>
        <v>0</v>
      </c>
      <c r="Z2392" s="40">
        <f t="shared" si="1196"/>
        <v>0</v>
      </c>
      <c r="AA2392" s="40">
        <f t="shared" si="1197"/>
        <v>0</v>
      </c>
      <c r="AB2392" s="40">
        <f t="shared" si="1198"/>
        <v>0</v>
      </c>
      <c r="AC2392" s="40">
        <f t="shared" si="1199"/>
        <v>0</v>
      </c>
      <c r="AD2392" s="39">
        <f t="shared" si="1200"/>
        <v>0</v>
      </c>
      <c r="AE2392" s="39">
        <f t="shared" si="1201"/>
        <v>0</v>
      </c>
      <c r="AF2392" t="str">
        <f t="shared" si="1202"/>
        <v/>
      </c>
      <c r="AG2392" t="str">
        <f t="shared" si="1203"/>
        <v/>
      </c>
      <c r="AH2392" t="str">
        <f t="shared" si="1204"/>
        <v/>
      </c>
      <c r="AJ2392" s="41" t="str">
        <f t="shared" si="1205"/>
        <v/>
      </c>
      <c r="AK2392" s="42" t="str">
        <f t="shared" si="1206"/>
        <v/>
      </c>
      <c r="AL2392" s="41" t="str">
        <f t="shared" si="1207"/>
        <v/>
      </c>
      <c r="AM2392" s="41" t="str">
        <f t="shared" si="1208"/>
        <v/>
      </c>
      <c r="AN2392" s="41" t="str">
        <f t="shared" si="1209"/>
        <v/>
      </c>
      <c r="AO2392" s="42" t="str">
        <f t="shared" si="1210"/>
        <v/>
      </c>
      <c r="AP2392" s="41" t="str">
        <f t="shared" si="1211"/>
        <v/>
      </c>
      <c r="AQ2392" s="41" t="str">
        <f t="shared" si="1212"/>
        <v/>
      </c>
      <c r="AR2392" s="41" t="str">
        <f>IF($AQ2392="","",COUNTIFS(L_ChaveCob,$AQ2392,L_Ausencia,"&gt;"&amp;$W2392)+COUNTIFS($AQ$4:$AQ2392,$AQ2392,$W$4:$W2392,$W2392))</f>
        <v/>
      </c>
      <c r="AS2392" s="42">
        <f t="shared" si="1213"/>
        <v>0</v>
      </c>
      <c r="AT2392" s="42">
        <f t="shared" si="1214"/>
        <v>0</v>
      </c>
      <c r="AU2392" s="42">
        <f t="shared" si="1215"/>
        <v>0</v>
      </c>
    </row>
    <row r="2393" spans="1:47" x14ac:dyDescent="0.2">
      <c r="A2393" s="35"/>
      <c r="B2393" s="36"/>
      <c r="C2393" s="36"/>
      <c r="D2393" s="36"/>
      <c r="E2393" s="37"/>
      <c r="F2393" s="37"/>
      <c r="G2393" s="36"/>
      <c r="H2393" s="36"/>
      <c r="I2393" s="36"/>
      <c r="J2393" s="36"/>
      <c r="K2393" s="37"/>
      <c r="L2393" s="37"/>
      <c r="M2393" s="37"/>
      <c r="N2393" s="38" t="str">
        <f t="shared" si="1184"/>
        <v/>
      </c>
      <c r="O2393" t="str">
        <f t="shared" si="1185"/>
        <v/>
      </c>
      <c r="P2393" t="str">
        <f t="shared" si="1186"/>
        <v/>
      </c>
      <c r="Q2393" t="str">
        <f t="shared" si="1187"/>
        <v/>
      </c>
      <c r="R2393" t="str">
        <f t="shared" si="1188"/>
        <v/>
      </c>
      <c r="S2393" t="str">
        <f t="shared" si="1189"/>
        <v/>
      </c>
      <c r="T2393" s="39" t="str">
        <f t="shared" si="1190"/>
        <v/>
      </c>
      <c r="U2393" s="40">
        <f t="shared" si="1191"/>
        <v>0</v>
      </c>
      <c r="V2393" s="40">
        <f t="shared" si="1192"/>
        <v>0</v>
      </c>
      <c r="W2393" s="40">
        <f t="shared" si="1193"/>
        <v>0</v>
      </c>
      <c r="X2393" t="str">
        <f t="shared" si="1194"/>
        <v/>
      </c>
      <c r="Y2393" s="40">
        <f t="shared" si="1195"/>
        <v>0</v>
      </c>
      <c r="Z2393" s="40">
        <f t="shared" si="1196"/>
        <v>0</v>
      </c>
      <c r="AA2393" s="40">
        <f t="shared" si="1197"/>
        <v>0</v>
      </c>
      <c r="AB2393" s="40">
        <f t="shared" si="1198"/>
        <v>0</v>
      </c>
      <c r="AC2393" s="40">
        <f t="shared" si="1199"/>
        <v>0</v>
      </c>
      <c r="AD2393" s="39">
        <f t="shared" si="1200"/>
        <v>0</v>
      </c>
      <c r="AE2393" s="39">
        <f t="shared" si="1201"/>
        <v>0</v>
      </c>
      <c r="AF2393" t="str">
        <f t="shared" si="1202"/>
        <v/>
      </c>
      <c r="AG2393" t="str">
        <f t="shared" si="1203"/>
        <v/>
      </c>
      <c r="AH2393" t="str">
        <f t="shared" si="1204"/>
        <v/>
      </c>
      <c r="AJ2393" s="41" t="str">
        <f t="shared" si="1205"/>
        <v/>
      </c>
      <c r="AK2393" s="42" t="str">
        <f t="shared" si="1206"/>
        <v/>
      </c>
      <c r="AL2393" s="41" t="str">
        <f t="shared" si="1207"/>
        <v/>
      </c>
      <c r="AM2393" s="41" t="str">
        <f t="shared" si="1208"/>
        <v/>
      </c>
      <c r="AN2393" s="41" t="str">
        <f t="shared" si="1209"/>
        <v/>
      </c>
      <c r="AO2393" s="42" t="str">
        <f t="shared" si="1210"/>
        <v/>
      </c>
      <c r="AP2393" s="41" t="str">
        <f t="shared" si="1211"/>
        <v/>
      </c>
      <c r="AQ2393" s="41" t="str">
        <f t="shared" si="1212"/>
        <v/>
      </c>
      <c r="AR2393" s="41" t="str">
        <f>IF($AQ2393="","",COUNTIFS(L_ChaveCob,$AQ2393,L_Ausencia,"&gt;"&amp;$W2393)+COUNTIFS($AQ$4:$AQ2393,$AQ2393,$W$4:$W2393,$W2393))</f>
        <v/>
      </c>
      <c r="AS2393" s="42">
        <f t="shared" si="1213"/>
        <v>0</v>
      </c>
      <c r="AT2393" s="42">
        <f t="shared" si="1214"/>
        <v>0</v>
      </c>
      <c r="AU2393" s="42">
        <f t="shared" si="1215"/>
        <v>0</v>
      </c>
    </row>
    <row r="2394" spans="1:47" x14ac:dyDescent="0.2">
      <c r="A2394" s="35"/>
      <c r="B2394" s="36"/>
      <c r="C2394" s="36"/>
      <c r="D2394" s="36"/>
      <c r="E2394" s="37"/>
      <c r="F2394" s="37"/>
      <c r="G2394" s="36"/>
      <c r="H2394" s="36"/>
      <c r="I2394" s="36"/>
      <c r="J2394" s="36"/>
      <c r="K2394" s="37"/>
      <c r="L2394" s="37"/>
      <c r="M2394" s="37"/>
      <c r="N2394" s="38" t="str">
        <f t="shared" si="1184"/>
        <v/>
      </c>
      <c r="O2394" t="str">
        <f t="shared" si="1185"/>
        <v/>
      </c>
      <c r="P2394" t="str">
        <f t="shared" si="1186"/>
        <v/>
      </c>
      <c r="Q2394" t="str">
        <f t="shared" si="1187"/>
        <v/>
      </c>
      <c r="R2394" t="str">
        <f t="shared" si="1188"/>
        <v/>
      </c>
      <c r="S2394" t="str">
        <f t="shared" si="1189"/>
        <v/>
      </c>
      <c r="T2394" s="39" t="str">
        <f t="shared" si="1190"/>
        <v/>
      </c>
      <c r="U2394" s="40">
        <f t="shared" si="1191"/>
        <v>0</v>
      </c>
      <c r="V2394" s="40">
        <f t="shared" si="1192"/>
        <v>0</v>
      </c>
      <c r="W2394" s="40">
        <f t="shared" si="1193"/>
        <v>0</v>
      </c>
      <c r="X2394" t="str">
        <f t="shared" si="1194"/>
        <v/>
      </c>
      <c r="Y2394" s="40">
        <f t="shared" si="1195"/>
        <v>0</v>
      </c>
      <c r="Z2394" s="40">
        <f t="shared" si="1196"/>
        <v>0</v>
      </c>
      <c r="AA2394" s="40">
        <f t="shared" si="1197"/>
        <v>0</v>
      </c>
      <c r="AB2394" s="40">
        <f t="shared" si="1198"/>
        <v>0</v>
      </c>
      <c r="AC2394" s="40">
        <f t="shared" si="1199"/>
        <v>0</v>
      </c>
      <c r="AD2394" s="39">
        <f t="shared" si="1200"/>
        <v>0</v>
      </c>
      <c r="AE2394" s="39">
        <f t="shared" si="1201"/>
        <v>0</v>
      </c>
      <c r="AF2394" t="str">
        <f t="shared" si="1202"/>
        <v/>
      </c>
      <c r="AG2394" t="str">
        <f t="shared" si="1203"/>
        <v/>
      </c>
      <c r="AH2394" t="str">
        <f t="shared" si="1204"/>
        <v/>
      </c>
      <c r="AJ2394" s="41" t="str">
        <f t="shared" si="1205"/>
        <v/>
      </c>
      <c r="AK2394" s="42" t="str">
        <f t="shared" si="1206"/>
        <v/>
      </c>
      <c r="AL2394" s="41" t="str">
        <f t="shared" si="1207"/>
        <v/>
      </c>
      <c r="AM2394" s="41" t="str">
        <f t="shared" si="1208"/>
        <v/>
      </c>
      <c r="AN2394" s="41" t="str">
        <f t="shared" si="1209"/>
        <v/>
      </c>
      <c r="AO2394" s="42" t="str">
        <f t="shared" si="1210"/>
        <v/>
      </c>
      <c r="AP2394" s="41" t="str">
        <f t="shared" si="1211"/>
        <v/>
      </c>
      <c r="AQ2394" s="41" t="str">
        <f t="shared" si="1212"/>
        <v/>
      </c>
      <c r="AR2394" s="41" t="str">
        <f>IF($AQ2394="","",COUNTIFS(L_ChaveCob,$AQ2394,L_Ausencia,"&gt;"&amp;$W2394)+COUNTIFS($AQ$4:$AQ2394,$AQ2394,$W$4:$W2394,$W2394))</f>
        <v/>
      </c>
      <c r="AS2394" s="42">
        <f t="shared" si="1213"/>
        <v>0</v>
      </c>
      <c r="AT2394" s="42">
        <f t="shared" si="1214"/>
        <v>0</v>
      </c>
      <c r="AU2394" s="42">
        <f t="shared" si="1215"/>
        <v>0</v>
      </c>
    </row>
    <row r="2395" spans="1:47" x14ac:dyDescent="0.2">
      <c r="A2395" s="35"/>
      <c r="B2395" s="36"/>
      <c r="C2395" s="36"/>
      <c r="D2395" s="36"/>
      <c r="E2395" s="37"/>
      <c r="F2395" s="37"/>
      <c r="G2395" s="36"/>
      <c r="H2395" s="36"/>
      <c r="I2395" s="36"/>
      <c r="J2395" s="36"/>
      <c r="K2395" s="37"/>
      <c r="L2395" s="37"/>
      <c r="M2395" s="37"/>
      <c r="N2395" s="38" t="str">
        <f t="shared" si="1184"/>
        <v/>
      </c>
      <c r="O2395" t="str">
        <f t="shared" si="1185"/>
        <v/>
      </c>
      <c r="P2395" t="str">
        <f t="shared" si="1186"/>
        <v/>
      </c>
      <c r="Q2395" t="str">
        <f t="shared" si="1187"/>
        <v/>
      </c>
      <c r="R2395" t="str">
        <f t="shared" si="1188"/>
        <v/>
      </c>
      <c r="S2395" t="str">
        <f t="shared" si="1189"/>
        <v/>
      </c>
      <c r="T2395" s="39" t="str">
        <f t="shared" si="1190"/>
        <v/>
      </c>
      <c r="U2395" s="40">
        <f t="shared" si="1191"/>
        <v>0</v>
      </c>
      <c r="V2395" s="40">
        <f t="shared" si="1192"/>
        <v>0</v>
      </c>
      <c r="W2395" s="40">
        <f t="shared" si="1193"/>
        <v>0</v>
      </c>
      <c r="X2395" t="str">
        <f t="shared" si="1194"/>
        <v/>
      </c>
      <c r="Y2395" s="40">
        <f t="shared" si="1195"/>
        <v>0</v>
      </c>
      <c r="Z2395" s="40">
        <f t="shared" si="1196"/>
        <v>0</v>
      </c>
      <c r="AA2395" s="40">
        <f t="shared" si="1197"/>
        <v>0</v>
      </c>
      <c r="AB2395" s="40">
        <f t="shared" si="1198"/>
        <v>0</v>
      </c>
      <c r="AC2395" s="40">
        <f t="shared" si="1199"/>
        <v>0</v>
      </c>
      <c r="AD2395" s="39">
        <f t="shared" si="1200"/>
        <v>0</v>
      </c>
      <c r="AE2395" s="39">
        <f t="shared" si="1201"/>
        <v>0</v>
      </c>
      <c r="AF2395" t="str">
        <f t="shared" si="1202"/>
        <v/>
      </c>
      <c r="AG2395" t="str">
        <f t="shared" si="1203"/>
        <v/>
      </c>
      <c r="AH2395" t="str">
        <f t="shared" si="1204"/>
        <v/>
      </c>
      <c r="AJ2395" s="41" t="str">
        <f t="shared" si="1205"/>
        <v/>
      </c>
      <c r="AK2395" s="42" t="str">
        <f t="shared" si="1206"/>
        <v/>
      </c>
      <c r="AL2395" s="41" t="str">
        <f t="shared" si="1207"/>
        <v/>
      </c>
      <c r="AM2395" s="41" t="str">
        <f t="shared" si="1208"/>
        <v/>
      </c>
      <c r="AN2395" s="41" t="str">
        <f t="shared" si="1209"/>
        <v/>
      </c>
      <c r="AO2395" s="42" t="str">
        <f t="shared" si="1210"/>
        <v/>
      </c>
      <c r="AP2395" s="41" t="str">
        <f t="shared" si="1211"/>
        <v/>
      </c>
      <c r="AQ2395" s="41" t="str">
        <f t="shared" si="1212"/>
        <v/>
      </c>
      <c r="AR2395" s="41" t="str">
        <f>IF($AQ2395="","",COUNTIFS(L_ChaveCob,$AQ2395,L_Ausencia,"&gt;"&amp;$W2395)+COUNTIFS($AQ$4:$AQ2395,$AQ2395,$W$4:$W2395,$W2395))</f>
        <v/>
      </c>
      <c r="AS2395" s="42">
        <f t="shared" si="1213"/>
        <v>0</v>
      </c>
      <c r="AT2395" s="42">
        <f t="shared" si="1214"/>
        <v>0</v>
      </c>
      <c r="AU2395" s="42">
        <f t="shared" si="1215"/>
        <v>0</v>
      </c>
    </row>
    <row r="2396" spans="1:47" x14ac:dyDescent="0.2">
      <c r="A2396" s="35"/>
      <c r="B2396" s="36"/>
      <c r="C2396" s="36"/>
      <c r="D2396" s="36"/>
      <c r="E2396" s="37"/>
      <c r="F2396" s="37"/>
      <c r="G2396" s="36"/>
      <c r="H2396" s="36"/>
      <c r="I2396" s="36"/>
      <c r="J2396" s="36"/>
      <c r="K2396" s="37"/>
      <c r="L2396" s="37"/>
      <c r="M2396" s="37"/>
      <c r="N2396" s="38" t="str">
        <f t="shared" si="1184"/>
        <v/>
      </c>
      <c r="O2396" t="str">
        <f t="shared" si="1185"/>
        <v/>
      </c>
      <c r="P2396" t="str">
        <f t="shared" si="1186"/>
        <v/>
      </c>
      <c r="Q2396" t="str">
        <f t="shared" si="1187"/>
        <v/>
      </c>
      <c r="R2396" t="str">
        <f t="shared" si="1188"/>
        <v/>
      </c>
      <c r="S2396" t="str">
        <f t="shared" si="1189"/>
        <v/>
      </c>
      <c r="T2396" s="39" t="str">
        <f t="shared" si="1190"/>
        <v/>
      </c>
      <c r="U2396" s="40">
        <f t="shared" si="1191"/>
        <v>0</v>
      </c>
      <c r="V2396" s="40">
        <f t="shared" si="1192"/>
        <v>0</v>
      </c>
      <c r="W2396" s="40">
        <f t="shared" si="1193"/>
        <v>0</v>
      </c>
      <c r="X2396" t="str">
        <f t="shared" si="1194"/>
        <v/>
      </c>
      <c r="Y2396" s="40">
        <f t="shared" si="1195"/>
        <v>0</v>
      </c>
      <c r="Z2396" s="40">
        <f t="shared" si="1196"/>
        <v>0</v>
      </c>
      <c r="AA2396" s="40">
        <f t="shared" si="1197"/>
        <v>0</v>
      </c>
      <c r="AB2396" s="40">
        <f t="shared" si="1198"/>
        <v>0</v>
      </c>
      <c r="AC2396" s="40">
        <f t="shared" si="1199"/>
        <v>0</v>
      </c>
      <c r="AD2396" s="39">
        <f t="shared" si="1200"/>
        <v>0</v>
      </c>
      <c r="AE2396" s="39">
        <f t="shared" si="1201"/>
        <v>0</v>
      </c>
      <c r="AF2396" t="str">
        <f t="shared" si="1202"/>
        <v/>
      </c>
      <c r="AG2396" t="str">
        <f t="shared" si="1203"/>
        <v/>
      </c>
      <c r="AH2396" t="str">
        <f t="shared" si="1204"/>
        <v/>
      </c>
      <c r="AJ2396" s="41" t="str">
        <f t="shared" si="1205"/>
        <v/>
      </c>
      <c r="AK2396" s="42" t="str">
        <f t="shared" si="1206"/>
        <v/>
      </c>
      <c r="AL2396" s="41" t="str">
        <f t="shared" si="1207"/>
        <v/>
      </c>
      <c r="AM2396" s="41" t="str">
        <f t="shared" si="1208"/>
        <v/>
      </c>
      <c r="AN2396" s="41" t="str">
        <f t="shared" si="1209"/>
        <v/>
      </c>
      <c r="AO2396" s="42" t="str">
        <f t="shared" si="1210"/>
        <v/>
      </c>
      <c r="AP2396" s="41" t="str">
        <f t="shared" si="1211"/>
        <v/>
      </c>
      <c r="AQ2396" s="41" t="str">
        <f t="shared" si="1212"/>
        <v/>
      </c>
      <c r="AR2396" s="41" t="str">
        <f>IF($AQ2396="","",COUNTIFS(L_ChaveCob,$AQ2396,L_Ausencia,"&gt;"&amp;$W2396)+COUNTIFS($AQ$4:$AQ2396,$AQ2396,$W$4:$W2396,$W2396))</f>
        <v/>
      </c>
      <c r="AS2396" s="42">
        <f t="shared" si="1213"/>
        <v>0</v>
      </c>
      <c r="AT2396" s="42">
        <f t="shared" si="1214"/>
        <v>0</v>
      </c>
      <c r="AU2396" s="42">
        <f t="shared" si="1215"/>
        <v>0</v>
      </c>
    </row>
    <row r="2397" spans="1:47" x14ac:dyDescent="0.2">
      <c r="A2397" s="35"/>
      <c r="B2397" s="36"/>
      <c r="C2397" s="36"/>
      <c r="D2397" s="36"/>
      <c r="E2397" s="37"/>
      <c r="F2397" s="37"/>
      <c r="G2397" s="36"/>
      <c r="H2397" s="36"/>
      <c r="I2397" s="36"/>
      <c r="J2397" s="36"/>
      <c r="K2397" s="37"/>
      <c r="L2397" s="37"/>
      <c r="M2397" s="37"/>
      <c r="N2397" s="38" t="str">
        <f t="shared" si="1184"/>
        <v/>
      </c>
      <c r="O2397" t="str">
        <f t="shared" si="1185"/>
        <v/>
      </c>
      <c r="P2397" t="str">
        <f t="shared" si="1186"/>
        <v/>
      </c>
      <c r="Q2397" t="str">
        <f t="shared" si="1187"/>
        <v/>
      </c>
      <c r="R2397" t="str">
        <f t="shared" si="1188"/>
        <v/>
      </c>
      <c r="S2397" t="str">
        <f t="shared" si="1189"/>
        <v/>
      </c>
      <c r="T2397" s="39" t="str">
        <f t="shared" si="1190"/>
        <v/>
      </c>
      <c r="U2397" s="40">
        <f t="shared" si="1191"/>
        <v>0</v>
      </c>
      <c r="V2397" s="40">
        <f t="shared" si="1192"/>
        <v>0</v>
      </c>
      <c r="W2397" s="40">
        <f t="shared" si="1193"/>
        <v>0</v>
      </c>
      <c r="X2397" t="str">
        <f t="shared" si="1194"/>
        <v/>
      </c>
      <c r="Y2397" s="40">
        <f t="shared" si="1195"/>
        <v>0</v>
      </c>
      <c r="Z2397" s="40">
        <f t="shared" si="1196"/>
        <v>0</v>
      </c>
      <c r="AA2397" s="40">
        <f t="shared" si="1197"/>
        <v>0</v>
      </c>
      <c r="AB2397" s="40">
        <f t="shared" si="1198"/>
        <v>0</v>
      </c>
      <c r="AC2397" s="40">
        <f t="shared" si="1199"/>
        <v>0</v>
      </c>
      <c r="AD2397" s="39">
        <f t="shared" si="1200"/>
        <v>0</v>
      </c>
      <c r="AE2397" s="39">
        <f t="shared" si="1201"/>
        <v>0</v>
      </c>
      <c r="AF2397" t="str">
        <f t="shared" si="1202"/>
        <v/>
      </c>
      <c r="AG2397" t="str">
        <f t="shared" si="1203"/>
        <v/>
      </c>
      <c r="AH2397" t="str">
        <f t="shared" si="1204"/>
        <v/>
      </c>
      <c r="AJ2397" s="41" t="str">
        <f t="shared" si="1205"/>
        <v/>
      </c>
      <c r="AK2397" s="42" t="str">
        <f t="shared" si="1206"/>
        <v/>
      </c>
      <c r="AL2397" s="41" t="str">
        <f t="shared" si="1207"/>
        <v/>
      </c>
      <c r="AM2397" s="41" t="str">
        <f t="shared" si="1208"/>
        <v/>
      </c>
      <c r="AN2397" s="41" t="str">
        <f t="shared" si="1209"/>
        <v/>
      </c>
      <c r="AO2397" s="42" t="str">
        <f t="shared" si="1210"/>
        <v/>
      </c>
      <c r="AP2397" s="41" t="str">
        <f t="shared" si="1211"/>
        <v/>
      </c>
      <c r="AQ2397" s="41" t="str">
        <f t="shared" si="1212"/>
        <v/>
      </c>
      <c r="AR2397" s="41" t="str">
        <f>IF($AQ2397="","",COUNTIFS(L_ChaveCob,$AQ2397,L_Ausencia,"&gt;"&amp;$W2397)+COUNTIFS($AQ$4:$AQ2397,$AQ2397,$W$4:$W2397,$W2397))</f>
        <v/>
      </c>
      <c r="AS2397" s="42">
        <f t="shared" si="1213"/>
        <v>0</v>
      </c>
      <c r="AT2397" s="42">
        <f t="shared" si="1214"/>
        <v>0</v>
      </c>
      <c r="AU2397" s="42">
        <f t="shared" si="1215"/>
        <v>0</v>
      </c>
    </row>
    <row r="2398" spans="1:47" x14ac:dyDescent="0.2">
      <c r="A2398" s="35"/>
      <c r="B2398" s="36"/>
      <c r="C2398" s="36"/>
      <c r="D2398" s="36"/>
      <c r="E2398" s="37"/>
      <c r="F2398" s="37"/>
      <c r="G2398" s="36"/>
      <c r="H2398" s="36"/>
      <c r="I2398" s="36"/>
      <c r="J2398" s="36"/>
      <c r="K2398" s="37"/>
      <c r="L2398" s="37"/>
      <c r="M2398" s="37"/>
      <c r="N2398" s="38" t="str">
        <f t="shared" si="1184"/>
        <v/>
      </c>
      <c r="O2398" t="str">
        <f t="shared" si="1185"/>
        <v/>
      </c>
      <c r="P2398" t="str">
        <f t="shared" si="1186"/>
        <v/>
      </c>
      <c r="Q2398" t="str">
        <f t="shared" si="1187"/>
        <v/>
      </c>
      <c r="R2398" t="str">
        <f t="shared" si="1188"/>
        <v/>
      </c>
      <c r="S2398" t="str">
        <f t="shared" si="1189"/>
        <v/>
      </c>
      <c r="T2398" s="39" t="str">
        <f t="shared" si="1190"/>
        <v/>
      </c>
      <c r="U2398" s="40">
        <f t="shared" si="1191"/>
        <v>0</v>
      </c>
      <c r="V2398" s="40">
        <f t="shared" si="1192"/>
        <v>0</v>
      </c>
      <c r="W2398" s="40">
        <f t="shared" si="1193"/>
        <v>0</v>
      </c>
      <c r="X2398" t="str">
        <f t="shared" si="1194"/>
        <v/>
      </c>
      <c r="Y2398" s="40">
        <f t="shared" si="1195"/>
        <v>0</v>
      </c>
      <c r="Z2398" s="40">
        <f t="shared" si="1196"/>
        <v>0</v>
      </c>
      <c r="AA2398" s="40">
        <f t="shared" si="1197"/>
        <v>0</v>
      </c>
      <c r="AB2398" s="40">
        <f t="shared" si="1198"/>
        <v>0</v>
      </c>
      <c r="AC2398" s="40">
        <f t="shared" si="1199"/>
        <v>0</v>
      </c>
      <c r="AD2398" s="39">
        <f t="shared" si="1200"/>
        <v>0</v>
      </c>
      <c r="AE2398" s="39">
        <f t="shared" si="1201"/>
        <v>0</v>
      </c>
      <c r="AF2398" t="str">
        <f t="shared" si="1202"/>
        <v/>
      </c>
      <c r="AG2398" t="str">
        <f t="shared" si="1203"/>
        <v/>
      </c>
      <c r="AH2398" t="str">
        <f t="shared" si="1204"/>
        <v/>
      </c>
      <c r="AJ2398" s="41" t="str">
        <f t="shared" si="1205"/>
        <v/>
      </c>
      <c r="AK2398" s="42" t="str">
        <f t="shared" si="1206"/>
        <v/>
      </c>
      <c r="AL2398" s="41" t="str">
        <f t="shared" si="1207"/>
        <v/>
      </c>
      <c r="AM2398" s="41" t="str">
        <f t="shared" si="1208"/>
        <v/>
      </c>
      <c r="AN2398" s="41" t="str">
        <f t="shared" si="1209"/>
        <v/>
      </c>
      <c r="AO2398" s="42" t="str">
        <f t="shared" si="1210"/>
        <v/>
      </c>
      <c r="AP2398" s="41" t="str">
        <f t="shared" si="1211"/>
        <v/>
      </c>
      <c r="AQ2398" s="41" t="str">
        <f t="shared" si="1212"/>
        <v/>
      </c>
      <c r="AR2398" s="41" t="str">
        <f>IF($AQ2398="","",COUNTIFS(L_ChaveCob,$AQ2398,L_Ausencia,"&gt;"&amp;$W2398)+COUNTIFS($AQ$4:$AQ2398,$AQ2398,$W$4:$W2398,$W2398))</f>
        <v/>
      </c>
      <c r="AS2398" s="42">
        <f t="shared" si="1213"/>
        <v>0</v>
      </c>
      <c r="AT2398" s="42">
        <f t="shared" si="1214"/>
        <v>0</v>
      </c>
      <c r="AU2398" s="42">
        <f t="shared" si="1215"/>
        <v>0</v>
      </c>
    </row>
    <row r="2399" spans="1:47" x14ac:dyDescent="0.2">
      <c r="A2399" s="35"/>
      <c r="B2399" s="36"/>
      <c r="C2399" s="36"/>
      <c r="D2399" s="36"/>
      <c r="E2399" s="37"/>
      <c r="F2399" s="37"/>
      <c r="G2399" s="36"/>
      <c r="H2399" s="36"/>
      <c r="I2399" s="36"/>
      <c r="J2399" s="36"/>
      <c r="K2399" s="37"/>
      <c r="L2399" s="37"/>
      <c r="M2399" s="37"/>
      <c r="N2399" s="38" t="str">
        <f t="shared" si="1184"/>
        <v/>
      </c>
      <c r="O2399" t="str">
        <f t="shared" si="1185"/>
        <v/>
      </c>
      <c r="P2399" t="str">
        <f t="shared" si="1186"/>
        <v/>
      </c>
      <c r="Q2399" t="str">
        <f t="shared" si="1187"/>
        <v/>
      </c>
      <c r="R2399" t="str">
        <f t="shared" si="1188"/>
        <v/>
      </c>
      <c r="S2399" t="str">
        <f t="shared" si="1189"/>
        <v/>
      </c>
      <c r="T2399" s="39" t="str">
        <f t="shared" si="1190"/>
        <v/>
      </c>
      <c r="U2399" s="40">
        <f t="shared" si="1191"/>
        <v>0</v>
      </c>
      <c r="V2399" s="40">
        <f t="shared" si="1192"/>
        <v>0</v>
      </c>
      <c r="W2399" s="40">
        <f t="shared" si="1193"/>
        <v>0</v>
      </c>
      <c r="X2399" t="str">
        <f t="shared" si="1194"/>
        <v/>
      </c>
      <c r="Y2399" s="40">
        <f t="shared" si="1195"/>
        <v>0</v>
      </c>
      <c r="Z2399" s="40">
        <f t="shared" si="1196"/>
        <v>0</v>
      </c>
      <c r="AA2399" s="40">
        <f t="shared" si="1197"/>
        <v>0</v>
      </c>
      <c r="AB2399" s="40">
        <f t="shared" si="1198"/>
        <v>0</v>
      </c>
      <c r="AC2399" s="40">
        <f t="shared" si="1199"/>
        <v>0</v>
      </c>
      <c r="AD2399" s="39">
        <f t="shared" si="1200"/>
        <v>0</v>
      </c>
      <c r="AE2399" s="39">
        <f t="shared" si="1201"/>
        <v>0</v>
      </c>
      <c r="AF2399" t="str">
        <f t="shared" si="1202"/>
        <v/>
      </c>
      <c r="AG2399" t="str">
        <f t="shared" si="1203"/>
        <v/>
      </c>
      <c r="AH2399" t="str">
        <f t="shared" si="1204"/>
        <v/>
      </c>
      <c r="AJ2399" s="41" t="str">
        <f t="shared" si="1205"/>
        <v/>
      </c>
      <c r="AK2399" s="42" t="str">
        <f t="shared" si="1206"/>
        <v/>
      </c>
      <c r="AL2399" s="41" t="str">
        <f t="shared" si="1207"/>
        <v/>
      </c>
      <c r="AM2399" s="41" t="str">
        <f t="shared" si="1208"/>
        <v/>
      </c>
      <c r="AN2399" s="41" t="str">
        <f t="shared" si="1209"/>
        <v/>
      </c>
      <c r="AO2399" s="42" t="str">
        <f t="shared" si="1210"/>
        <v/>
      </c>
      <c r="AP2399" s="41" t="str">
        <f t="shared" si="1211"/>
        <v/>
      </c>
      <c r="AQ2399" s="41" t="str">
        <f t="shared" si="1212"/>
        <v/>
      </c>
      <c r="AR2399" s="41" t="str">
        <f>IF($AQ2399="","",COUNTIFS(L_ChaveCob,$AQ2399,L_Ausencia,"&gt;"&amp;$W2399)+COUNTIFS($AQ$4:$AQ2399,$AQ2399,$W$4:$W2399,$W2399))</f>
        <v/>
      </c>
      <c r="AS2399" s="42">
        <f t="shared" si="1213"/>
        <v>0</v>
      </c>
      <c r="AT2399" s="42">
        <f t="shared" si="1214"/>
        <v>0</v>
      </c>
      <c r="AU2399" s="42">
        <f t="shared" si="1215"/>
        <v>0</v>
      </c>
    </row>
    <row r="2400" spans="1:47" x14ac:dyDescent="0.2">
      <c r="A2400" s="35"/>
      <c r="B2400" s="36"/>
      <c r="C2400" s="36"/>
      <c r="D2400" s="36"/>
      <c r="E2400" s="37"/>
      <c r="F2400" s="37"/>
      <c r="G2400" s="36"/>
      <c r="H2400" s="36"/>
      <c r="I2400" s="36"/>
      <c r="J2400" s="36"/>
      <c r="K2400" s="37"/>
      <c r="L2400" s="37"/>
      <c r="M2400" s="37"/>
      <c r="N2400" s="38" t="str">
        <f t="shared" si="1184"/>
        <v/>
      </c>
      <c r="O2400" t="str">
        <f t="shared" si="1185"/>
        <v/>
      </c>
      <c r="P2400" t="str">
        <f t="shared" si="1186"/>
        <v/>
      </c>
      <c r="Q2400" t="str">
        <f t="shared" si="1187"/>
        <v/>
      </c>
      <c r="R2400" t="str">
        <f t="shared" si="1188"/>
        <v/>
      </c>
      <c r="S2400" t="str">
        <f t="shared" si="1189"/>
        <v/>
      </c>
      <c r="T2400" s="39" t="str">
        <f t="shared" si="1190"/>
        <v/>
      </c>
      <c r="U2400" s="40">
        <f t="shared" si="1191"/>
        <v>0</v>
      </c>
      <c r="V2400" s="40">
        <f t="shared" si="1192"/>
        <v>0</v>
      </c>
      <c r="W2400" s="40">
        <f t="shared" si="1193"/>
        <v>0</v>
      </c>
      <c r="X2400" t="str">
        <f t="shared" si="1194"/>
        <v/>
      </c>
      <c r="Y2400" s="40">
        <f t="shared" si="1195"/>
        <v>0</v>
      </c>
      <c r="Z2400" s="40">
        <f t="shared" si="1196"/>
        <v>0</v>
      </c>
      <c r="AA2400" s="40">
        <f t="shared" si="1197"/>
        <v>0</v>
      </c>
      <c r="AB2400" s="40">
        <f t="shared" si="1198"/>
        <v>0</v>
      </c>
      <c r="AC2400" s="40">
        <f t="shared" si="1199"/>
        <v>0</v>
      </c>
      <c r="AD2400" s="39">
        <f t="shared" si="1200"/>
        <v>0</v>
      </c>
      <c r="AE2400" s="39">
        <f t="shared" si="1201"/>
        <v>0</v>
      </c>
      <c r="AF2400" t="str">
        <f t="shared" si="1202"/>
        <v/>
      </c>
      <c r="AG2400" t="str">
        <f t="shared" si="1203"/>
        <v/>
      </c>
      <c r="AH2400" t="str">
        <f t="shared" si="1204"/>
        <v/>
      </c>
      <c r="AJ2400" s="41" t="str">
        <f t="shared" si="1205"/>
        <v/>
      </c>
      <c r="AK2400" s="42" t="str">
        <f t="shared" si="1206"/>
        <v/>
      </c>
      <c r="AL2400" s="41" t="str">
        <f t="shared" si="1207"/>
        <v/>
      </c>
      <c r="AM2400" s="41" t="str">
        <f t="shared" si="1208"/>
        <v/>
      </c>
      <c r="AN2400" s="41" t="str">
        <f t="shared" si="1209"/>
        <v/>
      </c>
      <c r="AO2400" s="42" t="str">
        <f t="shared" si="1210"/>
        <v/>
      </c>
      <c r="AP2400" s="41" t="str">
        <f t="shared" si="1211"/>
        <v/>
      </c>
      <c r="AQ2400" s="41" t="str">
        <f t="shared" si="1212"/>
        <v/>
      </c>
      <c r="AR2400" s="41" t="str">
        <f>IF($AQ2400="","",COUNTIFS(L_ChaveCob,$AQ2400,L_Ausencia,"&gt;"&amp;$W2400)+COUNTIFS($AQ$4:$AQ2400,$AQ2400,$W$4:$W2400,$W2400))</f>
        <v/>
      </c>
      <c r="AS2400" s="42">
        <f t="shared" si="1213"/>
        <v>0</v>
      </c>
      <c r="AT2400" s="42">
        <f t="shared" si="1214"/>
        <v>0</v>
      </c>
      <c r="AU2400" s="42">
        <f t="shared" si="1215"/>
        <v>0</v>
      </c>
    </row>
    <row r="2401" spans="1:47" x14ac:dyDescent="0.2">
      <c r="A2401" s="35"/>
      <c r="B2401" s="36"/>
      <c r="C2401" s="36"/>
      <c r="D2401" s="36"/>
      <c r="E2401" s="37"/>
      <c r="F2401" s="37"/>
      <c r="G2401" s="36"/>
      <c r="H2401" s="36"/>
      <c r="I2401" s="36"/>
      <c r="J2401" s="36"/>
      <c r="K2401" s="37"/>
      <c r="L2401" s="37"/>
      <c r="M2401" s="37"/>
      <c r="N2401" s="38" t="str">
        <f t="shared" si="1184"/>
        <v/>
      </c>
      <c r="O2401" t="str">
        <f t="shared" si="1185"/>
        <v/>
      </c>
      <c r="P2401" t="str">
        <f t="shared" si="1186"/>
        <v/>
      </c>
      <c r="Q2401" t="str">
        <f t="shared" si="1187"/>
        <v/>
      </c>
      <c r="R2401" t="str">
        <f t="shared" si="1188"/>
        <v/>
      </c>
      <c r="S2401" t="str">
        <f t="shared" si="1189"/>
        <v/>
      </c>
      <c r="T2401" s="39" t="str">
        <f t="shared" si="1190"/>
        <v/>
      </c>
      <c r="U2401" s="40">
        <f t="shared" si="1191"/>
        <v>0</v>
      </c>
      <c r="V2401" s="40">
        <f t="shared" si="1192"/>
        <v>0</v>
      </c>
      <c r="W2401" s="40">
        <f t="shared" si="1193"/>
        <v>0</v>
      </c>
      <c r="X2401" t="str">
        <f t="shared" si="1194"/>
        <v/>
      </c>
      <c r="Y2401" s="40">
        <f t="shared" si="1195"/>
        <v>0</v>
      </c>
      <c r="Z2401" s="40">
        <f t="shared" si="1196"/>
        <v>0</v>
      </c>
      <c r="AA2401" s="40">
        <f t="shared" si="1197"/>
        <v>0</v>
      </c>
      <c r="AB2401" s="40">
        <f t="shared" si="1198"/>
        <v>0</v>
      </c>
      <c r="AC2401" s="40">
        <f t="shared" si="1199"/>
        <v>0</v>
      </c>
      <c r="AD2401" s="39">
        <f t="shared" si="1200"/>
        <v>0</v>
      </c>
      <c r="AE2401" s="39">
        <f t="shared" si="1201"/>
        <v>0</v>
      </c>
      <c r="AF2401" t="str">
        <f t="shared" si="1202"/>
        <v/>
      </c>
      <c r="AG2401" t="str">
        <f t="shared" si="1203"/>
        <v/>
      </c>
      <c r="AH2401" t="str">
        <f t="shared" si="1204"/>
        <v/>
      </c>
      <c r="AJ2401" s="41" t="str">
        <f t="shared" si="1205"/>
        <v/>
      </c>
      <c r="AK2401" s="42" t="str">
        <f t="shared" si="1206"/>
        <v/>
      </c>
      <c r="AL2401" s="41" t="str">
        <f t="shared" si="1207"/>
        <v/>
      </c>
      <c r="AM2401" s="41" t="str">
        <f t="shared" si="1208"/>
        <v/>
      </c>
      <c r="AN2401" s="41" t="str">
        <f t="shared" si="1209"/>
        <v/>
      </c>
      <c r="AO2401" s="42" t="str">
        <f t="shared" si="1210"/>
        <v/>
      </c>
      <c r="AP2401" s="41" t="str">
        <f t="shared" si="1211"/>
        <v/>
      </c>
      <c r="AQ2401" s="41" t="str">
        <f t="shared" si="1212"/>
        <v/>
      </c>
      <c r="AR2401" s="41" t="str">
        <f>IF($AQ2401="","",COUNTIFS(L_ChaveCob,$AQ2401,L_Ausencia,"&gt;"&amp;$W2401)+COUNTIFS($AQ$4:$AQ2401,$AQ2401,$W$4:$W2401,$W2401))</f>
        <v/>
      </c>
      <c r="AS2401" s="42">
        <f t="shared" si="1213"/>
        <v>0</v>
      </c>
      <c r="AT2401" s="42">
        <f t="shared" si="1214"/>
        <v>0</v>
      </c>
      <c r="AU2401" s="42">
        <f t="shared" si="1215"/>
        <v>0</v>
      </c>
    </row>
    <row r="2402" spans="1:47" x14ac:dyDescent="0.2">
      <c r="A2402" s="35"/>
      <c r="B2402" s="36"/>
      <c r="C2402" s="36"/>
      <c r="D2402" s="36"/>
      <c r="E2402" s="37"/>
      <c r="F2402" s="37"/>
      <c r="G2402" s="36"/>
      <c r="H2402" s="36"/>
      <c r="I2402" s="36"/>
      <c r="J2402" s="36"/>
      <c r="K2402" s="37"/>
      <c r="L2402" s="37"/>
      <c r="M2402" s="37"/>
      <c r="N2402" s="38" t="str">
        <f t="shared" si="1184"/>
        <v/>
      </c>
      <c r="O2402" t="str">
        <f t="shared" si="1185"/>
        <v/>
      </c>
      <c r="P2402" t="str">
        <f t="shared" si="1186"/>
        <v/>
      </c>
      <c r="Q2402" t="str">
        <f t="shared" si="1187"/>
        <v/>
      </c>
      <c r="R2402" t="str">
        <f t="shared" si="1188"/>
        <v/>
      </c>
      <c r="S2402" t="str">
        <f t="shared" si="1189"/>
        <v/>
      </c>
      <c r="T2402" s="39" t="str">
        <f t="shared" si="1190"/>
        <v/>
      </c>
      <c r="U2402" s="40">
        <f t="shared" si="1191"/>
        <v>0</v>
      </c>
      <c r="V2402" s="40">
        <f t="shared" si="1192"/>
        <v>0</v>
      </c>
      <c r="W2402" s="40">
        <f t="shared" si="1193"/>
        <v>0</v>
      </c>
      <c r="X2402" t="str">
        <f t="shared" si="1194"/>
        <v/>
      </c>
      <c r="Y2402" s="40">
        <f t="shared" si="1195"/>
        <v>0</v>
      </c>
      <c r="Z2402" s="40">
        <f t="shared" si="1196"/>
        <v>0</v>
      </c>
      <c r="AA2402" s="40">
        <f t="shared" si="1197"/>
        <v>0</v>
      </c>
      <c r="AB2402" s="40">
        <f t="shared" si="1198"/>
        <v>0</v>
      </c>
      <c r="AC2402" s="40">
        <f t="shared" si="1199"/>
        <v>0</v>
      </c>
      <c r="AD2402" s="39">
        <f t="shared" si="1200"/>
        <v>0</v>
      </c>
      <c r="AE2402" s="39">
        <f t="shared" si="1201"/>
        <v>0</v>
      </c>
      <c r="AF2402" t="str">
        <f t="shared" si="1202"/>
        <v/>
      </c>
      <c r="AG2402" t="str">
        <f t="shared" si="1203"/>
        <v/>
      </c>
      <c r="AH2402" t="str">
        <f t="shared" si="1204"/>
        <v/>
      </c>
      <c r="AJ2402" s="41" t="str">
        <f t="shared" si="1205"/>
        <v/>
      </c>
      <c r="AK2402" s="42" t="str">
        <f t="shared" si="1206"/>
        <v/>
      </c>
      <c r="AL2402" s="41" t="str">
        <f t="shared" si="1207"/>
        <v/>
      </c>
      <c r="AM2402" s="41" t="str">
        <f t="shared" si="1208"/>
        <v/>
      </c>
      <c r="AN2402" s="41" t="str">
        <f t="shared" si="1209"/>
        <v/>
      </c>
      <c r="AO2402" s="42" t="str">
        <f t="shared" si="1210"/>
        <v/>
      </c>
      <c r="AP2402" s="41" t="str">
        <f t="shared" si="1211"/>
        <v/>
      </c>
      <c r="AQ2402" s="41" t="str">
        <f t="shared" si="1212"/>
        <v/>
      </c>
      <c r="AR2402" s="41" t="str">
        <f>IF($AQ2402="","",COUNTIFS(L_ChaveCob,$AQ2402,L_Ausencia,"&gt;"&amp;$W2402)+COUNTIFS($AQ$4:$AQ2402,$AQ2402,$W$4:$W2402,$W2402))</f>
        <v/>
      </c>
      <c r="AS2402" s="42">
        <f t="shared" si="1213"/>
        <v>0</v>
      </c>
      <c r="AT2402" s="42">
        <f t="shared" si="1214"/>
        <v>0</v>
      </c>
      <c r="AU2402" s="42">
        <f t="shared" si="1215"/>
        <v>0</v>
      </c>
    </row>
    <row r="2403" spans="1:47" x14ac:dyDescent="0.2">
      <c r="A2403" s="35"/>
      <c r="B2403" s="36"/>
      <c r="C2403" s="36"/>
      <c r="D2403" s="36"/>
      <c r="E2403" s="37"/>
      <c r="F2403" s="37"/>
      <c r="G2403" s="36"/>
      <c r="H2403" s="36"/>
      <c r="I2403" s="36"/>
      <c r="J2403" s="36"/>
      <c r="K2403" s="37"/>
      <c r="L2403" s="37"/>
      <c r="M2403" s="37"/>
      <c r="N2403" s="38" t="str">
        <f t="shared" si="1184"/>
        <v/>
      </c>
      <c r="O2403" t="str">
        <f t="shared" si="1185"/>
        <v/>
      </c>
      <c r="P2403" t="str">
        <f t="shared" si="1186"/>
        <v/>
      </c>
      <c r="Q2403" t="str">
        <f t="shared" si="1187"/>
        <v/>
      </c>
      <c r="R2403" t="str">
        <f t="shared" si="1188"/>
        <v/>
      </c>
      <c r="S2403" t="str">
        <f t="shared" si="1189"/>
        <v/>
      </c>
      <c r="T2403" s="39" t="str">
        <f t="shared" si="1190"/>
        <v/>
      </c>
      <c r="U2403" s="40">
        <f t="shared" si="1191"/>
        <v>0</v>
      </c>
      <c r="V2403" s="40">
        <f t="shared" si="1192"/>
        <v>0</v>
      </c>
      <c r="W2403" s="40">
        <f t="shared" si="1193"/>
        <v>0</v>
      </c>
      <c r="X2403" t="str">
        <f t="shared" si="1194"/>
        <v/>
      </c>
      <c r="Y2403" s="40">
        <f t="shared" si="1195"/>
        <v>0</v>
      </c>
      <c r="Z2403" s="40">
        <f t="shared" si="1196"/>
        <v>0</v>
      </c>
      <c r="AA2403" s="40">
        <f t="shared" si="1197"/>
        <v>0</v>
      </c>
      <c r="AB2403" s="40">
        <f t="shared" si="1198"/>
        <v>0</v>
      </c>
      <c r="AC2403" s="40">
        <f t="shared" si="1199"/>
        <v>0</v>
      </c>
      <c r="AD2403" s="39">
        <f t="shared" si="1200"/>
        <v>0</v>
      </c>
      <c r="AE2403" s="39">
        <f t="shared" si="1201"/>
        <v>0</v>
      </c>
      <c r="AF2403" t="str">
        <f t="shared" si="1202"/>
        <v/>
      </c>
      <c r="AG2403" t="str">
        <f t="shared" si="1203"/>
        <v/>
      </c>
      <c r="AH2403" t="str">
        <f t="shared" si="1204"/>
        <v/>
      </c>
      <c r="AJ2403" s="41" t="str">
        <f t="shared" si="1205"/>
        <v/>
      </c>
      <c r="AK2403" s="42" t="str">
        <f t="shared" si="1206"/>
        <v/>
      </c>
      <c r="AL2403" s="41" t="str">
        <f t="shared" si="1207"/>
        <v/>
      </c>
      <c r="AM2403" s="41" t="str">
        <f t="shared" si="1208"/>
        <v/>
      </c>
      <c r="AN2403" s="41" t="str">
        <f t="shared" si="1209"/>
        <v/>
      </c>
      <c r="AO2403" s="42" t="str">
        <f t="shared" si="1210"/>
        <v/>
      </c>
      <c r="AP2403" s="41" t="str">
        <f t="shared" si="1211"/>
        <v/>
      </c>
      <c r="AQ2403" s="41" t="str">
        <f t="shared" si="1212"/>
        <v/>
      </c>
      <c r="AR2403" s="41" t="str">
        <f>IF($AQ2403="","",COUNTIFS(L_ChaveCob,$AQ2403,L_Ausencia,"&gt;"&amp;$W2403)+COUNTIFS($AQ$4:$AQ2403,$AQ2403,$W$4:$W2403,$W2403))</f>
        <v/>
      </c>
      <c r="AS2403" s="42">
        <f t="shared" si="1213"/>
        <v>0</v>
      </c>
      <c r="AT2403" s="42">
        <f t="shared" si="1214"/>
        <v>0</v>
      </c>
      <c r="AU2403" s="42">
        <f t="shared" si="1215"/>
        <v>0</v>
      </c>
    </row>
    <row r="2404" spans="1:47" x14ac:dyDescent="0.2">
      <c r="A2404" s="35"/>
      <c r="B2404" s="36"/>
      <c r="C2404" s="36"/>
      <c r="D2404" s="36"/>
      <c r="E2404" s="37"/>
      <c r="F2404" s="37"/>
      <c r="G2404" s="36"/>
      <c r="H2404" s="36"/>
      <c r="I2404" s="36"/>
      <c r="J2404" s="36"/>
      <c r="K2404" s="37"/>
      <c r="L2404" s="37"/>
      <c r="M2404" s="37"/>
      <c r="N2404" s="38" t="str">
        <f t="shared" si="1184"/>
        <v/>
      </c>
      <c r="O2404" t="str">
        <f t="shared" si="1185"/>
        <v/>
      </c>
      <c r="P2404" t="str">
        <f t="shared" si="1186"/>
        <v/>
      </c>
      <c r="Q2404" t="str">
        <f t="shared" si="1187"/>
        <v/>
      </c>
      <c r="R2404" t="str">
        <f t="shared" si="1188"/>
        <v/>
      </c>
      <c r="S2404" t="str">
        <f t="shared" si="1189"/>
        <v/>
      </c>
      <c r="T2404" s="39" t="str">
        <f t="shared" si="1190"/>
        <v/>
      </c>
      <c r="U2404" s="40">
        <f t="shared" si="1191"/>
        <v>0</v>
      </c>
      <c r="V2404" s="40">
        <f t="shared" si="1192"/>
        <v>0</v>
      </c>
      <c r="W2404" s="40">
        <f t="shared" si="1193"/>
        <v>0</v>
      </c>
      <c r="X2404" t="str">
        <f t="shared" si="1194"/>
        <v/>
      </c>
      <c r="Y2404" s="40">
        <f t="shared" si="1195"/>
        <v>0</v>
      </c>
      <c r="Z2404" s="40">
        <f t="shared" si="1196"/>
        <v>0</v>
      </c>
      <c r="AA2404" s="40">
        <f t="shared" si="1197"/>
        <v>0</v>
      </c>
      <c r="AB2404" s="40">
        <f t="shared" si="1198"/>
        <v>0</v>
      </c>
      <c r="AC2404" s="40">
        <f t="shared" si="1199"/>
        <v>0</v>
      </c>
      <c r="AD2404" s="39">
        <f t="shared" si="1200"/>
        <v>0</v>
      </c>
      <c r="AE2404" s="39">
        <f t="shared" si="1201"/>
        <v>0</v>
      </c>
      <c r="AF2404" t="str">
        <f t="shared" si="1202"/>
        <v/>
      </c>
      <c r="AG2404" t="str">
        <f t="shared" si="1203"/>
        <v/>
      </c>
      <c r="AH2404" t="str">
        <f t="shared" si="1204"/>
        <v/>
      </c>
      <c r="AJ2404" s="41" t="str">
        <f t="shared" si="1205"/>
        <v/>
      </c>
      <c r="AK2404" s="42" t="str">
        <f t="shared" si="1206"/>
        <v/>
      </c>
      <c r="AL2404" s="41" t="str">
        <f t="shared" si="1207"/>
        <v/>
      </c>
      <c r="AM2404" s="41" t="str">
        <f t="shared" si="1208"/>
        <v/>
      </c>
      <c r="AN2404" s="41" t="str">
        <f t="shared" si="1209"/>
        <v/>
      </c>
      <c r="AO2404" s="42" t="str">
        <f t="shared" si="1210"/>
        <v/>
      </c>
      <c r="AP2404" s="41" t="str">
        <f t="shared" si="1211"/>
        <v/>
      </c>
      <c r="AQ2404" s="41" t="str">
        <f t="shared" si="1212"/>
        <v/>
      </c>
      <c r="AR2404" s="41" t="str">
        <f>IF($AQ2404="","",COUNTIFS(L_ChaveCob,$AQ2404,L_Ausencia,"&gt;"&amp;$W2404)+COUNTIFS($AQ$4:$AQ2404,$AQ2404,$W$4:$W2404,$W2404))</f>
        <v/>
      </c>
      <c r="AS2404" s="42">
        <f t="shared" si="1213"/>
        <v>0</v>
      </c>
      <c r="AT2404" s="42">
        <f t="shared" si="1214"/>
        <v>0</v>
      </c>
      <c r="AU2404" s="42">
        <f t="shared" si="1215"/>
        <v>0</v>
      </c>
    </row>
    <row r="2405" spans="1:47" x14ac:dyDescent="0.2">
      <c r="A2405" s="35"/>
      <c r="B2405" s="36"/>
      <c r="C2405" s="36"/>
      <c r="D2405" s="36"/>
      <c r="E2405" s="37"/>
      <c r="F2405" s="37"/>
      <c r="G2405" s="36"/>
      <c r="H2405" s="36"/>
      <c r="I2405" s="36"/>
      <c r="J2405" s="36"/>
      <c r="K2405" s="37"/>
      <c r="L2405" s="37"/>
      <c r="M2405" s="37"/>
      <c r="N2405" s="38" t="str">
        <f t="shared" si="1184"/>
        <v/>
      </c>
      <c r="O2405" t="str">
        <f t="shared" si="1185"/>
        <v/>
      </c>
      <c r="P2405" t="str">
        <f t="shared" si="1186"/>
        <v/>
      </c>
      <c r="Q2405" t="str">
        <f t="shared" si="1187"/>
        <v/>
      </c>
      <c r="R2405" t="str">
        <f t="shared" si="1188"/>
        <v/>
      </c>
      <c r="S2405" t="str">
        <f t="shared" si="1189"/>
        <v/>
      </c>
      <c r="T2405" s="39" t="str">
        <f t="shared" si="1190"/>
        <v/>
      </c>
      <c r="U2405" s="40">
        <f t="shared" si="1191"/>
        <v>0</v>
      </c>
      <c r="V2405" s="40">
        <f t="shared" si="1192"/>
        <v>0</v>
      </c>
      <c r="W2405" s="40">
        <f t="shared" si="1193"/>
        <v>0</v>
      </c>
      <c r="X2405" t="str">
        <f t="shared" si="1194"/>
        <v/>
      </c>
      <c r="Y2405" s="40">
        <f t="shared" si="1195"/>
        <v>0</v>
      </c>
      <c r="Z2405" s="40">
        <f t="shared" si="1196"/>
        <v>0</v>
      </c>
      <c r="AA2405" s="40">
        <f t="shared" si="1197"/>
        <v>0</v>
      </c>
      <c r="AB2405" s="40">
        <f t="shared" si="1198"/>
        <v>0</v>
      </c>
      <c r="AC2405" s="40">
        <f t="shared" si="1199"/>
        <v>0</v>
      </c>
      <c r="AD2405" s="39">
        <f t="shared" si="1200"/>
        <v>0</v>
      </c>
      <c r="AE2405" s="39">
        <f t="shared" si="1201"/>
        <v>0</v>
      </c>
      <c r="AF2405" t="str">
        <f t="shared" si="1202"/>
        <v/>
      </c>
      <c r="AG2405" t="str">
        <f t="shared" si="1203"/>
        <v/>
      </c>
      <c r="AH2405" t="str">
        <f t="shared" si="1204"/>
        <v/>
      </c>
      <c r="AJ2405" s="41" t="str">
        <f t="shared" si="1205"/>
        <v/>
      </c>
      <c r="AK2405" s="42" t="str">
        <f t="shared" si="1206"/>
        <v/>
      </c>
      <c r="AL2405" s="41" t="str">
        <f t="shared" si="1207"/>
        <v/>
      </c>
      <c r="AM2405" s="41" t="str">
        <f t="shared" si="1208"/>
        <v/>
      </c>
      <c r="AN2405" s="41" t="str">
        <f t="shared" si="1209"/>
        <v/>
      </c>
      <c r="AO2405" s="42" t="str">
        <f t="shared" si="1210"/>
        <v/>
      </c>
      <c r="AP2405" s="41" t="str">
        <f t="shared" si="1211"/>
        <v/>
      </c>
      <c r="AQ2405" s="41" t="str">
        <f t="shared" si="1212"/>
        <v/>
      </c>
      <c r="AR2405" s="41" t="str">
        <f>IF($AQ2405="","",COUNTIFS(L_ChaveCob,$AQ2405,L_Ausencia,"&gt;"&amp;$W2405)+COUNTIFS($AQ$4:$AQ2405,$AQ2405,$W$4:$W2405,$W2405))</f>
        <v/>
      </c>
      <c r="AS2405" s="42">
        <f t="shared" si="1213"/>
        <v>0</v>
      </c>
      <c r="AT2405" s="42">
        <f t="shared" si="1214"/>
        <v>0</v>
      </c>
      <c r="AU2405" s="42">
        <f t="shared" si="1215"/>
        <v>0</v>
      </c>
    </row>
    <row r="2406" spans="1:47" x14ac:dyDescent="0.2">
      <c r="A2406" s="35"/>
      <c r="B2406" s="36"/>
      <c r="C2406" s="36"/>
      <c r="D2406" s="36"/>
      <c r="E2406" s="37"/>
      <c r="F2406" s="37"/>
      <c r="G2406" s="36"/>
      <c r="H2406" s="36"/>
      <c r="I2406" s="36"/>
      <c r="J2406" s="36"/>
      <c r="K2406" s="37"/>
      <c r="L2406" s="37"/>
      <c r="M2406" s="37"/>
      <c r="N2406" s="38" t="str">
        <f t="shared" si="1184"/>
        <v/>
      </c>
      <c r="O2406" t="str">
        <f t="shared" si="1185"/>
        <v/>
      </c>
      <c r="P2406" t="str">
        <f t="shared" si="1186"/>
        <v/>
      </c>
      <c r="Q2406" t="str">
        <f t="shared" si="1187"/>
        <v/>
      </c>
      <c r="R2406" t="str">
        <f t="shared" si="1188"/>
        <v/>
      </c>
      <c r="S2406" t="str">
        <f t="shared" si="1189"/>
        <v/>
      </c>
      <c r="T2406" s="39" t="str">
        <f t="shared" si="1190"/>
        <v/>
      </c>
      <c r="U2406" s="40">
        <f t="shared" si="1191"/>
        <v>0</v>
      </c>
      <c r="V2406" s="40">
        <f t="shared" si="1192"/>
        <v>0</v>
      </c>
      <c r="W2406" s="40">
        <f t="shared" si="1193"/>
        <v>0</v>
      </c>
      <c r="X2406" t="str">
        <f t="shared" si="1194"/>
        <v/>
      </c>
      <c r="Y2406" s="40">
        <f t="shared" si="1195"/>
        <v>0</v>
      </c>
      <c r="Z2406" s="40">
        <f t="shared" si="1196"/>
        <v>0</v>
      </c>
      <c r="AA2406" s="40">
        <f t="shared" si="1197"/>
        <v>0</v>
      </c>
      <c r="AB2406" s="40">
        <f t="shared" si="1198"/>
        <v>0</v>
      </c>
      <c r="AC2406" s="40">
        <f t="shared" si="1199"/>
        <v>0</v>
      </c>
      <c r="AD2406" s="39">
        <f t="shared" si="1200"/>
        <v>0</v>
      </c>
      <c r="AE2406" s="39">
        <f t="shared" si="1201"/>
        <v>0</v>
      </c>
      <c r="AF2406" t="str">
        <f t="shared" si="1202"/>
        <v/>
      </c>
      <c r="AG2406" t="str">
        <f t="shared" si="1203"/>
        <v/>
      </c>
      <c r="AH2406" t="str">
        <f t="shared" si="1204"/>
        <v/>
      </c>
      <c r="AJ2406" s="41" t="str">
        <f t="shared" si="1205"/>
        <v/>
      </c>
      <c r="AK2406" s="42" t="str">
        <f t="shared" si="1206"/>
        <v/>
      </c>
      <c r="AL2406" s="41" t="str">
        <f t="shared" si="1207"/>
        <v/>
      </c>
      <c r="AM2406" s="41" t="str">
        <f t="shared" si="1208"/>
        <v/>
      </c>
      <c r="AN2406" s="41" t="str">
        <f t="shared" si="1209"/>
        <v/>
      </c>
      <c r="AO2406" s="42" t="str">
        <f t="shared" si="1210"/>
        <v/>
      </c>
      <c r="AP2406" s="41" t="str">
        <f t="shared" si="1211"/>
        <v/>
      </c>
      <c r="AQ2406" s="41" t="str">
        <f t="shared" si="1212"/>
        <v/>
      </c>
      <c r="AR2406" s="41" t="str">
        <f>IF($AQ2406="","",COUNTIFS(L_ChaveCob,$AQ2406,L_Ausencia,"&gt;"&amp;$W2406)+COUNTIFS($AQ$4:$AQ2406,$AQ2406,$W$4:$W2406,$W2406))</f>
        <v/>
      </c>
      <c r="AS2406" s="42">
        <f t="shared" si="1213"/>
        <v>0</v>
      </c>
      <c r="AT2406" s="42">
        <f t="shared" si="1214"/>
        <v>0</v>
      </c>
      <c r="AU2406" s="42">
        <f t="shared" si="1215"/>
        <v>0</v>
      </c>
    </row>
    <row r="2407" spans="1:47" x14ac:dyDescent="0.2">
      <c r="A2407" s="35"/>
      <c r="B2407" s="36"/>
      <c r="C2407" s="36"/>
      <c r="D2407" s="36"/>
      <c r="E2407" s="37"/>
      <c r="F2407" s="37"/>
      <c r="G2407" s="36"/>
      <c r="H2407" s="36"/>
      <c r="I2407" s="36"/>
      <c r="J2407" s="36"/>
      <c r="K2407" s="37"/>
      <c r="L2407" s="37"/>
      <c r="M2407" s="37"/>
      <c r="N2407" s="38" t="str">
        <f t="shared" si="1184"/>
        <v/>
      </c>
      <c r="O2407" t="str">
        <f t="shared" si="1185"/>
        <v/>
      </c>
      <c r="P2407" t="str">
        <f t="shared" si="1186"/>
        <v/>
      </c>
      <c r="Q2407" t="str">
        <f t="shared" si="1187"/>
        <v/>
      </c>
      <c r="R2407" t="str">
        <f t="shared" si="1188"/>
        <v/>
      </c>
      <c r="S2407" t="str">
        <f t="shared" si="1189"/>
        <v/>
      </c>
      <c r="T2407" s="39" t="str">
        <f t="shared" si="1190"/>
        <v/>
      </c>
      <c r="U2407" s="40">
        <f t="shared" si="1191"/>
        <v>0</v>
      </c>
      <c r="V2407" s="40">
        <f t="shared" si="1192"/>
        <v>0</v>
      </c>
      <c r="W2407" s="40">
        <f t="shared" si="1193"/>
        <v>0</v>
      </c>
      <c r="X2407" t="str">
        <f t="shared" si="1194"/>
        <v/>
      </c>
      <c r="Y2407" s="40">
        <f t="shared" si="1195"/>
        <v>0</v>
      </c>
      <c r="Z2407" s="40">
        <f t="shared" si="1196"/>
        <v>0</v>
      </c>
      <c r="AA2407" s="40">
        <f t="shared" si="1197"/>
        <v>0</v>
      </c>
      <c r="AB2407" s="40">
        <f t="shared" si="1198"/>
        <v>0</v>
      </c>
      <c r="AC2407" s="40">
        <f t="shared" si="1199"/>
        <v>0</v>
      </c>
      <c r="AD2407" s="39">
        <f t="shared" si="1200"/>
        <v>0</v>
      </c>
      <c r="AE2407" s="39">
        <f t="shared" si="1201"/>
        <v>0</v>
      </c>
      <c r="AF2407" t="str">
        <f t="shared" si="1202"/>
        <v/>
      </c>
      <c r="AG2407" t="str">
        <f t="shared" si="1203"/>
        <v/>
      </c>
      <c r="AH2407" t="str">
        <f t="shared" si="1204"/>
        <v/>
      </c>
      <c r="AJ2407" s="41" t="str">
        <f t="shared" si="1205"/>
        <v/>
      </c>
      <c r="AK2407" s="42" t="str">
        <f t="shared" si="1206"/>
        <v/>
      </c>
      <c r="AL2407" s="41" t="str">
        <f t="shared" si="1207"/>
        <v/>
      </c>
      <c r="AM2407" s="41" t="str">
        <f t="shared" si="1208"/>
        <v/>
      </c>
      <c r="AN2407" s="41" t="str">
        <f t="shared" si="1209"/>
        <v/>
      </c>
      <c r="AO2407" s="42" t="str">
        <f t="shared" si="1210"/>
        <v/>
      </c>
      <c r="AP2407" s="41" t="str">
        <f t="shared" si="1211"/>
        <v/>
      </c>
      <c r="AQ2407" s="41" t="str">
        <f t="shared" si="1212"/>
        <v/>
      </c>
      <c r="AR2407" s="41" t="str">
        <f>IF($AQ2407="","",COUNTIFS(L_ChaveCob,$AQ2407,L_Ausencia,"&gt;"&amp;$W2407)+COUNTIFS($AQ$4:$AQ2407,$AQ2407,$W$4:$W2407,$W2407))</f>
        <v/>
      </c>
      <c r="AS2407" s="42">
        <f t="shared" si="1213"/>
        <v>0</v>
      </c>
      <c r="AT2407" s="42">
        <f t="shared" si="1214"/>
        <v>0</v>
      </c>
      <c r="AU2407" s="42">
        <f t="shared" si="1215"/>
        <v>0</v>
      </c>
    </row>
    <row r="2408" spans="1:47" x14ac:dyDescent="0.2">
      <c r="A2408" s="35"/>
      <c r="B2408" s="36"/>
      <c r="C2408" s="36"/>
      <c r="D2408" s="36"/>
      <c r="E2408" s="37"/>
      <c r="F2408" s="37"/>
      <c r="G2408" s="36"/>
      <c r="H2408" s="36"/>
      <c r="I2408" s="36"/>
      <c r="J2408" s="36"/>
      <c r="K2408" s="37"/>
      <c r="L2408" s="37"/>
      <c r="M2408" s="37"/>
      <c r="N2408" s="38" t="str">
        <f t="shared" si="1184"/>
        <v/>
      </c>
      <c r="O2408" t="str">
        <f t="shared" si="1185"/>
        <v/>
      </c>
      <c r="P2408" t="str">
        <f t="shared" si="1186"/>
        <v/>
      </c>
      <c r="Q2408" t="str">
        <f t="shared" si="1187"/>
        <v/>
      </c>
      <c r="R2408" t="str">
        <f t="shared" si="1188"/>
        <v/>
      </c>
      <c r="S2408" t="str">
        <f t="shared" si="1189"/>
        <v/>
      </c>
      <c r="T2408" s="39" t="str">
        <f t="shared" si="1190"/>
        <v/>
      </c>
      <c r="U2408" s="40">
        <f t="shared" si="1191"/>
        <v>0</v>
      </c>
      <c r="V2408" s="40">
        <f t="shared" si="1192"/>
        <v>0</v>
      </c>
      <c r="W2408" s="40">
        <f t="shared" si="1193"/>
        <v>0</v>
      </c>
      <c r="X2408" t="str">
        <f t="shared" si="1194"/>
        <v/>
      </c>
      <c r="Y2408" s="40">
        <f t="shared" si="1195"/>
        <v>0</v>
      </c>
      <c r="Z2408" s="40">
        <f t="shared" si="1196"/>
        <v>0</v>
      </c>
      <c r="AA2408" s="40">
        <f t="shared" si="1197"/>
        <v>0</v>
      </c>
      <c r="AB2408" s="40">
        <f t="shared" si="1198"/>
        <v>0</v>
      </c>
      <c r="AC2408" s="40">
        <f t="shared" si="1199"/>
        <v>0</v>
      </c>
      <c r="AD2408" s="39">
        <f t="shared" si="1200"/>
        <v>0</v>
      </c>
      <c r="AE2408" s="39">
        <f t="shared" si="1201"/>
        <v>0</v>
      </c>
      <c r="AF2408" t="str">
        <f t="shared" si="1202"/>
        <v/>
      </c>
      <c r="AG2408" t="str">
        <f t="shared" si="1203"/>
        <v/>
      </c>
      <c r="AH2408" t="str">
        <f t="shared" si="1204"/>
        <v/>
      </c>
      <c r="AJ2408" s="41" t="str">
        <f t="shared" si="1205"/>
        <v/>
      </c>
      <c r="AK2408" s="42" t="str">
        <f t="shared" si="1206"/>
        <v/>
      </c>
      <c r="AL2408" s="41" t="str">
        <f t="shared" si="1207"/>
        <v/>
      </c>
      <c r="AM2408" s="41" t="str">
        <f t="shared" si="1208"/>
        <v/>
      </c>
      <c r="AN2408" s="41" t="str">
        <f t="shared" si="1209"/>
        <v/>
      </c>
      <c r="AO2408" s="42" t="str">
        <f t="shared" si="1210"/>
        <v/>
      </c>
      <c r="AP2408" s="41" t="str">
        <f t="shared" si="1211"/>
        <v/>
      </c>
      <c r="AQ2408" s="41" t="str">
        <f t="shared" si="1212"/>
        <v/>
      </c>
      <c r="AR2408" s="41" t="str">
        <f>IF($AQ2408="","",COUNTIFS(L_ChaveCob,$AQ2408,L_Ausencia,"&gt;"&amp;$W2408)+COUNTIFS($AQ$4:$AQ2408,$AQ2408,$W$4:$W2408,$W2408))</f>
        <v/>
      </c>
      <c r="AS2408" s="42">
        <f t="shared" si="1213"/>
        <v>0</v>
      </c>
      <c r="AT2408" s="42">
        <f t="shared" si="1214"/>
        <v>0</v>
      </c>
      <c r="AU2408" s="42">
        <f t="shared" si="1215"/>
        <v>0</v>
      </c>
    </row>
    <row r="2409" spans="1:47" x14ac:dyDescent="0.2">
      <c r="A2409" s="35"/>
      <c r="B2409" s="36"/>
      <c r="C2409" s="36"/>
      <c r="D2409" s="36"/>
      <c r="E2409" s="37"/>
      <c r="F2409" s="37"/>
      <c r="G2409" s="36"/>
      <c r="H2409" s="36"/>
      <c r="I2409" s="36"/>
      <c r="J2409" s="36"/>
      <c r="K2409" s="37"/>
      <c r="L2409" s="37"/>
      <c r="M2409" s="37"/>
      <c r="N2409" s="38" t="str">
        <f t="shared" si="1184"/>
        <v/>
      </c>
      <c r="O2409" t="str">
        <f t="shared" si="1185"/>
        <v/>
      </c>
      <c r="P2409" t="str">
        <f t="shared" si="1186"/>
        <v/>
      </c>
      <c r="Q2409" t="str">
        <f t="shared" si="1187"/>
        <v/>
      </c>
      <c r="R2409" t="str">
        <f t="shared" si="1188"/>
        <v/>
      </c>
      <c r="S2409" t="str">
        <f t="shared" si="1189"/>
        <v/>
      </c>
      <c r="T2409" s="39" t="str">
        <f t="shared" si="1190"/>
        <v/>
      </c>
      <c r="U2409" s="40">
        <f t="shared" si="1191"/>
        <v>0</v>
      </c>
      <c r="V2409" s="40">
        <f t="shared" si="1192"/>
        <v>0</v>
      </c>
      <c r="W2409" s="40">
        <f t="shared" si="1193"/>
        <v>0</v>
      </c>
      <c r="X2409" t="str">
        <f t="shared" si="1194"/>
        <v/>
      </c>
      <c r="Y2409" s="40">
        <f t="shared" si="1195"/>
        <v>0</v>
      </c>
      <c r="Z2409" s="40">
        <f t="shared" si="1196"/>
        <v>0</v>
      </c>
      <c r="AA2409" s="40">
        <f t="shared" si="1197"/>
        <v>0</v>
      </c>
      <c r="AB2409" s="40">
        <f t="shared" si="1198"/>
        <v>0</v>
      </c>
      <c r="AC2409" s="40">
        <f t="shared" si="1199"/>
        <v>0</v>
      </c>
      <c r="AD2409" s="39">
        <f t="shared" si="1200"/>
        <v>0</v>
      </c>
      <c r="AE2409" s="39">
        <f t="shared" si="1201"/>
        <v>0</v>
      </c>
      <c r="AF2409" t="str">
        <f t="shared" si="1202"/>
        <v/>
      </c>
      <c r="AG2409" t="str">
        <f t="shared" si="1203"/>
        <v/>
      </c>
      <c r="AH2409" t="str">
        <f t="shared" si="1204"/>
        <v/>
      </c>
      <c r="AJ2409" s="41" t="str">
        <f t="shared" si="1205"/>
        <v/>
      </c>
      <c r="AK2409" s="42" t="str">
        <f t="shared" si="1206"/>
        <v/>
      </c>
      <c r="AL2409" s="41" t="str">
        <f t="shared" si="1207"/>
        <v/>
      </c>
      <c r="AM2409" s="41" t="str">
        <f t="shared" si="1208"/>
        <v/>
      </c>
      <c r="AN2409" s="41" t="str">
        <f t="shared" si="1209"/>
        <v/>
      </c>
      <c r="AO2409" s="42" t="str">
        <f t="shared" si="1210"/>
        <v/>
      </c>
      <c r="AP2409" s="41" t="str">
        <f t="shared" si="1211"/>
        <v/>
      </c>
      <c r="AQ2409" s="41" t="str">
        <f t="shared" si="1212"/>
        <v/>
      </c>
      <c r="AR2409" s="41" t="str">
        <f>IF($AQ2409="","",COUNTIFS(L_ChaveCob,$AQ2409,L_Ausencia,"&gt;"&amp;$W2409)+COUNTIFS($AQ$4:$AQ2409,$AQ2409,$W$4:$W2409,$W2409))</f>
        <v/>
      </c>
      <c r="AS2409" s="42">
        <f t="shared" si="1213"/>
        <v>0</v>
      </c>
      <c r="AT2409" s="42">
        <f t="shared" si="1214"/>
        <v>0</v>
      </c>
      <c r="AU2409" s="42">
        <f t="shared" si="1215"/>
        <v>0</v>
      </c>
    </row>
    <row r="2410" spans="1:47" x14ac:dyDescent="0.2">
      <c r="A2410" s="35"/>
      <c r="B2410" s="36"/>
      <c r="C2410" s="36"/>
      <c r="D2410" s="36"/>
      <c r="E2410" s="37"/>
      <c r="F2410" s="37"/>
      <c r="G2410" s="36"/>
      <c r="H2410" s="36"/>
      <c r="I2410" s="36"/>
      <c r="J2410" s="36"/>
      <c r="K2410" s="37"/>
      <c r="L2410" s="37"/>
      <c r="M2410" s="37"/>
      <c r="N2410" s="38" t="str">
        <f t="shared" si="1184"/>
        <v/>
      </c>
      <c r="O2410" t="str">
        <f t="shared" si="1185"/>
        <v/>
      </c>
      <c r="P2410" t="str">
        <f t="shared" si="1186"/>
        <v/>
      </c>
      <c r="Q2410" t="str">
        <f t="shared" si="1187"/>
        <v/>
      </c>
      <c r="R2410" t="str">
        <f t="shared" si="1188"/>
        <v/>
      </c>
      <c r="S2410" t="str">
        <f t="shared" si="1189"/>
        <v/>
      </c>
      <c r="T2410" s="39" t="str">
        <f t="shared" si="1190"/>
        <v/>
      </c>
      <c r="U2410" s="40">
        <f t="shared" si="1191"/>
        <v>0</v>
      </c>
      <c r="V2410" s="40">
        <f t="shared" si="1192"/>
        <v>0</v>
      </c>
      <c r="W2410" s="40">
        <f t="shared" si="1193"/>
        <v>0</v>
      </c>
      <c r="X2410" t="str">
        <f t="shared" si="1194"/>
        <v/>
      </c>
      <c r="Y2410" s="40">
        <f t="shared" si="1195"/>
        <v>0</v>
      </c>
      <c r="Z2410" s="40">
        <f t="shared" si="1196"/>
        <v>0</v>
      </c>
      <c r="AA2410" s="40">
        <f t="shared" si="1197"/>
        <v>0</v>
      </c>
      <c r="AB2410" s="40">
        <f t="shared" si="1198"/>
        <v>0</v>
      </c>
      <c r="AC2410" s="40">
        <f t="shared" si="1199"/>
        <v>0</v>
      </c>
      <c r="AD2410" s="39">
        <f t="shared" si="1200"/>
        <v>0</v>
      </c>
      <c r="AE2410" s="39">
        <f t="shared" si="1201"/>
        <v>0</v>
      </c>
      <c r="AF2410" t="str">
        <f t="shared" si="1202"/>
        <v/>
      </c>
      <c r="AG2410" t="str">
        <f t="shared" si="1203"/>
        <v/>
      </c>
      <c r="AH2410" t="str">
        <f t="shared" si="1204"/>
        <v/>
      </c>
      <c r="AJ2410" s="41" t="str">
        <f t="shared" si="1205"/>
        <v/>
      </c>
      <c r="AK2410" s="42" t="str">
        <f t="shared" si="1206"/>
        <v/>
      </c>
      <c r="AL2410" s="41" t="str">
        <f t="shared" si="1207"/>
        <v/>
      </c>
      <c r="AM2410" s="41" t="str">
        <f t="shared" si="1208"/>
        <v/>
      </c>
      <c r="AN2410" s="41" t="str">
        <f t="shared" si="1209"/>
        <v/>
      </c>
      <c r="AO2410" s="42" t="str">
        <f t="shared" si="1210"/>
        <v/>
      </c>
      <c r="AP2410" s="41" t="str">
        <f t="shared" si="1211"/>
        <v/>
      </c>
      <c r="AQ2410" s="41" t="str">
        <f t="shared" si="1212"/>
        <v/>
      </c>
      <c r="AR2410" s="41" t="str">
        <f>IF($AQ2410="","",COUNTIFS(L_ChaveCob,$AQ2410,L_Ausencia,"&gt;"&amp;$W2410)+COUNTIFS($AQ$4:$AQ2410,$AQ2410,$W$4:$W2410,$W2410))</f>
        <v/>
      </c>
      <c r="AS2410" s="42">
        <f t="shared" si="1213"/>
        <v>0</v>
      </c>
      <c r="AT2410" s="42">
        <f t="shared" si="1214"/>
        <v>0</v>
      </c>
      <c r="AU2410" s="42">
        <f t="shared" si="1215"/>
        <v>0</v>
      </c>
    </row>
    <row r="2411" spans="1:47" x14ac:dyDescent="0.2">
      <c r="A2411" s="35"/>
      <c r="B2411" s="36"/>
      <c r="C2411" s="36"/>
      <c r="D2411" s="36"/>
      <c r="E2411" s="37"/>
      <c r="F2411" s="37"/>
      <c r="G2411" s="36"/>
      <c r="H2411" s="36"/>
      <c r="I2411" s="36"/>
      <c r="J2411" s="36"/>
      <c r="K2411" s="37"/>
      <c r="L2411" s="37"/>
      <c r="M2411" s="37"/>
      <c r="N2411" s="38" t="str">
        <f t="shared" si="1184"/>
        <v/>
      </c>
      <c r="O2411" t="str">
        <f t="shared" si="1185"/>
        <v/>
      </c>
      <c r="P2411" t="str">
        <f t="shared" si="1186"/>
        <v/>
      </c>
      <c r="Q2411" t="str">
        <f t="shared" si="1187"/>
        <v/>
      </c>
      <c r="R2411" t="str">
        <f t="shared" si="1188"/>
        <v/>
      </c>
      <c r="S2411" t="str">
        <f t="shared" si="1189"/>
        <v/>
      </c>
      <c r="T2411" s="39" t="str">
        <f t="shared" si="1190"/>
        <v/>
      </c>
      <c r="U2411" s="40">
        <f t="shared" si="1191"/>
        <v>0</v>
      </c>
      <c r="V2411" s="40">
        <f t="shared" si="1192"/>
        <v>0</v>
      </c>
      <c r="W2411" s="40">
        <f t="shared" si="1193"/>
        <v>0</v>
      </c>
      <c r="X2411" t="str">
        <f t="shared" si="1194"/>
        <v/>
      </c>
      <c r="Y2411" s="40">
        <f t="shared" si="1195"/>
        <v>0</v>
      </c>
      <c r="Z2411" s="40">
        <f t="shared" si="1196"/>
        <v>0</v>
      </c>
      <c r="AA2411" s="40">
        <f t="shared" si="1197"/>
        <v>0</v>
      </c>
      <c r="AB2411" s="40">
        <f t="shared" si="1198"/>
        <v>0</v>
      </c>
      <c r="AC2411" s="40">
        <f t="shared" si="1199"/>
        <v>0</v>
      </c>
      <c r="AD2411" s="39">
        <f t="shared" si="1200"/>
        <v>0</v>
      </c>
      <c r="AE2411" s="39">
        <f t="shared" si="1201"/>
        <v>0</v>
      </c>
      <c r="AF2411" t="str">
        <f t="shared" si="1202"/>
        <v/>
      </c>
      <c r="AG2411" t="str">
        <f t="shared" si="1203"/>
        <v/>
      </c>
      <c r="AH2411" t="str">
        <f t="shared" si="1204"/>
        <v/>
      </c>
      <c r="AJ2411" s="41" t="str">
        <f t="shared" si="1205"/>
        <v/>
      </c>
      <c r="AK2411" s="42" t="str">
        <f t="shared" si="1206"/>
        <v/>
      </c>
      <c r="AL2411" s="41" t="str">
        <f t="shared" si="1207"/>
        <v/>
      </c>
      <c r="AM2411" s="41" t="str">
        <f t="shared" si="1208"/>
        <v/>
      </c>
      <c r="AN2411" s="41" t="str">
        <f t="shared" si="1209"/>
        <v/>
      </c>
      <c r="AO2411" s="42" t="str">
        <f t="shared" si="1210"/>
        <v/>
      </c>
      <c r="AP2411" s="41" t="str">
        <f t="shared" si="1211"/>
        <v/>
      </c>
      <c r="AQ2411" s="41" t="str">
        <f t="shared" si="1212"/>
        <v/>
      </c>
      <c r="AR2411" s="41" t="str">
        <f>IF($AQ2411="","",COUNTIFS(L_ChaveCob,$AQ2411,L_Ausencia,"&gt;"&amp;$W2411)+COUNTIFS($AQ$4:$AQ2411,$AQ2411,$W$4:$W2411,$W2411))</f>
        <v/>
      </c>
      <c r="AS2411" s="42">
        <f t="shared" si="1213"/>
        <v>0</v>
      </c>
      <c r="AT2411" s="42">
        <f t="shared" si="1214"/>
        <v>0</v>
      </c>
      <c r="AU2411" s="42">
        <f t="shared" si="1215"/>
        <v>0</v>
      </c>
    </row>
    <row r="2412" spans="1:47" x14ac:dyDescent="0.2">
      <c r="A2412" s="35"/>
      <c r="B2412" s="36"/>
      <c r="C2412" s="36"/>
      <c r="D2412" s="36"/>
      <c r="E2412" s="37"/>
      <c r="F2412" s="37"/>
      <c r="G2412" s="36"/>
      <c r="H2412" s="36"/>
      <c r="I2412" s="36"/>
      <c r="J2412" s="36"/>
      <c r="K2412" s="37"/>
      <c r="L2412" s="37"/>
      <c r="M2412" s="37"/>
      <c r="N2412" s="38" t="str">
        <f t="shared" si="1184"/>
        <v/>
      </c>
      <c r="O2412" t="str">
        <f t="shared" si="1185"/>
        <v/>
      </c>
      <c r="P2412" t="str">
        <f t="shared" si="1186"/>
        <v/>
      </c>
      <c r="Q2412" t="str">
        <f t="shared" si="1187"/>
        <v/>
      </c>
      <c r="R2412" t="str">
        <f t="shared" si="1188"/>
        <v/>
      </c>
      <c r="S2412" t="str">
        <f t="shared" si="1189"/>
        <v/>
      </c>
      <c r="T2412" s="39" t="str">
        <f t="shared" si="1190"/>
        <v/>
      </c>
      <c r="U2412" s="40">
        <f t="shared" si="1191"/>
        <v>0</v>
      </c>
      <c r="V2412" s="40">
        <f t="shared" si="1192"/>
        <v>0</v>
      </c>
      <c r="W2412" s="40">
        <f t="shared" si="1193"/>
        <v>0</v>
      </c>
      <c r="X2412" t="str">
        <f t="shared" si="1194"/>
        <v/>
      </c>
      <c r="Y2412" s="40">
        <f t="shared" si="1195"/>
        <v>0</v>
      </c>
      <c r="Z2412" s="40">
        <f t="shared" si="1196"/>
        <v>0</v>
      </c>
      <c r="AA2412" s="40">
        <f t="shared" si="1197"/>
        <v>0</v>
      </c>
      <c r="AB2412" s="40">
        <f t="shared" si="1198"/>
        <v>0</v>
      </c>
      <c r="AC2412" s="40">
        <f t="shared" si="1199"/>
        <v>0</v>
      </c>
      <c r="AD2412" s="39">
        <f t="shared" si="1200"/>
        <v>0</v>
      </c>
      <c r="AE2412" s="39">
        <f t="shared" si="1201"/>
        <v>0</v>
      </c>
      <c r="AF2412" t="str">
        <f t="shared" si="1202"/>
        <v/>
      </c>
      <c r="AG2412" t="str">
        <f t="shared" si="1203"/>
        <v/>
      </c>
      <c r="AH2412" t="str">
        <f t="shared" si="1204"/>
        <v/>
      </c>
      <c r="AJ2412" s="41" t="str">
        <f t="shared" si="1205"/>
        <v/>
      </c>
      <c r="AK2412" s="42" t="str">
        <f t="shared" si="1206"/>
        <v/>
      </c>
      <c r="AL2412" s="41" t="str">
        <f t="shared" si="1207"/>
        <v/>
      </c>
      <c r="AM2412" s="41" t="str">
        <f t="shared" si="1208"/>
        <v/>
      </c>
      <c r="AN2412" s="41" t="str">
        <f t="shared" si="1209"/>
        <v/>
      </c>
      <c r="AO2412" s="42" t="str">
        <f t="shared" si="1210"/>
        <v/>
      </c>
      <c r="AP2412" s="41" t="str">
        <f t="shared" si="1211"/>
        <v/>
      </c>
      <c r="AQ2412" s="41" t="str">
        <f t="shared" si="1212"/>
        <v/>
      </c>
      <c r="AR2412" s="41" t="str">
        <f>IF($AQ2412="","",COUNTIFS(L_ChaveCob,$AQ2412,L_Ausencia,"&gt;"&amp;$W2412)+COUNTIFS($AQ$4:$AQ2412,$AQ2412,$W$4:$W2412,$W2412))</f>
        <v/>
      </c>
      <c r="AS2412" s="42">
        <f t="shared" si="1213"/>
        <v>0</v>
      </c>
      <c r="AT2412" s="42">
        <f t="shared" si="1214"/>
        <v>0</v>
      </c>
      <c r="AU2412" s="42">
        <f t="shared" si="1215"/>
        <v>0</v>
      </c>
    </row>
    <row r="2413" spans="1:47" x14ac:dyDescent="0.2">
      <c r="A2413" s="35"/>
      <c r="B2413" s="36"/>
      <c r="C2413" s="36"/>
      <c r="D2413" s="36"/>
      <c r="E2413" s="37"/>
      <c r="F2413" s="37"/>
      <c r="G2413" s="36"/>
      <c r="H2413" s="36"/>
      <c r="I2413" s="36"/>
      <c r="J2413" s="36"/>
      <c r="K2413" s="37"/>
      <c r="L2413" s="37"/>
      <c r="M2413" s="37"/>
      <c r="N2413" s="38" t="str">
        <f t="shared" si="1184"/>
        <v/>
      </c>
      <c r="O2413" t="str">
        <f t="shared" si="1185"/>
        <v/>
      </c>
      <c r="P2413" t="str">
        <f t="shared" si="1186"/>
        <v/>
      </c>
      <c r="Q2413" t="str">
        <f t="shared" si="1187"/>
        <v/>
      </c>
      <c r="R2413" t="str">
        <f t="shared" si="1188"/>
        <v/>
      </c>
      <c r="S2413" t="str">
        <f t="shared" si="1189"/>
        <v/>
      </c>
      <c r="T2413" s="39" t="str">
        <f t="shared" si="1190"/>
        <v/>
      </c>
      <c r="U2413" s="40">
        <f t="shared" si="1191"/>
        <v>0</v>
      </c>
      <c r="V2413" s="40">
        <f t="shared" si="1192"/>
        <v>0</v>
      </c>
      <c r="W2413" s="40">
        <f t="shared" si="1193"/>
        <v>0</v>
      </c>
      <c r="X2413" t="str">
        <f t="shared" si="1194"/>
        <v/>
      </c>
      <c r="Y2413" s="40">
        <f t="shared" si="1195"/>
        <v>0</v>
      </c>
      <c r="Z2413" s="40">
        <f t="shared" si="1196"/>
        <v>0</v>
      </c>
      <c r="AA2413" s="40">
        <f t="shared" si="1197"/>
        <v>0</v>
      </c>
      <c r="AB2413" s="40">
        <f t="shared" si="1198"/>
        <v>0</v>
      </c>
      <c r="AC2413" s="40">
        <f t="shared" si="1199"/>
        <v>0</v>
      </c>
      <c r="AD2413" s="39">
        <f t="shared" si="1200"/>
        <v>0</v>
      </c>
      <c r="AE2413" s="39">
        <f t="shared" si="1201"/>
        <v>0</v>
      </c>
      <c r="AF2413" t="str">
        <f t="shared" si="1202"/>
        <v/>
      </c>
      <c r="AG2413" t="str">
        <f t="shared" si="1203"/>
        <v/>
      </c>
      <c r="AH2413" t="str">
        <f t="shared" si="1204"/>
        <v/>
      </c>
      <c r="AJ2413" s="41" t="str">
        <f t="shared" si="1205"/>
        <v/>
      </c>
      <c r="AK2413" s="42" t="str">
        <f t="shared" si="1206"/>
        <v/>
      </c>
      <c r="AL2413" s="41" t="str">
        <f t="shared" si="1207"/>
        <v/>
      </c>
      <c r="AM2413" s="41" t="str">
        <f t="shared" si="1208"/>
        <v/>
      </c>
      <c r="AN2413" s="41" t="str">
        <f t="shared" si="1209"/>
        <v/>
      </c>
      <c r="AO2413" s="42" t="str">
        <f t="shared" si="1210"/>
        <v/>
      </c>
      <c r="AP2413" s="41" t="str">
        <f t="shared" si="1211"/>
        <v/>
      </c>
      <c r="AQ2413" s="41" t="str">
        <f t="shared" si="1212"/>
        <v/>
      </c>
      <c r="AR2413" s="41" t="str">
        <f>IF($AQ2413="","",COUNTIFS(L_ChaveCob,$AQ2413,L_Ausencia,"&gt;"&amp;$W2413)+COUNTIFS($AQ$4:$AQ2413,$AQ2413,$W$4:$W2413,$W2413))</f>
        <v/>
      </c>
      <c r="AS2413" s="42">
        <f t="shared" si="1213"/>
        <v>0</v>
      </c>
      <c r="AT2413" s="42">
        <f t="shared" si="1214"/>
        <v>0</v>
      </c>
      <c r="AU2413" s="42">
        <f t="shared" si="1215"/>
        <v>0</v>
      </c>
    </row>
    <row r="2414" spans="1:47" x14ac:dyDescent="0.2">
      <c r="A2414" s="35"/>
      <c r="B2414" s="36"/>
      <c r="C2414" s="36"/>
      <c r="D2414" s="36"/>
      <c r="E2414" s="37"/>
      <c r="F2414" s="37"/>
      <c r="G2414" s="36"/>
      <c r="H2414" s="36"/>
      <c r="I2414" s="36"/>
      <c r="J2414" s="36"/>
      <c r="K2414" s="37"/>
      <c r="L2414" s="37"/>
      <c r="M2414" s="37"/>
      <c r="N2414" s="38" t="str">
        <f t="shared" si="1184"/>
        <v/>
      </c>
      <c r="O2414" t="str">
        <f t="shared" si="1185"/>
        <v/>
      </c>
      <c r="P2414" t="str">
        <f t="shared" si="1186"/>
        <v/>
      </c>
      <c r="Q2414" t="str">
        <f t="shared" si="1187"/>
        <v/>
      </c>
      <c r="R2414" t="str">
        <f t="shared" si="1188"/>
        <v/>
      </c>
      <c r="S2414" t="str">
        <f t="shared" si="1189"/>
        <v/>
      </c>
      <c r="T2414" s="39" t="str">
        <f t="shared" si="1190"/>
        <v/>
      </c>
      <c r="U2414" s="40">
        <f t="shared" si="1191"/>
        <v>0</v>
      </c>
      <c r="V2414" s="40">
        <f t="shared" si="1192"/>
        <v>0</v>
      </c>
      <c r="W2414" s="40">
        <f t="shared" si="1193"/>
        <v>0</v>
      </c>
      <c r="X2414" t="str">
        <f t="shared" si="1194"/>
        <v/>
      </c>
      <c r="Y2414" s="40">
        <f t="shared" si="1195"/>
        <v>0</v>
      </c>
      <c r="Z2414" s="40">
        <f t="shared" si="1196"/>
        <v>0</v>
      </c>
      <c r="AA2414" s="40">
        <f t="shared" si="1197"/>
        <v>0</v>
      </c>
      <c r="AB2414" s="40">
        <f t="shared" si="1198"/>
        <v>0</v>
      </c>
      <c r="AC2414" s="40">
        <f t="shared" si="1199"/>
        <v>0</v>
      </c>
      <c r="AD2414" s="39">
        <f t="shared" si="1200"/>
        <v>0</v>
      </c>
      <c r="AE2414" s="39">
        <f t="shared" si="1201"/>
        <v>0</v>
      </c>
      <c r="AF2414" t="str">
        <f t="shared" si="1202"/>
        <v/>
      </c>
      <c r="AG2414" t="str">
        <f t="shared" si="1203"/>
        <v/>
      </c>
      <c r="AH2414" t="str">
        <f t="shared" si="1204"/>
        <v/>
      </c>
      <c r="AJ2414" s="41" t="str">
        <f t="shared" si="1205"/>
        <v/>
      </c>
      <c r="AK2414" s="42" t="str">
        <f t="shared" si="1206"/>
        <v/>
      </c>
      <c r="AL2414" s="41" t="str">
        <f t="shared" si="1207"/>
        <v/>
      </c>
      <c r="AM2414" s="41" t="str">
        <f t="shared" si="1208"/>
        <v/>
      </c>
      <c r="AN2414" s="41" t="str">
        <f t="shared" si="1209"/>
        <v/>
      </c>
      <c r="AO2414" s="42" t="str">
        <f t="shared" si="1210"/>
        <v/>
      </c>
      <c r="AP2414" s="41" t="str">
        <f t="shared" si="1211"/>
        <v/>
      </c>
      <c r="AQ2414" s="41" t="str">
        <f t="shared" si="1212"/>
        <v/>
      </c>
      <c r="AR2414" s="41" t="str">
        <f>IF($AQ2414="","",COUNTIFS(L_ChaveCob,$AQ2414,L_Ausencia,"&gt;"&amp;$W2414)+COUNTIFS($AQ$4:$AQ2414,$AQ2414,$W$4:$W2414,$W2414))</f>
        <v/>
      </c>
      <c r="AS2414" s="42">
        <f t="shared" si="1213"/>
        <v>0</v>
      </c>
      <c r="AT2414" s="42">
        <f t="shared" si="1214"/>
        <v>0</v>
      </c>
      <c r="AU2414" s="42">
        <f t="shared" si="1215"/>
        <v>0</v>
      </c>
    </row>
    <row r="2415" spans="1:47" x14ac:dyDescent="0.2">
      <c r="A2415" s="35"/>
      <c r="B2415" s="36"/>
      <c r="C2415" s="36"/>
      <c r="D2415" s="36"/>
      <c r="E2415" s="37"/>
      <c r="F2415" s="37"/>
      <c r="G2415" s="36"/>
      <c r="H2415" s="36"/>
      <c r="I2415" s="36"/>
      <c r="J2415" s="36"/>
      <c r="K2415" s="37"/>
      <c r="L2415" s="37"/>
      <c r="M2415" s="37"/>
      <c r="N2415" s="38" t="str">
        <f t="shared" si="1184"/>
        <v/>
      </c>
      <c r="O2415" t="str">
        <f t="shared" si="1185"/>
        <v/>
      </c>
      <c r="P2415" t="str">
        <f t="shared" si="1186"/>
        <v/>
      </c>
      <c r="Q2415" t="str">
        <f t="shared" si="1187"/>
        <v/>
      </c>
      <c r="R2415" t="str">
        <f t="shared" si="1188"/>
        <v/>
      </c>
      <c r="S2415" t="str">
        <f t="shared" si="1189"/>
        <v/>
      </c>
      <c r="T2415" s="39" t="str">
        <f t="shared" si="1190"/>
        <v/>
      </c>
      <c r="U2415" s="40">
        <f t="shared" si="1191"/>
        <v>0</v>
      </c>
      <c r="V2415" s="40">
        <f t="shared" si="1192"/>
        <v>0</v>
      </c>
      <c r="W2415" s="40">
        <f t="shared" si="1193"/>
        <v>0</v>
      </c>
      <c r="X2415" t="str">
        <f t="shared" si="1194"/>
        <v/>
      </c>
      <c r="Y2415" s="40">
        <f t="shared" si="1195"/>
        <v>0</v>
      </c>
      <c r="Z2415" s="40">
        <f t="shared" si="1196"/>
        <v>0</v>
      </c>
      <c r="AA2415" s="40">
        <f t="shared" si="1197"/>
        <v>0</v>
      </c>
      <c r="AB2415" s="40">
        <f t="shared" si="1198"/>
        <v>0</v>
      </c>
      <c r="AC2415" s="40">
        <f t="shared" si="1199"/>
        <v>0</v>
      </c>
      <c r="AD2415" s="39">
        <f t="shared" si="1200"/>
        <v>0</v>
      </c>
      <c r="AE2415" s="39">
        <f t="shared" si="1201"/>
        <v>0</v>
      </c>
      <c r="AF2415" t="str">
        <f t="shared" si="1202"/>
        <v/>
      </c>
      <c r="AG2415" t="str">
        <f t="shared" si="1203"/>
        <v/>
      </c>
      <c r="AH2415" t="str">
        <f t="shared" si="1204"/>
        <v/>
      </c>
      <c r="AJ2415" s="41" t="str">
        <f t="shared" si="1205"/>
        <v/>
      </c>
      <c r="AK2415" s="42" t="str">
        <f t="shared" si="1206"/>
        <v/>
      </c>
      <c r="AL2415" s="41" t="str">
        <f t="shared" si="1207"/>
        <v/>
      </c>
      <c r="AM2415" s="41" t="str">
        <f t="shared" si="1208"/>
        <v/>
      </c>
      <c r="AN2415" s="41" t="str">
        <f t="shared" si="1209"/>
        <v/>
      </c>
      <c r="AO2415" s="42" t="str">
        <f t="shared" si="1210"/>
        <v/>
      </c>
      <c r="AP2415" s="41" t="str">
        <f t="shared" si="1211"/>
        <v/>
      </c>
      <c r="AQ2415" s="41" t="str">
        <f t="shared" si="1212"/>
        <v/>
      </c>
      <c r="AR2415" s="41" t="str">
        <f>IF($AQ2415="","",COUNTIFS(L_ChaveCob,$AQ2415,L_Ausencia,"&gt;"&amp;$W2415)+COUNTIFS($AQ$4:$AQ2415,$AQ2415,$W$4:$W2415,$W2415))</f>
        <v/>
      </c>
      <c r="AS2415" s="42">
        <f t="shared" si="1213"/>
        <v>0</v>
      </c>
      <c r="AT2415" s="42">
        <f t="shared" si="1214"/>
        <v>0</v>
      </c>
      <c r="AU2415" s="42">
        <f t="shared" si="1215"/>
        <v>0</v>
      </c>
    </row>
    <row r="2416" spans="1:47" x14ac:dyDescent="0.2">
      <c r="A2416" s="35"/>
      <c r="B2416" s="36"/>
      <c r="C2416" s="36"/>
      <c r="D2416" s="36"/>
      <c r="E2416" s="37"/>
      <c r="F2416" s="37"/>
      <c r="G2416" s="36"/>
      <c r="H2416" s="36"/>
      <c r="I2416" s="36"/>
      <c r="J2416" s="36"/>
      <c r="K2416" s="37"/>
      <c r="L2416" s="37"/>
      <c r="M2416" s="37"/>
      <c r="N2416" s="38" t="str">
        <f t="shared" si="1184"/>
        <v/>
      </c>
      <c r="O2416" t="str">
        <f t="shared" si="1185"/>
        <v/>
      </c>
      <c r="P2416" t="str">
        <f t="shared" si="1186"/>
        <v/>
      </c>
      <c r="Q2416" t="str">
        <f t="shared" si="1187"/>
        <v/>
      </c>
      <c r="R2416" t="str">
        <f t="shared" si="1188"/>
        <v/>
      </c>
      <c r="S2416" t="str">
        <f t="shared" si="1189"/>
        <v/>
      </c>
      <c r="T2416" s="39" t="str">
        <f t="shared" si="1190"/>
        <v/>
      </c>
      <c r="U2416" s="40">
        <f t="shared" si="1191"/>
        <v>0</v>
      </c>
      <c r="V2416" s="40">
        <f t="shared" si="1192"/>
        <v>0</v>
      </c>
      <c r="W2416" s="40">
        <f t="shared" si="1193"/>
        <v>0</v>
      </c>
      <c r="X2416" t="str">
        <f t="shared" si="1194"/>
        <v/>
      </c>
      <c r="Y2416" s="40">
        <f t="shared" si="1195"/>
        <v>0</v>
      </c>
      <c r="Z2416" s="40">
        <f t="shared" si="1196"/>
        <v>0</v>
      </c>
      <c r="AA2416" s="40">
        <f t="shared" si="1197"/>
        <v>0</v>
      </c>
      <c r="AB2416" s="40">
        <f t="shared" si="1198"/>
        <v>0</v>
      </c>
      <c r="AC2416" s="40">
        <f t="shared" si="1199"/>
        <v>0</v>
      </c>
      <c r="AD2416" s="39">
        <f t="shared" si="1200"/>
        <v>0</v>
      </c>
      <c r="AE2416" s="39">
        <f t="shared" si="1201"/>
        <v>0</v>
      </c>
      <c r="AF2416" t="str">
        <f t="shared" si="1202"/>
        <v/>
      </c>
      <c r="AG2416" t="str">
        <f t="shared" si="1203"/>
        <v/>
      </c>
      <c r="AH2416" t="str">
        <f t="shared" si="1204"/>
        <v/>
      </c>
      <c r="AJ2416" s="41" t="str">
        <f t="shared" si="1205"/>
        <v/>
      </c>
      <c r="AK2416" s="42" t="str">
        <f t="shared" si="1206"/>
        <v/>
      </c>
      <c r="AL2416" s="41" t="str">
        <f t="shared" si="1207"/>
        <v/>
      </c>
      <c r="AM2416" s="41" t="str">
        <f t="shared" si="1208"/>
        <v/>
      </c>
      <c r="AN2416" s="41" t="str">
        <f t="shared" si="1209"/>
        <v/>
      </c>
      <c r="AO2416" s="42" t="str">
        <f t="shared" si="1210"/>
        <v/>
      </c>
      <c r="AP2416" s="41" t="str">
        <f t="shared" si="1211"/>
        <v/>
      </c>
      <c r="AQ2416" s="41" t="str">
        <f t="shared" si="1212"/>
        <v/>
      </c>
      <c r="AR2416" s="41" t="str">
        <f>IF($AQ2416="","",COUNTIFS(L_ChaveCob,$AQ2416,L_Ausencia,"&gt;"&amp;$W2416)+COUNTIFS($AQ$4:$AQ2416,$AQ2416,$W$4:$W2416,$W2416))</f>
        <v/>
      </c>
      <c r="AS2416" s="42">
        <f t="shared" si="1213"/>
        <v>0</v>
      </c>
      <c r="AT2416" s="42">
        <f t="shared" si="1214"/>
        <v>0</v>
      </c>
      <c r="AU2416" s="42">
        <f t="shared" si="1215"/>
        <v>0</v>
      </c>
    </row>
    <row r="2417" spans="1:47" x14ac:dyDescent="0.2">
      <c r="A2417" s="35"/>
      <c r="B2417" s="36"/>
      <c r="C2417" s="36"/>
      <c r="D2417" s="36"/>
      <c r="E2417" s="37"/>
      <c r="F2417" s="37"/>
      <c r="G2417" s="36"/>
      <c r="H2417" s="36"/>
      <c r="I2417" s="36"/>
      <c r="J2417" s="36"/>
      <c r="K2417" s="37"/>
      <c r="L2417" s="37"/>
      <c r="M2417" s="37"/>
      <c r="N2417" s="38" t="str">
        <f t="shared" si="1184"/>
        <v/>
      </c>
      <c r="O2417" t="str">
        <f t="shared" si="1185"/>
        <v/>
      </c>
      <c r="P2417" t="str">
        <f t="shared" si="1186"/>
        <v/>
      </c>
      <c r="Q2417" t="str">
        <f t="shared" si="1187"/>
        <v/>
      </c>
      <c r="R2417" t="str">
        <f t="shared" si="1188"/>
        <v/>
      </c>
      <c r="S2417" t="str">
        <f t="shared" si="1189"/>
        <v/>
      </c>
      <c r="T2417" s="39" t="str">
        <f t="shared" si="1190"/>
        <v/>
      </c>
      <c r="U2417" s="40">
        <f t="shared" si="1191"/>
        <v>0</v>
      </c>
      <c r="V2417" s="40">
        <f t="shared" si="1192"/>
        <v>0</v>
      </c>
      <c r="W2417" s="40">
        <f t="shared" si="1193"/>
        <v>0</v>
      </c>
      <c r="X2417" t="str">
        <f t="shared" si="1194"/>
        <v/>
      </c>
      <c r="Y2417" s="40">
        <f t="shared" si="1195"/>
        <v>0</v>
      </c>
      <c r="Z2417" s="40">
        <f t="shared" si="1196"/>
        <v>0</v>
      </c>
      <c r="AA2417" s="40">
        <f t="shared" si="1197"/>
        <v>0</v>
      </c>
      <c r="AB2417" s="40">
        <f t="shared" si="1198"/>
        <v>0</v>
      </c>
      <c r="AC2417" s="40">
        <f t="shared" si="1199"/>
        <v>0</v>
      </c>
      <c r="AD2417" s="39">
        <f t="shared" si="1200"/>
        <v>0</v>
      </c>
      <c r="AE2417" s="39">
        <f t="shared" si="1201"/>
        <v>0</v>
      </c>
      <c r="AF2417" t="str">
        <f t="shared" si="1202"/>
        <v/>
      </c>
      <c r="AG2417" t="str">
        <f t="shared" si="1203"/>
        <v/>
      </c>
      <c r="AH2417" t="str">
        <f t="shared" si="1204"/>
        <v/>
      </c>
      <c r="AJ2417" s="41" t="str">
        <f t="shared" si="1205"/>
        <v/>
      </c>
      <c r="AK2417" s="42" t="str">
        <f t="shared" si="1206"/>
        <v/>
      </c>
      <c r="AL2417" s="41" t="str">
        <f t="shared" si="1207"/>
        <v/>
      </c>
      <c r="AM2417" s="41" t="str">
        <f t="shared" si="1208"/>
        <v/>
      </c>
      <c r="AN2417" s="41" t="str">
        <f t="shared" si="1209"/>
        <v/>
      </c>
      <c r="AO2417" s="42" t="str">
        <f t="shared" si="1210"/>
        <v/>
      </c>
      <c r="AP2417" s="41" t="str">
        <f t="shared" si="1211"/>
        <v/>
      </c>
      <c r="AQ2417" s="41" t="str">
        <f t="shared" si="1212"/>
        <v/>
      </c>
      <c r="AR2417" s="41" t="str">
        <f>IF($AQ2417="","",COUNTIFS(L_ChaveCob,$AQ2417,L_Ausencia,"&gt;"&amp;$W2417)+COUNTIFS($AQ$4:$AQ2417,$AQ2417,$W$4:$W2417,$W2417))</f>
        <v/>
      </c>
      <c r="AS2417" s="42">
        <f t="shared" si="1213"/>
        <v>0</v>
      </c>
      <c r="AT2417" s="42">
        <f t="shared" si="1214"/>
        <v>0</v>
      </c>
      <c r="AU2417" s="42">
        <f t="shared" si="1215"/>
        <v>0</v>
      </c>
    </row>
    <row r="2418" spans="1:47" x14ac:dyDescent="0.2">
      <c r="A2418" s="35"/>
      <c r="B2418" s="36"/>
      <c r="C2418" s="36"/>
      <c r="D2418" s="36"/>
      <c r="E2418" s="37"/>
      <c r="F2418" s="37"/>
      <c r="G2418" s="36"/>
      <c r="H2418" s="36"/>
      <c r="I2418" s="36"/>
      <c r="J2418" s="36"/>
      <c r="K2418" s="37"/>
      <c r="L2418" s="37"/>
      <c r="M2418" s="37"/>
      <c r="N2418" s="38" t="str">
        <f t="shared" si="1184"/>
        <v/>
      </c>
      <c r="O2418" t="str">
        <f t="shared" si="1185"/>
        <v/>
      </c>
      <c r="P2418" t="str">
        <f t="shared" si="1186"/>
        <v/>
      </c>
      <c r="Q2418" t="str">
        <f t="shared" si="1187"/>
        <v/>
      </c>
      <c r="R2418" t="str">
        <f t="shared" si="1188"/>
        <v/>
      </c>
      <c r="S2418" t="str">
        <f t="shared" si="1189"/>
        <v/>
      </c>
      <c r="T2418" s="39" t="str">
        <f t="shared" si="1190"/>
        <v/>
      </c>
      <c r="U2418" s="40">
        <f t="shared" si="1191"/>
        <v>0</v>
      </c>
      <c r="V2418" s="40">
        <f t="shared" si="1192"/>
        <v>0</v>
      </c>
      <c r="W2418" s="40">
        <f t="shared" si="1193"/>
        <v>0</v>
      </c>
      <c r="X2418" t="str">
        <f t="shared" si="1194"/>
        <v/>
      </c>
      <c r="Y2418" s="40">
        <f t="shared" si="1195"/>
        <v>0</v>
      </c>
      <c r="Z2418" s="40">
        <f t="shared" si="1196"/>
        <v>0</v>
      </c>
      <c r="AA2418" s="40">
        <f t="shared" si="1197"/>
        <v>0</v>
      </c>
      <c r="AB2418" s="40">
        <f t="shared" si="1198"/>
        <v>0</v>
      </c>
      <c r="AC2418" s="40">
        <f t="shared" si="1199"/>
        <v>0</v>
      </c>
      <c r="AD2418" s="39">
        <f t="shared" si="1200"/>
        <v>0</v>
      </c>
      <c r="AE2418" s="39">
        <f t="shared" si="1201"/>
        <v>0</v>
      </c>
      <c r="AF2418" t="str">
        <f t="shared" si="1202"/>
        <v/>
      </c>
      <c r="AG2418" t="str">
        <f t="shared" si="1203"/>
        <v/>
      </c>
      <c r="AH2418" t="str">
        <f t="shared" si="1204"/>
        <v/>
      </c>
      <c r="AJ2418" s="41" t="str">
        <f t="shared" si="1205"/>
        <v/>
      </c>
      <c r="AK2418" s="42" t="str">
        <f t="shared" si="1206"/>
        <v/>
      </c>
      <c r="AL2418" s="41" t="str">
        <f t="shared" si="1207"/>
        <v/>
      </c>
      <c r="AM2418" s="41" t="str">
        <f t="shared" si="1208"/>
        <v/>
      </c>
      <c r="AN2418" s="41" t="str">
        <f t="shared" si="1209"/>
        <v/>
      </c>
      <c r="AO2418" s="42" t="str">
        <f t="shared" si="1210"/>
        <v/>
      </c>
      <c r="AP2418" s="41" t="str">
        <f t="shared" si="1211"/>
        <v/>
      </c>
      <c r="AQ2418" s="41" t="str">
        <f t="shared" si="1212"/>
        <v/>
      </c>
      <c r="AR2418" s="41" t="str">
        <f>IF($AQ2418="","",COUNTIFS(L_ChaveCob,$AQ2418,L_Ausencia,"&gt;"&amp;$W2418)+COUNTIFS($AQ$4:$AQ2418,$AQ2418,$W$4:$W2418,$W2418))</f>
        <v/>
      </c>
      <c r="AS2418" s="42">
        <f t="shared" si="1213"/>
        <v>0</v>
      </c>
      <c r="AT2418" s="42">
        <f t="shared" si="1214"/>
        <v>0</v>
      </c>
      <c r="AU2418" s="42">
        <f t="shared" si="1215"/>
        <v>0</v>
      </c>
    </row>
    <row r="2419" spans="1:47" x14ac:dyDescent="0.2">
      <c r="A2419" s="35"/>
      <c r="B2419" s="36"/>
      <c r="C2419" s="36"/>
      <c r="D2419" s="36"/>
      <c r="E2419" s="37"/>
      <c r="F2419" s="37"/>
      <c r="G2419" s="36"/>
      <c r="H2419" s="36"/>
      <c r="I2419" s="36"/>
      <c r="J2419" s="36"/>
      <c r="K2419" s="37"/>
      <c r="L2419" s="37"/>
      <c r="M2419" s="37"/>
      <c r="N2419" s="38" t="str">
        <f t="shared" si="1184"/>
        <v/>
      </c>
      <c r="O2419" t="str">
        <f t="shared" si="1185"/>
        <v/>
      </c>
      <c r="P2419" t="str">
        <f t="shared" si="1186"/>
        <v/>
      </c>
      <c r="Q2419" t="str">
        <f t="shared" si="1187"/>
        <v/>
      </c>
      <c r="R2419" t="str">
        <f t="shared" si="1188"/>
        <v/>
      </c>
      <c r="S2419" t="str">
        <f t="shared" si="1189"/>
        <v/>
      </c>
      <c r="T2419" s="39" t="str">
        <f t="shared" si="1190"/>
        <v/>
      </c>
      <c r="U2419" s="40">
        <f t="shared" si="1191"/>
        <v>0</v>
      </c>
      <c r="V2419" s="40">
        <f t="shared" si="1192"/>
        <v>0</v>
      </c>
      <c r="W2419" s="40">
        <f t="shared" si="1193"/>
        <v>0</v>
      </c>
      <c r="X2419" t="str">
        <f t="shared" si="1194"/>
        <v/>
      </c>
      <c r="Y2419" s="40">
        <f t="shared" si="1195"/>
        <v>0</v>
      </c>
      <c r="Z2419" s="40">
        <f t="shared" si="1196"/>
        <v>0</v>
      </c>
      <c r="AA2419" s="40">
        <f t="shared" si="1197"/>
        <v>0</v>
      </c>
      <c r="AB2419" s="40">
        <f t="shared" si="1198"/>
        <v>0</v>
      </c>
      <c r="AC2419" s="40">
        <f t="shared" si="1199"/>
        <v>0</v>
      </c>
      <c r="AD2419" s="39">
        <f t="shared" si="1200"/>
        <v>0</v>
      </c>
      <c r="AE2419" s="39">
        <f t="shared" si="1201"/>
        <v>0</v>
      </c>
      <c r="AF2419" t="str">
        <f t="shared" si="1202"/>
        <v/>
      </c>
      <c r="AG2419" t="str">
        <f t="shared" si="1203"/>
        <v/>
      </c>
      <c r="AH2419" t="str">
        <f t="shared" si="1204"/>
        <v/>
      </c>
      <c r="AJ2419" s="41" t="str">
        <f t="shared" si="1205"/>
        <v/>
      </c>
      <c r="AK2419" s="42" t="str">
        <f t="shared" si="1206"/>
        <v/>
      </c>
      <c r="AL2419" s="41" t="str">
        <f t="shared" si="1207"/>
        <v/>
      </c>
      <c r="AM2419" s="41" t="str">
        <f t="shared" si="1208"/>
        <v/>
      </c>
      <c r="AN2419" s="41" t="str">
        <f t="shared" si="1209"/>
        <v/>
      </c>
      <c r="AO2419" s="42" t="str">
        <f t="shared" si="1210"/>
        <v/>
      </c>
      <c r="AP2419" s="41" t="str">
        <f t="shared" si="1211"/>
        <v/>
      </c>
      <c r="AQ2419" s="41" t="str">
        <f t="shared" si="1212"/>
        <v/>
      </c>
      <c r="AR2419" s="41" t="str">
        <f>IF($AQ2419="","",COUNTIFS(L_ChaveCob,$AQ2419,L_Ausencia,"&gt;"&amp;$W2419)+COUNTIFS($AQ$4:$AQ2419,$AQ2419,$W$4:$W2419,$W2419))</f>
        <v/>
      </c>
      <c r="AS2419" s="42">
        <f t="shared" si="1213"/>
        <v>0</v>
      </c>
      <c r="AT2419" s="42">
        <f t="shared" si="1214"/>
        <v>0</v>
      </c>
      <c r="AU2419" s="42">
        <f t="shared" si="1215"/>
        <v>0</v>
      </c>
    </row>
    <row r="2420" spans="1:47" x14ac:dyDescent="0.2">
      <c r="A2420" s="35"/>
      <c r="B2420" s="36"/>
      <c r="C2420" s="36"/>
      <c r="D2420" s="36"/>
      <c r="E2420" s="37"/>
      <c r="F2420" s="37"/>
      <c r="G2420" s="36"/>
      <c r="H2420" s="36"/>
      <c r="I2420" s="36"/>
      <c r="J2420" s="36"/>
      <c r="K2420" s="37"/>
      <c r="L2420" s="37"/>
      <c r="M2420" s="37"/>
      <c r="N2420" s="38" t="str">
        <f t="shared" si="1184"/>
        <v/>
      </c>
      <c r="O2420" t="str">
        <f t="shared" si="1185"/>
        <v/>
      </c>
      <c r="P2420" t="str">
        <f t="shared" si="1186"/>
        <v/>
      </c>
      <c r="Q2420" t="str">
        <f t="shared" si="1187"/>
        <v/>
      </c>
      <c r="R2420" t="str">
        <f t="shared" si="1188"/>
        <v/>
      </c>
      <c r="S2420" t="str">
        <f t="shared" si="1189"/>
        <v/>
      </c>
      <c r="T2420" s="39" t="str">
        <f t="shared" si="1190"/>
        <v/>
      </c>
      <c r="U2420" s="40">
        <f t="shared" si="1191"/>
        <v>0</v>
      </c>
      <c r="V2420" s="40">
        <f t="shared" si="1192"/>
        <v>0</v>
      </c>
      <c r="W2420" s="40">
        <f t="shared" si="1193"/>
        <v>0</v>
      </c>
      <c r="X2420" t="str">
        <f t="shared" si="1194"/>
        <v/>
      </c>
      <c r="Y2420" s="40">
        <f t="shared" si="1195"/>
        <v>0</v>
      </c>
      <c r="Z2420" s="40">
        <f t="shared" si="1196"/>
        <v>0</v>
      </c>
      <c r="AA2420" s="40">
        <f t="shared" si="1197"/>
        <v>0</v>
      </c>
      <c r="AB2420" s="40">
        <f t="shared" si="1198"/>
        <v>0</v>
      </c>
      <c r="AC2420" s="40">
        <f t="shared" si="1199"/>
        <v>0</v>
      </c>
      <c r="AD2420" s="39">
        <f t="shared" si="1200"/>
        <v>0</v>
      </c>
      <c r="AE2420" s="39">
        <f t="shared" si="1201"/>
        <v>0</v>
      </c>
      <c r="AF2420" t="str">
        <f t="shared" si="1202"/>
        <v/>
      </c>
      <c r="AG2420" t="str">
        <f t="shared" si="1203"/>
        <v/>
      </c>
      <c r="AH2420" t="str">
        <f t="shared" si="1204"/>
        <v/>
      </c>
      <c r="AJ2420" s="41" t="str">
        <f t="shared" si="1205"/>
        <v/>
      </c>
      <c r="AK2420" s="42" t="str">
        <f t="shared" si="1206"/>
        <v/>
      </c>
      <c r="AL2420" s="41" t="str">
        <f t="shared" si="1207"/>
        <v/>
      </c>
      <c r="AM2420" s="41" t="str">
        <f t="shared" si="1208"/>
        <v/>
      </c>
      <c r="AN2420" s="41" t="str">
        <f t="shared" si="1209"/>
        <v/>
      </c>
      <c r="AO2420" s="42" t="str">
        <f t="shared" si="1210"/>
        <v/>
      </c>
      <c r="AP2420" s="41" t="str">
        <f t="shared" si="1211"/>
        <v/>
      </c>
      <c r="AQ2420" s="41" t="str">
        <f t="shared" si="1212"/>
        <v/>
      </c>
      <c r="AR2420" s="41" t="str">
        <f>IF($AQ2420="","",COUNTIFS(L_ChaveCob,$AQ2420,L_Ausencia,"&gt;"&amp;$W2420)+COUNTIFS($AQ$4:$AQ2420,$AQ2420,$W$4:$W2420,$W2420))</f>
        <v/>
      </c>
      <c r="AS2420" s="42">
        <f t="shared" si="1213"/>
        <v>0</v>
      </c>
      <c r="AT2420" s="42">
        <f t="shared" si="1214"/>
        <v>0</v>
      </c>
      <c r="AU2420" s="42">
        <f t="shared" si="1215"/>
        <v>0</v>
      </c>
    </row>
    <row r="2421" spans="1:47" x14ac:dyDescent="0.2">
      <c r="A2421" s="35"/>
      <c r="B2421" s="36"/>
      <c r="C2421" s="36"/>
      <c r="D2421" s="36"/>
      <c r="E2421" s="37"/>
      <c r="F2421" s="37"/>
      <c r="G2421" s="36"/>
      <c r="H2421" s="36"/>
      <c r="I2421" s="36"/>
      <c r="J2421" s="36"/>
      <c r="K2421" s="37"/>
      <c r="L2421" s="37"/>
      <c r="M2421" s="37"/>
      <c r="N2421" s="38" t="str">
        <f t="shared" si="1184"/>
        <v/>
      </c>
      <c r="O2421" t="str">
        <f t="shared" si="1185"/>
        <v/>
      </c>
      <c r="P2421" t="str">
        <f t="shared" si="1186"/>
        <v/>
      </c>
      <c r="Q2421" t="str">
        <f t="shared" si="1187"/>
        <v/>
      </c>
      <c r="R2421" t="str">
        <f t="shared" si="1188"/>
        <v/>
      </c>
      <c r="S2421" t="str">
        <f t="shared" si="1189"/>
        <v/>
      </c>
      <c r="T2421" s="39" t="str">
        <f t="shared" si="1190"/>
        <v/>
      </c>
      <c r="U2421" s="40">
        <f t="shared" si="1191"/>
        <v>0</v>
      </c>
      <c r="V2421" s="40">
        <f t="shared" si="1192"/>
        <v>0</v>
      </c>
      <c r="W2421" s="40">
        <f t="shared" si="1193"/>
        <v>0</v>
      </c>
      <c r="X2421" t="str">
        <f t="shared" si="1194"/>
        <v/>
      </c>
      <c r="Y2421" s="40">
        <f t="shared" si="1195"/>
        <v>0</v>
      </c>
      <c r="Z2421" s="40">
        <f t="shared" si="1196"/>
        <v>0</v>
      </c>
      <c r="AA2421" s="40">
        <f t="shared" si="1197"/>
        <v>0</v>
      </c>
      <c r="AB2421" s="40">
        <f t="shared" si="1198"/>
        <v>0</v>
      </c>
      <c r="AC2421" s="40">
        <f t="shared" si="1199"/>
        <v>0</v>
      </c>
      <c r="AD2421" s="39">
        <f t="shared" si="1200"/>
        <v>0</v>
      </c>
      <c r="AE2421" s="39">
        <f t="shared" si="1201"/>
        <v>0</v>
      </c>
      <c r="AF2421" t="str">
        <f t="shared" si="1202"/>
        <v/>
      </c>
      <c r="AG2421" t="str">
        <f t="shared" si="1203"/>
        <v/>
      </c>
      <c r="AH2421" t="str">
        <f t="shared" si="1204"/>
        <v/>
      </c>
      <c r="AJ2421" s="41" t="str">
        <f t="shared" si="1205"/>
        <v/>
      </c>
      <c r="AK2421" s="42" t="str">
        <f t="shared" si="1206"/>
        <v/>
      </c>
      <c r="AL2421" s="41" t="str">
        <f t="shared" si="1207"/>
        <v/>
      </c>
      <c r="AM2421" s="41" t="str">
        <f t="shared" si="1208"/>
        <v/>
      </c>
      <c r="AN2421" s="41" t="str">
        <f t="shared" si="1209"/>
        <v/>
      </c>
      <c r="AO2421" s="42" t="str">
        <f t="shared" si="1210"/>
        <v/>
      </c>
      <c r="AP2421" s="41" t="str">
        <f t="shared" si="1211"/>
        <v/>
      </c>
      <c r="AQ2421" s="41" t="str">
        <f t="shared" si="1212"/>
        <v/>
      </c>
      <c r="AR2421" s="41" t="str">
        <f>IF($AQ2421="","",COUNTIFS(L_ChaveCob,$AQ2421,L_Ausencia,"&gt;"&amp;$W2421)+COUNTIFS($AQ$4:$AQ2421,$AQ2421,$W$4:$W2421,$W2421))</f>
        <v/>
      </c>
      <c r="AS2421" s="42">
        <f t="shared" si="1213"/>
        <v>0</v>
      </c>
      <c r="AT2421" s="42">
        <f t="shared" si="1214"/>
        <v>0</v>
      </c>
      <c r="AU2421" s="42">
        <f t="shared" si="1215"/>
        <v>0</v>
      </c>
    </row>
    <row r="2422" spans="1:47" x14ac:dyDescent="0.2">
      <c r="A2422" s="35"/>
      <c r="B2422" s="36"/>
      <c r="C2422" s="36"/>
      <c r="D2422" s="36"/>
      <c r="E2422" s="37"/>
      <c r="F2422" s="37"/>
      <c r="G2422" s="36"/>
      <c r="H2422" s="36"/>
      <c r="I2422" s="36"/>
      <c r="J2422" s="36"/>
      <c r="K2422" s="37"/>
      <c r="L2422" s="37"/>
      <c r="M2422" s="37"/>
      <c r="N2422" s="38" t="str">
        <f t="shared" si="1184"/>
        <v/>
      </c>
      <c r="O2422" t="str">
        <f t="shared" si="1185"/>
        <v/>
      </c>
      <c r="P2422" t="str">
        <f t="shared" si="1186"/>
        <v/>
      </c>
      <c r="Q2422" t="str">
        <f t="shared" si="1187"/>
        <v/>
      </c>
      <c r="R2422" t="str">
        <f t="shared" si="1188"/>
        <v/>
      </c>
      <c r="S2422" t="str">
        <f t="shared" si="1189"/>
        <v/>
      </c>
      <c r="T2422" s="39" t="str">
        <f t="shared" si="1190"/>
        <v/>
      </c>
      <c r="U2422" s="40">
        <f t="shared" si="1191"/>
        <v>0</v>
      </c>
      <c r="V2422" s="40">
        <f t="shared" si="1192"/>
        <v>0</v>
      </c>
      <c r="W2422" s="40">
        <f t="shared" si="1193"/>
        <v>0</v>
      </c>
      <c r="X2422" t="str">
        <f t="shared" si="1194"/>
        <v/>
      </c>
      <c r="Y2422" s="40">
        <f t="shared" si="1195"/>
        <v>0</v>
      </c>
      <c r="Z2422" s="40">
        <f t="shared" si="1196"/>
        <v>0</v>
      </c>
      <c r="AA2422" s="40">
        <f t="shared" si="1197"/>
        <v>0</v>
      </c>
      <c r="AB2422" s="40">
        <f t="shared" si="1198"/>
        <v>0</v>
      </c>
      <c r="AC2422" s="40">
        <f t="shared" si="1199"/>
        <v>0</v>
      </c>
      <c r="AD2422" s="39">
        <f t="shared" si="1200"/>
        <v>0</v>
      </c>
      <c r="AE2422" s="39">
        <f t="shared" si="1201"/>
        <v>0</v>
      </c>
      <c r="AF2422" t="str">
        <f t="shared" si="1202"/>
        <v/>
      </c>
      <c r="AG2422" t="str">
        <f t="shared" si="1203"/>
        <v/>
      </c>
      <c r="AH2422" t="str">
        <f t="shared" si="1204"/>
        <v/>
      </c>
      <c r="AJ2422" s="41" t="str">
        <f t="shared" si="1205"/>
        <v/>
      </c>
      <c r="AK2422" s="42" t="str">
        <f t="shared" si="1206"/>
        <v/>
      </c>
      <c r="AL2422" s="41" t="str">
        <f t="shared" si="1207"/>
        <v/>
      </c>
      <c r="AM2422" s="41" t="str">
        <f t="shared" si="1208"/>
        <v/>
      </c>
      <c r="AN2422" s="41" t="str">
        <f t="shared" si="1209"/>
        <v/>
      </c>
      <c r="AO2422" s="42" t="str">
        <f t="shared" si="1210"/>
        <v/>
      </c>
      <c r="AP2422" s="41" t="str">
        <f t="shared" si="1211"/>
        <v/>
      </c>
      <c r="AQ2422" s="41" t="str">
        <f t="shared" si="1212"/>
        <v/>
      </c>
      <c r="AR2422" s="41" t="str">
        <f>IF($AQ2422="","",COUNTIFS(L_ChaveCob,$AQ2422,L_Ausencia,"&gt;"&amp;$W2422)+COUNTIFS($AQ$4:$AQ2422,$AQ2422,$W$4:$W2422,$W2422))</f>
        <v/>
      </c>
      <c r="AS2422" s="42">
        <f t="shared" si="1213"/>
        <v>0</v>
      </c>
      <c r="AT2422" s="42">
        <f t="shared" si="1214"/>
        <v>0</v>
      </c>
      <c r="AU2422" s="42">
        <f t="shared" si="1215"/>
        <v>0</v>
      </c>
    </row>
    <row r="2423" spans="1:47" x14ac:dyDescent="0.2">
      <c r="A2423" s="35"/>
      <c r="B2423" s="36"/>
      <c r="C2423" s="36"/>
      <c r="D2423" s="36"/>
      <c r="E2423" s="37"/>
      <c r="F2423" s="37"/>
      <c r="G2423" s="36"/>
      <c r="H2423" s="36"/>
      <c r="I2423" s="36"/>
      <c r="J2423" s="36"/>
      <c r="K2423" s="37"/>
      <c r="L2423" s="37"/>
      <c r="M2423" s="37"/>
      <c r="N2423" s="38" t="str">
        <f t="shared" si="1184"/>
        <v/>
      </c>
      <c r="O2423" t="str">
        <f t="shared" si="1185"/>
        <v/>
      </c>
      <c r="P2423" t="str">
        <f t="shared" si="1186"/>
        <v/>
      </c>
      <c r="Q2423" t="str">
        <f t="shared" si="1187"/>
        <v/>
      </c>
      <c r="R2423" t="str">
        <f t="shared" si="1188"/>
        <v/>
      </c>
      <c r="S2423" t="str">
        <f t="shared" si="1189"/>
        <v/>
      </c>
      <c r="T2423" s="39" t="str">
        <f t="shared" si="1190"/>
        <v/>
      </c>
      <c r="U2423" s="40">
        <f t="shared" si="1191"/>
        <v>0</v>
      </c>
      <c r="V2423" s="40">
        <f t="shared" si="1192"/>
        <v>0</v>
      </c>
      <c r="W2423" s="40">
        <f t="shared" si="1193"/>
        <v>0</v>
      </c>
      <c r="X2423" t="str">
        <f t="shared" si="1194"/>
        <v/>
      </c>
      <c r="Y2423" s="40">
        <f t="shared" si="1195"/>
        <v>0</v>
      </c>
      <c r="Z2423" s="40">
        <f t="shared" si="1196"/>
        <v>0</v>
      </c>
      <c r="AA2423" s="40">
        <f t="shared" si="1197"/>
        <v>0</v>
      </c>
      <c r="AB2423" s="40">
        <f t="shared" si="1198"/>
        <v>0</v>
      </c>
      <c r="AC2423" s="40">
        <f t="shared" si="1199"/>
        <v>0</v>
      </c>
      <c r="AD2423" s="39">
        <f t="shared" si="1200"/>
        <v>0</v>
      </c>
      <c r="AE2423" s="39">
        <f t="shared" si="1201"/>
        <v>0</v>
      </c>
      <c r="AF2423" t="str">
        <f t="shared" si="1202"/>
        <v/>
      </c>
      <c r="AG2423" t="str">
        <f t="shared" si="1203"/>
        <v/>
      </c>
      <c r="AH2423" t="str">
        <f t="shared" si="1204"/>
        <v/>
      </c>
      <c r="AJ2423" s="41" t="str">
        <f t="shared" si="1205"/>
        <v/>
      </c>
      <c r="AK2423" s="42" t="str">
        <f t="shared" si="1206"/>
        <v/>
      </c>
      <c r="AL2423" s="41" t="str">
        <f t="shared" si="1207"/>
        <v/>
      </c>
      <c r="AM2423" s="41" t="str">
        <f t="shared" si="1208"/>
        <v/>
      </c>
      <c r="AN2423" s="41" t="str">
        <f t="shared" si="1209"/>
        <v/>
      </c>
      <c r="AO2423" s="42" t="str">
        <f t="shared" si="1210"/>
        <v/>
      </c>
      <c r="AP2423" s="41" t="str">
        <f t="shared" si="1211"/>
        <v/>
      </c>
      <c r="AQ2423" s="41" t="str">
        <f t="shared" si="1212"/>
        <v/>
      </c>
      <c r="AR2423" s="41" t="str">
        <f>IF($AQ2423="","",COUNTIFS(L_ChaveCob,$AQ2423,L_Ausencia,"&gt;"&amp;$W2423)+COUNTIFS($AQ$4:$AQ2423,$AQ2423,$W$4:$W2423,$W2423))</f>
        <v/>
      </c>
      <c r="AS2423" s="42">
        <f t="shared" si="1213"/>
        <v>0</v>
      </c>
      <c r="AT2423" s="42">
        <f t="shared" si="1214"/>
        <v>0</v>
      </c>
      <c r="AU2423" s="42">
        <f t="shared" si="1215"/>
        <v>0</v>
      </c>
    </row>
    <row r="2424" spans="1:47" x14ac:dyDescent="0.2">
      <c r="A2424" s="35"/>
      <c r="B2424" s="36"/>
      <c r="C2424" s="36"/>
      <c r="D2424" s="36"/>
      <c r="E2424" s="37"/>
      <c r="F2424" s="37"/>
      <c r="G2424" s="36"/>
      <c r="H2424" s="36"/>
      <c r="I2424" s="36"/>
      <c r="J2424" s="36"/>
      <c r="K2424" s="37"/>
      <c r="L2424" s="37"/>
      <c r="M2424" s="37"/>
      <c r="N2424" s="38" t="str">
        <f t="shared" si="1184"/>
        <v/>
      </c>
      <c r="O2424" t="str">
        <f t="shared" si="1185"/>
        <v/>
      </c>
      <c r="P2424" t="str">
        <f t="shared" si="1186"/>
        <v/>
      </c>
      <c r="Q2424" t="str">
        <f t="shared" si="1187"/>
        <v/>
      </c>
      <c r="R2424" t="str">
        <f t="shared" si="1188"/>
        <v/>
      </c>
      <c r="S2424" t="str">
        <f t="shared" si="1189"/>
        <v/>
      </c>
      <c r="T2424" s="39" t="str">
        <f t="shared" si="1190"/>
        <v/>
      </c>
      <c r="U2424" s="40">
        <f t="shared" si="1191"/>
        <v>0</v>
      </c>
      <c r="V2424" s="40">
        <f t="shared" si="1192"/>
        <v>0</v>
      </c>
      <c r="W2424" s="40">
        <f t="shared" si="1193"/>
        <v>0</v>
      </c>
      <c r="X2424" t="str">
        <f t="shared" si="1194"/>
        <v/>
      </c>
      <c r="Y2424" s="40">
        <f t="shared" si="1195"/>
        <v>0</v>
      </c>
      <c r="Z2424" s="40">
        <f t="shared" si="1196"/>
        <v>0</v>
      </c>
      <c r="AA2424" s="40">
        <f t="shared" si="1197"/>
        <v>0</v>
      </c>
      <c r="AB2424" s="40">
        <f t="shared" si="1198"/>
        <v>0</v>
      </c>
      <c r="AC2424" s="40">
        <f t="shared" si="1199"/>
        <v>0</v>
      </c>
      <c r="AD2424" s="39">
        <f t="shared" si="1200"/>
        <v>0</v>
      </c>
      <c r="AE2424" s="39">
        <f t="shared" si="1201"/>
        <v>0</v>
      </c>
      <c r="AF2424" t="str">
        <f t="shared" si="1202"/>
        <v/>
      </c>
      <c r="AG2424" t="str">
        <f t="shared" si="1203"/>
        <v/>
      </c>
      <c r="AH2424" t="str">
        <f t="shared" si="1204"/>
        <v/>
      </c>
      <c r="AJ2424" s="41" t="str">
        <f t="shared" si="1205"/>
        <v/>
      </c>
      <c r="AK2424" s="42" t="str">
        <f t="shared" si="1206"/>
        <v/>
      </c>
      <c r="AL2424" s="41" t="str">
        <f t="shared" si="1207"/>
        <v/>
      </c>
      <c r="AM2424" s="41" t="str">
        <f t="shared" si="1208"/>
        <v/>
      </c>
      <c r="AN2424" s="41" t="str">
        <f t="shared" si="1209"/>
        <v/>
      </c>
      <c r="AO2424" s="42" t="str">
        <f t="shared" si="1210"/>
        <v/>
      </c>
      <c r="AP2424" s="41" t="str">
        <f t="shared" si="1211"/>
        <v/>
      </c>
      <c r="AQ2424" s="41" t="str">
        <f t="shared" si="1212"/>
        <v/>
      </c>
      <c r="AR2424" s="41" t="str">
        <f>IF($AQ2424="","",COUNTIFS(L_ChaveCob,$AQ2424,L_Ausencia,"&gt;"&amp;$W2424)+COUNTIFS($AQ$4:$AQ2424,$AQ2424,$W$4:$W2424,$W2424))</f>
        <v/>
      </c>
      <c r="AS2424" s="42">
        <f t="shared" si="1213"/>
        <v>0</v>
      </c>
      <c r="AT2424" s="42">
        <f t="shared" si="1214"/>
        <v>0</v>
      </c>
      <c r="AU2424" s="42">
        <f t="shared" si="1215"/>
        <v>0</v>
      </c>
    </row>
    <row r="2425" spans="1:47" x14ac:dyDescent="0.2">
      <c r="A2425" s="35"/>
      <c r="B2425" s="36"/>
      <c r="C2425" s="36"/>
      <c r="D2425" s="36"/>
      <c r="E2425" s="37"/>
      <c r="F2425" s="37"/>
      <c r="G2425" s="36"/>
      <c r="H2425" s="36"/>
      <c r="I2425" s="36"/>
      <c r="J2425" s="36"/>
      <c r="K2425" s="37"/>
      <c r="L2425" s="37"/>
      <c r="M2425" s="37"/>
      <c r="N2425" s="38" t="str">
        <f t="shared" ref="N2425:N2488" si="1216">IF($A2425="","",DATE(YEAR($A2425),MONTH($A2425),1))</f>
        <v/>
      </c>
      <c r="O2425" t="str">
        <f t="shared" ref="O2425:O2488" si="1217">IF(TRIM($B2425)="","",IFERROR(INDEX(C_RG,MATCH(TRIM($B2425),C_Nome,0)),"?"))</f>
        <v/>
      </c>
      <c r="P2425" t="str">
        <f t="shared" ref="P2425:P2488" si="1218">IF($A2425="","",IF(TRIM($B2425)="",P_EquipePostoVago,IF($AJ2425="","",INDEX(V_Equipe,$AJ2425))))</f>
        <v/>
      </c>
      <c r="Q2425" t="str">
        <f t="shared" ref="Q2425:Q2488" si="1219">IF($A2425="","",IF(TRIM($B2425)="","Posto Vago",IF($AJ2425="","",INDEX(V_Contrato,$AJ2425))))</f>
        <v/>
      </c>
      <c r="R2425" t="str">
        <f t="shared" ref="R2425:R2488" si="1220">IF($A2425="","",IF(TRIM($B2425)="",$H2425,IF($AJ2425="","",INDEX(V_Funcao,$AJ2425))))</f>
        <v/>
      </c>
      <c r="S2425" t="str">
        <f t="shared" ref="S2425:S2488" si="1221">IF($A2425="","",IF($I2425&lt;&gt;"",$I2425,IF(TRIM($B2425)="","ADM",IF($AJ2425="","",INDEX(V_Turno,$AJ2425)))))</f>
        <v/>
      </c>
      <c r="T2425" s="39" t="str">
        <f t="shared" ref="T2425:T2488" si="1222">IF(OR($A2425="",$R2425=""),"",IFERROR(INDEX(F_Valor,MATCH($R2425&amp;"|"&amp;SUMPRODUCT(MAX((F_Funcao=$R2425)*(F_Ini&lt;=$A2425)*F_Ini)),F_Chave,0)),""))</f>
        <v/>
      </c>
      <c r="U2425" s="40">
        <f t="shared" ref="U2425:U2488" si="1223">IF(OR($A2425="",$S2425=""),0,IFERROR(INDEX(T_Horas,MATCH($S2425,T_Turno,0),WEEKDAY($A2425,2)),0))</f>
        <v>0</v>
      </c>
      <c r="V2425" s="40">
        <f t="shared" ref="V2425:V2488" si="1224">IF($A2425="",0,MAX(IF($F2425&lt;&gt;"",N($F2425),IF($AN2425="Sim",IF($AK2425&lt;&gt;"",$AK2425,$U2425),$U2425-$W2425))-IF($J2425="Situação Atípica - Presente",N($K2425),0),0))</f>
        <v>0</v>
      </c>
      <c r="W2425" s="40">
        <f t="shared" ref="W2425:W2488" si="1225">IF($A2425="",0,IF($E2425&lt;&gt;"",N($E2425),IF($AL2425="Dia inteiro",$U2425,IF($AL2425="Pelo ponto",IF($AK2425="",$U2425,MAX($U2425-$AK2425,0)),IF(AND($AL2425="Leve atraso",$AO2425&lt;&gt;""),IF(AND($AO2425&gt;P_LeveMin,$AO2425&lt;=P_LeveMax),$AO2425,0),0)))))</f>
        <v>0</v>
      </c>
      <c r="X2425" t="str">
        <f t="shared" ref="X2425:X2488" si="1226">IF($A2425="","",IF(OR($Q2425="Ferista",$Q2425=""),"Não",IF(AND($AL2425="Leve atraso",$W2425&gt;0,$A2425&gt;=P_InicioRegras),"Sim",IF(OR($J2425&lt;&gt;"",$K2425&lt;&gt;"",$L2425&lt;&gt;""),"Não",$AM2425))))</f>
        <v/>
      </c>
      <c r="Y2425" s="40">
        <f t="shared" ref="Y2425:Y2488" si="1227">IF($A2425="",0,IF($Q2425="Ferista",0,IF($X2425="Sim",$W2425,0)+N($K2425)))</f>
        <v>0</v>
      </c>
      <c r="Z2425" s="40">
        <f t="shared" ref="Z2425:Z2488" si="1228">IF($X2425="Sim",$AT2425,0)</f>
        <v>0</v>
      </c>
      <c r="AA2425" s="40">
        <f t="shared" ref="AA2425:AA2488" si="1229">IF($AP2425="",0,MIN(MAX($Y2425-$Z2425,0),SUMIFS(CP_Horas,CP_ChaveFalta,$AP2425,CP_Aprov,"Sim")))</f>
        <v>0</v>
      </c>
      <c r="AB2425" s="40">
        <f t="shared" ref="AB2425:AB2488" si="1230">IF($A2425="",0,MIN(MAX($Y2425-$Z2425-$AA2425,0),N($M2425)))</f>
        <v>0</v>
      </c>
      <c r="AC2425" s="40">
        <f t="shared" ref="AC2425:AC2488" si="1231">IF($A2425="",0,MAX($Y2425-$Z2425-$AA2425-$AB2425,0))</f>
        <v>0</v>
      </c>
      <c r="AD2425" s="39">
        <f t="shared" ref="AD2425:AD2488" si="1232">IF(OR($AC2425=0,$T2425=""),0,$AC2425*24*$T2425)</f>
        <v>0</v>
      </c>
      <c r="AE2425" s="39">
        <f t="shared" ref="AE2425:AE2488" si="1233">IF(OR($A2425="",$T2425=""),0,(IF($AF2425="Justificada",$W2425,0)+N($L2425))*24*$T2425)</f>
        <v>0</v>
      </c>
      <c r="AF2425" t="str">
        <f t="shared" ref="AF2425:AF2488" si="1234">IF($A2425="","",IF($J2425&lt;&gt;"","Situação atípica",IF(AND($AL2425="Leve atraso",$W2425&gt;0),"Leve atraso",IFERROR(INDEX(S_Cat,MATCH($C2425,S_Status,0)),"Outros"))))</f>
        <v/>
      </c>
      <c r="AG2425" t="str">
        <f t="shared" ref="AG2425:AG2488" si="1235">IF($A2425="","",TRIM(IF($Z2425&gt;0,"Ferista cobriu "&amp;TEXT($Z2425,"[h]:mm")&amp;"h. ","")&amp;IF($AA2425&gt;0,"Compensado "&amp;TEXT($AA2425,"[h]:mm")&amp;"h por "&amp;IFERROR(INDEX(CP_Quem,MATCH($AP2425,CP_ChaveFalta,0)),"?")&amp;". ","")&amp;IF($AU2425&gt;0,"Compensação aguardando aprovação ("&amp;TEXT($AU2425,"[h]:mm")&amp;"h). ","")&amp;IF($AB2425&gt;0,"Perdoado por acordo "&amp;TEXT($AB2425,"[h]:mm")&amp;"h. ","")&amp;IF(AND($AP2425&lt;&gt;"",COUNTIF(CP_ChaveQuem,$AP2425)&gt;0),"Horas usadas p/ compensar falta de "&amp;INDEX(CP_Falta,MATCH($AP2425,CP_ChaveQuem,0))&amp;" de "&amp;TEXT(INDEX(CP_DataFalta,MATCH($AP2425,CP_ChaveQuem,0)),"dd/mm")&amp;". ","")&amp;IF(AND($Q2425="Ferista",SUMIFS(L_Ferista,L_Data,$A2425,L_Equipe,$P2425)&gt;0),"Como ferista, cobriu "&amp;TEXT(SUMIFS(L_Ferista,L_Data,$A2425,L_Equipe,$P2425),"[h]:mm")&amp;"h de faltas da equipe. ","")&amp;IF($AC2425&gt;0,"DESCONTA "&amp;TEXT($AC2425,"[h]:mm")&amp;"h ("&amp;$AF2425&amp;").","")))</f>
        <v/>
      </c>
      <c r="AH2425" t="str">
        <f t="shared" ref="AH2425:AH2488" si="1236">IF($A2425="","",IF($O2425="?","CADASTRO: funcionário não está no Cadastro",IF(AND($O2425&lt;&gt;"",$AJ2425=""),"CADASTRO: sem vigência (função/turno) nesta data",IF(AND($AP2425&lt;&gt;"",COUNTIF(L_ChavePD,$AP2425)&gt;1),"DUPLICADO: mesma pessoa 2x no dia",IF($A2425&lt;P_InicioRegras,"",IF(AND($C2425="Horas Compensadas",COUNTIF(CP_ChaveQuem,$AP2425)=0),"VINCULAR: registrar na aba Compensações de quem é a falta",IF($AU2425&gt;0,"APROVAR: compensação pendente na aba Compensações",IF(AND($AQ2425&lt;&gt;"",$AS2425&gt;0,$AT2425&lt;$W2425,$AC2425&gt;0),"FERISTA: horas do ferista não cobriram toda a falta",IF(AND($AL2425="Pelo ponto",$AK2425="",$E2425="",$X2425="Sim"),"PONTO: sem ponto nem horas manuais — descontando jornada cheia",IF(AND($AL2425="Leve atraso",$E2425="",N($AO2425)&gt;P_LeveMax),"CLASSIFICAR: ponto mostra atraso &gt; 30 min — trocar o Status",IF($AF2425="Leve atraso","AJUSTAR STATUS: atraso lançado como Horas Trabalhadas",IF(AND(N($K2425)&gt;0,$G2425=""),"OBSERVAÇÃO: desconto extra sem observação",IF(AND($J2425&lt;&gt;"",N($K2425)+N($L2425)&gt;$U2425),"CONFERIR: horas manuais maiores que a jornada","")))))))))))))</f>
        <v/>
      </c>
      <c r="AJ2425" s="41" t="str">
        <f t="shared" ref="AJ2425:AJ2488" si="1237">IF(OR($A2425="",$O2425="",$O2425="?"),"",IFERROR(MATCH($O2425&amp;"|"&amp;SUMPRODUCT(MAX((V_RG=$O2425)*(V_Ini&lt;=$A2425)*V_Ini)),V_Chave,0),""))</f>
        <v/>
      </c>
      <c r="AK2425" s="42" t="str">
        <f t="shared" ref="AK2425:AK2488" si="1238">IF(ISNUMBER(SEARCH(" = ",$D2425)),IFERROR(TIMEVALUE(TRIM(RIGHT($D2425,5))),""),"")</f>
        <v/>
      </c>
      <c r="AL2425" s="41" t="str">
        <f t="shared" ref="AL2425:AL2488" si="1239">IF($C2425="","",IFERROR(INDEX(S_Modo,MATCH($C2425,S_Status,0)),"Não"))</f>
        <v/>
      </c>
      <c r="AM2425" s="41" t="str">
        <f t="shared" ref="AM2425:AM2488" si="1240">IF($C2425="","",IFERROR(INDEX(S_Conta,MATCH($C2425,S_Status,0)),"Não"))</f>
        <v/>
      </c>
      <c r="AN2425" s="41" t="str">
        <f t="shared" ref="AN2425:AN2488" si="1241">IF($C2425="","",IFERROR(INDEX(S_Trab,MATCH($C2425,S_Status,0)),"Não"))</f>
        <v/>
      </c>
      <c r="AO2425" s="42" t="str">
        <f t="shared" ref="AO2425:AO2488" si="1242">IF(OR($A2425="",$AK2425=""),"",$U2425-$AK2425-IF($J2425&lt;&gt;"Situação Atípica - Presente",N($K2425)+N($L2425),0))</f>
        <v/>
      </c>
      <c r="AP2425" s="41" t="str">
        <f t="shared" ref="AP2425:AP2488" si="1243">IF(OR($A2425="",TRIM($B2425)=""),"",TRIM($B2425)&amp;"|"&amp;$A2425)</f>
        <v/>
      </c>
      <c r="AQ2425" s="41" t="str">
        <f t="shared" ref="AQ2425:AQ2488" si="1244">IF(AND(P_CoberturaAuto="Sim",$A2425&lt;&gt;"",$A2425&gt;=P_InicioRegras,$Q2425="Normal / Fixo",$R2425&lt;&gt;"",ISERROR(SEARCH("ENCARREGADO",$R2425)),$AM2425="Sim",$W2425&gt;0),$A2425&amp;"|"&amp;$P2425,"")</f>
        <v/>
      </c>
      <c r="AR2425" s="41" t="str">
        <f>IF($AQ2425="","",COUNTIFS(L_ChaveCob,$AQ2425,L_Ausencia,"&gt;"&amp;$W2425)+COUNTIFS($AQ$4:$AQ2425,$AQ2425,$W$4:$W2425,$W2425))</f>
        <v/>
      </c>
      <c r="AS2425" s="42">
        <f t="shared" ref="AS2425:AS2488" si="1245">IF($AQ2425="",0,SUMIFS(L_Trab,L_Data,$A2425,L_Equipe,$P2425,L_Contrato,"Ferista",L_Status,"&lt;&gt;Remanejamento"))</f>
        <v>0</v>
      </c>
      <c r="AT2425" s="42">
        <f t="shared" ref="AT2425:AT2488" si="1246">IF(OR($AQ2425="",$AS2425=0),0,MAX(MIN($W2425,$AS2425-SUMIFS(L_Ausencia,L_ChaveCob,$AQ2425,L_OrdemCob,"&lt;"&amp;$AR2425)),0))</f>
        <v>0</v>
      </c>
      <c r="AU2425" s="42">
        <f t="shared" ref="AU2425:AU2488" si="1247">IF($AP2425="",0,SUMIFS(CP_Horas,CP_ChaveFalta,$AP2425,CP_Aprov,"&lt;&gt;Sim"))</f>
        <v>0</v>
      </c>
    </row>
    <row r="2426" spans="1:47" x14ac:dyDescent="0.2">
      <c r="A2426" s="35"/>
      <c r="B2426" s="36"/>
      <c r="C2426" s="36"/>
      <c r="D2426" s="36"/>
      <c r="E2426" s="37"/>
      <c r="F2426" s="37"/>
      <c r="G2426" s="36"/>
      <c r="H2426" s="36"/>
      <c r="I2426" s="36"/>
      <c r="J2426" s="36"/>
      <c r="K2426" s="37"/>
      <c r="L2426" s="37"/>
      <c r="M2426" s="37"/>
      <c r="N2426" s="38" t="str">
        <f t="shared" si="1216"/>
        <v/>
      </c>
      <c r="O2426" t="str">
        <f t="shared" si="1217"/>
        <v/>
      </c>
      <c r="P2426" t="str">
        <f t="shared" si="1218"/>
        <v/>
      </c>
      <c r="Q2426" t="str">
        <f t="shared" si="1219"/>
        <v/>
      </c>
      <c r="R2426" t="str">
        <f t="shared" si="1220"/>
        <v/>
      </c>
      <c r="S2426" t="str">
        <f t="shared" si="1221"/>
        <v/>
      </c>
      <c r="T2426" s="39" t="str">
        <f t="shared" si="1222"/>
        <v/>
      </c>
      <c r="U2426" s="40">
        <f t="shared" si="1223"/>
        <v>0</v>
      </c>
      <c r="V2426" s="40">
        <f t="shared" si="1224"/>
        <v>0</v>
      </c>
      <c r="W2426" s="40">
        <f t="shared" si="1225"/>
        <v>0</v>
      </c>
      <c r="X2426" t="str">
        <f t="shared" si="1226"/>
        <v/>
      </c>
      <c r="Y2426" s="40">
        <f t="shared" si="1227"/>
        <v>0</v>
      </c>
      <c r="Z2426" s="40">
        <f t="shared" si="1228"/>
        <v>0</v>
      </c>
      <c r="AA2426" s="40">
        <f t="shared" si="1229"/>
        <v>0</v>
      </c>
      <c r="AB2426" s="40">
        <f t="shared" si="1230"/>
        <v>0</v>
      </c>
      <c r="AC2426" s="40">
        <f t="shared" si="1231"/>
        <v>0</v>
      </c>
      <c r="AD2426" s="39">
        <f t="shared" si="1232"/>
        <v>0</v>
      </c>
      <c r="AE2426" s="39">
        <f t="shared" si="1233"/>
        <v>0</v>
      </c>
      <c r="AF2426" t="str">
        <f t="shared" si="1234"/>
        <v/>
      </c>
      <c r="AG2426" t="str">
        <f t="shared" si="1235"/>
        <v/>
      </c>
      <c r="AH2426" t="str">
        <f t="shared" si="1236"/>
        <v/>
      </c>
      <c r="AJ2426" s="41" t="str">
        <f t="shared" si="1237"/>
        <v/>
      </c>
      <c r="AK2426" s="42" t="str">
        <f t="shared" si="1238"/>
        <v/>
      </c>
      <c r="AL2426" s="41" t="str">
        <f t="shared" si="1239"/>
        <v/>
      </c>
      <c r="AM2426" s="41" t="str">
        <f t="shared" si="1240"/>
        <v/>
      </c>
      <c r="AN2426" s="41" t="str">
        <f t="shared" si="1241"/>
        <v/>
      </c>
      <c r="AO2426" s="42" t="str">
        <f t="shared" si="1242"/>
        <v/>
      </c>
      <c r="AP2426" s="41" t="str">
        <f t="shared" si="1243"/>
        <v/>
      </c>
      <c r="AQ2426" s="41" t="str">
        <f t="shared" si="1244"/>
        <v/>
      </c>
      <c r="AR2426" s="41" t="str">
        <f>IF($AQ2426="","",COUNTIFS(L_ChaveCob,$AQ2426,L_Ausencia,"&gt;"&amp;$W2426)+COUNTIFS($AQ$4:$AQ2426,$AQ2426,$W$4:$W2426,$W2426))</f>
        <v/>
      </c>
      <c r="AS2426" s="42">
        <f t="shared" si="1245"/>
        <v>0</v>
      </c>
      <c r="AT2426" s="42">
        <f t="shared" si="1246"/>
        <v>0</v>
      </c>
      <c r="AU2426" s="42">
        <f t="shared" si="1247"/>
        <v>0</v>
      </c>
    </row>
    <row r="2427" spans="1:47" x14ac:dyDescent="0.2">
      <c r="A2427" s="35"/>
      <c r="B2427" s="36"/>
      <c r="C2427" s="36"/>
      <c r="D2427" s="36"/>
      <c r="E2427" s="37"/>
      <c r="F2427" s="37"/>
      <c r="G2427" s="36"/>
      <c r="H2427" s="36"/>
      <c r="I2427" s="36"/>
      <c r="J2427" s="36"/>
      <c r="K2427" s="37"/>
      <c r="L2427" s="37"/>
      <c r="M2427" s="37"/>
      <c r="N2427" s="38" t="str">
        <f t="shared" si="1216"/>
        <v/>
      </c>
      <c r="O2427" t="str">
        <f t="shared" si="1217"/>
        <v/>
      </c>
      <c r="P2427" t="str">
        <f t="shared" si="1218"/>
        <v/>
      </c>
      <c r="Q2427" t="str">
        <f t="shared" si="1219"/>
        <v/>
      </c>
      <c r="R2427" t="str">
        <f t="shared" si="1220"/>
        <v/>
      </c>
      <c r="S2427" t="str">
        <f t="shared" si="1221"/>
        <v/>
      </c>
      <c r="T2427" s="39" t="str">
        <f t="shared" si="1222"/>
        <v/>
      </c>
      <c r="U2427" s="40">
        <f t="shared" si="1223"/>
        <v>0</v>
      </c>
      <c r="V2427" s="40">
        <f t="shared" si="1224"/>
        <v>0</v>
      </c>
      <c r="W2427" s="40">
        <f t="shared" si="1225"/>
        <v>0</v>
      </c>
      <c r="X2427" t="str">
        <f t="shared" si="1226"/>
        <v/>
      </c>
      <c r="Y2427" s="40">
        <f t="shared" si="1227"/>
        <v>0</v>
      </c>
      <c r="Z2427" s="40">
        <f t="shared" si="1228"/>
        <v>0</v>
      </c>
      <c r="AA2427" s="40">
        <f t="shared" si="1229"/>
        <v>0</v>
      </c>
      <c r="AB2427" s="40">
        <f t="shared" si="1230"/>
        <v>0</v>
      </c>
      <c r="AC2427" s="40">
        <f t="shared" si="1231"/>
        <v>0</v>
      </c>
      <c r="AD2427" s="39">
        <f t="shared" si="1232"/>
        <v>0</v>
      </c>
      <c r="AE2427" s="39">
        <f t="shared" si="1233"/>
        <v>0</v>
      </c>
      <c r="AF2427" t="str">
        <f t="shared" si="1234"/>
        <v/>
      </c>
      <c r="AG2427" t="str">
        <f t="shared" si="1235"/>
        <v/>
      </c>
      <c r="AH2427" t="str">
        <f t="shared" si="1236"/>
        <v/>
      </c>
      <c r="AJ2427" s="41" t="str">
        <f t="shared" si="1237"/>
        <v/>
      </c>
      <c r="AK2427" s="42" t="str">
        <f t="shared" si="1238"/>
        <v/>
      </c>
      <c r="AL2427" s="41" t="str">
        <f t="shared" si="1239"/>
        <v/>
      </c>
      <c r="AM2427" s="41" t="str">
        <f t="shared" si="1240"/>
        <v/>
      </c>
      <c r="AN2427" s="41" t="str">
        <f t="shared" si="1241"/>
        <v/>
      </c>
      <c r="AO2427" s="42" t="str">
        <f t="shared" si="1242"/>
        <v/>
      </c>
      <c r="AP2427" s="41" t="str">
        <f t="shared" si="1243"/>
        <v/>
      </c>
      <c r="AQ2427" s="41" t="str">
        <f t="shared" si="1244"/>
        <v/>
      </c>
      <c r="AR2427" s="41" t="str">
        <f>IF($AQ2427="","",COUNTIFS(L_ChaveCob,$AQ2427,L_Ausencia,"&gt;"&amp;$W2427)+COUNTIFS($AQ$4:$AQ2427,$AQ2427,$W$4:$W2427,$W2427))</f>
        <v/>
      </c>
      <c r="AS2427" s="42">
        <f t="shared" si="1245"/>
        <v>0</v>
      </c>
      <c r="AT2427" s="42">
        <f t="shared" si="1246"/>
        <v>0</v>
      </c>
      <c r="AU2427" s="42">
        <f t="shared" si="1247"/>
        <v>0</v>
      </c>
    </row>
    <row r="2428" spans="1:47" x14ac:dyDescent="0.2">
      <c r="A2428" s="35"/>
      <c r="B2428" s="36"/>
      <c r="C2428" s="36"/>
      <c r="D2428" s="36"/>
      <c r="E2428" s="37"/>
      <c r="F2428" s="37"/>
      <c r="G2428" s="36"/>
      <c r="H2428" s="36"/>
      <c r="I2428" s="36"/>
      <c r="J2428" s="36"/>
      <c r="K2428" s="37"/>
      <c r="L2428" s="37"/>
      <c r="M2428" s="37"/>
      <c r="N2428" s="38" t="str">
        <f t="shared" si="1216"/>
        <v/>
      </c>
      <c r="O2428" t="str">
        <f t="shared" si="1217"/>
        <v/>
      </c>
      <c r="P2428" t="str">
        <f t="shared" si="1218"/>
        <v/>
      </c>
      <c r="Q2428" t="str">
        <f t="shared" si="1219"/>
        <v/>
      </c>
      <c r="R2428" t="str">
        <f t="shared" si="1220"/>
        <v/>
      </c>
      <c r="S2428" t="str">
        <f t="shared" si="1221"/>
        <v/>
      </c>
      <c r="T2428" s="39" t="str">
        <f t="shared" si="1222"/>
        <v/>
      </c>
      <c r="U2428" s="40">
        <f t="shared" si="1223"/>
        <v>0</v>
      </c>
      <c r="V2428" s="40">
        <f t="shared" si="1224"/>
        <v>0</v>
      </c>
      <c r="W2428" s="40">
        <f t="shared" si="1225"/>
        <v>0</v>
      </c>
      <c r="X2428" t="str">
        <f t="shared" si="1226"/>
        <v/>
      </c>
      <c r="Y2428" s="40">
        <f t="shared" si="1227"/>
        <v>0</v>
      </c>
      <c r="Z2428" s="40">
        <f t="shared" si="1228"/>
        <v>0</v>
      </c>
      <c r="AA2428" s="40">
        <f t="shared" si="1229"/>
        <v>0</v>
      </c>
      <c r="AB2428" s="40">
        <f t="shared" si="1230"/>
        <v>0</v>
      </c>
      <c r="AC2428" s="40">
        <f t="shared" si="1231"/>
        <v>0</v>
      </c>
      <c r="AD2428" s="39">
        <f t="shared" si="1232"/>
        <v>0</v>
      </c>
      <c r="AE2428" s="39">
        <f t="shared" si="1233"/>
        <v>0</v>
      </c>
      <c r="AF2428" t="str">
        <f t="shared" si="1234"/>
        <v/>
      </c>
      <c r="AG2428" t="str">
        <f t="shared" si="1235"/>
        <v/>
      </c>
      <c r="AH2428" t="str">
        <f t="shared" si="1236"/>
        <v/>
      </c>
      <c r="AJ2428" s="41" t="str">
        <f t="shared" si="1237"/>
        <v/>
      </c>
      <c r="AK2428" s="42" t="str">
        <f t="shared" si="1238"/>
        <v/>
      </c>
      <c r="AL2428" s="41" t="str">
        <f t="shared" si="1239"/>
        <v/>
      </c>
      <c r="AM2428" s="41" t="str">
        <f t="shared" si="1240"/>
        <v/>
      </c>
      <c r="AN2428" s="41" t="str">
        <f t="shared" si="1241"/>
        <v/>
      </c>
      <c r="AO2428" s="42" t="str">
        <f t="shared" si="1242"/>
        <v/>
      </c>
      <c r="AP2428" s="41" t="str">
        <f t="shared" si="1243"/>
        <v/>
      </c>
      <c r="AQ2428" s="41" t="str">
        <f t="shared" si="1244"/>
        <v/>
      </c>
      <c r="AR2428" s="41" t="str">
        <f>IF($AQ2428="","",COUNTIFS(L_ChaveCob,$AQ2428,L_Ausencia,"&gt;"&amp;$W2428)+COUNTIFS($AQ$4:$AQ2428,$AQ2428,$W$4:$W2428,$W2428))</f>
        <v/>
      </c>
      <c r="AS2428" s="42">
        <f t="shared" si="1245"/>
        <v>0</v>
      </c>
      <c r="AT2428" s="42">
        <f t="shared" si="1246"/>
        <v>0</v>
      </c>
      <c r="AU2428" s="42">
        <f t="shared" si="1247"/>
        <v>0</v>
      </c>
    </row>
    <row r="2429" spans="1:47" x14ac:dyDescent="0.2">
      <c r="A2429" s="35"/>
      <c r="B2429" s="36"/>
      <c r="C2429" s="36"/>
      <c r="D2429" s="36"/>
      <c r="E2429" s="37"/>
      <c r="F2429" s="37"/>
      <c r="G2429" s="36"/>
      <c r="H2429" s="36"/>
      <c r="I2429" s="36"/>
      <c r="J2429" s="36"/>
      <c r="K2429" s="37"/>
      <c r="L2429" s="37"/>
      <c r="M2429" s="37"/>
      <c r="N2429" s="38" t="str">
        <f t="shared" si="1216"/>
        <v/>
      </c>
      <c r="O2429" t="str">
        <f t="shared" si="1217"/>
        <v/>
      </c>
      <c r="P2429" t="str">
        <f t="shared" si="1218"/>
        <v/>
      </c>
      <c r="Q2429" t="str">
        <f t="shared" si="1219"/>
        <v/>
      </c>
      <c r="R2429" t="str">
        <f t="shared" si="1220"/>
        <v/>
      </c>
      <c r="S2429" t="str">
        <f t="shared" si="1221"/>
        <v/>
      </c>
      <c r="T2429" s="39" t="str">
        <f t="shared" si="1222"/>
        <v/>
      </c>
      <c r="U2429" s="40">
        <f t="shared" si="1223"/>
        <v>0</v>
      </c>
      <c r="V2429" s="40">
        <f t="shared" si="1224"/>
        <v>0</v>
      </c>
      <c r="W2429" s="40">
        <f t="shared" si="1225"/>
        <v>0</v>
      </c>
      <c r="X2429" t="str">
        <f t="shared" si="1226"/>
        <v/>
      </c>
      <c r="Y2429" s="40">
        <f t="shared" si="1227"/>
        <v>0</v>
      </c>
      <c r="Z2429" s="40">
        <f t="shared" si="1228"/>
        <v>0</v>
      </c>
      <c r="AA2429" s="40">
        <f t="shared" si="1229"/>
        <v>0</v>
      </c>
      <c r="AB2429" s="40">
        <f t="shared" si="1230"/>
        <v>0</v>
      </c>
      <c r="AC2429" s="40">
        <f t="shared" si="1231"/>
        <v>0</v>
      </c>
      <c r="AD2429" s="39">
        <f t="shared" si="1232"/>
        <v>0</v>
      </c>
      <c r="AE2429" s="39">
        <f t="shared" si="1233"/>
        <v>0</v>
      </c>
      <c r="AF2429" t="str">
        <f t="shared" si="1234"/>
        <v/>
      </c>
      <c r="AG2429" t="str">
        <f t="shared" si="1235"/>
        <v/>
      </c>
      <c r="AH2429" t="str">
        <f t="shared" si="1236"/>
        <v/>
      </c>
      <c r="AJ2429" s="41" t="str">
        <f t="shared" si="1237"/>
        <v/>
      </c>
      <c r="AK2429" s="42" t="str">
        <f t="shared" si="1238"/>
        <v/>
      </c>
      <c r="AL2429" s="41" t="str">
        <f t="shared" si="1239"/>
        <v/>
      </c>
      <c r="AM2429" s="41" t="str">
        <f t="shared" si="1240"/>
        <v/>
      </c>
      <c r="AN2429" s="41" t="str">
        <f t="shared" si="1241"/>
        <v/>
      </c>
      <c r="AO2429" s="42" t="str">
        <f t="shared" si="1242"/>
        <v/>
      </c>
      <c r="AP2429" s="41" t="str">
        <f t="shared" si="1243"/>
        <v/>
      </c>
      <c r="AQ2429" s="41" t="str">
        <f t="shared" si="1244"/>
        <v/>
      </c>
      <c r="AR2429" s="41" t="str">
        <f>IF($AQ2429="","",COUNTIFS(L_ChaveCob,$AQ2429,L_Ausencia,"&gt;"&amp;$W2429)+COUNTIFS($AQ$4:$AQ2429,$AQ2429,$W$4:$W2429,$W2429))</f>
        <v/>
      </c>
      <c r="AS2429" s="42">
        <f t="shared" si="1245"/>
        <v>0</v>
      </c>
      <c r="AT2429" s="42">
        <f t="shared" si="1246"/>
        <v>0</v>
      </c>
      <c r="AU2429" s="42">
        <f t="shared" si="1247"/>
        <v>0</v>
      </c>
    </row>
    <row r="2430" spans="1:47" x14ac:dyDescent="0.2">
      <c r="A2430" s="35"/>
      <c r="B2430" s="36"/>
      <c r="C2430" s="36"/>
      <c r="D2430" s="36"/>
      <c r="E2430" s="37"/>
      <c r="F2430" s="37"/>
      <c r="G2430" s="36"/>
      <c r="H2430" s="36"/>
      <c r="I2430" s="36"/>
      <c r="J2430" s="36"/>
      <c r="K2430" s="37"/>
      <c r="L2430" s="37"/>
      <c r="M2430" s="37"/>
      <c r="N2430" s="38" t="str">
        <f t="shared" si="1216"/>
        <v/>
      </c>
      <c r="O2430" t="str">
        <f t="shared" si="1217"/>
        <v/>
      </c>
      <c r="P2430" t="str">
        <f t="shared" si="1218"/>
        <v/>
      </c>
      <c r="Q2430" t="str">
        <f t="shared" si="1219"/>
        <v/>
      </c>
      <c r="R2430" t="str">
        <f t="shared" si="1220"/>
        <v/>
      </c>
      <c r="S2430" t="str">
        <f t="shared" si="1221"/>
        <v/>
      </c>
      <c r="T2430" s="39" t="str">
        <f t="shared" si="1222"/>
        <v/>
      </c>
      <c r="U2430" s="40">
        <f t="shared" si="1223"/>
        <v>0</v>
      </c>
      <c r="V2430" s="40">
        <f t="shared" si="1224"/>
        <v>0</v>
      </c>
      <c r="W2430" s="40">
        <f t="shared" si="1225"/>
        <v>0</v>
      </c>
      <c r="X2430" t="str">
        <f t="shared" si="1226"/>
        <v/>
      </c>
      <c r="Y2430" s="40">
        <f t="shared" si="1227"/>
        <v>0</v>
      </c>
      <c r="Z2430" s="40">
        <f t="shared" si="1228"/>
        <v>0</v>
      </c>
      <c r="AA2430" s="40">
        <f t="shared" si="1229"/>
        <v>0</v>
      </c>
      <c r="AB2430" s="40">
        <f t="shared" si="1230"/>
        <v>0</v>
      </c>
      <c r="AC2430" s="40">
        <f t="shared" si="1231"/>
        <v>0</v>
      </c>
      <c r="AD2430" s="39">
        <f t="shared" si="1232"/>
        <v>0</v>
      </c>
      <c r="AE2430" s="39">
        <f t="shared" si="1233"/>
        <v>0</v>
      </c>
      <c r="AF2430" t="str">
        <f t="shared" si="1234"/>
        <v/>
      </c>
      <c r="AG2430" t="str">
        <f t="shared" si="1235"/>
        <v/>
      </c>
      <c r="AH2430" t="str">
        <f t="shared" si="1236"/>
        <v/>
      </c>
      <c r="AJ2430" s="41" t="str">
        <f t="shared" si="1237"/>
        <v/>
      </c>
      <c r="AK2430" s="42" t="str">
        <f t="shared" si="1238"/>
        <v/>
      </c>
      <c r="AL2430" s="41" t="str">
        <f t="shared" si="1239"/>
        <v/>
      </c>
      <c r="AM2430" s="41" t="str">
        <f t="shared" si="1240"/>
        <v/>
      </c>
      <c r="AN2430" s="41" t="str">
        <f t="shared" si="1241"/>
        <v/>
      </c>
      <c r="AO2430" s="42" t="str">
        <f t="shared" si="1242"/>
        <v/>
      </c>
      <c r="AP2430" s="41" t="str">
        <f t="shared" si="1243"/>
        <v/>
      </c>
      <c r="AQ2430" s="41" t="str">
        <f t="shared" si="1244"/>
        <v/>
      </c>
      <c r="AR2430" s="41" t="str">
        <f>IF($AQ2430="","",COUNTIFS(L_ChaveCob,$AQ2430,L_Ausencia,"&gt;"&amp;$W2430)+COUNTIFS($AQ$4:$AQ2430,$AQ2430,$W$4:$W2430,$W2430))</f>
        <v/>
      </c>
      <c r="AS2430" s="42">
        <f t="shared" si="1245"/>
        <v>0</v>
      </c>
      <c r="AT2430" s="42">
        <f t="shared" si="1246"/>
        <v>0</v>
      </c>
      <c r="AU2430" s="42">
        <f t="shared" si="1247"/>
        <v>0</v>
      </c>
    </row>
    <row r="2431" spans="1:47" x14ac:dyDescent="0.2">
      <c r="A2431" s="35"/>
      <c r="B2431" s="36"/>
      <c r="C2431" s="36"/>
      <c r="D2431" s="36"/>
      <c r="E2431" s="37"/>
      <c r="F2431" s="37"/>
      <c r="G2431" s="36"/>
      <c r="H2431" s="36"/>
      <c r="I2431" s="36"/>
      <c r="J2431" s="36"/>
      <c r="K2431" s="37"/>
      <c r="L2431" s="37"/>
      <c r="M2431" s="37"/>
      <c r="N2431" s="38" t="str">
        <f t="shared" si="1216"/>
        <v/>
      </c>
      <c r="O2431" t="str">
        <f t="shared" si="1217"/>
        <v/>
      </c>
      <c r="P2431" t="str">
        <f t="shared" si="1218"/>
        <v/>
      </c>
      <c r="Q2431" t="str">
        <f t="shared" si="1219"/>
        <v/>
      </c>
      <c r="R2431" t="str">
        <f t="shared" si="1220"/>
        <v/>
      </c>
      <c r="S2431" t="str">
        <f t="shared" si="1221"/>
        <v/>
      </c>
      <c r="T2431" s="39" t="str">
        <f t="shared" si="1222"/>
        <v/>
      </c>
      <c r="U2431" s="40">
        <f t="shared" si="1223"/>
        <v>0</v>
      </c>
      <c r="V2431" s="40">
        <f t="shared" si="1224"/>
        <v>0</v>
      </c>
      <c r="W2431" s="40">
        <f t="shared" si="1225"/>
        <v>0</v>
      </c>
      <c r="X2431" t="str">
        <f t="shared" si="1226"/>
        <v/>
      </c>
      <c r="Y2431" s="40">
        <f t="shared" si="1227"/>
        <v>0</v>
      </c>
      <c r="Z2431" s="40">
        <f t="shared" si="1228"/>
        <v>0</v>
      </c>
      <c r="AA2431" s="40">
        <f t="shared" si="1229"/>
        <v>0</v>
      </c>
      <c r="AB2431" s="40">
        <f t="shared" si="1230"/>
        <v>0</v>
      </c>
      <c r="AC2431" s="40">
        <f t="shared" si="1231"/>
        <v>0</v>
      </c>
      <c r="AD2431" s="39">
        <f t="shared" si="1232"/>
        <v>0</v>
      </c>
      <c r="AE2431" s="39">
        <f t="shared" si="1233"/>
        <v>0</v>
      </c>
      <c r="AF2431" t="str">
        <f t="shared" si="1234"/>
        <v/>
      </c>
      <c r="AG2431" t="str">
        <f t="shared" si="1235"/>
        <v/>
      </c>
      <c r="AH2431" t="str">
        <f t="shared" si="1236"/>
        <v/>
      </c>
      <c r="AJ2431" s="41" t="str">
        <f t="shared" si="1237"/>
        <v/>
      </c>
      <c r="AK2431" s="42" t="str">
        <f t="shared" si="1238"/>
        <v/>
      </c>
      <c r="AL2431" s="41" t="str">
        <f t="shared" si="1239"/>
        <v/>
      </c>
      <c r="AM2431" s="41" t="str">
        <f t="shared" si="1240"/>
        <v/>
      </c>
      <c r="AN2431" s="41" t="str">
        <f t="shared" si="1241"/>
        <v/>
      </c>
      <c r="AO2431" s="42" t="str">
        <f t="shared" si="1242"/>
        <v/>
      </c>
      <c r="AP2431" s="41" t="str">
        <f t="shared" si="1243"/>
        <v/>
      </c>
      <c r="AQ2431" s="41" t="str">
        <f t="shared" si="1244"/>
        <v/>
      </c>
      <c r="AR2431" s="41" t="str">
        <f>IF($AQ2431="","",COUNTIFS(L_ChaveCob,$AQ2431,L_Ausencia,"&gt;"&amp;$W2431)+COUNTIFS($AQ$4:$AQ2431,$AQ2431,$W$4:$W2431,$W2431))</f>
        <v/>
      </c>
      <c r="AS2431" s="42">
        <f t="shared" si="1245"/>
        <v>0</v>
      </c>
      <c r="AT2431" s="42">
        <f t="shared" si="1246"/>
        <v>0</v>
      </c>
      <c r="AU2431" s="42">
        <f t="shared" si="1247"/>
        <v>0</v>
      </c>
    </row>
    <row r="2432" spans="1:47" x14ac:dyDescent="0.2">
      <c r="A2432" s="35"/>
      <c r="B2432" s="36"/>
      <c r="C2432" s="36"/>
      <c r="D2432" s="36"/>
      <c r="E2432" s="37"/>
      <c r="F2432" s="37"/>
      <c r="G2432" s="36"/>
      <c r="H2432" s="36"/>
      <c r="I2432" s="36"/>
      <c r="J2432" s="36"/>
      <c r="K2432" s="37"/>
      <c r="L2432" s="37"/>
      <c r="M2432" s="37"/>
      <c r="N2432" s="38" t="str">
        <f t="shared" si="1216"/>
        <v/>
      </c>
      <c r="O2432" t="str">
        <f t="shared" si="1217"/>
        <v/>
      </c>
      <c r="P2432" t="str">
        <f t="shared" si="1218"/>
        <v/>
      </c>
      <c r="Q2432" t="str">
        <f t="shared" si="1219"/>
        <v/>
      </c>
      <c r="R2432" t="str">
        <f t="shared" si="1220"/>
        <v/>
      </c>
      <c r="S2432" t="str">
        <f t="shared" si="1221"/>
        <v/>
      </c>
      <c r="T2432" s="39" t="str">
        <f t="shared" si="1222"/>
        <v/>
      </c>
      <c r="U2432" s="40">
        <f t="shared" si="1223"/>
        <v>0</v>
      </c>
      <c r="V2432" s="40">
        <f t="shared" si="1224"/>
        <v>0</v>
      </c>
      <c r="W2432" s="40">
        <f t="shared" si="1225"/>
        <v>0</v>
      </c>
      <c r="X2432" t="str">
        <f t="shared" si="1226"/>
        <v/>
      </c>
      <c r="Y2432" s="40">
        <f t="shared" si="1227"/>
        <v>0</v>
      </c>
      <c r="Z2432" s="40">
        <f t="shared" si="1228"/>
        <v>0</v>
      </c>
      <c r="AA2432" s="40">
        <f t="shared" si="1229"/>
        <v>0</v>
      </c>
      <c r="AB2432" s="40">
        <f t="shared" si="1230"/>
        <v>0</v>
      </c>
      <c r="AC2432" s="40">
        <f t="shared" si="1231"/>
        <v>0</v>
      </c>
      <c r="AD2432" s="39">
        <f t="shared" si="1232"/>
        <v>0</v>
      </c>
      <c r="AE2432" s="39">
        <f t="shared" si="1233"/>
        <v>0</v>
      </c>
      <c r="AF2432" t="str">
        <f t="shared" si="1234"/>
        <v/>
      </c>
      <c r="AG2432" t="str">
        <f t="shared" si="1235"/>
        <v/>
      </c>
      <c r="AH2432" t="str">
        <f t="shared" si="1236"/>
        <v/>
      </c>
      <c r="AJ2432" s="41" t="str">
        <f t="shared" si="1237"/>
        <v/>
      </c>
      <c r="AK2432" s="42" t="str">
        <f t="shared" si="1238"/>
        <v/>
      </c>
      <c r="AL2432" s="41" t="str">
        <f t="shared" si="1239"/>
        <v/>
      </c>
      <c r="AM2432" s="41" t="str">
        <f t="shared" si="1240"/>
        <v/>
      </c>
      <c r="AN2432" s="41" t="str">
        <f t="shared" si="1241"/>
        <v/>
      </c>
      <c r="AO2432" s="42" t="str">
        <f t="shared" si="1242"/>
        <v/>
      </c>
      <c r="AP2432" s="41" t="str">
        <f t="shared" si="1243"/>
        <v/>
      </c>
      <c r="AQ2432" s="41" t="str">
        <f t="shared" si="1244"/>
        <v/>
      </c>
      <c r="AR2432" s="41" t="str">
        <f>IF($AQ2432="","",COUNTIFS(L_ChaveCob,$AQ2432,L_Ausencia,"&gt;"&amp;$W2432)+COUNTIFS($AQ$4:$AQ2432,$AQ2432,$W$4:$W2432,$W2432))</f>
        <v/>
      </c>
      <c r="AS2432" s="42">
        <f t="shared" si="1245"/>
        <v>0</v>
      </c>
      <c r="AT2432" s="42">
        <f t="shared" si="1246"/>
        <v>0</v>
      </c>
      <c r="AU2432" s="42">
        <f t="shared" si="1247"/>
        <v>0</v>
      </c>
    </row>
    <row r="2433" spans="1:47" x14ac:dyDescent="0.2">
      <c r="A2433" s="35"/>
      <c r="B2433" s="36"/>
      <c r="C2433" s="36"/>
      <c r="D2433" s="36"/>
      <c r="E2433" s="37"/>
      <c r="F2433" s="37"/>
      <c r="G2433" s="36"/>
      <c r="H2433" s="36"/>
      <c r="I2433" s="36"/>
      <c r="J2433" s="36"/>
      <c r="K2433" s="37"/>
      <c r="L2433" s="37"/>
      <c r="M2433" s="37"/>
      <c r="N2433" s="38" t="str">
        <f t="shared" si="1216"/>
        <v/>
      </c>
      <c r="O2433" t="str">
        <f t="shared" si="1217"/>
        <v/>
      </c>
      <c r="P2433" t="str">
        <f t="shared" si="1218"/>
        <v/>
      </c>
      <c r="Q2433" t="str">
        <f t="shared" si="1219"/>
        <v/>
      </c>
      <c r="R2433" t="str">
        <f t="shared" si="1220"/>
        <v/>
      </c>
      <c r="S2433" t="str">
        <f t="shared" si="1221"/>
        <v/>
      </c>
      <c r="T2433" s="39" t="str">
        <f t="shared" si="1222"/>
        <v/>
      </c>
      <c r="U2433" s="40">
        <f t="shared" si="1223"/>
        <v>0</v>
      </c>
      <c r="V2433" s="40">
        <f t="shared" si="1224"/>
        <v>0</v>
      </c>
      <c r="W2433" s="40">
        <f t="shared" si="1225"/>
        <v>0</v>
      </c>
      <c r="X2433" t="str">
        <f t="shared" si="1226"/>
        <v/>
      </c>
      <c r="Y2433" s="40">
        <f t="shared" si="1227"/>
        <v>0</v>
      </c>
      <c r="Z2433" s="40">
        <f t="shared" si="1228"/>
        <v>0</v>
      </c>
      <c r="AA2433" s="40">
        <f t="shared" si="1229"/>
        <v>0</v>
      </c>
      <c r="AB2433" s="40">
        <f t="shared" si="1230"/>
        <v>0</v>
      </c>
      <c r="AC2433" s="40">
        <f t="shared" si="1231"/>
        <v>0</v>
      </c>
      <c r="AD2433" s="39">
        <f t="shared" si="1232"/>
        <v>0</v>
      </c>
      <c r="AE2433" s="39">
        <f t="shared" si="1233"/>
        <v>0</v>
      </c>
      <c r="AF2433" t="str">
        <f t="shared" si="1234"/>
        <v/>
      </c>
      <c r="AG2433" t="str">
        <f t="shared" si="1235"/>
        <v/>
      </c>
      <c r="AH2433" t="str">
        <f t="shared" si="1236"/>
        <v/>
      </c>
      <c r="AJ2433" s="41" t="str">
        <f t="shared" si="1237"/>
        <v/>
      </c>
      <c r="AK2433" s="42" t="str">
        <f t="shared" si="1238"/>
        <v/>
      </c>
      <c r="AL2433" s="41" t="str">
        <f t="shared" si="1239"/>
        <v/>
      </c>
      <c r="AM2433" s="41" t="str">
        <f t="shared" si="1240"/>
        <v/>
      </c>
      <c r="AN2433" s="41" t="str">
        <f t="shared" si="1241"/>
        <v/>
      </c>
      <c r="AO2433" s="42" t="str">
        <f t="shared" si="1242"/>
        <v/>
      </c>
      <c r="AP2433" s="41" t="str">
        <f t="shared" si="1243"/>
        <v/>
      </c>
      <c r="AQ2433" s="41" t="str">
        <f t="shared" si="1244"/>
        <v/>
      </c>
      <c r="AR2433" s="41" t="str">
        <f>IF($AQ2433="","",COUNTIFS(L_ChaveCob,$AQ2433,L_Ausencia,"&gt;"&amp;$W2433)+COUNTIFS($AQ$4:$AQ2433,$AQ2433,$W$4:$W2433,$W2433))</f>
        <v/>
      </c>
      <c r="AS2433" s="42">
        <f t="shared" si="1245"/>
        <v>0</v>
      </c>
      <c r="AT2433" s="42">
        <f t="shared" si="1246"/>
        <v>0</v>
      </c>
      <c r="AU2433" s="42">
        <f t="shared" si="1247"/>
        <v>0</v>
      </c>
    </row>
    <row r="2434" spans="1:47" x14ac:dyDescent="0.2">
      <c r="A2434" s="35"/>
      <c r="B2434" s="36"/>
      <c r="C2434" s="36"/>
      <c r="D2434" s="36"/>
      <c r="E2434" s="37"/>
      <c r="F2434" s="37"/>
      <c r="G2434" s="36"/>
      <c r="H2434" s="36"/>
      <c r="I2434" s="36"/>
      <c r="J2434" s="36"/>
      <c r="K2434" s="37"/>
      <c r="L2434" s="37"/>
      <c r="M2434" s="37"/>
      <c r="N2434" s="38" t="str">
        <f t="shared" si="1216"/>
        <v/>
      </c>
      <c r="O2434" t="str">
        <f t="shared" si="1217"/>
        <v/>
      </c>
      <c r="P2434" t="str">
        <f t="shared" si="1218"/>
        <v/>
      </c>
      <c r="Q2434" t="str">
        <f t="shared" si="1219"/>
        <v/>
      </c>
      <c r="R2434" t="str">
        <f t="shared" si="1220"/>
        <v/>
      </c>
      <c r="S2434" t="str">
        <f t="shared" si="1221"/>
        <v/>
      </c>
      <c r="T2434" s="39" t="str">
        <f t="shared" si="1222"/>
        <v/>
      </c>
      <c r="U2434" s="40">
        <f t="shared" si="1223"/>
        <v>0</v>
      </c>
      <c r="V2434" s="40">
        <f t="shared" si="1224"/>
        <v>0</v>
      </c>
      <c r="W2434" s="40">
        <f t="shared" si="1225"/>
        <v>0</v>
      </c>
      <c r="X2434" t="str">
        <f t="shared" si="1226"/>
        <v/>
      </c>
      <c r="Y2434" s="40">
        <f t="shared" si="1227"/>
        <v>0</v>
      </c>
      <c r="Z2434" s="40">
        <f t="shared" si="1228"/>
        <v>0</v>
      </c>
      <c r="AA2434" s="40">
        <f t="shared" si="1229"/>
        <v>0</v>
      </c>
      <c r="AB2434" s="40">
        <f t="shared" si="1230"/>
        <v>0</v>
      </c>
      <c r="AC2434" s="40">
        <f t="shared" si="1231"/>
        <v>0</v>
      </c>
      <c r="AD2434" s="39">
        <f t="shared" si="1232"/>
        <v>0</v>
      </c>
      <c r="AE2434" s="39">
        <f t="shared" si="1233"/>
        <v>0</v>
      </c>
      <c r="AF2434" t="str">
        <f t="shared" si="1234"/>
        <v/>
      </c>
      <c r="AG2434" t="str">
        <f t="shared" si="1235"/>
        <v/>
      </c>
      <c r="AH2434" t="str">
        <f t="shared" si="1236"/>
        <v/>
      </c>
      <c r="AJ2434" s="41" t="str">
        <f t="shared" si="1237"/>
        <v/>
      </c>
      <c r="AK2434" s="42" t="str">
        <f t="shared" si="1238"/>
        <v/>
      </c>
      <c r="AL2434" s="41" t="str">
        <f t="shared" si="1239"/>
        <v/>
      </c>
      <c r="AM2434" s="41" t="str">
        <f t="shared" si="1240"/>
        <v/>
      </c>
      <c r="AN2434" s="41" t="str">
        <f t="shared" si="1241"/>
        <v/>
      </c>
      <c r="AO2434" s="42" t="str">
        <f t="shared" si="1242"/>
        <v/>
      </c>
      <c r="AP2434" s="41" t="str">
        <f t="shared" si="1243"/>
        <v/>
      </c>
      <c r="AQ2434" s="41" t="str">
        <f t="shared" si="1244"/>
        <v/>
      </c>
      <c r="AR2434" s="41" t="str">
        <f>IF($AQ2434="","",COUNTIFS(L_ChaveCob,$AQ2434,L_Ausencia,"&gt;"&amp;$W2434)+COUNTIFS($AQ$4:$AQ2434,$AQ2434,$W$4:$W2434,$W2434))</f>
        <v/>
      </c>
      <c r="AS2434" s="42">
        <f t="shared" si="1245"/>
        <v>0</v>
      </c>
      <c r="AT2434" s="42">
        <f t="shared" si="1246"/>
        <v>0</v>
      </c>
      <c r="AU2434" s="42">
        <f t="shared" si="1247"/>
        <v>0</v>
      </c>
    </row>
    <row r="2435" spans="1:47" x14ac:dyDescent="0.2">
      <c r="A2435" s="35"/>
      <c r="B2435" s="36"/>
      <c r="C2435" s="36"/>
      <c r="D2435" s="36"/>
      <c r="E2435" s="37"/>
      <c r="F2435" s="37"/>
      <c r="G2435" s="36"/>
      <c r="H2435" s="36"/>
      <c r="I2435" s="36"/>
      <c r="J2435" s="36"/>
      <c r="K2435" s="37"/>
      <c r="L2435" s="37"/>
      <c r="M2435" s="37"/>
      <c r="N2435" s="38" t="str">
        <f t="shared" si="1216"/>
        <v/>
      </c>
      <c r="O2435" t="str">
        <f t="shared" si="1217"/>
        <v/>
      </c>
      <c r="P2435" t="str">
        <f t="shared" si="1218"/>
        <v/>
      </c>
      <c r="Q2435" t="str">
        <f t="shared" si="1219"/>
        <v/>
      </c>
      <c r="R2435" t="str">
        <f t="shared" si="1220"/>
        <v/>
      </c>
      <c r="S2435" t="str">
        <f t="shared" si="1221"/>
        <v/>
      </c>
      <c r="T2435" s="39" t="str">
        <f t="shared" si="1222"/>
        <v/>
      </c>
      <c r="U2435" s="40">
        <f t="shared" si="1223"/>
        <v>0</v>
      </c>
      <c r="V2435" s="40">
        <f t="shared" si="1224"/>
        <v>0</v>
      </c>
      <c r="W2435" s="40">
        <f t="shared" si="1225"/>
        <v>0</v>
      </c>
      <c r="X2435" t="str">
        <f t="shared" si="1226"/>
        <v/>
      </c>
      <c r="Y2435" s="40">
        <f t="shared" si="1227"/>
        <v>0</v>
      </c>
      <c r="Z2435" s="40">
        <f t="shared" si="1228"/>
        <v>0</v>
      </c>
      <c r="AA2435" s="40">
        <f t="shared" si="1229"/>
        <v>0</v>
      </c>
      <c r="AB2435" s="40">
        <f t="shared" si="1230"/>
        <v>0</v>
      </c>
      <c r="AC2435" s="40">
        <f t="shared" si="1231"/>
        <v>0</v>
      </c>
      <c r="AD2435" s="39">
        <f t="shared" si="1232"/>
        <v>0</v>
      </c>
      <c r="AE2435" s="39">
        <f t="shared" si="1233"/>
        <v>0</v>
      </c>
      <c r="AF2435" t="str">
        <f t="shared" si="1234"/>
        <v/>
      </c>
      <c r="AG2435" t="str">
        <f t="shared" si="1235"/>
        <v/>
      </c>
      <c r="AH2435" t="str">
        <f t="shared" si="1236"/>
        <v/>
      </c>
      <c r="AJ2435" s="41" t="str">
        <f t="shared" si="1237"/>
        <v/>
      </c>
      <c r="AK2435" s="42" t="str">
        <f t="shared" si="1238"/>
        <v/>
      </c>
      <c r="AL2435" s="41" t="str">
        <f t="shared" si="1239"/>
        <v/>
      </c>
      <c r="AM2435" s="41" t="str">
        <f t="shared" si="1240"/>
        <v/>
      </c>
      <c r="AN2435" s="41" t="str">
        <f t="shared" si="1241"/>
        <v/>
      </c>
      <c r="AO2435" s="42" t="str">
        <f t="shared" si="1242"/>
        <v/>
      </c>
      <c r="AP2435" s="41" t="str">
        <f t="shared" si="1243"/>
        <v/>
      </c>
      <c r="AQ2435" s="41" t="str">
        <f t="shared" si="1244"/>
        <v/>
      </c>
      <c r="AR2435" s="41" t="str">
        <f>IF($AQ2435="","",COUNTIFS(L_ChaveCob,$AQ2435,L_Ausencia,"&gt;"&amp;$W2435)+COUNTIFS($AQ$4:$AQ2435,$AQ2435,$W$4:$W2435,$W2435))</f>
        <v/>
      </c>
      <c r="AS2435" s="42">
        <f t="shared" si="1245"/>
        <v>0</v>
      </c>
      <c r="AT2435" s="42">
        <f t="shared" si="1246"/>
        <v>0</v>
      </c>
      <c r="AU2435" s="42">
        <f t="shared" si="1247"/>
        <v>0</v>
      </c>
    </row>
    <row r="2436" spans="1:47" x14ac:dyDescent="0.2">
      <c r="A2436" s="35"/>
      <c r="B2436" s="36"/>
      <c r="C2436" s="36"/>
      <c r="D2436" s="36"/>
      <c r="E2436" s="37"/>
      <c r="F2436" s="37"/>
      <c r="G2436" s="36"/>
      <c r="H2436" s="36"/>
      <c r="I2436" s="36"/>
      <c r="J2436" s="36"/>
      <c r="K2436" s="37"/>
      <c r="L2436" s="37"/>
      <c r="M2436" s="37"/>
      <c r="N2436" s="38" t="str">
        <f t="shared" si="1216"/>
        <v/>
      </c>
      <c r="O2436" t="str">
        <f t="shared" si="1217"/>
        <v/>
      </c>
      <c r="P2436" t="str">
        <f t="shared" si="1218"/>
        <v/>
      </c>
      <c r="Q2436" t="str">
        <f t="shared" si="1219"/>
        <v/>
      </c>
      <c r="R2436" t="str">
        <f t="shared" si="1220"/>
        <v/>
      </c>
      <c r="S2436" t="str">
        <f t="shared" si="1221"/>
        <v/>
      </c>
      <c r="T2436" s="39" t="str">
        <f t="shared" si="1222"/>
        <v/>
      </c>
      <c r="U2436" s="40">
        <f t="shared" si="1223"/>
        <v>0</v>
      </c>
      <c r="V2436" s="40">
        <f t="shared" si="1224"/>
        <v>0</v>
      </c>
      <c r="W2436" s="40">
        <f t="shared" si="1225"/>
        <v>0</v>
      </c>
      <c r="X2436" t="str">
        <f t="shared" si="1226"/>
        <v/>
      </c>
      <c r="Y2436" s="40">
        <f t="shared" si="1227"/>
        <v>0</v>
      </c>
      <c r="Z2436" s="40">
        <f t="shared" si="1228"/>
        <v>0</v>
      </c>
      <c r="AA2436" s="40">
        <f t="shared" si="1229"/>
        <v>0</v>
      </c>
      <c r="AB2436" s="40">
        <f t="shared" si="1230"/>
        <v>0</v>
      </c>
      <c r="AC2436" s="40">
        <f t="shared" si="1231"/>
        <v>0</v>
      </c>
      <c r="AD2436" s="39">
        <f t="shared" si="1232"/>
        <v>0</v>
      </c>
      <c r="AE2436" s="39">
        <f t="shared" si="1233"/>
        <v>0</v>
      </c>
      <c r="AF2436" t="str">
        <f t="shared" si="1234"/>
        <v/>
      </c>
      <c r="AG2436" t="str">
        <f t="shared" si="1235"/>
        <v/>
      </c>
      <c r="AH2436" t="str">
        <f t="shared" si="1236"/>
        <v/>
      </c>
      <c r="AJ2436" s="41" t="str">
        <f t="shared" si="1237"/>
        <v/>
      </c>
      <c r="AK2436" s="42" t="str">
        <f t="shared" si="1238"/>
        <v/>
      </c>
      <c r="AL2436" s="41" t="str">
        <f t="shared" si="1239"/>
        <v/>
      </c>
      <c r="AM2436" s="41" t="str">
        <f t="shared" si="1240"/>
        <v/>
      </c>
      <c r="AN2436" s="41" t="str">
        <f t="shared" si="1241"/>
        <v/>
      </c>
      <c r="AO2436" s="42" t="str">
        <f t="shared" si="1242"/>
        <v/>
      </c>
      <c r="AP2436" s="41" t="str">
        <f t="shared" si="1243"/>
        <v/>
      </c>
      <c r="AQ2436" s="41" t="str">
        <f t="shared" si="1244"/>
        <v/>
      </c>
      <c r="AR2436" s="41" t="str">
        <f>IF($AQ2436="","",COUNTIFS(L_ChaveCob,$AQ2436,L_Ausencia,"&gt;"&amp;$W2436)+COUNTIFS($AQ$4:$AQ2436,$AQ2436,$W$4:$W2436,$W2436))</f>
        <v/>
      </c>
      <c r="AS2436" s="42">
        <f t="shared" si="1245"/>
        <v>0</v>
      </c>
      <c r="AT2436" s="42">
        <f t="shared" si="1246"/>
        <v>0</v>
      </c>
      <c r="AU2436" s="42">
        <f t="shared" si="1247"/>
        <v>0</v>
      </c>
    </row>
    <row r="2437" spans="1:47" x14ac:dyDescent="0.2">
      <c r="A2437" s="35"/>
      <c r="B2437" s="36"/>
      <c r="C2437" s="36"/>
      <c r="D2437" s="36"/>
      <c r="E2437" s="37"/>
      <c r="F2437" s="37"/>
      <c r="G2437" s="36"/>
      <c r="H2437" s="36"/>
      <c r="I2437" s="36"/>
      <c r="J2437" s="36"/>
      <c r="K2437" s="37"/>
      <c r="L2437" s="37"/>
      <c r="M2437" s="37"/>
      <c r="N2437" s="38" t="str">
        <f t="shared" si="1216"/>
        <v/>
      </c>
      <c r="O2437" t="str">
        <f t="shared" si="1217"/>
        <v/>
      </c>
      <c r="P2437" t="str">
        <f t="shared" si="1218"/>
        <v/>
      </c>
      <c r="Q2437" t="str">
        <f t="shared" si="1219"/>
        <v/>
      </c>
      <c r="R2437" t="str">
        <f t="shared" si="1220"/>
        <v/>
      </c>
      <c r="S2437" t="str">
        <f t="shared" si="1221"/>
        <v/>
      </c>
      <c r="T2437" s="39" t="str">
        <f t="shared" si="1222"/>
        <v/>
      </c>
      <c r="U2437" s="40">
        <f t="shared" si="1223"/>
        <v>0</v>
      </c>
      <c r="V2437" s="40">
        <f t="shared" si="1224"/>
        <v>0</v>
      </c>
      <c r="W2437" s="40">
        <f t="shared" si="1225"/>
        <v>0</v>
      </c>
      <c r="X2437" t="str">
        <f t="shared" si="1226"/>
        <v/>
      </c>
      <c r="Y2437" s="40">
        <f t="shared" si="1227"/>
        <v>0</v>
      </c>
      <c r="Z2437" s="40">
        <f t="shared" si="1228"/>
        <v>0</v>
      </c>
      <c r="AA2437" s="40">
        <f t="shared" si="1229"/>
        <v>0</v>
      </c>
      <c r="AB2437" s="40">
        <f t="shared" si="1230"/>
        <v>0</v>
      </c>
      <c r="AC2437" s="40">
        <f t="shared" si="1231"/>
        <v>0</v>
      </c>
      <c r="AD2437" s="39">
        <f t="shared" si="1232"/>
        <v>0</v>
      </c>
      <c r="AE2437" s="39">
        <f t="shared" si="1233"/>
        <v>0</v>
      </c>
      <c r="AF2437" t="str">
        <f t="shared" si="1234"/>
        <v/>
      </c>
      <c r="AG2437" t="str">
        <f t="shared" si="1235"/>
        <v/>
      </c>
      <c r="AH2437" t="str">
        <f t="shared" si="1236"/>
        <v/>
      </c>
      <c r="AJ2437" s="41" t="str">
        <f t="shared" si="1237"/>
        <v/>
      </c>
      <c r="AK2437" s="42" t="str">
        <f t="shared" si="1238"/>
        <v/>
      </c>
      <c r="AL2437" s="41" t="str">
        <f t="shared" si="1239"/>
        <v/>
      </c>
      <c r="AM2437" s="41" t="str">
        <f t="shared" si="1240"/>
        <v/>
      </c>
      <c r="AN2437" s="41" t="str">
        <f t="shared" si="1241"/>
        <v/>
      </c>
      <c r="AO2437" s="42" t="str">
        <f t="shared" si="1242"/>
        <v/>
      </c>
      <c r="AP2437" s="41" t="str">
        <f t="shared" si="1243"/>
        <v/>
      </c>
      <c r="AQ2437" s="41" t="str">
        <f t="shared" si="1244"/>
        <v/>
      </c>
      <c r="AR2437" s="41" t="str">
        <f>IF($AQ2437="","",COUNTIFS(L_ChaveCob,$AQ2437,L_Ausencia,"&gt;"&amp;$W2437)+COUNTIFS($AQ$4:$AQ2437,$AQ2437,$W$4:$W2437,$W2437))</f>
        <v/>
      </c>
      <c r="AS2437" s="42">
        <f t="shared" si="1245"/>
        <v>0</v>
      </c>
      <c r="AT2437" s="42">
        <f t="shared" si="1246"/>
        <v>0</v>
      </c>
      <c r="AU2437" s="42">
        <f t="shared" si="1247"/>
        <v>0</v>
      </c>
    </row>
    <row r="2438" spans="1:47" x14ac:dyDescent="0.2">
      <c r="A2438" s="35"/>
      <c r="B2438" s="36"/>
      <c r="C2438" s="36"/>
      <c r="D2438" s="36"/>
      <c r="E2438" s="37"/>
      <c r="F2438" s="37"/>
      <c r="G2438" s="36"/>
      <c r="H2438" s="36"/>
      <c r="I2438" s="36"/>
      <c r="J2438" s="36"/>
      <c r="K2438" s="37"/>
      <c r="L2438" s="37"/>
      <c r="M2438" s="37"/>
      <c r="N2438" s="38" t="str">
        <f t="shared" si="1216"/>
        <v/>
      </c>
      <c r="O2438" t="str">
        <f t="shared" si="1217"/>
        <v/>
      </c>
      <c r="P2438" t="str">
        <f t="shared" si="1218"/>
        <v/>
      </c>
      <c r="Q2438" t="str">
        <f t="shared" si="1219"/>
        <v/>
      </c>
      <c r="R2438" t="str">
        <f t="shared" si="1220"/>
        <v/>
      </c>
      <c r="S2438" t="str">
        <f t="shared" si="1221"/>
        <v/>
      </c>
      <c r="T2438" s="39" t="str">
        <f t="shared" si="1222"/>
        <v/>
      </c>
      <c r="U2438" s="40">
        <f t="shared" si="1223"/>
        <v>0</v>
      </c>
      <c r="V2438" s="40">
        <f t="shared" si="1224"/>
        <v>0</v>
      </c>
      <c r="W2438" s="40">
        <f t="shared" si="1225"/>
        <v>0</v>
      </c>
      <c r="X2438" t="str">
        <f t="shared" si="1226"/>
        <v/>
      </c>
      <c r="Y2438" s="40">
        <f t="shared" si="1227"/>
        <v>0</v>
      </c>
      <c r="Z2438" s="40">
        <f t="shared" si="1228"/>
        <v>0</v>
      </c>
      <c r="AA2438" s="40">
        <f t="shared" si="1229"/>
        <v>0</v>
      </c>
      <c r="AB2438" s="40">
        <f t="shared" si="1230"/>
        <v>0</v>
      </c>
      <c r="AC2438" s="40">
        <f t="shared" si="1231"/>
        <v>0</v>
      </c>
      <c r="AD2438" s="39">
        <f t="shared" si="1232"/>
        <v>0</v>
      </c>
      <c r="AE2438" s="39">
        <f t="shared" si="1233"/>
        <v>0</v>
      </c>
      <c r="AF2438" t="str">
        <f t="shared" si="1234"/>
        <v/>
      </c>
      <c r="AG2438" t="str">
        <f t="shared" si="1235"/>
        <v/>
      </c>
      <c r="AH2438" t="str">
        <f t="shared" si="1236"/>
        <v/>
      </c>
      <c r="AJ2438" s="41" t="str">
        <f t="shared" si="1237"/>
        <v/>
      </c>
      <c r="AK2438" s="42" t="str">
        <f t="shared" si="1238"/>
        <v/>
      </c>
      <c r="AL2438" s="41" t="str">
        <f t="shared" si="1239"/>
        <v/>
      </c>
      <c r="AM2438" s="41" t="str">
        <f t="shared" si="1240"/>
        <v/>
      </c>
      <c r="AN2438" s="41" t="str">
        <f t="shared" si="1241"/>
        <v/>
      </c>
      <c r="AO2438" s="42" t="str">
        <f t="shared" si="1242"/>
        <v/>
      </c>
      <c r="AP2438" s="41" t="str">
        <f t="shared" si="1243"/>
        <v/>
      </c>
      <c r="AQ2438" s="41" t="str">
        <f t="shared" si="1244"/>
        <v/>
      </c>
      <c r="AR2438" s="41" t="str">
        <f>IF($AQ2438="","",COUNTIFS(L_ChaveCob,$AQ2438,L_Ausencia,"&gt;"&amp;$W2438)+COUNTIFS($AQ$4:$AQ2438,$AQ2438,$W$4:$W2438,$W2438))</f>
        <v/>
      </c>
      <c r="AS2438" s="42">
        <f t="shared" si="1245"/>
        <v>0</v>
      </c>
      <c r="AT2438" s="42">
        <f t="shared" si="1246"/>
        <v>0</v>
      </c>
      <c r="AU2438" s="42">
        <f t="shared" si="1247"/>
        <v>0</v>
      </c>
    </row>
    <row r="2439" spans="1:47" x14ac:dyDescent="0.2">
      <c r="A2439" s="35"/>
      <c r="B2439" s="36"/>
      <c r="C2439" s="36"/>
      <c r="D2439" s="36"/>
      <c r="E2439" s="37"/>
      <c r="F2439" s="37"/>
      <c r="G2439" s="36"/>
      <c r="H2439" s="36"/>
      <c r="I2439" s="36"/>
      <c r="J2439" s="36"/>
      <c r="K2439" s="37"/>
      <c r="L2439" s="37"/>
      <c r="M2439" s="37"/>
      <c r="N2439" s="38" t="str">
        <f t="shared" si="1216"/>
        <v/>
      </c>
      <c r="O2439" t="str">
        <f t="shared" si="1217"/>
        <v/>
      </c>
      <c r="P2439" t="str">
        <f t="shared" si="1218"/>
        <v/>
      </c>
      <c r="Q2439" t="str">
        <f t="shared" si="1219"/>
        <v/>
      </c>
      <c r="R2439" t="str">
        <f t="shared" si="1220"/>
        <v/>
      </c>
      <c r="S2439" t="str">
        <f t="shared" si="1221"/>
        <v/>
      </c>
      <c r="T2439" s="39" t="str">
        <f t="shared" si="1222"/>
        <v/>
      </c>
      <c r="U2439" s="40">
        <f t="shared" si="1223"/>
        <v>0</v>
      </c>
      <c r="V2439" s="40">
        <f t="shared" si="1224"/>
        <v>0</v>
      </c>
      <c r="W2439" s="40">
        <f t="shared" si="1225"/>
        <v>0</v>
      </c>
      <c r="X2439" t="str">
        <f t="shared" si="1226"/>
        <v/>
      </c>
      <c r="Y2439" s="40">
        <f t="shared" si="1227"/>
        <v>0</v>
      </c>
      <c r="Z2439" s="40">
        <f t="shared" si="1228"/>
        <v>0</v>
      </c>
      <c r="AA2439" s="40">
        <f t="shared" si="1229"/>
        <v>0</v>
      </c>
      <c r="AB2439" s="40">
        <f t="shared" si="1230"/>
        <v>0</v>
      </c>
      <c r="AC2439" s="40">
        <f t="shared" si="1231"/>
        <v>0</v>
      </c>
      <c r="AD2439" s="39">
        <f t="shared" si="1232"/>
        <v>0</v>
      </c>
      <c r="AE2439" s="39">
        <f t="shared" si="1233"/>
        <v>0</v>
      </c>
      <c r="AF2439" t="str">
        <f t="shared" si="1234"/>
        <v/>
      </c>
      <c r="AG2439" t="str">
        <f t="shared" si="1235"/>
        <v/>
      </c>
      <c r="AH2439" t="str">
        <f t="shared" si="1236"/>
        <v/>
      </c>
      <c r="AJ2439" s="41" t="str">
        <f t="shared" si="1237"/>
        <v/>
      </c>
      <c r="AK2439" s="42" t="str">
        <f t="shared" si="1238"/>
        <v/>
      </c>
      <c r="AL2439" s="41" t="str">
        <f t="shared" si="1239"/>
        <v/>
      </c>
      <c r="AM2439" s="41" t="str">
        <f t="shared" si="1240"/>
        <v/>
      </c>
      <c r="AN2439" s="41" t="str">
        <f t="shared" si="1241"/>
        <v/>
      </c>
      <c r="AO2439" s="42" t="str">
        <f t="shared" si="1242"/>
        <v/>
      </c>
      <c r="AP2439" s="41" t="str">
        <f t="shared" si="1243"/>
        <v/>
      </c>
      <c r="AQ2439" s="41" t="str">
        <f t="shared" si="1244"/>
        <v/>
      </c>
      <c r="AR2439" s="41" t="str">
        <f>IF($AQ2439="","",COUNTIFS(L_ChaveCob,$AQ2439,L_Ausencia,"&gt;"&amp;$W2439)+COUNTIFS($AQ$4:$AQ2439,$AQ2439,$W$4:$W2439,$W2439))</f>
        <v/>
      </c>
      <c r="AS2439" s="42">
        <f t="shared" si="1245"/>
        <v>0</v>
      </c>
      <c r="AT2439" s="42">
        <f t="shared" si="1246"/>
        <v>0</v>
      </c>
      <c r="AU2439" s="42">
        <f t="shared" si="1247"/>
        <v>0</v>
      </c>
    </row>
    <row r="2440" spans="1:47" x14ac:dyDescent="0.2">
      <c r="A2440" s="35"/>
      <c r="B2440" s="36"/>
      <c r="C2440" s="36"/>
      <c r="D2440" s="36"/>
      <c r="E2440" s="37"/>
      <c r="F2440" s="37"/>
      <c r="G2440" s="36"/>
      <c r="H2440" s="36"/>
      <c r="I2440" s="36"/>
      <c r="J2440" s="36"/>
      <c r="K2440" s="37"/>
      <c r="L2440" s="37"/>
      <c r="M2440" s="37"/>
      <c r="N2440" s="38" t="str">
        <f t="shared" si="1216"/>
        <v/>
      </c>
      <c r="O2440" t="str">
        <f t="shared" si="1217"/>
        <v/>
      </c>
      <c r="P2440" t="str">
        <f t="shared" si="1218"/>
        <v/>
      </c>
      <c r="Q2440" t="str">
        <f t="shared" si="1219"/>
        <v/>
      </c>
      <c r="R2440" t="str">
        <f t="shared" si="1220"/>
        <v/>
      </c>
      <c r="S2440" t="str">
        <f t="shared" si="1221"/>
        <v/>
      </c>
      <c r="T2440" s="39" t="str">
        <f t="shared" si="1222"/>
        <v/>
      </c>
      <c r="U2440" s="40">
        <f t="shared" si="1223"/>
        <v>0</v>
      </c>
      <c r="V2440" s="40">
        <f t="shared" si="1224"/>
        <v>0</v>
      </c>
      <c r="W2440" s="40">
        <f t="shared" si="1225"/>
        <v>0</v>
      </c>
      <c r="X2440" t="str">
        <f t="shared" si="1226"/>
        <v/>
      </c>
      <c r="Y2440" s="40">
        <f t="shared" si="1227"/>
        <v>0</v>
      </c>
      <c r="Z2440" s="40">
        <f t="shared" si="1228"/>
        <v>0</v>
      </c>
      <c r="AA2440" s="40">
        <f t="shared" si="1229"/>
        <v>0</v>
      </c>
      <c r="AB2440" s="40">
        <f t="shared" si="1230"/>
        <v>0</v>
      </c>
      <c r="AC2440" s="40">
        <f t="shared" si="1231"/>
        <v>0</v>
      </c>
      <c r="AD2440" s="39">
        <f t="shared" si="1232"/>
        <v>0</v>
      </c>
      <c r="AE2440" s="39">
        <f t="shared" si="1233"/>
        <v>0</v>
      </c>
      <c r="AF2440" t="str">
        <f t="shared" si="1234"/>
        <v/>
      </c>
      <c r="AG2440" t="str">
        <f t="shared" si="1235"/>
        <v/>
      </c>
      <c r="AH2440" t="str">
        <f t="shared" si="1236"/>
        <v/>
      </c>
      <c r="AJ2440" s="41" t="str">
        <f t="shared" si="1237"/>
        <v/>
      </c>
      <c r="AK2440" s="42" t="str">
        <f t="shared" si="1238"/>
        <v/>
      </c>
      <c r="AL2440" s="41" t="str">
        <f t="shared" si="1239"/>
        <v/>
      </c>
      <c r="AM2440" s="41" t="str">
        <f t="shared" si="1240"/>
        <v/>
      </c>
      <c r="AN2440" s="41" t="str">
        <f t="shared" si="1241"/>
        <v/>
      </c>
      <c r="AO2440" s="42" t="str">
        <f t="shared" si="1242"/>
        <v/>
      </c>
      <c r="AP2440" s="41" t="str">
        <f t="shared" si="1243"/>
        <v/>
      </c>
      <c r="AQ2440" s="41" t="str">
        <f t="shared" si="1244"/>
        <v/>
      </c>
      <c r="AR2440" s="41" t="str">
        <f>IF($AQ2440="","",COUNTIFS(L_ChaveCob,$AQ2440,L_Ausencia,"&gt;"&amp;$W2440)+COUNTIFS($AQ$4:$AQ2440,$AQ2440,$W$4:$W2440,$W2440))</f>
        <v/>
      </c>
      <c r="AS2440" s="42">
        <f t="shared" si="1245"/>
        <v>0</v>
      </c>
      <c r="AT2440" s="42">
        <f t="shared" si="1246"/>
        <v>0</v>
      </c>
      <c r="AU2440" s="42">
        <f t="shared" si="1247"/>
        <v>0</v>
      </c>
    </row>
    <row r="2441" spans="1:47" x14ac:dyDescent="0.2">
      <c r="A2441" s="35"/>
      <c r="B2441" s="36"/>
      <c r="C2441" s="36"/>
      <c r="D2441" s="36"/>
      <c r="E2441" s="37"/>
      <c r="F2441" s="37"/>
      <c r="G2441" s="36"/>
      <c r="H2441" s="36"/>
      <c r="I2441" s="36"/>
      <c r="J2441" s="36"/>
      <c r="K2441" s="37"/>
      <c r="L2441" s="37"/>
      <c r="M2441" s="37"/>
      <c r="N2441" s="38" t="str">
        <f t="shared" si="1216"/>
        <v/>
      </c>
      <c r="O2441" t="str">
        <f t="shared" si="1217"/>
        <v/>
      </c>
      <c r="P2441" t="str">
        <f t="shared" si="1218"/>
        <v/>
      </c>
      <c r="Q2441" t="str">
        <f t="shared" si="1219"/>
        <v/>
      </c>
      <c r="R2441" t="str">
        <f t="shared" si="1220"/>
        <v/>
      </c>
      <c r="S2441" t="str">
        <f t="shared" si="1221"/>
        <v/>
      </c>
      <c r="T2441" s="39" t="str">
        <f t="shared" si="1222"/>
        <v/>
      </c>
      <c r="U2441" s="40">
        <f t="shared" si="1223"/>
        <v>0</v>
      </c>
      <c r="V2441" s="40">
        <f t="shared" si="1224"/>
        <v>0</v>
      </c>
      <c r="W2441" s="40">
        <f t="shared" si="1225"/>
        <v>0</v>
      </c>
      <c r="X2441" t="str">
        <f t="shared" si="1226"/>
        <v/>
      </c>
      <c r="Y2441" s="40">
        <f t="shared" si="1227"/>
        <v>0</v>
      </c>
      <c r="Z2441" s="40">
        <f t="shared" si="1228"/>
        <v>0</v>
      </c>
      <c r="AA2441" s="40">
        <f t="shared" si="1229"/>
        <v>0</v>
      </c>
      <c r="AB2441" s="40">
        <f t="shared" si="1230"/>
        <v>0</v>
      </c>
      <c r="AC2441" s="40">
        <f t="shared" si="1231"/>
        <v>0</v>
      </c>
      <c r="AD2441" s="39">
        <f t="shared" si="1232"/>
        <v>0</v>
      </c>
      <c r="AE2441" s="39">
        <f t="shared" si="1233"/>
        <v>0</v>
      </c>
      <c r="AF2441" t="str">
        <f t="shared" si="1234"/>
        <v/>
      </c>
      <c r="AG2441" t="str">
        <f t="shared" si="1235"/>
        <v/>
      </c>
      <c r="AH2441" t="str">
        <f t="shared" si="1236"/>
        <v/>
      </c>
      <c r="AJ2441" s="41" t="str">
        <f t="shared" si="1237"/>
        <v/>
      </c>
      <c r="AK2441" s="42" t="str">
        <f t="shared" si="1238"/>
        <v/>
      </c>
      <c r="AL2441" s="41" t="str">
        <f t="shared" si="1239"/>
        <v/>
      </c>
      <c r="AM2441" s="41" t="str">
        <f t="shared" si="1240"/>
        <v/>
      </c>
      <c r="AN2441" s="41" t="str">
        <f t="shared" si="1241"/>
        <v/>
      </c>
      <c r="AO2441" s="42" t="str">
        <f t="shared" si="1242"/>
        <v/>
      </c>
      <c r="AP2441" s="41" t="str">
        <f t="shared" si="1243"/>
        <v/>
      </c>
      <c r="AQ2441" s="41" t="str">
        <f t="shared" si="1244"/>
        <v/>
      </c>
      <c r="AR2441" s="41" t="str">
        <f>IF($AQ2441="","",COUNTIFS(L_ChaveCob,$AQ2441,L_Ausencia,"&gt;"&amp;$W2441)+COUNTIFS($AQ$4:$AQ2441,$AQ2441,$W$4:$W2441,$W2441))</f>
        <v/>
      </c>
      <c r="AS2441" s="42">
        <f t="shared" si="1245"/>
        <v>0</v>
      </c>
      <c r="AT2441" s="42">
        <f t="shared" si="1246"/>
        <v>0</v>
      </c>
      <c r="AU2441" s="42">
        <f t="shared" si="1247"/>
        <v>0</v>
      </c>
    </row>
    <row r="2442" spans="1:47" x14ac:dyDescent="0.2">
      <c r="A2442" s="35"/>
      <c r="B2442" s="36"/>
      <c r="C2442" s="36"/>
      <c r="D2442" s="36"/>
      <c r="E2442" s="37"/>
      <c r="F2442" s="37"/>
      <c r="G2442" s="36"/>
      <c r="H2442" s="36"/>
      <c r="I2442" s="36"/>
      <c r="J2442" s="36"/>
      <c r="K2442" s="37"/>
      <c r="L2442" s="37"/>
      <c r="M2442" s="37"/>
      <c r="N2442" s="38" t="str">
        <f t="shared" si="1216"/>
        <v/>
      </c>
      <c r="O2442" t="str">
        <f t="shared" si="1217"/>
        <v/>
      </c>
      <c r="P2442" t="str">
        <f t="shared" si="1218"/>
        <v/>
      </c>
      <c r="Q2442" t="str">
        <f t="shared" si="1219"/>
        <v/>
      </c>
      <c r="R2442" t="str">
        <f t="shared" si="1220"/>
        <v/>
      </c>
      <c r="S2442" t="str">
        <f t="shared" si="1221"/>
        <v/>
      </c>
      <c r="T2442" s="39" t="str">
        <f t="shared" si="1222"/>
        <v/>
      </c>
      <c r="U2442" s="40">
        <f t="shared" si="1223"/>
        <v>0</v>
      </c>
      <c r="V2442" s="40">
        <f t="shared" si="1224"/>
        <v>0</v>
      </c>
      <c r="W2442" s="40">
        <f t="shared" si="1225"/>
        <v>0</v>
      </c>
      <c r="X2442" t="str">
        <f t="shared" si="1226"/>
        <v/>
      </c>
      <c r="Y2442" s="40">
        <f t="shared" si="1227"/>
        <v>0</v>
      </c>
      <c r="Z2442" s="40">
        <f t="shared" si="1228"/>
        <v>0</v>
      </c>
      <c r="AA2442" s="40">
        <f t="shared" si="1229"/>
        <v>0</v>
      </c>
      <c r="AB2442" s="40">
        <f t="shared" si="1230"/>
        <v>0</v>
      </c>
      <c r="AC2442" s="40">
        <f t="shared" si="1231"/>
        <v>0</v>
      </c>
      <c r="AD2442" s="39">
        <f t="shared" si="1232"/>
        <v>0</v>
      </c>
      <c r="AE2442" s="39">
        <f t="shared" si="1233"/>
        <v>0</v>
      </c>
      <c r="AF2442" t="str">
        <f t="shared" si="1234"/>
        <v/>
      </c>
      <c r="AG2442" t="str">
        <f t="shared" si="1235"/>
        <v/>
      </c>
      <c r="AH2442" t="str">
        <f t="shared" si="1236"/>
        <v/>
      </c>
      <c r="AJ2442" s="41" t="str">
        <f t="shared" si="1237"/>
        <v/>
      </c>
      <c r="AK2442" s="42" t="str">
        <f t="shared" si="1238"/>
        <v/>
      </c>
      <c r="AL2442" s="41" t="str">
        <f t="shared" si="1239"/>
        <v/>
      </c>
      <c r="AM2442" s="41" t="str">
        <f t="shared" si="1240"/>
        <v/>
      </c>
      <c r="AN2442" s="41" t="str">
        <f t="shared" si="1241"/>
        <v/>
      </c>
      <c r="AO2442" s="42" t="str">
        <f t="shared" si="1242"/>
        <v/>
      </c>
      <c r="AP2442" s="41" t="str">
        <f t="shared" si="1243"/>
        <v/>
      </c>
      <c r="AQ2442" s="41" t="str">
        <f t="shared" si="1244"/>
        <v/>
      </c>
      <c r="AR2442" s="41" t="str">
        <f>IF($AQ2442="","",COUNTIFS(L_ChaveCob,$AQ2442,L_Ausencia,"&gt;"&amp;$W2442)+COUNTIFS($AQ$4:$AQ2442,$AQ2442,$W$4:$W2442,$W2442))</f>
        <v/>
      </c>
      <c r="AS2442" s="42">
        <f t="shared" si="1245"/>
        <v>0</v>
      </c>
      <c r="AT2442" s="42">
        <f t="shared" si="1246"/>
        <v>0</v>
      </c>
      <c r="AU2442" s="42">
        <f t="shared" si="1247"/>
        <v>0</v>
      </c>
    </row>
    <row r="2443" spans="1:47" x14ac:dyDescent="0.2">
      <c r="A2443" s="35"/>
      <c r="B2443" s="36"/>
      <c r="C2443" s="36"/>
      <c r="D2443" s="36"/>
      <c r="E2443" s="37"/>
      <c r="F2443" s="37"/>
      <c r="G2443" s="36"/>
      <c r="H2443" s="36"/>
      <c r="I2443" s="36"/>
      <c r="J2443" s="36"/>
      <c r="K2443" s="37"/>
      <c r="L2443" s="37"/>
      <c r="M2443" s="37"/>
      <c r="N2443" s="38" t="str">
        <f t="shared" si="1216"/>
        <v/>
      </c>
      <c r="O2443" t="str">
        <f t="shared" si="1217"/>
        <v/>
      </c>
      <c r="P2443" t="str">
        <f t="shared" si="1218"/>
        <v/>
      </c>
      <c r="Q2443" t="str">
        <f t="shared" si="1219"/>
        <v/>
      </c>
      <c r="R2443" t="str">
        <f t="shared" si="1220"/>
        <v/>
      </c>
      <c r="S2443" t="str">
        <f t="shared" si="1221"/>
        <v/>
      </c>
      <c r="T2443" s="39" t="str">
        <f t="shared" si="1222"/>
        <v/>
      </c>
      <c r="U2443" s="40">
        <f t="shared" si="1223"/>
        <v>0</v>
      </c>
      <c r="V2443" s="40">
        <f t="shared" si="1224"/>
        <v>0</v>
      </c>
      <c r="W2443" s="40">
        <f t="shared" si="1225"/>
        <v>0</v>
      </c>
      <c r="X2443" t="str">
        <f t="shared" si="1226"/>
        <v/>
      </c>
      <c r="Y2443" s="40">
        <f t="shared" si="1227"/>
        <v>0</v>
      </c>
      <c r="Z2443" s="40">
        <f t="shared" si="1228"/>
        <v>0</v>
      </c>
      <c r="AA2443" s="40">
        <f t="shared" si="1229"/>
        <v>0</v>
      </c>
      <c r="AB2443" s="40">
        <f t="shared" si="1230"/>
        <v>0</v>
      </c>
      <c r="AC2443" s="40">
        <f t="shared" si="1231"/>
        <v>0</v>
      </c>
      <c r="AD2443" s="39">
        <f t="shared" si="1232"/>
        <v>0</v>
      </c>
      <c r="AE2443" s="39">
        <f t="shared" si="1233"/>
        <v>0</v>
      </c>
      <c r="AF2443" t="str">
        <f t="shared" si="1234"/>
        <v/>
      </c>
      <c r="AG2443" t="str">
        <f t="shared" si="1235"/>
        <v/>
      </c>
      <c r="AH2443" t="str">
        <f t="shared" si="1236"/>
        <v/>
      </c>
      <c r="AJ2443" s="41" t="str">
        <f t="shared" si="1237"/>
        <v/>
      </c>
      <c r="AK2443" s="42" t="str">
        <f t="shared" si="1238"/>
        <v/>
      </c>
      <c r="AL2443" s="41" t="str">
        <f t="shared" si="1239"/>
        <v/>
      </c>
      <c r="AM2443" s="41" t="str">
        <f t="shared" si="1240"/>
        <v/>
      </c>
      <c r="AN2443" s="41" t="str">
        <f t="shared" si="1241"/>
        <v/>
      </c>
      <c r="AO2443" s="42" t="str">
        <f t="shared" si="1242"/>
        <v/>
      </c>
      <c r="AP2443" s="41" t="str">
        <f t="shared" si="1243"/>
        <v/>
      </c>
      <c r="AQ2443" s="41" t="str">
        <f t="shared" si="1244"/>
        <v/>
      </c>
      <c r="AR2443" s="41" t="str">
        <f>IF($AQ2443="","",COUNTIFS(L_ChaveCob,$AQ2443,L_Ausencia,"&gt;"&amp;$W2443)+COUNTIFS($AQ$4:$AQ2443,$AQ2443,$W$4:$W2443,$W2443))</f>
        <v/>
      </c>
      <c r="AS2443" s="42">
        <f t="shared" si="1245"/>
        <v>0</v>
      </c>
      <c r="AT2443" s="42">
        <f t="shared" si="1246"/>
        <v>0</v>
      </c>
      <c r="AU2443" s="42">
        <f t="shared" si="1247"/>
        <v>0</v>
      </c>
    </row>
    <row r="2444" spans="1:47" x14ac:dyDescent="0.2">
      <c r="A2444" s="35"/>
      <c r="B2444" s="36"/>
      <c r="C2444" s="36"/>
      <c r="D2444" s="36"/>
      <c r="E2444" s="37"/>
      <c r="F2444" s="37"/>
      <c r="G2444" s="36"/>
      <c r="H2444" s="36"/>
      <c r="I2444" s="36"/>
      <c r="J2444" s="36"/>
      <c r="K2444" s="37"/>
      <c r="L2444" s="37"/>
      <c r="M2444" s="37"/>
      <c r="N2444" s="38" t="str">
        <f t="shared" si="1216"/>
        <v/>
      </c>
      <c r="O2444" t="str">
        <f t="shared" si="1217"/>
        <v/>
      </c>
      <c r="P2444" t="str">
        <f t="shared" si="1218"/>
        <v/>
      </c>
      <c r="Q2444" t="str">
        <f t="shared" si="1219"/>
        <v/>
      </c>
      <c r="R2444" t="str">
        <f t="shared" si="1220"/>
        <v/>
      </c>
      <c r="S2444" t="str">
        <f t="shared" si="1221"/>
        <v/>
      </c>
      <c r="T2444" s="39" t="str">
        <f t="shared" si="1222"/>
        <v/>
      </c>
      <c r="U2444" s="40">
        <f t="shared" si="1223"/>
        <v>0</v>
      </c>
      <c r="V2444" s="40">
        <f t="shared" si="1224"/>
        <v>0</v>
      </c>
      <c r="W2444" s="40">
        <f t="shared" si="1225"/>
        <v>0</v>
      </c>
      <c r="X2444" t="str">
        <f t="shared" si="1226"/>
        <v/>
      </c>
      <c r="Y2444" s="40">
        <f t="shared" si="1227"/>
        <v>0</v>
      </c>
      <c r="Z2444" s="40">
        <f t="shared" si="1228"/>
        <v>0</v>
      </c>
      <c r="AA2444" s="40">
        <f t="shared" si="1229"/>
        <v>0</v>
      </c>
      <c r="AB2444" s="40">
        <f t="shared" si="1230"/>
        <v>0</v>
      </c>
      <c r="AC2444" s="40">
        <f t="shared" si="1231"/>
        <v>0</v>
      </c>
      <c r="AD2444" s="39">
        <f t="shared" si="1232"/>
        <v>0</v>
      </c>
      <c r="AE2444" s="39">
        <f t="shared" si="1233"/>
        <v>0</v>
      </c>
      <c r="AF2444" t="str">
        <f t="shared" si="1234"/>
        <v/>
      </c>
      <c r="AG2444" t="str">
        <f t="shared" si="1235"/>
        <v/>
      </c>
      <c r="AH2444" t="str">
        <f t="shared" si="1236"/>
        <v/>
      </c>
      <c r="AJ2444" s="41" t="str">
        <f t="shared" si="1237"/>
        <v/>
      </c>
      <c r="AK2444" s="42" t="str">
        <f t="shared" si="1238"/>
        <v/>
      </c>
      <c r="AL2444" s="41" t="str">
        <f t="shared" si="1239"/>
        <v/>
      </c>
      <c r="AM2444" s="41" t="str">
        <f t="shared" si="1240"/>
        <v/>
      </c>
      <c r="AN2444" s="41" t="str">
        <f t="shared" si="1241"/>
        <v/>
      </c>
      <c r="AO2444" s="42" t="str">
        <f t="shared" si="1242"/>
        <v/>
      </c>
      <c r="AP2444" s="41" t="str">
        <f t="shared" si="1243"/>
        <v/>
      </c>
      <c r="AQ2444" s="41" t="str">
        <f t="shared" si="1244"/>
        <v/>
      </c>
      <c r="AR2444" s="41" t="str">
        <f>IF($AQ2444="","",COUNTIFS(L_ChaveCob,$AQ2444,L_Ausencia,"&gt;"&amp;$W2444)+COUNTIFS($AQ$4:$AQ2444,$AQ2444,$W$4:$W2444,$W2444))</f>
        <v/>
      </c>
      <c r="AS2444" s="42">
        <f t="shared" si="1245"/>
        <v>0</v>
      </c>
      <c r="AT2444" s="42">
        <f t="shared" si="1246"/>
        <v>0</v>
      </c>
      <c r="AU2444" s="42">
        <f t="shared" si="1247"/>
        <v>0</v>
      </c>
    </row>
    <row r="2445" spans="1:47" x14ac:dyDescent="0.2">
      <c r="A2445" s="35"/>
      <c r="B2445" s="36"/>
      <c r="C2445" s="36"/>
      <c r="D2445" s="36"/>
      <c r="E2445" s="37"/>
      <c r="F2445" s="37"/>
      <c r="G2445" s="36"/>
      <c r="H2445" s="36"/>
      <c r="I2445" s="36"/>
      <c r="J2445" s="36"/>
      <c r="K2445" s="37"/>
      <c r="L2445" s="37"/>
      <c r="M2445" s="37"/>
      <c r="N2445" s="38" t="str">
        <f t="shared" si="1216"/>
        <v/>
      </c>
      <c r="O2445" t="str">
        <f t="shared" si="1217"/>
        <v/>
      </c>
      <c r="P2445" t="str">
        <f t="shared" si="1218"/>
        <v/>
      </c>
      <c r="Q2445" t="str">
        <f t="shared" si="1219"/>
        <v/>
      </c>
      <c r="R2445" t="str">
        <f t="shared" si="1220"/>
        <v/>
      </c>
      <c r="S2445" t="str">
        <f t="shared" si="1221"/>
        <v/>
      </c>
      <c r="T2445" s="39" t="str">
        <f t="shared" si="1222"/>
        <v/>
      </c>
      <c r="U2445" s="40">
        <f t="shared" si="1223"/>
        <v>0</v>
      </c>
      <c r="V2445" s="40">
        <f t="shared" si="1224"/>
        <v>0</v>
      </c>
      <c r="W2445" s="40">
        <f t="shared" si="1225"/>
        <v>0</v>
      </c>
      <c r="X2445" t="str">
        <f t="shared" si="1226"/>
        <v/>
      </c>
      <c r="Y2445" s="40">
        <f t="shared" si="1227"/>
        <v>0</v>
      </c>
      <c r="Z2445" s="40">
        <f t="shared" si="1228"/>
        <v>0</v>
      </c>
      <c r="AA2445" s="40">
        <f t="shared" si="1229"/>
        <v>0</v>
      </c>
      <c r="AB2445" s="40">
        <f t="shared" si="1230"/>
        <v>0</v>
      </c>
      <c r="AC2445" s="40">
        <f t="shared" si="1231"/>
        <v>0</v>
      </c>
      <c r="AD2445" s="39">
        <f t="shared" si="1232"/>
        <v>0</v>
      </c>
      <c r="AE2445" s="39">
        <f t="shared" si="1233"/>
        <v>0</v>
      </c>
      <c r="AF2445" t="str">
        <f t="shared" si="1234"/>
        <v/>
      </c>
      <c r="AG2445" t="str">
        <f t="shared" si="1235"/>
        <v/>
      </c>
      <c r="AH2445" t="str">
        <f t="shared" si="1236"/>
        <v/>
      </c>
      <c r="AJ2445" s="41" t="str">
        <f t="shared" si="1237"/>
        <v/>
      </c>
      <c r="AK2445" s="42" t="str">
        <f t="shared" si="1238"/>
        <v/>
      </c>
      <c r="AL2445" s="41" t="str">
        <f t="shared" si="1239"/>
        <v/>
      </c>
      <c r="AM2445" s="41" t="str">
        <f t="shared" si="1240"/>
        <v/>
      </c>
      <c r="AN2445" s="41" t="str">
        <f t="shared" si="1241"/>
        <v/>
      </c>
      <c r="AO2445" s="42" t="str">
        <f t="shared" si="1242"/>
        <v/>
      </c>
      <c r="AP2445" s="41" t="str">
        <f t="shared" si="1243"/>
        <v/>
      </c>
      <c r="AQ2445" s="41" t="str">
        <f t="shared" si="1244"/>
        <v/>
      </c>
      <c r="AR2445" s="41" t="str">
        <f>IF($AQ2445="","",COUNTIFS(L_ChaveCob,$AQ2445,L_Ausencia,"&gt;"&amp;$W2445)+COUNTIFS($AQ$4:$AQ2445,$AQ2445,$W$4:$W2445,$W2445))</f>
        <v/>
      </c>
      <c r="AS2445" s="42">
        <f t="shared" si="1245"/>
        <v>0</v>
      </c>
      <c r="AT2445" s="42">
        <f t="shared" si="1246"/>
        <v>0</v>
      </c>
      <c r="AU2445" s="42">
        <f t="shared" si="1247"/>
        <v>0</v>
      </c>
    </row>
    <row r="2446" spans="1:47" x14ac:dyDescent="0.2">
      <c r="A2446" s="35"/>
      <c r="B2446" s="36"/>
      <c r="C2446" s="36"/>
      <c r="D2446" s="36"/>
      <c r="E2446" s="37"/>
      <c r="F2446" s="37"/>
      <c r="G2446" s="36"/>
      <c r="H2446" s="36"/>
      <c r="I2446" s="36"/>
      <c r="J2446" s="36"/>
      <c r="K2446" s="37"/>
      <c r="L2446" s="37"/>
      <c r="M2446" s="37"/>
      <c r="N2446" s="38" t="str">
        <f t="shared" si="1216"/>
        <v/>
      </c>
      <c r="O2446" t="str">
        <f t="shared" si="1217"/>
        <v/>
      </c>
      <c r="P2446" t="str">
        <f t="shared" si="1218"/>
        <v/>
      </c>
      <c r="Q2446" t="str">
        <f t="shared" si="1219"/>
        <v/>
      </c>
      <c r="R2446" t="str">
        <f t="shared" si="1220"/>
        <v/>
      </c>
      <c r="S2446" t="str">
        <f t="shared" si="1221"/>
        <v/>
      </c>
      <c r="T2446" s="39" t="str">
        <f t="shared" si="1222"/>
        <v/>
      </c>
      <c r="U2446" s="40">
        <f t="shared" si="1223"/>
        <v>0</v>
      </c>
      <c r="V2446" s="40">
        <f t="shared" si="1224"/>
        <v>0</v>
      </c>
      <c r="W2446" s="40">
        <f t="shared" si="1225"/>
        <v>0</v>
      </c>
      <c r="X2446" t="str">
        <f t="shared" si="1226"/>
        <v/>
      </c>
      <c r="Y2446" s="40">
        <f t="shared" si="1227"/>
        <v>0</v>
      </c>
      <c r="Z2446" s="40">
        <f t="shared" si="1228"/>
        <v>0</v>
      </c>
      <c r="AA2446" s="40">
        <f t="shared" si="1229"/>
        <v>0</v>
      </c>
      <c r="AB2446" s="40">
        <f t="shared" si="1230"/>
        <v>0</v>
      </c>
      <c r="AC2446" s="40">
        <f t="shared" si="1231"/>
        <v>0</v>
      </c>
      <c r="AD2446" s="39">
        <f t="shared" si="1232"/>
        <v>0</v>
      </c>
      <c r="AE2446" s="39">
        <f t="shared" si="1233"/>
        <v>0</v>
      </c>
      <c r="AF2446" t="str">
        <f t="shared" si="1234"/>
        <v/>
      </c>
      <c r="AG2446" t="str">
        <f t="shared" si="1235"/>
        <v/>
      </c>
      <c r="AH2446" t="str">
        <f t="shared" si="1236"/>
        <v/>
      </c>
      <c r="AJ2446" s="41" t="str">
        <f t="shared" si="1237"/>
        <v/>
      </c>
      <c r="AK2446" s="42" t="str">
        <f t="shared" si="1238"/>
        <v/>
      </c>
      <c r="AL2446" s="41" t="str">
        <f t="shared" si="1239"/>
        <v/>
      </c>
      <c r="AM2446" s="41" t="str">
        <f t="shared" si="1240"/>
        <v/>
      </c>
      <c r="AN2446" s="41" t="str">
        <f t="shared" si="1241"/>
        <v/>
      </c>
      <c r="AO2446" s="42" t="str">
        <f t="shared" si="1242"/>
        <v/>
      </c>
      <c r="AP2446" s="41" t="str">
        <f t="shared" si="1243"/>
        <v/>
      </c>
      <c r="AQ2446" s="41" t="str">
        <f t="shared" si="1244"/>
        <v/>
      </c>
      <c r="AR2446" s="41" t="str">
        <f>IF($AQ2446="","",COUNTIFS(L_ChaveCob,$AQ2446,L_Ausencia,"&gt;"&amp;$W2446)+COUNTIFS($AQ$4:$AQ2446,$AQ2446,$W$4:$W2446,$W2446))</f>
        <v/>
      </c>
      <c r="AS2446" s="42">
        <f t="shared" si="1245"/>
        <v>0</v>
      </c>
      <c r="AT2446" s="42">
        <f t="shared" si="1246"/>
        <v>0</v>
      </c>
      <c r="AU2446" s="42">
        <f t="shared" si="1247"/>
        <v>0</v>
      </c>
    </row>
    <row r="2447" spans="1:47" x14ac:dyDescent="0.2">
      <c r="A2447" s="35"/>
      <c r="B2447" s="36"/>
      <c r="C2447" s="36"/>
      <c r="D2447" s="36"/>
      <c r="E2447" s="37"/>
      <c r="F2447" s="37"/>
      <c r="G2447" s="36"/>
      <c r="H2447" s="36"/>
      <c r="I2447" s="36"/>
      <c r="J2447" s="36"/>
      <c r="K2447" s="37"/>
      <c r="L2447" s="37"/>
      <c r="M2447" s="37"/>
      <c r="N2447" s="38" t="str">
        <f t="shared" si="1216"/>
        <v/>
      </c>
      <c r="O2447" t="str">
        <f t="shared" si="1217"/>
        <v/>
      </c>
      <c r="P2447" t="str">
        <f t="shared" si="1218"/>
        <v/>
      </c>
      <c r="Q2447" t="str">
        <f t="shared" si="1219"/>
        <v/>
      </c>
      <c r="R2447" t="str">
        <f t="shared" si="1220"/>
        <v/>
      </c>
      <c r="S2447" t="str">
        <f t="shared" si="1221"/>
        <v/>
      </c>
      <c r="T2447" s="39" t="str">
        <f t="shared" si="1222"/>
        <v/>
      </c>
      <c r="U2447" s="40">
        <f t="shared" si="1223"/>
        <v>0</v>
      </c>
      <c r="V2447" s="40">
        <f t="shared" si="1224"/>
        <v>0</v>
      </c>
      <c r="W2447" s="40">
        <f t="shared" si="1225"/>
        <v>0</v>
      </c>
      <c r="X2447" t="str">
        <f t="shared" si="1226"/>
        <v/>
      </c>
      <c r="Y2447" s="40">
        <f t="shared" si="1227"/>
        <v>0</v>
      </c>
      <c r="Z2447" s="40">
        <f t="shared" si="1228"/>
        <v>0</v>
      </c>
      <c r="AA2447" s="40">
        <f t="shared" si="1229"/>
        <v>0</v>
      </c>
      <c r="AB2447" s="40">
        <f t="shared" si="1230"/>
        <v>0</v>
      </c>
      <c r="AC2447" s="40">
        <f t="shared" si="1231"/>
        <v>0</v>
      </c>
      <c r="AD2447" s="39">
        <f t="shared" si="1232"/>
        <v>0</v>
      </c>
      <c r="AE2447" s="39">
        <f t="shared" si="1233"/>
        <v>0</v>
      </c>
      <c r="AF2447" t="str">
        <f t="shared" si="1234"/>
        <v/>
      </c>
      <c r="AG2447" t="str">
        <f t="shared" si="1235"/>
        <v/>
      </c>
      <c r="AH2447" t="str">
        <f t="shared" si="1236"/>
        <v/>
      </c>
      <c r="AJ2447" s="41" t="str">
        <f t="shared" si="1237"/>
        <v/>
      </c>
      <c r="AK2447" s="42" t="str">
        <f t="shared" si="1238"/>
        <v/>
      </c>
      <c r="AL2447" s="41" t="str">
        <f t="shared" si="1239"/>
        <v/>
      </c>
      <c r="AM2447" s="41" t="str">
        <f t="shared" si="1240"/>
        <v/>
      </c>
      <c r="AN2447" s="41" t="str">
        <f t="shared" si="1241"/>
        <v/>
      </c>
      <c r="AO2447" s="42" t="str">
        <f t="shared" si="1242"/>
        <v/>
      </c>
      <c r="AP2447" s="41" t="str">
        <f t="shared" si="1243"/>
        <v/>
      </c>
      <c r="AQ2447" s="41" t="str">
        <f t="shared" si="1244"/>
        <v/>
      </c>
      <c r="AR2447" s="41" t="str">
        <f>IF($AQ2447="","",COUNTIFS(L_ChaveCob,$AQ2447,L_Ausencia,"&gt;"&amp;$W2447)+COUNTIFS($AQ$4:$AQ2447,$AQ2447,$W$4:$W2447,$W2447))</f>
        <v/>
      </c>
      <c r="AS2447" s="42">
        <f t="shared" si="1245"/>
        <v>0</v>
      </c>
      <c r="AT2447" s="42">
        <f t="shared" si="1246"/>
        <v>0</v>
      </c>
      <c r="AU2447" s="42">
        <f t="shared" si="1247"/>
        <v>0</v>
      </c>
    </row>
    <row r="2448" spans="1:47" x14ac:dyDescent="0.2">
      <c r="A2448" s="35"/>
      <c r="B2448" s="36"/>
      <c r="C2448" s="36"/>
      <c r="D2448" s="36"/>
      <c r="E2448" s="37"/>
      <c r="F2448" s="37"/>
      <c r="G2448" s="36"/>
      <c r="H2448" s="36"/>
      <c r="I2448" s="36"/>
      <c r="J2448" s="36"/>
      <c r="K2448" s="37"/>
      <c r="L2448" s="37"/>
      <c r="M2448" s="37"/>
      <c r="N2448" s="38" t="str">
        <f t="shared" si="1216"/>
        <v/>
      </c>
      <c r="O2448" t="str">
        <f t="shared" si="1217"/>
        <v/>
      </c>
      <c r="P2448" t="str">
        <f t="shared" si="1218"/>
        <v/>
      </c>
      <c r="Q2448" t="str">
        <f t="shared" si="1219"/>
        <v/>
      </c>
      <c r="R2448" t="str">
        <f t="shared" si="1220"/>
        <v/>
      </c>
      <c r="S2448" t="str">
        <f t="shared" si="1221"/>
        <v/>
      </c>
      <c r="T2448" s="39" t="str">
        <f t="shared" si="1222"/>
        <v/>
      </c>
      <c r="U2448" s="40">
        <f t="shared" si="1223"/>
        <v>0</v>
      </c>
      <c r="V2448" s="40">
        <f t="shared" si="1224"/>
        <v>0</v>
      </c>
      <c r="W2448" s="40">
        <f t="shared" si="1225"/>
        <v>0</v>
      </c>
      <c r="X2448" t="str">
        <f t="shared" si="1226"/>
        <v/>
      </c>
      <c r="Y2448" s="40">
        <f t="shared" si="1227"/>
        <v>0</v>
      </c>
      <c r="Z2448" s="40">
        <f t="shared" si="1228"/>
        <v>0</v>
      </c>
      <c r="AA2448" s="40">
        <f t="shared" si="1229"/>
        <v>0</v>
      </c>
      <c r="AB2448" s="40">
        <f t="shared" si="1230"/>
        <v>0</v>
      </c>
      <c r="AC2448" s="40">
        <f t="shared" si="1231"/>
        <v>0</v>
      </c>
      <c r="AD2448" s="39">
        <f t="shared" si="1232"/>
        <v>0</v>
      </c>
      <c r="AE2448" s="39">
        <f t="shared" si="1233"/>
        <v>0</v>
      </c>
      <c r="AF2448" t="str">
        <f t="shared" si="1234"/>
        <v/>
      </c>
      <c r="AG2448" t="str">
        <f t="shared" si="1235"/>
        <v/>
      </c>
      <c r="AH2448" t="str">
        <f t="shared" si="1236"/>
        <v/>
      </c>
      <c r="AJ2448" s="41" t="str">
        <f t="shared" si="1237"/>
        <v/>
      </c>
      <c r="AK2448" s="42" t="str">
        <f t="shared" si="1238"/>
        <v/>
      </c>
      <c r="AL2448" s="41" t="str">
        <f t="shared" si="1239"/>
        <v/>
      </c>
      <c r="AM2448" s="41" t="str">
        <f t="shared" si="1240"/>
        <v/>
      </c>
      <c r="AN2448" s="41" t="str">
        <f t="shared" si="1241"/>
        <v/>
      </c>
      <c r="AO2448" s="42" t="str">
        <f t="shared" si="1242"/>
        <v/>
      </c>
      <c r="AP2448" s="41" t="str">
        <f t="shared" si="1243"/>
        <v/>
      </c>
      <c r="AQ2448" s="41" t="str">
        <f t="shared" si="1244"/>
        <v/>
      </c>
      <c r="AR2448" s="41" t="str">
        <f>IF($AQ2448="","",COUNTIFS(L_ChaveCob,$AQ2448,L_Ausencia,"&gt;"&amp;$W2448)+COUNTIFS($AQ$4:$AQ2448,$AQ2448,$W$4:$W2448,$W2448))</f>
        <v/>
      </c>
      <c r="AS2448" s="42">
        <f t="shared" si="1245"/>
        <v>0</v>
      </c>
      <c r="AT2448" s="42">
        <f t="shared" si="1246"/>
        <v>0</v>
      </c>
      <c r="AU2448" s="42">
        <f t="shared" si="1247"/>
        <v>0</v>
      </c>
    </row>
    <row r="2449" spans="1:47" x14ac:dyDescent="0.2">
      <c r="A2449" s="35"/>
      <c r="B2449" s="36"/>
      <c r="C2449" s="36"/>
      <c r="D2449" s="36"/>
      <c r="E2449" s="37"/>
      <c r="F2449" s="37"/>
      <c r="G2449" s="36"/>
      <c r="H2449" s="36"/>
      <c r="I2449" s="36"/>
      <c r="J2449" s="36"/>
      <c r="K2449" s="37"/>
      <c r="L2449" s="37"/>
      <c r="M2449" s="37"/>
      <c r="N2449" s="38" t="str">
        <f t="shared" si="1216"/>
        <v/>
      </c>
      <c r="O2449" t="str">
        <f t="shared" si="1217"/>
        <v/>
      </c>
      <c r="P2449" t="str">
        <f t="shared" si="1218"/>
        <v/>
      </c>
      <c r="Q2449" t="str">
        <f t="shared" si="1219"/>
        <v/>
      </c>
      <c r="R2449" t="str">
        <f t="shared" si="1220"/>
        <v/>
      </c>
      <c r="S2449" t="str">
        <f t="shared" si="1221"/>
        <v/>
      </c>
      <c r="T2449" s="39" t="str">
        <f t="shared" si="1222"/>
        <v/>
      </c>
      <c r="U2449" s="40">
        <f t="shared" si="1223"/>
        <v>0</v>
      </c>
      <c r="V2449" s="40">
        <f t="shared" si="1224"/>
        <v>0</v>
      </c>
      <c r="W2449" s="40">
        <f t="shared" si="1225"/>
        <v>0</v>
      </c>
      <c r="X2449" t="str">
        <f t="shared" si="1226"/>
        <v/>
      </c>
      <c r="Y2449" s="40">
        <f t="shared" si="1227"/>
        <v>0</v>
      </c>
      <c r="Z2449" s="40">
        <f t="shared" si="1228"/>
        <v>0</v>
      </c>
      <c r="AA2449" s="40">
        <f t="shared" si="1229"/>
        <v>0</v>
      </c>
      <c r="AB2449" s="40">
        <f t="shared" si="1230"/>
        <v>0</v>
      </c>
      <c r="AC2449" s="40">
        <f t="shared" si="1231"/>
        <v>0</v>
      </c>
      <c r="AD2449" s="39">
        <f t="shared" si="1232"/>
        <v>0</v>
      </c>
      <c r="AE2449" s="39">
        <f t="shared" si="1233"/>
        <v>0</v>
      </c>
      <c r="AF2449" t="str">
        <f t="shared" si="1234"/>
        <v/>
      </c>
      <c r="AG2449" t="str">
        <f t="shared" si="1235"/>
        <v/>
      </c>
      <c r="AH2449" t="str">
        <f t="shared" si="1236"/>
        <v/>
      </c>
      <c r="AJ2449" s="41" t="str">
        <f t="shared" si="1237"/>
        <v/>
      </c>
      <c r="AK2449" s="42" t="str">
        <f t="shared" si="1238"/>
        <v/>
      </c>
      <c r="AL2449" s="41" t="str">
        <f t="shared" si="1239"/>
        <v/>
      </c>
      <c r="AM2449" s="41" t="str">
        <f t="shared" si="1240"/>
        <v/>
      </c>
      <c r="AN2449" s="41" t="str">
        <f t="shared" si="1241"/>
        <v/>
      </c>
      <c r="AO2449" s="42" t="str">
        <f t="shared" si="1242"/>
        <v/>
      </c>
      <c r="AP2449" s="41" t="str">
        <f t="shared" si="1243"/>
        <v/>
      </c>
      <c r="AQ2449" s="41" t="str">
        <f t="shared" si="1244"/>
        <v/>
      </c>
      <c r="AR2449" s="41" t="str">
        <f>IF($AQ2449="","",COUNTIFS(L_ChaveCob,$AQ2449,L_Ausencia,"&gt;"&amp;$W2449)+COUNTIFS($AQ$4:$AQ2449,$AQ2449,$W$4:$W2449,$W2449))</f>
        <v/>
      </c>
      <c r="AS2449" s="42">
        <f t="shared" si="1245"/>
        <v>0</v>
      </c>
      <c r="AT2449" s="42">
        <f t="shared" si="1246"/>
        <v>0</v>
      </c>
      <c r="AU2449" s="42">
        <f t="shared" si="1247"/>
        <v>0</v>
      </c>
    </row>
    <row r="2450" spans="1:47" x14ac:dyDescent="0.2">
      <c r="A2450" s="35"/>
      <c r="B2450" s="36"/>
      <c r="C2450" s="36"/>
      <c r="D2450" s="36"/>
      <c r="E2450" s="37"/>
      <c r="F2450" s="37"/>
      <c r="G2450" s="36"/>
      <c r="H2450" s="36"/>
      <c r="I2450" s="36"/>
      <c r="J2450" s="36"/>
      <c r="K2450" s="37"/>
      <c r="L2450" s="37"/>
      <c r="M2450" s="37"/>
      <c r="N2450" s="38" t="str">
        <f t="shared" si="1216"/>
        <v/>
      </c>
      <c r="O2450" t="str">
        <f t="shared" si="1217"/>
        <v/>
      </c>
      <c r="P2450" t="str">
        <f t="shared" si="1218"/>
        <v/>
      </c>
      <c r="Q2450" t="str">
        <f t="shared" si="1219"/>
        <v/>
      </c>
      <c r="R2450" t="str">
        <f t="shared" si="1220"/>
        <v/>
      </c>
      <c r="S2450" t="str">
        <f t="shared" si="1221"/>
        <v/>
      </c>
      <c r="T2450" s="39" t="str">
        <f t="shared" si="1222"/>
        <v/>
      </c>
      <c r="U2450" s="40">
        <f t="shared" si="1223"/>
        <v>0</v>
      </c>
      <c r="V2450" s="40">
        <f t="shared" si="1224"/>
        <v>0</v>
      </c>
      <c r="W2450" s="40">
        <f t="shared" si="1225"/>
        <v>0</v>
      </c>
      <c r="X2450" t="str">
        <f t="shared" si="1226"/>
        <v/>
      </c>
      <c r="Y2450" s="40">
        <f t="shared" si="1227"/>
        <v>0</v>
      </c>
      <c r="Z2450" s="40">
        <f t="shared" si="1228"/>
        <v>0</v>
      </c>
      <c r="AA2450" s="40">
        <f t="shared" si="1229"/>
        <v>0</v>
      </c>
      <c r="AB2450" s="40">
        <f t="shared" si="1230"/>
        <v>0</v>
      </c>
      <c r="AC2450" s="40">
        <f t="shared" si="1231"/>
        <v>0</v>
      </c>
      <c r="AD2450" s="39">
        <f t="shared" si="1232"/>
        <v>0</v>
      </c>
      <c r="AE2450" s="39">
        <f t="shared" si="1233"/>
        <v>0</v>
      </c>
      <c r="AF2450" t="str">
        <f t="shared" si="1234"/>
        <v/>
      </c>
      <c r="AG2450" t="str">
        <f t="shared" si="1235"/>
        <v/>
      </c>
      <c r="AH2450" t="str">
        <f t="shared" si="1236"/>
        <v/>
      </c>
      <c r="AJ2450" s="41" t="str">
        <f t="shared" si="1237"/>
        <v/>
      </c>
      <c r="AK2450" s="42" t="str">
        <f t="shared" si="1238"/>
        <v/>
      </c>
      <c r="AL2450" s="41" t="str">
        <f t="shared" si="1239"/>
        <v/>
      </c>
      <c r="AM2450" s="41" t="str">
        <f t="shared" si="1240"/>
        <v/>
      </c>
      <c r="AN2450" s="41" t="str">
        <f t="shared" si="1241"/>
        <v/>
      </c>
      <c r="AO2450" s="42" t="str">
        <f t="shared" si="1242"/>
        <v/>
      </c>
      <c r="AP2450" s="41" t="str">
        <f t="shared" si="1243"/>
        <v/>
      </c>
      <c r="AQ2450" s="41" t="str">
        <f t="shared" si="1244"/>
        <v/>
      </c>
      <c r="AR2450" s="41" t="str">
        <f>IF($AQ2450="","",COUNTIFS(L_ChaveCob,$AQ2450,L_Ausencia,"&gt;"&amp;$W2450)+COUNTIFS($AQ$4:$AQ2450,$AQ2450,$W$4:$W2450,$W2450))</f>
        <v/>
      </c>
      <c r="AS2450" s="42">
        <f t="shared" si="1245"/>
        <v>0</v>
      </c>
      <c r="AT2450" s="42">
        <f t="shared" si="1246"/>
        <v>0</v>
      </c>
      <c r="AU2450" s="42">
        <f t="shared" si="1247"/>
        <v>0</v>
      </c>
    </row>
    <row r="2451" spans="1:47" x14ac:dyDescent="0.2">
      <c r="A2451" s="35"/>
      <c r="B2451" s="36"/>
      <c r="C2451" s="36"/>
      <c r="D2451" s="36"/>
      <c r="E2451" s="37"/>
      <c r="F2451" s="37"/>
      <c r="G2451" s="36"/>
      <c r="H2451" s="36"/>
      <c r="I2451" s="36"/>
      <c r="J2451" s="36"/>
      <c r="K2451" s="37"/>
      <c r="L2451" s="37"/>
      <c r="M2451" s="37"/>
      <c r="N2451" s="38" t="str">
        <f t="shared" si="1216"/>
        <v/>
      </c>
      <c r="O2451" t="str">
        <f t="shared" si="1217"/>
        <v/>
      </c>
      <c r="P2451" t="str">
        <f t="shared" si="1218"/>
        <v/>
      </c>
      <c r="Q2451" t="str">
        <f t="shared" si="1219"/>
        <v/>
      </c>
      <c r="R2451" t="str">
        <f t="shared" si="1220"/>
        <v/>
      </c>
      <c r="S2451" t="str">
        <f t="shared" si="1221"/>
        <v/>
      </c>
      <c r="T2451" s="39" t="str">
        <f t="shared" si="1222"/>
        <v/>
      </c>
      <c r="U2451" s="40">
        <f t="shared" si="1223"/>
        <v>0</v>
      </c>
      <c r="V2451" s="40">
        <f t="shared" si="1224"/>
        <v>0</v>
      </c>
      <c r="W2451" s="40">
        <f t="shared" si="1225"/>
        <v>0</v>
      </c>
      <c r="X2451" t="str">
        <f t="shared" si="1226"/>
        <v/>
      </c>
      <c r="Y2451" s="40">
        <f t="shared" si="1227"/>
        <v>0</v>
      </c>
      <c r="Z2451" s="40">
        <f t="shared" si="1228"/>
        <v>0</v>
      </c>
      <c r="AA2451" s="40">
        <f t="shared" si="1229"/>
        <v>0</v>
      </c>
      <c r="AB2451" s="40">
        <f t="shared" si="1230"/>
        <v>0</v>
      </c>
      <c r="AC2451" s="40">
        <f t="shared" si="1231"/>
        <v>0</v>
      </c>
      <c r="AD2451" s="39">
        <f t="shared" si="1232"/>
        <v>0</v>
      </c>
      <c r="AE2451" s="39">
        <f t="shared" si="1233"/>
        <v>0</v>
      </c>
      <c r="AF2451" t="str">
        <f t="shared" si="1234"/>
        <v/>
      </c>
      <c r="AG2451" t="str">
        <f t="shared" si="1235"/>
        <v/>
      </c>
      <c r="AH2451" t="str">
        <f t="shared" si="1236"/>
        <v/>
      </c>
      <c r="AJ2451" s="41" t="str">
        <f t="shared" si="1237"/>
        <v/>
      </c>
      <c r="AK2451" s="42" t="str">
        <f t="shared" si="1238"/>
        <v/>
      </c>
      <c r="AL2451" s="41" t="str">
        <f t="shared" si="1239"/>
        <v/>
      </c>
      <c r="AM2451" s="41" t="str">
        <f t="shared" si="1240"/>
        <v/>
      </c>
      <c r="AN2451" s="41" t="str">
        <f t="shared" si="1241"/>
        <v/>
      </c>
      <c r="AO2451" s="42" t="str">
        <f t="shared" si="1242"/>
        <v/>
      </c>
      <c r="AP2451" s="41" t="str">
        <f t="shared" si="1243"/>
        <v/>
      </c>
      <c r="AQ2451" s="41" t="str">
        <f t="shared" si="1244"/>
        <v/>
      </c>
      <c r="AR2451" s="41" t="str">
        <f>IF($AQ2451="","",COUNTIFS(L_ChaveCob,$AQ2451,L_Ausencia,"&gt;"&amp;$W2451)+COUNTIFS($AQ$4:$AQ2451,$AQ2451,$W$4:$W2451,$W2451))</f>
        <v/>
      </c>
      <c r="AS2451" s="42">
        <f t="shared" si="1245"/>
        <v>0</v>
      </c>
      <c r="AT2451" s="42">
        <f t="shared" si="1246"/>
        <v>0</v>
      </c>
      <c r="AU2451" s="42">
        <f t="shared" si="1247"/>
        <v>0</v>
      </c>
    </row>
    <row r="2452" spans="1:47" x14ac:dyDescent="0.2">
      <c r="A2452" s="35"/>
      <c r="B2452" s="36"/>
      <c r="C2452" s="36"/>
      <c r="D2452" s="36"/>
      <c r="E2452" s="37"/>
      <c r="F2452" s="37"/>
      <c r="G2452" s="36"/>
      <c r="H2452" s="36"/>
      <c r="I2452" s="36"/>
      <c r="J2452" s="36"/>
      <c r="K2452" s="37"/>
      <c r="L2452" s="37"/>
      <c r="M2452" s="37"/>
      <c r="N2452" s="38" t="str">
        <f t="shared" si="1216"/>
        <v/>
      </c>
      <c r="O2452" t="str">
        <f t="shared" si="1217"/>
        <v/>
      </c>
      <c r="P2452" t="str">
        <f t="shared" si="1218"/>
        <v/>
      </c>
      <c r="Q2452" t="str">
        <f t="shared" si="1219"/>
        <v/>
      </c>
      <c r="R2452" t="str">
        <f t="shared" si="1220"/>
        <v/>
      </c>
      <c r="S2452" t="str">
        <f t="shared" si="1221"/>
        <v/>
      </c>
      <c r="T2452" s="39" t="str">
        <f t="shared" si="1222"/>
        <v/>
      </c>
      <c r="U2452" s="40">
        <f t="shared" si="1223"/>
        <v>0</v>
      </c>
      <c r="V2452" s="40">
        <f t="shared" si="1224"/>
        <v>0</v>
      </c>
      <c r="W2452" s="40">
        <f t="shared" si="1225"/>
        <v>0</v>
      </c>
      <c r="X2452" t="str">
        <f t="shared" si="1226"/>
        <v/>
      </c>
      <c r="Y2452" s="40">
        <f t="shared" si="1227"/>
        <v>0</v>
      </c>
      <c r="Z2452" s="40">
        <f t="shared" si="1228"/>
        <v>0</v>
      </c>
      <c r="AA2452" s="40">
        <f t="shared" si="1229"/>
        <v>0</v>
      </c>
      <c r="AB2452" s="40">
        <f t="shared" si="1230"/>
        <v>0</v>
      </c>
      <c r="AC2452" s="40">
        <f t="shared" si="1231"/>
        <v>0</v>
      </c>
      <c r="AD2452" s="39">
        <f t="shared" si="1232"/>
        <v>0</v>
      </c>
      <c r="AE2452" s="39">
        <f t="shared" si="1233"/>
        <v>0</v>
      </c>
      <c r="AF2452" t="str">
        <f t="shared" si="1234"/>
        <v/>
      </c>
      <c r="AG2452" t="str">
        <f t="shared" si="1235"/>
        <v/>
      </c>
      <c r="AH2452" t="str">
        <f t="shared" si="1236"/>
        <v/>
      </c>
      <c r="AJ2452" s="41" t="str">
        <f t="shared" si="1237"/>
        <v/>
      </c>
      <c r="AK2452" s="42" t="str">
        <f t="shared" si="1238"/>
        <v/>
      </c>
      <c r="AL2452" s="41" t="str">
        <f t="shared" si="1239"/>
        <v/>
      </c>
      <c r="AM2452" s="41" t="str">
        <f t="shared" si="1240"/>
        <v/>
      </c>
      <c r="AN2452" s="41" t="str">
        <f t="shared" si="1241"/>
        <v/>
      </c>
      <c r="AO2452" s="42" t="str">
        <f t="shared" si="1242"/>
        <v/>
      </c>
      <c r="AP2452" s="41" t="str">
        <f t="shared" si="1243"/>
        <v/>
      </c>
      <c r="AQ2452" s="41" t="str">
        <f t="shared" si="1244"/>
        <v/>
      </c>
      <c r="AR2452" s="41" t="str">
        <f>IF($AQ2452="","",COUNTIFS(L_ChaveCob,$AQ2452,L_Ausencia,"&gt;"&amp;$W2452)+COUNTIFS($AQ$4:$AQ2452,$AQ2452,$W$4:$W2452,$W2452))</f>
        <v/>
      </c>
      <c r="AS2452" s="42">
        <f t="shared" si="1245"/>
        <v>0</v>
      </c>
      <c r="AT2452" s="42">
        <f t="shared" si="1246"/>
        <v>0</v>
      </c>
      <c r="AU2452" s="42">
        <f t="shared" si="1247"/>
        <v>0</v>
      </c>
    </row>
    <row r="2453" spans="1:47" x14ac:dyDescent="0.2">
      <c r="A2453" s="35"/>
      <c r="B2453" s="36"/>
      <c r="C2453" s="36"/>
      <c r="D2453" s="36"/>
      <c r="E2453" s="37"/>
      <c r="F2453" s="37"/>
      <c r="G2453" s="36"/>
      <c r="H2453" s="36"/>
      <c r="I2453" s="36"/>
      <c r="J2453" s="36"/>
      <c r="K2453" s="37"/>
      <c r="L2453" s="37"/>
      <c r="M2453" s="37"/>
      <c r="N2453" s="38" t="str">
        <f t="shared" si="1216"/>
        <v/>
      </c>
      <c r="O2453" t="str">
        <f t="shared" si="1217"/>
        <v/>
      </c>
      <c r="P2453" t="str">
        <f t="shared" si="1218"/>
        <v/>
      </c>
      <c r="Q2453" t="str">
        <f t="shared" si="1219"/>
        <v/>
      </c>
      <c r="R2453" t="str">
        <f t="shared" si="1220"/>
        <v/>
      </c>
      <c r="S2453" t="str">
        <f t="shared" si="1221"/>
        <v/>
      </c>
      <c r="T2453" s="39" t="str">
        <f t="shared" si="1222"/>
        <v/>
      </c>
      <c r="U2453" s="40">
        <f t="shared" si="1223"/>
        <v>0</v>
      </c>
      <c r="V2453" s="40">
        <f t="shared" si="1224"/>
        <v>0</v>
      </c>
      <c r="W2453" s="40">
        <f t="shared" si="1225"/>
        <v>0</v>
      </c>
      <c r="X2453" t="str">
        <f t="shared" si="1226"/>
        <v/>
      </c>
      <c r="Y2453" s="40">
        <f t="shared" si="1227"/>
        <v>0</v>
      </c>
      <c r="Z2453" s="40">
        <f t="shared" si="1228"/>
        <v>0</v>
      </c>
      <c r="AA2453" s="40">
        <f t="shared" si="1229"/>
        <v>0</v>
      </c>
      <c r="AB2453" s="40">
        <f t="shared" si="1230"/>
        <v>0</v>
      </c>
      <c r="AC2453" s="40">
        <f t="shared" si="1231"/>
        <v>0</v>
      </c>
      <c r="AD2453" s="39">
        <f t="shared" si="1232"/>
        <v>0</v>
      </c>
      <c r="AE2453" s="39">
        <f t="shared" si="1233"/>
        <v>0</v>
      </c>
      <c r="AF2453" t="str">
        <f t="shared" si="1234"/>
        <v/>
      </c>
      <c r="AG2453" t="str">
        <f t="shared" si="1235"/>
        <v/>
      </c>
      <c r="AH2453" t="str">
        <f t="shared" si="1236"/>
        <v/>
      </c>
      <c r="AJ2453" s="41" t="str">
        <f t="shared" si="1237"/>
        <v/>
      </c>
      <c r="AK2453" s="42" t="str">
        <f t="shared" si="1238"/>
        <v/>
      </c>
      <c r="AL2453" s="41" t="str">
        <f t="shared" si="1239"/>
        <v/>
      </c>
      <c r="AM2453" s="41" t="str">
        <f t="shared" si="1240"/>
        <v/>
      </c>
      <c r="AN2453" s="41" t="str">
        <f t="shared" si="1241"/>
        <v/>
      </c>
      <c r="AO2453" s="42" t="str">
        <f t="shared" si="1242"/>
        <v/>
      </c>
      <c r="AP2453" s="41" t="str">
        <f t="shared" si="1243"/>
        <v/>
      </c>
      <c r="AQ2453" s="41" t="str">
        <f t="shared" si="1244"/>
        <v/>
      </c>
      <c r="AR2453" s="41" t="str">
        <f>IF($AQ2453="","",COUNTIFS(L_ChaveCob,$AQ2453,L_Ausencia,"&gt;"&amp;$W2453)+COUNTIFS($AQ$4:$AQ2453,$AQ2453,$W$4:$W2453,$W2453))</f>
        <v/>
      </c>
      <c r="AS2453" s="42">
        <f t="shared" si="1245"/>
        <v>0</v>
      </c>
      <c r="AT2453" s="42">
        <f t="shared" si="1246"/>
        <v>0</v>
      </c>
      <c r="AU2453" s="42">
        <f t="shared" si="1247"/>
        <v>0</v>
      </c>
    </row>
    <row r="2454" spans="1:47" x14ac:dyDescent="0.2">
      <c r="A2454" s="35"/>
      <c r="B2454" s="36"/>
      <c r="C2454" s="36"/>
      <c r="D2454" s="36"/>
      <c r="E2454" s="37"/>
      <c r="F2454" s="37"/>
      <c r="G2454" s="36"/>
      <c r="H2454" s="36"/>
      <c r="I2454" s="36"/>
      <c r="J2454" s="36"/>
      <c r="K2454" s="37"/>
      <c r="L2454" s="37"/>
      <c r="M2454" s="37"/>
      <c r="N2454" s="38" t="str">
        <f t="shared" si="1216"/>
        <v/>
      </c>
      <c r="O2454" t="str">
        <f t="shared" si="1217"/>
        <v/>
      </c>
      <c r="P2454" t="str">
        <f t="shared" si="1218"/>
        <v/>
      </c>
      <c r="Q2454" t="str">
        <f t="shared" si="1219"/>
        <v/>
      </c>
      <c r="R2454" t="str">
        <f t="shared" si="1220"/>
        <v/>
      </c>
      <c r="S2454" t="str">
        <f t="shared" si="1221"/>
        <v/>
      </c>
      <c r="T2454" s="39" t="str">
        <f t="shared" si="1222"/>
        <v/>
      </c>
      <c r="U2454" s="40">
        <f t="shared" si="1223"/>
        <v>0</v>
      </c>
      <c r="V2454" s="40">
        <f t="shared" si="1224"/>
        <v>0</v>
      </c>
      <c r="W2454" s="40">
        <f t="shared" si="1225"/>
        <v>0</v>
      </c>
      <c r="X2454" t="str">
        <f t="shared" si="1226"/>
        <v/>
      </c>
      <c r="Y2454" s="40">
        <f t="shared" si="1227"/>
        <v>0</v>
      </c>
      <c r="Z2454" s="40">
        <f t="shared" si="1228"/>
        <v>0</v>
      </c>
      <c r="AA2454" s="40">
        <f t="shared" si="1229"/>
        <v>0</v>
      </c>
      <c r="AB2454" s="40">
        <f t="shared" si="1230"/>
        <v>0</v>
      </c>
      <c r="AC2454" s="40">
        <f t="shared" si="1231"/>
        <v>0</v>
      </c>
      <c r="AD2454" s="39">
        <f t="shared" si="1232"/>
        <v>0</v>
      </c>
      <c r="AE2454" s="39">
        <f t="shared" si="1233"/>
        <v>0</v>
      </c>
      <c r="AF2454" t="str">
        <f t="shared" si="1234"/>
        <v/>
      </c>
      <c r="AG2454" t="str">
        <f t="shared" si="1235"/>
        <v/>
      </c>
      <c r="AH2454" t="str">
        <f t="shared" si="1236"/>
        <v/>
      </c>
      <c r="AJ2454" s="41" t="str">
        <f t="shared" si="1237"/>
        <v/>
      </c>
      <c r="AK2454" s="42" t="str">
        <f t="shared" si="1238"/>
        <v/>
      </c>
      <c r="AL2454" s="41" t="str">
        <f t="shared" si="1239"/>
        <v/>
      </c>
      <c r="AM2454" s="41" t="str">
        <f t="shared" si="1240"/>
        <v/>
      </c>
      <c r="AN2454" s="41" t="str">
        <f t="shared" si="1241"/>
        <v/>
      </c>
      <c r="AO2454" s="42" t="str">
        <f t="shared" si="1242"/>
        <v/>
      </c>
      <c r="AP2454" s="41" t="str">
        <f t="shared" si="1243"/>
        <v/>
      </c>
      <c r="AQ2454" s="41" t="str">
        <f t="shared" si="1244"/>
        <v/>
      </c>
      <c r="AR2454" s="41" t="str">
        <f>IF($AQ2454="","",COUNTIFS(L_ChaveCob,$AQ2454,L_Ausencia,"&gt;"&amp;$W2454)+COUNTIFS($AQ$4:$AQ2454,$AQ2454,$W$4:$W2454,$W2454))</f>
        <v/>
      </c>
      <c r="AS2454" s="42">
        <f t="shared" si="1245"/>
        <v>0</v>
      </c>
      <c r="AT2454" s="42">
        <f t="shared" si="1246"/>
        <v>0</v>
      </c>
      <c r="AU2454" s="42">
        <f t="shared" si="1247"/>
        <v>0</v>
      </c>
    </row>
    <row r="2455" spans="1:47" x14ac:dyDescent="0.2">
      <c r="A2455" s="35"/>
      <c r="B2455" s="36"/>
      <c r="C2455" s="36"/>
      <c r="D2455" s="36"/>
      <c r="E2455" s="37"/>
      <c r="F2455" s="37"/>
      <c r="G2455" s="36"/>
      <c r="H2455" s="36"/>
      <c r="I2455" s="36"/>
      <c r="J2455" s="36"/>
      <c r="K2455" s="37"/>
      <c r="L2455" s="37"/>
      <c r="M2455" s="37"/>
      <c r="N2455" s="38" t="str">
        <f t="shared" si="1216"/>
        <v/>
      </c>
      <c r="O2455" t="str">
        <f t="shared" si="1217"/>
        <v/>
      </c>
      <c r="P2455" t="str">
        <f t="shared" si="1218"/>
        <v/>
      </c>
      <c r="Q2455" t="str">
        <f t="shared" si="1219"/>
        <v/>
      </c>
      <c r="R2455" t="str">
        <f t="shared" si="1220"/>
        <v/>
      </c>
      <c r="S2455" t="str">
        <f t="shared" si="1221"/>
        <v/>
      </c>
      <c r="T2455" s="39" t="str">
        <f t="shared" si="1222"/>
        <v/>
      </c>
      <c r="U2455" s="40">
        <f t="shared" si="1223"/>
        <v>0</v>
      </c>
      <c r="V2455" s="40">
        <f t="shared" si="1224"/>
        <v>0</v>
      </c>
      <c r="W2455" s="40">
        <f t="shared" si="1225"/>
        <v>0</v>
      </c>
      <c r="X2455" t="str">
        <f t="shared" si="1226"/>
        <v/>
      </c>
      <c r="Y2455" s="40">
        <f t="shared" si="1227"/>
        <v>0</v>
      </c>
      <c r="Z2455" s="40">
        <f t="shared" si="1228"/>
        <v>0</v>
      </c>
      <c r="AA2455" s="40">
        <f t="shared" si="1229"/>
        <v>0</v>
      </c>
      <c r="AB2455" s="40">
        <f t="shared" si="1230"/>
        <v>0</v>
      </c>
      <c r="AC2455" s="40">
        <f t="shared" si="1231"/>
        <v>0</v>
      </c>
      <c r="AD2455" s="39">
        <f t="shared" si="1232"/>
        <v>0</v>
      </c>
      <c r="AE2455" s="39">
        <f t="shared" si="1233"/>
        <v>0</v>
      </c>
      <c r="AF2455" t="str">
        <f t="shared" si="1234"/>
        <v/>
      </c>
      <c r="AG2455" t="str">
        <f t="shared" si="1235"/>
        <v/>
      </c>
      <c r="AH2455" t="str">
        <f t="shared" si="1236"/>
        <v/>
      </c>
      <c r="AJ2455" s="41" t="str">
        <f t="shared" si="1237"/>
        <v/>
      </c>
      <c r="AK2455" s="42" t="str">
        <f t="shared" si="1238"/>
        <v/>
      </c>
      <c r="AL2455" s="41" t="str">
        <f t="shared" si="1239"/>
        <v/>
      </c>
      <c r="AM2455" s="41" t="str">
        <f t="shared" si="1240"/>
        <v/>
      </c>
      <c r="AN2455" s="41" t="str">
        <f t="shared" si="1241"/>
        <v/>
      </c>
      <c r="AO2455" s="42" t="str">
        <f t="shared" si="1242"/>
        <v/>
      </c>
      <c r="AP2455" s="41" t="str">
        <f t="shared" si="1243"/>
        <v/>
      </c>
      <c r="AQ2455" s="41" t="str">
        <f t="shared" si="1244"/>
        <v/>
      </c>
      <c r="AR2455" s="41" t="str">
        <f>IF($AQ2455="","",COUNTIFS(L_ChaveCob,$AQ2455,L_Ausencia,"&gt;"&amp;$W2455)+COUNTIFS($AQ$4:$AQ2455,$AQ2455,$W$4:$W2455,$W2455))</f>
        <v/>
      </c>
      <c r="AS2455" s="42">
        <f t="shared" si="1245"/>
        <v>0</v>
      </c>
      <c r="AT2455" s="42">
        <f t="shared" si="1246"/>
        <v>0</v>
      </c>
      <c r="AU2455" s="42">
        <f t="shared" si="1247"/>
        <v>0</v>
      </c>
    </row>
    <row r="2456" spans="1:47" x14ac:dyDescent="0.2">
      <c r="A2456" s="35"/>
      <c r="B2456" s="36"/>
      <c r="C2456" s="36"/>
      <c r="D2456" s="36"/>
      <c r="E2456" s="37"/>
      <c r="F2456" s="37"/>
      <c r="G2456" s="36"/>
      <c r="H2456" s="36"/>
      <c r="I2456" s="36"/>
      <c r="J2456" s="36"/>
      <c r="K2456" s="37"/>
      <c r="L2456" s="37"/>
      <c r="M2456" s="37"/>
      <c r="N2456" s="38" t="str">
        <f t="shared" si="1216"/>
        <v/>
      </c>
      <c r="O2456" t="str">
        <f t="shared" si="1217"/>
        <v/>
      </c>
      <c r="P2456" t="str">
        <f t="shared" si="1218"/>
        <v/>
      </c>
      <c r="Q2456" t="str">
        <f t="shared" si="1219"/>
        <v/>
      </c>
      <c r="R2456" t="str">
        <f t="shared" si="1220"/>
        <v/>
      </c>
      <c r="S2456" t="str">
        <f t="shared" si="1221"/>
        <v/>
      </c>
      <c r="T2456" s="39" t="str">
        <f t="shared" si="1222"/>
        <v/>
      </c>
      <c r="U2456" s="40">
        <f t="shared" si="1223"/>
        <v>0</v>
      </c>
      <c r="V2456" s="40">
        <f t="shared" si="1224"/>
        <v>0</v>
      </c>
      <c r="W2456" s="40">
        <f t="shared" si="1225"/>
        <v>0</v>
      </c>
      <c r="X2456" t="str">
        <f t="shared" si="1226"/>
        <v/>
      </c>
      <c r="Y2456" s="40">
        <f t="shared" si="1227"/>
        <v>0</v>
      </c>
      <c r="Z2456" s="40">
        <f t="shared" si="1228"/>
        <v>0</v>
      </c>
      <c r="AA2456" s="40">
        <f t="shared" si="1229"/>
        <v>0</v>
      </c>
      <c r="AB2456" s="40">
        <f t="shared" si="1230"/>
        <v>0</v>
      </c>
      <c r="AC2456" s="40">
        <f t="shared" si="1231"/>
        <v>0</v>
      </c>
      <c r="AD2456" s="39">
        <f t="shared" si="1232"/>
        <v>0</v>
      </c>
      <c r="AE2456" s="39">
        <f t="shared" si="1233"/>
        <v>0</v>
      </c>
      <c r="AF2456" t="str">
        <f t="shared" si="1234"/>
        <v/>
      </c>
      <c r="AG2456" t="str">
        <f t="shared" si="1235"/>
        <v/>
      </c>
      <c r="AH2456" t="str">
        <f t="shared" si="1236"/>
        <v/>
      </c>
      <c r="AJ2456" s="41" t="str">
        <f t="shared" si="1237"/>
        <v/>
      </c>
      <c r="AK2456" s="42" t="str">
        <f t="shared" si="1238"/>
        <v/>
      </c>
      <c r="AL2456" s="41" t="str">
        <f t="shared" si="1239"/>
        <v/>
      </c>
      <c r="AM2456" s="41" t="str">
        <f t="shared" si="1240"/>
        <v/>
      </c>
      <c r="AN2456" s="41" t="str">
        <f t="shared" si="1241"/>
        <v/>
      </c>
      <c r="AO2456" s="42" t="str">
        <f t="shared" si="1242"/>
        <v/>
      </c>
      <c r="AP2456" s="41" t="str">
        <f t="shared" si="1243"/>
        <v/>
      </c>
      <c r="AQ2456" s="41" t="str">
        <f t="shared" si="1244"/>
        <v/>
      </c>
      <c r="AR2456" s="41" t="str">
        <f>IF($AQ2456="","",COUNTIFS(L_ChaveCob,$AQ2456,L_Ausencia,"&gt;"&amp;$W2456)+COUNTIFS($AQ$4:$AQ2456,$AQ2456,$W$4:$W2456,$W2456))</f>
        <v/>
      </c>
      <c r="AS2456" s="42">
        <f t="shared" si="1245"/>
        <v>0</v>
      </c>
      <c r="AT2456" s="42">
        <f t="shared" si="1246"/>
        <v>0</v>
      </c>
      <c r="AU2456" s="42">
        <f t="shared" si="1247"/>
        <v>0</v>
      </c>
    </row>
    <row r="2457" spans="1:47" x14ac:dyDescent="0.2">
      <c r="A2457" s="35"/>
      <c r="B2457" s="36"/>
      <c r="C2457" s="36"/>
      <c r="D2457" s="36"/>
      <c r="E2457" s="37"/>
      <c r="F2457" s="37"/>
      <c r="G2457" s="36"/>
      <c r="H2457" s="36"/>
      <c r="I2457" s="36"/>
      <c r="J2457" s="36"/>
      <c r="K2457" s="37"/>
      <c r="L2457" s="37"/>
      <c r="M2457" s="37"/>
      <c r="N2457" s="38" t="str">
        <f t="shared" si="1216"/>
        <v/>
      </c>
      <c r="O2457" t="str">
        <f t="shared" si="1217"/>
        <v/>
      </c>
      <c r="P2457" t="str">
        <f t="shared" si="1218"/>
        <v/>
      </c>
      <c r="Q2457" t="str">
        <f t="shared" si="1219"/>
        <v/>
      </c>
      <c r="R2457" t="str">
        <f t="shared" si="1220"/>
        <v/>
      </c>
      <c r="S2457" t="str">
        <f t="shared" si="1221"/>
        <v/>
      </c>
      <c r="T2457" s="39" t="str">
        <f t="shared" si="1222"/>
        <v/>
      </c>
      <c r="U2457" s="40">
        <f t="shared" si="1223"/>
        <v>0</v>
      </c>
      <c r="V2457" s="40">
        <f t="shared" si="1224"/>
        <v>0</v>
      </c>
      <c r="W2457" s="40">
        <f t="shared" si="1225"/>
        <v>0</v>
      </c>
      <c r="X2457" t="str">
        <f t="shared" si="1226"/>
        <v/>
      </c>
      <c r="Y2457" s="40">
        <f t="shared" si="1227"/>
        <v>0</v>
      </c>
      <c r="Z2457" s="40">
        <f t="shared" si="1228"/>
        <v>0</v>
      </c>
      <c r="AA2457" s="40">
        <f t="shared" si="1229"/>
        <v>0</v>
      </c>
      <c r="AB2457" s="40">
        <f t="shared" si="1230"/>
        <v>0</v>
      </c>
      <c r="AC2457" s="40">
        <f t="shared" si="1231"/>
        <v>0</v>
      </c>
      <c r="AD2457" s="39">
        <f t="shared" si="1232"/>
        <v>0</v>
      </c>
      <c r="AE2457" s="39">
        <f t="shared" si="1233"/>
        <v>0</v>
      </c>
      <c r="AF2457" t="str">
        <f t="shared" si="1234"/>
        <v/>
      </c>
      <c r="AG2457" t="str">
        <f t="shared" si="1235"/>
        <v/>
      </c>
      <c r="AH2457" t="str">
        <f t="shared" si="1236"/>
        <v/>
      </c>
      <c r="AJ2457" s="41" t="str">
        <f t="shared" si="1237"/>
        <v/>
      </c>
      <c r="AK2457" s="42" t="str">
        <f t="shared" si="1238"/>
        <v/>
      </c>
      <c r="AL2457" s="41" t="str">
        <f t="shared" si="1239"/>
        <v/>
      </c>
      <c r="AM2457" s="41" t="str">
        <f t="shared" si="1240"/>
        <v/>
      </c>
      <c r="AN2457" s="41" t="str">
        <f t="shared" si="1241"/>
        <v/>
      </c>
      <c r="AO2457" s="42" t="str">
        <f t="shared" si="1242"/>
        <v/>
      </c>
      <c r="AP2457" s="41" t="str">
        <f t="shared" si="1243"/>
        <v/>
      </c>
      <c r="AQ2457" s="41" t="str">
        <f t="shared" si="1244"/>
        <v/>
      </c>
      <c r="AR2457" s="41" t="str">
        <f>IF($AQ2457="","",COUNTIFS(L_ChaveCob,$AQ2457,L_Ausencia,"&gt;"&amp;$W2457)+COUNTIFS($AQ$4:$AQ2457,$AQ2457,$W$4:$W2457,$W2457))</f>
        <v/>
      </c>
      <c r="AS2457" s="42">
        <f t="shared" si="1245"/>
        <v>0</v>
      </c>
      <c r="AT2457" s="42">
        <f t="shared" si="1246"/>
        <v>0</v>
      </c>
      <c r="AU2457" s="42">
        <f t="shared" si="1247"/>
        <v>0</v>
      </c>
    </row>
    <row r="2458" spans="1:47" x14ac:dyDescent="0.2">
      <c r="A2458" s="35"/>
      <c r="B2458" s="36"/>
      <c r="C2458" s="36"/>
      <c r="D2458" s="36"/>
      <c r="E2458" s="37"/>
      <c r="F2458" s="37"/>
      <c r="G2458" s="36"/>
      <c r="H2458" s="36"/>
      <c r="I2458" s="36"/>
      <c r="J2458" s="36"/>
      <c r="K2458" s="37"/>
      <c r="L2458" s="37"/>
      <c r="M2458" s="37"/>
      <c r="N2458" s="38" t="str">
        <f t="shared" si="1216"/>
        <v/>
      </c>
      <c r="O2458" t="str">
        <f t="shared" si="1217"/>
        <v/>
      </c>
      <c r="P2458" t="str">
        <f t="shared" si="1218"/>
        <v/>
      </c>
      <c r="Q2458" t="str">
        <f t="shared" si="1219"/>
        <v/>
      </c>
      <c r="R2458" t="str">
        <f t="shared" si="1220"/>
        <v/>
      </c>
      <c r="S2458" t="str">
        <f t="shared" si="1221"/>
        <v/>
      </c>
      <c r="T2458" s="39" t="str">
        <f t="shared" si="1222"/>
        <v/>
      </c>
      <c r="U2458" s="40">
        <f t="shared" si="1223"/>
        <v>0</v>
      </c>
      <c r="V2458" s="40">
        <f t="shared" si="1224"/>
        <v>0</v>
      </c>
      <c r="W2458" s="40">
        <f t="shared" si="1225"/>
        <v>0</v>
      </c>
      <c r="X2458" t="str">
        <f t="shared" si="1226"/>
        <v/>
      </c>
      <c r="Y2458" s="40">
        <f t="shared" si="1227"/>
        <v>0</v>
      </c>
      <c r="Z2458" s="40">
        <f t="shared" si="1228"/>
        <v>0</v>
      </c>
      <c r="AA2458" s="40">
        <f t="shared" si="1229"/>
        <v>0</v>
      </c>
      <c r="AB2458" s="40">
        <f t="shared" si="1230"/>
        <v>0</v>
      </c>
      <c r="AC2458" s="40">
        <f t="shared" si="1231"/>
        <v>0</v>
      </c>
      <c r="AD2458" s="39">
        <f t="shared" si="1232"/>
        <v>0</v>
      </c>
      <c r="AE2458" s="39">
        <f t="shared" si="1233"/>
        <v>0</v>
      </c>
      <c r="AF2458" t="str">
        <f t="shared" si="1234"/>
        <v/>
      </c>
      <c r="AG2458" t="str">
        <f t="shared" si="1235"/>
        <v/>
      </c>
      <c r="AH2458" t="str">
        <f t="shared" si="1236"/>
        <v/>
      </c>
      <c r="AJ2458" s="41" t="str">
        <f t="shared" si="1237"/>
        <v/>
      </c>
      <c r="AK2458" s="42" t="str">
        <f t="shared" si="1238"/>
        <v/>
      </c>
      <c r="AL2458" s="41" t="str">
        <f t="shared" si="1239"/>
        <v/>
      </c>
      <c r="AM2458" s="41" t="str">
        <f t="shared" si="1240"/>
        <v/>
      </c>
      <c r="AN2458" s="41" t="str">
        <f t="shared" si="1241"/>
        <v/>
      </c>
      <c r="AO2458" s="42" t="str">
        <f t="shared" si="1242"/>
        <v/>
      </c>
      <c r="AP2458" s="41" t="str">
        <f t="shared" si="1243"/>
        <v/>
      </c>
      <c r="AQ2458" s="41" t="str">
        <f t="shared" si="1244"/>
        <v/>
      </c>
      <c r="AR2458" s="41" t="str">
        <f>IF($AQ2458="","",COUNTIFS(L_ChaveCob,$AQ2458,L_Ausencia,"&gt;"&amp;$W2458)+COUNTIFS($AQ$4:$AQ2458,$AQ2458,$W$4:$W2458,$W2458))</f>
        <v/>
      </c>
      <c r="AS2458" s="42">
        <f t="shared" si="1245"/>
        <v>0</v>
      </c>
      <c r="AT2458" s="42">
        <f t="shared" si="1246"/>
        <v>0</v>
      </c>
      <c r="AU2458" s="42">
        <f t="shared" si="1247"/>
        <v>0</v>
      </c>
    </row>
    <row r="2459" spans="1:47" x14ac:dyDescent="0.2">
      <c r="A2459" s="35"/>
      <c r="B2459" s="36"/>
      <c r="C2459" s="36"/>
      <c r="D2459" s="36"/>
      <c r="E2459" s="37"/>
      <c r="F2459" s="37"/>
      <c r="G2459" s="36"/>
      <c r="H2459" s="36"/>
      <c r="I2459" s="36"/>
      <c r="J2459" s="36"/>
      <c r="K2459" s="37"/>
      <c r="L2459" s="37"/>
      <c r="M2459" s="37"/>
      <c r="N2459" s="38" t="str">
        <f t="shared" si="1216"/>
        <v/>
      </c>
      <c r="O2459" t="str">
        <f t="shared" si="1217"/>
        <v/>
      </c>
      <c r="P2459" t="str">
        <f t="shared" si="1218"/>
        <v/>
      </c>
      <c r="Q2459" t="str">
        <f t="shared" si="1219"/>
        <v/>
      </c>
      <c r="R2459" t="str">
        <f t="shared" si="1220"/>
        <v/>
      </c>
      <c r="S2459" t="str">
        <f t="shared" si="1221"/>
        <v/>
      </c>
      <c r="T2459" s="39" t="str">
        <f t="shared" si="1222"/>
        <v/>
      </c>
      <c r="U2459" s="40">
        <f t="shared" si="1223"/>
        <v>0</v>
      </c>
      <c r="V2459" s="40">
        <f t="shared" si="1224"/>
        <v>0</v>
      </c>
      <c r="W2459" s="40">
        <f t="shared" si="1225"/>
        <v>0</v>
      </c>
      <c r="X2459" t="str">
        <f t="shared" si="1226"/>
        <v/>
      </c>
      <c r="Y2459" s="40">
        <f t="shared" si="1227"/>
        <v>0</v>
      </c>
      <c r="Z2459" s="40">
        <f t="shared" si="1228"/>
        <v>0</v>
      </c>
      <c r="AA2459" s="40">
        <f t="shared" si="1229"/>
        <v>0</v>
      </c>
      <c r="AB2459" s="40">
        <f t="shared" si="1230"/>
        <v>0</v>
      </c>
      <c r="AC2459" s="40">
        <f t="shared" si="1231"/>
        <v>0</v>
      </c>
      <c r="AD2459" s="39">
        <f t="shared" si="1232"/>
        <v>0</v>
      </c>
      <c r="AE2459" s="39">
        <f t="shared" si="1233"/>
        <v>0</v>
      </c>
      <c r="AF2459" t="str">
        <f t="shared" si="1234"/>
        <v/>
      </c>
      <c r="AG2459" t="str">
        <f t="shared" si="1235"/>
        <v/>
      </c>
      <c r="AH2459" t="str">
        <f t="shared" si="1236"/>
        <v/>
      </c>
      <c r="AJ2459" s="41" t="str">
        <f t="shared" si="1237"/>
        <v/>
      </c>
      <c r="AK2459" s="42" t="str">
        <f t="shared" si="1238"/>
        <v/>
      </c>
      <c r="AL2459" s="41" t="str">
        <f t="shared" si="1239"/>
        <v/>
      </c>
      <c r="AM2459" s="41" t="str">
        <f t="shared" si="1240"/>
        <v/>
      </c>
      <c r="AN2459" s="41" t="str">
        <f t="shared" si="1241"/>
        <v/>
      </c>
      <c r="AO2459" s="42" t="str">
        <f t="shared" si="1242"/>
        <v/>
      </c>
      <c r="AP2459" s="41" t="str">
        <f t="shared" si="1243"/>
        <v/>
      </c>
      <c r="AQ2459" s="41" t="str">
        <f t="shared" si="1244"/>
        <v/>
      </c>
      <c r="AR2459" s="41" t="str">
        <f>IF($AQ2459="","",COUNTIFS(L_ChaveCob,$AQ2459,L_Ausencia,"&gt;"&amp;$W2459)+COUNTIFS($AQ$4:$AQ2459,$AQ2459,$W$4:$W2459,$W2459))</f>
        <v/>
      </c>
      <c r="AS2459" s="42">
        <f t="shared" si="1245"/>
        <v>0</v>
      </c>
      <c r="AT2459" s="42">
        <f t="shared" si="1246"/>
        <v>0</v>
      </c>
      <c r="AU2459" s="42">
        <f t="shared" si="1247"/>
        <v>0</v>
      </c>
    </row>
    <row r="2460" spans="1:47" x14ac:dyDescent="0.2">
      <c r="A2460" s="35"/>
      <c r="B2460" s="36"/>
      <c r="C2460" s="36"/>
      <c r="D2460" s="36"/>
      <c r="E2460" s="37"/>
      <c r="F2460" s="37"/>
      <c r="G2460" s="36"/>
      <c r="H2460" s="36"/>
      <c r="I2460" s="36"/>
      <c r="J2460" s="36"/>
      <c r="K2460" s="37"/>
      <c r="L2460" s="37"/>
      <c r="M2460" s="37"/>
      <c r="N2460" s="38" t="str">
        <f t="shared" si="1216"/>
        <v/>
      </c>
      <c r="O2460" t="str">
        <f t="shared" si="1217"/>
        <v/>
      </c>
      <c r="P2460" t="str">
        <f t="shared" si="1218"/>
        <v/>
      </c>
      <c r="Q2460" t="str">
        <f t="shared" si="1219"/>
        <v/>
      </c>
      <c r="R2460" t="str">
        <f t="shared" si="1220"/>
        <v/>
      </c>
      <c r="S2460" t="str">
        <f t="shared" si="1221"/>
        <v/>
      </c>
      <c r="T2460" s="39" t="str">
        <f t="shared" si="1222"/>
        <v/>
      </c>
      <c r="U2460" s="40">
        <f t="shared" si="1223"/>
        <v>0</v>
      </c>
      <c r="V2460" s="40">
        <f t="shared" si="1224"/>
        <v>0</v>
      </c>
      <c r="W2460" s="40">
        <f t="shared" si="1225"/>
        <v>0</v>
      </c>
      <c r="X2460" t="str">
        <f t="shared" si="1226"/>
        <v/>
      </c>
      <c r="Y2460" s="40">
        <f t="shared" si="1227"/>
        <v>0</v>
      </c>
      <c r="Z2460" s="40">
        <f t="shared" si="1228"/>
        <v>0</v>
      </c>
      <c r="AA2460" s="40">
        <f t="shared" si="1229"/>
        <v>0</v>
      </c>
      <c r="AB2460" s="40">
        <f t="shared" si="1230"/>
        <v>0</v>
      </c>
      <c r="AC2460" s="40">
        <f t="shared" si="1231"/>
        <v>0</v>
      </c>
      <c r="AD2460" s="39">
        <f t="shared" si="1232"/>
        <v>0</v>
      </c>
      <c r="AE2460" s="39">
        <f t="shared" si="1233"/>
        <v>0</v>
      </c>
      <c r="AF2460" t="str">
        <f t="shared" si="1234"/>
        <v/>
      </c>
      <c r="AG2460" t="str">
        <f t="shared" si="1235"/>
        <v/>
      </c>
      <c r="AH2460" t="str">
        <f t="shared" si="1236"/>
        <v/>
      </c>
      <c r="AJ2460" s="41" t="str">
        <f t="shared" si="1237"/>
        <v/>
      </c>
      <c r="AK2460" s="42" t="str">
        <f t="shared" si="1238"/>
        <v/>
      </c>
      <c r="AL2460" s="41" t="str">
        <f t="shared" si="1239"/>
        <v/>
      </c>
      <c r="AM2460" s="41" t="str">
        <f t="shared" si="1240"/>
        <v/>
      </c>
      <c r="AN2460" s="41" t="str">
        <f t="shared" si="1241"/>
        <v/>
      </c>
      <c r="AO2460" s="42" t="str">
        <f t="shared" si="1242"/>
        <v/>
      </c>
      <c r="AP2460" s="41" t="str">
        <f t="shared" si="1243"/>
        <v/>
      </c>
      <c r="AQ2460" s="41" t="str">
        <f t="shared" si="1244"/>
        <v/>
      </c>
      <c r="AR2460" s="41" t="str">
        <f>IF($AQ2460="","",COUNTIFS(L_ChaveCob,$AQ2460,L_Ausencia,"&gt;"&amp;$W2460)+COUNTIFS($AQ$4:$AQ2460,$AQ2460,$W$4:$W2460,$W2460))</f>
        <v/>
      </c>
      <c r="AS2460" s="42">
        <f t="shared" si="1245"/>
        <v>0</v>
      </c>
      <c r="AT2460" s="42">
        <f t="shared" si="1246"/>
        <v>0</v>
      </c>
      <c r="AU2460" s="42">
        <f t="shared" si="1247"/>
        <v>0</v>
      </c>
    </row>
    <row r="2461" spans="1:47" x14ac:dyDescent="0.2">
      <c r="A2461" s="35"/>
      <c r="B2461" s="36"/>
      <c r="C2461" s="36"/>
      <c r="D2461" s="36"/>
      <c r="E2461" s="37"/>
      <c r="F2461" s="37"/>
      <c r="G2461" s="36"/>
      <c r="H2461" s="36"/>
      <c r="I2461" s="36"/>
      <c r="J2461" s="36"/>
      <c r="K2461" s="37"/>
      <c r="L2461" s="37"/>
      <c r="M2461" s="37"/>
      <c r="N2461" s="38" t="str">
        <f t="shared" si="1216"/>
        <v/>
      </c>
      <c r="O2461" t="str">
        <f t="shared" si="1217"/>
        <v/>
      </c>
      <c r="P2461" t="str">
        <f t="shared" si="1218"/>
        <v/>
      </c>
      <c r="Q2461" t="str">
        <f t="shared" si="1219"/>
        <v/>
      </c>
      <c r="R2461" t="str">
        <f t="shared" si="1220"/>
        <v/>
      </c>
      <c r="S2461" t="str">
        <f t="shared" si="1221"/>
        <v/>
      </c>
      <c r="T2461" s="39" t="str">
        <f t="shared" si="1222"/>
        <v/>
      </c>
      <c r="U2461" s="40">
        <f t="shared" si="1223"/>
        <v>0</v>
      </c>
      <c r="V2461" s="40">
        <f t="shared" si="1224"/>
        <v>0</v>
      </c>
      <c r="W2461" s="40">
        <f t="shared" si="1225"/>
        <v>0</v>
      </c>
      <c r="X2461" t="str">
        <f t="shared" si="1226"/>
        <v/>
      </c>
      <c r="Y2461" s="40">
        <f t="shared" si="1227"/>
        <v>0</v>
      </c>
      <c r="Z2461" s="40">
        <f t="shared" si="1228"/>
        <v>0</v>
      </c>
      <c r="AA2461" s="40">
        <f t="shared" si="1229"/>
        <v>0</v>
      </c>
      <c r="AB2461" s="40">
        <f t="shared" si="1230"/>
        <v>0</v>
      </c>
      <c r="AC2461" s="40">
        <f t="shared" si="1231"/>
        <v>0</v>
      </c>
      <c r="AD2461" s="39">
        <f t="shared" si="1232"/>
        <v>0</v>
      </c>
      <c r="AE2461" s="39">
        <f t="shared" si="1233"/>
        <v>0</v>
      </c>
      <c r="AF2461" t="str">
        <f t="shared" si="1234"/>
        <v/>
      </c>
      <c r="AG2461" t="str">
        <f t="shared" si="1235"/>
        <v/>
      </c>
      <c r="AH2461" t="str">
        <f t="shared" si="1236"/>
        <v/>
      </c>
      <c r="AJ2461" s="41" t="str">
        <f t="shared" si="1237"/>
        <v/>
      </c>
      <c r="AK2461" s="42" t="str">
        <f t="shared" si="1238"/>
        <v/>
      </c>
      <c r="AL2461" s="41" t="str">
        <f t="shared" si="1239"/>
        <v/>
      </c>
      <c r="AM2461" s="41" t="str">
        <f t="shared" si="1240"/>
        <v/>
      </c>
      <c r="AN2461" s="41" t="str">
        <f t="shared" si="1241"/>
        <v/>
      </c>
      <c r="AO2461" s="42" t="str">
        <f t="shared" si="1242"/>
        <v/>
      </c>
      <c r="AP2461" s="41" t="str">
        <f t="shared" si="1243"/>
        <v/>
      </c>
      <c r="AQ2461" s="41" t="str">
        <f t="shared" si="1244"/>
        <v/>
      </c>
      <c r="AR2461" s="41" t="str">
        <f>IF($AQ2461="","",COUNTIFS(L_ChaveCob,$AQ2461,L_Ausencia,"&gt;"&amp;$W2461)+COUNTIFS($AQ$4:$AQ2461,$AQ2461,$W$4:$W2461,$W2461))</f>
        <v/>
      </c>
      <c r="AS2461" s="42">
        <f t="shared" si="1245"/>
        <v>0</v>
      </c>
      <c r="AT2461" s="42">
        <f t="shared" si="1246"/>
        <v>0</v>
      </c>
      <c r="AU2461" s="42">
        <f t="shared" si="1247"/>
        <v>0</v>
      </c>
    </row>
    <row r="2462" spans="1:47" x14ac:dyDescent="0.2">
      <c r="A2462" s="35"/>
      <c r="B2462" s="36"/>
      <c r="C2462" s="36"/>
      <c r="D2462" s="36"/>
      <c r="E2462" s="37"/>
      <c r="F2462" s="37"/>
      <c r="G2462" s="36"/>
      <c r="H2462" s="36"/>
      <c r="I2462" s="36"/>
      <c r="J2462" s="36"/>
      <c r="K2462" s="37"/>
      <c r="L2462" s="37"/>
      <c r="M2462" s="37"/>
      <c r="N2462" s="38" t="str">
        <f t="shared" si="1216"/>
        <v/>
      </c>
      <c r="O2462" t="str">
        <f t="shared" si="1217"/>
        <v/>
      </c>
      <c r="P2462" t="str">
        <f t="shared" si="1218"/>
        <v/>
      </c>
      <c r="Q2462" t="str">
        <f t="shared" si="1219"/>
        <v/>
      </c>
      <c r="R2462" t="str">
        <f t="shared" si="1220"/>
        <v/>
      </c>
      <c r="S2462" t="str">
        <f t="shared" si="1221"/>
        <v/>
      </c>
      <c r="T2462" s="39" t="str">
        <f t="shared" si="1222"/>
        <v/>
      </c>
      <c r="U2462" s="40">
        <f t="shared" si="1223"/>
        <v>0</v>
      </c>
      <c r="V2462" s="40">
        <f t="shared" si="1224"/>
        <v>0</v>
      </c>
      <c r="W2462" s="40">
        <f t="shared" si="1225"/>
        <v>0</v>
      </c>
      <c r="X2462" t="str">
        <f t="shared" si="1226"/>
        <v/>
      </c>
      <c r="Y2462" s="40">
        <f t="shared" si="1227"/>
        <v>0</v>
      </c>
      <c r="Z2462" s="40">
        <f t="shared" si="1228"/>
        <v>0</v>
      </c>
      <c r="AA2462" s="40">
        <f t="shared" si="1229"/>
        <v>0</v>
      </c>
      <c r="AB2462" s="40">
        <f t="shared" si="1230"/>
        <v>0</v>
      </c>
      <c r="AC2462" s="40">
        <f t="shared" si="1231"/>
        <v>0</v>
      </c>
      <c r="AD2462" s="39">
        <f t="shared" si="1232"/>
        <v>0</v>
      </c>
      <c r="AE2462" s="39">
        <f t="shared" si="1233"/>
        <v>0</v>
      </c>
      <c r="AF2462" t="str">
        <f t="shared" si="1234"/>
        <v/>
      </c>
      <c r="AG2462" t="str">
        <f t="shared" si="1235"/>
        <v/>
      </c>
      <c r="AH2462" t="str">
        <f t="shared" si="1236"/>
        <v/>
      </c>
      <c r="AJ2462" s="41" t="str">
        <f t="shared" si="1237"/>
        <v/>
      </c>
      <c r="AK2462" s="42" t="str">
        <f t="shared" si="1238"/>
        <v/>
      </c>
      <c r="AL2462" s="41" t="str">
        <f t="shared" si="1239"/>
        <v/>
      </c>
      <c r="AM2462" s="41" t="str">
        <f t="shared" si="1240"/>
        <v/>
      </c>
      <c r="AN2462" s="41" t="str">
        <f t="shared" si="1241"/>
        <v/>
      </c>
      <c r="AO2462" s="42" t="str">
        <f t="shared" si="1242"/>
        <v/>
      </c>
      <c r="AP2462" s="41" t="str">
        <f t="shared" si="1243"/>
        <v/>
      </c>
      <c r="AQ2462" s="41" t="str">
        <f t="shared" si="1244"/>
        <v/>
      </c>
      <c r="AR2462" s="41" t="str">
        <f>IF($AQ2462="","",COUNTIFS(L_ChaveCob,$AQ2462,L_Ausencia,"&gt;"&amp;$W2462)+COUNTIFS($AQ$4:$AQ2462,$AQ2462,$W$4:$W2462,$W2462))</f>
        <v/>
      </c>
      <c r="AS2462" s="42">
        <f t="shared" si="1245"/>
        <v>0</v>
      </c>
      <c r="AT2462" s="42">
        <f t="shared" si="1246"/>
        <v>0</v>
      </c>
      <c r="AU2462" s="42">
        <f t="shared" si="1247"/>
        <v>0</v>
      </c>
    </row>
    <row r="2463" spans="1:47" x14ac:dyDescent="0.2">
      <c r="A2463" s="35"/>
      <c r="B2463" s="36"/>
      <c r="C2463" s="36"/>
      <c r="D2463" s="36"/>
      <c r="E2463" s="37"/>
      <c r="F2463" s="37"/>
      <c r="G2463" s="36"/>
      <c r="H2463" s="36"/>
      <c r="I2463" s="36"/>
      <c r="J2463" s="36"/>
      <c r="K2463" s="37"/>
      <c r="L2463" s="37"/>
      <c r="M2463" s="37"/>
      <c r="N2463" s="38" t="str">
        <f t="shared" si="1216"/>
        <v/>
      </c>
      <c r="O2463" t="str">
        <f t="shared" si="1217"/>
        <v/>
      </c>
      <c r="P2463" t="str">
        <f t="shared" si="1218"/>
        <v/>
      </c>
      <c r="Q2463" t="str">
        <f t="shared" si="1219"/>
        <v/>
      </c>
      <c r="R2463" t="str">
        <f t="shared" si="1220"/>
        <v/>
      </c>
      <c r="S2463" t="str">
        <f t="shared" si="1221"/>
        <v/>
      </c>
      <c r="T2463" s="39" t="str">
        <f t="shared" si="1222"/>
        <v/>
      </c>
      <c r="U2463" s="40">
        <f t="shared" si="1223"/>
        <v>0</v>
      </c>
      <c r="V2463" s="40">
        <f t="shared" si="1224"/>
        <v>0</v>
      </c>
      <c r="W2463" s="40">
        <f t="shared" si="1225"/>
        <v>0</v>
      </c>
      <c r="X2463" t="str">
        <f t="shared" si="1226"/>
        <v/>
      </c>
      <c r="Y2463" s="40">
        <f t="shared" si="1227"/>
        <v>0</v>
      </c>
      <c r="Z2463" s="40">
        <f t="shared" si="1228"/>
        <v>0</v>
      </c>
      <c r="AA2463" s="40">
        <f t="shared" si="1229"/>
        <v>0</v>
      </c>
      <c r="AB2463" s="40">
        <f t="shared" si="1230"/>
        <v>0</v>
      </c>
      <c r="AC2463" s="40">
        <f t="shared" si="1231"/>
        <v>0</v>
      </c>
      <c r="AD2463" s="39">
        <f t="shared" si="1232"/>
        <v>0</v>
      </c>
      <c r="AE2463" s="39">
        <f t="shared" si="1233"/>
        <v>0</v>
      </c>
      <c r="AF2463" t="str">
        <f t="shared" si="1234"/>
        <v/>
      </c>
      <c r="AG2463" t="str">
        <f t="shared" si="1235"/>
        <v/>
      </c>
      <c r="AH2463" t="str">
        <f t="shared" si="1236"/>
        <v/>
      </c>
      <c r="AJ2463" s="41" t="str">
        <f t="shared" si="1237"/>
        <v/>
      </c>
      <c r="AK2463" s="42" t="str">
        <f t="shared" si="1238"/>
        <v/>
      </c>
      <c r="AL2463" s="41" t="str">
        <f t="shared" si="1239"/>
        <v/>
      </c>
      <c r="AM2463" s="41" t="str">
        <f t="shared" si="1240"/>
        <v/>
      </c>
      <c r="AN2463" s="41" t="str">
        <f t="shared" si="1241"/>
        <v/>
      </c>
      <c r="AO2463" s="42" t="str">
        <f t="shared" si="1242"/>
        <v/>
      </c>
      <c r="AP2463" s="41" t="str">
        <f t="shared" si="1243"/>
        <v/>
      </c>
      <c r="AQ2463" s="41" t="str">
        <f t="shared" si="1244"/>
        <v/>
      </c>
      <c r="AR2463" s="41" t="str">
        <f>IF($AQ2463="","",COUNTIFS(L_ChaveCob,$AQ2463,L_Ausencia,"&gt;"&amp;$W2463)+COUNTIFS($AQ$4:$AQ2463,$AQ2463,$W$4:$W2463,$W2463))</f>
        <v/>
      </c>
      <c r="AS2463" s="42">
        <f t="shared" si="1245"/>
        <v>0</v>
      </c>
      <c r="AT2463" s="42">
        <f t="shared" si="1246"/>
        <v>0</v>
      </c>
      <c r="AU2463" s="42">
        <f t="shared" si="1247"/>
        <v>0</v>
      </c>
    </row>
    <row r="2464" spans="1:47" x14ac:dyDescent="0.2">
      <c r="A2464" s="35"/>
      <c r="B2464" s="36"/>
      <c r="C2464" s="36"/>
      <c r="D2464" s="36"/>
      <c r="E2464" s="37"/>
      <c r="F2464" s="37"/>
      <c r="G2464" s="36"/>
      <c r="H2464" s="36"/>
      <c r="I2464" s="36"/>
      <c r="J2464" s="36"/>
      <c r="K2464" s="37"/>
      <c r="L2464" s="37"/>
      <c r="M2464" s="37"/>
      <c r="N2464" s="38" t="str">
        <f t="shared" si="1216"/>
        <v/>
      </c>
      <c r="O2464" t="str">
        <f t="shared" si="1217"/>
        <v/>
      </c>
      <c r="P2464" t="str">
        <f t="shared" si="1218"/>
        <v/>
      </c>
      <c r="Q2464" t="str">
        <f t="shared" si="1219"/>
        <v/>
      </c>
      <c r="R2464" t="str">
        <f t="shared" si="1220"/>
        <v/>
      </c>
      <c r="S2464" t="str">
        <f t="shared" si="1221"/>
        <v/>
      </c>
      <c r="T2464" s="39" t="str">
        <f t="shared" si="1222"/>
        <v/>
      </c>
      <c r="U2464" s="40">
        <f t="shared" si="1223"/>
        <v>0</v>
      </c>
      <c r="V2464" s="40">
        <f t="shared" si="1224"/>
        <v>0</v>
      </c>
      <c r="W2464" s="40">
        <f t="shared" si="1225"/>
        <v>0</v>
      </c>
      <c r="X2464" t="str">
        <f t="shared" si="1226"/>
        <v/>
      </c>
      <c r="Y2464" s="40">
        <f t="shared" si="1227"/>
        <v>0</v>
      </c>
      <c r="Z2464" s="40">
        <f t="shared" si="1228"/>
        <v>0</v>
      </c>
      <c r="AA2464" s="40">
        <f t="shared" si="1229"/>
        <v>0</v>
      </c>
      <c r="AB2464" s="40">
        <f t="shared" si="1230"/>
        <v>0</v>
      </c>
      <c r="AC2464" s="40">
        <f t="shared" si="1231"/>
        <v>0</v>
      </c>
      <c r="AD2464" s="39">
        <f t="shared" si="1232"/>
        <v>0</v>
      </c>
      <c r="AE2464" s="39">
        <f t="shared" si="1233"/>
        <v>0</v>
      </c>
      <c r="AF2464" t="str">
        <f t="shared" si="1234"/>
        <v/>
      </c>
      <c r="AG2464" t="str">
        <f t="shared" si="1235"/>
        <v/>
      </c>
      <c r="AH2464" t="str">
        <f t="shared" si="1236"/>
        <v/>
      </c>
      <c r="AJ2464" s="41" t="str">
        <f t="shared" si="1237"/>
        <v/>
      </c>
      <c r="AK2464" s="42" t="str">
        <f t="shared" si="1238"/>
        <v/>
      </c>
      <c r="AL2464" s="41" t="str">
        <f t="shared" si="1239"/>
        <v/>
      </c>
      <c r="AM2464" s="41" t="str">
        <f t="shared" si="1240"/>
        <v/>
      </c>
      <c r="AN2464" s="41" t="str">
        <f t="shared" si="1241"/>
        <v/>
      </c>
      <c r="AO2464" s="42" t="str">
        <f t="shared" si="1242"/>
        <v/>
      </c>
      <c r="AP2464" s="41" t="str">
        <f t="shared" si="1243"/>
        <v/>
      </c>
      <c r="AQ2464" s="41" t="str">
        <f t="shared" si="1244"/>
        <v/>
      </c>
      <c r="AR2464" s="41" t="str">
        <f>IF($AQ2464="","",COUNTIFS(L_ChaveCob,$AQ2464,L_Ausencia,"&gt;"&amp;$W2464)+COUNTIFS($AQ$4:$AQ2464,$AQ2464,$W$4:$W2464,$W2464))</f>
        <v/>
      </c>
      <c r="AS2464" s="42">
        <f t="shared" si="1245"/>
        <v>0</v>
      </c>
      <c r="AT2464" s="42">
        <f t="shared" si="1246"/>
        <v>0</v>
      </c>
      <c r="AU2464" s="42">
        <f t="shared" si="1247"/>
        <v>0</v>
      </c>
    </row>
    <row r="2465" spans="1:47" x14ac:dyDescent="0.2">
      <c r="A2465" s="35"/>
      <c r="B2465" s="36"/>
      <c r="C2465" s="36"/>
      <c r="D2465" s="36"/>
      <c r="E2465" s="37"/>
      <c r="F2465" s="37"/>
      <c r="G2465" s="36"/>
      <c r="H2465" s="36"/>
      <c r="I2465" s="36"/>
      <c r="J2465" s="36"/>
      <c r="K2465" s="37"/>
      <c r="L2465" s="37"/>
      <c r="M2465" s="37"/>
      <c r="N2465" s="38" t="str">
        <f t="shared" si="1216"/>
        <v/>
      </c>
      <c r="O2465" t="str">
        <f t="shared" si="1217"/>
        <v/>
      </c>
      <c r="P2465" t="str">
        <f t="shared" si="1218"/>
        <v/>
      </c>
      <c r="Q2465" t="str">
        <f t="shared" si="1219"/>
        <v/>
      </c>
      <c r="R2465" t="str">
        <f t="shared" si="1220"/>
        <v/>
      </c>
      <c r="S2465" t="str">
        <f t="shared" si="1221"/>
        <v/>
      </c>
      <c r="T2465" s="39" t="str">
        <f t="shared" si="1222"/>
        <v/>
      </c>
      <c r="U2465" s="40">
        <f t="shared" si="1223"/>
        <v>0</v>
      </c>
      <c r="V2465" s="40">
        <f t="shared" si="1224"/>
        <v>0</v>
      </c>
      <c r="W2465" s="40">
        <f t="shared" si="1225"/>
        <v>0</v>
      </c>
      <c r="X2465" t="str">
        <f t="shared" si="1226"/>
        <v/>
      </c>
      <c r="Y2465" s="40">
        <f t="shared" si="1227"/>
        <v>0</v>
      </c>
      <c r="Z2465" s="40">
        <f t="shared" si="1228"/>
        <v>0</v>
      </c>
      <c r="AA2465" s="40">
        <f t="shared" si="1229"/>
        <v>0</v>
      </c>
      <c r="AB2465" s="40">
        <f t="shared" si="1230"/>
        <v>0</v>
      </c>
      <c r="AC2465" s="40">
        <f t="shared" si="1231"/>
        <v>0</v>
      </c>
      <c r="AD2465" s="39">
        <f t="shared" si="1232"/>
        <v>0</v>
      </c>
      <c r="AE2465" s="39">
        <f t="shared" si="1233"/>
        <v>0</v>
      </c>
      <c r="AF2465" t="str">
        <f t="shared" si="1234"/>
        <v/>
      </c>
      <c r="AG2465" t="str">
        <f t="shared" si="1235"/>
        <v/>
      </c>
      <c r="AH2465" t="str">
        <f t="shared" si="1236"/>
        <v/>
      </c>
      <c r="AJ2465" s="41" t="str">
        <f t="shared" si="1237"/>
        <v/>
      </c>
      <c r="AK2465" s="42" t="str">
        <f t="shared" si="1238"/>
        <v/>
      </c>
      <c r="AL2465" s="41" t="str">
        <f t="shared" si="1239"/>
        <v/>
      </c>
      <c r="AM2465" s="41" t="str">
        <f t="shared" si="1240"/>
        <v/>
      </c>
      <c r="AN2465" s="41" t="str">
        <f t="shared" si="1241"/>
        <v/>
      </c>
      <c r="AO2465" s="42" t="str">
        <f t="shared" si="1242"/>
        <v/>
      </c>
      <c r="AP2465" s="41" t="str">
        <f t="shared" si="1243"/>
        <v/>
      </c>
      <c r="AQ2465" s="41" t="str">
        <f t="shared" si="1244"/>
        <v/>
      </c>
      <c r="AR2465" s="41" t="str">
        <f>IF($AQ2465="","",COUNTIFS(L_ChaveCob,$AQ2465,L_Ausencia,"&gt;"&amp;$W2465)+COUNTIFS($AQ$4:$AQ2465,$AQ2465,$W$4:$W2465,$W2465))</f>
        <v/>
      </c>
      <c r="AS2465" s="42">
        <f t="shared" si="1245"/>
        <v>0</v>
      </c>
      <c r="AT2465" s="42">
        <f t="shared" si="1246"/>
        <v>0</v>
      </c>
      <c r="AU2465" s="42">
        <f t="shared" si="1247"/>
        <v>0</v>
      </c>
    </row>
    <row r="2466" spans="1:47" x14ac:dyDescent="0.2">
      <c r="A2466" s="35"/>
      <c r="B2466" s="36"/>
      <c r="C2466" s="36"/>
      <c r="D2466" s="36"/>
      <c r="E2466" s="37"/>
      <c r="F2466" s="37"/>
      <c r="G2466" s="36"/>
      <c r="H2466" s="36"/>
      <c r="I2466" s="36"/>
      <c r="J2466" s="36"/>
      <c r="K2466" s="37"/>
      <c r="L2466" s="37"/>
      <c r="M2466" s="37"/>
      <c r="N2466" s="38" t="str">
        <f t="shared" si="1216"/>
        <v/>
      </c>
      <c r="O2466" t="str">
        <f t="shared" si="1217"/>
        <v/>
      </c>
      <c r="P2466" t="str">
        <f t="shared" si="1218"/>
        <v/>
      </c>
      <c r="Q2466" t="str">
        <f t="shared" si="1219"/>
        <v/>
      </c>
      <c r="R2466" t="str">
        <f t="shared" si="1220"/>
        <v/>
      </c>
      <c r="S2466" t="str">
        <f t="shared" si="1221"/>
        <v/>
      </c>
      <c r="T2466" s="39" t="str">
        <f t="shared" si="1222"/>
        <v/>
      </c>
      <c r="U2466" s="40">
        <f t="shared" si="1223"/>
        <v>0</v>
      </c>
      <c r="V2466" s="40">
        <f t="shared" si="1224"/>
        <v>0</v>
      </c>
      <c r="W2466" s="40">
        <f t="shared" si="1225"/>
        <v>0</v>
      </c>
      <c r="X2466" t="str">
        <f t="shared" si="1226"/>
        <v/>
      </c>
      <c r="Y2466" s="40">
        <f t="shared" si="1227"/>
        <v>0</v>
      </c>
      <c r="Z2466" s="40">
        <f t="shared" si="1228"/>
        <v>0</v>
      </c>
      <c r="AA2466" s="40">
        <f t="shared" si="1229"/>
        <v>0</v>
      </c>
      <c r="AB2466" s="40">
        <f t="shared" si="1230"/>
        <v>0</v>
      </c>
      <c r="AC2466" s="40">
        <f t="shared" si="1231"/>
        <v>0</v>
      </c>
      <c r="AD2466" s="39">
        <f t="shared" si="1232"/>
        <v>0</v>
      </c>
      <c r="AE2466" s="39">
        <f t="shared" si="1233"/>
        <v>0</v>
      </c>
      <c r="AF2466" t="str">
        <f t="shared" si="1234"/>
        <v/>
      </c>
      <c r="AG2466" t="str">
        <f t="shared" si="1235"/>
        <v/>
      </c>
      <c r="AH2466" t="str">
        <f t="shared" si="1236"/>
        <v/>
      </c>
      <c r="AJ2466" s="41" t="str">
        <f t="shared" si="1237"/>
        <v/>
      </c>
      <c r="AK2466" s="42" t="str">
        <f t="shared" si="1238"/>
        <v/>
      </c>
      <c r="AL2466" s="41" t="str">
        <f t="shared" si="1239"/>
        <v/>
      </c>
      <c r="AM2466" s="41" t="str">
        <f t="shared" si="1240"/>
        <v/>
      </c>
      <c r="AN2466" s="41" t="str">
        <f t="shared" si="1241"/>
        <v/>
      </c>
      <c r="AO2466" s="42" t="str">
        <f t="shared" si="1242"/>
        <v/>
      </c>
      <c r="AP2466" s="41" t="str">
        <f t="shared" si="1243"/>
        <v/>
      </c>
      <c r="AQ2466" s="41" t="str">
        <f t="shared" si="1244"/>
        <v/>
      </c>
      <c r="AR2466" s="41" t="str">
        <f>IF($AQ2466="","",COUNTIFS(L_ChaveCob,$AQ2466,L_Ausencia,"&gt;"&amp;$W2466)+COUNTIFS($AQ$4:$AQ2466,$AQ2466,$W$4:$W2466,$W2466))</f>
        <v/>
      </c>
      <c r="AS2466" s="42">
        <f t="shared" si="1245"/>
        <v>0</v>
      </c>
      <c r="AT2466" s="42">
        <f t="shared" si="1246"/>
        <v>0</v>
      </c>
      <c r="AU2466" s="42">
        <f t="shared" si="1247"/>
        <v>0</v>
      </c>
    </row>
    <row r="2467" spans="1:47" x14ac:dyDescent="0.2">
      <c r="A2467" s="35"/>
      <c r="B2467" s="36"/>
      <c r="C2467" s="36"/>
      <c r="D2467" s="36"/>
      <c r="E2467" s="37"/>
      <c r="F2467" s="37"/>
      <c r="G2467" s="36"/>
      <c r="H2467" s="36"/>
      <c r="I2467" s="36"/>
      <c r="J2467" s="36"/>
      <c r="K2467" s="37"/>
      <c r="L2467" s="37"/>
      <c r="M2467" s="37"/>
      <c r="N2467" s="38" t="str">
        <f t="shared" si="1216"/>
        <v/>
      </c>
      <c r="O2467" t="str">
        <f t="shared" si="1217"/>
        <v/>
      </c>
      <c r="P2467" t="str">
        <f t="shared" si="1218"/>
        <v/>
      </c>
      <c r="Q2467" t="str">
        <f t="shared" si="1219"/>
        <v/>
      </c>
      <c r="R2467" t="str">
        <f t="shared" si="1220"/>
        <v/>
      </c>
      <c r="S2467" t="str">
        <f t="shared" si="1221"/>
        <v/>
      </c>
      <c r="T2467" s="39" t="str">
        <f t="shared" si="1222"/>
        <v/>
      </c>
      <c r="U2467" s="40">
        <f t="shared" si="1223"/>
        <v>0</v>
      </c>
      <c r="V2467" s="40">
        <f t="shared" si="1224"/>
        <v>0</v>
      </c>
      <c r="W2467" s="40">
        <f t="shared" si="1225"/>
        <v>0</v>
      </c>
      <c r="X2467" t="str">
        <f t="shared" si="1226"/>
        <v/>
      </c>
      <c r="Y2467" s="40">
        <f t="shared" si="1227"/>
        <v>0</v>
      </c>
      <c r="Z2467" s="40">
        <f t="shared" si="1228"/>
        <v>0</v>
      </c>
      <c r="AA2467" s="40">
        <f t="shared" si="1229"/>
        <v>0</v>
      </c>
      <c r="AB2467" s="40">
        <f t="shared" si="1230"/>
        <v>0</v>
      </c>
      <c r="AC2467" s="40">
        <f t="shared" si="1231"/>
        <v>0</v>
      </c>
      <c r="AD2467" s="39">
        <f t="shared" si="1232"/>
        <v>0</v>
      </c>
      <c r="AE2467" s="39">
        <f t="shared" si="1233"/>
        <v>0</v>
      </c>
      <c r="AF2467" t="str">
        <f t="shared" si="1234"/>
        <v/>
      </c>
      <c r="AG2467" t="str">
        <f t="shared" si="1235"/>
        <v/>
      </c>
      <c r="AH2467" t="str">
        <f t="shared" si="1236"/>
        <v/>
      </c>
      <c r="AJ2467" s="41" t="str">
        <f t="shared" si="1237"/>
        <v/>
      </c>
      <c r="AK2467" s="42" t="str">
        <f t="shared" si="1238"/>
        <v/>
      </c>
      <c r="AL2467" s="41" t="str">
        <f t="shared" si="1239"/>
        <v/>
      </c>
      <c r="AM2467" s="41" t="str">
        <f t="shared" si="1240"/>
        <v/>
      </c>
      <c r="AN2467" s="41" t="str">
        <f t="shared" si="1241"/>
        <v/>
      </c>
      <c r="AO2467" s="42" t="str">
        <f t="shared" si="1242"/>
        <v/>
      </c>
      <c r="AP2467" s="41" t="str">
        <f t="shared" si="1243"/>
        <v/>
      </c>
      <c r="AQ2467" s="41" t="str">
        <f t="shared" si="1244"/>
        <v/>
      </c>
      <c r="AR2467" s="41" t="str">
        <f>IF($AQ2467="","",COUNTIFS(L_ChaveCob,$AQ2467,L_Ausencia,"&gt;"&amp;$W2467)+COUNTIFS($AQ$4:$AQ2467,$AQ2467,$W$4:$W2467,$W2467))</f>
        <v/>
      </c>
      <c r="AS2467" s="42">
        <f t="shared" si="1245"/>
        <v>0</v>
      </c>
      <c r="AT2467" s="42">
        <f t="shared" si="1246"/>
        <v>0</v>
      </c>
      <c r="AU2467" s="42">
        <f t="shared" si="1247"/>
        <v>0</v>
      </c>
    </row>
    <row r="2468" spans="1:47" x14ac:dyDescent="0.2">
      <c r="A2468" s="35"/>
      <c r="B2468" s="36"/>
      <c r="C2468" s="36"/>
      <c r="D2468" s="36"/>
      <c r="E2468" s="37"/>
      <c r="F2468" s="37"/>
      <c r="G2468" s="36"/>
      <c r="H2468" s="36"/>
      <c r="I2468" s="36"/>
      <c r="J2468" s="36"/>
      <c r="K2468" s="37"/>
      <c r="L2468" s="37"/>
      <c r="M2468" s="37"/>
      <c r="N2468" s="38" t="str">
        <f t="shared" si="1216"/>
        <v/>
      </c>
      <c r="O2468" t="str">
        <f t="shared" si="1217"/>
        <v/>
      </c>
      <c r="P2468" t="str">
        <f t="shared" si="1218"/>
        <v/>
      </c>
      <c r="Q2468" t="str">
        <f t="shared" si="1219"/>
        <v/>
      </c>
      <c r="R2468" t="str">
        <f t="shared" si="1220"/>
        <v/>
      </c>
      <c r="S2468" t="str">
        <f t="shared" si="1221"/>
        <v/>
      </c>
      <c r="T2468" s="39" t="str">
        <f t="shared" si="1222"/>
        <v/>
      </c>
      <c r="U2468" s="40">
        <f t="shared" si="1223"/>
        <v>0</v>
      </c>
      <c r="V2468" s="40">
        <f t="shared" si="1224"/>
        <v>0</v>
      </c>
      <c r="W2468" s="40">
        <f t="shared" si="1225"/>
        <v>0</v>
      </c>
      <c r="X2468" t="str">
        <f t="shared" si="1226"/>
        <v/>
      </c>
      <c r="Y2468" s="40">
        <f t="shared" si="1227"/>
        <v>0</v>
      </c>
      <c r="Z2468" s="40">
        <f t="shared" si="1228"/>
        <v>0</v>
      </c>
      <c r="AA2468" s="40">
        <f t="shared" si="1229"/>
        <v>0</v>
      </c>
      <c r="AB2468" s="40">
        <f t="shared" si="1230"/>
        <v>0</v>
      </c>
      <c r="AC2468" s="40">
        <f t="shared" si="1231"/>
        <v>0</v>
      </c>
      <c r="AD2468" s="39">
        <f t="shared" si="1232"/>
        <v>0</v>
      </c>
      <c r="AE2468" s="39">
        <f t="shared" si="1233"/>
        <v>0</v>
      </c>
      <c r="AF2468" t="str">
        <f t="shared" si="1234"/>
        <v/>
      </c>
      <c r="AG2468" t="str">
        <f t="shared" si="1235"/>
        <v/>
      </c>
      <c r="AH2468" t="str">
        <f t="shared" si="1236"/>
        <v/>
      </c>
      <c r="AJ2468" s="41" t="str">
        <f t="shared" si="1237"/>
        <v/>
      </c>
      <c r="AK2468" s="42" t="str">
        <f t="shared" si="1238"/>
        <v/>
      </c>
      <c r="AL2468" s="41" t="str">
        <f t="shared" si="1239"/>
        <v/>
      </c>
      <c r="AM2468" s="41" t="str">
        <f t="shared" si="1240"/>
        <v/>
      </c>
      <c r="AN2468" s="41" t="str">
        <f t="shared" si="1241"/>
        <v/>
      </c>
      <c r="AO2468" s="42" t="str">
        <f t="shared" si="1242"/>
        <v/>
      </c>
      <c r="AP2468" s="41" t="str">
        <f t="shared" si="1243"/>
        <v/>
      </c>
      <c r="AQ2468" s="41" t="str">
        <f t="shared" si="1244"/>
        <v/>
      </c>
      <c r="AR2468" s="41" t="str">
        <f>IF($AQ2468="","",COUNTIFS(L_ChaveCob,$AQ2468,L_Ausencia,"&gt;"&amp;$W2468)+COUNTIFS($AQ$4:$AQ2468,$AQ2468,$W$4:$W2468,$W2468))</f>
        <v/>
      </c>
      <c r="AS2468" s="42">
        <f t="shared" si="1245"/>
        <v>0</v>
      </c>
      <c r="AT2468" s="42">
        <f t="shared" si="1246"/>
        <v>0</v>
      </c>
      <c r="AU2468" s="42">
        <f t="shared" si="1247"/>
        <v>0</v>
      </c>
    </row>
    <row r="2469" spans="1:47" x14ac:dyDescent="0.2">
      <c r="A2469" s="35"/>
      <c r="B2469" s="36"/>
      <c r="C2469" s="36"/>
      <c r="D2469" s="36"/>
      <c r="E2469" s="37"/>
      <c r="F2469" s="37"/>
      <c r="G2469" s="36"/>
      <c r="H2469" s="36"/>
      <c r="I2469" s="36"/>
      <c r="J2469" s="36"/>
      <c r="K2469" s="37"/>
      <c r="L2469" s="37"/>
      <c r="M2469" s="37"/>
      <c r="N2469" s="38" t="str">
        <f t="shared" si="1216"/>
        <v/>
      </c>
      <c r="O2469" t="str">
        <f t="shared" si="1217"/>
        <v/>
      </c>
      <c r="P2469" t="str">
        <f t="shared" si="1218"/>
        <v/>
      </c>
      <c r="Q2469" t="str">
        <f t="shared" si="1219"/>
        <v/>
      </c>
      <c r="R2469" t="str">
        <f t="shared" si="1220"/>
        <v/>
      </c>
      <c r="S2469" t="str">
        <f t="shared" si="1221"/>
        <v/>
      </c>
      <c r="T2469" s="39" t="str">
        <f t="shared" si="1222"/>
        <v/>
      </c>
      <c r="U2469" s="40">
        <f t="shared" si="1223"/>
        <v>0</v>
      </c>
      <c r="V2469" s="40">
        <f t="shared" si="1224"/>
        <v>0</v>
      </c>
      <c r="W2469" s="40">
        <f t="shared" si="1225"/>
        <v>0</v>
      </c>
      <c r="X2469" t="str">
        <f t="shared" si="1226"/>
        <v/>
      </c>
      <c r="Y2469" s="40">
        <f t="shared" si="1227"/>
        <v>0</v>
      </c>
      <c r="Z2469" s="40">
        <f t="shared" si="1228"/>
        <v>0</v>
      </c>
      <c r="AA2469" s="40">
        <f t="shared" si="1229"/>
        <v>0</v>
      </c>
      <c r="AB2469" s="40">
        <f t="shared" si="1230"/>
        <v>0</v>
      </c>
      <c r="AC2469" s="40">
        <f t="shared" si="1231"/>
        <v>0</v>
      </c>
      <c r="AD2469" s="39">
        <f t="shared" si="1232"/>
        <v>0</v>
      </c>
      <c r="AE2469" s="39">
        <f t="shared" si="1233"/>
        <v>0</v>
      </c>
      <c r="AF2469" t="str">
        <f t="shared" si="1234"/>
        <v/>
      </c>
      <c r="AG2469" t="str">
        <f t="shared" si="1235"/>
        <v/>
      </c>
      <c r="AH2469" t="str">
        <f t="shared" si="1236"/>
        <v/>
      </c>
      <c r="AJ2469" s="41" t="str">
        <f t="shared" si="1237"/>
        <v/>
      </c>
      <c r="AK2469" s="42" t="str">
        <f t="shared" si="1238"/>
        <v/>
      </c>
      <c r="AL2469" s="41" t="str">
        <f t="shared" si="1239"/>
        <v/>
      </c>
      <c r="AM2469" s="41" t="str">
        <f t="shared" si="1240"/>
        <v/>
      </c>
      <c r="AN2469" s="41" t="str">
        <f t="shared" si="1241"/>
        <v/>
      </c>
      <c r="AO2469" s="42" t="str">
        <f t="shared" si="1242"/>
        <v/>
      </c>
      <c r="AP2469" s="41" t="str">
        <f t="shared" si="1243"/>
        <v/>
      </c>
      <c r="AQ2469" s="41" t="str">
        <f t="shared" si="1244"/>
        <v/>
      </c>
      <c r="AR2469" s="41" t="str">
        <f>IF($AQ2469="","",COUNTIFS(L_ChaveCob,$AQ2469,L_Ausencia,"&gt;"&amp;$W2469)+COUNTIFS($AQ$4:$AQ2469,$AQ2469,$W$4:$W2469,$W2469))</f>
        <v/>
      </c>
      <c r="AS2469" s="42">
        <f t="shared" si="1245"/>
        <v>0</v>
      </c>
      <c r="AT2469" s="42">
        <f t="shared" si="1246"/>
        <v>0</v>
      </c>
      <c r="AU2469" s="42">
        <f t="shared" si="1247"/>
        <v>0</v>
      </c>
    </row>
    <row r="2470" spans="1:47" x14ac:dyDescent="0.2">
      <c r="A2470" s="35"/>
      <c r="B2470" s="36"/>
      <c r="C2470" s="36"/>
      <c r="D2470" s="36"/>
      <c r="E2470" s="37"/>
      <c r="F2470" s="37"/>
      <c r="G2470" s="36"/>
      <c r="H2470" s="36"/>
      <c r="I2470" s="36"/>
      <c r="J2470" s="36"/>
      <c r="K2470" s="37"/>
      <c r="L2470" s="37"/>
      <c r="M2470" s="37"/>
      <c r="N2470" s="38" t="str">
        <f t="shared" si="1216"/>
        <v/>
      </c>
      <c r="O2470" t="str">
        <f t="shared" si="1217"/>
        <v/>
      </c>
      <c r="P2470" t="str">
        <f t="shared" si="1218"/>
        <v/>
      </c>
      <c r="Q2470" t="str">
        <f t="shared" si="1219"/>
        <v/>
      </c>
      <c r="R2470" t="str">
        <f t="shared" si="1220"/>
        <v/>
      </c>
      <c r="S2470" t="str">
        <f t="shared" si="1221"/>
        <v/>
      </c>
      <c r="T2470" s="39" t="str">
        <f t="shared" si="1222"/>
        <v/>
      </c>
      <c r="U2470" s="40">
        <f t="shared" si="1223"/>
        <v>0</v>
      </c>
      <c r="V2470" s="40">
        <f t="shared" si="1224"/>
        <v>0</v>
      </c>
      <c r="W2470" s="40">
        <f t="shared" si="1225"/>
        <v>0</v>
      </c>
      <c r="X2470" t="str">
        <f t="shared" si="1226"/>
        <v/>
      </c>
      <c r="Y2470" s="40">
        <f t="shared" si="1227"/>
        <v>0</v>
      </c>
      <c r="Z2470" s="40">
        <f t="shared" si="1228"/>
        <v>0</v>
      </c>
      <c r="AA2470" s="40">
        <f t="shared" si="1229"/>
        <v>0</v>
      </c>
      <c r="AB2470" s="40">
        <f t="shared" si="1230"/>
        <v>0</v>
      </c>
      <c r="AC2470" s="40">
        <f t="shared" si="1231"/>
        <v>0</v>
      </c>
      <c r="AD2470" s="39">
        <f t="shared" si="1232"/>
        <v>0</v>
      </c>
      <c r="AE2470" s="39">
        <f t="shared" si="1233"/>
        <v>0</v>
      </c>
      <c r="AF2470" t="str">
        <f t="shared" si="1234"/>
        <v/>
      </c>
      <c r="AG2470" t="str">
        <f t="shared" si="1235"/>
        <v/>
      </c>
      <c r="AH2470" t="str">
        <f t="shared" si="1236"/>
        <v/>
      </c>
      <c r="AJ2470" s="41" t="str">
        <f t="shared" si="1237"/>
        <v/>
      </c>
      <c r="AK2470" s="42" t="str">
        <f t="shared" si="1238"/>
        <v/>
      </c>
      <c r="AL2470" s="41" t="str">
        <f t="shared" si="1239"/>
        <v/>
      </c>
      <c r="AM2470" s="41" t="str">
        <f t="shared" si="1240"/>
        <v/>
      </c>
      <c r="AN2470" s="41" t="str">
        <f t="shared" si="1241"/>
        <v/>
      </c>
      <c r="AO2470" s="42" t="str">
        <f t="shared" si="1242"/>
        <v/>
      </c>
      <c r="AP2470" s="41" t="str">
        <f t="shared" si="1243"/>
        <v/>
      </c>
      <c r="AQ2470" s="41" t="str">
        <f t="shared" si="1244"/>
        <v/>
      </c>
      <c r="AR2470" s="41" t="str">
        <f>IF($AQ2470="","",COUNTIFS(L_ChaveCob,$AQ2470,L_Ausencia,"&gt;"&amp;$W2470)+COUNTIFS($AQ$4:$AQ2470,$AQ2470,$W$4:$W2470,$W2470))</f>
        <v/>
      </c>
      <c r="AS2470" s="42">
        <f t="shared" si="1245"/>
        <v>0</v>
      </c>
      <c r="AT2470" s="42">
        <f t="shared" si="1246"/>
        <v>0</v>
      </c>
      <c r="AU2470" s="42">
        <f t="shared" si="1247"/>
        <v>0</v>
      </c>
    </row>
    <row r="2471" spans="1:47" x14ac:dyDescent="0.2">
      <c r="A2471" s="35"/>
      <c r="B2471" s="36"/>
      <c r="C2471" s="36"/>
      <c r="D2471" s="36"/>
      <c r="E2471" s="37"/>
      <c r="F2471" s="37"/>
      <c r="G2471" s="36"/>
      <c r="H2471" s="36"/>
      <c r="I2471" s="36"/>
      <c r="J2471" s="36"/>
      <c r="K2471" s="37"/>
      <c r="L2471" s="37"/>
      <c r="M2471" s="37"/>
      <c r="N2471" s="38" t="str">
        <f t="shared" si="1216"/>
        <v/>
      </c>
      <c r="O2471" t="str">
        <f t="shared" si="1217"/>
        <v/>
      </c>
      <c r="P2471" t="str">
        <f t="shared" si="1218"/>
        <v/>
      </c>
      <c r="Q2471" t="str">
        <f t="shared" si="1219"/>
        <v/>
      </c>
      <c r="R2471" t="str">
        <f t="shared" si="1220"/>
        <v/>
      </c>
      <c r="S2471" t="str">
        <f t="shared" si="1221"/>
        <v/>
      </c>
      <c r="T2471" s="39" t="str">
        <f t="shared" si="1222"/>
        <v/>
      </c>
      <c r="U2471" s="40">
        <f t="shared" si="1223"/>
        <v>0</v>
      </c>
      <c r="V2471" s="40">
        <f t="shared" si="1224"/>
        <v>0</v>
      </c>
      <c r="W2471" s="40">
        <f t="shared" si="1225"/>
        <v>0</v>
      </c>
      <c r="X2471" t="str">
        <f t="shared" si="1226"/>
        <v/>
      </c>
      <c r="Y2471" s="40">
        <f t="shared" si="1227"/>
        <v>0</v>
      </c>
      <c r="Z2471" s="40">
        <f t="shared" si="1228"/>
        <v>0</v>
      </c>
      <c r="AA2471" s="40">
        <f t="shared" si="1229"/>
        <v>0</v>
      </c>
      <c r="AB2471" s="40">
        <f t="shared" si="1230"/>
        <v>0</v>
      </c>
      <c r="AC2471" s="40">
        <f t="shared" si="1231"/>
        <v>0</v>
      </c>
      <c r="AD2471" s="39">
        <f t="shared" si="1232"/>
        <v>0</v>
      </c>
      <c r="AE2471" s="39">
        <f t="shared" si="1233"/>
        <v>0</v>
      </c>
      <c r="AF2471" t="str">
        <f t="shared" si="1234"/>
        <v/>
      </c>
      <c r="AG2471" t="str">
        <f t="shared" si="1235"/>
        <v/>
      </c>
      <c r="AH2471" t="str">
        <f t="shared" si="1236"/>
        <v/>
      </c>
      <c r="AJ2471" s="41" t="str">
        <f t="shared" si="1237"/>
        <v/>
      </c>
      <c r="AK2471" s="42" t="str">
        <f t="shared" si="1238"/>
        <v/>
      </c>
      <c r="AL2471" s="41" t="str">
        <f t="shared" si="1239"/>
        <v/>
      </c>
      <c r="AM2471" s="41" t="str">
        <f t="shared" si="1240"/>
        <v/>
      </c>
      <c r="AN2471" s="41" t="str">
        <f t="shared" si="1241"/>
        <v/>
      </c>
      <c r="AO2471" s="42" t="str">
        <f t="shared" si="1242"/>
        <v/>
      </c>
      <c r="AP2471" s="41" t="str">
        <f t="shared" si="1243"/>
        <v/>
      </c>
      <c r="AQ2471" s="41" t="str">
        <f t="shared" si="1244"/>
        <v/>
      </c>
      <c r="AR2471" s="41" t="str">
        <f>IF($AQ2471="","",COUNTIFS(L_ChaveCob,$AQ2471,L_Ausencia,"&gt;"&amp;$W2471)+COUNTIFS($AQ$4:$AQ2471,$AQ2471,$W$4:$W2471,$W2471))</f>
        <v/>
      </c>
      <c r="AS2471" s="42">
        <f t="shared" si="1245"/>
        <v>0</v>
      </c>
      <c r="AT2471" s="42">
        <f t="shared" si="1246"/>
        <v>0</v>
      </c>
      <c r="AU2471" s="42">
        <f t="shared" si="1247"/>
        <v>0</v>
      </c>
    </row>
    <row r="2472" spans="1:47" x14ac:dyDescent="0.2">
      <c r="A2472" s="35"/>
      <c r="B2472" s="36"/>
      <c r="C2472" s="36"/>
      <c r="D2472" s="36"/>
      <c r="E2472" s="37"/>
      <c r="F2472" s="37"/>
      <c r="G2472" s="36"/>
      <c r="H2472" s="36"/>
      <c r="I2472" s="36"/>
      <c r="J2472" s="36"/>
      <c r="K2472" s="37"/>
      <c r="L2472" s="37"/>
      <c r="M2472" s="37"/>
      <c r="N2472" s="38" t="str">
        <f t="shared" si="1216"/>
        <v/>
      </c>
      <c r="O2472" t="str">
        <f t="shared" si="1217"/>
        <v/>
      </c>
      <c r="P2472" t="str">
        <f t="shared" si="1218"/>
        <v/>
      </c>
      <c r="Q2472" t="str">
        <f t="shared" si="1219"/>
        <v/>
      </c>
      <c r="R2472" t="str">
        <f t="shared" si="1220"/>
        <v/>
      </c>
      <c r="S2472" t="str">
        <f t="shared" si="1221"/>
        <v/>
      </c>
      <c r="T2472" s="39" t="str">
        <f t="shared" si="1222"/>
        <v/>
      </c>
      <c r="U2472" s="40">
        <f t="shared" si="1223"/>
        <v>0</v>
      </c>
      <c r="V2472" s="40">
        <f t="shared" si="1224"/>
        <v>0</v>
      </c>
      <c r="W2472" s="40">
        <f t="shared" si="1225"/>
        <v>0</v>
      </c>
      <c r="X2472" t="str">
        <f t="shared" si="1226"/>
        <v/>
      </c>
      <c r="Y2472" s="40">
        <f t="shared" si="1227"/>
        <v>0</v>
      </c>
      <c r="Z2472" s="40">
        <f t="shared" si="1228"/>
        <v>0</v>
      </c>
      <c r="AA2472" s="40">
        <f t="shared" si="1229"/>
        <v>0</v>
      </c>
      <c r="AB2472" s="40">
        <f t="shared" si="1230"/>
        <v>0</v>
      </c>
      <c r="AC2472" s="40">
        <f t="shared" si="1231"/>
        <v>0</v>
      </c>
      <c r="AD2472" s="39">
        <f t="shared" si="1232"/>
        <v>0</v>
      </c>
      <c r="AE2472" s="39">
        <f t="shared" si="1233"/>
        <v>0</v>
      </c>
      <c r="AF2472" t="str">
        <f t="shared" si="1234"/>
        <v/>
      </c>
      <c r="AG2472" t="str">
        <f t="shared" si="1235"/>
        <v/>
      </c>
      <c r="AH2472" t="str">
        <f t="shared" si="1236"/>
        <v/>
      </c>
      <c r="AJ2472" s="41" t="str">
        <f t="shared" si="1237"/>
        <v/>
      </c>
      <c r="AK2472" s="42" t="str">
        <f t="shared" si="1238"/>
        <v/>
      </c>
      <c r="AL2472" s="41" t="str">
        <f t="shared" si="1239"/>
        <v/>
      </c>
      <c r="AM2472" s="41" t="str">
        <f t="shared" si="1240"/>
        <v/>
      </c>
      <c r="AN2472" s="41" t="str">
        <f t="shared" si="1241"/>
        <v/>
      </c>
      <c r="AO2472" s="42" t="str">
        <f t="shared" si="1242"/>
        <v/>
      </c>
      <c r="AP2472" s="41" t="str">
        <f t="shared" si="1243"/>
        <v/>
      </c>
      <c r="AQ2472" s="41" t="str">
        <f t="shared" si="1244"/>
        <v/>
      </c>
      <c r="AR2472" s="41" t="str">
        <f>IF($AQ2472="","",COUNTIFS(L_ChaveCob,$AQ2472,L_Ausencia,"&gt;"&amp;$W2472)+COUNTIFS($AQ$4:$AQ2472,$AQ2472,$W$4:$W2472,$W2472))</f>
        <v/>
      </c>
      <c r="AS2472" s="42">
        <f t="shared" si="1245"/>
        <v>0</v>
      </c>
      <c r="AT2472" s="42">
        <f t="shared" si="1246"/>
        <v>0</v>
      </c>
      <c r="AU2472" s="42">
        <f t="shared" si="1247"/>
        <v>0</v>
      </c>
    </row>
    <row r="2473" spans="1:47" x14ac:dyDescent="0.2">
      <c r="A2473" s="35"/>
      <c r="B2473" s="36"/>
      <c r="C2473" s="36"/>
      <c r="D2473" s="36"/>
      <c r="E2473" s="37"/>
      <c r="F2473" s="37"/>
      <c r="G2473" s="36"/>
      <c r="H2473" s="36"/>
      <c r="I2473" s="36"/>
      <c r="J2473" s="36"/>
      <c r="K2473" s="37"/>
      <c r="L2473" s="37"/>
      <c r="M2473" s="37"/>
      <c r="N2473" s="38" t="str">
        <f t="shared" si="1216"/>
        <v/>
      </c>
      <c r="O2473" t="str">
        <f t="shared" si="1217"/>
        <v/>
      </c>
      <c r="P2473" t="str">
        <f t="shared" si="1218"/>
        <v/>
      </c>
      <c r="Q2473" t="str">
        <f t="shared" si="1219"/>
        <v/>
      </c>
      <c r="R2473" t="str">
        <f t="shared" si="1220"/>
        <v/>
      </c>
      <c r="S2473" t="str">
        <f t="shared" si="1221"/>
        <v/>
      </c>
      <c r="T2473" s="39" t="str">
        <f t="shared" si="1222"/>
        <v/>
      </c>
      <c r="U2473" s="40">
        <f t="shared" si="1223"/>
        <v>0</v>
      </c>
      <c r="V2473" s="40">
        <f t="shared" si="1224"/>
        <v>0</v>
      </c>
      <c r="W2473" s="40">
        <f t="shared" si="1225"/>
        <v>0</v>
      </c>
      <c r="X2473" t="str">
        <f t="shared" si="1226"/>
        <v/>
      </c>
      <c r="Y2473" s="40">
        <f t="shared" si="1227"/>
        <v>0</v>
      </c>
      <c r="Z2473" s="40">
        <f t="shared" si="1228"/>
        <v>0</v>
      </c>
      <c r="AA2473" s="40">
        <f t="shared" si="1229"/>
        <v>0</v>
      </c>
      <c r="AB2473" s="40">
        <f t="shared" si="1230"/>
        <v>0</v>
      </c>
      <c r="AC2473" s="40">
        <f t="shared" si="1231"/>
        <v>0</v>
      </c>
      <c r="AD2473" s="39">
        <f t="shared" si="1232"/>
        <v>0</v>
      </c>
      <c r="AE2473" s="39">
        <f t="shared" si="1233"/>
        <v>0</v>
      </c>
      <c r="AF2473" t="str">
        <f t="shared" si="1234"/>
        <v/>
      </c>
      <c r="AG2473" t="str">
        <f t="shared" si="1235"/>
        <v/>
      </c>
      <c r="AH2473" t="str">
        <f t="shared" si="1236"/>
        <v/>
      </c>
      <c r="AJ2473" s="41" t="str">
        <f t="shared" si="1237"/>
        <v/>
      </c>
      <c r="AK2473" s="42" t="str">
        <f t="shared" si="1238"/>
        <v/>
      </c>
      <c r="AL2473" s="41" t="str">
        <f t="shared" si="1239"/>
        <v/>
      </c>
      <c r="AM2473" s="41" t="str">
        <f t="shared" si="1240"/>
        <v/>
      </c>
      <c r="AN2473" s="41" t="str">
        <f t="shared" si="1241"/>
        <v/>
      </c>
      <c r="AO2473" s="42" t="str">
        <f t="shared" si="1242"/>
        <v/>
      </c>
      <c r="AP2473" s="41" t="str">
        <f t="shared" si="1243"/>
        <v/>
      </c>
      <c r="AQ2473" s="41" t="str">
        <f t="shared" si="1244"/>
        <v/>
      </c>
      <c r="AR2473" s="41" t="str">
        <f>IF($AQ2473="","",COUNTIFS(L_ChaveCob,$AQ2473,L_Ausencia,"&gt;"&amp;$W2473)+COUNTIFS($AQ$4:$AQ2473,$AQ2473,$W$4:$W2473,$W2473))</f>
        <v/>
      </c>
      <c r="AS2473" s="42">
        <f t="shared" si="1245"/>
        <v>0</v>
      </c>
      <c r="AT2473" s="42">
        <f t="shared" si="1246"/>
        <v>0</v>
      </c>
      <c r="AU2473" s="42">
        <f t="shared" si="1247"/>
        <v>0</v>
      </c>
    </row>
    <row r="2474" spans="1:47" x14ac:dyDescent="0.2">
      <c r="A2474" s="35"/>
      <c r="B2474" s="36"/>
      <c r="C2474" s="36"/>
      <c r="D2474" s="36"/>
      <c r="E2474" s="37"/>
      <c r="F2474" s="37"/>
      <c r="G2474" s="36"/>
      <c r="H2474" s="36"/>
      <c r="I2474" s="36"/>
      <c r="J2474" s="36"/>
      <c r="K2474" s="37"/>
      <c r="L2474" s="37"/>
      <c r="M2474" s="37"/>
      <c r="N2474" s="38" t="str">
        <f t="shared" si="1216"/>
        <v/>
      </c>
      <c r="O2474" t="str">
        <f t="shared" si="1217"/>
        <v/>
      </c>
      <c r="P2474" t="str">
        <f t="shared" si="1218"/>
        <v/>
      </c>
      <c r="Q2474" t="str">
        <f t="shared" si="1219"/>
        <v/>
      </c>
      <c r="R2474" t="str">
        <f t="shared" si="1220"/>
        <v/>
      </c>
      <c r="S2474" t="str">
        <f t="shared" si="1221"/>
        <v/>
      </c>
      <c r="T2474" s="39" t="str">
        <f t="shared" si="1222"/>
        <v/>
      </c>
      <c r="U2474" s="40">
        <f t="shared" si="1223"/>
        <v>0</v>
      </c>
      <c r="V2474" s="40">
        <f t="shared" si="1224"/>
        <v>0</v>
      </c>
      <c r="W2474" s="40">
        <f t="shared" si="1225"/>
        <v>0</v>
      </c>
      <c r="X2474" t="str">
        <f t="shared" si="1226"/>
        <v/>
      </c>
      <c r="Y2474" s="40">
        <f t="shared" si="1227"/>
        <v>0</v>
      </c>
      <c r="Z2474" s="40">
        <f t="shared" si="1228"/>
        <v>0</v>
      </c>
      <c r="AA2474" s="40">
        <f t="shared" si="1229"/>
        <v>0</v>
      </c>
      <c r="AB2474" s="40">
        <f t="shared" si="1230"/>
        <v>0</v>
      </c>
      <c r="AC2474" s="40">
        <f t="shared" si="1231"/>
        <v>0</v>
      </c>
      <c r="AD2474" s="39">
        <f t="shared" si="1232"/>
        <v>0</v>
      </c>
      <c r="AE2474" s="39">
        <f t="shared" si="1233"/>
        <v>0</v>
      </c>
      <c r="AF2474" t="str">
        <f t="shared" si="1234"/>
        <v/>
      </c>
      <c r="AG2474" t="str">
        <f t="shared" si="1235"/>
        <v/>
      </c>
      <c r="AH2474" t="str">
        <f t="shared" si="1236"/>
        <v/>
      </c>
      <c r="AJ2474" s="41" t="str">
        <f t="shared" si="1237"/>
        <v/>
      </c>
      <c r="AK2474" s="42" t="str">
        <f t="shared" si="1238"/>
        <v/>
      </c>
      <c r="AL2474" s="41" t="str">
        <f t="shared" si="1239"/>
        <v/>
      </c>
      <c r="AM2474" s="41" t="str">
        <f t="shared" si="1240"/>
        <v/>
      </c>
      <c r="AN2474" s="41" t="str">
        <f t="shared" si="1241"/>
        <v/>
      </c>
      <c r="AO2474" s="42" t="str">
        <f t="shared" si="1242"/>
        <v/>
      </c>
      <c r="AP2474" s="41" t="str">
        <f t="shared" si="1243"/>
        <v/>
      </c>
      <c r="AQ2474" s="41" t="str">
        <f t="shared" si="1244"/>
        <v/>
      </c>
      <c r="AR2474" s="41" t="str">
        <f>IF($AQ2474="","",COUNTIFS(L_ChaveCob,$AQ2474,L_Ausencia,"&gt;"&amp;$W2474)+COUNTIFS($AQ$4:$AQ2474,$AQ2474,$W$4:$W2474,$W2474))</f>
        <v/>
      </c>
      <c r="AS2474" s="42">
        <f t="shared" si="1245"/>
        <v>0</v>
      </c>
      <c r="AT2474" s="42">
        <f t="shared" si="1246"/>
        <v>0</v>
      </c>
      <c r="AU2474" s="42">
        <f t="shared" si="1247"/>
        <v>0</v>
      </c>
    </row>
    <row r="2475" spans="1:47" x14ac:dyDescent="0.2">
      <c r="A2475" s="35"/>
      <c r="B2475" s="36"/>
      <c r="C2475" s="36"/>
      <c r="D2475" s="36"/>
      <c r="E2475" s="37"/>
      <c r="F2475" s="37"/>
      <c r="G2475" s="36"/>
      <c r="H2475" s="36"/>
      <c r="I2475" s="36"/>
      <c r="J2475" s="36"/>
      <c r="K2475" s="37"/>
      <c r="L2475" s="37"/>
      <c r="M2475" s="37"/>
      <c r="N2475" s="38" t="str">
        <f t="shared" si="1216"/>
        <v/>
      </c>
      <c r="O2475" t="str">
        <f t="shared" si="1217"/>
        <v/>
      </c>
      <c r="P2475" t="str">
        <f t="shared" si="1218"/>
        <v/>
      </c>
      <c r="Q2475" t="str">
        <f t="shared" si="1219"/>
        <v/>
      </c>
      <c r="R2475" t="str">
        <f t="shared" si="1220"/>
        <v/>
      </c>
      <c r="S2475" t="str">
        <f t="shared" si="1221"/>
        <v/>
      </c>
      <c r="T2475" s="39" t="str">
        <f t="shared" si="1222"/>
        <v/>
      </c>
      <c r="U2475" s="40">
        <f t="shared" si="1223"/>
        <v>0</v>
      </c>
      <c r="V2475" s="40">
        <f t="shared" si="1224"/>
        <v>0</v>
      </c>
      <c r="W2475" s="40">
        <f t="shared" si="1225"/>
        <v>0</v>
      </c>
      <c r="X2475" t="str">
        <f t="shared" si="1226"/>
        <v/>
      </c>
      <c r="Y2475" s="40">
        <f t="shared" si="1227"/>
        <v>0</v>
      </c>
      <c r="Z2475" s="40">
        <f t="shared" si="1228"/>
        <v>0</v>
      </c>
      <c r="AA2475" s="40">
        <f t="shared" si="1229"/>
        <v>0</v>
      </c>
      <c r="AB2475" s="40">
        <f t="shared" si="1230"/>
        <v>0</v>
      </c>
      <c r="AC2475" s="40">
        <f t="shared" si="1231"/>
        <v>0</v>
      </c>
      <c r="AD2475" s="39">
        <f t="shared" si="1232"/>
        <v>0</v>
      </c>
      <c r="AE2475" s="39">
        <f t="shared" si="1233"/>
        <v>0</v>
      </c>
      <c r="AF2475" t="str">
        <f t="shared" si="1234"/>
        <v/>
      </c>
      <c r="AG2475" t="str">
        <f t="shared" si="1235"/>
        <v/>
      </c>
      <c r="AH2475" t="str">
        <f t="shared" si="1236"/>
        <v/>
      </c>
      <c r="AJ2475" s="41" t="str">
        <f t="shared" si="1237"/>
        <v/>
      </c>
      <c r="AK2475" s="42" t="str">
        <f t="shared" si="1238"/>
        <v/>
      </c>
      <c r="AL2475" s="41" t="str">
        <f t="shared" si="1239"/>
        <v/>
      </c>
      <c r="AM2475" s="41" t="str">
        <f t="shared" si="1240"/>
        <v/>
      </c>
      <c r="AN2475" s="41" t="str">
        <f t="shared" si="1241"/>
        <v/>
      </c>
      <c r="AO2475" s="42" t="str">
        <f t="shared" si="1242"/>
        <v/>
      </c>
      <c r="AP2475" s="41" t="str">
        <f t="shared" si="1243"/>
        <v/>
      </c>
      <c r="AQ2475" s="41" t="str">
        <f t="shared" si="1244"/>
        <v/>
      </c>
      <c r="AR2475" s="41" t="str">
        <f>IF($AQ2475="","",COUNTIFS(L_ChaveCob,$AQ2475,L_Ausencia,"&gt;"&amp;$W2475)+COUNTIFS($AQ$4:$AQ2475,$AQ2475,$W$4:$W2475,$W2475))</f>
        <v/>
      </c>
      <c r="AS2475" s="42">
        <f t="shared" si="1245"/>
        <v>0</v>
      </c>
      <c r="AT2475" s="42">
        <f t="shared" si="1246"/>
        <v>0</v>
      </c>
      <c r="AU2475" s="42">
        <f t="shared" si="1247"/>
        <v>0</v>
      </c>
    </row>
    <row r="2476" spans="1:47" x14ac:dyDescent="0.2">
      <c r="A2476" s="35"/>
      <c r="B2476" s="36"/>
      <c r="C2476" s="36"/>
      <c r="D2476" s="36"/>
      <c r="E2476" s="37"/>
      <c r="F2476" s="37"/>
      <c r="G2476" s="36"/>
      <c r="H2476" s="36"/>
      <c r="I2476" s="36"/>
      <c r="J2476" s="36"/>
      <c r="K2476" s="37"/>
      <c r="L2476" s="37"/>
      <c r="M2476" s="37"/>
      <c r="N2476" s="38" t="str">
        <f t="shared" si="1216"/>
        <v/>
      </c>
      <c r="O2476" t="str">
        <f t="shared" si="1217"/>
        <v/>
      </c>
      <c r="P2476" t="str">
        <f t="shared" si="1218"/>
        <v/>
      </c>
      <c r="Q2476" t="str">
        <f t="shared" si="1219"/>
        <v/>
      </c>
      <c r="R2476" t="str">
        <f t="shared" si="1220"/>
        <v/>
      </c>
      <c r="S2476" t="str">
        <f t="shared" si="1221"/>
        <v/>
      </c>
      <c r="T2476" s="39" t="str">
        <f t="shared" si="1222"/>
        <v/>
      </c>
      <c r="U2476" s="40">
        <f t="shared" si="1223"/>
        <v>0</v>
      </c>
      <c r="V2476" s="40">
        <f t="shared" si="1224"/>
        <v>0</v>
      </c>
      <c r="W2476" s="40">
        <f t="shared" si="1225"/>
        <v>0</v>
      </c>
      <c r="X2476" t="str">
        <f t="shared" si="1226"/>
        <v/>
      </c>
      <c r="Y2476" s="40">
        <f t="shared" si="1227"/>
        <v>0</v>
      </c>
      <c r="Z2476" s="40">
        <f t="shared" si="1228"/>
        <v>0</v>
      </c>
      <c r="AA2476" s="40">
        <f t="shared" si="1229"/>
        <v>0</v>
      </c>
      <c r="AB2476" s="40">
        <f t="shared" si="1230"/>
        <v>0</v>
      </c>
      <c r="AC2476" s="40">
        <f t="shared" si="1231"/>
        <v>0</v>
      </c>
      <c r="AD2476" s="39">
        <f t="shared" si="1232"/>
        <v>0</v>
      </c>
      <c r="AE2476" s="39">
        <f t="shared" si="1233"/>
        <v>0</v>
      </c>
      <c r="AF2476" t="str">
        <f t="shared" si="1234"/>
        <v/>
      </c>
      <c r="AG2476" t="str">
        <f t="shared" si="1235"/>
        <v/>
      </c>
      <c r="AH2476" t="str">
        <f t="shared" si="1236"/>
        <v/>
      </c>
      <c r="AJ2476" s="41" t="str">
        <f t="shared" si="1237"/>
        <v/>
      </c>
      <c r="AK2476" s="42" t="str">
        <f t="shared" si="1238"/>
        <v/>
      </c>
      <c r="AL2476" s="41" t="str">
        <f t="shared" si="1239"/>
        <v/>
      </c>
      <c r="AM2476" s="41" t="str">
        <f t="shared" si="1240"/>
        <v/>
      </c>
      <c r="AN2476" s="41" t="str">
        <f t="shared" si="1241"/>
        <v/>
      </c>
      <c r="AO2476" s="42" t="str">
        <f t="shared" si="1242"/>
        <v/>
      </c>
      <c r="AP2476" s="41" t="str">
        <f t="shared" si="1243"/>
        <v/>
      </c>
      <c r="AQ2476" s="41" t="str">
        <f t="shared" si="1244"/>
        <v/>
      </c>
      <c r="AR2476" s="41" t="str">
        <f>IF($AQ2476="","",COUNTIFS(L_ChaveCob,$AQ2476,L_Ausencia,"&gt;"&amp;$W2476)+COUNTIFS($AQ$4:$AQ2476,$AQ2476,$W$4:$W2476,$W2476))</f>
        <v/>
      </c>
      <c r="AS2476" s="42">
        <f t="shared" si="1245"/>
        <v>0</v>
      </c>
      <c r="AT2476" s="42">
        <f t="shared" si="1246"/>
        <v>0</v>
      </c>
      <c r="AU2476" s="42">
        <f t="shared" si="1247"/>
        <v>0</v>
      </c>
    </row>
    <row r="2477" spans="1:47" x14ac:dyDescent="0.2">
      <c r="A2477" s="35"/>
      <c r="B2477" s="36"/>
      <c r="C2477" s="36"/>
      <c r="D2477" s="36"/>
      <c r="E2477" s="37"/>
      <c r="F2477" s="37"/>
      <c r="G2477" s="36"/>
      <c r="H2477" s="36"/>
      <c r="I2477" s="36"/>
      <c r="J2477" s="36"/>
      <c r="K2477" s="37"/>
      <c r="L2477" s="37"/>
      <c r="M2477" s="37"/>
      <c r="N2477" s="38" t="str">
        <f t="shared" si="1216"/>
        <v/>
      </c>
      <c r="O2477" t="str">
        <f t="shared" si="1217"/>
        <v/>
      </c>
      <c r="P2477" t="str">
        <f t="shared" si="1218"/>
        <v/>
      </c>
      <c r="Q2477" t="str">
        <f t="shared" si="1219"/>
        <v/>
      </c>
      <c r="R2477" t="str">
        <f t="shared" si="1220"/>
        <v/>
      </c>
      <c r="S2477" t="str">
        <f t="shared" si="1221"/>
        <v/>
      </c>
      <c r="T2477" s="39" t="str">
        <f t="shared" si="1222"/>
        <v/>
      </c>
      <c r="U2477" s="40">
        <f t="shared" si="1223"/>
        <v>0</v>
      </c>
      <c r="V2477" s="40">
        <f t="shared" si="1224"/>
        <v>0</v>
      </c>
      <c r="W2477" s="40">
        <f t="shared" si="1225"/>
        <v>0</v>
      </c>
      <c r="X2477" t="str">
        <f t="shared" si="1226"/>
        <v/>
      </c>
      <c r="Y2477" s="40">
        <f t="shared" si="1227"/>
        <v>0</v>
      </c>
      <c r="Z2477" s="40">
        <f t="shared" si="1228"/>
        <v>0</v>
      </c>
      <c r="AA2477" s="40">
        <f t="shared" si="1229"/>
        <v>0</v>
      </c>
      <c r="AB2477" s="40">
        <f t="shared" si="1230"/>
        <v>0</v>
      </c>
      <c r="AC2477" s="40">
        <f t="shared" si="1231"/>
        <v>0</v>
      </c>
      <c r="AD2477" s="39">
        <f t="shared" si="1232"/>
        <v>0</v>
      </c>
      <c r="AE2477" s="39">
        <f t="shared" si="1233"/>
        <v>0</v>
      </c>
      <c r="AF2477" t="str">
        <f t="shared" si="1234"/>
        <v/>
      </c>
      <c r="AG2477" t="str">
        <f t="shared" si="1235"/>
        <v/>
      </c>
      <c r="AH2477" t="str">
        <f t="shared" si="1236"/>
        <v/>
      </c>
      <c r="AJ2477" s="41" t="str">
        <f t="shared" si="1237"/>
        <v/>
      </c>
      <c r="AK2477" s="42" t="str">
        <f t="shared" si="1238"/>
        <v/>
      </c>
      <c r="AL2477" s="41" t="str">
        <f t="shared" si="1239"/>
        <v/>
      </c>
      <c r="AM2477" s="41" t="str">
        <f t="shared" si="1240"/>
        <v/>
      </c>
      <c r="AN2477" s="41" t="str">
        <f t="shared" si="1241"/>
        <v/>
      </c>
      <c r="AO2477" s="42" t="str">
        <f t="shared" si="1242"/>
        <v/>
      </c>
      <c r="AP2477" s="41" t="str">
        <f t="shared" si="1243"/>
        <v/>
      </c>
      <c r="AQ2477" s="41" t="str">
        <f t="shared" si="1244"/>
        <v/>
      </c>
      <c r="AR2477" s="41" t="str">
        <f>IF($AQ2477="","",COUNTIFS(L_ChaveCob,$AQ2477,L_Ausencia,"&gt;"&amp;$W2477)+COUNTIFS($AQ$4:$AQ2477,$AQ2477,$W$4:$W2477,$W2477))</f>
        <v/>
      </c>
      <c r="AS2477" s="42">
        <f t="shared" si="1245"/>
        <v>0</v>
      </c>
      <c r="AT2477" s="42">
        <f t="shared" si="1246"/>
        <v>0</v>
      </c>
      <c r="AU2477" s="42">
        <f t="shared" si="1247"/>
        <v>0</v>
      </c>
    </row>
    <row r="2478" spans="1:47" x14ac:dyDescent="0.2">
      <c r="A2478" s="35"/>
      <c r="B2478" s="36"/>
      <c r="C2478" s="36"/>
      <c r="D2478" s="36"/>
      <c r="E2478" s="37"/>
      <c r="F2478" s="37"/>
      <c r="G2478" s="36"/>
      <c r="H2478" s="36"/>
      <c r="I2478" s="36"/>
      <c r="J2478" s="36"/>
      <c r="K2478" s="37"/>
      <c r="L2478" s="37"/>
      <c r="M2478" s="37"/>
      <c r="N2478" s="38" t="str">
        <f t="shared" si="1216"/>
        <v/>
      </c>
      <c r="O2478" t="str">
        <f t="shared" si="1217"/>
        <v/>
      </c>
      <c r="P2478" t="str">
        <f t="shared" si="1218"/>
        <v/>
      </c>
      <c r="Q2478" t="str">
        <f t="shared" si="1219"/>
        <v/>
      </c>
      <c r="R2478" t="str">
        <f t="shared" si="1220"/>
        <v/>
      </c>
      <c r="S2478" t="str">
        <f t="shared" si="1221"/>
        <v/>
      </c>
      <c r="T2478" s="39" t="str">
        <f t="shared" si="1222"/>
        <v/>
      </c>
      <c r="U2478" s="40">
        <f t="shared" si="1223"/>
        <v>0</v>
      </c>
      <c r="V2478" s="40">
        <f t="shared" si="1224"/>
        <v>0</v>
      </c>
      <c r="W2478" s="40">
        <f t="shared" si="1225"/>
        <v>0</v>
      </c>
      <c r="X2478" t="str">
        <f t="shared" si="1226"/>
        <v/>
      </c>
      <c r="Y2478" s="40">
        <f t="shared" si="1227"/>
        <v>0</v>
      </c>
      <c r="Z2478" s="40">
        <f t="shared" si="1228"/>
        <v>0</v>
      </c>
      <c r="AA2478" s="40">
        <f t="shared" si="1229"/>
        <v>0</v>
      </c>
      <c r="AB2478" s="40">
        <f t="shared" si="1230"/>
        <v>0</v>
      </c>
      <c r="AC2478" s="40">
        <f t="shared" si="1231"/>
        <v>0</v>
      </c>
      <c r="AD2478" s="39">
        <f t="shared" si="1232"/>
        <v>0</v>
      </c>
      <c r="AE2478" s="39">
        <f t="shared" si="1233"/>
        <v>0</v>
      </c>
      <c r="AF2478" t="str">
        <f t="shared" si="1234"/>
        <v/>
      </c>
      <c r="AG2478" t="str">
        <f t="shared" si="1235"/>
        <v/>
      </c>
      <c r="AH2478" t="str">
        <f t="shared" si="1236"/>
        <v/>
      </c>
      <c r="AJ2478" s="41" t="str">
        <f t="shared" si="1237"/>
        <v/>
      </c>
      <c r="AK2478" s="42" t="str">
        <f t="shared" si="1238"/>
        <v/>
      </c>
      <c r="AL2478" s="41" t="str">
        <f t="shared" si="1239"/>
        <v/>
      </c>
      <c r="AM2478" s="41" t="str">
        <f t="shared" si="1240"/>
        <v/>
      </c>
      <c r="AN2478" s="41" t="str">
        <f t="shared" si="1241"/>
        <v/>
      </c>
      <c r="AO2478" s="42" t="str">
        <f t="shared" si="1242"/>
        <v/>
      </c>
      <c r="AP2478" s="41" t="str">
        <f t="shared" si="1243"/>
        <v/>
      </c>
      <c r="AQ2478" s="41" t="str">
        <f t="shared" si="1244"/>
        <v/>
      </c>
      <c r="AR2478" s="41" t="str">
        <f>IF($AQ2478="","",COUNTIFS(L_ChaveCob,$AQ2478,L_Ausencia,"&gt;"&amp;$W2478)+COUNTIFS($AQ$4:$AQ2478,$AQ2478,$W$4:$W2478,$W2478))</f>
        <v/>
      </c>
      <c r="AS2478" s="42">
        <f t="shared" si="1245"/>
        <v>0</v>
      </c>
      <c r="AT2478" s="42">
        <f t="shared" si="1246"/>
        <v>0</v>
      </c>
      <c r="AU2478" s="42">
        <f t="shared" si="1247"/>
        <v>0</v>
      </c>
    </row>
    <row r="2479" spans="1:47" x14ac:dyDescent="0.2">
      <c r="A2479" s="35"/>
      <c r="B2479" s="36"/>
      <c r="C2479" s="36"/>
      <c r="D2479" s="36"/>
      <c r="E2479" s="37"/>
      <c r="F2479" s="37"/>
      <c r="G2479" s="36"/>
      <c r="H2479" s="36"/>
      <c r="I2479" s="36"/>
      <c r="J2479" s="36"/>
      <c r="K2479" s="37"/>
      <c r="L2479" s="37"/>
      <c r="M2479" s="37"/>
      <c r="N2479" s="38" t="str">
        <f t="shared" si="1216"/>
        <v/>
      </c>
      <c r="O2479" t="str">
        <f t="shared" si="1217"/>
        <v/>
      </c>
      <c r="P2479" t="str">
        <f t="shared" si="1218"/>
        <v/>
      </c>
      <c r="Q2479" t="str">
        <f t="shared" si="1219"/>
        <v/>
      </c>
      <c r="R2479" t="str">
        <f t="shared" si="1220"/>
        <v/>
      </c>
      <c r="S2479" t="str">
        <f t="shared" si="1221"/>
        <v/>
      </c>
      <c r="T2479" s="39" t="str">
        <f t="shared" si="1222"/>
        <v/>
      </c>
      <c r="U2479" s="40">
        <f t="shared" si="1223"/>
        <v>0</v>
      </c>
      <c r="V2479" s="40">
        <f t="shared" si="1224"/>
        <v>0</v>
      </c>
      <c r="W2479" s="40">
        <f t="shared" si="1225"/>
        <v>0</v>
      </c>
      <c r="X2479" t="str">
        <f t="shared" si="1226"/>
        <v/>
      </c>
      <c r="Y2479" s="40">
        <f t="shared" si="1227"/>
        <v>0</v>
      </c>
      <c r="Z2479" s="40">
        <f t="shared" si="1228"/>
        <v>0</v>
      </c>
      <c r="AA2479" s="40">
        <f t="shared" si="1229"/>
        <v>0</v>
      </c>
      <c r="AB2479" s="40">
        <f t="shared" si="1230"/>
        <v>0</v>
      </c>
      <c r="AC2479" s="40">
        <f t="shared" si="1231"/>
        <v>0</v>
      </c>
      <c r="AD2479" s="39">
        <f t="shared" si="1232"/>
        <v>0</v>
      </c>
      <c r="AE2479" s="39">
        <f t="shared" si="1233"/>
        <v>0</v>
      </c>
      <c r="AF2479" t="str">
        <f t="shared" si="1234"/>
        <v/>
      </c>
      <c r="AG2479" t="str">
        <f t="shared" si="1235"/>
        <v/>
      </c>
      <c r="AH2479" t="str">
        <f t="shared" si="1236"/>
        <v/>
      </c>
      <c r="AJ2479" s="41" t="str">
        <f t="shared" si="1237"/>
        <v/>
      </c>
      <c r="AK2479" s="42" t="str">
        <f t="shared" si="1238"/>
        <v/>
      </c>
      <c r="AL2479" s="41" t="str">
        <f t="shared" si="1239"/>
        <v/>
      </c>
      <c r="AM2479" s="41" t="str">
        <f t="shared" si="1240"/>
        <v/>
      </c>
      <c r="AN2479" s="41" t="str">
        <f t="shared" si="1241"/>
        <v/>
      </c>
      <c r="AO2479" s="42" t="str">
        <f t="shared" si="1242"/>
        <v/>
      </c>
      <c r="AP2479" s="41" t="str">
        <f t="shared" si="1243"/>
        <v/>
      </c>
      <c r="AQ2479" s="41" t="str">
        <f t="shared" si="1244"/>
        <v/>
      </c>
      <c r="AR2479" s="41" t="str">
        <f>IF($AQ2479="","",COUNTIFS(L_ChaveCob,$AQ2479,L_Ausencia,"&gt;"&amp;$W2479)+COUNTIFS($AQ$4:$AQ2479,$AQ2479,$W$4:$W2479,$W2479))</f>
        <v/>
      </c>
      <c r="AS2479" s="42">
        <f t="shared" si="1245"/>
        <v>0</v>
      </c>
      <c r="AT2479" s="42">
        <f t="shared" si="1246"/>
        <v>0</v>
      </c>
      <c r="AU2479" s="42">
        <f t="shared" si="1247"/>
        <v>0</v>
      </c>
    </row>
    <row r="2480" spans="1:47" x14ac:dyDescent="0.2">
      <c r="A2480" s="35"/>
      <c r="B2480" s="36"/>
      <c r="C2480" s="36"/>
      <c r="D2480" s="36"/>
      <c r="E2480" s="37"/>
      <c r="F2480" s="37"/>
      <c r="G2480" s="36"/>
      <c r="H2480" s="36"/>
      <c r="I2480" s="36"/>
      <c r="J2480" s="36"/>
      <c r="K2480" s="37"/>
      <c r="L2480" s="37"/>
      <c r="M2480" s="37"/>
      <c r="N2480" s="38" t="str">
        <f t="shared" si="1216"/>
        <v/>
      </c>
      <c r="O2480" t="str">
        <f t="shared" si="1217"/>
        <v/>
      </c>
      <c r="P2480" t="str">
        <f t="shared" si="1218"/>
        <v/>
      </c>
      <c r="Q2480" t="str">
        <f t="shared" si="1219"/>
        <v/>
      </c>
      <c r="R2480" t="str">
        <f t="shared" si="1220"/>
        <v/>
      </c>
      <c r="S2480" t="str">
        <f t="shared" si="1221"/>
        <v/>
      </c>
      <c r="T2480" s="39" t="str">
        <f t="shared" si="1222"/>
        <v/>
      </c>
      <c r="U2480" s="40">
        <f t="shared" si="1223"/>
        <v>0</v>
      </c>
      <c r="V2480" s="40">
        <f t="shared" si="1224"/>
        <v>0</v>
      </c>
      <c r="W2480" s="40">
        <f t="shared" si="1225"/>
        <v>0</v>
      </c>
      <c r="X2480" t="str">
        <f t="shared" si="1226"/>
        <v/>
      </c>
      <c r="Y2480" s="40">
        <f t="shared" si="1227"/>
        <v>0</v>
      </c>
      <c r="Z2480" s="40">
        <f t="shared" si="1228"/>
        <v>0</v>
      </c>
      <c r="AA2480" s="40">
        <f t="shared" si="1229"/>
        <v>0</v>
      </c>
      <c r="AB2480" s="40">
        <f t="shared" si="1230"/>
        <v>0</v>
      </c>
      <c r="AC2480" s="40">
        <f t="shared" si="1231"/>
        <v>0</v>
      </c>
      <c r="AD2480" s="39">
        <f t="shared" si="1232"/>
        <v>0</v>
      </c>
      <c r="AE2480" s="39">
        <f t="shared" si="1233"/>
        <v>0</v>
      </c>
      <c r="AF2480" t="str">
        <f t="shared" si="1234"/>
        <v/>
      </c>
      <c r="AG2480" t="str">
        <f t="shared" si="1235"/>
        <v/>
      </c>
      <c r="AH2480" t="str">
        <f t="shared" si="1236"/>
        <v/>
      </c>
      <c r="AJ2480" s="41" t="str">
        <f t="shared" si="1237"/>
        <v/>
      </c>
      <c r="AK2480" s="42" t="str">
        <f t="shared" si="1238"/>
        <v/>
      </c>
      <c r="AL2480" s="41" t="str">
        <f t="shared" si="1239"/>
        <v/>
      </c>
      <c r="AM2480" s="41" t="str">
        <f t="shared" si="1240"/>
        <v/>
      </c>
      <c r="AN2480" s="41" t="str">
        <f t="shared" si="1241"/>
        <v/>
      </c>
      <c r="AO2480" s="42" t="str">
        <f t="shared" si="1242"/>
        <v/>
      </c>
      <c r="AP2480" s="41" t="str">
        <f t="shared" si="1243"/>
        <v/>
      </c>
      <c r="AQ2480" s="41" t="str">
        <f t="shared" si="1244"/>
        <v/>
      </c>
      <c r="AR2480" s="41" t="str">
        <f>IF($AQ2480="","",COUNTIFS(L_ChaveCob,$AQ2480,L_Ausencia,"&gt;"&amp;$W2480)+COUNTIFS($AQ$4:$AQ2480,$AQ2480,$W$4:$W2480,$W2480))</f>
        <v/>
      </c>
      <c r="AS2480" s="42">
        <f t="shared" si="1245"/>
        <v>0</v>
      </c>
      <c r="AT2480" s="42">
        <f t="shared" si="1246"/>
        <v>0</v>
      </c>
      <c r="AU2480" s="42">
        <f t="shared" si="1247"/>
        <v>0</v>
      </c>
    </row>
    <row r="2481" spans="1:47" x14ac:dyDescent="0.2">
      <c r="A2481" s="35"/>
      <c r="B2481" s="36"/>
      <c r="C2481" s="36"/>
      <c r="D2481" s="36"/>
      <c r="E2481" s="37"/>
      <c r="F2481" s="37"/>
      <c r="G2481" s="36"/>
      <c r="H2481" s="36"/>
      <c r="I2481" s="36"/>
      <c r="J2481" s="36"/>
      <c r="K2481" s="37"/>
      <c r="L2481" s="37"/>
      <c r="M2481" s="37"/>
      <c r="N2481" s="38" t="str">
        <f t="shared" si="1216"/>
        <v/>
      </c>
      <c r="O2481" t="str">
        <f t="shared" si="1217"/>
        <v/>
      </c>
      <c r="P2481" t="str">
        <f t="shared" si="1218"/>
        <v/>
      </c>
      <c r="Q2481" t="str">
        <f t="shared" si="1219"/>
        <v/>
      </c>
      <c r="R2481" t="str">
        <f t="shared" si="1220"/>
        <v/>
      </c>
      <c r="S2481" t="str">
        <f t="shared" si="1221"/>
        <v/>
      </c>
      <c r="T2481" s="39" t="str">
        <f t="shared" si="1222"/>
        <v/>
      </c>
      <c r="U2481" s="40">
        <f t="shared" si="1223"/>
        <v>0</v>
      </c>
      <c r="V2481" s="40">
        <f t="shared" si="1224"/>
        <v>0</v>
      </c>
      <c r="W2481" s="40">
        <f t="shared" si="1225"/>
        <v>0</v>
      </c>
      <c r="X2481" t="str">
        <f t="shared" si="1226"/>
        <v/>
      </c>
      <c r="Y2481" s="40">
        <f t="shared" si="1227"/>
        <v>0</v>
      </c>
      <c r="Z2481" s="40">
        <f t="shared" si="1228"/>
        <v>0</v>
      </c>
      <c r="AA2481" s="40">
        <f t="shared" si="1229"/>
        <v>0</v>
      </c>
      <c r="AB2481" s="40">
        <f t="shared" si="1230"/>
        <v>0</v>
      </c>
      <c r="AC2481" s="40">
        <f t="shared" si="1231"/>
        <v>0</v>
      </c>
      <c r="AD2481" s="39">
        <f t="shared" si="1232"/>
        <v>0</v>
      </c>
      <c r="AE2481" s="39">
        <f t="shared" si="1233"/>
        <v>0</v>
      </c>
      <c r="AF2481" t="str">
        <f t="shared" si="1234"/>
        <v/>
      </c>
      <c r="AG2481" t="str">
        <f t="shared" si="1235"/>
        <v/>
      </c>
      <c r="AH2481" t="str">
        <f t="shared" si="1236"/>
        <v/>
      </c>
      <c r="AJ2481" s="41" t="str">
        <f t="shared" si="1237"/>
        <v/>
      </c>
      <c r="AK2481" s="42" t="str">
        <f t="shared" si="1238"/>
        <v/>
      </c>
      <c r="AL2481" s="41" t="str">
        <f t="shared" si="1239"/>
        <v/>
      </c>
      <c r="AM2481" s="41" t="str">
        <f t="shared" si="1240"/>
        <v/>
      </c>
      <c r="AN2481" s="41" t="str">
        <f t="shared" si="1241"/>
        <v/>
      </c>
      <c r="AO2481" s="42" t="str">
        <f t="shared" si="1242"/>
        <v/>
      </c>
      <c r="AP2481" s="41" t="str">
        <f t="shared" si="1243"/>
        <v/>
      </c>
      <c r="AQ2481" s="41" t="str">
        <f t="shared" si="1244"/>
        <v/>
      </c>
      <c r="AR2481" s="41" t="str">
        <f>IF($AQ2481="","",COUNTIFS(L_ChaveCob,$AQ2481,L_Ausencia,"&gt;"&amp;$W2481)+COUNTIFS($AQ$4:$AQ2481,$AQ2481,$W$4:$W2481,$W2481))</f>
        <v/>
      </c>
      <c r="AS2481" s="42">
        <f t="shared" si="1245"/>
        <v>0</v>
      </c>
      <c r="AT2481" s="42">
        <f t="shared" si="1246"/>
        <v>0</v>
      </c>
      <c r="AU2481" s="42">
        <f t="shared" si="1247"/>
        <v>0</v>
      </c>
    </row>
    <row r="2482" spans="1:47" x14ac:dyDescent="0.2">
      <c r="A2482" s="35"/>
      <c r="B2482" s="36"/>
      <c r="C2482" s="36"/>
      <c r="D2482" s="36"/>
      <c r="E2482" s="37"/>
      <c r="F2482" s="37"/>
      <c r="G2482" s="36"/>
      <c r="H2482" s="36"/>
      <c r="I2482" s="36"/>
      <c r="J2482" s="36"/>
      <c r="K2482" s="37"/>
      <c r="L2482" s="37"/>
      <c r="M2482" s="37"/>
      <c r="N2482" s="38" t="str">
        <f t="shared" si="1216"/>
        <v/>
      </c>
      <c r="O2482" t="str">
        <f t="shared" si="1217"/>
        <v/>
      </c>
      <c r="P2482" t="str">
        <f t="shared" si="1218"/>
        <v/>
      </c>
      <c r="Q2482" t="str">
        <f t="shared" si="1219"/>
        <v/>
      </c>
      <c r="R2482" t="str">
        <f t="shared" si="1220"/>
        <v/>
      </c>
      <c r="S2482" t="str">
        <f t="shared" si="1221"/>
        <v/>
      </c>
      <c r="T2482" s="39" t="str">
        <f t="shared" si="1222"/>
        <v/>
      </c>
      <c r="U2482" s="40">
        <f t="shared" si="1223"/>
        <v>0</v>
      </c>
      <c r="V2482" s="40">
        <f t="shared" si="1224"/>
        <v>0</v>
      </c>
      <c r="W2482" s="40">
        <f t="shared" si="1225"/>
        <v>0</v>
      </c>
      <c r="X2482" t="str">
        <f t="shared" si="1226"/>
        <v/>
      </c>
      <c r="Y2482" s="40">
        <f t="shared" si="1227"/>
        <v>0</v>
      </c>
      <c r="Z2482" s="40">
        <f t="shared" si="1228"/>
        <v>0</v>
      </c>
      <c r="AA2482" s="40">
        <f t="shared" si="1229"/>
        <v>0</v>
      </c>
      <c r="AB2482" s="40">
        <f t="shared" si="1230"/>
        <v>0</v>
      </c>
      <c r="AC2482" s="40">
        <f t="shared" si="1231"/>
        <v>0</v>
      </c>
      <c r="AD2482" s="39">
        <f t="shared" si="1232"/>
        <v>0</v>
      </c>
      <c r="AE2482" s="39">
        <f t="shared" si="1233"/>
        <v>0</v>
      </c>
      <c r="AF2482" t="str">
        <f t="shared" si="1234"/>
        <v/>
      </c>
      <c r="AG2482" t="str">
        <f t="shared" si="1235"/>
        <v/>
      </c>
      <c r="AH2482" t="str">
        <f t="shared" si="1236"/>
        <v/>
      </c>
      <c r="AJ2482" s="41" t="str">
        <f t="shared" si="1237"/>
        <v/>
      </c>
      <c r="AK2482" s="42" t="str">
        <f t="shared" si="1238"/>
        <v/>
      </c>
      <c r="AL2482" s="41" t="str">
        <f t="shared" si="1239"/>
        <v/>
      </c>
      <c r="AM2482" s="41" t="str">
        <f t="shared" si="1240"/>
        <v/>
      </c>
      <c r="AN2482" s="41" t="str">
        <f t="shared" si="1241"/>
        <v/>
      </c>
      <c r="AO2482" s="42" t="str">
        <f t="shared" si="1242"/>
        <v/>
      </c>
      <c r="AP2482" s="41" t="str">
        <f t="shared" si="1243"/>
        <v/>
      </c>
      <c r="AQ2482" s="41" t="str">
        <f t="shared" si="1244"/>
        <v/>
      </c>
      <c r="AR2482" s="41" t="str">
        <f>IF($AQ2482="","",COUNTIFS(L_ChaveCob,$AQ2482,L_Ausencia,"&gt;"&amp;$W2482)+COUNTIFS($AQ$4:$AQ2482,$AQ2482,$W$4:$W2482,$W2482))</f>
        <v/>
      </c>
      <c r="AS2482" s="42">
        <f t="shared" si="1245"/>
        <v>0</v>
      </c>
      <c r="AT2482" s="42">
        <f t="shared" si="1246"/>
        <v>0</v>
      </c>
      <c r="AU2482" s="42">
        <f t="shared" si="1247"/>
        <v>0</v>
      </c>
    </row>
    <row r="2483" spans="1:47" x14ac:dyDescent="0.2">
      <c r="A2483" s="35"/>
      <c r="B2483" s="36"/>
      <c r="C2483" s="36"/>
      <c r="D2483" s="36"/>
      <c r="E2483" s="37"/>
      <c r="F2483" s="37"/>
      <c r="G2483" s="36"/>
      <c r="H2483" s="36"/>
      <c r="I2483" s="36"/>
      <c r="J2483" s="36"/>
      <c r="K2483" s="37"/>
      <c r="L2483" s="37"/>
      <c r="M2483" s="37"/>
      <c r="N2483" s="38" t="str">
        <f t="shared" si="1216"/>
        <v/>
      </c>
      <c r="O2483" t="str">
        <f t="shared" si="1217"/>
        <v/>
      </c>
      <c r="P2483" t="str">
        <f t="shared" si="1218"/>
        <v/>
      </c>
      <c r="Q2483" t="str">
        <f t="shared" si="1219"/>
        <v/>
      </c>
      <c r="R2483" t="str">
        <f t="shared" si="1220"/>
        <v/>
      </c>
      <c r="S2483" t="str">
        <f t="shared" si="1221"/>
        <v/>
      </c>
      <c r="T2483" s="39" t="str">
        <f t="shared" si="1222"/>
        <v/>
      </c>
      <c r="U2483" s="40">
        <f t="shared" si="1223"/>
        <v>0</v>
      </c>
      <c r="V2483" s="40">
        <f t="shared" si="1224"/>
        <v>0</v>
      </c>
      <c r="W2483" s="40">
        <f t="shared" si="1225"/>
        <v>0</v>
      </c>
      <c r="X2483" t="str">
        <f t="shared" si="1226"/>
        <v/>
      </c>
      <c r="Y2483" s="40">
        <f t="shared" si="1227"/>
        <v>0</v>
      </c>
      <c r="Z2483" s="40">
        <f t="shared" si="1228"/>
        <v>0</v>
      </c>
      <c r="AA2483" s="40">
        <f t="shared" si="1229"/>
        <v>0</v>
      </c>
      <c r="AB2483" s="40">
        <f t="shared" si="1230"/>
        <v>0</v>
      </c>
      <c r="AC2483" s="40">
        <f t="shared" si="1231"/>
        <v>0</v>
      </c>
      <c r="AD2483" s="39">
        <f t="shared" si="1232"/>
        <v>0</v>
      </c>
      <c r="AE2483" s="39">
        <f t="shared" si="1233"/>
        <v>0</v>
      </c>
      <c r="AF2483" t="str">
        <f t="shared" si="1234"/>
        <v/>
      </c>
      <c r="AG2483" t="str">
        <f t="shared" si="1235"/>
        <v/>
      </c>
      <c r="AH2483" t="str">
        <f t="shared" si="1236"/>
        <v/>
      </c>
      <c r="AJ2483" s="41" t="str">
        <f t="shared" si="1237"/>
        <v/>
      </c>
      <c r="AK2483" s="42" t="str">
        <f t="shared" si="1238"/>
        <v/>
      </c>
      <c r="AL2483" s="41" t="str">
        <f t="shared" si="1239"/>
        <v/>
      </c>
      <c r="AM2483" s="41" t="str">
        <f t="shared" si="1240"/>
        <v/>
      </c>
      <c r="AN2483" s="41" t="str">
        <f t="shared" si="1241"/>
        <v/>
      </c>
      <c r="AO2483" s="42" t="str">
        <f t="shared" si="1242"/>
        <v/>
      </c>
      <c r="AP2483" s="41" t="str">
        <f t="shared" si="1243"/>
        <v/>
      </c>
      <c r="AQ2483" s="41" t="str">
        <f t="shared" si="1244"/>
        <v/>
      </c>
      <c r="AR2483" s="41" t="str">
        <f>IF($AQ2483="","",COUNTIFS(L_ChaveCob,$AQ2483,L_Ausencia,"&gt;"&amp;$W2483)+COUNTIFS($AQ$4:$AQ2483,$AQ2483,$W$4:$W2483,$W2483))</f>
        <v/>
      </c>
      <c r="AS2483" s="42">
        <f t="shared" si="1245"/>
        <v>0</v>
      </c>
      <c r="AT2483" s="42">
        <f t="shared" si="1246"/>
        <v>0</v>
      </c>
      <c r="AU2483" s="42">
        <f t="shared" si="1247"/>
        <v>0</v>
      </c>
    </row>
    <row r="2484" spans="1:47" x14ac:dyDescent="0.2">
      <c r="A2484" s="35"/>
      <c r="B2484" s="36"/>
      <c r="C2484" s="36"/>
      <c r="D2484" s="36"/>
      <c r="E2484" s="37"/>
      <c r="F2484" s="37"/>
      <c r="G2484" s="36"/>
      <c r="H2484" s="36"/>
      <c r="I2484" s="36"/>
      <c r="J2484" s="36"/>
      <c r="K2484" s="37"/>
      <c r="L2484" s="37"/>
      <c r="M2484" s="37"/>
      <c r="N2484" s="38" t="str">
        <f t="shared" si="1216"/>
        <v/>
      </c>
      <c r="O2484" t="str">
        <f t="shared" si="1217"/>
        <v/>
      </c>
      <c r="P2484" t="str">
        <f t="shared" si="1218"/>
        <v/>
      </c>
      <c r="Q2484" t="str">
        <f t="shared" si="1219"/>
        <v/>
      </c>
      <c r="R2484" t="str">
        <f t="shared" si="1220"/>
        <v/>
      </c>
      <c r="S2484" t="str">
        <f t="shared" si="1221"/>
        <v/>
      </c>
      <c r="T2484" s="39" t="str">
        <f t="shared" si="1222"/>
        <v/>
      </c>
      <c r="U2484" s="40">
        <f t="shared" si="1223"/>
        <v>0</v>
      </c>
      <c r="V2484" s="40">
        <f t="shared" si="1224"/>
        <v>0</v>
      </c>
      <c r="W2484" s="40">
        <f t="shared" si="1225"/>
        <v>0</v>
      </c>
      <c r="X2484" t="str">
        <f t="shared" si="1226"/>
        <v/>
      </c>
      <c r="Y2484" s="40">
        <f t="shared" si="1227"/>
        <v>0</v>
      </c>
      <c r="Z2484" s="40">
        <f t="shared" si="1228"/>
        <v>0</v>
      </c>
      <c r="AA2484" s="40">
        <f t="shared" si="1229"/>
        <v>0</v>
      </c>
      <c r="AB2484" s="40">
        <f t="shared" si="1230"/>
        <v>0</v>
      </c>
      <c r="AC2484" s="40">
        <f t="shared" si="1231"/>
        <v>0</v>
      </c>
      <c r="AD2484" s="39">
        <f t="shared" si="1232"/>
        <v>0</v>
      </c>
      <c r="AE2484" s="39">
        <f t="shared" si="1233"/>
        <v>0</v>
      </c>
      <c r="AF2484" t="str">
        <f t="shared" si="1234"/>
        <v/>
      </c>
      <c r="AG2484" t="str">
        <f t="shared" si="1235"/>
        <v/>
      </c>
      <c r="AH2484" t="str">
        <f t="shared" si="1236"/>
        <v/>
      </c>
      <c r="AJ2484" s="41" t="str">
        <f t="shared" si="1237"/>
        <v/>
      </c>
      <c r="AK2484" s="42" t="str">
        <f t="shared" si="1238"/>
        <v/>
      </c>
      <c r="AL2484" s="41" t="str">
        <f t="shared" si="1239"/>
        <v/>
      </c>
      <c r="AM2484" s="41" t="str">
        <f t="shared" si="1240"/>
        <v/>
      </c>
      <c r="AN2484" s="41" t="str">
        <f t="shared" si="1241"/>
        <v/>
      </c>
      <c r="AO2484" s="42" t="str">
        <f t="shared" si="1242"/>
        <v/>
      </c>
      <c r="AP2484" s="41" t="str">
        <f t="shared" si="1243"/>
        <v/>
      </c>
      <c r="AQ2484" s="41" t="str">
        <f t="shared" si="1244"/>
        <v/>
      </c>
      <c r="AR2484" s="41" t="str">
        <f>IF($AQ2484="","",COUNTIFS(L_ChaveCob,$AQ2484,L_Ausencia,"&gt;"&amp;$W2484)+COUNTIFS($AQ$4:$AQ2484,$AQ2484,$W$4:$W2484,$W2484))</f>
        <v/>
      </c>
      <c r="AS2484" s="42">
        <f t="shared" si="1245"/>
        <v>0</v>
      </c>
      <c r="AT2484" s="42">
        <f t="shared" si="1246"/>
        <v>0</v>
      </c>
      <c r="AU2484" s="42">
        <f t="shared" si="1247"/>
        <v>0</v>
      </c>
    </row>
    <row r="2485" spans="1:47" x14ac:dyDescent="0.2">
      <c r="A2485" s="35"/>
      <c r="B2485" s="36"/>
      <c r="C2485" s="36"/>
      <c r="D2485" s="36"/>
      <c r="E2485" s="37"/>
      <c r="F2485" s="37"/>
      <c r="G2485" s="36"/>
      <c r="H2485" s="36"/>
      <c r="I2485" s="36"/>
      <c r="J2485" s="36"/>
      <c r="K2485" s="37"/>
      <c r="L2485" s="37"/>
      <c r="M2485" s="37"/>
      <c r="N2485" s="38" t="str">
        <f t="shared" si="1216"/>
        <v/>
      </c>
      <c r="O2485" t="str">
        <f t="shared" si="1217"/>
        <v/>
      </c>
      <c r="P2485" t="str">
        <f t="shared" si="1218"/>
        <v/>
      </c>
      <c r="Q2485" t="str">
        <f t="shared" si="1219"/>
        <v/>
      </c>
      <c r="R2485" t="str">
        <f t="shared" si="1220"/>
        <v/>
      </c>
      <c r="S2485" t="str">
        <f t="shared" si="1221"/>
        <v/>
      </c>
      <c r="T2485" s="39" t="str">
        <f t="shared" si="1222"/>
        <v/>
      </c>
      <c r="U2485" s="40">
        <f t="shared" si="1223"/>
        <v>0</v>
      </c>
      <c r="V2485" s="40">
        <f t="shared" si="1224"/>
        <v>0</v>
      </c>
      <c r="W2485" s="40">
        <f t="shared" si="1225"/>
        <v>0</v>
      </c>
      <c r="X2485" t="str">
        <f t="shared" si="1226"/>
        <v/>
      </c>
      <c r="Y2485" s="40">
        <f t="shared" si="1227"/>
        <v>0</v>
      </c>
      <c r="Z2485" s="40">
        <f t="shared" si="1228"/>
        <v>0</v>
      </c>
      <c r="AA2485" s="40">
        <f t="shared" si="1229"/>
        <v>0</v>
      </c>
      <c r="AB2485" s="40">
        <f t="shared" si="1230"/>
        <v>0</v>
      </c>
      <c r="AC2485" s="40">
        <f t="shared" si="1231"/>
        <v>0</v>
      </c>
      <c r="AD2485" s="39">
        <f t="shared" si="1232"/>
        <v>0</v>
      </c>
      <c r="AE2485" s="39">
        <f t="shared" si="1233"/>
        <v>0</v>
      </c>
      <c r="AF2485" t="str">
        <f t="shared" si="1234"/>
        <v/>
      </c>
      <c r="AG2485" t="str">
        <f t="shared" si="1235"/>
        <v/>
      </c>
      <c r="AH2485" t="str">
        <f t="shared" si="1236"/>
        <v/>
      </c>
      <c r="AJ2485" s="41" t="str">
        <f t="shared" si="1237"/>
        <v/>
      </c>
      <c r="AK2485" s="42" t="str">
        <f t="shared" si="1238"/>
        <v/>
      </c>
      <c r="AL2485" s="41" t="str">
        <f t="shared" si="1239"/>
        <v/>
      </c>
      <c r="AM2485" s="41" t="str">
        <f t="shared" si="1240"/>
        <v/>
      </c>
      <c r="AN2485" s="41" t="str">
        <f t="shared" si="1241"/>
        <v/>
      </c>
      <c r="AO2485" s="42" t="str">
        <f t="shared" si="1242"/>
        <v/>
      </c>
      <c r="AP2485" s="41" t="str">
        <f t="shared" si="1243"/>
        <v/>
      </c>
      <c r="AQ2485" s="41" t="str">
        <f t="shared" si="1244"/>
        <v/>
      </c>
      <c r="AR2485" s="41" t="str">
        <f>IF($AQ2485="","",COUNTIFS(L_ChaveCob,$AQ2485,L_Ausencia,"&gt;"&amp;$W2485)+COUNTIFS($AQ$4:$AQ2485,$AQ2485,$W$4:$W2485,$W2485))</f>
        <v/>
      </c>
      <c r="AS2485" s="42">
        <f t="shared" si="1245"/>
        <v>0</v>
      </c>
      <c r="AT2485" s="42">
        <f t="shared" si="1246"/>
        <v>0</v>
      </c>
      <c r="AU2485" s="42">
        <f t="shared" si="1247"/>
        <v>0</v>
      </c>
    </row>
    <row r="2486" spans="1:47" x14ac:dyDescent="0.2">
      <c r="A2486" s="35"/>
      <c r="B2486" s="36"/>
      <c r="C2486" s="36"/>
      <c r="D2486" s="36"/>
      <c r="E2486" s="37"/>
      <c r="F2486" s="37"/>
      <c r="G2486" s="36"/>
      <c r="H2486" s="36"/>
      <c r="I2486" s="36"/>
      <c r="J2486" s="36"/>
      <c r="K2486" s="37"/>
      <c r="L2486" s="37"/>
      <c r="M2486" s="37"/>
      <c r="N2486" s="38" t="str">
        <f t="shared" si="1216"/>
        <v/>
      </c>
      <c r="O2486" t="str">
        <f t="shared" si="1217"/>
        <v/>
      </c>
      <c r="P2486" t="str">
        <f t="shared" si="1218"/>
        <v/>
      </c>
      <c r="Q2486" t="str">
        <f t="shared" si="1219"/>
        <v/>
      </c>
      <c r="R2486" t="str">
        <f t="shared" si="1220"/>
        <v/>
      </c>
      <c r="S2486" t="str">
        <f t="shared" si="1221"/>
        <v/>
      </c>
      <c r="T2486" s="39" t="str">
        <f t="shared" si="1222"/>
        <v/>
      </c>
      <c r="U2486" s="40">
        <f t="shared" si="1223"/>
        <v>0</v>
      </c>
      <c r="V2486" s="40">
        <f t="shared" si="1224"/>
        <v>0</v>
      </c>
      <c r="W2486" s="40">
        <f t="shared" si="1225"/>
        <v>0</v>
      </c>
      <c r="X2486" t="str">
        <f t="shared" si="1226"/>
        <v/>
      </c>
      <c r="Y2486" s="40">
        <f t="shared" si="1227"/>
        <v>0</v>
      </c>
      <c r="Z2486" s="40">
        <f t="shared" si="1228"/>
        <v>0</v>
      </c>
      <c r="AA2486" s="40">
        <f t="shared" si="1229"/>
        <v>0</v>
      </c>
      <c r="AB2486" s="40">
        <f t="shared" si="1230"/>
        <v>0</v>
      </c>
      <c r="AC2486" s="40">
        <f t="shared" si="1231"/>
        <v>0</v>
      </c>
      <c r="AD2486" s="39">
        <f t="shared" si="1232"/>
        <v>0</v>
      </c>
      <c r="AE2486" s="39">
        <f t="shared" si="1233"/>
        <v>0</v>
      </c>
      <c r="AF2486" t="str">
        <f t="shared" si="1234"/>
        <v/>
      </c>
      <c r="AG2486" t="str">
        <f t="shared" si="1235"/>
        <v/>
      </c>
      <c r="AH2486" t="str">
        <f t="shared" si="1236"/>
        <v/>
      </c>
      <c r="AJ2486" s="41" t="str">
        <f t="shared" si="1237"/>
        <v/>
      </c>
      <c r="AK2486" s="42" t="str">
        <f t="shared" si="1238"/>
        <v/>
      </c>
      <c r="AL2486" s="41" t="str">
        <f t="shared" si="1239"/>
        <v/>
      </c>
      <c r="AM2486" s="41" t="str">
        <f t="shared" si="1240"/>
        <v/>
      </c>
      <c r="AN2486" s="41" t="str">
        <f t="shared" si="1241"/>
        <v/>
      </c>
      <c r="AO2486" s="42" t="str">
        <f t="shared" si="1242"/>
        <v/>
      </c>
      <c r="AP2486" s="41" t="str">
        <f t="shared" si="1243"/>
        <v/>
      </c>
      <c r="AQ2486" s="41" t="str">
        <f t="shared" si="1244"/>
        <v/>
      </c>
      <c r="AR2486" s="41" t="str">
        <f>IF($AQ2486="","",COUNTIFS(L_ChaveCob,$AQ2486,L_Ausencia,"&gt;"&amp;$W2486)+COUNTIFS($AQ$4:$AQ2486,$AQ2486,$W$4:$W2486,$W2486))</f>
        <v/>
      </c>
      <c r="AS2486" s="42">
        <f t="shared" si="1245"/>
        <v>0</v>
      </c>
      <c r="AT2486" s="42">
        <f t="shared" si="1246"/>
        <v>0</v>
      </c>
      <c r="AU2486" s="42">
        <f t="shared" si="1247"/>
        <v>0</v>
      </c>
    </row>
    <row r="2487" spans="1:47" x14ac:dyDescent="0.2">
      <c r="A2487" s="35"/>
      <c r="B2487" s="36"/>
      <c r="C2487" s="36"/>
      <c r="D2487" s="36"/>
      <c r="E2487" s="37"/>
      <c r="F2487" s="37"/>
      <c r="G2487" s="36"/>
      <c r="H2487" s="36"/>
      <c r="I2487" s="36"/>
      <c r="J2487" s="36"/>
      <c r="K2487" s="37"/>
      <c r="L2487" s="37"/>
      <c r="M2487" s="37"/>
      <c r="N2487" s="38" t="str">
        <f t="shared" si="1216"/>
        <v/>
      </c>
      <c r="O2487" t="str">
        <f t="shared" si="1217"/>
        <v/>
      </c>
      <c r="P2487" t="str">
        <f t="shared" si="1218"/>
        <v/>
      </c>
      <c r="Q2487" t="str">
        <f t="shared" si="1219"/>
        <v/>
      </c>
      <c r="R2487" t="str">
        <f t="shared" si="1220"/>
        <v/>
      </c>
      <c r="S2487" t="str">
        <f t="shared" si="1221"/>
        <v/>
      </c>
      <c r="T2487" s="39" t="str">
        <f t="shared" si="1222"/>
        <v/>
      </c>
      <c r="U2487" s="40">
        <f t="shared" si="1223"/>
        <v>0</v>
      </c>
      <c r="V2487" s="40">
        <f t="shared" si="1224"/>
        <v>0</v>
      </c>
      <c r="W2487" s="40">
        <f t="shared" si="1225"/>
        <v>0</v>
      </c>
      <c r="X2487" t="str">
        <f t="shared" si="1226"/>
        <v/>
      </c>
      <c r="Y2487" s="40">
        <f t="shared" si="1227"/>
        <v>0</v>
      </c>
      <c r="Z2487" s="40">
        <f t="shared" si="1228"/>
        <v>0</v>
      </c>
      <c r="AA2487" s="40">
        <f t="shared" si="1229"/>
        <v>0</v>
      </c>
      <c r="AB2487" s="40">
        <f t="shared" si="1230"/>
        <v>0</v>
      </c>
      <c r="AC2487" s="40">
        <f t="shared" si="1231"/>
        <v>0</v>
      </c>
      <c r="AD2487" s="39">
        <f t="shared" si="1232"/>
        <v>0</v>
      </c>
      <c r="AE2487" s="39">
        <f t="shared" si="1233"/>
        <v>0</v>
      </c>
      <c r="AF2487" t="str">
        <f t="shared" si="1234"/>
        <v/>
      </c>
      <c r="AG2487" t="str">
        <f t="shared" si="1235"/>
        <v/>
      </c>
      <c r="AH2487" t="str">
        <f t="shared" si="1236"/>
        <v/>
      </c>
      <c r="AJ2487" s="41" t="str">
        <f t="shared" si="1237"/>
        <v/>
      </c>
      <c r="AK2487" s="42" t="str">
        <f t="shared" si="1238"/>
        <v/>
      </c>
      <c r="AL2487" s="41" t="str">
        <f t="shared" si="1239"/>
        <v/>
      </c>
      <c r="AM2487" s="41" t="str">
        <f t="shared" si="1240"/>
        <v/>
      </c>
      <c r="AN2487" s="41" t="str">
        <f t="shared" si="1241"/>
        <v/>
      </c>
      <c r="AO2487" s="42" t="str">
        <f t="shared" si="1242"/>
        <v/>
      </c>
      <c r="AP2487" s="41" t="str">
        <f t="shared" si="1243"/>
        <v/>
      </c>
      <c r="AQ2487" s="41" t="str">
        <f t="shared" si="1244"/>
        <v/>
      </c>
      <c r="AR2487" s="41" t="str">
        <f>IF($AQ2487="","",COUNTIFS(L_ChaveCob,$AQ2487,L_Ausencia,"&gt;"&amp;$W2487)+COUNTIFS($AQ$4:$AQ2487,$AQ2487,$W$4:$W2487,$W2487))</f>
        <v/>
      </c>
      <c r="AS2487" s="42">
        <f t="shared" si="1245"/>
        <v>0</v>
      </c>
      <c r="AT2487" s="42">
        <f t="shared" si="1246"/>
        <v>0</v>
      </c>
      <c r="AU2487" s="42">
        <f t="shared" si="1247"/>
        <v>0</v>
      </c>
    </row>
    <row r="2488" spans="1:47" x14ac:dyDescent="0.2">
      <c r="A2488" s="35"/>
      <c r="B2488" s="36"/>
      <c r="C2488" s="36"/>
      <c r="D2488" s="36"/>
      <c r="E2488" s="37"/>
      <c r="F2488" s="37"/>
      <c r="G2488" s="36"/>
      <c r="H2488" s="36"/>
      <c r="I2488" s="36"/>
      <c r="J2488" s="36"/>
      <c r="K2488" s="37"/>
      <c r="L2488" s="37"/>
      <c r="M2488" s="37"/>
      <c r="N2488" s="38" t="str">
        <f t="shared" si="1216"/>
        <v/>
      </c>
      <c r="O2488" t="str">
        <f t="shared" si="1217"/>
        <v/>
      </c>
      <c r="P2488" t="str">
        <f t="shared" si="1218"/>
        <v/>
      </c>
      <c r="Q2488" t="str">
        <f t="shared" si="1219"/>
        <v/>
      </c>
      <c r="R2488" t="str">
        <f t="shared" si="1220"/>
        <v/>
      </c>
      <c r="S2488" t="str">
        <f t="shared" si="1221"/>
        <v/>
      </c>
      <c r="T2488" s="39" t="str">
        <f t="shared" si="1222"/>
        <v/>
      </c>
      <c r="U2488" s="40">
        <f t="shared" si="1223"/>
        <v>0</v>
      </c>
      <c r="V2488" s="40">
        <f t="shared" si="1224"/>
        <v>0</v>
      </c>
      <c r="W2488" s="40">
        <f t="shared" si="1225"/>
        <v>0</v>
      </c>
      <c r="X2488" t="str">
        <f t="shared" si="1226"/>
        <v/>
      </c>
      <c r="Y2488" s="40">
        <f t="shared" si="1227"/>
        <v>0</v>
      </c>
      <c r="Z2488" s="40">
        <f t="shared" si="1228"/>
        <v>0</v>
      </c>
      <c r="AA2488" s="40">
        <f t="shared" si="1229"/>
        <v>0</v>
      </c>
      <c r="AB2488" s="40">
        <f t="shared" si="1230"/>
        <v>0</v>
      </c>
      <c r="AC2488" s="40">
        <f t="shared" si="1231"/>
        <v>0</v>
      </c>
      <c r="AD2488" s="39">
        <f t="shared" si="1232"/>
        <v>0</v>
      </c>
      <c r="AE2488" s="39">
        <f t="shared" si="1233"/>
        <v>0</v>
      </c>
      <c r="AF2488" t="str">
        <f t="shared" si="1234"/>
        <v/>
      </c>
      <c r="AG2488" t="str">
        <f t="shared" si="1235"/>
        <v/>
      </c>
      <c r="AH2488" t="str">
        <f t="shared" si="1236"/>
        <v/>
      </c>
      <c r="AJ2488" s="41" t="str">
        <f t="shared" si="1237"/>
        <v/>
      </c>
      <c r="AK2488" s="42" t="str">
        <f t="shared" si="1238"/>
        <v/>
      </c>
      <c r="AL2488" s="41" t="str">
        <f t="shared" si="1239"/>
        <v/>
      </c>
      <c r="AM2488" s="41" t="str">
        <f t="shared" si="1240"/>
        <v/>
      </c>
      <c r="AN2488" s="41" t="str">
        <f t="shared" si="1241"/>
        <v/>
      </c>
      <c r="AO2488" s="42" t="str">
        <f t="shared" si="1242"/>
        <v/>
      </c>
      <c r="AP2488" s="41" t="str">
        <f t="shared" si="1243"/>
        <v/>
      </c>
      <c r="AQ2488" s="41" t="str">
        <f t="shared" si="1244"/>
        <v/>
      </c>
      <c r="AR2488" s="41" t="str">
        <f>IF($AQ2488="","",COUNTIFS(L_ChaveCob,$AQ2488,L_Ausencia,"&gt;"&amp;$W2488)+COUNTIFS($AQ$4:$AQ2488,$AQ2488,$W$4:$W2488,$W2488))</f>
        <v/>
      </c>
      <c r="AS2488" s="42">
        <f t="shared" si="1245"/>
        <v>0</v>
      </c>
      <c r="AT2488" s="42">
        <f t="shared" si="1246"/>
        <v>0</v>
      </c>
      <c r="AU2488" s="42">
        <f t="shared" si="1247"/>
        <v>0</v>
      </c>
    </row>
    <row r="2489" spans="1:47" x14ac:dyDescent="0.2">
      <c r="A2489" s="35"/>
      <c r="B2489" s="36"/>
      <c r="C2489" s="36"/>
      <c r="D2489" s="36"/>
      <c r="E2489" s="37"/>
      <c r="F2489" s="37"/>
      <c r="G2489" s="36"/>
      <c r="H2489" s="36"/>
      <c r="I2489" s="36"/>
      <c r="J2489" s="36"/>
      <c r="K2489" s="37"/>
      <c r="L2489" s="37"/>
      <c r="M2489" s="37"/>
      <c r="N2489" s="38" t="str">
        <f t="shared" ref="N2489:N2552" si="1248">IF($A2489="","",DATE(YEAR($A2489),MONTH($A2489),1))</f>
        <v/>
      </c>
      <c r="O2489" t="str">
        <f t="shared" ref="O2489:O2552" si="1249">IF(TRIM($B2489)="","",IFERROR(INDEX(C_RG,MATCH(TRIM($B2489),C_Nome,0)),"?"))</f>
        <v/>
      </c>
      <c r="P2489" t="str">
        <f t="shared" ref="P2489:P2552" si="1250">IF($A2489="","",IF(TRIM($B2489)="",P_EquipePostoVago,IF($AJ2489="","",INDEX(V_Equipe,$AJ2489))))</f>
        <v/>
      </c>
      <c r="Q2489" t="str">
        <f t="shared" ref="Q2489:Q2552" si="1251">IF($A2489="","",IF(TRIM($B2489)="","Posto Vago",IF($AJ2489="","",INDEX(V_Contrato,$AJ2489))))</f>
        <v/>
      </c>
      <c r="R2489" t="str">
        <f t="shared" ref="R2489:R2552" si="1252">IF($A2489="","",IF(TRIM($B2489)="",$H2489,IF($AJ2489="","",INDEX(V_Funcao,$AJ2489))))</f>
        <v/>
      </c>
      <c r="S2489" t="str">
        <f t="shared" ref="S2489:S2552" si="1253">IF($A2489="","",IF($I2489&lt;&gt;"",$I2489,IF(TRIM($B2489)="","ADM",IF($AJ2489="","",INDEX(V_Turno,$AJ2489)))))</f>
        <v/>
      </c>
      <c r="T2489" s="39" t="str">
        <f t="shared" ref="T2489:T2552" si="1254">IF(OR($A2489="",$R2489=""),"",IFERROR(INDEX(F_Valor,MATCH($R2489&amp;"|"&amp;SUMPRODUCT(MAX((F_Funcao=$R2489)*(F_Ini&lt;=$A2489)*F_Ini)),F_Chave,0)),""))</f>
        <v/>
      </c>
      <c r="U2489" s="40">
        <f t="shared" ref="U2489:U2552" si="1255">IF(OR($A2489="",$S2489=""),0,IFERROR(INDEX(T_Horas,MATCH($S2489,T_Turno,0),WEEKDAY($A2489,2)),0))</f>
        <v>0</v>
      </c>
      <c r="V2489" s="40">
        <f t="shared" ref="V2489:V2552" si="1256">IF($A2489="",0,MAX(IF($F2489&lt;&gt;"",N($F2489),IF($AN2489="Sim",IF($AK2489&lt;&gt;"",$AK2489,$U2489),$U2489-$W2489))-IF($J2489="Situação Atípica - Presente",N($K2489),0),0))</f>
        <v>0</v>
      </c>
      <c r="W2489" s="40">
        <f t="shared" ref="W2489:W2552" si="1257">IF($A2489="",0,IF($E2489&lt;&gt;"",N($E2489),IF($AL2489="Dia inteiro",$U2489,IF($AL2489="Pelo ponto",IF($AK2489="",$U2489,MAX($U2489-$AK2489,0)),IF(AND($AL2489="Leve atraso",$AO2489&lt;&gt;""),IF(AND($AO2489&gt;P_LeveMin,$AO2489&lt;=P_LeveMax),$AO2489,0),0)))))</f>
        <v>0</v>
      </c>
      <c r="X2489" t="str">
        <f t="shared" ref="X2489:X2552" si="1258">IF($A2489="","",IF(OR($Q2489="Ferista",$Q2489=""),"Não",IF(AND($AL2489="Leve atraso",$W2489&gt;0,$A2489&gt;=P_InicioRegras),"Sim",IF(OR($J2489&lt;&gt;"",$K2489&lt;&gt;"",$L2489&lt;&gt;""),"Não",$AM2489))))</f>
        <v/>
      </c>
      <c r="Y2489" s="40">
        <f t="shared" ref="Y2489:Y2552" si="1259">IF($A2489="",0,IF($Q2489="Ferista",0,IF($X2489="Sim",$W2489,0)+N($K2489)))</f>
        <v>0</v>
      </c>
      <c r="Z2489" s="40">
        <f t="shared" ref="Z2489:Z2552" si="1260">IF($X2489="Sim",$AT2489,0)</f>
        <v>0</v>
      </c>
      <c r="AA2489" s="40">
        <f t="shared" ref="AA2489:AA2552" si="1261">IF($AP2489="",0,MIN(MAX($Y2489-$Z2489,0),SUMIFS(CP_Horas,CP_ChaveFalta,$AP2489,CP_Aprov,"Sim")))</f>
        <v>0</v>
      </c>
      <c r="AB2489" s="40">
        <f t="shared" ref="AB2489:AB2552" si="1262">IF($A2489="",0,MIN(MAX($Y2489-$Z2489-$AA2489,0),N($M2489)))</f>
        <v>0</v>
      </c>
      <c r="AC2489" s="40">
        <f t="shared" ref="AC2489:AC2552" si="1263">IF($A2489="",0,MAX($Y2489-$Z2489-$AA2489-$AB2489,0))</f>
        <v>0</v>
      </c>
      <c r="AD2489" s="39">
        <f t="shared" ref="AD2489:AD2552" si="1264">IF(OR($AC2489=0,$T2489=""),0,$AC2489*24*$T2489)</f>
        <v>0</v>
      </c>
      <c r="AE2489" s="39">
        <f t="shared" ref="AE2489:AE2552" si="1265">IF(OR($A2489="",$T2489=""),0,(IF($AF2489="Justificada",$W2489,0)+N($L2489))*24*$T2489)</f>
        <v>0</v>
      </c>
      <c r="AF2489" t="str">
        <f t="shared" ref="AF2489:AF2552" si="1266">IF($A2489="","",IF($J2489&lt;&gt;"","Situação atípica",IF(AND($AL2489="Leve atraso",$W2489&gt;0),"Leve atraso",IFERROR(INDEX(S_Cat,MATCH($C2489,S_Status,0)),"Outros"))))</f>
        <v/>
      </c>
      <c r="AG2489" t="str">
        <f t="shared" ref="AG2489:AG2552" si="1267">IF($A2489="","",TRIM(IF($Z2489&gt;0,"Ferista cobriu "&amp;TEXT($Z2489,"[h]:mm")&amp;"h. ","")&amp;IF($AA2489&gt;0,"Compensado "&amp;TEXT($AA2489,"[h]:mm")&amp;"h por "&amp;IFERROR(INDEX(CP_Quem,MATCH($AP2489,CP_ChaveFalta,0)),"?")&amp;". ","")&amp;IF($AU2489&gt;0,"Compensação aguardando aprovação ("&amp;TEXT($AU2489,"[h]:mm")&amp;"h). ","")&amp;IF($AB2489&gt;0,"Perdoado por acordo "&amp;TEXT($AB2489,"[h]:mm")&amp;"h. ","")&amp;IF(AND($AP2489&lt;&gt;"",COUNTIF(CP_ChaveQuem,$AP2489)&gt;0),"Horas usadas p/ compensar falta de "&amp;INDEX(CP_Falta,MATCH($AP2489,CP_ChaveQuem,0))&amp;" de "&amp;TEXT(INDEX(CP_DataFalta,MATCH($AP2489,CP_ChaveQuem,0)),"dd/mm")&amp;". ","")&amp;IF(AND($Q2489="Ferista",SUMIFS(L_Ferista,L_Data,$A2489,L_Equipe,$P2489)&gt;0),"Como ferista, cobriu "&amp;TEXT(SUMIFS(L_Ferista,L_Data,$A2489,L_Equipe,$P2489),"[h]:mm")&amp;"h de faltas da equipe. ","")&amp;IF($AC2489&gt;0,"DESCONTA "&amp;TEXT($AC2489,"[h]:mm")&amp;"h ("&amp;$AF2489&amp;").","")))</f>
        <v/>
      </c>
      <c r="AH2489" t="str">
        <f t="shared" ref="AH2489:AH2552" si="1268">IF($A2489="","",IF($O2489="?","CADASTRO: funcionário não está no Cadastro",IF(AND($O2489&lt;&gt;"",$AJ2489=""),"CADASTRO: sem vigência (função/turno) nesta data",IF(AND($AP2489&lt;&gt;"",COUNTIF(L_ChavePD,$AP2489)&gt;1),"DUPLICADO: mesma pessoa 2x no dia",IF($A2489&lt;P_InicioRegras,"",IF(AND($C2489="Horas Compensadas",COUNTIF(CP_ChaveQuem,$AP2489)=0),"VINCULAR: registrar na aba Compensações de quem é a falta",IF($AU2489&gt;0,"APROVAR: compensação pendente na aba Compensações",IF(AND($AQ2489&lt;&gt;"",$AS2489&gt;0,$AT2489&lt;$W2489,$AC2489&gt;0),"FERISTA: horas do ferista não cobriram toda a falta",IF(AND($AL2489="Pelo ponto",$AK2489="",$E2489="",$X2489="Sim"),"PONTO: sem ponto nem horas manuais — descontando jornada cheia",IF(AND($AL2489="Leve atraso",$E2489="",N($AO2489)&gt;P_LeveMax),"CLASSIFICAR: ponto mostra atraso &gt; 30 min — trocar o Status",IF($AF2489="Leve atraso","AJUSTAR STATUS: atraso lançado como Horas Trabalhadas",IF(AND(N($K2489)&gt;0,$G2489=""),"OBSERVAÇÃO: desconto extra sem observação",IF(AND($J2489&lt;&gt;"",N($K2489)+N($L2489)&gt;$U2489),"CONFERIR: horas manuais maiores que a jornada","")))))))))))))</f>
        <v/>
      </c>
      <c r="AJ2489" s="41" t="str">
        <f t="shared" ref="AJ2489:AJ2552" si="1269">IF(OR($A2489="",$O2489="",$O2489="?"),"",IFERROR(MATCH($O2489&amp;"|"&amp;SUMPRODUCT(MAX((V_RG=$O2489)*(V_Ini&lt;=$A2489)*V_Ini)),V_Chave,0),""))</f>
        <v/>
      </c>
      <c r="AK2489" s="42" t="str">
        <f t="shared" ref="AK2489:AK2552" si="1270">IF(ISNUMBER(SEARCH(" = ",$D2489)),IFERROR(TIMEVALUE(TRIM(RIGHT($D2489,5))),""),"")</f>
        <v/>
      </c>
      <c r="AL2489" s="41" t="str">
        <f t="shared" ref="AL2489:AL2552" si="1271">IF($C2489="","",IFERROR(INDEX(S_Modo,MATCH($C2489,S_Status,0)),"Não"))</f>
        <v/>
      </c>
      <c r="AM2489" s="41" t="str">
        <f t="shared" ref="AM2489:AM2552" si="1272">IF($C2489="","",IFERROR(INDEX(S_Conta,MATCH($C2489,S_Status,0)),"Não"))</f>
        <v/>
      </c>
      <c r="AN2489" s="41" t="str">
        <f t="shared" ref="AN2489:AN2552" si="1273">IF($C2489="","",IFERROR(INDEX(S_Trab,MATCH($C2489,S_Status,0)),"Não"))</f>
        <v/>
      </c>
      <c r="AO2489" s="42" t="str">
        <f t="shared" ref="AO2489:AO2552" si="1274">IF(OR($A2489="",$AK2489=""),"",$U2489-$AK2489-IF($J2489&lt;&gt;"Situação Atípica - Presente",N($K2489)+N($L2489),0))</f>
        <v/>
      </c>
      <c r="AP2489" s="41" t="str">
        <f t="shared" ref="AP2489:AP2552" si="1275">IF(OR($A2489="",TRIM($B2489)=""),"",TRIM($B2489)&amp;"|"&amp;$A2489)</f>
        <v/>
      </c>
      <c r="AQ2489" s="41" t="str">
        <f t="shared" ref="AQ2489:AQ2552" si="1276">IF(AND(P_CoberturaAuto="Sim",$A2489&lt;&gt;"",$A2489&gt;=P_InicioRegras,$Q2489="Normal / Fixo",$R2489&lt;&gt;"",ISERROR(SEARCH("ENCARREGADO",$R2489)),$AM2489="Sim",$W2489&gt;0),$A2489&amp;"|"&amp;$P2489,"")</f>
        <v/>
      </c>
      <c r="AR2489" s="41" t="str">
        <f>IF($AQ2489="","",COUNTIFS(L_ChaveCob,$AQ2489,L_Ausencia,"&gt;"&amp;$W2489)+COUNTIFS($AQ$4:$AQ2489,$AQ2489,$W$4:$W2489,$W2489))</f>
        <v/>
      </c>
      <c r="AS2489" s="42">
        <f t="shared" ref="AS2489:AS2552" si="1277">IF($AQ2489="",0,SUMIFS(L_Trab,L_Data,$A2489,L_Equipe,$P2489,L_Contrato,"Ferista",L_Status,"&lt;&gt;Remanejamento"))</f>
        <v>0</v>
      </c>
      <c r="AT2489" s="42">
        <f t="shared" ref="AT2489:AT2552" si="1278">IF(OR($AQ2489="",$AS2489=0),0,MAX(MIN($W2489,$AS2489-SUMIFS(L_Ausencia,L_ChaveCob,$AQ2489,L_OrdemCob,"&lt;"&amp;$AR2489)),0))</f>
        <v>0</v>
      </c>
      <c r="AU2489" s="42">
        <f t="shared" ref="AU2489:AU2552" si="1279">IF($AP2489="",0,SUMIFS(CP_Horas,CP_ChaveFalta,$AP2489,CP_Aprov,"&lt;&gt;Sim"))</f>
        <v>0</v>
      </c>
    </row>
    <row r="2490" spans="1:47" x14ac:dyDescent="0.2">
      <c r="A2490" s="35"/>
      <c r="B2490" s="36"/>
      <c r="C2490" s="36"/>
      <c r="D2490" s="36"/>
      <c r="E2490" s="37"/>
      <c r="F2490" s="37"/>
      <c r="G2490" s="36"/>
      <c r="H2490" s="36"/>
      <c r="I2490" s="36"/>
      <c r="J2490" s="36"/>
      <c r="K2490" s="37"/>
      <c r="L2490" s="37"/>
      <c r="M2490" s="37"/>
      <c r="N2490" s="38" t="str">
        <f t="shared" si="1248"/>
        <v/>
      </c>
      <c r="O2490" t="str">
        <f t="shared" si="1249"/>
        <v/>
      </c>
      <c r="P2490" t="str">
        <f t="shared" si="1250"/>
        <v/>
      </c>
      <c r="Q2490" t="str">
        <f t="shared" si="1251"/>
        <v/>
      </c>
      <c r="R2490" t="str">
        <f t="shared" si="1252"/>
        <v/>
      </c>
      <c r="S2490" t="str">
        <f t="shared" si="1253"/>
        <v/>
      </c>
      <c r="T2490" s="39" t="str">
        <f t="shared" si="1254"/>
        <v/>
      </c>
      <c r="U2490" s="40">
        <f t="shared" si="1255"/>
        <v>0</v>
      </c>
      <c r="V2490" s="40">
        <f t="shared" si="1256"/>
        <v>0</v>
      </c>
      <c r="W2490" s="40">
        <f t="shared" si="1257"/>
        <v>0</v>
      </c>
      <c r="X2490" t="str">
        <f t="shared" si="1258"/>
        <v/>
      </c>
      <c r="Y2490" s="40">
        <f t="shared" si="1259"/>
        <v>0</v>
      </c>
      <c r="Z2490" s="40">
        <f t="shared" si="1260"/>
        <v>0</v>
      </c>
      <c r="AA2490" s="40">
        <f t="shared" si="1261"/>
        <v>0</v>
      </c>
      <c r="AB2490" s="40">
        <f t="shared" si="1262"/>
        <v>0</v>
      </c>
      <c r="AC2490" s="40">
        <f t="shared" si="1263"/>
        <v>0</v>
      </c>
      <c r="AD2490" s="39">
        <f t="shared" si="1264"/>
        <v>0</v>
      </c>
      <c r="AE2490" s="39">
        <f t="shared" si="1265"/>
        <v>0</v>
      </c>
      <c r="AF2490" t="str">
        <f t="shared" si="1266"/>
        <v/>
      </c>
      <c r="AG2490" t="str">
        <f t="shared" si="1267"/>
        <v/>
      </c>
      <c r="AH2490" t="str">
        <f t="shared" si="1268"/>
        <v/>
      </c>
      <c r="AJ2490" s="41" t="str">
        <f t="shared" si="1269"/>
        <v/>
      </c>
      <c r="AK2490" s="42" t="str">
        <f t="shared" si="1270"/>
        <v/>
      </c>
      <c r="AL2490" s="41" t="str">
        <f t="shared" si="1271"/>
        <v/>
      </c>
      <c r="AM2490" s="41" t="str">
        <f t="shared" si="1272"/>
        <v/>
      </c>
      <c r="AN2490" s="41" t="str">
        <f t="shared" si="1273"/>
        <v/>
      </c>
      <c r="AO2490" s="42" t="str">
        <f t="shared" si="1274"/>
        <v/>
      </c>
      <c r="AP2490" s="41" t="str">
        <f t="shared" si="1275"/>
        <v/>
      </c>
      <c r="AQ2490" s="41" t="str">
        <f t="shared" si="1276"/>
        <v/>
      </c>
      <c r="AR2490" s="41" t="str">
        <f>IF($AQ2490="","",COUNTIFS(L_ChaveCob,$AQ2490,L_Ausencia,"&gt;"&amp;$W2490)+COUNTIFS($AQ$4:$AQ2490,$AQ2490,$W$4:$W2490,$W2490))</f>
        <v/>
      </c>
      <c r="AS2490" s="42">
        <f t="shared" si="1277"/>
        <v>0</v>
      </c>
      <c r="AT2490" s="42">
        <f t="shared" si="1278"/>
        <v>0</v>
      </c>
      <c r="AU2490" s="42">
        <f t="shared" si="1279"/>
        <v>0</v>
      </c>
    </row>
    <row r="2491" spans="1:47" x14ac:dyDescent="0.2">
      <c r="A2491" s="35"/>
      <c r="B2491" s="36"/>
      <c r="C2491" s="36"/>
      <c r="D2491" s="36"/>
      <c r="E2491" s="37"/>
      <c r="F2491" s="37"/>
      <c r="G2491" s="36"/>
      <c r="H2491" s="36"/>
      <c r="I2491" s="36"/>
      <c r="J2491" s="36"/>
      <c r="K2491" s="37"/>
      <c r="L2491" s="37"/>
      <c r="M2491" s="37"/>
      <c r="N2491" s="38" t="str">
        <f t="shared" si="1248"/>
        <v/>
      </c>
      <c r="O2491" t="str">
        <f t="shared" si="1249"/>
        <v/>
      </c>
      <c r="P2491" t="str">
        <f t="shared" si="1250"/>
        <v/>
      </c>
      <c r="Q2491" t="str">
        <f t="shared" si="1251"/>
        <v/>
      </c>
      <c r="R2491" t="str">
        <f t="shared" si="1252"/>
        <v/>
      </c>
      <c r="S2491" t="str">
        <f t="shared" si="1253"/>
        <v/>
      </c>
      <c r="T2491" s="39" t="str">
        <f t="shared" si="1254"/>
        <v/>
      </c>
      <c r="U2491" s="40">
        <f t="shared" si="1255"/>
        <v>0</v>
      </c>
      <c r="V2491" s="40">
        <f t="shared" si="1256"/>
        <v>0</v>
      </c>
      <c r="W2491" s="40">
        <f t="shared" si="1257"/>
        <v>0</v>
      </c>
      <c r="X2491" t="str">
        <f t="shared" si="1258"/>
        <v/>
      </c>
      <c r="Y2491" s="40">
        <f t="shared" si="1259"/>
        <v>0</v>
      </c>
      <c r="Z2491" s="40">
        <f t="shared" si="1260"/>
        <v>0</v>
      </c>
      <c r="AA2491" s="40">
        <f t="shared" si="1261"/>
        <v>0</v>
      </c>
      <c r="AB2491" s="40">
        <f t="shared" si="1262"/>
        <v>0</v>
      </c>
      <c r="AC2491" s="40">
        <f t="shared" si="1263"/>
        <v>0</v>
      </c>
      <c r="AD2491" s="39">
        <f t="shared" si="1264"/>
        <v>0</v>
      </c>
      <c r="AE2491" s="39">
        <f t="shared" si="1265"/>
        <v>0</v>
      </c>
      <c r="AF2491" t="str">
        <f t="shared" si="1266"/>
        <v/>
      </c>
      <c r="AG2491" t="str">
        <f t="shared" si="1267"/>
        <v/>
      </c>
      <c r="AH2491" t="str">
        <f t="shared" si="1268"/>
        <v/>
      </c>
      <c r="AJ2491" s="41" t="str">
        <f t="shared" si="1269"/>
        <v/>
      </c>
      <c r="AK2491" s="42" t="str">
        <f t="shared" si="1270"/>
        <v/>
      </c>
      <c r="AL2491" s="41" t="str">
        <f t="shared" si="1271"/>
        <v/>
      </c>
      <c r="AM2491" s="41" t="str">
        <f t="shared" si="1272"/>
        <v/>
      </c>
      <c r="AN2491" s="41" t="str">
        <f t="shared" si="1273"/>
        <v/>
      </c>
      <c r="AO2491" s="42" t="str">
        <f t="shared" si="1274"/>
        <v/>
      </c>
      <c r="AP2491" s="41" t="str">
        <f t="shared" si="1275"/>
        <v/>
      </c>
      <c r="AQ2491" s="41" t="str">
        <f t="shared" si="1276"/>
        <v/>
      </c>
      <c r="AR2491" s="41" t="str">
        <f>IF($AQ2491="","",COUNTIFS(L_ChaveCob,$AQ2491,L_Ausencia,"&gt;"&amp;$W2491)+COUNTIFS($AQ$4:$AQ2491,$AQ2491,$W$4:$W2491,$W2491))</f>
        <v/>
      </c>
      <c r="AS2491" s="42">
        <f t="shared" si="1277"/>
        <v>0</v>
      </c>
      <c r="AT2491" s="42">
        <f t="shared" si="1278"/>
        <v>0</v>
      </c>
      <c r="AU2491" s="42">
        <f t="shared" si="1279"/>
        <v>0</v>
      </c>
    </row>
    <row r="2492" spans="1:47" x14ac:dyDescent="0.2">
      <c r="A2492" s="35"/>
      <c r="B2492" s="36"/>
      <c r="C2492" s="36"/>
      <c r="D2492" s="36"/>
      <c r="E2492" s="37"/>
      <c r="F2492" s="37"/>
      <c r="G2492" s="36"/>
      <c r="H2492" s="36"/>
      <c r="I2492" s="36"/>
      <c r="J2492" s="36"/>
      <c r="K2492" s="37"/>
      <c r="L2492" s="37"/>
      <c r="M2492" s="37"/>
      <c r="N2492" s="38" t="str">
        <f t="shared" si="1248"/>
        <v/>
      </c>
      <c r="O2492" t="str">
        <f t="shared" si="1249"/>
        <v/>
      </c>
      <c r="P2492" t="str">
        <f t="shared" si="1250"/>
        <v/>
      </c>
      <c r="Q2492" t="str">
        <f t="shared" si="1251"/>
        <v/>
      </c>
      <c r="R2492" t="str">
        <f t="shared" si="1252"/>
        <v/>
      </c>
      <c r="S2492" t="str">
        <f t="shared" si="1253"/>
        <v/>
      </c>
      <c r="T2492" s="39" t="str">
        <f t="shared" si="1254"/>
        <v/>
      </c>
      <c r="U2492" s="40">
        <f t="shared" si="1255"/>
        <v>0</v>
      </c>
      <c r="V2492" s="40">
        <f t="shared" si="1256"/>
        <v>0</v>
      </c>
      <c r="W2492" s="40">
        <f t="shared" si="1257"/>
        <v>0</v>
      </c>
      <c r="X2492" t="str">
        <f t="shared" si="1258"/>
        <v/>
      </c>
      <c r="Y2492" s="40">
        <f t="shared" si="1259"/>
        <v>0</v>
      </c>
      <c r="Z2492" s="40">
        <f t="shared" si="1260"/>
        <v>0</v>
      </c>
      <c r="AA2492" s="40">
        <f t="shared" si="1261"/>
        <v>0</v>
      </c>
      <c r="AB2492" s="40">
        <f t="shared" si="1262"/>
        <v>0</v>
      </c>
      <c r="AC2492" s="40">
        <f t="shared" si="1263"/>
        <v>0</v>
      </c>
      <c r="AD2492" s="39">
        <f t="shared" si="1264"/>
        <v>0</v>
      </c>
      <c r="AE2492" s="39">
        <f t="shared" si="1265"/>
        <v>0</v>
      </c>
      <c r="AF2492" t="str">
        <f t="shared" si="1266"/>
        <v/>
      </c>
      <c r="AG2492" t="str">
        <f t="shared" si="1267"/>
        <v/>
      </c>
      <c r="AH2492" t="str">
        <f t="shared" si="1268"/>
        <v/>
      </c>
      <c r="AJ2492" s="41" t="str">
        <f t="shared" si="1269"/>
        <v/>
      </c>
      <c r="AK2492" s="42" t="str">
        <f t="shared" si="1270"/>
        <v/>
      </c>
      <c r="AL2492" s="41" t="str">
        <f t="shared" si="1271"/>
        <v/>
      </c>
      <c r="AM2492" s="41" t="str">
        <f t="shared" si="1272"/>
        <v/>
      </c>
      <c r="AN2492" s="41" t="str">
        <f t="shared" si="1273"/>
        <v/>
      </c>
      <c r="AO2492" s="42" t="str">
        <f t="shared" si="1274"/>
        <v/>
      </c>
      <c r="AP2492" s="41" t="str">
        <f t="shared" si="1275"/>
        <v/>
      </c>
      <c r="AQ2492" s="41" t="str">
        <f t="shared" si="1276"/>
        <v/>
      </c>
      <c r="AR2492" s="41" t="str">
        <f>IF($AQ2492="","",COUNTIFS(L_ChaveCob,$AQ2492,L_Ausencia,"&gt;"&amp;$W2492)+COUNTIFS($AQ$4:$AQ2492,$AQ2492,$W$4:$W2492,$W2492))</f>
        <v/>
      </c>
      <c r="AS2492" s="42">
        <f t="shared" si="1277"/>
        <v>0</v>
      </c>
      <c r="AT2492" s="42">
        <f t="shared" si="1278"/>
        <v>0</v>
      </c>
      <c r="AU2492" s="42">
        <f t="shared" si="1279"/>
        <v>0</v>
      </c>
    </row>
    <row r="2493" spans="1:47" x14ac:dyDescent="0.2">
      <c r="A2493" s="35"/>
      <c r="B2493" s="36"/>
      <c r="C2493" s="36"/>
      <c r="D2493" s="36"/>
      <c r="E2493" s="37"/>
      <c r="F2493" s="37"/>
      <c r="G2493" s="36"/>
      <c r="H2493" s="36"/>
      <c r="I2493" s="36"/>
      <c r="J2493" s="36"/>
      <c r="K2493" s="37"/>
      <c r="L2493" s="37"/>
      <c r="M2493" s="37"/>
      <c r="N2493" s="38" t="str">
        <f t="shared" si="1248"/>
        <v/>
      </c>
      <c r="O2493" t="str">
        <f t="shared" si="1249"/>
        <v/>
      </c>
      <c r="P2493" t="str">
        <f t="shared" si="1250"/>
        <v/>
      </c>
      <c r="Q2493" t="str">
        <f t="shared" si="1251"/>
        <v/>
      </c>
      <c r="R2493" t="str">
        <f t="shared" si="1252"/>
        <v/>
      </c>
      <c r="S2493" t="str">
        <f t="shared" si="1253"/>
        <v/>
      </c>
      <c r="T2493" s="39" t="str">
        <f t="shared" si="1254"/>
        <v/>
      </c>
      <c r="U2493" s="40">
        <f t="shared" si="1255"/>
        <v>0</v>
      </c>
      <c r="V2493" s="40">
        <f t="shared" si="1256"/>
        <v>0</v>
      </c>
      <c r="W2493" s="40">
        <f t="shared" si="1257"/>
        <v>0</v>
      </c>
      <c r="X2493" t="str">
        <f t="shared" si="1258"/>
        <v/>
      </c>
      <c r="Y2493" s="40">
        <f t="shared" si="1259"/>
        <v>0</v>
      </c>
      <c r="Z2493" s="40">
        <f t="shared" si="1260"/>
        <v>0</v>
      </c>
      <c r="AA2493" s="40">
        <f t="shared" si="1261"/>
        <v>0</v>
      </c>
      <c r="AB2493" s="40">
        <f t="shared" si="1262"/>
        <v>0</v>
      </c>
      <c r="AC2493" s="40">
        <f t="shared" si="1263"/>
        <v>0</v>
      </c>
      <c r="AD2493" s="39">
        <f t="shared" si="1264"/>
        <v>0</v>
      </c>
      <c r="AE2493" s="39">
        <f t="shared" si="1265"/>
        <v>0</v>
      </c>
      <c r="AF2493" t="str">
        <f t="shared" si="1266"/>
        <v/>
      </c>
      <c r="AG2493" t="str">
        <f t="shared" si="1267"/>
        <v/>
      </c>
      <c r="AH2493" t="str">
        <f t="shared" si="1268"/>
        <v/>
      </c>
      <c r="AJ2493" s="41" t="str">
        <f t="shared" si="1269"/>
        <v/>
      </c>
      <c r="AK2493" s="42" t="str">
        <f t="shared" si="1270"/>
        <v/>
      </c>
      <c r="AL2493" s="41" t="str">
        <f t="shared" si="1271"/>
        <v/>
      </c>
      <c r="AM2493" s="41" t="str">
        <f t="shared" si="1272"/>
        <v/>
      </c>
      <c r="AN2493" s="41" t="str">
        <f t="shared" si="1273"/>
        <v/>
      </c>
      <c r="AO2493" s="42" t="str">
        <f t="shared" si="1274"/>
        <v/>
      </c>
      <c r="AP2493" s="41" t="str">
        <f t="shared" si="1275"/>
        <v/>
      </c>
      <c r="AQ2493" s="41" t="str">
        <f t="shared" si="1276"/>
        <v/>
      </c>
      <c r="AR2493" s="41" t="str">
        <f>IF($AQ2493="","",COUNTIFS(L_ChaveCob,$AQ2493,L_Ausencia,"&gt;"&amp;$W2493)+COUNTIFS($AQ$4:$AQ2493,$AQ2493,$W$4:$W2493,$W2493))</f>
        <v/>
      </c>
      <c r="AS2493" s="42">
        <f t="shared" si="1277"/>
        <v>0</v>
      </c>
      <c r="AT2493" s="42">
        <f t="shared" si="1278"/>
        <v>0</v>
      </c>
      <c r="AU2493" s="42">
        <f t="shared" si="1279"/>
        <v>0</v>
      </c>
    </row>
    <row r="2494" spans="1:47" x14ac:dyDescent="0.2">
      <c r="A2494" s="35"/>
      <c r="B2494" s="36"/>
      <c r="C2494" s="36"/>
      <c r="D2494" s="36"/>
      <c r="E2494" s="37"/>
      <c r="F2494" s="37"/>
      <c r="G2494" s="36"/>
      <c r="H2494" s="36"/>
      <c r="I2494" s="36"/>
      <c r="J2494" s="36"/>
      <c r="K2494" s="37"/>
      <c r="L2494" s="37"/>
      <c r="M2494" s="37"/>
      <c r="N2494" s="38" t="str">
        <f t="shared" si="1248"/>
        <v/>
      </c>
      <c r="O2494" t="str">
        <f t="shared" si="1249"/>
        <v/>
      </c>
      <c r="P2494" t="str">
        <f t="shared" si="1250"/>
        <v/>
      </c>
      <c r="Q2494" t="str">
        <f t="shared" si="1251"/>
        <v/>
      </c>
      <c r="R2494" t="str">
        <f t="shared" si="1252"/>
        <v/>
      </c>
      <c r="S2494" t="str">
        <f t="shared" si="1253"/>
        <v/>
      </c>
      <c r="T2494" s="39" t="str">
        <f t="shared" si="1254"/>
        <v/>
      </c>
      <c r="U2494" s="40">
        <f t="shared" si="1255"/>
        <v>0</v>
      </c>
      <c r="V2494" s="40">
        <f t="shared" si="1256"/>
        <v>0</v>
      </c>
      <c r="W2494" s="40">
        <f t="shared" si="1257"/>
        <v>0</v>
      </c>
      <c r="X2494" t="str">
        <f t="shared" si="1258"/>
        <v/>
      </c>
      <c r="Y2494" s="40">
        <f t="shared" si="1259"/>
        <v>0</v>
      </c>
      <c r="Z2494" s="40">
        <f t="shared" si="1260"/>
        <v>0</v>
      </c>
      <c r="AA2494" s="40">
        <f t="shared" si="1261"/>
        <v>0</v>
      </c>
      <c r="AB2494" s="40">
        <f t="shared" si="1262"/>
        <v>0</v>
      </c>
      <c r="AC2494" s="40">
        <f t="shared" si="1263"/>
        <v>0</v>
      </c>
      <c r="AD2494" s="39">
        <f t="shared" si="1264"/>
        <v>0</v>
      </c>
      <c r="AE2494" s="39">
        <f t="shared" si="1265"/>
        <v>0</v>
      </c>
      <c r="AF2494" t="str">
        <f t="shared" si="1266"/>
        <v/>
      </c>
      <c r="AG2494" t="str">
        <f t="shared" si="1267"/>
        <v/>
      </c>
      <c r="AH2494" t="str">
        <f t="shared" si="1268"/>
        <v/>
      </c>
      <c r="AJ2494" s="41" t="str">
        <f t="shared" si="1269"/>
        <v/>
      </c>
      <c r="AK2494" s="42" t="str">
        <f t="shared" si="1270"/>
        <v/>
      </c>
      <c r="AL2494" s="41" t="str">
        <f t="shared" si="1271"/>
        <v/>
      </c>
      <c r="AM2494" s="41" t="str">
        <f t="shared" si="1272"/>
        <v/>
      </c>
      <c r="AN2494" s="41" t="str">
        <f t="shared" si="1273"/>
        <v/>
      </c>
      <c r="AO2494" s="42" t="str">
        <f t="shared" si="1274"/>
        <v/>
      </c>
      <c r="AP2494" s="41" t="str">
        <f t="shared" si="1275"/>
        <v/>
      </c>
      <c r="AQ2494" s="41" t="str">
        <f t="shared" si="1276"/>
        <v/>
      </c>
      <c r="AR2494" s="41" t="str">
        <f>IF($AQ2494="","",COUNTIFS(L_ChaveCob,$AQ2494,L_Ausencia,"&gt;"&amp;$W2494)+COUNTIFS($AQ$4:$AQ2494,$AQ2494,$W$4:$W2494,$W2494))</f>
        <v/>
      </c>
      <c r="AS2494" s="42">
        <f t="shared" si="1277"/>
        <v>0</v>
      </c>
      <c r="AT2494" s="42">
        <f t="shared" si="1278"/>
        <v>0</v>
      </c>
      <c r="AU2494" s="42">
        <f t="shared" si="1279"/>
        <v>0</v>
      </c>
    </row>
    <row r="2495" spans="1:47" x14ac:dyDescent="0.2">
      <c r="A2495" s="35"/>
      <c r="B2495" s="36"/>
      <c r="C2495" s="36"/>
      <c r="D2495" s="36"/>
      <c r="E2495" s="37"/>
      <c r="F2495" s="37"/>
      <c r="G2495" s="36"/>
      <c r="H2495" s="36"/>
      <c r="I2495" s="36"/>
      <c r="J2495" s="36"/>
      <c r="K2495" s="37"/>
      <c r="L2495" s="37"/>
      <c r="M2495" s="37"/>
      <c r="N2495" s="38" t="str">
        <f t="shared" si="1248"/>
        <v/>
      </c>
      <c r="O2495" t="str">
        <f t="shared" si="1249"/>
        <v/>
      </c>
      <c r="P2495" t="str">
        <f t="shared" si="1250"/>
        <v/>
      </c>
      <c r="Q2495" t="str">
        <f t="shared" si="1251"/>
        <v/>
      </c>
      <c r="R2495" t="str">
        <f t="shared" si="1252"/>
        <v/>
      </c>
      <c r="S2495" t="str">
        <f t="shared" si="1253"/>
        <v/>
      </c>
      <c r="T2495" s="39" t="str">
        <f t="shared" si="1254"/>
        <v/>
      </c>
      <c r="U2495" s="40">
        <f t="shared" si="1255"/>
        <v>0</v>
      </c>
      <c r="V2495" s="40">
        <f t="shared" si="1256"/>
        <v>0</v>
      </c>
      <c r="W2495" s="40">
        <f t="shared" si="1257"/>
        <v>0</v>
      </c>
      <c r="X2495" t="str">
        <f t="shared" si="1258"/>
        <v/>
      </c>
      <c r="Y2495" s="40">
        <f t="shared" si="1259"/>
        <v>0</v>
      </c>
      <c r="Z2495" s="40">
        <f t="shared" si="1260"/>
        <v>0</v>
      </c>
      <c r="AA2495" s="40">
        <f t="shared" si="1261"/>
        <v>0</v>
      </c>
      <c r="AB2495" s="40">
        <f t="shared" si="1262"/>
        <v>0</v>
      </c>
      <c r="AC2495" s="40">
        <f t="shared" si="1263"/>
        <v>0</v>
      </c>
      <c r="AD2495" s="39">
        <f t="shared" si="1264"/>
        <v>0</v>
      </c>
      <c r="AE2495" s="39">
        <f t="shared" si="1265"/>
        <v>0</v>
      </c>
      <c r="AF2495" t="str">
        <f t="shared" si="1266"/>
        <v/>
      </c>
      <c r="AG2495" t="str">
        <f t="shared" si="1267"/>
        <v/>
      </c>
      <c r="AH2495" t="str">
        <f t="shared" si="1268"/>
        <v/>
      </c>
      <c r="AJ2495" s="41" t="str">
        <f t="shared" si="1269"/>
        <v/>
      </c>
      <c r="AK2495" s="42" t="str">
        <f t="shared" si="1270"/>
        <v/>
      </c>
      <c r="AL2495" s="41" t="str">
        <f t="shared" si="1271"/>
        <v/>
      </c>
      <c r="AM2495" s="41" t="str">
        <f t="shared" si="1272"/>
        <v/>
      </c>
      <c r="AN2495" s="41" t="str">
        <f t="shared" si="1273"/>
        <v/>
      </c>
      <c r="AO2495" s="42" t="str">
        <f t="shared" si="1274"/>
        <v/>
      </c>
      <c r="AP2495" s="41" t="str">
        <f t="shared" si="1275"/>
        <v/>
      </c>
      <c r="AQ2495" s="41" t="str">
        <f t="shared" si="1276"/>
        <v/>
      </c>
      <c r="AR2495" s="41" t="str">
        <f>IF($AQ2495="","",COUNTIFS(L_ChaveCob,$AQ2495,L_Ausencia,"&gt;"&amp;$W2495)+COUNTIFS($AQ$4:$AQ2495,$AQ2495,$W$4:$W2495,$W2495))</f>
        <v/>
      </c>
      <c r="AS2495" s="42">
        <f t="shared" si="1277"/>
        <v>0</v>
      </c>
      <c r="AT2495" s="42">
        <f t="shared" si="1278"/>
        <v>0</v>
      </c>
      <c r="AU2495" s="42">
        <f t="shared" si="1279"/>
        <v>0</v>
      </c>
    </row>
    <row r="2496" spans="1:47" x14ac:dyDescent="0.2">
      <c r="A2496" s="35"/>
      <c r="B2496" s="36"/>
      <c r="C2496" s="36"/>
      <c r="D2496" s="36"/>
      <c r="E2496" s="37"/>
      <c r="F2496" s="37"/>
      <c r="G2496" s="36"/>
      <c r="H2496" s="36"/>
      <c r="I2496" s="36"/>
      <c r="J2496" s="36"/>
      <c r="K2496" s="37"/>
      <c r="L2496" s="37"/>
      <c r="M2496" s="37"/>
      <c r="N2496" s="38" t="str">
        <f t="shared" si="1248"/>
        <v/>
      </c>
      <c r="O2496" t="str">
        <f t="shared" si="1249"/>
        <v/>
      </c>
      <c r="P2496" t="str">
        <f t="shared" si="1250"/>
        <v/>
      </c>
      <c r="Q2496" t="str">
        <f t="shared" si="1251"/>
        <v/>
      </c>
      <c r="R2496" t="str">
        <f t="shared" si="1252"/>
        <v/>
      </c>
      <c r="S2496" t="str">
        <f t="shared" si="1253"/>
        <v/>
      </c>
      <c r="T2496" s="39" t="str">
        <f t="shared" si="1254"/>
        <v/>
      </c>
      <c r="U2496" s="40">
        <f t="shared" si="1255"/>
        <v>0</v>
      </c>
      <c r="V2496" s="40">
        <f t="shared" si="1256"/>
        <v>0</v>
      </c>
      <c r="W2496" s="40">
        <f t="shared" si="1257"/>
        <v>0</v>
      </c>
      <c r="X2496" t="str">
        <f t="shared" si="1258"/>
        <v/>
      </c>
      <c r="Y2496" s="40">
        <f t="shared" si="1259"/>
        <v>0</v>
      </c>
      <c r="Z2496" s="40">
        <f t="shared" si="1260"/>
        <v>0</v>
      </c>
      <c r="AA2496" s="40">
        <f t="shared" si="1261"/>
        <v>0</v>
      </c>
      <c r="AB2496" s="40">
        <f t="shared" si="1262"/>
        <v>0</v>
      </c>
      <c r="AC2496" s="40">
        <f t="shared" si="1263"/>
        <v>0</v>
      </c>
      <c r="AD2496" s="39">
        <f t="shared" si="1264"/>
        <v>0</v>
      </c>
      <c r="AE2496" s="39">
        <f t="shared" si="1265"/>
        <v>0</v>
      </c>
      <c r="AF2496" t="str">
        <f t="shared" si="1266"/>
        <v/>
      </c>
      <c r="AG2496" t="str">
        <f t="shared" si="1267"/>
        <v/>
      </c>
      <c r="AH2496" t="str">
        <f t="shared" si="1268"/>
        <v/>
      </c>
      <c r="AJ2496" s="41" t="str">
        <f t="shared" si="1269"/>
        <v/>
      </c>
      <c r="AK2496" s="42" t="str">
        <f t="shared" si="1270"/>
        <v/>
      </c>
      <c r="AL2496" s="41" t="str">
        <f t="shared" si="1271"/>
        <v/>
      </c>
      <c r="AM2496" s="41" t="str">
        <f t="shared" si="1272"/>
        <v/>
      </c>
      <c r="AN2496" s="41" t="str">
        <f t="shared" si="1273"/>
        <v/>
      </c>
      <c r="AO2496" s="42" t="str">
        <f t="shared" si="1274"/>
        <v/>
      </c>
      <c r="AP2496" s="41" t="str">
        <f t="shared" si="1275"/>
        <v/>
      </c>
      <c r="AQ2496" s="41" t="str">
        <f t="shared" si="1276"/>
        <v/>
      </c>
      <c r="AR2496" s="41" t="str">
        <f>IF($AQ2496="","",COUNTIFS(L_ChaveCob,$AQ2496,L_Ausencia,"&gt;"&amp;$W2496)+COUNTIFS($AQ$4:$AQ2496,$AQ2496,$W$4:$W2496,$W2496))</f>
        <v/>
      </c>
      <c r="AS2496" s="42">
        <f t="shared" si="1277"/>
        <v>0</v>
      </c>
      <c r="AT2496" s="42">
        <f t="shared" si="1278"/>
        <v>0</v>
      </c>
      <c r="AU2496" s="42">
        <f t="shared" si="1279"/>
        <v>0</v>
      </c>
    </row>
    <row r="2497" spans="1:47" x14ac:dyDescent="0.2">
      <c r="A2497" s="35"/>
      <c r="B2497" s="36"/>
      <c r="C2497" s="36"/>
      <c r="D2497" s="36"/>
      <c r="E2497" s="37"/>
      <c r="F2497" s="37"/>
      <c r="G2497" s="36"/>
      <c r="H2497" s="36"/>
      <c r="I2497" s="36"/>
      <c r="J2497" s="36"/>
      <c r="K2497" s="37"/>
      <c r="L2497" s="37"/>
      <c r="M2497" s="37"/>
      <c r="N2497" s="38" t="str">
        <f t="shared" si="1248"/>
        <v/>
      </c>
      <c r="O2497" t="str">
        <f t="shared" si="1249"/>
        <v/>
      </c>
      <c r="P2497" t="str">
        <f t="shared" si="1250"/>
        <v/>
      </c>
      <c r="Q2497" t="str">
        <f t="shared" si="1251"/>
        <v/>
      </c>
      <c r="R2497" t="str">
        <f t="shared" si="1252"/>
        <v/>
      </c>
      <c r="S2497" t="str">
        <f t="shared" si="1253"/>
        <v/>
      </c>
      <c r="T2497" s="39" t="str">
        <f t="shared" si="1254"/>
        <v/>
      </c>
      <c r="U2497" s="40">
        <f t="shared" si="1255"/>
        <v>0</v>
      </c>
      <c r="V2497" s="40">
        <f t="shared" si="1256"/>
        <v>0</v>
      </c>
      <c r="W2497" s="40">
        <f t="shared" si="1257"/>
        <v>0</v>
      </c>
      <c r="X2497" t="str">
        <f t="shared" si="1258"/>
        <v/>
      </c>
      <c r="Y2497" s="40">
        <f t="shared" si="1259"/>
        <v>0</v>
      </c>
      <c r="Z2497" s="40">
        <f t="shared" si="1260"/>
        <v>0</v>
      </c>
      <c r="AA2497" s="40">
        <f t="shared" si="1261"/>
        <v>0</v>
      </c>
      <c r="AB2497" s="40">
        <f t="shared" si="1262"/>
        <v>0</v>
      </c>
      <c r="AC2497" s="40">
        <f t="shared" si="1263"/>
        <v>0</v>
      </c>
      <c r="AD2497" s="39">
        <f t="shared" si="1264"/>
        <v>0</v>
      </c>
      <c r="AE2497" s="39">
        <f t="shared" si="1265"/>
        <v>0</v>
      </c>
      <c r="AF2497" t="str">
        <f t="shared" si="1266"/>
        <v/>
      </c>
      <c r="AG2497" t="str">
        <f t="shared" si="1267"/>
        <v/>
      </c>
      <c r="AH2497" t="str">
        <f t="shared" si="1268"/>
        <v/>
      </c>
      <c r="AJ2497" s="41" t="str">
        <f t="shared" si="1269"/>
        <v/>
      </c>
      <c r="AK2497" s="42" t="str">
        <f t="shared" si="1270"/>
        <v/>
      </c>
      <c r="AL2497" s="41" t="str">
        <f t="shared" si="1271"/>
        <v/>
      </c>
      <c r="AM2497" s="41" t="str">
        <f t="shared" si="1272"/>
        <v/>
      </c>
      <c r="AN2497" s="41" t="str">
        <f t="shared" si="1273"/>
        <v/>
      </c>
      <c r="AO2497" s="42" t="str">
        <f t="shared" si="1274"/>
        <v/>
      </c>
      <c r="AP2497" s="41" t="str">
        <f t="shared" si="1275"/>
        <v/>
      </c>
      <c r="AQ2497" s="41" t="str">
        <f t="shared" si="1276"/>
        <v/>
      </c>
      <c r="AR2497" s="41" t="str">
        <f>IF($AQ2497="","",COUNTIFS(L_ChaveCob,$AQ2497,L_Ausencia,"&gt;"&amp;$W2497)+COUNTIFS($AQ$4:$AQ2497,$AQ2497,$W$4:$W2497,$W2497))</f>
        <v/>
      </c>
      <c r="AS2497" s="42">
        <f t="shared" si="1277"/>
        <v>0</v>
      </c>
      <c r="AT2497" s="42">
        <f t="shared" si="1278"/>
        <v>0</v>
      </c>
      <c r="AU2497" s="42">
        <f t="shared" si="1279"/>
        <v>0</v>
      </c>
    </row>
    <row r="2498" spans="1:47" x14ac:dyDescent="0.2">
      <c r="A2498" s="35"/>
      <c r="B2498" s="36"/>
      <c r="C2498" s="36"/>
      <c r="D2498" s="36"/>
      <c r="E2498" s="37"/>
      <c r="F2498" s="37"/>
      <c r="G2498" s="36"/>
      <c r="H2498" s="36"/>
      <c r="I2498" s="36"/>
      <c r="J2498" s="36"/>
      <c r="K2498" s="37"/>
      <c r="L2498" s="37"/>
      <c r="M2498" s="37"/>
      <c r="N2498" s="38" t="str">
        <f t="shared" si="1248"/>
        <v/>
      </c>
      <c r="O2498" t="str">
        <f t="shared" si="1249"/>
        <v/>
      </c>
      <c r="P2498" t="str">
        <f t="shared" si="1250"/>
        <v/>
      </c>
      <c r="Q2498" t="str">
        <f t="shared" si="1251"/>
        <v/>
      </c>
      <c r="R2498" t="str">
        <f t="shared" si="1252"/>
        <v/>
      </c>
      <c r="S2498" t="str">
        <f t="shared" si="1253"/>
        <v/>
      </c>
      <c r="T2498" s="39" t="str">
        <f t="shared" si="1254"/>
        <v/>
      </c>
      <c r="U2498" s="40">
        <f t="shared" si="1255"/>
        <v>0</v>
      </c>
      <c r="V2498" s="40">
        <f t="shared" si="1256"/>
        <v>0</v>
      </c>
      <c r="W2498" s="40">
        <f t="shared" si="1257"/>
        <v>0</v>
      </c>
      <c r="X2498" t="str">
        <f t="shared" si="1258"/>
        <v/>
      </c>
      <c r="Y2498" s="40">
        <f t="shared" si="1259"/>
        <v>0</v>
      </c>
      <c r="Z2498" s="40">
        <f t="shared" si="1260"/>
        <v>0</v>
      </c>
      <c r="AA2498" s="40">
        <f t="shared" si="1261"/>
        <v>0</v>
      </c>
      <c r="AB2498" s="40">
        <f t="shared" si="1262"/>
        <v>0</v>
      </c>
      <c r="AC2498" s="40">
        <f t="shared" si="1263"/>
        <v>0</v>
      </c>
      <c r="AD2498" s="39">
        <f t="shared" si="1264"/>
        <v>0</v>
      </c>
      <c r="AE2498" s="39">
        <f t="shared" si="1265"/>
        <v>0</v>
      </c>
      <c r="AF2498" t="str">
        <f t="shared" si="1266"/>
        <v/>
      </c>
      <c r="AG2498" t="str">
        <f t="shared" si="1267"/>
        <v/>
      </c>
      <c r="AH2498" t="str">
        <f t="shared" si="1268"/>
        <v/>
      </c>
      <c r="AJ2498" s="41" t="str">
        <f t="shared" si="1269"/>
        <v/>
      </c>
      <c r="AK2498" s="42" t="str">
        <f t="shared" si="1270"/>
        <v/>
      </c>
      <c r="AL2498" s="41" t="str">
        <f t="shared" si="1271"/>
        <v/>
      </c>
      <c r="AM2498" s="41" t="str">
        <f t="shared" si="1272"/>
        <v/>
      </c>
      <c r="AN2498" s="41" t="str">
        <f t="shared" si="1273"/>
        <v/>
      </c>
      <c r="AO2498" s="42" t="str">
        <f t="shared" si="1274"/>
        <v/>
      </c>
      <c r="AP2498" s="41" t="str">
        <f t="shared" si="1275"/>
        <v/>
      </c>
      <c r="AQ2498" s="41" t="str">
        <f t="shared" si="1276"/>
        <v/>
      </c>
      <c r="AR2498" s="41" t="str">
        <f>IF($AQ2498="","",COUNTIFS(L_ChaveCob,$AQ2498,L_Ausencia,"&gt;"&amp;$W2498)+COUNTIFS($AQ$4:$AQ2498,$AQ2498,$W$4:$W2498,$W2498))</f>
        <v/>
      </c>
      <c r="AS2498" s="42">
        <f t="shared" si="1277"/>
        <v>0</v>
      </c>
      <c r="AT2498" s="42">
        <f t="shared" si="1278"/>
        <v>0</v>
      </c>
      <c r="AU2498" s="42">
        <f t="shared" si="1279"/>
        <v>0</v>
      </c>
    </row>
    <row r="2499" spans="1:47" x14ac:dyDescent="0.2">
      <c r="A2499" s="35"/>
      <c r="B2499" s="36"/>
      <c r="C2499" s="36"/>
      <c r="D2499" s="36"/>
      <c r="E2499" s="37"/>
      <c r="F2499" s="37"/>
      <c r="G2499" s="36"/>
      <c r="H2499" s="36"/>
      <c r="I2499" s="36"/>
      <c r="J2499" s="36"/>
      <c r="K2499" s="37"/>
      <c r="L2499" s="37"/>
      <c r="M2499" s="37"/>
      <c r="N2499" s="38" t="str">
        <f t="shared" si="1248"/>
        <v/>
      </c>
      <c r="O2499" t="str">
        <f t="shared" si="1249"/>
        <v/>
      </c>
      <c r="P2499" t="str">
        <f t="shared" si="1250"/>
        <v/>
      </c>
      <c r="Q2499" t="str">
        <f t="shared" si="1251"/>
        <v/>
      </c>
      <c r="R2499" t="str">
        <f t="shared" si="1252"/>
        <v/>
      </c>
      <c r="S2499" t="str">
        <f t="shared" si="1253"/>
        <v/>
      </c>
      <c r="T2499" s="39" t="str">
        <f t="shared" si="1254"/>
        <v/>
      </c>
      <c r="U2499" s="40">
        <f t="shared" si="1255"/>
        <v>0</v>
      </c>
      <c r="V2499" s="40">
        <f t="shared" si="1256"/>
        <v>0</v>
      </c>
      <c r="W2499" s="40">
        <f t="shared" si="1257"/>
        <v>0</v>
      </c>
      <c r="X2499" t="str">
        <f t="shared" si="1258"/>
        <v/>
      </c>
      <c r="Y2499" s="40">
        <f t="shared" si="1259"/>
        <v>0</v>
      </c>
      <c r="Z2499" s="40">
        <f t="shared" si="1260"/>
        <v>0</v>
      </c>
      <c r="AA2499" s="40">
        <f t="shared" si="1261"/>
        <v>0</v>
      </c>
      <c r="AB2499" s="40">
        <f t="shared" si="1262"/>
        <v>0</v>
      </c>
      <c r="AC2499" s="40">
        <f t="shared" si="1263"/>
        <v>0</v>
      </c>
      <c r="AD2499" s="39">
        <f t="shared" si="1264"/>
        <v>0</v>
      </c>
      <c r="AE2499" s="39">
        <f t="shared" si="1265"/>
        <v>0</v>
      </c>
      <c r="AF2499" t="str">
        <f t="shared" si="1266"/>
        <v/>
      </c>
      <c r="AG2499" t="str">
        <f t="shared" si="1267"/>
        <v/>
      </c>
      <c r="AH2499" t="str">
        <f t="shared" si="1268"/>
        <v/>
      </c>
      <c r="AJ2499" s="41" t="str">
        <f t="shared" si="1269"/>
        <v/>
      </c>
      <c r="AK2499" s="42" t="str">
        <f t="shared" si="1270"/>
        <v/>
      </c>
      <c r="AL2499" s="41" t="str">
        <f t="shared" si="1271"/>
        <v/>
      </c>
      <c r="AM2499" s="41" t="str">
        <f t="shared" si="1272"/>
        <v/>
      </c>
      <c r="AN2499" s="41" t="str">
        <f t="shared" si="1273"/>
        <v/>
      </c>
      <c r="AO2499" s="42" t="str">
        <f t="shared" si="1274"/>
        <v/>
      </c>
      <c r="AP2499" s="41" t="str">
        <f t="shared" si="1275"/>
        <v/>
      </c>
      <c r="AQ2499" s="41" t="str">
        <f t="shared" si="1276"/>
        <v/>
      </c>
      <c r="AR2499" s="41" t="str">
        <f>IF($AQ2499="","",COUNTIFS(L_ChaveCob,$AQ2499,L_Ausencia,"&gt;"&amp;$W2499)+COUNTIFS($AQ$4:$AQ2499,$AQ2499,$W$4:$W2499,$W2499))</f>
        <v/>
      </c>
      <c r="AS2499" s="42">
        <f t="shared" si="1277"/>
        <v>0</v>
      </c>
      <c r="AT2499" s="42">
        <f t="shared" si="1278"/>
        <v>0</v>
      </c>
      <c r="AU2499" s="42">
        <f t="shared" si="1279"/>
        <v>0</v>
      </c>
    </row>
    <row r="2500" spans="1:47" x14ac:dyDescent="0.2">
      <c r="A2500" s="35"/>
      <c r="B2500" s="36"/>
      <c r="C2500" s="36"/>
      <c r="D2500" s="36"/>
      <c r="E2500" s="37"/>
      <c r="F2500" s="37"/>
      <c r="G2500" s="36"/>
      <c r="H2500" s="36"/>
      <c r="I2500" s="36"/>
      <c r="J2500" s="36"/>
      <c r="K2500" s="37"/>
      <c r="L2500" s="37"/>
      <c r="M2500" s="37"/>
      <c r="N2500" s="38" t="str">
        <f t="shared" si="1248"/>
        <v/>
      </c>
      <c r="O2500" t="str">
        <f t="shared" si="1249"/>
        <v/>
      </c>
      <c r="P2500" t="str">
        <f t="shared" si="1250"/>
        <v/>
      </c>
      <c r="Q2500" t="str">
        <f t="shared" si="1251"/>
        <v/>
      </c>
      <c r="R2500" t="str">
        <f t="shared" si="1252"/>
        <v/>
      </c>
      <c r="S2500" t="str">
        <f t="shared" si="1253"/>
        <v/>
      </c>
      <c r="T2500" s="39" t="str">
        <f t="shared" si="1254"/>
        <v/>
      </c>
      <c r="U2500" s="40">
        <f t="shared" si="1255"/>
        <v>0</v>
      </c>
      <c r="V2500" s="40">
        <f t="shared" si="1256"/>
        <v>0</v>
      </c>
      <c r="W2500" s="40">
        <f t="shared" si="1257"/>
        <v>0</v>
      </c>
      <c r="X2500" t="str">
        <f t="shared" si="1258"/>
        <v/>
      </c>
      <c r="Y2500" s="40">
        <f t="shared" si="1259"/>
        <v>0</v>
      </c>
      <c r="Z2500" s="40">
        <f t="shared" si="1260"/>
        <v>0</v>
      </c>
      <c r="AA2500" s="40">
        <f t="shared" si="1261"/>
        <v>0</v>
      </c>
      <c r="AB2500" s="40">
        <f t="shared" si="1262"/>
        <v>0</v>
      </c>
      <c r="AC2500" s="40">
        <f t="shared" si="1263"/>
        <v>0</v>
      </c>
      <c r="AD2500" s="39">
        <f t="shared" si="1264"/>
        <v>0</v>
      </c>
      <c r="AE2500" s="39">
        <f t="shared" si="1265"/>
        <v>0</v>
      </c>
      <c r="AF2500" t="str">
        <f t="shared" si="1266"/>
        <v/>
      </c>
      <c r="AG2500" t="str">
        <f t="shared" si="1267"/>
        <v/>
      </c>
      <c r="AH2500" t="str">
        <f t="shared" si="1268"/>
        <v/>
      </c>
      <c r="AJ2500" s="41" t="str">
        <f t="shared" si="1269"/>
        <v/>
      </c>
      <c r="AK2500" s="42" t="str">
        <f t="shared" si="1270"/>
        <v/>
      </c>
      <c r="AL2500" s="41" t="str">
        <f t="shared" si="1271"/>
        <v/>
      </c>
      <c r="AM2500" s="41" t="str">
        <f t="shared" si="1272"/>
        <v/>
      </c>
      <c r="AN2500" s="41" t="str">
        <f t="shared" si="1273"/>
        <v/>
      </c>
      <c r="AO2500" s="42" t="str">
        <f t="shared" si="1274"/>
        <v/>
      </c>
      <c r="AP2500" s="41" t="str">
        <f t="shared" si="1275"/>
        <v/>
      </c>
      <c r="AQ2500" s="41" t="str">
        <f t="shared" si="1276"/>
        <v/>
      </c>
      <c r="AR2500" s="41" t="str">
        <f>IF($AQ2500="","",COUNTIFS(L_ChaveCob,$AQ2500,L_Ausencia,"&gt;"&amp;$W2500)+COUNTIFS($AQ$4:$AQ2500,$AQ2500,$W$4:$W2500,$W2500))</f>
        <v/>
      </c>
      <c r="AS2500" s="42">
        <f t="shared" si="1277"/>
        <v>0</v>
      </c>
      <c r="AT2500" s="42">
        <f t="shared" si="1278"/>
        <v>0</v>
      </c>
      <c r="AU2500" s="42">
        <f t="shared" si="1279"/>
        <v>0</v>
      </c>
    </row>
    <row r="2501" spans="1:47" x14ac:dyDescent="0.2">
      <c r="A2501" s="35"/>
      <c r="B2501" s="36"/>
      <c r="C2501" s="36"/>
      <c r="D2501" s="36"/>
      <c r="E2501" s="37"/>
      <c r="F2501" s="37"/>
      <c r="G2501" s="36"/>
      <c r="H2501" s="36"/>
      <c r="I2501" s="36"/>
      <c r="J2501" s="36"/>
      <c r="K2501" s="37"/>
      <c r="L2501" s="37"/>
      <c r="M2501" s="37"/>
      <c r="N2501" s="38" t="str">
        <f t="shared" si="1248"/>
        <v/>
      </c>
      <c r="O2501" t="str">
        <f t="shared" si="1249"/>
        <v/>
      </c>
      <c r="P2501" t="str">
        <f t="shared" si="1250"/>
        <v/>
      </c>
      <c r="Q2501" t="str">
        <f t="shared" si="1251"/>
        <v/>
      </c>
      <c r="R2501" t="str">
        <f t="shared" si="1252"/>
        <v/>
      </c>
      <c r="S2501" t="str">
        <f t="shared" si="1253"/>
        <v/>
      </c>
      <c r="T2501" s="39" t="str">
        <f t="shared" si="1254"/>
        <v/>
      </c>
      <c r="U2501" s="40">
        <f t="shared" si="1255"/>
        <v>0</v>
      </c>
      <c r="V2501" s="40">
        <f t="shared" si="1256"/>
        <v>0</v>
      </c>
      <c r="W2501" s="40">
        <f t="shared" si="1257"/>
        <v>0</v>
      </c>
      <c r="X2501" t="str">
        <f t="shared" si="1258"/>
        <v/>
      </c>
      <c r="Y2501" s="40">
        <f t="shared" si="1259"/>
        <v>0</v>
      </c>
      <c r="Z2501" s="40">
        <f t="shared" si="1260"/>
        <v>0</v>
      </c>
      <c r="AA2501" s="40">
        <f t="shared" si="1261"/>
        <v>0</v>
      </c>
      <c r="AB2501" s="40">
        <f t="shared" si="1262"/>
        <v>0</v>
      </c>
      <c r="AC2501" s="40">
        <f t="shared" si="1263"/>
        <v>0</v>
      </c>
      <c r="AD2501" s="39">
        <f t="shared" si="1264"/>
        <v>0</v>
      </c>
      <c r="AE2501" s="39">
        <f t="shared" si="1265"/>
        <v>0</v>
      </c>
      <c r="AF2501" t="str">
        <f t="shared" si="1266"/>
        <v/>
      </c>
      <c r="AG2501" t="str">
        <f t="shared" si="1267"/>
        <v/>
      </c>
      <c r="AH2501" t="str">
        <f t="shared" si="1268"/>
        <v/>
      </c>
      <c r="AJ2501" s="41" t="str">
        <f t="shared" si="1269"/>
        <v/>
      </c>
      <c r="AK2501" s="42" t="str">
        <f t="shared" si="1270"/>
        <v/>
      </c>
      <c r="AL2501" s="41" t="str">
        <f t="shared" si="1271"/>
        <v/>
      </c>
      <c r="AM2501" s="41" t="str">
        <f t="shared" si="1272"/>
        <v/>
      </c>
      <c r="AN2501" s="41" t="str">
        <f t="shared" si="1273"/>
        <v/>
      </c>
      <c r="AO2501" s="42" t="str">
        <f t="shared" si="1274"/>
        <v/>
      </c>
      <c r="AP2501" s="41" t="str">
        <f t="shared" si="1275"/>
        <v/>
      </c>
      <c r="AQ2501" s="41" t="str">
        <f t="shared" si="1276"/>
        <v/>
      </c>
      <c r="AR2501" s="41" t="str">
        <f>IF($AQ2501="","",COUNTIFS(L_ChaveCob,$AQ2501,L_Ausencia,"&gt;"&amp;$W2501)+COUNTIFS($AQ$4:$AQ2501,$AQ2501,$W$4:$W2501,$W2501))</f>
        <v/>
      </c>
      <c r="AS2501" s="42">
        <f t="shared" si="1277"/>
        <v>0</v>
      </c>
      <c r="AT2501" s="42">
        <f t="shared" si="1278"/>
        <v>0</v>
      </c>
      <c r="AU2501" s="42">
        <f t="shared" si="1279"/>
        <v>0</v>
      </c>
    </row>
    <row r="2502" spans="1:47" x14ac:dyDescent="0.2">
      <c r="A2502" s="35"/>
      <c r="B2502" s="36"/>
      <c r="C2502" s="36"/>
      <c r="D2502" s="36"/>
      <c r="E2502" s="37"/>
      <c r="F2502" s="37"/>
      <c r="G2502" s="36"/>
      <c r="H2502" s="36"/>
      <c r="I2502" s="36"/>
      <c r="J2502" s="36"/>
      <c r="K2502" s="37"/>
      <c r="L2502" s="37"/>
      <c r="M2502" s="37"/>
      <c r="N2502" s="38" t="str">
        <f t="shared" si="1248"/>
        <v/>
      </c>
      <c r="O2502" t="str">
        <f t="shared" si="1249"/>
        <v/>
      </c>
      <c r="P2502" t="str">
        <f t="shared" si="1250"/>
        <v/>
      </c>
      <c r="Q2502" t="str">
        <f t="shared" si="1251"/>
        <v/>
      </c>
      <c r="R2502" t="str">
        <f t="shared" si="1252"/>
        <v/>
      </c>
      <c r="S2502" t="str">
        <f t="shared" si="1253"/>
        <v/>
      </c>
      <c r="T2502" s="39" t="str">
        <f t="shared" si="1254"/>
        <v/>
      </c>
      <c r="U2502" s="40">
        <f t="shared" si="1255"/>
        <v>0</v>
      </c>
      <c r="V2502" s="40">
        <f t="shared" si="1256"/>
        <v>0</v>
      </c>
      <c r="W2502" s="40">
        <f t="shared" si="1257"/>
        <v>0</v>
      </c>
      <c r="X2502" t="str">
        <f t="shared" si="1258"/>
        <v/>
      </c>
      <c r="Y2502" s="40">
        <f t="shared" si="1259"/>
        <v>0</v>
      </c>
      <c r="Z2502" s="40">
        <f t="shared" si="1260"/>
        <v>0</v>
      </c>
      <c r="AA2502" s="40">
        <f t="shared" si="1261"/>
        <v>0</v>
      </c>
      <c r="AB2502" s="40">
        <f t="shared" si="1262"/>
        <v>0</v>
      </c>
      <c r="AC2502" s="40">
        <f t="shared" si="1263"/>
        <v>0</v>
      </c>
      <c r="AD2502" s="39">
        <f t="shared" si="1264"/>
        <v>0</v>
      </c>
      <c r="AE2502" s="39">
        <f t="shared" si="1265"/>
        <v>0</v>
      </c>
      <c r="AF2502" t="str">
        <f t="shared" si="1266"/>
        <v/>
      </c>
      <c r="AG2502" t="str">
        <f t="shared" si="1267"/>
        <v/>
      </c>
      <c r="AH2502" t="str">
        <f t="shared" si="1268"/>
        <v/>
      </c>
      <c r="AJ2502" s="41" t="str">
        <f t="shared" si="1269"/>
        <v/>
      </c>
      <c r="AK2502" s="42" t="str">
        <f t="shared" si="1270"/>
        <v/>
      </c>
      <c r="AL2502" s="41" t="str">
        <f t="shared" si="1271"/>
        <v/>
      </c>
      <c r="AM2502" s="41" t="str">
        <f t="shared" si="1272"/>
        <v/>
      </c>
      <c r="AN2502" s="41" t="str">
        <f t="shared" si="1273"/>
        <v/>
      </c>
      <c r="AO2502" s="42" t="str">
        <f t="shared" si="1274"/>
        <v/>
      </c>
      <c r="AP2502" s="41" t="str">
        <f t="shared" si="1275"/>
        <v/>
      </c>
      <c r="AQ2502" s="41" t="str">
        <f t="shared" si="1276"/>
        <v/>
      </c>
      <c r="AR2502" s="41" t="str">
        <f>IF($AQ2502="","",COUNTIFS(L_ChaveCob,$AQ2502,L_Ausencia,"&gt;"&amp;$W2502)+COUNTIFS($AQ$4:$AQ2502,$AQ2502,$W$4:$W2502,$W2502))</f>
        <v/>
      </c>
      <c r="AS2502" s="42">
        <f t="shared" si="1277"/>
        <v>0</v>
      </c>
      <c r="AT2502" s="42">
        <f t="shared" si="1278"/>
        <v>0</v>
      </c>
      <c r="AU2502" s="42">
        <f t="shared" si="1279"/>
        <v>0</v>
      </c>
    </row>
    <row r="2503" spans="1:47" x14ac:dyDescent="0.2">
      <c r="A2503" s="35"/>
      <c r="B2503" s="36"/>
      <c r="C2503" s="36"/>
      <c r="D2503" s="36"/>
      <c r="E2503" s="37"/>
      <c r="F2503" s="37"/>
      <c r="G2503" s="36"/>
      <c r="H2503" s="36"/>
      <c r="I2503" s="36"/>
      <c r="J2503" s="36"/>
      <c r="K2503" s="37"/>
      <c r="L2503" s="37"/>
      <c r="M2503" s="37"/>
      <c r="N2503" s="38" t="str">
        <f t="shared" si="1248"/>
        <v/>
      </c>
      <c r="O2503" t="str">
        <f t="shared" si="1249"/>
        <v/>
      </c>
      <c r="P2503" t="str">
        <f t="shared" si="1250"/>
        <v/>
      </c>
      <c r="Q2503" t="str">
        <f t="shared" si="1251"/>
        <v/>
      </c>
      <c r="R2503" t="str">
        <f t="shared" si="1252"/>
        <v/>
      </c>
      <c r="S2503" t="str">
        <f t="shared" si="1253"/>
        <v/>
      </c>
      <c r="T2503" s="39" t="str">
        <f t="shared" si="1254"/>
        <v/>
      </c>
      <c r="U2503" s="40">
        <f t="shared" si="1255"/>
        <v>0</v>
      </c>
      <c r="V2503" s="40">
        <f t="shared" si="1256"/>
        <v>0</v>
      </c>
      <c r="W2503" s="40">
        <f t="shared" si="1257"/>
        <v>0</v>
      </c>
      <c r="X2503" t="str">
        <f t="shared" si="1258"/>
        <v/>
      </c>
      <c r="Y2503" s="40">
        <f t="shared" si="1259"/>
        <v>0</v>
      </c>
      <c r="Z2503" s="40">
        <f t="shared" si="1260"/>
        <v>0</v>
      </c>
      <c r="AA2503" s="40">
        <f t="shared" si="1261"/>
        <v>0</v>
      </c>
      <c r="AB2503" s="40">
        <f t="shared" si="1262"/>
        <v>0</v>
      </c>
      <c r="AC2503" s="40">
        <f t="shared" si="1263"/>
        <v>0</v>
      </c>
      <c r="AD2503" s="39">
        <f t="shared" si="1264"/>
        <v>0</v>
      </c>
      <c r="AE2503" s="39">
        <f t="shared" si="1265"/>
        <v>0</v>
      </c>
      <c r="AF2503" t="str">
        <f t="shared" si="1266"/>
        <v/>
      </c>
      <c r="AG2503" t="str">
        <f t="shared" si="1267"/>
        <v/>
      </c>
      <c r="AH2503" t="str">
        <f t="shared" si="1268"/>
        <v/>
      </c>
      <c r="AJ2503" s="41" t="str">
        <f t="shared" si="1269"/>
        <v/>
      </c>
      <c r="AK2503" s="42" t="str">
        <f t="shared" si="1270"/>
        <v/>
      </c>
      <c r="AL2503" s="41" t="str">
        <f t="shared" si="1271"/>
        <v/>
      </c>
      <c r="AM2503" s="41" t="str">
        <f t="shared" si="1272"/>
        <v/>
      </c>
      <c r="AN2503" s="41" t="str">
        <f t="shared" si="1273"/>
        <v/>
      </c>
      <c r="AO2503" s="42" t="str">
        <f t="shared" si="1274"/>
        <v/>
      </c>
      <c r="AP2503" s="41" t="str">
        <f t="shared" si="1275"/>
        <v/>
      </c>
      <c r="AQ2503" s="41" t="str">
        <f t="shared" si="1276"/>
        <v/>
      </c>
      <c r="AR2503" s="41" t="str">
        <f>IF($AQ2503="","",COUNTIFS(L_ChaveCob,$AQ2503,L_Ausencia,"&gt;"&amp;$W2503)+COUNTIFS($AQ$4:$AQ2503,$AQ2503,$W$4:$W2503,$W2503))</f>
        <v/>
      </c>
      <c r="AS2503" s="42">
        <f t="shared" si="1277"/>
        <v>0</v>
      </c>
      <c r="AT2503" s="42">
        <f t="shared" si="1278"/>
        <v>0</v>
      </c>
      <c r="AU2503" s="42">
        <f t="shared" si="1279"/>
        <v>0</v>
      </c>
    </row>
    <row r="2504" spans="1:47" x14ac:dyDescent="0.2">
      <c r="A2504" s="35"/>
      <c r="B2504" s="36"/>
      <c r="C2504" s="36"/>
      <c r="D2504" s="36"/>
      <c r="E2504" s="37"/>
      <c r="F2504" s="37"/>
      <c r="G2504" s="36"/>
      <c r="H2504" s="36"/>
      <c r="I2504" s="36"/>
      <c r="J2504" s="36"/>
      <c r="K2504" s="37"/>
      <c r="L2504" s="37"/>
      <c r="M2504" s="37"/>
      <c r="N2504" s="38" t="str">
        <f t="shared" si="1248"/>
        <v/>
      </c>
      <c r="O2504" t="str">
        <f t="shared" si="1249"/>
        <v/>
      </c>
      <c r="P2504" t="str">
        <f t="shared" si="1250"/>
        <v/>
      </c>
      <c r="Q2504" t="str">
        <f t="shared" si="1251"/>
        <v/>
      </c>
      <c r="R2504" t="str">
        <f t="shared" si="1252"/>
        <v/>
      </c>
      <c r="S2504" t="str">
        <f t="shared" si="1253"/>
        <v/>
      </c>
      <c r="T2504" s="39" t="str">
        <f t="shared" si="1254"/>
        <v/>
      </c>
      <c r="U2504" s="40">
        <f t="shared" si="1255"/>
        <v>0</v>
      </c>
      <c r="V2504" s="40">
        <f t="shared" si="1256"/>
        <v>0</v>
      </c>
      <c r="W2504" s="40">
        <f t="shared" si="1257"/>
        <v>0</v>
      </c>
      <c r="X2504" t="str">
        <f t="shared" si="1258"/>
        <v/>
      </c>
      <c r="Y2504" s="40">
        <f t="shared" si="1259"/>
        <v>0</v>
      </c>
      <c r="Z2504" s="40">
        <f t="shared" si="1260"/>
        <v>0</v>
      </c>
      <c r="AA2504" s="40">
        <f t="shared" si="1261"/>
        <v>0</v>
      </c>
      <c r="AB2504" s="40">
        <f t="shared" si="1262"/>
        <v>0</v>
      </c>
      <c r="AC2504" s="40">
        <f t="shared" si="1263"/>
        <v>0</v>
      </c>
      <c r="AD2504" s="39">
        <f t="shared" si="1264"/>
        <v>0</v>
      </c>
      <c r="AE2504" s="39">
        <f t="shared" si="1265"/>
        <v>0</v>
      </c>
      <c r="AF2504" t="str">
        <f t="shared" si="1266"/>
        <v/>
      </c>
      <c r="AG2504" t="str">
        <f t="shared" si="1267"/>
        <v/>
      </c>
      <c r="AH2504" t="str">
        <f t="shared" si="1268"/>
        <v/>
      </c>
      <c r="AJ2504" s="41" t="str">
        <f t="shared" si="1269"/>
        <v/>
      </c>
      <c r="AK2504" s="42" t="str">
        <f t="shared" si="1270"/>
        <v/>
      </c>
      <c r="AL2504" s="41" t="str">
        <f t="shared" si="1271"/>
        <v/>
      </c>
      <c r="AM2504" s="41" t="str">
        <f t="shared" si="1272"/>
        <v/>
      </c>
      <c r="AN2504" s="41" t="str">
        <f t="shared" si="1273"/>
        <v/>
      </c>
      <c r="AO2504" s="42" t="str">
        <f t="shared" si="1274"/>
        <v/>
      </c>
      <c r="AP2504" s="41" t="str">
        <f t="shared" si="1275"/>
        <v/>
      </c>
      <c r="AQ2504" s="41" t="str">
        <f t="shared" si="1276"/>
        <v/>
      </c>
      <c r="AR2504" s="41" t="str">
        <f>IF($AQ2504="","",COUNTIFS(L_ChaveCob,$AQ2504,L_Ausencia,"&gt;"&amp;$W2504)+COUNTIFS($AQ$4:$AQ2504,$AQ2504,$W$4:$W2504,$W2504))</f>
        <v/>
      </c>
      <c r="AS2504" s="42">
        <f t="shared" si="1277"/>
        <v>0</v>
      </c>
      <c r="AT2504" s="42">
        <f t="shared" si="1278"/>
        <v>0</v>
      </c>
      <c r="AU2504" s="42">
        <f t="shared" si="1279"/>
        <v>0</v>
      </c>
    </row>
    <row r="2505" spans="1:47" x14ac:dyDescent="0.2">
      <c r="A2505" s="35"/>
      <c r="B2505" s="36"/>
      <c r="C2505" s="36"/>
      <c r="D2505" s="36"/>
      <c r="E2505" s="37"/>
      <c r="F2505" s="37"/>
      <c r="G2505" s="36"/>
      <c r="H2505" s="36"/>
      <c r="I2505" s="36"/>
      <c r="J2505" s="36"/>
      <c r="K2505" s="37"/>
      <c r="L2505" s="37"/>
      <c r="M2505" s="37"/>
      <c r="N2505" s="38" t="str">
        <f t="shared" si="1248"/>
        <v/>
      </c>
      <c r="O2505" t="str">
        <f t="shared" si="1249"/>
        <v/>
      </c>
      <c r="P2505" t="str">
        <f t="shared" si="1250"/>
        <v/>
      </c>
      <c r="Q2505" t="str">
        <f t="shared" si="1251"/>
        <v/>
      </c>
      <c r="R2505" t="str">
        <f t="shared" si="1252"/>
        <v/>
      </c>
      <c r="S2505" t="str">
        <f t="shared" si="1253"/>
        <v/>
      </c>
      <c r="T2505" s="39" t="str">
        <f t="shared" si="1254"/>
        <v/>
      </c>
      <c r="U2505" s="40">
        <f t="shared" si="1255"/>
        <v>0</v>
      </c>
      <c r="V2505" s="40">
        <f t="shared" si="1256"/>
        <v>0</v>
      </c>
      <c r="W2505" s="40">
        <f t="shared" si="1257"/>
        <v>0</v>
      </c>
      <c r="X2505" t="str">
        <f t="shared" si="1258"/>
        <v/>
      </c>
      <c r="Y2505" s="40">
        <f t="shared" si="1259"/>
        <v>0</v>
      </c>
      <c r="Z2505" s="40">
        <f t="shared" si="1260"/>
        <v>0</v>
      </c>
      <c r="AA2505" s="40">
        <f t="shared" si="1261"/>
        <v>0</v>
      </c>
      <c r="AB2505" s="40">
        <f t="shared" si="1262"/>
        <v>0</v>
      </c>
      <c r="AC2505" s="40">
        <f t="shared" si="1263"/>
        <v>0</v>
      </c>
      <c r="AD2505" s="39">
        <f t="shared" si="1264"/>
        <v>0</v>
      </c>
      <c r="AE2505" s="39">
        <f t="shared" si="1265"/>
        <v>0</v>
      </c>
      <c r="AF2505" t="str">
        <f t="shared" si="1266"/>
        <v/>
      </c>
      <c r="AG2505" t="str">
        <f t="shared" si="1267"/>
        <v/>
      </c>
      <c r="AH2505" t="str">
        <f t="shared" si="1268"/>
        <v/>
      </c>
      <c r="AJ2505" s="41" t="str">
        <f t="shared" si="1269"/>
        <v/>
      </c>
      <c r="AK2505" s="42" t="str">
        <f t="shared" si="1270"/>
        <v/>
      </c>
      <c r="AL2505" s="41" t="str">
        <f t="shared" si="1271"/>
        <v/>
      </c>
      <c r="AM2505" s="41" t="str">
        <f t="shared" si="1272"/>
        <v/>
      </c>
      <c r="AN2505" s="41" t="str">
        <f t="shared" si="1273"/>
        <v/>
      </c>
      <c r="AO2505" s="42" t="str">
        <f t="shared" si="1274"/>
        <v/>
      </c>
      <c r="AP2505" s="41" t="str">
        <f t="shared" si="1275"/>
        <v/>
      </c>
      <c r="AQ2505" s="41" t="str">
        <f t="shared" si="1276"/>
        <v/>
      </c>
      <c r="AR2505" s="41" t="str">
        <f>IF($AQ2505="","",COUNTIFS(L_ChaveCob,$AQ2505,L_Ausencia,"&gt;"&amp;$W2505)+COUNTIFS($AQ$4:$AQ2505,$AQ2505,$W$4:$W2505,$W2505))</f>
        <v/>
      </c>
      <c r="AS2505" s="42">
        <f t="shared" si="1277"/>
        <v>0</v>
      </c>
      <c r="AT2505" s="42">
        <f t="shared" si="1278"/>
        <v>0</v>
      </c>
      <c r="AU2505" s="42">
        <f t="shared" si="1279"/>
        <v>0</v>
      </c>
    </row>
    <row r="2506" spans="1:47" x14ac:dyDescent="0.2">
      <c r="A2506" s="35"/>
      <c r="B2506" s="36"/>
      <c r="C2506" s="36"/>
      <c r="D2506" s="36"/>
      <c r="E2506" s="37"/>
      <c r="F2506" s="37"/>
      <c r="G2506" s="36"/>
      <c r="H2506" s="36"/>
      <c r="I2506" s="36"/>
      <c r="J2506" s="36"/>
      <c r="K2506" s="37"/>
      <c r="L2506" s="37"/>
      <c r="M2506" s="37"/>
      <c r="N2506" s="38" t="str">
        <f t="shared" si="1248"/>
        <v/>
      </c>
      <c r="O2506" t="str">
        <f t="shared" si="1249"/>
        <v/>
      </c>
      <c r="P2506" t="str">
        <f t="shared" si="1250"/>
        <v/>
      </c>
      <c r="Q2506" t="str">
        <f t="shared" si="1251"/>
        <v/>
      </c>
      <c r="R2506" t="str">
        <f t="shared" si="1252"/>
        <v/>
      </c>
      <c r="S2506" t="str">
        <f t="shared" si="1253"/>
        <v/>
      </c>
      <c r="T2506" s="39" t="str">
        <f t="shared" si="1254"/>
        <v/>
      </c>
      <c r="U2506" s="40">
        <f t="shared" si="1255"/>
        <v>0</v>
      </c>
      <c r="V2506" s="40">
        <f t="shared" si="1256"/>
        <v>0</v>
      </c>
      <c r="W2506" s="40">
        <f t="shared" si="1257"/>
        <v>0</v>
      </c>
      <c r="X2506" t="str">
        <f t="shared" si="1258"/>
        <v/>
      </c>
      <c r="Y2506" s="40">
        <f t="shared" si="1259"/>
        <v>0</v>
      </c>
      <c r="Z2506" s="40">
        <f t="shared" si="1260"/>
        <v>0</v>
      </c>
      <c r="AA2506" s="40">
        <f t="shared" si="1261"/>
        <v>0</v>
      </c>
      <c r="AB2506" s="40">
        <f t="shared" si="1262"/>
        <v>0</v>
      </c>
      <c r="AC2506" s="40">
        <f t="shared" si="1263"/>
        <v>0</v>
      </c>
      <c r="AD2506" s="39">
        <f t="shared" si="1264"/>
        <v>0</v>
      </c>
      <c r="AE2506" s="39">
        <f t="shared" si="1265"/>
        <v>0</v>
      </c>
      <c r="AF2506" t="str">
        <f t="shared" si="1266"/>
        <v/>
      </c>
      <c r="AG2506" t="str">
        <f t="shared" si="1267"/>
        <v/>
      </c>
      <c r="AH2506" t="str">
        <f t="shared" si="1268"/>
        <v/>
      </c>
      <c r="AJ2506" s="41" t="str">
        <f t="shared" si="1269"/>
        <v/>
      </c>
      <c r="AK2506" s="42" t="str">
        <f t="shared" si="1270"/>
        <v/>
      </c>
      <c r="AL2506" s="41" t="str">
        <f t="shared" si="1271"/>
        <v/>
      </c>
      <c r="AM2506" s="41" t="str">
        <f t="shared" si="1272"/>
        <v/>
      </c>
      <c r="AN2506" s="41" t="str">
        <f t="shared" si="1273"/>
        <v/>
      </c>
      <c r="AO2506" s="42" t="str">
        <f t="shared" si="1274"/>
        <v/>
      </c>
      <c r="AP2506" s="41" t="str">
        <f t="shared" si="1275"/>
        <v/>
      </c>
      <c r="AQ2506" s="41" t="str">
        <f t="shared" si="1276"/>
        <v/>
      </c>
      <c r="AR2506" s="41" t="str">
        <f>IF($AQ2506="","",COUNTIFS(L_ChaveCob,$AQ2506,L_Ausencia,"&gt;"&amp;$W2506)+COUNTIFS($AQ$4:$AQ2506,$AQ2506,$W$4:$W2506,$W2506))</f>
        <v/>
      </c>
      <c r="AS2506" s="42">
        <f t="shared" si="1277"/>
        <v>0</v>
      </c>
      <c r="AT2506" s="42">
        <f t="shared" si="1278"/>
        <v>0</v>
      </c>
      <c r="AU2506" s="42">
        <f t="shared" si="1279"/>
        <v>0</v>
      </c>
    </row>
    <row r="2507" spans="1:47" x14ac:dyDescent="0.2">
      <c r="A2507" s="35"/>
      <c r="B2507" s="36"/>
      <c r="C2507" s="36"/>
      <c r="D2507" s="36"/>
      <c r="E2507" s="37"/>
      <c r="F2507" s="37"/>
      <c r="G2507" s="36"/>
      <c r="H2507" s="36"/>
      <c r="I2507" s="36"/>
      <c r="J2507" s="36"/>
      <c r="K2507" s="37"/>
      <c r="L2507" s="37"/>
      <c r="M2507" s="37"/>
      <c r="N2507" s="38" t="str">
        <f t="shared" si="1248"/>
        <v/>
      </c>
      <c r="O2507" t="str">
        <f t="shared" si="1249"/>
        <v/>
      </c>
      <c r="P2507" t="str">
        <f t="shared" si="1250"/>
        <v/>
      </c>
      <c r="Q2507" t="str">
        <f t="shared" si="1251"/>
        <v/>
      </c>
      <c r="R2507" t="str">
        <f t="shared" si="1252"/>
        <v/>
      </c>
      <c r="S2507" t="str">
        <f t="shared" si="1253"/>
        <v/>
      </c>
      <c r="T2507" s="39" t="str">
        <f t="shared" si="1254"/>
        <v/>
      </c>
      <c r="U2507" s="40">
        <f t="shared" si="1255"/>
        <v>0</v>
      </c>
      <c r="V2507" s="40">
        <f t="shared" si="1256"/>
        <v>0</v>
      </c>
      <c r="W2507" s="40">
        <f t="shared" si="1257"/>
        <v>0</v>
      </c>
      <c r="X2507" t="str">
        <f t="shared" si="1258"/>
        <v/>
      </c>
      <c r="Y2507" s="40">
        <f t="shared" si="1259"/>
        <v>0</v>
      </c>
      <c r="Z2507" s="40">
        <f t="shared" si="1260"/>
        <v>0</v>
      </c>
      <c r="AA2507" s="40">
        <f t="shared" si="1261"/>
        <v>0</v>
      </c>
      <c r="AB2507" s="40">
        <f t="shared" si="1262"/>
        <v>0</v>
      </c>
      <c r="AC2507" s="40">
        <f t="shared" si="1263"/>
        <v>0</v>
      </c>
      <c r="AD2507" s="39">
        <f t="shared" si="1264"/>
        <v>0</v>
      </c>
      <c r="AE2507" s="39">
        <f t="shared" si="1265"/>
        <v>0</v>
      </c>
      <c r="AF2507" t="str">
        <f t="shared" si="1266"/>
        <v/>
      </c>
      <c r="AG2507" t="str">
        <f t="shared" si="1267"/>
        <v/>
      </c>
      <c r="AH2507" t="str">
        <f t="shared" si="1268"/>
        <v/>
      </c>
      <c r="AJ2507" s="41" t="str">
        <f t="shared" si="1269"/>
        <v/>
      </c>
      <c r="AK2507" s="42" t="str">
        <f t="shared" si="1270"/>
        <v/>
      </c>
      <c r="AL2507" s="41" t="str">
        <f t="shared" si="1271"/>
        <v/>
      </c>
      <c r="AM2507" s="41" t="str">
        <f t="shared" si="1272"/>
        <v/>
      </c>
      <c r="AN2507" s="41" t="str">
        <f t="shared" si="1273"/>
        <v/>
      </c>
      <c r="AO2507" s="42" t="str">
        <f t="shared" si="1274"/>
        <v/>
      </c>
      <c r="AP2507" s="41" t="str">
        <f t="shared" si="1275"/>
        <v/>
      </c>
      <c r="AQ2507" s="41" t="str">
        <f t="shared" si="1276"/>
        <v/>
      </c>
      <c r="AR2507" s="41" t="str">
        <f>IF($AQ2507="","",COUNTIFS(L_ChaveCob,$AQ2507,L_Ausencia,"&gt;"&amp;$W2507)+COUNTIFS($AQ$4:$AQ2507,$AQ2507,$W$4:$W2507,$W2507))</f>
        <v/>
      </c>
      <c r="AS2507" s="42">
        <f t="shared" si="1277"/>
        <v>0</v>
      </c>
      <c r="AT2507" s="42">
        <f t="shared" si="1278"/>
        <v>0</v>
      </c>
      <c r="AU2507" s="42">
        <f t="shared" si="1279"/>
        <v>0</v>
      </c>
    </row>
    <row r="2508" spans="1:47" x14ac:dyDescent="0.2">
      <c r="A2508" s="35"/>
      <c r="B2508" s="36"/>
      <c r="C2508" s="36"/>
      <c r="D2508" s="36"/>
      <c r="E2508" s="37"/>
      <c r="F2508" s="37"/>
      <c r="G2508" s="36"/>
      <c r="H2508" s="36"/>
      <c r="I2508" s="36"/>
      <c r="J2508" s="36"/>
      <c r="K2508" s="37"/>
      <c r="L2508" s="37"/>
      <c r="M2508" s="37"/>
      <c r="N2508" s="38" t="str">
        <f t="shared" si="1248"/>
        <v/>
      </c>
      <c r="O2508" t="str">
        <f t="shared" si="1249"/>
        <v/>
      </c>
      <c r="P2508" t="str">
        <f t="shared" si="1250"/>
        <v/>
      </c>
      <c r="Q2508" t="str">
        <f t="shared" si="1251"/>
        <v/>
      </c>
      <c r="R2508" t="str">
        <f t="shared" si="1252"/>
        <v/>
      </c>
      <c r="S2508" t="str">
        <f t="shared" si="1253"/>
        <v/>
      </c>
      <c r="T2508" s="39" t="str">
        <f t="shared" si="1254"/>
        <v/>
      </c>
      <c r="U2508" s="40">
        <f t="shared" si="1255"/>
        <v>0</v>
      </c>
      <c r="V2508" s="40">
        <f t="shared" si="1256"/>
        <v>0</v>
      </c>
      <c r="W2508" s="40">
        <f t="shared" si="1257"/>
        <v>0</v>
      </c>
      <c r="X2508" t="str">
        <f t="shared" si="1258"/>
        <v/>
      </c>
      <c r="Y2508" s="40">
        <f t="shared" si="1259"/>
        <v>0</v>
      </c>
      <c r="Z2508" s="40">
        <f t="shared" si="1260"/>
        <v>0</v>
      </c>
      <c r="AA2508" s="40">
        <f t="shared" si="1261"/>
        <v>0</v>
      </c>
      <c r="AB2508" s="40">
        <f t="shared" si="1262"/>
        <v>0</v>
      </c>
      <c r="AC2508" s="40">
        <f t="shared" si="1263"/>
        <v>0</v>
      </c>
      <c r="AD2508" s="39">
        <f t="shared" si="1264"/>
        <v>0</v>
      </c>
      <c r="AE2508" s="39">
        <f t="shared" si="1265"/>
        <v>0</v>
      </c>
      <c r="AF2508" t="str">
        <f t="shared" si="1266"/>
        <v/>
      </c>
      <c r="AG2508" t="str">
        <f t="shared" si="1267"/>
        <v/>
      </c>
      <c r="AH2508" t="str">
        <f t="shared" si="1268"/>
        <v/>
      </c>
      <c r="AJ2508" s="41" t="str">
        <f t="shared" si="1269"/>
        <v/>
      </c>
      <c r="AK2508" s="42" t="str">
        <f t="shared" si="1270"/>
        <v/>
      </c>
      <c r="AL2508" s="41" t="str">
        <f t="shared" si="1271"/>
        <v/>
      </c>
      <c r="AM2508" s="41" t="str">
        <f t="shared" si="1272"/>
        <v/>
      </c>
      <c r="AN2508" s="41" t="str">
        <f t="shared" si="1273"/>
        <v/>
      </c>
      <c r="AO2508" s="42" t="str">
        <f t="shared" si="1274"/>
        <v/>
      </c>
      <c r="AP2508" s="41" t="str">
        <f t="shared" si="1275"/>
        <v/>
      </c>
      <c r="AQ2508" s="41" t="str">
        <f t="shared" si="1276"/>
        <v/>
      </c>
      <c r="AR2508" s="41" t="str">
        <f>IF($AQ2508="","",COUNTIFS(L_ChaveCob,$AQ2508,L_Ausencia,"&gt;"&amp;$W2508)+COUNTIFS($AQ$4:$AQ2508,$AQ2508,$W$4:$W2508,$W2508))</f>
        <v/>
      </c>
      <c r="AS2508" s="42">
        <f t="shared" si="1277"/>
        <v>0</v>
      </c>
      <c r="AT2508" s="42">
        <f t="shared" si="1278"/>
        <v>0</v>
      </c>
      <c r="AU2508" s="42">
        <f t="shared" si="1279"/>
        <v>0</v>
      </c>
    </row>
    <row r="2509" spans="1:47" x14ac:dyDescent="0.2">
      <c r="A2509" s="35"/>
      <c r="B2509" s="36"/>
      <c r="C2509" s="36"/>
      <c r="D2509" s="36"/>
      <c r="E2509" s="37"/>
      <c r="F2509" s="37"/>
      <c r="G2509" s="36"/>
      <c r="H2509" s="36"/>
      <c r="I2509" s="36"/>
      <c r="J2509" s="36"/>
      <c r="K2509" s="37"/>
      <c r="L2509" s="37"/>
      <c r="M2509" s="37"/>
      <c r="N2509" s="38" t="str">
        <f t="shared" si="1248"/>
        <v/>
      </c>
      <c r="O2509" t="str">
        <f t="shared" si="1249"/>
        <v/>
      </c>
      <c r="P2509" t="str">
        <f t="shared" si="1250"/>
        <v/>
      </c>
      <c r="Q2509" t="str">
        <f t="shared" si="1251"/>
        <v/>
      </c>
      <c r="R2509" t="str">
        <f t="shared" si="1252"/>
        <v/>
      </c>
      <c r="S2509" t="str">
        <f t="shared" si="1253"/>
        <v/>
      </c>
      <c r="T2509" s="39" t="str">
        <f t="shared" si="1254"/>
        <v/>
      </c>
      <c r="U2509" s="40">
        <f t="shared" si="1255"/>
        <v>0</v>
      </c>
      <c r="V2509" s="40">
        <f t="shared" si="1256"/>
        <v>0</v>
      </c>
      <c r="W2509" s="40">
        <f t="shared" si="1257"/>
        <v>0</v>
      </c>
      <c r="X2509" t="str">
        <f t="shared" si="1258"/>
        <v/>
      </c>
      <c r="Y2509" s="40">
        <f t="shared" si="1259"/>
        <v>0</v>
      </c>
      <c r="Z2509" s="40">
        <f t="shared" si="1260"/>
        <v>0</v>
      </c>
      <c r="AA2509" s="40">
        <f t="shared" si="1261"/>
        <v>0</v>
      </c>
      <c r="AB2509" s="40">
        <f t="shared" si="1262"/>
        <v>0</v>
      </c>
      <c r="AC2509" s="40">
        <f t="shared" si="1263"/>
        <v>0</v>
      </c>
      <c r="AD2509" s="39">
        <f t="shared" si="1264"/>
        <v>0</v>
      </c>
      <c r="AE2509" s="39">
        <f t="shared" si="1265"/>
        <v>0</v>
      </c>
      <c r="AF2509" t="str">
        <f t="shared" si="1266"/>
        <v/>
      </c>
      <c r="AG2509" t="str">
        <f t="shared" si="1267"/>
        <v/>
      </c>
      <c r="AH2509" t="str">
        <f t="shared" si="1268"/>
        <v/>
      </c>
      <c r="AJ2509" s="41" t="str">
        <f t="shared" si="1269"/>
        <v/>
      </c>
      <c r="AK2509" s="42" t="str">
        <f t="shared" si="1270"/>
        <v/>
      </c>
      <c r="AL2509" s="41" t="str">
        <f t="shared" si="1271"/>
        <v/>
      </c>
      <c r="AM2509" s="41" t="str">
        <f t="shared" si="1272"/>
        <v/>
      </c>
      <c r="AN2509" s="41" t="str">
        <f t="shared" si="1273"/>
        <v/>
      </c>
      <c r="AO2509" s="42" t="str">
        <f t="shared" si="1274"/>
        <v/>
      </c>
      <c r="AP2509" s="41" t="str">
        <f t="shared" si="1275"/>
        <v/>
      </c>
      <c r="AQ2509" s="41" t="str">
        <f t="shared" si="1276"/>
        <v/>
      </c>
      <c r="AR2509" s="41" t="str">
        <f>IF($AQ2509="","",COUNTIFS(L_ChaveCob,$AQ2509,L_Ausencia,"&gt;"&amp;$W2509)+COUNTIFS($AQ$4:$AQ2509,$AQ2509,$W$4:$W2509,$W2509))</f>
        <v/>
      </c>
      <c r="AS2509" s="42">
        <f t="shared" si="1277"/>
        <v>0</v>
      </c>
      <c r="AT2509" s="42">
        <f t="shared" si="1278"/>
        <v>0</v>
      </c>
      <c r="AU2509" s="42">
        <f t="shared" si="1279"/>
        <v>0</v>
      </c>
    </row>
    <row r="2510" spans="1:47" x14ac:dyDescent="0.2">
      <c r="A2510" s="35"/>
      <c r="B2510" s="36"/>
      <c r="C2510" s="36"/>
      <c r="D2510" s="36"/>
      <c r="E2510" s="37"/>
      <c r="F2510" s="37"/>
      <c r="G2510" s="36"/>
      <c r="H2510" s="36"/>
      <c r="I2510" s="36"/>
      <c r="J2510" s="36"/>
      <c r="K2510" s="37"/>
      <c r="L2510" s="37"/>
      <c r="M2510" s="37"/>
      <c r="N2510" s="38" t="str">
        <f t="shared" si="1248"/>
        <v/>
      </c>
      <c r="O2510" t="str">
        <f t="shared" si="1249"/>
        <v/>
      </c>
      <c r="P2510" t="str">
        <f t="shared" si="1250"/>
        <v/>
      </c>
      <c r="Q2510" t="str">
        <f t="shared" si="1251"/>
        <v/>
      </c>
      <c r="R2510" t="str">
        <f t="shared" si="1252"/>
        <v/>
      </c>
      <c r="S2510" t="str">
        <f t="shared" si="1253"/>
        <v/>
      </c>
      <c r="T2510" s="39" t="str">
        <f t="shared" si="1254"/>
        <v/>
      </c>
      <c r="U2510" s="40">
        <f t="shared" si="1255"/>
        <v>0</v>
      </c>
      <c r="V2510" s="40">
        <f t="shared" si="1256"/>
        <v>0</v>
      </c>
      <c r="W2510" s="40">
        <f t="shared" si="1257"/>
        <v>0</v>
      </c>
      <c r="X2510" t="str">
        <f t="shared" si="1258"/>
        <v/>
      </c>
      <c r="Y2510" s="40">
        <f t="shared" si="1259"/>
        <v>0</v>
      </c>
      <c r="Z2510" s="40">
        <f t="shared" si="1260"/>
        <v>0</v>
      </c>
      <c r="AA2510" s="40">
        <f t="shared" si="1261"/>
        <v>0</v>
      </c>
      <c r="AB2510" s="40">
        <f t="shared" si="1262"/>
        <v>0</v>
      </c>
      <c r="AC2510" s="40">
        <f t="shared" si="1263"/>
        <v>0</v>
      </c>
      <c r="AD2510" s="39">
        <f t="shared" si="1264"/>
        <v>0</v>
      </c>
      <c r="AE2510" s="39">
        <f t="shared" si="1265"/>
        <v>0</v>
      </c>
      <c r="AF2510" t="str">
        <f t="shared" si="1266"/>
        <v/>
      </c>
      <c r="AG2510" t="str">
        <f t="shared" si="1267"/>
        <v/>
      </c>
      <c r="AH2510" t="str">
        <f t="shared" si="1268"/>
        <v/>
      </c>
      <c r="AJ2510" s="41" t="str">
        <f t="shared" si="1269"/>
        <v/>
      </c>
      <c r="AK2510" s="42" t="str">
        <f t="shared" si="1270"/>
        <v/>
      </c>
      <c r="AL2510" s="41" t="str">
        <f t="shared" si="1271"/>
        <v/>
      </c>
      <c r="AM2510" s="41" t="str">
        <f t="shared" si="1272"/>
        <v/>
      </c>
      <c r="AN2510" s="41" t="str">
        <f t="shared" si="1273"/>
        <v/>
      </c>
      <c r="AO2510" s="42" t="str">
        <f t="shared" si="1274"/>
        <v/>
      </c>
      <c r="AP2510" s="41" t="str">
        <f t="shared" si="1275"/>
        <v/>
      </c>
      <c r="AQ2510" s="41" t="str">
        <f t="shared" si="1276"/>
        <v/>
      </c>
      <c r="AR2510" s="41" t="str">
        <f>IF($AQ2510="","",COUNTIFS(L_ChaveCob,$AQ2510,L_Ausencia,"&gt;"&amp;$W2510)+COUNTIFS($AQ$4:$AQ2510,$AQ2510,$W$4:$W2510,$W2510))</f>
        <v/>
      </c>
      <c r="AS2510" s="42">
        <f t="shared" si="1277"/>
        <v>0</v>
      </c>
      <c r="AT2510" s="42">
        <f t="shared" si="1278"/>
        <v>0</v>
      </c>
      <c r="AU2510" s="42">
        <f t="shared" si="1279"/>
        <v>0</v>
      </c>
    </row>
    <row r="2511" spans="1:47" x14ac:dyDescent="0.2">
      <c r="A2511" s="35"/>
      <c r="B2511" s="36"/>
      <c r="C2511" s="36"/>
      <c r="D2511" s="36"/>
      <c r="E2511" s="37"/>
      <c r="F2511" s="37"/>
      <c r="G2511" s="36"/>
      <c r="H2511" s="36"/>
      <c r="I2511" s="36"/>
      <c r="J2511" s="36"/>
      <c r="K2511" s="37"/>
      <c r="L2511" s="37"/>
      <c r="M2511" s="37"/>
      <c r="N2511" s="38" t="str">
        <f t="shared" si="1248"/>
        <v/>
      </c>
      <c r="O2511" t="str">
        <f t="shared" si="1249"/>
        <v/>
      </c>
      <c r="P2511" t="str">
        <f t="shared" si="1250"/>
        <v/>
      </c>
      <c r="Q2511" t="str">
        <f t="shared" si="1251"/>
        <v/>
      </c>
      <c r="R2511" t="str">
        <f t="shared" si="1252"/>
        <v/>
      </c>
      <c r="S2511" t="str">
        <f t="shared" si="1253"/>
        <v/>
      </c>
      <c r="T2511" s="39" t="str">
        <f t="shared" si="1254"/>
        <v/>
      </c>
      <c r="U2511" s="40">
        <f t="shared" si="1255"/>
        <v>0</v>
      </c>
      <c r="V2511" s="40">
        <f t="shared" si="1256"/>
        <v>0</v>
      </c>
      <c r="W2511" s="40">
        <f t="shared" si="1257"/>
        <v>0</v>
      </c>
      <c r="X2511" t="str">
        <f t="shared" si="1258"/>
        <v/>
      </c>
      <c r="Y2511" s="40">
        <f t="shared" si="1259"/>
        <v>0</v>
      </c>
      <c r="Z2511" s="40">
        <f t="shared" si="1260"/>
        <v>0</v>
      </c>
      <c r="AA2511" s="40">
        <f t="shared" si="1261"/>
        <v>0</v>
      </c>
      <c r="AB2511" s="40">
        <f t="shared" si="1262"/>
        <v>0</v>
      </c>
      <c r="AC2511" s="40">
        <f t="shared" si="1263"/>
        <v>0</v>
      </c>
      <c r="AD2511" s="39">
        <f t="shared" si="1264"/>
        <v>0</v>
      </c>
      <c r="AE2511" s="39">
        <f t="shared" si="1265"/>
        <v>0</v>
      </c>
      <c r="AF2511" t="str">
        <f t="shared" si="1266"/>
        <v/>
      </c>
      <c r="AG2511" t="str">
        <f t="shared" si="1267"/>
        <v/>
      </c>
      <c r="AH2511" t="str">
        <f t="shared" si="1268"/>
        <v/>
      </c>
      <c r="AJ2511" s="41" t="str">
        <f t="shared" si="1269"/>
        <v/>
      </c>
      <c r="AK2511" s="42" t="str">
        <f t="shared" si="1270"/>
        <v/>
      </c>
      <c r="AL2511" s="41" t="str">
        <f t="shared" si="1271"/>
        <v/>
      </c>
      <c r="AM2511" s="41" t="str">
        <f t="shared" si="1272"/>
        <v/>
      </c>
      <c r="AN2511" s="41" t="str">
        <f t="shared" si="1273"/>
        <v/>
      </c>
      <c r="AO2511" s="42" t="str">
        <f t="shared" si="1274"/>
        <v/>
      </c>
      <c r="AP2511" s="41" t="str">
        <f t="shared" si="1275"/>
        <v/>
      </c>
      <c r="AQ2511" s="41" t="str">
        <f t="shared" si="1276"/>
        <v/>
      </c>
      <c r="AR2511" s="41" t="str">
        <f>IF($AQ2511="","",COUNTIFS(L_ChaveCob,$AQ2511,L_Ausencia,"&gt;"&amp;$W2511)+COUNTIFS($AQ$4:$AQ2511,$AQ2511,$W$4:$W2511,$W2511))</f>
        <v/>
      </c>
      <c r="AS2511" s="42">
        <f t="shared" si="1277"/>
        <v>0</v>
      </c>
      <c r="AT2511" s="42">
        <f t="shared" si="1278"/>
        <v>0</v>
      </c>
      <c r="AU2511" s="42">
        <f t="shared" si="1279"/>
        <v>0</v>
      </c>
    </row>
    <row r="2512" spans="1:47" x14ac:dyDescent="0.2">
      <c r="A2512" s="35"/>
      <c r="B2512" s="36"/>
      <c r="C2512" s="36"/>
      <c r="D2512" s="36"/>
      <c r="E2512" s="37"/>
      <c r="F2512" s="37"/>
      <c r="G2512" s="36"/>
      <c r="H2512" s="36"/>
      <c r="I2512" s="36"/>
      <c r="J2512" s="36"/>
      <c r="K2512" s="37"/>
      <c r="L2512" s="37"/>
      <c r="M2512" s="37"/>
      <c r="N2512" s="38" t="str">
        <f t="shared" si="1248"/>
        <v/>
      </c>
      <c r="O2512" t="str">
        <f t="shared" si="1249"/>
        <v/>
      </c>
      <c r="P2512" t="str">
        <f t="shared" si="1250"/>
        <v/>
      </c>
      <c r="Q2512" t="str">
        <f t="shared" si="1251"/>
        <v/>
      </c>
      <c r="R2512" t="str">
        <f t="shared" si="1252"/>
        <v/>
      </c>
      <c r="S2512" t="str">
        <f t="shared" si="1253"/>
        <v/>
      </c>
      <c r="T2512" s="39" t="str">
        <f t="shared" si="1254"/>
        <v/>
      </c>
      <c r="U2512" s="40">
        <f t="shared" si="1255"/>
        <v>0</v>
      </c>
      <c r="V2512" s="40">
        <f t="shared" si="1256"/>
        <v>0</v>
      </c>
      <c r="W2512" s="40">
        <f t="shared" si="1257"/>
        <v>0</v>
      </c>
      <c r="X2512" t="str">
        <f t="shared" si="1258"/>
        <v/>
      </c>
      <c r="Y2512" s="40">
        <f t="shared" si="1259"/>
        <v>0</v>
      </c>
      <c r="Z2512" s="40">
        <f t="shared" si="1260"/>
        <v>0</v>
      </c>
      <c r="AA2512" s="40">
        <f t="shared" si="1261"/>
        <v>0</v>
      </c>
      <c r="AB2512" s="40">
        <f t="shared" si="1262"/>
        <v>0</v>
      </c>
      <c r="AC2512" s="40">
        <f t="shared" si="1263"/>
        <v>0</v>
      </c>
      <c r="AD2512" s="39">
        <f t="shared" si="1264"/>
        <v>0</v>
      </c>
      <c r="AE2512" s="39">
        <f t="shared" si="1265"/>
        <v>0</v>
      </c>
      <c r="AF2512" t="str">
        <f t="shared" si="1266"/>
        <v/>
      </c>
      <c r="AG2512" t="str">
        <f t="shared" si="1267"/>
        <v/>
      </c>
      <c r="AH2512" t="str">
        <f t="shared" si="1268"/>
        <v/>
      </c>
      <c r="AJ2512" s="41" t="str">
        <f t="shared" si="1269"/>
        <v/>
      </c>
      <c r="AK2512" s="42" t="str">
        <f t="shared" si="1270"/>
        <v/>
      </c>
      <c r="AL2512" s="41" t="str">
        <f t="shared" si="1271"/>
        <v/>
      </c>
      <c r="AM2512" s="41" t="str">
        <f t="shared" si="1272"/>
        <v/>
      </c>
      <c r="AN2512" s="41" t="str">
        <f t="shared" si="1273"/>
        <v/>
      </c>
      <c r="AO2512" s="42" t="str">
        <f t="shared" si="1274"/>
        <v/>
      </c>
      <c r="AP2512" s="41" t="str">
        <f t="shared" si="1275"/>
        <v/>
      </c>
      <c r="AQ2512" s="41" t="str">
        <f t="shared" si="1276"/>
        <v/>
      </c>
      <c r="AR2512" s="41" t="str">
        <f>IF($AQ2512="","",COUNTIFS(L_ChaveCob,$AQ2512,L_Ausencia,"&gt;"&amp;$W2512)+COUNTIFS($AQ$4:$AQ2512,$AQ2512,$W$4:$W2512,$W2512))</f>
        <v/>
      </c>
      <c r="AS2512" s="42">
        <f t="shared" si="1277"/>
        <v>0</v>
      </c>
      <c r="AT2512" s="42">
        <f t="shared" si="1278"/>
        <v>0</v>
      </c>
      <c r="AU2512" s="42">
        <f t="shared" si="1279"/>
        <v>0</v>
      </c>
    </row>
    <row r="2513" spans="1:47" x14ac:dyDescent="0.2">
      <c r="A2513" s="35"/>
      <c r="B2513" s="36"/>
      <c r="C2513" s="36"/>
      <c r="D2513" s="36"/>
      <c r="E2513" s="37"/>
      <c r="F2513" s="37"/>
      <c r="G2513" s="36"/>
      <c r="H2513" s="36"/>
      <c r="I2513" s="36"/>
      <c r="J2513" s="36"/>
      <c r="K2513" s="37"/>
      <c r="L2513" s="37"/>
      <c r="M2513" s="37"/>
      <c r="N2513" s="38" t="str">
        <f t="shared" si="1248"/>
        <v/>
      </c>
      <c r="O2513" t="str">
        <f t="shared" si="1249"/>
        <v/>
      </c>
      <c r="P2513" t="str">
        <f t="shared" si="1250"/>
        <v/>
      </c>
      <c r="Q2513" t="str">
        <f t="shared" si="1251"/>
        <v/>
      </c>
      <c r="R2513" t="str">
        <f t="shared" si="1252"/>
        <v/>
      </c>
      <c r="S2513" t="str">
        <f t="shared" si="1253"/>
        <v/>
      </c>
      <c r="T2513" s="39" t="str">
        <f t="shared" si="1254"/>
        <v/>
      </c>
      <c r="U2513" s="40">
        <f t="shared" si="1255"/>
        <v>0</v>
      </c>
      <c r="V2513" s="40">
        <f t="shared" si="1256"/>
        <v>0</v>
      </c>
      <c r="W2513" s="40">
        <f t="shared" si="1257"/>
        <v>0</v>
      </c>
      <c r="X2513" t="str">
        <f t="shared" si="1258"/>
        <v/>
      </c>
      <c r="Y2513" s="40">
        <f t="shared" si="1259"/>
        <v>0</v>
      </c>
      <c r="Z2513" s="40">
        <f t="shared" si="1260"/>
        <v>0</v>
      </c>
      <c r="AA2513" s="40">
        <f t="shared" si="1261"/>
        <v>0</v>
      </c>
      <c r="AB2513" s="40">
        <f t="shared" si="1262"/>
        <v>0</v>
      </c>
      <c r="AC2513" s="40">
        <f t="shared" si="1263"/>
        <v>0</v>
      </c>
      <c r="AD2513" s="39">
        <f t="shared" si="1264"/>
        <v>0</v>
      </c>
      <c r="AE2513" s="39">
        <f t="shared" si="1265"/>
        <v>0</v>
      </c>
      <c r="AF2513" t="str">
        <f t="shared" si="1266"/>
        <v/>
      </c>
      <c r="AG2513" t="str">
        <f t="shared" si="1267"/>
        <v/>
      </c>
      <c r="AH2513" t="str">
        <f t="shared" si="1268"/>
        <v/>
      </c>
      <c r="AJ2513" s="41" t="str">
        <f t="shared" si="1269"/>
        <v/>
      </c>
      <c r="AK2513" s="42" t="str">
        <f t="shared" si="1270"/>
        <v/>
      </c>
      <c r="AL2513" s="41" t="str">
        <f t="shared" si="1271"/>
        <v/>
      </c>
      <c r="AM2513" s="41" t="str">
        <f t="shared" si="1272"/>
        <v/>
      </c>
      <c r="AN2513" s="41" t="str">
        <f t="shared" si="1273"/>
        <v/>
      </c>
      <c r="AO2513" s="42" t="str">
        <f t="shared" si="1274"/>
        <v/>
      </c>
      <c r="AP2513" s="41" t="str">
        <f t="shared" si="1275"/>
        <v/>
      </c>
      <c r="AQ2513" s="41" t="str">
        <f t="shared" si="1276"/>
        <v/>
      </c>
      <c r="AR2513" s="41" t="str">
        <f>IF($AQ2513="","",COUNTIFS(L_ChaveCob,$AQ2513,L_Ausencia,"&gt;"&amp;$W2513)+COUNTIFS($AQ$4:$AQ2513,$AQ2513,$W$4:$W2513,$W2513))</f>
        <v/>
      </c>
      <c r="AS2513" s="42">
        <f t="shared" si="1277"/>
        <v>0</v>
      </c>
      <c r="AT2513" s="42">
        <f t="shared" si="1278"/>
        <v>0</v>
      </c>
      <c r="AU2513" s="42">
        <f t="shared" si="1279"/>
        <v>0</v>
      </c>
    </row>
    <row r="2514" spans="1:47" x14ac:dyDescent="0.2">
      <c r="A2514" s="35"/>
      <c r="B2514" s="36"/>
      <c r="C2514" s="36"/>
      <c r="D2514" s="36"/>
      <c r="E2514" s="37"/>
      <c r="F2514" s="37"/>
      <c r="G2514" s="36"/>
      <c r="H2514" s="36"/>
      <c r="I2514" s="36"/>
      <c r="J2514" s="36"/>
      <c r="K2514" s="37"/>
      <c r="L2514" s="37"/>
      <c r="M2514" s="37"/>
      <c r="N2514" s="38" t="str">
        <f t="shared" si="1248"/>
        <v/>
      </c>
      <c r="O2514" t="str">
        <f t="shared" si="1249"/>
        <v/>
      </c>
      <c r="P2514" t="str">
        <f t="shared" si="1250"/>
        <v/>
      </c>
      <c r="Q2514" t="str">
        <f t="shared" si="1251"/>
        <v/>
      </c>
      <c r="R2514" t="str">
        <f t="shared" si="1252"/>
        <v/>
      </c>
      <c r="S2514" t="str">
        <f t="shared" si="1253"/>
        <v/>
      </c>
      <c r="T2514" s="39" t="str">
        <f t="shared" si="1254"/>
        <v/>
      </c>
      <c r="U2514" s="40">
        <f t="shared" si="1255"/>
        <v>0</v>
      </c>
      <c r="V2514" s="40">
        <f t="shared" si="1256"/>
        <v>0</v>
      </c>
      <c r="W2514" s="40">
        <f t="shared" si="1257"/>
        <v>0</v>
      </c>
      <c r="X2514" t="str">
        <f t="shared" si="1258"/>
        <v/>
      </c>
      <c r="Y2514" s="40">
        <f t="shared" si="1259"/>
        <v>0</v>
      </c>
      <c r="Z2514" s="40">
        <f t="shared" si="1260"/>
        <v>0</v>
      </c>
      <c r="AA2514" s="40">
        <f t="shared" si="1261"/>
        <v>0</v>
      </c>
      <c r="AB2514" s="40">
        <f t="shared" si="1262"/>
        <v>0</v>
      </c>
      <c r="AC2514" s="40">
        <f t="shared" si="1263"/>
        <v>0</v>
      </c>
      <c r="AD2514" s="39">
        <f t="shared" si="1264"/>
        <v>0</v>
      </c>
      <c r="AE2514" s="39">
        <f t="shared" si="1265"/>
        <v>0</v>
      </c>
      <c r="AF2514" t="str">
        <f t="shared" si="1266"/>
        <v/>
      </c>
      <c r="AG2514" t="str">
        <f t="shared" si="1267"/>
        <v/>
      </c>
      <c r="AH2514" t="str">
        <f t="shared" si="1268"/>
        <v/>
      </c>
      <c r="AJ2514" s="41" t="str">
        <f t="shared" si="1269"/>
        <v/>
      </c>
      <c r="AK2514" s="42" t="str">
        <f t="shared" si="1270"/>
        <v/>
      </c>
      <c r="AL2514" s="41" t="str">
        <f t="shared" si="1271"/>
        <v/>
      </c>
      <c r="AM2514" s="41" t="str">
        <f t="shared" si="1272"/>
        <v/>
      </c>
      <c r="AN2514" s="41" t="str">
        <f t="shared" si="1273"/>
        <v/>
      </c>
      <c r="AO2514" s="42" t="str">
        <f t="shared" si="1274"/>
        <v/>
      </c>
      <c r="AP2514" s="41" t="str">
        <f t="shared" si="1275"/>
        <v/>
      </c>
      <c r="AQ2514" s="41" t="str">
        <f t="shared" si="1276"/>
        <v/>
      </c>
      <c r="AR2514" s="41" t="str">
        <f>IF($AQ2514="","",COUNTIFS(L_ChaveCob,$AQ2514,L_Ausencia,"&gt;"&amp;$W2514)+COUNTIFS($AQ$4:$AQ2514,$AQ2514,$W$4:$W2514,$W2514))</f>
        <v/>
      </c>
      <c r="AS2514" s="42">
        <f t="shared" si="1277"/>
        <v>0</v>
      </c>
      <c r="AT2514" s="42">
        <f t="shared" si="1278"/>
        <v>0</v>
      </c>
      <c r="AU2514" s="42">
        <f t="shared" si="1279"/>
        <v>0</v>
      </c>
    </row>
    <row r="2515" spans="1:47" x14ac:dyDescent="0.2">
      <c r="A2515" s="35"/>
      <c r="B2515" s="36"/>
      <c r="C2515" s="36"/>
      <c r="D2515" s="36"/>
      <c r="E2515" s="37"/>
      <c r="F2515" s="37"/>
      <c r="G2515" s="36"/>
      <c r="H2515" s="36"/>
      <c r="I2515" s="36"/>
      <c r="J2515" s="36"/>
      <c r="K2515" s="37"/>
      <c r="L2515" s="37"/>
      <c r="M2515" s="37"/>
      <c r="N2515" s="38" t="str">
        <f t="shared" si="1248"/>
        <v/>
      </c>
      <c r="O2515" t="str">
        <f t="shared" si="1249"/>
        <v/>
      </c>
      <c r="P2515" t="str">
        <f t="shared" si="1250"/>
        <v/>
      </c>
      <c r="Q2515" t="str">
        <f t="shared" si="1251"/>
        <v/>
      </c>
      <c r="R2515" t="str">
        <f t="shared" si="1252"/>
        <v/>
      </c>
      <c r="S2515" t="str">
        <f t="shared" si="1253"/>
        <v/>
      </c>
      <c r="T2515" s="39" t="str">
        <f t="shared" si="1254"/>
        <v/>
      </c>
      <c r="U2515" s="40">
        <f t="shared" si="1255"/>
        <v>0</v>
      </c>
      <c r="V2515" s="40">
        <f t="shared" si="1256"/>
        <v>0</v>
      </c>
      <c r="W2515" s="40">
        <f t="shared" si="1257"/>
        <v>0</v>
      </c>
      <c r="X2515" t="str">
        <f t="shared" si="1258"/>
        <v/>
      </c>
      <c r="Y2515" s="40">
        <f t="shared" si="1259"/>
        <v>0</v>
      </c>
      <c r="Z2515" s="40">
        <f t="shared" si="1260"/>
        <v>0</v>
      </c>
      <c r="AA2515" s="40">
        <f t="shared" si="1261"/>
        <v>0</v>
      </c>
      <c r="AB2515" s="40">
        <f t="shared" si="1262"/>
        <v>0</v>
      </c>
      <c r="AC2515" s="40">
        <f t="shared" si="1263"/>
        <v>0</v>
      </c>
      <c r="AD2515" s="39">
        <f t="shared" si="1264"/>
        <v>0</v>
      </c>
      <c r="AE2515" s="39">
        <f t="shared" si="1265"/>
        <v>0</v>
      </c>
      <c r="AF2515" t="str">
        <f t="shared" si="1266"/>
        <v/>
      </c>
      <c r="AG2515" t="str">
        <f t="shared" si="1267"/>
        <v/>
      </c>
      <c r="AH2515" t="str">
        <f t="shared" si="1268"/>
        <v/>
      </c>
      <c r="AJ2515" s="41" t="str">
        <f t="shared" si="1269"/>
        <v/>
      </c>
      <c r="AK2515" s="42" t="str">
        <f t="shared" si="1270"/>
        <v/>
      </c>
      <c r="AL2515" s="41" t="str">
        <f t="shared" si="1271"/>
        <v/>
      </c>
      <c r="AM2515" s="41" t="str">
        <f t="shared" si="1272"/>
        <v/>
      </c>
      <c r="AN2515" s="41" t="str">
        <f t="shared" si="1273"/>
        <v/>
      </c>
      <c r="AO2515" s="42" t="str">
        <f t="shared" si="1274"/>
        <v/>
      </c>
      <c r="AP2515" s="41" t="str">
        <f t="shared" si="1275"/>
        <v/>
      </c>
      <c r="AQ2515" s="41" t="str">
        <f t="shared" si="1276"/>
        <v/>
      </c>
      <c r="AR2515" s="41" t="str">
        <f>IF($AQ2515="","",COUNTIFS(L_ChaveCob,$AQ2515,L_Ausencia,"&gt;"&amp;$W2515)+COUNTIFS($AQ$4:$AQ2515,$AQ2515,$W$4:$W2515,$W2515))</f>
        <v/>
      </c>
      <c r="AS2515" s="42">
        <f t="shared" si="1277"/>
        <v>0</v>
      </c>
      <c r="AT2515" s="42">
        <f t="shared" si="1278"/>
        <v>0</v>
      </c>
      <c r="AU2515" s="42">
        <f t="shared" si="1279"/>
        <v>0</v>
      </c>
    </row>
    <row r="2516" spans="1:47" x14ac:dyDescent="0.2">
      <c r="A2516" s="35"/>
      <c r="B2516" s="36"/>
      <c r="C2516" s="36"/>
      <c r="D2516" s="36"/>
      <c r="E2516" s="37"/>
      <c r="F2516" s="37"/>
      <c r="G2516" s="36"/>
      <c r="H2516" s="36"/>
      <c r="I2516" s="36"/>
      <c r="J2516" s="36"/>
      <c r="K2516" s="37"/>
      <c r="L2516" s="37"/>
      <c r="M2516" s="37"/>
      <c r="N2516" s="38" t="str">
        <f t="shared" si="1248"/>
        <v/>
      </c>
      <c r="O2516" t="str">
        <f t="shared" si="1249"/>
        <v/>
      </c>
      <c r="P2516" t="str">
        <f t="shared" si="1250"/>
        <v/>
      </c>
      <c r="Q2516" t="str">
        <f t="shared" si="1251"/>
        <v/>
      </c>
      <c r="R2516" t="str">
        <f t="shared" si="1252"/>
        <v/>
      </c>
      <c r="S2516" t="str">
        <f t="shared" si="1253"/>
        <v/>
      </c>
      <c r="T2516" s="39" t="str">
        <f t="shared" si="1254"/>
        <v/>
      </c>
      <c r="U2516" s="40">
        <f t="shared" si="1255"/>
        <v>0</v>
      </c>
      <c r="V2516" s="40">
        <f t="shared" si="1256"/>
        <v>0</v>
      </c>
      <c r="W2516" s="40">
        <f t="shared" si="1257"/>
        <v>0</v>
      </c>
      <c r="X2516" t="str">
        <f t="shared" si="1258"/>
        <v/>
      </c>
      <c r="Y2516" s="40">
        <f t="shared" si="1259"/>
        <v>0</v>
      </c>
      <c r="Z2516" s="40">
        <f t="shared" si="1260"/>
        <v>0</v>
      </c>
      <c r="AA2516" s="40">
        <f t="shared" si="1261"/>
        <v>0</v>
      </c>
      <c r="AB2516" s="40">
        <f t="shared" si="1262"/>
        <v>0</v>
      </c>
      <c r="AC2516" s="40">
        <f t="shared" si="1263"/>
        <v>0</v>
      </c>
      <c r="AD2516" s="39">
        <f t="shared" si="1264"/>
        <v>0</v>
      </c>
      <c r="AE2516" s="39">
        <f t="shared" si="1265"/>
        <v>0</v>
      </c>
      <c r="AF2516" t="str">
        <f t="shared" si="1266"/>
        <v/>
      </c>
      <c r="AG2516" t="str">
        <f t="shared" si="1267"/>
        <v/>
      </c>
      <c r="AH2516" t="str">
        <f t="shared" si="1268"/>
        <v/>
      </c>
      <c r="AJ2516" s="41" t="str">
        <f t="shared" si="1269"/>
        <v/>
      </c>
      <c r="AK2516" s="42" t="str">
        <f t="shared" si="1270"/>
        <v/>
      </c>
      <c r="AL2516" s="41" t="str">
        <f t="shared" si="1271"/>
        <v/>
      </c>
      <c r="AM2516" s="41" t="str">
        <f t="shared" si="1272"/>
        <v/>
      </c>
      <c r="AN2516" s="41" t="str">
        <f t="shared" si="1273"/>
        <v/>
      </c>
      <c r="AO2516" s="42" t="str">
        <f t="shared" si="1274"/>
        <v/>
      </c>
      <c r="AP2516" s="41" t="str">
        <f t="shared" si="1275"/>
        <v/>
      </c>
      <c r="AQ2516" s="41" t="str">
        <f t="shared" si="1276"/>
        <v/>
      </c>
      <c r="AR2516" s="41" t="str">
        <f>IF($AQ2516="","",COUNTIFS(L_ChaveCob,$AQ2516,L_Ausencia,"&gt;"&amp;$W2516)+COUNTIFS($AQ$4:$AQ2516,$AQ2516,$W$4:$W2516,$W2516))</f>
        <v/>
      </c>
      <c r="AS2516" s="42">
        <f t="shared" si="1277"/>
        <v>0</v>
      </c>
      <c r="AT2516" s="42">
        <f t="shared" si="1278"/>
        <v>0</v>
      </c>
      <c r="AU2516" s="42">
        <f t="shared" si="1279"/>
        <v>0</v>
      </c>
    </row>
    <row r="2517" spans="1:47" x14ac:dyDescent="0.2">
      <c r="A2517" s="35"/>
      <c r="B2517" s="36"/>
      <c r="C2517" s="36"/>
      <c r="D2517" s="36"/>
      <c r="E2517" s="37"/>
      <c r="F2517" s="37"/>
      <c r="G2517" s="36"/>
      <c r="H2517" s="36"/>
      <c r="I2517" s="36"/>
      <c r="J2517" s="36"/>
      <c r="K2517" s="37"/>
      <c r="L2517" s="37"/>
      <c r="M2517" s="37"/>
      <c r="N2517" s="38" t="str">
        <f t="shared" si="1248"/>
        <v/>
      </c>
      <c r="O2517" t="str">
        <f t="shared" si="1249"/>
        <v/>
      </c>
      <c r="P2517" t="str">
        <f t="shared" si="1250"/>
        <v/>
      </c>
      <c r="Q2517" t="str">
        <f t="shared" si="1251"/>
        <v/>
      </c>
      <c r="R2517" t="str">
        <f t="shared" si="1252"/>
        <v/>
      </c>
      <c r="S2517" t="str">
        <f t="shared" si="1253"/>
        <v/>
      </c>
      <c r="T2517" s="39" t="str">
        <f t="shared" si="1254"/>
        <v/>
      </c>
      <c r="U2517" s="40">
        <f t="shared" si="1255"/>
        <v>0</v>
      </c>
      <c r="V2517" s="40">
        <f t="shared" si="1256"/>
        <v>0</v>
      </c>
      <c r="W2517" s="40">
        <f t="shared" si="1257"/>
        <v>0</v>
      </c>
      <c r="X2517" t="str">
        <f t="shared" si="1258"/>
        <v/>
      </c>
      <c r="Y2517" s="40">
        <f t="shared" si="1259"/>
        <v>0</v>
      </c>
      <c r="Z2517" s="40">
        <f t="shared" si="1260"/>
        <v>0</v>
      </c>
      <c r="AA2517" s="40">
        <f t="shared" si="1261"/>
        <v>0</v>
      </c>
      <c r="AB2517" s="40">
        <f t="shared" si="1262"/>
        <v>0</v>
      </c>
      <c r="AC2517" s="40">
        <f t="shared" si="1263"/>
        <v>0</v>
      </c>
      <c r="AD2517" s="39">
        <f t="shared" si="1264"/>
        <v>0</v>
      </c>
      <c r="AE2517" s="39">
        <f t="shared" si="1265"/>
        <v>0</v>
      </c>
      <c r="AF2517" t="str">
        <f t="shared" si="1266"/>
        <v/>
      </c>
      <c r="AG2517" t="str">
        <f t="shared" si="1267"/>
        <v/>
      </c>
      <c r="AH2517" t="str">
        <f t="shared" si="1268"/>
        <v/>
      </c>
      <c r="AJ2517" s="41" t="str">
        <f t="shared" si="1269"/>
        <v/>
      </c>
      <c r="AK2517" s="42" t="str">
        <f t="shared" si="1270"/>
        <v/>
      </c>
      <c r="AL2517" s="41" t="str">
        <f t="shared" si="1271"/>
        <v/>
      </c>
      <c r="AM2517" s="41" t="str">
        <f t="shared" si="1272"/>
        <v/>
      </c>
      <c r="AN2517" s="41" t="str">
        <f t="shared" si="1273"/>
        <v/>
      </c>
      <c r="AO2517" s="42" t="str">
        <f t="shared" si="1274"/>
        <v/>
      </c>
      <c r="AP2517" s="41" t="str">
        <f t="shared" si="1275"/>
        <v/>
      </c>
      <c r="AQ2517" s="41" t="str">
        <f t="shared" si="1276"/>
        <v/>
      </c>
      <c r="AR2517" s="41" t="str">
        <f>IF($AQ2517="","",COUNTIFS(L_ChaveCob,$AQ2517,L_Ausencia,"&gt;"&amp;$W2517)+COUNTIFS($AQ$4:$AQ2517,$AQ2517,$W$4:$W2517,$W2517))</f>
        <v/>
      </c>
      <c r="AS2517" s="42">
        <f t="shared" si="1277"/>
        <v>0</v>
      </c>
      <c r="AT2517" s="42">
        <f t="shared" si="1278"/>
        <v>0</v>
      </c>
      <c r="AU2517" s="42">
        <f t="shared" si="1279"/>
        <v>0</v>
      </c>
    </row>
    <row r="2518" spans="1:47" x14ac:dyDescent="0.2">
      <c r="A2518" s="35"/>
      <c r="B2518" s="36"/>
      <c r="C2518" s="36"/>
      <c r="D2518" s="36"/>
      <c r="E2518" s="37"/>
      <c r="F2518" s="37"/>
      <c r="G2518" s="36"/>
      <c r="H2518" s="36"/>
      <c r="I2518" s="36"/>
      <c r="J2518" s="36"/>
      <c r="K2518" s="37"/>
      <c r="L2518" s="37"/>
      <c r="M2518" s="37"/>
      <c r="N2518" s="38" t="str">
        <f t="shared" si="1248"/>
        <v/>
      </c>
      <c r="O2518" t="str">
        <f t="shared" si="1249"/>
        <v/>
      </c>
      <c r="P2518" t="str">
        <f t="shared" si="1250"/>
        <v/>
      </c>
      <c r="Q2518" t="str">
        <f t="shared" si="1251"/>
        <v/>
      </c>
      <c r="R2518" t="str">
        <f t="shared" si="1252"/>
        <v/>
      </c>
      <c r="S2518" t="str">
        <f t="shared" si="1253"/>
        <v/>
      </c>
      <c r="T2518" s="39" t="str">
        <f t="shared" si="1254"/>
        <v/>
      </c>
      <c r="U2518" s="40">
        <f t="shared" si="1255"/>
        <v>0</v>
      </c>
      <c r="V2518" s="40">
        <f t="shared" si="1256"/>
        <v>0</v>
      </c>
      <c r="W2518" s="40">
        <f t="shared" si="1257"/>
        <v>0</v>
      </c>
      <c r="X2518" t="str">
        <f t="shared" si="1258"/>
        <v/>
      </c>
      <c r="Y2518" s="40">
        <f t="shared" si="1259"/>
        <v>0</v>
      </c>
      <c r="Z2518" s="40">
        <f t="shared" si="1260"/>
        <v>0</v>
      </c>
      <c r="AA2518" s="40">
        <f t="shared" si="1261"/>
        <v>0</v>
      </c>
      <c r="AB2518" s="40">
        <f t="shared" si="1262"/>
        <v>0</v>
      </c>
      <c r="AC2518" s="40">
        <f t="shared" si="1263"/>
        <v>0</v>
      </c>
      <c r="AD2518" s="39">
        <f t="shared" si="1264"/>
        <v>0</v>
      </c>
      <c r="AE2518" s="39">
        <f t="shared" si="1265"/>
        <v>0</v>
      </c>
      <c r="AF2518" t="str">
        <f t="shared" si="1266"/>
        <v/>
      </c>
      <c r="AG2518" t="str">
        <f t="shared" si="1267"/>
        <v/>
      </c>
      <c r="AH2518" t="str">
        <f t="shared" si="1268"/>
        <v/>
      </c>
      <c r="AJ2518" s="41" t="str">
        <f t="shared" si="1269"/>
        <v/>
      </c>
      <c r="AK2518" s="42" t="str">
        <f t="shared" si="1270"/>
        <v/>
      </c>
      <c r="AL2518" s="41" t="str">
        <f t="shared" si="1271"/>
        <v/>
      </c>
      <c r="AM2518" s="41" t="str">
        <f t="shared" si="1272"/>
        <v/>
      </c>
      <c r="AN2518" s="41" t="str">
        <f t="shared" si="1273"/>
        <v/>
      </c>
      <c r="AO2518" s="42" t="str">
        <f t="shared" si="1274"/>
        <v/>
      </c>
      <c r="AP2518" s="41" t="str">
        <f t="shared" si="1275"/>
        <v/>
      </c>
      <c r="AQ2518" s="41" t="str">
        <f t="shared" si="1276"/>
        <v/>
      </c>
      <c r="AR2518" s="41" t="str">
        <f>IF($AQ2518="","",COUNTIFS(L_ChaveCob,$AQ2518,L_Ausencia,"&gt;"&amp;$W2518)+COUNTIFS($AQ$4:$AQ2518,$AQ2518,$W$4:$W2518,$W2518))</f>
        <v/>
      </c>
      <c r="AS2518" s="42">
        <f t="shared" si="1277"/>
        <v>0</v>
      </c>
      <c r="AT2518" s="42">
        <f t="shared" si="1278"/>
        <v>0</v>
      </c>
      <c r="AU2518" s="42">
        <f t="shared" si="1279"/>
        <v>0</v>
      </c>
    </row>
    <row r="2519" spans="1:47" x14ac:dyDescent="0.2">
      <c r="A2519" s="35"/>
      <c r="B2519" s="36"/>
      <c r="C2519" s="36"/>
      <c r="D2519" s="36"/>
      <c r="E2519" s="37"/>
      <c r="F2519" s="37"/>
      <c r="G2519" s="36"/>
      <c r="H2519" s="36"/>
      <c r="I2519" s="36"/>
      <c r="J2519" s="36"/>
      <c r="K2519" s="37"/>
      <c r="L2519" s="37"/>
      <c r="M2519" s="37"/>
      <c r="N2519" s="38" t="str">
        <f t="shared" si="1248"/>
        <v/>
      </c>
      <c r="O2519" t="str">
        <f t="shared" si="1249"/>
        <v/>
      </c>
      <c r="P2519" t="str">
        <f t="shared" si="1250"/>
        <v/>
      </c>
      <c r="Q2519" t="str">
        <f t="shared" si="1251"/>
        <v/>
      </c>
      <c r="R2519" t="str">
        <f t="shared" si="1252"/>
        <v/>
      </c>
      <c r="S2519" t="str">
        <f t="shared" si="1253"/>
        <v/>
      </c>
      <c r="T2519" s="39" t="str">
        <f t="shared" si="1254"/>
        <v/>
      </c>
      <c r="U2519" s="40">
        <f t="shared" si="1255"/>
        <v>0</v>
      </c>
      <c r="V2519" s="40">
        <f t="shared" si="1256"/>
        <v>0</v>
      </c>
      <c r="W2519" s="40">
        <f t="shared" si="1257"/>
        <v>0</v>
      </c>
      <c r="X2519" t="str">
        <f t="shared" si="1258"/>
        <v/>
      </c>
      <c r="Y2519" s="40">
        <f t="shared" si="1259"/>
        <v>0</v>
      </c>
      <c r="Z2519" s="40">
        <f t="shared" si="1260"/>
        <v>0</v>
      </c>
      <c r="AA2519" s="40">
        <f t="shared" si="1261"/>
        <v>0</v>
      </c>
      <c r="AB2519" s="40">
        <f t="shared" si="1262"/>
        <v>0</v>
      </c>
      <c r="AC2519" s="40">
        <f t="shared" si="1263"/>
        <v>0</v>
      </c>
      <c r="AD2519" s="39">
        <f t="shared" si="1264"/>
        <v>0</v>
      </c>
      <c r="AE2519" s="39">
        <f t="shared" si="1265"/>
        <v>0</v>
      </c>
      <c r="AF2519" t="str">
        <f t="shared" si="1266"/>
        <v/>
      </c>
      <c r="AG2519" t="str">
        <f t="shared" si="1267"/>
        <v/>
      </c>
      <c r="AH2519" t="str">
        <f t="shared" si="1268"/>
        <v/>
      </c>
      <c r="AJ2519" s="41" t="str">
        <f t="shared" si="1269"/>
        <v/>
      </c>
      <c r="AK2519" s="42" t="str">
        <f t="shared" si="1270"/>
        <v/>
      </c>
      <c r="AL2519" s="41" t="str">
        <f t="shared" si="1271"/>
        <v/>
      </c>
      <c r="AM2519" s="41" t="str">
        <f t="shared" si="1272"/>
        <v/>
      </c>
      <c r="AN2519" s="41" t="str">
        <f t="shared" si="1273"/>
        <v/>
      </c>
      <c r="AO2519" s="42" t="str">
        <f t="shared" si="1274"/>
        <v/>
      </c>
      <c r="AP2519" s="41" t="str">
        <f t="shared" si="1275"/>
        <v/>
      </c>
      <c r="AQ2519" s="41" t="str">
        <f t="shared" si="1276"/>
        <v/>
      </c>
      <c r="AR2519" s="41" t="str">
        <f>IF($AQ2519="","",COUNTIFS(L_ChaveCob,$AQ2519,L_Ausencia,"&gt;"&amp;$W2519)+COUNTIFS($AQ$4:$AQ2519,$AQ2519,$W$4:$W2519,$W2519))</f>
        <v/>
      </c>
      <c r="AS2519" s="42">
        <f t="shared" si="1277"/>
        <v>0</v>
      </c>
      <c r="AT2519" s="42">
        <f t="shared" si="1278"/>
        <v>0</v>
      </c>
      <c r="AU2519" s="42">
        <f t="shared" si="1279"/>
        <v>0</v>
      </c>
    </row>
    <row r="2520" spans="1:47" x14ac:dyDescent="0.2">
      <c r="A2520" s="35"/>
      <c r="B2520" s="36"/>
      <c r="C2520" s="36"/>
      <c r="D2520" s="36"/>
      <c r="E2520" s="37"/>
      <c r="F2520" s="37"/>
      <c r="G2520" s="36"/>
      <c r="H2520" s="36"/>
      <c r="I2520" s="36"/>
      <c r="J2520" s="36"/>
      <c r="K2520" s="37"/>
      <c r="L2520" s="37"/>
      <c r="M2520" s="37"/>
      <c r="N2520" s="38" t="str">
        <f t="shared" si="1248"/>
        <v/>
      </c>
      <c r="O2520" t="str">
        <f t="shared" si="1249"/>
        <v/>
      </c>
      <c r="P2520" t="str">
        <f t="shared" si="1250"/>
        <v/>
      </c>
      <c r="Q2520" t="str">
        <f t="shared" si="1251"/>
        <v/>
      </c>
      <c r="R2520" t="str">
        <f t="shared" si="1252"/>
        <v/>
      </c>
      <c r="S2520" t="str">
        <f t="shared" si="1253"/>
        <v/>
      </c>
      <c r="T2520" s="39" t="str">
        <f t="shared" si="1254"/>
        <v/>
      </c>
      <c r="U2520" s="40">
        <f t="shared" si="1255"/>
        <v>0</v>
      </c>
      <c r="V2520" s="40">
        <f t="shared" si="1256"/>
        <v>0</v>
      </c>
      <c r="W2520" s="40">
        <f t="shared" si="1257"/>
        <v>0</v>
      </c>
      <c r="X2520" t="str">
        <f t="shared" si="1258"/>
        <v/>
      </c>
      <c r="Y2520" s="40">
        <f t="shared" si="1259"/>
        <v>0</v>
      </c>
      <c r="Z2520" s="40">
        <f t="shared" si="1260"/>
        <v>0</v>
      </c>
      <c r="AA2520" s="40">
        <f t="shared" si="1261"/>
        <v>0</v>
      </c>
      <c r="AB2520" s="40">
        <f t="shared" si="1262"/>
        <v>0</v>
      </c>
      <c r="AC2520" s="40">
        <f t="shared" si="1263"/>
        <v>0</v>
      </c>
      <c r="AD2520" s="39">
        <f t="shared" si="1264"/>
        <v>0</v>
      </c>
      <c r="AE2520" s="39">
        <f t="shared" si="1265"/>
        <v>0</v>
      </c>
      <c r="AF2520" t="str">
        <f t="shared" si="1266"/>
        <v/>
      </c>
      <c r="AG2520" t="str">
        <f t="shared" si="1267"/>
        <v/>
      </c>
      <c r="AH2520" t="str">
        <f t="shared" si="1268"/>
        <v/>
      </c>
      <c r="AJ2520" s="41" t="str">
        <f t="shared" si="1269"/>
        <v/>
      </c>
      <c r="AK2520" s="42" t="str">
        <f t="shared" si="1270"/>
        <v/>
      </c>
      <c r="AL2520" s="41" t="str">
        <f t="shared" si="1271"/>
        <v/>
      </c>
      <c r="AM2520" s="41" t="str">
        <f t="shared" si="1272"/>
        <v/>
      </c>
      <c r="AN2520" s="41" t="str">
        <f t="shared" si="1273"/>
        <v/>
      </c>
      <c r="AO2520" s="42" t="str">
        <f t="shared" si="1274"/>
        <v/>
      </c>
      <c r="AP2520" s="41" t="str">
        <f t="shared" si="1275"/>
        <v/>
      </c>
      <c r="AQ2520" s="41" t="str">
        <f t="shared" si="1276"/>
        <v/>
      </c>
      <c r="AR2520" s="41" t="str">
        <f>IF($AQ2520="","",COUNTIFS(L_ChaveCob,$AQ2520,L_Ausencia,"&gt;"&amp;$W2520)+COUNTIFS($AQ$4:$AQ2520,$AQ2520,$W$4:$W2520,$W2520))</f>
        <v/>
      </c>
      <c r="AS2520" s="42">
        <f t="shared" si="1277"/>
        <v>0</v>
      </c>
      <c r="AT2520" s="42">
        <f t="shared" si="1278"/>
        <v>0</v>
      </c>
      <c r="AU2520" s="42">
        <f t="shared" si="1279"/>
        <v>0</v>
      </c>
    </row>
    <row r="2521" spans="1:47" x14ac:dyDescent="0.2">
      <c r="A2521" s="35"/>
      <c r="B2521" s="36"/>
      <c r="C2521" s="36"/>
      <c r="D2521" s="36"/>
      <c r="E2521" s="37"/>
      <c r="F2521" s="37"/>
      <c r="G2521" s="36"/>
      <c r="H2521" s="36"/>
      <c r="I2521" s="36"/>
      <c r="J2521" s="36"/>
      <c r="K2521" s="37"/>
      <c r="L2521" s="37"/>
      <c r="M2521" s="37"/>
      <c r="N2521" s="38" t="str">
        <f t="shared" si="1248"/>
        <v/>
      </c>
      <c r="O2521" t="str">
        <f t="shared" si="1249"/>
        <v/>
      </c>
      <c r="P2521" t="str">
        <f t="shared" si="1250"/>
        <v/>
      </c>
      <c r="Q2521" t="str">
        <f t="shared" si="1251"/>
        <v/>
      </c>
      <c r="R2521" t="str">
        <f t="shared" si="1252"/>
        <v/>
      </c>
      <c r="S2521" t="str">
        <f t="shared" si="1253"/>
        <v/>
      </c>
      <c r="T2521" s="39" t="str">
        <f t="shared" si="1254"/>
        <v/>
      </c>
      <c r="U2521" s="40">
        <f t="shared" si="1255"/>
        <v>0</v>
      </c>
      <c r="V2521" s="40">
        <f t="shared" si="1256"/>
        <v>0</v>
      </c>
      <c r="W2521" s="40">
        <f t="shared" si="1257"/>
        <v>0</v>
      </c>
      <c r="X2521" t="str">
        <f t="shared" si="1258"/>
        <v/>
      </c>
      <c r="Y2521" s="40">
        <f t="shared" si="1259"/>
        <v>0</v>
      </c>
      <c r="Z2521" s="40">
        <f t="shared" si="1260"/>
        <v>0</v>
      </c>
      <c r="AA2521" s="40">
        <f t="shared" si="1261"/>
        <v>0</v>
      </c>
      <c r="AB2521" s="40">
        <f t="shared" si="1262"/>
        <v>0</v>
      </c>
      <c r="AC2521" s="40">
        <f t="shared" si="1263"/>
        <v>0</v>
      </c>
      <c r="AD2521" s="39">
        <f t="shared" si="1264"/>
        <v>0</v>
      </c>
      <c r="AE2521" s="39">
        <f t="shared" si="1265"/>
        <v>0</v>
      </c>
      <c r="AF2521" t="str">
        <f t="shared" si="1266"/>
        <v/>
      </c>
      <c r="AG2521" t="str">
        <f t="shared" si="1267"/>
        <v/>
      </c>
      <c r="AH2521" t="str">
        <f t="shared" si="1268"/>
        <v/>
      </c>
      <c r="AJ2521" s="41" t="str">
        <f t="shared" si="1269"/>
        <v/>
      </c>
      <c r="AK2521" s="42" t="str">
        <f t="shared" si="1270"/>
        <v/>
      </c>
      <c r="AL2521" s="41" t="str">
        <f t="shared" si="1271"/>
        <v/>
      </c>
      <c r="AM2521" s="41" t="str">
        <f t="shared" si="1272"/>
        <v/>
      </c>
      <c r="AN2521" s="41" t="str">
        <f t="shared" si="1273"/>
        <v/>
      </c>
      <c r="AO2521" s="42" t="str">
        <f t="shared" si="1274"/>
        <v/>
      </c>
      <c r="AP2521" s="41" t="str">
        <f t="shared" si="1275"/>
        <v/>
      </c>
      <c r="AQ2521" s="41" t="str">
        <f t="shared" si="1276"/>
        <v/>
      </c>
      <c r="AR2521" s="41" t="str">
        <f>IF($AQ2521="","",COUNTIFS(L_ChaveCob,$AQ2521,L_Ausencia,"&gt;"&amp;$W2521)+COUNTIFS($AQ$4:$AQ2521,$AQ2521,$W$4:$W2521,$W2521))</f>
        <v/>
      </c>
      <c r="AS2521" s="42">
        <f t="shared" si="1277"/>
        <v>0</v>
      </c>
      <c r="AT2521" s="42">
        <f t="shared" si="1278"/>
        <v>0</v>
      </c>
      <c r="AU2521" s="42">
        <f t="shared" si="1279"/>
        <v>0</v>
      </c>
    </row>
    <row r="2522" spans="1:47" x14ac:dyDescent="0.2">
      <c r="A2522" s="35"/>
      <c r="B2522" s="36"/>
      <c r="C2522" s="36"/>
      <c r="D2522" s="36"/>
      <c r="E2522" s="37"/>
      <c r="F2522" s="37"/>
      <c r="G2522" s="36"/>
      <c r="H2522" s="36"/>
      <c r="I2522" s="36"/>
      <c r="J2522" s="36"/>
      <c r="K2522" s="37"/>
      <c r="L2522" s="37"/>
      <c r="M2522" s="37"/>
      <c r="N2522" s="38" t="str">
        <f t="shared" si="1248"/>
        <v/>
      </c>
      <c r="O2522" t="str">
        <f t="shared" si="1249"/>
        <v/>
      </c>
      <c r="P2522" t="str">
        <f t="shared" si="1250"/>
        <v/>
      </c>
      <c r="Q2522" t="str">
        <f t="shared" si="1251"/>
        <v/>
      </c>
      <c r="R2522" t="str">
        <f t="shared" si="1252"/>
        <v/>
      </c>
      <c r="S2522" t="str">
        <f t="shared" si="1253"/>
        <v/>
      </c>
      <c r="T2522" s="39" t="str">
        <f t="shared" si="1254"/>
        <v/>
      </c>
      <c r="U2522" s="40">
        <f t="shared" si="1255"/>
        <v>0</v>
      </c>
      <c r="V2522" s="40">
        <f t="shared" si="1256"/>
        <v>0</v>
      </c>
      <c r="W2522" s="40">
        <f t="shared" si="1257"/>
        <v>0</v>
      </c>
      <c r="X2522" t="str">
        <f t="shared" si="1258"/>
        <v/>
      </c>
      <c r="Y2522" s="40">
        <f t="shared" si="1259"/>
        <v>0</v>
      </c>
      <c r="Z2522" s="40">
        <f t="shared" si="1260"/>
        <v>0</v>
      </c>
      <c r="AA2522" s="40">
        <f t="shared" si="1261"/>
        <v>0</v>
      </c>
      <c r="AB2522" s="40">
        <f t="shared" si="1262"/>
        <v>0</v>
      </c>
      <c r="AC2522" s="40">
        <f t="shared" si="1263"/>
        <v>0</v>
      </c>
      <c r="AD2522" s="39">
        <f t="shared" si="1264"/>
        <v>0</v>
      </c>
      <c r="AE2522" s="39">
        <f t="shared" si="1265"/>
        <v>0</v>
      </c>
      <c r="AF2522" t="str">
        <f t="shared" si="1266"/>
        <v/>
      </c>
      <c r="AG2522" t="str">
        <f t="shared" si="1267"/>
        <v/>
      </c>
      <c r="AH2522" t="str">
        <f t="shared" si="1268"/>
        <v/>
      </c>
      <c r="AJ2522" s="41" t="str">
        <f t="shared" si="1269"/>
        <v/>
      </c>
      <c r="AK2522" s="42" t="str">
        <f t="shared" si="1270"/>
        <v/>
      </c>
      <c r="AL2522" s="41" t="str">
        <f t="shared" si="1271"/>
        <v/>
      </c>
      <c r="AM2522" s="41" t="str">
        <f t="shared" si="1272"/>
        <v/>
      </c>
      <c r="AN2522" s="41" t="str">
        <f t="shared" si="1273"/>
        <v/>
      </c>
      <c r="AO2522" s="42" t="str">
        <f t="shared" si="1274"/>
        <v/>
      </c>
      <c r="AP2522" s="41" t="str">
        <f t="shared" si="1275"/>
        <v/>
      </c>
      <c r="AQ2522" s="41" t="str">
        <f t="shared" si="1276"/>
        <v/>
      </c>
      <c r="AR2522" s="41" t="str">
        <f>IF($AQ2522="","",COUNTIFS(L_ChaveCob,$AQ2522,L_Ausencia,"&gt;"&amp;$W2522)+COUNTIFS($AQ$4:$AQ2522,$AQ2522,$W$4:$W2522,$W2522))</f>
        <v/>
      </c>
      <c r="AS2522" s="42">
        <f t="shared" si="1277"/>
        <v>0</v>
      </c>
      <c r="AT2522" s="42">
        <f t="shared" si="1278"/>
        <v>0</v>
      </c>
      <c r="AU2522" s="42">
        <f t="shared" si="1279"/>
        <v>0</v>
      </c>
    </row>
    <row r="2523" spans="1:47" x14ac:dyDescent="0.2">
      <c r="A2523" s="35"/>
      <c r="B2523" s="36"/>
      <c r="C2523" s="36"/>
      <c r="D2523" s="36"/>
      <c r="E2523" s="37"/>
      <c r="F2523" s="37"/>
      <c r="G2523" s="36"/>
      <c r="H2523" s="36"/>
      <c r="I2523" s="36"/>
      <c r="J2523" s="36"/>
      <c r="K2523" s="37"/>
      <c r="L2523" s="37"/>
      <c r="M2523" s="37"/>
      <c r="N2523" s="38" t="str">
        <f t="shared" si="1248"/>
        <v/>
      </c>
      <c r="O2523" t="str">
        <f t="shared" si="1249"/>
        <v/>
      </c>
      <c r="P2523" t="str">
        <f t="shared" si="1250"/>
        <v/>
      </c>
      <c r="Q2523" t="str">
        <f t="shared" si="1251"/>
        <v/>
      </c>
      <c r="R2523" t="str">
        <f t="shared" si="1252"/>
        <v/>
      </c>
      <c r="S2523" t="str">
        <f t="shared" si="1253"/>
        <v/>
      </c>
      <c r="T2523" s="39" t="str">
        <f t="shared" si="1254"/>
        <v/>
      </c>
      <c r="U2523" s="40">
        <f t="shared" si="1255"/>
        <v>0</v>
      </c>
      <c r="V2523" s="40">
        <f t="shared" si="1256"/>
        <v>0</v>
      </c>
      <c r="W2523" s="40">
        <f t="shared" si="1257"/>
        <v>0</v>
      </c>
      <c r="X2523" t="str">
        <f t="shared" si="1258"/>
        <v/>
      </c>
      <c r="Y2523" s="40">
        <f t="shared" si="1259"/>
        <v>0</v>
      </c>
      <c r="Z2523" s="40">
        <f t="shared" si="1260"/>
        <v>0</v>
      </c>
      <c r="AA2523" s="40">
        <f t="shared" si="1261"/>
        <v>0</v>
      </c>
      <c r="AB2523" s="40">
        <f t="shared" si="1262"/>
        <v>0</v>
      </c>
      <c r="AC2523" s="40">
        <f t="shared" si="1263"/>
        <v>0</v>
      </c>
      <c r="AD2523" s="39">
        <f t="shared" si="1264"/>
        <v>0</v>
      </c>
      <c r="AE2523" s="39">
        <f t="shared" si="1265"/>
        <v>0</v>
      </c>
      <c r="AF2523" t="str">
        <f t="shared" si="1266"/>
        <v/>
      </c>
      <c r="AG2523" t="str">
        <f t="shared" si="1267"/>
        <v/>
      </c>
      <c r="AH2523" t="str">
        <f t="shared" si="1268"/>
        <v/>
      </c>
      <c r="AJ2523" s="41" t="str">
        <f t="shared" si="1269"/>
        <v/>
      </c>
      <c r="AK2523" s="42" t="str">
        <f t="shared" si="1270"/>
        <v/>
      </c>
      <c r="AL2523" s="41" t="str">
        <f t="shared" si="1271"/>
        <v/>
      </c>
      <c r="AM2523" s="41" t="str">
        <f t="shared" si="1272"/>
        <v/>
      </c>
      <c r="AN2523" s="41" t="str">
        <f t="shared" si="1273"/>
        <v/>
      </c>
      <c r="AO2523" s="42" t="str">
        <f t="shared" si="1274"/>
        <v/>
      </c>
      <c r="AP2523" s="41" t="str">
        <f t="shared" si="1275"/>
        <v/>
      </c>
      <c r="AQ2523" s="41" t="str">
        <f t="shared" si="1276"/>
        <v/>
      </c>
      <c r="AR2523" s="41" t="str">
        <f>IF($AQ2523="","",COUNTIFS(L_ChaveCob,$AQ2523,L_Ausencia,"&gt;"&amp;$W2523)+COUNTIFS($AQ$4:$AQ2523,$AQ2523,$W$4:$W2523,$W2523))</f>
        <v/>
      </c>
      <c r="AS2523" s="42">
        <f t="shared" si="1277"/>
        <v>0</v>
      </c>
      <c r="AT2523" s="42">
        <f t="shared" si="1278"/>
        <v>0</v>
      </c>
      <c r="AU2523" s="42">
        <f t="shared" si="1279"/>
        <v>0</v>
      </c>
    </row>
    <row r="2524" spans="1:47" x14ac:dyDescent="0.2">
      <c r="A2524" s="35"/>
      <c r="B2524" s="36"/>
      <c r="C2524" s="36"/>
      <c r="D2524" s="36"/>
      <c r="E2524" s="37"/>
      <c r="F2524" s="37"/>
      <c r="G2524" s="36"/>
      <c r="H2524" s="36"/>
      <c r="I2524" s="36"/>
      <c r="J2524" s="36"/>
      <c r="K2524" s="37"/>
      <c r="L2524" s="37"/>
      <c r="M2524" s="37"/>
      <c r="N2524" s="38" t="str">
        <f t="shared" si="1248"/>
        <v/>
      </c>
      <c r="O2524" t="str">
        <f t="shared" si="1249"/>
        <v/>
      </c>
      <c r="P2524" t="str">
        <f t="shared" si="1250"/>
        <v/>
      </c>
      <c r="Q2524" t="str">
        <f t="shared" si="1251"/>
        <v/>
      </c>
      <c r="R2524" t="str">
        <f t="shared" si="1252"/>
        <v/>
      </c>
      <c r="S2524" t="str">
        <f t="shared" si="1253"/>
        <v/>
      </c>
      <c r="T2524" s="39" t="str">
        <f t="shared" si="1254"/>
        <v/>
      </c>
      <c r="U2524" s="40">
        <f t="shared" si="1255"/>
        <v>0</v>
      </c>
      <c r="V2524" s="40">
        <f t="shared" si="1256"/>
        <v>0</v>
      </c>
      <c r="W2524" s="40">
        <f t="shared" si="1257"/>
        <v>0</v>
      </c>
      <c r="X2524" t="str">
        <f t="shared" si="1258"/>
        <v/>
      </c>
      <c r="Y2524" s="40">
        <f t="shared" si="1259"/>
        <v>0</v>
      </c>
      <c r="Z2524" s="40">
        <f t="shared" si="1260"/>
        <v>0</v>
      </c>
      <c r="AA2524" s="40">
        <f t="shared" si="1261"/>
        <v>0</v>
      </c>
      <c r="AB2524" s="40">
        <f t="shared" si="1262"/>
        <v>0</v>
      </c>
      <c r="AC2524" s="40">
        <f t="shared" si="1263"/>
        <v>0</v>
      </c>
      <c r="AD2524" s="39">
        <f t="shared" si="1264"/>
        <v>0</v>
      </c>
      <c r="AE2524" s="39">
        <f t="shared" si="1265"/>
        <v>0</v>
      </c>
      <c r="AF2524" t="str">
        <f t="shared" si="1266"/>
        <v/>
      </c>
      <c r="AG2524" t="str">
        <f t="shared" si="1267"/>
        <v/>
      </c>
      <c r="AH2524" t="str">
        <f t="shared" si="1268"/>
        <v/>
      </c>
      <c r="AJ2524" s="41" t="str">
        <f t="shared" si="1269"/>
        <v/>
      </c>
      <c r="AK2524" s="42" t="str">
        <f t="shared" si="1270"/>
        <v/>
      </c>
      <c r="AL2524" s="41" t="str">
        <f t="shared" si="1271"/>
        <v/>
      </c>
      <c r="AM2524" s="41" t="str">
        <f t="shared" si="1272"/>
        <v/>
      </c>
      <c r="AN2524" s="41" t="str">
        <f t="shared" si="1273"/>
        <v/>
      </c>
      <c r="AO2524" s="42" t="str">
        <f t="shared" si="1274"/>
        <v/>
      </c>
      <c r="AP2524" s="41" t="str">
        <f t="shared" si="1275"/>
        <v/>
      </c>
      <c r="AQ2524" s="41" t="str">
        <f t="shared" si="1276"/>
        <v/>
      </c>
      <c r="AR2524" s="41" t="str">
        <f>IF($AQ2524="","",COUNTIFS(L_ChaveCob,$AQ2524,L_Ausencia,"&gt;"&amp;$W2524)+COUNTIFS($AQ$4:$AQ2524,$AQ2524,$W$4:$W2524,$W2524))</f>
        <v/>
      </c>
      <c r="AS2524" s="42">
        <f t="shared" si="1277"/>
        <v>0</v>
      </c>
      <c r="AT2524" s="42">
        <f t="shared" si="1278"/>
        <v>0</v>
      </c>
      <c r="AU2524" s="42">
        <f t="shared" si="1279"/>
        <v>0</v>
      </c>
    </row>
    <row r="2525" spans="1:47" x14ac:dyDescent="0.2">
      <c r="A2525" s="35"/>
      <c r="B2525" s="36"/>
      <c r="C2525" s="36"/>
      <c r="D2525" s="36"/>
      <c r="E2525" s="37"/>
      <c r="F2525" s="37"/>
      <c r="G2525" s="36"/>
      <c r="H2525" s="36"/>
      <c r="I2525" s="36"/>
      <c r="J2525" s="36"/>
      <c r="K2525" s="37"/>
      <c r="L2525" s="37"/>
      <c r="M2525" s="37"/>
      <c r="N2525" s="38" t="str">
        <f t="shared" si="1248"/>
        <v/>
      </c>
      <c r="O2525" t="str">
        <f t="shared" si="1249"/>
        <v/>
      </c>
      <c r="P2525" t="str">
        <f t="shared" si="1250"/>
        <v/>
      </c>
      <c r="Q2525" t="str">
        <f t="shared" si="1251"/>
        <v/>
      </c>
      <c r="R2525" t="str">
        <f t="shared" si="1252"/>
        <v/>
      </c>
      <c r="S2525" t="str">
        <f t="shared" si="1253"/>
        <v/>
      </c>
      <c r="T2525" s="39" t="str">
        <f t="shared" si="1254"/>
        <v/>
      </c>
      <c r="U2525" s="40">
        <f t="shared" si="1255"/>
        <v>0</v>
      </c>
      <c r="V2525" s="40">
        <f t="shared" si="1256"/>
        <v>0</v>
      </c>
      <c r="W2525" s="40">
        <f t="shared" si="1257"/>
        <v>0</v>
      </c>
      <c r="X2525" t="str">
        <f t="shared" si="1258"/>
        <v/>
      </c>
      <c r="Y2525" s="40">
        <f t="shared" si="1259"/>
        <v>0</v>
      </c>
      <c r="Z2525" s="40">
        <f t="shared" si="1260"/>
        <v>0</v>
      </c>
      <c r="AA2525" s="40">
        <f t="shared" si="1261"/>
        <v>0</v>
      </c>
      <c r="AB2525" s="40">
        <f t="shared" si="1262"/>
        <v>0</v>
      </c>
      <c r="AC2525" s="40">
        <f t="shared" si="1263"/>
        <v>0</v>
      </c>
      <c r="AD2525" s="39">
        <f t="shared" si="1264"/>
        <v>0</v>
      </c>
      <c r="AE2525" s="39">
        <f t="shared" si="1265"/>
        <v>0</v>
      </c>
      <c r="AF2525" t="str">
        <f t="shared" si="1266"/>
        <v/>
      </c>
      <c r="AG2525" t="str">
        <f t="shared" si="1267"/>
        <v/>
      </c>
      <c r="AH2525" t="str">
        <f t="shared" si="1268"/>
        <v/>
      </c>
      <c r="AJ2525" s="41" t="str">
        <f t="shared" si="1269"/>
        <v/>
      </c>
      <c r="AK2525" s="42" t="str">
        <f t="shared" si="1270"/>
        <v/>
      </c>
      <c r="AL2525" s="41" t="str">
        <f t="shared" si="1271"/>
        <v/>
      </c>
      <c r="AM2525" s="41" t="str">
        <f t="shared" si="1272"/>
        <v/>
      </c>
      <c r="AN2525" s="41" t="str">
        <f t="shared" si="1273"/>
        <v/>
      </c>
      <c r="AO2525" s="42" t="str">
        <f t="shared" si="1274"/>
        <v/>
      </c>
      <c r="AP2525" s="41" t="str">
        <f t="shared" si="1275"/>
        <v/>
      </c>
      <c r="AQ2525" s="41" t="str">
        <f t="shared" si="1276"/>
        <v/>
      </c>
      <c r="AR2525" s="41" t="str">
        <f>IF($AQ2525="","",COUNTIFS(L_ChaveCob,$AQ2525,L_Ausencia,"&gt;"&amp;$W2525)+COUNTIFS($AQ$4:$AQ2525,$AQ2525,$W$4:$W2525,$W2525))</f>
        <v/>
      </c>
      <c r="AS2525" s="42">
        <f t="shared" si="1277"/>
        <v>0</v>
      </c>
      <c r="AT2525" s="42">
        <f t="shared" si="1278"/>
        <v>0</v>
      </c>
      <c r="AU2525" s="42">
        <f t="shared" si="1279"/>
        <v>0</v>
      </c>
    </row>
    <row r="2526" spans="1:47" x14ac:dyDescent="0.2">
      <c r="A2526" s="35"/>
      <c r="B2526" s="36"/>
      <c r="C2526" s="36"/>
      <c r="D2526" s="36"/>
      <c r="E2526" s="37"/>
      <c r="F2526" s="37"/>
      <c r="G2526" s="36"/>
      <c r="H2526" s="36"/>
      <c r="I2526" s="36"/>
      <c r="J2526" s="36"/>
      <c r="K2526" s="37"/>
      <c r="L2526" s="37"/>
      <c r="M2526" s="37"/>
      <c r="N2526" s="38" t="str">
        <f t="shared" si="1248"/>
        <v/>
      </c>
      <c r="O2526" t="str">
        <f t="shared" si="1249"/>
        <v/>
      </c>
      <c r="P2526" t="str">
        <f t="shared" si="1250"/>
        <v/>
      </c>
      <c r="Q2526" t="str">
        <f t="shared" si="1251"/>
        <v/>
      </c>
      <c r="R2526" t="str">
        <f t="shared" si="1252"/>
        <v/>
      </c>
      <c r="S2526" t="str">
        <f t="shared" si="1253"/>
        <v/>
      </c>
      <c r="T2526" s="39" t="str">
        <f t="shared" si="1254"/>
        <v/>
      </c>
      <c r="U2526" s="40">
        <f t="shared" si="1255"/>
        <v>0</v>
      </c>
      <c r="V2526" s="40">
        <f t="shared" si="1256"/>
        <v>0</v>
      </c>
      <c r="W2526" s="40">
        <f t="shared" si="1257"/>
        <v>0</v>
      </c>
      <c r="X2526" t="str">
        <f t="shared" si="1258"/>
        <v/>
      </c>
      <c r="Y2526" s="40">
        <f t="shared" si="1259"/>
        <v>0</v>
      </c>
      <c r="Z2526" s="40">
        <f t="shared" si="1260"/>
        <v>0</v>
      </c>
      <c r="AA2526" s="40">
        <f t="shared" si="1261"/>
        <v>0</v>
      </c>
      <c r="AB2526" s="40">
        <f t="shared" si="1262"/>
        <v>0</v>
      </c>
      <c r="AC2526" s="40">
        <f t="shared" si="1263"/>
        <v>0</v>
      </c>
      <c r="AD2526" s="39">
        <f t="shared" si="1264"/>
        <v>0</v>
      </c>
      <c r="AE2526" s="39">
        <f t="shared" si="1265"/>
        <v>0</v>
      </c>
      <c r="AF2526" t="str">
        <f t="shared" si="1266"/>
        <v/>
      </c>
      <c r="AG2526" t="str">
        <f t="shared" si="1267"/>
        <v/>
      </c>
      <c r="AH2526" t="str">
        <f t="shared" si="1268"/>
        <v/>
      </c>
      <c r="AJ2526" s="41" t="str">
        <f t="shared" si="1269"/>
        <v/>
      </c>
      <c r="AK2526" s="42" t="str">
        <f t="shared" si="1270"/>
        <v/>
      </c>
      <c r="AL2526" s="41" t="str">
        <f t="shared" si="1271"/>
        <v/>
      </c>
      <c r="AM2526" s="41" t="str">
        <f t="shared" si="1272"/>
        <v/>
      </c>
      <c r="AN2526" s="41" t="str">
        <f t="shared" si="1273"/>
        <v/>
      </c>
      <c r="AO2526" s="42" t="str">
        <f t="shared" si="1274"/>
        <v/>
      </c>
      <c r="AP2526" s="41" t="str">
        <f t="shared" si="1275"/>
        <v/>
      </c>
      <c r="AQ2526" s="41" t="str">
        <f t="shared" si="1276"/>
        <v/>
      </c>
      <c r="AR2526" s="41" t="str">
        <f>IF($AQ2526="","",COUNTIFS(L_ChaveCob,$AQ2526,L_Ausencia,"&gt;"&amp;$W2526)+COUNTIFS($AQ$4:$AQ2526,$AQ2526,$W$4:$W2526,$W2526))</f>
        <v/>
      </c>
      <c r="AS2526" s="42">
        <f t="shared" si="1277"/>
        <v>0</v>
      </c>
      <c r="AT2526" s="42">
        <f t="shared" si="1278"/>
        <v>0</v>
      </c>
      <c r="AU2526" s="42">
        <f t="shared" si="1279"/>
        <v>0</v>
      </c>
    </row>
    <row r="2527" spans="1:47" x14ac:dyDescent="0.2">
      <c r="A2527" s="35"/>
      <c r="B2527" s="36"/>
      <c r="C2527" s="36"/>
      <c r="D2527" s="36"/>
      <c r="E2527" s="37"/>
      <c r="F2527" s="37"/>
      <c r="G2527" s="36"/>
      <c r="H2527" s="36"/>
      <c r="I2527" s="36"/>
      <c r="J2527" s="36"/>
      <c r="K2527" s="37"/>
      <c r="L2527" s="37"/>
      <c r="M2527" s="37"/>
      <c r="N2527" s="38" t="str">
        <f t="shared" si="1248"/>
        <v/>
      </c>
      <c r="O2527" t="str">
        <f t="shared" si="1249"/>
        <v/>
      </c>
      <c r="P2527" t="str">
        <f t="shared" si="1250"/>
        <v/>
      </c>
      <c r="Q2527" t="str">
        <f t="shared" si="1251"/>
        <v/>
      </c>
      <c r="R2527" t="str">
        <f t="shared" si="1252"/>
        <v/>
      </c>
      <c r="S2527" t="str">
        <f t="shared" si="1253"/>
        <v/>
      </c>
      <c r="T2527" s="39" t="str">
        <f t="shared" si="1254"/>
        <v/>
      </c>
      <c r="U2527" s="40">
        <f t="shared" si="1255"/>
        <v>0</v>
      </c>
      <c r="V2527" s="40">
        <f t="shared" si="1256"/>
        <v>0</v>
      </c>
      <c r="W2527" s="40">
        <f t="shared" si="1257"/>
        <v>0</v>
      </c>
      <c r="X2527" t="str">
        <f t="shared" si="1258"/>
        <v/>
      </c>
      <c r="Y2527" s="40">
        <f t="shared" si="1259"/>
        <v>0</v>
      </c>
      <c r="Z2527" s="40">
        <f t="shared" si="1260"/>
        <v>0</v>
      </c>
      <c r="AA2527" s="40">
        <f t="shared" si="1261"/>
        <v>0</v>
      </c>
      <c r="AB2527" s="40">
        <f t="shared" si="1262"/>
        <v>0</v>
      </c>
      <c r="AC2527" s="40">
        <f t="shared" si="1263"/>
        <v>0</v>
      </c>
      <c r="AD2527" s="39">
        <f t="shared" si="1264"/>
        <v>0</v>
      </c>
      <c r="AE2527" s="39">
        <f t="shared" si="1265"/>
        <v>0</v>
      </c>
      <c r="AF2527" t="str">
        <f t="shared" si="1266"/>
        <v/>
      </c>
      <c r="AG2527" t="str">
        <f t="shared" si="1267"/>
        <v/>
      </c>
      <c r="AH2527" t="str">
        <f t="shared" si="1268"/>
        <v/>
      </c>
      <c r="AJ2527" s="41" t="str">
        <f t="shared" si="1269"/>
        <v/>
      </c>
      <c r="AK2527" s="42" t="str">
        <f t="shared" si="1270"/>
        <v/>
      </c>
      <c r="AL2527" s="41" t="str">
        <f t="shared" si="1271"/>
        <v/>
      </c>
      <c r="AM2527" s="41" t="str">
        <f t="shared" si="1272"/>
        <v/>
      </c>
      <c r="AN2527" s="41" t="str">
        <f t="shared" si="1273"/>
        <v/>
      </c>
      <c r="AO2527" s="42" t="str">
        <f t="shared" si="1274"/>
        <v/>
      </c>
      <c r="AP2527" s="41" t="str">
        <f t="shared" si="1275"/>
        <v/>
      </c>
      <c r="AQ2527" s="41" t="str">
        <f t="shared" si="1276"/>
        <v/>
      </c>
      <c r="AR2527" s="41" t="str">
        <f>IF($AQ2527="","",COUNTIFS(L_ChaveCob,$AQ2527,L_Ausencia,"&gt;"&amp;$W2527)+COUNTIFS($AQ$4:$AQ2527,$AQ2527,$W$4:$W2527,$W2527))</f>
        <v/>
      </c>
      <c r="AS2527" s="42">
        <f t="shared" si="1277"/>
        <v>0</v>
      </c>
      <c r="AT2527" s="42">
        <f t="shared" si="1278"/>
        <v>0</v>
      </c>
      <c r="AU2527" s="42">
        <f t="shared" si="1279"/>
        <v>0</v>
      </c>
    </row>
    <row r="2528" spans="1:47" x14ac:dyDescent="0.2">
      <c r="A2528" s="35"/>
      <c r="B2528" s="36"/>
      <c r="C2528" s="36"/>
      <c r="D2528" s="36"/>
      <c r="E2528" s="37"/>
      <c r="F2528" s="37"/>
      <c r="G2528" s="36"/>
      <c r="H2528" s="36"/>
      <c r="I2528" s="36"/>
      <c r="J2528" s="36"/>
      <c r="K2528" s="37"/>
      <c r="L2528" s="37"/>
      <c r="M2528" s="37"/>
      <c r="N2528" s="38" t="str">
        <f t="shared" si="1248"/>
        <v/>
      </c>
      <c r="O2528" t="str">
        <f t="shared" si="1249"/>
        <v/>
      </c>
      <c r="P2528" t="str">
        <f t="shared" si="1250"/>
        <v/>
      </c>
      <c r="Q2528" t="str">
        <f t="shared" si="1251"/>
        <v/>
      </c>
      <c r="R2528" t="str">
        <f t="shared" si="1252"/>
        <v/>
      </c>
      <c r="S2528" t="str">
        <f t="shared" si="1253"/>
        <v/>
      </c>
      <c r="T2528" s="39" t="str">
        <f t="shared" si="1254"/>
        <v/>
      </c>
      <c r="U2528" s="40">
        <f t="shared" si="1255"/>
        <v>0</v>
      </c>
      <c r="V2528" s="40">
        <f t="shared" si="1256"/>
        <v>0</v>
      </c>
      <c r="W2528" s="40">
        <f t="shared" si="1257"/>
        <v>0</v>
      </c>
      <c r="X2528" t="str">
        <f t="shared" si="1258"/>
        <v/>
      </c>
      <c r="Y2528" s="40">
        <f t="shared" si="1259"/>
        <v>0</v>
      </c>
      <c r="Z2528" s="40">
        <f t="shared" si="1260"/>
        <v>0</v>
      </c>
      <c r="AA2528" s="40">
        <f t="shared" si="1261"/>
        <v>0</v>
      </c>
      <c r="AB2528" s="40">
        <f t="shared" si="1262"/>
        <v>0</v>
      </c>
      <c r="AC2528" s="40">
        <f t="shared" si="1263"/>
        <v>0</v>
      </c>
      <c r="AD2528" s="39">
        <f t="shared" si="1264"/>
        <v>0</v>
      </c>
      <c r="AE2528" s="39">
        <f t="shared" si="1265"/>
        <v>0</v>
      </c>
      <c r="AF2528" t="str">
        <f t="shared" si="1266"/>
        <v/>
      </c>
      <c r="AG2528" t="str">
        <f t="shared" si="1267"/>
        <v/>
      </c>
      <c r="AH2528" t="str">
        <f t="shared" si="1268"/>
        <v/>
      </c>
      <c r="AJ2528" s="41" t="str">
        <f t="shared" si="1269"/>
        <v/>
      </c>
      <c r="AK2528" s="42" t="str">
        <f t="shared" si="1270"/>
        <v/>
      </c>
      <c r="AL2528" s="41" t="str">
        <f t="shared" si="1271"/>
        <v/>
      </c>
      <c r="AM2528" s="41" t="str">
        <f t="shared" si="1272"/>
        <v/>
      </c>
      <c r="AN2528" s="41" t="str">
        <f t="shared" si="1273"/>
        <v/>
      </c>
      <c r="AO2528" s="42" t="str">
        <f t="shared" si="1274"/>
        <v/>
      </c>
      <c r="AP2528" s="41" t="str">
        <f t="shared" si="1275"/>
        <v/>
      </c>
      <c r="AQ2528" s="41" t="str">
        <f t="shared" si="1276"/>
        <v/>
      </c>
      <c r="AR2528" s="41" t="str">
        <f>IF($AQ2528="","",COUNTIFS(L_ChaveCob,$AQ2528,L_Ausencia,"&gt;"&amp;$W2528)+COUNTIFS($AQ$4:$AQ2528,$AQ2528,$W$4:$W2528,$W2528))</f>
        <v/>
      </c>
      <c r="AS2528" s="42">
        <f t="shared" si="1277"/>
        <v>0</v>
      </c>
      <c r="AT2528" s="42">
        <f t="shared" si="1278"/>
        <v>0</v>
      </c>
      <c r="AU2528" s="42">
        <f t="shared" si="1279"/>
        <v>0</v>
      </c>
    </row>
    <row r="2529" spans="1:47" x14ac:dyDescent="0.2">
      <c r="A2529" s="35"/>
      <c r="B2529" s="36"/>
      <c r="C2529" s="36"/>
      <c r="D2529" s="36"/>
      <c r="E2529" s="37"/>
      <c r="F2529" s="37"/>
      <c r="G2529" s="36"/>
      <c r="H2529" s="36"/>
      <c r="I2529" s="36"/>
      <c r="J2529" s="36"/>
      <c r="K2529" s="37"/>
      <c r="L2529" s="37"/>
      <c r="M2529" s="37"/>
      <c r="N2529" s="38" t="str">
        <f t="shared" si="1248"/>
        <v/>
      </c>
      <c r="O2529" t="str">
        <f t="shared" si="1249"/>
        <v/>
      </c>
      <c r="P2529" t="str">
        <f t="shared" si="1250"/>
        <v/>
      </c>
      <c r="Q2529" t="str">
        <f t="shared" si="1251"/>
        <v/>
      </c>
      <c r="R2529" t="str">
        <f t="shared" si="1252"/>
        <v/>
      </c>
      <c r="S2529" t="str">
        <f t="shared" si="1253"/>
        <v/>
      </c>
      <c r="T2529" s="39" t="str">
        <f t="shared" si="1254"/>
        <v/>
      </c>
      <c r="U2529" s="40">
        <f t="shared" si="1255"/>
        <v>0</v>
      </c>
      <c r="V2529" s="40">
        <f t="shared" si="1256"/>
        <v>0</v>
      </c>
      <c r="W2529" s="40">
        <f t="shared" si="1257"/>
        <v>0</v>
      </c>
      <c r="X2529" t="str">
        <f t="shared" si="1258"/>
        <v/>
      </c>
      <c r="Y2529" s="40">
        <f t="shared" si="1259"/>
        <v>0</v>
      </c>
      <c r="Z2529" s="40">
        <f t="shared" si="1260"/>
        <v>0</v>
      </c>
      <c r="AA2529" s="40">
        <f t="shared" si="1261"/>
        <v>0</v>
      </c>
      <c r="AB2529" s="40">
        <f t="shared" si="1262"/>
        <v>0</v>
      </c>
      <c r="AC2529" s="40">
        <f t="shared" si="1263"/>
        <v>0</v>
      </c>
      <c r="AD2529" s="39">
        <f t="shared" si="1264"/>
        <v>0</v>
      </c>
      <c r="AE2529" s="39">
        <f t="shared" si="1265"/>
        <v>0</v>
      </c>
      <c r="AF2529" t="str">
        <f t="shared" si="1266"/>
        <v/>
      </c>
      <c r="AG2529" t="str">
        <f t="shared" si="1267"/>
        <v/>
      </c>
      <c r="AH2529" t="str">
        <f t="shared" si="1268"/>
        <v/>
      </c>
      <c r="AJ2529" s="41" t="str">
        <f t="shared" si="1269"/>
        <v/>
      </c>
      <c r="AK2529" s="42" t="str">
        <f t="shared" si="1270"/>
        <v/>
      </c>
      <c r="AL2529" s="41" t="str">
        <f t="shared" si="1271"/>
        <v/>
      </c>
      <c r="AM2529" s="41" t="str">
        <f t="shared" si="1272"/>
        <v/>
      </c>
      <c r="AN2529" s="41" t="str">
        <f t="shared" si="1273"/>
        <v/>
      </c>
      <c r="AO2529" s="42" t="str">
        <f t="shared" si="1274"/>
        <v/>
      </c>
      <c r="AP2529" s="41" t="str">
        <f t="shared" si="1275"/>
        <v/>
      </c>
      <c r="AQ2529" s="41" t="str">
        <f t="shared" si="1276"/>
        <v/>
      </c>
      <c r="AR2529" s="41" t="str">
        <f>IF($AQ2529="","",COUNTIFS(L_ChaveCob,$AQ2529,L_Ausencia,"&gt;"&amp;$W2529)+COUNTIFS($AQ$4:$AQ2529,$AQ2529,$W$4:$W2529,$W2529))</f>
        <v/>
      </c>
      <c r="AS2529" s="42">
        <f t="shared" si="1277"/>
        <v>0</v>
      </c>
      <c r="AT2529" s="42">
        <f t="shared" si="1278"/>
        <v>0</v>
      </c>
      <c r="AU2529" s="42">
        <f t="shared" si="1279"/>
        <v>0</v>
      </c>
    </row>
    <row r="2530" spans="1:47" x14ac:dyDescent="0.2">
      <c r="A2530" s="35"/>
      <c r="B2530" s="36"/>
      <c r="C2530" s="36"/>
      <c r="D2530" s="36"/>
      <c r="E2530" s="37"/>
      <c r="F2530" s="37"/>
      <c r="G2530" s="36"/>
      <c r="H2530" s="36"/>
      <c r="I2530" s="36"/>
      <c r="J2530" s="36"/>
      <c r="K2530" s="37"/>
      <c r="L2530" s="37"/>
      <c r="M2530" s="37"/>
      <c r="N2530" s="38" t="str">
        <f t="shared" si="1248"/>
        <v/>
      </c>
      <c r="O2530" t="str">
        <f t="shared" si="1249"/>
        <v/>
      </c>
      <c r="P2530" t="str">
        <f t="shared" si="1250"/>
        <v/>
      </c>
      <c r="Q2530" t="str">
        <f t="shared" si="1251"/>
        <v/>
      </c>
      <c r="R2530" t="str">
        <f t="shared" si="1252"/>
        <v/>
      </c>
      <c r="S2530" t="str">
        <f t="shared" si="1253"/>
        <v/>
      </c>
      <c r="T2530" s="39" t="str">
        <f t="shared" si="1254"/>
        <v/>
      </c>
      <c r="U2530" s="40">
        <f t="shared" si="1255"/>
        <v>0</v>
      </c>
      <c r="V2530" s="40">
        <f t="shared" si="1256"/>
        <v>0</v>
      </c>
      <c r="W2530" s="40">
        <f t="shared" si="1257"/>
        <v>0</v>
      </c>
      <c r="X2530" t="str">
        <f t="shared" si="1258"/>
        <v/>
      </c>
      <c r="Y2530" s="40">
        <f t="shared" si="1259"/>
        <v>0</v>
      </c>
      <c r="Z2530" s="40">
        <f t="shared" si="1260"/>
        <v>0</v>
      </c>
      <c r="AA2530" s="40">
        <f t="shared" si="1261"/>
        <v>0</v>
      </c>
      <c r="AB2530" s="40">
        <f t="shared" si="1262"/>
        <v>0</v>
      </c>
      <c r="AC2530" s="40">
        <f t="shared" si="1263"/>
        <v>0</v>
      </c>
      <c r="AD2530" s="39">
        <f t="shared" si="1264"/>
        <v>0</v>
      </c>
      <c r="AE2530" s="39">
        <f t="shared" si="1265"/>
        <v>0</v>
      </c>
      <c r="AF2530" t="str">
        <f t="shared" si="1266"/>
        <v/>
      </c>
      <c r="AG2530" t="str">
        <f t="shared" si="1267"/>
        <v/>
      </c>
      <c r="AH2530" t="str">
        <f t="shared" si="1268"/>
        <v/>
      </c>
      <c r="AJ2530" s="41" t="str">
        <f t="shared" si="1269"/>
        <v/>
      </c>
      <c r="AK2530" s="42" t="str">
        <f t="shared" si="1270"/>
        <v/>
      </c>
      <c r="AL2530" s="41" t="str">
        <f t="shared" si="1271"/>
        <v/>
      </c>
      <c r="AM2530" s="41" t="str">
        <f t="shared" si="1272"/>
        <v/>
      </c>
      <c r="AN2530" s="41" t="str">
        <f t="shared" si="1273"/>
        <v/>
      </c>
      <c r="AO2530" s="42" t="str">
        <f t="shared" si="1274"/>
        <v/>
      </c>
      <c r="AP2530" s="41" t="str">
        <f t="shared" si="1275"/>
        <v/>
      </c>
      <c r="AQ2530" s="41" t="str">
        <f t="shared" si="1276"/>
        <v/>
      </c>
      <c r="AR2530" s="41" t="str">
        <f>IF($AQ2530="","",COUNTIFS(L_ChaveCob,$AQ2530,L_Ausencia,"&gt;"&amp;$W2530)+COUNTIFS($AQ$4:$AQ2530,$AQ2530,$W$4:$W2530,$W2530))</f>
        <v/>
      </c>
      <c r="AS2530" s="42">
        <f t="shared" si="1277"/>
        <v>0</v>
      </c>
      <c r="AT2530" s="42">
        <f t="shared" si="1278"/>
        <v>0</v>
      </c>
      <c r="AU2530" s="42">
        <f t="shared" si="1279"/>
        <v>0</v>
      </c>
    </row>
    <row r="2531" spans="1:47" x14ac:dyDescent="0.2">
      <c r="A2531" s="35"/>
      <c r="B2531" s="36"/>
      <c r="C2531" s="36"/>
      <c r="D2531" s="36"/>
      <c r="E2531" s="37"/>
      <c r="F2531" s="37"/>
      <c r="G2531" s="36"/>
      <c r="H2531" s="36"/>
      <c r="I2531" s="36"/>
      <c r="J2531" s="36"/>
      <c r="K2531" s="37"/>
      <c r="L2531" s="37"/>
      <c r="M2531" s="37"/>
      <c r="N2531" s="38" t="str">
        <f t="shared" si="1248"/>
        <v/>
      </c>
      <c r="O2531" t="str">
        <f t="shared" si="1249"/>
        <v/>
      </c>
      <c r="P2531" t="str">
        <f t="shared" si="1250"/>
        <v/>
      </c>
      <c r="Q2531" t="str">
        <f t="shared" si="1251"/>
        <v/>
      </c>
      <c r="R2531" t="str">
        <f t="shared" si="1252"/>
        <v/>
      </c>
      <c r="S2531" t="str">
        <f t="shared" si="1253"/>
        <v/>
      </c>
      <c r="T2531" s="39" t="str">
        <f t="shared" si="1254"/>
        <v/>
      </c>
      <c r="U2531" s="40">
        <f t="shared" si="1255"/>
        <v>0</v>
      </c>
      <c r="V2531" s="40">
        <f t="shared" si="1256"/>
        <v>0</v>
      </c>
      <c r="W2531" s="40">
        <f t="shared" si="1257"/>
        <v>0</v>
      </c>
      <c r="X2531" t="str">
        <f t="shared" si="1258"/>
        <v/>
      </c>
      <c r="Y2531" s="40">
        <f t="shared" si="1259"/>
        <v>0</v>
      </c>
      <c r="Z2531" s="40">
        <f t="shared" si="1260"/>
        <v>0</v>
      </c>
      <c r="AA2531" s="40">
        <f t="shared" si="1261"/>
        <v>0</v>
      </c>
      <c r="AB2531" s="40">
        <f t="shared" si="1262"/>
        <v>0</v>
      </c>
      <c r="AC2531" s="40">
        <f t="shared" si="1263"/>
        <v>0</v>
      </c>
      <c r="AD2531" s="39">
        <f t="shared" si="1264"/>
        <v>0</v>
      </c>
      <c r="AE2531" s="39">
        <f t="shared" si="1265"/>
        <v>0</v>
      </c>
      <c r="AF2531" t="str">
        <f t="shared" si="1266"/>
        <v/>
      </c>
      <c r="AG2531" t="str">
        <f t="shared" si="1267"/>
        <v/>
      </c>
      <c r="AH2531" t="str">
        <f t="shared" si="1268"/>
        <v/>
      </c>
      <c r="AJ2531" s="41" t="str">
        <f t="shared" si="1269"/>
        <v/>
      </c>
      <c r="AK2531" s="42" t="str">
        <f t="shared" si="1270"/>
        <v/>
      </c>
      <c r="AL2531" s="41" t="str">
        <f t="shared" si="1271"/>
        <v/>
      </c>
      <c r="AM2531" s="41" t="str">
        <f t="shared" si="1272"/>
        <v/>
      </c>
      <c r="AN2531" s="41" t="str">
        <f t="shared" si="1273"/>
        <v/>
      </c>
      <c r="AO2531" s="42" t="str">
        <f t="shared" si="1274"/>
        <v/>
      </c>
      <c r="AP2531" s="41" t="str">
        <f t="shared" si="1275"/>
        <v/>
      </c>
      <c r="AQ2531" s="41" t="str">
        <f t="shared" si="1276"/>
        <v/>
      </c>
      <c r="AR2531" s="41" t="str">
        <f>IF($AQ2531="","",COUNTIFS(L_ChaveCob,$AQ2531,L_Ausencia,"&gt;"&amp;$W2531)+COUNTIFS($AQ$4:$AQ2531,$AQ2531,$W$4:$W2531,$W2531))</f>
        <v/>
      </c>
      <c r="AS2531" s="42">
        <f t="shared" si="1277"/>
        <v>0</v>
      </c>
      <c r="AT2531" s="42">
        <f t="shared" si="1278"/>
        <v>0</v>
      </c>
      <c r="AU2531" s="42">
        <f t="shared" si="1279"/>
        <v>0</v>
      </c>
    </row>
    <row r="2532" spans="1:47" x14ac:dyDescent="0.2">
      <c r="A2532" s="35"/>
      <c r="B2532" s="36"/>
      <c r="C2532" s="36"/>
      <c r="D2532" s="36"/>
      <c r="E2532" s="37"/>
      <c r="F2532" s="37"/>
      <c r="G2532" s="36"/>
      <c r="H2532" s="36"/>
      <c r="I2532" s="36"/>
      <c r="J2532" s="36"/>
      <c r="K2532" s="37"/>
      <c r="L2532" s="37"/>
      <c r="M2532" s="37"/>
      <c r="N2532" s="38" t="str">
        <f t="shared" si="1248"/>
        <v/>
      </c>
      <c r="O2532" t="str">
        <f t="shared" si="1249"/>
        <v/>
      </c>
      <c r="P2532" t="str">
        <f t="shared" si="1250"/>
        <v/>
      </c>
      <c r="Q2532" t="str">
        <f t="shared" si="1251"/>
        <v/>
      </c>
      <c r="R2532" t="str">
        <f t="shared" si="1252"/>
        <v/>
      </c>
      <c r="S2532" t="str">
        <f t="shared" si="1253"/>
        <v/>
      </c>
      <c r="T2532" s="39" t="str">
        <f t="shared" si="1254"/>
        <v/>
      </c>
      <c r="U2532" s="40">
        <f t="shared" si="1255"/>
        <v>0</v>
      </c>
      <c r="V2532" s="40">
        <f t="shared" si="1256"/>
        <v>0</v>
      </c>
      <c r="W2532" s="40">
        <f t="shared" si="1257"/>
        <v>0</v>
      </c>
      <c r="X2532" t="str">
        <f t="shared" si="1258"/>
        <v/>
      </c>
      <c r="Y2532" s="40">
        <f t="shared" si="1259"/>
        <v>0</v>
      </c>
      <c r="Z2532" s="40">
        <f t="shared" si="1260"/>
        <v>0</v>
      </c>
      <c r="AA2532" s="40">
        <f t="shared" si="1261"/>
        <v>0</v>
      </c>
      <c r="AB2532" s="40">
        <f t="shared" si="1262"/>
        <v>0</v>
      </c>
      <c r="AC2532" s="40">
        <f t="shared" si="1263"/>
        <v>0</v>
      </c>
      <c r="AD2532" s="39">
        <f t="shared" si="1264"/>
        <v>0</v>
      </c>
      <c r="AE2532" s="39">
        <f t="shared" si="1265"/>
        <v>0</v>
      </c>
      <c r="AF2532" t="str">
        <f t="shared" si="1266"/>
        <v/>
      </c>
      <c r="AG2532" t="str">
        <f t="shared" si="1267"/>
        <v/>
      </c>
      <c r="AH2532" t="str">
        <f t="shared" si="1268"/>
        <v/>
      </c>
      <c r="AJ2532" s="41" t="str">
        <f t="shared" si="1269"/>
        <v/>
      </c>
      <c r="AK2532" s="42" t="str">
        <f t="shared" si="1270"/>
        <v/>
      </c>
      <c r="AL2532" s="41" t="str">
        <f t="shared" si="1271"/>
        <v/>
      </c>
      <c r="AM2532" s="41" t="str">
        <f t="shared" si="1272"/>
        <v/>
      </c>
      <c r="AN2532" s="41" t="str">
        <f t="shared" si="1273"/>
        <v/>
      </c>
      <c r="AO2532" s="42" t="str">
        <f t="shared" si="1274"/>
        <v/>
      </c>
      <c r="AP2532" s="41" t="str">
        <f t="shared" si="1275"/>
        <v/>
      </c>
      <c r="AQ2532" s="41" t="str">
        <f t="shared" si="1276"/>
        <v/>
      </c>
      <c r="AR2532" s="41" t="str">
        <f>IF($AQ2532="","",COUNTIFS(L_ChaveCob,$AQ2532,L_Ausencia,"&gt;"&amp;$W2532)+COUNTIFS($AQ$4:$AQ2532,$AQ2532,$W$4:$W2532,$W2532))</f>
        <v/>
      </c>
      <c r="AS2532" s="42">
        <f t="shared" si="1277"/>
        <v>0</v>
      </c>
      <c r="AT2532" s="42">
        <f t="shared" si="1278"/>
        <v>0</v>
      </c>
      <c r="AU2532" s="42">
        <f t="shared" si="1279"/>
        <v>0</v>
      </c>
    </row>
    <row r="2533" spans="1:47" x14ac:dyDescent="0.2">
      <c r="A2533" s="35"/>
      <c r="B2533" s="36"/>
      <c r="C2533" s="36"/>
      <c r="D2533" s="36"/>
      <c r="E2533" s="37"/>
      <c r="F2533" s="37"/>
      <c r="G2533" s="36"/>
      <c r="H2533" s="36"/>
      <c r="I2533" s="36"/>
      <c r="J2533" s="36"/>
      <c r="K2533" s="37"/>
      <c r="L2533" s="37"/>
      <c r="M2533" s="37"/>
      <c r="N2533" s="38" t="str">
        <f t="shared" si="1248"/>
        <v/>
      </c>
      <c r="O2533" t="str">
        <f t="shared" si="1249"/>
        <v/>
      </c>
      <c r="P2533" t="str">
        <f t="shared" si="1250"/>
        <v/>
      </c>
      <c r="Q2533" t="str">
        <f t="shared" si="1251"/>
        <v/>
      </c>
      <c r="R2533" t="str">
        <f t="shared" si="1252"/>
        <v/>
      </c>
      <c r="S2533" t="str">
        <f t="shared" si="1253"/>
        <v/>
      </c>
      <c r="T2533" s="39" t="str">
        <f t="shared" si="1254"/>
        <v/>
      </c>
      <c r="U2533" s="40">
        <f t="shared" si="1255"/>
        <v>0</v>
      </c>
      <c r="V2533" s="40">
        <f t="shared" si="1256"/>
        <v>0</v>
      </c>
      <c r="W2533" s="40">
        <f t="shared" si="1257"/>
        <v>0</v>
      </c>
      <c r="X2533" t="str">
        <f t="shared" si="1258"/>
        <v/>
      </c>
      <c r="Y2533" s="40">
        <f t="shared" si="1259"/>
        <v>0</v>
      </c>
      <c r="Z2533" s="40">
        <f t="shared" si="1260"/>
        <v>0</v>
      </c>
      <c r="AA2533" s="40">
        <f t="shared" si="1261"/>
        <v>0</v>
      </c>
      <c r="AB2533" s="40">
        <f t="shared" si="1262"/>
        <v>0</v>
      </c>
      <c r="AC2533" s="40">
        <f t="shared" si="1263"/>
        <v>0</v>
      </c>
      <c r="AD2533" s="39">
        <f t="shared" si="1264"/>
        <v>0</v>
      </c>
      <c r="AE2533" s="39">
        <f t="shared" si="1265"/>
        <v>0</v>
      </c>
      <c r="AF2533" t="str">
        <f t="shared" si="1266"/>
        <v/>
      </c>
      <c r="AG2533" t="str">
        <f t="shared" si="1267"/>
        <v/>
      </c>
      <c r="AH2533" t="str">
        <f t="shared" si="1268"/>
        <v/>
      </c>
      <c r="AJ2533" s="41" t="str">
        <f t="shared" si="1269"/>
        <v/>
      </c>
      <c r="AK2533" s="42" t="str">
        <f t="shared" si="1270"/>
        <v/>
      </c>
      <c r="AL2533" s="41" t="str">
        <f t="shared" si="1271"/>
        <v/>
      </c>
      <c r="AM2533" s="41" t="str">
        <f t="shared" si="1272"/>
        <v/>
      </c>
      <c r="AN2533" s="41" t="str">
        <f t="shared" si="1273"/>
        <v/>
      </c>
      <c r="AO2533" s="42" t="str">
        <f t="shared" si="1274"/>
        <v/>
      </c>
      <c r="AP2533" s="41" t="str">
        <f t="shared" si="1275"/>
        <v/>
      </c>
      <c r="AQ2533" s="41" t="str">
        <f t="shared" si="1276"/>
        <v/>
      </c>
      <c r="AR2533" s="41" t="str">
        <f>IF($AQ2533="","",COUNTIFS(L_ChaveCob,$AQ2533,L_Ausencia,"&gt;"&amp;$W2533)+COUNTIFS($AQ$4:$AQ2533,$AQ2533,$W$4:$W2533,$W2533))</f>
        <v/>
      </c>
      <c r="AS2533" s="42">
        <f t="shared" si="1277"/>
        <v>0</v>
      </c>
      <c r="AT2533" s="42">
        <f t="shared" si="1278"/>
        <v>0</v>
      </c>
      <c r="AU2533" s="42">
        <f t="shared" si="1279"/>
        <v>0</v>
      </c>
    </row>
    <row r="2534" spans="1:47" x14ac:dyDescent="0.2">
      <c r="A2534" s="35"/>
      <c r="B2534" s="36"/>
      <c r="C2534" s="36"/>
      <c r="D2534" s="36"/>
      <c r="E2534" s="37"/>
      <c r="F2534" s="37"/>
      <c r="G2534" s="36"/>
      <c r="H2534" s="36"/>
      <c r="I2534" s="36"/>
      <c r="J2534" s="36"/>
      <c r="K2534" s="37"/>
      <c r="L2534" s="37"/>
      <c r="M2534" s="37"/>
      <c r="N2534" s="38" t="str">
        <f t="shared" si="1248"/>
        <v/>
      </c>
      <c r="O2534" t="str">
        <f t="shared" si="1249"/>
        <v/>
      </c>
      <c r="P2534" t="str">
        <f t="shared" si="1250"/>
        <v/>
      </c>
      <c r="Q2534" t="str">
        <f t="shared" si="1251"/>
        <v/>
      </c>
      <c r="R2534" t="str">
        <f t="shared" si="1252"/>
        <v/>
      </c>
      <c r="S2534" t="str">
        <f t="shared" si="1253"/>
        <v/>
      </c>
      <c r="T2534" s="39" t="str">
        <f t="shared" si="1254"/>
        <v/>
      </c>
      <c r="U2534" s="40">
        <f t="shared" si="1255"/>
        <v>0</v>
      </c>
      <c r="V2534" s="40">
        <f t="shared" si="1256"/>
        <v>0</v>
      </c>
      <c r="W2534" s="40">
        <f t="shared" si="1257"/>
        <v>0</v>
      </c>
      <c r="X2534" t="str">
        <f t="shared" si="1258"/>
        <v/>
      </c>
      <c r="Y2534" s="40">
        <f t="shared" si="1259"/>
        <v>0</v>
      </c>
      <c r="Z2534" s="40">
        <f t="shared" si="1260"/>
        <v>0</v>
      </c>
      <c r="AA2534" s="40">
        <f t="shared" si="1261"/>
        <v>0</v>
      </c>
      <c r="AB2534" s="40">
        <f t="shared" si="1262"/>
        <v>0</v>
      </c>
      <c r="AC2534" s="40">
        <f t="shared" si="1263"/>
        <v>0</v>
      </c>
      <c r="AD2534" s="39">
        <f t="shared" si="1264"/>
        <v>0</v>
      </c>
      <c r="AE2534" s="39">
        <f t="shared" si="1265"/>
        <v>0</v>
      </c>
      <c r="AF2534" t="str">
        <f t="shared" si="1266"/>
        <v/>
      </c>
      <c r="AG2534" t="str">
        <f t="shared" si="1267"/>
        <v/>
      </c>
      <c r="AH2534" t="str">
        <f t="shared" si="1268"/>
        <v/>
      </c>
      <c r="AJ2534" s="41" t="str">
        <f t="shared" si="1269"/>
        <v/>
      </c>
      <c r="AK2534" s="42" t="str">
        <f t="shared" si="1270"/>
        <v/>
      </c>
      <c r="AL2534" s="41" t="str">
        <f t="shared" si="1271"/>
        <v/>
      </c>
      <c r="AM2534" s="41" t="str">
        <f t="shared" si="1272"/>
        <v/>
      </c>
      <c r="AN2534" s="41" t="str">
        <f t="shared" si="1273"/>
        <v/>
      </c>
      <c r="AO2534" s="42" t="str">
        <f t="shared" si="1274"/>
        <v/>
      </c>
      <c r="AP2534" s="41" t="str">
        <f t="shared" si="1275"/>
        <v/>
      </c>
      <c r="AQ2534" s="41" t="str">
        <f t="shared" si="1276"/>
        <v/>
      </c>
      <c r="AR2534" s="41" t="str">
        <f>IF($AQ2534="","",COUNTIFS(L_ChaveCob,$AQ2534,L_Ausencia,"&gt;"&amp;$W2534)+COUNTIFS($AQ$4:$AQ2534,$AQ2534,$W$4:$W2534,$W2534))</f>
        <v/>
      </c>
      <c r="AS2534" s="42">
        <f t="shared" si="1277"/>
        <v>0</v>
      </c>
      <c r="AT2534" s="42">
        <f t="shared" si="1278"/>
        <v>0</v>
      </c>
      <c r="AU2534" s="42">
        <f t="shared" si="1279"/>
        <v>0</v>
      </c>
    </row>
    <row r="2535" spans="1:47" x14ac:dyDescent="0.2">
      <c r="A2535" s="35"/>
      <c r="B2535" s="36"/>
      <c r="C2535" s="36"/>
      <c r="D2535" s="36"/>
      <c r="E2535" s="37"/>
      <c r="F2535" s="37"/>
      <c r="G2535" s="36"/>
      <c r="H2535" s="36"/>
      <c r="I2535" s="36"/>
      <c r="J2535" s="36"/>
      <c r="K2535" s="37"/>
      <c r="L2535" s="37"/>
      <c r="M2535" s="37"/>
      <c r="N2535" s="38" t="str">
        <f t="shared" si="1248"/>
        <v/>
      </c>
      <c r="O2535" t="str">
        <f t="shared" si="1249"/>
        <v/>
      </c>
      <c r="P2535" t="str">
        <f t="shared" si="1250"/>
        <v/>
      </c>
      <c r="Q2535" t="str">
        <f t="shared" si="1251"/>
        <v/>
      </c>
      <c r="R2535" t="str">
        <f t="shared" si="1252"/>
        <v/>
      </c>
      <c r="S2535" t="str">
        <f t="shared" si="1253"/>
        <v/>
      </c>
      <c r="T2535" s="39" t="str">
        <f t="shared" si="1254"/>
        <v/>
      </c>
      <c r="U2535" s="40">
        <f t="shared" si="1255"/>
        <v>0</v>
      </c>
      <c r="V2535" s="40">
        <f t="shared" si="1256"/>
        <v>0</v>
      </c>
      <c r="W2535" s="40">
        <f t="shared" si="1257"/>
        <v>0</v>
      </c>
      <c r="X2535" t="str">
        <f t="shared" si="1258"/>
        <v/>
      </c>
      <c r="Y2535" s="40">
        <f t="shared" si="1259"/>
        <v>0</v>
      </c>
      <c r="Z2535" s="40">
        <f t="shared" si="1260"/>
        <v>0</v>
      </c>
      <c r="AA2535" s="40">
        <f t="shared" si="1261"/>
        <v>0</v>
      </c>
      <c r="AB2535" s="40">
        <f t="shared" si="1262"/>
        <v>0</v>
      </c>
      <c r="AC2535" s="40">
        <f t="shared" si="1263"/>
        <v>0</v>
      </c>
      <c r="AD2535" s="39">
        <f t="shared" si="1264"/>
        <v>0</v>
      </c>
      <c r="AE2535" s="39">
        <f t="shared" si="1265"/>
        <v>0</v>
      </c>
      <c r="AF2535" t="str">
        <f t="shared" si="1266"/>
        <v/>
      </c>
      <c r="AG2535" t="str">
        <f t="shared" si="1267"/>
        <v/>
      </c>
      <c r="AH2535" t="str">
        <f t="shared" si="1268"/>
        <v/>
      </c>
      <c r="AJ2535" s="41" t="str">
        <f t="shared" si="1269"/>
        <v/>
      </c>
      <c r="AK2535" s="42" t="str">
        <f t="shared" si="1270"/>
        <v/>
      </c>
      <c r="AL2535" s="41" t="str">
        <f t="shared" si="1271"/>
        <v/>
      </c>
      <c r="AM2535" s="41" t="str">
        <f t="shared" si="1272"/>
        <v/>
      </c>
      <c r="AN2535" s="41" t="str">
        <f t="shared" si="1273"/>
        <v/>
      </c>
      <c r="AO2535" s="42" t="str">
        <f t="shared" si="1274"/>
        <v/>
      </c>
      <c r="AP2535" s="41" t="str">
        <f t="shared" si="1275"/>
        <v/>
      </c>
      <c r="AQ2535" s="41" t="str">
        <f t="shared" si="1276"/>
        <v/>
      </c>
      <c r="AR2535" s="41" t="str">
        <f>IF($AQ2535="","",COUNTIFS(L_ChaveCob,$AQ2535,L_Ausencia,"&gt;"&amp;$W2535)+COUNTIFS($AQ$4:$AQ2535,$AQ2535,$W$4:$W2535,$W2535))</f>
        <v/>
      </c>
      <c r="AS2535" s="42">
        <f t="shared" si="1277"/>
        <v>0</v>
      </c>
      <c r="AT2535" s="42">
        <f t="shared" si="1278"/>
        <v>0</v>
      </c>
      <c r="AU2535" s="42">
        <f t="shared" si="1279"/>
        <v>0</v>
      </c>
    </row>
    <row r="2536" spans="1:47" x14ac:dyDescent="0.2">
      <c r="A2536" s="35"/>
      <c r="B2536" s="36"/>
      <c r="C2536" s="36"/>
      <c r="D2536" s="36"/>
      <c r="E2536" s="37"/>
      <c r="F2536" s="37"/>
      <c r="G2536" s="36"/>
      <c r="H2536" s="36"/>
      <c r="I2536" s="36"/>
      <c r="J2536" s="36"/>
      <c r="K2536" s="37"/>
      <c r="L2536" s="37"/>
      <c r="M2536" s="37"/>
      <c r="N2536" s="38" t="str">
        <f t="shared" si="1248"/>
        <v/>
      </c>
      <c r="O2536" t="str">
        <f t="shared" si="1249"/>
        <v/>
      </c>
      <c r="P2536" t="str">
        <f t="shared" si="1250"/>
        <v/>
      </c>
      <c r="Q2536" t="str">
        <f t="shared" si="1251"/>
        <v/>
      </c>
      <c r="R2536" t="str">
        <f t="shared" si="1252"/>
        <v/>
      </c>
      <c r="S2536" t="str">
        <f t="shared" si="1253"/>
        <v/>
      </c>
      <c r="T2536" s="39" t="str">
        <f t="shared" si="1254"/>
        <v/>
      </c>
      <c r="U2536" s="40">
        <f t="shared" si="1255"/>
        <v>0</v>
      </c>
      <c r="V2536" s="40">
        <f t="shared" si="1256"/>
        <v>0</v>
      </c>
      <c r="W2536" s="40">
        <f t="shared" si="1257"/>
        <v>0</v>
      </c>
      <c r="X2536" t="str">
        <f t="shared" si="1258"/>
        <v/>
      </c>
      <c r="Y2536" s="40">
        <f t="shared" si="1259"/>
        <v>0</v>
      </c>
      <c r="Z2536" s="40">
        <f t="shared" si="1260"/>
        <v>0</v>
      </c>
      <c r="AA2536" s="40">
        <f t="shared" si="1261"/>
        <v>0</v>
      </c>
      <c r="AB2536" s="40">
        <f t="shared" si="1262"/>
        <v>0</v>
      </c>
      <c r="AC2536" s="40">
        <f t="shared" si="1263"/>
        <v>0</v>
      </c>
      <c r="AD2536" s="39">
        <f t="shared" si="1264"/>
        <v>0</v>
      </c>
      <c r="AE2536" s="39">
        <f t="shared" si="1265"/>
        <v>0</v>
      </c>
      <c r="AF2536" t="str">
        <f t="shared" si="1266"/>
        <v/>
      </c>
      <c r="AG2536" t="str">
        <f t="shared" si="1267"/>
        <v/>
      </c>
      <c r="AH2536" t="str">
        <f t="shared" si="1268"/>
        <v/>
      </c>
      <c r="AJ2536" s="41" t="str">
        <f t="shared" si="1269"/>
        <v/>
      </c>
      <c r="AK2536" s="42" t="str">
        <f t="shared" si="1270"/>
        <v/>
      </c>
      <c r="AL2536" s="41" t="str">
        <f t="shared" si="1271"/>
        <v/>
      </c>
      <c r="AM2536" s="41" t="str">
        <f t="shared" si="1272"/>
        <v/>
      </c>
      <c r="AN2536" s="41" t="str">
        <f t="shared" si="1273"/>
        <v/>
      </c>
      <c r="AO2536" s="42" t="str">
        <f t="shared" si="1274"/>
        <v/>
      </c>
      <c r="AP2536" s="41" t="str">
        <f t="shared" si="1275"/>
        <v/>
      </c>
      <c r="AQ2536" s="41" t="str">
        <f t="shared" si="1276"/>
        <v/>
      </c>
      <c r="AR2536" s="41" t="str">
        <f>IF($AQ2536="","",COUNTIFS(L_ChaveCob,$AQ2536,L_Ausencia,"&gt;"&amp;$W2536)+COUNTIFS($AQ$4:$AQ2536,$AQ2536,$W$4:$W2536,$W2536))</f>
        <v/>
      </c>
      <c r="AS2536" s="42">
        <f t="shared" si="1277"/>
        <v>0</v>
      </c>
      <c r="AT2536" s="42">
        <f t="shared" si="1278"/>
        <v>0</v>
      </c>
      <c r="AU2536" s="42">
        <f t="shared" si="1279"/>
        <v>0</v>
      </c>
    </row>
    <row r="2537" spans="1:47" x14ac:dyDescent="0.2">
      <c r="A2537" s="35"/>
      <c r="B2537" s="36"/>
      <c r="C2537" s="36"/>
      <c r="D2537" s="36"/>
      <c r="E2537" s="37"/>
      <c r="F2537" s="37"/>
      <c r="G2537" s="36"/>
      <c r="H2537" s="36"/>
      <c r="I2537" s="36"/>
      <c r="J2537" s="36"/>
      <c r="K2537" s="37"/>
      <c r="L2537" s="37"/>
      <c r="M2537" s="37"/>
      <c r="N2537" s="38" t="str">
        <f t="shared" si="1248"/>
        <v/>
      </c>
      <c r="O2537" t="str">
        <f t="shared" si="1249"/>
        <v/>
      </c>
      <c r="P2537" t="str">
        <f t="shared" si="1250"/>
        <v/>
      </c>
      <c r="Q2537" t="str">
        <f t="shared" si="1251"/>
        <v/>
      </c>
      <c r="R2537" t="str">
        <f t="shared" si="1252"/>
        <v/>
      </c>
      <c r="S2537" t="str">
        <f t="shared" si="1253"/>
        <v/>
      </c>
      <c r="T2537" s="39" t="str">
        <f t="shared" si="1254"/>
        <v/>
      </c>
      <c r="U2537" s="40">
        <f t="shared" si="1255"/>
        <v>0</v>
      </c>
      <c r="V2537" s="40">
        <f t="shared" si="1256"/>
        <v>0</v>
      </c>
      <c r="W2537" s="40">
        <f t="shared" si="1257"/>
        <v>0</v>
      </c>
      <c r="X2537" t="str">
        <f t="shared" si="1258"/>
        <v/>
      </c>
      <c r="Y2537" s="40">
        <f t="shared" si="1259"/>
        <v>0</v>
      </c>
      <c r="Z2537" s="40">
        <f t="shared" si="1260"/>
        <v>0</v>
      </c>
      <c r="AA2537" s="40">
        <f t="shared" si="1261"/>
        <v>0</v>
      </c>
      <c r="AB2537" s="40">
        <f t="shared" si="1262"/>
        <v>0</v>
      </c>
      <c r="AC2537" s="40">
        <f t="shared" si="1263"/>
        <v>0</v>
      </c>
      <c r="AD2537" s="39">
        <f t="shared" si="1264"/>
        <v>0</v>
      </c>
      <c r="AE2537" s="39">
        <f t="shared" si="1265"/>
        <v>0</v>
      </c>
      <c r="AF2537" t="str">
        <f t="shared" si="1266"/>
        <v/>
      </c>
      <c r="AG2537" t="str">
        <f t="shared" si="1267"/>
        <v/>
      </c>
      <c r="AH2537" t="str">
        <f t="shared" si="1268"/>
        <v/>
      </c>
      <c r="AJ2537" s="41" t="str">
        <f t="shared" si="1269"/>
        <v/>
      </c>
      <c r="AK2537" s="42" t="str">
        <f t="shared" si="1270"/>
        <v/>
      </c>
      <c r="AL2537" s="41" t="str">
        <f t="shared" si="1271"/>
        <v/>
      </c>
      <c r="AM2537" s="41" t="str">
        <f t="shared" si="1272"/>
        <v/>
      </c>
      <c r="AN2537" s="41" t="str">
        <f t="shared" si="1273"/>
        <v/>
      </c>
      <c r="AO2537" s="42" t="str">
        <f t="shared" si="1274"/>
        <v/>
      </c>
      <c r="AP2537" s="41" t="str">
        <f t="shared" si="1275"/>
        <v/>
      </c>
      <c r="AQ2537" s="41" t="str">
        <f t="shared" si="1276"/>
        <v/>
      </c>
      <c r="AR2537" s="41" t="str">
        <f>IF($AQ2537="","",COUNTIFS(L_ChaveCob,$AQ2537,L_Ausencia,"&gt;"&amp;$W2537)+COUNTIFS($AQ$4:$AQ2537,$AQ2537,$W$4:$W2537,$W2537))</f>
        <v/>
      </c>
      <c r="AS2537" s="42">
        <f t="shared" si="1277"/>
        <v>0</v>
      </c>
      <c r="AT2537" s="42">
        <f t="shared" si="1278"/>
        <v>0</v>
      </c>
      <c r="AU2537" s="42">
        <f t="shared" si="1279"/>
        <v>0</v>
      </c>
    </row>
    <row r="2538" spans="1:47" x14ac:dyDescent="0.2">
      <c r="A2538" s="35"/>
      <c r="B2538" s="36"/>
      <c r="C2538" s="36"/>
      <c r="D2538" s="36"/>
      <c r="E2538" s="37"/>
      <c r="F2538" s="37"/>
      <c r="G2538" s="36"/>
      <c r="H2538" s="36"/>
      <c r="I2538" s="36"/>
      <c r="J2538" s="36"/>
      <c r="K2538" s="37"/>
      <c r="L2538" s="37"/>
      <c r="M2538" s="37"/>
      <c r="N2538" s="38" t="str">
        <f t="shared" si="1248"/>
        <v/>
      </c>
      <c r="O2538" t="str">
        <f t="shared" si="1249"/>
        <v/>
      </c>
      <c r="P2538" t="str">
        <f t="shared" si="1250"/>
        <v/>
      </c>
      <c r="Q2538" t="str">
        <f t="shared" si="1251"/>
        <v/>
      </c>
      <c r="R2538" t="str">
        <f t="shared" si="1252"/>
        <v/>
      </c>
      <c r="S2538" t="str">
        <f t="shared" si="1253"/>
        <v/>
      </c>
      <c r="T2538" s="39" t="str">
        <f t="shared" si="1254"/>
        <v/>
      </c>
      <c r="U2538" s="40">
        <f t="shared" si="1255"/>
        <v>0</v>
      </c>
      <c r="V2538" s="40">
        <f t="shared" si="1256"/>
        <v>0</v>
      </c>
      <c r="W2538" s="40">
        <f t="shared" si="1257"/>
        <v>0</v>
      </c>
      <c r="X2538" t="str">
        <f t="shared" si="1258"/>
        <v/>
      </c>
      <c r="Y2538" s="40">
        <f t="shared" si="1259"/>
        <v>0</v>
      </c>
      <c r="Z2538" s="40">
        <f t="shared" si="1260"/>
        <v>0</v>
      </c>
      <c r="AA2538" s="40">
        <f t="shared" si="1261"/>
        <v>0</v>
      </c>
      <c r="AB2538" s="40">
        <f t="shared" si="1262"/>
        <v>0</v>
      </c>
      <c r="AC2538" s="40">
        <f t="shared" si="1263"/>
        <v>0</v>
      </c>
      <c r="AD2538" s="39">
        <f t="shared" si="1264"/>
        <v>0</v>
      </c>
      <c r="AE2538" s="39">
        <f t="shared" si="1265"/>
        <v>0</v>
      </c>
      <c r="AF2538" t="str">
        <f t="shared" si="1266"/>
        <v/>
      </c>
      <c r="AG2538" t="str">
        <f t="shared" si="1267"/>
        <v/>
      </c>
      <c r="AH2538" t="str">
        <f t="shared" si="1268"/>
        <v/>
      </c>
      <c r="AJ2538" s="41" t="str">
        <f t="shared" si="1269"/>
        <v/>
      </c>
      <c r="AK2538" s="42" t="str">
        <f t="shared" si="1270"/>
        <v/>
      </c>
      <c r="AL2538" s="41" t="str">
        <f t="shared" si="1271"/>
        <v/>
      </c>
      <c r="AM2538" s="41" t="str">
        <f t="shared" si="1272"/>
        <v/>
      </c>
      <c r="AN2538" s="41" t="str">
        <f t="shared" si="1273"/>
        <v/>
      </c>
      <c r="AO2538" s="42" t="str">
        <f t="shared" si="1274"/>
        <v/>
      </c>
      <c r="AP2538" s="41" t="str">
        <f t="shared" si="1275"/>
        <v/>
      </c>
      <c r="AQ2538" s="41" t="str">
        <f t="shared" si="1276"/>
        <v/>
      </c>
      <c r="AR2538" s="41" t="str">
        <f>IF($AQ2538="","",COUNTIFS(L_ChaveCob,$AQ2538,L_Ausencia,"&gt;"&amp;$W2538)+COUNTIFS($AQ$4:$AQ2538,$AQ2538,$W$4:$W2538,$W2538))</f>
        <v/>
      </c>
      <c r="AS2538" s="42">
        <f t="shared" si="1277"/>
        <v>0</v>
      </c>
      <c r="AT2538" s="42">
        <f t="shared" si="1278"/>
        <v>0</v>
      </c>
      <c r="AU2538" s="42">
        <f t="shared" si="1279"/>
        <v>0</v>
      </c>
    </row>
    <row r="2539" spans="1:47" x14ac:dyDescent="0.2">
      <c r="A2539" s="35"/>
      <c r="B2539" s="36"/>
      <c r="C2539" s="36"/>
      <c r="D2539" s="36"/>
      <c r="E2539" s="37"/>
      <c r="F2539" s="37"/>
      <c r="G2539" s="36"/>
      <c r="H2539" s="36"/>
      <c r="I2539" s="36"/>
      <c r="J2539" s="36"/>
      <c r="K2539" s="37"/>
      <c r="L2539" s="37"/>
      <c r="M2539" s="37"/>
      <c r="N2539" s="38" t="str">
        <f t="shared" si="1248"/>
        <v/>
      </c>
      <c r="O2539" t="str">
        <f t="shared" si="1249"/>
        <v/>
      </c>
      <c r="P2539" t="str">
        <f t="shared" si="1250"/>
        <v/>
      </c>
      <c r="Q2539" t="str">
        <f t="shared" si="1251"/>
        <v/>
      </c>
      <c r="R2539" t="str">
        <f t="shared" si="1252"/>
        <v/>
      </c>
      <c r="S2539" t="str">
        <f t="shared" si="1253"/>
        <v/>
      </c>
      <c r="T2539" s="39" t="str">
        <f t="shared" si="1254"/>
        <v/>
      </c>
      <c r="U2539" s="40">
        <f t="shared" si="1255"/>
        <v>0</v>
      </c>
      <c r="V2539" s="40">
        <f t="shared" si="1256"/>
        <v>0</v>
      </c>
      <c r="W2539" s="40">
        <f t="shared" si="1257"/>
        <v>0</v>
      </c>
      <c r="X2539" t="str">
        <f t="shared" si="1258"/>
        <v/>
      </c>
      <c r="Y2539" s="40">
        <f t="shared" si="1259"/>
        <v>0</v>
      </c>
      <c r="Z2539" s="40">
        <f t="shared" si="1260"/>
        <v>0</v>
      </c>
      <c r="AA2539" s="40">
        <f t="shared" si="1261"/>
        <v>0</v>
      </c>
      <c r="AB2539" s="40">
        <f t="shared" si="1262"/>
        <v>0</v>
      </c>
      <c r="AC2539" s="40">
        <f t="shared" si="1263"/>
        <v>0</v>
      </c>
      <c r="AD2539" s="39">
        <f t="shared" si="1264"/>
        <v>0</v>
      </c>
      <c r="AE2539" s="39">
        <f t="shared" si="1265"/>
        <v>0</v>
      </c>
      <c r="AF2539" t="str">
        <f t="shared" si="1266"/>
        <v/>
      </c>
      <c r="AG2539" t="str">
        <f t="shared" si="1267"/>
        <v/>
      </c>
      <c r="AH2539" t="str">
        <f t="shared" si="1268"/>
        <v/>
      </c>
      <c r="AJ2539" s="41" t="str">
        <f t="shared" si="1269"/>
        <v/>
      </c>
      <c r="AK2539" s="42" t="str">
        <f t="shared" si="1270"/>
        <v/>
      </c>
      <c r="AL2539" s="41" t="str">
        <f t="shared" si="1271"/>
        <v/>
      </c>
      <c r="AM2539" s="41" t="str">
        <f t="shared" si="1272"/>
        <v/>
      </c>
      <c r="AN2539" s="41" t="str">
        <f t="shared" si="1273"/>
        <v/>
      </c>
      <c r="AO2539" s="42" t="str">
        <f t="shared" si="1274"/>
        <v/>
      </c>
      <c r="AP2539" s="41" t="str">
        <f t="shared" si="1275"/>
        <v/>
      </c>
      <c r="AQ2539" s="41" t="str">
        <f t="shared" si="1276"/>
        <v/>
      </c>
      <c r="AR2539" s="41" t="str">
        <f>IF($AQ2539="","",COUNTIFS(L_ChaveCob,$AQ2539,L_Ausencia,"&gt;"&amp;$W2539)+COUNTIFS($AQ$4:$AQ2539,$AQ2539,$W$4:$W2539,$W2539))</f>
        <v/>
      </c>
      <c r="AS2539" s="42">
        <f t="shared" si="1277"/>
        <v>0</v>
      </c>
      <c r="AT2539" s="42">
        <f t="shared" si="1278"/>
        <v>0</v>
      </c>
      <c r="AU2539" s="42">
        <f t="shared" si="1279"/>
        <v>0</v>
      </c>
    </row>
    <row r="2540" spans="1:47" x14ac:dyDescent="0.2">
      <c r="A2540" s="35"/>
      <c r="B2540" s="36"/>
      <c r="C2540" s="36"/>
      <c r="D2540" s="36"/>
      <c r="E2540" s="37"/>
      <c r="F2540" s="37"/>
      <c r="G2540" s="36"/>
      <c r="H2540" s="36"/>
      <c r="I2540" s="36"/>
      <c r="J2540" s="36"/>
      <c r="K2540" s="37"/>
      <c r="L2540" s="37"/>
      <c r="M2540" s="37"/>
      <c r="N2540" s="38" t="str">
        <f t="shared" si="1248"/>
        <v/>
      </c>
      <c r="O2540" t="str">
        <f t="shared" si="1249"/>
        <v/>
      </c>
      <c r="P2540" t="str">
        <f t="shared" si="1250"/>
        <v/>
      </c>
      <c r="Q2540" t="str">
        <f t="shared" si="1251"/>
        <v/>
      </c>
      <c r="R2540" t="str">
        <f t="shared" si="1252"/>
        <v/>
      </c>
      <c r="S2540" t="str">
        <f t="shared" si="1253"/>
        <v/>
      </c>
      <c r="T2540" s="39" t="str">
        <f t="shared" si="1254"/>
        <v/>
      </c>
      <c r="U2540" s="40">
        <f t="shared" si="1255"/>
        <v>0</v>
      </c>
      <c r="V2540" s="40">
        <f t="shared" si="1256"/>
        <v>0</v>
      </c>
      <c r="W2540" s="40">
        <f t="shared" si="1257"/>
        <v>0</v>
      </c>
      <c r="X2540" t="str">
        <f t="shared" si="1258"/>
        <v/>
      </c>
      <c r="Y2540" s="40">
        <f t="shared" si="1259"/>
        <v>0</v>
      </c>
      <c r="Z2540" s="40">
        <f t="shared" si="1260"/>
        <v>0</v>
      </c>
      <c r="AA2540" s="40">
        <f t="shared" si="1261"/>
        <v>0</v>
      </c>
      <c r="AB2540" s="40">
        <f t="shared" si="1262"/>
        <v>0</v>
      </c>
      <c r="AC2540" s="40">
        <f t="shared" si="1263"/>
        <v>0</v>
      </c>
      <c r="AD2540" s="39">
        <f t="shared" si="1264"/>
        <v>0</v>
      </c>
      <c r="AE2540" s="39">
        <f t="shared" si="1265"/>
        <v>0</v>
      </c>
      <c r="AF2540" t="str">
        <f t="shared" si="1266"/>
        <v/>
      </c>
      <c r="AG2540" t="str">
        <f t="shared" si="1267"/>
        <v/>
      </c>
      <c r="AH2540" t="str">
        <f t="shared" si="1268"/>
        <v/>
      </c>
      <c r="AJ2540" s="41" t="str">
        <f t="shared" si="1269"/>
        <v/>
      </c>
      <c r="AK2540" s="42" t="str">
        <f t="shared" si="1270"/>
        <v/>
      </c>
      <c r="AL2540" s="41" t="str">
        <f t="shared" si="1271"/>
        <v/>
      </c>
      <c r="AM2540" s="41" t="str">
        <f t="shared" si="1272"/>
        <v/>
      </c>
      <c r="AN2540" s="41" t="str">
        <f t="shared" si="1273"/>
        <v/>
      </c>
      <c r="AO2540" s="42" t="str">
        <f t="shared" si="1274"/>
        <v/>
      </c>
      <c r="AP2540" s="41" t="str">
        <f t="shared" si="1275"/>
        <v/>
      </c>
      <c r="AQ2540" s="41" t="str">
        <f t="shared" si="1276"/>
        <v/>
      </c>
      <c r="AR2540" s="41" t="str">
        <f>IF($AQ2540="","",COUNTIFS(L_ChaveCob,$AQ2540,L_Ausencia,"&gt;"&amp;$W2540)+COUNTIFS($AQ$4:$AQ2540,$AQ2540,$W$4:$W2540,$W2540))</f>
        <v/>
      </c>
      <c r="AS2540" s="42">
        <f t="shared" si="1277"/>
        <v>0</v>
      </c>
      <c r="AT2540" s="42">
        <f t="shared" si="1278"/>
        <v>0</v>
      </c>
      <c r="AU2540" s="42">
        <f t="shared" si="1279"/>
        <v>0</v>
      </c>
    </row>
    <row r="2541" spans="1:47" x14ac:dyDescent="0.2">
      <c r="A2541" s="35"/>
      <c r="B2541" s="36"/>
      <c r="C2541" s="36"/>
      <c r="D2541" s="36"/>
      <c r="E2541" s="37"/>
      <c r="F2541" s="37"/>
      <c r="G2541" s="36"/>
      <c r="H2541" s="36"/>
      <c r="I2541" s="36"/>
      <c r="J2541" s="36"/>
      <c r="K2541" s="37"/>
      <c r="L2541" s="37"/>
      <c r="M2541" s="37"/>
      <c r="N2541" s="38" t="str">
        <f t="shared" si="1248"/>
        <v/>
      </c>
      <c r="O2541" t="str">
        <f t="shared" si="1249"/>
        <v/>
      </c>
      <c r="P2541" t="str">
        <f t="shared" si="1250"/>
        <v/>
      </c>
      <c r="Q2541" t="str">
        <f t="shared" si="1251"/>
        <v/>
      </c>
      <c r="R2541" t="str">
        <f t="shared" si="1252"/>
        <v/>
      </c>
      <c r="S2541" t="str">
        <f t="shared" si="1253"/>
        <v/>
      </c>
      <c r="T2541" s="39" t="str">
        <f t="shared" si="1254"/>
        <v/>
      </c>
      <c r="U2541" s="40">
        <f t="shared" si="1255"/>
        <v>0</v>
      </c>
      <c r="V2541" s="40">
        <f t="shared" si="1256"/>
        <v>0</v>
      </c>
      <c r="W2541" s="40">
        <f t="shared" si="1257"/>
        <v>0</v>
      </c>
      <c r="X2541" t="str">
        <f t="shared" si="1258"/>
        <v/>
      </c>
      <c r="Y2541" s="40">
        <f t="shared" si="1259"/>
        <v>0</v>
      </c>
      <c r="Z2541" s="40">
        <f t="shared" si="1260"/>
        <v>0</v>
      </c>
      <c r="AA2541" s="40">
        <f t="shared" si="1261"/>
        <v>0</v>
      </c>
      <c r="AB2541" s="40">
        <f t="shared" si="1262"/>
        <v>0</v>
      </c>
      <c r="AC2541" s="40">
        <f t="shared" si="1263"/>
        <v>0</v>
      </c>
      <c r="AD2541" s="39">
        <f t="shared" si="1264"/>
        <v>0</v>
      </c>
      <c r="AE2541" s="39">
        <f t="shared" si="1265"/>
        <v>0</v>
      </c>
      <c r="AF2541" t="str">
        <f t="shared" si="1266"/>
        <v/>
      </c>
      <c r="AG2541" t="str">
        <f t="shared" si="1267"/>
        <v/>
      </c>
      <c r="AH2541" t="str">
        <f t="shared" si="1268"/>
        <v/>
      </c>
      <c r="AJ2541" s="41" t="str">
        <f t="shared" si="1269"/>
        <v/>
      </c>
      <c r="AK2541" s="42" t="str">
        <f t="shared" si="1270"/>
        <v/>
      </c>
      <c r="AL2541" s="41" t="str">
        <f t="shared" si="1271"/>
        <v/>
      </c>
      <c r="AM2541" s="41" t="str">
        <f t="shared" si="1272"/>
        <v/>
      </c>
      <c r="AN2541" s="41" t="str">
        <f t="shared" si="1273"/>
        <v/>
      </c>
      <c r="AO2541" s="42" t="str">
        <f t="shared" si="1274"/>
        <v/>
      </c>
      <c r="AP2541" s="41" t="str">
        <f t="shared" si="1275"/>
        <v/>
      </c>
      <c r="AQ2541" s="41" t="str">
        <f t="shared" si="1276"/>
        <v/>
      </c>
      <c r="AR2541" s="41" t="str">
        <f>IF($AQ2541="","",COUNTIFS(L_ChaveCob,$AQ2541,L_Ausencia,"&gt;"&amp;$W2541)+COUNTIFS($AQ$4:$AQ2541,$AQ2541,$W$4:$W2541,$W2541))</f>
        <v/>
      </c>
      <c r="AS2541" s="42">
        <f t="shared" si="1277"/>
        <v>0</v>
      </c>
      <c r="AT2541" s="42">
        <f t="shared" si="1278"/>
        <v>0</v>
      </c>
      <c r="AU2541" s="42">
        <f t="shared" si="1279"/>
        <v>0</v>
      </c>
    </row>
    <row r="2542" spans="1:47" x14ac:dyDescent="0.2">
      <c r="A2542" s="35"/>
      <c r="B2542" s="36"/>
      <c r="C2542" s="36"/>
      <c r="D2542" s="36"/>
      <c r="E2542" s="37"/>
      <c r="F2542" s="37"/>
      <c r="G2542" s="36"/>
      <c r="H2542" s="36"/>
      <c r="I2542" s="36"/>
      <c r="J2542" s="36"/>
      <c r="K2542" s="37"/>
      <c r="L2542" s="37"/>
      <c r="M2542" s="37"/>
      <c r="N2542" s="38" t="str">
        <f t="shared" si="1248"/>
        <v/>
      </c>
      <c r="O2542" t="str">
        <f t="shared" si="1249"/>
        <v/>
      </c>
      <c r="P2542" t="str">
        <f t="shared" si="1250"/>
        <v/>
      </c>
      <c r="Q2542" t="str">
        <f t="shared" si="1251"/>
        <v/>
      </c>
      <c r="R2542" t="str">
        <f t="shared" si="1252"/>
        <v/>
      </c>
      <c r="S2542" t="str">
        <f t="shared" si="1253"/>
        <v/>
      </c>
      <c r="T2542" s="39" t="str">
        <f t="shared" si="1254"/>
        <v/>
      </c>
      <c r="U2542" s="40">
        <f t="shared" si="1255"/>
        <v>0</v>
      </c>
      <c r="V2542" s="40">
        <f t="shared" si="1256"/>
        <v>0</v>
      </c>
      <c r="W2542" s="40">
        <f t="shared" si="1257"/>
        <v>0</v>
      </c>
      <c r="X2542" t="str">
        <f t="shared" si="1258"/>
        <v/>
      </c>
      <c r="Y2542" s="40">
        <f t="shared" si="1259"/>
        <v>0</v>
      </c>
      <c r="Z2542" s="40">
        <f t="shared" si="1260"/>
        <v>0</v>
      </c>
      <c r="AA2542" s="40">
        <f t="shared" si="1261"/>
        <v>0</v>
      </c>
      <c r="AB2542" s="40">
        <f t="shared" si="1262"/>
        <v>0</v>
      </c>
      <c r="AC2542" s="40">
        <f t="shared" si="1263"/>
        <v>0</v>
      </c>
      <c r="AD2542" s="39">
        <f t="shared" si="1264"/>
        <v>0</v>
      </c>
      <c r="AE2542" s="39">
        <f t="shared" si="1265"/>
        <v>0</v>
      </c>
      <c r="AF2542" t="str">
        <f t="shared" si="1266"/>
        <v/>
      </c>
      <c r="AG2542" t="str">
        <f t="shared" si="1267"/>
        <v/>
      </c>
      <c r="AH2542" t="str">
        <f t="shared" si="1268"/>
        <v/>
      </c>
      <c r="AJ2542" s="41" t="str">
        <f t="shared" si="1269"/>
        <v/>
      </c>
      <c r="AK2542" s="42" t="str">
        <f t="shared" si="1270"/>
        <v/>
      </c>
      <c r="AL2542" s="41" t="str">
        <f t="shared" si="1271"/>
        <v/>
      </c>
      <c r="AM2542" s="41" t="str">
        <f t="shared" si="1272"/>
        <v/>
      </c>
      <c r="AN2542" s="41" t="str">
        <f t="shared" si="1273"/>
        <v/>
      </c>
      <c r="AO2542" s="42" t="str">
        <f t="shared" si="1274"/>
        <v/>
      </c>
      <c r="AP2542" s="41" t="str">
        <f t="shared" si="1275"/>
        <v/>
      </c>
      <c r="AQ2542" s="41" t="str">
        <f t="shared" si="1276"/>
        <v/>
      </c>
      <c r="AR2542" s="41" t="str">
        <f>IF($AQ2542="","",COUNTIFS(L_ChaveCob,$AQ2542,L_Ausencia,"&gt;"&amp;$W2542)+COUNTIFS($AQ$4:$AQ2542,$AQ2542,$W$4:$W2542,$W2542))</f>
        <v/>
      </c>
      <c r="AS2542" s="42">
        <f t="shared" si="1277"/>
        <v>0</v>
      </c>
      <c r="AT2542" s="42">
        <f t="shared" si="1278"/>
        <v>0</v>
      </c>
      <c r="AU2542" s="42">
        <f t="shared" si="1279"/>
        <v>0</v>
      </c>
    </row>
    <row r="2543" spans="1:47" x14ac:dyDescent="0.2">
      <c r="A2543" s="35"/>
      <c r="B2543" s="36"/>
      <c r="C2543" s="36"/>
      <c r="D2543" s="36"/>
      <c r="E2543" s="37"/>
      <c r="F2543" s="37"/>
      <c r="G2543" s="36"/>
      <c r="H2543" s="36"/>
      <c r="I2543" s="36"/>
      <c r="J2543" s="36"/>
      <c r="K2543" s="37"/>
      <c r="L2543" s="37"/>
      <c r="M2543" s="37"/>
      <c r="N2543" s="38" t="str">
        <f t="shared" si="1248"/>
        <v/>
      </c>
      <c r="O2543" t="str">
        <f t="shared" si="1249"/>
        <v/>
      </c>
      <c r="P2543" t="str">
        <f t="shared" si="1250"/>
        <v/>
      </c>
      <c r="Q2543" t="str">
        <f t="shared" si="1251"/>
        <v/>
      </c>
      <c r="R2543" t="str">
        <f t="shared" si="1252"/>
        <v/>
      </c>
      <c r="S2543" t="str">
        <f t="shared" si="1253"/>
        <v/>
      </c>
      <c r="T2543" s="39" t="str">
        <f t="shared" si="1254"/>
        <v/>
      </c>
      <c r="U2543" s="40">
        <f t="shared" si="1255"/>
        <v>0</v>
      </c>
      <c r="V2543" s="40">
        <f t="shared" si="1256"/>
        <v>0</v>
      </c>
      <c r="W2543" s="40">
        <f t="shared" si="1257"/>
        <v>0</v>
      </c>
      <c r="X2543" t="str">
        <f t="shared" si="1258"/>
        <v/>
      </c>
      <c r="Y2543" s="40">
        <f t="shared" si="1259"/>
        <v>0</v>
      </c>
      <c r="Z2543" s="40">
        <f t="shared" si="1260"/>
        <v>0</v>
      </c>
      <c r="AA2543" s="40">
        <f t="shared" si="1261"/>
        <v>0</v>
      </c>
      <c r="AB2543" s="40">
        <f t="shared" si="1262"/>
        <v>0</v>
      </c>
      <c r="AC2543" s="40">
        <f t="shared" si="1263"/>
        <v>0</v>
      </c>
      <c r="AD2543" s="39">
        <f t="shared" si="1264"/>
        <v>0</v>
      </c>
      <c r="AE2543" s="39">
        <f t="shared" si="1265"/>
        <v>0</v>
      </c>
      <c r="AF2543" t="str">
        <f t="shared" si="1266"/>
        <v/>
      </c>
      <c r="AG2543" t="str">
        <f t="shared" si="1267"/>
        <v/>
      </c>
      <c r="AH2543" t="str">
        <f t="shared" si="1268"/>
        <v/>
      </c>
      <c r="AJ2543" s="41" t="str">
        <f t="shared" si="1269"/>
        <v/>
      </c>
      <c r="AK2543" s="42" t="str">
        <f t="shared" si="1270"/>
        <v/>
      </c>
      <c r="AL2543" s="41" t="str">
        <f t="shared" si="1271"/>
        <v/>
      </c>
      <c r="AM2543" s="41" t="str">
        <f t="shared" si="1272"/>
        <v/>
      </c>
      <c r="AN2543" s="41" t="str">
        <f t="shared" si="1273"/>
        <v/>
      </c>
      <c r="AO2543" s="42" t="str">
        <f t="shared" si="1274"/>
        <v/>
      </c>
      <c r="AP2543" s="41" t="str">
        <f t="shared" si="1275"/>
        <v/>
      </c>
      <c r="AQ2543" s="41" t="str">
        <f t="shared" si="1276"/>
        <v/>
      </c>
      <c r="AR2543" s="41" t="str">
        <f>IF($AQ2543="","",COUNTIFS(L_ChaveCob,$AQ2543,L_Ausencia,"&gt;"&amp;$W2543)+COUNTIFS($AQ$4:$AQ2543,$AQ2543,$W$4:$W2543,$W2543))</f>
        <v/>
      </c>
      <c r="AS2543" s="42">
        <f t="shared" si="1277"/>
        <v>0</v>
      </c>
      <c r="AT2543" s="42">
        <f t="shared" si="1278"/>
        <v>0</v>
      </c>
      <c r="AU2543" s="42">
        <f t="shared" si="1279"/>
        <v>0</v>
      </c>
    </row>
    <row r="2544" spans="1:47" x14ac:dyDescent="0.2">
      <c r="A2544" s="35"/>
      <c r="B2544" s="36"/>
      <c r="C2544" s="36"/>
      <c r="D2544" s="36"/>
      <c r="E2544" s="37"/>
      <c r="F2544" s="37"/>
      <c r="G2544" s="36"/>
      <c r="H2544" s="36"/>
      <c r="I2544" s="36"/>
      <c r="J2544" s="36"/>
      <c r="K2544" s="37"/>
      <c r="L2544" s="37"/>
      <c r="M2544" s="37"/>
      <c r="N2544" s="38" t="str">
        <f t="shared" si="1248"/>
        <v/>
      </c>
      <c r="O2544" t="str">
        <f t="shared" si="1249"/>
        <v/>
      </c>
      <c r="P2544" t="str">
        <f t="shared" si="1250"/>
        <v/>
      </c>
      <c r="Q2544" t="str">
        <f t="shared" si="1251"/>
        <v/>
      </c>
      <c r="R2544" t="str">
        <f t="shared" si="1252"/>
        <v/>
      </c>
      <c r="S2544" t="str">
        <f t="shared" si="1253"/>
        <v/>
      </c>
      <c r="T2544" s="39" t="str">
        <f t="shared" si="1254"/>
        <v/>
      </c>
      <c r="U2544" s="40">
        <f t="shared" si="1255"/>
        <v>0</v>
      </c>
      <c r="V2544" s="40">
        <f t="shared" si="1256"/>
        <v>0</v>
      </c>
      <c r="W2544" s="40">
        <f t="shared" si="1257"/>
        <v>0</v>
      </c>
      <c r="X2544" t="str">
        <f t="shared" si="1258"/>
        <v/>
      </c>
      <c r="Y2544" s="40">
        <f t="shared" si="1259"/>
        <v>0</v>
      </c>
      <c r="Z2544" s="40">
        <f t="shared" si="1260"/>
        <v>0</v>
      </c>
      <c r="AA2544" s="40">
        <f t="shared" si="1261"/>
        <v>0</v>
      </c>
      <c r="AB2544" s="40">
        <f t="shared" si="1262"/>
        <v>0</v>
      </c>
      <c r="AC2544" s="40">
        <f t="shared" si="1263"/>
        <v>0</v>
      </c>
      <c r="AD2544" s="39">
        <f t="shared" si="1264"/>
        <v>0</v>
      </c>
      <c r="AE2544" s="39">
        <f t="shared" si="1265"/>
        <v>0</v>
      </c>
      <c r="AF2544" t="str">
        <f t="shared" si="1266"/>
        <v/>
      </c>
      <c r="AG2544" t="str">
        <f t="shared" si="1267"/>
        <v/>
      </c>
      <c r="AH2544" t="str">
        <f t="shared" si="1268"/>
        <v/>
      </c>
      <c r="AJ2544" s="41" t="str">
        <f t="shared" si="1269"/>
        <v/>
      </c>
      <c r="AK2544" s="42" t="str">
        <f t="shared" si="1270"/>
        <v/>
      </c>
      <c r="AL2544" s="41" t="str">
        <f t="shared" si="1271"/>
        <v/>
      </c>
      <c r="AM2544" s="41" t="str">
        <f t="shared" si="1272"/>
        <v/>
      </c>
      <c r="AN2544" s="41" t="str">
        <f t="shared" si="1273"/>
        <v/>
      </c>
      <c r="AO2544" s="42" t="str">
        <f t="shared" si="1274"/>
        <v/>
      </c>
      <c r="AP2544" s="41" t="str">
        <f t="shared" si="1275"/>
        <v/>
      </c>
      <c r="AQ2544" s="41" t="str">
        <f t="shared" si="1276"/>
        <v/>
      </c>
      <c r="AR2544" s="41" t="str">
        <f>IF($AQ2544="","",COUNTIFS(L_ChaveCob,$AQ2544,L_Ausencia,"&gt;"&amp;$W2544)+COUNTIFS($AQ$4:$AQ2544,$AQ2544,$W$4:$W2544,$W2544))</f>
        <v/>
      </c>
      <c r="AS2544" s="42">
        <f t="shared" si="1277"/>
        <v>0</v>
      </c>
      <c r="AT2544" s="42">
        <f t="shared" si="1278"/>
        <v>0</v>
      </c>
      <c r="AU2544" s="42">
        <f t="shared" si="1279"/>
        <v>0</v>
      </c>
    </row>
    <row r="2545" spans="1:47" x14ac:dyDescent="0.2">
      <c r="A2545" s="35"/>
      <c r="B2545" s="36"/>
      <c r="C2545" s="36"/>
      <c r="D2545" s="36"/>
      <c r="E2545" s="37"/>
      <c r="F2545" s="37"/>
      <c r="G2545" s="36"/>
      <c r="H2545" s="36"/>
      <c r="I2545" s="36"/>
      <c r="J2545" s="36"/>
      <c r="K2545" s="37"/>
      <c r="L2545" s="37"/>
      <c r="M2545" s="37"/>
      <c r="N2545" s="38" t="str">
        <f t="shared" si="1248"/>
        <v/>
      </c>
      <c r="O2545" t="str">
        <f t="shared" si="1249"/>
        <v/>
      </c>
      <c r="P2545" t="str">
        <f t="shared" si="1250"/>
        <v/>
      </c>
      <c r="Q2545" t="str">
        <f t="shared" si="1251"/>
        <v/>
      </c>
      <c r="R2545" t="str">
        <f t="shared" si="1252"/>
        <v/>
      </c>
      <c r="S2545" t="str">
        <f t="shared" si="1253"/>
        <v/>
      </c>
      <c r="T2545" s="39" t="str">
        <f t="shared" si="1254"/>
        <v/>
      </c>
      <c r="U2545" s="40">
        <f t="shared" si="1255"/>
        <v>0</v>
      </c>
      <c r="V2545" s="40">
        <f t="shared" si="1256"/>
        <v>0</v>
      </c>
      <c r="W2545" s="40">
        <f t="shared" si="1257"/>
        <v>0</v>
      </c>
      <c r="X2545" t="str">
        <f t="shared" si="1258"/>
        <v/>
      </c>
      <c r="Y2545" s="40">
        <f t="shared" si="1259"/>
        <v>0</v>
      </c>
      <c r="Z2545" s="40">
        <f t="shared" si="1260"/>
        <v>0</v>
      </c>
      <c r="AA2545" s="40">
        <f t="shared" si="1261"/>
        <v>0</v>
      </c>
      <c r="AB2545" s="40">
        <f t="shared" si="1262"/>
        <v>0</v>
      </c>
      <c r="AC2545" s="40">
        <f t="shared" si="1263"/>
        <v>0</v>
      </c>
      <c r="AD2545" s="39">
        <f t="shared" si="1264"/>
        <v>0</v>
      </c>
      <c r="AE2545" s="39">
        <f t="shared" si="1265"/>
        <v>0</v>
      </c>
      <c r="AF2545" t="str">
        <f t="shared" si="1266"/>
        <v/>
      </c>
      <c r="AG2545" t="str">
        <f t="shared" si="1267"/>
        <v/>
      </c>
      <c r="AH2545" t="str">
        <f t="shared" si="1268"/>
        <v/>
      </c>
      <c r="AJ2545" s="41" t="str">
        <f t="shared" si="1269"/>
        <v/>
      </c>
      <c r="AK2545" s="42" t="str">
        <f t="shared" si="1270"/>
        <v/>
      </c>
      <c r="AL2545" s="41" t="str">
        <f t="shared" si="1271"/>
        <v/>
      </c>
      <c r="AM2545" s="41" t="str">
        <f t="shared" si="1272"/>
        <v/>
      </c>
      <c r="AN2545" s="41" t="str">
        <f t="shared" si="1273"/>
        <v/>
      </c>
      <c r="AO2545" s="42" t="str">
        <f t="shared" si="1274"/>
        <v/>
      </c>
      <c r="AP2545" s="41" t="str">
        <f t="shared" si="1275"/>
        <v/>
      </c>
      <c r="AQ2545" s="41" t="str">
        <f t="shared" si="1276"/>
        <v/>
      </c>
      <c r="AR2545" s="41" t="str">
        <f>IF($AQ2545="","",COUNTIFS(L_ChaveCob,$AQ2545,L_Ausencia,"&gt;"&amp;$W2545)+COUNTIFS($AQ$4:$AQ2545,$AQ2545,$W$4:$W2545,$W2545))</f>
        <v/>
      </c>
      <c r="AS2545" s="42">
        <f t="shared" si="1277"/>
        <v>0</v>
      </c>
      <c r="AT2545" s="42">
        <f t="shared" si="1278"/>
        <v>0</v>
      </c>
      <c r="AU2545" s="42">
        <f t="shared" si="1279"/>
        <v>0</v>
      </c>
    </row>
    <row r="2546" spans="1:47" x14ac:dyDescent="0.2">
      <c r="A2546" s="35"/>
      <c r="B2546" s="36"/>
      <c r="C2546" s="36"/>
      <c r="D2546" s="36"/>
      <c r="E2546" s="37"/>
      <c r="F2546" s="37"/>
      <c r="G2546" s="36"/>
      <c r="H2546" s="36"/>
      <c r="I2546" s="36"/>
      <c r="J2546" s="36"/>
      <c r="K2546" s="37"/>
      <c r="L2546" s="37"/>
      <c r="M2546" s="37"/>
      <c r="N2546" s="38" t="str">
        <f t="shared" si="1248"/>
        <v/>
      </c>
      <c r="O2546" t="str">
        <f t="shared" si="1249"/>
        <v/>
      </c>
      <c r="P2546" t="str">
        <f t="shared" si="1250"/>
        <v/>
      </c>
      <c r="Q2546" t="str">
        <f t="shared" si="1251"/>
        <v/>
      </c>
      <c r="R2546" t="str">
        <f t="shared" si="1252"/>
        <v/>
      </c>
      <c r="S2546" t="str">
        <f t="shared" si="1253"/>
        <v/>
      </c>
      <c r="T2546" s="39" t="str">
        <f t="shared" si="1254"/>
        <v/>
      </c>
      <c r="U2546" s="40">
        <f t="shared" si="1255"/>
        <v>0</v>
      </c>
      <c r="V2546" s="40">
        <f t="shared" si="1256"/>
        <v>0</v>
      </c>
      <c r="W2546" s="40">
        <f t="shared" si="1257"/>
        <v>0</v>
      </c>
      <c r="X2546" t="str">
        <f t="shared" si="1258"/>
        <v/>
      </c>
      <c r="Y2546" s="40">
        <f t="shared" si="1259"/>
        <v>0</v>
      </c>
      <c r="Z2546" s="40">
        <f t="shared" si="1260"/>
        <v>0</v>
      </c>
      <c r="AA2546" s="40">
        <f t="shared" si="1261"/>
        <v>0</v>
      </c>
      <c r="AB2546" s="40">
        <f t="shared" si="1262"/>
        <v>0</v>
      </c>
      <c r="AC2546" s="40">
        <f t="shared" si="1263"/>
        <v>0</v>
      </c>
      <c r="AD2546" s="39">
        <f t="shared" si="1264"/>
        <v>0</v>
      </c>
      <c r="AE2546" s="39">
        <f t="shared" si="1265"/>
        <v>0</v>
      </c>
      <c r="AF2546" t="str">
        <f t="shared" si="1266"/>
        <v/>
      </c>
      <c r="AG2546" t="str">
        <f t="shared" si="1267"/>
        <v/>
      </c>
      <c r="AH2546" t="str">
        <f t="shared" si="1268"/>
        <v/>
      </c>
      <c r="AJ2546" s="41" t="str">
        <f t="shared" si="1269"/>
        <v/>
      </c>
      <c r="AK2546" s="42" t="str">
        <f t="shared" si="1270"/>
        <v/>
      </c>
      <c r="AL2546" s="41" t="str">
        <f t="shared" si="1271"/>
        <v/>
      </c>
      <c r="AM2546" s="41" t="str">
        <f t="shared" si="1272"/>
        <v/>
      </c>
      <c r="AN2546" s="41" t="str">
        <f t="shared" si="1273"/>
        <v/>
      </c>
      <c r="AO2546" s="42" t="str">
        <f t="shared" si="1274"/>
        <v/>
      </c>
      <c r="AP2546" s="41" t="str">
        <f t="shared" si="1275"/>
        <v/>
      </c>
      <c r="AQ2546" s="41" t="str">
        <f t="shared" si="1276"/>
        <v/>
      </c>
      <c r="AR2546" s="41" t="str">
        <f>IF($AQ2546="","",COUNTIFS(L_ChaveCob,$AQ2546,L_Ausencia,"&gt;"&amp;$W2546)+COUNTIFS($AQ$4:$AQ2546,$AQ2546,$W$4:$W2546,$W2546))</f>
        <v/>
      </c>
      <c r="AS2546" s="42">
        <f t="shared" si="1277"/>
        <v>0</v>
      </c>
      <c r="AT2546" s="42">
        <f t="shared" si="1278"/>
        <v>0</v>
      </c>
      <c r="AU2546" s="42">
        <f t="shared" si="1279"/>
        <v>0</v>
      </c>
    </row>
    <row r="2547" spans="1:47" x14ac:dyDescent="0.2">
      <c r="A2547" s="35"/>
      <c r="B2547" s="36"/>
      <c r="C2547" s="36"/>
      <c r="D2547" s="36"/>
      <c r="E2547" s="37"/>
      <c r="F2547" s="37"/>
      <c r="G2547" s="36"/>
      <c r="H2547" s="36"/>
      <c r="I2547" s="36"/>
      <c r="J2547" s="36"/>
      <c r="K2547" s="37"/>
      <c r="L2547" s="37"/>
      <c r="M2547" s="37"/>
      <c r="N2547" s="38" t="str">
        <f t="shared" si="1248"/>
        <v/>
      </c>
      <c r="O2547" t="str">
        <f t="shared" si="1249"/>
        <v/>
      </c>
      <c r="P2547" t="str">
        <f t="shared" si="1250"/>
        <v/>
      </c>
      <c r="Q2547" t="str">
        <f t="shared" si="1251"/>
        <v/>
      </c>
      <c r="R2547" t="str">
        <f t="shared" si="1252"/>
        <v/>
      </c>
      <c r="S2547" t="str">
        <f t="shared" si="1253"/>
        <v/>
      </c>
      <c r="T2547" s="39" t="str">
        <f t="shared" si="1254"/>
        <v/>
      </c>
      <c r="U2547" s="40">
        <f t="shared" si="1255"/>
        <v>0</v>
      </c>
      <c r="V2547" s="40">
        <f t="shared" si="1256"/>
        <v>0</v>
      </c>
      <c r="W2547" s="40">
        <f t="shared" si="1257"/>
        <v>0</v>
      </c>
      <c r="X2547" t="str">
        <f t="shared" si="1258"/>
        <v/>
      </c>
      <c r="Y2547" s="40">
        <f t="shared" si="1259"/>
        <v>0</v>
      </c>
      <c r="Z2547" s="40">
        <f t="shared" si="1260"/>
        <v>0</v>
      </c>
      <c r="AA2547" s="40">
        <f t="shared" si="1261"/>
        <v>0</v>
      </c>
      <c r="AB2547" s="40">
        <f t="shared" si="1262"/>
        <v>0</v>
      </c>
      <c r="AC2547" s="40">
        <f t="shared" si="1263"/>
        <v>0</v>
      </c>
      <c r="AD2547" s="39">
        <f t="shared" si="1264"/>
        <v>0</v>
      </c>
      <c r="AE2547" s="39">
        <f t="shared" si="1265"/>
        <v>0</v>
      </c>
      <c r="AF2547" t="str">
        <f t="shared" si="1266"/>
        <v/>
      </c>
      <c r="AG2547" t="str">
        <f t="shared" si="1267"/>
        <v/>
      </c>
      <c r="AH2547" t="str">
        <f t="shared" si="1268"/>
        <v/>
      </c>
      <c r="AJ2547" s="41" t="str">
        <f t="shared" si="1269"/>
        <v/>
      </c>
      <c r="AK2547" s="42" t="str">
        <f t="shared" si="1270"/>
        <v/>
      </c>
      <c r="AL2547" s="41" t="str">
        <f t="shared" si="1271"/>
        <v/>
      </c>
      <c r="AM2547" s="41" t="str">
        <f t="shared" si="1272"/>
        <v/>
      </c>
      <c r="AN2547" s="41" t="str">
        <f t="shared" si="1273"/>
        <v/>
      </c>
      <c r="AO2547" s="42" t="str">
        <f t="shared" si="1274"/>
        <v/>
      </c>
      <c r="AP2547" s="41" t="str">
        <f t="shared" si="1275"/>
        <v/>
      </c>
      <c r="AQ2547" s="41" t="str">
        <f t="shared" si="1276"/>
        <v/>
      </c>
      <c r="AR2547" s="41" t="str">
        <f>IF($AQ2547="","",COUNTIFS(L_ChaveCob,$AQ2547,L_Ausencia,"&gt;"&amp;$W2547)+COUNTIFS($AQ$4:$AQ2547,$AQ2547,$W$4:$W2547,$W2547))</f>
        <v/>
      </c>
      <c r="AS2547" s="42">
        <f t="shared" si="1277"/>
        <v>0</v>
      </c>
      <c r="AT2547" s="42">
        <f t="shared" si="1278"/>
        <v>0</v>
      </c>
      <c r="AU2547" s="42">
        <f t="shared" si="1279"/>
        <v>0</v>
      </c>
    </row>
    <row r="2548" spans="1:47" x14ac:dyDescent="0.2">
      <c r="A2548" s="35"/>
      <c r="B2548" s="36"/>
      <c r="C2548" s="36"/>
      <c r="D2548" s="36"/>
      <c r="E2548" s="37"/>
      <c r="F2548" s="37"/>
      <c r="G2548" s="36"/>
      <c r="H2548" s="36"/>
      <c r="I2548" s="36"/>
      <c r="J2548" s="36"/>
      <c r="K2548" s="37"/>
      <c r="L2548" s="37"/>
      <c r="M2548" s="37"/>
      <c r="N2548" s="38" t="str">
        <f t="shared" si="1248"/>
        <v/>
      </c>
      <c r="O2548" t="str">
        <f t="shared" si="1249"/>
        <v/>
      </c>
      <c r="P2548" t="str">
        <f t="shared" si="1250"/>
        <v/>
      </c>
      <c r="Q2548" t="str">
        <f t="shared" si="1251"/>
        <v/>
      </c>
      <c r="R2548" t="str">
        <f t="shared" si="1252"/>
        <v/>
      </c>
      <c r="S2548" t="str">
        <f t="shared" si="1253"/>
        <v/>
      </c>
      <c r="T2548" s="39" t="str">
        <f t="shared" si="1254"/>
        <v/>
      </c>
      <c r="U2548" s="40">
        <f t="shared" si="1255"/>
        <v>0</v>
      </c>
      <c r="V2548" s="40">
        <f t="shared" si="1256"/>
        <v>0</v>
      </c>
      <c r="W2548" s="40">
        <f t="shared" si="1257"/>
        <v>0</v>
      </c>
      <c r="X2548" t="str">
        <f t="shared" si="1258"/>
        <v/>
      </c>
      <c r="Y2548" s="40">
        <f t="shared" si="1259"/>
        <v>0</v>
      </c>
      <c r="Z2548" s="40">
        <f t="shared" si="1260"/>
        <v>0</v>
      </c>
      <c r="AA2548" s="40">
        <f t="shared" si="1261"/>
        <v>0</v>
      </c>
      <c r="AB2548" s="40">
        <f t="shared" si="1262"/>
        <v>0</v>
      </c>
      <c r="AC2548" s="40">
        <f t="shared" si="1263"/>
        <v>0</v>
      </c>
      <c r="AD2548" s="39">
        <f t="shared" si="1264"/>
        <v>0</v>
      </c>
      <c r="AE2548" s="39">
        <f t="shared" si="1265"/>
        <v>0</v>
      </c>
      <c r="AF2548" t="str">
        <f t="shared" si="1266"/>
        <v/>
      </c>
      <c r="AG2548" t="str">
        <f t="shared" si="1267"/>
        <v/>
      </c>
      <c r="AH2548" t="str">
        <f t="shared" si="1268"/>
        <v/>
      </c>
      <c r="AJ2548" s="41" t="str">
        <f t="shared" si="1269"/>
        <v/>
      </c>
      <c r="AK2548" s="42" t="str">
        <f t="shared" si="1270"/>
        <v/>
      </c>
      <c r="AL2548" s="41" t="str">
        <f t="shared" si="1271"/>
        <v/>
      </c>
      <c r="AM2548" s="41" t="str">
        <f t="shared" si="1272"/>
        <v/>
      </c>
      <c r="AN2548" s="41" t="str">
        <f t="shared" si="1273"/>
        <v/>
      </c>
      <c r="AO2548" s="42" t="str">
        <f t="shared" si="1274"/>
        <v/>
      </c>
      <c r="AP2548" s="41" t="str">
        <f t="shared" si="1275"/>
        <v/>
      </c>
      <c r="AQ2548" s="41" t="str">
        <f t="shared" si="1276"/>
        <v/>
      </c>
      <c r="AR2548" s="41" t="str">
        <f>IF($AQ2548="","",COUNTIFS(L_ChaveCob,$AQ2548,L_Ausencia,"&gt;"&amp;$W2548)+COUNTIFS($AQ$4:$AQ2548,$AQ2548,$W$4:$W2548,$W2548))</f>
        <v/>
      </c>
      <c r="AS2548" s="42">
        <f t="shared" si="1277"/>
        <v>0</v>
      </c>
      <c r="AT2548" s="42">
        <f t="shared" si="1278"/>
        <v>0</v>
      </c>
      <c r="AU2548" s="42">
        <f t="shared" si="1279"/>
        <v>0</v>
      </c>
    </row>
    <row r="2549" spans="1:47" x14ac:dyDescent="0.2">
      <c r="A2549" s="35"/>
      <c r="B2549" s="36"/>
      <c r="C2549" s="36"/>
      <c r="D2549" s="36"/>
      <c r="E2549" s="37"/>
      <c r="F2549" s="37"/>
      <c r="G2549" s="36"/>
      <c r="H2549" s="36"/>
      <c r="I2549" s="36"/>
      <c r="J2549" s="36"/>
      <c r="K2549" s="37"/>
      <c r="L2549" s="37"/>
      <c r="M2549" s="37"/>
      <c r="N2549" s="38" t="str">
        <f t="shared" si="1248"/>
        <v/>
      </c>
      <c r="O2549" t="str">
        <f t="shared" si="1249"/>
        <v/>
      </c>
      <c r="P2549" t="str">
        <f t="shared" si="1250"/>
        <v/>
      </c>
      <c r="Q2549" t="str">
        <f t="shared" si="1251"/>
        <v/>
      </c>
      <c r="R2549" t="str">
        <f t="shared" si="1252"/>
        <v/>
      </c>
      <c r="S2549" t="str">
        <f t="shared" si="1253"/>
        <v/>
      </c>
      <c r="T2549" s="39" t="str">
        <f t="shared" si="1254"/>
        <v/>
      </c>
      <c r="U2549" s="40">
        <f t="shared" si="1255"/>
        <v>0</v>
      </c>
      <c r="V2549" s="40">
        <f t="shared" si="1256"/>
        <v>0</v>
      </c>
      <c r="W2549" s="40">
        <f t="shared" si="1257"/>
        <v>0</v>
      </c>
      <c r="X2549" t="str">
        <f t="shared" si="1258"/>
        <v/>
      </c>
      <c r="Y2549" s="40">
        <f t="shared" si="1259"/>
        <v>0</v>
      </c>
      <c r="Z2549" s="40">
        <f t="shared" si="1260"/>
        <v>0</v>
      </c>
      <c r="AA2549" s="40">
        <f t="shared" si="1261"/>
        <v>0</v>
      </c>
      <c r="AB2549" s="40">
        <f t="shared" si="1262"/>
        <v>0</v>
      </c>
      <c r="AC2549" s="40">
        <f t="shared" si="1263"/>
        <v>0</v>
      </c>
      <c r="AD2549" s="39">
        <f t="shared" si="1264"/>
        <v>0</v>
      </c>
      <c r="AE2549" s="39">
        <f t="shared" si="1265"/>
        <v>0</v>
      </c>
      <c r="AF2549" t="str">
        <f t="shared" si="1266"/>
        <v/>
      </c>
      <c r="AG2549" t="str">
        <f t="shared" si="1267"/>
        <v/>
      </c>
      <c r="AH2549" t="str">
        <f t="shared" si="1268"/>
        <v/>
      </c>
      <c r="AJ2549" s="41" t="str">
        <f t="shared" si="1269"/>
        <v/>
      </c>
      <c r="AK2549" s="42" t="str">
        <f t="shared" si="1270"/>
        <v/>
      </c>
      <c r="AL2549" s="41" t="str">
        <f t="shared" si="1271"/>
        <v/>
      </c>
      <c r="AM2549" s="41" t="str">
        <f t="shared" si="1272"/>
        <v/>
      </c>
      <c r="AN2549" s="41" t="str">
        <f t="shared" si="1273"/>
        <v/>
      </c>
      <c r="AO2549" s="42" t="str">
        <f t="shared" si="1274"/>
        <v/>
      </c>
      <c r="AP2549" s="41" t="str">
        <f t="shared" si="1275"/>
        <v/>
      </c>
      <c r="AQ2549" s="41" t="str">
        <f t="shared" si="1276"/>
        <v/>
      </c>
      <c r="AR2549" s="41" t="str">
        <f>IF($AQ2549="","",COUNTIFS(L_ChaveCob,$AQ2549,L_Ausencia,"&gt;"&amp;$W2549)+COUNTIFS($AQ$4:$AQ2549,$AQ2549,$W$4:$W2549,$W2549))</f>
        <v/>
      </c>
      <c r="AS2549" s="42">
        <f t="shared" si="1277"/>
        <v>0</v>
      </c>
      <c r="AT2549" s="42">
        <f t="shared" si="1278"/>
        <v>0</v>
      </c>
      <c r="AU2549" s="42">
        <f t="shared" si="1279"/>
        <v>0</v>
      </c>
    </row>
    <row r="2550" spans="1:47" x14ac:dyDescent="0.2">
      <c r="A2550" s="35"/>
      <c r="B2550" s="36"/>
      <c r="C2550" s="36"/>
      <c r="D2550" s="36"/>
      <c r="E2550" s="37"/>
      <c r="F2550" s="37"/>
      <c r="G2550" s="36"/>
      <c r="H2550" s="36"/>
      <c r="I2550" s="36"/>
      <c r="J2550" s="36"/>
      <c r="K2550" s="37"/>
      <c r="L2550" s="37"/>
      <c r="M2550" s="37"/>
      <c r="N2550" s="38" t="str">
        <f t="shared" si="1248"/>
        <v/>
      </c>
      <c r="O2550" t="str">
        <f t="shared" si="1249"/>
        <v/>
      </c>
      <c r="P2550" t="str">
        <f t="shared" si="1250"/>
        <v/>
      </c>
      <c r="Q2550" t="str">
        <f t="shared" si="1251"/>
        <v/>
      </c>
      <c r="R2550" t="str">
        <f t="shared" si="1252"/>
        <v/>
      </c>
      <c r="S2550" t="str">
        <f t="shared" si="1253"/>
        <v/>
      </c>
      <c r="T2550" s="39" t="str">
        <f t="shared" si="1254"/>
        <v/>
      </c>
      <c r="U2550" s="40">
        <f t="shared" si="1255"/>
        <v>0</v>
      </c>
      <c r="V2550" s="40">
        <f t="shared" si="1256"/>
        <v>0</v>
      </c>
      <c r="W2550" s="40">
        <f t="shared" si="1257"/>
        <v>0</v>
      </c>
      <c r="X2550" t="str">
        <f t="shared" si="1258"/>
        <v/>
      </c>
      <c r="Y2550" s="40">
        <f t="shared" si="1259"/>
        <v>0</v>
      </c>
      <c r="Z2550" s="40">
        <f t="shared" si="1260"/>
        <v>0</v>
      </c>
      <c r="AA2550" s="40">
        <f t="shared" si="1261"/>
        <v>0</v>
      </c>
      <c r="AB2550" s="40">
        <f t="shared" si="1262"/>
        <v>0</v>
      </c>
      <c r="AC2550" s="40">
        <f t="shared" si="1263"/>
        <v>0</v>
      </c>
      <c r="AD2550" s="39">
        <f t="shared" si="1264"/>
        <v>0</v>
      </c>
      <c r="AE2550" s="39">
        <f t="shared" si="1265"/>
        <v>0</v>
      </c>
      <c r="AF2550" t="str">
        <f t="shared" si="1266"/>
        <v/>
      </c>
      <c r="AG2550" t="str">
        <f t="shared" si="1267"/>
        <v/>
      </c>
      <c r="AH2550" t="str">
        <f t="shared" si="1268"/>
        <v/>
      </c>
      <c r="AJ2550" s="41" t="str">
        <f t="shared" si="1269"/>
        <v/>
      </c>
      <c r="AK2550" s="42" t="str">
        <f t="shared" si="1270"/>
        <v/>
      </c>
      <c r="AL2550" s="41" t="str">
        <f t="shared" si="1271"/>
        <v/>
      </c>
      <c r="AM2550" s="41" t="str">
        <f t="shared" si="1272"/>
        <v/>
      </c>
      <c r="AN2550" s="41" t="str">
        <f t="shared" si="1273"/>
        <v/>
      </c>
      <c r="AO2550" s="42" t="str">
        <f t="shared" si="1274"/>
        <v/>
      </c>
      <c r="AP2550" s="41" t="str">
        <f t="shared" si="1275"/>
        <v/>
      </c>
      <c r="AQ2550" s="41" t="str">
        <f t="shared" si="1276"/>
        <v/>
      </c>
      <c r="AR2550" s="41" t="str">
        <f>IF($AQ2550="","",COUNTIFS(L_ChaveCob,$AQ2550,L_Ausencia,"&gt;"&amp;$W2550)+COUNTIFS($AQ$4:$AQ2550,$AQ2550,$W$4:$W2550,$W2550))</f>
        <v/>
      </c>
      <c r="AS2550" s="42">
        <f t="shared" si="1277"/>
        <v>0</v>
      </c>
      <c r="AT2550" s="42">
        <f t="shared" si="1278"/>
        <v>0</v>
      </c>
      <c r="AU2550" s="42">
        <f t="shared" si="1279"/>
        <v>0</v>
      </c>
    </row>
    <row r="2551" spans="1:47" x14ac:dyDescent="0.2">
      <c r="A2551" s="35"/>
      <c r="B2551" s="36"/>
      <c r="C2551" s="36"/>
      <c r="D2551" s="36"/>
      <c r="E2551" s="37"/>
      <c r="F2551" s="37"/>
      <c r="G2551" s="36"/>
      <c r="H2551" s="36"/>
      <c r="I2551" s="36"/>
      <c r="J2551" s="36"/>
      <c r="K2551" s="37"/>
      <c r="L2551" s="37"/>
      <c r="M2551" s="37"/>
      <c r="N2551" s="38" t="str">
        <f t="shared" si="1248"/>
        <v/>
      </c>
      <c r="O2551" t="str">
        <f t="shared" si="1249"/>
        <v/>
      </c>
      <c r="P2551" t="str">
        <f t="shared" si="1250"/>
        <v/>
      </c>
      <c r="Q2551" t="str">
        <f t="shared" si="1251"/>
        <v/>
      </c>
      <c r="R2551" t="str">
        <f t="shared" si="1252"/>
        <v/>
      </c>
      <c r="S2551" t="str">
        <f t="shared" si="1253"/>
        <v/>
      </c>
      <c r="T2551" s="39" t="str">
        <f t="shared" si="1254"/>
        <v/>
      </c>
      <c r="U2551" s="40">
        <f t="shared" si="1255"/>
        <v>0</v>
      </c>
      <c r="V2551" s="40">
        <f t="shared" si="1256"/>
        <v>0</v>
      </c>
      <c r="W2551" s="40">
        <f t="shared" si="1257"/>
        <v>0</v>
      </c>
      <c r="X2551" t="str">
        <f t="shared" si="1258"/>
        <v/>
      </c>
      <c r="Y2551" s="40">
        <f t="shared" si="1259"/>
        <v>0</v>
      </c>
      <c r="Z2551" s="40">
        <f t="shared" si="1260"/>
        <v>0</v>
      </c>
      <c r="AA2551" s="40">
        <f t="shared" si="1261"/>
        <v>0</v>
      </c>
      <c r="AB2551" s="40">
        <f t="shared" si="1262"/>
        <v>0</v>
      </c>
      <c r="AC2551" s="40">
        <f t="shared" si="1263"/>
        <v>0</v>
      </c>
      <c r="AD2551" s="39">
        <f t="shared" si="1264"/>
        <v>0</v>
      </c>
      <c r="AE2551" s="39">
        <f t="shared" si="1265"/>
        <v>0</v>
      </c>
      <c r="AF2551" t="str">
        <f t="shared" si="1266"/>
        <v/>
      </c>
      <c r="AG2551" t="str">
        <f t="shared" si="1267"/>
        <v/>
      </c>
      <c r="AH2551" t="str">
        <f t="shared" si="1268"/>
        <v/>
      </c>
      <c r="AJ2551" s="41" t="str">
        <f t="shared" si="1269"/>
        <v/>
      </c>
      <c r="AK2551" s="42" t="str">
        <f t="shared" si="1270"/>
        <v/>
      </c>
      <c r="AL2551" s="41" t="str">
        <f t="shared" si="1271"/>
        <v/>
      </c>
      <c r="AM2551" s="41" t="str">
        <f t="shared" si="1272"/>
        <v/>
      </c>
      <c r="AN2551" s="41" t="str">
        <f t="shared" si="1273"/>
        <v/>
      </c>
      <c r="AO2551" s="42" t="str">
        <f t="shared" si="1274"/>
        <v/>
      </c>
      <c r="AP2551" s="41" t="str">
        <f t="shared" si="1275"/>
        <v/>
      </c>
      <c r="AQ2551" s="41" t="str">
        <f t="shared" si="1276"/>
        <v/>
      </c>
      <c r="AR2551" s="41" t="str">
        <f>IF($AQ2551="","",COUNTIFS(L_ChaveCob,$AQ2551,L_Ausencia,"&gt;"&amp;$W2551)+COUNTIFS($AQ$4:$AQ2551,$AQ2551,$W$4:$W2551,$W2551))</f>
        <v/>
      </c>
      <c r="AS2551" s="42">
        <f t="shared" si="1277"/>
        <v>0</v>
      </c>
      <c r="AT2551" s="42">
        <f t="shared" si="1278"/>
        <v>0</v>
      </c>
      <c r="AU2551" s="42">
        <f t="shared" si="1279"/>
        <v>0</v>
      </c>
    </row>
    <row r="2552" spans="1:47" x14ac:dyDescent="0.2">
      <c r="A2552" s="35"/>
      <c r="B2552" s="36"/>
      <c r="C2552" s="36"/>
      <c r="D2552" s="36"/>
      <c r="E2552" s="37"/>
      <c r="F2552" s="37"/>
      <c r="G2552" s="36"/>
      <c r="H2552" s="36"/>
      <c r="I2552" s="36"/>
      <c r="J2552" s="36"/>
      <c r="K2552" s="37"/>
      <c r="L2552" s="37"/>
      <c r="M2552" s="37"/>
      <c r="N2552" s="38" t="str">
        <f t="shared" si="1248"/>
        <v/>
      </c>
      <c r="O2552" t="str">
        <f t="shared" si="1249"/>
        <v/>
      </c>
      <c r="P2552" t="str">
        <f t="shared" si="1250"/>
        <v/>
      </c>
      <c r="Q2552" t="str">
        <f t="shared" si="1251"/>
        <v/>
      </c>
      <c r="R2552" t="str">
        <f t="shared" si="1252"/>
        <v/>
      </c>
      <c r="S2552" t="str">
        <f t="shared" si="1253"/>
        <v/>
      </c>
      <c r="T2552" s="39" t="str">
        <f t="shared" si="1254"/>
        <v/>
      </c>
      <c r="U2552" s="40">
        <f t="shared" si="1255"/>
        <v>0</v>
      </c>
      <c r="V2552" s="40">
        <f t="shared" si="1256"/>
        <v>0</v>
      </c>
      <c r="W2552" s="40">
        <f t="shared" si="1257"/>
        <v>0</v>
      </c>
      <c r="X2552" t="str">
        <f t="shared" si="1258"/>
        <v/>
      </c>
      <c r="Y2552" s="40">
        <f t="shared" si="1259"/>
        <v>0</v>
      </c>
      <c r="Z2552" s="40">
        <f t="shared" si="1260"/>
        <v>0</v>
      </c>
      <c r="AA2552" s="40">
        <f t="shared" si="1261"/>
        <v>0</v>
      </c>
      <c r="AB2552" s="40">
        <f t="shared" si="1262"/>
        <v>0</v>
      </c>
      <c r="AC2552" s="40">
        <f t="shared" si="1263"/>
        <v>0</v>
      </c>
      <c r="AD2552" s="39">
        <f t="shared" si="1264"/>
        <v>0</v>
      </c>
      <c r="AE2552" s="39">
        <f t="shared" si="1265"/>
        <v>0</v>
      </c>
      <c r="AF2552" t="str">
        <f t="shared" si="1266"/>
        <v/>
      </c>
      <c r="AG2552" t="str">
        <f t="shared" si="1267"/>
        <v/>
      </c>
      <c r="AH2552" t="str">
        <f t="shared" si="1268"/>
        <v/>
      </c>
      <c r="AJ2552" s="41" t="str">
        <f t="shared" si="1269"/>
        <v/>
      </c>
      <c r="AK2552" s="42" t="str">
        <f t="shared" si="1270"/>
        <v/>
      </c>
      <c r="AL2552" s="41" t="str">
        <f t="shared" si="1271"/>
        <v/>
      </c>
      <c r="AM2552" s="41" t="str">
        <f t="shared" si="1272"/>
        <v/>
      </c>
      <c r="AN2552" s="41" t="str">
        <f t="shared" si="1273"/>
        <v/>
      </c>
      <c r="AO2552" s="42" t="str">
        <f t="shared" si="1274"/>
        <v/>
      </c>
      <c r="AP2552" s="41" t="str">
        <f t="shared" si="1275"/>
        <v/>
      </c>
      <c r="AQ2552" s="41" t="str">
        <f t="shared" si="1276"/>
        <v/>
      </c>
      <c r="AR2552" s="41" t="str">
        <f>IF($AQ2552="","",COUNTIFS(L_ChaveCob,$AQ2552,L_Ausencia,"&gt;"&amp;$W2552)+COUNTIFS($AQ$4:$AQ2552,$AQ2552,$W$4:$W2552,$W2552))</f>
        <v/>
      </c>
      <c r="AS2552" s="42">
        <f t="shared" si="1277"/>
        <v>0</v>
      </c>
      <c r="AT2552" s="42">
        <f t="shared" si="1278"/>
        <v>0</v>
      </c>
      <c r="AU2552" s="42">
        <f t="shared" si="1279"/>
        <v>0</v>
      </c>
    </row>
    <row r="2553" spans="1:47" x14ac:dyDescent="0.2">
      <c r="A2553" s="35"/>
      <c r="B2553" s="36"/>
      <c r="C2553" s="36"/>
      <c r="D2553" s="36"/>
      <c r="E2553" s="37"/>
      <c r="F2553" s="37"/>
      <c r="G2553" s="36"/>
      <c r="H2553" s="36"/>
      <c r="I2553" s="36"/>
      <c r="J2553" s="36"/>
      <c r="K2553" s="37"/>
      <c r="L2553" s="37"/>
      <c r="M2553" s="37"/>
      <c r="N2553" s="38" t="str">
        <f t="shared" ref="N2553:N2616" si="1280">IF($A2553="","",DATE(YEAR($A2553),MONTH($A2553),1))</f>
        <v/>
      </c>
      <c r="O2553" t="str">
        <f t="shared" ref="O2553:O2616" si="1281">IF(TRIM($B2553)="","",IFERROR(INDEX(C_RG,MATCH(TRIM($B2553),C_Nome,0)),"?"))</f>
        <v/>
      </c>
      <c r="P2553" t="str">
        <f t="shared" ref="P2553:P2616" si="1282">IF($A2553="","",IF(TRIM($B2553)="",P_EquipePostoVago,IF($AJ2553="","",INDEX(V_Equipe,$AJ2553))))</f>
        <v/>
      </c>
      <c r="Q2553" t="str">
        <f t="shared" ref="Q2553:Q2616" si="1283">IF($A2553="","",IF(TRIM($B2553)="","Posto Vago",IF($AJ2553="","",INDEX(V_Contrato,$AJ2553))))</f>
        <v/>
      </c>
      <c r="R2553" t="str">
        <f t="shared" ref="R2553:R2616" si="1284">IF($A2553="","",IF(TRIM($B2553)="",$H2553,IF($AJ2553="","",INDEX(V_Funcao,$AJ2553))))</f>
        <v/>
      </c>
      <c r="S2553" t="str">
        <f t="shared" ref="S2553:S2616" si="1285">IF($A2553="","",IF($I2553&lt;&gt;"",$I2553,IF(TRIM($B2553)="","ADM",IF($AJ2553="","",INDEX(V_Turno,$AJ2553)))))</f>
        <v/>
      </c>
      <c r="T2553" s="39" t="str">
        <f t="shared" ref="T2553:T2616" si="1286">IF(OR($A2553="",$R2553=""),"",IFERROR(INDEX(F_Valor,MATCH($R2553&amp;"|"&amp;SUMPRODUCT(MAX((F_Funcao=$R2553)*(F_Ini&lt;=$A2553)*F_Ini)),F_Chave,0)),""))</f>
        <v/>
      </c>
      <c r="U2553" s="40">
        <f t="shared" ref="U2553:U2616" si="1287">IF(OR($A2553="",$S2553=""),0,IFERROR(INDEX(T_Horas,MATCH($S2553,T_Turno,0),WEEKDAY($A2553,2)),0))</f>
        <v>0</v>
      </c>
      <c r="V2553" s="40">
        <f t="shared" ref="V2553:V2616" si="1288">IF($A2553="",0,MAX(IF($F2553&lt;&gt;"",N($F2553),IF($AN2553="Sim",IF($AK2553&lt;&gt;"",$AK2553,$U2553),$U2553-$W2553))-IF($J2553="Situação Atípica - Presente",N($K2553),0),0))</f>
        <v>0</v>
      </c>
      <c r="W2553" s="40">
        <f t="shared" ref="W2553:W2616" si="1289">IF($A2553="",0,IF($E2553&lt;&gt;"",N($E2553),IF($AL2553="Dia inteiro",$U2553,IF($AL2553="Pelo ponto",IF($AK2553="",$U2553,MAX($U2553-$AK2553,0)),IF(AND($AL2553="Leve atraso",$AO2553&lt;&gt;""),IF(AND($AO2553&gt;P_LeveMin,$AO2553&lt;=P_LeveMax),$AO2553,0),0)))))</f>
        <v>0</v>
      </c>
      <c r="X2553" t="str">
        <f t="shared" ref="X2553:X2616" si="1290">IF($A2553="","",IF(OR($Q2553="Ferista",$Q2553=""),"Não",IF(AND($AL2553="Leve atraso",$W2553&gt;0,$A2553&gt;=P_InicioRegras),"Sim",IF(OR($J2553&lt;&gt;"",$K2553&lt;&gt;"",$L2553&lt;&gt;""),"Não",$AM2553))))</f>
        <v/>
      </c>
      <c r="Y2553" s="40">
        <f t="shared" ref="Y2553:Y2616" si="1291">IF($A2553="",0,IF($Q2553="Ferista",0,IF($X2553="Sim",$W2553,0)+N($K2553)))</f>
        <v>0</v>
      </c>
      <c r="Z2553" s="40">
        <f t="shared" ref="Z2553:Z2616" si="1292">IF($X2553="Sim",$AT2553,0)</f>
        <v>0</v>
      </c>
      <c r="AA2553" s="40">
        <f t="shared" ref="AA2553:AA2616" si="1293">IF($AP2553="",0,MIN(MAX($Y2553-$Z2553,0),SUMIFS(CP_Horas,CP_ChaveFalta,$AP2553,CP_Aprov,"Sim")))</f>
        <v>0</v>
      </c>
      <c r="AB2553" s="40">
        <f t="shared" ref="AB2553:AB2616" si="1294">IF($A2553="",0,MIN(MAX($Y2553-$Z2553-$AA2553,0),N($M2553)))</f>
        <v>0</v>
      </c>
      <c r="AC2553" s="40">
        <f t="shared" ref="AC2553:AC2616" si="1295">IF($A2553="",0,MAX($Y2553-$Z2553-$AA2553-$AB2553,0))</f>
        <v>0</v>
      </c>
      <c r="AD2553" s="39">
        <f t="shared" ref="AD2553:AD2616" si="1296">IF(OR($AC2553=0,$T2553=""),0,$AC2553*24*$T2553)</f>
        <v>0</v>
      </c>
      <c r="AE2553" s="39">
        <f t="shared" ref="AE2553:AE2616" si="1297">IF(OR($A2553="",$T2553=""),0,(IF($AF2553="Justificada",$W2553,0)+N($L2553))*24*$T2553)</f>
        <v>0</v>
      </c>
      <c r="AF2553" t="str">
        <f t="shared" ref="AF2553:AF2616" si="1298">IF($A2553="","",IF($J2553&lt;&gt;"","Situação atípica",IF(AND($AL2553="Leve atraso",$W2553&gt;0),"Leve atraso",IFERROR(INDEX(S_Cat,MATCH($C2553,S_Status,0)),"Outros"))))</f>
        <v/>
      </c>
      <c r="AG2553" t="str">
        <f t="shared" ref="AG2553:AG2616" si="1299">IF($A2553="","",TRIM(IF($Z2553&gt;0,"Ferista cobriu "&amp;TEXT($Z2553,"[h]:mm")&amp;"h. ","")&amp;IF($AA2553&gt;0,"Compensado "&amp;TEXT($AA2553,"[h]:mm")&amp;"h por "&amp;IFERROR(INDEX(CP_Quem,MATCH($AP2553,CP_ChaveFalta,0)),"?")&amp;". ","")&amp;IF($AU2553&gt;0,"Compensação aguardando aprovação ("&amp;TEXT($AU2553,"[h]:mm")&amp;"h). ","")&amp;IF($AB2553&gt;0,"Perdoado por acordo "&amp;TEXT($AB2553,"[h]:mm")&amp;"h. ","")&amp;IF(AND($AP2553&lt;&gt;"",COUNTIF(CP_ChaveQuem,$AP2553)&gt;0),"Horas usadas p/ compensar falta de "&amp;INDEX(CP_Falta,MATCH($AP2553,CP_ChaveQuem,0))&amp;" de "&amp;TEXT(INDEX(CP_DataFalta,MATCH($AP2553,CP_ChaveQuem,0)),"dd/mm")&amp;". ","")&amp;IF(AND($Q2553="Ferista",SUMIFS(L_Ferista,L_Data,$A2553,L_Equipe,$P2553)&gt;0),"Como ferista, cobriu "&amp;TEXT(SUMIFS(L_Ferista,L_Data,$A2553,L_Equipe,$P2553),"[h]:mm")&amp;"h de faltas da equipe. ","")&amp;IF($AC2553&gt;0,"DESCONTA "&amp;TEXT($AC2553,"[h]:mm")&amp;"h ("&amp;$AF2553&amp;").","")))</f>
        <v/>
      </c>
      <c r="AH2553" t="str">
        <f t="shared" ref="AH2553:AH2616" si="1300">IF($A2553="","",IF($O2553="?","CADASTRO: funcionário não está no Cadastro",IF(AND($O2553&lt;&gt;"",$AJ2553=""),"CADASTRO: sem vigência (função/turno) nesta data",IF(AND($AP2553&lt;&gt;"",COUNTIF(L_ChavePD,$AP2553)&gt;1),"DUPLICADO: mesma pessoa 2x no dia",IF($A2553&lt;P_InicioRegras,"",IF(AND($C2553="Horas Compensadas",COUNTIF(CP_ChaveQuem,$AP2553)=0),"VINCULAR: registrar na aba Compensações de quem é a falta",IF($AU2553&gt;0,"APROVAR: compensação pendente na aba Compensações",IF(AND($AQ2553&lt;&gt;"",$AS2553&gt;0,$AT2553&lt;$W2553,$AC2553&gt;0),"FERISTA: horas do ferista não cobriram toda a falta",IF(AND($AL2553="Pelo ponto",$AK2553="",$E2553="",$X2553="Sim"),"PONTO: sem ponto nem horas manuais — descontando jornada cheia",IF(AND($AL2553="Leve atraso",$E2553="",N($AO2553)&gt;P_LeveMax),"CLASSIFICAR: ponto mostra atraso &gt; 30 min — trocar o Status",IF($AF2553="Leve atraso","AJUSTAR STATUS: atraso lançado como Horas Trabalhadas",IF(AND(N($K2553)&gt;0,$G2553=""),"OBSERVAÇÃO: desconto extra sem observação",IF(AND($J2553&lt;&gt;"",N($K2553)+N($L2553)&gt;$U2553),"CONFERIR: horas manuais maiores que a jornada","")))))))))))))</f>
        <v/>
      </c>
      <c r="AJ2553" s="41" t="str">
        <f t="shared" ref="AJ2553:AJ2616" si="1301">IF(OR($A2553="",$O2553="",$O2553="?"),"",IFERROR(MATCH($O2553&amp;"|"&amp;SUMPRODUCT(MAX((V_RG=$O2553)*(V_Ini&lt;=$A2553)*V_Ini)),V_Chave,0),""))</f>
        <v/>
      </c>
      <c r="AK2553" s="42" t="str">
        <f t="shared" ref="AK2553:AK2616" si="1302">IF(ISNUMBER(SEARCH(" = ",$D2553)),IFERROR(TIMEVALUE(TRIM(RIGHT($D2553,5))),""),"")</f>
        <v/>
      </c>
      <c r="AL2553" s="41" t="str">
        <f t="shared" ref="AL2553:AL2616" si="1303">IF($C2553="","",IFERROR(INDEX(S_Modo,MATCH($C2553,S_Status,0)),"Não"))</f>
        <v/>
      </c>
      <c r="AM2553" s="41" t="str">
        <f t="shared" ref="AM2553:AM2616" si="1304">IF($C2553="","",IFERROR(INDEX(S_Conta,MATCH($C2553,S_Status,0)),"Não"))</f>
        <v/>
      </c>
      <c r="AN2553" s="41" t="str">
        <f t="shared" ref="AN2553:AN2616" si="1305">IF($C2553="","",IFERROR(INDEX(S_Trab,MATCH($C2553,S_Status,0)),"Não"))</f>
        <v/>
      </c>
      <c r="AO2553" s="42" t="str">
        <f t="shared" ref="AO2553:AO2616" si="1306">IF(OR($A2553="",$AK2553=""),"",$U2553-$AK2553-IF($J2553&lt;&gt;"Situação Atípica - Presente",N($K2553)+N($L2553),0))</f>
        <v/>
      </c>
      <c r="AP2553" s="41" t="str">
        <f t="shared" ref="AP2553:AP2616" si="1307">IF(OR($A2553="",TRIM($B2553)=""),"",TRIM($B2553)&amp;"|"&amp;$A2553)</f>
        <v/>
      </c>
      <c r="AQ2553" s="41" t="str">
        <f t="shared" ref="AQ2553:AQ2616" si="1308">IF(AND(P_CoberturaAuto="Sim",$A2553&lt;&gt;"",$A2553&gt;=P_InicioRegras,$Q2553="Normal / Fixo",$R2553&lt;&gt;"",ISERROR(SEARCH("ENCARREGADO",$R2553)),$AM2553="Sim",$W2553&gt;0),$A2553&amp;"|"&amp;$P2553,"")</f>
        <v/>
      </c>
      <c r="AR2553" s="41" t="str">
        <f>IF($AQ2553="","",COUNTIFS(L_ChaveCob,$AQ2553,L_Ausencia,"&gt;"&amp;$W2553)+COUNTIFS($AQ$4:$AQ2553,$AQ2553,$W$4:$W2553,$W2553))</f>
        <v/>
      </c>
      <c r="AS2553" s="42">
        <f t="shared" ref="AS2553:AS2616" si="1309">IF($AQ2553="",0,SUMIFS(L_Trab,L_Data,$A2553,L_Equipe,$P2553,L_Contrato,"Ferista",L_Status,"&lt;&gt;Remanejamento"))</f>
        <v>0</v>
      </c>
      <c r="AT2553" s="42">
        <f t="shared" ref="AT2553:AT2616" si="1310">IF(OR($AQ2553="",$AS2553=0),0,MAX(MIN($W2553,$AS2553-SUMIFS(L_Ausencia,L_ChaveCob,$AQ2553,L_OrdemCob,"&lt;"&amp;$AR2553)),0))</f>
        <v>0</v>
      </c>
      <c r="AU2553" s="42">
        <f t="shared" ref="AU2553:AU2616" si="1311">IF($AP2553="",0,SUMIFS(CP_Horas,CP_ChaveFalta,$AP2553,CP_Aprov,"&lt;&gt;Sim"))</f>
        <v>0</v>
      </c>
    </row>
    <row r="2554" spans="1:47" x14ac:dyDescent="0.2">
      <c r="A2554" s="35"/>
      <c r="B2554" s="36"/>
      <c r="C2554" s="36"/>
      <c r="D2554" s="36"/>
      <c r="E2554" s="37"/>
      <c r="F2554" s="37"/>
      <c r="G2554" s="36"/>
      <c r="H2554" s="36"/>
      <c r="I2554" s="36"/>
      <c r="J2554" s="36"/>
      <c r="K2554" s="37"/>
      <c r="L2554" s="37"/>
      <c r="M2554" s="37"/>
      <c r="N2554" s="38" t="str">
        <f t="shared" si="1280"/>
        <v/>
      </c>
      <c r="O2554" t="str">
        <f t="shared" si="1281"/>
        <v/>
      </c>
      <c r="P2554" t="str">
        <f t="shared" si="1282"/>
        <v/>
      </c>
      <c r="Q2554" t="str">
        <f t="shared" si="1283"/>
        <v/>
      </c>
      <c r="R2554" t="str">
        <f t="shared" si="1284"/>
        <v/>
      </c>
      <c r="S2554" t="str">
        <f t="shared" si="1285"/>
        <v/>
      </c>
      <c r="T2554" s="39" t="str">
        <f t="shared" si="1286"/>
        <v/>
      </c>
      <c r="U2554" s="40">
        <f t="shared" si="1287"/>
        <v>0</v>
      </c>
      <c r="V2554" s="40">
        <f t="shared" si="1288"/>
        <v>0</v>
      </c>
      <c r="W2554" s="40">
        <f t="shared" si="1289"/>
        <v>0</v>
      </c>
      <c r="X2554" t="str">
        <f t="shared" si="1290"/>
        <v/>
      </c>
      <c r="Y2554" s="40">
        <f t="shared" si="1291"/>
        <v>0</v>
      </c>
      <c r="Z2554" s="40">
        <f t="shared" si="1292"/>
        <v>0</v>
      </c>
      <c r="AA2554" s="40">
        <f t="shared" si="1293"/>
        <v>0</v>
      </c>
      <c r="AB2554" s="40">
        <f t="shared" si="1294"/>
        <v>0</v>
      </c>
      <c r="AC2554" s="40">
        <f t="shared" si="1295"/>
        <v>0</v>
      </c>
      <c r="AD2554" s="39">
        <f t="shared" si="1296"/>
        <v>0</v>
      </c>
      <c r="AE2554" s="39">
        <f t="shared" si="1297"/>
        <v>0</v>
      </c>
      <c r="AF2554" t="str">
        <f t="shared" si="1298"/>
        <v/>
      </c>
      <c r="AG2554" t="str">
        <f t="shared" si="1299"/>
        <v/>
      </c>
      <c r="AH2554" t="str">
        <f t="shared" si="1300"/>
        <v/>
      </c>
      <c r="AJ2554" s="41" t="str">
        <f t="shared" si="1301"/>
        <v/>
      </c>
      <c r="AK2554" s="42" t="str">
        <f t="shared" si="1302"/>
        <v/>
      </c>
      <c r="AL2554" s="41" t="str">
        <f t="shared" si="1303"/>
        <v/>
      </c>
      <c r="AM2554" s="41" t="str">
        <f t="shared" si="1304"/>
        <v/>
      </c>
      <c r="AN2554" s="41" t="str">
        <f t="shared" si="1305"/>
        <v/>
      </c>
      <c r="AO2554" s="42" t="str">
        <f t="shared" si="1306"/>
        <v/>
      </c>
      <c r="AP2554" s="41" t="str">
        <f t="shared" si="1307"/>
        <v/>
      </c>
      <c r="AQ2554" s="41" t="str">
        <f t="shared" si="1308"/>
        <v/>
      </c>
      <c r="AR2554" s="41" t="str">
        <f>IF($AQ2554="","",COUNTIFS(L_ChaveCob,$AQ2554,L_Ausencia,"&gt;"&amp;$W2554)+COUNTIFS($AQ$4:$AQ2554,$AQ2554,$W$4:$W2554,$W2554))</f>
        <v/>
      </c>
      <c r="AS2554" s="42">
        <f t="shared" si="1309"/>
        <v>0</v>
      </c>
      <c r="AT2554" s="42">
        <f t="shared" si="1310"/>
        <v>0</v>
      </c>
      <c r="AU2554" s="42">
        <f t="shared" si="1311"/>
        <v>0</v>
      </c>
    </row>
    <row r="2555" spans="1:47" x14ac:dyDescent="0.2">
      <c r="A2555" s="35"/>
      <c r="B2555" s="36"/>
      <c r="C2555" s="36"/>
      <c r="D2555" s="36"/>
      <c r="E2555" s="37"/>
      <c r="F2555" s="37"/>
      <c r="G2555" s="36"/>
      <c r="H2555" s="36"/>
      <c r="I2555" s="36"/>
      <c r="J2555" s="36"/>
      <c r="K2555" s="37"/>
      <c r="L2555" s="37"/>
      <c r="M2555" s="37"/>
      <c r="N2555" s="38" t="str">
        <f t="shared" si="1280"/>
        <v/>
      </c>
      <c r="O2555" t="str">
        <f t="shared" si="1281"/>
        <v/>
      </c>
      <c r="P2555" t="str">
        <f t="shared" si="1282"/>
        <v/>
      </c>
      <c r="Q2555" t="str">
        <f t="shared" si="1283"/>
        <v/>
      </c>
      <c r="R2555" t="str">
        <f t="shared" si="1284"/>
        <v/>
      </c>
      <c r="S2555" t="str">
        <f t="shared" si="1285"/>
        <v/>
      </c>
      <c r="T2555" s="39" t="str">
        <f t="shared" si="1286"/>
        <v/>
      </c>
      <c r="U2555" s="40">
        <f t="shared" si="1287"/>
        <v>0</v>
      </c>
      <c r="V2555" s="40">
        <f t="shared" si="1288"/>
        <v>0</v>
      </c>
      <c r="W2555" s="40">
        <f t="shared" si="1289"/>
        <v>0</v>
      </c>
      <c r="X2555" t="str">
        <f t="shared" si="1290"/>
        <v/>
      </c>
      <c r="Y2555" s="40">
        <f t="shared" si="1291"/>
        <v>0</v>
      </c>
      <c r="Z2555" s="40">
        <f t="shared" si="1292"/>
        <v>0</v>
      </c>
      <c r="AA2555" s="40">
        <f t="shared" si="1293"/>
        <v>0</v>
      </c>
      <c r="AB2555" s="40">
        <f t="shared" si="1294"/>
        <v>0</v>
      </c>
      <c r="AC2555" s="40">
        <f t="shared" si="1295"/>
        <v>0</v>
      </c>
      <c r="AD2555" s="39">
        <f t="shared" si="1296"/>
        <v>0</v>
      </c>
      <c r="AE2555" s="39">
        <f t="shared" si="1297"/>
        <v>0</v>
      </c>
      <c r="AF2555" t="str">
        <f t="shared" si="1298"/>
        <v/>
      </c>
      <c r="AG2555" t="str">
        <f t="shared" si="1299"/>
        <v/>
      </c>
      <c r="AH2555" t="str">
        <f t="shared" si="1300"/>
        <v/>
      </c>
      <c r="AJ2555" s="41" t="str">
        <f t="shared" si="1301"/>
        <v/>
      </c>
      <c r="AK2555" s="42" t="str">
        <f t="shared" si="1302"/>
        <v/>
      </c>
      <c r="AL2555" s="41" t="str">
        <f t="shared" si="1303"/>
        <v/>
      </c>
      <c r="AM2555" s="41" t="str">
        <f t="shared" si="1304"/>
        <v/>
      </c>
      <c r="AN2555" s="41" t="str">
        <f t="shared" si="1305"/>
        <v/>
      </c>
      <c r="AO2555" s="42" t="str">
        <f t="shared" si="1306"/>
        <v/>
      </c>
      <c r="AP2555" s="41" t="str">
        <f t="shared" si="1307"/>
        <v/>
      </c>
      <c r="AQ2555" s="41" t="str">
        <f t="shared" si="1308"/>
        <v/>
      </c>
      <c r="AR2555" s="41" t="str">
        <f>IF($AQ2555="","",COUNTIFS(L_ChaveCob,$AQ2555,L_Ausencia,"&gt;"&amp;$W2555)+COUNTIFS($AQ$4:$AQ2555,$AQ2555,$W$4:$W2555,$W2555))</f>
        <v/>
      </c>
      <c r="AS2555" s="42">
        <f t="shared" si="1309"/>
        <v>0</v>
      </c>
      <c r="AT2555" s="42">
        <f t="shared" si="1310"/>
        <v>0</v>
      </c>
      <c r="AU2555" s="42">
        <f t="shared" si="1311"/>
        <v>0</v>
      </c>
    </row>
    <row r="2556" spans="1:47" x14ac:dyDescent="0.2">
      <c r="A2556" s="35"/>
      <c r="B2556" s="36"/>
      <c r="C2556" s="36"/>
      <c r="D2556" s="36"/>
      <c r="E2556" s="37"/>
      <c r="F2556" s="37"/>
      <c r="G2556" s="36"/>
      <c r="H2556" s="36"/>
      <c r="I2556" s="36"/>
      <c r="J2556" s="36"/>
      <c r="K2556" s="37"/>
      <c r="L2556" s="37"/>
      <c r="M2556" s="37"/>
      <c r="N2556" s="38" t="str">
        <f t="shared" si="1280"/>
        <v/>
      </c>
      <c r="O2556" t="str">
        <f t="shared" si="1281"/>
        <v/>
      </c>
      <c r="P2556" t="str">
        <f t="shared" si="1282"/>
        <v/>
      </c>
      <c r="Q2556" t="str">
        <f t="shared" si="1283"/>
        <v/>
      </c>
      <c r="R2556" t="str">
        <f t="shared" si="1284"/>
        <v/>
      </c>
      <c r="S2556" t="str">
        <f t="shared" si="1285"/>
        <v/>
      </c>
      <c r="T2556" s="39" t="str">
        <f t="shared" si="1286"/>
        <v/>
      </c>
      <c r="U2556" s="40">
        <f t="shared" si="1287"/>
        <v>0</v>
      </c>
      <c r="V2556" s="40">
        <f t="shared" si="1288"/>
        <v>0</v>
      </c>
      <c r="W2556" s="40">
        <f t="shared" si="1289"/>
        <v>0</v>
      </c>
      <c r="X2556" t="str">
        <f t="shared" si="1290"/>
        <v/>
      </c>
      <c r="Y2556" s="40">
        <f t="shared" si="1291"/>
        <v>0</v>
      </c>
      <c r="Z2556" s="40">
        <f t="shared" si="1292"/>
        <v>0</v>
      </c>
      <c r="AA2556" s="40">
        <f t="shared" si="1293"/>
        <v>0</v>
      </c>
      <c r="AB2556" s="40">
        <f t="shared" si="1294"/>
        <v>0</v>
      </c>
      <c r="AC2556" s="40">
        <f t="shared" si="1295"/>
        <v>0</v>
      </c>
      <c r="AD2556" s="39">
        <f t="shared" si="1296"/>
        <v>0</v>
      </c>
      <c r="AE2556" s="39">
        <f t="shared" si="1297"/>
        <v>0</v>
      </c>
      <c r="AF2556" t="str">
        <f t="shared" si="1298"/>
        <v/>
      </c>
      <c r="AG2556" t="str">
        <f t="shared" si="1299"/>
        <v/>
      </c>
      <c r="AH2556" t="str">
        <f t="shared" si="1300"/>
        <v/>
      </c>
      <c r="AJ2556" s="41" t="str">
        <f t="shared" si="1301"/>
        <v/>
      </c>
      <c r="AK2556" s="42" t="str">
        <f t="shared" si="1302"/>
        <v/>
      </c>
      <c r="AL2556" s="41" t="str">
        <f t="shared" si="1303"/>
        <v/>
      </c>
      <c r="AM2556" s="41" t="str">
        <f t="shared" si="1304"/>
        <v/>
      </c>
      <c r="AN2556" s="41" t="str">
        <f t="shared" si="1305"/>
        <v/>
      </c>
      <c r="AO2556" s="42" t="str">
        <f t="shared" si="1306"/>
        <v/>
      </c>
      <c r="AP2556" s="41" t="str">
        <f t="shared" si="1307"/>
        <v/>
      </c>
      <c r="AQ2556" s="41" t="str">
        <f t="shared" si="1308"/>
        <v/>
      </c>
      <c r="AR2556" s="41" t="str">
        <f>IF($AQ2556="","",COUNTIFS(L_ChaveCob,$AQ2556,L_Ausencia,"&gt;"&amp;$W2556)+COUNTIFS($AQ$4:$AQ2556,$AQ2556,$W$4:$W2556,$W2556))</f>
        <v/>
      </c>
      <c r="AS2556" s="42">
        <f t="shared" si="1309"/>
        <v>0</v>
      </c>
      <c r="AT2556" s="42">
        <f t="shared" si="1310"/>
        <v>0</v>
      </c>
      <c r="AU2556" s="42">
        <f t="shared" si="1311"/>
        <v>0</v>
      </c>
    </row>
    <row r="2557" spans="1:47" x14ac:dyDescent="0.2">
      <c r="A2557" s="35"/>
      <c r="B2557" s="36"/>
      <c r="C2557" s="36"/>
      <c r="D2557" s="36"/>
      <c r="E2557" s="37"/>
      <c r="F2557" s="37"/>
      <c r="G2557" s="36"/>
      <c r="H2557" s="36"/>
      <c r="I2557" s="36"/>
      <c r="J2557" s="36"/>
      <c r="K2557" s="37"/>
      <c r="L2557" s="37"/>
      <c r="M2557" s="37"/>
      <c r="N2557" s="38" t="str">
        <f t="shared" si="1280"/>
        <v/>
      </c>
      <c r="O2557" t="str">
        <f t="shared" si="1281"/>
        <v/>
      </c>
      <c r="P2557" t="str">
        <f t="shared" si="1282"/>
        <v/>
      </c>
      <c r="Q2557" t="str">
        <f t="shared" si="1283"/>
        <v/>
      </c>
      <c r="R2557" t="str">
        <f t="shared" si="1284"/>
        <v/>
      </c>
      <c r="S2557" t="str">
        <f t="shared" si="1285"/>
        <v/>
      </c>
      <c r="T2557" s="39" t="str">
        <f t="shared" si="1286"/>
        <v/>
      </c>
      <c r="U2557" s="40">
        <f t="shared" si="1287"/>
        <v>0</v>
      </c>
      <c r="V2557" s="40">
        <f t="shared" si="1288"/>
        <v>0</v>
      </c>
      <c r="W2557" s="40">
        <f t="shared" si="1289"/>
        <v>0</v>
      </c>
      <c r="X2557" t="str">
        <f t="shared" si="1290"/>
        <v/>
      </c>
      <c r="Y2557" s="40">
        <f t="shared" si="1291"/>
        <v>0</v>
      </c>
      <c r="Z2557" s="40">
        <f t="shared" si="1292"/>
        <v>0</v>
      </c>
      <c r="AA2557" s="40">
        <f t="shared" si="1293"/>
        <v>0</v>
      </c>
      <c r="AB2557" s="40">
        <f t="shared" si="1294"/>
        <v>0</v>
      </c>
      <c r="AC2557" s="40">
        <f t="shared" si="1295"/>
        <v>0</v>
      </c>
      <c r="AD2557" s="39">
        <f t="shared" si="1296"/>
        <v>0</v>
      </c>
      <c r="AE2557" s="39">
        <f t="shared" si="1297"/>
        <v>0</v>
      </c>
      <c r="AF2557" t="str">
        <f t="shared" si="1298"/>
        <v/>
      </c>
      <c r="AG2557" t="str">
        <f t="shared" si="1299"/>
        <v/>
      </c>
      <c r="AH2557" t="str">
        <f t="shared" si="1300"/>
        <v/>
      </c>
      <c r="AJ2557" s="41" t="str">
        <f t="shared" si="1301"/>
        <v/>
      </c>
      <c r="AK2557" s="42" t="str">
        <f t="shared" si="1302"/>
        <v/>
      </c>
      <c r="AL2557" s="41" t="str">
        <f t="shared" si="1303"/>
        <v/>
      </c>
      <c r="AM2557" s="41" t="str">
        <f t="shared" si="1304"/>
        <v/>
      </c>
      <c r="AN2557" s="41" t="str">
        <f t="shared" si="1305"/>
        <v/>
      </c>
      <c r="AO2557" s="42" t="str">
        <f t="shared" si="1306"/>
        <v/>
      </c>
      <c r="AP2557" s="41" t="str">
        <f t="shared" si="1307"/>
        <v/>
      </c>
      <c r="AQ2557" s="41" t="str">
        <f t="shared" si="1308"/>
        <v/>
      </c>
      <c r="AR2557" s="41" t="str">
        <f>IF($AQ2557="","",COUNTIFS(L_ChaveCob,$AQ2557,L_Ausencia,"&gt;"&amp;$W2557)+COUNTIFS($AQ$4:$AQ2557,$AQ2557,$W$4:$W2557,$W2557))</f>
        <v/>
      </c>
      <c r="AS2557" s="42">
        <f t="shared" si="1309"/>
        <v>0</v>
      </c>
      <c r="AT2557" s="42">
        <f t="shared" si="1310"/>
        <v>0</v>
      </c>
      <c r="AU2557" s="42">
        <f t="shared" si="1311"/>
        <v>0</v>
      </c>
    </row>
    <row r="2558" spans="1:47" x14ac:dyDescent="0.2">
      <c r="A2558" s="35"/>
      <c r="B2558" s="36"/>
      <c r="C2558" s="36"/>
      <c r="D2558" s="36"/>
      <c r="E2558" s="37"/>
      <c r="F2558" s="37"/>
      <c r="G2558" s="36"/>
      <c r="H2558" s="36"/>
      <c r="I2558" s="36"/>
      <c r="J2558" s="36"/>
      <c r="K2558" s="37"/>
      <c r="L2558" s="37"/>
      <c r="M2558" s="37"/>
      <c r="N2558" s="38" t="str">
        <f t="shared" si="1280"/>
        <v/>
      </c>
      <c r="O2558" t="str">
        <f t="shared" si="1281"/>
        <v/>
      </c>
      <c r="P2558" t="str">
        <f t="shared" si="1282"/>
        <v/>
      </c>
      <c r="Q2558" t="str">
        <f t="shared" si="1283"/>
        <v/>
      </c>
      <c r="R2558" t="str">
        <f t="shared" si="1284"/>
        <v/>
      </c>
      <c r="S2558" t="str">
        <f t="shared" si="1285"/>
        <v/>
      </c>
      <c r="T2558" s="39" t="str">
        <f t="shared" si="1286"/>
        <v/>
      </c>
      <c r="U2558" s="40">
        <f t="shared" si="1287"/>
        <v>0</v>
      </c>
      <c r="V2558" s="40">
        <f t="shared" si="1288"/>
        <v>0</v>
      </c>
      <c r="W2558" s="40">
        <f t="shared" si="1289"/>
        <v>0</v>
      </c>
      <c r="X2558" t="str">
        <f t="shared" si="1290"/>
        <v/>
      </c>
      <c r="Y2558" s="40">
        <f t="shared" si="1291"/>
        <v>0</v>
      </c>
      <c r="Z2558" s="40">
        <f t="shared" si="1292"/>
        <v>0</v>
      </c>
      <c r="AA2558" s="40">
        <f t="shared" si="1293"/>
        <v>0</v>
      </c>
      <c r="AB2558" s="40">
        <f t="shared" si="1294"/>
        <v>0</v>
      </c>
      <c r="AC2558" s="40">
        <f t="shared" si="1295"/>
        <v>0</v>
      </c>
      <c r="AD2558" s="39">
        <f t="shared" si="1296"/>
        <v>0</v>
      </c>
      <c r="AE2558" s="39">
        <f t="shared" si="1297"/>
        <v>0</v>
      </c>
      <c r="AF2558" t="str">
        <f t="shared" si="1298"/>
        <v/>
      </c>
      <c r="AG2558" t="str">
        <f t="shared" si="1299"/>
        <v/>
      </c>
      <c r="AH2558" t="str">
        <f t="shared" si="1300"/>
        <v/>
      </c>
      <c r="AJ2558" s="41" t="str">
        <f t="shared" si="1301"/>
        <v/>
      </c>
      <c r="AK2558" s="42" t="str">
        <f t="shared" si="1302"/>
        <v/>
      </c>
      <c r="AL2558" s="41" t="str">
        <f t="shared" si="1303"/>
        <v/>
      </c>
      <c r="AM2558" s="41" t="str">
        <f t="shared" si="1304"/>
        <v/>
      </c>
      <c r="AN2558" s="41" t="str">
        <f t="shared" si="1305"/>
        <v/>
      </c>
      <c r="AO2558" s="42" t="str">
        <f t="shared" si="1306"/>
        <v/>
      </c>
      <c r="AP2558" s="41" t="str">
        <f t="shared" si="1307"/>
        <v/>
      </c>
      <c r="AQ2558" s="41" t="str">
        <f t="shared" si="1308"/>
        <v/>
      </c>
      <c r="AR2558" s="41" t="str">
        <f>IF($AQ2558="","",COUNTIFS(L_ChaveCob,$AQ2558,L_Ausencia,"&gt;"&amp;$W2558)+COUNTIFS($AQ$4:$AQ2558,$AQ2558,$W$4:$W2558,$W2558))</f>
        <v/>
      </c>
      <c r="AS2558" s="42">
        <f t="shared" si="1309"/>
        <v>0</v>
      </c>
      <c r="AT2558" s="42">
        <f t="shared" si="1310"/>
        <v>0</v>
      </c>
      <c r="AU2558" s="42">
        <f t="shared" si="1311"/>
        <v>0</v>
      </c>
    </row>
    <row r="2559" spans="1:47" x14ac:dyDescent="0.2">
      <c r="A2559" s="35"/>
      <c r="B2559" s="36"/>
      <c r="C2559" s="36"/>
      <c r="D2559" s="36"/>
      <c r="E2559" s="37"/>
      <c r="F2559" s="37"/>
      <c r="G2559" s="36"/>
      <c r="H2559" s="36"/>
      <c r="I2559" s="36"/>
      <c r="J2559" s="36"/>
      <c r="K2559" s="37"/>
      <c r="L2559" s="37"/>
      <c r="M2559" s="37"/>
      <c r="N2559" s="38" t="str">
        <f t="shared" si="1280"/>
        <v/>
      </c>
      <c r="O2559" t="str">
        <f t="shared" si="1281"/>
        <v/>
      </c>
      <c r="P2559" t="str">
        <f t="shared" si="1282"/>
        <v/>
      </c>
      <c r="Q2559" t="str">
        <f t="shared" si="1283"/>
        <v/>
      </c>
      <c r="R2559" t="str">
        <f t="shared" si="1284"/>
        <v/>
      </c>
      <c r="S2559" t="str">
        <f t="shared" si="1285"/>
        <v/>
      </c>
      <c r="T2559" s="39" t="str">
        <f t="shared" si="1286"/>
        <v/>
      </c>
      <c r="U2559" s="40">
        <f t="shared" si="1287"/>
        <v>0</v>
      </c>
      <c r="V2559" s="40">
        <f t="shared" si="1288"/>
        <v>0</v>
      </c>
      <c r="W2559" s="40">
        <f t="shared" si="1289"/>
        <v>0</v>
      </c>
      <c r="X2559" t="str">
        <f t="shared" si="1290"/>
        <v/>
      </c>
      <c r="Y2559" s="40">
        <f t="shared" si="1291"/>
        <v>0</v>
      </c>
      <c r="Z2559" s="40">
        <f t="shared" si="1292"/>
        <v>0</v>
      </c>
      <c r="AA2559" s="40">
        <f t="shared" si="1293"/>
        <v>0</v>
      </c>
      <c r="AB2559" s="40">
        <f t="shared" si="1294"/>
        <v>0</v>
      </c>
      <c r="AC2559" s="40">
        <f t="shared" si="1295"/>
        <v>0</v>
      </c>
      <c r="AD2559" s="39">
        <f t="shared" si="1296"/>
        <v>0</v>
      </c>
      <c r="AE2559" s="39">
        <f t="shared" si="1297"/>
        <v>0</v>
      </c>
      <c r="AF2559" t="str">
        <f t="shared" si="1298"/>
        <v/>
      </c>
      <c r="AG2559" t="str">
        <f t="shared" si="1299"/>
        <v/>
      </c>
      <c r="AH2559" t="str">
        <f t="shared" si="1300"/>
        <v/>
      </c>
      <c r="AJ2559" s="41" t="str">
        <f t="shared" si="1301"/>
        <v/>
      </c>
      <c r="AK2559" s="42" t="str">
        <f t="shared" si="1302"/>
        <v/>
      </c>
      <c r="AL2559" s="41" t="str">
        <f t="shared" si="1303"/>
        <v/>
      </c>
      <c r="AM2559" s="41" t="str">
        <f t="shared" si="1304"/>
        <v/>
      </c>
      <c r="AN2559" s="41" t="str">
        <f t="shared" si="1305"/>
        <v/>
      </c>
      <c r="AO2559" s="42" t="str">
        <f t="shared" si="1306"/>
        <v/>
      </c>
      <c r="AP2559" s="41" t="str">
        <f t="shared" si="1307"/>
        <v/>
      </c>
      <c r="AQ2559" s="41" t="str">
        <f t="shared" si="1308"/>
        <v/>
      </c>
      <c r="AR2559" s="41" t="str">
        <f>IF($AQ2559="","",COUNTIFS(L_ChaveCob,$AQ2559,L_Ausencia,"&gt;"&amp;$W2559)+COUNTIFS($AQ$4:$AQ2559,$AQ2559,$W$4:$W2559,$W2559))</f>
        <v/>
      </c>
      <c r="AS2559" s="42">
        <f t="shared" si="1309"/>
        <v>0</v>
      </c>
      <c r="AT2559" s="42">
        <f t="shared" si="1310"/>
        <v>0</v>
      </c>
      <c r="AU2559" s="42">
        <f t="shared" si="1311"/>
        <v>0</v>
      </c>
    </row>
    <row r="2560" spans="1:47" x14ac:dyDescent="0.2">
      <c r="A2560" s="35"/>
      <c r="B2560" s="36"/>
      <c r="C2560" s="36"/>
      <c r="D2560" s="36"/>
      <c r="E2560" s="37"/>
      <c r="F2560" s="37"/>
      <c r="G2560" s="36"/>
      <c r="H2560" s="36"/>
      <c r="I2560" s="36"/>
      <c r="J2560" s="36"/>
      <c r="K2560" s="37"/>
      <c r="L2560" s="37"/>
      <c r="M2560" s="37"/>
      <c r="N2560" s="38" t="str">
        <f t="shared" si="1280"/>
        <v/>
      </c>
      <c r="O2560" t="str">
        <f t="shared" si="1281"/>
        <v/>
      </c>
      <c r="P2560" t="str">
        <f t="shared" si="1282"/>
        <v/>
      </c>
      <c r="Q2560" t="str">
        <f t="shared" si="1283"/>
        <v/>
      </c>
      <c r="R2560" t="str">
        <f t="shared" si="1284"/>
        <v/>
      </c>
      <c r="S2560" t="str">
        <f t="shared" si="1285"/>
        <v/>
      </c>
      <c r="T2560" s="39" t="str">
        <f t="shared" si="1286"/>
        <v/>
      </c>
      <c r="U2560" s="40">
        <f t="shared" si="1287"/>
        <v>0</v>
      </c>
      <c r="V2560" s="40">
        <f t="shared" si="1288"/>
        <v>0</v>
      </c>
      <c r="W2560" s="40">
        <f t="shared" si="1289"/>
        <v>0</v>
      </c>
      <c r="X2560" t="str">
        <f t="shared" si="1290"/>
        <v/>
      </c>
      <c r="Y2560" s="40">
        <f t="shared" si="1291"/>
        <v>0</v>
      </c>
      <c r="Z2560" s="40">
        <f t="shared" si="1292"/>
        <v>0</v>
      </c>
      <c r="AA2560" s="40">
        <f t="shared" si="1293"/>
        <v>0</v>
      </c>
      <c r="AB2560" s="40">
        <f t="shared" si="1294"/>
        <v>0</v>
      </c>
      <c r="AC2560" s="40">
        <f t="shared" si="1295"/>
        <v>0</v>
      </c>
      <c r="AD2560" s="39">
        <f t="shared" si="1296"/>
        <v>0</v>
      </c>
      <c r="AE2560" s="39">
        <f t="shared" si="1297"/>
        <v>0</v>
      </c>
      <c r="AF2560" t="str">
        <f t="shared" si="1298"/>
        <v/>
      </c>
      <c r="AG2560" t="str">
        <f t="shared" si="1299"/>
        <v/>
      </c>
      <c r="AH2560" t="str">
        <f t="shared" si="1300"/>
        <v/>
      </c>
      <c r="AJ2560" s="41" t="str">
        <f t="shared" si="1301"/>
        <v/>
      </c>
      <c r="AK2560" s="42" t="str">
        <f t="shared" si="1302"/>
        <v/>
      </c>
      <c r="AL2560" s="41" t="str">
        <f t="shared" si="1303"/>
        <v/>
      </c>
      <c r="AM2560" s="41" t="str">
        <f t="shared" si="1304"/>
        <v/>
      </c>
      <c r="AN2560" s="41" t="str">
        <f t="shared" si="1305"/>
        <v/>
      </c>
      <c r="AO2560" s="42" t="str">
        <f t="shared" si="1306"/>
        <v/>
      </c>
      <c r="AP2560" s="41" t="str">
        <f t="shared" si="1307"/>
        <v/>
      </c>
      <c r="AQ2560" s="41" t="str">
        <f t="shared" si="1308"/>
        <v/>
      </c>
      <c r="AR2560" s="41" t="str">
        <f>IF($AQ2560="","",COUNTIFS(L_ChaveCob,$AQ2560,L_Ausencia,"&gt;"&amp;$W2560)+COUNTIFS($AQ$4:$AQ2560,$AQ2560,$W$4:$W2560,$W2560))</f>
        <v/>
      </c>
      <c r="AS2560" s="42">
        <f t="shared" si="1309"/>
        <v>0</v>
      </c>
      <c r="AT2560" s="42">
        <f t="shared" si="1310"/>
        <v>0</v>
      </c>
      <c r="AU2560" s="42">
        <f t="shared" si="1311"/>
        <v>0</v>
      </c>
    </row>
    <row r="2561" spans="1:47" x14ac:dyDescent="0.2">
      <c r="A2561" s="35"/>
      <c r="B2561" s="36"/>
      <c r="C2561" s="36"/>
      <c r="D2561" s="36"/>
      <c r="E2561" s="37"/>
      <c r="F2561" s="37"/>
      <c r="G2561" s="36"/>
      <c r="H2561" s="36"/>
      <c r="I2561" s="36"/>
      <c r="J2561" s="36"/>
      <c r="K2561" s="37"/>
      <c r="L2561" s="37"/>
      <c r="M2561" s="37"/>
      <c r="N2561" s="38" t="str">
        <f t="shared" si="1280"/>
        <v/>
      </c>
      <c r="O2561" t="str">
        <f t="shared" si="1281"/>
        <v/>
      </c>
      <c r="P2561" t="str">
        <f t="shared" si="1282"/>
        <v/>
      </c>
      <c r="Q2561" t="str">
        <f t="shared" si="1283"/>
        <v/>
      </c>
      <c r="R2561" t="str">
        <f t="shared" si="1284"/>
        <v/>
      </c>
      <c r="S2561" t="str">
        <f t="shared" si="1285"/>
        <v/>
      </c>
      <c r="T2561" s="39" t="str">
        <f t="shared" si="1286"/>
        <v/>
      </c>
      <c r="U2561" s="40">
        <f t="shared" si="1287"/>
        <v>0</v>
      </c>
      <c r="V2561" s="40">
        <f t="shared" si="1288"/>
        <v>0</v>
      </c>
      <c r="W2561" s="40">
        <f t="shared" si="1289"/>
        <v>0</v>
      </c>
      <c r="X2561" t="str">
        <f t="shared" si="1290"/>
        <v/>
      </c>
      <c r="Y2561" s="40">
        <f t="shared" si="1291"/>
        <v>0</v>
      </c>
      <c r="Z2561" s="40">
        <f t="shared" si="1292"/>
        <v>0</v>
      </c>
      <c r="AA2561" s="40">
        <f t="shared" si="1293"/>
        <v>0</v>
      </c>
      <c r="AB2561" s="40">
        <f t="shared" si="1294"/>
        <v>0</v>
      </c>
      <c r="AC2561" s="40">
        <f t="shared" si="1295"/>
        <v>0</v>
      </c>
      <c r="AD2561" s="39">
        <f t="shared" si="1296"/>
        <v>0</v>
      </c>
      <c r="AE2561" s="39">
        <f t="shared" si="1297"/>
        <v>0</v>
      </c>
      <c r="AF2561" t="str">
        <f t="shared" si="1298"/>
        <v/>
      </c>
      <c r="AG2561" t="str">
        <f t="shared" si="1299"/>
        <v/>
      </c>
      <c r="AH2561" t="str">
        <f t="shared" si="1300"/>
        <v/>
      </c>
      <c r="AJ2561" s="41" t="str">
        <f t="shared" si="1301"/>
        <v/>
      </c>
      <c r="AK2561" s="42" t="str">
        <f t="shared" si="1302"/>
        <v/>
      </c>
      <c r="AL2561" s="41" t="str">
        <f t="shared" si="1303"/>
        <v/>
      </c>
      <c r="AM2561" s="41" t="str">
        <f t="shared" si="1304"/>
        <v/>
      </c>
      <c r="AN2561" s="41" t="str">
        <f t="shared" si="1305"/>
        <v/>
      </c>
      <c r="AO2561" s="42" t="str">
        <f t="shared" si="1306"/>
        <v/>
      </c>
      <c r="AP2561" s="41" t="str">
        <f t="shared" si="1307"/>
        <v/>
      </c>
      <c r="AQ2561" s="41" t="str">
        <f t="shared" si="1308"/>
        <v/>
      </c>
      <c r="AR2561" s="41" t="str">
        <f>IF($AQ2561="","",COUNTIFS(L_ChaveCob,$AQ2561,L_Ausencia,"&gt;"&amp;$W2561)+COUNTIFS($AQ$4:$AQ2561,$AQ2561,$W$4:$W2561,$W2561))</f>
        <v/>
      </c>
      <c r="AS2561" s="42">
        <f t="shared" si="1309"/>
        <v>0</v>
      </c>
      <c r="AT2561" s="42">
        <f t="shared" si="1310"/>
        <v>0</v>
      </c>
      <c r="AU2561" s="42">
        <f t="shared" si="1311"/>
        <v>0</v>
      </c>
    </row>
    <row r="2562" spans="1:47" x14ac:dyDescent="0.2">
      <c r="A2562" s="35"/>
      <c r="B2562" s="36"/>
      <c r="C2562" s="36"/>
      <c r="D2562" s="36"/>
      <c r="E2562" s="37"/>
      <c r="F2562" s="37"/>
      <c r="G2562" s="36"/>
      <c r="H2562" s="36"/>
      <c r="I2562" s="36"/>
      <c r="J2562" s="36"/>
      <c r="K2562" s="37"/>
      <c r="L2562" s="37"/>
      <c r="M2562" s="37"/>
      <c r="N2562" s="38" t="str">
        <f t="shared" si="1280"/>
        <v/>
      </c>
      <c r="O2562" t="str">
        <f t="shared" si="1281"/>
        <v/>
      </c>
      <c r="P2562" t="str">
        <f t="shared" si="1282"/>
        <v/>
      </c>
      <c r="Q2562" t="str">
        <f t="shared" si="1283"/>
        <v/>
      </c>
      <c r="R2562" t="str">
        <f t="shared" si="1284"/>
        <v/>
      </c>
      <c r="S2562" t="str">
        <f t="shared" si="1285"/>
        <v/>
      </c>
      <c r="T2562" s="39" t="str">
        <f t="shared" si="1286"/>
        <v/>
      </c>
      <c r="U2562" s="40">
        <f t="shared" si="1287"/>
        <v>0</v>
      </c>
      <c r="V2562" s="40">
        <f t="shared" si="1288"/>
        <v>0</v>
      </c>
      <c r="W2562" s="40">
        <f t="shared" si="1289"/>
        <v>0</v>
      </c>
      <c r="X2562" t="str">
        <f t="shared" si="1290"/>
        <v/>
      </c>
      <c r="Y2562" s="40">
        <f t="shared" si="1291"/>
        <v>0</v>
      </c>
      <c r="Z2562" s="40">
        <f t="shared" si="1292"/>
        <v>0</v>
      </c>
      <c r="AA2562" s="40">
        <f t="shared" si="1293"/>
        <v>0</v>
      </c>
      <c r="AB2562" s="40">
        <f t="shared" si="1294"/>
        <v>0</v>
      </c>
      <c r="AC2562" s="40">
        <f t="shared" si="1295"/>
        <v>0</v>
      </c>
      <c r="AD2562" s="39">
        <f t="shared" si="1296"/>
        <v>0</v>
      </c>
      <c r="AE2562" s="39">
        <f t="shared" si="1297"/>
        <v>0</v>
      </c>
      <c r="AF2562" t="str">
        <f t="shared" si="1298"/>
        <v/>
      </c>
      <c r="AG2562" t="str">
        <f t="shared" si="1299"/>
        <v/>
      </c>
      <c r="AH2562" t="str">
        <f t="shared" si="1300"/>
        <v/>
      </c>
      <c r="AJ2562" s="41" t="str">
        <f t="shared" si="1301"/>
        <v/>
      </c>
      <c r="AK2562" s="42" t="str">
        <f t="shared" si="1302"/>
        <v/>
      </c>
      <c r="AL2562" s="41" t="str">
        <f t="shared" si="1303"/>
        <v/>
      </c>
      <c r="AM2562" s="41" t="str">
        <f t="shared" si="1304"/>
        <v/>
      </c>
      <c r="AN2562" s="41" t="str">
        <f t="shared" si="1305"/>
        <v/>
      </c>
      <c r="AO2562" s="42" t="str">
        <f t="shared" si="1306"/>
        <v/>
      </c>
      <c r="AP2562" s="41" t="str">
        <f t="shared" si="1307"/>
        <v/>
      </c>
      <c r="AQ2562" s="41" t="str">
        <f t="shared" si="1308"/>
        <v/>
      </c>
      <c r="AR2562" s="41" t="str">
        <f>IF($AQ2562="","",COUNTIFS(L_ChaveCob,$AQ2562,L_Ausencia,"&gt;"&amp;$W2562)+COUNTIFS($AQ$4:$AQ2562,$AQ2562,$W$4:$W2562,$W2562))</f>
        <v/>
      </c>
      <c r="AS2562" s="42">
        <f t="shared" si="1309"/>
        <v>0</v>
      </c>
      <c r="AT2562" s="42">
        <f t="shared" si="1310"/>
        <v>0</v>
      </c>
      <c r="AU2562" s="42">
        <f t="shared" si="1311"/>
        <v>0</v>
      </c>
    </row>
    <row r="2563" spans="1:47" x14ac:dyDescent="0.2">
      <c r="A2563" s="35"/>
      <c r="B2563" s="36"/>
      <c r="C2563" s="36"/>
      <c r="D2563" s="36"/>
      <c r="E2563" s="37"/>
      <c r="F2563" s="37"/>
      <c r="G2563" s="36"/>
      <c r="H2563" s="36"/>
      <c r="I2563" s="36"/>
      <c r="J2563" s="36"/>
      <c r="K2563" s="37"/>
      <c r="L2563" s="37"/>
      <c r="M2563" s="37"/>
      <c r="N2563" s="38" t="str">
        <f t="shared" si="1280"/>
        <v/>
      </c>
      <c r="O2563" t="str">
        <f t="shared" si="1281"/>
        <v/>
      </c>
      <c r="P2563" t="str">
        <f t="shared" si="1282"/>
        <v/>
      </c>
      <c r="Q2563" t="str">
        <f t="shared" si="1283"/>
        <v/>
      </c>
      <c r="R2563" t="str">
        <f t="shared" si="1284"/>
        <v/>
      </c>
      <c r="S2563" t="str">
        <f t="shared" si="1285"/>
        <v/>
      </c>
      <c r="T2563" s="39" t="str">
        <f t="shared" si="1286"/>
        <v/>
      </c>
      <c r="U2563" s="40">
        <f t="shared" si="1287"/>
        <v>0</v>
      </c>
      <c r="V2563" s="40">
        <f t="shared" si="1288"/>
        <v>0</v>
      </c>
      <c r="W2563" s="40">
        <f t="shared" si="1289"/>
        <v>0</v>
      </c>
      <c r="X2563" t="str">
        <f t="shared" si="1290"/>
        <v/>
      </c>
      <c r="Y2563" s="40">
        <f t="shared" si="1291"/>
        <v>0</v>
      </c>
      <c r="Z2563" s="40">
        <f t="shared" si="1292"/>
        <v>0</v>
      </c>
      <c r="AA2563" s="40">
        <f t="shared" si="1293"/>
        <v>0</v>
      </c>
      <c r="AB2563" s="40">
        <f t="shared" si="1294"/>
        <v>0</v>
      </c>
      <c r="AC2563" s="40">
        <f t="shared" si="1295"/>
        <v>0</v>
      </c>
      <c r="AD2563" s="39">
        <f t="shared" si="1296"/>
        <v>0</v>
      </c>
      <c r="AE2563" s="39">
        <f t="shared" si="1297"/>
        <v>0</v>
      </c>
      <c r="AF2563" t="str">
        <f t="shared" si="1298"/>
        <v/>
      </c>
      <c r="AG2563" t="str">
        <f t="shared" si="1299"/>
        <v/>
      </c>
      <c r="AH2563" t="str">
        <f t="shared" si="1300"/>
        <v/>
      </c>
      <c r="AJ2563" s="41" t="str">
        <f t="shared" si="1301"/>
        <v/>
      </c>
      <c r="AK2563" s="42" t="str">
        <f t="shared" si="1302"/>
        <v/>
      </c>
      <c r="AL2563" s="41" t="str">
        <f t="shared" si="1303"/>
        <v/>
      </c>
      <c r="AM2563" s="41" t="str">
        <f t="shared" si="1304"/>
        <v/>
      </c>
      <c r="AN2563" s="41" t="str">
        <f t="shared" si="1305"/>
        <v/>
      </c>
      <c r="AO2563" s="42" t="str">
        <f t="shared" si="1306"/>
        <v/>
      </c>
      <c r="AP2563" s="41" t="str">
        <f t="shared" si="1307"/>
        <v/>
      </c>
      <c r="AQ2563" s="41" t="str">
        <f t="shared" si="1308"/>
        <v/>
      </c>
      <c r="AR2563" s="41" t="str">
        <f>IF($AQ2563="","",COUNTIFS(L_ChaveCob,$AQ2563,L_Ausencia,"&gt;"&amp;$W2563)+COUNTIFS($AQ$4:$AQ2563,$AQ2563,$W$4:$W2563,$W2563))</f>
        <v/>
      </c>
      <c r="AS2563" s="42">
        <f t="shared" si="1309"/>
        <v>0</v>
      </c>
      <c r="AT2563" s="42">
        <f t="shared" si="1310"/>
        <v>0</v>
      </c>
      <c r="AU2563" s="42">
        <f t="shared" si="1311"/>
        <v>0</v>
      </c>
    </row>
    <row r="2564" spans="1:47" x14ac:dyDescent="0.2">
      <c r="A2564" s="35"/>
      <c r="B2564" s="36"/>
      <c r="C2564" s="36"/>
      <c r="D2564" s="36"/>
      <c r="E2564" s="37"/>
      <c r="F2564" s="37"/>
      <c r="G2564" s="36"/>
      <c r="H2564" s="36"/>
      <c r="I2564" s="36"/>
      <c r="J2564" s="36"/>
      <c r="K2564" s="37"/>
      <c r="L2564" s="37"/>
      <c r="M2564" s="37"/>
      <c r="N2564" s="38" t="str">
        <f t="shared" si="1280"/>
        <v/>
      </c>
      <c r="O2564" t="str">
        <f t="shared" si="1281"/>
        <v/>
      </c>
      <c r="P2564" t="str">
        <f t="shared" si="1282"/>
        <v/>
      </c>
      <c r="Q2564" t="str">
        <f t="shared" si="1283"/>
        <v/>
      </c>
      <c r="R2564" t="str">
        <f t="shared" si="1284"/>
        <v/>
      </c>
      <c r="S2564" t="str">
        <f t="shared" si="1285"/>
        <v/>
      </c>
      <c r="T2564" s="39" t="str">
        <f t="shared" si="1286"/>
        <v/>
      </c>
      <c r="U2564" s="40">
        <f t="shared" si="1287"/>
        <v>0</v>
      </c>
      <c r="V2564" s="40">
        <f t="shared" si="1288"/>
        <v>0</v>
      </c>
      <c r="W2564" s="40">
        <f t="shared" si="1289"/>
        <v>0</v>
      </c>
      <c r="X2564" t="str">
        <f t="shared" si="1290"/>
        <v/>
      </c>
      <c r="Y2564" s="40">
        <f t="shared" si="1291"/>
        <v>0</v>
      </c>
      <c r="Z2564" s="40">
        <f t="shared" si="1292"/>
        <v>0</v>
      </c>
      <c r="AA2564" s="40">
        <f t="shared" si="1293"/>
        <v>0</v>
      </c>
      <c r="AB2564" s="40">
        <f t="shared" si="1294"/>
        <v>0</v>
      </c>
      <c r="AC2564" s="40">
        <f t="shared" si="1295"/>
        <v>0</v>
      </c>
      <c r="AD2564" s="39">
        <f t="shared" si="1296"/>
        <v>0</v>
      </c>
      <c r="AE2564" s="39">
        <f t="shared" si="1297"/>
        <v>0</v>
      </c>
      <c r="AF2564" t="str">
        <f t="shared" si="1298"/>
        <v/>
      </c>
      <c r="AG2564" t="str">
        <f t="shared" si="1299"/>
        <v/>
      </c>
      <c r="AH2564" t="str">
        <f t="shared" si="1300"/>
        <v/>
      </c>
      <c r="AJ2564" s="41" t="str">
        <f t="shared" si="1301"/>
        <v/>
      </c>
      <c r="AK2564" s="42" t="str">
        <f t="shared" si="1302"/>
        <v/>
      </c>
      <c r="AL2564" s="41" t="str">
        <f t="shared" si="1303"/>
        <v/>
      </c>
      <c r="AM2564" s="41" t="str">
        <f t="shared" si="1304"/>
        <v/>
      </c>
      <c r="AN2564" s="41" t="str">
        <f t="shared" si="1305"/>
        <v/>
      </c>
      <c r="AO2564" s="42" t="str">
        <f t="shared" si="1306"/>
        <v/>
      </c>
      <c r="AP2564" s="41" t="str">
        <f t="shared" si="1307"/>
        <v/>
      </c>
      <c r="AQ2564" s="41" t="str">
        <f t="shared" si="1308"/>
        <v/>
      </c>
      <c r="AR2564" s="41" t="str">
        <f>IF($AQ2564="","",COUNTIFS(L_ChaveCob,$AQ2564,L_Ausencia,"&gt;"&amp;$W2564)+COUNTIFS($AQ$4:$AQ2564,$AQ2564,$W$4:$W2564,$W2564))</f>
        <v/>
      </c>
      <c r="AS2564" s="42">
        <f t="shared" si="1309"/>
        <v>0</v>
      </c>
      <c r="AT2564" s="42">
        <f t="shared" si="1310"/>
        <v>0</v>
      </c>
      <c r="AU2564" s="42">
        <f t="shared" si="1311"/>
        <v>0</v>
      </c>
    </row>
    <row r="2565" spans="1:47" x14ac:dyDescent="0.2">
      <c r="A2565" s="35"/>
      <c r="B2565" s="36"/>
      <c r="C2565" s="36"/>
      <c r="D2565" s="36"/>
      <c r="E2565" s="37"/>
      <c r="F2565" s="37"/>
      <c r="G2565" s="36"/>
      <c r="H2565" s="36"/>
      <c r="I2565" s="36"/>
      <c r="J2565" s="36"/>
      <c r="K2565" s="37"/>
      <c r="L2565" s="37"/>
      <c r="M2565" s="37"/>
      <c r="N2565" s="38" t="str">
        <f t="shared" si="1280"/>
        <v/>
      </c>
      <c r="O2565" t="str">
        <f t="shared" si="1281"/>
        <v/>
      </c>
      <c r="P2565" t="str">
        <f t="shared" si="1282"/>
        <v/>
      </c>
      <c r="Q2565" t="str">
        <f t="shared" si="1283"/>
        <v/>
      </c>
      <c r="R2565" t="str">
        <f t="shared" si="1284"/>
        <v/>
      </c>
      <c r="S2565" t="str">
        <f t="shared" si="1285"/>
        <v/>
      </c>
      <c r="T2565" s="39" t="str">
        <f t="shared" si="1286"/>
        <v/>
      </c>
      <c r="U2565" s="40">
        <f t="shared" si="1287"/>
        <v>0</v>
      </c>
      <c r="V2565" s="40">
        <f t="shared" si="1288"/>
        <v>0</v>
      </c>
      <c r="W2565" s="40">
        <f t="shared" si="1289"/>
        <v>0</v>
      </c>
      <c r="X2565" t="str">
        <f t="shared" si="1290"/>
        <v/>
      </c>
      <c r="Y2565" s="40">
        <f t="shared" si="1291"/>
        <v>0</v>
      </c>
      <c r="Z2565" s="40">
        <f t="shared" si="1292"/>
        <v>0</v>
      </c>
      <c r="AA2565" s="40">
        <f t="shared" si="1293"/>
        <v>0</v>
      </c>
      <c r="AB2565" s="40">
        <f t="shared" si="1294"/>
        <v>0</v>
      </c>
      <c r="AC2565" s="40">
        <f t="shared" si="1295"/>
        <v>0</v>
      </c>
      <c r="AD2565" s="39">
        <f t="shared" si="1296"/>
        <v>0</v>
      </c>
      <c r="AE2565" s="39">
        <f t="shared" si="1297"/>
        <v>0</v>
      </c>
      <c r="AF2565" t="str">
        <f t="shared" si="1298"/>
        <v/>
      </c>
      <c r="AG2565" t="str">
        <f t="shared" si="1299"/>
        <v/>
      </c>
      <c r="AH2565" t="str">
        <f t="shared" si="1300"/>
        <v/>
      </c>
      <c r="AJ2565" s="41" t="str">
        <f t="shared" si="1301"/>
        <v/>
      </c>
      <c r="AK2565" s="42" t="str">
        <f t="shared" si="1302"/>
        <v/>
      </c>
      <c r="AL2565" s="41" t="str">
        <f t="shared" si="1303"/>
        <v/>
      </c>
      <c r="AM2565" s="41" t="str">
        <f t="shared" si="1304"/>
        <v/>
      </c>
      <c r="AN2565" s="41" t="str">
        <f t="shared" si="1305"/>
        <v/>
      </c>
      <c r="AO2565" s="42" t="str">
        <f t="shared" si="1306"/>
        <v/>
      </c>
      <c r="AP2565" s="41" t="str">
        <f t="shared" si="1307"/>
        <v/>
      </c>
      <c r="AQ2565" s="41" t="str">
        <f t="shared" si="1308"/>
        <v/>
      </c>
      <c r="AR2565" s="41" t="str">
        <f>IF($AQ2565="","",COUNTIFS(L_ChaveCob,$AQ2565,L_Ausencia,"&gt;"&amp;$W2565)+COUNTIFS($AQ$4:$AQ2565,$AQ2565,$W$4:$W2565,$W2565))</f>
        <v/>
      </c>
      <c r="AS2565" s="42">
        <f t="shared" si="1309"/>
        <v>0</v>
      </c>
      <c r="AT2565" s="42">
        <f t="shared" si="1310"/>
        <v>0</v>
      </c>
      <c r="AU2565" s="42">
        <f t="shared" si="1311"/>
        <v>0</v>
      </c>
    </row>
    <row r="2566" spans="1:47" x14ac:dyDescent="0.2">
      <c r="A2566" s="35"/>
      <c r="B2566" s="36"/>
      <c r="C2566" s="36"/>
      <c r="D2566" s="36"/>
      <c r="E2566" s="37"/>
      <c r="F2566" s="37"/>
      <c r="G2566" s="36"/>
      <c r="H2566" s="36"/>
      <c r="I2566" s="36"/>
      <c r="J2566" s="36"/>
      <c r="K2566" s="37"/>
      <c r="L2566" s="37"/>
      <c r="M2566" s="37"/>
      <c r="N2566" s="38" t="str">
        <f t="shared" si="1280"/>
        <v/>
      </c>
      <c r="O2566" t="str">
        <f t="shared" si="1281"/>
        <v/>
      </c>
      <c r="P2566" t="str">
        <f t="shared" si="1282"/>
        <v/>
      </c>
      <c r="Q2566" t="str">
        <f t="shared" si="1283"/>
        <v/>
      </c>
      <c r="R2566" t="str">
        <f t="shared" si="1284"/>
        <v/>
      </c>
      <c r="S2566" t="str">
        <f t="shared" si="1285"/>
        <v/>
      </c>
      <c r="T2566" s="39" t="str">
        <f t="shared" si="1286"/>
        <v/>
      </c>
      <c r="U2566" s="40">
        <f t="shared" si="1287"/>
        <v>0</v>
      </c>
      <c r="V2566" s="40">
        <f t="shared" si="1288"/>
        <v>0</v>
      </c>
      <c r="W2566" s="40">
        <f t="shared" si="1289"/>
        <v>0</v>
      </c>
      <c r="X2566" t="str">
        <f t="shared" si="1290"/>
        <v/>
      </c>
      <c r="Y2566" s="40">
        <f t="shared" si="1291"/>
        <v>0</v>
      </c>
      <c r="Z2566" s="40">
        <f t="shared" si="1292"/>
        <v>0</v>
      </c>
      <c r="AA2566" s="40">
        <f t="shared" si="1293"/>
        <v>0</v>
      </c>
      <c r="AB2566" s="40">
        <f t="shared" si="1294"/>
        <v>0</v>
      </c>
      <c r="AC2566" s="40">
        <f t="shared" si="1295"/>
        <v>0</v>
      </c>
      <c r="AD2566" s="39">
        <f t="shared" si="1296"/>
        <v>0</v>
      </c>
      <c r="AE2566" s="39">
        <f t="shared" si="1297"/>
        <v>0</v>
      </c>
      <c r="AF2566" t="str">
        <f t="shared" si="1298"/>
        <v/>
      </c>
      <c r="AG2566" t="str">
        <f t="shared" si="1299"/>
        <v/>
      </c>
      <c r="AH2566" t="str">
        <f t="shared" si="1300"/>
        <v/>
      </c>
      <c r="AJ2566" s="41" t="str">
        <f t="shared" si="1301"/>
        <v/>
      </c>
      <c r="AK2566" s="42" t="str">
        <f t="shared" si="1302"/>
        <v/>
      </c>
      <c r="AL2566" s="41" t="str">
        <f t="shared" si="1303"/>
        <v/>
      </c>
      <c r="AM2566" s="41" t="str">
        <f t="shared" si="1304"/>
        <v/>
      </c>
      <c r="AN2566" s="41" t="str">
        <f t="shared" si="1305"/>
        <v/>
      </c>
      <c r="AO2566" s="42" t="str">
        <f t="shared" si="1306"/>
        <v/>
      </c>
      <c r="AP2566" s="41" t="str">
        <f t="shared" si="1307"/>
        <v/>
      </c>
      <c r="AQ2566" s="41" t="str">
        <f t="shared" si="1308"/>
        <v/>
      </c>
      <c r="AR2566" s="41" t="str">
        <f>IF($AQ2566="","",COUNTIFS(L_ChaveCob,$AQ2566,L_Ausencia,"&gt;"&amp;$W2566)+COUNTIFS($AQ$4:$AQ2566,$AQ2566,$W$4:$W2566,$W2566))</f>
        <v/>
      </c>
      <c r="AS2566" s="42">
        <f t="shared" si="1309"/>
        <v>0</v>
      </c>
      <c r="AT2566" s="42">
        <f t="shared" si="1310"/>
        <v>0</v>
      </c>
      <c r="AU2566" s="42">
        <f t="shared" si="1311"/>
        <v>0</v>
      </c>
    </row>
    <row r="2567" spans="1:47" x14ac:dyDescent="0.2">
      <c r="A2567" s="35"/>
      <c r="B2567" s="36"/>
      <c r="C2567" s="36"/>
      <c r="D2567" s="36"/>
      <c r="E2567" s="37"/>
      <c r="F2567" s="37"/>
      <c r="G2567" s="36"/>
      <c r="H2567" s="36"/>
      <c r="I2567" s="36"/>
      <c r="J2567" s="36"/>
      <c r="K2567" s="37"/>
      <c r="L2567" s="37"/>
      <c r="M2567" s="37"/>
      <c r="N2567" s="38" t="str">
        <f t="shared" si="1280"/>
        <v/>
      </c>
      <c r="O2567" t="str">
        <f t="shared" si="1281"/>
        <v/>
      </c>
      <c r="P2567" t="str">
        <f t="shared" si="1282"/>
        <v/>
      </c>
      <c r="Q2567" t="str">
        <f t="shared" si="1283"/>
        <v/>
      </c>
      <c r="R2567" t="str">
        <f t="shared" si="1284"/>
        <v/>
      </c>
      <c r="S2567" t="str">
        <f t="shared" si="1285"/>
        <v/>
      </c>
      <c r="T2567" s="39" t="str">
        <f t="shared" si="1286"/>
        <v/>
      </c>
      <c r="U2567" s="40">
        <f t="shared" si="1287"/>
        <v>0</v>
      </c>
      <c r="V2567" s="40">
        <f t="shared" si="1288"/>
        <v>0</v>
      </c>
      <c r="W2567" s="40">
        <f t="shared" si="1289"/>
        <v>0</v>
      </c>
      <c r="X2567" t="str">
        <f t="shared" si="1290"/>
        <v/>
      </c>
      <c r="Y2567" s="40">
        <f t="shared" si="1291"/>
        <v>0</v>
      </c>
      <c r="Z2567" s="40">
        <f t="shared" si="1292"/>
        <v>0</v>
      </c>
      <c r="AA2567" s="40">
        <f t="shared" si="1293"/>
        <v>0</v>
      </c>
      <c r="AB2567" s="40">
        <f t="shared" si="1294"/>
        <v>0</v>
      </c>
      <c r="AC2567" s="40">
        <f t="shared" si="1295"/>
        <v>0</v>
      </c>
      <c r="AD2567" s="39">
        <f t="shared" si="1296"/>
        <v>0</v>
      </c>
      <c r="AE2567" s="39">
        <f t="shared" si="1297"/>
        <v>0</v>
      </c>
      <c r="AF2567" t="str">
        <f t="shared" si="1298"/>
        <v/>
      </c>
      <c r="AG2567" t="str">
        <f t="shared" si="1299"/>
        <v/>
      </c>
      <c r="AH2567" t="str">
        <f t="shared" si="1300"/>
        <v/>
      </c>
      <c r="AJ2567" s="41" t="str">
        <f t="shared" si="1301"/>
        <v/>
      </c>
      <c r="AK2567" s="42" t="str">
        <f t="shared" si="1302"/>
        <v/>
      </c>
      <c r="AL2567" s="41" t="str">
        <f t="shared" si="1303"/>
        <v/>
      </c>
      <c r="AM2567" s="41" t="str">
        <f t="shared" si="1304"/>
        <v/>
      </c>
      <c r="AN2567" s="41" t="str">
        <f t="shared" si="1305"/>
        <v/>
      </c>
      <c r="AO2567" s="42" t="str">
        <f t="shared" si="1306"/>
        <v/>
      </c>
      <c r="AP2567" s="41" t="str">
        <f t="shared" si="1307"/>
        <v/>
      </c>
      <c r="AQ2567" s="41" t="str">
        <f t="shared" si="1308"/>
        <v/>
      </c>
      <c r="AR2567" s="41" t="str">
        <f>IF($AQ2567="","",COUNTIFS(L_ChaveCob,$AQ2567,L_Ausencia,"&gt;"&amp;$W2567)+COUNTIFS($AQ$4:$AQ2567,$AQ2567,$W$4:$W2567,$W2567))</f>
        <v/>
      </c>
      <c r="AS2567" s="42">
        <f t="shared" si="1309"/>
        <v>0</v>
      </c>
      <c r="AT2567" s="42">
        <f t="shared" si="1310"/>
        <v>0</v>
      </c>
      <c r="AU2567" s="42">
        <f t="shared" si="1311"/>
        <v>0</v>
      </c>
    </row>
    <row r="2568" spans="1:47" x14ac:dyDescent="0.2">
      <c r="A2568" s="35"/>
      <c r="B2568" s="36"/>
      <c r="C2568" s="36"/>
      <c r="D2568" s="36"/>
      <c r="E2568" s="37"/>
      <c r="F2568" s="37"/>
      <c r="G2568" s="36"/>
      <c r="H2568" s="36"/>
      <c r="I2568" s="36"/>
      <c r="J2568" s="36"/>
      <c r="K2568" s="37"/>
      <c r="L2568" s="37"/>
      <c r="M2568" s="37"/>
      <c r="N2568" s="38" t="str">
        <f t="shared" si="1280"/>
        <v/>
      </c>
      <c r="O2568" t="str">
        <f t="shared" si="1281"/>
        <v/>
      </c>
      <c r="P2568" t="str">
        <f t="shared" si="1282"/>
        <v/>
      </c>
      <c r="Q2568" t="str">
        <f t="shared" si="1283"/>
        <v/>
      </c>
      <c r="R2568" t="str">
        <f t="shared" si="1284"/>
        <v/>
      </c>
      <c r="S2568" t="str">
        <f t="shared" si="1285"/>
        <v/>
      </c>
      <c r="T2568" s="39" t="str">
        <f t="shared" si="1286"/>
        <v/>
      </c>
      <c r="U2568" s="40">
        <f t="shared" si="1287"/>
        <v>0</v>
      </c>
      <c r="V2568" s="40">
        <f t="shared" si="1288"/>
        <v>0</v>
      </c>
      <c r="W2568" s="40">
        <f t="shared" si="1289"/>
        <v>0</v>
      </c>
      <c r="X2568" t="str">
        <f t="shared" si="1290"/>
        <v/>
      </c>
      <c r="Y2568" s="40">
        <f t="shared" si="1291"/>
        <v>0</v>
      </c>
      <c r="Z2568" s="40">
        <f t="shared" si="1292"/>
        <v>0</v>
      </c>
      <c r="AA2568" s="40">
        <f t="shared" si="1293"/>
        <v>0</v>
      </c>
      <c r="AB2568" s="40">
        <f t="shared" si="1294"/>
        <v>0</v>
      </c>
      <c r="AC2568" s="40">
        <f t="shared" si="1295"/>
        <v>0</v>
      </c>
      <c r="AD2568" s="39">
        <f t="shared" si="1296"/>
        <v>0</v>
      </c>
      <c r="AE2568" s="39">
        <f t="shared" si="1297"/>
        <v>0</v>
      </c>
      <c r="AF2568" t="str">
        <f t="shared" si="1298"/>
        <v/>
      </c>
      <c r="AG2568" t="str">
        <f t="shared" si="1299"/>
        <v/>
      </c>
      <c r="AH2568" t="str">
        <f t="shared" si="1300"/>
        <v/>
      </c>
      <c r="AJ2568" s="41" t="str">
        <f t="shared" si="1301"/>
        <v/>
      </c>
      <c r="AK2568" s="42" t="str">
        <f t="shared" si="1302"/>
        <v/>
      </c>
      <c r="AL2568" s="41" t="str">
        <f t="shared" si="1303"/>
        <v/>
      </c>
      <c r="AM2568" s="41" t="str">
        <f t="shared" si="1304"/>
        <v/>
      </c>
      <c r="AN2568" s="41" t="str">
        <f t="shared" si="1305"/>
        <v/>
      </c>
      <c r="AO2568" s="42" t="str">
        <f t="shared" si="1306"/>
        <v/>
      </c>
      <c r="AP2568" s="41" t="str">
        <f t="shared" si="1307"/>
        <v/>
      </c>
      <c r="AQ2568" s="41" t="str">
        <f t="shared" si="1308"/>
        <v/>
      </c>
      <c r="AR2568" s="41" t="str">
        <f>IF($AQ2568="","",COUNTIFS(L_ChaveCob,$AQ2568,L_Ausencia,"&gt;"&amp;$W2568)+COUNTIFS($AQ$4:$AQ2568,$AQ2568,$W$4:$W2568,$W2568))</f>
        <v/>
      </c>
      <c r="AS2568" s="42">
        <f t="shared" si="1309"/>
        <v>0</v>
      </c>
      <c r="AT2568" s="42">
        <f t="shared" si="1310"/>
        <v>0</v>
      </c>
      <c r="AU2568" s="42">
        <f t="shared" si="1311"/>
        <v>0</v>
      </c>
    </row>
    <row r="2569" spans="1:47" x14ac:dyDescent="0.2">
      <c r="A2569" s="35"/>
      <c r="B2569" s="36"/>
      <c r="C2569" s="36"/>
      <c r="D2569" s="36"/>
      <c r="E2569" s="37"/>
      <c r="F2569" s="37"/>
      <c r="G2569" s="36"/>
      <c r="H2569" s="36"/>
      <c r="I2569" s="36"/>
      <c r="J2569" s="36"/>
      <c r="K2569" s="37"/>
      <c r="L2569" s="37"/>
      <c r="M2569" s="37"/>
      <c r="N2569" s="38" t="str">
        <f t="shared" si="1280"/>
        <v/>
      </c>
      <c r="O2569" t="str">
        <f t="shared" si="1281"/>
        <v/>
      </c>
      <c r="P2569" t="str">
        <f t="shared" si="1282"/>
        <v/>
      </c>
      <c r="Q2569" t="str">
        <f t="shared" si="1283"/>
        <v/>
      </c>
      <c r="R2569" t="str">
        <f t="shared" si="1284"/>
        <v/>
      </c>
      <c r="S2569" t="str">
        <f t="shared" si="1285"/>
        <v/>
      </c>
      <c r="T2569" s="39" t="str">
        <f t="shared" si="1286"/>
        <v/>
      </c>
      <c r="U2569" s="40">
        <f t="shared" si="1287"/>
        <v>0</v>
      </c>
      <c r="V2569" s="40">
        <f t="shared" si="1288"/>
        <v>0</v>
      </c>
      <c r="W2569" s="40">
        <f t="shared" si="1289"/>
        <v>0</v>
      </c>
      <c r="X2569" t="str">
        <f t="shared" si="1290"/>
        <v/>
      </c>
      <c r="Y2569" s="40">
        <f t="shared" si="1291"/>
        <v>0</v>
      </c>
      <c r="Z2569" s="40">
        <f t="shared" si="1292"/>
        <v>0</v>
      </c>
      <c r="AA2569" s="40">
        <f t="shared" si="1293"/>
        <v>0</v>
      </c>
      <c r="AB2569" s="40">
        <f t="shared" si="1294"/>
        <v>0</v>
      </c>
      <c r="AC2569" s="40">
        <f t="shared" si="1295"/>
        <v>0</v>
      </c>
      <c r="AD2569" s="39">
        <f t="shared" si="1296"/>
        <v>0</v>
      </c>
      <c r="AE2569" s="39">
        <f t="shared" si="1297"/>
        <v>0</v>
      </c>
      <c r="AF2569" t="str">
        <f t="shared" si="1298"/>
        <v/>
      </c>
      <c r="AG2569" t="str">
        <f t="shared" si="1299"/>
        <v/>
      </c>
      <c r="AH2569" t="str">
        <f t="shared" si="1300"/>
        <v/>
      </c>
      <c r="AJ2569" s="41" t="str">
        <f t="shared" si="1301"/>
        <v/>
      </c>
      <c r="AK2569" s="42" t="str">
        <f t="shared" si="1302"/>
        <v/>
      </c>
      <c r="AL2569" s="41" t="str">
        <f t="shared" si="1303"/>
        <v/>
      </c>
      <c r="AM2569" s="41" t="str">
        <f t="shared" si="1304"/>
        <v/>
      </c>
      <c r="AN2569" s="41" t="str">
        <f t="shared" si="1305"/>
        <v/>
      </c>
      <c r="AO2569" s="42" t="str">
        <f t="shared" si="1306"/>
        <v/>
      </c>
      <c r="AP2569" s="41" t="str">
        <f t="shared" si="1307"/>
        <v/>
      </c>
      <c r="AQ2569" s="41" t="str">
        <f t="shared" si="1308"/>
        <v/>
      </c>
      <c r="AR2569" s="41" t="str">
        <f>IF($AQ2569="","",COUNTIFS(L_ChaveCob,$AQ2569,L_Ausencia,"&gt;"&amp;$W2569)+COUNTIFS($AQ$4:$AQ2569,$AQ2569,$W$4:$W2569,$W2569))</f>
        <v/>
      </c>
      <c r="AS2569" s="42">
        <f t="shared" si="1309"/>
        <v>0</v>
      </c>
      <c r="AT2569" s="42">
        <f t="shared" si="1310"/>
        <v>0</v>
      </c>
      <c r="AU2569" s="42">
        <f t="shared" si="1311"/>
        <v>0</v>
      </c>
    </row>
    <row r="2570" spans="1:47" x14ac:dyDescent="0.2">
      <c r="A2570" s="35"/>
      <c r="B2570" s="36"/>
      <c r="C2570" s="36"/>
      <c r="D2570" s="36"/>
      <c r="E2570" s="37"/>
      <c r="F2570" s="37"/>
      <c r="G2570" s="36"/>
      <c r="H2570" s="36"/>
      <c r="I2570" s="36"/>
      <c r="J2570" s="36"/>
      <c r="K2570" s="37"/>
      <c r="L2570" s="37"/>
      <c r="M2570" s="37"/>
      <c r="N2570" s="38" t="str">
        <f t="shared" si="1280"/>
        <v/>
      </c>
      <c r="O2570" t="str">
        <f t="shared" si="1281"/>
        <v/>
      </c>
      <c r="P2570" t="str">
        <f t="shared" si="1282"/>
        <v/>
      </c>
      <c r="Q2570" t="str">
        <f t="shared" si="1283"/>
        <v/>
      </c>
      <c r="R2570" t="str">
        <f t="shared" si="1284"/>
        <v/>
      </c>
      <c r="S2570" t="str">
        <f t="shared" si="1285"/>
        <v/>
      </c>
      <c r="T2570" s="39" t="str">
        <f t="shared" si="1286"/>
        <v/>
      </c>
      <c r="U2570" s="40">
        <f t="shared" si="1287"/>
        <v>0</v>
      </c>
      <c r="V2570" s="40">
        <f t="shared" si="1288"/>
        <v>0</v>
      </c>
      <c r="W2570" s="40">
        <f t="shared" si="1289"/>
        <v>0</v>
      </c>
      <c r="X2570" t="str">
        <f t="shared" si="1290"/>
        <v/>
      </c>
      <c r="Y2570" s="40">
        <f t="shared" si="1291"/>
        <v>0</v>
      </c>
      <c r="Z2570" s="40">
        <f t="shared" si="1292"/>
        <v>0</v>
      </c>
      <c r="AA2570" s="40">
        <f t="shared" si="1293"/>
        <v>0</v>
      </c>
      <c r="AB2570" s="40">
        <f t="shared" si="1294"/>
        <v>0</v>
      </c>
      <c r="AC2570" s="40">
        <f t="shared" si="1295"/>
        <v>0</v>
      </c>
      <c r="AD2570" s="39">
        <f t="shared" si="1296"/>
        <v>0</v>
      </c>
      <c r="AE2570" s="39">
        <f t="shared" si="1297"/>
        <v>0</v>
      </c>
      <c r="AF2570" t="str">
        <f t="shared" si="1298"/>
        <v/>
      </c>
      <c r="AG2570" t="str">
        <f t="shared" si="1299"/>
        <v/>
      </c>
      <c r="AH2570" t="str">
        <f t="shared" si="1300"/>
        <v/>
      </c>
      <c r="AJ2570" s="41" t="str">
        <f t="shared" si="1301"/>
        <v/>
      </c>
      <c r="AK2570" s="42" t="str">
        <f t="shared" si="1302"/>
        <v/>
      </c>
      <c r="AL2570" s="41" t="str">
        <f t="shared" si="1303"/>
        <v/>
      </c>
      <c r="AM2570" s="41" t="str">
        <f t="shared" si="1304"/>
        <v/>
      </c>
      <c r="AN2570" s="41" t="str">
        <f t="shared" si="1305"/>
        <v/>
      </c>
      <c r="AO2570" s="42" t="str">
        <f t="shared" si="1306"/>
        <v/>
      </c>
      <c r="AP2570" s="41" t="str">
        <f t="shared" si="1307"/>
        <v/>
      </c>
      <c r="AQ2570" s="41" t="str">
        <f t="shared" si="1308"/>
        <v/>
      </c>
      <c r="AR2570" s="41" t="str">
        <f>IF($AQ2570="","",COUNTIFS(L_ChaveCob,$AQ2570,L_Ausencia,"&gt;"&amp;$W2570)+COUNTIFS($AQ$4:$AQ2570,$AQ2570,$W$4:$W2570,$W2570))</f>
        <v/>
      </c>
      <c r="AS2570" s="42">
        <f t="shared" si="1309"/>
        <v>0</v>
      </c>
      <c r="AT2570" s="42">
        <f t="shared" si="1310"/>
        <v>0</v>
      </c>
      <c r="AU2570" s="42">
        <f t="shared" si="1311"/>
        <v>0</v>
      </c>
    </row>
    <row r="2571" spans="1:47" x14ac:dyDescent="0.2">
      <c r="A2571" s="35"/>
      <c r="B2571" s="36"/>
      <c r="C2571" s="36"/>
      <c r="D2571" s="36"/>
      <c r="E2571" s="37"/>
      <c r="F2571" s="37"/>
      <c r="G2571" s="36"/>
      <c r="H2571" s="36"/>
      <c r="I2571" s="36"/>
      <c r="J2571" s="36"/>
      <c r="K2571" s="37"/>
      <c r="L2571" s="37"/>
      <c r="M2571" s="37"/>
      <c r="N2571" s="38" t="str">
        <f t="shared" si="1280"/>
        <v/>
      </c>
      <c r="O2571" t="str">
        <f t="shared" si="1281"/>
        <v/>
      </c>
      <c r="P2571" t="str">
        <f t="shared" si="1282"/>
        <v/>
      </c>
      <c r="Q2571" t="str">
        <f t="shared" si="1283"/>
        <v/>
      </c>
      <c r="R2571" t="str">
        <f t="shared" si="1284"/>
        <v/>
      </c>
      <c r="S2571" t="str">
        <f t="shared" si="1285"/>
        <v/>
      </c>
      <c r="T2571" s="39" t="str">
        <f t="shared" si="1286"/>
        <v/>
      </c>
      <c r="U2571" s="40">
        <f t="shared" si="1287"/>
        <v>0</v>
      </c>
      <c r="V2571" s="40">
        <f t="shared" si="1288"/>
        <v>0</v>
      </c>
      <c r="W2571" s="40">
        <f t="shared" si="1289"/>
        <v>0</v>
      </c>
      <c r="X2571" t="str">
        <f t="shared" si="1290"/>
        <v/>
      </c>
      <c r="Y2571" s="40">
        <f t="shared" si="1291"/>
        <v>0</v>
      </c>
      <c r="Z2571" s="40">
        <f t="shared" si="1292"/>
        <v>0</v>
      </c>
      <c r="AA2571" s="40">
        <f t="shared" si="1293"/>
        <v>0</v>
      </c>
      <c r="AB2571" s="40">
        <f t="shared" si="1294"/>
        <v>0</v>
      </c>
      <c r="AC2571" s="40">
        <f t="shared" si="1295"/>
        <v>0</v>
      </c>
      <c r="AD2571" s="39">
        <f t="shared" si="1296"/>
        <v>0</v>
      </c>
      <c r="AE2571" s="39">
        <f t="shared" si="1297"/>
        <v>0</v>
      </c>
      <c r="AF2571" t="str">
        <f t="shared" si="1298"/>
        <v/>
      </c>
      <c r="AG2571" t="str">
        <f t="shared" si="1299"/>
        <v/>
      </c>
      <c r="AH2571" t="str">
        <f t="shared" si="1300"/>
        <v/>
      </c>
      <c r="AJ2571" s="41" t="str">
        <f t="shared" si="1301"/>
        <v/>
      </c>
      <c r="AK2571" s="42" t="str">
        <f t="shared" si="1302"/>
        <v/>
      </c>
      <c r="AL2571" s="41" t="str">
        <f t="shared" si="1303"/>
        <v/>
      </c>
      <c r="AM2571" s="41" t="str">
        <f t="shared" si="1304"/>
        <v/>
      </c>
      <c r="AN2571" s="41" t="str">
        <f t="shared" si="1305"/>
        <v/>
      </c>
      <c r="AO2571" s="42" t="str">
        <f t="shared" si="1306"/>
        <v/>
      </c>
      <c r="AP2571" s="41" t="str">
        <f t="shared" si="1307"/>
        <v/>
      </c>
      <c r="AQ2571" s="41" t="str">
        <f t="shared" si="1308"/>
        <v/>
      </c>
      <c r="AR2571" s="41" t="str">
        <f>IF($AQ2571="","",COUNTIFS(L_ChaveCob,$AQ2571,L_Ausencia,"&gt;"&amp;$W2571)+COUNTIFS($AQ$4:$AQ2571,$AQ2571,$W$4:$W2571,$W2571))</f>
        <v/>
      </c>
      <c r="AS2571" s="42">
        <f t="shared" si="1309"/>
        <v>0</v>
      </c>
      <c r="AT2571" s="42">
        <f t="shared" si="1310"/>
        <v>0</v>
      </c>
      <c r="AU2571" s="42">
        <f t="shared" si="1311"/>
        <v>0</v>
      </c>
    </row>
    <row r="2572" spans="1:47" x14ac:dyDescent="0.2">
      <c r="A2572" s="35"/>
      <c r="B2572" s="36"/>
      <c r="C2572" s="36"/>
      <c r="D2572" s="36"/>
      <c r="E2572" s="37"/>
      <c r="F2572" s="37"/>
      <c r="G2572" s="36"/>
      <c r="H2572" s="36"/>
      <c r="I2572" s="36"/>
      <c r="J2572" s="36"/>
      <c r="K2572" s="37"/>
      <c r="L2572" s="37"/>
      <c r="M2572" s="37"/>
      <c r="N2572" s="38" t="str">
        <f t="shared" si="1280"/>
        <v/>
      </c>
      <c r="O2572" t="str">
        <f t="shared" si="1281"/>
        <v/>
      </c>
      <c r="P2572" t="str">
        <f t="shared" si="1282"/>
        <v/>
      </c>
      <c r="Q2572" t="str">
        <f t="shared" si="1283"/>
        <v/>
      </c>
      <c r="R2572" t="str">
        <f t="shared" si="1284"/>
        <v/>
      </c>
      <c r="S2572" t="str">
        <f t="shared" si="1285"/>
        <v/>
      </c>
      <c r="T2572" s="39" t="str">
        <f t="shared" si="1286"/>
        <v/>
      </c>
      <c r="U2572" s="40">
        <f t="shared" si="1287"/>
        <v>0</v>
      </c>
      <c r="V2572" s="40">
        <f t="shared" si="1288"/>
        <v>0</v>
      </c>
      <c r="W2572" s="40">
        <f t="shared" si="1289"/>
        <v>0</v>
      </c>
      <c r="X2572" t="str">
        <f t="shared" si="1290"/>
        <v/>
      </c>
      <c r="Y2572" s="40">
        <f t="shared" si="1291"/>
        <v>0</v>
      </c>
      <c r="Z2572" s="40">
        <f t="shared" si="1292"/>
        <v>0</v>
      </c>
      <c r="AA2572" s="40">
        <f t="shared" si="1293"/>
        <v>0</v>
      </c>
      <c r="AB2572" s="40">
        <f t="shared" si="1294"/>
        <v>0</v>
      </c>
      <c r="AC2572" s="40">
        <f t="shared" si="1295"/>
        <v>0</v>
      </c>
      <c r="AD2572" s="39">
        <f t="shared" si="1296"/>
        <v>0</v>
      </c>
      <c r="AE2572" s="39">
        <f t="shared" si="1297"/>
        <v>0</v>
      </c>
      <c r="AF2572" t="str">
        <f t="shared" si="1298"/>
        <v/>
      </c>
      <c r="AG2572" t="str">
        <f t="shared" si="1299"/>
        <v/>
      </c>
      <c r="AH2572" t="str">
        <f t="shared" si="1300"/>
        <v/>
      </c>
      <c r="AJ2572" s="41" t="str">
        <f t="shared" si="1301"/>
        <v/>
      </c>
      <c r="AK2572" s="42" t="str">
        <f t="shared" si="1302"/>
        <v/>
      </c>
      <c r="AL2572" s="41" t="str">
        <f t="shared" si="1303"/>
        <v/>
      </c>
      <c r="AM2572" s="41" t="str">
        <f t="shared" si="1304"/>
        <v/>
      </c>
      <c r="AN2572" s="41" t="str">
        <f t="shared" si="1305"/>
        <v/>
      </c>
      <c r="AO2572" s="42" t="str">
        <f t="shared" si="1306"/>
        <v/>
      </c>
      <c r="AP2572" s="41" t="str">
        <f t="shared" si="1307"/>
        <v/>
      </c>
      <c r="AQ2572" s="41" t="str">
        <f t="shared" si="1308"/>
        <v/>
      </c>
      <c r="AR2572" s="41" t="str">
        <f>IF($AQ2572="","",COUNTIFS(L_ChaveCob,$AQ2572,L_Ausencia,"&gt;"&amp;$W2572)+COUNTIFS($AQ$4:$AQ2572,$AQ2572,$W$4:$W2572,$W2572))</f>
        <v/>
      </c>
      <c r="AS2572" s="42">
        <f t="shared" si="1309"/>
        <v>0</v>
      </c>
      <c r="AT2572" s="42">
        <f t="shared" si="1310"/>
        <v>0</v>
      </c>
      <c r="AU2572" s="42">
        <f t="shared" si="1311"/>
        <v>0</v>
      </c>
    </row>
    <row r="2573" spans="1:47" x14ac:dyDescent="0.2">
      <c r="A2573" s="35"/>
      <c r="B2573" s="36"/>
      <c r="C2573" s="36"/>
      <c r="D2573" s="36"/>
      <c r="E2573" s="37"/>
      <c r="F2573" s="37"/>
      <c r="G2573" s="36"/>
      <c r="H2573" s="36"/>
      <c r="I2573" s="36"/>
      <c r="J2573" s="36"/>
      <c r="K2573" s="37"/>
      <c r="L2573" s="37"/>
      <c r="M2573" s="37"/>
      <c r="N2573" s="38" t="str">
        <f t="shared" si="1280"/>
        <v/>
      </c>
      <c r="O2573" t="str">
        <f t="shared" si="1281"/>
        <v/>
      </c>
      <c r="P2573" t="str">
        <f t="shared" si="1282"/>
        <v/>
      </c>
      <c r="Q2573" t="str">
        <f t="shared" si="1283"/>
        <v/>
      </c>
      <c r="R2573" t="str">
        <f t="shared" si="1284"/>
        <v/>
      </c>
      <c r="S2573" t="str">
        <f t="shared" si="1285"/>
        <v/>
      </c>
      <c r="T2573" s="39" t="str">
        <f t="shared" si="1286"/>
        <v/>
      </c>
      <c r="U2573" s="40">
        <f t="shared" si="1287"/>
        <v>0</v>
      </c>
      <c r="V2573" s="40">
        <f t="shared" si="1288"/>
        <v>0</v>
      </c>
      <c r="W2573" s="40">
        <f t="shared" si="1289"/>
        <v>0</v>
      </c>
      <c r="X2573" t="str">
        <f t="shared" si="1290"/>
        <v/>
      </c>
      <c r="Y2573" s="40">
        <f t="shared" si="1291"/>
        <v>0</v>
      </c>
      <c r="Z2573" s="40">
        <f t="shared" si="1292"/>
        <v>0</v>
      </c>
      <c r="AA2573" s="40">
        <f t="shared" si="1293"/>
        <v>0</v>
      </c>
      <c r="AB2573" s="40">
        <f t="shared" si="1294"/>
        <v>0</v>
      </c>
      <c r="AC2573" s="40">
        <f t="shared" si="1295"/>
        <v>0</v>
      </c>
      <c r="AD2573" s="39">
        <f t="shared" si="1296"/>
        <v>0</v>
      </c>
      <c r="AE2573" s="39">
        <f t="shared" si="1297"/>
        <v>0</v>
      </c>
      <c r="AF2573" t="str">
        <f t="shared" si="1298"/>
        <v/>
      </c>
      <c r="AG2573" t="str">
        <f t="shared" si="1299"/>
        <v/>
      </c>
      <c r="AH2573" t="str">
        <f t="shared" si="1300"/>
        <v/>
      </c>
      <c r="AJ2573" s="41" t="str">
        <f t="shared" si="1301"/>
        <v/>
      </c>
      <c r="AK2573" s="42" t="str">
        <f t="shared" si="1302"/>
        <v/>
      </c>
      <c r="AL2573" s="41" t="str">
        <f t="shared" si="1303"/>
        <v/>
      </c>
      <c r="AM2573" s="41" t="str">
        <f t="shared" si="1304"/>
        <v/>
      </c>
      <c r="AN2573" s="41" t="str">
        <f t="shared" si="1305"/>
        <v/>
      </c>
      <c r="AO2573" s="42" t="str">
        <f t="shared" si="1306"/>
        <v/>
      </c>
      <c r="AP2573" s="41" t="str">
        <f t="shared" si="1307"/>
        <v/>
      </c>
      <c r="AQ2573" s="41" t="str">
        <f t="shared" si="1308"/>
        <v/>
      </c>
      <c r="AR2573" s="41" t="str">
        <f>IF($AQ2573="","",COUNTIFS(L_ChaveCob,$AQ2573,L_Ausencia,"&gt;"&amp;$W2573)+COUNTIFS($AQ$4:$AQ2573,$AQ2573,$W$4:$W2573,$W2573))</f>
        <v/>
      </c>
      <c r="AS2573" s="42">
        <f t="shared" si="1309"/>
        <v>0</v>
      </c>
      <c r="AT2573" s="42">
        <f t="shared" si="1310"/>
        <v>0</v>
      </c>
      <c r="AU2573" s="42">
        <f t="shared" si="1311"/>
        <v>0</v>
      </c>
    </row>
    <row r="2574" spans="1:47" x14ac:dyDescent="0.2">
      <c r="A2574" s="35"/>
      <c r="B2574" s="36"/>
      <c r="C2574" s="36"/>
      <c r="D2574" s="36"/>
      <c r="E2574" s="37"/>
      <c r="F2574" s="37"/>
      <c r="G2574" s="36"/>
      <c r="H2574" s="36"/>
      <c r="I2574" s="36"/>
      <c r="J2574" s="36"/>
      <c r="K2574" s="37"/>
      <c r="L2574" s="37"/>
      <c r="M2574" s="37"/>
      <c r="N2574" s="38" t="str">
        <f t="shared" si="1280"/>
        <v/>
      </c>
      <c r="O2574" t="str">
        <f t="shared" si="1281"/>
        <v/>
      </c>
      <c r="P2574" t="str">
        <f t="shared" si="1282"/>
        <v/>
      </c>
      <c r="Q2574" t="str">
        <f t="shared" si="1283"/>
        <v/>
      </c>
      <c r="R2574" t="str">
        <f t="shared" si="1284"/>
        <v/>
      </c>
      <c r="S2574" t="str">
        <f t="shared" si="1285"/>
        <v/>
      </c>
      <c r="T2574" s="39" t="str">
        <f t="shared" si="1286"/>
        <v/>
      </c>
      <c r="U2574" s="40">
        <f t="shared" si="1287"/>
        <v>0</v>
      </c>
      <c r="V2574" s="40">
        <f t="shared" si="1288"/>
        <v>0</v>
      </c>
      <c r="W2574" s="40">
        <f t="shared" si="1289"/>
        <v>0</v>
      </c>
      <c r="X2574" t="str">
        <f t="shared" si="1290"/>
        <v/>
      </c>
      <c r="Y2574" s="40">
        <f t="shared" si="1291"/>
        <v>0</v>
      </c>
      <c r="Z2574" s="40">
        <f t="shared" si="1292"/>
        <v>0</v>
      </c>
      <c r="AA2574" s="40">
        <f t="shared" si="1293"/>
        <v>0</v>
      </c>
      <c r="AB2574" s="40">
        <f t="shared" si="1294"/>
        <v>0</v>
      </c>
      <c r="AC2574" s="40">
        <f t="shared" si="1295"/>
        <v>0</v>
      </c>
      <c r="AD2574" s="39">
        <f t="shared" si="1296"/>
        <v>0</v>
      </c>
      <c r="AE2574" s="39">
        <f t="shared" si="1297"/>
        <v>0</v>
      </c>
      <c r="AF2574" t="str">
        <f t="shared" si="1298"/>
        <v/>
      </c>
      <c r="AG2574" t="str">
        <f t="shared" si="1299"/>
        <v/>
      </c>
      <c r="AH2574" t="str">
        <f t="shared" si="1300"/>
        <v/>
      </c>
      <c r="AJ2574" s="41" t="str">
        <f t="shared" si="1301"/>
        <v/>
      </c>
      <c r="AK2574" s="42" t="str">
        <f t="shared" si="1302"/>
        <v/>
      </c>
      <c r="AL2574" s="41" t="str">
        <f t="shared" si="1303"/>
        <v/>
      </c>
      <c r="AM2574" s="41" t="str">
        <f t="shared" si="1304"/>
        <v/>
      </c>
      <c r="AN2574" s="41" t="str">
        <f t="shared" si="1305"/>
        <v/>
      </c>
      <c r="AO2574" s="42" t="str">
        <f t="shared" si="1306"/>
        <v/>
      </c>
      <c r="AP2574" s="41" t="str">
        <f t="shared" si="1307"/>
        <v/>
      </c>
      <c r="AQ2574" s="41" t="str">
        <f t="shared" si="1308"/>
        <v/>
      </c>
      <c r="AR2574" s="41" t="str">
        <f>IF($AQ2574="","",COUNTIFS(L_ChaveCob,$AQ2574,L_Ausencia,"&gt;"&amp;$W2574)+COUNTIFS($AQ$4:$AQ2574,$AQ2574,$W$4:$W2574,$W2574))</f>
        <v/>
      </c>
      <c r="AS2574" s="42">
        <f t="shared" si="1309"/>
        <v>0</v>
      </c>
      <c r="AT2574" s="42">
        <f t="shared" si="1310"/>
        <v>0</v>
      </c>
      <c r="AU2574" s="42">
        <f t="shared" si="1311"/>
        <v>0</v>
      </c>
    </row>
    <row r="2575" spans="1:47" x14ac:dyDescent="0.2">
      <c r="A2575" s="35"/>
      <c r="B2575" s="36"/>
      <c r="C2575" s="36"/>
      <c r="D2575" s="36"/>
      <c r="E2575" s="37"/>
      <c r="F2575" s="37"/>
      <c r="G2575" s="36"/>
      <c r="H2575" s="36"/>
      <c r="I2575" s="36"/>
      <c r="J2575" s="36"/>
      <c r="K2575" s="37"/>
      <c r="L2575" s="37"/>
      <c r="M2575" s="37"/>
      <c r="N2575" s="38" t="str">
        <f t="shared" si="1280"/>
        <v/>
      </c>
      <c r="O2575" t="str">
        <f t="shared" si="1281"/>
        <v/>
      </c>
      <c r="P2575" t="str">
        <f t="shared" si="1282"/>
        <v/>
      </c>
      <c r="Q2575" t="str">
        <f t="shared" si="1283"/>
        <v/>
      </c>
      <c r="R2575" t="str">
        <f t="shared" si="1284"/>
        <v/>
      </c>
      <c r="S2575" t="str">
        <f t="shared" si="1285"/>
        <v/>
      </c>
      <c r="T2575" s="39" t="str">
        <f t="shared" si="1286"/>
        <v/>
      </c>
      <c r="U2575" s="40">
        <f t="shared" si="1287"/>
        <v>0</v>
      </c>
      <c r="V2575" s="40">
        <f t="shared" si="1288"/>
        <v>0</v>
      </c>
      <c r="W2575" s="40">
        <f t="shared" si="1289"/>
        <v>0</v>
      </c>
      <c r="X2575" t="str">
        <f t="shared" si="1290"/>
        <v/>
      </c>
      <c r="Y2575" s="40">
        <f t="shared" si="1291"/>
        <v>0</v>
      </c>
      <c r="Z2575" s="40">
        <f t="shared" si="1292"/>
        <v>0</v>
      </c>
      <c r="AA2575" s="40">
        <f t="shared" si="1293"/>
        <v>0</v>
      </c>
      <c r="AB2575" s="40">
        <f t="shared" si="1294"/>
        <v>0</v>
      </c>
      <c r="AC2575" s="40">
        <f t="shared" si="1295"/>
        <v>0</v>
      </c>
      <c r="AD2575" s="39">
        <f t="shared" si="1296"/>
        <v>0</v>
      </c>
      <c r="AE2575" s="39">
        <f t="shared" si="1297"/>
        <v>0</v>
      </c>
      <c r="AF2575" t="str">
        <f t="shared" si="1298"/>
        <v/>
      </c>
      <c r="AG2575" t="str">
        <f t="shared" si="1299"/>
        <v/>
      </c>
      <c r="AH2575" t="str">
        <f t="shared" si="1300"/>
        <v/>
      </c>
      <c r="AJ2575" s="41" t="str">
        <f t="shared" si="1301"/>
        <v/>
      </c>
      <c r="AK2575" s="42" t="str">
        <f t="shared" si="1302"/>
        <v/>
      </c>
      <c r="AL2575" s="41" t="str">
        <f t="shared" si="1303"/>
        <v/>
      </c>
      <c r="AM2575" s="41" t="str">
        <f t="shared" si="1304"/>
        <v/>
      </c>
      <c r="AN2575" s="41" t="str">
        <f t="shared" si="1305"/>
        <v/>
      </c>
      <c r="AO2575" s="42" t="str">
        <f t="shared" si="1306"/>
        <v/>
      </c>
      <c r="AP2575" s="41" t="str">
        <f t="shared" si="1307"/>
        <v/>
      </c>
      <c r="AQ2575" s="41" t="str">
        <f t="shared" si="1308"/>
        <v/>
      </c>
      <c r="AR2575" s="41" t="str">
        <f>IF($AQ2575="","",COUNTIFS(L_ChaveCob,$AQ2575,L_Ausencia,"&gt;"&amp;$W2575)+COUNTIFS($AQ$4:$AQ2575,$AQ2575,$W$4:$W2575,$W2575))</f>
        <v/>
      </c>
      <c r="AS2575" s="42">
        <f t="shared" si="1309"/>
        <v>0</v>
      </c>
      <c r="AT2575" s="42">
        <f t="shared" si="1310"/>
        <v>0</v>
      </c>
      <c r="AU2575" s="42">
        <f t="shared" si="1311"/>
        <v>0</v>
      </c>
    </row>
    <row r="2576" spans="1:47" x14ac:dyDescent="0.2">
      <c r="A2576" s="35"/>
      <c r="B2576" s="36"/>
      <c r="C2576" s="36"/>
      <c r="D2576" s="36"/>
      <c r="E2576" s="37"/>
      <c r="F2576" s="37"/>
      <c r="G2576" s="36"/>
      <c r="H2576" s="36"/>
      <c r="I2576" s="36"/>
      <c r="J2576" s="36"/>
      <c r="K2576" s="37"/>
      <c r="L2576" s="37"/>
      <c r="M2576" s="37"/>
      <c r="N2576" s="38" t="str">
        <f t="shared" si="1280"/>
        <v/>
      </c>
      <c r="O2576" t="str">
        <f t="shared" si="1281"/>
        <v/>
      </c>
      <c r="P2576" t="str">
        <f t="shared" si="1282"/>
        <v/>
      </c>
      <c r="Q2576" t="str">
        <f t="shared" si="1283"/>
        <v/>
      </c>
      <c r="R2576" t="str">
        <f t="shared" si="1284"/>
        <v/>
      </c>
      <c r="S2576" t="str">
        <f t="shared" si="1285"/>
        <v/>
      </c>
      <c r="T2576" s="39" t="str">
        <f t="shared" si="1286"/>
        <v/>
      </c>
      <c r="U2576" s="40">
        <f t="shared" si="1287"/>
        <v>0</v>
      </c>
      <c r="V2576" s="40">
        <f t="shared" si="1288"/>
        <v>0</v>
      </c>
      <c r="W2576" s="40">
        <f t="shared" si="1289"/>
        <v>0</v>
      </c>
      <c r="X2576" t="str">
        <f t="shared" si="1290"/>
        <v/>
      </c>
      <c r="Y2576" s="40">
        <f t="shared" si="1291"/>
        <v>0</v>
      </c>
      <c r="Z2576" s="40">
        <f t="shared" si="1292"/>
        <v>0</v>
      </c>
      <c r="AA2576" s="40">
        <f t="shared" si="1293"/>
        <v>0</v>
      </c>
      <c r="AB2576" s="40">
        <f t="shared" si="1294"/>
        <v>0</v>
      </c>
      <c r="AC2576" s="40">
        <f t="shared" si="1295"/>
        <v>0</v>
      </c>
      <c r="AD2576" s="39">
        <f t="shared" si="1296"/>
        <v>0</v>
      </c>
      <c r="AE2576" s="39">
        <f t="shared" si="1297"/>
        <v>0</v>
      </c>
      <c r="AF2576" t="str">
        <f t="shared" si="1298"/>
        <v/>
      </c>
      <c r="AG2576" t="str">
        <f t="shared" si="1299"/>
        <v/>
      </c>
      <c r="AH2576" t="str">
        <f t="shared" si="1300"/>
        <v/>
      </c>
      <c r="AJ2576" s="41" t="str">
        <f t="shared" si="1301"/>
        <v/>
      </c>
      <c r="AK2576" s="42" t="str">
        <f t="shared" si="1302"/>
        <v/>
      </c>
      <c r="AL2576" s="41" t="str">
        <f t="shared" si="1303"/>
        <v/>
      </c>
      <c r="AM2576" s="41" t="str">
        <f t="shared" si="1304"/>
        <v/>
      </c>
      <c r="AN2576" s="41" t="str">
        <f t="shared" si="1305"/>
        <v/>
      </c>
      <c r="AO2576" s="42" t="str">
        <f t="shared" si="1306"/>
        <v/>
      </c>
      <c r="AP2576" s="41" t="str">
        <f t="shared" si="1307"/>
        <v/>
      </c>
      <c r="AQ2576" s="41" t="str">
        <f t="shared" si="1308"/>
        <v/>
      </c>
      <c r="AR2576" s="41" t="str">
        <f>IF($AQ2576="","",COUNTIFS(L_ChaveCob,$AQ2576,L_Ausencia,"&gt;"&amp;$W2576)+COUNTIFS($AQ$4:$AQ2576,$AQ2576,$W$4:$W2576,$W2576))</f>
        <v/>
      </c>
      <c r="AS2576" s="42">
        <f t="shared" si="1309"/>
        <v>0</v>
      </c>
      <c r="AT2576" s="42">
        <f t="shared" si="1310"/>
        <v>0</v>
      </c>
      <c r="AU2576" s="42">
        <f t="shared" si="1311"/>
        <v>0</v>
      </c>
    </row>
    <row r="2577" spans="1:47" x14ac:dyDescent="0.2">
      <c r="A2577" s="35"/>
      <c r="B2577" s="36"/>
      <c r="C2577" s="36"/>
      <c r="D2577" s="36"/>
      <c r="E2577" s="37"/>
      <c r="F2577" s="37"/>
      <c r="G2577" s="36"/>
      <c r="H2577" s="36"/>
      <c r="I2577" s="36"/>
      <c r="J2577" s="36"/>
      <c r="K2577" s="37"/>
      <c r="L2577" s="37"/>
      <c r="M2577" s="37"/>
      <c r="N2577" s="38" t="str">
        <f t="shared" si="1280"/>
        <v/>
      </c>
      <c r="O2577" t="str">
        <f t="shared" si="1281"/>
        <v/>
      </c>
      <c r="P2577" t="str">
        <f t="shared" si="1282"/>
        <v/>
      </c>
      <c r="Q2577" t="str">
        <f t="shared" si="1283"/>
        <v/>
      </c>
      <c r="R2577" t="str">
        <f t="shared" si="1284"/>
        <v/>
      </c>
      <c r="S2577" t="str">
        <f t="shared" si="1285"/>
        <v/>
      </c>
      <c r="T2577" s="39" t="str">
        <f t="shared" si="1286"/>
        <v/>
      </c>
      <c r="U2577" s="40">
        <f t="shared" si="1287"/>
        <v>0</v>
      </c>
      <c r="V2577" s="40">
        <f t="shared" si="1288"/>
        <v>0</v>
      </c>
      <c r="W2577" s="40">
        <f t="shared" si="1289"/>
        <v>0</v>
      </c>
      <c r="X2577" t="str">
        <f t="shared" si="1290"/>
        <v/>
      </c>
      <c r="Y2577" s="40">
        <f t="shared" si="1291"/>
        <v>0</v>
      </c>
      <c r="Z2577" s="40">
        <f t="shared" si="1292"/>
        <v>0</v>
      </c>
      <c r="AA2577" s="40">
        <f t="shared" si="1293"/>
        <v>0</v>
      </c>
      <c r="AB2577" s="40">
        <f t="shared" si="1294"/>
        <v>0</v>
      </c>
      <c r="AC2577" s="40">
        <f t="shared" si="1295"/>
        <v>0</v>
      </c>
      <c r="AD2577" s="39">
        <f t="shared" si="1296"/>
        <v>0</v>
      </c>
      <c r="AE2577" s="39">
        <f t="shared" si="1297"/>
        <v>0</v>
      </c>
      <c r="AF2577" t="str">
        <f t="shared" si="1298"/>
        <v/>
      </c>
      <c r="AG2577" t="str">
        <f t="shared" si="1299"/>
        <v/>
      </c>
      <c r="AH2577" t="str">
        <f t="shared" si="1300"/>
        <v/>
      </c>
      <c r="AJ2577" s="41" t="str">
        <f t="shared" si="1301"/>
        <v/>
      </c>
      <c r="AK2577" s="42" t="str">
        <f t="shared" si="1302"/>
        <v/>
      </c>
      <c r="AL2577" s="41" t="str">
        <f t="shared" si="1303"/>
        <v/>
      </c>
      <c r="AM2577" s="41" t="str">
        <f t="shared" si="1304"/>
        <v/>
      </c>
      <c r="AN2577" s="41" t="str">
        <f t="shared" si="1305"/>
        <v/>
      </c>
      <c r="AO2577" s="42" t="str">
        <f t="shared" si="1306"/>
        <v/>
      </c>
      <c r="AP2577" s="41" t="str">
        <f t="shared" si="1307"/>
        <v/>
      </c>
      <c r="AQ2577" s="41" t="str">
        <f t="shared" si="1308"/>
        <v/>
      </c>
      <c r="AR2577" s="41" t="str">
        <f>IF($AQ2577="","",COUNTIFS(L_ChaveCob,$AQ2577,L_Ausencia,"&gt;"&amp;$W2577)+COUNTIFS($AQ$4:$AQ2577,$AQ2577,$W$4:$W2577,$W2577))</f>
        <v/>
      </c>
      <c r="AS2577" s="42">
        <f t="shared" si="1309"/>
        <v>0</v>
      </c>
      <c r="AT2577" s="42">
        <f t="shared" si="1310"/>
        <v>0</v>
      </c>
      <c r="AU2577" s="42">
        <f t="shared" si="1311"/>
        <v>0</v>
      </c>
    </row>
    <row r="2578" spans="1:47" x14ac:dyDescent="0.2">
      <c r="A2578" s="35"/>
      <c r="B2578" s="36"/>
      <c r="C2578" s="36"/>
      <c r="D2578" s="36"/>
      <c r="E2578" s="37"/>
      <c r="F2578" s="37"/>
      <c r="G2578" s="36"/>
      <c r="H2578" s="36"/>
      <c r="I2578" s="36"/>
      <c r="J2578" s="36"/>
      <c r="K2578" s="37"/>
      <c r="L2578" s="37"/>
      <c r="M2578" s="37"/>
      <c r="N2578" s="38" t="str">
        <f t="shared" si="1280"/>
        <v/>
      </c>
      <c r="O2578" t="str">
        <f t="shared" si="1281"/>
        <v/>
      </c>
      <c r="P2578" t="str">
        <f t="shared" si="1282"/>
        <v/>
      </c>
      <c r="Q2578" t="str">
        <f t="shared" si="1283"/>
        <v/>
      </c>
      <c r="R2578" t="str">
        <f t="shared" si="1284"/>
        <v/>
      </c>
      <c r="S2578" t="str">
        <f t="shared" si="1285"/>
        <v/>
      </c>
      <c r="T2578" s="39" t="str">
        <f t="shared" si="1286"/>
        <v/>
      </c>
      <c r="U2578" s="40">
        <f t="shared" si="1287"/>
        <v>0</v>
      </c>
      <c r="V2578" s="40">
        <f t="shared" si="1288"/>
        <v>0</v>
      </c>
      <c r="W2578" s="40">
        <f t="shared" si="1289"/>
        <v>0</v>
      </c>
      <c r="X2578" t="str">
        <f t="shared" si="1290"/>
        <v/>
      </c>
      <c r="Y2578" s="40">
        <f t="shared" si="1291"/>
        <v>0</v>
      </c>
      <c r="Z2578" s="40">
        <f t="shared" si="1292"/>
        <v>0</v>
      </c>
      <c r="AA2578" s="40">
        <f t="shared" si="1293"/>
        <v>0</v>
      </c>
      <c r="AB2578" s="40">
        <f t="shared" si="1294"/>
        <v>0</v>
      </c>
      <c r="AC2578" s="40">
        <f t="shared" si="1295"/>
        <v>0</v>
      </c>
      <c r="AD2578" s="39">
        <f t="shared" si="1296"/>
        <v>0</v>
      </c>
      <c r="AE2578" s="39">
        <f t="shared" si="1297"/>
        <v>0</v>
      </c>
      <c r="AF2578" t="str">
        <f t="shared" si="1298"/>
        <v/>
      </c>
      <c r="AG2578" t="str">
        <f t="shared" si="1299"/>
        <v/>
      </c>
      <c r="AH2578" t="str">
        <f t="shared" si="1300"/>
        <v/>
      </c>
      <c r="AJ2578" s="41" t="str">
        <f t="shared" si="1301"/>
        <v/>
      </c>
      <c r="AK2578" s="42" t="str">
        <f t="shared" si="1302"/>
        <v/>
      </c>
      <c r="AL2578" s="41" t="str">
        <f t="shared" si="1303"/>
        <v/>
      </c>
      <c r="AM2578" s="41" t="str">
        <f t="shared" si="1304"/>
        <v/>
      </c>
      <c r="AN2578" s="41" t="str">
        <f t="shared" si="1305"/>
        <v/>
      </c>
      <c r="AO2578" s="42" t="str">
        <f t="shared" si="1306"/>
        <v/>
      </c>
      <c r="AP2578" s="41" t="str">
        <f t="shared" si="1307"/>
        <v/>
      </c>
      <c r="AQ2578" s="41" t="str">
        <f t="shared" si="1308"/>
        <v/>
      </c>
      <c r="AR2578" s="41" t="str">
        <f>IF($AQ2578="","",COUNTIFS(L_ChaveCob,$AQ2578,L_Ausencia,"&gt;"&amp;$W2578)+COUNTIFS($AQ$4:$AQ2578,$AQ2578,$W$4:$W2578,$W2578))</f>
        <v/>
      </c>
      <c r="AS2578" s="42">
        <f t="shared" si="1309"/>
        <v>0</v>
      </c>
      <c r="AT2578" s="42">
        <f t="shared" si="1310"/>
        <v>0</v>
      </c>
      <c r="AU2578" s="42">
        <f t="shared" si="1311"/>
        <v>0</v>
      </c>
    </row>
    <row r="2579" spans="1:47" x14ac:dyDescent="0.2">
      <c r="A2579" s="35"/>
      <c r="B2579" s="36"/>
      <c r="C2579" s="36"/>
      <c r="D2579" s="36"/>
      <c r="E2579" s="37"/>
      <c r="F2579" s="37"/>
      <c r="G2579" s="36"/>
      <c r="H2579" s="36"/>
      <c r="I2579" s="36"/>
      <c r="J2579" s="36"/>
      <c r="K2579" s="37"/>
      <c r="L2579" s="37"/>
      <c r="M2579" s="37"/>
      <c r="N2579" s="38" t="str">
        <f t="shared" si="1280"/>
        <v/>
      </c>
      <c r="O2579" t="str">
        <f t="shared" si="1281"/>
        <v/>
      </c>
      <c r="P2579" t="str">
        <f t="shared" si="1282"/>
        <v/>
      </c>
      <c r="Q2579" t="str">
        <f t="shared" si="1283"/>
        <v/>
      </c>
      <c r="R2579" t="str">
        <f t="shared" si="1284"/>
        <v/>
      </c>
      <c r="S2579" t="str">
        <f t="shared" si="1285"/>
        <v/>
      </c>
      <c r="T2579" s="39" t="str">
        <f t="shared" si="1286"/>
        <v/>
      </c>
      <c r="U2579" s="40">
        <f t="shared" si="1287"/>
        <v>0</v>
      </c>
      <c r="V2579" s="40">
        <f t="shared" si="1288"/>
        <v>0</v>
      </c>
      <c r="W2579" s="40">
        <f t="shared" si="1289"/>
        <v>0</v>
      </c>
      <c r="X2579" t="str">
        <f t="shared" si="1290"/>
        <v/>
      </c>
      <c r="Y2579" s="40">
        <f t="shared" si="1291"/>
        <v>0</v>
      </c>
      <c r="Z2579" s="40">
        <f t="shared" si="1292"/>
        <v>0</v>
      </c>
      <c r="AA2579" s="40">
        <f t="shared" si="1293"/>
        <v>0</v>
      </c>
      <c r="AB2579" s="40">
        <f t="shared" si="1294"/>
        <v>0</v>
      </c>
      <c r="AC2579" s="40">
        <f t="shared" si="1295"/>
        <v>0</v>
      </c>
      <c r="AD2579" s="39">
        <f t="shared" si="1296"/>
        <v>0</v>
      </c>
      <c r="AE2579" s="39">
        <f t="shared" si="1297"/>
        <v>0</v>
      </c>
      <c r="AF2579" t="str">
        <f t="shared" si="1298"/>
        <v/>
      </c>
      <c r="AG2579" t="str">
        <f t="shared" si="1299"/>
        <v/>
      </c>
      <c r="AH2579" t="str">
        <f t="shared" si="1300"/>
        <v/>
      </c>
      <c r="AJ2579" s="41" t="str">
        <f t="shared" si="1301"/>
        <v/>
      </c>
      <c r="AK2579" s="42" t="str">
        <f t="shared" si="1302"/>
        <v/>
      </c>
      <c r="AL2579" s="41" t="str">
        <f t="shared" si="1303"/>
        <v/>
      </c>
      <c r="AM2579" s="41" t="str">
        <f t="shared" si="1304"/>
        <v/>
      </c>
      <c r="AN2579" s="41" t="str">
        <f t="shared" si="1305"/>
        <v/>
      </c>
      <c r="AO2579" s="42" t="str">
        <f t="shared" si="1306"/>
        <v/>
      </c>
      <c r="AP2579" s="41" t="str">
        <f t="shared" si="1307"/>
        <v/>
      </c>
      <c r="AQ2579" s="41" t="str">
        <f t="shared" si="1308"/>
        <v/>
      </c>
      <c r="AR2579" s="41" t="str">
        <f>IF($AQ2579="","",COUNTIFS(L_ChaveCob,$AQ2579,L_Ausencia,"&gt;"&amp;$W2579)+COUNTIFS($AQ$4:$AQ2579,$AQ2579,$W$4:$W2579,$W2579))</f>
        <v/>
      </c>
      <c r="AS2579" s="42">
        <f t="shared" si="1309"/>
        <v>0</v>
      </c>
      <c r="AT2579" s="42">
        <f t="shared" si="1310"/>
        <v>0</v>
      </c>
      <c r="AU2579" s="42">
        <f t="shared" si="1311"/>
        <v>0</v>
      </c>
    </row>
    <row r="2580" spans="1:47" x14ac:dyDescent="0.2">
      <c r="A2580" s="35"/>
      <c r="B2580" s="36"/>
      <c r="C2580" s="36"/>
      <c r="D2580" s="36"/>
      <c r="E2580" s="37"/>
      <c r="F2580" s="37"/>
      <c r="G2580" s="36"/>
      <c r="H2580" s="36"/>
      <c r="I2580" s="36"/>
      <c r="J2580" s="36"/>
      <c r="K2580" s="37"/>
      <c r="L2580" s="37"/>
      <c r="M2580" s="37"/>
      <c r="N2580" s="38" t="str">
        <f t="shared" si="1280"/>
        <v/>
      </c>
      <c r="O2580" t="str">
        <f t="shared" si="1281"/>
        <v/>
      </c>
      <c r="P2580" t="str">
        <f t="shared" si="1282"/>
        <v/>
      </c>
      <c r="Q2580" t="str">
        <f t="shared" si="1283"/>
        <v/>
      </c>
      <c r="R2580" t="str">
        <f t="shared" si="1284"/>
        <v/>
      </c>
      <c r="S2580" t="str">
        <f t="shared" si="1285"/>
        <v/>
      </c>
      <c r="T2580" s="39" t="str">
        <f t="shared" si="1286"/>
        <v/>
      </c>
      <c r="U2580" s="40">
        <f t="shared" si="1287"/>
        <v>0</v>
      </c>
      <c r="V2580" s="40">
        <f t="shared" si="1288"/>
        <v>0</v>
      </c>
      <c r="W2580" s="40">
        <f t="shared" si="1289"/>
        <v>0</v>
      </c>
      <c r="X2580" t="str">
        <f t="shared" si="1290"/>
        <v/>
      </c>
      <c r="Y2580" s="40">
        <f t="shared" si="1291"/>
        <v>0</v>
      </c>
      <c r="Z2580" s="40">
        <f t="shared" si="1292"/>
        <v>0</v>
      </c>
      <c r="AA2580" s="40">
        <f t="shared" si="1293"/>
        <v>0</v>
      </c>
      <c r="AB2580" s="40">
        <f t="shared" si="1294"/>
        <v>0</v>
      </c>
      <c r="AC2580" s="40">
        <f t="shared" si="1295"/>
        <v>0</v>
      </c>
      <c r="AD2580" s="39">
        <f t="shared" si="1296"/>
        <v>0</v>
      </c>
      <c r="AE2580" s="39">
        <f t="shared" si="1297"/>
        <v>0</v>
      </c>
      <c r="AF2580" t="str">
        <f t="shared" si="1298"/>
        <v/>
      </c>
      <c r="AG2580" t="str">
        <f t="shared" si="1299"/>
        <v/>
      </c>
      <c r="AH2580" t="str">
        <f t="shared" si="1300"/>
        <v/>
      </c>
      <c r="AJ2580" s="41" t="str">
        <f t="shared" si="1301"/>
        <v/>
      </c>
      <c r="AK2580" s="42" t="str">
        <f t="shared" si="1302"/>
        <v/>
      </c>
      <c r="AL2580" s="41" t="str">
        <f t="shared" si="1303"/>
        <v/>
      </c>
      <c r="AM2580" s="41" t="str">
        <f t="shared" si="1304"/>
        <v/>
      </c>
      <c r="AN2580" s="41" t="str">
        <f t="shared" si="1305"/>
        <v/>
      </c>
      <c r="AO2580" s="42" t="str">
        <f t="shared" si="1306"/>
        <v/>
      </c>
      <c r="AP2580" s="41" t="str">
        <f t="shared" si="1307"/>
        <v/>
      </c>
      <c r="AQ2580" s="41" t="str">
        <f t="shared" si="1308"/>
        <v/>
      </c>
      <c r="AR2580" s="41" t="str">
        <f>IF($AQ2580="","",COUNTIFS(L_ChaveCob,$AQ2580,L_Ausencia,"&gt;"&amp;$W2580)+COUNTIFS($AQ$4:$AQ2580,$AQ2580,$W$4:$W2580,$W2580))</f>
        <v/>
      </c>
      <c r="AS2580" s="42">
        <f t="shared" si="1309"/>
        <v>0</v>
      </c>
      <c r="AT2580" s="42">
        <f t="shared" si="1310"/>
        <v>0</v>
      </c>
      <c r="AU2580" s="42">
        <f t="shared" si="1311"/>
        <v>0</v>
      </c>
    </row>
    <row r="2581" spans="1:47" x14ac:dyDescent="0.2">
      <c r="A2581" s="35"/>
      <c r="B2581" s="36"/>
      <c r="C2581" s="36"/>
      <c r="D2581" s="36"/>
      <c r="E2581" s="37"/>
      <c r="F2581" s="37"/>
      <c r="G2581" s="36"/>
      <c r="H2581" s="36"/>
      <c r="I2581" s="36"/>
      <c r="J2581" s="36"/>
      <c r="K2581" s="37"/>
      <c r="L2581" s="37"/>
      <c r="M2581" s="37"/>
      <c r="N2581" s="38" t="str">
        <f t="shared" si="1280"/>
        <v/>
      </c>
      <c r="O2581" t="str">
        <f t="shared" si="1281"/>
        <v/>
      </c>
      <c r="P2581" t="str">
        <f t="shared" si="1282"/>
        <v/>
      </c>
      <c r="Q2581" t="str">
        <f t="shared" si="1283"/>
        <v/>
      </c>
      <c r="R2581" t="str">
        <f t="shared" si="1284"/>
        <v/>
      </c>
      <c r="S2581" t="str">
        <f t="shared" si="1285"/>
        <v/>
      </c>
      <c r="T2581" s="39" t="str">
        <f t="shared" si="1286"/>
        <v/>
      </c>
      <c r="U2581" s="40">
        <f t="shared" si="1287"/>
        <v>0</v>
      </c>
      <c r="V2581" s="40">
        <f t="shared" si="1288"/>
        <v>0</v>
      </c>
      <c r="W2581" s="40">
        <f t="shared" si="1289"/>
        <v>0</v>
      </c>
      <c r="X2581" t="str">
        <f t="shared" si="1290"/>
        <v/>
      </c>
      <c r="Y2581" s="40">
        <f t="shared" si="1291"/>
        <v>0</v>
      </c>
      <c r="Z2581" s="40">
        <f t="shared" si="1292"/>
        <v>0</v>
      </c>
      <c r="AA2581" s="40">
        <f t="shared" si="1293"/>
        <v>0</v>
      </c>
      <c r="AB2581" s="40">
        <f t="shared" si="1294"/>
        <v>0</v>
      </c>
      <c r="AC2581" s="40">
        <f t="shared" si="1295"/>
        <v>0</v>
      </c>
      <c r="AD2581" s="39">
        <f t="shared" si="1296"/>
        <v>0</v>
      </c>
      <c r="AE2581" s="39">
        <f t="shared" si="1297"/>
        <v>0</v>
      </c>
      <c r="AF2581" t="str">
        <f t="shared" si="1298"/>
        <v/>
      </c>
      <c r="AG2581" t="str">
        <f t="shared" si="1299"/>
        <v/>
      </c>
      <c r="AH2581" t="str">
        <f t="shared" si="1300"/>
        <v/>
      </c>
      <c r="AJ2581" s="41" t="str">
        <f t="shared" si="1301"/>
        <v/>
      </c>
      <c r="AK2581" s="42" t="str">
        <f t="shared" si="1302"/>
        <v/>
      </c>
      <c r="AL2581" s="41" t="str">
        <f t="shared" si="1303"/>
        <v/>
      </c>
      <c r="AM2581" s="41" t="str">
        <f t="shared" si="1304"/>
        <v/>
      </c>
      <c r="AN2581" s="41" t="str">
        <f t="shared" si="1305"/>
        <v/>
      </c>
      <c r="AO2581" s="42" t="str">
        <f t="shared" si="1306"/>
        <v/>
      </c>
      <c r="AP2581" s="41" t="str">
        <f t="shared" si="1307"/>
        <v/>
      </c>
      <c r="AQ2581" s="41" t="str">
        <f t="shared" si="1308"/>
        <v/>
      </c>
      <c r="AR2581" s="41" t="str">
        <f>IF($AQ2581="","",COUNTIFS(L_ChaveCob,$AQ2581,L_Ausencia,"&gt;"&amp;$W2581)+COUNTIFS($AQ$4:$AQ2581,$AQ2581,$W$4:$W2581,$W2581))</f>
        <v/>
      </c>
      <c r="AS2581" s="42">
        <f t="shared" si="1309"/>
        <v>0</v>
      </c>
      <c r="AT2581" s="42">
        <f t="shared" si="1310"/>
        <v>0</v>
      </c>
      <c r="AU2581" s="42">
        <f t="shared" si="1311"/>
        <v>0</v>
      </c>
    </row>
    <row r="2582" spans="1:47" x14ac:dyDescent="0.2">
      <c r="A2582" s="35"/>
      <c r="B2582" s="36"/>
      <c r="C2582" s="36"/>
      <c r="D2582" s="36"/>
      <c r="E2582" s="37"/>
      <c r="F2582" s="37"/>
      <c r="G2582" s="36"/>
      <c r="H2582" s="36"/>
      <c r="I2582" s="36"/>
      <c r="J2582" s="36"/>
      <c r="K2582" s="37"/>
      <c r="L2582" s="37"/>
      <c r="M2582" s="37"/>
      <c r="N2582" s="38" t="str">
        <f t="shared" si="1280"/>
        <v/>
      </c>
      <c r="O2582" t="str">
        <f t="shared" si="1281"/>
        <v/>
      </c>
      <c r="P2582" t="str">
        <f t="shared" si="1282"/>
        <v/>
      </c>
      <c r="Q2582" t="str">
        <f t="shared" si="1283"/>
        <v/>
      </c>
      <c r="R2582" t="str">
        <f t="shared" si="1284"/>
        <v/>
      </c>
      <c r="S2582" t="str">
        <f t="shared" si="1285"/>
        <v/>
      </c>
      <c r="T2582" s="39" t="str">
        <f t="shared" si="1286"/>
        <v/>
      </c>
      <c r="U2582" s="40">
        <f t="shared" si="1287"/>
        <v>0</v>
      </c>
      <c r="V2582" s="40">
        <f t="shared" si="1288"/>
        <v>0</v>
      </c>
      <c r="W2582" s="40">
        <f t="shared" si="1289"/>
        <v>0</v>
      </c>
      <c r="X2582" t="str">
        <f t="shared" si="1290"/>
        <v/>
      </c>
      <c r="Y2582" s="40">
        <f t="shared" si="1291"/>
        <v>0</v>
      </c>
      <c r="Z2582" s="40">
        <f t="shared" si="1292"/>
        <v>0</v>
      </c>
      <c r="AA2582" s="40">
        <f t="shared" si="1293"/>
        <v>0</v>
      </c>
      <c r="AB2582" s="40">
        <f t="shared" si="1294"/>
        <v>0</v>
      </c>
      <c r="AC2582" s="40">
        <f t="shared" si="1295"/>
        <v>0</v>
      </c>
      <c r="AD2582" s="39">
        <f t="shared" si="1296"/>
        <v>0</v>
      </c>
      <c r="AE2582" s="39">
        <f t="shared" si="1297"/>
        <v>0</v>
      </c>
      <c r="AF2582" t="str">
        <f t="shared" si="1298"/>
        <v/>
      </c>
      <c r="AG2582" t="str">
        <f t="shared" si="1299"/>
        <v/>
      </c>
      <c r="AH2582" t="str">
        <f t="shared" si="1300"/>
        <v/>
      </c>
      <c r="AJ2582" s="41" t="str">
        <f t="shared" si="1301"/>
        <v/>
      </c>
      <c r="AK2582" s="42" t="str">
        <f t="shared" si="1302"/>
        <v/>
      </c>
      <c r="AL2582" s="41" t="str">
        <f t="shared" si="1303"/>
        <v/>
      </c>
      <c r="AM2582" s="41" t="str">
        <f t="shared" si="1304"/>
        <v/>
      </c>
      <c r="AN2582" s="41" t="str">
        <f t="shared" si="1305"/>
        <v/>
      </c>
      <c r="AO2582" s="42" t="str">
        <f t="shared" si="1306"/>
        <v/>
      </c>
      <c r="AP2582" s="41" t="str">
        <f t="shared" si="1307"/>
        <v/>
      </c>
      <c r="AQ2582" s="41" t="str">
        <f t="shared" si="1308"/>
        <v/>
      </c>
      <c r="AR2582" s="41" t="str">
        <f>IF($AQ2582="","",COUNTIFS(L_ChaveCob,$AQ2582,L_Ausencia,"&gt;"&amp;$W2582)+COUNTIFS($AQ$4:$AQ2582,$AQ2582,$W$4:$W2582,$W2582))</f>
        <v/>
      </c>
      <c r="AS2582" s="42">
        <f t="shared" si="1309"/>
        <v>0</v>
      </c>
      <c r="AT2582" s="42">
        <f t="shared" si="1310"/>
        <v>0</v>
      </c>
      <c r="AU2582" s="42">
        <f t="shared" si="1311"/>
        <v>0</v>
      </c>
    </row>
    <row r="2583" spans="1:47" x14ac:dyDescent="0.2">
      <c r="A2583" s="35"/>
      <c r="B2583" s="36"/>
      <c r="C2583" s="36"/>
      <c r="D2583" s="36"/>
      <c r="E2583" s="37"/>
      <c r="F2583" s="37"/>
      <c r="G2583" s="36"/>
      <c r="H2583" s="36"/>
      <c r="I2583" s="36"/>
      <c r="J2583" s="36"/>
      <c r="K2583" s="37"/>
      <c r="L2583" s="37"/>
      <c r="M2583" s="37"/>
      <c r="N2583" s="38" t="str">
        <f t="shared" si="1280"/>
        <v/>
      </c>
      <c r="O2583" t="str">
        <f t="shared" si="1281"/>
        <v/>
      </c>
      <c r="P2583" t="str">
        <f t="shared" si="1282"/>
        <v/>
      </c>
      <c r="Q2583" t="str">
        <f t="shared" si="1283"/>
        <v/>
      </c>
      <c r="R2583" t="str">
        <f t="shared" si="1284"/>
        <v/>
      </c>
      <c r="S2583" t="str">
        <f t="shared" si="1285"/>
        <v/>
      </c>
      <c r="T2583" s="39" t="str">
        <f t="shared" si="1286"/>
        <v/>
      </c>
      <c r="U2583" s="40">
        <f t="shared" si="1287"/>
        <v>0</v>
      </c>
      <c r="V2583" s="40">
        <f t="shared" si="1288"/>
        <v>0</v>
      </c>
      <c r="W2583" s="40">
        <f t="shared" si="1289"/>
        <v>0</v>
      </c>
      <c r="X2583" t="str">
        <f t="shared" si="1290"/>
        <v/>
      </c>
      <c r="Y2583" s="40">
        <f t="shared" si="1291"/>
        <v>0</v>
      </c>
      <c r="Z2583" s="40">
        <f t="shared" si="1292"/>
        <v>0</v>
      </c>
      <c r="AA2583" s="40">
        <f t="shared" si="1293"/>
        <v>0</v>
      </c>
      <c r="AB2583" s="40">
        <f t="shared" si="1294"/>
        <v>0</v>
      </c>
      <c r="AC2583" s="40">
        <f t="shared" si="1295"/>
        <v>0</v>
      </c>
      <c r="AD2583" s="39">
        <f t="shared" si="1296"/>
        <v>0</v>
      </c>
      <c r="AE2583" s="39">
        <f t="shared" si="1297"/>
        <v>0</v>
      </c>
      <c r="AF2583" t="str">
        <f t="shared" si="1298"/>
        <v/>
      </c>
      <c r="AG2583" t="str">
        <f t="shared" si="1299"/>
        <v/>
      </c>
      <c r="AH2583" t="str">
        <f t="shared" si="1300"/>
        <v/>
      </c>
      <c r="AJ2583" s="41" t="str">
        <f t="shared" si="1301"/>
        <v/>
      </c>
      <c r="AK2583" s="42" t="str">
        <f t="shared" si="1302"/>
        <v/>
      </c>
      <c r="AL2583" s="41" t="str">
        <f t="shared" si="1303"/>
        <v/>
      </c>
      <c r="AM2583" s="41" t="str">
        <f t="shared" si="1304"/>
        <v/>
      </c>
      <c r="AN2583" s="41" t="str">
        <f t="shared" si="1305"/>
        <v/>
      </c>
      <c r="AO2583" s="42" t="str">
        <f t="shared" si="1306"/>
        <v/>
      </c>
      <c r="AP2583" s="41" t="str">
        <f t="shared" si="1307"/>
        <v/>
      </c>
      <c r="AQ2583" s="41" t="str">
        <f t="shared" si="1308"/>
        <v/>
      </c>
      <c r="AR2583" s="41" t="str">
        <f>IF($AQ2583="","",COUNTIFS(L_ChaveCob,$AQ2583,L_Ausencia,"&gt;"&amp;$W2583)+COUNTIFS($AQ$4:$AQ2583,$AQ2583,$W$4:$W2583,$W2583))</f>
        <v/>
      </c>
      <c r="AS2583" s="42">
        <f t="shared" si="1309"/>
        <v>0</v>
      </c>
      <c r="AT2583" s="42">
        <f t="shared" si="1310"/>
        <v>0</v>
      </c>
      <c r="AU2583" s="42">
        <f t="shared" si="1311"/>
        <v>0</v>
      </c>
    </row>
    <row r="2584" spans="1:47" x14ac:dyDescent="0.2">
      <c r="A2584" s="35"/>
      <c r="B2584" s="36"/>
      <c r="C2584" s="36"/>
      <c r="D2584" s="36"/>
      <c r="E2584" s="37"/>
      <c r="F2584" s="37"/>
      <c r="G2584" s="36"/>
      <c r="H2584" s="36"/>
      <c r="I2584" s="36"/>
      <c r="J2584" s="36"/>
      <c r="K2584" s="37"/>
      <c r="L2584" s="37"/>
      <c r="M2584" s="37"/>
      <c r="N2584" s="38" t="str">
        <f t="shared" si="1280"/>
        <v/>
      </c>
      <c r="O2584" t="str">
        <f t="shared" si="1281"/>
        <v/>
      </c>
      <c r="P2584" t="str">
        <f t="shared" si="1282"/>
        <v/>
      </c>
      <c r="Q2584" t="str">
        <f t="shared" si="1283"/>
        <v/>
      </c>
      <c r="R2584" t="str">
        <f t="shared" si="1284"/>
        <v/>
      </c>
      <c r="S2584" t="str">
        <f t="shared" si="1285"/>
        <v/>
      </c>
      <c r="T2584" s="39" t="str">
        <f t="shared" si="1286"/>
        <v/>
      </c>
      <c r="U2584" s="40">
        <f t="shared" si="1287"/>
        <v>0</v>
      </c>
      <c r="V2584" s="40">
        <f t="shared" si="1288"/>
        <v>0</v>
      </c>
      <c r="W2584" s="40">
        <f t="shared" si="1289"/>
        <v>0</v>
      </c>
      <c r="X2584" t="str">
        <f t="shared" si="1290"/>
        <v/>
      </c>
      <c r="Y2584" s="40">
        <f t="shared" si="1291"/>
        <v>0</v>
      </c>
      <c r="Z2584" s="40">
        <f t="shared" si="1292"/>
        <v>0</v>
      </c>
      <c r="AA2584" s="40">
        <f t="shared" si="1293"/>
        <v>0</v>
      </c>
      <c r="AB2584" s="40">
        <f t="shared" si="1294"/>
        <v>0</v>
      </c>
      <c r="AC2584" s="40">
        <f t="shared" si="1295"/>
        <v>0</v>
      </c>
      <c r="AD2584" s="39">
        <f t="shared" si="1296"/>
        <v>0</v>
      </c>
      <c r="AE2584" s="39">
        <f t="shared" si="1297"/>
        <v>0</v>
      </c>
      <c r="AF2584" t="str">
        <f t="shared" si="1298"/>
        <v/>
      </c>
      <c r="AG2584" t="str">
        <f t="shared" si="1299"/>
        <v/>
      </c>
      <c r="AH2584" t="str">
        <f t="shared" si="1300"/>
        <v/>
      </c>
      <c r="AJ2584" s="41" t="str">
        <f t="shared" si="1301"/>
        <v/>
      </c>
      <c r="AK2584" s="42" t="str">
        <f t="shared" si="1302"/>
        <v/>
      </c>
      <c r="AL2584" s="41" t="str">
        <f t="shared" si="1303"/>
        <v/>
      </c>
      <c r="AM2584" s="41" t="str">
        <f t="shared" si="1304"/>
        <v/>
      </c>
      <c r="AN2584" s="41" t="str">
        <f t="shared" si="1305"/>
        <v/>
      </c>
      <c r="AO2584" s="42" t="str">
        <f t="shared" si="1306"/>
        <v/>
      </c>
      <c r="AP2584" s="41" t="str">
        <f t="shared" si="1307"/>
        <v/>
      </c>
      <c r="AQ2584" s="41" t="str">
        <f t="shared" si="1308"/>
        <v/>
      </c>
      <c r="AR2584" s="41" t="str">
        <f>IF($AQ2584="","",COUNTIFS(L_ChaveCob,$AQ2584,L_Ausencia,"&gt;"&amp;$W2584)+COUNTIFS($AQ$4:$AQ2584,$AQ2584,$W$4:$W2584,$W2584))</f>
        <v/>
      </c>
      <c r="AS2584" s="42">
        <f t="shared" si="1309"/>
        <v>0</v>
      </c>
      <c r="AT2584" s="42">
        <f t="shared" si="1310"/>
        <v>0</v>
      </c>
      <c r="AU2584" s="42">
        <f t="shared" si="1311"/>
        <v>0</v>
      </c>
    </row>
    <row r="2585" spans="1:47" x14ac:dyDescent="0.2">
      <c r="A2585" s="35"/>
      <c r="B2585" s="36"/>
      <c r="C2585" s="36"/>
      <c r="D2585" s="36"/>
      <c r="E2585" s="37"/>
      <c r="F2585" s="37"/>
      <c r="G2585" s="36"/>
      <c r="H2585" s="36"/>
      <c r="I2585" s="36"/>
      <c r="J2585" s="36"/>
      <c r="K2585" s="37"/>
      <c r="L2585" s="37"/>
      <c r="M2585" s="37"/>
      <c r="N2585" s="38" t="str">
        <f t="shared" si="1280"/>
        <v/>
      </c>
      <c r="O2585" t="str">
        <f t="shared" si="1281"/>
        <v/>
      </c>
      <c r="P2585" t="str">
        <f t="shared" si="1282"/>
        <v/>
      </c>
      <c r="Q2585" t="str">
        <f t="shared" si="1283"/>
        <v/>
      </c>
      <c r="R2585" t="str">
        <f t="shared" si="1284"/>
        <v/>
      </c>
      <c r="S2585" t="str">
        <f t="shared" si="1285"/>
        <v/>
      </c>
      <c r="T2585" s="39" t="str">
        <f t="shared" si="1286"/>
        <v/>
      </c>
      <c r="U2585" s="40">
        <f t="shared" si="1287"/>
        <v>0</v>
      </c>
      <c r="V2585" s="40">
        <f t="shared" si="1288"/>
        <v>0</v>
      </c>
      <c r="W2585" s="40">
        <f t="shared" si="1289"/>
        <v>0</v>
      </c>
      <c r="X2585" t="str">
        <f t="shared" si="1290"/>
        <v/>
      </c>
      <c r="Y2585" s="40">
        <f t="shared" si="1291"/>
        <v>0</v>
      </c>
      <c r="Z2585" s="40">
        <f t="shared" si="1292"/>
        <v>0</v>
      </c>
      <c r="AA2585" s="40">
        <f t="shared" si="1293"/>
        <v>0</v>
      </c>
      <c r="AB2585" s="40">
        <f t="shared" si="1294"/>
        <v>0</v>
      </c>
      <c r="AC2585" s="40">
        <f t="shared" si="1295"/>
        <v>0</v>
      </c>
      <c r="AD2585" s="39">
        <f t="shared" si="1296"/>
        <v>0</v>
      </c>
      <c r="AE2585" s="39">
        <f t="shared" si="1297"/>
        <v>0</v>
      </c>
      <c r="AF2585" t="str">
        <f t="shared" si="1298"/>
        <v/>
      </c>
      <c r="AG2585" t="str">
        <f t="shared" si="1299"/>
        <v/>
      </c>
      <c r="AH2585" t="str">
        <f t="shared" si="1300"/>
        <v/>
      </c>
      <c r="AJ2585" s="41" t="str">
        <f t="shared" si="1301"/>
        <v/>
      </c>
      <c r="AK2585" s="42" t="str">
        <f t="shared" si="1302"/>
        <v/>
      </c>
      <c r="AL2585" s="41" t="str">
        <f t="shared" si="1303"/>
        <v/>
      </c>
      <c r="AM2585" s="41" t="str">
        <f t="shared" si="1304"/>
        <v/>
      </c>
      <c r="AN2585" s="41" t="str">
        <f t="shared" si="1305"/>
        <v/>
      </c>
      <c r="AO2585" s="42" t="str">
        <f t="shared" si="1306"/>
        <v/>
      </c>
      <c r="AP2585" s="41" t="str">
        <f t="shared" si="1307"/>
        <v/>
      </c>
      <c r="AQ2585" s="41" t="str">
        <f t="shared" si="1308"/>
        <v/>
      </c>
      <c r="AR2585" s="41" t="str">
        <f>IF($AQ2585="","",COUNTIFS(L_ChaveCob,$AQ2585,L_Ausencia,"&gt;"&amp;$W2585)+COUNTIFS($AQ$4:$AQ2585,$AQ2585,$W$4:$W2585,$W2585))</f>
        <v/>
      </c>
      <c r="AS2585" s="42">
        <f t="shared" si="1309"/>
        <v>0</v>
      </c>
      <c r="AT2585" s="42">
        <f t="shared" si="1310"/>
        <v>0</v>
      </c>
      <c r="AU2585" s="42">
        <f t="shared" si="1311"/>
        <v>0</v>
      </c>
    </row>
    <row r="2586" spans="1:47" x14ac:dyDescent="0.2">
      <c r="A2586" s="35"/>
      <c r="B2586" s="36"/>
      <c r="C2586" s="36"/>
      <c r="D2586" s="36"/>
      <c r="E2586" s="37"/>
      <c r="F2586" s="37"/>
      <c r="G2586" s="36"/>
      <c r="H2586" s="36"/>
      <c r="I2586" s="36"/>
      <c r="J2586" s="36"/>
      <c r="K2586" s="37"/>
      <c r="L2586" s="37"/>
      <c r="M2586" s="37"/>
      <c r="N2586" s="38" t="str">
        <f t="shared" si="1280"/>
        <v/>
      </c>
      <c r="O2586" t="str">
        <f t="shared" si="1281"/>
        <v/>
      </c>
      <c r="P2586" t="str">
        <f t="shared" si="1282"/>
        <v/>
      </c>
      <c r="Q2586" t="str">
        <f t="shared" si="1283"/>
        <v/>
      </c>
      <c r="R2586" t="str">
        <f t="shared" si="1284"/>
        <v/>
      </c>
      <c r="S2586" t="str">
        <f t="shared" si="1285"/>
        <v/>
      </c>
      <c r="T2586" s="39" t="str">
        <f t="shared" si="1286"/>
        <v/>
      </c>
      <c r="U2586" s="40">
        <f t="shared" si="1287"/>
        <v>0</v>
      </c>
      <c r="V2586" s="40">
        <f t="shared" si="1288"/>
        <v>0</v>
      </c>
      <c r="W2586" s="40">
        <f t="shared" si="1289"/>
        <v>0</v>
      </c>
      <c r="X2586" t="str">
        <f t="shared" si="1290"/>
        <v/>
      </c>
      <c r="Y2586" s="40">
        <f t="shared" si="1291"/>
        <v>0</v>
      </c>
      <c r="Z2586" s="40">
        <f t="shared" si="1292"/>
        <v>0</v>
      </c>
      <c r="AA2586" s="40">
        <f t="shared" si="1293"/>
        <v>0</v>
      </c>
      <c r="AB2586" s="40">
        <f t="shared" si="1294"/>
        <v>0</v>
      </c>
      <c r="AC2586" s="40">
        <f t="shared" si="1295"/>
        <v>0</v>
      </c>
      <c r="AD2586" s="39">
        <f t="shared" si="1296"/>
        <v>0</v>
      </c>
      <c r="AE2586" s="39">
        <f t="shared" si="1297"/>
        <v>0</v>
      </c>
      <c r="AF2586" t="str">
        <f t="shared" si="1298"/>
        <v/>
      </c>
      <c r="AG2586" t="str">
        <f t="shared" si="1299"/>
        <v/>
      </c>
      <c r="AH2586" t="str">
        <f t="shared" si="1300"/>
        <v/>
      </c>
      <c r="AJ2586" s="41" t="str">
        <f t="shared" si="1301"/>
        <v/>
      </c>
      <c r="AK2586" s="42" t="str">
        <f t="shared" si="1302"/>
        <v/>
      </c>
      <c r="AL2586" s="41" t="str">
        <f t="shared" si="1303"/>
        <v/>
      </c>
      <c r="AM2586" s="41" t="str">
        <f t="shared" si="1304"/>
        <v/>
      </c>
      <c r="AN2586" s="41" t="str">
        <f t="shared" si="1305"/>
        <v/>
      </c>
      <c r="AO2586" s="42" t="str">
        <f t="shared" si="1306"/>
        <v/>
      </c>
      <c r="AP2586" s="41" t="str">
        <f t="shared" si="1307"/>
        <v/>
      </c>
      <c r="AQ2586" s="41" t="str">
        <f t="shared" si="1308"/>
        <v/>
      </c>
      <c r="AR2586" s="41" t="str">
        <f>IF($AQ2586="","",COUNTIFS(L_ChaveCob,$AQ2586,L_Ausencia,"&gt;"&amp;$W2586)+COUNTIFS($AQ$4:$AQ2586,$AQ2586,$W$4:$W2586,$W2586))</f>
        <v/>
      </c>
      <c r="AS2586" s="42">
        <f t="shared" si="1309"/>
        <v>0</v>
      </c>
      <c r="AT2586" s="42">
        <f t="shared" si="1310"/>
        <v>0</v>
      </c>
      <c r="AU2586" s="42">
        <f t="shared" si="1311"/>
        <v>0</v>
      </c>
    </row>
    <row r="2587" spans="1:47" x14ac:dyDescent="0.2">
      <c r="A2587" s="35"/>
      <c r="B2587" s="36"/>
      <c r="C2587" s="36"/>
      <c r="D2587" s="36"/>
      <c r="E2587" s="37"/>
      <c r="F2587" s="37"/>
      <c r="G2587" s="36"/>
      <c r="H2587" s="36"/>
      <c r="I2587" s="36"/>
      <c r="J2587" s="36"/>
      <c r="K2587" s="37"/>
      <c r="L2587" s="37"/>
      <c r="M2587" s="37"/>
      <c r="N2587" s="38" t="str">
        <f t="shared" si="1280"/>
        <v/>
      </c>
      <c r="O2587" t="str">
        <f t="shared" si="1281"/>
        <v/>
      </c>
      <c r="P2587" t="str">
        <f t="shared" si="1282"/>
        <v/>
      </c>
      <c r="Q2587" t="str">
        <f t="shared" si="1283"/>
        <v/>
      </c>
      <c r="R2587" t="str">
        <f t="shared" si="1284"/>
        <v/>
      </c>
      <c r="S2587" t="str">
        <f t="shared" si="1285"/>
        <v/>
      </c>
      <c r="T2587" s="39" t="str">
        <f t="shared" si="1286"/>
        <v/>
      </c>
      <c r="U2587" s="40">
        <f t="shared" si="1287"/>
        <v>0</v>
      </c>
      <c r="V2587" s="40">
        <f t="shared" si="1288"/>
        <v>0</v>
      </c>
      <c r="W2587" s="40">
        <f t="shared" si="1289"/>
        <v>0</v>
      </c>
      <c r="X2587" t="str">
        <f t="shared" si="1290"/>
        <v/>
      </c>
      <c r="Y2587" s="40">
        <f t="shared" si="1291"/>
        <v>0</v>
      </c>
      <c r="Z2587" s="40">
        <f t="shared" si="1292"/>
        <v>0</v>
      </c>
      <c r="AA2587" s="40">
        <f t="shared" si="1293"/>
        <v>0</v>
      </c>
      <c r="AB2587" s="40">
        <f t="shared" si="1294"/>
        <v>0</v>
      </c>
      <c r="AC2587" s="40">
        <f t="shared" si="1295"/>
        <v>0</v>
      </c>
      <c r="AD2587" s="39">
        <f t="shared" si="1296"/>
        <v>0</v>
      </c>
      <c r="AE2587" s="39">
        <f t="shared" si="1297"/>
        <v>0</v>
      </c>
      <c r="AF2587" t="str">
        <f t="shared" si="1298"/>
        <v/>
      </c>
      <c r="AG2587" t="str">
        <f t="shared" si="1299"/>
        <v/>
      </c>
      <c r="AH2587" t="str">
        <f t="shared" si="1300"/>
        <v/>
      </c>
      <c r="AJ2587" s="41" t="str">
        <f t="shared" si="1301"/>
        <v/>
      </c>
      <c r="AK2587" s="42" t="str">
        <f t="shared" si="1302"/>
        <v/>
      </c>
      <c r="AL2587" s="41" t="str">
        <f t="shared" si="1303"/>
        <v/>
      </c>
      <c r="AM2587" s="41" t="str">
        <f t="shared" si="1304"/>
        <v/>
      </c>
      <c r="AN2587" s="41" t="str">
        <f t="shared" si="1305"/>
        <v/>
      </c>
      <c r="AO2587" s="42" t="str">
        <f t="shared" si="1306"/>
        <v/>
      </c>
      <c r="AP2587" s="41" t="str">
        <f t="shared" si="1307"/>
        <v/>
      </c>
      <c r="AQ2587" s="41" t="str">
        <f t="shared" si="1308"/>
        <v/>
      </c>
      <c r="AR2587" s="41" t="str">
        <f>IF($AQ2587="","",COUNTIFS(L_ChaveCob,$AQ2587,L_Ausencia,"&gt;"&amp;$W2587)+COUNTIFS($AQ$4:$AQ2587,$AQ2587,$W$4:$W2587,$W2587))</f>
        <v/>
      </c>
      <c r="AS2587" s="42">
        <f t="shared" si="1309"/>
        <v>0</v>
      </c>
      <c r="AT2587" s="42">
        <f t="shared" si="1310"/>
        <v>0</v>
      </c>
      <c r="AU2587" s="42">
        <f t="shared" si="1311"/>
        <v>0</v>
      </c>
    </row>
    <row r="2588" spans="1:47" x14ac:dyDescent="0.2">
      <c r="A2588" s="35"/>
      <c r="B2588" s="36"/>
      <c r="C2588" s="36"/>
      <c r="D2588" s="36"/>
      <c r="E2588" s="37"/>
      <c r="F2588" s="37"/>
      <c r="G2588" s="36"/>
      <c r="H2588" s="36"/>
      <c r="I2588" s="36"/>
      <c r="J2588" s="36"/>
      <c r="K2588" s="37"/>
      <c r="L2588" s="37"/>
      <c r="M2588" s="37"/>
      <c r="N2588" s="38" t="str">
        <f t="shared" si="1280"/>
        <v/>
      </c>
      <c r="O2588" t="str">
        <f t="shared" si="1281"/>
        <v/>
      </c>
      <c r="P2588" t="str">
        <f t="shared" si="1282"/>
        <v/>
      </c>
      <c r="Q2588" t="str">
        <f t="shared" si="1283"/>
        <v/>
      </c>
      <c r="R2588" t="str">
        <f t="shared" si="1284"/>
        <v/>
      </c>
      <c r="S2588" t="str">
        <f t="shared" si="1285"/>
        <v/>
      </c>
      <c r="T2588" s="39" t="str">
        <f t="shared" si="1286"/>
        <v/>
      </c>
      <c r="U2588" s="40">
        <f t="shared" si="1287"/>
        <v>0</v>
      </c>
      <c r="V2588" s="40">
        <f t="shared" si="1288"/>
        <v>0</v>
      </c>
      <c r="W2588" s="40">
        <f t="shared" si="1289"/>
        <v>0</v>
      </c>
      <c r="X2588" t="str">
        <f t="shared" si="1290"/>
        <v/>
      </c>
      <c r="Y2588" s="40">
        <f t="shared" si="1291"/>
        <v>0</v>
      </c>
      <c r="Z2588" s="40">
        <f t="shared" si="1292"/>
        <v>0</v>
      </c>
      <c r="AA2588" s="40">
        <f t="shared" si="1293"/>
        <v>0</v>
      </c>
      <c r="AB2588" s="40">
        <f t="shared" si="1294"/>
        <v>0</v>
      </c>
      <c r="AC2588" s="40">
        <f t="shared" si="1295"/>
        <v>0</v>
      </c>
      <c r="AD2588" s="39">
        <f t="shared" si="1296"/>
        <v>0</v>
      </c>
      <c r="AE2588" s="39">
        <f t="shared" si="1297"/>
        <v>0</v>
      </c>
      <c r="AF2588" t="str">
        <f t="shared" si="1298"/>
        <v/>
      </c>
      <c r="AG2588" t="str">
        <f t="shared" si="1299"/>
        <v/>
      </c>
      <c r="AH2588" t="str">
        <f t="shared" si="1300"/>
        <v/>
      </c>
      <c r="AJ2588" s="41" t="str">
        <f t="shared" si="1301"/>
        <v/>
      </c>
      <c r="AK2588" s="42" t="str">
        <f t="shared" si="1302"/>
        <v/>
      </c>
      <c r="AL2588" s="41" t="str">
        <f t="shared" si="1303"/>
        <v/>
      </c>
      <c r="AM2588" s="41" t="str">
        <f t="shared" si="1304"/>
        <v/>
      </c>
      <c r="AN2588" s="41" t="str">
        <f t="shared" si="1305"/>
        <v/>
      </c>
      <c r="AO2588" s="42" t="str">
        <f t="shared" si="1306"/>
        <v/>
      </c>
      <c r="AP2588" s="41" t="str">
        <f t="shared" si="1307"/>
        <v/>
      </c>
      <c r="AQ2588" s="41" t="str">
        <f t="shared" si="1308"/>
        <v/>
      </c>
      <c r="AR2588" s="41" t="str">
        <f>IF($AQ2588="","",COUNTIFS(L_ChaveCob,$AQ2588,L_Ausencia,"&gt;"&amp;$W2588)+COUNTIFS($AQ$4:$AQ2588,$AQ2588,$W$4:$W2588,$W2588))</f>
        <v/>
      </c>
      <c r="AS2588" s="42">
        <f t="shared" si="1309"/>
        <v>0</v>
      </c>
      <c r="AT2588" s="42">
        <f t="shared" si="1310"/>
        <v>0</v>
      </c>
      <c r="AU2588" s="42">
        <f t="shared" si="1311"/>
        <v>0</v>
      </c>
    </row>
    <row r="2589" spans="1:47" x14ac:dyDescent="0.2">
      <c r="A2589" s="35"/>
      <c r="B2589" s="36"/>
      <c r="C2589" s="36"/>
      <c r="D2589" s="36"/>
      <c r="E2589" s="37"/>
      <c r="F2589" s="37"/>
      <c r="G2589" s="36"/>
      <c r="H2589" s="36"/>
      <c r="I2589" s="36"/>
      <c r="J2589" s="36"/>
      <c r="K2589" s="37"/>
      <c r="L2589" s="37"/>
      <c r="M2589" s="37"/>
      <c r="N2589" s="38" t="str">
        <f t="shared" si="1280"/>
        <v/>
      </c>
      <c r="O2589" t="str">
        <f t="shared" si="1281"/>
        <v/>
      </c>
      <c r="P2589" t="str">
        <f t="shared" si="1282"/>
        <v/>
      </c>
      <c r="Q2589" t="str">
        <f t="shared" si="1283"/>
        <v/>
      </c>
      <c r="R2589" t="str">
        <f t="shared" si="1284"/>
        <v/>
      </c>
      <c r="S2589" t="str">
        <f t="shared" si="1285"/>
        <v/>
      </c>
      <c r="T2589" s="39" t="str">
        <f t="shared" si="1286"/>
        <v/>
      </c>
      <c r="U2589" s="40">
        <f t="shared" si="1287"/>
        <v>0</v>
      </c>
      <c r="V2589" s="40">
        <f t="shared" si="1288"/>
        <v>0</v>
      </c>
      <c r="W2589" s="40">
        <f t="shared" si="1289"/>
        <v>0</v>
      </c>
      <c r="X2589" t="str">
        <f t="shared" si="1290"/>
        <v/>
      </c>
      <c r="Y2589" s="40">
        <f t="shared" si="1291"/>
        <v>0</v>
      </c>
      <c r="Z2589" s="40">
        <f t="shared" si="1292"/>
        <v>0</v>
      </c>
      <c r="AA2589" s="40">
        <f t="shared" si="1293"/>
        <v>0</v>
      </c>
      <c r="AB2589" s="40">
        <f t="shared" si="1294"/>
        <v>0</v>
      </c>
      <c r="AC2589" s="40">
        <f t="shared" si="1295"/>
        <v>0</v>
      </c>
      <c r="AD2589" s="39">
        <f t="shared" si="1296"/>
        <v>0</v>
      </c>
      <c r="AE2589" s="39">
        <f t="shared" si="1297"/>
        <v>0</v>
      </c>
      <c r="AF2589" t="str">
        <f t="shared" si="1298"/>
        <v/>
      </c>
      <c r="AG2589" t="str">
        <f t="shared" si="1299"/>
        <v/>
      </c>
      <c r="AH2589" t="str">
        <f t="shared" si="1300"/>
        <v/>
      </c>
      <c r="AJ2589" s="41" t="str">
        <f t="shared" si="1301"/>
        <v/>
      </c>
      <c r="AK2589" s="42" t="str">
        <f t="shared" si="1302"/>
        <v/>
      </c>
      <c r="AL2589" s="41" t="str">
        <f t="shared" si="1303"/>
        <v/>
      </c>
      <c r="AM2589" s="41" t="str">
        <f t="shared" si="1304"/>
        <v/>
      </c>
      <c r="AN2589" s="41" t="str">
        <f t="shared" si="1305"/>
        <v/>
      </c>
      <c r="AO2589" s="42" t="str">
        <f t="shared" si="1306"/>
        <v/>
      </c>
      <c r="AP2589" s="41" t="str">
        <f t="shared" si="1307"/>
        <v/>
      </c>
      <c r="AQ2589" s="41" t="str">
        <f t="shared" si="1308"/>
        <v/>
      </c>
      <c r="AR2589" s="41" t="str">
        <f>IF($AQ2589="","",COUNTIFS(L_ChaveCob,$AQ2589,L_Ausencia,"&gt;"&amp;$W2589)+COUNTIFS($AQ$4:$AQ2589,$AQ2589,$W$4:$W2589,$W2589))</f>
        <v/>
      </c>
      <c r="AS2589" s="42">
        <f t="shared" si="1309"/>
        <v>0</v>
      </c>
      <c r="AT2589" s="42">
        <f t="shared" si="1310"/>
        <v>0</v>
      </c>
      <c r="AU2589" s="42">
        <f t="shared" si="1311"/>
        <v>0</v>
      </c>
    </row>
    <row r="2590" spans="1:47" x14ac:dyDescent="0.2">
      <c r="A2590" s="35"/>
      <c r="B2590" s="36"/>
      <c r="C2590" s="36"/>
      <c r="D2590" s="36"/>
      <c r="E2590" s="37"/>
      <c r="F2590" s="37"/>
      <c r="G2590" s="36"/>
      <c r="H2590" s="36"/>
      <c r="I2590" s="36"/>
      <c r="J2590" s="36"/>
      <c r="K2590" s="37"/>
      <c r="L2590" s="37"/>
      <c r="M2590" s="37"/>
      <c r="N2590" s="38" t="str">
        <f t="shared" si="1280"/>
        <v/>
      </c>
      <c r="O2590" t="str">
        <f t="shared" si="1281"/>
        <v/>
      </c>
      <c r="P2590" t="str">
        <f t="shared" si="1282"/>
        <v/>
      </c>
      <c r="Q2590" t="str">
        <f t="shared" si="1283"/>
        <v/>
      </c>
      <c r="R2590" t="str">
        <f t="shared" si="1284"/>
        <v/>
      </c>
      <c r="S2590" t="str">
        <f t="shared" si="1285"/>
        <v/>
      </c>
      <c r="T2590" s="39" t="str">
        <f t="shared" si="1286"/>
        <v/>
      </c>
      <c r="U2590" s="40">
        <f t="shared" si="1287"/>
        <v>0</v>
      </c>
      <c r="V2590" s="40">
        <f t="shared" si="1288"/>
        <v>0</v>
      </c>
      <c r="W2590" s="40">
        <f t="shared" si="1289"/>
        <v>0</v>
      </c>
      <c r="X2590" t="str">
        <f t="shared" si="1290"/>
        <v/>
      </c>
      <c r="Y2590" s="40">
        <f t="shared" si="1291"/>
        <v>0</v>
      </c>
      <c r="Z2590" s="40">
        <f t="shared" si="1292"/>
        <v>0</v>
      </c>
      <c r="AA2590" s="40">
        <f t="shared" si="1293"/>
        <v>0</v>
      </c>
      <c r="AB2590" s="40">
        <f t="shared" si="1294"/>
        <v>0</v>
      </c>
      <c r="AC2590" s="40">
        <f t="shared" si="1295"/>
        <v>0</v>
      </c>
      <c r="AD2590" s="39">
        <f t="shared" si="1296"/>
        <v>0</v>
      </c>
      <c r="AE2590" s="39">
        <f t="shared" si="1297"/>
        <v>0</v>
      </c>
      <c r="AF2590" t="str">
        <f t="shared" si="1298"/>
        <v/>
      </c>
      <c r="AG2590" t="str">
        <f t="shared" si="1299"/>
        <v/>
      </c>
      <c r="AH2590" t="str">
        <f t="shared" si="1300"/>
        <v/>
      </c>
      <c r="AJ2590" s="41" t="str">
        <f t="shared" si="1301"/>
        <v/>
      </c>
      <c r="AK2590" s="42" t="str">
        <f t="shared" si="1302"/>
        <v/>
      </c>
      <c r="AL2590" s="41" t="str">
        <f t="shared" si="1303"/>
        <v/>
      </c>
      <c r="AM2590" s="41" t="str">
        <f t="shared" si="1304"/>
        <v/>
      </c>
      <c r="AN2590" s="41" t="str">
        <f t="shared" si="1305"/>
        <v/>
      </c>
      <c r="AO2590" s="42" t="str">
        <f t="shared" si="1306"/>
        <v/>
      </c>
      <c r="AP2590" s="41" t="str">
        <f t="shared" si="1307"/>
        <v/>
      </c>
      <c r="AQ2590" s="41" t="str">
        <f t="shared" si="1308"/>
        <v/>
      </c>
      <c r="AR2590" s="41" t="str">
        <f>IF($AQ2590="","",COUNTIFS(L_ChaveCob,$AQ2590,L_Ausencia,"&gt;"&amp;$W2590)+COUNTIFS($AQ$4:$AQ2590,$AQ2590,$W$4:$W2590,$W2590))</f>
        <v/>
      </c>
      <c r="AS2590" s="42">
        <f t="shared" si="1309"/>
        <v>0</v>
      </c>
      <c r="AT2590" s="42">
        <f t="shared" si="1310"/>
        <v>0</v>
      </c>
      <c r="AU2590" s="42">
        <f t="shared" si="1311"/>
        <v>0</v>
      </c>
    </row>
    <row r="2591" spans="1:47" x14ac:dyDescent="0.2">
      <c r="A2591" s="35"/>
      <c r="B2591" s="36"/>
      <c r="C2591" s="36"/>
      <c r="D2591" s="36"/>
      <c r="E2591" s="37"/>
      <c r="F2591" s="37"/>
      <c r="G2591" s="36"/>
      <c r="H2591" s="36"/>
      <c r="I2591" s="36"/>
      <c r="J2591" s="36"/>
      <c r="K2591" s="37"/>
      <c r="L2591" s="37"/>
      <c r="M2591" s="37"/>
      <c r="N2591" s="38" t="str">
        <f t="shared" si="1280"/>
        <v/>
      </c>
      <c r="O2591" t="str">
        <f t="shared" si="1281"/>
        <v/>
      </c>
      <c r="P2591" t="str">
        <f t="shared" si="1282"/>
        <v/>
      </c>
      <c r="Q2591" t="str">
        <f t="shared" si="1283"/>
        <v/>
      </c>
      <c r="R2591" t="str">
        <f t="shared" si="1284"/>
        <v/>
      </c>
      <c r="S2591" t="str">
        <f t="shared" si="1285"/>
        <v/>
      </c>
      <c r="T2591" s="39" t="str">
        <f t="shared" si="1286"/>
        <v/>
      </c>
      <c r="U2591" s="40">
        <f t="shared" si="1287"/>
        <v>0</v>
      </c>
      <c r="V2591" s="40">
        <f t="shared" si="1288"/>
        <v>0</v>
      </c>
      <c r="W2591" s="40">
        <f t="shared" si="1289"/>
        <v>0</v>
      </c>
      <c r="X2591" t="str">
        <f t="shared" si="1290"/>
        <v/>
      </c>
      <c r="Y2591" s="40">
        <f t="shared" si="1291"/>
        <v>0</v>
      </c>
      <c r="Z2591" s="40">
        <f t="shared" si="1292"/>
        <v>0</v>
      </c>
      <c r="AA2591" s="40">
        <f t="shared" si="1293"/>
        <v>0</v>
      </c>
      <c r="AB2591" s="40">
        <f t="shared" si="1294"/>
        <v>0</v>
      </c>
      <c r="AC2591" s="40">
        <f t="shared" si="1295"/>
        <v>0</v>
      </c>
      <c r="AD2591" s="39">
        <f t="shared" si="1296"/>
        <v>0</v>
      </c>
      <c r="AE2591" s="39">
        <f t="shared" si="1297"/>
        <v>0</v>
      </c>
      <c r="AF2591" t="str">
        <f t="shared" si="1298"/>
        <v/>
      </c>
      <c r="AG2591" t="str">
        <f t="shared" si="1299"/>
        <v/>
      </c>
      <c r="AH2591" t="str">
        <f t="shared" si="1300"/>
        <v/>
      </c>
      <c r="AJ2591" s="41" t="str">
        <f t="shared" si="1301"/>
        <v/>
      </c>
      <c r="AK2591" s="42" t="str">
        <f t="shared" si="1302"/>
        <v/>
      </c>
      <c r="AL2591" s="41" t="str">
        <f t="shared" si="1303"/>
        <v/>
      </c>
      <c r="AM2591" s="41" t="str">
        <f t="shared" si="1304"/>
        <v/>
      </c>
      <c r="AN2591" s="41" t="str">
        <f t="shared" si="1305"/>
        <v/>
      </c>
      <c r="AO2591" s="42" t="str">
        <f t="shared" si="1306"/>
        <v/>
      </c>
      <c r="AP2591" s="41" t="str">
        <f t="shared" si="1307"/>
        <v/>
      </c>
      <c r="AQ2591" s="41" t="str">
        <f t="shared" si="1308"/>
        <v/>
      </c>
      <c r="AR2591" s="41" t="str">
        <f>IF($AQ2591="","",COUNTIFS(L_ChaveCob,$AQ2591,L_Ausencia,"&gt;"&amp;$W2591)+COUNTIFS($AQ$4:$AQ2591,$AQ2591,$W$4:$W2591,$W2591))</f>
        <v/>
      </c>
      <c r="AS2591" s="42">
        <f t="shared" si="1309"/>
        <v>0</v>
      </c>
      <c r="AT2591" s="42">
        <f t="shared" si="1310"/>
        <v>0</v>
      </c>
      <c r="AU2591" s="42">
        <f t="shared" si="1311"/>
        <v>0</v>
      </c>
    </row>
    <row r="2592" spans="1:47" x14ac:dyDescent="0.2">
      <c r="A2592" s="35"/>
      <c r="B2592" s="36"/>
      <c r="C2592" s="36"/>
      <c r="D2592" s="36"/>
      <c r="E2592" s="37"/>
      <c r="F2592" s="37"/>
      <c r="G2592" s="36"/>
      <c r="H2592" s="36"/>
      <c r="I2592" s="36"/>
      <c r="J2592" s="36"/>
      <c r="K2592" s="37"/>
      <c r="L2592" s="37"/>
      <c r="M2592" s="37"/>
      <c r="N2592" s="38" t="str">
        <f t="shared" si="1280"/>
        <v/>
      </c>
      <c r="O2592" t="str">
        <f t="shared" si="1281"/>
        <v/>
      </c>
      <c r="P2592" t="str">
        <f t="shared" si="1282"/>
        <v/>
      </c>
      <c r="Q2592" t="str">
        <f t="shared" si="1283"/>
        <v/>
      </c>
      <c r="R2592" t="str">
        <f t="shared" si="1284"/>
        <v/>
      </c>
      <c r="S2592" t="str">
        <f t="shared" si="1285"/>
        <v/>
      </c>
      <c r="T2592" s="39" t="str">
        <f t="shared" si="1286"/>
        <v/>
      </c>
      <c r="U2592" s="40">
        <f t="shared" si="1287"/>
        <v>0</v>
      </c>
      <c r="V2592" s="40">
        <f t="shared" si="1288"/>
        <v>0</v>
      </c>
      <c r="W2592" s="40">
        <f t="shared" si="1289"/>
        <v>0</v>
      </c>
      <c r="X2592" t="str">
        <f t="shared" si="1290"/>
        <v/>
      </c>
      <c r="Y2592" s="40">
        <f t="shared" si="1291"/>
        <v>0</v>
      </c>
      <c r="Z2592" s="40">
        <f t="shared" si="1292"/>
        <v>0</v>
      </c>
      <c r="AA2592" s="40">
        <f t="shared" si="1293"/>
        <v>0</v>
      </c>
      <c r="AB2592" s="40">
        <f t="shared" si="1294"/>
        <v>0</v>
      </c>
      <c r="AC2592" s="40">
        <f t="shared" si="1295"/>
        <v>0</v>
      </c>
      <c r="AD2592" s="39">
        <f t="shared" si="1296"/>
        <v>0</v>
      </c>
      <c r="AE2592" s="39">
        <f t="shared" si="1297"/>
        <v>0</v>
      </c>
      <c r="AF2592" t="str">
        <f t="shared" si="1298"/>
        <v/>
      </c>
      <c r="AG2592" t="str">
        <f t="shared" si="1299"/>
        <v/>
      </c>
      <c r="AH2592" t="str">
        <f t="shared" si="1300"/>
        <v/>
      </c>
      <c r="AJ2592" s="41" t="str">
        <f t="shared" si="1301"/>
        <v/>
      </c>
      <c r="AK2592" s="42" t="str">
        <f t="shared" si="1302"/>
        <v/>
      </c>
      <c r="AL2592" s="41" t="str">
        <f t="shared" si="1303"/>
        <v/>
      </c>
      <c r="AM2592" s="41" t="str">
        <f t="shared" si="1304"/>
        <v/>
      </c>
      <c r="AN2592" s="41" t="str">
        <f t="shared" si="1305"/>
        <v/>
      </c>
      <c r="AO2592" s="42" t="str">
        <f t="shared" si="1306"/>
        <v/>
      </c>
      <c r="AP2592" s="41" t="str">
        <f t="shared" si="1307"/>
        <v/>
      </c>
      <c r="AQ2592" s="41" t="str">
        <f t="shared" si="1308"/>
        <v/>
      </c>
      <c r="AR2592" s="41" t="str">
        <f>IF($AQ2592="","",COUNTIFS(L_ChaveCob,$AQ2592,L_Ausencia,"&gt;"&amp;$W2592)+COUNTIFS($AQ$4:$AQ2592,$AQ2592,$W$4:$W2592,$W2592))</f>
        <v/>
      </c>
      <c r="AS2592" s="42">
        <f t="shared" si="1309"/>
        <v>0</v>
      </c>
      <c r="AT2592" s="42">
        <f t="shared" si="1310"/>
        <v>0</v>
      </c>
      <c r="AU2592" s="42">
        <f t="shared" si="1311"/>
        <v>0</v>
      </c>
    </row>
    <row r="2593" spans="1:47" x14ac:dyDescent="0.2">
      <c r="A2593" s="35"/>
      <c r="B2593" s="36"/>
      <c r="C2593" s="36"/>
      <c r="D2593" s="36"/>
      <c r="E2593" s="37"/>
      <c r="F2593" s="37"/>
      <c r="G2593" s="36"/>
      <c r="H2593" s="36"/>
      <c r="I2593" s="36"/>
      <c r="J2593" s="36"/>
      <c r="K2593" s="37"/>
      <c r="L2593" s="37"/>
      <c r="M2593" s="37"/>
      <c r="N2593" s="38" t="str">
        <f t="shared" si="1280"/>
        <v/>
      </c>
      <c r="O2593" t="str">
        <f t="shared" si="1281"/>
        <v/>
      </c>
      <c r="P2593" t="str">
        <f t="shared" si="1282"/>
        <v/>
      </c>
      <c r="Q2593" t="str">
        <f t="shared" si="1283"/>
        <v/>
      </c>
      <c r="R2593" t="str">
        <f t="shared" si="1284"/>
        <v/>
      </c>
      <c r="S2593" t="str">
        <f t="shared" si="1285"/>
        <v/>
      </c>
      <c r="T2593" s="39" t="str">
        <f t="shared" si="1286"/>
        <v/>
      </c>
      <c r="U2593" s="40">
        <f t="shared" si="1287"/>
        <v>0</v>
      </c>
      <c r="V2593" s="40">
        <f t="shared" si="1288"/>
        <v>0</v>
      </c>
      <c r="W2593" s="40">
        <f t="shared" si="1289"/>
        <v>0</v>
      </c>
      <c r="X2593" t="str">
        <f t="shared" si="1290"/>
        <v/>
      </c>
      <c r="Y2593" s="40">
        <f t="shared" si="1291"/>
        <v>0</v>
      </c>
      <c r="Z2593" s="40">
        <f t="shared" si="1292"/>
        <v>0</v>
      </c>
      <c r="AA2593" s="40">
        <f t="shared" si="1293"/>
        <v>0</v>
      </c>
      <c r="AB2593" s="40">
        <f t="shared" si="1294"/>
        <v>0</v>
      </c>
      <c r="AC2593" s="40">
        <f t="shared" si="1295"/>
        <v>0</v>
      </c>
      <c r="AD2593" s="39">
        <f t="shared" si="1296"/>
        <v>0</v>
      </c>
      <c r="AE2593" s="39">
        <f t="shared" si="1297"/>
        <v>0</v>
      </c>
      <c r="AF2593" t="str">
        <f t="shared" si="1298"/>
        <v/>
      </c>
      <c r="AG2593" t="str">
        <f t="shared" si="1299"/>
        <v/>
      </c>
      <c r="AH2593" t="str">
        <f t="shared" si="1300"/>
        <v/>
      </c>
      <c r="AJ2593" s="41" t="str">
        <f t="shared" si="1301"/>
        <v/>
      </c>
      <c r="AK2593" s="42" t="str">
        <f t="shared" si="1302"/>
        <v/>
      </c>
      <c r="AL2593" s="41" t="str">
        <f t="shared" si="1303"/>
        <v/>
      </c>
      <c r="AM2593" s="41" t="str">
        <f t="shared" si="1304"/>
        <v/>
      </c>
      <c r="AN2593" s="41" t="str">
        <f t="shared" si="1305"/>
        <v/>
      </c>
      <c r="AO2593" s="42" t="str">
        <f t="shared" si="1306"/>
        <v/>
      </c>
      <c r="AP2593" s="41" t="str">
        <f t="shared" si="1307"/>
        <v/>
      </c>
      <c r="AQ2593" s="41" t="str">
        <f t="shared" si="1308"/>
        <v/>
      </c>
      <c r="AR2593" s="41" t="str">
        <f>IF($AQ2593="","",COUNTIFS(L_ChaveCob,$AQ2593,L_Ausencia,"&gt;"&amp;$W2593)+COUNTIFS($AQ$4:$AQ2593,$AQ2593,$W$4:$W2593,$W2593))</f>
        <v/>
      </c>
      <c r="AS2593" s="42">
        <f t="shared" si="1309"/>
        <v>0</v>
      </c>
      <c r="AT2593" s="42">
        <f t="shared" si="1310"/>
        <v>0</v>
      </c>
      <c r="AU2593" s="42">
        <f t="shared" si="1311"/>
        <v>0</v>
      </c>
    </row>
    <row r="2594" spans="1:47" x14ac:dyDescent="0.2">
      <c r="A2594" s="35"/>
      <c r="B2594" s="36"/>
      <c r="C2594" s="36"/>
      <c r="D2594" s="36"/>
      <c r="E2594" s="37"/>
      <c r="F2594" s="37"/>
      <c r="G2594" s="36"/>
      <c r="H2594" s="36"/>
      <c r="I2594" s="36"/>
      <c r="J2594" s="36"/>
      <c r="K2594" s="37"/>
      <c r="L2594" s="37"/>
      <c r="M2594" s="37"/>
      <c r="N2594" s="38" t="str">
        <f t="shared" si="1280"/>
        <v/>
      </c>
      <c r="O2594" t="str">
        <f t="shared" si="1281"/>
        <v/>
      </c>
      <c r="P2594" t="str">
        <f t="shared" si="1282"/>
        <v/>
      </c>
      <c r="Q2594" t="str">
        <f t="shared" si="1283"/>
        <v/>
      </c>
      <c r="R2594" t="str">
        <f t="shared" si="1284"/>
        <v/>
      </c>
      <c r="S2594" t="str">
        <f t="shared" si="1285"/>
        <v/>
      </c>
      <c r="T2594" s="39" t="str">
        <f t="shared" si="1286"/>
        <v/>
      </c>
      <c r="U2594" s="40">
        <f t="shared" si="1287"/>
        <v>0</v>
      </c>
      <c r="V2594" s="40">
        <f t="shared" si="1288"/>
        <v>0</v>
      </c>
      <c r="W2594" s="40">
        <f t="shared" si="1289"/>
        <v>0</v>
      </c>
      <c r="X2594" t="str">
        <f t="shared" si="1290"/>
        <v/>
      </c>
      <c r="Y2594" s="40">
        <f t="shared" si="1291"/>
        <v>0</v>
      </c>
      <c r="Z2594" s="40">
        <f t="shared" si="1292"/>
        <v>0</v>
      </c>
      <c r="AA2594" s="40">
        <f t="shared" si="1293"/>
        <v>0</v>
      </c>
      <c r="AB2594" s="40">
        <f t="shared" si="1294"/>
        <v>0</v>
      </c>
      <c r="AC2594" s="40">
        <f t="shared" si="1295"/>
        <v>0</v>
      </c>
      <c r="AD2594" s="39">
        <f t="shared" si="1296"/>
        <v>0</v>
      </c>
      <c r="AE2594" s="39">
        <f t="shared" si="1297"/>
        <v>0</v>
      </c>
      <c r="AF2594" t="str">
        <f t="shared" si="1298"/>
        <v/>
      </c>
      <c r="AG2594" t="str">
        <f t="shared" si="1299"/>
        <v/>
      </c>
      <c r="AH2594" t="str">
        <f t="shared" si="1300"/>
        <v/>
      </c>
      <c r="AJ2594" s="41" t="str">
        <f t="shared" si="1301"/>
        <v/>
      </c>
      <c r="AK2594" s="42" t="str">
        <f t="shared" si="1302"/>
        <v/>
      </c>
      <c r="AL2594" s="41" t="str">
        <f t="shared" si="1303"/>
        <v/>
      </c>
      <c r="AM2594" s="41" t="str">
        <f t="shared" si="1304"/>
        <v/>
      </c>
      <c r="AN2594" s="41" t="str">
        <f t="shared" si="1305"/>
        <v/>
      </c>
      <c r="AO2594" s="42" t="str">
        <f t="shared" si="1306"/>
        <v/>
      </c>
      <c r="AP2594" s="41" t="str">
        <f t="shared" si="1307"/>
        <v/>
      </c>
      <c r="AQ2594" s="41" t="str">
        <f t="shared" si="1308"/>
        <v/>
      </c>
      <c r="AR2594" s="41" t="str">
        <f>IF($AQ2594="","",COUNTIFS(L_ChaveCob,$AQ2594,L_Ausencia,"&gt;"&amp;$W2594)+COUNTIFS($AQ$4:$AQ2594,$AQ2594,$W$4:$W2594,$W2594))</f>
        <v/>
      </c>
      <c r="AS2594" s="42">
        <f t="shared" si="1309"/>
        <v>0</v>
      </c>
      <c r="AT2594" s="42">
        <f t="shared" si="1310"/>
        <v>0</v>
      </c>
      <c r="AU2594" s="42">
        <f t="shared" si="1311"/>
        <v>0</v>
      </c>
    </row>
    <row r="2595" spans="1:47" x14ac:dyDescent="0.2">
      <c r="A2595" s="35"/>
      <c r="B2595" s="36"/>
      <c r="C2595" s="36"/>
      <c r="D2595" s="36"/>
      <c r="E2595" s="37"/>
      <c r="F2595" s="37"/>
      <c r="G2595" s="36"/>
      <c r="H2595" s="36"/>
      <c r="I2595" s="36"/>
      <c r="J2595" s="36"/>
      <c r="K2595" s="37"/>
      <c r="L2595" s="37"/>
      <c r="M2595" s="37"/>
      <c r="N2595" s="38" t="str">
        <f t="shared" si="1280"/>
        <v/>
      </c>
      <c r="O2595" t="str">
        <f t="shared" si="1281"/>
        <v/>
      </c>
      <c r="P2595" t="str">
        <f t="shared" si="1282"/>
        <v/>
      </c>
      <c r="Q2595" t="str">
        <f t="shared" si="1283"/>
        <v/>
      </c>
      <c r="R2595" t="str">
        <f t="shared" si="1284"/>
        <v/>
      </c>
      <c r="S2595" t="str">
        <f t="shared" si="1285"/>
        <v/>
      </c>
      <c r="T2595" s="39" t="str">
        <f t="shared" si="1286"/>
        <v/>
      </c>
      <c r="U2595" s="40">
        <f t="shared" si="1287"/>
        <v>0</v>
      </c>
      <c r="V2595" s="40">
        <f t="shared" si="1288"/>
        <v>0</v>
      </c>
      <c r="W2595" s="40">
        <f t="shared" si="1289"/>
        <v>0</v>
      </c>
      <c r="X2595" t="str">
        <f t="shared" si="1290"/>
        <v/>
      </c>
      <c r="Y2595" s="40">
        <f t="shared" si="1291"/>
        <v>0</v>
      </c>
      <c r="Z2595" s="40">
        <f t="shared" si="1292"/>
        <v>0</v>
      </c>
      <c r="AA2595" s="40">
        <f t="shared" si="1293"/>
        <v>0</v>
      </c>
      <c r="AB2595" s="40">
        <f t="shared" si="1294"/>
        <v>0</v>
      </c>
      <c r="AC2595" s="40">
        <f t="shared" si="1295"/>
        <v>0</v>
      </c>
      <c r="AD2595" s="39">
        <f t="shared" si="1296"/>
        <v>0</v>
      </c>
      <c r="AE2595" s="39">
        <f t="shared" si="1297"/>
        <v>0</v>
      </c>
      <c r="AF2595" t="str">
        <f t="shared" si="1298"/>
        <v/>
      </c>
      <c r="AG2595" t="str">
        <f t="shared" si="1299"/>
        <v/>
      </c>
      <c r="AH2595" t="str">
        <f t="shared" si="1300"/>
        <v/>
      </c>
      <c r="AJ2595" s="41" t="str">
        <f t="shared" si="1301"/>
        <v/>
      </c>
      <c r="AK2595" s="42" t="str">
        <f t="shared" si="1302"/>
        <v/>
      </c>
      <c r="AL2595" s="41" t="str">
        <f t="shared" si="1303"/>
        <v/>
      </c>
      <c r="AM2595" s="41" t="str">
        <f t="shared" si="1304"/>
        <v/>
      </c>
      <c r="AN2595" s="41" t="str">
        <f t="shared" si="1305"/>
        <v/>
      </c>
      <c r="AO2595" s="42" t="str">
        <f t="shared" si="1306"/>
        <v/>
      </c>
      <c r="AP2595" s="41" t="str">
        <f t="shared" si="1307"/>
        <v/>
      </c>
      <c r="AQ2595" s="41" t="str">
        <f t="shared" si="1308"/>
        <v/>
      </c>
      <c r="AR2595" s="41" t="str">
        <f>IF($AQ2595="","",COUNTIFS(L_ChaveCob,$AQ2595,L_Ausencia,"&gt;"&amp;$W2595)+COUNTIFS($AQ$4:$AQ2595,$AQ2595,$W$4:$W2595,$W2595))</f>
        <v/>
      </c>
      <c r="AS2595" s="42">
        <f t="shared" si="1309"/>
        <v>0</v>
      </c>
      <c r="AT2595" s="42">
        <f t="shared" si="1310"/>
        <v>0</v>
      </c>
      <c r="AU2595" s="42">
        <f t="shared" si="1311"/>
        <v>0</v>
      </c>
    </row>
    <row r="2596" spans="1:47" x14ac:dyDescent="0.2">
      <c r="A2596" s="35"/>
      <c r="B2596" s="36"/>
      <c r="C2596" s="36"/>
      <c r="D2596" s="36"/>
      <c r="E2596" s="37"/>
      <c r="F2596" s="37"/>
      <c r="G2596" s="36"/>
      <c r="H2596" s="36"/>
      <c r="I2596" s="36"/>
      <c r="J2596" s="36"/>
      <c r="K2596" s="37"/>
      <c r="L2596" s="37"/>
      <c r="M2596" s="37"/>
      <c r="N2596" s="38" t="str">
        <f t="shared" si="1280"/>
        <v/>
      </c>
      <c r="O2596" t="str">
        <f t="shared" si="1281"/>
        <v/>
      </c>
      <c r="P2596" t="str">
        <f t="shared" si="1282"/>
        <v/>
      </c>
      <c r="Q2596" t="str">
        <f t="shared" si="1283"/>
        <v/>
      </c>
      <c r="R2596" t="str">
        <f t="shared" si="1284"/>
        <v/>
      </c>
      <c r="S2596" t="str">
        <f t="shared" si="1285"/>
        <v/>
      </c>
      <c r="T2596" s="39" t="str">
        <f t="shared" si="1286"/>
        <v/>
      </c>
      <c r="U2596" s="40">
        <f t="shared" si="1287"/>
        <v>0</v>
      </c>
      <c r="V2596" s="40">
        <f t="shared" si="1288"/>
        <v>0</v>
      </c>
      <c r="W2596" s="40">
        <f t="shared" si="1289"/>
        <v>0</v>
      </c>
      <c r="X2596" t="str">
        <f t="shared" si="1290"/>
        <v/>
      </c>
      <c r="Y2596" s="40">
        <f t="shared" si="1291"/>
        <v>0</v>
      </c>
      <c r="Z2596" s="40">
        <f t="shared" si="1292"/>
        <v>0</v>
      </c>
      <c r="AA2596" s="40">
        <f t="shared" si="1293"/>
        <v>0</v>
      </c>
      <c r="AB2596" s="40">
        <f t="shared" si="1294"/>
        <v>0</v>
      </c>
      <c r="AC2596" s="40">
        <f t="shared" si="1295"/>
        <v>0</v>
      </c>
      <c r="AD2596" s="39">
        <f t="shared" si="1296"/>
        <v>0</v>
      </c>
      <c r="AE2596" s="39">
        <f t="shared" si="1297"/>
        <v>0</v>
      </c>
      <c r="AF2596" t="str">
        <f t="shared" si="1298"/>
        <v/>
      </c>
      <c r="AG2596" t="str">
        <f t="shared" si="1299"/>
        <v/>
      </c>
      <c r="AH2596" t="str">
        <f t="shared" si="1300"/>
        <v/>
      </c>
      <c r="AJ2596" s="41" t="str">
        <f t="shared" si="1301"/>
        <v/>
      </c>
      <c r="AK2596" s="42" t="str">
        <f t="shared" si="1302"/>
        <v/>
      </c>
      <c r="AL2596" s="41" t="str">
        <f t="shared" si="1303"/>
        <v/>
      </c>
      <c r="AM2596" s="41" t="str">
        <f t="shared" si="1304"/>
        <v/>
      </c>
      <c r="AN2596" s="41" t="str">
        <f t="shared" si="1305"/>
        <v/>
      </c>
      <c r="AO2596" s="42" t="str">
        <f t="shared" si="1306"/>
        <v/>
      </c>
      <c r="AP2596" s="41" t="str">
        <f t="shared" si="1307"/>
        <v/>
      </c>
      <c r="AQ2596" s="41" t="str">
        <f t="shared" si="1308"/>
        <v/>
      </c>
      <c r="AR2596" s="41" t="str">
        <f>IF($AQ2596="","",COUNTIFS(L_ChaveCob,$AQ2596,L_Ausencia,"&gt;"&amp;$W2596)+COUNTIFS($AQ$4:$AQ2596,$AQ2596,$W$4:$W2596,$W2596))</f>
        <v/>
      </c>
      <c r="AS2596" s="42">
        <f t="shared" si="1309"/>
        <v>0</v>
      </c>
      <c r="AT2596" s="42">
        <f t="shared" si="1310"/>
        <v>0</v>
      </c>
      <c r="AU2596" s="42">
        <f t="shared" si="1311"/>
        <v>0</v>
      </c>
    </row>
    <row r="2597" spans="1:47" x14ac:dyDescent="0.2">
      <c r="A2597" s="35"/>
      <c r="B2597" s="36"/>
      <c r="C2597" s="36"/>
      <c r="D2597" s="36"/>
      <c r="E2597" s="37"/>
      <c r="F2597" s="37"/>
      <c r="G2597" s="36"/>
      <c r="H2597" s="36"/>
      <c r="I2597" s="36"/>
      <c r="J2597" s="36"/>
      <c r="K2597" s="37"/>
      <c r="L2597" s="37"/>
      <c r="M2597" s="37"/>
      <c r="N2597" s="38" t="str">
        <f t="shared" si="1280"/>
        <v/>
      </c>
      <c r="O2597" t="str">
        <f t="shared" si="1281"/>
        <v/>
      </c>
      <c r="P2597" t="str">
        <f t="shared" si="1282"/>
        <v/>
      </c>
      <c r="Q2597" t="str">
        <f t="shared" si="1283"/>
        <v/>
      </c>
      <c r="R2597" t="str">
        <f t="shared" si="1284"/>
        <v/>
      </c>
      <c r="S2597" t="str">
        <f t="shared" si="1285"/>
        <v/>
      </c>
      <c r="T2597" s="39" t="str">
        <f t="shared" si="1286"/>
        <v/>
      </c>
      <c r="U2597" s="40">
        <f t="shared" si="1287"/>
        <v>0</v>
      </c>
      <c r="V2597" s="40">
        <f t="shared" si="1288"/>
        <v>0</v>
      </c>
      <c r="W2597" s="40">
        <f t="shared" si="1289"/>
        <v>0</v>
      </c>
      <c r="X2597" t="str">
        <f t="shared" si="1290"/>
        <v/>
      </c>
      <c r="Y2597" s="40">
        <f t="shared" si="1291"/>
        <v>0</v>
      </c>
      <c r="Z2597" s="40">
        <f t="shared" si="1292"/>
        <v>0</v>
      </c>
      <c r="AA2597" s="40">
        <f t="shared" si="1293"/>
        <v>0</v>
      </c>
      <c r="AB2597" s="40">
        <f t="shared" si="1294"/>
        <v>0</v>
      </c>
      <c r="AC2597" s="40">
        <f t="shared" si="1295"/>
        <v>0</v>
      </c>
      <c r="AD2597" s="39">
        <f t="shared" si="1296"/>
        <v>0</v>
      </c>
      <c r="AE2597" s="39">
        <f t="shared" si="1297"/>
        <v>0</v>
      </c>
      <c r="AF2597" t="str">
        <f t="shared" si="1298"/>
        <v/>
      </c>
      <c r="AG2597" t="str">
        <f t="shared" si="1299"/>
        <v/>
      </c>
      <c r="AH2597" t="str">
        <f t="shared" si="1300"/>
        <v/>
      </c>
      <c r="AJ2597" s="41" t="str">
        <f t="shared" si="1301"/>
        <v/>
      </c>
      <c r="AK2597" s="42" t="str">
        <f t="shared" si="1302"/>
        <v/>
      </c>
      <c r="AL2597" s="41" t="str">
        <f t="shared" si="1303"/>
        <v/>
      </c>
      <c r="AM2597" s="41" t="str">
        <f t="shared" si="1304"/>
        <v/>
      </c>
      <c r="AN2597" s="41" t="str">
        <f t="shared" si="1305"/>
        <v/>
      </c>
      <c r="AO2597" s="42" t="str">
        <f t="shared" si="1306"/>
        <v/>
      </c>
      <c r="AP2597" s="41" t="str">
        <f t="shared" si="1307"/>
        <v/>
      </c>
      <c r="AQ2597" s="41" t="str">
        <f t="shared" si="1308"/>
        <v/>
      </c>
      <c r="AR2597" s="41" t="str">
        <f>IF($AQ2597="","",COUNTIFS(L_ChaveCob,$AQ2597,L_Ausencia,"&gt;"&amp;$W2597)+COUNTIFS($AQ$4:$AQ2597,$AQ2597,$W$4:$W2597,$W2597))</f>
        <v/>
      </c>
      <c r="AS2597" s="42">
        <f t="shared" si="1309"/>
        <v>0</v>
      </c>
      <c r="AT2597" s="42">
        <f t="shared" si="1310"/>
        <v>0</v>
      </c>
      <c r="AU2597" s="42">
        <f t="shared" si="1311"/>
        <v>0</v>
      </c>
    </row>
    <row r="2598" spans="1:47" x14ac:dyDescent="0.2">
      <c r="A2598" s="35"/>
      <c r="B2598" s="36"/>
      <c r="C2598" s="36"/>
      <c r="D2598" s="36"/>
      <c r="E2598" s="37"/>
      <c r="F2598" s="37"/>
      <c r="G2598" s="36"/>
      <c r="H2598" s="36"/>
      <c r="I2598" s="36"/>
      <c r="J2598" s="36"/>
      <c r="K2598" s="37"/>
      <c r="L2598" s="37"/>
      <c r="M2598" s="37"/>
      <c r="N2598" s="38" t="str">
        <f t="shared" si="1280"/>
        <v/>
      </c>
      <c r="O2598" t="str">
        <f t="shared" si="1281"/>
        <v/>
      </c>
      <c r="P2598" t="str">
        <f t="shared" si="1282"/>
        <v/>
      </c>
      <c r="Q2598" t="str">
        <f t="shared" si="1283"/>
        <v/>
      </c>
      <c r="R2598" t="str">
        <f t="shared" si="1284"/>
        <v/>
      </c>
      <c r="S2598" t="str">
        <f t="shared" si="1285"/>
        <v/>
      </c>
      <c r="T2598" s="39" t="str">
        <f t="shared" si="1286"/>
        <v/>
      </c>
      <c r="U2598" s="40">
        <f t="shared" si="1287"/>
        <v>0</v>
      </c>
      <c r="V2598" s="40">
        <f t="shared" si="1288"/>
        <v>0</v>
      </c>
      <c r="W2598" s="40">
        <f t="shared" si="1289"/>
        <v>0</v>
      </c>
      <c r="X2598" t="str">
        <f t="shared" si="1290"/>
        <v/>
      </c>
      <c r="Y2598" s="40">
        <f t="shared" si="1291"/>
        <v>0</v>
      </c>
      <c r="Z2598" s="40">
        <f t="shared" si="1292"/>
        <v>0</v>
      </c>
      <c r="AA2598" s="40">
        <f t="shared" si="1293"/>
        <v>0</v>
      </c>
      <c r="AB2598" s="40">
        <f t="shared" si="1294"/>
        <v>0</v>
      </c>
      <c r="AC2598" s="40">
        <f t="shared" si="1295"/>
        <v>0</v>
      </c>
      <c r="AD2598" s="39">
        <f t="shared" si="1296"/>
        <v>0</v>
      </c>
      <c r="AE2598" s="39">
        <f t="shared" si="1297"/>
        <v>0</v>
      </c>
      <c r="AF2598" t="str">
        <f t="shared" si="1298"/>
        <v/>
      </c>
      <c r="AG2598" t="str">
        <f t="shared" si="1299"/>
        <v/>
      </c>
      <c r="AH2598" t="str">
        <f t="shared" si="1300"/>
        <v/>
      </c>
      <c r="AJ2598" s="41" t="str">
        <f t="shared" si="1301"/>
        <v/>
      </c>
      <c r="AK2598" s="42" t="str">
        <f t="shared" si="1302"/>
        <v/>
      </c>
      <c r="AL2598" s="41" t="str">
        <f t="shared" si="1303"/>
        <v/>
      </c>
      <c r="AM2598" s="41" t="str">
        <f t="shared" si="1304"/>
        <v/>
      </c>
      <c r="AN2598" s="41" t="str">
        <f t="shared" si="1305"/>
        <v/>
      </c>
      <c r="AO2598" s="42" t="str">
        <f t="shared" si="1306"/>
        <v/>
      </c>
      <c r="AP2598" s="41" t="str">
        <f t="shared" si="1307"/>
        <v/>
      </c>
      <c r="AQ2598" s="41" t="str">
        <f t="shared" si="1308"/>
        <v/>
      </c>
      <c r="AR2598" s="41" t="str">
        <f>IF($AQ2598="","",COUNTIFS(L_ChaveCob,$AQ2598,L_Ausencia,"&gt;"&amp;$W2598)+COUNTIFS($AQ$4:$AQ2598,$AQ2598,$W$4:$W2598,$W2598))</f>
        <v/>
      </c>
      <c r="AS2598" s="42">
        <f t="shared" si="1309"/>
        <v>0</v>
      </c>
      <c r="AT2598" s="42">
        <f t="shared" si="1310"/>
        <v>0</v>
      </c>
      <c r="AU2598" s="42">
        <f t="shared" si="1311"/>
        <v>0</v>
      </c>
    </row>
    <row r="2599" spans="1:47" x14ac:dyDescent="0.2">
      <c r="A2599" s="35"/>
      <c r="B2599" s="36"/>
      <c r="C2599" s="36"/>
      <c r="D2599" s="36"/>
      <c r="E2599" s="37"/>
      <c r="F2599" s="37"/>
      <c r="G2599" s="36"/>
      <c r="H2599" s="36"/>
      <c r="I2599" s="36"/>
      <c r="J2599" s="36"/>
      <c r="K2599" s="37"/>
      <c r="L2599" s="37"/>
      <c r="M2599" s="37"/>
      <c r="N2599" s="38" t="str">
        <f t="shared" si="1280"/>
        <v/>
      </c>
      <c r="O2599" t="str">
        <f t="shared" si="1281"/>
        <v/>
      </c>
      <c r="P2599" t="str">
        <f t="shared" si="1282"/>
        <v/>
      </c>
      <c r="Q2599" t="str">
        <f t="shared" si="1283"/>
        <v/>
      </c>
      <c r="R2599" t="str">
        <f t="shared" si="1284"/>
        <v/>
      </c>
      <c r="S2599" t="str">
        <f t="shared" si="1285"/>
        <v/>
      </c>
      <c r="T2599" s="39" t="str">
        <f t="shared" si="1286"/>
        <v/>
      </c>
      <c r="U2599" s="40">
        <f t="shared" si="1287"/>
        <v>0</v>
      </c>
      <c r="V2599" s="40">
        <f t="shared" si="1288"/>
        <v>0</v>
      </c>
      <c r="W2599" s="40">
        <f t="shared" si="1289"/>
        <v>0</v>
      </c>
      <c r="X2599" t="str">
        <f t="shared" si="1290"/>
        <v/>
      </c>
      <c r="Y2599" s="40">
        <f t="shared" si="1291"/>
        <v>0</v>
      </c>
      <c r="Z2599" s="40">
        <f t="shared" si="1292"/>
        <v>0</v>
      </c>
      <c r="AA2599" s="40">
        <f t="shared" si="1293"/>
        <v>0</v>
      </c>
      <c r="AB2599" s="40">
        <f t="shared" si="1294"/>
        <v>0</v>
      </c>
      <c r="AC2599" s="40">
        <f t="shared" si="1295"/>
        <v>0</v>
      </c>
      <c r="AD2599" s="39">
        <f t="shared" si="1296"/>
        <v>0</v>
      </c>
      <c r="AE2599" s="39">
        <f t="shared" si="1297"/>
        <v>0</v>
      </c>
      <c r="AF2599" t="str">
        <f t="shared" si="1298"/>
        <v/>
      </c>
      <c r="AG2599" t="str">
        <f t="shared" si="1299"/>
        <v/>
      </c>
      <c r="AH2599" t="str">
        <f t="shared" si="1300"/>
        <v/>
      </c>
      <c r="AJ2599" s="41" t="str">
        <f t="shared" si="1301"/>
        <v/>
      </c>
      <c r="AK2599" s="42" t="str">
        <f t="shared" si="1302"/>
        <v/>
      </c>
      <c r="AL2599" s="41" t="str">
        <f t="shared" si="1303"/>
        <v/>
      </c>
      <c r="AM2599" s="41" t="str">
        <f t="shared" si="1304"/>
        <v/>
      </c>
      <c r="AN2599" s="41" t="str">
        <f t="shared" si="1305"/>
        <v/>
      </c>
      <c r="AO2599" s="42" t="str">
        <f t="shared" si="1306"/>
        <v/>
      </c>
      <c r="AP2599" s="41" t="str">
        <f t="shared" si="1307"/>
        <v/>
      </c>
      <c r="AQ2599" s="41" t="str">
        <f t="shared" si="1308"/>
        <v/>
      </c>
      <c r="AR2599" s="41" t="str">
        <f>IF($AQ2599="","",COUNTIFS(L_ChaveCob,$AQ2599,L_Ausencia,"&gt;"&amp;$W2599)+COUNTIFS($AQ$4:$AQ2599,$AQ2599,$W$4:$W2599,$W2599))</f>
        <v/>
      </c>
      <c r="AS2599" s="42">
        <f t="shared" si="1309"/>
        <v>0</v>
      </c>
      <c r="AT2599" s="42">
        <f t="shared" si="1310"/>
        <v>0</v>
      </c>
      <c r="AU2599" s="42">
        <f t="shared" si="1311"/>
        <v>0</v>
      </c>
    </row>
    <row r="2600" spans="1:47" x14ac:dyDescent="0.2">
      <c r="A2600" s="35"/>
      <c r="B2600" s="36"/>
      <c r="C2600" s="36"/>
      <c r="D2600" s="36"/>
      <c r="E2600" s="37"/>
      <c r="F2600" s="37"/>
      <c r="G2600" s="36"/>
      <c r="H2600" s="36"/>
      <c r="I2600" s="36"/>
      <c r="J2600" s="36"/>
      <c r="K2600" s="37"/>
      <c r="L2600" s="37"/>
      <c r="M2600" s="37"/>
      <c r="N2600" s="38" t="str">
        <f t="shared" si="1280"/>
        <v/>
      </c>
      <c r="O2600" t="str">
        <f t="shared" si="1281"/>
        <v/>
      </c>
      <c r="P2600" t="str">
        <f t="shared" si="1282"/>
        <v/>
      </c>
      <c r="Q2600" t="str">
        <f t="shared" si="1283"/>
        <v/>
      </c>
      <c r="R2600" t="str">
        <f t="shared" si="1284"/>
        <v/>
      </c>
      <c r="S2600" t="str">
        <f t="shared" si="1285"/>
        <v/>
      </c>
      <c r="T2600" s="39" t="str">
        <f t="shared" si="1286"/>
        <v/>
      </c>
      <c r="U2600" s="40">
        <f t="shared" si="1287"/>
        <v>0</v>
      </c>
      <c r="V2600" s="40">
        <f t="shared" si="1288"/>
        <v>0</v>
      </c>
      <c r="W2600" s="40">
        <f t="shared" si="1289"/>
        <v>0</v>
      </c>
      <c r="X2600" t="str">
        <f t="shared" si="1290"/>
        <v/>
      </c>
      <c r="Y2600" s="40">
        <f t="shared" si="1291"/>
        <v>0</v>
      </c>
      <c r="Z2600" s="40">
        <f t="shared" si="1292"/>
        <v>0</v>
      </c>
      <c r="AA2600" s="40">
        <f t="shared" si="1293"/>
        <v>0</v>
      </c>
      <c r="AB2600" s="40">
        <f t="shared" si="1294"/>
        <v>0</v>
      </c>
      <c r="AC2600" s="40">
        <f t="shared" si="1295"/>
        <v>0</v>
      </c>
      <c r="AD2600" s="39">
        <f t="shared" si="1296"/>
        <v>0</v>
      </c>
      <c r="AE2600" s="39">
        <f t="shared" si="1297"/>
        <v>0</v>
      </c>
      <c r="AF2600" t="str">
        <f t="shared" si="1298"/>
        <v/>
      </c>
      <c r="AG2600" t="str">
        <f t="shared" si="1299"/>
        <v/>
      </c>
      <c r="AH2600" t="str">
        <f t="shared" si="1300"/>
        <v/>
      </c>
      <c r="AJ2600" s="41" t="str">
        <f t="shared" si="1301"/>
        <v/>
      </c>
      <c r="AK2600" s="42" t="str">
        <f t="shared" si="1302"/>
        <v/>
      </c>
      <c r="AL2600" s="41" t="str">
        <f t="shared" si="1303"/>
        <v/>
      </c>
      <c r="AM2600" s="41" t="str">
        <f t="shared" si="1304"/>
        <v/>
      </c>
      <c r="AN2600" s="41" t="str">
        <f t="shared" si="1305"/>
        <v/>
      </c>
      <c r="AO2600" s="42" t="str">
        <f t="shared" si="1306"/>
        <v/>
      </c>
      <c r="AP2600" s="41" t="str">
        <f t="shared" si="1307"/>
        <v/>
      </c>
      <c r="AQ2600" s="41" t="str">
        <f t="shared" si="1308"/>
        <v/>
      </c>
      <c r="AR2600" s="41" t="str">
        <f>IF($AQ2600="","",COUNTIFS(L_ChaveCob,$AQ2600,L_Ausencia,"&gt;"&amp;$W2600)+COUNTIFS($AQ$4:$AQ2600,$AQ2600,$W$4:$W2600,$W2600))</f>
        <v/>
      </c>
      <c r="AS2600" s="42">
        <f t="shared" si="1309"/>
        <v>0</v>
      </c>
      <c r="AT2600" s="42">
        <f t="shared" si="1310"/>
        <v>0</v>
      </c>
      <c r="AU2600" s="42">
        <f t="shared" si="1311"/>
        <v>0</v>
      </c>
    </row>
    <row r="2601" spans="1:47" x14ac:dyDescent="0.2">
      <c r="A2601" s="35"/>
      <c r="B2601" s="36"/>
      <c r="C2601" s="36"/>
      <c r="D2601" s="36"/>
      <c r="E2601" s="37"/>
      <c r="F2601" s="37"/>
      <c r="G2601" s="36"/>
      <c r="H2601" s="36"/>
      <c r="I2601" s="36"/>
      <c r="J2601" s="36"/>
      <c r="K2601" s="37"/>
      <c r="L2601" s="37"/>
      <c r="M2601" s="37"/>
      <c r="N2601" s="38" t="str">
        <f t="shared" si="1280"/>
        <v/>
      </c>
      <c r="O2601" t="str">
        <f t="shared" si="1281"/>
        <v/>
      </c>
      <c r="P2601" t="str">
        <f t="shared" si="1282"/>
        <v/>
      </c>
      <c r="Q2601" t="str">
        <f t="shared" si="1283"/>
        <v/>
      </c>
      <c r="R2601" t="str">
        <f t="shared" si="1284"/>
        <v/>
      </c>
      <c r="S2601" t="str">
        <f t="shared" si="1285"/>
        <v/>
      </c>
      <c r="T2601" s="39" t="str">
        <f t="shared" si="1286"/>
        <v/>
      </c>
      <c r="U2601" s="40">
        <f t="shared" si="1287"/>
        <v>0</v>
      </c>
      <c r="V2601" s="40">
        <f t="shared" si="1288"/>
        <v>0</v>
      </c>
      <c r="W2601" s="40">
        <f t="shared" si="1289"/>
        <v>0</v>
      </c>
      <c r="X2601" t="str">
        <f t="shared" si="1290"/>
        <v/>
      </c>
      <c r="Y2601" s="40">
        <f t="shared" si="1291"/>
        <v>0</v>
      </c>
      <c r="Z2601" s="40">
        <f t="shared" si="1292"/>
        <v>0</v>
      </c>
      <c r="AA2601" s="40">
        <f t="shared" si="1293"/>
        <v>0</v>
      </c>
      <c r="AB2601" s="40">
        <f t="shared" si="1294"/>
        <v>0</v>
      </c>
      <c r="AC2601" s="40">
        <f t="shared" si="1295"/>
        <v>0</v>
      </c>
      <c r="AD2601" s="39">
        <f t="shared" si="1296"/>
        <v>0</v>
      </c>
      <c r="AE2601" s="39">
        <f t="shared" si="1297"/>
        <v>0</v>
      </c>
      <c r="AF2601" t="str">
        <f t="shared" si="1298"/>
        <v/>
      </c>
      <c r="AG2601" t="str">
        <f t="shared" si="1299"/>
        <v/>
      </c>
      <c r="AH2601" t="str">
        <f t="shared" si="1300"/>
        <v/>
      </c>
      <c r="AJ2601" s="41" t="str">
        <f t="shared" si="1301"/>
        <v/>
      </c>
      <c r="AK2601" s="42" t="str">
        <f t="shared" si="1302"/>
        <v/>
      </c>
      <c r="AL2601" s="41" t="str">
        <f t="shared" si="1303"/>
        <v/>
      </c>
      <c r="AM2601" s="41" t="str">
        <f t="shared" si="1304"/>
        <v/>
      </c>
      <c r="AN2601" s="41" t="str">
        <f t="shared" si="1305"/>
        <v/>
      </c>
      <c r="AO2601" s="42" t="str">
        <f t="shared" si="1306"/>
        <v/>
      </c>
      <c r="AP2601" s="41" t="str">
        <f t="shared" si="1307"/>
        <v/>
      </c>
      <c r="AQ2601" s="41" t="str">
        <f t="shared" si="1308"/>
        <v/>
      </c>
      <c r="AR2601" s="41" t="str">
        <f>IF($AQ2601="","",COUNTIFS(L_ChaveCob,$AQ2601,L_Ausencia,"&gt;"&amp;$W2601)+COUNTIFS($AQ$4:$AQ2601,$AQ2601,$W$4:$W2601,$W2601))</f>
        <v/>
      </c>
      <c r="AS2601" s="42">
        <f t="shared" si="1309"/>
        <v>0</v>
      </c>
      <c r="AT2601" s="42">
        <f t="shared" si="1310"/>
        <v>0</v>
      </c>
      <c r="AU2601" s="42">
        <f t="shared" si="1311"/>
        <v>0</v>
      </c>
    </row>
    <row r="2602" spans="1:47" x14ac:dyDescent="0.2">
      <c r="A2602" s="35"/>
      <c r="B2602" s="36"/>
      <c r="C2602" s="36"/>
      <c r="D2602" s="36"/>
      <c r="E2602" s="37"/>
      <c r="F2602" s="37"/>
      <c r="G2602" s="36"/>
      <c r="H2602" s="36"/>
      <c r="I2602" s="36"/>
      <c r="J2602" s="36"/>
      <c r="K2602" s="37"/>
      <c r="L2602" s="37"/>
      <c r="M2602" s="37"/>
      <c r="N2602" s="38" t="str">
        <f t="shared" si="1280"/>
        <v/>
      </c>
      <c r="O2602" t="str">
        <f t="shared" si="1281"/>
        <v/>
      </c>
      <c r="P2602" t="str">
        <f t="shared" si="1282"/>
        <v/>
      </c>
      <c r="Q2602" t="str">
        <f t="shared" si="1283"/>
        <v/>
      </c>
      <c r="R2602" t="str">
        <f t="shared" si="1284"/>
        <v/>
      </c>
      <c r="S2602" t="str">
        <f t="shared" si="1285"/>
        <v/>
      </c>
      <c r="T2602" s="39" t="str">
        <f t="shared" si="1286"/>
        <v/>
      </c>
      <c r="U2602" s="40">
        <f t="shared" si="1287"/>
        <v>0</v>
      </c>
      <c r="V2602" s="40">
        <f t="shared" si="1288"/>
        <v>0</v>
      </c>
      <c r="W2602" s="40">
        <f t="shared" si="1289"/>
        <v>0</v>
      </c>
      <c r="X2602" t="str">
        <f t="shared" si="1290"/>
        <v/>
      </c>
      <c r="Y2602" s="40">
        <f t="shared" si="1291"/>
        <v>0</v>
      </c>
      <c r="Z2602" s="40">
        <f t="shared" si="1292"/>
        <v>0</v>
      </c>
      <c r="AA2602" s="40">
        <f t="shared" si="1293"/>
        <v>0</v>
      </c>
      <c r="AB2602" s="40">
        <f t="shared" si="1294"/>
        <v>0</v>
      </c>
      <c r="AC2602" s="40">
        <f t="shared" si="1295"/>
        <v>0</v>
      </c>
      <c r="AD2602" s="39">
        <f t="shared" si="1296"/>
        <v>0</v>
      </c>
      <c r="AE2602" s="39">
        <f t="shared" si="1297"/>
        <v>0</v>
      </c>
      <c r="AF2602" t="str">
        <f t="shared" si="1298"/>
        <v/>
      </c>
      <c r="AG2602" t="str">
        <f t="shared" si="1299"/>
        <v/>
      </c>
      <c r="AH2602" t="str">
        <f t="shared" si="1300"/>
        <v/>
      </c>
      <c r="AJ2602" s="41" t="str">
        <f t="shared" si="1301"/>
        <v/>
      </c>
      <c r="AK2602" s="42" t="str">
        <f t="shared" si="1302"/>
        <v/>
      </c>
      <c r="AL2602" s="41" t="str">
        <f t="shared" si="1303"/>
        <v/>
      </c>
      <c r="AM2602" s="41" t="str">
        <f t="shared" si="1304"/>
        <v/>
      </c>
      <c r="AN2602" s="41" t="str">
        <f t="shared" si="1305"/>
        <v/>
      </c>
      <c r="AO2602" s="42" t="str">
        <f t="shared" si="1306"/>
        <v/>
      </c>
      <c r="AP2602" s="41" t="str">
        <f t="shared" si="1307"/>
        <v/>
      </c>
      <c r="AQ2602" s="41" t="str">
        <f t="shared" si="1308"/>
        <v/>
      </c>
      <c r="AR2602" s="41" t="str">
        <f>IF($AQ2602="","",COUNTIFS(L_ChaveCob,$AQ2602,L_Ausencia,"&gt;"&amp;$W2602)+COUNTIFS($AQ$4:$AQ2602,$AQ2602,$W$4:$W2602,$W2602))</f>
        <v/>
      </c>
      <c r="AS2602" s="42">
        <f t="shared" si="1309"/>
        <v>0</v>
      </c>
      <c r="AT2602" s="42">
        <f t="shared" si="1310"/>
        <v>0</v>
      </c>
      <c r="AU2602" s="42">
        <f t="shared" si="1311"/>
        <v>0</v>
      </c>
    </row>
    <row r="2603" spans="1:47" x14ac:dyDescent="0.2">
      <c r="A2603" s="35"/>
      <c r="B2603" s="36"/>
      <c r="C2603" s="36"/>
      <c r="D2603" s="36"/>
      <c r="E2603" s="37"/>
      <c r="F2603" s="37"/>
      <c r="G2603" s="36"/>
      <c r="H2603" s="36"/>
      <c r="I2603" s="36"/>
      <c r="J2603" s="36"/>
      <c r="K2603" s="37"/>
      <c r="L2603" s="37"/>
      <c r="M2603" s="37"/>
      <c r="N2603" s="38" t="str">
        <f t="shared" si="1280"/>
        <v/>
      </c>
      <c r="O2603" t="str">
        <f t="shared" si="1281"/>
        <v/>
      </c>
      <c r="P2603" t="str">
        <f t="shared" si="1282"/>
        <v/>
      </c>
      <c r="Q2603" t="str">
        <f t="shared" si="1283"/>
        <v/>
      </c>
      <c r="R2603" t="str">
        <f t="shared" si="1284"/>
        <v/>
      </c>
      <c r="S2603" t="str">
        <f t="shared" si="1285"/>
        <v/>
      </c>
      <c r="T2603" s="39" t="str">
        <f t="shared" si="1286"/>
        <v/>
      </c>
      <c r="U2603" s="40">
        <f t="shared" si="1287"/>
        <v>0</v>
      </c>
      <c r="V2603" s="40">
        <f t="shared" si="1288"/>
        <v>0</v>
      </c>
      <c r="W2603" s="40">
        <f t="shared" si="1289"/>
        <v>0</v>
      </c>
      <c r="X2603" t="str">
        <f t="shared" si="1290"/>
        <v/>
      </c>
      <c r="Y2603" s="40">
        <f t="shared" si="1291"/>
        <v>0</v>
      </c>
      <c r="Z2603" s="40">
        <f t="shared" si="1292"/>
        <v>0</v>
      </c>
      <c r="AA2603" s="40">
        <f t="shared" si="1293"/>
        <v>0</v>
      </c>
      <c r="AB2603" s="40">
        <f t="shared" si="1294"/>
        <v>0</v>
      </c>
      <c r="AC2603" s="40">
        <f t="shared" si="1295"/>
        <v>0</v>
      </c>
      <c r="AD2603" s="39">
        <f t="shared" si="1296"/>
        <v>0</v>
      </c>
      <c r="AE2603" s="39">
        <f t="shared" si="1297"/>
        <v>0</v>
      </c>
      <c r="AF2603" t="str">
        <f t="shared" si="1298"/>
        <v/>
      </c>
      <c r="AG2603" t="str">
        <f t="shared" si="1299"/>
        <v/>
      </c>
      <c r="AH2603" t="str">
        <f t="shared" si="1300"/>
        <v/>
      </c>
      <c r="AJ2603" s="41" t="str">
        <f t="shared" si="1301"/>
        <v/>
      </c>
      <c r="AK2603" s="42" t="str">
        <f t="shared" si="1302"/>
        <v/>
      </c>
      <c r="AL2603" s="41" t="str">
        <f t="shared" si="1303"/>
        <v/>
      </c>
      <c r="AM2603" s="41" t="str">
        <f t="shared" si="1304"/>
        <v/>
      </c>
      <c r="AN2603" s="41" t="str">
        <f t="shared" si="1305"/>
        <v/>
      </c>
      <c r="AO2603" s="42" t="str">
        <f t="shared" si="1306"/>
        <v/>
      </c>
      <c r="AP2603" s="41" t="str">
        <f t="shared" si="1307"/>
        <v/>
      </c>
      <c r="AQ2603" s="41" t="str">
        <f t="shared" si="1308"/>
        <v/>
      </c>
      <c r="AR2603" s="41" t="str">
        <f>IF($AQ2603="","",COUNTIFS(L_ChaveCob,$AQ2603,L_Ausencia,"&gt;"&amp;$W2603)+COUNTIFS($AQ$4:$AQ2603,$AQ2603,$W$4:$W2603,$W2603))</f>
        <v/>
      </c>
      <c r="AS2603" s="42">
        <f t="shared" si="1309"/>
        <v>0</v>
      </c>
      <c r="AT2603" s="42">
        <f t="shared" si="1310"/>
        <v>0</v>
      </c>
      <c r="AU2603" s="42">
        <f t="shared" si="1311"/>
        <v>0</v>
      </c>
    </row>
    <row r="2604" spans="1:47" x14ac:dyDescent="0.2">
      <c r="A2604" s="35"/>
      <c r="B2604" s="36"/>
      <c r="C2604" s="36"/>
      <c r="D2604" s="36"/>
      <c r="E2604" s="37"/>
      <c r="F2604" s="37"/>
      <c r="G2604" s="36"/>
      <c r="H2604" s="36"/>
      <c r="I2604" s="36"/>
      <c r="J2604" s="36"/>
      <c r="K2604" s="37"/>
      <c r="L2604" s="37"/>
      <c r="M2604" s="37"/>
      <c r="N2604" s="38" t="str">
        <f t="shared" si="1280"/>
        <v/>
      </c>
      <c r="O2604" t="str">
        <f t="shared" si="1281"/>
        <v/>
      </c>
      <c r="P2604" t="str">
        <f t="shared" si="1282"/>
        <v/>
      </c>
      <c r="Q2604" t="str">
        <f t="shared" si="1283"/>
        <v/>
      </c>
      <c r="R2604" t="str">
        <f t="shared" si="1284"/>
        <v/>
      </c>
      <c r="S2604" t="str">
        <f t="shared" si="1285"/>
        <v/>
      </c>
      <c r="T2604" s="39" t="str">
        <f t="shared" si="1286"/>
        <v/>
      </c>
      <c r="U2604" s="40">
        <f t="shared" si="1287"/>
        <v>0</v>
      </c>
      <c r="V2604" s="40">
        <f t="shared" si="1288"/>
        <v>0</v>
      </c>
      <c r="W2604" s="40">
        <f t="shared" si="1289"/>
        <v>0</v>
      </c>
      <c r="X2604" t="str">
        <f t="shared" si="1290"/>
        <v/>
      </c>
      <c r="Y2604" s="40">
        <f t="shared" si="1291"/>
        <v>0</v>
      </c>
      <c r="Z2604" s="40">
        <f t="shared" si="1292"/>
        <v>0</v>
      </c>
      <c r="AA2604" s="40">
        <f t="shared" si="1293"/>
        <v>0</v>
      </c>
      <c r="AB2604" s="40">
        <f t="shared" si="1294"/>
        <v>0</v>
      </c>
      <c r="AC2604" s="40">
        <f t="shared" si="1295"/>
        <v>0</v>
      </c>
      <c r="AD2604" s="39">
        <f t="shared" si="1296"/>
        <v>0</v>
      </c>
      <c r="AE2604" s="39">
        <f t="shared" si="1297"/>
        <v>0</v>
      </c>
      <c r="AF2604" t="str">
        <f t="shared" si="1298"/>
        <v/>
      </c>
      <c r="AG2604" t="str">
        <f t="shared" si="1299"/>
        <v/>
      </c>
      <c r="AH2604" t="str">
        <f t="shared" si="1300"/>
        <v/>
      </c>
      <c r="AJ2604" s="41" t="str">
        <f t="shared" si="1301"/>
        <v/>
      </c>
      <c r="AK2604" s="42" t="str">
        <f t="shared" si="1302"/>
        <v/>
      </c>
      <c r="AL2604" s="41" t="str">
        <f t="shared" si="1303"/>
        <v/>
      </c>
      <c r="AM2604" s="41" t="str">
        <f t="shared" si="1304"/>
        <v/>
      </c>
      <c r="AN2604" s="41" t="str">
        <f t="shared" si="1305"/>
        <v/>
      </c>
      <c r="AO2604" s="42" t="str">
        <f t="shared" si="1306"/>
        <v/>
      </c>
      <c r="AP2604" s="41" t="str">
        <f t="shared" si="1307"/>
        <v/>
      </c>
      <c r="AQ2604" s="41" t="str">
        <f t="shared" si="1308"/>
        <v/>
      </c>
      <c r="AR2604" s="41" t="str">
        <f>IF($AQ2604="","",COUNTIFS(L_ChaveCob,$AQ2604,L_Ausencia,"&gt;"&amp;$W2604)+COUNTIFS($AQ$4:$AQ2604,$AQ2604,$W$4:$W2604,$W2604))</f>
        <v/>
      </c>
      <c r="AS2604" s="42">
        <f t="shared" si="1309"/>
        <v>0</v>
      </c>
      <c r="AT2604" s="42">
        <f t="shared" si="1310"/>
        <v>0</v>
      </c>
      <c r="AU2604" s="42">
        <f t="shared" si="1311"/>
        <v>0</v>
      </c>
    </row>
    <row r="2605" spans="1:47" x14ac:dyDescent="0.2">
      <c r="A2605" s="35"/>
      <c r="B2605" s="36"/>
      <c r="C2605" s="36"/>
      <c r="D2605" s="36"/>
      <c r="E2605" s="37"/>
      <c r="F2605" s="37"/>
      <c r="G2605" s="36"/>
      <c r="H2605" s="36"/>
      <c r="I2605" s="36"/>
      <c r="J2605" s="36"/>
      <c r="K2605" s="37"/>
      <c r="L2605" s="37"/>
      <c r="M2605" s="37"/>
      <c r="N2605" s="38" t="str">
        <f t="shared" si="1280"/>
        <v/>
      </c>
      <c r="O2605" t="str">
        <f t="shared" si="1281"/>
        <v/>
      </c>
      <c r="P2605" t="str">
        <f t="shared" si="1282"/>
        <v/>
      </c>
      <c r="Q2605" t="str">
        <f t="shared" si="1283"/>
        <v/>
      </c>
      <c r="R2605" t="str">
        <f t="shared" si="1284"/>
        <v/>
      </c>
      <c r="S2605" t="str">
        <f t="shared" si="1285"/>
        <v/>
      </c>
      <c r="T2605" s="39" t="str">
        <f t="shared" si="1286"/>
        <v/>
      </c>
      <c r="U2605" s="40">
        <f t="shared" si="1287"/>
        <v>0</v>
      </c>
      <c r="V2605" s="40">
        <f t="shared" si="1288"/>
        <v>0</v>
      </c>
      <c r="W2605" s="40">
        <f t="shared" si="1289"/>
        <v>0</v>
      </c>
      <c r="X2605" t="str">
        <f t="shared" si="1290"/>
        <v/>
      </c>
      <c r="Y2605" s="40">
        <f t="shared" si="1291"/>
        <v>0</v>
      </c>
      <c r="Z2605" s="40">
        <f t="shared" si="1292"/>
        <v>0</v>
      </c>
      <c r="AA2605" s="40">
        <f t="shared" si="1293"/>
        <v>0</v>
      </c>
      <c r="AB2605" s="40">
        <f t="shared" si="1294"/>
        <v>0</v>
      </c>
      <c r="AC2605" s="40">
        <f t="shared" si="1295"/>
        <v>0</v>
      </c>
      <c r="AD2605" s="39">
        <f t="shared" si="1296"/>
        <v>0</v>
      </c>
      <c r="AE2605" s="39">
        <f t="shared" si="1297"/>
        <v>0</v>
      </c>
      <c r="AF2605" t="str">
        <f t="shared" si="1298"/>
        <v/>
      </c>
      <c r="AG2605" t="str">
        <f t="shared" si="1299"/>
        <v/>
      </c>
      <c r="AH2605" t="str">
        <f t="shared" si="1300"/>
        <v/>
      </c>
      <c r="AJ2605" s="41" t="str">
        <f t="shared" si="1301"/>
        <v/>
      </c>
      <c r="AK2605" s="42" t="str">
        <f t="shared" si="1302"/>
        <v/>
      </c>
      <c r="AL2605" s="41" t="str">
        <f t="shared" si="1303"/>
        <v/>
      </c>
      <c r="AM2605" s="41" t="str">
        <f t="shared" si="1304"/>
        <v/>
      </c>
      <c r="AN2605" s="41" t="str">
        <f t="shared" si="1305"/>
        <v/>
      </c>
      <c r="AO2605" s="42" t="str">
        <f t="shared" si="1306"/>
        <v/>
      </c>
      <c r="AP2605" s="41" t="str">
        <f t="shared" si="1307"/>
        <v/>
      </c>
      <c r="AQ2605" s="41" t="str">
        <f t="shared" si="1308"/>
        <v/>
      </c>
      <c r="AR2605" s="41" t="str">
        <f>IF($AQ2605="","",COUNTIFS(L_ChaveCob,$AQ2605,L_Ausencia,"&gt;"&amp;$W2605)+COUNTIFS($AQ$4:$AQ2605,$AQ2605,$W$4:$W2605,$W2605))</f>
        <v/>
      </c>
      <c r="AS2605" s="42">
        <f t="shared" si="1309"/>
        <v>0</v>
      </c>
      <c r="AT2605" s="42">
        <f t="shared" si="1310"/>
        <v>0</v>
      </c>
      <c r="AU2605" s="42">
        <f t="shared" si="1311"/>
        <v>0</v>
      </c>
    </row>
    <row r="2606" spans="1:47" x14ac:dyDescent="0.2">
      <c r="A2606" s="35"/>
      <c r="B2606" s="36"/>
      <c r="C2606" s="36"/>
      <c r="D2606" s="36"/>
      <c r="E2606" s="37"/>
      <c r="F2606" s="37"/>
      <c r="G2606" s="36"/>
      <c r="H2606" s="36"/>
      <c r="I2606" s="36"/>
      <c r="J2606" s="36"/>
      <c r="K2606" s="37"/>
      <c r="L2606" s="37"/>
      <c r="M2606" s="37"/>
      <c r="N2606" s="38" t="str">
        <f t="shared" si="1280"/>
        <v/>
      </c>
      <c r="O2606" t="str">
        <f t="shared" si="1281"/>
        <v/>
      </c>
      <c r="P2606" t="str">
        <f t="shared" si="1282"/>
        <v/>
      </c>
      <c r="Q2606" t="str">
        <f t="shared" si="1283"/>
        <v/>
      </c>
      <c r="R2606" t="str">
        <f t="shared" si="1284"/>
        <v/>
      </c>
      <c r="S2606" t="str">
        <f t="shared" si="1285"/>
        <v/>
      </c>
      <c r="T2606" s="39" t="str">
        <f t="shared" si="1286"/>
        <v/>
      </c>
      <c r="U2606" s="40">
        <f t="shared" si="1287"/>
        <v>0</v>
      </c>
      <c r="V2606" s="40">
        <f t="shared" si="1288"/>
        <v>0</v>
      </c>
      <c r="W2606" s="40">
        <f t="shared" si="1289"/>
        <v>0</v>
      </c>
      <c r="X2606" t="str">
        <f t="shared" si="1290"/>
        <v/>
      </c>
      <c r="Y2606" s="40">
        <f t="shared" si="1291"/>
        <v>0</v>
      </c>
      <c r="Z2606" s="40">
        <f t="shared" si="1292"/>
        <v>0</v>
      </c>
      <c r="AA2606" s="40">
        <f t="shared" si="1293"/>
        <v>0</v>
      </c>
      <c r="AB2606" s="40">
        <f t="shared" si="1294"/>
        <v>0</v>
      </c>
      <c r="AC2606" s="40">
        <f t="shared" si="1295"/>
        <v>0</v>
      </c>
      <c r="AD2606" s="39">
        <f t="shared" si="1296"/>
        <v>0</v>
      </c>
      <c r="AE2606" s="39">
        <f t="shared" si="1297"/>
        <v>0</v>
      </c>
      <c r="AF2606" t="str">
        <f t="shared" si="1298"/>
        <v/>
      </c>
      <c r="AG2606" t="str">
        <f t="shared" si="1299"/>
        <v/>
      </c>
      <c r="AH2606" t="str">
        <f t="shared" si="1300"/>
        <v/>
      </c>
      <c r="AJ2606" s="41" t="str">
        <f t="shared" si="1301"/>
        <v/>
      </c>
      <c r="AK2606" s="42" t="str">
        <f t="shared" si="1302"/>
        <v/>
      </c>
      <c r="AL2606" s="41" t="str">
        <f t="shared" si="1303"/>
        <v/>
      </c>
      <c r="AM2606" s="41" t="str">
        <f t="shared" si="1304"/>
        <v/>
      </c>
      <c r="AN2606" s="41" t="str">
        <f t="shared" si="1305"/>
        <v/>
      </c>
      <c r="AO2606" s="42" t="str">
        <f t="shared" si="1306"/>
        <v/>
      </c>
      <c r="AP2606" s="41" t="str">
        <f t="shared" si="1307"/>
        <v/>
      </c>
      <c r="AQ2606" s="41" t="str">
        <f t="shared" si="1308"/>
        <v/>
      </c>
      <c r="AR2606" s="41" t="str">
        <f>IF($AQ2606="","",COUNTIFS(L_ChaveCob,$AQ2606,L_Ausencia,"&gt;"&amp;$W2606)+COUNTIFS($AQ$4:$AQ2606,$AQ2606,$W$4:$W2606,$W2606))</f>
        <v/>
      </c>
      <c r="AS2606" s="42">
        <f t="shared" si="1309"/>
        <v>0</v>
      </c>
      <c r="AT2606" s="42">
        <f t="shared" si="1310"/>
        <v>0</v>
      </c>
      <c r="AU2606" s="42">
        <f t="shared" si="1311"/>
        <v>0</v>
      </c>
    </row>
    <row r="2607" spans="1:47" x14ac:dyDescent="0.2">
      <c r="A2607" s="35"/>
      <c r="B2607" s="36"/>
      <c r="C2607" s="36"/>
      <c r="D2607" s="36"/>
      <c r="E2607" s="37"/>
      <c r="F2607" s="37"/>
      <c r="G2607" s="36"/>
      <c r="H2607" s="36"/>
      <c r="I2607" s="36"/>
      <c r="J2607" s="36"/>
      <c r="K2607" s="37"/>
      <c r="L2607" s="37"/>
      <c r="M2607" s="37"/>
      <c r="N2607" s="38" t="str">
        <f t="shared" si="1280"/>
        <v/>
      </c>
      <c r="O2607" t="str">
        <f t="shared" si="1281"/>
        <v/>
      </c>
      <c r="P2607" t="str">
        <f t="shared" si="1282"/>
        <v/>
      </c>
      <c r="Q2607" t="str">
        <f t="shared" si="1283"/>
        <v/>
      </c>
      <c r="R2607" t="str">
        <f t="shared" si="1284"/>
        <v/>
      </c>
      <c r="S2607" t="str">
        <f t="shared" si="1285"/>
        <v/>
      </c>
      <c r="T2607" s="39" t="str">
        <f t="shared" si="1286"/>
        <v/>
      </c>
      <c r="U2607" s="40">
        <f t="shared" si="1287"/>
        <v>0</v>
      </c>
      <c r="V2607" s="40">
        <f t="shared" si="1288"/>
        <v>0</v>
      </c>
      <c r="W2607" s="40">
        <f t="shared" si="1289"/>
        <v>0</v>
      </c>
      <c r="X2607" t="str">
        <f t="shared" si="1290"/>
        <v/>
      </c>
      <c r="Y2607" s="40">
        <f t="shared" si="1291"/>
        <v>0</v>
      </c>
      <c r="Z2607" s="40">
        <f t="shared" si="1292"/>
        <v>0</v>
      </c>
      <c r="AA2607" s="40">
        <f t="shared" si="1293"/>
        <v>0</v>
      </c>
      <c r="AB2607" s="40">
        <f t="shared" si="1294"/>
        <v>0</v>
      </c>
      <c r="AC2607" s="40">
        <f t="shared" si="1295"/>
        <v>0</v>
      </c>
      <c r="AD2607" s="39">
        <f t="shared" si="1296"/>
        <v>0</v>
      </c>
      <c r="AE2607" s="39">
        <f t="shared" si="1297"/>
        <v>0</v>
      </c>
      <c r="AF2607" t="str">
        <f t="shared" si="1298"/>
        <v/>
      </c>
      <c r="AG2607" t="str">
        <f t="shared" si="1299"/>
        <v/>
      </c>
      <c r="AH2607" t="str">
        <f t="shared" si="1300"/>
        <v/>
      </c>
      <c r="AJ2607" s="41" t="str">
        <f t="shared" si="1301"/>
        <v/>
      </c>
      <c r="AK2607" s="42" t="str">
        <f t="shared" si="1302"/>
        <v/>
      </c>
      <c r="AL2607" s="41" t="str">
        <f t="shared" si="1303"/>
        <v/>
      </c>
      <c r="AM2607" s="41" t="str">
        <f t="shared" si="1304"/>
        <v/>
      </c>
      <c r="AN2607" s="41" t="str">
        <f t="shared" si="1305"/>
        <v/>
      </c>
      <c r="AO2607" s="42" t="str">
        <f t="shared" si="1306"/>
        <v/>
      </c>
      <c r="AP2607" s="41" t="str">
        <f t="shared" si="1307"/>
        <v/>
      </c>
      <c r="AQ2607" s="41" t="str">
        <f t="shared" si="1308"/>
        <v/>
      </c>
      <c r="AR2607" s="41" t="str">
        <f>IF($AQ2607="","",COUNTIFS(L_ChaveCob,$AQ2607,L_Ausencia,"&gt;"&amp;$W2607)+COUNTIFS($AQ$4:$AQ2607,$AQ2607,$W$4:$W2607,$W2607))</f>
        <v/>
      </c>
      <c r="AS2607" s="42">
        <f t="shared" si="1309"/>
        <v>0</v>
      </c>
      <c r="AT2607" s="42">
        <f t="shared" si="1310"/>
        <v>0</v>
      </c>
      <c r="AU2607" s="42">
        <f t="shared" si="1311"/>
        <v>0</v>
      </c>
    </row>
    <row r="2608" spans="1:47" x14ac:dyDescent="0.2">
      <c r="A2608" s="35"/>
      <c r="B2608" s="36"/>
      <c r="C2608" s="36"/>
      <c r="D2608" s="36"/>
      <c r="E2608" s="37"/>
      <c r="F2608" s="37"/>
      <c r="G2608" s="36"/>
      <c r="H2608" s="36"/>
      <c r="I2608" s="36"/>
      <c r="J2608" s="36"/>
      <c r="K2608" s="37"/>
      <c r="L2608" s="37"/>
      <c r="M2608" s="37"/>
      <c r="N2608" s="38" t="str">
        <f t="shared" si="1280"/>
        <v/>
      </c>
      <c r="O2608" t="str">
        <f t="shared" si="1281"/>
        <v/>
      </c>
      <c r="P2608" t="str">
        <f t="shared" si="1282"/>
        <v/>
      </c>
      <c r="Q2608" t="str">
        <f t="shared" si="1283"/>
        <v/>
      </c>
      <c r="R2608" t="str">
        <f t="shared" si="1284"/>
        <v/>
      </c>
      <c r="S2608" t="str">
        <f t="shared" si="1285"/>
        <v/>
      </c>
      <c r="T2608" s="39" t="str">
        <f t="shared" si="1286"/>
        <v/>
      </c>
      <c r="U2608" s="40">
        <f t="shared" si="1287"/>
        <v>0</v>
      </c>
      <c r="V2608" s="40">
        <f t="shared" si="1288"/>
        <v>0</v>
      </c>
      <c r="W2608" s="40">
        <f t="shared" si="1289"/>
        <v>0</v>
      </c>
      <c r="X2608" t="str">
        <f t="shared" si="1290"/>
        <v/>
      </c>
      <c r="Y2608" s="40">
        <f t="shared" si="1291"/>
        <v>0</v>
      </c>
      <c r="Z2608" s="40">
        <f t="shared" si="1292"/>
        <v>0</v>
      </c>
      <c r="AA2608" s="40">
        <f t="shared" si="1293"/>
        <v>0</v>
      </c>
      <c r="AB2608" s="40">
        <f t="shared" si="1294"/>
        <v>0</v>
      </c>
      <c r="AC2608" s="40">
        <f t="shared" si="1295"/>
        <v>0</v>
      </c>
      <c r="AD2608" s="39">
        <f t="shared" si="1296"/>
        <v>0</v>
      </c>
      <c r="AE2608" s="39">
        <f t="shared" si="1297"/>
        <v>0</v>
      </c>
      <c r="AF2608" t="str">
        <f t="shared" si="1298"/>
        <v/>
      </c>
      <c r="AG2608" t="str">
        <f t="shared" si="1299"/>
        <v/>
      </c>
      <c r="AH2608" t="str">
        <f t="shared" si="1300"/>
        <v/>
      </c>
      <c r="AJ2608" s="41" t="str">
        <f t="shared" si="1301"/>
        <v/>
      </c>
      <c r="AK2608" s="42" t="str">
        <f t="shared" si="1302"/>
        <v/>
      </c>
      <c r="AL2608" s="41" t="str">
        <f t="shared" si="1303"/>
        <v/>
      </c>
      <c r="AM2608" s="41" t="str">
        <f t="shared" si="1304"/>
        <v/>
      </c>
      <c r="AN2608" s="41" t="str">
        <f t="shared" si="1305"/>
        <v/>
      </c>
      <c r="AO2608" s="42" t="str">
        <f t="shared" si="1306"/>
        <v/>
      </c>
      <c r="AP2608" s="41" t="str">
        <f t="shared" si="1307"/>
        <v/>
      </c>
      <c r="AQ2608" s="41" t="str">
        <f t="shared" si="1308"/>
        <v/>
      </c>
      <c r="AR2608" s="41" t="str">
        <f>IF($AQ2608="","",COUNTIFS(L_ChaveCob,$AQ2608,L_Ausencia,"&gt;"&amp;$W2608)+COUNTIFS($AQ$4:$AQ2608,$AQ2608,$W$4:$W2608,$W2608))</f>
        <v/>
      </c>
      <c r="AS2608" s="42">
        <f t="shared" si="1309"/>
        <v>0</v>
      </c>
      <c r="AT2608" s="42">
        <f t="shared" si="1310"/>
        <v>0</v>
      </c>
      <c r="AU2608" s="42">
        <f t="shared" si="1311"/>
        <v>0</v>
      </c>
    </row>
    <row r="2609" spans="1:47" x14ac:dyDescent="0.2">
      <c r="A2609" s="35"/>
      <c r="B2609" s="36"/>
      <c r="C2609" s="36"/>
      <c r="D2609" s="36"/>
      <c r="E2609" s="37"/>
      <c r="F2609" s="37"/>
      <c r="G2609" s="36"/>
      <c r="H2609" s="36"/>
      <c r="I2609" s="36"/>
      <c r="J2609" s="36"/>
      <c r="K2609" s="37"/>
      <c r="L2609" s="37"/>
      <c r="M2609" s="37"/>
      <c r="N2609" s="38" t="str">
        <f t="shared" si="1280"/>
        <v/>
      </c>
      <c r="O2609" t="str">
        <f t="shared" si="1281"/>
        <v/>
      </c>
      <c r="P2609" t="str">
        <f t="shared" si="1282"/>
        <v/>
      </c>
      <c r="Q2609" t="str">
        <f t="shared" si="1283"/>
        <v/>
      </c>
      <c r="R2609" t="str">
        <f t="shared" si="1284"/>
        <v/>
      </c>
      <c r="S2609" t="str">
        <f t="shared" si="1285"/>
        <v/>
      </c>
      <c r="T2609" s="39" t="str">
        <f t="shared" si="1286"/>
        <v/>
      </c>
      <c r="U2609" s="40">
        <f t="shared" si="1287"/>
        <v>0</v>
      </c>
      <c r="V2609" s="40">
        <f t="shared" si="1288"/>
        <v>0</v>
      </c>
      <c r="W2609" s="40">
        <f t="shared" si="1289"/>
        <v>0</v>
      </c>
      <c r="X2609" t="str">
        <f t="shared" si="1290"/>
        <v/>
      </c>
      <c r="Y2609" s="40">
        <f t="shared" si="1291"/>
        <v>0</v>
      </c>
      <c r="Z2609" s="40">
        <f t="shared" si="1292"/>
        <v>0</v>
      </c>
      <c r="AA2609" s="40">
        <f t="shared" si="1293"/>
        <v>0</v>
      </c>
      <c r="AB2609" s="40">
        <f t="shared" si="1294"/>
        <v>0</v>
      </c>
      <c r="AC2609" s="40">
        <f t="shared" si="1295"/>
        <v>0</v>
      </c>
      <c r="AD2609" s="39">
        <f t="shared" si="1296"/>
        <v>0</v>
      </c>
      <c r="AE2609" s="39">
        <f t="shared" si="1297"/>
        <v>0</v>
      </c>
      <c r="AF2609" t="str">
        <f t="shared" si="1298"/>
        <v/>
      </c>
      <c r="AG2609" t="str">
        <f t="shared" si="1299"/>
        <v/>
      </c>
      <c r="AH2609" t="str">
        <f t="shared" si="1300"/>
        <v/>
      </c>
      <c r="AJ2609" s="41" t="str">
        <f t="shared" si="1301"/>
        <v/>
      </c>
      <c r="AK2609" s="42" t="str">
        <f t="shared" si="1302"/>
        <v/>
      </c>
      <c r="AL2609" s="41" t="str">
        <f t="shared" si="1303"/>
        <v/>
      </c>
      <c r="AM2609" s="41" t="str">
        <f t="shared" si="1304"/>
        <v/>
      </c>
      <c r="AN2609" s="41" t="str">
        <f t="shared" si="1305"/>
        <v/>
      </c>
      <c r="AO2609" s="42" t="str">
        <f t="shared" si="1306"/>
        <v/>
      </c>
      <c r="AP2609" s="41" t="str">
        <f t="shared" si="1307"/>
        <v/>
      </c>
      <c r="AQ2609" s="41" t="str">
        <f t="shared" si="1308"/>
        <v/>
      </c>
      <c r="AR2609" s="41" t="str">
        <f>IF($AQ2609="","",COUNTIFS(L_ChaveCob,$AQ2609,L_Ausencia,"&gt;"&amp;$W2609)+COUNTIFS($AQ$4:$AQ2609,$AQ2609,$W$4:$W2609,$W2609))</f>
        <v/>
      </c>
      <c r="AS2609" s="42">
        <f t="shared" si="1309"/>
        <v>0</v>
      </c>
      <c r="AT2609" s="42">
        <f t="shared" si="1310"/>
        <v>0</v>
      </c>
      <c r="AU2609" s="42">
        <f t="shared" si="1311"/>
        <v>0</v>
      </c>
    </row>
    <row r="2610" spans="1:47" x14ac:dyDescent="0.2">
      <c r="A2610" s="35"/>
      <c r="B2610" s="36"/>
      <c r="C2610" s="36"/>
      <c r="D2610" s="36"/>
      <c r="E2610" s="37"/>
      <c r="F2610" s="37"/>
      <c r="G2610" s="36"/>
      <c r="H2610" s="36"/>
      <c r="I2610" s="36"/>
      <c r="J2610" s="36"/>
      <c r="K2610" s="37"/>
      <c r="L2610" s="37"/>
      <c r="M2610" s="37"/>
      <c r="N2610" s="38" t="str">
        <f t="shared" si="1280"/>
        <v/>
      </c>
      <c r="O2610" t="str">
        <f t="shared" si="1281"/>
        <v/>
      </c>
      <c r="P2610" t="str">
        <f t="shared" si="1282"/>
        <v/>
      </c>
      <c r="Q2610" t="str">
        <f t="shared" si="1283"/>
        <v/>
      </c>
      <c r="R2610" t="str">
        <f t="shared" si="1284"/>
        <v/>
      </c>
      <c r="S2610" t="str">
        <f t="shared" si="1285"/>
        <v/>
      </c>
      <c r="T2610" s="39" t="str">
        <f t="shared" si="1286"/>
        <v/>
      </c>
      <c r="U2610" s="40">
        <f t="shared" si="1287"/>
        <v>0</v>
      </c>
      <c r="V2610" s="40">
        <f t="shared" si="1288"/>
        <v>0</v>
      </c>
      <c r="W2610" s="40">
        <f t="shared" si="1289"/>
        <v>0</v>
      </c>
      <c r="X2610" t="str">
        <f t="shared" si="1290"/>
        <v/>
      </c>
      <c r="Y2610" s="40">
        <f t="shared" si="1291"/>
        <v>0</v>
      </c>
      <c r="Z2610" s="40">
        <f t="shared" si="1292"/>
        <v>0</v>
      </c>
      <c r="AA2610" s="40">
        <f t="shared" si="1293"/>
        <v>0</v>
      </c>
      <c r="AB2610" s="40">
        <f t="shared" si="1294"/>
        <v>0</v>
      </c>
      <c r="AC2610" s="40">
        <f t="shared" si="1295"/>
        <v>0</v>
      </c>
      <c r="AD2610" s="39">
        <f t="shared" si="1296"/>
        <v>0</v>
      </c>
      <c r="AE2610" s="39">
        <f t="shared" si="1297"/>
        <v>0</v>
      </c>
      <c r="AF2610" t="str">
        <f t="shared" si="1298"/>
        <v/>
      </c>
      <c r="AG2610" t="str">
        <f t="shared" si="1299"/>
        <v/>
      </c>
      <c r="AH2610" t="str">
        <f t="shared" si="1300"/>
        <v/>
      </c>
      <c r="AJ2610" s="41" t="str">
        <f t="shared" si="1301"/>
        <v/>
      </c>
      <c r="AK2610" s="42" t="str">
        <f t="shared" si="1302"/>
        <v/>
      </c>
      <c r="AL2610" s="41" t="str">
        <f t="shared" si="1303"/>
        <v/>
      </c>
      <c r="AM2610" s="41" t="str">
        <f t="shared" si="1304"/>
        <v/>
      </c>
      <c r="AN2610" s="41" t="str">
        <f t="shared" si="1305"/>
        <v/>
      </c>
      <c r="AO2610" s="42" t="str">
        <f t="shared" si="1306"/>
        <v/>
      </c>
      <c r="AP2610" s="41" t="str">
        <f t="shared" si="1307"/>
        <v/>
      </c>
      <c r="AQ2610" s="41" t="str">
        <f t="shared" si="1308"/>
        <v/>
      </c>
      <c r="AR2610" s="41" t="str">
        <f>IF($AQ2610="","",COUNTIFS(L_ChaveCob,$AQ2610,L_Ausencia,"&gt;"&amp;$W2610)+COUNTIFS($AQ$4:$AQ2610,$AQ2610,$W$4:$W2610,$W2610))</f>
        <v/>
      </c>
      <c r="AS2610" s="42">
        <f t="shared" si="1309"/>
        <v>0</v>
      </c>
      <c r="AT2610" s="42">
        <f t="shared" si="1310"/>
        <v>0</v>
      </c>
      <c r="AU2610" s="42">
        <f t="shared" si="1311"/>
        <v>0</v>
      </c>
    </row>
    <row r="2611" spans="1:47" x14ac:dyDescent="0.2">
      <c r="A2611" s="35"/>
      <c r="B2611" s="36"/>
      <c r="C2611" s="36"/>
      <c r="D2611" s="36"/>
      <c r="E2611" s="37"/>
      <c r="F2611" s="37"/>
      <c r="G2611" s="36"/>
      <c r="H2611" s="36"/>
      <c r="I2611" s="36"/>
      <c r="J2611" s="36"/>
      <c r="K2611" s="37"/>
      <c r="L2611" s="37"/>
      <c r="M2611" s="37"/>
      <c r="N2611" s="38" t="str">
        <f t="shared" si="1280"/>
        <v/>
      </c>
      <c r="O2611" t="str">
        <f t="shared" si="1281"/>
        <v/>
      </c>
      <c r="P2611" t="str">
        <f t="shared" si="1282"/>
        <v/>
      </c>
      <c r="Q2611" t="str">
        <f t="shared" si="1283"/>
        <v/>
      </c>
      <c r="R2611" t="str">
        <f t="shared" si="1284"/>
        <v/>
      </c>
      <c r="S2611" t="str">
        <f t="shared" si="1285"/>
        <v/>
      </c>
      <c r="T2611" s="39" t="str">
        <f t="shared" si="1286"/>
        <v/>
      </c>
      <c r="U2611" s="40">
        <f t="shared" si="1287"/>
        <v>0</v>
      </c>
      <c r="V2611" s="40">
        <f t="shared" si="1288"/>
        <v>0</v>
      </c>
      <c r="W2611" s="40">
        <f t="shared" si="1289"/>
        <v>0</v>
      </c>
      <c r="X2611" t="str">
        <f t="shared" si="1290"/>
        <v/>
      </c>
      <c r="Y2611" s="40">
        <f t="shared" si="1291"/>
        <v>0</v>
      </c>
      <c r="Z2611" s="40">
        <f t="shared" si="1292"/>
        <v>0</v>
      </c>
      <c r="AA2611" s="40">
        <f t="shared" si="1293"/>
        <v>0</v>
      </c>
      <c r="AB2611" s="40">
        <f t="shared" si="1294"/>
        <v>0</v>
      </c>
      <c r="AC2611" s="40">
        <f t="shared" si="1295"/>
        <v>0</v>
      </c>
      <c r="AD2611" s="39">
        <f t="shared" si="1296"/>
        <v>0</v>
      </c>
      <c r="AE2611" s="39">
        <f t="shared" si="1297"/>
        <v>0</v>
      </c>
      <c r="AF2611" t="str">
        <f t="shared" si="1298"/>
        <v/>
      </c>
      <c r="AG2611" t="str">
        <f t="shared" si="1299"/>
        <v/>
      </c>
      <c r="AH2611" t="str">
        <f t="shared" si="1300"/>
        <v/>
      </c>
      <c r="AJ2611" s="41" t="str">
        <f t="shared" si="1301"/>
        <v/>
      </c>
      <c r="AK2611" s="42" t="str">
        <f t="shared" si="1302"/>
        <v/>
      </c>
      <c r="AL2611" s="41" t="str">
        <f t="shared" si="1303"/>
        <v/>
      </c>
      <c r="AM2611" s="41" t="str">
        <f t="shared" si="1304"/>
        <v/>
      </c>
      <c r="AN2611" s="41" t="str">
        <f t="shared" si="1305"/>
        <v/>
      </c>
      <c r="AO2611" s="42" t="str">
        <f t="shared" si="1306"/>
        <v/>
      </c>
      <c r="AP2611" s="41" t="str">
        <f t="shared" si="1307"/>
        <v/>
      </c>
      <c r="AQ2611" s="41" t="str">
        <f t="shared" si="1308"/>
        <v/>
      </c>
      <c r="AR2611" s="41" t="str">
        <f>IF($AQ2611="","",COUNTIFS(L_ChaveCob,$AQ2611,L_Ausencia,"&gt;"&amp;$W2611)+COUNTIFS($AQ$4:$AQ2611,$AQ2611,$W$4:$W2611,$W2611))</f>
        <v/>
      </c>
      <c r="AS2611" s="42">
        <f t="shared" si="1309"/>
        <v>0</v>
      </c>
      <c r="AT2611" s="42">
        <f t="shared" si="1310"/>
        <v>0</v>
      </c>
      <c r="AU2611" s="42">
        <f t="shared" si="1311"/>
        <v>0</v>
      </c>
    </row>
    <row r="2612" spans="1:47" x14ac:dyDescent="0.2">
      <c r="A2612" s="35"/>
      <c r="B2612" s="36"/>
      <c r="C2612" s="36"/>
      <c r="D2612" s="36"/>
      <c r="E2612" s="37"/>
      <c r="F2612" s="37"/>
      <c r="G2612" s="36"/>
      <c r="H2612" s="36"/>
      <c r="I2612" s="36"/>
      <c r="J2612" s="36"/>
      <c r="K2612" s="37"/>
      <c r="L2612" s="37"/>
      <c r="M2612" s="37"/>
      <c r="N2612" s="38" t="str">
        <f t="shared" si="1280"/>
        <v/>
      </c>
      <c r="O2612" t="str">
        <f t="shared" si="1281"/>
        <v/>
      </c>
      <c r="P2612" t="str">
        <f t="shared" si="1282"/>
        <v/>
      </c>
      <c r="Q2612" t="str">
        <f t="shared" si="1283"/>
        <v/>
      </c>
      <c r="R2612" t="str">
        <f t="shared" si="1284"/>
        <v/>
      </c>
      <c r="S2612" t="str">
        <f t="shared" si="1285"/>
        <v/>
      </c>
      <c r="T2612" s="39" t="str">
        <f t="shared" si="1286"/>
        <v/>
      </c>
      <c r="U2612" s="40">
        <f t="shared" si="1287"/>
        <v>0</v>
      </c>
      <c r="V2612" s="40">
        <f t="shared" si="1288"/>
        <v>0</v>
      </c>
      <c r="W2612" s="40">
        <f t="shared" si="1289"/>
        <v>0</v>
      </c>
      <c r="X2612" t="str">
        <f t="shared" si="1290"/>
        <v/>
      </c>
      <c r="Y2612" s="40">
        <f t="shared" si="1291"/>
        <v>0</v>
      </c>
      <c r="Z2612" s="40">
        <f t="shared" si="1292"/>
        <v>0</v>
      </c>
      <c r="AA2612" s="40">
        <f t="shared" si="1293"/>
        <v>0</v>
      </c>
      <c r="AB2612" s="40">
        <f t="shared" si="1294"/>
        <v>0</v>
      </c>
      <c r="AC2612" s="40">
        <f t="shared" si="1295"/>
        <v>0</v>
      </c>
      <c r="AD2612" s="39">
        <f t="shared" si="1296"/>
        <v>0</v>
      </c>
      <c r="AE2612" s="39">
        <f t="shared" si="1297"/>
        <v>0</v>
      </c>
      <c r="AF2612" t="str">
        <f t="shared" si="1298"/>
        <v/>
      </c>
      <c r="AG2612" t="str">
        <f t="shared" si="1299"/>
        <v/>
      </c>
      <c r="AH2612" t="str">
        <f t="shared" si="1300"/>
        <v/>
      </c>
      <c r="AJ2612" s="41" t="str">
        <f t="shared" si="1301"/>
        <v/>
      </c>
      <c r="AK2612" s="42" t="str">
        <f t="shared" si="1302"/>
        <v/>
      </c>
      <c r="AL2612" s="41" t="str">
        <f t="shared" si="1303"/>
        <v/>
      </c>
      <c r="AM2612" s="41" t="str">
        <f t="shared" si="1304"/>
        <v/>
      </c>
      <c r="AN2612" s="41" t="str">
        <f t="shared" si="1305"/>
        <v/>
      </c>
      <c r="AO2612" s="42" t="str">
        <f t="shared" si="1306"/>
        <v/>
      </c>
      <c r="AP2612" s="41" t="str">
        <f t="shared" si="1307"/>
        <v/>
      </c>
      <c r="AQ2612" s="41" t="str">
        <f t="shared" si="1308"/>
        <v/>
      </c>
      <c r="AR2612" s="41" t="str">
        <f>IF($AQ2612="","",COUNTIFS(L_ChaveCob,$AQ2612,L_Ausencia,"&gt;"&amp;$W2612)+COUNTIFS($AQ$4:$AQ2612,$AQ2612,$W$4:$W2612,$W2612))</f>
        <v/>
      </c>
      <c r="AS2612" s="42">
        <f t="shared" si="1309"/>
        <v>0</v>
      </c>
      <c r="AT2612" s="42">
        <f t="shared" si="1310"/>
        <v>0</v>
      </c>
      <c r="AU2612" s="42">
        <f t="shared" si="1311"/>
        <v>0</v>
      </c>
    </row>
    <row r="2613" spans="1:47" x14ac:dyDescent="0.2">
      <c r="A2613" s="35"/>
      <c r="B2613" s="36"/>
      <c r="C2613" s="36"/>
      <c r="D2613" s="36"/>
      <c r="E2613" s="37"/>
      <c r="F2613" s="37"/>
      <c r="G2613" s="36"/>
      <c r="H2613" s="36"/>
      <c r="I2613" s="36"/>
      <c r="J2613" s="36"/>
      <c r="K2613" s="37"/>
      <c r="L2613" s="37"/>
      <c r="M2613" s="37"/>
      <c r="N2613" s="38" t="str">
        <f t="shared" si="1280"/>
        <v/>
      </c>
      <c r="O2613" t="str">
        <f t="shared" si="1281"/>
        <v/>
      </c>
      <c r="P2613" t="str">
        <f t="shared" si="1282"/>
        <v/>
      </c>
      <c r="Q2613" t="str">
        <f t="shared" si="1283"/>
        <v/>
      </c>
      <c r="R2613" t="str">
        <f t="shared" si="1284"/>
        <v/>
      </c>
      <c r="S2613" t="str">
        <f t="shared" si="1285"/>
        <v/>
      </c>
      <c r="T2613" s="39" t="str">
        <f t="shared" si="1286"/>
        <v/>
      </c>
      <c r="U2613" s="40">
        <f t="shared" si="1287"/>
        <v>0</v>
      </c>
      <c r="V2613" s="40">
        <f t="shared" si="1288"/>
        <v>0</v>
      </c>
      <c r="W2613" s="40">
        <f t="shared" si="1289"/>
        <v>0</v>
      </c>
      <c r="X2613" t="str">
        <f t="shared" si="1290"/>
        <v/>
      </c>
      <c r="Y2613" s="40">
        <f t="shared" si="1291"/>
        <v>0</v>
      </c>
      <c r="Z2613" s="40">
        <f t="shared" si="1292"/>
        <v>0</v>
      </c>
      <c r="AA2613" s="40">
        <f t="shared" si="1293"/>
        <v>0</v>
      </c>
      <c r="AB2613" s="40">
        <f t="shared" si="1294"/>
        <v>0</v>
      </c>
      <c r="AC2613" s="40">
        <f t="shared" si="1295"/>
        <v>0</v>
      </c>
      <c r="AD2613" s="39">
        <f t="shared" si="1296"/>
        <v>0</v>
      </c>
      <c r="AE2613" s="39">
        <f t="shared" si="1297"/>
        <v>0</v>
      </c>
      <c r="AF2613" t="str">
        <f t="shared" si="1298"/>
        <v/>
      </c>
      <c r="AG2613" t="str">
        <f t="shared" si="1299"/>
        <v/>
      </c>
      <c r="AH2613" t="str">
        <f t="shared" si="1300"/>
        <v/>
      </c>
      <c r="AJ2613" s="41" t="str">
        <f t="shared" si="1301"/>
        <v/>
      </c>
      <c r="AK2613" s="42" t="str">
        <f t="shared" si="1302"/>
        <v/>
      </c>
      <c r="AL2613" s="41" t="str">
        <f t="shared" si="1303"/>
        <v/>
      </c>
      <c r="AM2613" s="41" t="str">
        <f t="shared" si="1304"/>
        <v/>
      </c>
      <c r="AN2613" s="41" t="str">
        <f t="shared" si="1305"/>
        <v/>
      </c>
      <c r="AO2613" s="42" t="str">
        <f t="shared" si="1306"/>
        <v/>
      </c>
      <c r="AP2613" s="41" t="str">
        <f t="shared" si="1307"/>
        <v/>
      </c>
      <c r="AQ2613" s="41" t="str">
        <f t="shared" si="1308"/>
        <v/>
      </c>
      <c r="AR2613" s="41" t="str">
        <f>IF($AQ2613="","",COUNTIFS(L_ChaveCob,$AQ2613,L_Ausencia,"&gt;"&amp;$W2613)+COUNTIFS($AQ$4:$AQ2613,$AQ2613,$W$4:$W2613,$W2613))</f>
        <v/>
      </c>
      <c r="AS2613" s="42">
        <f t="shared" si="1309"/>
        <v>0</v>
      </c>
      <c r="AT2613" s="42">
        <f t="shared" si="1310"/>
        <v>0</v>
      </c>
      <c r="AU2613" s="42">
        <f t="shared" si="1311"/>
        <v>0</v>
      </c>
    </row>
    <row r="2614" spans="1:47" x14ac:dyDescent="0.2">
      <c r="A2614" s="35"/>
      <c r="B2614" s="36"/>
      <c r="C2614" s="36"/>
      <c r="D2614" s="36"/>
      <c r="E2614" s="37"/>
      <c r="F2614" s="37"/>
      <c r="G2614" s="36"/>
      <c r="H2614" s="36"/>
      <c r="I2614" s="36"/>
      <c r="J2614" s="36"/>
      <c r="K2614" s="37"/>
      <c r="L2614" s="37"/>
      <c r="M2614" s="37"/>
      <c r="N2614" s="38" t="str">
        <f t="shared" si="1280"/>
        <v/>
      </c>
      <c r="O2614" t="str">
        <f t="shared" si="1281"/>
        <v/>
      </c>
      <c r="P2614" t="str">
        <f t="shared" si="1282"/>
        <v/>
      </c>
      <c r="Q2614" t="str">
        <f t="shared" si="1283"/>
        <v/>
      </c>
      <c r="R2614" t="str">
        <f t="shared" si="1284"/>
        <v/>
      </c>
      <c r="S2614" t="str">
        <f t="shared" si="1285"/>
        <v/>
      </c>
      <c r="T2614" s="39" t="str">
        <f t="shared" si="1286"/>
        <v/>
      </c>
      <c r="U2614" s="40">
        <f t="shared" si="1287"/>
        <v>0</v>
      </c>
      <c r="V2614" s="40">
        <f t="shared" si="1288"/>
        <v>0</v>
      </c>
      <c r="W2614" s="40">
        <f t="shared" si="1289"/>
        <v>0</v>
      </c>
      <c r="X2614" t="str">
        <f t="shared" si="1290"/>
        <v/>
      </c>
      <c r="Y2614" s="40">
        <f t="shared" si="1291"/>
        <v>0</v>
      </c>
      <c r="Z2614" s="40">
        <f t="shared" si="1292"/>
        <v>0</v>
      </c>
      <c r="AA2614" s="40">
        <f t="shared" si="1293"/>
        <v>0</v>
      </c>
      <c r="AB2614" s="40">
        <f t="shared" si="1294"/>
        <v>0</v>
      </c>
      <c r="AC2614" s="40">
        <f t="shared" si="1295"/>
        <v>0</v>
      </c>
      <c r="AD2614" s="39">
        <f t="shared" si="1296"/>
        <v>0</v>
      </c>
      <c r="AE2614" s="39">
        <f t="shared" si="1297"/>
        <v>0</v>
      </c>
      <c r="AF2614" t="str">
        <f t="shared" si="1298"/>
        <v/>
      </c>
      <c r="AG2614" t="str">
        <f t="shared" si="1299"/>
        <v/>
      </c>
      <c r="AH2614" t="str">
        <f t="shared" si="1300"/>
        <v/>
      </c>
      <c r="AJ2614" s="41" t="str">
        <f t="shared" si="1301"/>
        <v/>
      </c>
      <c r="AK2614" s="42" t="str">
        <f t="shared" si="1302"/>
        <v/>
      </c>
      <c r="AL2614" s="41" t="str">
        <f t="shared" si="1303"/>
        <v/>
      </c>
      <c r="AM2614" s="41" t="str">
        <f t="shared" si="1304"/>
        <v/>
      </c>
      <c r="AN2614" s="41" t="str">
        <f t="shared" si="1305"/>
        <v/>
      </c>
      <c r="AO2614" s="42" t="str">
        <f t="shared" si="1306"/>
        <v/>
      </c>
      <c r="AP2614" s="41" t="str">
        <f t="shared" si="1307"/>
        <v/>
      </c>
      <c r="AQ2614" s="41" t="str">
        <f t="shared" si="1308"/>
        <v/>
      </c>
      <c r="AR2614" s="41" t="str">
        <f>IF($AQ2614="","",COUNTIFS(L_ChaveCob,$AQ2614,L_Ausencia,"&gt;"&amp;$W2614)+COUNTIFS($AQ$4:$AQ2614,$AQ2614,$W$4:$W2614,$W2614))</f>
        <v/>
      </c>
      <c r="AS2614" s="42">
        <f t="shared" si="1309"/>
        <v>0</v>
      </c>
      <c r="AT2614" s="42">
        <f t="shared" si="1310"/>
        <v>0</v>
      </c>
      <c r="AU2614" s="42">
        <f t="shared" si="1311"/>
        <v>0</v>
      </c>
    </row>
    <row r="2615" spans="1:47" x14ac:dyDescent="0.2">
      <c r="A2615" s="35"/>
      <c r="B2615" s="36"/>
      <c r="C2615" s="36"/>
      <c r="D2615" s="36"/>
      <c r="E2615" s="37"/>
      <c r="F2615" s="37"/>
      <c r="G2615" s="36"/>
      <c r="H2615" s="36"/>
      <c r="I2615" s="36"/>
      <c r="J2615" s="36"/>
      <c r="K2615" s="37"/>
      <c r="L2615" s="37"/>
      <c r="M2615" s="37"/>
      <c r="N2615" s="38" t="str">
        <f t="shared" si="1280"/>
        <v/>
      </c>
      <c r="O2615" t="str">
        <f t="shared" si="1281"/>
        <v/>
      </c>
      <c r="P2615" t="str">
        <f t="shared" si="1282"/>
        <v/>
      </c>
      <c r="Q2615" t="str">
        <f t="shared" si="1283"/>
        <v/>
      </c>
      <c r="R2615" t="str">
        <f t="shared" si="1284"/>
        <v/>
      </c>
      <c r="S2615" t="str">
        <f t="shared" si="1285"/>
        <v/>
      </c>
      <c r="T2615" s="39" t="str">
        <f t="shared" si="1286"/>
        <v/>
      </c>
      <c r="U2615" s="40">
        <f t="shared" si="1287"/>
        <v>0</v>
      </c>
      <c r="V2615" s="40">
        <f t="shared" si="1288"/>
        <v>0</v>
      </c>
      <c r="W2615" s="40">
        <f t="shared" si="1289"/>
        <v>0</v>
      </c>
      <c r="X2615" t="str">
        <f t="shared" si="1290"/>
        <v/>
      </c>
      <c r="Y2615" s="40">
        <f t="shared" si="1291"/>
        <v>0</v>
      </c>
      <c r="Z2615" s="40">
        <f t="shared" si="1292"/>
        <v>0</v>
      </c>
      <c r="AA2615" s="40">
        <f t="shared" si="1293"/>
        <v>0</v>
      </c>
      <c r="AB2615" s="40">
        <f t="shared" si="1294"/>
        <v>0</v>
      </c>
      <c r="AC2615" s="40">
        <f t="shared" si="1295"/>
        <v>0</v>
      </c>
      <c r="AD2615" s="39">
        <f t="shared" si="1296"/>
        <v>0</v>
      </c>
      <c r="AE2615" s="39">
        <f t="shared" si="1297"/>
        <v>0</v>
      </c>
      <c r="AF2615" t="str">
        <f t="shared" si="1298"/>
        <v/>
      </c>
      <c r="AG2615" t="str">
        <f t="shared" si="1299"/>
        <v/>
      </c>
      <c r="AH2615" t="str">
        <f t="shared" si="1300"/>
        <v/>
      </c>
      <c r="AJ2615" s="41" t="str">
        <f t="shared" si="1301"/>
        <v/>
      </c>
      <c r="AK2615" s="42" t="str">
        <f t="shared" si="1302"/>
        <v/>
      </c>
      <c r="AL2615" s="41" t="str">
        <f t="shared" si="1303"/>
        <v/>
      </c>
      <c r="AM2615" s="41" t="str">
        <f t="shared" si="1304"/>
        <v/>
      </c>
      <c r="AN2615" s="41" t="str">
        <f t="shared" si="1305"/>
        <v/>
      </c>
      <c r="AO2615" s="42" t="str">
        <f t="shared" si="1306"/>
        <v/>
      </c>
      <c r="AP2615" s="41" t="str">
        <f t="shared" si="1307"/>
        <v/>
      </c>
      <c r="AQ2615" s="41" t="str">
        <f t="shared" si="1308"/>
        <v/>
      </c>
      <c r="AR2615" s="41" t="str">
        <f>IF($AQ2615="","",COUNTIFS(L_ChaveCob,$AQ2615,L_Ausencia,"&gt;"&amp;$W2615)+COUNTIFS($AQ$4:$AQ2615,$AQ2615,$W$4:$W2615,$W2615))</f>
        <v/>
      </c>
      <c r="AS2615" s="42">
        <f t="shared" si="1309"/>
        <v>0</v>
      </c>
      <c r="AT2615" s="42">
        <f t="shared" si="1310"/>
        <v>0</v>
      </c>
      <c r="AU2615" s="42">
        <f t="shared" si="1311"/>
        <v>0</v>
      </c>
    </row>
    <row r="2616" spans="1:47" x14ac:dyDescent="0.2">
      <c r="A2616" s="35"/>
      <c r="B2616" s="36"/>
      <c r="C2616" s="36"/>
      <c r="D2616" s="36"/>
      <c r="E2616" s="37"/>
      <c r="F2616" s="37"/>
      <c r="G2616" s="36"/>
      <c r="H2616" s="36"/>
      <c r="I2616" s="36"/>
      <c r="J2616" s="36"/>
      <c r="K2616" s="37"/>
      <c r="L2616" s="37"/>
      <c r="M2616" s="37"/>
      <c r="N2616" s="38" t="str">
        <f t="shared" si="1280"/>
        <v/>
      </c>
      <c r="O2616" t="str">
        <f t="shared" si="1281"/>
        <v/>
      </c>
      <c r="P2616" t="str">
        <f t="shared" si="1282"/>
        <v/>
      </c>
      <c r="Q2616" t="str">
        <f t="shared" si="1283"/>
        <v/>
      </c>
      <c r="R2616" t="str">
        <f t="shared" si="1284"/>
        <v/>
      </c>
      <c r="S2616" t="str">
        <f t="shared" si="1285"/>
        <v/>
      </c>
      <c r="T2616" s="39" t="str">
        <f t="shared" si="1286"/>
        <v/>
      </c>
      <c r="U2616" s="40">
        <f t="shared" si="1287"/>
        <v>0</v>
      </c>
      <c r="V2616" s="40">
        <f t="shared" si="1288"/>
        <v>0</v>
      </c>
      <c r="W2616" s="40">
        <f t="shared" si="1289"/>
        <v>0</v>
      </c>
      <c r="X2616" t="str">
        <f t="shared" si="1290"/>
        <v/>
      </c>
      <c r="Y2616" s="40">
        <f t="shared" si="1291"/>
        <v>0</v>
      </c>
      <c r="Z2616" s="40">
        <f t="shared" si="1292"/>
        <v>0</v>
      </c>
      <c r="AA2616" s="40">
        <f t="shared" si="1293"/>
        <v>0</v>
      </c>
      <c r="AB2616" s="40">
        <f t="shared" si="1294"/>
        <v>0</v>
      </c>
      <c r="AC2616" s="40">
        <f t="shared" si="1295"/>
        <v>0</v>
      </c>
      <c r="AD2616" s="39">
        <f t="shared" si="1296"/>
        <v>0</v>
      </c>
      <c r="AE2616" s="39">
        <f t="shared" si="1297"/>
        <v>0</v>
      </c>
      <c r="AF2616" t="str">
        <f t="shared" si="1298"/>
        <v/>
      </c>
      <c r="AG2616" t="str">
        <f t="shared" si="1299"/>
        <v/>
      </c>
      <c r="AH2616" t="str">
        <f t="shared" si="1300"/>
        <v/>
      </c>
      <c r="AJ2616" s="41" t="str">
        <f t="shared" si="1301"/>
        <v/>
      </c>
      <c r="AK2616" s="42" t="str">
        <f t="shared" si="1302"/>
        <v/>
      </c>
      <c r="AL2616" s="41" t="str">
        <f t="shared" si="1303"/>
        <v/>
      </c>
      <c r="AM2616" s="41" t="str">
        <f t="shared" si="1304"/>
        <v/>
      </c>
      <c r="AN2616" s="41" t="str">
        <f t="shared" si="1305"/>
        <v/>
      </c>
      <c r="AO2616" s="42" t="str">
        <f t="shared" si="1306"/>
        <v/>
      </c>
      <c r="AP2616" s="41" t="str">
        <f t="shared" si="1307"/>
        <v/>
      </c>
      <c r="AQ2616" s="41" t="str">
        <f t="shared" si="1308"/>
        <v/>
      </c>
      <c r="AR2616" s="41" t="str">
        <f>IF($AQ2616="","",COUNTIFS(L_ChaveCob,$AQ2616,L_Ausencia,"&gt;"&amp;$W2616)+COUNTIFS($AQ$4:$AQ2616,$AQ2616,$W$4:$W2616,$W2616))</f>
        <v/>
      </c>
      <c r="AS2616" s="42">
        <f t="shared" si="1309"/>
        <v>0</v>
      </c>
      <c r="AT2616" s="42">
        <f t="shared" si="1310"/>
        <v>0</v>
      </c>
      <c r="AU2616" s="42">
        <f t="shared" si="1311"/>
        <v>0</v>
      </c>
    </row>
    <row r="2617" spans="1:47" x14ac:dyDescent="0.2">
      <c r="A2617" s="35"/>
      <c r="B2617" s="36"/>
      <c r="C2617" s="36"/>
      <c r="D2617" s="36"/>
      <c r="E2617" s="37"/>
      <c r="F2617" s="37"/>
      <c r="G2617" s="36"/>
      <c r="H2617" s="36"/>
      <c r="I2617" s="36"/>
      <c r="J2617" s="36"/>
      <c r="K2617" s="37"/>
      <c r="L2617" s="37"/>
      <c r="M2617" s="37"/>
      <c r="N2617" s="38" t="str">
        <f t="shared" ref="N2617:N2680" si="1312">IF($A2617="","",DATE(YEAR($A2617),MONTH($A2617),1))</f>
        <v/>
      </c>
      <c r="O2617" t="str">
        <f t="shared" ref="O2617:O2680" si="1313">IF(TRIM($B2617)="","",IFERROR(INDEX(C_RG,MATCH(TRIM($B2617),C_Nome,0)),"?"))</f>
        <v/>
      </c>
      <c r="P2617" t="str">
        <f t="shared" ref="P2617:P2680" si="1314">IF($A2617="","",IF(TRIM($B2617)="",P_EquipePostoVago,IF($AJ2617="","",INDEX(V_Equipe,$AJ2617))))</f>
        <v/>
      </c>
      <c r="Q2617" t="str">
        <f t="shared" ref="Q2617:Q2680" si="1315">IF($A2617="","",IF(TRIM($B2617)="","Posto Vago",IF($AJ2617="","",INDEX(V_Contrato,$AJ2617))))</f>
        <v/>
      </c>
      <c r="R2617" t="str">
        <f t="shared" ref="R2617:R2680" si="1316">IF($A2617="","",IF(TRIM($B2617)="",$H2617,IF($AJ2617="","",INDEX(V_Funcao,$AJ2617))))</f>
        <v/>
      </c>
      <c r="S2617" t="str">
        <f t="shared" ref="S2617:S2680" si="1317">IF($A2617="","",IF($I2617&lt;&gt;"",$I2617,IF(TRIM($B2617)="","ADM",IF($AJ2617="","",INDEX(V_Turno,$AJ2617)))))</f>
        <v/>
      </c>
      <c r="T2617" s="39" t="str">
        <f t="shared" ref="T2617:T2680" si="1318">IF(OR($A2617="",$R2617=""),"",IFERROR(INDEX(F_Valor,MATCH($R2617&amp;"|"&amp;SUMPRODUCT(MAX((F_Funcao=$R2617)*(F_Ini&lt;=$A2617)*F_Ini)),F_Chave,0)),""))</f>
        <v/>
      </c>
      <c r="U2617" s="40">
        <f t="shared" ref="U2617:U2680" si="1319">IF(OR($A2617="",$S2617=""),0,IFERROR(INDEX(T_Horas,MATCH($S2617,T_Turno,0),WEEKDAY($A2617,2)),0))</f>
        <v>0</v>
      </c>
      <c r="V2617" s="40">
        <f t="shared" ref="V2617:V2680" si="1320">IF($A2617="",0,MAX(IF($F2617&lt;&gt;"",N($F2617),IF($AN2617="Sim",IF($AK2617&lt;&gt;"",$AK2617,$U2617),$U2617-$W2617))-IF($J2617="Situação Atípica - Presente",N($K2617),0),0))</f>
        <v>0</v>
      </c>
      <c r="W2617" s="40">
        <f t="shared" ref="W2617:W2680" si="1321">IF($A2617="",0,IF($E2617&lt;&gt;"",N($E2617),IF($AL2617="Dia inteiro",$U2617,IF($AL2617="Pelo ponto",IF($AK2617="",$U2617,MAX($U2617-$AK2617,0)),IF(AND($AL2617="Leve atraso",$AO2617&lt;&gt;""),IF(AND($AO2617&gt;P_LeveMin,$AO2617&lt;=P_LeveMax),$AO2617,0),0)))))</f>
        <v>0</v>
      </c>
      <c r="X2617" t="str">
        <f t="shared" ref="X2617:X2680" si="1322">IF($A2617="","",IF(OR($Q2617="Ferista",$Q2617=""),"Não",IF(AND($AL2617="Leve atraso",$W2617&gt;0,$A2617&gt;=P_InicioRegras),"Sim",IF(OR($J2617&lt;&gt;"",$K2617&lt;&gt;"",$L2617&lt;&gt;""),"Não",$AM2617))))</f>
        <v/>
      </c>
      <c r="Y2617" s="40">
        <f t="shared" ref="Y2617:Y2680" si="1323">IF($A2617="",0,IF($Q2617="Ferista",0,IF($X2617="Sim",$W2617,0)+N($K2617)))</f>
        <v>0</v>
      </c>
      <c r="Z2617" s="40">
        <f t="shared" ref="Z2617:Z2680" si="1324">IF($X2617="Sim",$AT2617,0)</f>
        <v>0</v>
      </c>
      <c r="AA2617" s="40">
        <f t="shared" ref="AA2617:AA2680" si="1325">IF($AP2617="",0,MIN(MAX($Y2617-$Z2617,0),SUMIFS(CP_Horas,CP_ChaveFalta,$AP2617,CP_Aprov,"Sim")))</f>
        <v>0</v>
      </c>
      <c r="AB2617" s="40">
        <f t="shared" ref="AB2617:AB2680" si="1326">IF($A2617="",0,MIN(MAX($Y2617-$Z2617-$AA2617,0),N($M2617)))</f>
        <v>0</v>
      </c>
      <c r="AC2617" s="40">
        <f t="shared" ref="AC2617:AC2680" si="1327">IF($A2617="",0,MAX($Y2617-$Z2617-$AA2617-$AB2617,0))</f>
        <v>0</v>
      </c>
      <c r="AD2617" s="39">
        <f t="shared" ref="AD2617:AD2680" si="1328">IF(OR($AC2617=0,$T2617=""),0,$AC2617*24*$T2617)</f>
        <v>0</v>
      </c>
      <c r="AE2617" s="39">
        <f t="shared" ref="AE2617:AE2680" si="1329">IF(OR($A2617="",$T2617=""),0,(IF($AF2617="Justificada",$W2617,0)+N($L2617))*24*$T2617)</f>
        <v>0</v>
      </c>
      <c r="AF2617" t="str">
        <f t="shared" ref="AF2617:AF2680" si="1330">IF($A2617="","",IF($J2617&lt;&gt;"","Situação atípica",IF(AND($AL2617="Leve atraso",$W2617&gt;0),"Leve atraso",IFERROR(INDEX(S_Cat,MATCH($C2617,S_Status,0)),"Outros"))))</f>
        <v/>
      </c>
      <c r="AG2617" t="str">
        <f t="shared" ref="AG2617:AG2680" si="1331">IF($A2617="","",TRIM(IF($Z2617&gt;0,"Ferista cobriu "&amp;TEXT($Z2617,"[h]:mm")&amp;"h. ","")&amp;IF($AA2617&gt;0,"Compensado "&amp;TEXT($AA2617,"[h]:mm")&amp;"h por "&amp;IFERROR(INDEX(CP_Quem,MATCH($AP2617,CP_ChaveFalta,0)),"?")&amp;". ","")&amp;IF($AU2617&gt;0,"Compensação aguardando aprovação ("&amp;TEXT($AU2617,"[h]:mm")&amp;"h). ","")&amp;IF($AB2617&gt;0,"Perdoado por acordo "&amp;TEXT($AB2617,"[h]:mm")&amp;"h. ","")&amp;IF(AND($AP2617&lt;&gt;"",COUNTIF(CP_ChaveQuem,$AP2617)&gt;0),"Horas usadas p/ compensar falta de "&amp;INDEX(CP_Falta,MATCH($AP2617,CP_ChaveQuem,0))&amp;" de "&amp;TEXT(INDEX(CP_DataFalta,MATCH($AP2617,CP_ChaveQuem,0)),"dd/mm")&amp;". ","")&amp;IF(AND($Q2617="Ferista",SUMIFS(L_Ferista,L_Data,$A2617,L_Equipe,$P2617)&gt;0),"Como ferista, cobriu "&amp;TEXT(SUMIFS(L_Ferista,L_Data,$A2617,L_Equipe,$P2617),"[h]:mm")&amp;"h de faltas da equipe. ","")&amp;IF($AC2617&gt;0,"DESCONTA "&amp;TEXT($AC2617,"[h]:mm")&amp;"h ("&amp;$AF2617&amp;").","")))</f>
        <v/>
      </c>
      <c r="AH2617" t="str">
        <f t="shared" ref="AH2617:AH2680" si="1332">IF($A2617="","",IF($O2617="?","CADASTRO: funcionário não está no Cadastro",IF(AND($O2617&lt;&gt;"",$AJ2617=""),"CADASTRO: sem vigência (função/turno) nesta data",IF(AND($AP2617&lt;&gt;"",COUNTIF(L_ChavePD,$AP2617)&gt;1),"DUPLICADO: mesma pessoa 2x no dia",IF($A2617&lt;P_InicioRegras,"",IF(AND($C2617="Horas Compensadas",COUNTIF(CP_ChaveQuem,$AP2617)=0),"VINCULAR: registrar na aba Compensações de quem é a falta",IF($AU2617&gt;0,"APROVAR: compensação pendente na aba Compensações",IF(AND($AQ2617&lt;&gt;"",$AS2617&gt;0,$AT2617&lt;$W2617,$AC2617&gt;0),"FERISTA: horas do ferista não cobriram toda a falta",IF(AND($AL2617="Pelo ponto",$AK2617="",$E2617="",$X2617="Sim"),"PONTO: sem ponto nem horas manuais — descontando jornada cheia",IF(AND($AL2617="Leve atraso",$E2617="",N($AO2617)&gt;P_LeveMax),"CLASSIFICAR: ponto mostra atraso &gt; 30 min — trocar o Status",IF($AF2617="Leve atraso","AJUSTAR STATUS: atraso lançado como Horas Trabalhadas",IF(AND(N($K2617)&gt;0,$G2617=""),"OBSERVAÇÃO: desconto extra sem observação",IF(AND($J2617&lt;&gt;"",N($K2617)+N($L2617)&gt;$U2617),"CONFERIR: horas manuais maiores que a jornada","")))))))))))))</f>
        <v/>
      </c>
      <c r="AJ2617" s="41" t="str">
        <f t="shared" ref="AJ2617:AJ2680" si="1333">IF(OR($A2617="",$O2617="",$O2617="?"),"",IFERROR(MATCH($O2617&amp;"|"&amp;SUMPRODUCT(MAX((V_RG=$O2617)*(V_Ini&lt;=$A2617)*V_Ini)),V_Chave,0),""))</f>
        <v/>
      </c>
      <c r="AK2617" s="42" t="str">
        <f t="shared" ref="AK2617:AK2680" si="1334">IF(ISNUMBER(SEARCH(" = ",$D2617)),IFERROR(TIMEVALUE(TRIM(RIGHT($D2617,5))),""),"")</f>
        <v/>
      </c>
      <c r="AL2617" s="41" t="str">
        <f t="shared" ref="AL2617:AL2680" si="1335">IF($C2617="","",IFERROR(INDEX(S_Modo,MATCH($C2617,S_Status,0)),"Não"))</f>
        <v/>
      </c>
      <c r="AM2617" s="41" t="str">
        <f t="shared" ref="AM2617:AM2680" si="1336">IF($C2617="","",IFERROR(INDEX(S_Conta,MATCH($C2617,S_Status,0)),"Não"))</f>
        <v/>
      </c>
      <c r="AN2617" s="41" t="str">
        <f t="shared" ref="AN2617:AN2680" si="1337">IF($C2617="","",IFERROR(INDEX(S_Trab,MATCH($C2617,S_Status,0)),"Não"))</f>
        <v/>
      </c>
      <c r="AO2617" s="42" t="str">
        <f t="shared" ref="AO2617:AO2680" si="1338">IF(OR($A2617="",$AK2617=""),"",$U2617-$AK2617-IF($J2617&lt;&gt;"Situação Atípica - Presente",N($K2617)+N($L2617),0))</f>
        <v/>
      </c>
      <c r="AP2617" s="41" t="str">
        <f t="shared" ref="AP2617:AP2680" si="1339">IF(OR($A2617="",TRIM($B2617)=""),"",TRIM($B2617)&amp;"|"&amp;$A2617)</f>
        <v/>
      </c>
      <c r="AQ2617" s="41" t="str">
        <f t="shared" ref="AQ2617:AQ2680" si="1340">IF(AND(P_CoberturaAuto="Sim",$A2617&lt;&gt;"",$A2617&gt;=P_InicioRegras,$Q2617="Normal / Fixo",$R2617&lt;&gt;"",ISERROR(SEARCH("ENCARREGADO",$R2617)),$AM2617="Sim",$W2617&gt;0),$A2617&amp;"|"&amp;$P2617,"")</f>
        <v/>
      </c>
      <c r="AR2617" s="41" t="str">
        <f>IF($AQ2617="","",COUNTIFS(L_ChaveCob,$AQ2617,L_Ausencia,"&gt;"&amp;$W2617)+COUNTIFS($AQ$4:$AQ2617,$AQ2617,$W$4:$W2617,$W2617))</f>
        <v/>
      </c>
      <c r="AS2617" s="42">
        <f t="shared" ref="AS2617:AS2680" si="1341">IF($AQ2617="",0,SUMIFS(L_Trab,L_Data,$A2617,L_Equipe,$P2617,L_Contrato,"Ferista",L_Status,"&lt;&gt;Remanejamento"))</f>
        <v>0</v>
      </c>
      <c r="AT2617" s="42">
        <f t="shared" ref="AT2617:AT2680" si="1342">IF(OR($AQ2617="",$AS2617=0),0,MAX(MIN($W2617,$AS2617-SUMIFS(L_Ausencia,L_ChaveCob,$AQ2617,L_OrdemCob,"&lt;"&amp;$AR2617)),0))</f>
        <v>0</v>
      </c>
      <c r="AU2617" s="42">
        <f t="shared" ref="AU2617:AU2680" si="1343">IF($AP2617="",0,SUMIFS(CP_Horas,CP_ChaveFalta,$AP2617,CP_Aprov,"&lt;&gt;Sim"))</f>
        <v>0</v>
      </c>
    </row>
    <row r="2618" spans="1:47" x14ac:dyDescent="0.2">
      <c r="A2618" s="35"/>
      <c r="B2618" s="36"/>
      <c r="C2618" s="36"/>
      <c r="D2618" s="36"/>
      <c r="E2618" s="37"/>
      <c r="F2618" s="37"/>
      <c r="G2618" s="36"/>
      <c r="H2618" s="36"/>
      <c r="I2618" s="36"/>
      <c r="J2618" s="36"/>
      <c r="K2618" s="37"/>
      <c r="L2618" s="37"/>
      <c r="M2618" s="37"/>
      <c r="N2618" s="38" t="str">
        <f t="shared" si="1312"/>
        <v/>
      </c>
      <c r="O2618" t="str">
        <f t="shared" si="1313"/>
        <v/>
      </c>
      <c r="P2618" t="str">
        <f t="shared" si="1314"/>
        <v/>
      </c>
      <c r="Q2618" t="str">
        <f t="shared" si="1315"/>
        <v/>
      </c>
      <c r="R2618" t="str">
        <f t="shared" si="1316"/>
        <v/>
      </c>
      <c r="S2618" t="str">
        <f t="shared" si="1317"/>
        <v/>
      </c>
      <c r="T2618" s="39" t="str">
        <f t="shared" si="1318"/>
        <v/>
      </c>
      <c r="U2618" s="40">
        <f t="shared" si="1319"/>
        <v>0</v>
      </c>
      <c r="V2618" s="40">
        <f t="shared" si="1320"/>
        <v>0</v>
      </c>
      <c r="W2618" s="40">
        <f t="shared" si="1321"/>
        <v>0</v>
      </c>
      <c r="X2618" t="str">
        <f t="shared" si="1322"/>
        <v/>
      </c>
      <c r="Y2618" s="40">
        <f t="shared" si="1323"/>
        <v>0</v>
      </c>
      <c r="Z2618" s="40">
        <f t="shared" si="1324"/>
        <v>0</v>
      </c>
      <c r="AA2618" s="40">
        <f t="shared" si="1325"/>
        <v>0</v>
      </c>
      <c r="AB2618" s="40">
        <f t="shared" si="1326"/>
        <v>0</v>
      </c>
      <c r="AC2618" s="40">
        <f t="shared" si="1327"/>
        <v>0</v>
      </c>
      <c r="AD2618" s="39">
        <f t="shared" si="1328"/>
        <v>0</v>
      </c>
      <c r="AE2618" s="39">
        <f t="shared" si="1329"/>
        <v>0</v>
      </c>
      <c r="AF2618" t="str">
        <f t="shared" si="1330"/>
        <v/>
      </c>
      <c r="AG2618" t="str">
        <f t="shared" si="1331"/>
        <v/>
      </c>
      <c r="AH2618" t="str">
        <f t="shared" si="1332"/>
        <v/>
      </c>
      <c r="AJ2618" s="41" t="str">
        <f t="shared" si="1333"/>
        <v/>
      </c>
      <c r="AK2618" s="42" t="str">
        <f t="shared" si="1334"/>
        <v/>
      </c>
      <c r="AL2618" s="41" t="str">
        <f t="shared" si="1335"/>
        <v/>
      </c>
      <c r="AM2618" s="41" t="str">
        <f t="shared" si="1336"/>
        <v/>
      </c>
      <c r="AN2618" s="41" t="str">
        <f t="shared" si="1337"/>
        <v/>
      </c>
      <c r="AO2618" s="42" t="str">
        <f t="shared" si="1338"/>
        <v/>
      </c>
      <c r="AP2618" s="41" t="str">
        <f t="shared" si="1339"/>
        <v/>
      </c>
      <c r="AQ2618" s="41" t="str">
        <f t="shared" si="1340"/>
        <v/>
      </c>
      <c r="AR2618" s="41" t="str">
        <f>IF($AQ2618="","",COUNTIFS(L_ChaveCob,$AQ2618,L_Ausencia,"&gt;"&amp;$W2618)+COUNTIFS($AQ$4:$AQ2618,$AQ2618,$W$4:$W2618,$W2618))</f>
        <v/>
      </c>
      <c r="AS2618" s="42">
        <f t="shared" si="1341"/>
        <v>0</v>
      </c>
      <c r="AT2618" s="42">
        <f t="shared" si="1342"/>
        <v>0</v>
      </c>
      <c r="AU2618" s="42">
        <f t="shared" si="1343"/>
        <v>0</v>
      </c>
    </row>
    <row r="2619" spans="1:47" x14ac:dyDescent="0.2">
      <c r="A2619" s="35"/>
      <c r="B2619" s="36"/>
      <c r="C2619" s="36"/>
      <c r="D2619" s="36"/>
      <c r="E2619" s="37"/>
      <c r="F2619" s="37"/>
      <c r="G2619" s="36"/>
      <c r="H2619" s="36"/>
      <c r="I2619" s="36"/>
      <c r="J2619" s="36"/>
      <c r="K2619" s="37"/>
      <c r="L2619" s="37"/>
      <c r="M2619" s="37"/>
      <c r="N2619" s="38" t="str">
        <f t="shared" si="1312"/>
        <v/>
      </c>
      <c r="O2619" t="str">
        <f t="shared" si="1313"/>
        <v/>
      </c>
      <c r="P2619" t="str">
        <f t="shared" si="1314"/>
        <v/>
      </c>
      <c r="Q2619" t="str">
        <f t="shared" si="1315"/>
        <v/>
      </c>
      <c r="R2619" t="str">
        <f t="shared" si="1316"/>
        <v/>
      </c>
      <c r="S2619" t="str">
        <f t="shared" si="1317"/>
        <v/>
      </c>
      <c r="T2619" s="39" t="str">
        <f t="shared" si="1318"/>
        <v/>
      </c>
      <c r="U2619" s="40">
        <f t="shared" si="1319"/>
        <v>0</v>
      </c>
      <c r="V2619" s="40">
        <f t="shared" si="1320"/>
        <v>0</v>
      </c>
      <c r="W2619" s="40">
        <f t="shared" si="1321"/>
        <v>0</v>
      </c>
      <c r="X2619" t="str">
        <f t="shared" si="1322"/>
        <v/>
      </c>
      <c r="Y2619" s="40">
        <f t="shared" si="1323"/>
        <v>0</v>
      </c>
      <c r="Z2619" s="40">
        <f t="shared" si="1324"/>
        <v>0</v>
      </c>
      <c r="AA2619" s="40">
        <f t="shared" si="1325"/>
        <v>0</v>
      </c>
      <c r="AB2619" s="40">
        <f t="shared" si="1326"/>
        <v>0</v>
      </c>
      <c r="AC2619" s="40">
        <f t="shared" si="1327"/>
        <v>0</v>
      </c>
      <c r="AD2619" s="39">
        <f t="shared" si="1328"/>
        <v>0</v>
      </c>
      <c r="AE2619" s="39">
        <f t="shared" si="1329"/>
        <v>0</v>
      </c>
      <c r="AF2619" t="str">
        <f t="shared" si="1330"/>
        <v/>
      </c>
      <c r="AG2619" t="str">
        <f t="shared" si="1331"/>
        <v/>
      </c>
      <c r="AH2619" t="str">
        <f t="shared" si="1332"/>
        <v/>
      </c>
      <c r="AJ2619" s="41" t="str">
        <f t="shared" si="1333"/>
        <v/>
      </c>
      <c r="AK2619" s="42" t="str">
        <f t="shared" si="1334"/>
        <v/>
      </c>
      <c r="AL2619" s="41" t="str">
        <f t="shared" si="1335"/>
        <v/>
      </c>
      <c r="AM2619" s="41" t="str">
        <f t="shared" si="1336"/>
        <v/>
      </c>
      <c r="AN2619" s="41" t="str">
        <f t="shared" si="1337"/>
        <v/>
      </c>
      <c r="AO2619" s="42" t="str">
        <f t="shared" si="1338"/>
        <v/>
      </c>
      <c r="AP2619" s="41" t="str">
        <f t="shared" si="1339"/>
        <v/>
      </c>
      <c r="AQ2619" s="41" t="str">
        <f t="shared" si="1340"/>
        <v/>
      </c>
      <c r="AR2619" s="41" t="str">
        <f>IF($AQ2619="","",COUNTIFS(L_ChaveCob,$AQ2619,L_Ausencia,"&gt;"&amp;$W2619)+COUNTIFS($AQ$4:$AQ2619,$AQ2619,$W$4:$W2619,$W2619))</f>
        <v/>
      </c>
      <c r="AS2619" s="42">
        <f t="shared" si="1341"/>
        <v>0</v>
      </c>
      <c r="AT2619" s="42">
        <f t="shared" si="1342"/>
        <v>0</v>
      </c>
      <c r="AU2619" s="42">
        <f t="shared" si="1343"/>
        <v>0</v>
      </c>
    </row>
    <row r="2620" spans="1:47" x14ac:dyDescent="0.2">
      <c r="A2620" s="35"/>
      <c r="B2620" s="36"/>
      <c r="C2620" s="36"/>
      <c r="D2620" s="36"/>
      <c r="E2620" s="37"/>
      <c r="F2620" s="37"/>
      <c r="G2620" s="36"/>
      <c r="H2620" s="36"/>
      <c r="I2620" s="36"/>
      <c r="J2620" s="36"/>
      <c r="K2620" s="37"/>
      <c r="L2620" s="37"/>
      <c r="M2620" s="37"/>
      <c r="N2620" s="38" t="str">
        <f t="shared" si="1312"/>
        <v/>
      </c>
      <c r="O2620" t="str">
        <f t="shared" si="1313"/>
        <v/>
      </c>
      <c r="P2620" t="str">
        <f t="shared" si="1314"/>
        <v/>
      </c>
      <c r="Q2620" t="str">
        <f t="shared" si="1315"/>
        <v/>
      </c>
      <c r="R2620" t="str">
        <f t="shared" si="1316"/>
        <v/>
      </c>
      <c r="S2620" t="str">
        <f t="shared" si="1317"/>
        <v/>
      </c>
      <c r="T2620" s="39" t="str">
        <f t="shared" si="1318"/>
        <v/>
      </c>
      <c r="U2620" s="40">
        <f t="shared" si="1319"/>
        <v>0</v>
      </c>
      <c r="V2620" s="40">
        <f t="shared" si="1320"/>
        <v>0</v>
      </c>
      <c r="W2620" s="40">
        <f t="shared" si="1321"/>
        <v>0</v>
      </c>
      <c r="X2620" t="str">
        <f t="shared" si="1322"/>
        <v/>
      </c>
      <c r="Y2620" s="40">
        <f t="shared" si="1323"/>
        <v>0</v>
      </c>
      <c r="Z2620" s="40">
        <f t="shared" si="1324"/>
        <v>0</v>
      </c>
      <c r="AA2620" s="40">
        <f t="shared" si="1325"/>
        <v>0</v>
      </c>
      <c r="AB2620" s="40">
        <f t="shared" si="1326"/>
        <v>0</v>
      </c>
      <c r="AC2620" s="40">
        <f t="shared" si="1327"/>
        <v>0</v>
      </c>
      <c r="AD2620" s="39">
        <f t="shared" si="1328"/>
        <v>0</v>
      </c>
      <c r="AE2620" s="39">
        <f t="shared" si="1329"/>
        <v>0</v>
      </c>
      <c r="AF2620" t="str">
        <f t="shared" si="1330"/>
        <v/>
      </c>
      <c r="AG2620" t="str">
        <f t="shared" si="1331"/>
        <v/>
      </c>
      <c r="AH2620" t="str">
        <f t="shared" si="1332"/>
        <v/>
      </c>
      <c r="AJ2620" s="41" t="str">
        <f t="shared" si="1333"/>
        <v/>
      </c>
      <c r="AK2620" s="42" t="str">
        <f t="shared" si="1334"/>
        <v/>
      </c>
      <c r="AL2620" s="41" t="str">
        <f t="shared" si="1335"/>
        <v/>
      </c>
      <c r="AM2620" s="41" t="str">
        <f t="shared" si="1336"/>
        <v/>
      </c>
      <c r="AN2620" s="41" t="str">
        <f t="shared" si="1337"/>
        <v/>
      </c>
      <c r="AO2620" s="42" t="str">
        <f t="shared" si="1338"/>
        <v/>
      </c>
      <c r="AP2620" s="41" t="str">
        <f t="shared" si="1339"/>
        <v/>
      </c>
      <c r="AQ2620" s="41" t="str">
        <f t="shared" si="1340"/>
        <v/>
      </c>
      <c r="AR2620" s="41" t="str">
        <f>IF($AQ2620="","",COUNTIFS(L_ChaveCob,$AQ2620,L_Ausencia,"&gt;"&amp;$W2620)+COUNTIFS($AQ$4:$AQ2620,$AQ2620,$W$4:$W2620,$W2620))</f>
        <v/>
      </c>
      <c r="AS2620" s="42">
        <f t="shared" si="1341"/>
        <v>0</v>
      </c>
      <c r="AT2620" s="42">
        <f t="shared" si="1342"/>
        <v>0</v>
      </c>
      <c r="AU2620" s="42">
        <f t="shared" si="1343"/>
        <v>0</v>
      </c>
    </row>
    <row r="2621" spans="1:47" x14ac:dyDescent="0.2">
      <c r="A2621" s="35"/>
      <c r="B2621" s="36"/>
      <c r="C2621" s="36"/>
      <c r="D2621" s="36"/>
      <c r="E2621" s="37"/>
      <c r="F2621" s="37"/>
      <c r="G2621" s="36"/>
      <c r="H2621" s="36"/>
      <c r="I2621" s="36"/>
      <c r="J2621" s="36"/>
      <c r="K2621" s="37"/>
      <c r="L2621" s="37"/>
      <c r="M2621" s="37"/>
      <c r="N2621" s="38" t="str">
        <f t="shared" si="1312"/>
        <v/>
      </c>
      <c r="O2621" t="str">
        <f t="shared" si="1313"/>
        <v/>
      </c>
      <c r="P2621" t="str">
        <f t="shared" si="1314"/>
        <v/>
      </c>
      <c r="Q2621" t="str">
        <f t="shared" si="1315"/>
        <v/>
      </c>
      <c r="R2621" t="str">
        <f t="shared" si="1316"/>
        <v/>
      </c>
      <c r="S2621" t="str">
        <f t="shared" si="1317"/>
        <v/>
      </c>
      <c r="T2621" s="39" t="str">
        <f t="shared" si="1318"/>
        <v/>
      </c>
      <c r="U2621" s="40">
        <f t="shared" si="1319"/>
        <v>0</v>
      </c>
      <c r="V2621" s="40">
        <f t="shared" si="1320"/>
        <v>0</v>
      </c>
      <c r="W2621" s="40">
        <f t="shared" si="1321"/>
        <v>0</v>
      </c>
      <c r="X2621" t="str">
        <f t="shared" si="1322"/>
        <v/>
      </c>
      <c r="Y2621" s="40">
        <f t="shared" si="1323"/>
        <v>0</v>
      </c>
      <c r="Z2621" s="40">
        <f t="shared" si="1324"/>
        <v>0</v>
      </c>
      <c r="AA2621" s="40">
        <f t="shared" si="1325"/>
        <v>0</v>
      </c>
      <c r="AB2621" s="40">
        <f t="shared" si="1326"/>
        <v>0</v>
      </c>
      <c r="AC2621" s="40">
        <f t="shared" si="1327"/>
        <v>0</v>
      </c>
      <c r="AD2621" s="39">
        <f t="shared" si="1328"/>
        <v>0</v>
      </c>
      <c r="AE2621" s="39">
        <f t="shared" si="1329"/>
        <v>0</v>
      </c>
      <c r="AF2621" t="str">
        <f t="shared" si="1330"/>
        <v/>
      </c>
      <c r="AG2621" t="str">
        <f t="shared" si="1331"/>
        <v/>
      </c>
      <c r="AH2621" t="str">
        <f t="shared" si="1332"/>
        <v/>
      </c>
      <c r="AJ2621" s="41" t="str">
        <f t="shared" si="1333"/>
        <v/>
      </c>
      <c r="AK2621" s="42" t="str">
        <f t="shared" si="1334"/>
        <v/>
      </c>
      <c r="AL2621" s="41" t="str">
        <f t="shared" si="1335"/>
        <v/>
      </c>
      <c r="AM2621" s="41" t="str">
        <f t="shared" si="1336"/>
        <v/>
      </c>
      <c r="AN2621" s="41" t="str">
        <f t="shared" si="1337"/>
        <v/>
      </c>
      <c r="AO2621" s="42" t="str">
        <f t="shared" si="1338"/>
        <v/>
      </c>
      <c r="AP2621" s="41" t="str">
        <f t="shared" si="1339"/>
        <v/>
      </c>
      <c r="AQ2621" s="41" t="str">
        <f t="shared" si="1340"/>
        <v/>
      </c>
      <c r="AR2621" s="41" t="str">
        <f>IF($AQ2621="","",COUNTIFS(L_ChaveCob,$AQ2621,L_Ausencia,"&gt;"&amp;$W2621)+COUNTIFS($AQ$4:$AQ2621,$AQ2621,$W$4:$W2621,$W2621))</f>
        <v/>
      </c>
      <c r="AS2621" s="42">
        <f t="shared" si="1341"/>
        <v>0</v>
      </c>
      <c r="AT2621" s="42">
        <f t="shared" si="1342"/>
        <v>0</v>
      </c>
      <c r="AU2621" s="42">
        <f t="shared" si="1343"/>
        <v>0</v>
      </c>
    </row>
    <row r="2622" spans="1:47" x14ac:dyDescent="0.2">
      <c r="A2622" s="35"/>
      <c r="B2622" s="36"/>
      <c r="C2622" s="36"/>
      <c r="D2622" s="36"/>
      <c r="E2622" s="37"/>
      <c r="F2622" s="37"/>
      <c r="G2622" s="36"/>
      <c r="H2622" s="36"/>
      <c r="I2622" s="36"/>
      <c r="J2622" s="36"/>
      <c r="K2622" s="37"/>
      <c r="L2622" s="37"/>
      <c r="M2622" s="37"/>
      <c r="N2622" s="38" t="str">
        <f t="shared" si="1312"/>
        <v/>
      </c>
      <c r="O2622" t="str">
        <f t="shared" si="1313"/>
        <v/>
      </c>
      <c r="P2622" t="str">
        <f t="shared" si="1314"/>
        <v/>
      </c>
      <c r="Q2622" t="str">
        <f t="shared" si="1315"/>
        <v/>
      </c>
      <c r="R2622" t="str">
        <f t="shared" si="1316"/>
        <v/>
      </c>
      <c r="S2622" t="str">
        <f t="shared" si="1317"/>
        <v/>
      </c>
      <c r="T2622" s="39" t="str">
        <f t="shared" si="1318"/>
        <v/>
      </c>
      <c r="U2622" s="40">
        <f t="shared" si="1319"/>
        <v>0</v>
      </c>
      <c r="V2622" s="40">
        <f t="shared" si="1320"/>
        <v>0</v>
      </c>
      <c r="W2622" s="40">
        <f t="shared" si="1321"/>
        <v>0</v>
      </c>
      <c r="X2622" t="str">
        <f t="shared" si="1322"/>
        <v/>
      </c>
      <c r="Y2622" s="40">
        <f t="shared" si="1323"/>
        <v>0</v>
      </c>
      <c r="Z2622" s="40">
        <f t="shared" si="1324"/>
        <v>0</v>
      </c>
      <c r="AA2622" s="40">
        <f t="shared" si="1325"/>
        <v>0</v>
      </c>
      <c r="AB2622" s="40">
        <f t="shared" si="1326"/>
        <v>0</v>
      </c>
      <c r="AC2622" s="40">
        <f t="shared" si="1327"/>
        <v>0</v>
      </c>
      <c r="AD2622" s="39">
        <f t="shared" si="1328"/>
        <v>0</v>
      </c>
      <c r="AE2622" s="39">
        <f t="shared" si="1329"/>
        <v>0</v>
      </c>
      <c r="AF2622" t="str">
        <f t="shared" si="1330"/>
        <v/>
      </c>
      <c r="AG2622" t="str">
        <f t="shared" si="1331"/>
        <v/>
      </c>
      <c r="AH2622" t="str">
        <f t="shared" si="1332"/>
        <v/>
      </c>
      <c r="AJ2622" s="41" t="str">
        <f t="shared" si="1333"/>
        <v/>
      </c>
      <c r="AK2622" s="42" t="str">
        <f t="shared" si="1334"/>
        <v/>
      </c>
      <c r="AL2622" s="41" t="str">
        <f t="shared" si="1335"/>
        <v/>
      </c>
      <c r="AM2622" s="41" t="str">
        <f t="shared" si="1336"/>
        <v/>
      </c>
      <c r="AN2622" s="41" t="str">
        <f t="shared" si="1337"/>
        <v/>
      </c>
      <c r="AO2622" s="42" t="str">
        <f t="shared" si="1338"/>
        <v/>
      </c>
      <c r="AP2622" s="41" t="str">
        <f t="shared" si="1339"/>
        <v/>
      </c>
      <c r="AQ2622" s="41" t="str">
        <f t="shared" si="1340"/>
        <v/>
      </c>
      <c r="AR2622" s="41" t="str">
        <f>IF($AQ2622="","",COUNTIFS(L_ChaveCob,$AQ2622,L_Ausencia,"&gt;"&amp;$W2622)+COUNTIFS($AQ$4:$AQ2622,$AQ2622,$W$4:$W2622,$W2622))</f>
        <v/>
      </c>
      <c r="AS2622" s="42">
        <f t="shared" si="1341"/>
        <v>0</v>
      </c>
      <c r="AT2622" s="42">
        <f t="shared" si="1342"/>
        <v>0</v>
      </c>
      <c r="AU2622" s="42">
        <f t="shared" si="1343"/>
        <v>0</v>
      </c>
    </row>
    <row r="2623" spans="1:47" x14ac:dyDescent="0.2">
      <c r="A2623" s="35"/>
      <c r="B2623" s="36"/>
      <c r="C2623" s="36"/>
      <c r="D2623" s="36"/>
      <c r="E2623" s="37"/>
      <c r="F2623" s="37"/>
      <c r="G2623" s="36"/>
      <c r="H2623" s="36"/>
      <c r="I2623" s="36"/>
      <c r="J2623" s="36"/>
      <c r="K2623" s="37"/>
      <c r="L2623" s="37"/>
      <c r="M2623" s="37"/>
      <c r="N2623" s="38" t="str">
        <f t="shared" si="1312"/>
        <v/>
      </c>
      <c r="O2623" t="str">
        <f t="shared" si="1313"/>
        <v/>
      </c>
      <c r="P2623" t="str">
        <f t="shared" si="1314"/>
        <v/>
      </c>
      <c r="Q2623" t="str">
        <f t="shared" si="1315"/>
        <v/>
      </c>
      <c r="R2623" t="str">
        <f t="shared" si="1316"/>
        <v/>
      </c>
      <c r="S2623" t="str">
        <f t="shared" si="1317"/>
        <v/>
      </c>
      <c r="T2623" s="39" t="str">
        <f t="shared" si="1318"/>
        <v/>
      </c>
      <c r="U2623" s="40">
        <f t="shared" si="1319"/>
        <v>0</v>
      </c>
      <c r="V2623" s="40">
        <f t="shared" si="1320"/>
        <v>0</v>
      </c>
      <c r="W2623" s="40">
        <f t="shared" si="1321"/>
        <v>0</v>
      </c>
      <c r="X2623" t="str">
        <f t="shared" si="1322"/>
        <v/>
      </c>
      <c r="Y2623" s="40">
        <f t="shared" si="1323"/>
        <v>0</v>
      </c>
      <c r="Z2623" s="40">
        <f t="shared" si="1324"/>
        <v>0</v>
      </c>
      <c r="AA2623" s="40">
        <f t="shared" si="1325"/>
        <v>0</v>
      </c>
      <c r="AB2623" s="40">
        <f t="shared" si="1326"/>
        <v>0</v>
      </c>
      <c r="AC2623" s="40">
        <f t="shared" si="1327"/>
        <v>0</v>
      </c>
      <c r="AD2623" s="39">
        <f t="shared" si="1328"/>
        <v>0</v>
      </c>
      <c r="AE2623" s="39">
        <f t="shared" si="1329"/>
        <v>0</v>
      </c>
      <c r="AF2623" t="str">
        <f t="shared" si="1330"/>
        <v/>
      </c>
      <c r="AG2623" t="str">
        <f t="shared" si="1331"/>
        <v/>
      </c>
      <c r="AH2623" t="str">
        <f t="shared" si="1332"/>
        <v/>
      </c>
      <c r="AJ2623" s="41" t="str">
        <f t="shared" si="1333"/>
        <v/>
      </c>
      <c r="AK2623" s="42" t="str">
        <f t="shared" si="1334"/>
        <v/>
      </c>
      <c r="AL2623" s="41" t="str">
        <f t="shared" si="1335"/>
        <v/>
      </c>
      <c r="AM2623" s="41" t="str">
        <f t="shared" si="1336"/>
        <v/>
      </c>
      <c r="AN2623" s="41" t="str">
        <f t="shared" si="1337"/>
        <v/>
      </c>
      <c r="AO2623" s="42" t="str">
        <f t="shared" si="1338"/>
        <v/>
      </c>
      <c r="AP2623" s="41" t="str">
        <f t="shared" si="1339"/>
        <v/>
      </c>
      <c r="AQ2623" s="41" t="str">
        <f t="shared" si="1340"/>
        <v/>
      </c>
      <c r="AR2623" s="41" t="str">
        <f>IF($AQ2623="","",COUNTIFS(L_ChaveCob,$AQ2623,L_Ausencia,"&gt;"&amp;$W2623)+COUNTIFS($AQ$4:$AQ2623,$AQ2623,$W$4:$W2623,$W2623))</f>
        <v/>
      </c>
      <c r="AS2623" s="42">
        <f t="shared" si="1341"/>
        <v>0</v>
      </c>
      <c r="AT2623" s="42">
        <f t="shared" si="1342"/>
        <v>0</v>
      </c>
      <c r="AU2623" s="42">
        <f t="shared" si="1343"/>
        <v>0</v>
      </c>
    </row>
    <row r="2624" spans="1:47" x14ac:dyDescent="0.2">
      <c r="A2624" s="35"/>
      <c r="B2624" s="36"/>
      <c r="C2624" s="36"/>
      <c r="D2624" s="36"/>
      <c r="E2624" s="37"/>
      <c r="F2624" s="37"/>
      <c r="G2624" s="36"/>
      <c r="H2624" s="36"/>
      <c r="I2624" s="36"/>
      <c r="J2624" s="36"/>
      <c r="K2624" s="37"/>
      <c r="L2624" s="37"/>
      <c r="M2624" s="37"/>
      <c r="N2624" s="38" t="str">
        <f t="shared" si="1312"/>
        <v/>
      </c>
      <c r="O2624" t="str">
        <f t="shared" si="1313"/>
        <v/>
      </c>
      <c r="P2624" t="str">
        <f t="shared" si="1314"/>
        <v/>
      </c>
      <c r="Q2624" t="str">
        <f t="shared" si="1315"/>
        <v/>
      </c>
      <c r="R2624" t="str">
        <f t="shared" si="1316"/>
        <v/>
      </c>
      <c r="S2624" t="str">
        <f t="shared" si="1317"/>
        <v/>
      </c>
      <c r="T2624" s="39" t="str">
        <f t="shared" si="1318"/>
        <v/>
      </c>
      <c r="U2624" s="40">
        <f t="shared" si="1319"/>
        <v>0</v>
      </c>
      <c r="V2624" s="40">
        <f t="shared" si="1320"/>
        <v>0</v>
      </c>
      <c r="W2624" s="40">
        <f t="shared" si="1321"/>
        <v>0</v>
      </c>
      <c r="X2624" t="str">
        <f t="shared" si="1322"/>
        <v/>
      </c>
      <c r="Y2624" s="40">
        <f t="shared" si="1323"/>
        <v>0</v>
      </c>
      <c r="Z2624" s="40">
        <f t="shared" si="1324"/>
        <v>0</v>
      </c>
      <c r="AA2624" s="40">
        <f t="shared" si="1325"/>
        <v>0</v>
      </c>
      <c r="AB2624" s="40">
        <f t="shared" si="1326"/>
        <v>0</v>
      </c>
      <c r="AC2624" s="40">
        <f t="shared" si="1327"/>
        <v>0</v>
      </c>
      <c r="AD2624" s="39">
        <f t="shared" si="1328"/>
        <v>0</v>
      </c>
      <c r="AE2624" s="39">
        <f t="shared" si="1329"/>
        <v>0</v>
      </c>
      <c r="AF2624" t="str">
        <f t="shared" si="1330"/>
        <v/>
      </c>
      <c r="AG2624" t="str">
        <f t="shared" si="1331"/>
        <v/>
      </c>
      <c r="AH2624" t="str">
        <f t="shared" si="1332"/>
        <v/>
      </c>
      <c r="AJ2624" s="41" t="str">
        <f t="shared" si="1333"/>
        <v/>
      </c>
      <c r="AK2624" s="42" t="str">
        <f t="shared" si="1334"/>
        <v/>
      </c>
      <c r="AL2624" s="41" t="str">
        <f t="shared" si="1335"/>
        <v/>
      </c>
      <c r="AM2624" s="41" t="str">
        <f t="shared" si="1336"/>
        <v/>
      </c>
      <c r="AN2624" s="41" t="str">
        <f t="shared" si="1337"/>
        <v/>
      </c>
      <c r="AO2624" s="42" t="str">
        <f t="shared" si="1338"/>
        <v/>
      </c>
      <c r="AP2624" s="41" t="str">
        <f t="shared" si="1339"/>
        <v/>
      </c>
      <c r="AQ2624" s="41" t="str">
        <f t="shared" si="1340"/>
        <v/>
      </c>
      <c r="AR2624" s="41" t="str">
        <f>IF($AQ2624="","",COUNTIFS(L_ChaveCob,$AQ2624,L_Ausencia,"&gt;"&amp;$W2624)+COUNTIFS($AQ$4:$AQ2624,$AQ2624,$W$4:$W2624,$W2624))</f>
        <v/>
      </c>
      <c r="AS2624" s="42">
        <f t="shared" si="1341"/>
        <v>0</v>
      </c>
      <c r="AT2624" s="42">
        <f t="shared" si="1342"/>
        <v>0</v>
      </c>
      <c r="AU2624" s="42">
        <f t="shared" si="1343"/>
        <v>0</v>
      </c>
    </row>
    <row r="2625" spans="1:47" x14ac:dyDescent="0.2">
      <c r="A2625" s="35"/>
      <c r="B2625" s="36"/>
      <c r="C2625" s="36"/>
      <c r="D2625" s="36"/>
      <c r="E2625" s="37"/>
      <c r="F2625" s="37"/>
      <c r="G2625" s="36"/>
      <c r="H2625" s="36"/>
      <c r="I2625" s="36"/>
      <c r="J2625" s="36"/>
      <c r="K2625" s="37"/>
      <c r="L2625" s="37"/>
      <c r="M2625" s="37"/>
      <c r="N2625" s="38" t="str">
        <f t="shared" si="1312"/>
        <v/>
      </c>
      <c r="O2625" t="str">
        <f t="shared" si="1313"/>
        <v/>
      </c>
      <c r="P2625" t="str">
        <f t="shared" si="1314"/>
        <v/>
      </c>
      <c r="Q2625" t="str">
        <f t="shared" si="1315"/>
        <v/>
      </c>
      <c r="R2625" t="str">
        <f t="shared" si="1316"/>
        <v/>
      </c>
      <c r="S2625" t="str">
        <f t="shared" si="1317"/>
        <v/>
      </c>
      <c r="T2625" s="39" t="str">
        <f t="shared" si="1318"/>
        <v/>
      </c>
      <c r="U2625" s="40">
        <f t="shared" si="1319"/>
        <v>0</v>
      </c>
      <c r="V2625" s="40">
        <f t="shared" si="1320"/>
        <v>0</v>
      </c>
      <c r="W2625" s="40">
        <f t="shared" si="1321"/>
        <v>0</v>
      </c>
      <c r="X2625" t="str">
        <f t="shared" si="1322"/>
        <v/>
      </c>
      <c r="Y2625" s="40">
        <f t="shared" si="1323"/>
        <v>0</v>
      </c>
      <c r="Z2625" s="40">
        <f t="shared" si="1324"/>
        <v>0</v>
      </c>
      <c r="AA2625" s="40">
        <f t="shared" si="1325"/>
        <v>0</v>
      </c>
      <c r="AB2625" s="40">
        <f t="shared" si="1326"/>
        <v>0</v>
      </c>
      <c r="AC2625" s="40">
        <f t="shared" si="1327"/>
        <v>0</v>
      </c>
      <c r="AD2625" s="39">
        <f t="shared" si="1328"/>
        <v>0</v>
      </c>
      <c r="AE2625" s="39">
        <f t="shared" si="1329"/>
        <v>0</v>
      </c>
      <c r="AF2625" t="str">
        <f t="shared" si="1330"/>
        <v/>
      </c>
      <c r="AG2625" t="str">
        <f t="shared" si="1331"/>
        <v/>
      </c>
      <c r="AH2625" t="str">
        <f t="shared" si="1332"/>
        <v/>
      </c>
      <c r="AJ2625" s="41" t="str">
        <f t="shared" si="1333"/>
        <v/>
      </c>
      <c r="AK2625" s="42" t="str">
        <f t="shared" si="1334"/>
        <v/>
      </c>
      <c r="AL2625" s="41" t="str">
        <f t="shared" si="1335"/>
        <v/>
      </c>
      <c r="AM2625" s="41" t="str">
        <f t="shared" si="1336"/>
        <v/>
      </c>
      <c r="AN2625" s="41" t="str">
        <f t="shared" si="1337"/>
        <v/>
      </c>
      <c r="AO2625" s="42" t="str">
        <f t="shared" si="1338"/>
        <v/>
      </c>
      <c r="AP2625" s="41" t="str">
        <f t="shared" si="1339"/>
        <v/>
      </c>
      <c r="AQ2625" s="41" t="str">
        <f t="shared" si="1340"/>
        <v/>
      </c>
      <c r="AR2625" s="41" t="str">
        <f>IF($AQ2625="","",COUNTIFS(L_ChaveCob,$AQ2625,L_Ausencia,"&gt;"&amp;$W2625)+COUNTIFS($AQ$4:$AQ2625,$AQ2625,$W$4:$W2625,$W2625))</f>
        <v/>
      </c>
      <c r="AS2625" s="42">
        <f t="shared" si="1341"/>
        <v>0</v>
      </c>
      <c r="AT2625" s="42">
        <f t="shared" si="1342"/>
        <v>0</v>
      </c>
      <c r="AU2625" s="42">
        <f t="shared" si="1343"/>
        <v>0</v>
      </c>
    </row>
    <row r="2626" spans="1:47" x14ac:dyDescent="0.2">
      <c r="A2626" s="35"/>
      <c r="B2626" s="36"/>
      <c r="C2626" s="36"/>
      <c r="D2626" s="36"/>
      <c r="E2626" s="37"/>
      <c r="F2626" s="37"/>
      <c r="G2626" s="36"/>
      <c r="H2626" s="36"/>
      <c r="I2626" s="36"/>
      <c r="J2626" s="36"/>
      <c r="K2626" s="37"/>
      <c r="L2626" s="37"/>
      <c r="M2626" s="37"/>
      <c r="N2626" s="38" t="str">
        <f t="shared" si="1312"/>
        <v/>
      </c>
      <c r="O2626" t="str">
        <f t="shared" si="1313"/>
        <v/>
      </c>
      <c r="P2626" t="str">
        <f t="shared" si="1314"/>
        <v/>
      </c>
      <c r="Q2626" t="str">
        <f t="shared" si="1315"/>
        <v/>
      </c>
      <c r="R2626" t="str">
        <f t="shared" si="1316"/>
        <v/>
      </c>
      <c r="S2626" t="str">
        <f t="shared" si="1317"/>
        <v/>
      </c>
      <c r="T2626" s="39" t="str">
        <f t="shared" si="1318"/>
        <v/>
      </c>
      <c r="U2626" s="40">
        <f t="shared" si="1319"/>
        <v>0</v>
      </c>
      <c r="V2626" s="40">
        <f t="shared" si="1320"/>
        <v>0</v>
      </c>
      <c r="W2626" s="40">
        <f t="shared" si="1321"/>
        <v>0</v>
      </c>
      <c r="X2626" t="str">
        <f t="shared" si="1322"/>
        <v/>
      </c>
      <c r="Y2626" s="40">
        <f t="shared" si="1323"/>
        <v>0</v>
      </c>
      <c r="Z2626" s="40">
        <f t="shared" si="1324"/>
        <v>0</v>
      </c>
      <c r="AA2626" s="40">
        <f t="shared" si="1325"/>
        <v>0</v>
      </c>
      <c r="AB2626" s="40">
        <f t="shared" si="1326"/>
        <v>0</v>
      </c>
      <c r="AC2626" s="40">
        <f t="shared" si="1327"/>
        <v>0</v>
      </c>
      <c r="AD2626" s="39">
        <f t="shared" si="1328"/>
        <v>0</v>
      </c>
      <c r="AE2626" s="39">
        <f t="shared" si="1329"/>
        <v>0</v>
      </c>
      <c r="AF2626" t="str">
        <f t="shared" si="1330"/>
        <v/>
      </c>
      <c r="AG2626" t="str">
        <f t="shared" si="1331"/>
        <v/>
      </c>
      <c r="AH2626" t="str">
        <f t="shared" si="1332"/>
        <v/>
      </c>
      <c r="AJ2626" s="41" t="str">
        <f t="shared" si="1333"/>
        <v/>
      </c>
      <c r="AK2626" s="42" t="str">
        <f t="shared" si="1334"/>
        <v/>
      </c>
      <c r="AL2626" s="41" t="str">
        <f t="shared" si="1335"/>
        <v/>
      </c>
      <c r="AM2626" s="41" t="str">
        <f t="shared" si="1336"/>
        <v/>
      </c>
      <c r="AN2626" s="41" t="str">
        <f t="shared" si="1337"/>
        <v/>
      </c>
      <c r="AO2626" s="42" t="str">
        <f t="shared" si="1338"/>
        <v/>
      </c>
      <c r="AP2626" s="41" t="str">
        <f t="shared" si="1339"/>
        <v/>
      </c>
      <c r="AQ2626" s="41" t="str">
        <f t="shared" si="1340"/>
        <v/>
      </c>
      <c r="AR2626" s="41" t="str">
        <f>IF($AQ2626="","",COUNTIFS(L_ChaveCob,$AQ2626,L_Ausencia,"&gt;"&amp;$W2626)+COUNTIFS($AQ$4:$AQ2626,$AQ2626,$W$4:$W2626,$W2626))</f>
        <v/>
      </c>
      <c r="AS2626" s="42">
        <f t="shared" si="1341"/>
        <v>0</v>
      </c>
      <c r="AT2626" s="42">
        <f t="shared" si="1342"/>
        <v>0</v>
      </c>
      <c r="AU2626" s="42">
        <f t="shared" si="1343"/>
        <v>0</v>
      </c>
    </row>
    <row r="2627" spans="1:47" x14ac:dyDescent="0.2">
      <c r="A2627" s="35"/>
      <c r="B2627" s="36"/>
      <c r="C2627" s="36"/>
      <c r="D2627" s="36"/>
      <c r="E2627" s="37"/>
      <c r="F2627" s="37"/>
      <c r="G2627" s="36"/>
      <c r="H2627" s="36"/>
      <c r="I2627" s="36"/>
      <c r="J2627" s="36"/>
      <c r="K2627" s="37"/>
      <c r="L2627" s="37"/>
      <c r="M2627" s="37"/>
      <c r="N2627" s="38" t="str">
        <f t="shared" si="1312"/>
        <v/>
      </c>
      <c r="O2627" t="str">
        <f t="shared" si="1313"/>
        <v/>
      </c>
      <c r="P2627" t="str">
        <f t="shared" si="1314"/>
        <v/>
      </c>
      <c r="Q2627" t="str">
        <f t="shared" si="1315"/>
        <v/>
      </c>
      <c r="R2627" t="str">
        <f t="shared" si="1316"/>
        <v/>
      </c>
      <c r="S2627" t="str">
        <f t="shared" si="1317"/>
        <v/>
      </c>
      <c r="T2627" s="39" t="str">
        <f t="shared" si="1318"/>
        <v/>
      </c>
      <c r="U2627" s="40">
        <f t="shared" si="1319"/>
        <v>0</v>
      </c>
      <c r="V2627" s="40">
        <f t="shared" si="1320"/>
        <v>0</v>
      </c>
      <c r="W2627" s="40">
        <f t="shared" si="1321"/>
        <v>0</v>
      </c>
      <c r="X2627" t="str">
        <f t="shared" si="1322"/>
        <v/>
      </c>
      <c r="Y2627" s="40">
        <f t="shared" si="1323"/>
        <v>0</v>
      </c>
      <c r="Z2627" s="40">
        <f t="shared" si="1324"/>
        <v>0</v>
      </c>
      <c r="AA2627" s="40">
        <f t="shared" si="1325"/>
        <v>0</v>
      </c>
      <c r="AB2627" s="40">
        <f t="shared" si="1326"/>
        <v>0</v>
      </c>
      <c r="AC2627" s="40">
        <f t="shared" si="1327"/>
        <v>0</v>
      </c>
      <c r="AD2627" s="39">
        <f t="shared" si="1328"/>
        <v>0</v>
      </c>
      <c r="AE2627" s="39">
        <f t="shared" si="1329"/>
        <v>0</v>
      </c>
      <c r="AF2627" t="str">
        <f t="shared" si="1330"/>
        <v/>
      </c>
      <c r="AG2627" t="str">
        <f t="shared" si="1331"/>
        <v/>
      </c>
      <c r="AH2627" t="str">
        <f t="shared" si="1332"/>
        <v/>
      </c>
      <c r="AJ2627" s="41" t="str">
        <f t="shared" si="1333"/>
        <v/>
      </c>
      <c r="AK2627" s="42" t="str">
        <f t="shared" si="1334"/>
        <v/>
      </c>
      <c r="AL2627" s="41" t="str">
        <f t="shared" si="1335"/>
        <v/>
      </c>
      <c r="AM2627" s="41" t="str">
        <f t="shared" si="1336"/>
        <v/>
      </c>
      <c r="AN2627" s="41" t="str">
        <f t="shared" si="1337"/>
        <v/>
      </c>
      <c r="AO2627" s="42" t="str">
        <f t="shared" si="1338"/>
        <v/>
      </c>
      <c r="AP2627" s="41" t="str">
        <f t="shared" si="1339"/>
        <v/>
      </c>
      <c r="AQ2627" s="41" t="str">
        <f t="shared" si="1340"/>
        <v/>
      </c>
      <c r="AR2627" s="41" t="str">
        <f>IF($AQ2627="","",COUNTIFS(L_ChaveCob,$AQ2627,L_Ausencia,"&gt;"&amp;$W2627)+COUNTIFS($AQ$4:$AQ2627,$AQ2627,$W$4:$W2627,$W2627))</f>
        <v/>
      </c>
      <c r="AS2627" s="42">
        <f t="shared" si="1341"/>
        <v>0</v>
      </c>
      <c r="AT2627" s="42">
        <f t="shared" si="1342"/>
        <v>0</v>
      </c>
      <c r="AU2627" s="42">
        <f t="shared" si="1343"/>
        <v>0</v>
      </c>
    </row>
    <row r="2628" spans="1:47" x14ac:dyDescent="0.2">
      <c r="A2628" s="35"/>
      <c r="B2628" s="36"/>
      <c r="C2628" s="36"/>
      <c r="D2628" s="36"/>
      <c r="E2628" s="37"/>
      <c r="F2628" s="37"/>
      <c r="G2628" s="36"/>
      <c r="H2628" s="36"/>
      <c r="I2628" s="36"/>
      <c r="J2628" s="36"/>
      <c r="K2628" s="37"/>
      <c r="L2628" s="37"/>
      <c r="M2628" s="37"/>
      <c r="N2628" s="38" t="str">
        <f t="shared" si="1312"/>
        <v/>
      </c>
      <c r="O2628" t="str">
        <f t="shared" si="1313"/>
        <v/>
      </c>
      <c r="P2628" t="str">
        <f t="shared" si="1314"/>
        <v/>
      </c>
      <c r="Q2628" t="str">
        <f t="shared" si="1315"/>
        <v/>
      </c>
      <c r="R2628" t="str">
        <f t="shared" si="1316"/>
        <v/>
      </c>
      <c r="S2628" t="str">
        <f t="shared" si="1317"/>
        <v/>
      </c>
      <c r="T2628" s="39" t="str">
        <f t="shared" si="1318"/>
        <v/>
      </c>
      <c r="U2628" s="40">
        <f t="shared" si="1319"/>
        <v>0</v>
      </c>
      <c r="V2628" s="40">
        <f t="shared" si="1320"/>
        <v>0</v>
      </c>
      <c r="W2628" s="40">
        <f t="shared" si="1321"/>
        <v>0</v>
      </c>
      <c r="X2628" t="str">
        <f t="shared" si="1322"/>
        <v/>
      </c>
      <c r="Y2628" s="40">
        <f t="shared" si="1323"/>
        <v>0</v>
      </c>
      <c r="Z2628" s="40">
        <f t="shared" si="1324"/>
        <v>0</v>
      </c>
      <c r="AA2628" s="40">
        <f t="shared" si="1325"/>
        <v>0</v>
      </c>
      <c r="AB2628" s="40">
        <f t="shared" si="1326"/>
        <v>0</v>
      </c>
      <c r="AC2628" s="40">
        <f t="shared" si="1327"/>
        <v>0</v>
      </c>
      <c r="AD2628" s="39">
        <f t="shared" si="1328"/>
        <v>0</v>
      </c>
      <c r="AE2628" s="39">
        <f t="shared" si="1329"/>
        <v>0</v>
      </c>
      <c r="AF2628" t="str">
        <f t="shared" si="1330"/>
        <v/>
      </c>
      <c r="AG2628" t="str">
        <f t="shared" si="1331"/>
        <v/>
      </c>
      <c r="AH2628" t="str">
        <f t="shared" si="1332"/>
        <v/>
      </c>
      <c r="AJ2628" s="41" t="str">
        <f t="shared" si="1333"/>
        <v/>
      </c>
      <c r="AK2628" s="42" t="str">
        <f t="shared" si="1334"/>
        <v/>
      </c>
      <c r="AL2628" s="41" t="str">
        <f t="shared" si="1335"/>
        <v/>
      </c>
      <c r="AM2628" s="41" t="str">
        <f t="shared" si="1336"/>
        <v/>
      </c>
      <c r="AN2628" s="41" t="str">
        <f t="shared" si="1337"/>
        <v/>
      </c>
      <c r="AO2628" s="42" t="str">
        <f t="shared" si="1338"/>
        <v/>
      </c>
      <c r="AP2628" s="41" t="str">
        <f t="shared" si="1339"/>
        <v/>
      </c>
      <c r="AQ2628" s="41" t="str">
        <f t="shared" si="1340"/>
        <v/>
      </c>
      <c r="AR2628" s="41" t="str">
        <f>IF($AQ2628="","",COUNTIFS(L_ChaveCob,$AQ2628,L_Ausencia,"&gt;"&amp;$W2628)+COUNTIFS($AQ$4:$AQ2628,$AQ2628,$W$4:$W2628,$W2628))</f>
        <v/>
      </c>
      <c r="AS2628" s="42">
        <f t="shared" si="1341"/>
        <v>0</v>
      </c>
      <c r="AT2628" s="42">
        <f t="shared" si="1342"/>
        <v>0</v>
      </c>
      <c r="AU2628" s="42">
        <f t="shared" si="1343"/>
        <v>0</v>
      </c>
    </row>
    <row r="2629" spans="1:47" x14ac:dyDescent="0.2">
      <c r="A2629" s="35"/>
      <c r="B2629" s="36"/>
      <c r="C2629" s="36"/>
      <c r="D2629" s="36"/>
      <c r="E2629" s="37"/>
      <c r="F2629" s="37"/>
      <c r="G2629" s="36"/>
      <c r="H2629" s="36"/>
      <c r="I2629" s="36"/>
      <c r="J2629" s="36"/>
      <c r="K2629" s="37"/>
      <c r="L2629" s="37"/>
      <c r="M2629" s="37"/>
      <c r="N2629" s="38" t="str">
        <f t="shared" si="1312"/>
        <v/>
      </c>
      <c r="O2629" t="str">
        <f t="shared" si="1313"/>
        <v/>
      </c>
      <c r="P2629" t="str">
        <f t="shared" si="1314"/>
        <v/>
      </c>
      <c r="Q2629" t="str">
        <f t="shared" si="1315"/>
        <v/>
      </c>
      <c r="R2629" t="str">
        <f t="shared" si="1316"/>
        <v/>
      </c>
      <c r="S2629" t="str">
        <f t="shared" si="1317"/>
        <v/>
      </c>
      <c r="T2629" s="39" t="str">
        <f t="shared" si="1318"/>
        <v/>
      </c>
      <c r="U2629" s="40">
        <f t="shared" si="1319"/>
        <v>0</v>
      </c>
      <c r="V2629" s="40">
        <f t="shared" si="1320"/>
        <v>0</v>
      </c>
      <c r="W2629" s="40">
        <f t="shared" si="1321"/>
        <v>0</v>
      </c>
      <c r="X2629" t="str">
        <f t="shared" si="1322"/>
        <v/>
      </c>
      <c r="Y2629" s="40">
        <f t="shared" si="1323"/>
        <v>0</v>
      </c>
      <c r="Z2629" s="40">
        <f t="shared" si="1324"/>
        <v>0</v>
      </c>
      <c r="AA2629" s="40">
        <f t="shared" si="1325"/>
        <v>0</v>
      </c>
      <c r="AB2629" s="40">
        <f t="shared" si="1326"/>
        <v>0</v>
      </c>
      <c r="AC2629" s="40">
        <f t="shared" si="1327"/>
        <v>0</v>
      </c>
      <c r="AD2629" s="39">
        <f t="shared" si="1328"/>
        <v>0</v>
      </c>
      <c r="AE2629" s="39">
        <f t="shared" si="1329"/>
        <v>0</v>
      </c>
      <c r="AF2629" t="str">
        <f t="shared" si="1330"/>
        <v/>
      </c>
      <c r="AG2629" t="str">
        <f t="shared" si="1331"/>
        <v/>
      </c>
      <c r="AH2629" t="str">
        <f t="shared" si="1332"/>
        <v/>
      </c>
      <c r="AJ2629" s="41" t="str">
        <f t="shared" si="1333"/>
        <v/>
      </c>
      <c r="AK2629" s="42" t="str">
        <f t="shared" si="1334"/>
        <v/>
      </c>
      <c r="AL2629" s="41" t="str">
        <f t="shared" si="1335"/>
        <v/>
      </c>
      <c r="AM2629" s="41" t="str">
        <f t="shared" si="1336"/>
        <v/>
      </c>
      <c r="AN2629" s="41" t="str">
        <f t="shared" si="1337"/>
        <v/>
      </c>
      <c r="AO2629" s="42" t="str">
        <f t="shared" si="1338"/>
        <v/>
      </c>
      <c r="AP2629" s="41" t="str">
        <f t="shared" si="1339"/>
        <v/>
      </c>
      <c r="AQ2629" s="41" t="str">
        <f t="shared" si="1340"/>
        <v/>
      </c>
      <c r="AR2629" s="41" t="str">
        <f>IF($AQ2629="","",COUNTIFS(L_ChaveCob,$AQ2629,L_Ausencia,"&gt;"&amp;$W2629)+COUNTIFS($AQ$4:$AQ2629,$AQ2629,$W$4:$W2629,$W2629))</f>
        <v/>
      </c>
      <c r="AS2629" s="42">
        <f t="shared" si="1341"/>
        <v>0</v>
      </c>
      <c r="AT2629" s="42">
        <f t="shared" si="1342"/>
        <v>0</v>
      </c>
      <c r="AU2629" s="42">
        <f t="shared" si="1343"/>
        <v>0</v>
      </c>
    </row>
    <row r="2630" spans="1:47" x14ac:dyDescent="0.2">
      <c r="A2630" s="35"/>
      <c r="B2630" s="36"/>
      <c r="C2630" s="36"/>
      <c r="D2630" s="36"/>
      <c r="E2630" s="37"/>
      <c r="F2630" s="37"/>
      <c r="G2630" s="36"/>
      <c r="H2630" s="36"/>
      <c r="I2630" s="36"/>
      <c r="J2630" s="36"/>
      <c r="K2630" s="37"/>
      <c r="L2630" s="37"/>
      <c r="M2630" s="37"/>
      <c r="N2630" s="38" t="str">
        <f t="shared" si="1312"/>
        <v/>
      </c>
      <c r="O2630" t="str">
        <f t="shared" si="1313"/>
        <v/>
      </c>
      <c r="P2630" t="str">
        <f t="shared" si="1314"/>
        <v/>
      </c>
      <c r="Q2630" t="str">
        <f t="shared" si="1315"/>
        <v/>
      </c>
      <c r="R2630" t="str">
        <f t="shared" si="1316"/>
        <v/>
      </c>
      <c r="S2630" t="str">
        <f t="shared" si="1317"/>
        <v/>
      </c>
      <c r="T2630" s="39" t="str">
        <f t="shared" si="1318"/>
        <v/>
      </c>
      <c r="U2630" s="40">
        <f t="shared" si="1319"/>
        <v>0</v>
      </c>
      <c r="V2630" s="40">
        <f t="shared" si="1320"/>
        <v>0</v>
      </c>
      <c r="W2630" s="40">
        <f t="shared" si="1321"/>
        <v>0</v>
      </c>
      <c r="X2630" t="str">
        <f t="shared" si="1322"/>
        <v/>
      </c>
      <c r="Y2630" s="40">
        <f t="shared" si="1323"/>
        <v>0</v>
      </c>
      <c r="Z2630" s="40">
        <f t="shared" si="1324"/>
        <v>0</v>
      </c>
      <c r="AA2630" s="40">
        <f t="shared" si="1325"/>
        <v>0</v>
      </c>
      <c r="AB2630" s="40">
        <f t="shared" si="1326"/>
        <v>0</v>
      </c>
      <c r="AC2630" s="40">
        <f t="shared" si="1327"/>
        <v>0</v>
      </c>
      <c r="AD2630" s="39">
        <f t="shared" si="1328"/>
        <v>0</v>
      </c>
      <c r="AE2630" s="39">
        <f t="shared" si="1329"/>
        <v>0</v>
      </c>
      <c r="AF2630" t="str">
        <f t="shared" si="1330"/>
        <v/>
      </c>
      <c r="AG2630" t="str">
        <f t="shared" si="1331"/>
        <v/>
      </c>
      <c r="AH2630" t="str">
        <f t="shared" si="1332"/>
        <v/>
      </c>
      <c r="AJ2630" s="41" t="str">
        <f t="shared" si="1333"/>
        <v/>
      </c>
      <c r="AK2630" s="42" t="str">
        <f t="shared" si="1334"/>
        <v/>
      </c>
      <c r="AL2630" s="41" t="str">
        <f t="shared" si="1335"/>
        <v/>
      </c>
      <c r="AM2630" s="41" t="str">
        <f t="shared" si="1336"/>
        <v/>
      </c>
      <c r="AN2630" s="41" t="str">
        <f t="shared" si="1337"/>
        <v/>
      </c>
      <c r="AO2630" s="42" t="str">
        <f t="shared" si="1338"/>
        <v/>
      </c>
      <c r="AP2630" s="41" t="str">
        <f t="shared" si="1339"/>
        <v/>
      </c>
      <c r="AQ2630" s="41" t="str">
        <f t="shared" si="1340"/>
        <v/>
      </c>
      <c r="AR2630" s="41" t="str">
        <f>IF($AQ2630="","",COUNTIFS(L_ChaveCob,$AQ2630,L_Ausencia,"&gt;"&amp;$W2630)+COUNTIFS($AQ$4:$AQ2630,$AQ2630,$W$4:$W2630,$W2630))</f>
        <v/>
      </c>
      <c r="AS2630" s="42">
        <f t="shared" si="1341"/>
        <v>0</v>
      </c>
      <c r="AT2630" s="42">
        <f t="shared" si="1342"/>
        <v>0</v>
      </c>
      <c r="AU2630" s="42">
        <f t="shared" si="1343"/>
        <v>0</v>
      </c>
    </row>
    <row r="2631" spans="1:47" x14ac:dyDescent="0.2">
      <c r="A2631" s="35"/>
      <c r="B2631" s="36"/>
      <c r="C2631" s="36"/>
      <c r="D2631" s="36"/>
      <c r="E2631" s="37"/>
      <c r="F2631" s="37"/>
      <c r="G2631" s="36"/>
      <c r="H2631" s="36"/>
      <c r="I2631" s="36"/>
      <c r="J2631" s="36"/>
      <c r="K2631" s="37"/>
      <c r="L2631" s="37"/>
      <c r="M2631" s="37"/>
      <c r="N2631" s="38" t="str">
        <f t="shared" si="1312"/>
        <v/>
      </c>
      <c r="O2631" t="str">
        <f t="shared" si="1313"/>
        <v/>
      </c>
      <c r="P2631" t="str">
        <f t="shared" si="1314"/>
        <v/>
      </c>
      <c r="Q2631" t="str">
        <f t="shared" si="1315"/>
        <v/>
      </c>
      <c r="R2631" t="str">
        <f t="shared" si="1316"/>
        <v/>
      </c>
      <c r="S2631" t="str">
        <f t="shared" si="1317"/>
        <v/>
      </c>
      <c r="T2631" s="39" t="str">
        <f t="shared" si="1318"/>
        <v/>
      </c>
      <c r="U2631" s="40">
        <f t="shared" si="1319"/>
        <v>0</v>
      </c>
      <c r="V2631" s="40">
        <f t="shared" si="1320"/>
        <v>0</v>
      </c>
      <c r="W2631" s="40">
        <f t="shared" si="1321"/>
        <v>0</v>
      </c>
      <c r="X2631" t="str">
        <f t="shared" si="1322"/>
        <v/>
      </c>
      <c r="Y2631" s="40">
        <f t="shared" si="1323"/>
        <v>0</v>
      </c>
      <c r="Z2631" s="40">
        <f t="shared" si="1324"/>
        <v>0</v>
      </c>
      <c r="AA2631" s="40">
        <f t="shared" si="1325"/>
        <v>0</v>
      </c>
      <c r="AB2631" s="40">
        <f t="shared" si="1326"/>
        <v>0</v>
      </c>
      <c r="AC2631" s="40">
        <f t="shared" si="1327"/>
        <v>0</v>
      </c>
      <c r="AD2631" s="39">
        <f t="shared" si="1328"/>
        <v>0</v>
      </c>
      <c r="AE2631" s="39">
        <f t="shared" si="1329"/>
        <v>0</v>
      </c>
      <c r="AF2631" t="str">
        <f t="shared" si="1330"/>
        <v/>
      </c>
      <c r="AG2631" t="str">
        <f t="shared" si="1331"/>
        <v/>
      </c>
      <c r="AH2631" t="str">
        <f t="shared" si="1332"/>
        <v/>
      </c>
      <c r="AJ2631" s="41" t="str">
        <f t="shared" si="1333"/>
        <v/>
      </c>
      <c r="AK2631" s="42" t="str">
        <f t="shared" si="1334"/>
        <v/>
      </c>
      <c r="AL2631" s="41" t="str">
        <f t="shared" si="1335"/>
        <v/>
      </c>
      <c r="AM2631" s="41" t="str">
        <f t="shared" si="1336"/>
        <v/>
      </c>
      <c r="AN2631" s="41" t="str">
        <f t="shared" si="1337"/>
        <v/>
      </c>
      <c r="AO2631" s="42" t="str">
        <f t="shared" si="1338"/>
        <v/>
      </c>
      <c r="AP2631" s="41" t="str">
        <f t="shared" si="1339"/>
        <v/>
      </c>
      <c r="AQ2631" s="41" t="str">
        <f t="shared" si="1340"/>
        <v/>
      </c>
      <c r="AR2631" s="41" t="str">
        <f>IF($AQ2631="","",COUNTIFS(L_ChaveCob,$AQ2631,L_Ausencia,"&gt;"&amp;$W2631)+COUNTIFS($AQ$4:$AQ2631,$AQ2631,$W$4:$W2631,$W2631))</f>
        <v/>
      </c>
      <c r="AS2631" s="42">
        <f t="shared" si="1341"/>
        <v>0</v>
      </c>
      <c r="AT2631" s="42">
        <f t="shared" si="1342"/>
        <v>0</v>
      </c>
      <c r="AU2631" s="42">
        <f t="shared" si="1343"/>
        <v>0</v>
      </c>
    </row>
    <row r="2632" spans="1:47" x14ac:dyDescent="0.2">
      <c r="A2632" s="35"/>
      <c r="B2632" s="36"/>
      <c r="C2632" s="36"/>
      <c r="D2632" s="36"/>
      <c r="E2632" s="37"/>
      <c r="F2632" s="37"/>
      <c r="G2632" s="36"/>
      <c r="H2632" s="36"/>
      <c r="I2632" s="36"/>
      <c r="J2632" s="36"/>
      <c r="K2632" s="37"/>
      <c r="L2632" s="37"/>
      <c r="M2632" s="37"/>
      <c r="N2632" s="38" t="str">
        <f t="shared" si="1312"/>
        <v/>
      </c>
      <c r="O2632" t="str">
        <f t="shared" si="1313"/>
        <v/>
      </c>
      <c r="P2632" t="str">
        <f t="shared" si="1314"/>
        <v/>
      </c>
      <c r="Q2632" t="str">
        <f t="shared" si="1315"/>
        <v/>
      </c>
      <c r="R2632" t="str">
        <f t="shared" si="1316"/>
        <v/>
      </c>
      <c r="S2632" t="str">
        <f t="shared" si="1317"/>
        <v/>
      </c>
      <c r="T2632" s="39" t="str">
        <f t="shared" si="1318"/>
        <v/>
      </c>
      <c r="U2632" s="40">
        <f t="shared" si="1319"/>
        <v>0</v>
      </c>
      <c r="V2632" s="40">
        <f t="shared" si="1320"/>
        <v>0</v>
      </c>
      <c r="W2632" s="40">
        <f t="shared" si="1321"/>
        <v>0</v>
      </c>
      <c r="X2632" t="str">
        <f t="shared" si="1322"/>
        <v/>
      </c>
      <c r="Y2632" s="40">
        <f t="shared" si="1323"/>
        <v>0</v>
      </c>
      <c r="Z2632" s="40">
        <f t="shared" si="1324"/>
        <v>0</v>
      </c>
      <c r="AA2632" s="40">
        <f t="shared" si="1325"/>
        <v>0</v>
      </c>
      <c r="AB2632" s="40">
        <f t="shared" si="1326"/>
        <v>0</v>
      </c>
      <c r="AC2632" s="40">
        <f t="shared" si="1327"/>
        <v>0</v>
      </c>
      <c r="AD2632" s="39">
        <f t="shared" si="1328"/>
        <v>0</v>
      </c>
      <c r="AE2632" s="39">
        <f t="shared" si="1329"/>
        <v>0</v>
      </c>
      <c r="AF2632" t="str">
        <f t="shared" si="1330"/>
        <v/>
      </c>
      <c r="AG2632" t="str">
        <f t="shared" si="1331"/>
        <v/>
      </c>
      <c r="AH2632" t="str">
        <f t="shared" si="1332"/>
        <v/>
      </c>
      <c r="AJ2632" s="41" t="str">
        <f t="shared" si="1333"/>
        <v/>
      </c>
      <c r="AK2632" s="42" t="str">
        <f t="shared" si="1334"/>
        <v/>
      </c>
      <c r="AL2632" s="41" t="str">
        <f t="shared" si="1335"/>
        <v/>
      </c>
      <c r="AM2632" s="41" t="str">
        <f t="shared" si="1336"/>
        <v/>
      </c>
      <c r="AN2632" s="41" t="str">
        <f t="shared" si="1337"/>
        <v/>
      </c>
      <c r="AO2632" s="42" t="str">
        <f t="shared" si="1338"/>
        <v/>
      </c>
      <c r="AP2632" s="41" t="str">
        <f t="shared" si="1339"/>
        <v/>
      </c>
      <c r="AQ2632" s="41" t="str">
        <f t="shared" si="1340"/>
        <v/>
      </c>
      <c r="AR2632" s="41" t="str">
        <f>IF($AQ2632="","",COUNTIFS(L_ChaveCob,$AQ2632,L_Ausencia,"&gt;"&amp;$W2632)+COUNTIFS($AQ$4:$AQ2632,$AQ2632,$W$4:$W2632,$W2632))</f>
        <v/>
      </c>
      <c r="AS2632" s="42">
        <f t="shared" si="1341"/>
        <v>0</v>
      </c>
      <c r="AT2632" s="42">
        <f t="shared" si="1342"/>
        <v>0</v>
      </c>
      <c r="AU2632" s="42">
        <f t="shared" si="1343"/>
        <v>0</v>
      </c>
    </row>
    <row r="2633" spans="1:47" x14ac:dyDescent="0.2">
      <c r="A2633" s="35"/>
      <c r="B2633" s="36"/>
      <c r="C2633" s="36"/>
      <c r="D2633" s="36"/>
      <c r="E2633" s="37"/>
      <c r="F2633" s="37"/>
      <c r="G2633" s="36"/>
      <c r="H2633" s="36"/>
      <c r="I2633" s="36"/>
      <c r="J2633" s="36"/>
      <c r="K2633" s="37"/>
      <c r="L2633" s="37"/>
      <c r="M2633" s="37"/>
      <c r="N2633" s="38" t="str">
        <f t="shared" si="1312"/>
        <v/>
      </c>
      <c r="O2633" t="str">
        <f t="shared" si="1313"/>
        <v/>
      </c>
      <c r="P2633" t="str">
        <f t="shared" si="1314"/>
        <v/>
      </c>
      <c r="Q2633" t="str">
        <f t="shared" si="1315"/>
        <v/>
      </c>
      <c r="R2633" t="str">
        <f t="shared" si="1316"/>
        <v/>
      </c>
      <c r="S2633" t="str">
        <f t="shared" si="1317"/>
        <v/>
      </c>
      <c r="T2633" s="39" t="str">
        <f t="shared" si="1318"/>
        <v/>
      </c>
      <c r="U2633" s="40">
        <f t="shared" si="1319"/>
        <v>0</v>
      </c>
      <c r="V2633" s="40">
        <f t="shared" si="1320"/>
        <v>0</v>
      </c>
      <c r="W2633" s="40">
        <f t="shared" si="1321"/>
        <v>0</v>
      </c>
      <c r="X2633" t="str">
        <f t="shared" si="1322"/>
        <v/>
      </c>
      <c r="Y2633" s="40">
        <f t="shared" si="1323"/>
        <v>0</v>
      </c>
      <c r="Z2633" s="40">
        <f t="shared" si="1324"/>
        <v>0</v>
      </c>
      <c r="AA2633" s="40">
        <f t="shared" si="1325"/>
        <v>0</v>
      </c>
      <c r="AB2633" s="40">
        <f t="shared" si="1326"/>
        <v>0</v>
      </c>
      <c r="AC2633" s="40">
        <f t="shared" si="1327"/>
        <v>0</v>
      </c>
      <c r="AD2633" s="39">
        <f t="shared" si="1328"/>
        <v>0</v>
      </c>
      <c r="AE2633" s="39">
        <f t="shared" si="1329"/>
        <v>0</v>
      </c>
      <c r="AF2633" t="str">
        <f t="shared" si="1330"/>
        <v/>
      </c>
      <c r="AG2633" t="str">
        <f t="shared" si="1331"/>
        <v/>
      </c>
      <c r="AH2633" t="str">
        <f t="shared" si="1332"/>
        <v/>
      </c>
      <c r="AJ2633" s="41" t="str">
        <f t="shared" si="1333"/>
        <v/>
      </c>
      <c r="AK2633" s="42" t="str">
        <f t="shared" si="1334"/>
        <v/>
      </c>
      <c r="AL2633" s="41" t="str">
        <f t="shared" si="1335"/>
        <v/>
      </c>
      <c r="AM2633" s="41" t="str">
        <f t="shared" si="1336"/>
        <v/>
      </c>
      <c r="AN2633" s="41" t="str">
        <f t="shared" si="1337"/>
        <v/>
      </c>
      <c r="AO2633" s="42" t="str">
        <f t="shared" si="1338"/>
        <v/>
      </c>
      <c r="AP2633" s="41" t="str">
        <f t="shared" si="1339"/>
        <v/>
      </c>
      <c r="AQ2633" s="41" t="str">
        <f t="shared" si="1340"/>
        <v/>
      </c>
      <c r="AR2633" s="41" t="str">
        <f>IF($AQ2633="","",COUNTIFS(L_ChaveCob,$AQ2633,L_Ausencia,"&gt;"&amp;$W2633)+COUNTIFS($AQ$4:$AQ2633,$AQ2633,$W$4:$W2633,$W2633))</f>
        <v/>
      </c>
      <c r="AS2633" s="42">
        <f t="shared" si="1341"/>
        <v>0</v>
      </c>
      <c r="AT2633" s="42">
        <f t="shared" si="1342"/>
        <v>0</v>
      </c>
      <c r="AU2633" s="42">
        <f t="shared" si="1343"/>
        <v>0</v>
      </c>
    </row>
    <row r="2634" spans="1:47" x14ac:dyDescent="0.2">
      <c r="A2634" s="35"/>
      <c r="B2634" s="36"/>
      <c r="C2634" s="36"/>
      <c r="D2634" s="36"/>
      <c r="E2634" s="37"/>
      <c r="F2634" s="37"/>
      <c r="G2634" s="36"/>
      <c r="H2634" s="36"/>
      <c r="I2634" s="36"/>
      <c r="J2634" s="36"/>
      <c r="K2634" s="37"/>
      <c r="L2634" s="37"/>
      <c r="M2634" s="37"/>
      <c r="N2634" s="38" t="str">
        <f t="shared" si="1312"/>
        <v/>
      </c>
      <c r="O2634" t="str">
        <f t="shared" si="1313"/>
        <v/>
      </c>
      <c r="P2634" t="str">
        <f t="shared" si="1314"/>
        <v/>
      </c>
      <c r="Q2634" t="str">
        <f t="shared" si="1315"/>
        <v/>
      </c>
      <c r="R2634" t="str">
        <f t="shared" si="1316"/>
        <v/>
      </c>
      <c r="S2634" t="str">
        <f t="shared" si="1317"/>
        <v/>
      </c>
      <c r="T2634" s="39" t="str">
        <f t="shared" si="1318"/>
        <v/>
      </c>
      <c r="U2634" s="40">
        <f t="shared" si="1319"/>
        <v>0</v>
      </c>
      <c r="V2634" s="40">
        <f t="shared" si="1320"/>
        <v>0</v>
      </c>
      <c r="W2634" s="40">
        <f t="shared" si="1321"/>
        <v>0</v>
      </c>
      <c r="X2634" t="str">
        <f t="shared" si="1322"/>
        <v/>
      </c>
      <c r="Y2634" s="40">
        <f t="shared" si="1323"/>
        <v>0</v>
      </c>
      <c r="Z2634" s="40">
        <f t="shared" si="1324"/>
        <v>0</v>
      </c>
      <c r="AA2634" s="40">
        <f t="shared" si="1325"/>
        <v>0</v>
      </c>
      <c r="AB2634" s="40">
        <f t="shared" si="1326"/>
        <v>0</v>
      </c>
      <c r="AC2634" s="40">
        <f t="shared" si="1327"/>
        <v>0</v>
      </c>
      <c r="AD2634" s="39">
        <f t="shared" si="1328"/>
        <v>0</v>
      </c>
      <c r="AE2634" s="39">
        <f t="shared" si="1329"/>
        <v>0</v>
      </c>
      <c r="AF2634" t="str">
        <f t="shared" si="1330"/>
        <v/>
      </c>
      <c r="AG2634" t="str">
        <f t="shared" si="1331"/>
        <v/>
      </c>
      <c r="AH2634" t="str">
        <f t="shared" si="1332"/>
        <v/>
      </c>
      <c r="AJ2634" s="41" t="str">
        <f t="shared" si="1333"/>
        <v/>
      </c>
      <c r="AK2634" s="42" t="str">
        <f t="shared" si="1334"/>
        <v/>
      </c>
      <c r="AL2634" s="41" t="str">
        <f t="shared" si="1335"/>
        <v/>
      </c>
      <c r="AM2634" s="41" t="str">
        <f t="shared" si="1336"/>
        <v/>
      </c>
      <c r="AN2634" s="41" t="str">
        <f t="shared" si="1337"/>
        <v/>
      </c>
      <c r="AO2634" s="42" t="str">
        <f t="shared" si="1338"/>
        <v/>
      </c>
      <c r="AP2634" s="41" t="str">
        <f t="shared" si="1339"/>
        <v/>
      </c>
      <c r="AQ2634" s="41" t="str">
        <f t="shared" si="1340"/>
        <v/>
      </c>
      <c r="AR2634" s="41" t="str">
        <f>IF($AQ2634="","",COUNTIFS(L_ChaveCob,$AQ2634,L_Ausencia,"&gt;"&amp;$W2634)+COUNTIFS($AQ$4:$AQ2634,$AQ2634,$W$4:$W2634,$W2634))</f>
        <v/>
      </c>
      <c r="AS2634" s="42">
        <f t="shared" si="1341"/>
        <v>0</v>
      </c>
      <c r="AT2634" s="42">
        <f t="shared" si="1342"/>
        <v>0</v>
      </c>
      <c r="AU2634" s="42">
        <f t="shared" si="1343"/>
        <v>0</v>
      </c>
    </row>
    <row r="2635" spans="1:47" x14ac:dyDescent="0.2">
      <c r="A2635" s="35"/>
      <c r="B2635" s="36"/>
      <c r="C2635" s="36"/>
      <c r="D2635" s="36"/>
      <c r="E2635" s="37"/>
      <c r="F2635" s="37"/>
      <c r="G2635" s="36"/>
      <c r="H2635" s="36"/>
      <c r="I2635" s="36"/>
      <c r="J2635" s="36"/>
      <c r="K2635" s="37"/>
      <c r="L2635" s="37"/>
      <c r="M2635" s="37"/>
      <c r="N2635" s="38" t="str">
        <f t="shared" si="1312"/>
        <v/>
      </c>
      <c r="O2635" t="str">
        <f t="shared" si="1313"/>
        <v/>
      </c>
      <c r="P2635" t="str">
        <f t="shared" si="1314"/>
        <v/>
      </c>
      <c r="Q2635" t="str">
        <f t="shared" si="1315"/>
        <v/>
      </c>
      <c r="R2635" t="str">
        <f t="shared" si="1316"/>
        <v/>
      </c>
      <c r="S2635" t="str">
        <f t="shared" si="1317"/>
        <v/>
      </c>
      <c r="T2635" s="39" t="str">
        <f t="shared" si="1318"/>
        <v/>
      </c>
      <c r="U2635" s="40">
        <f t="shared" si="1319"/>
        <v>0</v>
      </c>
      <c r="V2635" s="40">
        <f t="shared" si="1320"/>
        <v>0</v>
      </c>
      <c r="W2635" s="40">
        <f t="shared" si="1321"/>
        <v>0</v>
      </c>
      <c r="X2635" t="str">
        <f t="shared" si="1322"/>
        <v/>
      </c>
      <c r="Y2635" s="40">
        <f t="shared" si="1323"/>
        <v>0</v>
      </c>
      <c r="Z2635" s="40">
        <f t="shared" si="1324"/>
        <v>0</v>
      </c>
      <c r="AA2635" s="40">
        <f t="shared" si="1325"/>
        <v>0</v>
      </c>
      <c r="AB2635" s="40">
        <f t="shared" si="1326"/>
        <v>0</v>
      </c>
      <c r="AC2635" s="40">
        <f t="shared" si="1327"/>
        <v>0</v>
      </c>
      <c r="AD2635" s="39">
        <f t="shared" si="1328"/>
        <v>0</v>
      </c>
      <c r="AE2635" s="39">
        <f t="shared" si="1329"/>
        <v>0</v>
      </c>
      <c r="AF2635" t="str">
        <f t="shared" si="1330"/>
        <v/>
      </c>
      <c r="AG2635" t="str">
        <f t="shared" si="1331"/>
        <v/>
      </c>
      <c r="AH2635" t="str">
        <f t="shared" si="1332"/>
        <v/>
      </c>
      <c r="AJ2635" s="41" t="str">
        <f t="shared" si="1333"/>
        <v/>
      </c>
      <c r="AK2635" s="42" t="str">
        <f t="shared" si="1334"/>
        <v/>
      </c>
      <c r="AL2635" s="41" t="str">
        <f t="shared" si="1335"/>
        <v/>
      </c>
      <c r="AM2635" s="41" t="str">
        <f t="shared" si="1336"/>
        <v/>
      </c>
      <c r="AN2635" s="41" t="str">
        <f t="shared" si="1337"/>
        <v/>
      </c>
      <c r="AO2635" s="42" t="str">
        <f t="shared" si="1338"/>
        <v/>
      </c>
      <c r="AP2635" s="41" t="str">
        <f t="shared" si="1339"/>
        <v/>
      </c>
      <c r="AQ2635" s="41" t="str">
        <f t="shared" si="1340"/>
        <v/>
      </c>
      <c r="AR2635" s="41" t="str">
        <f>IF($AQ2635="","",COUNTIFS(L_ChaveCob,$AQ2635,L_Ausencia,"&gt;"&amp;$W2635)+COUNTIFS($AQ$4:$AQ2635,$AQ2635,$W$4:$W2635,$W2635))</f>
        <v/>
      </c>
      <c r="AS2635" s="42">
        <f t="shared" si="1341"/>
        <v>0</v>
      </c>
      <c r="AT2635" s="42">
        <f t="shared" si="1342"/>
        <v>0</v>
      </c>
      <c r="AU2635" s="42">
        <f t="shared" si="1343"/>
        <v>0</v>
      </c>
    </row>
    <row r="2636" spans="1:47" x14ac:dyDescent="0.2">
      <c r="A2636" s="35"/>
      <c r="B2636" s="36"/>
      <c r="C2636" s="36"/>
      <c r="D2636" s="36"/>
      <c r="E2636" s="37"/>
      <c r="F2636" s="37"/>
      <c r="G2636" s="36"/>
      <c r="H2636" s="36"/>
      <c r="I2636" s="36"/>
      <c r="J2636" s="36"/>
      <c r="K2636" s="37"/>
      <c r="L2636" s="37"/>
      <c r="M2636" s="37"/>
      <c r="N2636" s="38" t="str">
        <f t="shared" si="1312"/>
        <v/>
      </c>
      <c r="O2636" t="str">
        <f t="shared" si="1313"/>
        <v/>
      </c>
      <c r="P2636" t="str">
        <f t="shared" si="1314"/>
        <v/>
      </c>
      <c r="Q2636" t="str">
        <f t="shared" si="1315"/>
        <v/>
      </c>
      <c r="R2636" t="str">
        <f t="shared" si="1316"/>
        <v/>
      </c>
      <c r="S2636" t="str">
        <f t="shared" si="1317"/>
        <v/>
      </c>
      <c r="T2636" s="39" t="str">
        <f t="shared" si="1318"/>
        <v/>
      </c>
      <c r="U2636" s="40">
        <f t="shared" si="1319"/>
        <v>0</v>
      </c>
      <c r="V2636" s="40">
        <f t="shared" si="1320"/>
        <v>0</v>
      </c>
      <c r="W2636" s="40">
        <f t="shared" si="1321"/>
        <v>0</v>
      </c>
      <c r="X2636" t="str">
        <f t="shared" si="1322"/>
        <v/>
      </c>
      <c r="Y2636" s="40">
        <f t="shared" si="1323"/>
        <v>0</v>
      </c>
      <c r="Z2636" s="40">
        <f t="shared" si="1324"/>
        <v>0</v>
      </c>
      <c r="AA2636" s="40">
        <f t="shared" si="1325"/>
        <v>0</v>
      </c>
      <c r="AB2636" s="40">
        <f t="shared" si="1326"/>
        <v>0</v>
      </c>
      <c r="AC2636" s="40">
        <f t="shared" si="1327"/>
        <v>0</v>
      </c>
      <c r="AD2636" s="39">
        <f t="shared" si="1328"/>
        <v>0</v>
      </c>
      <c r="AE2636" s="39">
        <f t="shared" si="1329"/>
        <v>0</v>
      </c>
      <c r="AF2636" t="str">
        <f t="shared" si="1330"/>
        <v/>
      </c>
      <c r="AG2636" t="str">
        <f t="shared" si="1331"/>
        <v/>
      </c>
      <c r="AH2636" t="str">
        <f t="shared" si="1332"/>
        <v/>
      </c>
      <c r="AJ2636" s="41" t="str">
        <f t="shared" si="1333"/>
        <v/>
      </c>
      <c r="AK2636" s="42" t="str">
        <f t="shared" si="1334"/>
        <v/>
      </c>
      <c r="AL2636" s="41" t="str">
        <f t="shared" si="1335"/>
        <v/>
      </c>
      <c r="AM2636" s="41" t="str">
        <f t="shared" si="1336"/>
        <v/>
      </c>
      <c r="AN2636" s="41" t="str">
        <f t="shared" si="1337"/>
        <v/>
      </c>
      <c r="AO2636" s="42" t="str">
        <f t="shared" si="1338"/>
        <v/>
      </c>
      <c r="AP2636" s="41" t="str">
        <f t="shared" si="1339"/>
        <v/>
      </c>
      <c r="AQ2636" s="41" t="str">
        <f t="shared" si="1340"/>
        <v/>
      </c>
      <c r="AR2636" s="41" t="str">
        <f>IF($AQ2636="","",COUNTIFS(L_ChaveCob,$AQ2636,L_Ausencia,"&gt;"&amp;$W2636)+COUNTIFS($AQ$4:$AQ2636,$AQ2636,$W$4:$W2636,$W2636))</f>
        <v/>
      </c>
      <c r="AS2636" s="42">
        <f t="shared" si="1341"/>
        <v>0</v>
      </c>
      <c r="AT2636" s="42">
        <f t="shared" si="1342"/>
        <v>0</v>
      </c>
      <c r="AU2636" s="42">
        <f t="shared" si="1343"/>
        <v>0</v>
      </c>
    </row>
    <row r="2637" spans="1:47" x14ac:dyDescent="0.2">
      <c r="A2637" s="35"/>
      <c r="B2637" s="36"/>
      <c r="C2637" s="36"/>
      <c r="D2637" s="36"/>
      <c r="E2637" s="37"/>
      <c r="F2637" s="37"/>
      <c r="G2637" s="36"/>
      <c r="H2637" s="36"/>
      <c r="I2637" s="36"/>
      <c r="J2637" s="36"/>
      <c r="K2637" s="37"/>
      <c r="L2637" s="37"/>
      <c r="M2637" s="37"/>
      <c r="N2637" s="38" t="str">
        <f t="shared" si="1312"/>
        <v/>
      </c>
      <c r="O2637" t="str">
        <f t="shared" si="1313"/>
        <v/>
      </c>
      <c r="P2637" t="str">
        <f t="shared" si="1314"/>
        <v/>
      </c>
      <c r="Q2637" t="str">
        <f t="shared" si="1315"/>
        <v/>
      </c>
      <c r="R2637" t="str">
        <f t="shared" si="1316"/>
        <v/>
      </c>
      <c r="S2637" t="str">
        <f t="shared" si="1317"/>
        <v/>
      </c>
      <c r="T2637" s="39" t="str">
        <f t="shared" si="1318"/>
        <v/>
      </c>
      <c r="U2637" s="40">
        <f t="shared" si="1319"/>
        <v>0</v>
      </c>
      <c r="V2637" s="40">
        <f t="shared" si="1320"/>
        <v>0</v>
      </c>
      <c r="W2637" s="40">
        <f t="shared" si="1321"/>
        <v>0</v>
      </c>
      <c r="X2637" t="str">
        <f t="shared" si="1322"/>
        <v/>
      </c>
      <c r="Y2637" s="40">
        <f t="shared" si="1323"/>
        <v>0</v>
      </c>
      <c r="Z2637" s="40">
        <f t="shared" si="1324"/>
        <v>0</v>
      </c>
      <c r="AA2637" s="40">
        <f t="shared" si="1325"/>
        <v>0</v>
      </c>
      <c r="AB2637" s="40">
        <f t="shared" si="1326"/>
        <v>0</v>
      </c>
      <c r="AC2637" s="40">
        <f t="shared" si="1327"/>
        <v>0</v>
      </c>
      <c r="AD2637" s="39">
        <f t="shared" si="1328"/>
        <v>0</v>
      </c>
      <c r="AE2637" s="39">
        <f t="shared" si="1329"/>
        <v>0</v>
      </c>
      <c r="AF2637" t="str">
        <f t="shared" si="1330"/>
        <v/>
      </c>
      <c r="AG2637" t="str">
        <f t="shared" si="1331"/>
        <v/>
      </c>
      <c r="AH2637" t="str">
        <f t="shared" si="1332"/>
        <v/>
      </c>
      <c r="AJ2637" s="41" t="str">
        <f t="shared" si="1333"/>
        <v/>
      </c>
      <c r="AK2637" s="42" t="str">
        <f t="shared" si="1334"/>
        <v/>
      </c>
      <c r="AL2637" s="41" t="str">
        <f t="shared" si="1335"/>
        <v/>
      </c>
      <c r="AM2637" s="41" t="str">
        <f t="shared" si="1336"/>
        <v/>
      </c>
      <c r="AN2637" s="41" t="str">
        <f t="shared" si="1337"/>
        <v/>
      </c>
      <c r="AO2637" s="42" t="str">
        <f t="shared" si="1338"/>
        <v/>
      </c>
      <c r="AP2637" s="41" t="str">
        <f t="shared" si="1339"/>
        <v/>
      </c>
      <c r="AQ2637" s="41" t="str">
        <f t="shared" si="1340"/>
        <v/>
      </c>
      <c r="AR2637" s="41" t="str">
        <f>IF($AQ2637="","",COUNTIFS(L_ChaveCob,$AQ2637,L_Ausencia,"&gt;"&amp;$W2637)+COUNTIFS($AQ$4:$AQ2637,$AQ2637,$W$4:$W2637,$W2637))</f>
        <v/>
      </c>
      <c r="AS2637" s="42">
        <f t="shared" si="1341"/>
        <v>0</v>
      </c>
      <c r="AT2637" s="42">
        <f t="shared" si="1342"/>
        <v>0</v>
      </c>
      <c r="AU2637" s="42">
        <f t="shared" si="1343"/>
        <v>0</v>
      </c>
    </row>
    <row r="2638" spans="1:47" x14ac:dyDescent="0.2">
      <c r="A2638" s="35"/>
      <c r="B2638" s="36"/>
      <c r="C2638" s="36"/>
      <c r="D2638" s="36"/>
      <c r="E2638" s="37"/>
      <c r="F2638" s="37"/>
      <c r="G2638" s="36"/>
      <c r="H2638" s="36"/>
      <c r="I2638" s="36"/>
      <c r="J2638" s="36"/>
      <c r="K2638" s="37"/>
      <c r="L2638" s="37"/>
      <c r="M2638" s="37"/>
      <c r="N2638" s="38" t="str">
        <f t="shared" si="1312"/>
        <v/>
      </c>
      <c r="O2638" t="str">
        <f t="shared" si="1313"/>
        <v/>
      </c>
      <c r="P2638" t="str">
        <f t="shared" si="1314"/>
        <v/>
      </c>
      <c r="Q2638" t="str">
        <f t="shared" si="1315"/>
        <v/>
      </c>
      <c r="R2638" t="str">
        <f t="shared" si="1316"/>
        <v/>
      </c>
      <c r="S2638" t="str">
        <f t="shared" si="1317"/>
        <v/>
      </c>
      <c r="T2638" s="39" t="str">
        <f t="shared" si="1318"/>
        <v/>
      </c>
      <c r="U2638" s="40">
        <f t="shared" si="1319"/>
        <v>0</v>
      </c>
      <c r="V2638" s="40">
        <f t="shared" si="1320"/>
        <v>0</v>
      </c>
      <c r="W2638" s="40">
        <f t="shared" si="1321"/>
        <v>0</v>
      </c>
      <c r="X2638" t="str">
        <f t="shared" si="1322"/>
        <v/>
      </c>
      <c r="Y2638" s="40">
        <f t="shared" si="1323"/>
        <v>0</v>
      </c>
      <c r="Z2638" s="40">
        <f t="shared" si="1324"/>
        <v>0</v>
      </c>
      <c r="AA2638" s="40">
        <f t="shared" si="1325"/>
        <v>0</v>
      </c>
      <c r="AB2638" s="40">
        <f t="shared" si="1326"/>
        <v>0</v>
      </c>
      <c r="AC2638" s="40">
        <f t="shared" si="1327"/>
        <v>0</v>
      </c>
      <c r="AD2638" s="39">
        <f t="shared" si="1328"/>
        <v>0</v>
      </c>
      <c r="AE2638" s="39">
        <f t="shared" si="1329"/>
        <v>0</v>
      </c>
      <c r="AF2638" t="str">
        <f t="shared" si="1330"/>
        <v/>
      </c>
      <c r="AG2638" t="str">
        <f t="shared" si="1331"/>
        <v/>
      </c>
      <c r="AH2638" t="str">
        <f t="shared" si="1332"/>
        <v/>
      </c>
      <c r="AJ2638" s="41" t="str">
        <f t="shared" si="1333"/>
        <v/>
      </c>
      <c r="AK2638" s="42" t="str">
        <f t="shared" si="1334"/>
        <v/>
      </c>
      <c r="AL2638" s="41" t="str">
        <f t="shared" si="1335"/>
        <v/>
      </c>
      <c r="AM2638" s="41" t="str">
        <f t="shared" si="1336"/>
        <v/>
      </c>
      <c r="AN2638" s="41" t="str">
        <f t="shared" si="1337"/>
        <v/>
      </c>
      <c r="AO2638" s="42" t="str">
        <f t="shared" si="1338"/>
        <v/>
      </c>
      <c r="AP2638" s="41" t="str">
        <f t="shared" si="1339"/>
        <v/>
      </c>
      <c r="AQ2638" s="41" t="str">
        <f t="shared" si="1340"/>
        <v/>
      </c>
      <c r="AR2638" s="41" t="str">
        <f>IF($AQ2638="","",COUNTIFS(L_ChaveCob,$AQ2638,L_Ausencia,"&gt;"&amp;$W2638)+COUNTIFS($AQ$4:$AQ2638,$AQ2638,$W$4:$W2638,$W2638))</f>
        <v/>
      </c>
      <c r="AS2638" s="42">
        <f t="shared" si="1341"/>
        <v>0</v>
      </c>
      <c r="AT2638" s="42">
        <f t="shared" si="1342"/>
        <v>0</v>
      </c>
      <c r="AU2638" s="42">
        <f t="shared" si="1343"/>
        <v>0</v>
      </c>
    </row>
    <row r="2639" spans="1:47" x14ac:dyDescent="0.2">
      <c r="A2639" s="35"/>
      <c r="B2639" s="36"/>
      <c r="C2639" s="36"/>
      <c r="D2639" s="36"/>
      <c r="E2639" s="37"/>
      <c r="F2639" s="37"/>
      <c r="G2639" s="36"/>
      <c r="H2639" s="36"/>
      <c r="I2639" s="36"/>
      <c r="J2639" s="36"/>
      <c r="K2639" s="37"/>
      <c r="L2639" s="37"/>
      <c r="M2639" s="37"/>
      <c r="N2639" s="38" t="str">
        <f t="shared" si="1312"/>
        <v/>
      </c>
      <c r="O2639" t="str">
        <f t="shared" si="1313"/>
        <v/>
      </c>
      <c r="P2639" t="str">
        <f t="shared" si="1314"/>
        <v/>
      </c>
      <c r="Q2639" t="str">
        <f t="shared" si="1315"/>
        <v/>
      </c>
      <c r="R2639" t="str">
        <f t="shared" si="1316"/>
        <v/>
      </c>
      <c r="S2639" t="str">
        <f t="shared" si="1317"/>
        <v/>
      </c>
      <c r="T2639" s="39" t="str">
        <f t="shared" si="1318"/>
        <v/>
      </c>
      <c r="U2639" s="40">
        <f t="shared" si="1319"/>
        <v>0</v>
      </c>
      <c r="V2639" s="40">
        <f t="shared" si="1320"/>
        <v>0</v>
      </c>
      <c r="W2639" s="40">
        <f t="shared" si="1321"/>
        <v>0</v>
      </c>
      <c r="X2639" t="str">
        <f t="shared" si="1322"/>
        <v/>
      </c>
      <c r="Y2639" s="40">
        <f t="shared" si="1323"/>
        <v>0</v>
      </c>
      <c r="Z2639" s="40">
        <f t="shared" si="1324"/>
        <v>0</v>
      </c>
      <c r="AA2639" s="40">
        <f t="shared" si="1325"/>
        <v>0</v>
      </c>
      <c r="AB2639" s="40">
        <f t="shared" si="1326"/>
        <v>0</v>
      </c>
      <c r="AC2639" s="40">
        <f t="shared" si="1327"/>
        <v>0</v>
      </c>
      <c r="AD2639" s="39">
        <f t="shared" si="1328"/>
        <v>0</v>
      </c>
      <c r="AE2639" s="39">
        <f t="shared" si="1329"/>
        <v>0</v>
      </c>
      <c r="AF2639" t="str">
        <f t="shared" si="1330"/>
        <v/>
      </c>
      <c r="AG2639" t="str">
        <f t="shared" si="1331"/>
        <v/>
      </c>
      <c r="AH2639" t="str">
        <f t="shared" si="1332"/>
        <v/>
      </c>
      <c r="AJ2639" s="41" t="str">
        <f t="shared" si="1333"/>
        <v/>
      </c>
      <c r="AK2639" s="42" t="str">
        <f t="shared" si="1334"/>
        <v/>
      </c>
      <c r="AL2639" s="41" t="str">
        <f t="shared" si="1335"/>
        <v/>
      </c>
      <c r="AM2639" s="41" t="str">
        <f t="shared" si="1336"/>
        <v/>
      </c>
      <c r="AN2639" s="41" t="str">
        <f t="shared" si="1337"/>
        <v/>
      </c>
      <c r="AO2639" s="42" t="str">
        <f t="shared" si="1338"/>
        <v/>
      </c>
      <c r="AP2639" s="41" t="str">
        <f t="shared" si="1339"/>
        <v/>
      </c>
      <c r="AQ2639" s="41" t="str">
        <f t="shared" si="1340"/>
        <v/>
      </c>
      <c r="AR2639" s="41" t="str">
        <f>IF($AQ2639="","",COUNTIFS(L_ChaveCob,$AQ2639,L_Ausencia,"&gt;"&amp;$W2639)+COUNTIFS($AQ$4:$AQ2639,$AQ2639,$W$4:$W2639,$W2639))</f>
        <v/>
      </c>
      <c r="AS2639" s="42">
        <f t="shared" si="1341"/>
        <v>0</v>
      </c>
      <c r="AT2639" s="42">
        <f t="shared" si="1342"/>
        <v>0</v>
      </c>
      <c r="AU2639" s="42">
        <f t="shared" si="1343"/>
        <v>0</v>
      </c>
    </row>
    <row r="2640" spans="1:47" x14ac:dyDescent="0.2">
      <c r="A2640" s="35"/>
      <c r="B2640" s="36"/>
      <c r="C2640" s="36"/>
      <c r="D2640" s="36"/>
      <c r="E2640" s="37"/>
      <c r="F2640" s="37"/>
      <c r="G2640" s="36"/>
      <c r="H2640" s="36"/>
      <c r="I2640" s="36"/>
      <c r="J2640" s="36"/>
      <c r="K2640" s="37"/>
      <c r="L2640" s="37"/>
      <c r="M2640" s="37"/>
      <c r="N2640" s="38" t="str">
        <f t="shared" si="1312"/>
        <v/>
      </c>
      <c r="O2640" t="str">
        <f t="shared" si="1313"/>
        <v/>
      </c>
      <c r="P2640" t="str">
        <f t="shared" si="1314"/>
        <v/>
      </c>
      <c r="Q2640" t="str">
        <f t="shared" si="1315"/>
        <v/>
      </c>
      <c r="R2640" t="str">
        <f t="shared" si="1316"/>
        <v/>
      </c>
      <c r="S2640" t="str">
        <f t="shared" si="1317"/>
        <v/>
      </c>
      <c r="T2640" s="39" t="str">
        <f t="shared" si="1318"/>
        <v/>
      </c>
      <c r="U2640" s="40">
        <f t="shared" si="1319"/>
        <v>0</v>
      </c>
      <c r="V2640" s="40">
        <f t="shared" si="1320"/>
        <v>0</v>
      </c>
      <c r="W2640" s="40">
        <f t="shared" si="1321"/>
        <v>0</v>
      </c>
      <c r="X2640" t="str">
        <f t="shared" si="1322"/>
        <v/>
      </c>
      <c r="Y2640" s="40">
        <f t="shared" si="1323"/>
        <v>0</v>
      </c>
      <c r="Z2640" s="40">
        <f t="shared" si="1324"/>
        <v>0</v>
      </c>
      <c r="AA2640" s="40">
        <f t="shared" si="1325"/>
        <v>0</v>
      </c>
      <c r="AB2640" s="40">
        <f t="shared" si="1326"/>
        <v>0</v>
      </c>
      <c r="AC2640" s="40">
        <f t="shared" si="1327"/>
        <v>0</v>
      </c>
      <c r="AD2640" s="39">
        <f t="shared" si="1328"/>
        <v>0</v>
      </c>
      <c r="AE2640" s="39">
        <f t="shared" si="1329"/>
        <v>0</v>
      </c>
      <c r="AF2640" t="str">
        <f t="shared" si="1330"/>
        <v/>
      </c>
      <c r="AG2640" t="str">
        <f t="shared" si="1331"/>
        <v/>
      </c>
      <c r="AH2640" t="str">
        <f t="shared" si="1332"/>
        <v/>
      </c>
      <c r="AJ2640" s="41" t="str">
        <f t="shared" si="1333"/>
        <v/>
      </c>
      <c r="AK2640" s="42" t="str">
        <f t="shared" si="1334"/>
        <v/>
      </c>
      <c r="AL2640" s="41" t="str">
        <f t="shared" si="1335"/>
        <v/>
      </c>
      <c r="AM2640" s="41" t="str">
        <f t="shared" si="1336"/>
        <v/>
      </c>
      <c r="AN2640" s="41" t="str">
        <f t="shared" si="1337"/>
        <v/>
      </c>
      <c r="AO2640" s="42" t="str">
        <f t="shared" si="1338"/>
        <v/>
      </c>
      <c r="AP2640" s="41" t="str">
        <f t="shared" si="1339"/>
        <v/>
      </c>
      <c r="AQ2640" s="41" t="str">
        <f t="shared" si="1340"/>
        <v/>
      </c>
      <c r="AR2640" s="41" t="str">
        <f>IF($AQ2640="","",COUNTIFS(L_ChaveCob,$AQ2640,L_Ausencia,"&gt;"&amp;$W2640)+COUNTIFS($AQ$4:$AQ2640,$AQ2640,$W$4:$W2640,$W2640))</f>
        <v/>
      </c>
      <c r="AS2640" s="42">
        <f t="shared" si="1341"/>
        <v>0</v>
      </c>
      <c r="AT2640" s="42">
        <f t="shared" si="1342"/>
        <v>0</v>
      </c>
      <c r="AU2640" s="42">
        <f t="shared" si="1343"/>
        <v>0</v>
      </c>
    </row>
    <row r="2641" spans="1:47" x14ac:dyDescent="0.2">
      <c r="A2641" s="35"/>
      <c r="B2641" s="36"/>
      <c r="C2641" s="36"/>
      <c r="D2641" s="36"/>
      <c r="E2641" s="37"/>
      <c r="F2641" s="37"/>
      <c r="G2641" s="36"/>
      <c r="H2641" s="36"/>
      <c r="I2641" s="36"/>
      <c r="J2641" s="36"/>
      <c r="K2641" s="37"/>
      <c r="L2641" s="37"/>
      <c r="M2641" s="37"/>
      <c r="N2641" s="38" t="str">
        <f t="shared" si="1312"/>
        <v/>
      </c>
      <c r="O2641" t="str">
        <f t="shared" si="1313"/>
        <v/>
      </c>
      <c r="P2641" t="str">
        <f t="shared" si="1314"/>
        <v/>
      </c>
      <c r="Q2641" t="str">
        <f t="shared" si="1315"/>
        <v/>
      </c>
      <c r="R2641" t="str">
        <f t="shared" si="1316"/>
        <v/>
      </c>
      <c r="S2641" t="str">
        <f t="shared" si="1317"/>
        <v/>
      </c>
      <c r="T2641" s="39" t="str">
        <f t="shared" si="1318"/>
        <v/>
      </c>
      <c r="U2641" s="40">
        <f t="shared" si="1319"/>
        <v>0</v>
      </c>
      <c r="V2641" s="40">
        <f t="shared" si="1320"/>
        <v>0</v>
      </c>
      <c r="W2641" s="40">
        <f t="shared" si="1321"/>
        <v>0</v>
      </c>
      <c r="X2641" t="str">
        <f t="shared" si="1322"/>
        <v/>
      </c>
      <c r="Y2641" s="40">
        <f t="shared" si="1323"/>
        <v>0</v>
      </c>
      <c r="Z2641" s="40">
        <f t="shared" si="1324"/>
        <v>0</v>
      </c>
      <c r="AA2641" s="40">
        <f t="shared" si="1325"/>
        <v>0</v>
      </c>
      <c r="AB2641" s="40">
        <f t="shared" si="1326"/>
        <v>0</v>
      </c>
      <c r="AC2641" s="40">
        <f t="shared" si="1327"/>
        <v>0</v>
      </c>
      <c r="AD2641" s="39">
        <f t="shared" si="1328"/>
        <v>0</v>
      </c>
      <c r="AE2641" s="39">
        <f t="shared" si="1329"/>
        <v>0</v>
      </c>
      <c r="AF2641" t="str">
        <f t="shared" si="1330"/>
        <v/>
      </c>
      <c r="AG2641" t="str">
        <f t="shared" si="1331"/>
        <v/>
      </c>
      <c r="AH2641" t="str">
        <f t="shared" si="1332"/>
        <v/>
      </c>
      <c r="AJ2641" s="41" t="str">
        <f t="shared" si="1333"/>
        <v/>
      </c>
      <c r="AK2641" s="42" t="str">
        <f t="shared" si="1334"/>
        <v/>
      </c>
      <c r="AL2641" s="41" t="str">
        <f t="shared" si="1335"/>
        <v/>
      </c>
      <c r="AM2641" s="41" t="str">
        <f t="shared" si="1336"/>
        <v/>
      </c>
      <c r="AN2641" s="41" t="str">
        <f t="shared" si="1337"/>
        <v/>
      </c>
      <c r="AO2641" s="42" t="str">
        <f t="shared" si="1338"/>
        <v/>
      </c>
      <c r="AP2641" s="41" t="str">
        <f t="shared" si="1339"/>
        <v/>
      </c>
      <c r="AQ2641" s="41" t="str">
        <f t="shared" si="1340"/>
        <v/>
      </c>
      <c r="AR2641" s="41" t="str">
        <f>IF($AQ2641="","",COUNTIFS(L_ChaveCob,$AQ2641,L_Ausencia,"&gt;"&amp;$W2641)+COUNTIFS($AQ$4:$AQ2641,$AQ2641,$W$4:$W2641,$W2641))</f>
        <v/>
      </c>
      <c r="AS2641" s="42">
        <f t="shared" si="1341"/>
        <v>0</v>
      </c>
      <c r="AT2641" s="42">
        <f t="shared" si="1342"/>
        <v>0</v>
      </c>
      <c r="AU2641" s="42">
        <f t="shared" si="1343"/>
        <v>0</v>
      </c>
    </row>
    <row r="2642" spans="1:47" x14ac:dyDescent="0.2">
      <c r="A2642" s="35"/>
      <c r="B2642" s="36"/>
      <c r="C2642" s="36"/>
      <c r="D2642" s="36"/>
      <c r="E2642" s="37"/>
      <c r="F2642" s="37"/>
      <c r="G2642" s="36"/>
      <c r="H2642" s="36"/>
      <c r="I2642" s="36"/>
      <c r="J2642" s="36"/>
      <c r="K2642" s="37"/>
      <c r="L2642" s="37"/>
      <c r="M2642" s="37"/>
      <c r="N2642" s="38" t="str">
        <f t="shared" si="1312"/>
        <v/>
      </c>
      <c r="O2642" t="str">
        <f t="shared" si="1313"/>
        <v/>
      </c>
      <c r="P2642" t="str">
        <f t="shared" si="1314"/>
        <v/>
      </c>
      <c r="Q2642" t="str">
        <f t="shared" si="1315"/>
        <v/>
      </c>
      <c r="R2642" t="str">
        <f t="shared" si="1316"/>
        <v/>
      </c>
      <c r="S2642" t="str">
        <f t="shared" si="1317"/>
        <v/>
      </c>
      <c r="T2642" s="39" t="str">
        <f t="shared" si="1318"/>
        <v/>
      </c>
      <c r="U2642" s="40">
        <f t="shared" si="1319"/>
        <v>0</v>
      </c>
      <c r="V2642" s="40">
        <f t="shared" si="1320"/>
        <v>0</v>
      </c>
      <c r="W2642" s="40">
        <f t="shared" si="1321"/>
        <v>0</v>
      </c>
      <c r="X2642" t="str">
        <f t="shared" si="1322"/>
        <v/>
      </c>
      <c r="Y2642" s="40">
        <f t="shared" si="1323"/>
        <v>0</v>
      </c>
      <c r="Z2642" s="40">
        <f t="shared" si="1324"/>
        <v>0</v>
      </c>
      <c r="AA2642" s="40">
        <f t="shared" si="1325"/>
        <v>0</v>
      </c>
      <c r="AB2642" s="40">
        <f t="shared" si="1326"/>
        <v>0</v>
      </c>
      <c r="AC2642" s="40">
        <f t="shared" si="1327"/>
        <v>0</v>
      </c>
      <c r="AD2642" s="39">
        <f t="shared" si="1328"/>
        <v>0</v>
      </c>
      <c r="AE2642" s="39">
        <f t="shared" si="1329"/>
        <v>0</v>
      </c>
      <c r="AF2642" t="str">
        <f t="shared" si="1330"/>
        <v/>
      </c>
      <c r="AG2642" t="str">
        <f t="shared" si="1331"/>
        <v/>
      </c>
      <c r="AH2642" t="str">
        <f t="shared" si="1332"/>
        <v/>
      </c>
      <c r="AJ2642" s="41" t="str">
        <f t="shared" si="1333"/>
        <v/>
      </c>
      <c r="AK2642" s="42" t="str">
        <f t="shared" si="1334"/>
        <v/>
      </c>
      <c r="AL2642" s="41" t="str">
        <f t="shared" si="1335"/>
        <v/>
      </c>
      <c r="AM2642" s="41" t="str">
        <f t="shared" si="1336"/>
        <v/>
      </c>
      <c r="AN2642" s="41" t="str">
        <f t="shared" si="1337"/>
        <v/>
      </c>
      <c r="AO2642" s="42" t="str">
        <f t="shared" si="1338"/>
        <v/>
      </c>
      <c r="AP2642" s="41" t="str">
        <f t="shared" si="1339"/>
        <v/>
      </c>
      <c r="AQ2642" s="41" t="str">
        <f t="shared" si="1340"/>
        <v/>
      </c>
      <c r="AR2642" s="41" t="str">
        <f>IF($AQ2642="","",COUNTIFS(L_ChaveCob,$AQ2642,L_Ausencia,"&gt;"&amp;$W2642)+COUNTIFS($AQ$4:$AQ2642,$AQ2642,$W$4:$W2642,$W2642))</f>
        <v/>
      </c>
      <c r="AS2642" s="42">
        <f t="shared" si="1341"/>
        <v>0</v>
      </c>
      <c r="AT2642" s="42">
        <f t="shared" si="1342"/>
        <v>0</v>
      </c>
      <c r="AU2642" s="42">
        <f t="shared" si="1343"/>
        <v>0</v>
      </c>
    </row>
    <row r="2643" spans="1:47" x14ac:dyDescent="0.2">
      <c r="A2643" s="35"/>
      <c r="B2643" s="36"/>
      <c r="C2643" s="36"/>
      <c r="D2643" s="36"/>
      <c r="E2643" s="37"/>
      <c r="F2643" s="37"/>
      <c r="G2643" s="36"/>
      <c r="H2643" s="36"/>
      <c r="I2643" s="36"/>
      <c r="J2643" s="36"/>
      <c r="K2643" s="37"/>
      <c r="L2643" s="37"/>
      <c r="M2643" s="37"/>
      <c r="N2643" s="38" t="str">
        <f t="shared" si="1312"/>
        <v/>
      </c>
      <c r="O2643" t="str">
        <f t="shared" si="1313"/>
        <v/>
      </c>
      <c r="P2643" t="str">
        <f t="shared" si="1314"/>
        <v/>
      </c>
      <c r="Q2643" t="str">
        <f t="shared" si="1315"/>
        <v/>
      </c>
      <c r="R2643" t="str">
        <f t="shared" si="1316"/>
        <v/>
      </c>
      <c r="S2643" t="str">
        <f t="shared" si="1317"/>
        <v/>
      </c>
      <c r="T2643" s="39" t="str">
        <f t="shared" si="1318"/>
        <v/>
      </c>
      <c r="U2643" s="40">
        <f t="shared" si="1319"/>
        <v>0</v>
      </c>
      <c r="V2643" s="40">
        <f t="shared" si="1320"/>
        <v>0</v>
      </c>
      <c r="W2643" s="40">
        <f t="shared" si="1321"/>
        <v>0</v>
      </c>
      <c r="X2643" t="str">
        <f t="shared" si="1322"/>
        <v/>
      </c>
      <c r="Y2643" s="40">
        <f t="shared" si="1323"/>
        <v>0</v>
      </c>
      <c r="Z2643" s="40">
        <f t="shared" si="1324"/>
        <v>0</v>
      </c>
      <c r="AA2643" s="40">
        <f t="shared" si="1325"/>
        <v>0</v>
      </c>
      <c r="AB2643" s="40">
        <f t="shared" si="1326"/>
        <v>0</v>
      </c>
      <c r="AC2643" s="40">
        <f t="shared" si="1327"/>
        <v>0</v>
      </c>
      <c r="AD2643" s="39">
        <f t="shared" si="1328"/>
        <v>0</v>
      </c>
      <c r="AE2643" s="39">
        <f t="shared" si="1329"/>
        <v>0</v>
      </c>
      <c r="AF2643" t="str">
        <f t="shared" si="1330"/>
        <v/>
      </c>
      <c r="AG2643" t="str">
        <f t="shared" si="1331"/>
        <v/>
      </c>
      <c r="AH2643" t="str">
        <f t="shared" si="1332"/>
        <v/>
      </c>
      <c r="AJ2643" s="41" t="str">
        <f t="shared" si="1333"/>
        <v/>
      </c>
      <c r="AK2643" s="42" t="str">
        <f t="shared" si="1334"/>
        <v/>
      </c>
      <c r="AL2643" s="41" t="str">
        <f t="shared" si="1335"/>
        <v/>
      </c>
      <c r="AM2643" s="41" t="str">
        <f t="shared" si="1336"/>
        <v/>
      </c>
      <c r="AN2643" s="41" t="str">
        <f t="shared" si="1337"/>
        <v/>
      </c>
      <c r="AO2643" s="42" t="str">
        <f t="shared" si="1338"/>
        <v/>
      </c>
      <c r="AP2643" s="41" t="str">
        <f t="shared" si="1339"/>
        <v/>
      </c>
      <c r="AQ2643" s="41" t="str">
        <f t="shared" si="1340"/>
        <v/>
      </c>
      <c r="AR2643" s="41" t="str">
        <f>IF($AQ2643="","",COUNTIFS(L_ChaveCob,$AQ2643,L_Ausencia,"&gt;"&amp;$W2643)+COUNTIFS($AQ$4:$AQ2643,$AQ2643,$W$4:$W2643,$W2643))</f>
        <v/>
      </c>
      <c r="AS2643" s="42">
        <f t="shared" si="1341"/>
        <v>0</v>
      </c>
      <c r="AT2643" s="42">
        <f t="shared" si="1342"/>
        <v>0</v>
      </c>
      <c r="AU2643" s="42">
        <f t="shared" si="1343"/>
        <v>0</v>
      </c>
    </row>
    <row r="2644" spans="1:47" x14ac:dyDescent="0.2">
      <c r="A2644" s="35"/>
      <c r="B2644" s="36"/>
      <c r="C2644" s="36"/>
      <c r="D2644" s="36"/>
      <c r="E2644" s="37"/>
      <c r="F2644" s="37"/>
      <c r="G2644" s="36"/>
      <c r="H2644" s="36"/>
      <c r="I2644" s="36"/>
      <c r="J2644" s="36"/>
      <c r="K2644" s="37"/>
      <c r="L2644" s="37"/>
      <c r="M2644" s="37"/>
      <c r="N2644" s="38" t="str">
        <f t="shared" si="1312"/>
        <v/>
      </c>
      <c r="O2644" t="str">
        <f t="shared" si="1313"/>
        <v/>
      </c>
      <c r="P2644" t="str">
        <f t="shared" si="1314"/>
        <v/>
      </c>
      <c r="Q2644" t="str">
        <f t="shared" si="1315"/>
        <v/>
      </c>
      <c r="R2644" t="str">
        <f t="shared" si="1316"/>
        <v/>
      </c>
      <c r="S2644" t="str">
        <f t="shared" si="1317"/>
        <v/>
      </c>
      <c r="T2644" s="39" t="str">
        <f t="shared" si="1318"/>
        <v/>
      </c>
      <c r="U2644" s="40">
        <f t="shared" si="1319"/>
        <v>0</v>
      </c>
      <c r="V2644" s="40">
        <f t="shared" si="1320"/>
        <v>0</v>
      </c>
      <c r="W2644" s="40">
        <f t="shared" si="1321"/>
        <v>0</v>
      </c>
      <c r="X2644" t="str">
        <f t="shared" si="1322"/>
        <v/>
      </c>
      <c r="Y2644" s="40">
        <f t="shared" si="1323"/>
        <v>0</v>
      </c>
      <c r="Z2644" s="40">
        <f t="shared" si="1324"/>
        <v>0</v>
      </c>
      <c r="AA2644" s="40">
        <f t="shared" si="1325"/>
        <v>0</v>
      </c>
      <c r="AB2644" s="40">
        <f t="shared" si="1326"/>
        <v>0</v>
      </c>
      <c r="AC2644" s="40">
        <f t="shared" si="1327"/>
        <v>0</v>
      </c>
      <c r="AD2644" s="39">
        <f t="shared" si="1328"/>
        <v>0</v>
      </c>
      <c r="AE2644" s="39">
        <f t="shared" si="1329"/>
        <v>0</v>
      </c>
      <c r="AF2644" t="str">
        <f t="shared" si="1330"/>
        <v/>
      </c>
      <c r="AG2644" t="str">
        <f t="shared" si="1331"/>
        <v/>
      </c>
      <c r="AH2644" t="str">
        <f t="shared" si="1332"/>
        <v/>
      </c>
      <c r="AJ2644" s="41" t="str">
        <f t="shared" si="1333"/>
        <v/>
      </c>
      <c r="AK2644" s="42" t="str">
        <f t="shared" si="1334"/>
        <v/>
      </c>
      <c r="AL2644" s="41" t="str">
        <f t="shared" si="1335"/>
        <v/>
      </c>
      <c r="AM2644" s="41" t="str">
        <f t="shared" si="1336"/>
        <v/>
      </c>
      <c r="AN2644" s="41" t="str">
        <f t="shared" si="1337"/>
        <v/>
      </c>
      <c r="AO2644" s="42" t="str">
        <f t="shared" si="1338"/>
        <v/>
      </c>
      <c r="AP2644" s="41" t="str">
        <f t="shared" si="1339"/>
        <v/>
      </c>
      <c r="AQ2644" s="41" t="str">
        <f t="shared" si="1340"/>
        <v/>
      </c>
      <c r="AR2644" s="41" t="str">
        <f>IF($AQ2644="","",COUNTIFS(L_ChaveCob,$AQ2644,L_Ausencia,"&gt;"&amp;$W2644)+COUNTIFS($AQ$4:$AQ2644,$AQ2644,$W$4:$W2644,$W2644))</f>
        <v/>
      </c>
      <c r="AS2644" s="42">
        <f t="shared" si="1341"/>
        <v>0</v>
      </c>
      <c r="AT2644" s="42">
        <f t="shared" si="1342"/>
        <v>0</v>
      </c>
      <c r="AU2644" s="42">
        <f t="shared" si="1343"/>
        <v>0</v>
      </c>
    </row>
    <row r="2645" spans="1:47" x14ac:dyDescent="0.2">
      <c r="A2645" s="35"/>
      <c r="B2645" s="36"/>
      <c r="C2645" s="36"/>
      <c r="D2645" s="36"/>
      <c r="E2645" s="37"/>
      <c r="F2645" s="37"/>
      <c r="G2645" s="36"/>
      <c r="H2645" s="36"/>
      <c r="I2645" s="36"/>
      <c r="J2645" s="36"/>
      <c r="K2645" s="37"/>
      <c r="L2645" s="37"/>
      <c r="M2645" s="37"/>
      <c r="N2645" s="38" t="str">
        <f t="shared" si="1312"/>
        <v/>
      </c>
      <c r="O2645" t="str">
        <f t="shared" si="1313"/>
        <v/>
      </c>
      <c r="P2645" t="str">
        <f t="shared" si="1314"/>
        <v/>
      </c>
      <c r="Q2645" t="str">
        <f t="shared" si="1315"/>
        <v/>
      </c>
      <c r="R2645" t="str">
        <f t="shared" si="1316"/>
        <v/>
      </c>
      <c r="S2645" t="str">
        <f t="shared" si="1317"/>
        <v/>
      </c>
      <c r="T2645" s="39" t="str">
        <f t="shared" si="1318"/>
        <v/>
      </c>
      <c r="U2645" s="40">
        <f t="shared" si="1319"/>
        <v>0</v>
      </c>
      <c r="V2645" s="40">
        <f t="shared" si="1320"/>
        <v>0</v>
      </c>
      <c r="W2645" s="40">
        <f t="shared" si="1321"/>
        <v>0</v>
      </c>
      <c r="X2645" t="str">
        <f t="shared" si="1322"/>
        <v/>
      </c>
      <c r="Y2645" s="40">
        <f t="shared" si="1323"/>
        <v>0</v>
      </c>
      <c r="Z2645" s="40">
        <f t="shared" si="1324"/>
        <v>0</v>
      </c>
      <c r="AA2645" s="40">
        <f t="shared" si="1325"/>
        <v>0</v>
      </c>
      <c r="AB2645" s="40">
        <f t="shared" si="1326"/>
        <v>0</v>
      </c>
      <c r="AC2645" s="40">
        <f t="shared" si="1327"/>
        <v>0</v>
      </c>
      <c r="AD2645" s="39">
        <f t="shared" si="1328"/>
        <v>0</v>
      </c>
      <c r="AE2645" s="39">
        <f t="shared" si="1329"/>
        <v>0</v>
      </c>
      <c r="AF2645" t="str">
        <f t="shared" si="1330"/>
        <v/>
      </c>
      <c r="AG2645" t="str">
        <f t="shared" si="1331"/>
        <v/>
      </c>
      <c r="AH2645" t="str">
        <f t="shared" si="1332"/>
        <v/>
      </c>
      <c r="AJ2645" s="41" t="str">
        <f t="shared" si="1333"/>
        <v/>
      </c>
      <c r="AK2645" s="42" t="str">
        <f t="shared" si="1334"/>
        <v/>
      </c>
      <c r="AL2645" s="41" t="str">
        <f t="shared" si="1335"/>
        <v/>
      </c>
      <c r="AM2645" s="41" t="str">
        <f t="shared" si="1336"/>
        <v/>
      </c>
      <c r="AN2645" s="41" t="str">
        <f t="shared" si="1337"/>
        <v/>
      </c>
      <c r="AO2645" s="42" t="str">
        <f t="shared" si="1338"/>
        <v/>
      </c>
      <c r="AP2645" s="41" t="str">
        <f t="shared" si="1339"/>
        <v/>
      </c>
      <c r="AQ2645" s="41" t="str">
        <f t="shared" si="1340"/>
        <v/>
      </c>
      <c r="AR2645" s="41" t="str">
        <f>IF($AQ2645="","",COUNTIFS(L_ChaveCob,$AQ2645,L_Ausencia,"&gt;"&amp;$W2645)+COUNTIFS($AQ$4:$AQ2645,$AQ2645,$W$4:$W2645,$W2645))</f>
        <v/>
      </c>
      <c r="AS2645" s="42">
        <f t="shared" si="1341"/>
        <v>0</v>
      </c>
      <c r="AT2645" s="42">
        <f t="shared" si="1342"/>
        <v>0</v>
      </c>
      <c r="AU2645" s="42">
        <f t="shared" si="1343"/>
        <v>0</v>
      </c>
    </row>
    <row r="2646" spans="1:47" x14ac:dyDescent="0.2">
      <c r="A2646" s="35"/>
      <c r="B2646" s="36"/>
      <c r="C2646" s="36"/>
      <c r="D2646" s="36"/>
      <c r="E2646" s="37"/>
      <c r="F2646" s="37"/>
      <c r="G2646" s="36"/>
      <c r="H2646" s="36"/>
      <c r="I2646" s="36"/>
      <c r="J2646" s="36"/>
      <c r="K2646" s="37"/>
      <c r="L2646" s="37"/>
      <c r="M2646" s="37"/>
      <c r="N2646" s="38" t="str">
        <f t="shared" si="1312"/>
        <v/>
      </c>
      <c r="O2646" t="str">
        <f t="shared" si="1313"/>
        <v/>
      </c>
      <c r="P2646" t="str">
        <f t="shared" si="1314"/>
        <v/>
      </c>
      <c r="Q2646" t="str">
        <f t="shared" si="1315"/>
        <v/>
      </c>
      <c r="R2646" t="str">
        <f t="shared" si="1316"/>
        <v/>
      </c>
      <c r="S2646" t="str">
        <f t="shared" si="1317"/>
        <v/>
      </c>
      <c r="T2646" s="39" t="str">
        <f t="shared" si="1318"/>
        <v/>
      </c>
      <c r="U2646" s="40">
        <f t="shared" si="1319"/>
        <v>0</v>
      </c>
      <c r="V2646" s="40">
        <f t="shared" si="1320"/>
        <v>0</v>
      </c>
      <c r="W2646" s="40">
        <f t="shared" si="1321"/>
        <v>0</v>
      </c>
      <c r="X2646" t="str">
        <f t="shared" si="1322"/>
        <v/>
      </c>
      <c r="Y2646" s="40">
        <f t="shared" si="1323"/>
        <v>0</v>
      </c>
      <c r="Z2646" s="40">
        <f t="shared" si="1324"/>
        <v>0</v>
      </c>
      <c r="AA2646" s="40">
        <f t="shared" si="1325"/>
        <v>0</v>
      </c>
      <c r="AB2646" s="40">
        <f t="shared" si="1326"/>
        <v>0</v>
      </c>
      <c r="AC2646" s="40">
        <f t="shared" si="1327"/>
        <v>0</v>
      </c>
      <c r="AD2646" s="39">
        <f t="shared" si="1328"/>
        <v>0</v>
      </c>
      <c r="AE2646" s="39">
        <f t="shared" si="1329"/>
        <v>0</v>
      </c>
      <c r="AF2646" t="str">
        <f t="shared" si="1330"/>
        <v/>
      </c>
      <c r="AG2646" t="str">
        <f t="shared" si="1331"/>
        <v/>
      </c>
      <c r="AH2646" t="str">
        <f t="shared" si="1332"/>
        <v/>
      </c>
      <c r="AJ2646" s="41" t="str">
        <f t="shared" si="1333"/>
        <v/>
      </c>
      <c r="AK2646" s="42" t="str">
        <f t="shared" si="1334"/>
        <v/>
      </c>
      <c r="AL2646" s="41" t="str">
        <f t="shared" si="1335"/>
        <v/>
      </c>
      <c r="AM2646" s="41" t="str">
        <f t="shared" si="1336"/>
        <v/>
      </c>
      <c r="AN2646" s="41" t="str">
        <f t="shared" si="1337"/>
        <v/>
      </c>
      <c r="AO2646" s="42" t="str">
        <f t="shared" si="1338"/>
        <v/>
      </c>
      <c r="AP2646" s="41" t="str">
        <f t="shared" si="1339"/>
        <v/>
      </c>
      <c r="AQ2646" s="41" t="str">
        <f t="shared" si="1340"/>
        <v/>
      </c>
      <c r="AR2646" s="41" t="str">
        <f>IF($AQ2646="","",COUNTIFS(L_ChaveCob,$AQ2646,L_Ausencia,"&gt;"&amp;$W2646)+COUNTIFS($AQ$4:$AQ2646,$AQ2646,$W$4:$W2646,$W2646))</f>
        <v/>
      </c>
      <c r="AS2646" s="42">
        <f t="shared" si="1341"/>
        <v>0</v>
      </c>
      <c r="AT2646" s="42">
        <f t="shared" si="1342"/>
        <v>0</v>
      </c>
      <c r="AU2646" s="42">
        <f t="shared" si="1343"/>
        <v>0</v>
      </c>
    </row>
    <row r="2647" spans="1:47" x14ac:dyDescent="0.2">
      <c r="A2647" s="35"/>
      <c r="B2647" s="36"/>
      <c r="C2647" s="36"/>
      <c r="D2647" s="36"/>
      <c r="E2647" s="37"/>
      <c r="F2647" s="37"/>
      <c r="G2647" s="36"/>
      <c r="H2647" s="36"/>
      <c r="I2647" s="36"/>
      <c r="J2647" s="36"/>
      <c r="K2647" s="37"/>
      <c r="L2647" s="37"/>
      <c r="M2647" s="37"/>
      <c r="N2647" s="38" t="str">
        <f t="shared" si="1312"/>
        <v/>
      </c>
      <c r="O2647" t="str">
        <f t="shared" si="1313"/>
        <v/>
      </c>
      <c r="P2647" t="str">
        <f t="shared" si="1314"/>
        <v/>
      </c>
      <c r="Q2647" t="str">
        <f t="shared" si="1315"/>
        <v/>
      </c>
      <c r="R2647" t="str">
        <f t="shared" si="1316"/>
        <v/>
      </c>
      <c r="S2647" t="str">
        <f t="shared" si="1317"/>
        <v/>
      </c>
      <c r="T2647" s="39" t="str">
        <f t="shared" si="1318"/>
        <v/>
      </c>
      <c r="U2647" s="40">
        <f t="shared" si="1319"/>
        <v>0</v>
      </c>
      <c r="V2647" s="40">
        <f t="shared" si="1320"/>
        <v>0</v>
      </c>
      <c r="W2647" s="40">
        <f t="shared" si="1321"/>
        <v>0</v>
      </c>
      <c r="X2647" t="str">
        <f t="shared" si="1322"/>
        <v/>
      </c>
      <c r="Y2647" s="40">
        <f t="shared" si="1323"/>
        <v>0</v>
      </c>
      <c r="Z2647" s="40">
        <f t="shared" si="1324"/>
        <v>0</v>
      </c>
      <c r="AA2647" s="40">
        <f t="shared" si="1325"/>
        <v>0</v>
      </c>
      <c r="AB2647" s="40">
        <f t="shared" si="1326"/>
        <v>0</v>
      </c>
      <c r="AC2647" s="40">
        <f t="shared" si="1327"/>
        <v>0</v>
      </c>
      <c r="AD2647" s="39">
        <f t="shared" si="1328"/>
        <v>0</v>
      </c>
      <c r="AE2647" s="39">
        <f t="shared" si="1329"/>
        <v>0</v>
      </c>
      <c r="AF2647" t="str">
        <f t="shared" si="1330"/>
        <v/>
      </c>
      <c r="AG2647" t="str">
        <f t="shared" si="1331"/>
        <v/>
      </c>
      <c r="AH2647" t="str">
        <f t="shared" si="1332"/>
        <v/>
      </c>
      <c r="AJ2647" s="41" t="str">
        <f t="shared" si="1333"/>
        <v/>
      </c>
      <c r="AK2647" s="42" t="str">
        <f t="shared" si="1334"/>
        <v/>
      </c>
      <c r="AL2647" s="41" t="str">
        <f t="shared" si="1335"/>
        <v/>
      </c>
      <c r="AM2647" s="41" t="str">
        <f t="shared" si="1336"/>
        <v/>
      </c>
      <c r="AN2647" s="41" t="str">
        <f t="shared" si="1337"/>
        <v/>
      </c>
      <c r="AO2647" s="42" t="str">
        <f t="shared" si="1338"/>
        <v/>
      </c>
      <c r="AP2647" s="41" t="str">
        <f t="shared" si="1339"/>
        <v/>
      </c>
      <c r="AQ2647" s="41" t="str">
        <f t="shared" si="1340"/>
        <v/>
      </c>
      <c r="AR2647" s="41" t="str">
        <f>IF($AQ2647="","",COUNTIFS(L_ChaveCob,$AQ2647,L_Ausencia,"&gt;"&amp;$W2647)+COUNTIFS($AQ$4:$AQ2647,$AQ2647,$W$4:$W2647,$W2647))</f>
        <v/>
      </c>
      <c r="AS2647" s="42">
        <f t="shared" si="1341"/>
        <v>0</v>
      </c>
      <c r="AT2647" s="42">
        <f t="shared" si="1342"/>
        <v>0</v>
      </c>
      <c r="AU2647" s="42">
        <f t="shared" si="1343"/>
        <v>0</v>
      </c>
    </row>
    <row r="2648" spans="1:47" x14ac:dyDescent="0.2">
      <c r="A2648" s="35"/>
      <c r="B2648" s="36"/>
      <c r="C2648" s="36"/>
      <c r="D2648" s="36"/>
      <c r="E2648" s="37"/>
      <c r="F2648" s="37"/>
      <c r="G2648" s="36"/>
      <c r="H2648" s="36"/>
      <c r="I2648" s="36"/>
      <c r="J2648" s="36"/>
      <c r="K2648" s="37"/>
      <c r="L2648" s="37"/>
      <c r="M2648" s="37"/>
      <c r="N2648" s="38" t="str">
        <f t="shared" si="1312"/>
        <v/>
      </c>
      <c r="O2648" t="str">
        <f t="shared" si="1313"/>
        <v/>
      </c>
      <c r="P2648" t="str">
        <f t="shared" si="1314"/>
        <v/>
      </c>
      <c r="Q2648" t="str">
        <f t="shared" si="1315"/>
        <v/>
      </c>
      <c r="R2648" t="str">
        <f t="shared" si="1316"/>
        <v/>
      </c>
      <c r="S2648" t="str">
        <f t="shared" si="1317"/>
        <v/>
      </c>
      <c r="T2648" s="39" t="str">
        <f t="shared" si="1318"/>
        <v/>
      </c>
      <c r="U2648" s="40">
        <f t="shared" si="1319"/>
        <v>0</v>
      </c>
      <c r="V2648" s="40">
        <f t="shared" si="1320"/>
        <v>0</v>
      </c>
      <c r="W2648" s="40">
        <f t="shared" si="1321"/>
        <v>0</v>
      </c>
      <c r="X2648" t="str">
        <f t="shared" si="1322"/>
        <v/>
      </c>
      <c r="Y2648" s="40">
        <f t="shared" si="1323"/>
        <v>0</v>
      </c>
      <c r="Z2648" s="40">
        <f t="shared" si="1324"/>
        <v>0</v>
      </c>
      <c r="AA2648" s="40">
        <f t="shared" si="1325"/>
        <v>0</v>
      </c>
      <c r="AB2648" s="40">
        <f t="shared" si="1326"/>
        <v>0</v>
      </c>
      <c r="AC2648" s="40">
        <f t="shared" si="1327"/>
        <v>0</v>
      </c>
      <c r="AD2648" s="39">
        <f t="shared" si="1328"/>
        <v>0</v>
      </c>
      <c r="AE2648" s="39">
        <f t="shared" si="1329"/>
        <v>0</v>
      </c>
      <c r="AF2648" t="str">
        <f t="shared" si="1330"/>
        <v/>
      </c>
      <c r="AG2648" t="str">
        <f t="shared" si="1331"/>
        <v/>
      </c>
      <c r="AH2648" t="str">
        <f t="shared" si="1332"/>
        <v/>
      </c>
      <c r="AJ2648" s="41" t="str">
        <f t="shared" si="1333"/>
        <v/>
      </c>
      <c r="AK2648" s="42" t="str">
        <f t="shared" si="1334"/>
        <v/>
      </c>
      <c r="AL2648" s="41" t="str">
        <f t="shared" si="1335"/>
        <v/>
      </c>
      <c r="AM2648" s="41" t="str">
        <f t="shared" si="1336"/>
        <v/>
      </c>
      <c r="AN2648" s="41" t="str">
        <f t="shared" si="1337"/>
        <v/>
      </c>
      <c r="AO2648" s="42" t="str">
        <f t="shared" si="1338"/>
        <v/>
      </c>
      <c r="AP2648" s="41" t="str">
        <f t="shared" si="1339"/>
        <v/>
      </c>
      <c r="AQ2648" s="41" t="str">
        <f t="shared" si="1340"/>
        <v/>
      </c>
      <c r="AR2648" s="41" t="str">
        <f>IF($AQ2648="","",COUNTIFS(L_ChaveCob,$AQ2648,L_Ausencia,"&gt;"&amp;$W2648)+COUNTIFS($AQ$4:$AQ2648,$AQ2648,$W$4:$W2648,$W2648))</f>
        <v/>
      </c>
      <c r="AS2648" s="42">
        <f t="shared" si="1341"/>
        <v>0</v>
      </c>
      <c r="AT2648" s="42">
        <f t="shared" si="1342"/>
        <v>0</v>
      </c>
      <c r="AU2648" s="42">
        <f t="shared" si="1343"/>
        <v>0</v>
      </c>
    </row>
    <row r="2649" spans="1:47" x14ac:dyDescent="0.2">
      <c r="A2649" s="35"/>
      <c r="B2649" s="36"/>
      <c r="C2649" s="36"/>
      <c r="D2649" s="36"/>
      <c r="E2649" s="37"/>
      <c r="F2649" s="37"/>
      <c r="G2649" s="36"/>
      <c r="H2649" s="36"/>
      <c r="I2649" s="36"/>
      <c r="J2649" s="36"/>
      <c r="K2649" s="37"/>
      <c r="L2649" s="37"/>
      <c r="M2649" s="37"/>
      <c r="N2649" s="38" t="str">
        <f t="shared" si="1312"/>
        <v/>
      </c>
      <c r="O2649" t="str">
        <f t="shared" si="1313"/>
        <v/>
      </c>
      <c r="P2649" t="str">
        <f t="shared" si="1314"/>
        <v/>
      </c>
      <c r="Q2649" t="str">
        <f t="shared" si="1315"/>
        <v/>
      </c>
      <c r="R2649" t="str">
        <f t="shared" si="1316"/>
        <v/>
      </c>
      <c r="S2649" t="str">
        <f t="shared" si="1317"/>
        <v/>
      </c>
      <c r="T2649" s="39" t="str">
        <f t="shared" si="1318"/>
        <v/>
      </c>
      <c r="U2649" s="40">
        <f t="shared" si="1319"/>
        <v>0</v>
      </c>
      <c r="V2649" s="40">
        <f t="shared" si="1320"/>
        <v>0</v>
      </c>
      <c r="W2649" s="40">
        <f t="shared" si="1321"/>
        <v>0</v>
      </c>
      <c r="X2649" t="str">
        <f t="shared" si="1322"/>
        <v/>
      </c>
      <c r="Y2649" s="40">
        <f t="shared" si="1323"/>
        <v>0</v>
      </c>
      <c r="Z2649" s="40">
        <f t="shared" si="1324"/>
        <v>0</v>
      </c>
      <c r="AA2649" s="40">
        <f t="shared" si="1325"/>
        <v>0</v>
      </c>
      <c r="AB2649" s="40">
        <f t="shared" si="1326"/>
        <v>0</v>
      </c>
      <c r="AC2649" s="40">
        <f t="shared" si="1327"/>
        <v>0</v>
      </c>
      <c r="AD2649" s="39">
        <f t="shared" si="1328"/>
        <v>0</v>
      </c>
      <c r="AE2649" s="39">
        <f t="shared" si="1329"/>
        <v>0</v>
      </c>
      <c r="AF2649" t="str">
        <f t="shared" si="1330"/>
        <v/>
      </c>
      <c r="AG2649" t="str">
        <f t="shared" si="1331"/>
        <v/>
      </c>
      <c r="AH2649" t="str">
        <f t="shared" si="1332"/>
        <v/>
      </c>
      <c r="AJ2649" s="41" t="str">
        <f t="shared" si="1333"/>
        <v/>
      </c>
      <c r="AK2649" s="42" t="str">
        <f t="shared" si="1334"/>
        <v/>
      </c>
      <c r="AL2649" s="41" t="str">
        <f t="shared" si="1335"/>
        <v/>
      </c>
      <c r="AM2649" s="41" t="str">
        <f t="shared" si="1336"/>
        <v/>
      </c>
      <c r="AN2649" s="41" t="str">
        <f t="shared" si="1337"/>
        <v/>
      </c>
      <c r="AO2649" s="42" t="str">
        <f t="shared" si="1338"/>
        <v/>
      </c>
      <c r="AP2649" s="41" t="str">
        <f t="shared" si="1339"/>
        <v/>
      </c>
      <c r="AQ2649" s="41" t="str">
        <f t="shared" si="1340"/>
        <v/>
      </c>
      <c r="AR2649" s="41" t="str">
        <f>IF($AQ2649="","",COUNTIFS(L_ChaveCob,$AQ2649,L_Ausencia,"&gt;"&amp;$W2649)+COUNTIFS($AQ$4:$AQ2649,$AQ2649,$W$4:$W2649,$W2649))</f>
        <v/>
      </c>
      <c r="AS2649" s="42">
        <f t="shared" si="1341"/>
        <v>0</v>
      </c>
      <c r="AT2649" s="42">
        <f t="shared" si="1342"/>
        <v>0</v>
      </c>
      <c r="AU2649" s="42">
        <f t="shared" si="1343"/>
        <v>0</v>
      </c>
    </row>
    <row r="2650" spans="1:47" x14ac:dyDescent="0.2">
      <c r="A2650" s="35"/>
      <c r="B2650" s="36"/>
      <c r="C2650" s="36"/>
      <c r="D2650" s="36"/>
      <c r="E2650" s="37"/>
      <c r="F2650" s="37"/>
      <c r="G2650" s="36"/>
      <c r="H2650" s="36"/>
      <c r="I2650" s="36"/>
      <c r="J2650" s="36"/>
      <c r="K2650" s="37"/>
      <c r="L2650" s="37"/>
      <c r="M2650" s="37"/>
      <c r="N2650" s="38" t="str">
        <f t="shared" si="1312"/>
        <v/>
      </c>
      <c r="O2650" t="str">
        <f t="shared" si="1313"/>
        <v/>
      </c>
      <c r="P2650" t="str">
        <f t="shared" si="1314"/>
        <v/>
      </c>
      <c r="Q2650" t="str">
        <f t="shared" si="1315"/>
        <v/>
      </c>
      <c r="R2650" t="str">
        <f t="shared" si="1316"/>
        <v/>
      </c>
      <c r="S2650" t="str">
        <f t="shared" si="1317"/>
        <v/>
      </c>
      <c r="T2650" s="39" t="str">
        <f t="shared" si="1318"/>
        <v/>
      </c>
      <c r="U2650" s="40">
        <f t="shared" si="1319"/>
        <v>0</v>
      </c>
      <c r="V2650" s="40">
        <f t="shared" si="1320"/>
        <v>0</v>
      </c>
      <c r="W2650" s="40">
        <f t="shared" si="1321"/>
        <v>0</v>
      </c>
      <c r="X2650" t="str">
        <f t="shared" si="1322"/>
        <v/>
      </c>
      <c r="Y2650" s="40">
        <f t="shared" si="1323"/>
        <v>0</v>
      </c>
      <c r="Z2650" s="40">
        <f t="shared" si="1324"/>
        <v>0</v>
      </c>
      <c r="AA2650" s="40">
        <f t="shared" si="1325"/>
        <v>0</v>
      </c>
      <c r="AB2650" s="40">
        <f t="shared" si="1326"/>
        <v>0</v>
      </c>
      <c r="AC2650" s="40">
        <f t="shared" si="1327"/>
        <v>0</v>
      </c>
      <c r="AD2650" s="39">
        <f t="shared" si="1328"/>
        <v>0</v>
      </c>
      <c r="AE2650" s="39">
        <f t="shared" si="1329"/>
        <v>0</v>
      </c>
      <c r="AF2650" t="str">
        <f t="shared" si="1330"/>
        <v/>
      </c>
      <c r="AG2650" t="str">
        <f t="shared" si="1331"/>
        <v/>
      </c>
      <c r="AH2650" t="str">
        <f t="shared" si="1332"/>
        <v/>
      </c>
      <c r="AJ2650" s="41" t="str">
        <f t="shared" si="1333"/>
        <v/>
      </c>
      <c r="AK2650" s="42" t="str">
        <f t="shared" si="1334"/>
        <v/>
      </c>
      <c r="AL2650" s="41" t="str">
        <f t="shared" si="1335"/>
        <v/>
      </c>
      <c r="AM2650" s="41" t="str">
        <f t="shared" si="1336"/>
        <v/>
      </c>
      <c r="AN2650" s="41" t="str">
        <f t="shared" si="1337"/>
        <v/>
      </c>
      <c r="AO2650" s="42" t="str">
        <f t="shared" si="1338"/>
        <v/>
      </c>
      <c r="AP2650" s="41" t="str">
        <f t="shared" si="1339"/>
        <v/>
      </c>
      <c r="AQ2650" s="41" t="str">
        <f t="shared" si="1340"/>
        <v/>
      </c>
      <c r="AR2650" s="41" t="str">
        <f>IF($AQ2650="","",COUNTIFS(L_ChaveCob,$AQ2650,L_Ausencia,"&gt;"&amp;$W2650)+COUNTIFS($AQ$4:$AQ2650,$AQ2650,$W$4:$W2650,$W2650))</f>
        <v/>
      </c>
      <c r="AS2650" s="42">
        <f t="shared" si="1341"/>
        <v>0</v>
      </c>
      <c r="AT2650" s="42">
        <f t="shared" si="1342"/>
        <v>0</v>
      </c>
      <c r="AU2650" s="42">
        <f t="shared" si="1343"/>
        <v>0</v>
      </c>
    </row>
    <row r="2651" spans="1:47" x14ac:dyDescent="0.2">
      <c r="A2651" s="35"/>
      <c r="B2651" s="36"/>
      <c r="C2651" s="36"/>
      <c r="D2651" s="36"/>
      <c r="E2651" s="37"/>
      <c r="F2651" s="37"/>
      <c r="G2651" s="36"/>
      <c r="H2651" s="36"/>
      <c r="I2651" s="36"/>
      <c r="J2651" s="36"/>
      <c r="K2651" s="37"/>
      <c r="L2651" s="37"/>
      <c r="M2651" s="37"/>
      <c r="N2651" s="38" t="str">
        <f t="shared" si="1312"/>
        <v/>
      </c>
      <c r="O2651" t="str">
        <f t="shared" si="1313"/>
        <v/>
      </c>
      <c r="P2651" t="str">
        <f t="shared" si="1314"/>
        <v/>
      </c>
      <c r="Q2651" t="str">
        <f t="shared" si="1315"/>
        <v/>
      </c>
      <c r="R2651" t="str">
        <f t="shared" si="1316"/>
        <v/>
      </c>
      <c r="S2651" t="str">
        <f t="shared" si="1317"/>
        <v/>
      </c>
      <c r="T2651" s="39" t="str">
        <f t="shared" si="1318"/>
        <v/>
      </c>
      <c r="U2651" s="40">
        <f t="shared" si="1319"/>
        <v>0</v>
      </c>
      <c r="V2651" s="40">
        <f t="shared" si="1320"/>
        <v>0</v>
      </c>
      <c r="W2651" s="40">
        <f t="shared" si="1321"/>
        <v>0</v>
      </c>
      <c r="X2651" t="str">
        <f t="shared" si="1322"/>
        <v/>
      </c>
      <c r="Y2651" s="40">
        <f t="shared" si="1323"/>
        <v>0</v>
      </c>
      <c r="Z2651" s="40">
        <f t="shared" si="1324"/>
        <v>0</v>
      </c>
      <c r="AA2651" s="40">
        <f t="shared" si="1325"/>
        <v>0</v>
      </c>
      <c r="AB2651" s="40">
        <f t="shared" si="1326"/>
        <v>0</v>
      </c>
      <c r="AC2651" s="40">
        <f t="shared" si="1327"/>
        <v>0</v>
      </c>
      <c r="AD2651" s="39">
        <f t="shared" si="1328"/>
        <v>0</v>
      </c>
      <c r="AE2651" s="39">
        <f t="shared" si="1329"/>
        <v>0</v>
      </c>
      <c r="AF2651" t="str">
        <f t="shared" si="1330"/>
        <v/>
      </c>
      <c r="AG2651" t="str">
        <f t="shared" si="1331"/>
        <v/>
      </c>
      <c r="AH2651" t="str">
        <f t="shared" si="1332"/>
        <v/>
      </c>
      <c r="AJ2651" s="41" t="str">
        <f t="shared" si="1333"/>
        <v/>
      </c>
      <c r="AK2651" s="42" t="str">
        <f t="shared" si="1334"/>
        <v/>
      </c>
      <c r="AL2651" s="41" t="str">
        <f t="shared" si="1335"/>
        <v/>
      </c>
      <c r="AM2651" s="41" t="str">
        <f t="shared" si="1336"/>
        <v/>
      </c>
      <c r="AN2651" s="41" t="str">
        <f t="shared" si="1337"/>
        <v/>
      </c>
      <c r="AO2651" s="42" t="str">
        <f t="shared" si="1338"/>
        <v/>
      </c>
      <c r="AP2651" s="41" t="str">
        <f t="shared" si="1339"/>
        <v/>
      </c>
      <c r="AQ2651" s="41" t="str">
        <f t="shared" si="1340"/>
        <v/>
      </c>
      <c r="AR2651" s="41" t="str">
        <f>IF($AQ2651="","",COUNTIFS(L_ChaveCob,$AQ2651,L_Ausencia,"&gt;"&amp;$W2651)+COUNTIFS($AQ$4:$AQ2651,$AQ2651,$W$4:$W2651,$W2651))</f>
        <v/>
      </c>
      <c r="AS2651" s="42">
        <f t="shared" si="1341"/>
        <v>0</v>
      </c>
      <c r="AT2651" s="42">
        <f t="shared" si="1342"/>
        <v>0</v>
      </c>
      <c r="AU2651" s="42">
        <f t="shared" si="1343"/>
        <v>0</v>
      </c>
    </row>
    <row r="2652" spans="1:47" x14ac:dyDescent="0.2">
      <c r="A2652" s="35"/>
      <c r="B2652" s="36"/>
      <c r="C2652" s="36"/>
      <c r="D2652" s="36"/>
      <c r="E2652" s="37"/>
      <c r="F2652" s="37"/>
      <c r="G2652" s="36"/>
      <c r="H2652" s="36"/>
      <c r="I2652" s="36"/>
      <c r="J2652" s="36"/>
      <c r="K2652" s="37"/>
      <c r="L2652" s="37"/>
      <c r="M2652" s="37"/>
      <c r="N2652" s="38" t="str">
        <f t="shared" si="1312"/>
        <v/>
      </c>
      <c r="O2652" t="str">
        <f t="shared" si="1313"/>
        <v/>
      </c>
      <c r="P2652" t="str">
        <f t="shared" si="1314"/>
        <v/>
      </c>
      <c r="Q2652" t="str">
        <f t="shared" si="1315"/>
        <v/>
      </c>
      <c r="R2652" t="str">
        <f t="shared" si="1316"/>
        <v/>
      </c>
      <c r="S2652" t="str">
        <f t="shared" si="1317"/>
        <v/>
      </c>
      <c r="T2652" s="39" t="str">
        <f t="shared" si="1318"/>
        <v/>
      </c>
      <c r="U2652" s="40">
        <f t="shared" si="1319"/>
        <v>0</v>
      </c>
      <c r="V2652" s="40">
        <f t="shared" si="1320"/>
        <v>0</v>
      </c>
      <c r="W2652" s="40">
        <f t="shared" si="1321"/>
        <v>0</v>
      </c>
      <c r="X2652" t="str">
        <f t="shared" si="1322"/>
        <v/>
      </c>
      <c r="Y2652" s="40">
        <f t="shared" si="1323"/>
        <v>0</v>
      </c>
      <c r="Z2652" s="40">
        <f t="shared" si="1324"/>
        <v>0</v>
      </c>
      <c r="AA2652" s="40">
        <f t="shared" si="1325"/>
        <v>0</v>
      </c>
      <c r="AB2652" s="40">
        <f t="shared" si="1326"/>
        <v>0</v>
      </c>
      <c r="AC2652" s="40">
        <f t="shared" si="1327"/>
        <v>0</v>
      </c>
      <c r="AD2652" s="39">
        <f t="shared" si="1328"/>
        <v>0</v>
      </c>
      <c r="AE2652" s="39">
        <f t="shared" si="1329"/>
        <v>0</v>
      </c>
      <c r="AF2652" t="str">
        <f t="shared" si="1330"/>
        <v/>
      </c>
      <c r="AG2652" t="str">
        <f t="shared" si="1331"/>
        <v/>
      </c>
      <c r="AH2652" t="str">
        <f t="shared" si="1332"/>
        <v/>
      </c>
      <c r="AJ2652" s="41" t="str">
        <f t="shared" si="1333"/>
        <v/>
      </c>
      <c r="AK2652" s="42" t="str">
        <f t="shared" si="1334"/>
        <v/>
      </c>
      <c r="AL2652" s="41" t="str">
        <f t="shared" si="1335"/>
        <v/>
      </c>
      <c r="AM2652" s="41" t="str">
        <f t="shared" si="1336"/>
        <v/>
      </c>
      <c r="AN2652" s="41" t="str">
        <f t="shared" si="1337"/>
        <v/>
      </c>
      <c r="AO2652" s="42" t="str">
        <f t="shared" si="1338"/>
        <v/>
      </c>
      <c r="AP2652" s="41" t="str">
        <f t="shared" si="1339"/>
        <v/>
      </c>
      <c r="AQ2652" s="41" t="str">
        <f t="shared" si="1340"/>
        <v/>
      </c>
      <c r="AR2652" s="41" t="str">
        <f>IF($AQ2652="","",COUNTIFS(L_ChaveCob,$AQ2652,L_Ausencia,"&gt;"&amp;$W2652)+COUNTIFS($AQ$4:$AQ2652,$AQ2652,$W$4:$W2652,$W2652))</f>
        <v/>
      </c>
      <c r="AS2652" s="42">
        <f t="shared" si="1341"/>
        <v>0</v>
      </c>
      <c r="AT2652" s="42">
        <f t="shared" si="1342"/>
        <v>0</v>
      </c>
      <c r="AU2652" s="42">
        <f t="shared" si="1343"/>
        <v>0</v>
      </c>
    </row>
    <row r="2653" spans="1:47" x14ac:dyDescent="0.2">
      <c r="A2653" s="35"/>
      <c r="B2653" s="36"/>
      <c r="C2653" s="36"/>
      <c r="D2653" s="36"/>
      <c r="E2653" s="37"/>
      <c r="F2653" s="37"/>
      <c r="G2653" s="36"/>
      <c r="H2653" s="36"/>
      <c r="I2653" s="36"/>
      <c r="J2653" s="36"/>
      <c r="K2653" s="37"/>
      <c r="L2653" s="37"/>
      <c r="M2653" s="37"/>
      <c r="N2653" s="38" t="str">
        <f t="shared" si="1312"/>
        <v/>
      </c>
      <c r="O2653" t="str">
        <f t="shared" si="1313"/>
        <v/>
      </c>
      <c r="P2653" t="str">
        <f t="shared" si="1314"/>
        <v/>
      </c>
      <c r="Q2653" t="str">
        <f t="shared" si="1315"/>
        <v/>
      </c>
      <c r="R2653" t="str">
        <f t="shared" si="1316"/>
        <v/>
      </c>
      <c r="S2653" t="str">
        <f t="shared" si="1317"/>
        <v/>
      </c>
      <c r="T2653" s="39" t="str">
        <f t="shared" si="1318"/>
        <v/>
      </c>
      <c r="U2653" s="40">
        <f t="shared" si="1319"/>
        <v>0</v>
      </c>
      <c r="V2653" s="40">
        <f t="shared" si="1320"/>
        <v>0</v>
      </c>
      <c r="W2653" s="40">
        <f t="shared" si="1321"/>
        <v>0</v>
      </c>
      <c r="X2653" t="str">
        <f t="shared" si="1322"/>
        <v/>
      </c>
      <c r="Y2653" s="40">
        <f t="shared" si="1323"/>
        <v>0</v>
      </c>
      <c r="Z2653" s="40">
        <f t="shared" si="1324"/>
        <v>0</v>
      </c>
      <c r="AA2653" s="40">
        <f t="shared" si="1325"/>
        <v>0</v>
      </c>
      <c r="AB2653" s="40">
        <f t="shared" si="1326"/>
        <v>0</v>
      </c>
      <c r="AC2653" s="40">
        <f t="shared" si="1327"/>
        <v>0</v>
      </c>
      <c r="AD2653" s="39">
        <f t="shared" si="1328"/>
        <v>0</v>
      </c>
      <c r="AE2653" s="39">
        <f t="shared" si="1329"/>
        <v>0</v>
      </c>
      <c r="AF2653" t="str">
        <f t="shared" si="1330"/>
        <v/>
      </c>
      <c r="AG2653" t="str">
        <f t="shared" si="1331"/>
        <v/>
      </c>
      <c r="AH2653" t="str">
        <f t="shared" si="1332"/>
        <v/>
      </c>
      <c r="AJ2653" s="41" t="str">
        <f t="shared" si="1333"/>
        <v/>
      </c>
      <c r="AK2653" s="42" t="str">
        <f t="shared" si="1334"/>
        <v/>
      </c>
      <c r="AL2653" s="41" t="str">
        <f t="shared" si="1335"/>
        <v/>
      </c>
      <c r="AM2653" s="41" t="str">
        <f t="shared" si="1336"/>
        <v/>
      </c>
      <c r="AN2653" s="41" t="str">
        <f t="shared" si="1337"/>
        <v/>
      </c>
      <c r="AO2653" s="42" t="str">
        <f t="shared" si="1338"/>
        <v/>
      </c>
      <c r="AP2653" s="41" t="str">
        <f t="shared" si="1339"/>
        <v/>
      </c>
      <c r="AQ2653" s="41" t="str">
        <f t="shared" si="1340"/>
        <v/>
      </c>
      <c r="AR2653" s="41" t="str">
        <f>IF($AQ2653="","",COUNTIFS(L_ChaveCob,$AQ2653,L_Ausencia,"&gt;"&amp;$W2653)+COUNTIFS($AQ$4:$AQ2653,$AQ2653,$W$4:$W2653,$W2653))</f>
        <v/>
      </c>
      <c r="AS2653" s="42">
        <f t="shared" si="1341"/>
        <v>0</v>
      </c>
      <c r="AT2653" s="42">
        <f t="shared" si="1342"/>
        <v>0</v>
      </c>
      <c r="AU2653" s="42">
        <f t="shared" si="1343"/>
        <v>0</v>
      </c>
    </row>
    <row r="2654" spans="1:47" x14ac:dyDescent="0.2">
      <c r="A2654" s="35"/>
      <c r="B2654" s="36"/>
      <c r="C2654" s="36"/>
      <c r="D2654" s="36"/>
      <c r="E2654" s="37"/>
      <c r="F2654" s="37"/>
      <c r="G2654" s="36"/>
      <c r="H2654" s="36"/>
      <c r="I2654" s="36"/>
      <c r="J2654" s="36"/>
      <c r="K2654" s="37"/>
      <c r="L2654" s="37"/>
      <c r="M2654" s="37"/>
      <c r="N2654" s="38" t="str">
        <f t="shared" si="1312"/>
        <v/>
      </c>
      <c r="O2654" t="str">
        <f t="shared" si="1313"/>
        <v/>
      </c>
      <c r="P2654" t="str">
        <f t="shared" si="1314"/>
        <v/>
      </c>
      <c r="Q2654" t="str">
        <f t="shared" si="1315"/>
        <v/>
      </c>
      <c r="R2654" t="str">
        <f t="shared" si="1316"/>
        <v/>
      </c>
      <c r="S2654" t="str">
        <f t="shared" si="1317"/>
        <v/>
      </c>
      <c r="T2654" s="39" t="str">
        <f t="shared" si="1318"/>
        <v/>
      </c>
      <c r="U2654" s="40">
        <f t="shared" si="1319"/>
        <v>0</v>
      </c>
      <c r="V2654" s="40">
        <f t="shared" si="1320"/>
        <v>0</v>
      </c>
      <c r="W2654" s="40">
        <f t="shared" si="1321"/>
        <v>0</v>
      </c>
      <c r="X2654" t="str">
        <f t="shared" si="1322"/>
        <v/>
      </c>
      <c r="Y2654" s="40">
        <f t="shared" si="1323"/>
        <v>0</v>
      </c>
      <c r="Z2654" s="40">
        <f t="shared" si="1324"/>
        <v>0</v>
      </c>
      <c r="AA2654" s="40">
        <f t="shared" si="1325"/>
        <v>0</v>
      </c>
      <c r="AB2654" s="40">
        <f t="shared" si="1326"/>
        <v>0</v>
      </c>
      <c r="AC2654" s="40">
        <f t="shared" si="1327"/>
        <v>0</v>
      </c>
      <c r="AD2654" s="39">
        <f t="shared" si="1328"/>
        <v>0</v>
      </c>
      <c r="AE2654" s="39">
        <f t="shared" si="1329"/>
        <v>0</v>
      </c>
      <c r="AF2654" t="str">
        <f t="shared" si="1330"/>
        <v/>
      </c>
      <c r="AG2654" t="str">
        <f t="shared" si="1331"/>
        <v/>
      </c>
      <c r="AH2654" t="str">
        <f t="shared" si="1332"/>
        <v/>
      </c>
      <c r="AJ2654" s="41" t="str">
        <f t="shared" si="1333"/>
        <v/>
      </c>
      <c r="AK2654" s="42" t="str">
        <f t="shared" si="1334"/>
        <v/>
      </c>
      <c r="AL2654" s="41" t="str">
        <f t="shared" si="1335"/>
        <v/>
      </c>
      <c r="AM2654" s="41" t="str">
        <f t="shared" si="1336"/>
        <v/>
      </c>
      <c r="AN2654" s="41" t="str">
        <f t="shared" si="1337"/>
        <v/>
      </c>
      <c r="AO2654" s="42" t="str">
        <f t="shared" si="1338"/>
        <v/>
      </c>
      <c r="AP2654" s="41" t="str">
        <f t="shared" si="1339"/>
        <v/>
      </c>
      <c r="AQ2654" s="41" t="str">
        <f t="shared" si="1340"/>
        <v/>
      </c>
      <c r="AR2654" s="41" t="str">
        <f>IF($AQ2654="","",COUNTIFS(L_ChaveCob,$AQ2654,L_Ausencia,"&gt;"&amp;$W2654)+COUNTIFS($AQ$4:$AQ2654,$AQ2654,$W$4:$W2654,$W2654))</f>
        <v/>
      </c>
      <c r="AS2654" s="42">
        <f t="shared" si="1341"/>
        <v>0</v>
      </c>
      <c r="AT2654" s="42">
        <f t="shared" si="1342"/>
        <v>0</v>
      </c>
      <c r="AU2654" s="42">
        <f t="shared" si="1343"/>
        <v>0</v>
      </c>
    </row>
    <row r="2655" spans="1:47" x14ac:dyDescent="0.2">
      <c r="A2655" s="35"/>
      <c r="B2655" s="36"/>
      <c r="C2655" s="36"/>
      <c r="D2655" s="36"/>
      <c r="E2655" s="37"/>
      <c r="F2655" s="37"/>
      <c r="G2655" s="36"/>
      <c r="H2655" s="36"/>
      <c r="I2655" s="36"/>
      <c r="J2655" s="36"/>
      <c r="K2655" s="37"/>
      <c r="L2655" s="37"/>
      <c r="M2655" s="37"/>
      <c r="N2655" s="38" t="str">
        <f t="shared" si="1312"/>
        <v/>
      </c>
      <c r="O2655" t="str">
        <f t="shared" si="1313"/>
        <v/>
      </c>
      <c r="P2655" t="str">
        <f t="shared" si="1314"/>
        <v/>
      </c>
      <c r="Q2655" t="str">
        <f t="shared" si="1315"/>
        <v/>
      </c>
      <c r="R2655" t="str">
        <f t="shared" si="1316"/>
        <v/>
      </c>
      <c r="S2655" t="str">
        <f t="shared" si="1317"/>
        <v/>
      </c>
      <c r="T2655" s="39" t="str">
        <f t="shared" si="1318"/>
        <v/>
      </c>
      <c r="U2655" s="40">
        <f t="shared" si="1319"/>
        <v>0</v>
      </c>
      <c r="V2655" s="40">
        <f t="shared" si="1320"/>
        <v>0</v>
      </c>
      <c r="W2655" s="40">
        <f t="shared" si="1321"/>
        <v>0</v>
      </c>
      <c r="X2655" t="str">
        <f t="shared" si="1322"/>
        <v/>
      </c>
      <c r="Y2655" s="40">
        <f t="shared" si="1323"/>
        <v>0</v>
      </c>
      <c r="Z2655" s="40">
        <f t="shared" si="1324"/>
        <v>0</v>
      </c>
      <c r="AA2655" s="40">
        <f t="shared" si="1325"/>
        <v>0</v>
      </c>
      <c r="AB2655" s="40">
        <f t="shared" si="1326"/>
        <v>0</v>
      </c>
      <c r="AC2655" s="40">
        <f t="shared" si="1327"/>
        <v>0</v>
      </c>
      <c r="AD2655" s="39">
        <f t="shared" si="1328"/>
        <v>0</v>
      </c>
      <c r="AE2655" s="39">
        <f t="shared" si="1329"/>
        <v>0</v>
      </c>
      <c r="AF2655" t="str">
        <f t="shared" si="1330"/>
        <v/>
      </c>
      <c r="AG2655" t="str">
        <f t="shared" si="1331"/>
        <v/>
      </c>
      <c r="AH2655" t="str">
        <f t="shared" si="1332"/>
        <v/>
      </c>
      <c r="AJ2655" s="41" t="str">
        <f t="shared" si="1333"/>
        <v/>
      </c>
      <c r="AK2655" s="42" t="str">
        <f t="shared" si="1334"/>
        <v/>
      </c>
      <c r="AL2655" s="41" t="str">
        <f t="shared" si="1335"/>
        <v/>
      </c>
      <c r="AM2655" s="41" t="str">
        <f t="shared" si="1336"/>
        <v/>
      </c>
      <c r="AN2655" s="41" t="str">
        <f t="shared" si="1337"/>
        <v/>
      </c>
      <c r="AO2655" s="42" t="str">
        <f t="shared" si="1338"/>
        <v/>
      </c>
      <c r="AP2655" s="41" t="str">
        <f t="shared" si="1339"/>
        <v/>
      </c>
      <c r="AQ2655" s="41" t="str">
        <f t="shared" si="1340"/>
        <v/>
      </c>
      <c r="AR2655" s="41" t="str">
        <f>IF($AQ2655="","",COUNTIFS(L_ChaveCob,$AQ2655,L_Ausencia,"&gt;"&amp;$W2655)+COUNTIFS($AQ$4:$AQ2655,$AQ2655,$W$4:$W2655,$W2655))</f>
        <v/>
      </c>
      <c r="AS2655" s="42">
        <f t="shared" si="1341"/>
        <v>0</v>
      </c>
      <c r="AT2655" s="42">
        <f t="shared" si="1342"/>
        <v>0</v>
      </c>
      <c r="AU2655" s="42">
        <f t="shared" si="1343"/>
        <v>0</v>
      </c>
    </row>
    <row r="2656" spans="1:47" x14ac:dyDescent="0.2">
      <c r="A2656" s="35"/>
      <c r="B2656" s="36"/>
      <c r="C2656" s="36"/>
      <c r="D2656" s="36"/>
      <c r="E2656" s="37"/>
      <c r="F2656" s="37"/>
      <c r="G2656" s="36"/>
      <c r="H2656" s="36"/>
      <c r="I2656" s="36"/>
      <c r="J2656" s="36"/>
      <c r="K2656" s="37"/>
      <c r="L2656" s="37"/>
      <c r="M2656" s="37"/>
      <c r="N2656" s="38" t="str">
        <f t="shared" si="1312"/>
        <v/>
      </c>
      <c r="O2656" t="str">
        <f t="shared" si="1313"/>
        <v/>
      </c>
      <c r="P2656" t="str">
        <f t="shared" si="1314"/>
        <v/>
      </c>
      <c r="Q2656" t="str">
        <f t="shared" si="1315"/>
        <v/>
      </c>
      <c r="R2656" t="str">
        <f t="shared" si="1316"/>
        <v/>
      </c>
      <c r="S2656" t="str">
        <f t="shared" si="1317"/>
        <v/>
      </c>
      <c r="T2656" s="39" t="str">
        <f t="shared" si="1318"/>
        <v/>
      </c>
      <c r="U2656" s="40">
        <f t="shared" si="1319"/>
        <v>0</v>
      </c>
      <c r="V2656" s="40">
        <f t="shared" si="1320"/>
        <v>0</v>
      </c>
      <c r="W2656" s="40">
        <f t="shared" si="1321"/>
        <v>0</v>
      </c>
      <c r="X2656" t="str">
        <f t="shared" si="1322"/>
        <v/>
      </c>
      <c r="Y2656" s="40">
        <f t="shared" si="1323"/>
        <v>0</v>
      </c>
      <c r="Z2656" s="40">
        <f t="shared" si="1324"/>
        <v>0</v>
      </c>
      <c r="AA2656" s="40">
        <f t="shared" si="1325"/>
        <v>0</v>
      </c>
      <c r="AB2656" s="40">
        <f t="shared" si="1326"/>
        <v>0</v>
      </c>
      <c r="AC2656" s="40">
        <f t="shared" si="1327"/>
        <v>0</v>
      </c>
      <c r="AD2656" s="39">
        <f t="shared" si="1328"/>
        <v>0</v>
      </c>
      <c r="AE2656" s="39">
        <f t="shared" si="1329"/>
        <v>0</v>
      </c>
      <c r="AF2656" t="str">
        <f t="shared" si="1330"/>
        <v/>
      </c>
      <c r="AG2656" t="str">
        <f t="shared" si="1331"/>
        <v/>
      </c>
      <c r="AH2656" t="str">
        <f t="shared" si="1332"/>
        <v/>
      </c>
      <c r="AJ2656" s="41" t="str">
        <f t="shared" si="1333"/>
        <v/>
      </c>
      <c r="AK2656" s="42" t="str">
        <f t="shared" si="1334"/>
        <v/>
      </c>
      <c r="AL2656" s="41" t="str">
        <f t="shared" si="1335"/>
        <v/>
      </c>
      <c r="AM2656" s="41" t="str">
        <f t="shared" si="1336"/>
        <v/>
      </c>
      <c r="AN2656" s="41" t="str">
        <f t="shared" si="1337"/>
        <v/>
      </c>
      <c r="AO2656" s="42" t="str">
        <f t="shared" si="1338"/>
        <v/>
      </c>
      <c r="AP2656" s="41" t="str">
        <f t="shared" si="1339"/>
        <v/>
      </c>
      <c r="AQ2656" s="41" t="str">
        <f t="shared" si="1340"/>
        <v/>
      </c>
      <c r="AR2656" s="41" t="str">
        <f>IF($AQ2656="","",COUNTIFS(L_ChaveCob,$AQ2656,L_Ausencia,"&gt;"&amp;$W2656)+COUNTIFS($AQ$4:$AQ2656,$AQ2656,$W$4:$W2656,$W2656))</f>
        <v/>
      </c>
      <c r="AS2656" s="42">
        <f t="shared" si="1341"/>
        <v>0</v>
      </c>
      <c r="AT2656" s="42">
        <f t="shared" si="1342"/>
        <v>0</v>
      </c>
      <c r="AU2656" s="42">
        <f t="shared" si="1343"/>
        <v>0</v>
      </c>
    </row>
    <row r="2657" spans="1:47" x14ac:dyDescent="0.2">
      <c r="A2657" s="35"/>
      <c r="B2657" s="36"/>
      <c r="C2657" s="36"/>
      <c r="D2657" s="36"/>
      <c r="E2657" s="37"/>
      <c r="F2657" s="37"/>
      <c r="G2657" s="36"/>
      <c r="H2657" s="36"/>
      <c r="I2657" s="36"/>
      <c r="J2657" s="36"/>
      <c r="K2657" s="37"/>
      <c r="L2657" s="37"/>
      <c r="M2657" s="37"/>
      <c r="N2657" s="38" t="str">
        <f t="shared" si="1312"/>
        <v/>
      </c>
      <c r="O2657" t="str">
        <f t="shared" si="1313"/>
        <v/>
      </c>
      <c r="P2657" t="str">
        <f t="shared" si="1314"/>
        <v/>
      </c>
      <c r="Q2657" t="str">
        <f t="shared" si="1315"/>
        <v/>
      </c>
      <c r="R2657" t="str">
        <f t="shared" si="1316"/>
        <v/>
      </c>
      <c r="S2657" t="str">
        <f t="shared" si="1317"/>
        <v/>
      </c>
      <c r="T2657" s="39" t="str">
        <f t="shared" si="1318"/>
        <v/>
      </c>
      <c r="U2657" s="40">
        <f t="shared" si="1319"/>
        <v>0</v>
      </c>
      <c r="V2657" s="40">
        <f t="shared" si="1320"/>
        <v>0</v>
      </c>
      <c r="W2657" s="40">
        <f t="shared" si="1321"/>
        <v>0</v>
      </c>
      <c r="X2657" t="str">
        <f t="shared" si="1322"/>
        <v/>
      </c>
      <c r="Y2657" s="40">
        <f t="shared" si="1323"/>
        <v>0</v>
      </c>
      <c r="Z2657" s="40">
        <f t="shared" si="1324"/>
        <v>0</v>
      </c>
      <c r="AA2657" s="40">
        <f t="shared" si="1325"/>
        <v>0</v>
      </c>
      <c r="AB2657" s="40">
        <f t="shared" si="1326"/>
        <v>0</v>
      </c>
      <c r="AC2657" s="40">
        <f t="shared" si="1327"/>
        <v>0</v>
      </c>
      <c r="AD2657" s="39">
        <f t="shared" si="1328"/>
        <v>0</v>
      </c>
      <c r="AE2657" s="39">
        <f t="shared" si="1329"/>
        <v>0</v>
      </c>
      <c r="AF2657" t="str">
        <f t="shared" si="1330"/>
        <v/>
      </c>
      <c r="AG2657" t="str">
        <f t="shared" si="1331"/>
        <v/>
      </c>
      <c r="AH2657" t="str">
        <f t="shared" si="1332"/>
        <v/>
      </c>
      <c r="AJ2657" s="41" t="str">
        <f t="shared" si="1333"/>
        <v/>
      </c>
      <c r="AK2657" s="42" t="str">
        <f t="shared" si="1334"/>
        <v/>
      </c>
      <c r="AL2657" s="41" t="str">
        <f t="shared" si="1335"/>
        <v/>
      </c>
      <c r="AM2657" s="41" t="str">
        <f t="shared" si="1336"/>
        <v/>
      </c>
      <c r="AN2657" s="41" t="str">
        <f t="shared" si="1337"/>
        <v/>
      </c>
      <c r="AO2657" s="42" t="str">
        <f t="shared" si="1338"/>
        <v/>
      </c>
      <c r="AP2657" s="41" t="str">
        <f t="shared" si="1339"/>
        <v/>
      </c>
      <c r="AQ2657" s="41" t="str">
        <f t="shared" si="1340"/>
        <v/>
      </c>
      <c r="AR2657" s="41" t="str">
        <f>IF($AQ2657="","",COUNTIFS(L_ChaveCob,$AQ2657,L_Ausencia,"&gt;"&amp;$W2657)+COUNTIFS($AQ$4:$AQ2657,$AQ2657,$W$4:$W2657,$W2657))</f>
        <v/>
      </c>
      <c r="AS2657" s="42">
        <f t="shared" si="1341"/>
        <v>0</v>
      </c>
      <c r="AT2657" s="42">
        <f t="shared" si="1342"/>
        <v>0</v>
      </c>
      <c r="AU2657" s="42">
        <f t="shared" si="1343"/>
        <v>0</v>
      </c>
    </row>
    <row r="2658" spans="1:47" x14ac:dyDescent="0.2">
      <c r="A2658" s="35"/>
      <c r="B2658" s="36"/>
      <c r="C2658" s="36"/>
      <c r="D2658" s="36"/>
      <c r="E2658" s="37"/>
      <c r="F2658" s="37"/>
      <c r="G2658" s="36"/>
      <c r="H2658" s="36"/>
      <c r="I2658" s="36"/>
      <c r="J2658" s="36"/>
      <c r="K2658" s="37"/>
      <c r="L2658" s="37"/>
      <c r="M2658" s="37"/>
      <c r="N2658" s="38" t="str">
        <f t="shared" si="1312"/>
        <v/>
      </c>
      <c r="O2658" t="str">
        <f t="shared" si="1313"/>
        <v/>
      </c>
      <c r="P2658" t="str">
        <f t="shared" si="1314"/>
        <v/>
      </c>
      <c r="Q2658" t="str">
        <f t="shared" si="1315"/>
        <v/>
      </c>
      <c r="R2658" t="str">
        <f t="shared" si="1316"/>
        <v/>
      </c>
      <c r="S2658" t="str">
        <f t="shared" si="1317"/>
        <v/>
      </c>
      <c r="T2658" s="39" t="str">
        <f t="shared" si="1318"/>
        <v/>
      </c>
      <c r="U2658" s="40">
        <f t="shared" si="1319"/>
        <v>0</v>
      </c>
      <c r="V2658" s="40">
        <f t="shared" si="1320"/>
        <v>0</v>
      </c>
      <c r="W2658" s="40">
        <f t="shared" si="1321"/>
        <v>0</v>
      </c>
      <c r="X2658" t="str">
        <f t="shared" si="1322"/>
        <v/>
      </c>
      <c r="Y2658" s="40">
        <f t="shared" si="1323"/>
        <v>0</v>
      </c>
      <c r="Z2658" s="40">
        <f t="shared" si="1324"/>
        <v>0</v>
      </c>
      <c r="AA2658" s="40">
        <f t="shared" si="1325"/>
        <v>0</v>
      </c>
      <c r="AB2658" s="40">
        <f t="shared" si="1326"/>
        <v>0</v>
      </c>
      <c r="AC2658" s="40">
        <f t="shared" si="1327"/>
        <v>0</v>
      </c>
      <c r="AD2658" s="39">
        <f t="shared" si="1328"/>
        <v>0</v>
      </c>
      <c r="AE2658" s="39">
        <f t="shared" si="1329"/>
        <v>0</v>
      </c>
      <c r="AF2658" t="str">
        <f t="shared" si="1330"/>
        <v/>
      </c>
      <c r="AG2658" t="str">
        <f t="shared" si="1331"/>
        <v/>
      </c>
      <c r="AH2658" t="str">
        <f t="shared" si="1332"/>
        <v/>
      </c>
      <c r="AJ2658" s="41" t="str">
        <f t="shared" si="1333"/>
        <v/>
      </c>
      <c r="AK2658" s="42" t="str">
        <f t="shared" si="1334"/>
        <v/>
      </c>
      <c r="AL2658" s="41" t="str">
        <f t="shared" si="1335"/>
        <v/>
      </c>
      <c r="AM2658" s="41" t="str">
        <f t="shared" si="1336"/>
        <v/>
      </c>
      <c r="AN2658" s="41" t="str">
        <f t="shared" si="1337"/>
        <v/>
      </c>
      <c r="AO2658" s="42" t="str">
        <f t="shared" si="1338"/>
        <v/>
      </c>
      <c r="AP2658" s="41" t="str">
        <f t="shared" si="1339"/>
        <v/>
      </c>
      <c r="AQ2658" s="41" t="str">
        <f t="shared" si="1340"/>
        <v/>
      </c>
      <c r="AR2658" s="41" t="str">
        <f>IF($AQ2658="","",COUNTIFS(L_ChaveCob,$AQ2658,L_Ausencia,"&gt;"&amp;$W2658)+COUNTIFS($AQ$4:$AQ2658,$AQ2658,$W$4:$W2658,$W2658))</f>
        <v/>
      </c>
      <c r="AS2658" s="42">
        <f t="shared" si="1341"/>
        <v>0</v>
      </c>
      <c r="AT2658" s="42">
        <f t="shared" si="1342"/>
        <v>0</v>
      </c>
      <c r="AU2658" s="42">
        <f t="shared" si="1343"/>
        <v>0</v>
      </c>
    </row>
    <row r="2659" spans="1:47" x14ac:dyDescent="0.2">
      <c r="A2659" s="35"/>
      <c r="B2659" s="36"/>
      <c r="C2659" s="36"/>
      <c r="D2659" s="36"/>
      <c r="E2659" s="37"/>
      <c r="F2659" s="37"/>
      <c r="G2659" s="36"/>
      <c r="H2659" s="36"/>
      <c r="I2659" s="36"/>
      <c r="J2659" s="36"/>
      <c r="K2659" s="37"/>
      <c r="L2659" s="37"/>
      <c r="M2659" s="37"/>
      <c r="N2659" s="38" t="str">
        <f t="shared" si="1312"/>
        <v/>
      </c>
      <c r="O2659" t="str">
        <f t="shared" si="1313"/>
        <v/>
      </c>
      <c r="P2659" t="str">
        <f t="shared" si="1314"/>
        <v/>
      </c>
      <c r="Q2659" t="str">
        <f t="shared" si="1315"/>
        <v/>
      </c>
      <c r="R2659" t="str">
        <f t="shared" si="1316"/>
        <v/>
      </c>
      <c r="S2659" t="str">
        <f t="shared" si="1317"/>
        <v/>
      </c>
      <c r="T2659" s="39" t="str">
        <f t="shared" si="1318"/>
        <v/>
      </c>
      <c r="U2659" s="40">
        <f t="shared" si="1319"/>
        <v>0</v>
      </c>
      <c r="V2659" s="40">
        <f t="shared" si="1320"/>
        <v>0</v>
      </c>
      <c r="W2659" s="40">
        <f t="shared" si="1321"/>
        <v>0</v>
      </c>
      <c r="X2659" t="str">
        <f t="shared" si="1322"/>
        <v/>
      </c>
      <c r="Y2659" s="40">
        <f t="shared" si="1323"/>
        <v>0</v>
      </c>
      <c r="Z2659" s="40">
        <f t="shared" si="1324"/>
        <v>0</v>
      </c>
      <c r="AA2659" s="40">
        <f t="shared" si="1325"/>
        <v>0</v>
      </c>
      <c r="AB2659" s="40">
        <f t="shared" si="1326"/>
        <v>0</v>
      </c>
      <c r="AC2659" s="40">
        <f t="shared" si="1327"/>
        <v>0</v>
      </c>
      <c r="AD2659" s="39">
        <f t="shared" si="1328"/>
        <v>0</v>
      </c>
      <c r="AE2659" s="39">
        <f t="shared" si="1329"/>
        <v>0</v>
      </c>
      <c r="AF2659" t="str">
        <f t="shared" si="1330"/>
        <v/>
      </c>
      <c r="AG2659" t="str">
        <f t="shared" si="1331"/>
        <v/>
      </c>
      <c r="AH2659" t="str">
        <f t="shared" si="1332"/>
        <v/>
      </c>
      <c r="AJ2659" s="41" t="str">
        <f t="shared" si="1333"/>
        <v/>
      </c>
      <c r="AK2659" s="42" t="str">
        <f t="shared" si="1334"/>
        <v/>
      </c>
      <c r="AL2659" s="41" t="str">
        <f t="shared" si="1335"/>
        <v/>
      </c>
      <c r="AM2659" s="41" t="str">
        <f t="shared" si="1336"/>
        <v/>
      </c>
      <c r="AN2659" s="41" t="str">
        <f t="shared" si="1337"/>
        <v/>
      </c>
      <c r="AO2659" s="42" t="str">
        <f t="shared" si="1338"/>
        <v/>
      </c>
      <c r="AP2659" s="41" t="str">
        <f t="shared" si="1339"/>
        <v/>
      </c>
      <c r="AQ2659" s="41" t="str">
        <f t="shared" si="1340"/>
        <v/>
      </c>
      <c r="AR2659" s="41" t="str">
        <f>IF($AQ2659="","",COUNTIFS(L_ChaveCob,$AQ2659,L_Ausencia,"&gt;"&amp;$W2659)+COUNTIFS($AQ$4:$AQ2659,$AQ2659,$W$4:$W2659,$W2659))</f>
        <v/>
      </c>
      <c r="AS2659" s="42">
        <f t="shared" si="1341"/>
        <v>0</v>
      </c>
      <c r="AT2659" s="42">
        <f t="shared" si="1342"/>
        <v>0</v>
      </c>
      <c r="AU2659" s="42">
        <f t="shared" si="1343"/>
        <v>0</v>
      </c>
    </row>
    <row r="2660" spans="1:47" x14ac:dyDescent="0.2">
      <c r="A2660" s="35"/>
      <c r="B2660" s="36"/>
      <c r="C2660" s="36"/>
      <c r="D2660" s="36"/>
      <c r="E2660" s="37"/>
      <c r="F2660" s="37"/>
      <c r="G2660" s="36"/>
      <c r="H2660" s="36"/>
      <c r="I2660" s="36"/>
      <c r="J2660" s="36"/>
      <c r="K2660" s="37"/>
      <c r="L2660" s="37"/>
      <c r="M2660" s="37"/>
      <c r="N2660" s="38" t="str">
        <f t="shared" si="1312"/>
        <v/>
      </c>
      <c r="O2660" t="str">
        <f t="shared" si="1313"/>
        <v/>
      </c>
      <c r="P2660" t="str">
        <f t="shared" si="1314"/>
        <v/>
      </c>
      <c r="Q2660" t="str">
        <f t="shared" si="1315"/>
        <v/>
      </c>
      <c r="R2660" t="str">
        <f t="shared" si="1316"/>
        <v/>
      </c>
      <c r="S2660" t="str">
        <f t="shared" si="1317"/>
        <v/>
      </c>
      <c r="T2660" s="39" t="str">
        <f t="shared" si="1318"/>
        <v/>
      </c>
      <c r="U2660" s="40">
        <f t="shared" si="1319"/>
        <v>0</v>
      </c>
      <c r="V2660" s="40">
        <f t="shared" si="1320"/>
        <v>0</v>
      </c>
      <c r="W2660" s="40">
        <f t="shared" si="1321"/>
        <v>0</v>
      </c>
      <c r="X2660" t="str">
        <f t="shared" si="1322"/>
        <v/>
      </c>
      <c r="Y2660" s="40">
        <f t="shared" si="1323"/>
        <v>0</v>
      </c>
      <c r="Z2660" s="40">
        <f t="shared" si="1324"/>
        <v>0</v>
      </c>
      <c r="AA2660" s="40">
        <f t="shared" si="1325"/>
        <v>0</v>
      </c>
      <c r="AB2660" s="40">
        <f t="shared" si="1326"/>
        <v>0</v>
      </c>
      <c r="AC2660" s="40">
        <f t="shared" si="1327"/>
        <v>0</v>
      </c>
      <c r="AD2660" s="39">
        <f t="shared" si="1328"/>
        <v>0</v>
      </c>
      <c r="AE2660" s="39">
        <f t="shared" si="1329"/>
        <v>0</v>
      </c>
      <c r="AF2660" t="str">
        <f t="shared" si="1330"/>
        <v/>
      </c>
      <c r="AG2660" t="str">
        <f t="shared" si="1331"/>
        <v/>
      </c>
      <c r="AH2660" t="str">
        <f t="shared" si="1332"/>
        <v/>
      </c>
      <c r="AJ2660" s="41" t="str">
        <f t="shared" si="1333"/>
        <v/>
      </c>
      <c r="AK2660" s="42" t="str">
        <f t="shared" si="1334"/>
        <v/>
      </c>
      <c r="AL2660" s="41" t="str">
        <f t="shared" si="1335"/>
        <v/>
      </c>
      <c r="AM2660" s="41" t="str">
        <f t="shared" si="1336"/>
        <v/>
      </c>
      <c r="AN2660" s="41" t="str">
        <f t="shared" si="1337"/>
        <v/>
      </c>
      <c r="AO2660" s="42" t="str">
        <f t="shared" si="1338"/>
        <v/>
      </c>
      <c r="AP2660" s="41" t="str">
        <f t="shared" si="1339"/>
        <v/>
      </c>
      <c r="AQ2660" s="41" t="str">
        <f t="shared" si="1340"/>
        <v/>
      </c>
      <c r="AR2660" s="41" t="str">
        <f>IF($AQ2660="","",COUNTIFS(L_ChaveCob,$AQ2660,L_Ausencia,"&gt;"&amp;$W2660)+COUNTIFS($AQ$4:$AQ2660,$AQ2660,$W$4:$W2660,$W2660))</f>
        <v/>
      </c>
      <c r="AS2660" s="42">
        <f t="shared" si="1341"/>
        <v>0</v>
      </c>
      <c r="AT2660" s="42">
        <f t="shared" si="1342"/>
        <v>0</v>
      </c>
      <c r="AU2660" s="42">
        <f t="shared" si="1343"/>
        <v>0</v>
      </c>
    </row>
    <row r="2661" spans="1:47" x14ac:dyDescent="0.2">
      <c r="A2661" s="35"/>
      <c r="B2661" s="36"/>
      <c r="C2661" s="36"/>
      <c r="D2661" s="36"/>
      <c r="E2661" s="37"/>
      <c r="F2661" s="37"/>
      <c r="G2661" s="36"/>
      <c r="H2661" s="36"/>
      <c r="I2661" s="36"/>
      <c r="J2661" s="36"/>
      <c r="K2661" s="37"/>
      <c r="L2661" s="37"/>
      <c r="M2661" s="37"/>
      <c r="N2661" s="38" t="str">
        <f t="shared" si="1312"/>
        <v/>
      </c>
      <c r="O2661" t="str">
        <f t="shared" si="1313"/>
        <v/>
      </c>
      <c r="P2661" t="str">
        <f t="shared" si="1314"/>
        <v/>
      </c>
      <c r="Q2661" t="str">
        <f t="shared" si="1315"/>
        <v/>
      </c>
      <c r="R2661" t="str">
        <f t="shared" si="1316"/>
        <v/>
      </c>
      <c r="S2661" t="str">
        <f t="shared" si="1317"/>
        <v/>
      </c>
      <c r="T2661" s="39" t="str">
        <f t="shared" si="1318"/>
        <v/>
      </c>
      <c r="U2661" s="40">
        <f t="shared" si="1319"/>
        <v>0</v>
      </c>
      <c r="V2661" s="40">
        <f t="shared" si="1320"/>
        <v>0</v>
      </c>
      <c r="W2661" s="40">
        <f t="shared" si="1321"/>
        <v>0</v>
      </c>
      <c r="X2661" t="str">
        <f t="shared" si="1322"/>
        <v/>
      </c>
      <c r="Y2661" s="40">
        <f t="shared" si="1323"/>
        <v>0</v>
      </c>
      <c r="Z2661" s="40">
        <f t="shared" si="1324"/>
        <v>0</v>
      </c>
      <c r="AA2661" s="40">
        <f t="shared" si="1325"/>
        <v>0</v>
      </c>
      <c r="AB2661" s="40">
        <f t="shared" si="1326"/>
        <v>0</v>
      </c>
      <c r="AC2661" s="40">
        <f t="shared" si="1327"/>
        <v>0</v>
      </c>
      <c r="AD2661" s="39">
        <f t="shared" si="1328"/>
        <v>0</v>
      </c>
      <c r="AE2661" s="39">
        <f t="shared" si="1329"/>
        <v>0</v>
      </c>
      <c r="AF2661" t="str">
        <f t="shared" si="1330"/>
        <v/>
      </c>
      <c r="AG2661" t="str">
        <f t="shared" si="1331"/>
        <v/>
      </c>
      <c r="AH2661" t="str">
        <f t="shared" si="1332"/>
        <v/>
      </c>
      <c r="AJ2661" s="41" t="str">
        <f t="shared" si="1333"/>
        <v/>
      </c>
      <c r="AK2661" s="42" t="str">
        <f t="shared" si="1334"/>
        <v/>
      </c>
      <c r="AL2661" s="41" t="str">
        <f t="shared" si="1335"/>
        <v/>
      </c>
      <c r="AM2661" s="41" t="str">
        <f t="shared" si="1336"/>
        <v/>
      </c>
      <c r="AN2661" s="41" t="str">
        <f t="shared" si="1337"/>
        <v/>
      </c>
      <c r="AO2661" s="42" t="str">
        <f t="shared" si="1338"/>
        <v/>
      </c>
      <c r="AP2661" s="41" t="str">
        <f t="shared" si="1339"/>
        <v/>
      </c>
      <c r="AQ2661" s="41" t="str">
        <f t="shared" si="1340"/>
        <v/>
      </c>
      <c r="AR2661" s="41" t="str">
        <f>IF($AQ2661="","",COUNTIFS(L_ChaveCob,$AQ2661,L_Ausencia,"&gt;"&amp;$W2661)+COUNTIFS($AQ$4:$AQ2661,$AQ2661,$W$4:$W2661,$W2661))</f>
        <v/>
      </c>
      <c r="AS2661" s="42">
        <f t="shared" si="1341"/>
        <v>0</v>
      </c>
      <c r="AT2661" s="42">
        <f t="shared" si="1342"/>
        <v>0</v>
      </c>
      <c r="AU2661" s="42">
        <f t="shared" si="1343"/>
        <v>0</v>
      </c>
    </row>
    <row r="2662" spans="1:47" x14ac:dyDescent="0.2">
      <c r="A2662" s="35"/>
      <c r="B2662" s="36"/>
      <c r="C2662" s="36"/>
      <c r="D2662" s="36"/>
      <c r="E2662" s="37"/>
      <c r="F2662" s="37"/>
      <c r="G2662" s="36"/>
      <c r="H2662" s="36"/>
      <c r="I2662" s="36"/>
      <c r="J2662" s="36"/>
      <c r="K2662" s="37"/>
      <c r="L2662" s="37"/>
      <c r="M2662" s="37"/>
      <c r="N2662" s="38" t="str">
        <f t="shared" si="1312"/>
        <v/>
      </c>
      <c r="O2662" t="str">
        <f t="shared" si="1313"/>
        <v/>
      </c>
      <c r="P2662" t="str">
        <f t="shared" si="1314"/>
        <v/>
      </c>
      <c r="Q2662" t="str">
        <f t="shared" si="1315"/>
        <v/>
      </c>
      <c r="R2662" t="str">
        <f t="shared" si="1316"/>
        <v/>
      </c>
      <c r="S2662" t="str">
        <f t="shared" si="1317"/>
        <v/>
      </c>
      <c r="T2662" s="39" t="str">
        <f t="shared" si="1318"/>
        <v/>
      </c>
      <c r="U2662" s="40">
        <f t="shared" si="1319"/>
        <v>0</v>
      </c>
      <c r="V2662" s="40">
        <f t="shared" si="1320"/>
        <v>0</v>
      </c>
      <c r="W2662" s="40">
        <f t="shared" si="1321"/>
        <v>0</v>
      </c>
      <c r="X2662" t="str">
        <f t="shared" si="1322"/>
        <v/>
      </c>
      <c r="Y2662" s="40">
        <f t="shared" si="1323"/>
        <v>0</v>
      </c>
      <c r="Z2662" s="40">
        <f t="shared" si="1324"/>
        <v>0</v>
      </c>
      <c r="AA2662" s="40">
        <f t="shared" si="1325"/>
        <v>0</v>
      </c>
      <c r="AB2662" s="40">
        <f t="shared" si="1326"/>
        <v>0</v>
      </c>
      <c r="AC2662" s="40">
        <f t="shared" si="1327"/>
        <v>0</v>
      </c>
      <c r="AD2662" s="39">
        <f t="shared" si="1328"/>
        <v>0</v>
      </c>
      <c r="AE2662" s="39">
        <f t="shared" si="1329"/>
        <v>0</v>
      </c>
      <c r="AF2662" t="str">
        <f t="shared" si="1330"/>
        <v/>
      </c>
      <c r="AG2662" t="str">
        <f t="shared" si="1331"/>
        <v/>
      </c>
      <c r="AH2662" t="str">
        <f t="shared" si="1332"/>
        <v/>
      </c>
      <c r="AJ2662" s="41" t="str">
        <f t="shared" si="1333"/>
        <v/>
      </c>
      <c r="AK2662" s="42" t="str">
        <f t="shared" si="1334"/>
        <v/>
      </c>
      <c r="AL2662" s="41" t="str">
        <f t="shared" si="1335"/>
        <v/>
      </c>
      <c r="AM2662" s="41" t="str">
        <f t="shared" si="1336"/>
        <v/>
      </c>
      <c r="AN2662" s="41" t="str">
        <f t="shared" si="1337"/>
        <v/>
      </c>
      <c r="AO2662" s="42" t="str">
        <f t="shared" si="1338"/>
        <v/>
      </c>
      <c r="AP2662" s="41" t="str">
        <f t="shared" si="1339"/>
        <v/>
      </c>
      <c r="AQ2662" s="41" t="str">
        <f t="shared" si="1340"/>
        <v/>
      </c>
      <c r="AR2662" s="41" t="str">
        <f>IF($AQ2662="","",COUNTIFS(L_ChaveCob,$AQ2662,L_Ausencia,"&gt;"&amp;$W2662)+COUNTIFS($AQ$4:$AQ2662,$AQ2662,$W$4:$W2662,$W2662))</f>
        <v/>
      </c>
      <c r="AS2662" s="42">
        <f t="shared" si="1341"/>
        <v>0</v>
      </c>
      <c r="AT2662" s="42">
        <f t="shared" si="1342"/>
        <v>0</v>
      </c>
      <c r="AU2662" s="42">
        <f t="shared" si="1343"/>
        <v>0</v>
      </c>
    </row>
    <row r="2663" spans="1:47" x14ac:dyDescent="0.2">
      <c r="A2663" s="35"/>
      <c r="B2663" s="36"/>
      <c r="C2663" s="36"/>
      <c r="D2663" s="36"/>
      <c r="E2663" s="37"/>
      <c r="F2663" s="37"/>
      <c r="G2663" s="36"/>
      <c r="H2663" s="36"/>
      <c r="I2663" s="36"/>
      <c r="J2663" s="36"/>
      <c r="K2663" s="37"/>
      <c r="L2663" s="37"/>
      <c r="M2663" s="37"/>
      <c r="N2663" s="38" t="str">
        <f t="shared" si="1312"/>
        <v/>
      </c>
      <c r="O2663" t="str">
        <f t="shared" si="1313"/>
        <v/>
      </c>
      <c r="P2663" t="str">
        <f t="shared" si="1314"/>
        <v/>
      </c>
      <c r="Q2663" t="str">
        <f t="shared" si="1315"/>
        <v/>
      </c>
      <c r="R2663" t="str">
        <f t="shared" si="1316"/>
        <v/>
      </c>
      <c r="S2663" t="str">
        <f t="shared" si="1317"/>
        <v/>
      </c>
      <c r="T2663" s="39" t="str">
        <f t="shared" si="1318"/>
        <v/>
      </c>
      <c r="U2663" s="40">
        <f t="shared" si="1319"/>
        <v>0</v>
      </c>
      <c r="V2663" s="40">
        <f t="shared" si="1320"/>
        <v>0</v>
      </c>
      <c r="W2663" s="40">
        <f t="shared" si="1321"/>
        <v>0</v>
      </c>
      <c r="X2663" t="str">
        <f t="shared" si="1322"/>
        <v/>
      </c>
      <c r="Y2663" s="40">
        <f t="shared" si="1323"/>
        <v>0</v>
      </c>
      <c r="Z2663" s="40">
        <f t="shared" si="1324"/>
        <v>0</v>
      </c>
      <c r="AA2663" s="40">
        <f t="shared" si="1325"/>
        <v>0</v>
      </c>
      <c r="AB2663" s="40">
        <f t="shared" si="1326"/>
        <v>0</v>
      </c>
      <c r="AC2663" s="40">
        <f t="shared" si="1327"/>
        <v>0</v>
      </c>
      <c r="AD2663" s="39">
        <f t="shared" si="1328"/>
        <v>0</v>
      </c>
      <c r="AE2663" s="39">
        <f t="shared" si="1329"/>
        <v>0</v>
      </c>
      <c r="AF2663" t="str">
        <f t="shared" si="1330"/>
        <v/>
      </c>
      <c r="AG2663" t="str">
        <f t="shared" si="1331"/>
        <v/>
      </c>
      <c r="AH2663" t="str">
        <f t="shared" si="1332"/>
        <v/>
      </c>
      <c r="AJ2663" s="41" t="str">
        <f t="shared" si="1333"/>
        <v/>
      </c>
      <c r="AK2663" s="42" t="str">
        <f t="shared" si="1334"/>
        <v/>
      </c>
      <c r="AL2663" s="41" t="str">
        <f t="shared" si="1335"/>
        <v/>
      </c>
      <c r="AM2663" s="41" t="str">
        <f t="shared" si="1336"/>
        <v/>
      </c>
      <c r="AN2663" s="41" t="str">
        <f t="shared" si="1337"/>
        <v/>
      </c>
      <c r="AO2663" s="42" t="str">
        <f t="shared" si="1338"/>
        <v/>
      </c>
      <c r="AP2663" s="41" t="str">
        <f t="shared" si="1339"/>
        <v/>
      </c>
      <c r="AQ2663" s="41" t="str">
        <f t="shared" si="1340"/>
        <v/>
      </c>
      <c r="AR2663" s="41" t="str">
        <f>IF($AQ2663="","",COUNTIFS(L_ChaveCob,$AQ2663,L_Ausencia,"&gt;"&amp;$W2663)+COUNTIFS($AQ$4:$AQ2663,$AQ2663,$W$4:$W2663,$W2663))</f>
        <v/>
      </c>
      <c r="AS2663" s="42">
        <f t="shared" si="1341"/>
        <v>0</v>
      </c>
      <c r="AT2663" s="42">
        <f t="shared" si="1342"/>
        <v>0</v>
      </c>
      <c r="AU2663" s="42">
        <f t="shared" si="1343"/>
        <v>0</v>
      </c>
    </row>
    <row r="2664" spans="1:47" x14ac:dyDescent="0.2">
      <c r="A2664" s="35"/>
      <c r="B2664" s="36"/>
      <c r="C2664" s="36"/>
      <c r="D2664" s="36"/>
      <c r="E2664" s="37"/>
      <c r="F2664" s="37"/>
      <c r="G2664" s="36"/>
      <c r="H2664" s="36"/>
      <c r="I2664" s="36"/>
      <c r="J2664" s="36"/>
      <c r="K2664" s="37"/>
      <c r="L2664" s="37"/>
      <c r="M2664" s="37"/>
      <c r="N2664" s="38" t="str">
        <f t="shared" si="1312"/>
        <v/>
      </c>
      <c r="O2664" t="str">
        <f t="shared" si="1313"/>
        <v/>
      </c>
      <c r="P2664" t="str">
        <f t="shared" si="1314"/>
        <v/>
      </c>
      <c r="Q2664" t="str">
        <f t="shared" si="1315"/>
        <v/>
      </c>
      <c r="R2664" t="str">
        <f t="shared" si="1316"/>
        <v/>
      </c>
      <c r="S2664" t="str">
        <f t="shared" si="1317"/>
        <v/>
      </c>
      <c r="T2664" s="39" t="str">
        <f t="shared" si="1318"/>
        <v/>
      </c>
      <c r="U2664" s="40">
        <f t="shared" si="1319"/>
        <v>0</v>
      </c>
      <c r="V2664" s="40">
        <f t="shared" si="1320"/>
        <v>0</v>
      </c>
      <c r="W2664" s="40">
        <f t="shared" si="1321"/>
        <v>0</v>
      </c>
      <c r="X2664" t="str">
        <f t="shared" si="1322"/>
        <v/>
      </c>
      <c r="Y2664" s="40">
        <f t="shared" si="1323"/>
        <v>0</v>
      </c>
      <c r="Z2664" s="40">
        <f t="shared" si="1324"/>
        <v>0</v>
      </c>
      <c r="AA2664" s="40">
        <f t="shared" si="1325"/>
        <v>0</v>
      </c>
      <c r="AB2664" s="40">
        <f t="shared" si="1326"/>
        <v>0</v>
      </c>
      <c r="AC2664" s="40">
        <f t="shared" si="1327"/>
        <v>0</v>
      </c>
      <c r="AD2664" s="39">
        <f t="shared" si="1328"/>
        <v>0</v>
      </c>
      <c r="AE2664" s="39">
        <f t="shared" si="1329"/>
        <v>0</v>
      </c>
      <c r="AF2664" t="str">
        <f t="shared" si="1330"/>
        <v/>
      </c>
      <c r="AG2664" t="str">
        <f t="shared" si="1331"/>
        <v/>
      </c>
      <c r="AH2664" t="str">
        <f t="shared" si="1332"/>
        <v/>
      </c>
      <c r="AJ2664" s="41" t="str">
        <f t="shared" si="1333"/>
        <v/>
      </c>
      <c r="AK2664" s="42" t="str">
        <f t="shared" si="1334"/>
        <v/>
      </c>
      <c r="AL2664" s="41" t="str">
        <f t="shared" si="1335"/>
        <v/>
      </c>
      <c r="AM2664" s="41" t="str">
        <f t="shared" si="1336"/>
        <v/>
      </c>
      <c r="AN2664" s="41" t="str">
        <f t="shared" si="1337"/>
        <v/>
      </c>
      <c r="AO2664" s="42" t="str">
        <f t="shared" si="1338"/>
        <v/>
      </c>
      <c r="AP2664" s="41" t="str">
        <f t="shared" si="1339"/>
        <v/>
      </c>
      <c r="AQ2664" s="41" t="str">
        <f t="shared" si="1340"/>
        <v/>
      </c>
      <c r="AR2664" s="41" t="str">
        <f>IF($AQ2664="","",COUNTIFS(L_ChaveCob,$AQ2664,L_Ausencia,"&gt;"&amp;$W2664)+COUNTIFS($AQ$4:$AQ2664,$AQ2664,$W$4:$W2664,$W2664))</f>
        <v/>
      </c>
      <c r="AS2664" s="42">
        <f t="shared" si="1341"/>
        <v>0</v>
      </c>
      <c r="AT2664" s="42">
        <f t="shared" si="1342"/>
        <v>0</v>
      </c>
      <c r="AU2664" s="42">
        <f t="shared" si="1343"/>
        <v>0</v>
      </c>
    </row>
    <row r="2665" spans="1:47" x14ac:dyDescent="0.2">
      <c r="A2665" s="35"/>
      <c r="B2665" s="36"/>
      <c r="C2665" s="36"/>
      <c r="D2665" s="36"/>
      <c r="E2665" s="37"/>
      <c r="F2665" s="37"/>
      <c r="G2665" s="36"/>
      <c r="H2665" s="36"/>
      <c r="I2665" s="36"/>
      <c r="J2665" s="36"/>
      <c r="K2665" s="37"/>
      <c r="L2665" s="37"/>
      <c r="M2665" s="37"/>
      <c r="N2665" s="38" t="str">
        <f t="shared" si="1312"/>
        <v/>
      </c>
      <c r="O2665" t="str">
        <f t="shared" si="1313"/>
        <v/>
      </c>
      <c r="P2665" t="str">
        <f t="shared" si="1314"/>
        <v/>
      </c>
      <c r="Q2665" t="str">
        <f t="shared" si="1315"/>
        <v/>
      </c>
      <c r="R2665" t="str">
        <f t="shared" si="1316"/>
        <v/>
      </c>
      <c r="S2665" t="str">
        <f t="shared" si="1317"/>
        <v/>
      </c>
      <c r="T2665" s="39" t="str">
        <f t="shared" si="1318"/>
        <v/>
      </c>
      <c r="U2665" s="40">
        <f t="shared" si="1319"/>
        <v>0</v>
      </c>
      <c r="V2665" s="40">
        <f t="shared" si="1320"/>
        <v>0</v>
      </c>
      <c r="W2665" s="40">
        <f t="shared" si="1321"/>
        <v>0</v>
      </c>
      <c r="X2665" t="str">
        <f t="shared" si="1322"/>
        <v/>
      </c>
      <c r="Y2665" s="40">
        <f t="shared" si="1323"/>
        <v>0</v>
      </c>
      <c r="Z2665" s="40">
        <f t="shared" si="1324"/>
        <v>0</v>
      </c>
      <c r="AA2665" s="40">
        <f t="shared" si="1325"/>
        <v>0</v>
      </c>
      <c r="AB2665" s="40">
        <f t="shared" si="1326"/>
        <v>0</v>
      </c>
      <c r="AC2665" s="40">
        <f t="shared" si="1327"/>
        <v>0</v>
      </c>
      <c r="AD2665" s="39">
        <f t="shared" si="1328"/>
        <v>0</v>
      </c>
      <c r="AE2665" s="39">
        <f t="shared" si="1329"/>
        <v>0</v>
      </c>
      <c r="AF2665" t="str">
        <f t="shared" si="1330"/>
        <v/>
      </c>
      <c r="AG2665" t="str">
        <f t="shared" si="1331"/>
        <v/>
      </c>
      <c r="AH2665" t="str">
        <f t="shared" si="1332"/>
        <v/>
      </c>
      <c r="AJ2665" s="41" t="str">
        <f t="shared" si="1333"/>
        <v/>
      </c>
      <c r="AK2665" s="42" t="str">
        <f t="shared" si="1334"/>
        <v/>
      </c>
      <c r="AL2665" s="41" t="str">
        <f t="shared" si="1335"/>
        <v/>
      </c>
      <c r="AM2665" s="41" t="str">
        <f t="shared" si="1336"/>
        <v/>
      </c>
      <c r="AN2665" s="41" t="str">
        <f t="shared" si="1337"/>
        <v/>
      </c>
      <c r="AO2665" s="42" t="str">
        <f t="shared" si="1338"/>
        <v/>
      </c>
      <c r="AP2665" s="41" t="str">
        <f t="shared" si="1339"/>
        <v/>
      </c>
      <c r="AQ2665" s="41" t="str">
        <f t="shared" si="1340"/>
        <v/>
      </c>
      <c r="AR2665" s="41" t="str">
        <f>IF($AQ2665="","",COUNTIFS(L_ChaveCob,$AQ2665,L_Ausencia,"&gt;"&amp;$W2665)+COUNTIFS($AQ$4:$AQ2665,$AQ2665,$W$4:$W2665,$W2665))</f>
        <v/>
      </c>
      <c r="AS2665" s="42">
        <f t="shared" si="1341"/>
        <v>0</v>
      </c>
      <c r="AT2665" s="42">
        <f t="shared" si="1342"/>
        <v>0</v>
      </c>
      <c r="AU2665" s="42">
        <f t="shared" si="1343"/>
        <v>0</v>
      </c>
    </row>
    <row r="2666" spans="1:47" x14ac:dyDescent="0.2">
      <c r="A2666" s="35"/>
      <c r="B2666" s="36"/>
      <c r="C2666" s="36"/>
      <c r="D2666" s="36"/>
      <c r="E2666" s="37"/>
      <c r="F2666" s="37"/>
      <c r="G2666" s="36"/>
      <c r="H2666" s="36"/>
      <c r="I2666" s="36"/>
      <c r="J2666" s="36"/>
      <c r="K2666" s="37"/>
      <c r="L2666" s="37"/>
      <c r="M2666" s="37"/>
      <c r="N2666" s="38" t="str">
        <f t="shared" si="1312"/>
        <v/>
      </c>
      <c r="O2666" t="str">
        <f t="shared" si="1313"/>
        <v/>
      </c>
      <c r="P2666" t="str">
        <f t="shared" si="1314"/>
        <v/>
      </c>
      <c r="Q2666" t="str">
        <f t="shared" si="1315"/>
        <v/>
      </c>
      <c r="R2666" t="str">
        <f t="shared" si="1316"/>
        <v/>
      </c>
      <c r="S2666" t="str">
        <f t="shared" si="1317"/>
        <v/>
      </c>
      <c r="T2666" s="39" t="str">
        <f t="shared" si="1318"/>
        <v/>
      </c>
      <c r="U2666" s="40">
        <f t="shared" si="1319"/>
        <v>0</v>
      </c>
      <c r="V2666" s="40">
        <f t="shared" si="1320"/>
        <v>0</v>
      </c>
      <c r="W2666" s="40">
        <f t="shared" si="1321"/>
        <v>0</v>
      </c>
      <c r="X2666" t="str">
        <f t="shared" si="1322"/>
        <v/>
      </c>
      <c r="Y2666" s="40">
        <f t="shared" si="1323"/>
        <v>0</v>
      </c>
      <c r="Z2666" s="40">
        <f t="shared" si="1324"/>
        <v>0</v>
      </c>
      <c r="AA2666" s="40">
        <f t="shared" si="1325"/>
        <v>0</v>
      </c>
      <c r="AB2666" s="40">
        <f t="shared" si="1326"/>
        <v>0</v>
      </c>
      <c r="AC2666" s="40">
        <f t="shared" si="1327"/>
        <v>0</v>
      </c>
      <c r="AD2666" s="39">
        <f t="shared" si="1328"/>
        <v>0</v>
      </c>
      <c r="AE2666" s="39">
        <f t="shared" si="1329"/>
        <v>0</v>
      </c>
      <c r="AF2666" t="str">
        <f t="shared" si="1330"/>
        <v/>
      </c>
      <c r="AG2666" t="str">
        <f t="shared" si="1331"/>
        <v/>
      </c>
      <c r="AH2666" t="str">
        <f t="shared" si="1332"/>
        <v/>
      </c>
      <c r="AJ2666" s="41" t="str">
        <f t="shared" si="1333"/>
        <v/>
      </c>
      <c r="AK2666" s="42" t="str">
        <f t="shared" si="1334"/>
        <v/>
      </c>
      <c r="AL2666" s="41" t="str">
        <f t="shared" si="1335"/>
        <v/>
      </c>
      <c r="AM2666" s="41" t="str">
        <f t="shared" si="1336"/>
        <v/>
      </c>
      <c r="AN2666" s="41" t="str">
        <f t="shared" si="1337"/>
        <v/>
      </c>
      <c r="AO2666" s="42" t="str">
        <f t="shared" si="1338"/>
        <v/>
      </c>
      <c r="AP2666" s="41" t="str">
        <f t="shared" si="1339"/>
        <v/>
      </c>
      <c r="AQ2666" s="41" t="str">
        <f t="shared" si="1340"/>
        <v/>
      </c>
      <c r="AR2666" s="41" t="str">
        <f>IF($AQ2666="","",COUNTIFS(L_ChaveCob,$AQ2666,L_Ausencia,"&gt;"&amp;$W2666)+COUNTIFS($AQ$4:$AQ2666,$AQ2666,$W$4:$W2666,$W2666))</f>
        <v/>
      </c>
      <c r="AS2666" s="42">
        <f t="shared" si="1341"/>
        <v>0</v>
      </c>
      <c r="AT2666" s="42">
        <f t="shared" si="1342"/>
        <v>0</v>
      </c>
      <c r="AU2666" s="42">
        <f t="shared" si="1343"/>
        <v>0</v>
      </c>
    </row>
    <row r="2667" spans="1:47" x14ac:dyDescent="0.2">
      <c r="A2667" s="35"/>
      <c r="B2667" s="36"/>
      <c r="C2667" s="36"/>
      <c r="D2667" s="36"/>
      <c r="E2667" s="37"/>
      <c r="F2667" s="37"/>
      <c r="G2667" s="36"/>
      <c r="H2667" s="36"/>
      <c r="I2667" s="36"/>
      <c r="J2667" s="36"/>
      <c r="K2667" s="37"/>
      <c r="L2667" s="37"/>
      <c r="M2667" s="37"/>
      <c r="N2667" s="38" t="str">
        <f t="shared" si="1312"/>
        <v/>
      </c>
      <c r="O2667" t="str">
        <f t="shared" si="1313"/>
        <v/>
      </c>
      <c r="P2667" t="str">
        <f t="shared" si="1314"/>
        <v/>
      </c>
      <c r="Q2667" t="str">
        <f t="shared" si="1315"/>
        <v/>
      </c>
      <c r="R2667" t="str">
        <f t="shared" si="1316"/>
        <v/>
      </c>
      <c r="S2667" t="str">
        <f t="shared" si="1317"/>
        <v/>
      </c>
      <c r="T2667" s="39" t="str">
        <f t="shared" si="1318"/>
        <v/>
      </c>
      <c r="U2667" s="40">
        <f t="shared" si="1319"/>
        <v>0</v>
      </c>
      <c r="V2667" s="40">
        <f t="shared" si="1320"/>
        <v>0</v>
      </c>
      <c r="W2667" s="40">
        <f t="shared" si="1321"/>
        <v>0</v>
      </c>
      <c r="X2667" t="str">
        <f t="shared" si="1322"/>
        <v/>
      </c>
      <c r="Y2667" s="40">
        <f t="shared" si="1323"/>
        <v>0</v>
      </c>
      <c r="Z2667" s="40">
        <f t="shared" si="1324"/>
        <v>0</v>
      </c>
      <c r="AA2667" s="40">
        <f t="shared" si="1325"/>
        <v>0</v>
      </c>
      <c r="AB2667" s="40">
        <f t="shared" si="1326"/>
        <v>0</v>
      </c>
      <c r="AC2667" s="40">
        <f t="shared" si="1327"/>
        <v>0</v>
      </c>
      <c r="AD2667" s="39">
        <f t="shared" si="1328"/>
        <v>0</v>
      </c>
      <c r="AE2667" s="39">
        <f t="shared" si="1329"/>
        <v>0</v>
      </c>
      <c r="AF2667" t="str">
        <f t="shared" si="1330"/>
        <v/>
      </c>
      <c r="AG2667" t="str">
        <f t="shared" si="1331"/>
        <v/>
      </c>
      <c r="AH2667" t="str">
        <f t="shared" si="1332"/>
        <v/>
      </c>
      <c r="AJ2667" s="41" t="str">
        <f t="shared" si="1333"/>
        <v/>
      </c>
      <c r="AK2667" s="42" t="str">
        <f t="shared" si="1334"/>
        <v/>
      </c>
      <c r="AL2667" s="41" t="str">
        <f t="shared" si="1335"/>
        <v/>
      </c>
      <c r="AM2667" s="41" t="str">
        <f t="shared" si="1336"/>
        <v/>
      </c>
      <c r="AN2667" s="41" t="str">
        <f t="shared" si="1337"/>
        <v/>
      </c>
      <c r="AO2667" s="42" t="str">
        <f t="shared" si="1338"/>
        <v/>
      </c>
      <c r="AP2667" s="41" t="str">
        <f t="shared" si="1339"/>
        <v/>
      </c>
      <c r="AQ2667" s="41" t="str">
        <f t="shared" si="1340"/>
        <v/>
      </c>
      <c r="AR2667" s="41" t="str">
        <f>IF($AQ2667="","",COUNTIFS(L_ChaveCob,$AQ2667,L_Ausencia,"&gt;"&amp;$W2667)+COUNTIFS($AQ$4:$AQ2667,$AQ2667,$W$4:$W2667,$W2667))</f>
        <v/>
      </c>
      <c r="AS2667" s="42">
        <f t="shared" si="1341"/>
        <v>0</v>
      </c>
      <c r="AT2667" s="42">
        <f t="shared" si="1342"/>
        <v>0</v>
      </c>
      <c r="AU2667" s="42">
        <f t="shared" si="1343"/>
        <v>0</v>
      </c>
    </row>
    <row r="2668" spans="1:47" x14ac:dyDescent="0.2">
      <c r="A2668" s="35"/>
      <c r="B2668" s="36"/>
      <c r="C2668" s="36"/>
      <c r="D2668" s="36"/>
      <c r="E2668" s="37"/>
      <c r="F2668" s="37"/>
      <c r="G2668" s="36"/>
      <c r="H2668" s="36"/>
      <c r="I2668" s="36"/>
      <c r="J2668" s="36"/>
      <c r="K2668" s="37"/>
      <c r="L2668" s="37"/>
      <c r="M2668" s="37"/>
      <c r="N2668" s="38" t="str">
        <f t="shared" si="1312"/>
        <v/>
      </c>
      <c r="O2668" t="str">
        <f t="shared" si="1313"/>
        <v/>
      </c>
      <c r="P2668" t="str">
        <f t="shared" si="1314"/>
        <v/>
      </c>
      <c r="Q2668" t="str">
        <f t="shared" si="1315"/>
        <v/>
      </c>
      <c r="R2668" t="str">
        <f t="shared" si="1316"/>
        <v/>
      </c>
      <c r="S2668" t="str">
        <f t="shared" si="1317"/>
        <v/>
      </c>
      <c r="T2668" s="39" t="str">
        <f t="shared" si="1318"/>
        <v/>
      </c>
      <c r="U2668" s="40">
        <f t="shared" si="1319"/>
        <v>0</v>
      </c>
      <c r="V2668" s="40">
        <f t="shared" si="1320"/>
        <v>0</v>
      </c>
      <c r="W2668" s="40">
        <f t="shared" si="1321"/>
        <v>0</v>
      </c>
      <c r="X2668" t="str">
        <f t="shared" si="1322"/>
        <v/>
      </c>
      <c r="Y2668" s="40">
        <f t="shared" si="1323"/>
        <v>0</v>
      </c>
      <c r="Z2668" s="40">
        <f t="shared" si="1324"/>
        <v>0</v>
      </c>
      <c r="AA2668" s="40">
        <f t="shared" si="1325"/>
        <v>0</v>
      </c>
      <c r="AB2668" s="40">
        <f t="shared" si="1326"/>
        <v>0</v>
      </c>
      <c r="AC2668" s="40">
        <f t="shared" si="1327"/>
        <v>0</v>
      </c>
      <c r="AD2668" s="39">
        <f t="shared" si="1328"/>
        <v>0</v>
      </c>
      <c r="AE2668" s="39">
        <f t="shared" si="1329"/>
        <v>0</v>
      </c>
      <c r="AF2668" t="str">
        <f t="shared" si="1330"/>
        <v/>
      </c>
      <c r="AG2668" t="str">
        <f t="shared" si="1331"/>
        <v/>
      </c>
      <c r="AH2668" t="str">
        <f t="shared" si="1332"/>
        <v/>
      </c>
      <c r="AJ2668" s="41" t="str">
        <f t="shared" si="1333"/>
        <v/>
      </c>
      <c r="AK2668" s="42" t="str">
        <f t="shared" si="1334"/>
        <v/>
      </c>
      <c r="AL2668" s="41" t="str">
        <f t="shared" si="1335"/>
        <v/>
      </c>
      <c r="AM2668" s="41" t="str">
        <f t="shared" si="1336"/>
        <v/>
      </c>
      <c r="AN2668" s="41" t="str">
        <f t="shared" si="1337"/>
        <v/>
      </c>
      <c r="AO2668" s="42" t="str">
        <f t="shared" si="1338"/>
        <v/>
      </c>
      <c r="AP2668" s="41" t="str">
        <f t="shared" si="1339"/>
        <v/>
      </c>
      <c r="AQ2668" s="41" t="str">
        <f t="shared" si="1340"/>
        <v/>
      </c>
      <c r="AR2668" s="41" t="str">
        <f>IF($AQ2668="","",COUNTIFS(L_ChaveCob,$AQ2668,L_Ausencia,"&gt;"&amp;$W2668)+COUNTIFS($AQ$4:$AQ2668,$AQ2668,$W$4:$W2668,$W2668))</f>
        <v/>
      </c>
      <c r="AS2668" s="42">
        <f t="shared" si="1341"/>
        <v>0</v>
      </c>
      <c r="AT2668" s="42">
        <f t="shared" si="1342"/>
        <v>0</v>
      </c>
      <c r="AU2668" s="42">
        <f t="shared" si="1343"/>
        <v>0</v>
      </c>
    </row>
    <row r="2669" spans="1:47" x14ac:dyDescent="0.2">
      <c r="A2669" s="35"/>
      <c r="B2669" s="36"/>
      <c r="C2669" s="36"/>
      <c r="D2669" s="36"/>
      <c r="E2669" s="37"/>
      <c r="F2669" s="37"/>
      <c r="G2669" s="36"/>
      <c r="H2669" s="36"/>
      <c r="I2669" s="36"/>
      <c r="J2669" s="36"/>
      <c r="K2669" s="37"/>
      <c r="L2669" s="37"/>
      <c r="M2669" s="37"/>
      <c r="N2669" s="38" t="str">
        <f t="shared" si="1312"/>
        <v/>
      </c>
      <c r="O2669" t="str">
        <f t="shared" si="1313"/>
        <v/>
      </c>
      <c r="P2669" t="str">
        <f t="shared" si="1314"/>
        <v/>
      </c>
      <c r="Q2669" t="str">
        <f t="shared" si="1315"/>
        <v/>
      </c>
      <c r="R2669" t="str">
        <f t="shared" si="1316"/>
        <v/>
      </c>
      <c r="S2669" t="str">
        <f t="shared" si="1317"/>
        <v/>
      </c>
      <c r="T2669" s="39" t="str">
        <f t="shared" si="1318"/>
        <v/>
      </c>
      <c r="U2669" s="40">
        <f t="shared" si="1319"/>
        <v>0</v>
      </c>
      <c r="V2669" s="40">
        <f t="shared" si="1320"/>
        <v>0</v>
      </c>
      <c r="W2669" s="40">
        <f t="shared" si="1321"/>
        <v>0</v>
      </c>
      <c r="X2669" t="str">
        <f t="shared" si="1322"/>
        <v/>
      </c>
      <c r="Y2669" s="40">
        <f t="shared" si="1323"/>
        <v>0</v>
      </c>
      <c r="Z2669" s="40">
        <f t="shared" si="1324"/>
        <v>0</v>
      </c>
      <c r="AA2669" s="40">
        <f t="shared" si="1325"/>
        <v>0</v>
      </c>
      <c r="AB2669" s="40">
        <f t="shared" si="1326"/>
        <v>0</v>
      </c>
      <c r="AC2669" s="40">
        <f t="shared" si="1327"/>
        <v>0</v>
      </c>
      <c r="AD2669" s="39">
        <f t="shared" si="1328"/>
        <v>0</v>
      </c>
      <c r="AE2669" s="39">
        <f t="shared" si="1329"/>
        <v>0</v>
      </c>
      <c r="AF2669" t="str">
        <f t="shared" si="1330"/>
        <v/>
      </c>
      <c r="AG2669" t="str">
        <f t="shared" si="1331"/>
        <v/>
      </c>
      <c r="AH2669" t="str">
        <f t="shared" si="1332"/>
        <v/>
      </c>
      <c r="AJ2669" s="41" t="str">
        <f t="shared" si="1333"/>
        <v/>
      </c>
      <c r="AK2669" s="42" t="str">
        <f t="shared" si="1334"/>
        <v/>
      </c>
      <c r="AL2669" s="41" t="str">
        <f t="shared" si="1335"/>
        <v/>
      </c>
      <c r="AM2669" s="41" t="str">
        <f t="shared" si="1336"/>
        <v/>
      </c>
      <c r="AN2669" s="41" t="str">
        <f t="shared" si="1337"/>
        <v/>
      </c>
      <c r="AO2669" s="42" t="str">
        <f t="shared" si="1338"/>
        <v/>
      </c>
      <c r="AP2669" s="41" t="str">
        <f t="shared" si="1339"/>
        <v/>
      </c>
      <c r="AQ2669" s="41" t="str">
        <f t="shared" si="1340"/>
        <v/>
      </c>
      <c r="AR2669" s="41" t="str">
        <f>IF($AQ2669="","",COUNTIFS(L_ChaveCob,$AQ2669,L_Ausencia,"&gt;"&amp;$W2669)+COUNTIFS($AQ$4:$AQ2669,$AQ2669,$W$4:$W2669,$W2669))</f>
        <v/>
      </c>
      <c r="AS2669" s="42">
        <f t="shared" si="1341"/>
        <v>0</v>
      </c>
      <c r="AT2669" s="42">
        <f t="shared" si="1342"/>
        <v>0</v>
      </c>
      <c r="AU2669" s="42">
        <f t="shared" si="1343"/>
        <v>0</v>
      </c>
    </row>
    <row r="2670" spans="1:47" x14ac:dyDescent="0.2">
      <c r="A2670" s="35"/>
      <c r="B2670" s="36"/>
      <c r="C2670" s="36"/>
      <c r="D2670" s="36"/>
      <c r="E2670" s="37"/>
      <c r="F2670" s="37"/>
      <c r="G2670" s="36"/>
      <c r="H2670" s="36"/>
      <c r="I2670" s="36"/>
      <c r="J2670" s="36"/>
      <c r="K2670" s="37"/>
      <c r="L2670" s="37"/>
      <c r="M2670" s="37"/>
      <c r="N2670" s="38" t="str">
        <f t="shared" si="1312"/>
        <v/>
      </c>
      <c r="O2670" t="str">
        <f t="shared" si="1313"/>
        <v/>
      </c>
      <c r="P2670" t="str">
        <f t="shared" si="1314"/>
        <v/>
      </c>
      <c r="Q2670" t="str">
        <f t="shared" si="1315"/>
        <v/>
      </c>
      <c r="R2670" t="str">
        <f t="shared" si="1316"/>
        <v/>
      </c>
      <c r="S2670" t="str">
        <f t="shared" si="1317"/>
        <v/>
      </c>
      <c r="T2670" s="39" t="str">
        <f t="shared" si="1318"/>
        <v/>
      </c>
      <c r="U2670" s="40">
        <f t="shared" si="1319"/>
        <v>0</v>
      </c>
      <c r="V2670" s="40">
        <f t="shared" si="1320"/>
        <v>0</v>
      </c>
      <c r="W2670" s="40">
        <f t="shared" si="1321"/>
        <v>0</v>
      </c>
      <c r="X2670" t="str">
        <f t="shared" si="1322"/>
        <v/>
      </c>
      <c r="Y2670" s="40">
        <f t="shared" si="1323"/>
        <v>0</v>
      </c>
      <c r="Z2670" s="40">
        <f t="shared" si="1324"/>
        <v>0</v>
      </c>
      <c r="AA2670" s="40">
        <f t="shared" si="1325"/>
        <v>0</v>
      </c>
      <c r="AB2670" s="40">
        <f t="shared" si="1326"/>
        <v>0</v>
      </c>
      <c r="AC2670" s="40">
        <f t="shared" si="1327"/>
        <v>0</v>
      </c>
      <c r="AD2670" s="39">
        <f t="shared" si="1328"/>
        <v>0</v>
      </c>
      <c r="AE2670" s="39">
        <f t="shared" si="1329"/>
        <v>0</v>
      </c>
      <c r="AF2670" t="str">
        <f t="shared" si="1330"/>
        <v/>
      </c>
      <c r="AG2670" t="str">
        <f t="shared" si="1331"/>
        <v/>
      </c>
      <c r="AH2670" t="str">
        <f t="shared" si="1332"/>
        <v/>
      </c>
      <c r="AJ2670" s="41" t="str">
        <f t="shared" si="1333"/>
        <v/>
      </c>
      <c r="AK2670" s="42" t="str">
        <f t="shared" si="1334"/>
        <v/>
      </c>
      <c r="AL2670" s="41" t="str">
        <f t="shared" si="1335"/>
        <v/>
      </c>
      <c r="AM2670" s="41" t="str">
        <f t="shared" si="1336"/>
        <v/>
      </c>
      <c r="AN2670" s="41" t="str">
        <f t="shared" si="1337"/>
        <v/>
      </c>
      <c r="AO2670" s="42" t="str">
        <f t="shared" si="1338"/>
        <v/>
      </c>
      <c r="AP2670" s="41" t="str">
        <f t="shared" si="1339"/>
        <v/>
      </c>
      <c r="AQ2670" s="41" t="str">
        <f t="shared" si="1340"/>
        <v/>
      </c>
      <c r="AR2670" s="41" t="str">
        <f>IF($AQ2670="","",COUNTIFS(L_ChaveCob,$AQ2670,L_Ausencia,"&gt;"&amp;$W2670)+COUNTIFS($AQ$4:$AQ2670,$AQ2670,$W$4:$W2670,$W2670))</f>
        <v/>
      </c>
      <c r="AS2670" s="42">
        <f t="shared" si="1341"/>
        <v>0</v>
      </c>
      <c r="AT2670" s="42">
        <f t="shared" si="1342"/>
        <v>0</v>
      </c>
      <c r="AU2670" s="42">
        <f t="shared" si="1343"/>
        <v>0</v>
      </c>
    </row>
    <row r="2671" spans="1:47" x14ac:dyDescent="0.2">
      <c r="A2671" s="35"/>
      <c r="B2671" s="36"/>
      <c r="C2671" s="36"/>
      <c r="D2671" s="36"/>
      <c r="E2671" s="37"/>
      <c r="F2671" s="37"/>
      <c r="G2671" s="36"/>
      <c r="H2671" s="36"/>
      <c r="I2671" s="36"/>
      <c r="J2671" s="36"/>
      <c r="K2671" s="37"/>
      <c r="L2671" s="37"/>
      <c r="M2671" s="37"/>
      <c r="N2671" s="38" t="str">
        <f t="shared" si="1312"/>
        <v/>
      </c>
      <c r="O2671" t="str">
        <f t="shared" si="1313"/>
        <v/>
      </c>
      <c r="P2671" t="str">
        <f t="shared" si="1314"/>
        <v/>
      </c>
      <c r="Q2671" t="str">
        <f t="shared" si="1315"/>
        <v/>
      </c>
      <c r="R2671" t="str">
        <f t="shared" si="1316"/>
        <v/>
      </c>
      <c r="S2671" t="str">
        <f t="shared" si="1317"/>
        <v/>
      </c>
      <c r="T2671" s="39" t="str">
        <f t="shared" si="1318"/>
        <v/>
      </c>
      <c r="U2671" s="40">
        <f t="shared" si="1319"/>
        <v>0</v>
      </c>
      <c r="V2671" s="40">
        <f t="shared" si="1320"/>
        <v>0</v>
      </c>
      <c r="W2671" s="40">
        <f t="shared" si="1321"/>
        <v>0</v>
      </c>
      <c r="X2671" t="str">
        <f t="shared" si="1322"/>
        <v/>
      </c>
      <c r="Y2671" s="40">
        <f t="shared" si="1323"/>
        <v>0</v>
      </c>
      <c r="Z2671" s="40">
        <f t="shared" si="1324"/>
        <v>0</v>
      </c>
      <c r="AA2671" s="40">
        <f t="shared" si="1325"/>
        <v>0</v>
      </c>
      <c r="AB2671" s="40">
        <f t="shared" si="1326"/>
        <v>0</v>
      </c>
      <c r="AC2671" s="40">
        <f t="shared" si="1327"/>
        <v>0</v>
      </c>
      <c r="AD2671" s="39">
        <f t="shared" si="1328"/>
        <v>0</v>
      </c>
      <c r="AE2671" s="39">
        <f t="shared" si="1329"/>
        <v>0</v>
      </c>
      <c r="AF2671" t="str">
        <f t="shared" si="1330"/>
        <v/>
      </c>
      <c r="AG2671" t="str">
        <f t="shared" si="1331"/>
        <v/>
      </c>
      <c r="AH2671" t="str">
        <f t="shared" si="1332"/>
        <v/>
      </c>
      <c r="AJ2671" s="41" t="str">
        <f t="shared" si="1333"/>
        <v/>
      </c>
      <c r="AK2671" s="42" t="str">
        <f t="shared" si="1334"/>
        <v/>
      </c>
      <c r="AL2671" s="41" t="str">
        <f t="shared" si="1335"/>
        <v/>
      </c>
      <c r="AM2671" s="41" t="str">
        <f t="shared" si="1336"/>
        <v/>
      </c>
      <c r="AN2671" s="41" t="str">
        <f t="shared" si="1337"/>
        <v/>
      </c>
      <c r="AO2671" s="42" t="str">
        <f t="shared" si="1338"/>
        <v/>
      </c>
      <c r="AP2671" s="41" t="str">
        <f t="shared" si="1339"/>
        <v/>
      </c>
      <c r="AQ2671" s="41" t="str">
        <f t="shared" si="1340"/>
        <v/>
      </c>
      <c r="AR2671" s="41" t="str">
        <f>IF($AQ2671="","",COUNTIFS(L_ChaveCob,$AQ2671,L_Ausencia,"&gt;"&amp;$W2671)+COUNTIFS($AQ$4:$AQ2671,$AQ2671,$W$4:$W2671,$W2671))</f>
        <v/>
      </c>
      <c r="AS2671" s="42">
        <f t="shared" si="1341"/>
        <v>0</v>
      </c>
      <c r="AT2671" s="42">
        <f t="shared" si="1342"/>
        <v>0</v>
      </c>
      <c r="AU2671" s="42">
        <f t="shared" si="1343"/>
        <v>0</v>
      </c>
    </row>
    <row r="2672" spans="1:47" x14ac:dyDescent="0.2">
      <c r="A2672" s="35"/>
      <c r="B2672" s="36"/>
      <c r="C2672" s="36"/>
      <c r="D2672" s="36"/>
      <c r="E2672" s="37"/>
      <c r="F2672" s="37"/>
      <c r="G2672" s="36"/>
      <c r="H2672" s="36"/>
      <c r="I2672" s="36"/>
      <c r="J2672" s="36"/>
      <c r="K2672" s="37"/>
      <c r="L2672" s="37"/>
      <c r="M2672" s="37"/>
      <c r="N2672" s="38" t="str">
        <f t="shared" si="1312"/>
        <v/>
      </c>
      <c r="O2672" t="str">
        <f t="shared" si="1313"/>
        <v/>
      </c>
      <c r="P2672" t="str">
        <f t="shared" si="1314"/>
        <v/>
      </c>
      <c r="Q2672" t="str">
        <f t="shared" si="1315"/>
        <v/>
      </c>
      <c r="R2672" t="str">
        <f t="shared" si="1316"/>
        <v/>
      </c>
      <c r="S2672" t="str">
        <f t="shared" si="1317"/>
        <v/>
      </c>
      <c r="T2672" s="39" t="str">
        <f t="shared" si="1318"/>
        <v/>
      </c>
      <c r="U2672" s="40">
        <f t="shared" si="1319"/>
        <v>0</v>
      </c>
      <c r="V2672" s="40">
        <f t="shared" si="1320"/>
        <v>0</v>
      </c>
      <c r="W2672" s="40">
        <f t="shared" si="1321"/>
        <v>0</v>
      </c>
      <c r="X2672" t="str">
        <f t="shared" si="1322"/>
        <v/>
      </c>
      <c r="Y2672" s="40">
        <f t="shared" si="1323"/>
        <v>0</v>
      </c>
      <c r="Z2672" s="40">
        <f t="shared" si="1324"/>
        <v>0</v>
      </c>
      <c r="AA2672" s="40">
        <f t="shared" si="1325"/>
        <v>0</v>
      </c>
      <c r="AB2672" s="40">
        <f t="shared" si="1326"/>
        <v>0</v>
      </c>
      <c r="AC2672" s="40">
        <f t="shared" si="1327"/>
        <v>0</v>
      </c>
      <c r="AD2672" s="39">
        <f t="shared" si="1328"/>
        <v>0</v>
      </c>
      <c r="AE2672" s="39">
        <f t="shared" si="1329"/>
        <v>0</v>
      </c>
      <c r="AF2672" t="str">
        <f t="shared" si="1330"/>
        <v/>
      </c>
      <c r="AG2672" t="str">
        <f t="shared" si="1331"/>
        <v/>
      </c>
      <c r="AH2672" t="str">
        <f t="shared" si="1332"/>
        <v/>
      </c>
      <c r="AJ2672" s="41" t="str">
        <f t="shared" si="1333"/>
        <v/>
      </c>
      <c r="AK2672" s="42" t="str">
        <f t="shared" si="1334"/>
        <v/>
      </c>
      <c r="AL2672" s="41" t="str">
        <f t="shared" si="1335"/>
        <v/>
      </c>
      <c r="AM2672" s="41" t="str">
        <f t="shared" si="1336"/>
        <v/>
      </c>
      <c r="AN2672" s="41" t="str">
        <f t="shared" si="1337"/>
        <v/>
      </c>
      <c r="AO2672" s="42" t="str">
        <f t="shared" si="1338"/>
        <v/>
      </c>
      <c r="AP2672" s="41" t="str">
        <f t="shared" si="1339"/>
        <v/>
      </c>
      <c r="AQ2672" s="41" t="str">
        <f t="shared" si="1340"/>
        <v/>
      </c>
      <c r="AR2672" s="41" t="str">
        <f>IF($AQ2672="","",COUNTIFS(L_ChaveCob,$AQ2672,L_Ausencia,"&gt;"&amp;$W2672)+COUNTIFS($AQ$4:$AQ2672,$AQ2672,$W$4:$W2672,$W2672))</f>
        <v/>
      </c>
      <c r="AS2672" s="42">
        <f t="shared" si="1341"/>
        <v>0</v>
      </c>
      <c r="AT2672" s="42">
        <f t="shared" si="1342"/>
        <v>0</v>
      </c>
      <c r="AU2672" s="42">
        <f t="shared" si="1343"/>
        <v>0</v>
      </c>
    </row>
    <row r="2673" spans="1:47" x14ac:dyDescent="0.2">
      <c r="A2673" s="35"/>
      <c r="B2673" s="36"/>
      <c r="C2673" s="36"/>
      <c r="D2673" s="36"/>
      <c r="E2673" s="37"/>
      <c r="F2673" s="37"/>
      <c r="G2673" s="36"/>
      <c r="H2673" s="36"/>
      <c r="I2673" s="36"/>
      <c r="J2673" s="36"/>
      <c r="K2673" s="37"/>
      <c r="L2673" s="37"/>
      <c r="M2673" s="37"/>
      <c r="N2673" s="38" t="str">
        <f t="shared" si="1312"/>
        <v/>
      </c>
      <c r="O2673" t="str">
        <f t="shared" si="1313"/>
        <v/>
      </c>
      <c r="P2673" t="str">
        <f t="shared" si="1314"/>
        <v/>
      </c>
      <c r="Q2673" t="str">
        <f t="shared" si="1315"/>
        <v/>
      </c>
      <c r="R2673" t="str">
        <f t="shared" si="1316"/>
        <v/>
      </c>
      <c r="S2673" t="str">
        <f t="shared" si="1317"/>
        <v/>
      </c>
      <c r="T2673" s="39" t="str">
        <f t="shared" si="1318"/>
        <v/>
      </c>
      <c r="U2673" s="40">
        <f t="shared" si="1319"/>
        <v>0</v>
      </c>
      <c r="V2673" s="40">
        <f t="shared" si="1320"/>
        <v>0</v>
      </c>
      <c r="W2673" s="40">
        <f t="shared" si="1321"/>
        <v>0</v>
      </c>
      <c r="X2673" t="str">
        <f t="shared" si="1322"/>
        <v/>
      </c>
      <c r="Y2673" s="40">
        <f t="shared" si="1323"/>
        <v>0</v>
      </c>
      <c r="Z2673" s="40">
        <f t="shared" si="1324"/>
        <v>0</v>
      </c>
      <c r="AA2673" s="40">
        <f t="shared" si="1325"/>
        <v>0</v>
      </c>
      <c r="AB2673" s="40">
        <f t="shared" si="1326"/>
        <v>0</v>
      </c>
      <c r="AC2673" s="40">
        <f t="shared" si="1327"/>
        <v>0</v>
      </c>
      <c r="AD2673" s="39">
        <f t="shared" si="1328"/>
        <v>0</v>
      </c>
      <c r="AE2673" s="39">
        <f t="shared" si="1329"/>
        <v>0</v>
      </c>
      <c r="AF2673" t="str">
        <f t="shared" si="1330"/>
        <v/>
      </c>
      <c r="AG2673" t="str">
        <f t="shared" si="1331"/>
        <v/>
      </c>
      <c r="AH2673" t="str">
        <f t="shared" si="1332"/>
        <v/>
      </c>
      <c r="AJ2673" s="41" t="str">
        <f t="shared" si="1333"/>
        <v/>
      </c>
      <c r="AK2673" s="42" t="str">
        <f t="shared" si="1334"/>
        <v/>
      </c>
      <c r="AL2673" s="41" t="str">
        <f t="shared" si="1335"/>
        <v/>
      </c>
      <c r="AM2673" s="41" t="str">
        <f t="shared" si="1336"/>
        <v/>
      </c>
      <c r="AN2673" s="41" t="str">
        <f t="shared" si="1337"/>
        <v/>
      </c>
      <c r="AO2673" s="42" t="str">
        <f t="shared" si="1338"/>
        <v/>
      </c>
      <c r="AP2673" s="41" t="str">
        <f t="shared" si="1339"/>
        <v/>
      </c>
      <c r="AQ2673" s="41" t="str">
        <f t="shared" si="1340"/>
        <v/>
      </c>
      <c r="AR2673" s="41" t="str">
        <f>IF($AQ2673="","",COUNTIFS(L_ChaveCob,$AQ2673,L_Ausencia,"&gt;"&amp;$W2673)+COUNTIFS($AQ$4:$AQ2673,$AQ2673,$W$4:$W2673,$W2673))</f>
        <v/>
      </c>
      <c r="AS2673" s="42">
        <f t="shared" si="1341"/>
        <v>0</v>
      </c>
      <c r="AT2673" s="42">
        <f t="shared" si="1342"/>
        <v>0</v>
      </c>
      <c r="AU2673" s="42">
        <f t="shared" si="1343"/>
        <v>0</v>
      </c>
    </row>
    <row r="2674" spans="1:47" x14ac:dyDescent="0.2">
      <c r="A2674" s="35"/>
      <c r="B2674" s="36"/>
      <c r="C2674" s="36"/>
      <c r="D2674" s="36"/>
      <c r="E2674" s="37"/>
      <c r="F2674" s="37"/>
      <c r="G2674" s="36"/>
      <c r="H2674" s="36"/>
      <c r="I2674" s="36"/>
      <c r="J2674" s="36"/>
      <c r="K2674" s="37"/>
      <c r="L2674" s="37"/>
      <c r="M2674" s="37"/>
      <c r="N2674" s="38" t="str">
        <f t="shared" si="1312"/>
        <v/>
      </c>
      <c r="O2674" t="str">
        <f t="shared" si="1313"/>
        <v/>
      </c>
      <c r="P2674" t="str">
        <f t="shared" si="1314"/>
        <v/>
      </c>
      <c r="Q2674" t="str">
        <f t="shared" si="1315"/>
        <v/>
      </c>
      <c r="R2674" t="str">
        <f t="shared" si="1316"/>
        <v/>
      </c>
      <c r="S2674" t="str">
        <f t="shared" si="1317"/>
        <v/>
      </c>
      <c r="T2674" s="39" t="str">
        <f t="shared" si="1318"/>
        <v/>
      </c>
      <c r="U2674" s="40">
        <f t="shared" si="1319"/>
        <v>0</v>
      </c>
      <c r="V2674" s="40">
        <f t="shared" si="1320"/>
        <v>0</v>
      </c>
      <c r="W2674" s="40">
        <f t="shared" si="1321"/>
        <v>0</v>
      </c>
      <c r="X2674" t="str">
        <f t="shared" si="1322"/>
        <v/>
      </c>
      <c r="Y2674" s="40">
        <f t="shared" si="1323"/>
        <v>0</v>
      </c>
      <c r="Z2674" s="40">
        <f t="shared" si="1324"/>
        <v>0</v>
      </c>
      <c r="AA2674" s="40">
        <f t="shared" si="1325"/>
        <v>0</v>
      </c>
      <c r="AB2674" s="40">
        <f t="shared" si="1326"/>
        <v>0</v>
      </c>
      <c r="AC2674" s="40">
        <f t="shared" si="1327"/>
        <v>0</v>
      </c>
      <c r="AD2674" s="39">
        <f t="shared" si="1328"/>
        <v>0</v>
      </c>
      <c r="AE2674" s="39">
        <f t="shared" si="1329"/>
        <v>0</v>
      </c>
      <c r="AF2674" t="str">
        <f t="shared" si="1330"/>
        <v/>
      </c>
      <c r="AG2674" t="str">
        <f t="shared" si="1331"/>
        <v/>
      </c>
      <c r="AH2674" t="str">
        <f t="shared" si="1332"/>
        <v/>
      </c>
      <c r="AJ2674" s="41" t="str">
        <f t="shared" si="1333"/>
        <v/>
      </c>
      <c r="AK2674" s="42" t="str">
        <f t="shared" si="1334"/>
        <v/>
      </c>
      <c r="AL2674" s="41" t="str">
        <f t="shared" si="1335"/>
        <v/>
      </c>
      <c r="AM2674" s="41" t="str">
        <f t="shared" si="1336"/>
        <v/>
      </c>
      <c r="AN2674" s="41" t="str">
        <f t="shared" si="1337"/>
        <v/>
      </c>
      <c r="AO2674" s="42" t="str">
        <f t="shared" si="1338"/>
        <v/>
      </c>
      <c r="AP2674" s="41" t="str">
        <f t="shared" si="1339"/>
        <v/>
      </c>
      <c r="AQ2674" s="41" t="str">
        <f t="shared" si="1340"/>
        <v/>
      </c>
      <c r="AR2674" s="41" t="str">
        <f>IF($AQ2674="","",COUNTIFS(L_ChaveCob,$AQ2674,L_Ausencia,"&gt;"&amp;$W2674)+COUNTIFS($AQ$4:$AQ2674,$AQ2674,$W$4:$W2674,$W2674))</f>
        <v/>
      </c>
      <c r="AS2674" s="42">
        <f t="shared" si="1341"/>
        <v>0</v>
      </c>
      <c r="AT2674" s="42">
        <f t="shared" si="1342"/>
        <v>0</v>
      </c>
      <c r="AU2674" s="42">
        <f t="shared" si="1343"/>
        <v>0</v>
      </c>
    </row>
    <row r="2675" spans="1:47" x14ac:dyDescent="0.2">
      <c r="A2675" s="35"/>
      <c r="B2675" s="36"/>
      <c r="C2675" s="36"/>
      <c r="D2675" s="36"/>
      <c r="E2675" s="37"/>
      <c r="F2675" s="37"/>
      <c r="G2675" s="36"/>
      <c r="H2675" s="36"/>
      <c r="I2675" s="36"/>
      <c r="J2675" s="36"/>
      <c r="K2675" s="37"/>
      <c r="L2675" s="37"/>
      <c r="M2675" s="37"/>
      <c r="N2675" s="38" t="str">
        <f t="shared" si="1312"/>
        <v/>
      </c>
      <c r="O2675" t="str">
        <f t="shared" si="1313"/>
        <v/>
      </c>
      <c r="P2675" t="str">
        <f t="shared" si="1314"/>
        <v/>
      </c>
      <c r="Q2675" t="str">
        <f t="shared" si="1315"/>
        <v/>
      </c>
      <c r="R2675" t="str">
        <f t="shared" si="1316"/>
        <v/>
      </c>
      <c r="S2675" t="str">
        <f t="shared" si="1317"/>
        <v/>
      </c>
      <c r="T2675" s="39" t="str">
        <f t="shared" si="1318"/>
        <v/>
      </c>
      <c r="U2675" s="40">
        <f t="shared" si="1319"/>
        <v>0</v>
      </c>
      <c r="V2675" s="40">
        <f t="shared" si="1320"/>
        <v>0</v>
      </c>
      <c r="W2675" s="40">
        <f t="shared" si="1321"/>
        <v>0</v>
      </c>
      <c r="X2675" t="str">
        <f t="shared" si="1322"/>
        <v/>
      </c>
      <c r="Y2675" s="40">
        <f t="shared" si="1323"/>
        <v>0</v>
      </c>
      <c r="Z2675" s="40">
        <f t="shared" si="1324"/>
        <v>0</v>
      </c>
      <c r="AA2675" s="40">
        <f t="shared" si="1325"/>
        <v>0</v>
      </c>
      <c r="AB2675" s="40">
        <f t="shared" si="1326"/>
        <v>0</v>
      </c>
      <c r="AC2675" s="40">
        <f t="shared" si="1327"/>
        <v>0</v>
      </c>
      <c r="AD2675" s="39">
        <f t="shared" si="1328"/>
        <v>0</v>
      </c>
      <c r="AE2675" s="39">
        <f t="shared" si="1329"/>
        <v>0</v>
      </c>
      <c r="AF2675" t="str">
        <f t="shared" si="1330"/>
        <v/>
      </c>
      <c r="AG2675" t="str">
        <f t="shared" si="1331"/>
        <v/>
      </c>
      <c r="AH2675" t="str">
        <f t="shared" si="1332"/>
        <v/>
      </c>
      <c r="AJ2675" s="41" t="str">
        <f t="shared" si="1333"/>
        <v/>
      </c>
      <c r="AK2675" s="42" t="str">
        <f t="shared" si="1334"/>
        <v/>
      </c>
      <c r="AL2675" s="41" t="str">
        <f t="shared" si="1335"/>
        <v/>
      </c>
      <c r="AM2675" s="41" t="str">
        <f t="shared" si="1336"/>
        <v/>
      </c>
      <c r="AN2675" s="41" t="str">
        <f t="shared" si="1337"/>
        <v/>
      </c>
      <c r="AO2675" s="42" t="str">
        <f t="shared" si="1338"/>
        <v/>
      </c>
      <c r="AP2675" s="41" t="str">
        <f t="shared" si="1339"/>
        <v/>
      </c>
      <c r="AQ2675" s="41" t="str">
        <f t="shared" si="1340"/>
        <v/>
      </c>
      <c r="AR2675" s="41" t="str">
        <f>IF($AQ2675="","",COUNTIFS(L_ChaveCob,$AQ2675,L_Ausencia,"&gt;"&amp;$W2675)+COUNTIFS($AQ$4:$AQ2675,$AQ2675,$W$4:$W2675,$W2675))</f>
        <v/>
      </c>
      <c r="AS2675" s="42">
        <f t="shared" si="1341"/>
        <v>0</v>
      </c>
      <c r="AT2675" s="42">
        <f t="shared" si="1342"/>
        <v>0</v>
      </c>
      <c r="AU2675" s="42">
        <f t="shared" si="1343"/>
        <v>0</v>
      </c>
    </row>
    <row r="2676" spans="1:47" x14ac:dyDescent="0.2">
      <c r="A2676" s="35"/>
      <c r="B2676" s="36"/>
      <c r="C2676" s="36"/>
      <c r="D2676" s="36"/>
      <c r="E2676" s="37"/>
      <c r="F2676" s="37"/>
      <c r="G2676" s="36"/>
      <c r="H2676" s="36"/>
      <c r="I2676" s="36"/>
      <c r="J2676" s="36"/>
      <c r="K2676" s="37"/>
      <c r="L2676" s="37"/>
      <c r="M2676" s="37"/>
      <c r="N2676" s="38" t="str">
        <f t="shared" si="1312"/>
        <v/>
      </c>
      <c r="O2676" t="str">
        <f t="shared" si="1313"/>
        <v/>
      </c>
      <c r="P2676" t="str">
        <f t="shared" si="1314"/>
        <v/>
      </c>
      <c r="Q2676" t="str">
        <f t="shared" si="1315"/>
        <v/>
      </c>
      <c r="R2676" t="str">
        <f t="shared" si="1316"/>
        <v/>
      </c>
      <c r="S2676" t="str">
        <f t="shared" si="1317"/>
        <v/>
      </c>
      <c r="T2676" s="39" t="str">
        <f t="shared" si="1318"/>
        <v/>
      </c>
      <c r="U2676" s="40">
        <f t="shared" si="1319"/>
        <v>0</v>
      </c>
      <c r="V2676" s="40">
        <f t="shared" si="1320"/>
        <v>0</v>
      </c>
      <c r="W2676" s="40">
        <f t="shared" si="1321"/>
        <v>0</v>
      </c>
      <c r="X2676" t="str">
        <f t="shared" si="1322"/>
        <v/>
      </c>
      <c r="Y2676" s="40">
        <f t="shared" si="1323"/>
        <v>0</v>
      </c>
      <c r="Z2676" s="40">
        <f t="shared" si="1324"/>
        <v>0</v>
      </c>
      <c r="AA2676" s="40">
        <f t="shared" si="1325"/>
        <v>0</v>
      </c>
      <c r="AB2676" s="40">
        <f t="shared" si="1326"/>
        <v>0</v>
      </c>
      <c r="AC2676" s="40">
        <f t="shared" si="1327"/>
        <v>0</v>
      </c>
      <c r="AD2676" s="39">
        <f t="shared" si="1328"/>
        <v>0</v>
      </c>
      <c r="AE2676" s="39">
        <f t="shared" si="1329"/>
        <v>0</v>
      </c>
      <c r="AF2676" t="str">
        <f t="shared" si="1330"/>
        <v/>
      </c>
      <c r="AG2676" t="str">
        <f t="shared" si="1331"/>
        <v/>
      </c>
      <c r="AH2676" t="str">
        <f t="shared" si="1332"/>
        <v/>
      </c>
      <c r="AJ2676" s="41" t="str">
        <f t="shared" si="1333"/>
        <v/>
      </c>
      <c r="AK2676" s="42" t="str">
        <f t="shared" si="1334"/>
        <v/>
      </c>
      <c r="AL2676" s="41" t="str">
        <f t="shared" si="1335"/>
        <v/>
      </c>
      <c r="AM2676" s="41" t="str">
        <f t="shared" si="1336"/>
        <v/>
      </c>
      <c r="AN2676" s="41" t="str">
        <f t="shared" si="1337"/>
        <v/>
      </c>
      <c r="AO2676" s="42" t="str">
        <f t="shared" si="1338"/>
        <v/>
      </c>
      <c r="AP2676" s="41" t="str">
        <f t="shared" si="1339"/>
        <v/>
      </c>
      <c r="AQ2676" s="41" t="str">
        <f t="shared" si="1340"/>
        <v/>
      </c>
      <c r="AR2676" s="41" t="str">
        <f>IF($AQ2676="","",COUNTIFS(L_ChaveCob,$AQ2676,L_Ausencia,"&gt;"&amp;$W2676)+COUNTIFS($AQ$4:$AQ2676,$AQ2676,$W$4:$W2676,$W2676))</f>
        <v/>
      </c>
      <c r="AS2676" s="42">
        <f t="shared" si="1341"/>
        <v>0</v>
      </c>
      <c r="AT2676" s="42">
        <f t="shared" si="1342"/>
        <v>0</v>
      </c>
      <c r="AU2676" s="42">
        <f t="shared" si="1343"/>
        <v>0</v>
      </c>
    </row>
    <row r="2677" spans="1:47" x14ac:dyDescent="0.2">
      <c r="A2677" s="35"/>
      <c r="B2677" s="36"/>
      <c r="C2677" s="36"/>
      <c r="D2677" s="36"/>
      <c r="E2677" s="37"/>
      <c r="F2677" s="37"/>
      <c r="G2677" s="36"/>
      <c r="H2677" s="36"/>
      <c r="I2677" s="36"/>
      <c r="J2677" s="36"/>
      <c r="K2677" s="37"/>
      <c r="L2677" s="37"/>
      <c r="M2677" s="37"/>
      <c r="N2677" s="38" t="str">
        <f t="shared" si="1312"/>
        <v/>
      </c>
      <c r="O2677" t="str">
        <f t="shared" si="1313"/>
        <v/>
      </c>
      <c r="P2677" t="str">
        <f t="shared" si="1314"/>
        <v/>
      </c>
      <c r="Q2677" t="str">
        <f t="shared" si="1315"/>
        <v/>
      </c>
      <c r="R2677" t="str">
        <f t="shared" si="1316"/>
        <v/>
      </c>
      <c r="S2677" t="str">
        <f t="shared" si="1317"/>
        <v/>
      </c>
      <c r="T2677" s="39" t="str">
        <f t="shared" si="1318"/>
        <v/>
      </c>
      <c r="U2677" s="40">
        <f t="shared" si="1319"/>
        <v>0</v>
      </c>
      <c r="V2677" s="40">
        <f t="shared" si="1320"/>
        <v>0</v>
      </c>
      <c r="W2677" s="40">
        <f t="shared" si="1321"/>
        <v>0</v>
      </c>
      <c r="X2677" t="str">
        <f t="shared" si="1322"/>
        <v/>
      </c>
      <c r="Y2677" s="40">
        <f t="shared" si="1323"/>
        <v>0</v>
      </c>
      <c r="Z2677" s="40">
        <f t="shared" si="1324"/>
        <v>0</v>
      </c>
      <c r="AA2677" s="40">
        <f t="shared" si="1325"/>
        <v>0</v>
      </c>
      <c r="AB2677" s="40">
        <f t="shared" si="1326"/>
        <v>0</v>
      </c>
      <c r="AC2677" s="40">
        <f t="shared" si="1327"/>
        <v>0</v>
      </c>
      <c r="AD2677" s="39">
        <f t="shared" si="1328"/>
        <v>0</v>
      </c>
      <c r="AE2677" s="39">
        <f t="shared" si="1329"/>
        <v>0</v>
      </c>
      <c r="AF2677" t="str">
        <f t="shared" si="1330"/>
        <v/>
      </c>
      <c r="AG2677" t="str">
        <f t="shared" si="1331"/>
        <v/>
      </c>
      <c r="AH2677" t="str">
        <f t="shared" si="1332"/>
        <v/>
      </c>
      <c r="AJ2677" s="41" t="str">
        <f t="shared" si="1333"/>
        <v/>
      </c>
      <c r="AK2677" s="42" t="str">
        <f t="shared" si="1334"/>
        <v/>
      </c>
      <c r="AL2677" s="41" t="str">
        <f t="shared" si="1335"/>
        <v/>
      </c>
      <c r="AM2677" s="41" t="str">
        <f t="shared" si="1336"/>
        <v/>
      </c>
      <c r="AN2677" s="41" t="str">
        <f t="shared" si="1337"/>
        <v/>
      </c>
      <c r="AO2677" s="42" t="str">
        <f t="shared" si="1338"/>
        <v/>
      </c>
      <c r="AP2677" s="41" t="str">
        <f t="shared" si="1339"/>
        <v/>
      </c>
      <c r="AQ2677" s="41" t="str">
        <f t="shared" si="1340"/>
        <v/>
      </c>
      <c r="AR2677" s="41" t="str">
        <f>IF($AQ2677="","",COUNTIFS(L_ChaveCob,$AQ2677,L_Ausencia,"&gt;"&amp;$W2677)+COUNTIFS($AQ$4:$AQ2677,$AQ2677,$W$4:$W2677,$W2677))</f>
        <v/>
      </c>
      <c r="AS2677" s="42">
        <f t="shared" si="1341"/>
        <v>0</v>
      </c>
      <c r="AT2677" s="42">
        <f t="shared" si="1342"/>
        <v>0</v>
      </c>
      <c r="AU2677" s="42">
        <f t="shared" si="1343"/>
        <v>0</v>
      </c>
    </row>
    <row r="2678" spans="1:47" x14ac:dyDescent="0.2">
      <c r="A2678" s="35"/>
      <c r="B2678" s="36"/>
      <c r="C2678" s="36"/>
      <c r="D2678" s="36"/>
      <c r="E2678" s="37"/>
      <c r="F2678" s="37"/>
      <c r="G2678" s="36"/>
      <c r="H2678" s="36"/>
      <c r="I2678" s="36"/>
      <c r="J2678" s="36"/>
      <c r="K2678" s="37"/>
      <c r="L2678" s="37"/>
      <c r="M2678" s="37"/>
      <c r="N2678" s="38" t="str">
        <f t="shared" si="1312"/>
        <v/>
      </c>
      <c r="O2678" t="str">
        <f t="shared" si="1313"/>
        <v/>
      </c>
      <c r="P2678" t="str">
        <f t="shared" si="1314"/>
        <v/>
      </c>
      <c r="Q2678" t="str">
        <f t="shared" si="1315"/>
        <v/>
      </c>
      <c r="R2678" t="str">
        <f t="shared" si="1316"/>
        <v/>
      </c>
      <c r="S2678" t="str">
        <f t="shared" si="1317"/>
        <v/>
      </c>
      <c r="T2678" s="39" t="str">
        <f t="shared" si="1318"/>
        <v/>
      </c>
      <c r="U2678" s="40">
        <f t="shared" si="1319"/>
        <v>0</v>
      </c>
      <c r="V2678" s="40">
        <f t="shared" si="1320"/>
        <v>0</v>
      </c>
      <c r="W2678" s="40">
        <f t="shared" si="1321"/>
        <v>0</v>
      </c>
      <c r="X2678" t="str">
        <f t="shared" si="1322"/>
        <v/>
      </c>
      <c r="Y2678" s="40">
        <f t="shared" si="1323"/>
        <v>0</v>
      </c>
      <c r="Z2678" s="40">
        <f t="shared" si="1324"/>
        <v>0</v>
      </c>
      <c r="AA2678" s="40">
        <f t="shared" si="1325"/>
        <v>0</v>
      </c>
      <c r="AB2678" s="40">
        <f t="shared" si="1326"/>
        <v>0</v>
      </c>
      <c r="AC2678" s="40">
        <f t="shared" si="1327"/>
        <v>0</v>
      </c>
      <c r="AD2678" s="39">
        <f t="shared" si="1328"/>
        <v>0</v>
      </c>
      <c r="AE2678" s="39">
        <f t="shared" si="1329"/>
        <v>0</v>
      </c>
      <c r="AF2678" t="str">
        <f t="shared" si="1330"/>
        <v/>
      </c>
      <c r="AG2678" t="str">
        <f t="shared" si="1331"/>
        <v/>
      </c>
      <c r="AH2678" t="str">
        <f t="shared" si="1332"/>
        <v/>
      </c>
      <c r="AJ2678" s="41" t="str">
        <f t="shared" si="1333"/>
        <v/>
      </c>
      <c r="AK2678" s="42" t="str">
        <f t="shared" si="1334"/>
        <v/>
      </c>
      <c r="AL2678" s="41" t="str">
        <f t="shared" si="1335"/>
        <v/>
      </c>
      <c r="AM2678" s="41" t="str">
        <f t="shared" si="1336"/>
        <v/>
      </c>
      <c r="AN2678" s="41" t="str">
        <f t="shared" si="1337"/>
        <v/>
      </c>
      <c r="AO2678" s="42" t="str">
        <f t="shared" si="1338"/>
        <v/>
      </c>
      <c r="AP2678" s="41" t="str">
        <f t="shared" si="1339"/>
        <v/>
      </c>
      <c r="AQ2678" s="41" t="str">
        <f t="shared" si="1340"/>
        <v/>
      </c>
      <c r="AR2678" s="41" t="str">
        <f>IF($AQ2678="","",COUNTIFS(L_ChaveCob,$AQ2678,L_Ausencia,"&gt;"&amp;$W2678)+COUNTIFS($AQ$4:$AQ2678,$AQ2678,$W$4:$W2678,$W2678))</f>
        <v/>
      </c>
      <c r="AS2678" s="42">
        <f t="shared" si="1341"/>
        <v>0</v>
      </c>
      <c r="AT2678" s="42">
        <f t="shared" si="1342"/>
        <v>0</v>
      </c>
      <c r="AU2678" s="42">
        <f t="shared" si="1343"/>
        <v>0</v>
      </c>
    </row>
    <row r="2679" spans="1:47" x14ac:dyDescent="0.2">
      <c r="A2679" s="35"/>
      <c r="B2679" s="36"/>
      <c r="C2679" s="36"/>
      <c r="D2679" s="36"/>
      <c r="E2679" s="37"/>
      <c r="F2679" s="37"/>
      <c r="G2679" s="36"/>
      <c r="H2679" s="36"/>
      <c r="I2679" s="36"/>
      <c r="J2679" s="36"/>
      <c r="K2679" s="37"/>
      <c r="L2679" s="37"/>
      <c r="M2679" s="37"/>
      <c r="N2679" s="38" t="str">
        <f t="shared" si="1312"/>
        <v/>
      </c>
      <c r="O2679" t="str">
        <f t="shared" si="1313"/>
        <v/>
      </c>
      <c r="P2679" t="str">
        <f t="shared" si="1314"/>
        <v/>
      </c>
      <c r="Q2679" t="str">
        <f t="shared" si="1315"/>
        <v/>
      </c>
      <c r="R2679" t="str">
        <f t="shared" si="1316"/>
        <v/>
      </c>
      <c r="S2679" t="str">
        <f t="shared" si="1317"/>
        <v/>
      </c>
      <c r="T2679" s="39" t="str">
        <f t="shared" si="1318"/>
        <v/>
      </c>
      <c r="U2679" s="40">
        <f t="shared" si="1319"/>
        <v>0</v>
      </c>
      <c r="V2679" s="40">
        <f t="shared" si="1320"/>
        <v>0</v>
      </c>
      <c r="W2679" s="40">
        <f t="shared" si="1321"/>
        <v>0</v>
      </c>
      <c r="X2679" t="str">
        <f t="shared" si="1322"/>
        <v/>
      </c>
      <c r="Y2679" s="40">
        <f t="shared" si="1323"/>
        <v>0</v>
      </c>
      <c r="Z2679" s="40">
        <f t="shared" si="1324"/>
        <v>0</v>
      </c>
      <c r="AA2679" s="40">
        <f t="shared" si="1325"/>
        <v>0</v>
      </c>
      <c r="AB2679" s="40">
        <f t="shared" si="1326"/>
        <v>0</v>
      </c>
      <c r="AC2679" s="40">
        <f t="shared" si="1327"/>
        <v>0</v>
      </c>
      <c r="AD2679" s="39">
        <f t="shared" si="1328"/>
        <v>0</v>
      </c>
      <c r="AE2679" s="39">
        <f t="shared" si="1329"/>
        <v>0</v>
      </c>
      <c r="AF2679" t="str">
        <f t="shared" si="1330"/>
        <v/>
      </c>
      <c r="AG2679" t="str">
        <f t="shared" si="1331"/>
        <v/>
      </c>
      <c r="AH2679" t="str">
        <f t="shared" si="1332"/>
        <v/>
      </c>
      <c r="AJ2679" s="41" t="str">
        <f t="shared" si="1333"/>
        <v/>
      </c>
      <c r="AK2679" s="42" t="str">
        <f t="shared" si="1334"/>
        <v/>
      </c>
      <c r="AL2679" s="41" t="str">
        <f t="shared" si="1335"/>
        <v/>
      </c>
      <c r="AM2679" s="41" t="str">
        <f t="shared" si="1336"/>
        <v/>
      </c>
      <c r="AN2679" s="41" t="str">
        <f t="shared" si="1337"/>
        <v/>
      </c>
      <c r="AO2679" s="42" t="str">
        <f t="shared" si="1338"/>
        <v/>
      </c>
      <c r="AP2679" s="41" t="str">
        <f t="shared" si="1339"/>
        <v/>
      </c>
      <c r="AQ2679" s="41" t="str">
        <f t="shared" si="1340"/>
        <v/>
      </c>
      <c r="AR2679" s="41" t="str">
        <f>IF($AQ2679="","",COUNTIFS(L_ChaveCob,$AQ2679,L_Ausencia,"&gt;"&amp;$W2679)+COUNTIFS($AQ$4:$AQ2679,$AQ2679,$W$4:$W2679,$W2679))</f>
        <v/>
      </c>
      <c r="AS2679" s="42">
        <f t="shared" si="1341"/>
        <v>0</v>
      </c>
      <c r="AT2679" s="42">
        <f t="shared" si="1342"/>
        <v>0</v>
      </c>
      <c r="AU2679" s="42">
        <f t="shared" si="1343"/>
        <v>0</v>
      </c>
    </row>
    <row r="2680" spans="1:47" x14ac:dyDescent="0.2">
      <c r="A2680" s="35"/>
      <c r="B2680" s="36"/>
      <c r="C2680" s="36"/>
      <c r="D2680" s="36"/>
      <c r="E2680" s="37"/>
      <c r="F2680" s="37"/>
      <c r="G2680" s="36"/>
      <c r="H2680" s="36"/>
      <c r="I2680" s="36"/>
      <c r="J2680" s="36"/>
      <c r="K2680" s="37"/>
      <c r="L2680" s="37"/>
      <c r="M2680" s="37"/>
      <c r="N2680" s="38" t="str">
        <f t="shared" si="1312"/>
        <v/>
      </c>
      <c r="O2680" t="str">
        <f t="shared" si="1313"/>
        <v/>
      </c>
      <c r="P2680" t="str">
        <f t="shared" si="1314"/>
        <v/>
      </c>
      <c r="Q2680" t="str">
        <f t="shared" si="1315"/>
        <v/>
      </c>
      <c r="R2680" t="str">
        <f t="shared" si="1316"/>
        <v/>
      </c>
      <c r="S2680" t="str">
        <f t="shared" si="1317"/>
        <v/>
      </c>
      <c r="T2680" s="39" t="str">
        <f t="shared" si="1318"/>
        <v/>
      </c>
      <c r="U2680" s="40">
        <f t="shared" si="1319"/>
        <v>0</v>
      </c>
      <c r="V2680" s="40">
        <f t="shared" si="1320"/>
        <v>0</v>
      </c>
      <c r="W2680" s="40">
        <f t="shared" si="1321"/>
        <v>0</v>
      </c>
      <c r="X2680" t="str">
        <f t="shared" si="1322"/>
        <v/>
      </c>
      <c r="Y2680" s="40">
        <f t="shared" si="1323"/>
        <v>0</v>
      </c>
      <c r="Z2680" s="40">
        <f t="shared" si="1324"/>
        <v>0</v>
      </c>
      <c r="AA2680" s="40">
        <f t="shared" si="1325"/>
        <v>0</v>
      </c>
      <c r="AB2680" s="40">
        <f t="shared" si="1326"/>
        <v>0</v>
      </c>
      <c r="AC2680" s="40">
        <f t="shared" si="1327"/>
        <v>0</v>
      </c>
      <c r="AD2680" s="39">
        <f t="shared" si="1328"/>
        <v>0</v>
      </c>
      <c r="AE2680" s="39">
        <f t="shared" si="1329"/>
        <v>0</v>
      </c>
      <c r="AF2680" t="str">
        <f t="shared" si="1330"/>
        <v/>
      </c>
      <c r="AG2680" t="str">
        <f t="shared" si="1331"/>
        <v/>
      </c>
      <c r="AH2680" t="str">
        <f t="shared" si="1332"/>
        <v/>
      </c>
      <c r="AJ2680" s="41" t="str">
        <f t="shared" si="1333"/>
        <v/>
      </c>
      <c r="AK2680" s="42" t="str">
        <f t="shared" si="1334"/>
        <v/>
      </c>
      <c r="AL2680" s="41" t="str">
        <f t="shared" si="1335"/>
        <v/>
      </c>
      <c r="AM2680" s="41" t="str">
        <f t="shared" si="1336"/>
        <v/>
      </c>
      <c r="AN2680" s="41" t="str">
        <f t="shared" si="1337"/>
        <v/>
      </c>
      <c r="AO2680" s="42" t="str">
        <f t="shared" si="1338"/>
        <v/>
      </c>
      <c r="AP2680" s="41" t="str">
        <f t="shared" si="1339"/>
        <v/>
      </c>
      <c r="AQ2680" s="41" t="str">
        <f t="shared" si="1340"/>
        <v/>
      </c>
      <c r="AR2680" s="41" t="str">
        <f>IF($AQ2680="","",COUNTIFS(L_ChaveCob,$AQ2680,L_Ausencia,"&gt;"&amp;$W2680)+COUNTIFS($AQ$4:$AQ2680,$AQ2680,$W$4:$W2680,$W2680))</f>
        <v/>
      </c>
      <c r="AS2680" s="42">
        <f t="shared" si="1341"/>
        <v>0</v>
      </c>
      <c r="AT2680" s="42">
        <f t="shared" si="1342"/>
        <v>0</v>
      </c>
      <c r="AU2680" s="42">
        <f t="shared" si="1343"/>
        <v>0</v>
      </c>
    </row>
    <row r="2681" spans="1:47" x14ac:dyDescent="0.2">
      <c r="A2681" s="35"/>
      <c r="B2681" s="36"/>
      <c r="C2681" s="36"/>
      <c r="D2681" s="36"/>
      <c r="E2681" s="37"/>
      <c r="F2681" s="37"/>
      <c r="G2681" s="36"/>
      <c r="H2681" s="36"/>
      <c r="I2681" s="36"/>
      <c r="J2681" s="36"/>
      <c r="K2681" s="37"/>
      <c r="L2681" s="37"/>
      <c r="M2681" s="37"/>
      <c r="N2681" s="38" t="str">
        <f t="shared" ref="N2681:N2744" si="1344">IF($A2681="","",DATE(YEAR($A2681),MONTH($A2681),1))</f>
        <v/>
      </c>
      <c r="O2681" t="str">
        <f t="shared" ref="O2681:O2744" si="1345">IF(TRIM($B2681)="","",IFERROR(INDEX(C_RG,MATCH(TRIM($B2681),C_Nome,0)),"?"))</f>
        <v/>
      </c>
      <c r="P2681" t="str">
        <f t="shared" ref="P2681:P2744" si="1346">IF($A2681="","",IF(TRIM($B2681)="",P_EquipePostoVago,IF($AJ2681="","",INDEX(V_Equipe,$AJ2681))))</f>
        <v/>
      </c>
      <c r="Q2681" t="str">
        <f t="shared" ref="Q2681:Q2744" si="1347">IF($A2681="","",IF(TRIM($B2681)="","Posto Vago",IF($AJ2681="","",INDEX(V_Contrato,$AJ2681))))</f>
        <v/>
      </c>
      <c r="R2681" t="str">
        <f t="shared" ref="R2681:R2744" si="1348">IF($A2681="","",IF(TRIM($B2681)="",$H2681,IF($AJ2681="","",INDEX(V_Funcao,$AJ2681))))</f>
        <v/>
      </c>
      <c r="S2681" t="str">
        <f t="shared" ref="S2681:S2744" si="1349">IF($A2681="","",IF($I2681&lt;&gt;"",$I2681,IF(TRIM($B2681)="","ADM",IF($AJ2681="","",INDEX(V_Turno,$AJ2681)))))</f>
        <v/>
      </c>
      <c r="T2681" s="39" t="str">
        <f t="shared" ref="T2681:T2744" si="1350">IF(OR($A2681="",$R2681=""),"",IFERROR(INDEX(F_Valor,MATCH($R2681&amp;"|"&amp;SUMPRODUCT(MAX((F_Funcao=$R2681)*(F_Ini&lt;=$A2681)*F_Ini)),F_Chave,0)),""))</f>
        <v/>
      </c>
      <c r="U2681" s="40">
        <f t="shared" ref="U2681:U2744" si="1351">IF(OR($A2681="",$S2681=""),0,IFERROR(INDEX(T_Horas,MATCH($S2681,T_Turno,0),WEEKDAY($A2681,2)),0))</f>
        <v>0</v>
      </c>
      <c r="V2681" s="40">
        <f t="shared" ref="V2681:V2744" si="1352">IF($A2681="",0,MAX(IF($F2681&lt;&gt;"",N($F2681),IF($AN2681="Sim",IF($AK2681&lt;&gt;"",$AK2681,$U2681),$U2681-$W2681))-IF($J2681="Situação Atípica - Presente",N($K2681),0),0))</f>
        <v>0</v>
      </c>
      <c r="W2681" s="40">
        <f t="shared" ref="W2681:W2744" si="1353">IF($A2681="",0,IF($E2681&lt;&gt;"",N($E2681),IF($AL2681="Dia inteiro",$U2681,IF($AL2681="Pelo ponto",IF($AK2681="",$U2681,MAX($U2681-$AK2681,0)),IF(AND($AL2681="Leve atraso",$AO2681&lt;&gt;""),IF(AND($AO2681&gt;P_LeveMin,$AO2681&lt;=P_LeveMax),$AO2681,0),0)))))</f>
        <v>0</v>
      </c>
      <c r="X2681" t="str">
        <f t="shared" ref="X2681:X2744" si="1354">IF($A2681="","",IF(OR($Q2681="Ferista",$Q2681=""),"Não",IF(AND($AL2681="Leve atraso",$W2681&gt;0,$A2681&gt;=P_InicioRegras),"Sim",IF(OR($J2681&lt;&gt;"",$K2681&lt;&gt;"",$L2681&lt;&gt;""),"Não",$AM2681))))</f>
        <v/>
      </c>
      <c r="Y2681" s="40">
        <f t="shared" ref="Y2681:Y2744" si="1355">IF($A2681="",0,IF($Q2681="Ferista",0,IF($X2681="Sim",$W2681,0)+N($K2681)))</f>
        <v>0</v>
      </c>
      <c r="Z2681" s="40">
        <f t="shared" ref="Z2681:Z2744" si="1356">IF($X2681="Sim",$AT2681,0)</f>
        <v>0</v>
      </c>
      <c r="AA2681" s="40">
        <f t="shared" ref="AA2681:AA2744" si="1357">IF($AP2681="",0,MIN(MAX($Y2681-$Z2681,0),SUMIFS(CP_Horas,CP_ChaveFalta,$AP2681,CP_Aprov,"Sim")))</f>
        <v>0</v>
      </c>
      <c r="AB2681" s="40">
        <f t="shared" ref="AB2681:AB2744" si="1358">IF($A2681="",0,MIN(MAX($Y2681-$Z2681-$AA2681,0),N($M2681)))</f>
        <v>0</v>
      </c>
      <c r="AC2681" s="40">
        <f t="shared" ref="AC2681:AC2744" si="1359">IF($A2681="",0,MAX($Y2681-$Z2681-$AA2681-$AB2681,0))</f>
        <v>0</v>
      </c>
      <c r="AD2681" s="39">
        <f t="shared" ref="AD2681:AD2744" si="1360">IF(OR($AC2681=0,$T2681=""),0,$AC2681*24*$T2681)</f>
        <v>0</v>
      </c>
      <c r="AE2681" s="39">
        <f t="shared" ref="AE2681:AE2744" si="1361">IF(OR($A2681="",$T2681=""),0,(IF($AF2681="Justificada",$W2681,0)+N($L2681))*24*$T2681)</f>
        <v>0</v>
      </c>
      <c r="AF2681" t="str">
        <f t="shared" ref="AF2681:AF2744" si="1362">IF($A2681="","",IF($J2681&lt;&gt;"","Situação atípica",IF(AND($AL2681="Leve atraso",$W2681&gt;0),"Leve atraso",IFERROR(INDEX(S_Cat,MATCH($C2681,S_Status,0)),"Outros"))))</f>
        <v/>
      </c>
      <c r="AG2681" t="str">
        <f t="shared" ref="AG2681:AG2744" si="1363">IF($A2681="","",TRIM(IF($Z2681&gt;0,"Ferista cobriu "&amp;TEXT($Z2681,"[h]:mm")&amp;"h. ","")&amp;IF($AA2681&gt;0,"Compensado "&amp;TEXT($AA2681,"[h]:mm")&amp;"h por "&amp;IFERROR(INDEX(CP_Quem,MATCH($AP2681,CP_ChaveFalta,0)),"?")&amp;". ","")&amp;IF($AU2681&gt;0,"Compensação aguardando aprovação ("&amp;TEXT($AU2681,"[h]:mm")&amp;"h). ","")&amp;IF($AB2681&gt;0,"Perdoado por acordo "&amp;TEXT($AB2681,"[h]:mm")&amp;"h. ","")&amp;IF(AND($AP2681&lt;&gt;"",COUNTIF(CP_ChaveQuem,$AP2681)&gt;0),"Horas usadas p/ compensar falta de "&amp;INDEX(CP_Falta,MATCH($AP2681,CP_ChaveQuem,0))&amp;" de "&amp;TEXT(INDEX(CP_DataFalta,MATCH($AP2681,CP_ChaveQuem,0)),"dd/mm")&amp;". ","")&amp;IF(AND($Q2681="Ferista",SUMIFS(L_Ferista,L_Data,$A2681,L_Equipe,$P2681)&gt;0),"Como ferista, cobriu "&amp;TEXT(SUMIFS(L_Ferista,L_Data,$A2681,L_Equipe,$P2681),"[h]:mm")&amp;"h de faltas da equipe. ","")&amp;IF($AC2681&gt;0,"DESCONTA "&amp;TEXT($AC2681,"[h]:mm")&amp;"h ("&amp;$AF2681&amp;").","")))</f>
        <v/>
      </c>
      <c r="AH2681" t="str">
        <f t="shared" ref="AH2681:AH2744" si="1364">IF($A2681="","",IF($O2681="?","CADASTRO: funcionário não está no Cadastro",IF(AND($O2681&lt;&gt;"",$AJ2681=""),"CADASTRO: sem vigência (função/turno) nesta data",IF(AND($AP2681&lt;&gt;"",COUNTIF(L_ChavePD,$AP2681)&gt;1),"DUPLICADO: mesma pessoa 2x no dia",IF($A2681&lt;P_InicioRegras,"",IF(AND($C2681="Horas Compensadas",COUNTIF(CP_ChaveQuem,$AP2681)=0),"VINCULAR: registrar na aba Compensações de quem é a falta",IF($AU2681&gt;0,"APROVAR: compensação pendente na aba Compensações",IF(AND($AQ2681&lt;&gt;"",$AS2681&gt;0,$AT2681&lt;$W2681,$AC2681&gt;0),"FERISTA: horas do ferista não cobriram toda a falta",IF(AND($AL2681="Pelo ponto",$AK2681="",$E2681="",$X2681="Sim"),"PONTO: sem ponto nem horas manuais — descontando jornada cheia",IF(AND($AL2681="Leve atraso",$E2681="",N($AO2681)&gt;P_LeveMax),"CLASSIFICAR: ponto mostra atraso &gt; 30 min — trocar o Status",IF($AF2681="Leve atraso","AJUSTAR STATUS: atraso lançado como Horas Trabalhadas",IF(AND(N($K2681)&gt;0,$G2681=""),"OBSERVAÇÃO: desconto extra sem observação",IF(AND($J2681&lt;&gt;"",N($K2681)+N($L2681)&gt;$U2681),"CONFERIR: horas manuais maiores que a jornada","")))))))))))))</f>
        <v/>
      </c>
      <c r="AJ2681" s="41" t="str">
        <f t="shared" ref="AJ2681:AJ2744" si="1365">IF(OR($A2681="",$O2681="",$O2681="?"),"",IFERROR(MATCH($O2681&amp;"|"&amp;SUMPRODUCT(MAX((V_RG=$O2681)*(V_Ini&lt;=$A2681)*V_Ini)),V_Chave,0),""))</f>
        <v/>
      </c>
      <c r="AK2681" s="42" t="str">
        <f t="shared" ref="AK2681:AK2744" si="1366">IF(ISNUMBER(SEARCH(" = ",$D2681)),IFERROR(TIMEVALUE(TRIM(RIGHT($D2681,5))),""),"")</f>
        <v/>
      </c>
      <c r="AL2681" s="41" t="str">
        <f t="shared" ref="AL2681:AL2744" si="1367">IF($C2681="","",IFERROR(INDEX(S_Modo,MATCH($C2681,S_Status,0)),"Não"))</f>
        <v/>
      </c>
      <c r="AM2681" s="41" t="str">
        <f t="shared" ref="AM2681:AM2744" si="1368">IF($C2681="","",IFERROR(INDEX(S_Conta,MATCH($C2681,S_Status,0)),"Não"))</f>
        <v/>
      </c>
      <c r="AN2681" s="41" t="str">
        <f t="shared" ref="AN2681:AN2744" si="1369">IF($C2681="","",IFERROR(INDEX(S_Trab,MATCH($C2681,S_Status,0)),"Não"))</f>
        <v/>
      </c>
      <c r="AO2681" s="42" t="str">
        <f t="shared" ref="AO2681:AO2744" si="1370">IF(OR($A2681="",$AK2681=""),"",$U2681-$AK2681-IF($J2681&lt;&gt;"Situação Atípica - Presente",N($K2681)+N($L2681),0))</f>
        <v/>
      </c>
      <c r="AP2681" s="41" t="str">
        <f t="shared" ref="AP2681:AP2744" si="1371">IF(OR($A2681="",TRIM($B2681)=""),"",TRIM($B2681)&amp;"|"&amp;$A2681)</f>
        <v/>
      </c>
      <c r="AQ2681" s="41" t="str">
        <f t="shared" ref="AQ2681:AQ2744" si="1372">IF(AND(P_CoberturaAuto="Sim",$A2681&lt;&gt;"",$A2681&gt;=P_InicioRegras,$Q2681="Normal / Fixo",$R2681&lt;&gt;"",ISERROR(SEARCH("ENCARREGADO",$R2681)),$AM2681="Sim",$W2681&gt;0),$A2681&amp;"|"&amp;$P2681,"")</f>
        <v/>
      </c>
      <c r="AR2681" s="41" t="str">
        <f>IF($AQ2681="","",COUNTIFS(L_ChaveCob,$AQ2681,L_Ausencia,"&gt;"&amp;$W2681)+COUNTIFS($AQ$4:$AQ2681,$AQ2681,$W$4:$W2681,$W2681))</f>
        <v/>
      </c>
      <c r="AS2681" s="42">
        <f t="shared" ref="AS2681:AS2744" si="1373">IF($AQ2681="",0,SUMIFS(L_Trab,L_Data,$A2681,L_Equipe,$P2681,L_Contrato,"Ferista",L_Status,"&lt;&gt;Remanejamento"))</f>
        <v>0</v>
      </c>
      <c r="AT2681" s="42">
        <f t="shared" ref="AT2681:AT2744" si="1374">IF(OR($AQ2681="",$AS2681=0),0,MAX(MIN($W2681,$AS2681-SUMIFS(L_Ausencia,L_ChaveCob,$AQ2681,L_OrdemCob,"&lt;"&amp;$AR2681)),0))</f>
        <v>0</v>
      </c>
      <c r="AU2681" s="42">
        <f t="shared" ref="AU2681:AU2744" si="1375">IF($AP2681="",0,SUMIFS(CP_Horas,CP_ChaveFalta,$AP2681,CP_Aprov,"&lt;&gt;Sim"))</f>
        <v>0</v>
      </c>
    </row>
    <row r="2682" spans="1:47" x14ac:dyDescent="0.2">
      <c r="A2682" s="35"/>
      <c r="B2682" s="36"/>
      <c r="C2682" s="36"/>
      <c r="D2682" s="36"/>
      <c r="E2682" s="37"/>
      <c r="F2682" s="37"/>
      <c r="G2682" s="36"/>
      <c r="H2682" s="36"/>
      <c r="I2682" s="36"/>
      <c r="J2682" s="36"/>
      <c r="K2682" s="37"/>
      <c r="L2682" s="37"/>
      <c r="M2682" s="37"/>
      <c r="N2682" s="38" t="str">
        <f t="shared" si="1344"/>
        <v/>
      </c>
      <c r="O2682" t="str">
        <f t="shared" si="1345"/>
        <v/>
      </c>
      <c r="P2682" t="str">
        <f t="shared" si="1346"/>
        <v/>
      </c>
      <c r="Q2682" t="str">
        <f t="shared" si="1347"/>
        <v/>
      </c>
      <c r="R2682" t="str">
        <f t="shared" si="1348"/>
        <v/>
      </c>
      <c r="S2682" t="str">
        <f t="shared" si="1349"/>
        <v/>
      </c>
      <c r="T2682" s="39" t="str">
        <f t="shared" si="1350"/>
        <v/>
      </c>
      <c r="U2682" s="40">
        <f t="shared" si="1351"/>
        <v>0</v>
      </c>
      <c r="V2682" s="40">
        <f t="shared" si="1352"/>
        <v>0</v>
      </c>
      <c r="W2682" s="40">
        <f t="shared" si="1353"/>
        <v>0</v>
      </c>
      <c r="X2682" t="str">
        <f t="shared" si="1354"/>
        <v/>
      </c>
      <c r="Y2682" s="40">
        <f t="shared" si="1355"/>
        <v>0</v>
      </c>
      <c r="Z2682" s="40">
        <f t="shared" si="1356"/>
        <v>0</v>
      </c>
      <c r="AA2682" s="40">
        <f t="shared" si="1357"/>
        <v>0</v>
      </c>
      <c r="AB2682" s="40">
        <f t="shared" si="1358"/>
        <v>0</v>
      </c>
      <c r="AC2682" s="40">
        <f t="shared" si="1359"/>
        <v>0</v>
      </c>
      <c r="AD2682" s="39">
        <f t="shared" si="1360"/>
        <v>0</v>
      </c>
      <c r="AE2682" s="39">
        <f t="shared" si="1361"/>
        <v>0</v>
      </c>
      <c r="AF2682" t="str">
        <f t="shared" si="1362"/>
        <v/>
      </c>
      <c r="AG2682" t="str">
        <f t="shared" si="1363"/>
        <v/>
      </c>
      <c r="AH2682" t="str">
        <f t="shared" si="1364"/>
        <v/>
      </c>
      <c r="AJ2682" s="41" t="str">
        <f t="shared" si="1365"/>
        <v/>
      </c>
      <c r="AK2682" s="42" t="str">
        <f t="shared" si="1366"/>
        <v/>
      </c>
      <c r="AL2682" s="41" t="str">
        <f t="shared" si="1367"/>
        <v/>
      </c>
      <c r="AM2682" s="41" t="str">
        <f t="shared" si="1368"/>
        <v/>
      </c>
      <c r="AN2682" s="41" t="str">
        <f t="shared" si="1369"/>
        <v/>
      </c>
      <c r="AO2682" s="42" t="str">
        <f t="shared" si="1370"/>
        <v/>
      </c>
      <c r="AP2682" s="41" t="str">
        <f t="shared" si="1371"/>
        <v/>
      </c>
      <c r="AQ2682" s="41" t="str">
        <f t="shared" si="1372"/>
        <v/>
      </c>
      <c r="AR2682" s="41" t="str">
        <f>IF($AQ2682="","",COUNTIFS(L_ChaveCob,$AQ2682,L_Ausencia,"&gt;"&amp;$W2682)+COUNTIFS($AQ$4:$AQ2682,$AQ2682,$W$4:$W2682,$W2682))</f>
        <v/>
      </c>
      <c r="AS2682" s="42">
        <f t="shared" si="1373"/>
        <v>0</v>
      </c>
      <c r="AT2682" s="42">
        <f t="shared" si="1374"/>
        <v>0</v>
      </c>
      <c r="AU2682" s="42">
        <f t="shared" si="1375"/>
        <v>0</v>
      </c>
    </row>
    <row r="2683" spans="1:47" x14ac:dyDescent="0.2">
      <c r="A2683" s="35"/>
      <c r="B2683" s="36"/>
      <c r="C2683" s="36"/>
      <c r="D2683" s="36"/>
      <c r="E2683" s="37"/>
      <c r="F2683" s="37"/>
      <c r="G2683" s="36"/>
      <c r="H2683" s="36"/>
      <c r="I2683" s="36"/>
      <c r="J2683" s="36"/>
      <c r="K2683" s="37"/>
      <c r="L2683" s="37"/>
      <c r="M2683" s="37"/>
      <c r="N2683" s="38" t="str">
        <f t="shared" si="1344"/>
        <v/>
      </c>
      <c r="O2683" t="str">
        <f t="shared" si="1345"/>
        <v/>
      </c>
      <c r="P2683" t="str">
        <f t="shared" si="1346"/>
        <v/>
      </c>
      <c r="Q2683" t="str">
        <f t="shared" si="1347"/>
        <v/>
      </c>
      <c r="R2683" t="str">
        <f t="shared" si="1348"/>
        <v/>
      </c>
      <c r="S2683" t="str">
        <f t="shared" si="1349"/>
        <v/>
      </c>
      <c r="T2683" s="39" t="str">
        <f t="shared" si="1350"/>
        <v/>
      </c>
      <c r="U2683" s="40">
        <f t="shared" si="1351"/>
        <v>0</v>
      </c>
      <c r="V2683" s="40">
        <f t="shared" si="1352"/>
        <v>0</v>
      </c>
      <c r="W2683" s="40">
        <f t="shared" si="1353"/>
        <v>0</v>
      </c>
      <c r="X2683" t="str">
        <f t="shared" si="1354"/>
        <v/>
      </c>
      <c r="Y2683" s="40">
        <f t="shared" si="1355"/>
        <v>0</v>
      </c>
      <c r="Z2683" s="40">
        <f t="shared" si="1356"/>
        <v>0</v>
      </c>
      <c r="AA2683" s="40">
        <f t="shared" si="1357"/>
        <v>0</v>
      </c>
      <c r="AB2683" s="40">
        <f t="shared" si="1358"/>
        <v>0</v>
      </c>
      <c r="AC2683" s="40">
        <f t="shared" si="1359"/>
        <v>0</v>
      </c>
      <c r="AD2683" s="39">
        <f t="shared" si="1360"/>
        <v>0</v>
      </c>
      <c r="AE2683" s="39">
        <f t="shared" si="1361"/>
        <v>0</v>
      </c>
      <c r="AF2683" t="str">
        <f t="shared" si="1362"/>
        <v/>
      </c>
      <c r="AG2683" t="str">
        <f t="shared" si="1363"/>
        <v/>
      </c>
      <c r="AH2683" t="str">
        <f t="shared" si="1364"/>
        <v/>
      </c>
      <c r="AJ2683" s="41" t="str">
        <f t="shared" si="1365"/>
        <v/>
      </c>
      <c r="AK2683" s="42" t="str">
        <f t="shared" si="1366"/>
        <v/>
      </c>
      <c r="AL2683" s="41" t="str">
        <f t="shared" si="1367"/>
        <v/>
      </c>
      <c r="AM2683" s="41" t="str">
        <f t="shared" si="1368"/>
        <v/>
      </c>
      <c r="AN2683" s="41" t="str">
        <f t="shared" si="1369"/>
        <v/>
      </c>
      <c r="AO2683" s="42" t="str">
        <f t="shared" si="1370"/>
        <v/>
      </c>
      <c r="AP2683" s="41" t="str">
        <f t="shared" si="1371"/>
        <v/>
      </c>
      <c r="AQ2683" s="41" t="str">
        <f t="shared" si="1372"/>
        <v/>
      </c>
      <c r="AR2683" s="41" t="str">
        <f>IF($AQ2683="","",COUNTIFS(L_ChaveCob,$AQ2683,L_Ausencia,"&gt;"&amp;$W2683)+COUNTIFS($AQ$4:$AQ2683,$AQ2683,$W$4:$W2683,$W2683))</f>
        <v/>
      </c>
      <c r="AS2683" s="42">
        <f t="shared" si="1373"/>
        <v>0</v>
      </c>
      <c r="AT2683" s="42">
        <f t="shared" si="1374"/>
        <v>0</v>
      </c>
      <c r="AU2683" s="42">
        <f t="shared" si="1375"/>
        <v>0</v>
      </c>
    </row>
    <row r="2684" spans="1:47" x14ac:dyDescent="0.2">
      <c r="A2684" s="35"/>
      <c r="B2684" s="36"/>
      <c r="C2684" s="36"/>
      <c r="D2684" s="36"/>
      <c r="E2684" s="37"/>
      <c r="F2684" s="37"/>
      <c r="G2684" s="36"/>
      <c r="H2684" s="36"/>
      <c r="I2684" s="36"/>
      <c r="J2684" s="36"/>
      <c r="K2684" s="37"/>
      <c r="L2684" s="37"/>
      <c r="M2684" s="37"/>
      <c r="N2684" s="38" t="str">
        <f t="shared" si="1344"/>
        <v/>
      </c>
      <c r="O2684" t="str">
        <f t="shared" si="1345"/>
        <v/>
      </c>
      <c r="P2684" t="str">
        <f t="shared" si="1346"/>
        <v/>
      </c>
      <c r="Q2684" t="str">
        <f t="shared" si="1347"/>
        <v/>
      </c>
      <c r="R2684" t="str">
        <f t="shared" si="1348"/>
        <v/>
      </c>
      <c r="S2684" t="str">
        <f t="shared" si="1349"/>
        <v/>
      </c>
      <c r="T2684" s="39" t="str">
        <f t="shared" si="1350"/>
        <v/>
      </c>
      <c r="U2684" s="40">
        <f t="shared" si="1351"/>
        <v>0</v>
      </c>
      <c r="V2684" s="40">
        <f t="shared" si="1352"/>
        <v>0</v>
      </c>
      <c r="W2684" s="40">
        <f t="shared" si="1353"/>
        <v>0</v>
      </c>
      <c r="X2684" t="str">
        <f t="shared" si="1354"/>
        <v/>
      </c>
      <c r="Y2684" s="40">
        <f t="shared" si="1355"/>
        <v>0</v>
      </c>
      <c r="Z2684" s="40">
        <f t="shared" si="1356"/>
        <v>0</v>
      </c>
      <c r="AA2684" s="40">
        <f t="shared" si="1357"/>
        <v>0</v>
      </c>
      <c r="AB2684" s="40">
        <f t="shared" si="1358"/>
        <v>0</v>
      </c>
      <c r="AC2684" s="40">
        <f t="shared" si="1359"/>
        <v>0</v>
      </c>
      <c r="AD2684" s="39">
        <f t="shared" si="1360"/>
        <v>0</v>
      </c>
      <c r="AE2684" s="39">
        <f t="shared" si="1361"/>
        <v>0</v>
      </c>
      <c r="AF2684" t="str">
        <f t="shared" si="1362"/>
        <v/>
      </c>
      <c r="AG2684" t="str">
        <f t="shared" si="1363"/>
        <v/>
      </c>
      <c r="AH2684" t="str">
        <f t="shared" si="1364"/>
        <v/>
      </c>
      <c r="AJ2684" s="41" t="str">
        <f t="shared" si="1365"/>
        <v/>
      </c>
      <c r="AK2684" s="42" t="str">
        <f t="shared" si="1366"/>
        <v/>
      </c>
      <c r="AL2684" s="41" t="str">
        <f t="shared" si="1367"/>
        <v/>
      </c>
      <c r="AM2684" s="41" t="str">
        <f t="shared" si="1368"/>
        <v/>
      </c>
      <c r="AN2684" s="41" t="str">
        <f t="shared" si="1369"/>
        <v/>
      </c>
      <c r="AO2684" s="42" t="str">
        <f t="shared" si="1370"/>
        <v/>
      </c>
      <c r="AP2684" s="41" t="str">
        <f t="shared" si="1371"/>
        <v/>
      </c>
      <c r="AQ2684" s="41" t="str">
        <f t="shared" si="1372"/>
        <v/>
      </c>
      <c r="AR2684" s="41" t="str">
        <f>IF($AQ2684="","",COUNTIFS(L_ChaveCob,$AQ2684,L_Ausencia,"&gt;"&amp;$W2684)+COUNTIFS($AQ$4:$AQ2684,$AQ2684,$W$4:$W2684,$W2684))</f>
        <v/>
      </c>
      <c r="AS2684" s="42">
        <f t="shared" si="1373"/>
        <v>0</v>
      </c>
      <c r="AT2684" s="42">
        <f t="shared" si="1374"/>
        <v>0</v>
      </c>
      <c r="AU2684" s="42">
        <f t="shared" si="1375"/>
        <v>0</v>
      </c>
    </row>
    <row r="2685" spans="1:47" x14ac:dyDescent="0.2">
      <c r="A2685" s="35"/>
      <c r="B2685" s="36"/>
      <c r="C2685" s="36"/>
      <c r="D2685" s="36"/>
      <c r="E2685" s="37"/>
      <c r="F2685" s="37"/>
      <c r="G2685" s="36"/>
      <c r="H2685" s="36"/>
      <c r="I2685" s="36"/>
      <c r="J2685" s="36"/>
      <c r="K2685" s="37"/>
      <c r="L2685" s="37"/>
      <c r="M2685" s="37"/>
      <c r="N2685" s="38" t="str">
        <f t="shared" si="1344"/>
        <v/>
      </c>
      <c r="O2685" t="str">
        <f t="shared" si="1345"/>
        <v/>
      </c>
      <c r="P2685" t="str">
        <f t="shared" si="1346"/>
        <v/>
      </c>
      <c r="Q2685" t="str">
        <f t="shared" si="1347"/>
        <v/>
      </c>
      <c r="R2685" t="str">
        <f t="shared" si="1348"/>
        <v/>
      </c>
      <c r="S2685" t="str">
        <f t="shared" si="1349"/>
        <v/>
      </c>
      <c r="T2685" s="39" t="str">
        <f t="shared" si="1350"/>
        <v/>
      </c>
      <c r="U2685" s="40">
        <f t="shared" si="1351"/>
        <v>0</v>
      </c>
      <c r="V2685" s="40">
        <f t="shared" si="1352"/>
        <v>0</v>
      </c>
      <c r="W2685" s="40">
        <f t="shared" si="1353"/>
        <v>0</v>
      </c>
      <c r="X2685" t="str">
        <f t="shared" si="1354"/>
        <v/>
      </c>
      <c r="Y2685" s="40">
        <f t="shared" si="1355"/>
        <v>0</v>
      </c>
      <c r="Z2685" s="40">
        <f t="shared" si="1356"/>
        <v>0</v>
      </c>
      <c r="AA2685" s="40">
        <f t="shared" si="1357"/>
        <v>0</v>
      </c>
      <c r="AB2685" s="40">
        <f t="shared" si="1358"/>
        <v>0</v>
      </c>
      <c r="AC2685" s="40">
        <f t="shared" si="1359"/>
        <v>0</v>
      </c>
      <c r="AD2685" s="39">
        <f t="shared" si="1360"/>
        <v>0</v>
      </c>
      <c r="AE2685" s="39">
        <f t="shared" si="1361"/>
        <v>0</v>
      </c>
      <c r="AF2685" t="str">
        <f t="shared" si="1362"/>
        <v/>
      </c>
      <c r="AG2685" t="str">
        <f t="shared" si="1363"/>
        <v/>
      </c>
      <c r="AH2685" t="str">
        <f t="shared" si="1364"/>
        <v/>
      </c>
      <c r="AJ2685" s="41" t="str">
        <f t="shared" si="1365"/>
        <v/>
      </c>
      <c r="AK2685" s="42" t="str">
        <f t="shared" si="1366"/>
        <v/>
      </c>
      <c r="AL2685" s="41" t="str">
        <f t="shared" si="1367"/>
        <v/>
      </c>
      <c r="AM2685" s="41" t="str">
        <f t="shared" si="1368"/>
        <v/>
      </c>
      <c r="AN2685" s="41" t="str">
        <f t="shared" si="1369"/>
        <v/>
      </c>
      <c r="AO2685" s="42" t="str">
        <f t="shared" si="1370"/>
        <v/>
      </c>
      <c r="AP2685" s="41" t="str">
        <f t="shared" si="1371"/>
        <v/>
      </c>
      <c r="AQ2685" s="41" t="str">
        <f t="shared" si="1372"/>
        <v/>
      </c>
      <c r="AR2685" s="41" t="str">
        <f>IF($AQ2685="","",COUNTIFS(L_ChaveCob,$AQ2685,L_Ausencia,"&gt;"&amp;$W2685)+COUNTIFS($AQ$4:$AQ2685,$AQ2685,$W$4:$W2685,$W2685))</f>
        <v/>
      </c>
      <c r="AS2685" s="42">
        <f t="shared" si="1373"/>
        <v>0</v>
      </c>
      <c r="AT2685" s="42">
        <f t="shared" si="1374"/>
        <v>0</v>
      </c>
      <c r="AU2685" s="42">
        <f t="shared" si="1375"/>
        <v>0</v>
      </c>
    </row>
    <row r="2686" spans="1:47" x14ac:dyDescent="0.2">
      <c r="A2686" s="35"/>
      <c r="B2686" s="36"/>
      <c r="C2686" s="36"/>
      <c r="D2686" s="36"/>
      <c r="E2686" s="37"/>
      <c r="F2686" s="37"/>
      <c r="G2686" s="36"/>
      <c r="H2686" s="36"/>
      <c r="I2686" s="36"/>
      <c r="J2686" s="36"/>
      <c r="K2686" s="37"/>
      <c r="L2686" s="37"/>
      <c r="M2686" s="37"/>
      <c r="N2686" s="38" t="str">
        <f t="shared" si="1344"/>
        <v/>
      </c>
      <c r="O2686" t="str">
        <f t="shared" si="1345"/>
        <v/>
      </c>
      <c r="P2686" t="str">
        <f t="shared" si="1346"/>
        <v/>
      </c>
      <c r="Q2686" t="str">
        <f t="shared" si="1347"/>
        <v/>
      </c>
      <c r="R2686" t="str">
        <f t="shared" si="1348"/>
        <v/>
      </c>
      <c r="S2686" t="str">
        <f t="shared" si="1349"/>
        <v/>
      </c>
      <c r="T2686" s="39" t="str">
        <f t="shared" si="1350"/>
        <v/>
      </c>
      <c r="U2686" s="40">
        <f t="shared" si="1351"/>
        <v>0</v>
      </c>
      <c r="V2686" s="40">
        <f t="shared" si="1352"/>
        <v>0</v>
      </c>
      <c r="W2686" s="40">
        <f t="shared" si="1353"/>
        <v>0</v>
      </c>
      <c r="X2686" t="str">
        <f t="shared" si="1354"/>
        <v/>
      </c>
      <c r="Y2686" s="40">
        <f t="shared" si="1355"/>
        <v>0</v>
      </c>
      <c r="Z2686" s="40">
        <f t="shared" si="1356"/>
        <v>0</v>
      </c>
      <c r="AA2686" s="40">
        <f t="shared" si="1357"/>
        <v>0</v>
      </c>
      <c r="AB2686" s="40">
        <f t="shared" si="1358"/>
        <v>0</v>
      </c>
      <c r="AC2686" s="40">
        <f t="shared" si="1359"/>
        <v>0</v>
      </c>
      <c r="AD2686" s="39">
        <f t="shared" si="1360"/>
        <v>0</v>
      </c>
      <c r="AE2686" s="39">
        <f t="shared" si="1361"/>
        <v>0</v>
      </c>
      <c r="AF2686" t="str">
        <f t="shared" si="1362"/>
        <v/>
      </c>
      <c r="AG2686" t="str">
        <f t="shared" si="1363"/>
        <v/>
      </c>
      <c r="AH2686" t="str">
        <f t="shared" si="1364"/>
        <v/>
      </c>
      <c r="AJ2686" s="41" t="str">
        <f t="shared" si="1365"/>
        <v/>
      </c>
      <c r="AK2686" s="42" t="str">
        <f t="shared" si="1366"/>
        <v/>
      </c>
      <c r="AL2686" s="41" t="str">
        <f t="shared" si="1367"/>
        <v/>
      </c>
      <c r="AM2686" s="41" t="str">
        <f t="shared" si="1368"/>
        <v/>
      </c>
      <c r="AN2686" s="41" t="str">
        <f t="shared" si="1369"/>
        <v/>
      </c>
      <c r="AO2686" s="42" t="str">
        <f t="shared" si="1370"/>
        <v/>
      </c>
      <c r="AP2686" s="41" t="str">
        <f t="shared" si="1371"/>
        <v/>
      </c>
      <c r="AQ2686" s="41" t="str">
        <f t="shared" si="1372"/>
        <v/>
      </c>
      <c r="AR2686" s="41" t="str">
        <f>IF($AQ2686="","",COUNTIFS(L_ChaveCob,$AQ2686,L_Ausencia,"&gt;"&amp;$W2686)+COUNTIFS($AQ$4:$AQ2686,$AQ2686,$W$4:$W2686,$W2686))</f>
        <v/>
      </c>
      <c r="AS2686" s="42">
        <f t="shared" si="1373"/>
        <v>0</v>
      </c>
      <c r="AT2686" s="42">
        <f t="shared" si="1374"/>
        <v>0</v>
      </c>
      <c r="AU2686" s="42">
        <f t="shared" si="1375"/>
        <v>0</v>
      </c>
    </row>
    <row r="2687" spans="1:47" x14ac:dyDescent="0.2">
      <c r="A2687" s="35"/>
      <c r="B2687" s="36"/>
      <c r="C2687" s="36"/>
      <c r="D2687" s="36"/>
      <c r="E2687" s="37"/>
      <c r="F2687" s="37"/>
      <c r="G2687" s="36"/>
      <c r="H2687" s="36"/>
      <c r="I2687" s="36"/>
      <c r="J2687" s="36"/>
      <c r="K2687" s="37"/>
      <c r="L2687" s="37"/>
      <c r="M2687" s="37"/>
      <c r="N2687" s="38" t="str">
        <f t="shared" si="1344"/>
        <v/>
      </c>
      <c r="O2687" t="str">
        <f t="shared" si="1345"/>
        <v/>
      </c>
      <c r="P2687" t="str">
        <f t="shared" si="1346"/>
        <v/>
      </c>
      <c r="Q2687" t="str">
        <f t="shared" si="1347"/>
        <v/>
      </c>
      <c r="R2687" t="str">
        <f t="shared" si="1348"/>
        <v/>
      </c>
      <c r="S2687" t="str">
        <f t="shared" si="1349"/>
        <v/>
      </c>
      <c r="T2687" s="39" t="str">
        <f t="shared" si="1350"/>
        <v/>
      </c>
      <c r="U2687" s="40">
        <f t="shared" si="1351"/>
        <v>0</v>
      </c>
      <c r="V2687" s="40">
        <f t="shared" si="1352"/>
        <v>0</v>
      </c>
      <c r="W2687" s="40">
        <f t="shared" si="1353"/>
        <v>0</v>
      </c>
      <c r="X2687" t="str">
        <f t="shared" si="1354"/>
        <v/>
      </c>
      <c r="Y2687" s="40">
        <f t="shared" si="1355"/>
        <v>0</v>
      </c>
      <c r="Z2687" s="40">
        <f t="shared" si="1356"/>
        <v>0</v>
      </c>
      <c r="AA2687" s="40">
        <f t="shared" si="1357"/>
        <v>0</v>
      </c>
      <c r="AB2687" s="40">
        <f t="shared" si="1358"/>
        <v>0</v>
      </c>
      <c r="AC2687" s="40">
        <f t="shared" si="1359"/>
        <v>0</v>
      </c>
      <c r="AD2687" s="39">
        <f t="shared" si="1360"/>
        <v>0</v>
      </c>
      <c r="AE2687" s="39">
        <f t="shared" si="1361"/>
        <v>0</v>
      </c>
      <c r="AF2687" t="str">
        <f t="shared" si="1362"/>
        <v/>
      </c>
      <c r="AG2687" t="str">
        <f t="shared" si="1363"/>
        <v/>
      </c>
      <c r="AH2687" t="str">
        <f t="shared" si="1364"/>
        <v/>
      </c>
      <c r="AJ2687" s="41" t="str">
        <f t="shared" si="1365"/>
        <v/>
      </c>
      <c r="AK2687" s="42" t="str">
        <f t="shared" si="1366"/>
        <v/>
      </c>
      <c r="AL2687" s="41" t="str">
        <f t="shared" si="1367"/>
        <v/>
      </c>
      <c r="AM2687" s="41" t="str">
        <f t="shared" si="1368"/>
        <v/>
      </c>
      <c r="AN2687" s="41" t="str">
        <f t="shared" si="1369"/>
        <v/>
      </c>
      <c r="AO2687" s="42" t="str">
        <f t="shared" si="1370"/>
        <v/>
      </c>
      <c r="AP2687" s="41" t="str">
        <f t="shared" si="1371"/>
        <v/>
      </c>
      <c r="AQ2687" s="41" t="str">
        <f t="shared" si="1372"/>
        <v/>
      </c>
      <c r="AR2687" s="41" t="str">
        <f>IF($AQ2687="","",COUNTIFS(L_ChaveCob,$AQ2687,L_Ausencia,"&gt;"&amp;$W2687)+COUNTIFS($AQ$4:$AQ2687,$AQ2687,$W$4:$W2687,$W2687))</f>
        <v/>
      </c>
      <c r="AS2687" s="42">
        <f t="shared" si="1373"/>
        <v>0</v>
      </c>
      <c r="AT2687" s="42">
        <f t="shared" si="1374"/>
        <v>0</v>
      </c>
      <c r="AU2687" s="42">
        <f t="shared" si="1375"/>
        <v>0</v>
      </c>
    </row>
    <row r="2688" spans="1:47" x14ac:dyDescent="0.2">
      <c r="A2688" s="35"/>
      <c r="B2688" s="36"/>
      <c r="C2688" s="36"/>
      <c r="D2688" s="36"/>
      <c r="E2688" s="37"/>
      <c r="F2688" s="37"/>
      <c r="G2688" s="36"/>
      <c r="H2688" s="36"/>
      <c r="I2688" s="36"/>
      <c r="J2688" s="36"/>
      <c r="K2688" s="37"/>
      <c r="L2688" s="37"/>
      <c r="M2688" s="37"/>
      <c r="N2688" s="38" t="str">
        <f t="shared" si="1344"/>
        <v/>
      </c>
      <c r="O2688" t="str">
        <f t="shared" si="1345"/>
        <v/>
      </c>
      <c r="P2688" t="str">
        <f t="shared" si="1346"/>
        <v/>
      </c>
      <c r="Q2688" t="str">
        <f t="shared" si="1347"/>
        <v/>
      </c>
      <c r="R2688" t="str">
        <f t="shared" si="1348"/>
        <v/>
      </c>
      <c r="S2688" t="str">
        <f t="shared" si="1349"/>
        <v/>
      </c>
      <c r="T2688" s="39" t="str">
        <f t="shared" si="1350"/>
        <v/>
      </c>
      <c r="U2688" s="40">
        <f t="shared" si="1351"/>
        <v>0</v>
      </c>
      <c r="V2688" s="40">
        <f t="shared" si="1352"/>
        <v>0</v>
      </c>
      <c r="W2688" s="40">
        <f t="shared" si="1353"/>
        <v>0</v>
      </c>
      <c r="X2688" t="str">
        <f t="shared" si="1354"/>
        <v/>
      </c>
      <c r="Y2688" s="40">
        <f t="shared" si="1355"/>
        <v>0</v>
      </c>
      <c r="Z2688" s="40">
        <f t="shared" si="1356"/>
        <v>0</v>
      </c>
      <c r="AA2688" s="40">
        <f t="shared" si="1357"/>
        <v>0</v>
      </c>
      <c r="AB2688" s="40">
        <f t="shared" si="1358"/>
        <v>0</v>
      </c>
      <c r="AC2688" s="40">
        <f t="shared" si="1359"/>
        <v>0</v>
      </c>
      <c r="AD2688" s="39">
        <f t="shared" si="1360"/>
        <v>0</v>
      </c>
      <c r="AE2688" s="39">
        <f t="shared" si="1361"/>
        <v>0</v>
      </c>
      <c r="AF2688" t="str">
        <f t="shared" si="1362"/>
        <v/>
      </c>
      <c r="AG2688" t="str">
        <f t="shared" si="1363"/>
        <v/>
      </c>
      <c r="AH2688" t="str">
        <f t="shared" si="1364"/>
        <v/>
      </c>
      <c r="AJ2688" s="41" t="str">
        <f t="shared" si="1365"/>
        <v/>
      </c>
      <c r="AK2688" s="42" t="str">
        <f t="shared" si="1366"/>
        <v/>
      </c>
      <c r="AL2688" s="41" t="str">
        <f t="shared" si="1367"/>
        <v/>
      </c>
      <c r="AM2688" s="41" t="str">
        <f t="shared" si="1368"/>
        <v/>
      </c>
      <c r="AN2688" s="41" t="str">
        <f t="shared" si="1369"/>
        <v/>
      </c>
      <c r="AO2688" s="42" t="str">
        <f t="shared" si="1370"/>
        <v/>
      </c>
      <c r="AP2688" s="41" t="str">
        <f t="shared" si="1371"/>
        <v/>
      </c>
      <c r="AQ2688" s="41" t="str">
        <f t="shared" si="1372"/>
        <v/>
      </c>
      <c r="AR2688" s="41" t="str">
        <f>IF($AQ2688="","",COUNTIFS(L_ChaveCob,$AQ2688,L_Ausencia,"&gt;"&amp;$W2688)+COUNTIFS($AQ$4:$AQ2688,$AQ2688,$W$4:$W2688,$W2688))</f>
        <v/>
      </c>
      <c r="AS2688" s="42">
        <f t="shared" si="1373"/>
        <v>0</v>
      </c>
      <c r="AT2688" s="42">
        <f t="shared" si="1374"/>
        <v>0</v>
      </c>
      <c r="AU2688" s="42">
        <f t="shared" si="1375"/>
        <v>0</v>
      </c>
    </row>
    <row r="2689" spans="1:47" x14ac:dyDescent="0.2">
      <c r="A2689" s="35"/>
      <c r="B2689" s="36"/>
      <c r="C2689" s="36"/>
      <c r="D2689" s="36"/>
      <c r="E2689" s="37"/>
      <c r="F2689" s="37"/>
      <c r="G2689" s="36"/>
      <c r="H2689" s="36"/>
      <c r="I2689" s="36"/>
      <c r="J2689" s="36"/>
      <c r="K2689" s="37"/>
      <c r="L2689" s="37"/>
      <c r="M2689" s="37"/>
      <c r="N2689" s="38" t="str">
        <f t="shared" si="1344"/>
        <v/>
      </c>
      <c r="O2689" t="str">
        <f t="shared" si="1345"/>
        <v/>
      </c>
      <c r="P2689" t="str">
        <f t="shared" si="1346"/>
        <v/>
      </c>
      <c r="Q2689" t="str">
        <f t="shared" si="1347"/>
        <v/>
      </c>
      <c r="R2689" t="str">
        <f t="shared" si="1348"/>
        <v/>
      </c>
      <c r="S2689" t="str">
        <f t="shared" si="1349"/>
        <v/>
      </c>
      <c r="T2689" s="39" t="str">
        <f t="shared" si="1350"/>
        <v/>
      </c>
      <c r="U2689" s="40">
        <f t="shared" si="1351"/>
        <v>0</v>
      </c>
      <c r="V2689" s="40">
        <f t="shared" si="1352"/>
        <v>0</v>
      </c>
      <c r="W2689" s="40">
        <f t="shared" si="1353"/>
        <v>0</v>
      </c>
      <c r="X2689" t="str">
        <f t="shared" si="1354"/>
        <v/>
      </c>
      <c r="Y2689" s="40">
        <f t="shared" si="1355"/>
        <v>0</v>
      </c>
      <c r="Z2689" s="40">
        <f t="shared" si="1356"/>
        <v>0</v>
      </c>
      <c r="AA2689" s="40">
        <f t="shared" si="1357"/>
        <v>0</v>
      </c>
      <c r="AB2689" s="40">
        <f t="shared" si="1358"/>
        <v>0</v>
      </c>
      <c r="AC2689" s="40">
        <f t="shared" si="1359"/>
        <v>0</v>
      </c>
      <c r="AD2689" s="39">
        <f t="shared" si="1360"/>
        <v>0</v>
      </c>
      <c r="AE2689" s="39">
        <f t="shared" si="1361"/>
        <v>0</v>
      </c>
      <c r="AF2689" t="str">
        <f t="shared" si="1362"/>
        <v/>
      </c>
      <c r="AG2689" t="str">
        <f t="shared" si="1363"/>
        <v/>
      </c>
      <c r="AH2689" t="str">
        <f t="shared" si="1364"/>
        <v/>
      </c>
      <c r="AJ2689" s="41" t="str">
        <f t="shared" si="1365"/>
        <v/>
      </c>
      <c r="AK2689" s="42" t="str">
        <f t="shared" si="1366"/>
        <v/>
      </c>
      <c r="AL2689" s="41" t="str">
        <f t="shared" si="1367"/>
        <v/>
      </c>
      <c r="AM2689" s="41" t="str">
        <f t="shared" si="1368"/>
        <v/>
      </c>
      <c r="AN2689" s="41" t="str">
        <f t="shared" si="1369"/>
        <v/>
      </c>
      <c r="AO2689" s="42" t="str">
        <f t="shared" si="1370"/>
        <v/>
      </c>
      <c r="AP2689" s="41" t="str">
        <f t="shared" si="1371"/>
        <v/>
      </c>
      <c r="AQ2689" s="41" t="str">
        <f t="shared" si="1372"/>
        <v/>
      </c>
      <c r="AR2689" s="41" t="str">
        <f>IF($AQ2689="","",COUNTIFS(L_ChaveCob,$AQ2689,L_Ausencia,"&gt;"&amp;$W2689)+COUNTIFS($AQ$4:$AQ2689,$AQ2689,$W$4:$W2689,$W2689))</f>
        <v/>
      </c>
      <c r="AS2689" s="42">
        <f t="shared" si="1373"/>
        <v>0</v>
      </c>
      <c r="AT2689" s="42">
        <f t="shared" si="1374"/>
        <v>0</v>
      </c>
      <c r="AU2689" s="42">
        <f t="shared" si="1375"/>
        <v>0</v>
      </c>
    </row>
    <row r="2690" spans="1:47" x14ac:dyDescent="0.2">
      <c r="A2690" s="35"/>
      <c r="B2690" s="36"/>
      <c r="C2690" s="36"/>
      <c r="D2690" s="36"/>
      <c r="E2690" s="37"/>
      <c r="F2690" s="37"/>
      <c r="G2690" s="36"/>
      <c r="H2690" s="36"/>
      <c r="I2690" s="36"/>
      <c r="J2690" s="36"/>
      <c r="K2690" s="37"/>
      <c r="L2690" s="37"/>
      <c r="M2690" s="37"/>
      <c r="N2690" s="38" t="str">
        <f t="shared" si="1344"/>
        <v/>
      </c>
      <c r="O2690" t="str">
        <f t="shared" si="1345"/>
        <v/>
      </c>
      <c r="P2690" t="str">
        <f t="shared" si="1346"/>
        <v/>
      </c>
      <c r="Q2690" t="str">
        <f t="shared" si="1347"/>
        <v/>
      </c>
      <c r="R2690" t="str">
        <f t="shared" si="1348"/>
        <v/>
      </c>
      <c r="S2690" t="str">
        <f t="shared" si="1349"/>
        <v/>
      </c>
      <c r="T2690" s="39" t="str">
        <f t="shared" si="1350"/>
        <v/>
      </c>
      <c r="U2690" s="40">
        <f t="shared" si="1351"/>
        <v>0</v>
      </c>
      <c r="V2690" s="40">
        <f t="shared" si="1352"/>
        <v>0</v>
      </c>
      <c r="W2690" s="40">
        <f t="shared" si="1353"/>
        <v>0</v>
      </c>
      <c r="X2690" t="str">
        <f t="shared" si="1354"/>
        <v/>
      </c>
      <c r="Y2690" s="40">
        <f t="shared" si="1355"/>
        <v>0</v>
      </c>
      <c r="Z2690" s="40">
        <f t="shared" si="1356"/>
        <v>0</v>
      </c>
      <c r="AA2690" s="40">
        <f t="shared" si="1357"/>
        <v>0</v>
      </c>
      <c r="AB2690" s="40">
        <f t="shared" si="1358"/>
        <v>0</v>
      </c>
      <c r="AC2690" s="40">
        <f t="shared" si="1359"/>
        <v>0</v>
      </c>
      <c r="AD2690" s="39">
        <f t="shared" si="1360"/>
        <v>0</v>
      </c>
      <c r="AE2690" s="39">
        <f t="shared" si="1361"/>
        <v>0</v>
      </c>
      <c r="AF2690" t="str">
        <f t="shared" si="1362"/>
        <v/>
      </c>
      <c r="AG2690" t="str">
        <f t="shared" si="1363"/>
        <v/>
      </c>
      <c r="AH2690" t="str">
        <f t="shared" si="1364"/>
        <v/>
      </c>
      <c r="AJ2690" s="41" t="str">
        <f t="shared" si="1365"/>
        <v/>
      </c>
      <c r="AK2690" s="42" t="str">
        <f t="shared" si="1366"/>
        <v/>
      </c>
      <c r="AL2690" s="41" t="str">
        <f t="shared" si="1367"/>
        <v/>
      </c>
      <c r="AM2690" s="41" t="str">
        <f t="shared" si="1368"/>
        <v/>
      </c>
      <c r="AN2690" s="41" t="str">
        <f t="shared" si="1369"/>
        <v/>
      </c>
      <c r="AO2690" s="42" t="str">
        <f t="shared" si="1370"/>
        <v/>
      </c>
      <c r="AP2690" s="41" t="str">
        <f t="shared" si="1371"/>
        <v/>
      </c>
      <c r="AQ2690" s="41" t="str">
        <f t="shared" si="1372"/>
        <v/>
      </c>
      <c r="AR2690" s="41" t="str">
        <f>IF($AQ2690="","",COUNTIFS(L_ChaveCob,$AQ2690,L_Ausencia,"&gt;"&amp;$W2690)+COUNTIFS($AQ$4:$AQ2690,$AQ2690,$W$4:$W2690,$W2690))</f>
        <v/>
      </c>
      <c r="AS2690" s="42">
        <f t="shared" si="1373"/>
        <v>0</v>
      </c>
      <c r="AT2690" s="42">
        <f t="shared" si="1374"/>
        <v>0</v>
      </c>
      <c r="AU2690" s="42">
        <f t="shared" si="1375"/>
        <v>0</v>
      </c>
    </row>
    <row r="2691" spans="1:47" x14ac:dyDescent="0.2">
      <c r="A2691" s="35"/>
      <c r="B2691" s="36"/>
      <c r="C2691" s="36"/>
      <c r="D2691" s="36"/>
      <c r="E2691" s="37"/>
      <c r="F2691" s="37"/>
      <c r="G2691" s="36"/>
      <c r="H2691" s="36"/>
      <c r="I2691" s="36"/>
      <c r="J2691" s="36"/>
      <c r="K2691" s="37"/>
      <c r="L2691" s="37"/>
      <c r="M2691" s="37"/>
      <c r="N2691" s="38" t="str">
        <f t="shared" si="1344"/>
        <v/>
      </c>
      <c r="O2691" t="str">
        <f t="shared" si="1345"/>
        <v/>
      </c>
      <c r="P2691" t="str">
        <f t="shared" si="1346"/>
        <v/>
      </c>
      <c r="Q2691" t="str">
        <f t="shared" si="1347"/>
        <v/>
      </c>
      <c r="R2691" t="str">
        <f t="shared" si="1348"/>
        <v/>
      </c>
      <c r="S2691" t="str">
        <f t="shared" si="1349"/>
        <v/>
      </c>
      <c r="T2691" s="39" t="str">
        <f t="shared" si="1350"/>
        <v/>
      </c>
      <c r="U2691" s="40">
        <f t="shared" si="1351"/>
        <v>0</v>
      </c>
      <c r="V2691" s="40">
        <f t="shared" si="1352"/>
        <v>0</v>
      </c>
      <c r="W2691" s="40">
        <f t="shared" si="1353"/>
        <v>0</v>
      </c>
      <c r="X2691" t="str">
        <f t="shared" si="1354"/>
        <v/>
      </c>
      <c r="Y2691" s="40">
        <f t="shared" si="1355"/>
        <v>0</v>
      </c>
      <c r="Z2691" s="40">
        <f t="shared" si="1356"/>
        <v>0</v>
      </c>
      <c r="AA2691" s="40">
        <f t="shared" si="1357"/>
        <v>0</v>
      </c>
      <c r="AB2691" s="40">
        <f t="shared" si="1358"/>
        <v>0</v>
      </c>
      <c r="AC2691" s="40">
        <f t="shared" si="1359"/>
        <v>0</v>
      </c>
      <c r="AD2691" s="39">
        <f t="shared" si="1360"/>
        <v>0</v>
      </c>
      <c r="AE2691" s="39">
        <f t="shared" si="1361"/>
        <v>0</v>
      </c>
      <c r="AF2691" t="str">
        <f t="shared" si="1362"/>
        <v/>
      </c>
      <c r="AG2691" t="str">
        <f t="shared" si="1363"/>
        <v/>
      </c>
      <c r="AH2691" t="str">
        <f t="shared" si="1364"/>
        <v/>
      </c>
      <c r="AJ2691" s="41" t="str">
        <f t="shared" si="1365"/>
        <v/>
      </c>
      <c r="AK2691" s="42" t="str">
        <f t="shared" si="1366"/>
        <v/>
      </c>
      <c r="AL2691" s="41" t="str">
        <f t="shared" si="1367"/>
        <v/>
      </c>
      <c r="AM2691" s="41" t="str">
        <f t="shared" si="1368"/>
        <v/>
      </c>
      <c r="AN2691" s="41" t="str">
        <f t="shared" si="1369"/>
        <v/>
      </c>
      <c r="AO2691" s="42" t="str">
        <f t="shared" si="1370"/>
        <v/>
      </c>
      <c r="AP2691" s="41" t="str">
        <f t="shared" si="1371"/>
        <v/>
      </c>
      <c r="AQ2691" s="41" t="str">
        <f t="shared" si="1372"/>
        <v/>
      </c>
      <c r="AR2691" s="41" t="str">
        <f>IF($AQ2691="","",COUNTIFS(L_ChaveCob,$AQ2691,L_Ausencia,"&gt;"&amp;$W2691)+COUNTIFS($AQ$4:$AQ2691,$AQ2691,$W$4:$W2691,$W2691))</f>
        <v/>
      </c>
      <c r="AS2691" s="42">
        <f t="shared" si="1373"/>
        <v>0</v>
      </c>
      <c r="AT2691" s="42">
        <f t="shared" si="1374"/>
        <v>0</v>
      </c>
      <c r="AU2691" s="42">
        <f t="shared" si="1375"/>
        <v>0</v>
      </c>
    </row>
    <row r="2692" spans="1:47" x14ac:dyDescent="0.2">
      <c r="A2692" s="35"/>
      <c r="B2692" s="36"/>
      <c r="C2692" s="36"/>
      <c r="D2692" s="36"/>
      <c r="E2692" s="37"/>
      <c r="F2692" s="37"/>
      <c r="G2692" s="36"/>
      <c r="H2692" s="36"/>
      <c r="I2692" s="36"/>
      <c r="J2692" s="36"/>
      <c r="K2692" s="37"/>
      <c r="L2692" s="37"/>
      <c r="M2692" s="37"/>
      <c r="N2692" s="38" t="str">
        <f t="shared" si="1344"/>
        <v/>
      </c>
      <c r="O2692" t="str">
        <f t="shared" si="1345"/>
        <v/>
      </c>
      <c r="P2692" t="str">
        <f t="shared" si="1346"/>
        <v/>
      </c>
      <c r="Q2692" t="str">
        <f t="shared" si="1347"/>
        <v/>
      </c>
      <c r="R2692" t="str">
        <f t="shared" si="1348"/>
        <v/>
      </c>
      <c r="S2692" t="str">
        <f t="shared" si="1349"/>
        <v/>
      </c>
      <c r="T2692" s="39" t="str">
        <f t="shared" si="1350"/>
        <v/>
      </c>
      <c r="U2692" s="40">
        <f t="shared" si="1351"/>
        <v>0</v>
      </c>
      <c r="V2692" s="40">
        <f t="shared" si="1352"/>
        <v>0</v>
      </c>
      <c r="W2692" s="40">
        <f t="shared" si="1353"/>
        <v>0</v>
      </c>
      <c r="X2692" t="str">
        <f t="shared" si="1354"/>
        <v/>
      </c>
      <c r="Y2692" s="40">
        <f t="shared" si="1355"/>
        <v>0</v>
      </c>
      <c r="Z2692" s="40">
        <f t="shared" si="1356"/>
        <v>0</v>
      </c>
      <c r="AA2692" s="40">
        <f t="shared" si="1357"/>
        <v>0</v>
      </c>
      <c r="AB2692" s="40">
        <f t="shared" si="1358"/>
        <v>0</v>
      </c>
      <c r="AC2692" s="40">
        <f t="shared" si="1359"/>
        <v>0</v>
      </c>
      <c r="AD2692" s="39">
        <f t="shared" si="1360"/>
        <v>0</v>
      </c>
      <c r="AE2692" s="39">
        <f t="shared" si="1361"/>
        <v>0</v>
      </c>
      <c r="AF2692" t="str">
        <f t="shared" si="1362"/>
        <v/>
      </c>
      <c r="AG2692" t="str">
        <f t="shared" si="1363"/>
        <v/>
      </c>
      <c r="AH2692" t="str">
        <f t="shared" si="1364"/>
        <v/>
      </c>
      <c r="AJ2692" s="41" t="str">
        <f t="shared" si="1365"/>
        <v/>
      </c>
      <c r="AK2692" s="42" t="str">
        <f t="shared" si="1366"/>
        <v/>
      </c>
      <c r="AL2692" s="41" t="str">
        <f t="shared" si="1367"/>
        <v/>
      </c>
      <c r="AM2692" s="41" t="str">
        <f t="shared" si="1368"/>
        <v/>
      </c>
      <c r="AN2692" s="41" t="str">
        <f t="shared" si="1369"/>
        <v/>
      </c>
      <c r="AO2692" s="42" t="str">
        <f t="shared" si="1370"/>
        <v/>
      </c>
      <c r="AP2692" s="41" t="str">
        <f t="shared" si="1371"/>
        <v/>
      </c>
      <c r="AQ2692" s="41" t="str">
        <f t="shared" si="1372"/>
        <v/>
      </c>
      <c r="AR2692" s="41" t="str">
        <f>IF($AQ2692="","",COUNTIFS(L_ChaveCob,$AQ2692,L_Ausencia,"&gt;"&amp;$W2692)+COUNTIFS($AQ$4:$AQ2692,$AQ2692,$W$4:$W2692,$W2692))</f>
        <v/>
      </c>
      <c r="AS2692" s="42">
        <f t="shared" si="1373"/>
        <v>0</v>
      </c>
      <c r="AT2692" s="42">
        <f t="shared" si="1374"/>
        <v>0</v>
      </c>
      <c r="AU2692" s="42">
        <f t="shared" si="1375"/>
        <v>0</v>
      </c>
    </row>
    <row r="2693" spans="1:47" x14ac:dyDescent="0.2">
      <c r="A2693" s="35"/>
      <c r="B2693" s="36"/>
      <c r="C2693" s="36"/>
      <c r="D2693" s="36"/>
      <c r="E2693" s="37"/>
      <c r="F2693" s="37"/>
      <c r="G2693" s="36"/>
      <c r="H2693" s="36"/>
      <c r="I2693" s="36"/>
      <c r="J2693" s="36"/>
      <c r="K2693" s="37"/>
      <c r="L2693" s="37"/>
      <c r="M2693" s="37"/>
      <c r="N2693" s="38" t="str">
        <f t="shared" si="1344"/>
        <v/>
      </c>
      <c r="O2693" t="str">
        <f t="shared" si="1345"/>
        <v/>
      </c>
      <c r="P2693" t="str">
        <f t="shared" si="1346"/>
        <v/>
      </c>
      <c r="Q2693" t="str">
        <f t="shared" si="1347"/>
        <v/>
      </c>
      <c r="R2693" t="str">
        <f t="shared" si="1348"/>
        <v/>
      </c>
      <c r="S2693" t="str">
        <f t="shared" si="1349"/>
        <v/>
      </c>
      <c r="T2693" s="39" t="str">
        <f t="shared" si="1350"/>
        <v/>
      </c>
      <c r="U2693" s="40">
        <f t="shared" si="1351"/>
        <v>0</v>
      </c>
      <c r="V2693" s="40">
        <f t="shared" si="1352"/>
        <v>0</v>
      </c>
      <c r="W2693" s="40">
        <f t="shared" si="1353"/>
        <v>0</v>
      </c>
      <c r="X2693" t="str">
        <f t="shared" si="1354"/>
        <v/>
      </c>
      <c r="Y2693" s="40">
        <f t="shared" si="1355"/>
        <v>0</v>
      </c>
      <c r="Z2693" s="40">
        <f t="shared" si="1356"/>
        <v>0</v>
      </c>
      <c r="AA2693" s="40">
        <f t="shared" si="1357"/>
        <v>0</v>
      </c>
      <c r="AB2693" s="40">
        <f t="shared" si="1358"/>
        <v>0</v>
      </c>
      <c r="AC2693" s="40">
        <f t="shared" si="1359"/>
        <v>0</v>
      </c>
      <c r="AD2693" s="39">
        <f t="shared" si="1360"/>
        <v>0</v>
      </c>
      <c r="AE2693" s="39">
        <f t="shared" si="1361"/>
        <v>0</v>
      </c>
      <c r="AF2693" t="str">
        <f t="shared" si="1362"/>
        <v/>
      </c>
      <c r="AG2693" t="str">
        <f t="shared" si="1363"/>
        <v/>
      </c>
      <c r="AH2693" t="str">
        <f t="shared" si="1364"/>
        <v/>
      </c>
      <c r="AJ2693" s="41" t="str">
        <f t="shared" si="1365"/>
        <v/>
      </c>
      <c r="AK2693" s="42" t="str">
        <f t="shared" si="1366"/>
        <v/>
      </c>
      <c r="AL2693" s="41" t="str">
        <f t="shared" si="1367"/>
        <v/>
      </c>
      <c r="AM2693" s="41" t="str">
        <f t="shared" si="1368"/>
        <v/>
      </c>
      <c r="AN2693" s="41" t="str">
        <f t="shared" si="1369"/>
        <v/>
      </c>
      <c r="AO2693" s="42" t="str">
        <f t="shared" si="1370"/>
        <v/>
      </c>
      <c r="AP2693" s="41" t="str">
        <f t="shared" si="1371"/>
        <v/>
      </c>
      <c r="AQ2693" s="41" t="str">
        <f t="shared" si="1372"/>
        <v/>
      </c>
      <c r="AR2693" s="41" t="str">
        <f>IF($AQ2693="","",COUNTIFS(L_ChaveCob,$AQ2693,L_Ausencia,"&gt;"&amp;$W2693)+COUNTIFS($AQ$4:$AQ2693,$AQ2693,$W$4:$W2693,$W2693))</f>
        <v/>
      </c>
      <c r="AS2693" s="42">
        <f t="shared" si="1373"/>
        <v>0</v>
      </c>
      <c r="AT2693" s="42">
        <f t="shared" si="1374"/>
        <v>0</v>
      </c>
      <c r="AU2693" s="42">
        <f t="shared" si="1375"/>
        <v>0</v>
      </c>
    </row>
    <row r="2694" spans="1:47" x14ac:dyDescent="0.2">
      <c r="A2694" s="35"/>
      <c r="B2694" s="36"/>
      <c r="C2694" s="36"/>
      <c r="D2694" s="36"/>
      <c r="E2694" s="37"/>
      <c r="F2694" s="37"/>
      <c r="G2694" s="36"/>
      <c r="H2694" s="36"/>
      <c r="I2694" s="36"/>
      <c r="J2694" s="36"/>
      <c r="K2694" s="37"/>
      <c r="L2694" s="37"/>
      <c r="M2694" s="37"/>
      <c r="N2694" s="38" t="str">
        <f t="shared" si="1344"/>
        <v/>
      </c>
      <c r="O2694" t="str">
        <f t="shared" si="1345"/>
        <v/>
      </c>
      <c r="P2694" t="str">
        <f t="shared" si="1346"/>
        <v/>
      </c>
      <c r="Q2694" t="str">
        <f t="shared" si="1347"/>
        <v/>
      </c>
      <c r="R2694" t="str">
        <f t="shared" si="1348"/>
        <v/>
      </c>
      <c r="S2694" t="str">
        <f t="shared" si="1349"/>
        <v/>
      </c>
      <c r="T2694" s="39" t="str">
        <f t="shared" si="1350"/>
        <v/>
      </c>
      <c r="U2694" s="40">
        <f t="shared" si="1351"/>
        <v>0</v>
      </c>
      <c r="V2694" s="40">
        <f t="shared" si="1352"/>
        <v>0</v>
      </c>
      <c r="W2694" s="40">
        <f t="shared" si="1353"/>
        <v>0</v>
      </c>
      <c r="X2694" t="str">
        <f t="shared" si="1354"/>
        <v/>
      </c>
      <c r="Y2694" s="40">
        <f t="shared" si="1355"/>
        <v>0</v>
      </c>
      <c r="Z2694" s="40">
        <f t="shared" si="1356"/>
        <v>0</v>
      </c>
      <c r="AA2694" s="40">
        <f t="shared" si="1357"/>
        <v>0</v>
      </c>
      <c r="AB2694" s="40">
        <f t="shared" si="1358"/>
        <v>0</v>
      </c>
      <c r="AC2694" s="40">
        <f t="shared" si="1359"/>
        <v>0</v>
      </c>
      <c r="AD2694" s="39">
        <f t="shared" si="1360"/>
        <v>0</v>
      </c>
      <c r="AE2694" s="39">
        <f t="shared" si="1361"/>
        <v>0</v>
      </c>
      <c r="AF2694" t="str">
        <f t="shared" si="1362"/>
        <v/>
      </c>
      <c r="AG2694" t="str">
        <f t="shared" si="1363"/>
        <v/>
      </c>
      <c r="AH2694" t="str">
        <f t="shared" si="1364"/>
        <v/>
      </c>
      <c r="AJ2694" s="41" t="str">
        <f t="shared" si="1365"/>
        <v/>
      </c>
      <c r="AK2694" s="42" t="str">
        <f t="shared" si="1366"/>
        <v/>
      </c>
      <c r="AL2694" s="41" t="str">
        <f t="shared" si="1367"/>
        <v/>
      </c>
      <c r="AM2694" s="41" t="str">
        <f t="shared" si="1368"/>
        <v/>
      </c>
      <c r="AN2694" s="41" t="str">
        <f t="shared" si="1369"/>
        <v/>
      </c>
      <c r="AO2694" s="42" t="str">
        <f t="shared" si="1370"/>
        <v/>
      </c>
      <c r="AP2694" s="41" t="str">
        <f t="shared" si="1371"/>
        <v/>
      </c>
      <c r="AQ2694" s="41" t="str">
        <f t="shared" si="1372"/>
        <v/>
      </c>
      <c r="AR2694" s="41" t="str">
        <f>IF($AQ2694="","",COUNTIFS(L_ChaveCob,$AQ2694,L_Ausencia,"&gt;"&amp;$W2694)+COUNTIFS($AQ$4:$AQ2694,$AQ2694,$W$4:$W2694,$W2694))</f>
        <v/>
      </c>
      <c r="AS2694" s="42">
        <f t="shared" si="1373"/>
        <v>0</v>
      </c>
      <c r="AT2694" s="42">
        <f t="shared" si="1374"/>
        <v>0</v>
      </c>
      <c r="AU2694" s="42">
        <f t="shared" si="1375"/>
        <v>0</v>
      </c>
    </row>
    <row r="2695" spans="1:47" x14ac:dyDescent="0.2">
      <c r="A2695" s="35"/>
      <c r="B2695" s="36"/>
      <c r="C2695" s="36"/>
      <c r="D2695" s="36"/>
      <c r="E2695" s="37"/>
      <c r="F2695" s="37"/>
      <c r="G2695" s="36"/>
      <c r="H2695" s="36"/>
      <c r="I2695" s="36"/>
      <c r="J2695" s="36"/>
      <c r="K2695" s="37"/>
      <c r="L2695" s="37"/>
      <c r="M2695" s="37"/>
      <c r="N2695" s="38" t="str">
        <f t="shared" si="1344"/>
        <v/>
      </c>
      <c r="O2695" t="str">
        <f t="shared" si="1345"/>
        <v/>
      </c>
      <c r="P2695" t="str">
        <f t="shared" si="1346"/>
        <v/>
      </c>
      <c r="Q2695" t="str">
        <f t="shared" si="1347"/>
        <v/>
      </c>
      <c r="R2695" t="str">
        <f t="shared" si="1348"/>
        <v/>
      </c>
      <c r="S2695" t="str">
        <f t="shared" si="1349"/>
        <v/>
      </c>
      <c r="T2695" s="39" t="str">
        <f t="shared" si="1350"/>
        <v/>
      </c>
      <c r="U2695" s="40">
        <f t="shared" si="1351"/>
        <v>0</v>
      </c>
      <c r="V2695" s="40">
        <f t="shared" si="1352"/>
        <v>0</v>
      </c>
      <c r="W2695" s="40">
        <f t="shared" si="1353"/>
        <v>0</v>
      </c>
      <c r="X2695" t="str">
        <f t="shared" si="1354"/>
        <v/>
      </c>
      <c r="Y2695" s="40">
        <f t="shared" si="1355"/>
        <v>0</v>
      </c>
      <c r="Z2695" s="40">
        <f t="shared" si="1356"/>
        <v>0</v>
      </c>
      <c r="AA2695" s="40">
        <f t="shared" si="1357"/>
        <v>0</v>
      </c>
      <c r="AB2695" s="40">
        <f t="shared" si="1358"/>
        <v>0</v>
      </c>
      <c r="AC2695" s="40">
        <f t="shared" si="1359"/>
        <v>0</v>
      </c>
      <c r="AD2695" s="39">
        <f t="shared" si="1360"/>
        <v>0</v>
      </c>
      <c r="AE2695" s="39">
        <f t="shared" si="1361"/>
        <v>0</v>
      </c>
      <c r="AF2695" t="str">
        <f t="shared" si="1362"/>
        <v/>
      </c>
      <c r="AG2695" t="str">
        <f t="shared" si="1363"/>
        <v/>
      </c>
      <c r="AH2695" t="str">
        <f t="shared" si="1364"/>
        <v/>
      </c>
      <c r="AJ2695" s="41" t="str">
        <f t="shared" si="1365"/>
        <v/>
      </c>
      <c r="AK2695" s="42" t="str">
        <f t="shared" si="1366"/>
        <v/>
      </c>
      <c r="AL2695" s="41" t="str">
        <f t="shared" si="1367"/>
        <v/>
      </c>
      <c r="AM2695" s="41" t="str">
        <f t="shared" si="1368"/>
        <v/>
      </c>
      <c r="AN2695" s="41" t="str">
        <f t="shared" si="1369"/>
        <v/>
      </c>
      <c r="AO2695" s="42" t="str">
        <f t="shared" si="1370"/>
        <v/>
      </c>
      <c r="AP2695" s="41" t="str">
        <f t="shared" si="1371"/>
        <v/>
      </c>
      <c r="AQ2695" s="41" t="str">
        <f t="shared" si="1372"/>
        <v/>
      </c>
      <c r="AR2695" s="41" t="str">
        <f>IF($AQ2695="","",COUNTIFS(L_ChaveCob,$AQ2695,L_Ausencia,"&gt;"&amp;$W2695)+COUNTIFS($AQ$4:$AQ2695,$AQ2695,$W$4:$W2695,$W2695))</f>
        <v/>
      </c>
      <c r="AS2695" s="42">
        <f t="shared" si="1373"/>
        <v>0</v>
      </c>
      <c r="AT2695" s="42">
        <f t="shared" si="1374"/>
        <v>0</v>
      </c>
      <c r="AU2695" s="42">
        <f t="shared" si="1375"/>
        <v>0</v>
      </c>
    </row>
    <row r="2696" spans="1:47" x14ac:dyDescent="0.2">
      <c r="A2696" s="35"/>
      <c r="B2696" s="36"/>
      <c r="C2696" s="36"/>
      <c r="D2696" s="36"/>
      <c r="E2696" s="37"/>
      <c r="F2696" s="37"/>
      <c r="G2696" s="36"/>
      <c r="H2696" s="36"/>
      <c r="I2696" s="36"/>
      <c r="J2696" s="36"/>
      <c r="K2696" s="37"/>
      <c r="L2696" s="37"/>
      <c r="M2696" s="37"/>
      <c r="N2696" s="38" t="str">
        <f t="shared" si="1344"/>
        <v/>
      </c>
      <c r="O2696" t="str">
        <f t="shared" si="1345"/>
        <v/>
      </c>
      <c r="P2696" t="str">
        <f t="shared" si="1346"/>
        <v/>
      </c>
      <c r="Q2696" t="str">
        <f t="shared" si="1347"/>
        <v/>
      </c>
      <c r="R2696" t="str">
        <f t="shared" si="1348"/>
        <v/>
      </c>
      <c r="S2696" t="str">
        <f t="shared" si="1349"/>
        <v/>
      </c>
      <c r="T2696" s="39" t="str">
        <f t="shared" si="1350"/>
        <v/>
      </c>
      <c r="U2696" s="40">
        <f t="shared" si="1351"/>
        <v>0</v>
      </c>
      <c r="V2696" s="40">
        <f t="shared" si="1352"/>
        <v>0</v>
      </c>
      <c r="W2696" s="40">
        <f t="shared" si="1353"/>
        <v>0</v>
      </c>
      <c r="X2696" t="str">
        <f t="shared" si="1354"/>
        <v/>
      </c>
      <c r="Y2696" s="40">
        <f t="shared" si="1355"/>
        <v>0</v>
      </c>
      <c r="Z2696" s="40">
        <f t="shared" si="1356"/>
        <v>0</v>
      </c>
      <c r="AA2696" s="40">
        <f t="shared" si="1357"/>
        <v>0</v>
      </c>
      <c r="AB2696" s="40">
        <f t="shared" si="1358"/>
        <v>0</v>
      </c>
      <c r="AC2696" s="40">
        <f t="shared" si="1359"/>
        <v>0</v>
      </c>
      <c r="AD2696" s="39">
        <f t="shared" si="1360"/>
        <v>0</v>
      </c>
      <c r="AE2696" s="39">
        <f t="shared" si="1361"/>
        <v>0</v>
      </c>
      <c r="AF2696" t="str">
        <f t="shared" si="1362"/>
        <v/>
      </c>
      <c r="AG2696" t="str">
        <f t="shared" si="1363"/>
        <v/>
      </c>
      <c r="AH2696" t="str">
        <f t="shared" si="1364"/>
        <v/>
      </c>
      <c r="AJ2696" s="41" t="str">
        <f t="shared" si="1365"/>
        <v/>
      </c>
      <c r="AK2696" s="42" t="str">
        <f t="shared" si="1366"/>
        <v/>
      </c>
      <c r="AL2696" s="41" t="str">
        <f t="shared" si="1367"/>
        <v/>
      </c>
      <c r="AM2696" s="41" t="str">
        <f t="shared" si="1368"/>
        <v/>
      </c>
      <c r="AN2696" s="41" t="str">
        <f t="shared" si="1369"/>
        <v/>
      </c>
      <c r="AO2696" s="42" t="str">
        <f t="shared" si="1370"/>
        <v/>
      </c>
      <c r="AP2696" s="41" t="str">
        <f t="shared" si="1371"/>
        <v/>
      </c>
      <c r="AQ2696" s="41" t="str">
        <f t="shared" si="1372"/>
        <v/>
      </c>
      <c r="AR2696" s="41" t="str">
        <f>IF($AQ2696="","",COUNTIFS(L_ChaveCob,$AQ2696,L_Ausencia,"&gt;"&amp;$W2696)+COUNTIFS($AQ$4:$AQ2696,$AQ2696,$W$4:$W2696,$W2696))</f>
        <v/>
      </c>
      <c r="AS2696" s="42">
        <f t="shared" si="1373"/>
        <v>0</v>
      </c>
      <c r="AT2696" s="42">
        <f t="shared" si="1374"/>
        <v>0</v>
      </c>
      <c r="AU2696" s="42">
        <f t="shared" si="1375"/>
        <v>0</v>
      </c>
    </row>
    <row r="2697" spans="1:47" x14ac:dyDescent="0.2">
      <c r="A2697" s="35"/>
      <c r="B2697" s="36"/>
      <c r="C2697" s="36"/>
      <c r="D2697" s="36"/>
      <c r="E2697" s="37"/>
      <c r="F2697" s="37"/>
      <c r="G2697" s="36"/>
      <c r="H2697" s="36"/>
      <c r="I2697" s="36"/>
      <c r="J2697" s="36"/>
      <c r="K2697" s="37"/>
      <c r="L2697" s="37"/>
      <c r="M2697" s="37"/>
      <c r="N2697" s="38" t="str">
        <f t="shared" si="1344"/>
        <v/>
      </c>
      <c r="O2697" t="str">
        <f t="shared" si="1345"/>
        <v/>
      </c>
      <c r="P2697" t="str">
        <f t="shared" si="1346"/>
        <v/>
      </c>
      <c r="Q2697" t="str">
        <f t="shared" si="1347"/>
        <v/>
      </c>
      <c r="R2697" t="str">
        <f t="shared" si="1348"/>
        <v/>
      </c>
      <c r="S2697" t="str">
        <f t="shared" si="1349"/>
        <v/>
      </c>
      <c r="T2697" s="39" t="str">
        <f t="shared" si="1350"/>
        <v/>
      </c>
      <c r="U2697" s="40">
        <f t="shared" si="1351"/>
        <v>0</v>
      </c>
      <c r="V2697" s="40">
        <f t="shared" si="1352"/>
        <v>0</v>
      </c>
      <c r="W2697" s="40">
        <f t="shared" si="1353"/>
        <v>0</v>
      </c>
      <c r="X2697" t="str">
        <f t="shared" si="1354"/>
        <v/>
      </c>
      <c r="Y2697" s="40">
        <f t="shared" si="1355"/>
        <v>0</v>
      </c>
      <c r="Z2697" s="40">
        <f t="shared" si="1356"/>
        <v>0</v>
      </c>
      <c r="AA2697" s="40">
        <f t="shared" si="1357"/>
        <v>0</v>
      </c>
      <c r="AB2697" s="40">
        <f t="shared" si="1358"/>
        <v>0</v>
      </c>
      <c r="AC2697" s="40">
        <f t="shared" si="1359"/>
        <v>0</v>
      </c>
      <c r="AD2697" s="39">
        <f t="shared" si="1360"/>
        <v>0</v>
      </c>
      <c r="AE2697" s="39">
        <f t="shared" si="1361"/>
        <v>0</v>
      </c>
      <c r="AF2697" t="str">
        <f t="shared" si="1362"/>
        <v/>
      </c>
      <c r="AG2697" t="str">
        <f t="shared" si="1363"/>
        <v/>
      </c>
      <c r="AH2697" t="str">
        <f t="shared" si="1364"/>
        <v/>
      </c>
      <c r="AJ2697" s="41" t="str">
        <f t="shared" si="1365"/>
        <v/>
      </c>
      <c r="AK2697" s="42" t="str">
        <f t="shared" si="1366"/>
        <v/>
      </c>
      <c r="AL2697" s="41" t="str">
        <f t="shared" si="1367"/>
        <v/>
      </c>
      <c r="AM2697" s="41" t="str">
        <f t="shared" si="1368"/>
        <v/>
      </c>
      <c r="AN2697" s="41" t="str">
        <f t="shared" si="1369"/>
        <v/>
      </c>
      <c r="AO2697" s="42" t="str">
        <f t="shared" si="1370"/>
        <v/>
      </c>
      <c r="AP2697" s="41" t="str">
        <f t="shared" si="1371"/>
        <v/>
      </c>
      <c r="AQ2697" s="41" t="str">
        <f t="shared" si="1372"/>
        <v/>
      </c>
      <c r="AR2697" s="41" t="str">
        <f>IF($AQ2697="","",COUNTIFS(L_ChaveCob,$AQ2697,L_Ausencia,"&gt;"&amp;$W2697)+COUNTIFS($AQ$4:$AQ2697,$AQ2697,$W$4:$W2697,$W2697))</f>
        <v/>
      </c>
      <c r="AS2697" s="42">
        <f t="shared" si="1373"/>
        <v>0</v>
      </c>
      <c r="AT2697" s="42">
        <f t="shared" si="1374"/>
        <v>0</v>
      </c>
      <c r="AU2697" s="42">
        <f t="shared" si="1375"/>
        <v>0</v>
      </c>
    </row>
    <row r="2698" spans="1:47" x14ac:dyDescent="0.2">
      <c r="A2698" s="35"/>
      <c r="B2698" s="36"/>
      <c r="C2698" s="36"/>
      <c r="D2698" s="36"/>
      <c r="E2698" s="37"/>
      <c r="F2698" s="37"/>
      <c r="G2698" s="36"/>
      <c r="H2698" s="36"/>
      <c r="I2698" s="36"/>
      <c r="J2698" s="36"/>
      <c r="K2698" s="37"/>
      <c r="L2698" s="37"/>
      <c r="M2698" s="37"/>
      <c r="N2698" s="38" t="str">
        <f t="shared" si="1344"/>
        <v/>
      </c>
      <c r="O2698" t="str">
        <f t="shared" si="1345"/>
        <v/>
      </c>
      <c r="P2698" t="str">
        <f t="shared" si="1346"/>
        <v/>
      </c>
      <c r="Q2698" t="str">
        <f t="shared" si="1347"/>
        <v/>
      </c>
      <c r="R2698" t="str">
        <f t="shared" si="1348"/>
        <v/>
      </c>
      <c r="S2698" t="str">
        <f t="shared" si="1349"/>
        <v/>
      </c>
      <c r="T2698" s="39" t="str">
        <f t="shared" si="1350"/>
        <v/>
      </c>
      <c r="U2698" s="40">
        <f t="shared" si="1351"/>
        <v>0</v>
      </c>
      <c r="V2698" s="40">
        <f t="shared" si="1352"/>
        <v>0</v>
      </c>
      <c r="W2698" s="40">
        <f t="shared" si="1353"/>
        <v>0</v>
      </c>
      <c r="X2698" t="str">
        <f t="shared" si="1354"/>
        <v/>
      </c>
      <c r="Y2698" s="40">
        <f t="shared" si="1355"/>
        <v>0</v>
      </c>
      <c r="Z2698" s="40">
        <f t="shared" si="1356"/>
        <v>0</v>
      </c>
      <c r="AA2698" s="40">
        <f t="shared" si="1357"/>
        <v>0</v>
      </c>
      <c r="AB2698" s="40">
        <f t="shared" si="1358"/>
        <v>0</v>
      </c>
      <c r="AC2698" s="40">
        <f t="shared" si="1359"/>
        <v>0</v>
      </c>
      <c r="AD2698" s="39">
        <f t="shared" si="1360"/>
        <v>0</v>
      </c>
      <c r="AE2698" s="39">
        <f t="shared" si="1361"/>
        <v>0</v>
      </c>
      <c r="AF2698" t="str">
        <f t="shared" si="1362"/>
        <v/>
      </c>
      <c r="AG2698" t="str">
        <f t="shared" si="1363"/>
        <v/>
      </c>
      <c r="AH2698" t="str">
        <f t="shared" si="1364"/>
        <v/>
      </c>
      <c r="AJ2698" s="41" t="str">
        <f t="shared" si="1365"/>
        <v/>
      </c>
      <c r="AK2698" s="42" t="str">
        <f t="shared" si="1366"/>
        <v/>
      </c>
      <c r="AL2698" s="41" t="str">
        <f t="shared" si="1367"/>
        <v/>
      </c>
      <c r="AM2698" s="41" t="str">
        <f t="shared" si="1368"/>
        <v/>
      </c>
      <c r="AN2698" s="41" t="str">
        <f t="shared" si="1369"/>
        <v/>
      </c>
      <c r="AO2698" s="42" t="str">
        <f t="shared" si="1370"/>
        <v/>
      </c>
      <c r="AP2698" s="41" t="str">
        <f t="shared" si="1371"/>
        <v/>
      </c>
      <c r="AQ2698" s="41" t="str">
        <f t="shared" si="1372"/>
        <v/>
      </c>
      <c r="AR2698" s="41" t="str">
        <f>IF($AQ2698="","",COUNTIFS(L_ChaveCob,$AQ2698,L_Ausencia,"&gt;"&amp;$W2698)+COUNTIFS($AQ$4:$AQ2698,$AQ2698,$W$4:$W2698,$W2698))</f>
        <v/>
      </c>
      <c r="AS2698" s="42">
        <f t="shared" si="1373"/>
        <v>0</v>
      </c>
      <c r="AT2698" s="42">
        <f t="shared" si="1374"/>
        <v>0</v>
      </c>
      <c r="AU2698" s="42">
        <f t="shared" si="1375"/>
        <v>0</v>
      </c>
    </row>
    <row r="2699" spans="1:47" x14ac:dyDescent="0.2">
      <c r="A2699" s="35"/>
      <c r="B2699" s="36"/>
      <c r="C2699" s="36"/>
      <c r="D2699" s="36"/>
      <c r="E2699" s="37"/>
      <c r="F2699" s="37"/>
      <c r="G2699" s="36"/>
      <c r="H2699" s="36"/>
      <c r="I2699" s="36"/>
      <c r="J2699" s="36"/>
      <c r="K2699" s="37"/>
      <c r="L2699" s="37"/>
      <c r="M2699" s="37"/>
      <c r="N2699" s="38" t="str">
        <f t="shared" si="1344"/>
        <v/>
      </c>
      <c r="O2699" t="str">
        <f t="shared" si="1345"/>
        <v/>
      </c>
      <c r="P2699" t="str">
        <f t="shared" si="1346"/>
        <v/>
      </c>
      <c r="Q2699" t="str">
        <f t="shared" si="1347"/>
        <v/>
      </c>
      <c r="R2699" t="str">
        <f t="shared" si="1348"/>
        <v/>
      </c>
      <c r="S2699" t="str">
        <f t="shared" si="1349"/>
        <v/>
      </c>
      <c r="T2699" s="39" t="str">
        <f t="shared" si="1350"/>
        <v/>
      </c>
      <c r="U2699" s="40">
        <f t="shared" si="1351"/>
        <v>0</v>
      </c>
      <c r="V2699" s="40">
        <f t="shared" si="1352"/>
        <v>0</v>
      </c>
      <c r="W2699" s="40">
        <f t="shared" si="1353"/>
        <v>0</v>
      </c>
      <c r="X2699" t="str">
        <f t="shared" si="1354"/>
        <v/>
      </c>
      <c r="Y2699" s="40">
        <f t="shared" si="1355"/>
        <v>0</v>
      </c>
      <c r="Z2699" s="40">
        <f t="shared" si="1356"/>
        <v>0</v>
      </c>
      <c r="AA2699" s="40">
        <f t="shared" si="1357"/>
        <v>0</v>
      </c>
      <c r="AB2699" s="40">
        <f t="shared" si="1358"/>
        <v>0</v>
      </c>
      <c r="AC2699" s="40">
        <f t="shared" si="1359"/>
        <v>0</v>
      </c>
      <c r="AD2699" s="39">
        <f t="shared" si="1360"/>
        <v>0</v>
      </c>
      <c r="AE2699" s="39">
        <f t="shared" si="1361"/>
        <v>0</v>
      </c>
      <c r="AF2699" t="str">
        <f t="shared" si="1362"/>
        <v/>
      </c>
      <c r="AG2699" t="str">
        <f t="shared" si="1363"/>
        <v/>
      </c>
      <c r="AH2699" t="str">
        <f t="shared" si="1364"/>
        <v/>
      </c>
      <c r="AJ2699" s="41" t="str">
        <f t="shared" si="1365"/>
        <v/>
      </c>
      <c r="AK2699" s="42" t="str">
        <f t="shared" si="1366"/>
        <v/>
      </c>
      <c r="AL2699" s="41" t="str">
        <f t="shared" si="1367"/>
        <v/>
      </c>
      <c r="AM2699" s="41" t="str">
        <f t="shared" si="1368"/>
        <v/>
      </c>
      <c r="AN2699" s="41" t="str">
        <f t="shared" si="1369"/>
        <v/>
      </c>
      <c r="AO2699" s="42" t="str">
        <f t="shared" si="1370"/>
        <v/>
      </c>
      <c r="AP2699" s="41" t="str">
        <f t="shared" si="1371"/>
        <v/>
      </c>
      <c r="AQ2699" s="41" t="str">
        <f t="shared" si="1372"/>
        <v/>
      </c>
      <c r="AR2699" s="41" t="str">
        <f>IF($AQ2699="","",COUNTIFS(L_ChaveCob,$AQ2699,L_Ausencia,"&gt;"&amp;$W2699)+COUNTIFS($AQ$4:$AQ2699,$AQ2699,$W$4:$W2699,$W2699))</f>
        <v/>
      </c>
      <c r="AS2699" s="42">
        <f t="shared" si="1373"/>
        <v>0</v>
      </c>
      <c r="AT2699" s="42">
        <f t="shared" si="1374"/>
        <v>0</v>
      </c>
      <c r="AU2699" s="42">
        <f t="shared" si="1375"/>
        <v>0</v>
      </c>
    </row>
    <row r="2700" spans="1:47" x14ac:dyDescent="0.2">
      <c r="A2700" s="35"/>
      <c r="B2700" s="36"/>
      <c r="C2700" s="36"/>
      <c r="D2700" s="36"/>
      <c r="E2700" s="37"/>
      <c r="F2700" s="37"/>
      <c r="G2700" s="36"/>
      <c r="H2700" s="36"/>
      <c r="I2700" s="36"/>
      <c r="J2700" s="36"/>
      <c r="K2700" s="37"/>
      <c r="L2700" s="37"/>
      <c r="M2700" s="37"/>
      <c r="N2700" s="38" t="str">
        <f t="shared" si="1344"/>
        <v/>
      </c>
      <c r="O2700" t="str">
        <f t="shared" si="1345"/>
        <v/>
      </c>
      <c r="P2700" t="str">
        <f t="shared" si="1346"/>
        <v/>
      </c>
      <c r="Q2700" t="str">
        <f t="shared" si="1347"/>
        <v/>
      </c>
      <c r="R2700" t="str">
        <f t="shared" si="1348"/>
        <v/>
      </c>
      <c r="S2700" t="str">
        <f t="shared" si="1349"/>
        <v/>
      </c>
      <c r="T2700" s="39" t="str">
        <f t="shared" si="1350"/>
        <v/>
      </c>
      <c r="U2700" s="40">
        <f t="shared" si="1351"/>
        <v>0</v>
      </c>
      <c r="V2700" s="40">
        <f t="shared" si="1352"/>
        <v>0</v>
      </c>
      <c r="W2700" s="40">
        <f t="shared" si="1353"/>
        <v>0</v>
      </c>
      <c r="X2700" t="str">
        <f t="shared" si="1354"/>
        <v/>
      </c>
      <c r="Y2700" s="40">
        <f t="shared" si="1355"/>
        <v>0</v>
      </c>
      <c r="Z2700" s="40">
        <f t="shared" si="1356"/>
        <v>0</v>
      </c>
      <c r="AA2700" s="40">
        <f t="shared" si="1357"/>
        <v>0</v>
      </c>
      <c r="AB2700" s="40">
        <f t="shared" si="1358"/>
        <v>0</v>
      </c>
      <c r="AC2700" s="40">
        <f t="shared" si="1359"/>
        <v>0</v>
      </c>
      <c r="AD2700" s="39">
        <f t="shared" si="1360"/>
        <v>0</v>
      </c>
      <c r="AE2700" s="39">
        <f t="shared" si="1361"/>
        <v>0</v>
      </c>
      <c r="AF2700" t="str">
        <f t="shared" si="1362"/>
        <v/>
      </c>
      <c r="AG2700" t="str">
        <f t="shared" si="1363"/>
        <v/>
      </c>
      <c r="AH2700" t="str">
        <f t="shared" si="1364"/>
        <v/>
      </c>
      <c r="AJ2700" s="41" t="str">
        <f t="shared" si="1365"/>
        <v/>
      </c>
      <c r="AK2700" s="42" t="str">
        <f t="shared" si="1366"/>
        <v/>
      </c>
      <c r="AL2700" s="41" t="str">
        <f t="shared" si="1367"/>
        <v/>
      </c>
      <c r="AM2700" s="41" t="str">
        <f t="shared" si="1368"/>
        <v/>
      </c>
      <c r="AN2700" s="41" t="str">
        <f t="shared" si="1369"/>
        <v/>
      </c>
      <c r="AO2700" s="42" t="str">
        <f t="shared" si="1370"/>
        <v/>
      </c>
      <c r="AP2700" s="41" t="str">
        <f t="shared" si="1371"/>
        <v/>
      </c>
      <c r="AQ2700" s="41" t="str">
        <f t="shared" si="1372"/>
        <v/>
      </c>
      <c r="AR2700" s="41" t="str">
        <f>IF($AQ2700="","",COUNTIFS(L_ChaveCob,$AQ2700,L_Ausencia,"&gt;"&amp;$W2700)+COUNTIFS($AQ$4:$AQ2700,$AQ2700,$W$4:$W2700,$W2700))</f>
        <v/>
      </c>
      <c r="AS2700" s="42">
        <f t="shared" si="1373"/>
        <v>0</v>
      </c>
      <c r="AT2700" s="42">
        <f t="shared" si="1374"/>
        <v>0</v>
      </c>
      <c r="AU2700" s="42">
        <f t="shared" si="1375"/>
        <v>0</v>
      </c>
    </row>
    <row r="2701" spans="1:47" x14ac:dyDescent="0.2">
      <c r="A2701" s="35"/>
      <c r="B2701" s="36"/>
      <c r="C2701" s="36"/>
      <c r="D2701" s="36"/>
      <c r="E2701" s="37"/>
      <c r="F2701" s="37"/>
      <c r="G2701" s="36"/>
      <c r="H2701" s="36"/>
      <c r="I2701" s="36"/>
      <c r="J2701" s="36"/>
      <c r="K2701" s="37"/>
      <c r="L2701" s="37"/>
      <c r="M2701" s="37"/>
      <c r="N2701" s="38" t="str">
        <f t="shared" si="1344"/>
        <v/>
      </c>
      <c r="O2701" t="str">
        <f t="shared" si="1345"/>
        <v/>
      </c>
      <c r="P2701" t="str">
        <f t="shared" si="1346"/>
        <v/>
      </c>
      <c r="Q2701" t="str">
        <f t="shared" si="1347"/>
        <v/>
      </c>
      <c r="R2701" t="str">
        <f t="shared" si="1348"/>
        <v/>
      </c>
      <c r="S2701" t="str">
        <f t="shared" si="1349"/>
        <v/>
      </c>
      <c r="T2701" s="39" t="str">
        <f t="shared" si="1350"/>
        <v/>
      </c>
      <c r="U2701" s="40">
        <f t="shared" si="1351"/>
        <v>0</v>
      </c>
      <c r="V2701" s="40">
        <f t="shared" si="1352"/>
        <v>0</v>
      </c>
      <c r="W2701" s="40">
        <f t="shared" si="1353"/>
        <v>0</v>
      </c>
      <c r="X2701" t="str">
        <f t="shared" si="1354"/>
        <v/>
      </c>
      <c r="Y2701" s="40">
        <f t="shared" si="1355"/>
        <v>0</v>
      </c>
      <c r="Z2701" s="40">
        <f t="shared" si="1356"/>
        <v>0</v>
      </c>
      <c r="AA2701" s="40">
        <f t="shared" si="1357"/>
        <v>0</v>
      </c>
      <c r="AB2701" s="40">
        <f t="shared" si="1358"/>
        <v>0</v>
      </c>
      <c r="AC2701" s="40">
        <f t="shared" si="1359"/>
        <v>0</v>
      </c>
      <c r="AD2701" s="39">
        <f t="shared" si="1360"/>
        <v>0</v>
      </c>
      <c r="AE2701" s="39">
        <f t="shared" si="1361"/>
        <v>0</v>
      </c>
      <c r="AF2701" t="str">
        <f t="shared" si="1362"/>
        <v/>
      </c>
      <c r="AG2701" t="str">
        <f t="shared" si="1363"/>
        <v/>
      </c>
      <c r="AH2701" t="str">
        <f t="shared" si="1364"/>
        <v/>
      </c>
      <c r="AJ2701" s="41" t="str">
        <f t="shared" si="1365"/>
        <v/>
      </c>
      <c r="AK2701" s="42" t="str">
        <f t="shared" si="1366"/>
        <v/>
      </c>
      <c r="AL2701" s="41" t="str">
        <f t="shared" si="1367"/>
        <v/>
      </c>
      <c r="AM2701" s="41" t="str">
        <f t="shared" si="1368"/>
        <v/>
      </c>
      <c r="AN2701" s="41" t="str">
        <f t="shared" si="1369"/>
        <v/>
      </c>
      <c r="AO2701" s="42" t="str">
        <f t="shared" si="1370"/>
        <v/>
      </c>
      <c r="AP2701" s="41" t="str">
        <f t="shared" si="1371"/>
        <v/>
      </c>
      <c r="AQ2701" s="41" t="str">
        <f t="shared" si="1372"/>
        <v/>
      </c>
      <c r="AR2701" s="41" t="str">
        <f>IF($AQ2701="","",COUNTIFS(L_ChaveCob,$AQ2701,L_Ausencia,"&gt;"&amp;$W2701)+COUNTIFS($AQ$4:$AQ2701,$AQ2701,$W$4:$W2701,$W2701))</f>
        <v/>
      </c>
      <c r="AS2701" s="42">
        <f t="shared" si="1373"/>
        <v>0</v>
      </c>
      <c r="AT2701" s="42">
        <f t="shared" si="1374"/>
        <v>0</v>
      </c>
      <c r="AU2701" s="42">
        <f t="shared" si="1375"/>
        <v>0</v>
      </c>
    </row>
    <row r="2702" spans="1:47" x14ac:dyDescent="0.2">
      <c r="A2702" s="35"/>
      <c r="B2702" s="36"/>
      <c r="C2702" s="36"/>
      <c r="D2702" s="36"/>
      <c r="E2702" s="37"/>
      <c r="F2702" s="37"/>
      <c r="G2702" s="36"/>
      <c r="H2702" s="36"/>
      <c r="I2702" s="36"/>
      <c r="J2702" s="36"/>
      <c r="K2702" s="37"/>
      <c r="L2702" s="37"/>
      <c r="M2702" s="37"/>
      <c r="N2702" s="38" t="str">
        <f t="shared" si="1344"/>
        <v/>
      </c>
      <c r="O2702" t="str">
        <f t="shared" si="1345"/>
        <v/>
      </c>
      <c r="P2702" t="str">
        <f t="shared" si="1346"/>
        <v/>
      </c>
      <c r="Q2702" t="str">
        <f t="shared" si="1347"/>
        <v/>
      </c>
      <c r="R2702" t="str">
        <f t="shared" si="1348"/>
        <v/>
      </c>
      <c r="S2702" t="str">
        <f t="shared" si="1349"/>
        <v/>
      </c>
      <c r="T2702" s="39" t="str">
        <f t="shared" si="1350"/>
        <v/>
      </c>
      <c r="U2702" s="40">
        <f t="shared" si="1351"/>
        <v>0</v>
      </c>
      <c r="V2702" s="40">
        <f t="shared" si="1352"/>
        <v>0</v>
      </c>
      <c r="W2702" s="40">
        <f t="shared" si="1353"/>
        <v>0</v>
      </c>
      <c r="X2702" t="str">
        <f t="shared" si="1354"/>
        <v/>
      </c>
      <c r="Y2702" s="40">
        <f t="shared" si="1355"/>
        <v>0</v>
      </c>
      <c r="Z2702" s="40">
        <f t="shared" si="1356"/>
        <v>0</v>
      </c>
      <c r="AA2702" s="40">
        <f t="shared" si="1357"/>
        <v>0</v>
      </c>
      <c r="AB2702" s="40">
        <f t="shared" si="1358"/>
        <v>0</v>
      </c>
      <c r="AC2702" s="40">
        <f t="shared" si="1359"/>
        <v>0</v>
      </c>
      <c r="AD2702" s="39">
        <f t="shared" si="1360"/>
        <v>0</v>
      </c>
      <c r="AE2702" s="39">
        <f t="shared" si="1361"/>
        <v>0</v>
      </c>
      <c r="AF2702" t="str">
        <f t="shared" si="1362"/>
        <v/>
      </c>
      <c r="AG2702" t="str">
        <f t="shared" si="1363"/>
        <v/>
      </c>
      <c r="AH2702" t="str">
        <f t="shared" si="1364"/>
        <v/>
      </c>
      <c r="AJ2702" s="41" t="str">
        <f t="shared" si="1365"/>
        <v/>
      </c>
      <c r="AK2702" s="42" t="str">
        <f t="shared" si="1366"/>
        <v/>
      </c>
      <c r="AL2702" s="41" t="str">
        <f t="shared" si="1367"/>
        <v/>
      </c>
      <c r="AM2702" s="41" t="str">
        <f t="shared" si="1368"/>
        <v/>
      </c>
      <c r="AN2702" s="41" t="str">
        <f t="shared" si="1369"/>
        <v/>
      </c>
      <c r="AO2702" s="42" t="str">
        <f t="shared" si="1370"/>
        <v/>
      </c>
      <c r="AP2702" s="41" t="str">
        <f t="shared" si="1371"/>
        <v/>
      </c>
      <c r="AQ2702" s="41" t="str">
        <f t="shared" si="1372"/>
        <v/>
      </c>
      <c r="AR2702" s="41" t="str">
        <f>IF($AQ2702="","",COUNTIFS(L_ChaveCob,$AQ2702,L_Ausencia,"&gt;"&amp;$W2702)+COUNTIFS($AQ$4:$AQ2702,$AQ2702,$W$4:$W2702,$W2702))</f>
        <v/>
      </c>
      <c r="AS2702" s="42">
        <f t="shared" si="1373"/>
        <v>0</v>
      </c>
      <c r="AT2702" s="42">
        <f t="shared" si="1374"/>
        <v>0</v>
      </c>
      <c r="AU2702" s="42">
        <f t="shared" si="1375"/>
        <v>0</v>
      </c>
    </row>
    <row r="2703" spans="1:47" x14ac:dyDescent="0.2">
      <c r="A2703" s="35"/>
      <c r="B2703" s="36"/>
      <c r="C2703" s="36"/>
      <c r="D2703" s="36"/>
      <c r="E2703" s="37"/>
      <c r="F2703" s="37"/>
      <c r="G2703" s="36"/>
      <c r="H2703" s="36"/>
      <c r="I2703" s="36"/>
      <c r="J2703" s="36"/>
      <c r="K2703" s="37"/>
      <c r="L2703" s="37"/>
      <c r="M2703" s="37"/>
      <c r="N2703" s="38" t="str">
        <f t="shared" si="1344"/>
        <v/>
      </c>
      <c r="O2703" t="str">
        <f t="shared" si="1345"/>
        <v/>
      </c>
      <c r="P2703" t="str">
        <f t="shared" si="1346"/>
        <v/>
      </c>
      <c r="Q2703" t="str">
        <f t="shared" si="1347"/>
        <v/>
      </c>
      <c r="R2703" t="str">
        <f t="shared" si="1348"/>
        <v/>
      </c>
      <c r="S2703" t="str">
        <f t="shared" si="1349"/>
        <v/>
      </c>
      <c r="T2703" s="39" t="str">
        <f t="shared" si="1350"/>
        <v/>
      </c>
      <c r="U2703" s="40">
        <f t="shared" si="1351"/>
        <v>0</v>
      </c>
      <c r="V2703" s="40">
        <f t="shared" si="1352"/>
        <v>0</v>
      </c>
      <c r="W2703" s="40">
        <f t="shared" si="1353"/>
        <v>0</v>
      </c>
      <c r="X2703" t="str">
        <f t="shared" si="1354"/>
        <v/>
      </c>
      <c r="Y2703" s="40">
        <f t="shared" si="1355"/>
        <v>0</v>
      </c>
      <c r="Z2703" s="40">
        <f t="shared" si="1356"/>
        <v>0</v>
      </c>
      <c r="AA2703" s="40">
        <f t="shared" si="1357"/>
        <v>0</v>
      </c>
      <c r="AB2703" s="40">
        <f t="shared" si="1358"/>
        <v>0</v>
      </c>
      <c r="AC2703" s="40">
        <f t="shared" si="1359"/>
        <v>0</v>
      </c>
      <c r="AD2703" s="39">
        <f t="shared" si="1360"/>
        <v>0</v>
      </c>
      <c r="AE2703" s="39">
        <f t="shared" si="1361"/>
        <v>0</v>
      </c>
      <c r="AF2703" t="str">
        <f t="shared" si="1362"/>
        <v/>
      </c>
      <c r="AG2703" t="str">
        <f t="shared" si="1363"/>
        <v/>
      </c>
      <c r="AH2703" t="str">
        <f t="shared" si="1364"/>
        <v/>
      </c>
      <c r="AJ2703" s="41" t="str">
        <f t="shared" si="1365"/>
        <v/>
      </c>
      <c r="AK2703" s="42" t="str">
        <f t="shared" si="1366"/>
        <v/>
      </c>
      <c r="AL2703" s="41" t="str">
        <f t="shared" si="1367"/>
        <v/>
      </c>
      <c r="AM2703" s="41" t="str">
        <f t="shared" si="1368"/>
        <v/>
      </c>
      <c r="AN2703" s="41" t="str">
        <f t="shared" si="1369"/>
        <v/>
      </c>
      <c r="AO2703" s="42" t="str">
        <f t="shared" si="1370"/>
        <v/>
      </c>
      <c r="AP2703" s="41" t="str">
        <f t="shared" si="1371"/>
        <v/>
      </c>
      <c r="AQ2703" s="41" t="str">
        <f t="shared" si="1372"/>
        <v/>
      </c>
      <c r="AR2703" s="41" t="str">
        <f>IF($AQ2703="","",COUNTIFS(L_ChaveCob,$AQ2703,L_Ausencia,"&gt;"&amp;$W2703)+COUNTIFS($AQ$4:$AQ2703,$AQ2703,$W$4:$W2703,$W2703))</f>
        <v/>
      </c>
      <c r="AS2703" s="42">
        <f t="shared" si="1373"/>
        <v>0</v>
      </c>
      <c r="AT2703" s="42">
        <f t="shared" si="1374"/>
        <v>0</v>
      </c>
      <c r="AU2703" s="42">
        <f t="shared" si="1375"/>
        <v>0</v>
      </c>
    </row>
    <row r="2704" spans="1:47" x14ac:dyDescent="0.2">
      <c r="A2704" s="35"/>
      <c r="B2704" s="36"/>
      <c r="C2704" s="36"/>
      <c r="D2704" s="36"/>
      <c r="E2704" s="37"/>
      <c r="F2704" s="37"/>
      <c r="G2704" s="36"/>
      <c r="H2704" s="36"/>
      <c r="I2704" s="36"/>
      <c r="J2704" s="36"/>
      <c r="K2704" s="37"/>
      <c r="L2704" s="37"/>
      <c r="M2704" s="37"/>
      <c r="N2704" s="38" t="str">
        <f t="shared" si="1344"/>
        <v/>
      </c>
      <c r="O2704" t="str">
        <f t="shared" si="1345"/>
        <v/>
      </c>
      <c r="P2704" t="str">
        <f t="shared" si="1346"/>
        <v/>
      </c>
      <c r="Q2704" t="str">
        <f t="shared" si="1347"/>
        <v/>
      </c>
      <c r="R2704" t="str">
        <f t="shared" si="1348"/>
        <v/>
      </c>
      <c r="S2704" t="str">
        <f t="shared" si="1349"/>
        <v/>
      </c>
      <c r="T2704" s="39" t="str">
        <f t="shared" si="1350"/>
        <v/>
      </c>
      <c r="U2704" s="40">
        <f t="shared" si="1351"/>
        <v>0</v>
      </c>
      <c r="V2704" s="40">
        <f t="shared" si="1352"/>
        <v>0</v>
      </c>
      <c r="W2704" s="40">
        <f t="shared" si="1353"/>
        <v>0</v>
      </c>
      <c r="X2704" t="str">
        <f t="shared" si="1354"/>
        <v/>
      </c>
      <c r="Y2704" s="40">
        <f t="shared" si="1355"/>
        <v>0</v>
      </c>
      <c r="Z2704" s="40">
        <f t="shared" si="1356"/>
        <v>0</v>
      </c>
      <c r="AA2704" s="40">
        <f t="shared" si="1357"/>
        <v>0</v>
      </c>
      <c r="AB2704" s="40">
        <f t="shared" si="1358"/>
        <v>0</v>
      </c>
      <c r="AC2704" s="40">
        <f t="shared" si="1359"/>
        <v>0</v>
      </c>
      <c r="AD2704" s="39">
        <f t="shared" si="1360"/>
        <v>0</v>
      </c>
      <c r="AE2704" s="39">
        <f t="shared" si="1361"/>
        <v>0</v>
      </c>
      <c r="AF2704" t="str">
        <f t="shared" si="1362"/>
        <v/>
      </c>
      <c r="AG2704" t="str">
        <f t="shared" si="1363"/>
        <v/>
      </c>
      <c r="AH2704" t="str">
        <f t="shared" si="1364"/>
        <v/>
      </c>
      <c r="AJ2704" s="41" t="str">
        <f t="shared" si="1365"/>
        <v/>
      </c>
      <c r="AK2704" s="42" t="str">
        <f t="shared" si="1366"/>
        <v/>
      </c>
      <c r="AL2704" s="41" t="str">
        <f t="shared" si="1367"/>
        <v/>
      </c>
      <c r="AM2704" s="41" t="str">
        <f t="shared" si="1368"/>
        <v/>
      </c>
      <c r="AN2704" s="41" t="str">
        <f t="shared" si="1369"/>
        <v/>
      </c>
      <c r="AO2704" s="42" t="str">
        <f t="shared" si="1370"/>
        <v/>
      </c>
      <c r="AP2704" s="41" t="str">
        <f t="shared" si="1371"/>
        <v/>
      </c>
      <c r="AQ2704" s="41" t="str">
        <f t="shared" si="1372"/>
        <v/>
      </c>
      <c r="AR2704" s="41" t="str">
        <f>IF($AQ2704="","",COUNTIFS(L_ChaveCob,$AQ2704,L_Ausencia,"&gt;"&amp;$W2704)+COUNTIFS($AQ$4:$AQ2704,$AQ2704,$W$4:$W2704,$W2704))</f>
        <v/>
      </c>
      <c r="AS2704" s="42">
        <f t="shared" si="1373"/>
        <v>0</v>
      </c>
      <c r="AT2704" s="42">
        <f t="shared" si="1374"/>
        <v>0</v>
      </c>
      <c r="AU2704" s="42">
        <f t="shared" si="1375"/>
        <v>0</v>
      </c>
    </row>
    <row r="2705" spans="1:47" x14ac:dyDescent="0.2">
      <c r="A2705" s="35"/>
      <c r="B2705" s="36"/>
      <c r="C2705" s="36"/>
      <c r="D2705" s="36"/>
      <c r="E2705" s="37"/>
      <c r="F2705" s="37"/>
      <c r="G2705" s="36"/>
      <c r="H2705" s="36"/>
      <c r="I2705" s="36"/>
      <c r="J2705" s="36"/>
      <c r="K2705" s="37"/>
      <c r="L2705" s="37"/>
      <c r="M2705" s="37"/>
      <c r="N2705" s="38" t="str">
        <f t="shared" si="1344"/>
        <v/>
      </c>
      <c r="O2705" t="str">
        <f t="shared" si="1345"/>
        <v/>
      </c>
      <c r="P2705" t="str">
        <f t="shared" si="1346"/>
        <v/>
      </c>
      <c r="Q2705" t="str">
        <f t="shared" si="1347"/>
        <v/>
      </c>
      <c r="R2705" t="str">
        <f t="shared" si="1348"/>
        <v/>
      </c>
      <c r="S2705" t="str">
        <f t="shared" si="1349"/>
        <v/>
      </c>
      <c r="T2705" s="39" t="str">
        <f t="shared" si="1350"/>
        <v/>
      </c>
      <c r="U2705" s="40">
        <f t="shared" si="1351"/>
        <v>0</v>
      </c>
      <c r="V2705" s="40">
        <f t="shared" si="1352"/>
        <v>0</v>
      </c>
      <c r="W2705" s="40">
        <f t="shared" si="1353"/>
        <v>0</v>
      </c>
      <c r="X2705" t="str">
        <f t="shared" si="1354"/>
        <v/>
      </c>
      <c r="Y2705" s="40">
        <f t="shared" si="1355"/>
        <v>0</v>
      </c>
      <c r="Z2705" s="40">
        <f t="shared" si="1356"/>
        <v>0</v>
      </c>
      <c r="AA2705" s="40">
        <f t="shared" si="1357"/>
        <v>0</v>
      </c>
      <c r="AB2705" s="40">
        <f t="shared" si="1358"/>
        <v>0</v>
      </c>
      <c r="AC2705" s="40">
        <f t="shared" si="1359"/>
        <v>0</v>
      </c>
      <c r="AD2705" s="39">
        <f t="shared" si="1360"/>
        <v>0</v>
      </c>
      <c r="AE2705" s="39">
        <f t="shared" si="1361"/>
        <v>0</v>
      </c>
      <c r="AF2705" t="str">
        <f t="shared" si="1362"/>
        <v/>
      </c>
      <c r="AG2705" t="str">
        <f t="shared" si="1363"/>
        <v/>
      </c>
      <c r="AH2705" t="str">
        <f t="shared" si="1364"/>
        <v/>
      </c>
      <c r="AJ2705" s="41" t="str">
        <f t="shared" si="1365"/>
        <v/>
      </c>
      <c r="AK2705" s="42" t="str">
        <f t="shared" si="1366"/>
        <v/>
      </c>
      <c r="AL2705" s="41" t="str">
        <f t="shared" si="1367"/>
        <v/>
      </c>
      <c r="AM2705" s="41" t="str">
        <f t="shared" si="1368"/>
        <v/>
      </c>
      <c r="AN2705" s="41" t="str">
        <f t="shared" si="1369"/>
        <v/>
      </c>
      <c r="AO2705" s="42" t="str">
        <f t="shared" si="1370"/>
        <v/>
      </c>
      <c r="AP2705" s="41" t="str">
        <f t="shared" si="1371"/>
        <v/>
      </c>
      <c r="AQ2705" s="41" t="str">
        <f t="shared" si="1372"/>
        <v/>
      </c>
      <c r="AR2705" s="41" t="str">
        <f>IF($AQ2705="","",COUNTIFS(L_ChaveCob,$AQ2705,L_Ausencia,"&gt;"&amp;$W2705)+COUNTIFS($AQ$4:$AQ2705,$AQ2705,$W$4:$W2705,$W2705))</f>
        <v/>
      </c>
      <c r="AS2705" s="42">
        <f t="shared" si="1373"/>
        <v>0</v>
      </c>
      <c r="AT2705" s="42">
        <f t="shared" si="1374"/>
        <v>0</v>
      </c>
      <c r="AU2705" s="42">
        <f t="shared" si="1375"/>
        <v>0</v>
      </c>
    </row>
    <row r="2706" spans="1:47" x14ac:dyDescent="0.2">
      <c r="A2706" s="35"/>
      <c r="B2706" s="36"/>
      <c r="C2706" s="36"/>
      <c r="D2706" s="36"/>
      <c r="E2706" s="37"/>
      <c r="F2706" s="37"/>
      <c r="G2706" s="36"/>
      <c r="H2706" s="36"/>
      <c r="I2706" s="36"/>
      <c r="J2706" s="36"/>
      <c r="K2706" s="37"/>
      <c r="L2706" s="37"/>
      <c r="M2706" s="37"/>
      <c r="N2706" s="38" t="str">
        <f t="shared" si="1344"/>
        <v/>
      </c>
      <c r="O2706" t="str">
        <f t="shared" si="1345"/>
        <v/>
      </c>
      <c r="P2706" t="str">
        <f t="shared" si="1346"/>
        <v/>
      </c>
      <c r="Q2706" t="str">
        <f t="shared" si="1347"/>
        <v/>
      </c>
      <c r="R2706" t="str">
        <f t="shared" si="1348"/>
        <v/>
      </c>
      <c r="S2706" t="str">
        <f t="shared" si="1349"/>
        <v/>
      </c>
      <c r="T2706" s="39" t="str">
        <f t="shared" si="1350"/>
        <v/>
      </c>
      <c r="U2706" s="40">
        <f t="shared" si="1351"/>
        <v>0</v>
      </c>
      <c r="V2706" s="40">
        <f t="shared" si="1352"/>
        <v>0</v>
      </c>
      <c r="W2706" s="40">
        <f t="shared" si="1353"/>
        <v>0</v>
      </c>
      <c r="X2706" t="str">
        <f t="shared" si="1354"/>
        <v/>
      </c>
      <c r="Y2706" s="40">
        <f t="shared" si="1355"/>
        <v>0</v>
      </c>
      <c r="Z2706" s="40">
        <f t="shared" si="1356"/>
        <v>0</v>
      </c>
      <c r="AA2706" s="40">
        <f t="shared" si="1357"/>
        <v>0</v>
      </c>
      <c r="AB2706" s="40">
        <f t="shared" si="1358"/>
        <v>0</v>
      </c>
      <c r="AC2706" s="40">
        <f t="shared" si="1359"/>
        <v>0</v>
      </c>
      <c r="AD2706" s="39">
        <f t="shared" si="1360"/>
        <v>0</v>
      </c>
      <c r="AE2706" s="39">
        <f t="shared" si="1361"/>
        <v>0</v>
      </c>
      <c r="AF2706" t="str">
        <f t="shared" si="1362"/>
        <v/>
      </c>
      <c r="AG2706" t="str">
        <f t="shared" si="1363"/>
        <v/>
      </c>
      <c r="AH2706" t="str">
        <f t="shared" si="1364"/>
        <v/>
      </c>
      <c r="AJ2706" s="41" t="str">
        <f t="shared" si="1365"/>
        <v/>
      </c>
      <c r="AK2706" s="42" t="str">
        <f t="shared" si="1366"/>
        <v/>
      </c>
      <c r="AL2706" s="41" t="str">
        <f t="shared" si="1367"/>
        <v/>
      </c>
      <c r="AM2706" s="41" t="str">
        <f t="shared" si="1368"/>
        <v/>
      </c>
      <c r="AN2706" s="41" t="str">
        <f t="shared" si="1369"/>
        <v/>
      </c>
      <c r="AO2706" s="42" t="str">
        <f t="shared" si="1370"/>
        <v/>
      </c>
      <c r="AP2706" s="41" t="str">
        <f t="shared" si="1371"/>
        <v/>
      </c>
      <c r="AQ2706" s="41" t="str">
        <f t="shared" si="1372"/>
        <v/>
      </c>
      <c r="AR2706" s="41" t="str">
        <f>IF($AQ2706="","",COUNTIFS(L_ChaveCob,$AQ2706,L_Ausencia,"&gt;"&amp;$W2706)+COUNTIFS($AQ$4:$AQ2706,$AQ2706,$W$4:$W2706,$W2706))</f>
        <v/>
      </c>
      <c r="AS2706" s="42">
        <f t="shared" si="1373"/>
        <v>0</v>
      </c>
      <c r="AT2706" s="42">
        <f t="shared" si="1374"/>
        <v>0</v>
      </c>
      <c r="AU2706" s="42">
        <f t="shared" si="1375"/>
        <v>0</v>
      </c>
    </row>
    <row r="2707" spans="1:47" x14ac:dyDescent="0.2">
      <c r="A2707" s="35"/>
      <c r="B2707" s="36"/>
      <c r="C2707" s="36"/>
      <c r="D2707" s="36"/>
      <c r="E2707" s="37"/>
      <c r="F2707" s="37"/>
      <c r="G2707" s="36"/>
      <c r="H2707" s="36"/>
      <c r="I2707" s="36"/>
      <c r="J2707" s="36"/>
      <c r="K2707" s="37"/>
      <c r="L2707" s="37"/>
      <c r="M2707" s="37"/>
      <c r="N2707" s="38" t="str">
        <f t="shared" si="1344"/>
        <v/>
      </c>
      <c r="O2707" t="str">
        <f t="shared" si="1345"/>
        <v/>
      </c>
      <c r="P2707" t="str">
        <f t="shared" si="1346"/>
        <v/>
      </c>
      <c r="Q2707" t="str">
        <f t="shared" si="1347"/>
        <v/>
      </c>
      <c r="R2707" t="str">
        <f t="shared" si="1348"/>
        <v/>
      </c>
      <c r="S2707" t="str">
        <f t="shared" si="1349"/>
        <v/>
      </c>
      <c r="T2707" s="39" t="str">
        <f t="shared" si="1350"/>
        <v/>
      </c>
      <c r="U2707" s="40">
        <f t="shared" si="1351"/>
        <v>0</v>
      </c>
      <c r="V2707" s="40">
        <f t="shared" si="1352"/>
        <v>0</v>
      </c>
      <c r="W2707" s="40">
        <f t="shared" si="1353"/>
        <v>0</v>
      </c>
      <c r="X2707" t="str">
        <f t="shared" si="1354"/>
        <v/>
      </c>
      <c r="Y2707" s="40">
        <f t="shared" si="1355"/>
        <v>0</v>
      </c>
      <c r="Z2707" s="40">
        <f t="shared" si="1356"/>
        <v>0</v>
      </c>
      <c r="AA2707" s="40">
        <f t="shared" si="1357"/>
        <v>0</v>
      </c>
      <c r="AB2707" s="40">
        <f t="shared" si="1358"/>
        <v>0</v>
      </c>
      <c r="AC2707" s="40">
        <f t="shared" si="1359"/>
        <v>0</v>
      </c>
      <c r="AD2707" s="39">
        <f t="shared" si="1360"/>
        <v>0</v>
      </c>
      <c r="AE2707" s="39">
        <f t="shared" si="1361"/>
        <v>0</v>
      </c>
      <c r="AF2707" t="str">
        <f t="shared" si="1362"/>
        <v/>
      </c>
      <c r="AG2707" t="str">
        <f t="shared" si="1363"/>
        <v/>
      </c>
      <c r="AH2707" t="str">
        <f t="shared" si="1364"/>
        <v/>
      </c>
      <c r="AJ2707" s="41" t="str">
        <f t="shared" si="1365"/>
        <v/>
      </c>
      <c r="AK2707" s="42" t="str">
        <f t="shared" si="1366"/>
        <v/>
      </c>
      <c r="AL2707" s="41" t="str">
        <f t="shared" si="1367"/>
        <v/>
      </c>
      <c r="AM2707" s="41" t="str">
        <f t="shared" si="1368"/>
        <v/>
      </c>
      <c r="AN2707" s="41" t="str">
        <f t="shared" si="1369"/>
        <v/>
      </c>
      <c r="AO2707" s="42" t="str">
        <f t="shared" si="1370"/>
        <v/>
      </c>
      <c r="AP2707" s="41" t="str">
        <f t="shared" si="1371"/>
        <v/>
      </c>
      <c r="AQ2707" s="41" t="str">
        <f t="shared" si="1372"/>
        <v/>
      </c>
      <c r="AR2707" s="41" t="str">
        <f>IF($AQ2707="","",COUNTIFS(L_ChaveCob,$AQ2707,L_Ausencia,"&gt;"&amp;$W2707)+COUNTIFS($AQ$4:$AQ2707,$AQ2707,$W$4:$W2707,$W2707))</f>
        <v/>
      </c>
      <c r="AS2707" s="42">
        <f t="shared" si="1373"/>
        <v>0</v>
      </c>
      <c r="AT2707" s="42">
        <f t="shared" si="1374"/>
        <v>0</v>
      </c>
      <c r="AU2707" s="42">
        <f t="shared" si="1375"/>
        <v>0</v>
      </c>
    </row>
    <row r="2708" spans="1:47" x14ac:dyDescent="0.2">
      <c r="A2708" s="35"/>
      <c r="B2708" s="36"/>
      <c r="C2708" s="36"/>
      <c r="D2708" s="36"/>
      <c r="E2708" s="37"/>
      <c r="F2708" s="37"/>
      <c r="G2708" s="36"/>
      <c r="H2708" s="36"/>
      <c r="I2708" s="36"/>
      <c r="J2708" s="36"/>
      <c r="K2708" s="37"/>
      <c r="L2708" s="37"/>
      <c r="M2708" s="37"/>
      <c r="N2708" s="38" t="str">
        <f t="shared" si="1344"/>
        <v/>
      </c>
      <c r="O2708" t="str">
        <f t="shared" si="1345"/>
        <v/>
      </c>
      <c r="P2708" t="str">
        <f t="shared" si="1346"/>
        <v/>
      </c>
      <c r="Q2708" t="str">
        <f t="shared" si="1347"/>
        <v/>
      </c>
      <c r="R2708" t="str">
        <f t="shared" si="1348"/>
        <v/>
      </c>
      <c r="S2708" t="str">
        <f t="shared" si="1349"/>
        <v/>
      </c>
      <c r="T2708" s="39" t="str">
        <f t="shared" si="1350"/>
        <v/>
      </c>
      <c r="U2708" s="40">
        <f t="shared" si="1351"/>
        <v>0</v>
      </c>
      <c r="V2708" s="40">
        <f t="shared" si="1352"/>
        <v>0</v>
      </c>
      <c r="W2708" s="40">
        <f t="shared" si="1353"/>
        <v>0</v>
      </c>
      <c r="X2708" t="str">
        <f t="shared" si="1354"/>
        <v/>
      </c>
      <c r="Y2708" s="40">
        <f t="shared" si="1355"/>
        <v>0</v>
      </c>
      <c r="Z2708" s="40">
        <f t="shared" si="1356"/>
        <v>0</v>
      </c>
      <c r="AA2708" s="40">
        <f t="shared" si="1357"/>
        <v>0</v>
      </c>
      <c r="AB2708" s="40">
        <f t="shared" si="1358"/>
        <v>0</v>
      </c>
      <c r="AC2708" s="40">
        <f t="shared" si="1359"/>
        <v>0</v>
      </c>
      <c r="AD2708" s="39">
        <f t="shared" si="1360"/>
        <v>0</v>
      </c>
      <c r="AE2708" s="39">
        <f t="shared" si="1361"/>
        <v>0</v>
      </c>
      <c r="AF2708" t="str">
        <f t="shared" si="1362"/>
        <v/>
      </c>
      <c r="AG2708" t="str">
        <f t="shared" si="1363"/>
        <v/>
      </c>
      <c r="AH2708" t="str">
        <f t="shared" si="1364"/>
        <v/>
      </c>
      <c r="AJ2708" s="41" t="str">
        <f t="shared" si="1365"/>
        <v/>
      </c>
      <c r="AK2708" s="42" t="str">
        <f t="shared" si="1366"/>
        <v/>
      </c>
      <c r="AL2708" s="41" t="str">
        <f t="shared" si="1367"/>
        <v/>
      </c>
      <c r="AM2708" s="41" t="str">
        <f t="shared" si="1368"/>
        <v/>
      </c>
      <c r="AN2708" s="41" t="str">
        <f t="shared" si="1369"/>
        <v/>
      </c>
      <c r="AO2708" s="42" t="str">
        <f t="shared" si="1370"/>
        <v/>
      </c>
      <c r="AP2708" s="41" t="str">
        <f t="shared" si="1371"/>
        <v/>
      </c>
      <c r="AQ2708" s="41" t="str">
        <f t="shared" si="1372"/>
        <v/>
      </c>
      <c r="AR2708" s="41" t="str">
        <f>IF($AQ2708="","",COUNTIFS(L_ChaveCob,$AQ2708,L_Ausencia,"&gt;"&amp;$W2708)+COUNTIFS($AQ$4:$AQ2708,$AQ2708,$W$4:$W2708,$W2708))</f>
        <v/>
      </c>
      <c r="AS2708" s="42">
        <f t="shared" si="1373"/>
        <v>0</v>
      </c>
      <c r="AT2708" s="42">
        <f t="shared" si="1374"/>
        <v>0</v>
      </c>
      <c r="AU2708" s="42">
        <f t="shared" si="1375"/>
        <v>0</v>
      </c>
    </row>
    <row r="2709" spans="1:47" x14ac:dyDescent="0.2">
      <c r="A2709" s="35"/>
      <c r="B2709" s="36"/>
      <c r="C2709" s="36"/>
      <c r="D2709" s="36"/>
      <c r="E2709" s="37"/>
      <c r="F2709" s="37"/>
      <c r="G2709" s="36"/>
      <c r="H2709" s="36"/>
      <c r="I2709" s="36"/>
      <c r="J2709" s="36"/>
      <c r="K2709" s="37"/>
      <c r="L2709" s="37"/>
      <c r="M2709" s="37"/>
      <c r="N2709" s="38" t="str">
        <f t="shared" si="1344"/>
        <v/>
      </c>
      <c r="O2709" t="str">
        <f t="shared" si="1345"/>
        <v/>
      </c>
      <c r="P2709" t="str">
        <f t="shared" si="1346"/>
        <v/>
      </c>
      <c r="Q2709" t="str">
        <f t="shared" si="1347"/>
        <v/>
      </c>
      <c r="R2709" t="str">
        <f t="shared" si="1348"/>
        <v/>
      </c>
      <c r="S2709" t="str">
        <f t="shared" si="1349"/>
        <v/>
      </c>
      <c r="T2709" s="39" t="str">
        <f t="shared" si="1350"/>
        <v/>
      </c>
      <c r="U2709" s="40">
        <f t="shared" si="1351"/>
        <v>0</v>
      </c>
      <c r="V2709" s="40">
        <f t="shared" si="1352"/>
        <v>0</v>
      </c>
      <c r="W2709" s="40">
        <f t="shared" si="1353"/>
        <v>0</v>
      </c>
      <c r="X2709" t="str">
        <f t="shared" si="1354"/>
        <v/>
      </c>
      <c r="Y2709" s="40">
        <f t="shared" si="1355"/>
        <v>0</v>
      </c>
      <c r="Z2709" s="40">
        <f t="shared" si="1356"/>
        <v>0</v>
      </c>
      <c r="AA2709" s="40">
        <f t="shared" si="1357"/>
        <v>0</v>
      </c>
      <c r="AB2709" s="40">
        <f t="shared" si="1358"/>
        <v>0</v>
      </c>
      <c r="AC2709" s="40">
        <f t="shared" si="1359"/>
        <v>0</v>
      </c>
      <c r="AD2709" s="39">
        <f t="shared" si="1360"/>
        <v>0</v>
      </c>
      <c r="AE2709" s="39">
        <f t="shared" si="1361"/>
        <v>0</v>
      </c>
      <c r="AF2709" t="str">
        <f t="shared" si="1362"/>
        <v/>
      </c>
      <c r="AG2709" t="str">
        <f t="shared" si="1363"/>
        <v/>
      </c>
      <c r="AH2709" t="str">
        <f t="shared" si="1364"/>
        <v/>
      </c>
      <c r="AJ2709" s="41" t="str">
        <f t="shared" si="1365"/>
        <v/>
      </c>
      <c r="AK2709" s="42" t="str">
        <f t="shared" si="1366"/>
        <v/>
      </c>
      <c r="AL2709" s="41" t="str">
        <f t="shared" si="1367"/>
        <v/>
      </c>
      <c r="AM2709" s="41" t="str">
        <f t="shared" si="1368"/>
        <v/>
      </c>
      <c r="AN2709" s="41" t="str">
        <f t="shared" si="1369"/>
        <v/>
      </c>
      <c r="AO2709" s="42" t="str">
        <f t="shared" si="1370"/>
        <v/>
      </c>
      <c r="AP2709" s="41" t="str">
        <f t="shared" si="1371"/>
        <v/>
      </c>
      <c r="AQ2709" s="41" t="str">
        <f t="shared" si="1372"/>
        <v/>
      </c>
      <c r="AR2709" s="41" t="str">
        <f>IF($AQ2709="","",COUNTIFS(L_ChaveCob,$AQ2709,L_Ausencia,"&gt;"&amp;$W2709)+COUNTIFS($AQ$4:$AQ2709,$AQ2709,$W$4:$W2709,$W2709))</f>
        <v/>
      </c>
      <c r="AS2709" s="42">
        <f t="shared" si="1373"/>
        <v>0</v>
      </c>
      <c r="AT2709" s="42">
        <f t="shared" si="1374"/>
        <v>0</v>
      </c>
      <c r="AU2709" s="42">
        <f t="shared" si="1375"/>
        <v>0</v>
      </c>
    </row>
    <row r="2710" spans="1:47" x14ac:dyDescent="0.2">
      <c r="A2710" s="35"/>
      <c r="B2710" s="36"/>
      <c r="C2710" s="36"/>
      <c r="D2710" s="36"/>
      <c r="E2710" s="37"/>
      <c r="F2710" s="37"/>
      <c r="G2710" s="36"/>
      <c r="H2710" s="36"/>
      <c r="I2710" s="36"/>
      <c r="J2710" s="36"/>
      <c r="K2710" s="37"/>
      <c r="L2710" s="37"/>
      <c r="M2710" s="37"/>
      <c r="N2710" s="38" t="str">
        <f t="shared" si="1344"/>
        <v/>
      </c>
      <c r="O2710" t="str">
        <f t="shared" si="1345"/>
        <v/>
      </c>
      <c r="P2710" t="str">
        <f t="shared" si="1346"/>
        <v/>
      </c>
      <c r="Q2710" t="str">
        <f t="shared" si="1347"/>
        <v/>
      </c>
      <c r="R2710" t="str">
        <f t="shared" si="1348"/>
        <v/>
      </c>
      <c r="S2710" t="str">
        <f t="shared" si="1349"/>
        <v/>
      </c>
      <c r="T2710" s="39" t="str">
        <f t="shared" si="1350"/>
        <v/>
      </c>
      <c r="U2710" s="40">
        <f t="shared" si="1351"/>
        <v>0</v>
      </c>
      <c r="V2710" s="40">
        <f t="shared" si="1352"/>
        <v>0</v>
      </c>
      <c r="W2710" s="40">
        <f t="shared" si="1353"/>
        <v>0</v>
      </c>
      <c r="X2710" t="str">
        <f t="shared" si="1354"/>
        <v/>
      </c>
      <c r="Y2710" s="40">
        <f t="shared" si="1355"/>
        <v>0</v>
      </c>
      <c r="Z2710" s="40">
        <f t="shared" si="1356"/>
        <v>0</v>
      </c>
      <c r="AA2710" s="40">
        <f t="shared" si="1357"/>
        <v>0</v>
      </c>
      <c r="AB2710" s="40">
        <f t="shared" si="1358"/>
        <v>0</v>
      </c>
      <c r="AC2710" s="40">
        <f t="shared" si="1359"/>
        <v>0</v>
      </c>
      <c r="AD2710" s="39">
        <f t="shared" si="1360"/>
        <v>0</v>
      </c>
      <c r="AE2710" s="39">
        <f t="shared" si="1361"/>
        <v>0</v>
      </c>
      <c r="AF2710" t="str">
        <f t="shared" si="1362"/>
        <v/>
      </c>
      <c r="AG2710" t="str">
        <f t="shared" si="1363"/>
        <v/>
      </c>
      <c r="AH2710" t="str">
        <f t="shared" si="1364"/>
        <v/>
      </c>
      <c r="AJ2710" s="41" t="str">
        <f t="shared" si="1365"/>
        <v/>
      </c>
      <c r="AK2710" s="42" t="str">
        <f t="shared" si="1366"/>
        <v/>
      </c>
      <c r="AL2710" s="41" t="str">
        <f t="shared" si="1367"/>
        <v/>
      </c>
      <c r="AM2710" s="41" t="str">
        <f t="shared" si="1368"/>
        <v/>
      </c>
      <c r="AN2710" s="41" t="str">
        <f t="shared" si="1369"/>
        <v/>
      </c>
      <c r="AO2710" s="42" t="str">
        <f t="shared" si="1370"/>
        <v/>
      </c>
      <c r="AP2710" s="41" t="str">
        <f t="shared" si="1371"/>
        <v/>
      </c>
      <c r="AQ2710" s="41" t="str">
        <f t="shared" si="1372"/>
        <v/>
      </c>
      <c r="AR2710" s="41" t="str">
        <f>IF($AQ2710="","",COUNTIFS(L_ChaveCob,$AQ2710,L_Ausencia,"&gt;"&amp;$W2710)+COUNTIFS($AQ$4:$AQ2710,$AQ2710,$W$4:$W2710,$W2710))</f>
        <v/>
      </c>
      <c r="AS2710" s="42">
        <f t="shared" si="1373"/>
        <v>0</v>
      </c>
      <c r="AT2710" s="42">
        <f t="shared" si="1374"/>
        <v>0</v>
      </c>
      <c r="AU2710" s="42">
        <f t="shared" si="1375"/>
        <v>0</v>
      </c>
    </row>
    <row r="2711" spans="1:47" x14ac:dyDescent="0.2">
      <c r="A2711" s="35"/>
      <c r="B2711" s="36"/>
      <c r="C2711" s="36"/>
      <c r="D2711" s="36"/>
      <c r="E2711" s="37"/>
      <c r="F2711" s="37"/>
      <c r="G2711" s="36"/>
      <c r="H2711" s="36"/>
      <c r="I2711" s="36"/>
      <c r="J2711" s="36"/>
      <c r="K2711" s="37"/>
      <c r="L2711" s="37"/>
      <c r="M2711" s="37"/>
      <c r="N2711" s="38" t="str">
        <f t="shared" si="1344"/>
        <v/>
      </c>
      <c r="O2711" t="str">
        <f t="shared" si="1345"/>
        <v/>
      </c>
      <c r="P2711" t="str">
        <f t="shared" si="1346"/>
        <v/>
      </c>
      <c r="Q2711" t="str">
        <f t="shared" si="1347"/>
        <v/>
      </c>
      <c r="R2711" t="str">
        <f t="shared" si="1348"/>
        <v/>
      </c>
      <c r="S2711" t="str">
        <f t="shared" si="1349"/>
        <v/>
      </c>
      <c r="T2711" s="39" t="str">
        <f t="shared" si="1350"/>
        <v/>
      </c>
      <c r="U2711" s="40">
        <f t="shared" si="1351"/>
        <v>0</v>
      </c>
      <c r="V2711" s="40">
        <f t="shared" si="1352"/>
        <v>0</v>
      </c>
      <c r="W2711" s="40">
        <f t="shared" si="1353"/>
        <v>0</v>
      </c>
      <c r="X2711" t="str">
        <f t="shared" si="1354"/>
        <v/>
      </c>
      <c r="Y2711" s="40">
        <f t="shared" si="1355"/>
        <v>0</v>
      </c>
      <c r="Z2711" s="40">
        <f t="shared" si="1356"/>
        <v>0</v>
      </c>
      <c r="AA2711" s="40">
        <f t="shared" si="1357"/>
        <v>0</v>
      </c>
      <c r="AB2711" s="40">
        <f t="shared" si="1358"/>
        <v>0</v>
      </c>
      <c r="AC2711" s="40">
        <f t="shared" si="1359"/>
        <v>0</v>
      </c>
      <c r="AD2711" s="39">
        <f t="shared" si="1360"/>
        <v>0</v>
      </c>
      <c r="AE2711" s="39">
        <f t="shared" si="1361"/>
        <v>0</v>
      </c>
      <c r="AF2711" t="str">
        <f t="shared" si="1362"/>
        <v/>
      </c>
      <c r="AG2711" t="str">
        <f t="shared" si="1363"/>
        <v/>
      </c>
      <c r="AH2711" t="str">
        <f t="shared" si="1364"/>
        <v/>
      </c>
      <c r="AJ2711" s="41" t="str">
        <f t="shared" si="1365"/>
        <v/>
      </c>
      <c r="AK2711" s="42" t="str">
        <f t="shared" si="1366"/>
        <v/>
      </c>
      <c r="AL2711" s="41" t="str">
        <f t="shared" si="1367"/>
        <v/>
      </c>
      <c r="AM2711" s="41" t="str">
        <f t="shared" si="1368"/>
        <v/>
      </c>
      <c r="AN2711" s="41" t="str">
        <f t="shared" si="1369"/>
        <v/>
      </c>
      <c r="AO2711" s="42" t="str">
        <f t="shared" si="1370"/>
        <v/>
      </c>
      <c r="AP2711" s="41" t="str">
        <f t="shared" si="1371"/>
        <v/>
      </c>
      <c r="AQ2711" s="41" t="str">
        <f t="shared" si="1372"/>
        <v/>
      </c>
      <c r="AR2711" s="41" t="str">
        <f>IF($AQ2711="","",COUNTIFS(L_ChaveCob,$AQ2711,L_Ausencia,"&gt;"&amp;$W2711)+COUNTIFS($AQ$4:$AQ2711,$AQ2711,$W$4:$W2711,$W2711))</f>
        <v/>
      </c>
      <c r="AS2711" s="42">
        <f t="shared" si="1373"/>
        <v>0</v>
      </c>
      <c r="AT2711" s="42">
        <f t="shared" si="1374"/>
        <v>0</v>
      </c>
      <c r="AU2711" s="42">
        <f t="shared" si="1375"/>
        <v>0</v>
      </c>
    </row>
    <row r="2712" spans="1:47" x14ac:dyDescent="0.2">
      <c r="A2712" s="35"/>
      <c r="B2712" s="36"/>
      <c r="C2712" s="36"/>
      <c r="D2712" s="36"/>
      <c r="E2712" s="37"/>
      <c r="F2712" s="37"/>
      <c r="G2712" s="36"/>
      <c r="H2712" s="36"/>
      <c r="I2712" s="36"/>
      <c r="J2712" s="36"/>
      <c r="K2712" s="37"/>
      <c r="L2712" s="37"/>
      <c r="M2712" s="37"/>
      <c r="N2712" s="38" t="str">
        <f t="shared" si="1344"/>
        <v/>
      </c>
      <c r="O2712" t="str">
        <f t="shared" si="1345"/>
        <v/>
      </c>
      <c r="P2712" t="str">
        <f t="shared" si="1346"/>
        <v/>
      </c>
      <c r="Q2712" t="str">
        <f t="shared" si="1347"/>
        <v/>
      </c>
      <c r="R2712" t="str">
        <f t="shared" si="1348"/>
        <v/>
      </c>
      <c r="S2712" t="str">
        <f t="shared" si="1349"/>
        <v/>
      </c>
      <c r="T2712" s="39" t="str">
        <f t="shared" si="1350"/>
        <v/>
      </c>
      <c r="U2712" s="40">
        <f t="shared" si="1351"/>
        <v>0</v>
      </c>
      <c r="V2712" s="40">
        <f t="shared" si="1352"/>
        <v>0</v>
      </c>
      <c r="W2712" s="40">
        <f t="shared" si="1353"/>
        <v>0</v>
      </c>
      <c r="X2712" t="str">
        <f t="shared" si="1354"/>
        <v/>
      </c>
      <c r="Y2712" s="40">
        <f t="shared" si="1355"/>
        <v>0</v>
      </c>
      <c r="Z2712" s="40">
        <f t="shared" si="1356"/>
        <v>0</v>
      </c>
      <c r="AA2712" s="40">
        <f t="shared" si="1357"/>
        <v>0</v>
      </c>
      <c r="AB2712" s="40">
        <f t="shared" si="1358"/>
        <v>0</v>
      </c>
      <c r="AC2712" s="40">
        <f t="shared" si="1359"/>
        <v>0</v>
      </c>
      <c r="AD2712" s="39">
        <f t="shared" si="1360"/>
        <v>0</v>
      </c>
      <c r="AE2712" s="39">
        <f t="shared" si="1361"/>
        <v>0</v>
      </c>
      <c r="AF2712" t="str">
        <f t="shared" si="1362"/>
        <v/>
      </c>
      <c r="AG2712" t="str">
        <f t="shared" si="1363"/>
        <v/>
      </c>
      <c r="AH2712" t="str">
        <f t="shared" si="1364"/>
        <v/>
      </c>
      <c r="AJ2712" s="41" t="str">
        <f t="shared" si="1365"/>
        <v/>
      </c>
      <c r="AK2712" s="42" t="str">
        <f t="shared" si="1366"/>
        <v/>
      </c>
      <c r="AL2712" s="41" t="str">
        <f t="shared" si="1367"/>
        <v/>
      </c>
      <c r="AM2712" s="41" t="str">
        <f t="shared" si="1368"/>
        <v/>
      </c>
      <c r="AN2712" s="41" t="str">
        <f t="shared" si="1369"/>
        <v/>
      </c>
      <c r="AO2712" s="42" t="str">
        <f t="shared" si="1370"/>
        <v/>
      </c>
      <c r="AP2712" s="41" t="str">
        <f t="shared" si="1371"/>
        <v/>
      </c>
      <c r="AQ2712" s="41" t="str">
        <f t="shared" si="1372"/>
        <v/>
      </c>
      <c r="AR2712" s="41" t="str">
        <f>IF($AQ2712="","",COUNTIFS(L_ChaveCob,$AQ2712,L_Ausencia,"&gt;"&amp;$W2712)+COUNTIFS($AQ$4:$AQ2712,$AQ2712,$W$4:$W2712,$W2712))</f>
        <v/>
      </c>
      <c r="AS2712" s="42">
        <f t="shared" si="1373"/>
        <v>0</v>
      </c>
      <c r="AT2712" s="42">
        <f t="shared" si="1374"/>
        <v>0</v>
      </c>
      <c r="AU2712" s="42">
        <f t="shared" si="1375"/>
        <v>0</v>
      </c>
    </row>
    <row r="2713" spans="1:47" x14ac:dyDescent="0.2">
      <c r="A2713" s="35"/>
      <c r="B2713" s="36"/>
      <c r="C2713" s="36"/>
      <c r="D2713" s="36"/>
      <c r="E2713" s="37"/>
      <c r="F2713" s="37"/>
      <c r="G2713" s="36"/>
      <c r="H2713" s="36"/>
      <c r="I2713" s="36"/>
      <c r="J2713" s="36"/>
      <c r="K2713" s="37"/>
      <c r="L2713" s="37"/>
      <c r="M2713" s="37"/>
      <c r="N2713" s="38" t="str">
        <f t="shared" si="1344"/>
        <v/>
      </c>
      <c r="O2713" t="str">
        <f t="shared" si="1345"/>
        <v/>
      </c>
      <c r="P2713" t="str">
        <f t="shared" si="1346"/>
        <v/>
      </c>
      <c r="Q2713" t="str">
        <f t="shared" si="1347"/>
        <v/>
      </c>
      <c r="R2713" t="str">
        <f t="shared" si="1348"/>
        <v/>
      </c>
      <c r="S2713" t="str">
        <f t="shared" si="1349"/>
        <v/>
      </c>
      <c r="T2713" s="39" t="str">
        <f t="shared" si="1350"/>
        <v/>
      </c>
      <c r="U2713" s="40">
        <f t="shared" si="1351"/>
        <v>0</v>
      </c>
      <c r="V2713" s="40">
        <f t="shared" si="1352"/>
        <v>0</v>
      </c>
      <c r="W2713" s="40">
        <f t="shared" si="1353"/>
        <v>0</v>
      </c>
      <c r="X2713" t="str">
        <f t="shared" si="1354"/>
        <v/>
      </c>
      <c r="Y2713" s="40">
        <f t="shared" si="1355"/>
        <v>0</v>
      </c>
      <c r="Z2713" s="40">
        <f t="shared" si="1356"/>
        <v>0</v>
      </c>
      <c r="AA2713" s="40">
        <f t="shared" si="1357"/>
        <v>0</v>
      </c>
      <c r="AB2713" s="40">
        <f t="shared" si="1358"/>
        <v>0</v>
      </c>
      <c r="AC2713" s="40">
        <f t="shared" si="1359"/>
        <v>0</v>
      </c>
      <c r="AD2713" s="39">
        <f t="shared" si="1360"/>
        <v>0</v>
      </c>
      <c r="AE2713" s="39">
        <f t="shared" si="1361"/>
        <v>0</v>
      </c>
      <c r="AF2713" t="str">
        <f t="shared" si="1362"/>
        <v/>
      </c>
      <c r="AG2713" t="str">
        <f t="shared" si="1363"/>
        <v/>
      </c>
      <c r="AH2713" t="str">
        <f t="shared" si="1364"/>
        <v/>
      </c>
      <c r="AJ2713" s="41" t="str">
        <f t="shared" si="1365"/>
        <v/>
      </c>
      <c r="AK2713" s="42" t="str">
        <f t="shared" si="1366"/>
        <v/>
      </c>
      <c r="AL2713" s="41" t="str">
        <f t="shared" si="1367"/>
        <v/>
      </c>
      <c r="AM2713" s="41" t="str">
        <f t="shared" si="1368"/>
        <v/>
      </c>
      <c r="AN2713" s="41" t="str">
        <f t="shared" si="1369"/>
        <v/>
      </c>
      <c r="AO2713" s="42" t="str">
        <f t="shared" si="1370"/>
        <v/>
      </c>
      <c r="AP2713" s="41" t="str">
        <f t="shared" si="1371"/>
        <v/>
      </c>
      <c r="AQ2713" s="41" t="str">
        <f t="shared" si="1372"/>
        <v/>
      </c>
      <c r="AR2713" s="41" t="str">
        <f>IF($AQ2713="","",COUNTIFS(L_ChaveCob,$AQ2713,L_Ausencia,"&gt;"&amp;$W2713)+COUNTIFS($AQ$4:$AQ2713,$AQ2713,$W$4:$W2713,$W2713))</f>
        <v/>
      </c>
      <c r="AS2713" s="42">
        <f t="shared" si="1373"/>
        <v>0</v>
      </c>
      <c r="AT2713" s="42">
        <f t="shared" si="1374"/>
        <v>0</v>
      </c>
      <c r="AU2713" s="42">
        <f t="shared" si="1375"/>
        <v>0</v>
      </c>
    </row>
    <row r="2714" spans="1:47" x14ac:dyDescent="0.2">
      <c r="A2714" s="35"/>
      <c r="B2714" s="36"/>
      <c r="C2714" s="36"/>
      <c r="D2714" s="36"/>
      <c r="E2714" s="37"/>
      <c r="F2714" s="37"/>
      <c r="G2714" s="36"/>
      <c r="H2714" s="36"/>
      <c r="I2714" s="36"/>
      <c r="J2714" s="36"/>
      <c r="K2714" s="37"/>
      <c r="L2714" s="37"/>
      <c r="M2714" s="37"/>
      <c r="N2714" s="38" t="str">
        <f t="shared" si="1344"/>
        <v/>
      </c>
      <c r="O2714" t="str">
        <f t="shared" si="1345"/>
        <v/>
      </c>
      <c r="P2714" t="str">
        <f t="shared" si="1346"/>
        <v/>
      </c>
      <c r="Q2714" t="str">
        <f t="shared" si="1347"/>
        <v/>
      </c>
      <c r="R2714" t="str">
        <f t="shared" si="1348"/>
        <v/>
      </c>
      <c r="S2714" t="str">
        <f t="shared" si="1349"/>
        <v/>
      </c>
      <c r="T2714" s="39" t="str">
        <f t="shared" si="1350"/>
        <v/>
      </c>
      <c r="U2714" s="40">
        <f t="shared" si="1351"/>
        <v>0</v>
      </c>
      <c r="V2714" s="40">
        <f t="shared" si="1352"/>
        <v>0</v>
      </c>
      <c r="W2714" s="40">
        <f t="shared" si="1353"/>
        <v>0</v>
      </c>
      <c r="X2714" t="str">
        <f t="shared" si="1354"/>
        <v/>
      </c>
      <c r="Y2714" s="40">
        <f t="shared" si="1355"/>
        <v>0</v>
      </c>
      <c r="Z2714" s="40">
        <f t="shared" si="1356"/>
        <v>0</v>
      </c>
      <c r="AA2714" s="40">
        <f t="shared" si="1357"/>
        <v>0</v>
      </c>
      <c r="AB2714" s="40">
        <f t="shared" si="1358"/>
        <v>0</v>
      </c>
      <c r="AC2714" s="40">
        <f t="shared" si="1359"/>
        <v>0</v>
      </c>
      <c r="AD2714" s="39">
        <f t="shared" si="1360"/>
        <v>0</v>
      </c>
      <c r="AE2714" s="39">
        <f t="shared" si="1361"/>
        <v>0</v>
      </c>
      <c r="AF2714" t="str">
        <f t="shared" si="1362"/>
        <v/>
      </c>
      <c r="AG2714" t="str">
        <f t="shared" si="1363"/>
        <v/>
      </c>
      <c r="AH2714" t="str">
        <f t="shared" si="1364"/>
        <v/>
      </c>
      <c r="AJ2714" s="41" t="str">
        <f t="shared" si="1365"/>
        <v/>
      </c>
      <c r="AK2714" s="42" t="str">
        <f t="shared" si="1366"/>
        <v/>
      </c>
      <c r="AL2714" s="41" t="str">
        <f t="shared" si="1367"/>
        <v/>
      </c>
      <c r="AM2714" s="41" t="str">
        <f t="shared" si="1368"/>
        <v/>
      </c>
      <c r="AN2714" s="41" t="str">
        <f t="shared" si="1369"/>
        <v/>
      </c>
      <c r="AO2714" s="42" t="str">
        <f t="shared" si="1370"/>
        <v/>
      </c>
      <c r="AP2714" s="41" t="str">
        <f t="shared" si="1371"/>
        <v/>
      </c>
      <c r="AQ2714" s="41" t="str">
        <f t="shared" si="1372"/>
        <v/>
      </c>
      <c r="AR2714" s="41" t="str">
        <f>IF($AQ2714="","",COUNTIFS(L_ChaveCob,$AQ2714,L_Ausencia,"&gt;"&amp;$W2714)+COUNTIFS($AQ$4:$AQ2714,$AQ2714,$W$4:$W2714,$W2714))</f>
        <v/>
      </c>
      <c r="AS2714" s="42">
        <f t="shared" si="1373"/>
        <v>0</v>
      </c>
      <c r="AT2714" s="42">
        <f t="shared" si="1374"/>
        <v>0</v>
      </c>
      <c r="AU2714" s="42">
        <f t="shared" si="1375"/>
        <v>0</v>
      </c>
    </row>
    <row r="2715" spans="1:47" x14ac:dyDescent="0.2">
      <c r="A2715" s="35"/>
      <c r="B2715" s="36"/>
      <c r="C2715" s="36"/>
      <c r="D2715" s="36"/>
      <c r="E2715" s="37"/>
      <c r="F2715" s="37"/>
      <c r="G2715" s="36"/>
      <c r="H2715" s="36"/>
      <c r="I2715" s="36"/>
      <c r="J2715" s="36"/>
      <c r="K2715" s="37"/>
      <c r="L2715" s="37"/>
      <c r="M2715" s="37"/>
      <c r="N2715" s="38" t="str">
        <f t="shared" si="1344"/>
        <v/>
      </c>
      <c r="O2715" t="str">
        <f t="shared" si="1345"/>
        <v/>
      </c>
      <c r="P2715" t="str">
        <f t="shared" si="1346"/>
        <v/>
      </c>
      <c r="Q2715" t="str">
        <f t="shared" si="1347"/>
        <v/>
      </c>
      <c r="R2715" t="str">
        <f t="shared" si="1348"/>
        <v/>
      </c>
      <c r="S2715" t="str">
        <f t="shared" si="1349"/>
        <v/>
      </c>
      <c r="T2715" s="39" t="str">
        <f t="shared" si="1350"/>
        <v/>
      </c>
      <c r="U2715" s="40">
        <f t="shared" si="1351"/>
        <v>0</v>
      </c>
      <c r="V2715" s="40">
        <f t="shared" si="1352"/>
        <v>0</v>
      </c>
      <c r="W2715" s="40">
        <f t="shared" si="1353"/>
        <v>0</v>
      </c>
      <c r="X2715" t="str">
        <f t="shared" si="1354"/>
        <v/>
      </c>
      <c r="Y2715" s="40">
        <f t="shared" si="1355"/>
        <v>0</v>
      </c>
      <c r="Z2715" s="40">
        <f t="shared" si="1356"/>
        <v>0</v>
      </c>
      <c r="AA2715" s="40">
        <f t="shared" si="1357"/>
        <v>0</v>
      </c>
      <c r="AB2715" s="40">
        <f t="shared" si="1358"/>
        <v>0</v>
      </c>
      <c r="AC2715" s="40">
        <f t="shared" si="1359"/>
        <v>0</v>
      </c>
      <c r="AD2715" s="39">
        <f t="shared" si="1360"/>
        <v>0</v>
      </c>
      <c r="AE2715" s="39">
        <f t="shared" si="1361"/>
        <v>0</v>
      </c>
      <c r="AF2715" t="str">
        <f t="shared" si="1362"/>
        <v/>
      </c>
      <c r="AG2715" t="str">
        <f t="shared" si="1363"/>
        <v/>
      </c>
      <c r="AH2715" t="str">
        <f t="shared" si="1364"/>
        <v/>
      </c>
      <c r="AJ2715" s="41" t="str">
        <f t="shared" si="1365"/>
        <v/>
      </c>
      <c r="AK2715" s="42" t="str">
        <f t="shared" si="1366"/>
        <v/>
      </c>
      <c r="AL2715" s="41" t="str">
        <f t="shared" si="1367"/>
        <v/>
      </c>
      <c r="AM2715" s="41" t="str">
        <f t="shared" si="1368"/>
        <v/>
      </c>
      <c r="AN2715" s="41" t="str">
        <f t="shared" si="1369"/>
        <v/>
      </c>
      <c r="AO2715" s="42" t="str">
        <f t="shared" si="1370"/>
        <v/>
      </c>
      <c r="AP2715" s="41" t="str">
        <f t="shared" si="1371"/>
        <v/>
      </c>
      <c r="AQ2715" s="41" t="str">
        <f t="shared" si="1372"/>
        <v/>
      </c>
      <c r="AR2715" s="41" t="str">
        <f>IF($AQ2715="","",COUNTIFS(L_ChaveCob,$AQ2715,L_Ausencia,"&gt;"&amp;$W2715)+COUNTIFS($AQ$4:$AQ2715,$AQ2715,$W$4:$W2715,$W2715))</f>
        <v/>
      </c>
      <c r="AS2715" s="42">
        <f t="shared" si="1373"/>
        <v>0</v>
      </c>
      <c r="AT2715" s="42">
        <f t="shared" si="1374"/>
        <v>0</v>
      </c>
      <c r="AU2715" s="42">
        <f t="shared" si="1375"/>
        <v>0</v>
      </c>
    </row>
    <row r="2716" spans="1:47" x14ac:dyDescent="0.2">
      <c r="A2716" s="35"/>
      <c r="B2716" s="36"/>
      <c r="C2716" s="36"/>
      <c r="D2716" s="36"/>
      <c r="E2716" s="37"/>
      <c r="F2716" s="37"/>
      <c r="G2716" s="36"/>
      <c r="H2716" s="36"/>
      <c r="I2716" s="36"/>
      <c r="J2716" s="36"/>
      <c r="K2716" s="37"/>
      <c r="L2716" s="37"/>
      <c r="M2716" s="37"/>
      <c r="N2716" s="38" t="str">
        <f t="shared" si="1344"/>
        <v/>
      </c>
      <c r="O2716" t="str">
        <f t="shared" si="1345"/>
        <v/>
      </c>
      <c r="P2716" t="str">
        <f t="shared" si="1346"/>
        <v/>
      </c>
      <c r="Q2716" t="str">
        <f t="shared" si="1347"/>
        <v/>
      </c>
      <c r="R2716" t="str">
        <f t="shared" si="1348"/>
        <v/>
      </c>
      <c r="S2716" t="str">
        <f t="shared" si="1349"/>
        <v/>
      </c>
      <c r="T2716" s="39" t="str">
        <f t="shared" si="1350"/>
        <v/>
      </c>
      <c r="U2716" s="40">
        <f t="shared" si="1351"/>
        <v>0</v>
      </c>
      <c r="V2716" s="40">
        <f t="shared" si="1352"/>
        <v>0</v>
      </c>
      <c r="W2716" s="40">
        <f t="shared" si="1353"/>
        <v>0</v>
      </c>
      <c r="X2716" t="str">
        <f t="shared" si="1354"/>
        <v/>
      </c>
      <c r="Y2716" s="40">
        <f t="shared" si="1355"/>
        <v>0</v>
      </c>
      <c r="Z2716" s="40">
        <f t="shared" si="1356"/>
        <v>0</v>
      </c>
      <c r="AA2716" s="40">
        <f t="shared" si="1357"/>
        <v>0</v>
      </c>
      <c r="AB2716" s="40">
        <f t="shared" si="1358"/>
        <v>0</v>
      </c>
      <c r="AC2716" s="40">
        <f t="shared" si="1359"/>
        <v>0</v>
      </c>
      <c r="AD2716" s="39">
        <f t="shared" si="1360"/>
        <v>0</v>
      </c>
      <c r="AE2716" s="39">
        <f t="shared" si="1361"/>
        <v>0</v>
      </c>
      <c r="AF2716" t="str">
        <f t="shared" si="1362"/>
        <v/>
      </c>
      <c r="AG2716" t="str">
        <f t="shared" si="1363"/>
        <v/>
      </c>
      <c r="AH2716" t="str">
        <f t="shared" si="1364"/>
        <v/>
      </c>
      <c r="AJ2716" s="41" t="str">
        <f t="shared" si="1365"/>
        <v/>
      </c>
      <c r="AK2716" s="42" t="str">
        <f t="shared" si="1366"/>
        <v/>
      </c>
      <c r="AL2716" s="41" t="str">
        <f t="shared" si="1367"/>
        <v/>
      </c>
      <c r="AM2716" s="41" t="str">
        <f t="shared" si="1368"/>
        <v/>
      </c>
      <c r="AN2716" s="41" t="str">
        <f t="shared" si="1369"/>
        <v/>
      </c>
      <c r="AO2716" s="42" t="str">
        <f t="shared" si="1370"/>
        <v/>
      </c>
      <c r="AP2716" s="41" t="str">
        <f t="shared" si="1371"/>
        <v/>
      </c>
      <c r="AQ2716" s="41" t="str">
        <f t="shared" si="1372"/>
        <v/>
      </c>
      <c r="AR2716" s="41" t="str">
        <f>IF($AQ2716="","",COUNTIFS(L_ChaveCob,$AQ2716,L_Ausencia,"&gt;"&amp;$W2716)+COUNTIFS($AQ$4:$AQ2716,$AQ2716,$W$4:$W2716,$W2716))</f>
        <v/>
      </c>
      <c r="AS2716" s="42">
        <f t="shared" si="1373"/>
        <v>0</v>
      </c>
      <c r="AT2716" s="42">
        <f t="shared" si="1374"/>
        <v>0</v>
      </c>
      <c r="AU2716" s="42">
        <f t="shared" si="1375"/>
        <v>0</v>
      </c>
    </row>
    <row r="2717" spans="1:47" x14ac:dyDescent="0.2">
      <c r="A2717" s="35"/>
      <c r="B2717" s="36"/>
      <c r="C2717" s="36"/>
      <c r="D2717" s="36"/>
      <c r="E2717" s="37"/>
      <c r="F2717" s="37"/>
      <c r="G2717" s="36"/>
      <c r="H2717" s="36"/>
      <c r="I2717" s="36"/>
      <c r="J2717" s="36"/>
      <c r="K2717" s="37"/>
      <c r="L2717" s="37"/>
      <c r="M2717" s="37"/>
      <c r="N2717" s="38" t="str">
        <f t="shared" si="1344"/>
        <v/>
      </c>
      <c r="O2717" t="str">
        <f t="shared" si="1345"/>
        <v/>
      </c>
      <c r="P2717" t="str">
        <f t="shared" si="1346"/>
        <v/>
      </c>
      <c r="Q2717" t="str">
        <f t="shared" si="1347"/>
        <v/>
      </c>
      <c r="R2717" t="str">
        <f t="shared" si="1348"/>
        <v/>
      </c>
      <c r="S2717" t="str">
        <f t="shared" si="1349"/>
        <v/>
      </c>
      <c r="T2717" s="39" t="str">
        <f t="shared" si="1350"/>
        <v/>
      </c>
      <c r="U2717" s="40">
        <f t="shared" si="1351"/>
        <v>0</v>
      </c>
      <c r="V2717" s="40">
        <f t="shared" si="1352"/>
        <v>0</v>
      </c>
      <c r="W2717" s="40">
        <f t="shared" si="1353"/>
        <v>0</v>
      </c>
      <c r="X2717" t="str">
        <f t="shared" si="1354"/>
        <v/>
      </c>
      <c r="Y2717" s="40">
        <f t="shared" si="1355"/>
        <v>0</v>
      </c>
      <c r="Z2717" s="40">
        <f t="shared" si="1356"/>
        <v>0</v>
      </c>
      <c r="AA2717" s="40">
        <f t="shared" si="1357"/>
        <v>0</v>
      </c>
      <c r="AB2717" s="40">
        <f t="shared" si="1358"/>
        <v>0</v>
      </c>
      <c r="AC2717" s="40">
        <f t="shared" si="1359"/>
        <v>0</v>
      </c>
      <c r="AD2717" s="39">
        <f t="shared" si="1360"/>
        <v>0</v>
      </c>
      <c r="AE2717" s="39">
        <f t="shared" si="1361"/>
        <v>0</v>
      </c>
      <c r="AF2717" t="str">
        <f t="shared" si="1362"/>
        <v/>
      </c>
      <c r="AG2717" t="str">
        <f t="shared" si="1363"/>
        <v/>
      </c>
      <c r="AH2717" t="str">
        <f t="shared" si="1364"/>
        <v/>
      </c>
      <c r="AJ2717" s="41" t="str">
        <f t="shared" si="1365"/>
        <v/>
      </c>
      <c r="AK2717" s="42" t="str">
        <f t="shared" si="1366"/>
        <v/>
      </c>
      <c r="AL2717" s="41" t="str">
        <f t="shared" si="1367"/>
        <v/>
      </c>
      <c r="AM2717" s="41" t="str">
        <f t="shared" si="1368"/>
        <v/>
      </c>
      <c r="AN2717" s="41" t="str">
        <f t="shared" si="1369"/>
        <v/>
      </c>
      <c r="AO2717" s="42" t="str">
        <f t="shared" si="1370"/>
        <v/>
      </c>
      <c r="AP2717" s="41" t="str">
        <f t="shared" si="1371"/>
        <v/>
      </c>
      <c r="AQ2717" s="41" t="str">
        <f t="shared" si="1372"/>
        <v/>
      </c>
      <c r="AR2717" s="41" t="str">
        <f>IF($AQ2717="","",COUNTIFS(L_ChaveCob,$AQ2717,L_Ausencia,"&gt;"&amp;$W2717)+COUNTIFS($AQ$4:$AQ2717,$AQ2717,$W$4:$W2717,$W2717))</f>
        <v/>
      </c>
      <c r="AS2717" s="42">
        <f t="shared" si="1373"/>
        <v>0</v>
      </c>
      <c r="AT2717" s="42">
        <f t="shared" si="1374"/>
        <v>0</v>
      </c>
      <c r="AU2717" s="42">
        <f t="shared" si="1375"/>
        <v>0</v>
      </c>
    </row>
    <row r="2718" spans="1:47" x14ac:dyDescent="0.2">
      <c r="A2718" s="35"/>
      <c r="B2718" s="36"/>
      <c r="C2718" s="36"/>
      <c r="D2718" s="36"/>
      <c r="E2718" s="37"/>
      <c r="F2718" s="37"/>
      <c r="G2718" s="36"/>
      <c r="H2718" s="36"/>
      <c r="I2718" s="36"/>
      <c r="J2718" s="36"/>
      <c r="K2718" s="37"/>
      <c r="L2718" s="37"/>
      <c r="M2718" s="37"/>
      <c r="N2718" s="38" t="str">
        <f t="shared" si="1344"/>
        <v/>
      </c>
      <c r="O2718" t="str">
        <f t="shared" si="1345"/>
        <v/>
      </c>
      <c r="P2718" t="str">
        <f t="shared" si="1346"/>
        <v/>
      </c>
      <c r="Q2718" t="str">
        <f t="shared" si="1347"/>
        <v/>
      </c>
      <c r="R2718" t="str">
        <f t="shared" si="1348"/>
        <v/>
      </c>
      <c r="S2718" t="str">
        <f t="shared" si="1349"/>
        <v/>
      </c>
      <c r="T2718" s="39" t="str">
        <f t="shared" si="1350"/>
        <v/>
      </c>
      <c r="U2718" s="40">
        <f t="shared" si="1351"/>
        <v>0</v>
      </c>
      <c r="V2718" s="40">
        <f t="shared" si="1352"/>
        <v>0</v>
      </c>
      <c r="W2718" s="40">
        <f t="shared" si="1353"/>
        <v>0</v>
      </c>
      <c r="X2718" t="str">
        <f t="shared" si="1354"/>
        <v/>
      </c>
      <c r="Y2718" s="40">
        <f t="shared" si="1355"/>
        <v>0</v>
      </c>
      <c r="Z2718" s="40">
        <f t="shared" si="1356"/>
        <v>0</v>
      </c>
      <c r="AA2718" s="40">
        <f t="shared" si="1357"/>
        <v>0</v>
      </c>
      <c r="AB2718" s="40">
        <f t="shared" si="1358"/>
        <v>0</v>
      </c>
      <c r="AC2718" s="40">
        <f t="shared" si="1359"/>
        <v>0</v>
      </c>
      <c r="AD2718" s="39">
        <f t="shared" si="1360"/>
        <v>0</v>
      </c>
      <c r="AE2718" s="39">
        <f t="shared" si="1361"/>
        <v>0</v>
      </c>
      <c r="AF2718" t="str">
        <f t="shared" si="1362"/>
        <v/>
      </c>
      <c r="AG2718" t="str">
        <f t="shared" si="1363"/>
        <v/>
      </c>
      <c r="AH2718" t="str">
        <f t="shared" si="1364"/>
        <v/>
      </c>
      <c r="AJ2718" s="41" t="str">
        <f t="shared" si="1365"/>
        <v/>
      </c>
      <c r="AK2718" s="42" t="str">
        <f t="shared" si="1366"/>
        <v/>
      </c>
      <c r="AL2718" s="41" t="str">
        <f t="shared" si="1367"/>
        <v/>
      </c>
      <c r="AM2718" s="41" t="str">
        <f t="shared" si="1368"/>
        <v/>
      </c>
      <c r="AN2718" s="41" t="str">
        <f t="shared" si="1369"/>
        <v/>
      </c>
      <c r="AO2718" s="42" t="str">
        <f t="shared" si="1370"/>
        <v/>
      </c>
      <c r="AP2718" s="41" t="str">
        <f t="shared" si="1371"/>
        <v/>
      </c>
      <c r="AQ2718" s="41" t="str">
        <f t="shared" si="1372"/>
        <v/>
      </c>
      <c r="AR2718" s="41" t="str">
        <f>IF($AQ2718="","",COUNTIFS(L_ChaveCob,$AQ2718,L_Ausencia,"&gt;"&amp;$W2718)+COUNTIFS($AQ$4:$AQ2718,$AQ2718,$W$4:$W2718,$W2718))</f>
        <v/>
      </c>
      <c r="AS2718" s="42">
        <f t="shared" si="1373"/>
        <v>0</v>
      </c>
      <c r="AT2718" s="42">
        <f t="shared" si="1374"/>
        <v>0</v>
      </c>
      <c r="AU2718" s="42">
        <f t="shared" si="1375"/>
        <v>0</v>
      </c>
    </row>
    <row r="2719" spans="1:47" x14ac:dyDescent="0.2">
      <c r="A2719" s="35"/>
      <c r="B2719" s="36"/>
      <c r="C2719" s="36"/>
      <c r="D2719" s="36"/>
      <c r="E2719" s="37"/>
      <c r="F2719" s="37"/>
      <c r="G2719" s="36"/>
      <c r="H2719" s="36"/>
      <c r="I2719" s="36"/>
      <c r="J2719" s="36"/>
      <c r="K2719" s="37"/>
      <c r="L2719" s="37"/>
      <c r="M2719" s="37"/>
      <c r="N2719" s="38" t="str">
        <f t="shared" si="1344"/>
        <v/>
      </c>
      <c r="O2719" t="str">
        <f t="shared" si="1345"/>
        <v/>
      </c>
      <c r="P2719" t="str">
        <f t="shared" si="1346"/>
        <v/>
      </c>
      <c r="Q2719" t="str">
        <f t="shared" si="1347"/>
        <v/>
      </c>
      <c r="R2719" t="str">
        <f t="shared" si="1348"/>
        <v/>
      </c>
      <c r="S2719" t="str">
        <f t="shared" si="1349"/>
        <v/>
      </c>
      <c r="T2719" s="39" t="str">
        <f t="shared" si="1350"/>
        <v/>
      </c>
      <c r="U2719" s="40">
        <f t="shared" si="1351"/>
        <v>0</v>
      </c>
      <c r="V2719" s="40">
        <f t="shared" si="1352"/>
        <v>0</v>
      </c>
      <c r="W2719" s="40">
        <f t="shared" si="1353"/>
        <v>0</v>
      </c>
      <c r="X2719" t="str">
        <f t="shared" si="1354"/>
        <v/>
      </c>
      <c r="Y2719" s="40">
        <f t="shared" si="1355"/>
        <v>0</v>
      </c>
      <c r="Z2719" s="40">
        <f t="shared" si="1356"/>
        <v>0</v>
      </c>
      <c r="AA2719" s="40">
        <f t="shared" si="1357"/>
        <v>0</v>
      </c>
      <c r="AB2719" s="40">
        <f t="shared" si="1358"/>
        <v>0</v>
      </c>
      <c r="AC2719" s="40">
        <f t="shared" si="1359"/>
        <v>0</v>
      </c>
      <c r="AD2719" s="39">
        <f t="shared" si="1360"/>
        <v>0</v>
      </c>
      <c r="AE2719" s="39">
        <f t="shared" si="1361"/>
        <v>0</v>
      </c>
      <c r="AF2719" t="str">
        <f t="shared" si="1362"/>
        <v/>
      </c>
      <c r="AG2719" t="str">
        <f t="shared" si="1363"/>
        <v/>
      </c>
      <c r="AH2719" t="str">
        <f t="shared" si="1364"/>
        <v/>
      </c>
      <c r="AJ2719" s="41" t="str">
        <f t="shared" si="1365"/>
        <v/>
      </c>
      <c r="AK2719" s="42" t="str">
        <f t="shared" si="1366"/>
        <v/>
      </c>
      <c r="AL2719" s="41" t="str">
        <f t="shared" si="1367"/>
        <v/>
      </c>
      <c r="AM2719" s="41" t="str">
        <f t="shared" si="1368"/>
        <v/>
      </c>
      <c r="AN2719" s="41" t="str">
        <f t="shared" si="1369"/>
        <v/>
      </c>
      <c r="AO2719" s="42" t="str">
        <f t="shared" si="1370"/>
        <v/>
      </c>
      <c r="AP2719" s="41" t="str">
        <f t="shared" si="1371"/>
        <v/>
      </c>
      <c r="AQ2719" s="41" t="str">
        <f t="shared" si="1372"/>
        <v/>
      </c>
      <c r="AR2719" s="41" t="str">
        <f>IF($AQ2719="","",COUNTIFS(L_ChaveCob,$AQ2719,L_Ausencia,"&gt;"&amp;$W2719)+COUNTIFS($AQ$4:$AQ2719,$AQ2719,$W$4:$W2719,$W2719))</f>
        <v/>
      </c>
      <c r="AS2719" s="42">
        <f t="shared" si="1373"/>
        <v>0</v>
      </c>
      <c r="AT2719" s="42">
        <f t="shared" si="1374"/>
        <v>0</v>
      </c>
      <c r="AU2719" s="42">
        <f t="shared" si="1375"/>
        <v>0</v>
      </c>
    </row>
    <row r="2720" spans="1:47" x14ac:dyDescent="0.2">
      <c r="A2720" s="35"/>
      <c r="B2720" s="36"/>
      <c r="C2720" s="36"/>
      <c r="D2720" s="36"/>
      <c r="E2720" s="37"/>
      <c r="F2720" s="37"/>
      <c r="G2720" s="36"/>
      <c r="H2720" s="36"/>
      <c r="I2720" s="36"/>
      <c r="J2720" s="36"/>
      <c r="K2720" s="37"/>
      <c r="L2720" s="37"/>
      <c r="M2720" s="37"/>
      <c r="N2720" s="38" t="str">
        <f t="shared" si="1344"/>
        <v/>
      </c>
      <c r="O2720" t="str">
        <f t="shared" si="1345"/>
        <v/>
      </c>
      <c r="P2720" t="str">
        <f t="shared" si="1346"/>
        <v/>
      </c>
      <c r="Q2720" t="str">
        <f t="shared" si="1347"/>
        <v/>
      </c>
      <c r="R2720" t="str">
        <f t="shared" si="1348"/>
        <v/>
      </c>
      <c r="S2720" t="str">
        <f t="shared" si="1349"/>
        <v/>
      </c>
      <c r="T2720" s="39" t="str">
        <f t="shared" si="1350"/>
        <v/>
      </c>
      <c r="U2720" s="40">
        <f t="shared" si="1351"/>
        <v>0</v>
      </c>
      <c r="V2720" s="40">
        <f t="shared" si="1352"/>
        <v>0</v>
      </c>
      <c r="W2720" s="40">
        <f t="shared" si="1353"/>
        <v>0</v>
      </c>
      <c r="X2720" t="str">
        <f t="shared" si="1354"/>
        <v/>
      </c>
      <c r="Y2720" s="40">
        <f t="shared" si="1355"/>
        <v>0</v>
      </c>
      <c r="Z2720" s="40">
        <f t="shared" si="1356"/>
        <v>0</v>
      </c>
      <c r="AA2720" s="40">
        <f t="shared" si="1357"/>
        <v>0</v>
      </c>
      <c r="AB2720" s="40">
        <f t="shared" si="1358"/>
        <v>0</v>
      </c>
      <c r="AC2720" s="40">
        <f t="shared" si="1359"/>
        <v>0</v>
      </c>
      <c r="AD2720" s="39">
        <f t="shared" si="1360"/>
        <v>0</v>
      </c>
      <c r="AE2720" s="39">
        <f t="shared" si="1361"/>
        <v>0</v>
      </c>
      <c r="AF2720" t="str">
        <f t="shared" si="1362"/>
        <v/>
      </c>
      <c r="AG2720" t="str">
        <f t="shared" si="1363"/>
        <v/>
      </c>
      <c r="AH2720" t="str">
        <f t="shared" si="1364"/>
        <v/>
      </c>
      <c r="AJ2720" s="41" t="str">
        <f t="shared" si="1365"/>
        <v/>
      </c>
      <c r="AK2720" s="42" t="str">
        <f t="shared" si="1366"/>
        <v/>
      </c>
      <c r="AL2720" s="41" t="str">
        <f t="shared" si="1367"/>
        <v/>
      </c>
      <c r="AM2720" s="41" t="str">
        <f t="shared" si="1368"/>
        <v/>
      </c>
      <c r="AN2720" s="41" t="str">
        <f t="shared" si="1369"/>
        <v/>
      </c>
      <c r="AO2720" s="42" t="str">
        <f t="shared" si="1370"/>
        <v/>
      </c>
      <c r="AP2720" s="41" t="str">
        <f t="shared" si="1371"/>
        <v/>
      </c>
      <c r="AQ2720" s="41" t="str">
        <f t="shared" si="1372"/>
        <v/>
      </c>
      <c r="AR2720" s="41" t="str">
        <f>IF($AQ2720="","",COUNTIFS(L_ChaveCob,$AQ2720,L_Ausencia,"&gt;"&amp;$W2720)+COUNTIFS($AQ$4:$AQ2720,$AQ2720,$W$4:$W2720,$W2720))</f>
        <v/>
      </c>
      <c r="AS2720" s="42">
        <f t="shared" si="1373"/>
        <v>0</v>
      </c>
      <c r="AT2720" s="42">
        <f t="shared" si="1374"/>
        <v>0</v>
      </c>
      <c r="AU2720" s="42">
        <f t="shared" si="1375"/>
        <v>0</v>
      </c>
    </row>
    <row r="2721" spans="1:47" x14ac:dyDescent="0.2">
      <c r="A2721" s="35"/>
      <c r="B2721" s="36"/>
      <c r="C2721" s="36"/>
      <c r="D2721" s="36"/>
      <c r="E2721" s="37"/>
      <c r="F2721" s="37"/>
      <c r="G2721" s="36"/>
      <c r="H2721" s="36"/>
      <c r="I2721" s="36"/>
      <c r="J2721" s="36"/>
      <c r="K2721" s="37"/>
      <c r="L2721" s="37"/>
      <c r="M2721" s="37"/>
      <c r="N2721" s="38" t="str">
        <f t="shared" si="1344"/>
        <v/>
      </c>
      <c r="O2721" t="str">
        <f t="shared" si="1345"/>
        <v/>
      </c>
      <c r="P2721" t="str">
        <f t="shared" si="1346"/>
        <v/>
      </c>
      <c r="Q2721" t="str">
        <f t="shared" si="1347"/>
        <v/>
      </c>
      <c r="R2721" t="str">
        <f t="shared" si="1348"/>
        <v/>
      </c>
      <c r="S2721" t="str">
        <f t="shared" si="1349"/>
        <v/>
      </c>
      <c r="T2721" s="39" t="str">
        <f t="shared" si="1350"/>
        <v/>
      </c>
      <c r="U2721" s="40">
        <f t="shared" si="1351"/>
        <v>0</v>
      </c>
      <c r="V2721" s="40">
        <f t="shared" si="1352"/>
        <v>0</v>
      </c>
      <c r="W2721" s="40">
        <f t="shared" si="1353"/>
        <v>0</v>
      </c>
      <c r="X2721" t="str">
        <f t="shared" si="1354"/>
        <v/>
      </c>
      <c r="Y2721" s="40">
        <f t="shared" si="1355"/>
        <v>0</v>
      </c>
      <c r="Z2721" s="40">
        <f t="shared" si="1356"/>
        <v>0</v>
      </c>
      <c r="AA2721" s="40">
        <f t="shared" si="1357"/>
        <v>0</v>
      </c>
      <c r="AB2721" s="40">
        <f t="shared" si="1358"/>
        <v>0</v>
      </c>
      <c r="AC2721" s="40">
        <f t="shared" si="1359"/>
        <v>0</v>
      </c>
      <c r="AD2721" s="39">
        <f t="shared" si="1360"/>
        <v>0</v>
      </c>
      <c r="AE2721" s="39">
        <f t="shared" si="1361"/>
        <v>0</v>
      </c>
      <c r="AF2721" t="str">
        <f t="shared" si="1362"/>
        <v/>
      </c>
      <c r="AG2721" t="str">
        <f t="shared" si="1363"/>
        <v/>
      </c>
      <c r="AH2721" t="str">
        <f t="shared" si="1364"/>
        <v/>
      </c>
      <c r="AJ2721" s="41" t="str">
        <f t="shared" si="1365"/>
        <v/>
      </c>
      <c r="AK2721" s="42" t="str">
        <f t="shared" si="1366"/>
        <v/>
      </c>
      <c r="AL2721" s="41" t="str">
        <f t="shared" si="1367"/>
        <v/>
      </c>
      <c r="AM2721" s="41" t="str">
        <f t="shared" si="1368"/>
        <v/>
      </c>
      <c r="AN2721" s="41" t="str">
        <f t="shared" si="1369"/>
        <v/>
      </c>
      <c r="AO2721" s="42" t="str">
        <f t="shared" si="1370"/>
        <v/>
      </c>
      <c r="AP2721" s="41" t="str">
        <f t="shared" si="1371"/>
        <v/>
      </c>
      <c r="AQ2721" s="41" t="str">
        <f t="shared" si="1372"/>
        <v/>
      </c>
      <c r="AR2721" s="41" t="str">
        <f>IF($AQ2721="","",COUNTIFS(L_ChaveCob,$AQ2721,L_Ausencia,"&gt;"&amp;$W2721)+COUNTIFS($AQ$4:$AQ2721,$AQ2721,$W$4:$W2721,$W2721))</f>
        <v/>
      </c>
      <c r="AS2721" s="42">
        <f t="shared" si="1373"/>
        <v>0</v>
      </c>
      <c r="AT2721" s="42">
        <f t="shared" si="1374"/>
        <v>0</v>
      </c>
      <c r="AU2721" s="42">
        <f t="shared" si="1375"/>
        <v>0</v>
      </c>
    </row>
    <row r="2722" spans="1:47" x14ac:dyDescent="0.2">
      <c r="A2722" s="35"/>
      <c r="B2722" s="36"/>
      <c r="C2722" s="36"/>
      <c r="D2722" s="36"/>
      <c r="E2722" s="37"/>
      <c r="F2722" s="37"/>
      <c r="G2722" s="36"/>
      <c r="H2722" s="36"/>
      <c r="I2722" s="36"/>
      <c r="J2722" s="36"/>
      <c r="K2722" s="37"/>
      <c r="L2722" s="37"/>
      <c r="M2722" s="37"/>
      <c r="N2722" s="38" t="str">
        <f t="shared" si="1344"/>
        <v/>
      </c>
      <c r="O2722" t="str">
        <f t="shared" si="1345"/>
        <v/>
      </c>
      <c r="P2722" t="str">
        <f t="shared" si="1346"/>
        <v/>
      </c>
      <c r="Q2722" t="str">
        <f t="shared" si="1347"/>
        <v/>
      </c>
      <c r="R2722" t="str">
        <f t="shared" si="1348"/>
        <v/>
      </c>
      <c r="S2722" t="str">
        <f t="shared" si="1349"/>
        <v/>
      </c>
      <c r="T2722" s="39" t="str">
        <f t="shared" si="1350"/>
        <v/>
      </c>
      <c r="U2722" s="40">
        <f t="shared" si="1351"/>
        <v>0</v>
      </c>
      <c r="V2722" s="40">
        <f t="shared" si="1352"/>
        <v>0</v>
      </c>
      <c r="W2722" s="40">
        <f t="shared" si="1353"/>
        <v>0</v>
      </c>
      <c r="X2722" t="str">
        <f t="shared" si="1354"/>
        <v/>
      </c>
      <c r="Y2722" s="40">
        <f t="shared" si="1355"/>
        <v>0</v>
      </c>
      <c r="Z2722" s="40">
        <f t="shared" si="1356"/>
        <v>0</v>
      </c>
      <c r="AA2722" s="40">
        <f t="shared" si="1357"/>
        <v>0</v>
      </c>
      <c r="AB2722" s="40">
        <f t="shared" si="1358"/>
        <v>0</v>
      </c>
      <c r="AC2722" s="40">
        <f t="shared" si="1359"/>
        <v>0</v>
      </c>
      <c r="AD2722" s="39">
        <f t="shared" si="1360"/>
        <v>0</v>
      </c>
      <c r="AE2722" s="39">
        <f t="shared" si="1361"/>
        <v>0</v>
      </c>
      <c r="AF2722" t="str">
        <f t="shared" si="1362"/>
        <v/>
      </c>
      <c r="AG2722" t="str">
        <f t="shared" si="1363"/>
        <v/>
      </c>
      <c r="AH2722" t="str">
        <f t="shared" si="1364"/>
        <v/>
      </c>
      <c r="AJ2722" s="41" t="str">
        <f t="shared" si="1365"/>
        <v/>
      </c>
      <c r="AK2722" s="42" t="str">
        <f t="shared" si="1366"/>
        <v/>
      </c>
      <c r="AL2722" s="41" t="str">
        <f t="shared" si="1367"/>
        <v/>
      </c>
      <c r="AM2722" s="41" t="str">
        <f t="shared" si="1368"/>
        <v/>
      </c>
      <c r="AN2722" s="41" t="str">
        <f t="shared" si="1369"/>
        <v/>
      </c>
      <c r="AO2722" s="42" t="str">
        <f t="shared" si="1370"/>
        <v/>
      </c>
      <c r="AP2722" s="41" t="str">
        <f t="shared" si="1371"/>
        <v/>
      </c>
      <c r="AQ2722" s="41" t="str">
        <f t="shared" si="1372"/>
        <v/>
      </c>
      <c r="AR2722" s="41" t="str">
        <f>IF($AQ2722="","",COUNTIFS(L_ChaveCob,$AQ2722,L_Ausencia,"&gt;"&amp;$W2722)+COUNTIFS($AQ$4:$AQ2722,$AQ2722,$W$4:$W2722,$W2722))</f>
        <v/>
      </c>
      <c r="AS2722" s="42">
        <f t="shared" si="1373"/>
        <v>0</v>
      </c>
      <c r="AT2722" s="42">
        <f t="shared" si="1374"/>
        <v>0</v>
      </c>
      <c r="AU2722" s="42">
        <f t="shared" si="1375"/>
        <v>0</v>
      </c>
    </row>
    <row r="2723" spans="1:47" x14ac:dyDescent="0.2">
      <c r="A2723" s="35"/>
      <c r="B2723" s="36"/>
      <c r="C2723" s="36"/>
      <c r="D2723" s="36"/>
      <c r="E2723" s="37"/>
      <c r="F2723" s="37"/>
      <c r="G2723" s="36"/>
      <c r="H2723" s="36"/>
      <c r="I2723" s="36"/>
      <c r="J2723" s="36"/>
      <c r="K2723" s="37"/>
      <c r="L2723" s="37"/>
      <c r="M2723" s="37"/>
      <c r="N2723" s="38" t="str">
        <f t="shared" si="1344"/>
        <v/>
      </c>
      <c r="O2723" t="str">
        <f t="shared" si="1345"/>
        <v/>
      </c>
      <c r="P2723" t="str">
        <f t="shared" si="1346"/>
        <v/>
      </c>
      <c r="Q2723" t="str">
        <f t="shared" si="1347"/>
        <v/>
      </c>
      <c r="R2723" t="str">
        <f t="shared" si="1348"/>
        <v/>
      </c>
      <c r="S2723" t="str">
        <f t="shared" si="1349"/>
        <v/>
      </c>
      <c r="T2723" s="39" t="str">
        <f t="shared" si="1350"/>
        <v/>
      </c>
      <c r="U2723" s="40">
        <f t="shared" si="1351"/>
        <v>0</v>
      </c>
      <c r="V2723" s="40">
        <f t="shared" si="1352"/>
        <v>0</v>
      </c>
      <c r="W2723" s="40">
        <f t="shared" si="1353"/>
        <v>0</v>
      </c>
      <c r="X2723" t="str">
        <f t="shared" si="1354"/>
        <v/>
      </c>
      <c r="Y2723" s="40">
        <f t="shared" si="1355"/>
        <v>0</v>
      </c>
      <c r="Z2723" s="40">
        <f t="shared" si="1356"/>
        <v>0</v>
      </c>
      <c r="AA2723" s="40">
        <f t="shared" si="1357"/>
        <v>0</v>
      </c>
      <c r="AB2723" s="40">
        <f t="shared" si="1358"/>
        <v>0</v>
      </c>
      <c r="AC2723" s="40">
        <f t="shared" si="1359"/>
        <v>0</v>
      </c>
      <c r="AD2723" s="39">
        <f t="shared" si="1360"/>
        <v>0</v>
      </c>
      <c r="AE2723" s="39">
        <f t="shared" si="1361"/>
        <v>0</v>
      </c>
      <c r="AF2723" t="str">
        <f t="shared" si="1362"/>
        <v/>
      </c>
      <c r="AG2723" t="str">
        <f t="shared" si="1363"/>
        <v/>
      </c>
      <c r="AH2723" t="str">
        <f t="shared" si="1364"/>
        <v/>
      </c>
      <c r="AJ2723" s="41" t="str">
        <f t="shared" si="1365"/>
        <v/>
      </c>
      <c r="AK2723" s="42" t="str">
        <f t="shared" si="1366"/>
        <v/>
      </c>
      <c r="AL2723" s="41" t="str">
        <f t="shared" si="1367"/>
        <v/>
      </c>
      <c r="AM2723" s="41" t="str">
        <f t="shared" si="1368"/>
        <v/>
      </c>
      <c r="AN2723" s="41" t="str">
        <f t="shared" si="1369"/>
        <v/>
      </c>
      <c r="AO2723" s="42" t="str">
        <f t="shared" si="1370"/>
        <v/>
      </c>
      <c r="AP2723" s="41" t="str">
        <f t="shared" si="1371"/>
        <v/>
      </c>
      <c r="AQ2723" s="41" t="str">
        <f t="shared" si="1372"/>
        <v/>
      </c>
      <c r="AR2723" s="41" t="str">
        <f>IF($AQ2723="","",COUNTIFS(L_ChaveCob,$AQ2723,L_Ausencia,"&gt;"&amp;$W2723)+COUNTIFS($AQ$4:$AQ2723,$AQ2723,$W$4:$W2723,$W2723))</f>
        <v/>
      </c>
      <c r="AS2723" s="42">
        <f t="shared" si="1373"/>
        <v>0</v>
      </c>
      <c r="AT2723" s="42">
        <f t="shared" si="1374"/>
        <v>0</v>
      </c>
      <c r="AU2723" s="42">
        <f t="shared" si="1375"/>
        <v>0</v>
      </c>
    </row>
    <row r="2724" spans="1:47" x14ac:dyDescent="0.2">
      <c r="A2724" s="35"/>
      <c r="B2724" s="36"/>
      <c r="C2724" s="36"/>
      <c r="D2724" s="36"/>
      <c r="E2724" s="37"/>
      <c r="F2724" s="37"/>
      <c r="G2724" s="36"/>
      <c r="H2724" s="36"/>
      <c r="I2724" s="36"/>
      <c r="J2724" s="36"/>
      <c r="K2724" s="37"/>
      <c r="L2724" s="37"/>
      <c r="M2724" s="37"/>
      <c r="N2724" s="38" t="str">
        <f t="shared" si="1344"/>
        <v/>
      </c>
      <c r="O2724" t="str">
        <f t="shared" si="1345"/>
        <v/>
      </c>
      <c r="P2724" t="str">
        <f t="shared" si="1346"/>
        <v/>
      </c>
      <c r="Q2724" t="str">
        <f t="shared" si="1347"/>
        <v/>
      </c>
      <c r="R2724" t="str">
        <f t="shared" si="1348"/>
        <v/>
      </c>
      <c r="S2724" t="str">
        <f t="shared" si="1349"/>
        <v/>
      </c>
      <c r="T2724" s="39" t="str">
        <f t="shared" si="1350"/>
        <v/>
      </c>
      <c r="U2724" s="40">
        <f t="shared" si="1351"/>
        <v>0</v>
      </c>
      <c r="V2724" s="40">
        <f t="shared" si="1352"/>
        <v>0</v>
      </c>
      <c r="W2724" s="40">
        <f t="shared" si="1353"/>
        <v>0</v>
      </c>
      <c r="X2724" t="str">
        <f t="shared" si="1354"/>
        <v/>
      </c>
      <c r="Y2724" s="40">
        <f t="shared" si="1355"/>
        <v>0</v>
      </c>
      <c r="Z2724" s="40">
        <f t="shared" si="1356"/>
        <v>0</v>
      </c>
      <c r="AA2724" s="40">
        <f t="shared" si="1357"/>
        <v>0</v>
      </c>
      <c r="AB2724" s="40">
        <f t="shared" si="1358"/>
        <v>0</v>
      </c>
      <c r="AC2724" s="40">
        <f t="shared" si="1359"/>
        <v>0</v>
      </c>
      <c r="AD2724" s="39">
        <f t="shared" si="1360"/>
        <v>0</v>
      </c>
      <c r="AE2724" s="39">
        <f t="shared" si="1361"/>
        <v>0</v>
      </c>
      <c r="AF2724" t="str">
        <f t="shared" si="1362"/>
        <v/>
      </c>
      <c r="AG2724" t="str">
        <f t="shared" si="1363"/>
        <v/>
      </c>
      <c r="AH2724" t="str">
        <f t="shared" si="1364"/>
        <v/>
      </c>
      <c r="AJ2724" s="41" t="str">
        <f t="shared" si="1365"/>
        <v/>
      </c>
      <c r="AK2724" s="42" t="str">
        <f t="shared" si="1366"/>
        <v/>
      </c>
      <c r="AL2724" s="41" t="str">
        <f t="shared" si="1367"/>
        <v/>
      </c>
      <c r="AM2724" s="41" t="str">
        <f t="shared" si="1368"/>
        <v/>
      </c>
      <c r="AN2724" s="41" t="str">
        <f t="shared" si="1369"/>
        <v/>
      </c>
      <c r="AO2724" s="42" t="str">
        <f t="shared" si="1370"/>
        <v/>
      </c>
      <c r="AP2724" s="41" t="str">
        <f t="shared" si="1371"/>
        <v/>
      </c>
      <c r="AQ2724" s="41" t="str">
        <f t="shared" si="1372"/>
        <v/>
      </c>
      <c r="AR2724" s="41" t="str">
        <f>IF($AQ2724="","",COUNTIFS(L_ChaveCob,$AQ2724,L_Ausencia,"&gt;"&amp;$W2724)+COUNTIFS($AQ$4:$AQ2724,$AQ2724,$W$4:$W2724,$W2724))</f>
        <v/>
      </c>
      <c r="AS2724" s="42">
        <f t="shared" si="1373"/>
        <v>0</v>
      </c>
      <c r="AT2724" s="42">
        <f t="shared" si="1374"/>
        <v>0</v>
      </c>
      <c r="AU2724" s="42">
        <f t="shared" si="1375"/>
        <v>0</v>
      </c>
    </row>
    <row r="2725" spans="1:47" x14ac:dyDescent="0.2">
      <c r="A2725" s="35"/>
      <c r="B2725" s="36"/>
      <c r="C2725" s="36"/>
      <c r="D2725" s="36"/>
      <c r="E2725" s="37"/>
      <c r="F2725" s="37"/>
      <c r="G2725" s="36"/>
      <c r="H2725" s="36"/>
      <c r="I2725" s="36"/>
      <c r="J2725" s="36"/>
      <c r="K2725" s="37"/>
      <c r="L2725" s="37"/>
      <c r="M2725" s="37"/>
      <c r="N2725" s="38" t="str">
        <f t="shared" si="1344"/>
        <v/>
      </c>
      <c r="O2725" t="str">
        <f t="shared" si="1345"/>
        <v/>
      </c>
      <c r="P2725" t="str">
        <f t="shared" si="1346"/>
        <v/>
      </c>
      <c r="Q2725" t="str">
        <f t="shared" si="1347"/>
        <v/>
      </c>
      <c r="R2725" t="str">
        <f t="shared" si="1348"/>
        <v/>
      </c>
      <c r="S2725" t="str">
        <f t="shared" si="1349"/>
        <v/>
      </c>
      <c r="T2725" s="39" t="str">
        <f t="shared" si="1350"/>
        <v/>
      </c>
      <c r="U2725" s="40">
        <f t="shared" si="1351"/>
        <v>0</v>
      </c>
      <c r="V2725" s="40">
        <f t="shared" si="1352"/>
        <v>0</v>
      </c>
      <c r="W2725" s="40">
        <f t="shared" si="1353"/>
        <v>0</v>
      </c>
      <c r="X2725" t="str">
        <f t="shared" si="1354"/>
        <v/>
      </c>
      <c r="Y2725" s="40">
        <f t="shared" si="1355"/>
        <v>0</v>
      </c>
      <c r="Z2725" s="40">
        <f t="shared" si="1356"/>
        <v>0</v>
      </c>
      <c r="AA2725" s="40">
        <f t="shared" si="1357"/>
        <v>0</v>
      </c>
      <c r="AB2725" s="40">
        <f t="shared" si="1358"/>
        <v>0</v>
      </c>
      <c r="AC2725" s="40">
        <f t="shared" si="1359"/>
        <v>0</v>
      </c>
      <c r="AD2725" s="39">
        <f t="shared" si="1360"/>
        <v>0</v>
      </c>
      <c r="AE2725" s="39">
        <f t="shared" si="1361"/>
        <v>0</v>
      </c>
      <c r="AF2725" t="str">
        <f t="shared" si="1362"/>
        <v/>
      </c>
      <c r="AG2725" t="str">
        <f t="shared" si="1363"/>
        <v/>
      </c>
      <c r="AH2725" t="str">
        <f t="shared" si="1364"/>
        <v/>
      </c>
      <c r="AJ2725" s="41" t="str">
        <f t="shared" si="1365"/>
        <v/>
      </c>
      <c r="AK2725" s="42" t="str">
        <f t="shared" si="1366"/>
        <v/>
      </c>
      <c r="AL2725" s="41" t="str">
        <f t="shared" si="1367"/>
        <v/>
      </c>
      <c r="AM2725" s="41" t="str">
        <f t="shared" si="1368"/>
        <v/>
      </c>
      <c r="AN2725" s="41" t="str">
        <f t="shared" si="1369"/>
        <v/>
      </c>
      <c r="AO2725" s="42" t="str">
        <f t="shared" si="1370"/>
        <v/>
      </c>
      <c r="AP2725" s="41" t="str">
        <f t="shared" si="1371"/>
        <v/>
      </c>
      <c r="AQ2725" s="41" t="str">
        <f t="shared" si="1372"/>
        <v/>
      </c>
      <c r="AR2725" s="41" t="str">
        <f>IF($AQ2725="","",COUNTIFS(L_ChaveCob,$AQ2725,L_Ausencia,"&gt;"&amp;$W2725)+COUNTIFS($AQ$4:$AQ2725,$AQ2725,$W$4:$W2725,$W2725))</f>
        <v/>
      </c>
      <c r="AS2725" s="42">
        <f t="shared" si="1373"/>
        <v>0</v>
      </c>
      <c r="AT2725" s="42">
        <f t="shared" si="1374"/>
        <v>0</v>
      </c>
      <c r="AU2725" s="42">
        <f t="shared" si="1375"/>
        <v>0</v>
      </c>
    </row>
    <row r="2726" spans="1:47" x14ac:dyDescent="0.2">
      <c r="A2726" s="35"/>
      <c r="B2726" s="36"/>
      <c r="C2726" s="36"/>
      <c r="D2726" s="36"/>
      <c r="E2726" s="37"/>
      <c r="F2726" s="37"/>
      <c r="G2726" s="36"/>
      <c r="H2726" s="36"/>
      <c r="I2726" s="36"/>
      <c r="J2726" s="36"/>
      <c r="K2726" s="37"/>
      <c r="L2726" s="37"/>
      <c r="M2726" s="37"/>
      <c r="N2726" s="38" t="str">
        <f t="shared" si="1344"/>
        <v/>
      </c>
      <c r="O2726" t="str">
        <f t="shared" si="1345"/>
        <v/>
      </c>
      <c r="P2726" t="str">
        <f t="shared" si="1346"/>
        <v/>
      </c>
      <c r="Q2726" t="str">
        <f t="shared" si="1347"/>
        <v/>
      </c>
      <c r="R2726" t="str">
        <f t="shared" si="1348"/>
        <v/>
      </c>
      <c r="S2726" t="str">
        <f t="shared" si="1349"/>
        <v/>
      </c>
      <c r="T2726" s="39" t="str">
        <f t="shared" si="1350"/>
        <v/>
      </c>
      <c r="U2726" s="40">
        <f t="shared" si="1351"/>
        <v>0</v>
      </c>
      <c r="V2726" s="40">
        <f t="shared" si="1352"/>
        <v>0</v>
      </c>
      <c r="W2726" s="40">
        <f t="shared" si="1353"/>
        <v>0</v>
      </c>
      <c r="X2726" t="str">
        <f t="shared" si="1354"/>
        <v/>
      </c>
      <c r="Y2726" s="40">
        <f t="shared" si="1355"/>
        <v>0</v>
      </c>
      <c r="Z2726" s="40">
        <f t="shared" si="1356"/>
        <v>0</v>
      </c>
      <c r="AA2726" s="40">
        <f t="shared" si="1357"/>
        <v>0</v>
      </c>
      <c r="AB2726" s="40">
        <f t="shared" si="1358"/>
        <v>0</v>
      </c>
      <c r="AC2726" s="40">
        <f t="shared" si="1359"/>
        <v>0</v>
      </c>
      <c r="AD2726" s="39">
        <f t="shared" si="1360"/>
        <v>0</v>
      </c>
      <c r="AE2726" s="39">
        <f t="shared" si="1361"/>
        <v>0</v>
      </c>
      <c r="AF2726" t="str">
        <f t="shared" si="1362"/>
        <v/>
      </c>
      <c r="AG2726" t="str">
        <f t="shared" si="1363"/>
        <v/>
      </c>
      <c r="AH2726" t="str">
        <f t="shared" si="1364"/>
        <v/>
      </c>
      <c r="AJ2726" s="41" t="str">
        <f t="shared" si="1365"/>
        <v/>
      </c>
      <c r="AK2726" s="42" t="str">
        <f t="shared" si="1366"/>
        <v/>
      </c>
      <c r="AL2726" s="41" t="str">
        <f t="shared" si="1367"/>
        <v/>
      </c>
      <c r="AM2726" s="41" t="str">
        <f t="shared" si="1368"/>
        <v/>
      </c>
      <c r="AN2726" s="41" t="str">
        <f t="shared" si="1369"/>
        <v/>
      </c>
      <c r="AO2726" s="42" t="str">
        <f t="shared" si="1370"/>
        <v/>
      </c>
      <c r="AP2726" s="41" t="str">
        <f t="shared" si="1371"/>
        <v/>
      </c>
      <c r="AQ2726" s="41" t="str">
        <f t="shared" si="1372"/>
        <v/>
      </c>
      <c r="AR2726" s="41" t="str">
        <f>IF($AQ2726="","",COUNTIFS(L_ChaveCob,$AQ2726,L_Ausencia,"&gt;"&amp;$W2726)+COUNTIFS($AQ$4:$AQ2726,$AQ2726,$W$4:$W2726,$W2726))</f>
        <v/>
      </c>
      <c r="AS2726" s="42">
        <f t="shared" si="1373"/>
        <v>0</v>
      </c>
      <c r="AT2726" s="42">
        <f t="shared" si="1374"/>
        <v>0</v>
      </c>
      <c r="AU2726" s="42">
        <f t="shared" si="1375"/>
        <v>0</v>
      </c>
    </row>
    <row r="2727" spans="1:47" x14ac:dyDescent="0.2">
      <c r="A2727" s="35"/>
      <c r="B2727" s="36"/>
      <c r="C2727" s="36"/>
      <c r="D2727" s="36"/>
      <c r="E2727" s="37"/>
      <c r="F2727" s="37"/>
      <c r="G2727" s="36"/>
      <c r="H2727" s="36"/>
      <c r="I2727" s="36"/>
      <c r="J2727" s="36"/>
      <c r="K2727" s="37"/>
      <c r="L2727" s="37"/>
      <c r="M2727" s="37"/>
      <c r="N2727" s="38" t="str">
        <f t="shared" si="1344"/>
        <v/>
      </c>
      <c r="O2727" t="str">
        <f t="shared" si="1345"/>
        <v/>
      </c>
      <c r="P2727" t="str">
        <f t="shared" si="1346"/>
        <v/>
      </c>
      <c r="Q2727" t="str">
        <f t="shared" si="1347"/>
        <v/>
      </c>
      <c r="R2727" t="str">
        <f t="shared" si="1348"/>
        <v/>
      </c>
      <c r="S2727" t="str">
        <f t="shared" si="1349"/>
        <v/>
      </c>
      <c r="T2727" s="39" t="str">
        <f t="shared" si="1350"/>
        <v/>
      </c>
      <c r="U2727" s="40">
        <f t="shared" si="1351"/>
        <v>0</v>
      </c>
      <c r="V2727" s="40">
        <f t="shared" si="1352"/>
        <v>0</v>
      </c>
      <c r="W2727" s="40">
        <f t="shared" si="1353"/>
        <v>0</v>
      </c>
      <c r="X2727" t="str">
        <f t="shared" si="1354"/>
        <v/>
      </c>
      <c r="Y2727" s="40">
        <f t="shared" si="1355"/>
        <v>0</v>
      </c>
      <c r="Z2727" s="40">
        <f t="shared" si="1356"/>
        <v>0</v>
      </c>
      <c r="AA2727" s="40">
        <f t="shared" si="1357"/>
        <v>0</v>
      </c>
      <c r="AB2727" s="40">
        <f t="shared" si="1358"/>
        <v>0</v>
      </c>
      <c r="AC2727" s="40">
        <f t="shared" si="1359"/>
        <v>0</v>
      </c>
      <c r="AD2727" s="39">
        <f t="shared" si="1360"/>
        <v>0</v>
      </c>
      <c r="AE2727" s="39">
        <f t="shared" si="1361"/>
        <v>0</v>
      </c>
      <c r="AF2727" t="str">
        <f t="shared" si="1362"/>
        <v/>
      </c>
      <c r="AG2727" t="str">
        <f t="shared" si="1363"/>
        <v/>
      </c>
      <c r="AH2727" t="str">
        <f t="shared" si="1364"/>
        <v/>
      </c>
      <c r="AJ2727" s="41" t="str">
        <f t="shared" si="1365"/>
        <v/>
      </c>
      <c r="AK2727" s="42" t="str">
        <f t="shared" si="1366"/>
        <v/>
      </c>
      <c r="AL2727" s="41" t="str">
        <f t="shared" si="1367"/>
        <v/>
      </c>
      <c r="AM2727" s="41" t="str">
        <f t="shared" si="1368"/>
        <v/>
      </c>
      <c r="AN2727" s="41" t="str">
        <f t="shared" si="1369"/>
        <v/>
      </c>
      <c r="AO2727" s="42" t="str">
        <f t="shared" si="1370"/>
        <v/>
      </c>
      <c r="AP2727" s="41" t="str">
        <f t="shared" si="1371"/>
        <v/>
      </c>
      <c r="AQ2727" s="41" t="str">
        <f t="shared" si="1372"/>
        <v/>
      </c>
      <c r="AR2727" s="41" t="str">
        <f>IF($AQ2727="","",COUNTIFS(L_ChaveCob,$AQ2727,L_Ausencia,"&gt;"&amp;$W2727)+COUNTIFS($AQ$4:$AQ2727,$AQ2727,$W$4:$W2727,$W2727))</f>
        <v/>
      </c>
      <c r="AS2727" s="42">
        <f t="shared" si="1373"/>
        <v>0</v>
      </c>
      <c r="AT2727" s="42">
        <f t="shared" si="1374"/>
        <v>0</v>
      </c>
      <c r="AU2727" s="42">
        <f t="shared" si="1375"/>
        <v>0</v>
      </c>
    </row>
    <row r="2728" spans="1:47" x14ac:dyDescent="0.2">
      <c r="A2728" s="35"/>
      <c r="B2728" s="36"/>
      <c r="C2728" s="36"/>
      <c r="D2728" s="36"/>
      <c r="E2728" s="37"/>
      <c r="F2728" s="37"/>
      <c r="G2728" s="36"/>
      <c r="H2728" s="36"/>
      <c r="I2728" s="36"/>
      <c r="J2728" s="36"/>
      <c r="K2728" s="37"/>
      <c r="L2728" s="37"/>
      <c r="M2728" s="37"/>
      <c r="N2728" s="38" t="str">
        <f t="shared" si="1344"/>
        <v/>
      </c>
      <c r="O2728" t="str">
        <f t="shared" si="1345"/>
        <v/>
      </c>
      <c r="P2728" t="str">
        <f t="shared" si="1346"/>
        <v/>
      </c>
      <c r="Q2728" t="str">
        <f t="shared" si="1347"/>
        <v/>
      </c>
      <c r="R2728" t="str">
        <f t="shared" si="1348"/>
        <v/>
      </c>
      <c r="S2728" t="str">
        <f t="shared" si="1349"/>
        <v/>
      </c>
      <c r="T2728" s="39" t="str">
        <f t="shared" si="1350"/>
        <v/>
      </c>
      <c r="U2728" s="40">
        <f t="shared" si="1351"/>
        <v>0</v>
      </c>
      <c r="V2728" s="40">
        <f t="shared" si="1352"/>
        <v>0</v>
      </c>
      <c r="W2728" s="40">
        <f t="shared" si="1353"/>
        <v>0</v>
      </c>
      <c r="X2728" t="str">
        <f t="shared" si="1354"/>
        <v/>
      </c>
      <c r="Y2728" s="40">
        <f t="shared" si="1355"/>
        <v>0</v>
      </c>
      <c r="Z2728" s="40">
        <f t="shared" si="1356"/>
        <v>0</v>
      </c>
      <c r="AA2728" s="40">
        <f t="shared" si="1357"/>
        <v>0</v>
      </c>
      <c r="AB2728" s="40">
        <f t="shared" si="1358"/>
        <v>0</v>
      </c>
      <c r="AC2728" s="40">
        <f t="shared" si="1359"/>
        <v>0</v>
      </c>
      <c r="AD2728" s="39">
        <f t="shared" si="1360"/>
        <v>0</v>
      </c>
      <c r="AE2728" s="39">
        <f t="shared" si="1361"/>
        <v>0</v>
      </c>
      <c r="AF2728" t="str">
        <f t="shared" si="1362"/>
        <v/>
      </c>
      <c r="AG2728" t="str">
        <f t="shared" si="1363"/>
        <v/>
      </c>
      <c r="AH2728" t="str">
        <f t="shared" si="1364"/>
        <v/>
      </c>
      <c r="AJ2728" s="41" t="str">
        <f t="shared" si="1365"/>
        <v/>
      </c>
      <c r="AK2728" s="42" t="str">
        <f t="shared" si="1366"/>
        <v/>
      </c>
      <c r="AL2728" s="41" t="str">
        <f t="shared" si="1367"/>
        <v/>
      </c>
      <c r="AM2728" s="41" t="str">
        <f t="shared" si="1368"/>
        <v/>
      </c>
      <c r="AN2728" s="41" t="str">
        <f t="shared" si="1369"/>
        <v/>
      </c>
      <c r="AO2728" s="42" t="str">
        <f t="shared" si="1370"/>
        <v/>
      </c>
      <c r="AP2728" s="41" t="str">
        <f t="shared" si="1371"/>
        <v/>
      </c>
      <c r="AQ2728" s="41" t="str">
        <f t="shared" si="1372"/>
        <v/>
      </c>
      <c r="AR2728" s="41" t="str">
        <f>IF($AQ2728="","",COUNTIFS(L_ChaveCob,$AQ2728,L_Ausencia,"&gt;"&amp;$W2728)+COUNTIFS($AQ$4:$AQ2728,$AQ2728,$W$4:$W2728,$W2728))</f>
        <v/>
      </c>
      <c r="AS2728" s="42">
        <f t="shared" si="1373"/>
        <v>0</v>
      </c>
      <c r="AT2728" s="42">
        <f t="shared" si="1374"/>
        <v>0</v>
      </c>
      <c r="AU2728" s="42">
        <f t="shared" si="1375"/>
        <v>0</v>
      </c>
    </row>
    <row r="2729" spans="1:47" x14ac:dyDescent="0.2">
      <c r="A2729" s="35"/>
      <c r="B2729" s="36"/>
      <c r="C2729" s="36"/>
      <c r="D2729" s="36"/>
      <c r="E2729" s="37"/>
      <c r="F2729" s="37"/>
      <c r="G2729" s="36"/>
      <c r="H2729" s="36"/>
      <c r="I2729" s="36"/>
      <c r="J2729" s="36"/>
      <c r="K2729" s="37"/>
      <c r="L2729" s="37"/>
      <c r="M2729" s="37"/>
      <c r="N2729" s="38" t="str">
        <f t="shared" si="1344"/>
        <v/>
      </c>
      <c r="O2729" t="str">
        <f t="shared" si="1345"/>
        <v/>
      </c>
      <c r="P2729" t="str">
        <f t="shared" si="1346"/>
        <v/>
      </c>
      <c r="Q2729" t="str">
        <f t="shared" si="1347"/>
        <v/>
      </c>
      <c r="R2729" t="str">
        <f t="shared" si="1348"/>
        <v/>
      </c>
      <c r="S2729" t="str">
        <f t="shared" si="1349"/>
        <v/>
      </c>
      <c r="T2729" s="39" t="str">
        <f t="shared" si="1350"/>
        <v/>
      </c>
      <c r="U2729" s="40">
        <f t="shared" si="1351"/>
        <v>0</v>
      </c>
      <c r="V2729" s="40">
        <f t="shared" si="1352"/>
        <v>0</v>
      </c>
      <c r="W2729" s="40">
        <f t="shared" si="1353"/>
        <v>0</v>
      </c>
      <c r="X2729" t="str">
        <f t="shared" si="1354"/>
        <v/>
      </c>
      <c r="Y2729" s="40">
        <f t="shared" si="1355"/>
        <v>0</v>
      </c>
      <c r="Z2729" s="40">
        <f t="shared" si="1356"/>
        <v>0</v>
      </c>
      <c r="AA2729" s="40">
        <f t="shared" si="1357"/>
        <v>0</v>
      </c>
      <c r="AB2729" s="40">
        <f t="shared" si="1358"/>
        <v>0</v>
      </c>
      <c r="AC2729" s="40">
        <f t="shared" si="1359"/>
        <v>0</v>
      </c>
      <c r="AD2729" s="39">
        <f t="shared" si="1360"/>
        <v>0</v>
      </c>
      <c r="AE2729" s="39">
        <f t="shared" si="1361"/>
        <v>0</v>
      </c>
      <c r="AF2729" t="str">
        <f t="shared" si="1362"/>
        <v/>
      </c>
      <c r="AG2729" t="str">
        <f t="shared" si="1363"/>
        <v/>
      </c>
      <c r="AH2729" t="str">
        <f t="shared" si="1364"/>
        <v/>
      </c>
      <c r="AJ2729" s="41" t="str">
        <f t="shared" si="1365"/>
        <v/>
      </c>
      <c r="AK2729" s="42" t="str">
        <f t="shared" si="1366"/>
        <v/>
      </c>
      <c r="AL2729" s="41" t="str">
        <f t="shared" si="1367"/>
        <v/>
      </c>
      <c r="AM2729" s="41" t="str">
        <f t="shared" si="1368"/>
        <v/>
      </c>
      <c r="AN2729" s="41" t="str">
        <f t="shared" si="1369"/>
        <v/>
      </c>
      <c r="AO2729" s="42" t="str">
        <f t="shared" si="1370"/>
        <v/>
      </c>
      <c r="AP2729" s="41" t="str">
        <f t="shared" si="1371"/>
        <v/>
      </c>
      <c r="AQ2729" s="41" t="str">
        <f t="shared" si="1372"/>
        <v/>
      </c>
      <c r="AR2729" s="41" t="str">
        <f>IF($AQ2729="","",COUNTIFS(L_ChaveCob,$AQ2729,L_Ausencia,"&gt;"&amp;$W2729)+COUNTIFS($AQ$4:$AQ2729,$AQ2729,$W$4:$W2729,$W2729))</f>
        <v/>
      </c>
      <c r="AS2729" s="42">
        <f t="shared" si="1373"/>
        <v>0</v>
      </c>
      <c r="AT2729" s="42">
        <f t="shared" si="1374"/>
        <v>0</v>
      </c>
      <c r="AU2729" s="42">
        <f t="shared" si="1375"/>
        <v>0</v>
      </c>
    </row>
    <row r="2730" spans="1:47" x14ac:dyDescent="0.2">
      <c r="A2730" s="35"/>
      <c r="B2730" s="36"/>
      <c r="C2730" s="36"/>
      <c r="D2730" s="36"/>
      <c r="E2730" s="37"/>
      <c r="F2730" s="37"/>
      <c r="G2730" s="36"/>
      <c r="H2730" s="36"/>
      <c r="I2730" s="36"/>
      <c r="J2730" s="36"/>
      <c r="K2730" s="37"/>
      <c r="L2730" s="37"/>
      <c r="M2730" s="37"/>
      <c r="N2730" s="38" t="str">
        <f t="shared" si="1344"/>
        <v/>
      </c>
      <c r="O2730" t="str">
        <f t="shared" si="1345"/>
        <v/>
      </c>
      <c r="P2730" t="str">
        <f t="shared" si="1346"/>
        <v/>
      </c>
      <c r="Q2730" t="str">
        <f t="shared" si="1347"/>
        <v/>
      </c>
      <c r="R2730" t="str">
        <f t="shared" si="1348"/>
        <v/>
      </c>
      <c r="S2730" t="str">
        <f t="shared" si="1349"/>
        <v/>
      </c>
      <c r="T2730" s="39" t="str">
        <f t="shared" si="1350"/>
        <v/>
      </c>
      <c r="U2730" s="40">
        <f t="shared" si="1351"/>
        <v>0</v>
      </c>
      <c r="V2730" s="40">
        <f t="shared" si="1352"/>
        <v>0</v>
      </c>
      <c r="W2730" s="40">
        <f t="shared" si="1353"/>
        <v>0</v>
      </c>
      <c r="X2730" t="str">
        <f t="shared" si="1354"/>
        <v/>
      </c>
      <c r="Y2730" s="40">
        <f t="shared" si="1355"/>
        <v>0</v>
      </c>
      <c r="Z2730" s="40">
        <f t="shared" si="1356"/>
        <v>0</v>
      </c>
      <c r="AA2730" s="40">
        <f t="shared" si="1357"/>
        <v>0</v>
      </c>
      <c r="AB2730" s="40">
        <f t="shared" si="1358"/>
        <v>0</v>
      </c>
      <c r="AC2730" s="40">
        <f t="shared" si="1359"/>
        <v>0</v>
      </c>
      <c r="AD2730" s="39">
        <f t="shared" si="1360"/>
        <v>0</v>
      </c>
      <c r="AE2730" s="39">
        <f t="shared" si="1361"/>
        <v>0</v>
      </c>
      <c r="AF2730" t="str">
        <f t="shared" si="1362"/>
        <v/>
      </c>
      <c r="AG2730" t="str">
        <f t="shared" si="1363"/>
        <v/>
      </c>
      <c r="AH2730" t="str">
        <f t="shared" si="1364"/>
        <v/>
      </c>
      <c r="AJ2730" s="41" t="str">
        <f t="shared" si="1365"/>
        <v/>
      </c>
      <c r="AK2730" s="42" t="str">
        <f t="shared" si="1366"/>
        <v/>
      </c>
      <c r="AL2730" s="41" t="str">
        <f t="shared" si="1367"/>
        <v/>
      </c>
      <c r="AM2730" s="41" t="str">
        <f t="shared" si="1368"/>
        <v/>
      </c>
      <c r="AN2730" s="41" t="str">
        <f t="shared" si="1369"/>
        <v/>
      </c>
      <c r="AO2730" s="42" t="str">
        <f t="shared" si="1370"/>
        <v/>
      </c>
      <c r="AP2730" s="41" t="str">
        <f t="shared" si="1371"/>
        <v/>
      </c>
      <c r="AQ2730" s="41" t="str">
        <f t="shared" si="1372"/>
        <v/>
      </c>
      <c r="AR2730" s="41" t="str">
        <f>IF($AQ2730="","",COUNTIFS(L_ChaveCob,$AQ2730,L_Ausencia,"&gt;"&amp;$W2730)+COUNTIFS($AQ$4:$AQ2730,$AQ2730,$W$4:$W2730,$W2730))</f>
        <v/>
      </c>
      <c r="AS2730" s="42">
        <f t="shared" si="1373"/>
        <v>0</v>
      </c>
      <c r="AT2730" s="42">
        <f t="shared" si="1374"/>
        <v>0</v>
      </c>
      <c r="AU2730" s="42">
        <f t="shared" si="1375"/>
        <v>0</v>
      </c>
    </row>
    <row r="2731" spans="1:47" x14ac:dyDescent="0.2">
      <c r="A2731" s="35"/>
      <c r="B2731" s="36"/>
      <c r="C2731" s="36"/>
      <c r="D2731" s="36"/>
      <c r="E2731" s="37"/>
      <c r="F2731" s="37"/>
      <c r="G2731" s="36"/>
      <c r="H2731" s="36"/>
      <c r="I2731" s="36"/>
      <c r="J2731" s="36"/>
      <c r="K2731" s="37"/>
      <c r="L2731" s="37"/>
      <c r="M2731" s="37"/>
      <c r="N2731" s="38" t="str">
        <f t="shared" si="1344"/>
        <v/>
      </c>
      <c r="O2731" t="str">
        <f t="shared" si="1345"/>
        <v/>
      </c>
      <c r="P2731" t="str">
        <f t="shared" si="1346"/>
        <v/>
      </c>
      <c r="Q2731" t="str">
        <f t="shared" si="1347"/>
        <v/>
      </c>
      <c r="R2731" t="str">
        <f t="shared" si="1348"/>
        <v/>
      </c>
      <c r="S2731" t="str">
        <f t="shared" si="1349"/>
        <v/>
      </c>
      <c r="T2731" s="39" t="str">
        <f t="shared" si="1350"/>
        <v/>
      </c>
      <c r="U2731" s="40">
        <f t="shared" si="1351"/>
        <v>0</v>
      </c>
      <c r="V2731" s="40">
        <f t="shared" si="1352"/>
        <v>0</v>
      </c>
      <c r="W2731" s="40">
        <f t="shared" si="1353"/>
        <v>0</v>
      </c>
      <c r="X2731" t="str">
        <f t="shared" si="1354"/>
        <v/>
      </c>
      <c r="Y2731" s="40">
        <f t="shared" si="1355"/>
        <v>0</v>
      </c>
      <c r="Z2731" s="40">
        <f t="shared" si="1356"/>
        <v>0</v>
      </c>
      <c r="AA2731" s="40">
        <f t="shared" si="1357"/>
        <v>0</v>
      </c>
      <c r="AB2731" s="40">
        <f t="shared" si="1358"/>
        <v>0</v>
      </c>
      <c r="AC2731" s="40">
        <f t="shared" si="1359"/>
        <v>0</v>
      </c>
      <c r="AD2731" s="39">
        <f t="shared" si="1360"/>
        <v>0</v>
      </c>
      <c r="AE2731" s="39">
        <f t="shared" si="1361"/>
        <v>0</v>
      </c>
      <c r="AF2731" t="str">
        <f t="shared" si="1362"/>
        <v/>
      </c>
      <c r="AG2731" t="str">
        <f t="shared" si="1363"/>
        <v/>
      </c>
      <c r="AH2731" t="str">
        <f t="shared" si="1364"/>
        <v/>
      </c>
      <c r="AJ2731" s="41" t="str">
        <f t="shared" si="1365"/>
        <v/>
      </c>
      <c r="AK2731" s="42" t="str">
        <f t="shared" si="1366"/>
        <v/>
      </c>
      <c r="AL2731" s="41" t="str">
        <f t="shared" si="1367"/>
        <v/>
      </c>
      <c r="AM2731" s="41" t="str">
        <f t="shared" si="1368"/>
        <v/>
      </c>
      <c r="AN2731" s="41" t="str">
        <f t="shared" si="1369"/>
        <v/>
      </c>
      <c r="AO2731" s="42" t="str">
        <f t="shared" si="1370"/>
        <v/>
      </c>
      <c r="AP2731" s="41" t="str">
        <f t="shared" si="1371"/>
        <v/>
      </c>
      <c r="AQ2731" s="41" t="str">
        <f t="shared" si="1372"/>
        <v/>
      </c>
      <c r="AR2731" s="41" t="str">
        <f>IF($AQ2731="","",COUNTIFS(L_ChaveCob,$AQ2731,L_Ausencia,"&gt;"&amp;$W2731)+COUNTIFS($AQ$4:$AQ2731,$AQ2731,$W$4:$W2731,$W2731))</f>
        <v/>
      </c>
      <c r="AS2731" s="42">
        <f t="shared" si="1373"/>
        <v>0</v>
      </c>
      <c r="AT2731" s="42">
        <f t="shared" si="1374"/>
        <v>0</v>
      </c>
      <c r="AU2731" s="42">
        <f t="shared" si="1375"/>
        <v>0</v>
      </c>
    </row>
    <row r="2732" spans="1:47" x14ac:dyDescent="0.2">
      <c r="A2732" s="35"/>
      <c r="B2732" s="36"/>
      <c r="C2732" s="36"/>
      <c r="D2732" s="36"/>
      <c r="E2732" s="37"/>
      <c r="F2732" s="37"/>
      <c r="G2732" s="36"/>
      <c r="H2732" s="36"/>
      <c r="I2732" s="36"/>
      <c r="J2732" s="36"/>
      <c r="K2732" s="37"/>
      <c r="L2732" s="37"/>
      <c r="M2732" s="37"/>
      <c r="N2732" s="38" t="str">
        <f t="shared" si="1344"/>
        <v/>
      </c>
      <c r="O2732" t="str">
        <f t="shared" si="1345"/>
        <v/>
      </c>
      <c r="P2732" t="str">
        <f t="shared" si="1346"/>
        <v/>
      </c>
      <c r="Q2732" t="str">
        <f t="shared" si="1347"/>
        <v/>
      </c>
      <c r="R2732" t="str">
        <f t="shared" si="1348"/>
        <v/>
      </c>
      <c r="S2732" t="str">
        <f t="shared" si="1349"/>
        <v/>
      </c>
      <c r="T2732" s="39" t="str">
        <f t="shared" si="1350"/>
        <v/>
      </c>
      <c r="U2732" s="40">
        <f t="shared" si="1351"/>
        <v>0</v>
      </c>
      <c r="V2732" s="40">
        <f t="shared" si="1352"/>
        <v>0</v>
      </c>
      <c r="W2732" s="40">
        <f t="shared" si="1353"/>
        <v>0</v>
      </c>
      <c r="X2732" t="str">
        <f t="shared" si="1354"/>
        <v/>
      </c>
      <c r="Y2732" s="40">
        <f t="shared" si="1355"/>
        <v>0</v>
      </c>
      <c r="Z2732" s="40">
        <f t="shared" si="1356"/>
        <v>0</v>
      </c>
      <c r="AA2732" s="40">
        <f t="shared" si="1357"/>
        <v>0</v>
      </c>
      <c r="AB2732" s="40">
        <f t="shared" si="1358"/>
        <v>0</v>
      </c>
      <c r="AC2732" s="40">
        <f t="shared" si="1359"/>
        <v>0</v>
      </c>
      <c r="AD2732" s="39">
        <f t="shared" si="1360"/>
        <v>0</v>
      </c>
      <c r="AE2732" s="39">
        <f t="shared" si="1361"/>
        <v>0</v>
      </c>
      <c r="AF2732" t="str">
        <f t="shared" si="1362"/>
        <v/>
      </c>
      <c r="AG2732" t="str">
        <f t="shared" si="1363"/>
        <v/>
      </c>
      <c r="AH2732" t="str">
        <f t="shared" si="1364"/>
        <v/>
      </c>
      <c r="AJ2732" s="41" t="str">
        <f t="shared" si="1365"/>
        <v/>
      </c>
      <c r="AK2732" s="42" t="str">
        <f t="shared" si="1366"/>
        <v/>
      </c>
      <c r="AL2732" s="41" t="str">
        <f t="shared" si="1367"/>
        <v/>
      </c>
      <c r="AM2732" s="41" t="str">
        <f t="shared" si="1368"/>
        <v/>
      </c>
      <c r="AN2732" s="41" t="str">
        <f t="shared" si="1369"/>
        <v/>
      </c>
      <c r="AO2732" s="42" t="str">
        <f t="shared" si="1370"/>
        <v/>
      </c>
      <c r="AP2732" s="41" t="str">
        <f t="shared" si="1371"/>
        <v/>
      </c>
      <c r="AQ2732" s="41" t="str">
        <f t="shared" si="1372"/>
        <v/>
      </c>
      <c r="AR2732" s="41" t="str">
        <f>IF($AQ2732="","",COUNTIFS(L_ChaveCob,$AQ2732,L_Ausencia,"&gt;"&amp;$W2732)+COUNTIFS($AQ$4:$AQ2732,$AQ2732,$W$4:$W2732,$W2732))</f>
        <v/>
      </c>
      <c r="AS2732" s="42">
        <f t="shared" si="1373"/>
        <v>0</v>
      </c>
      <c r="AT2732" s="42">
        <f t="shared" si="1374"/>
        <v>0</v>
      </c>
      <c r="AU2732" s="42">
        <f t="shared" si="1375"/>
        <v>0</v>
      </c>
    </row>
    <row r="2733" spans="1:47" x14ac:dyDescent="0.2">
      <c r="A2733" s="35"/>
      <c r="B2733" s="36"/>
      <c r="C2733" s="36"/>
      <c r="D2733" s="36"/>
      <c r="E2733" s="37"/>
      <c r="F2733" s="37"/>
      <c r="G2733" s="36"/>
      <c r="H2733" s="36"/>
      <c r="I2733" s="36"/>
      <c r="J2733" s="36"/>
      <c r="K2733" s="37"/>
      <c r="L2733" s="37"/>
      <c r="M2733" s="37"/>
      <c r="N2733" s="38" t="str">
        <f t="shared" si="1344"/>
        <v/>
      </c>
      <c r="O2733" t="str">
        <f t="shared" si="1345"/>
        <v/>
      </c>
      <c r="P2733" t="str">
        <f t="shared" si="1346"/>
        <v/>
      </c>
      <c r="Q2733" t="str">
        <f t="shared" si="1347"/>
        <v/>
      </c>
      <c r="R2733" t="str">
        <f t="shared" si="1348"/>
        <v/>
      </c>
      <c r="S2733" t="str">
        <f t="shared" si="1349"/>
        <v/>
      </c>
      <c r="T2733" s="39" t="str">
        <f t="shared" si="1350"/>
        <v/>
      </c>
      <c r="U2733" s="40">
        <f t="shared" si="1351"/>
        <v>0</v>
      </c>
      <c r="V2733" s="40">
        <f t="shared" si="1352"/>
        <v>0</v>
      </c>
      <c r="W2733" s="40">
        <f t="shared" si="1353"/>
        <v>0</v>
      </c>
      <c r="X2733" t="str">
        <f t="shared" si="1354"/>
        <v/>
      </c>
      <c r="Y2733" s="40">
        <f t="shared" si="1355"/>
        <v>0</v>
      </c>
      <c r="Z2733" s="40">
        <f t="shared" si="1356"/>
        <v>0</v>
      </c>
      <c r="AA2733" s="40">
        <f t="shared" si="1357"/>
        <v>0</v>
      </c>
      <c r="AB2733" s="40">
        <f t="shared" si="1358"/>
        <v>0</v>
      </c>
      <c r="AC2733" s="40">
        <f t="shared" si="1359"/>
        <v>0</v>
      </c>
      <c r="AD2733" s="39">
        <f t="shared" si="1360"/>
        <v>0</v>
      </c>
      <c r="AE2733" s="39">
        <f t="shared" si="1361"/>
        <v>0</v>
      </c>
      <c r="AF2733" t="str">
        <f t="shared" si="1362"/>
        <v/>
      </c>
      <c r="AG2733" t="str">
        <f t="shared" si="1363"/>
        <v/>
      </c>
      <c r="AH2733" t="str">
        <f t="shared" si="1364"/>
        <v/>
      </c>
      <c r="AJ2733" s="41" t="str">
        <f t="shared" si="1365"/>
        <v/>
      </c>
      <c r="AK2733" s="42" t="str">
        <f t="shared" si="1366"/>
        <v/>
      </c>
      <c r="AL2733" s="41" t="str">
        <f t="shared" si="1367"/>
        <v/>
      </c>
      <c r="AM2733" s="41" t="str">
        <f t="shared" si="1368"/>
        <v/>
      </c>
      <c r="AN2733" s="41" t="str">
        <f t="shared" si="1369"/>
        <v/>
      </c>
      <c r="AO2733" s="42" t="str">
        <f t="shared" si="1370"/>
        <v/>
      </c>
      <c r="AP2733" s="41" t="str">
        <f t="shared" si="1371"/>
        <v/>
      </c>
      <c r="AQ2733" s="41" t="str">
        <f t="shared" si="1372"/>
        <v/>
      </c>
      <c r="AR2733" s="41" t="str">
        <f>IF($AQ2733="","",COUNTIFS(L_ChaveCob,$AQ2733,L_Ausencia,"&gt;"&amp;$W2733)+COUNTIFS($AQ$4:$AQ2733,$AQ2733,$W$4:$W2733,$W2733))</f>
        <v/>
      </c>
      <c r="AS2733" s="42">
        <f t="shared" si="1373"/>
        <v>0</v>
      </c>
      <c r="AT2733" s="42">
        <f t="shared" si="1374"/>
        <v>0</v>
      </c>
      <c r="AU2733" s="42">
        <f t="shared" si="1375"/>
        <v>0</v>
      </c>
    </row>
    <row r="2734" spans="1:47" x14ac:dyDescent="0.2">
      <c r="A2734" s="35"/>
      <c r="B2734" s="36"/>
      <c r="C2734" s="36"/>
      <c r="D2734" s="36"/>
      <c r="E2734" s="37"/>
      <c r="F2734" s="37"/>
      <c r="G2734" s="36"/>
      <c r="H2734" s="36"/>
      <c r="I2734" s="36"/>
      <c r="J2734" s="36"/>
      <c r="K2734" s="37"/>
      <c r="L2734" s="37"/>
      <c r="M2734" s="37"/>
      <c r="N2734" s="38" t="str">
        <f t="shared" si="1344"/>
        <v/>
      </c>
      <c r="O2734" t="str">
        <f t="shared" si="1345"/>
        <v/>
      </c>
      <c r="P2734" t="str">
        <f t="shared" si="1346"/>
        <v/>
      </c>
      <c r="Q2734" t="str">
        <f t="shared" si="1347"/>
        <v/>
      </c>
      <c r="R2734" t="str">
        <f t="shared" si="1348"/>
        <v/>
      </c>
      <c r="S2734" t="str">
        <f t="shared" si="1349"/>
        <v/>
      </c>
      <c r="T2734" s="39" t="str">
        <f t="shared" si="1350"/>
        <v/>
      </c>
      <c r="U2734" s="40">
        <f t="shared" si="1351"/>
        <v>0</v>
      </c>
      <c r="V2734" s="40">
        <f t="shared" si="1352"/>
        <v>0</v>
      </c>
      <c r="W2734" s="40">
        <f t="shared" si="1353"/>
        <v>0</v>
      </c>
      <c r="X2734" t="str">
        <f t="shared" si="1354"/>
        <v/>
      </c>
      <c r="Y2734" s="40">
        <f t="shared" si="1355"/>
        <v>0</v>
      </c>
      <c r="Z2734" s="40">
        <f t="shared" si="1356"/>
        <v>0</v>
      </c>
      <c r="AA2734" s="40">
        <f t="shared" si="1357"/>
        <v>0</v>
      </c>
      <c r="AB2734" s="40">
        <f t="shared" si="1358"/>
        <v>0</v>
      </c>
      <c r="AC2734" s="40">
        <f t="shared" si="1359"/>
        <v>0</v>
      </c>
      <c r="AD2734" s="39">
        <f t="shared" si="1360"/>
        <v>0</v>
      </c>
      <c r="AE2734" s="39">
        <f t="shared" si="1361"/>
        <v>0</v>
      </c>
      <c r="AF2734" t="str">
        <f t="shared" si="1362"/>
        <v/>
      </c>
      <c r="AG2734" t="str">
        <f t="shared" si="1363"/>
        <v/>
      </c>
      <c r="AH2734" t="str">
        <f t="shared" si="1364"/>
        <v/>
      </c>
      <c r="AJ2734" s="41" t="str">
        <f t="shared" si="1365"/>
        <v/>
      </c>
      <c r="AK2734" s="42" t="str">
        <f t="shared" si="1366"/>
        <v/>
      </c>
      <c r="AL2734" s="41" t="str">
        <f t="shared" si="1367"/>
        <v/>
      </c>
      <c r="AM2734" s="41" t="str">
        <f t="shared" si="1368"/>
        <v/>
      </c>
      <c r="AN2734" s="41" t="str">
        <f t="shared" si="1369"/>
        <v/>
      </c>
      <c r="AO2734" s="42" t="str">
        <f t="shared" si="1370"/>
        <v/>
      </c>
      <c r="AP2734" s="41" t="str">
        <f t="shared" si="1371"/>
        <v/>
      </c>
      <c r="AQ2734" s="41" t="str">
        <f t="shared" si="1372"/>
        <v/>
      </c>
      <c r="AR2734" s="41" t="str">
        <f>IF($AQ2734="","",COUNTIFS(L_ChaveCob,$AQ2734,L_Ausencia,"&gt;"&amp;$W2734)+COUNTIFS($AQ$4:$AQ2734,$AQ2734,$W$4:$W2734,$W2734))</f>
        <v/>
      </c>
      <c r="AS2734" s="42">
        <f t="shared" si="1373"/>
        <v>0</v>
      </c>
      <c r="AT2734" s="42">
        <f t="shared" si="1374"/>
        <v>0</v>
      </c>
      <c r="AU2734" s="42">
        <f t="shared" si="1375"/>
        <v>0</v>
      </c>
    </row>
    <row r="2735" spans="1:47" x14ac:dyDescent="0.2">
      <c r="A2735" s="35"/>
      <c r="B2735" s="36"/>
      <c r="C2735" s="36"/>
      <c r="D2735" s="36"/>
      <c r="E2735" s="37"/>
      <c r="F2735" s="37"/>
      <c r="G2735" s="36"/>
      <c r="H2735" s="36"/>
      <c r="I2735" s="36"/>
      <c r="J2735" s="36"/>
      <c r="K2735" s="37"/>
      <c r="L2735" s="37"/>
      <c r="M2735" s="37"/>
      <c r="N2735" s="38" t="str">
        <f t="shared" si="1344"/>
        <v/>
      </c>
      <c r="O2735" t="str">
        <f t="shared" si="1345"/>
        <v/>
      </c>
      <c r="P2735" t="str">
        <f t="shared" si="1346"/>
        <v/>
      </c>
      <c r="Q2735" t="str">
        <f t="shared" si="1347"/>
        <v/>
      </c>
      <c r="R2735" t="str">
        <f t="shared" si="1348"/>
        <v/>
      </c>
      <c r="S2735" t="str">
        <f t="shared" si="1349"/>
        <v/>
      </c>
      <c r="T2735" s="39" t="str">
        <f t="shared" si="1350"/>
        <v/>
      </c>
      <c r="U2735" s="40">
        <f t="shared" si="1351"/>
        <v>0</v>
      </c>
      <c r="V2735" s="40">
        <f t="shared" si="1352"/>
        <v>0</v>
      </c>
      <c r="W2735" s="40">
        <f t="shared" si="1353"/>
        <v>0</v>
      </c>
      <c r="X2735" t="str">
        <f t="shared" si="1354"/>
        <v/>
      </c>
      <c r="Y2735" s="40">
        <f t="shared" si="1355"/>
        <v>0</v>
      </c>
      <c r="Z2735" s="40">
        <f t="shared" si="1356"/>
        <v>0</v>
      </c>
      <c r="AA2735" s="40">
        <f t="shared" si="1357"/>
        <v>0</v>
      </c>
      <c r="AB2735" s="40">
        <f t="shared" si="1358"/>
        <v>0</v>
      </c>
      <c r="AC2735" s="40">
        <f t="shared" si="1359"/>
        <v>0</v>
      </c>
      <c r="AD2735" s="39">
        <f t="shared" si="1360"/>
        <v>0</v>
      </c>
      <c r="AE2735" s="39">
        <f t="shared" si="1361"/>
        <v>0</v>
      </c>
      <c r="AF2735" t="str">
        <f t="shared" si="1362"/>
        <v/>
      </c>
      <c r="AG2735" t="str">
        <f t="shared" si="1363"/>
        <v/>
      </c>
      <c r="AH2735" t="str">
        <f t="shared" si="1364"/>
        <v/>
      </c>
      <c r="AJ2735" s="41" t="str">
        <f t="shared" si="1365"/>
        <v/>
      </c>
      <c r="AK2735" s="42" t="str">
        <f t="shared" si="1366"/>
        <v/>
      </c>
      <c r="AL2735" s="41" t="str">
        <f t="shared" si="1367"/>
        <v/>
      </c>
      <c r="AM2735" s="41" t="str">
        <f t="shared" si="1368"/>
        <v/>
      </c>
      <c r="AN2735" s="41" t="str">
        <f t="shared" si="1369"/>
        <v/>
      </c>
      <c r="AO2735" s="42" t="str">
        <f t="shared" si="1370"/>
        <v/>
      </c>
      <c r="AP2735" s="41" t="str">
        <f t="shared" si="1371"/>
        <v/>
      </c>
      <c r="AQ2735" s="41" t="str">
        <f t="shared" si="1372"/>
        <v/>
      </c>
      <c r="AR2735" s="41" t="str">
        <f>IF($AQ2735="","",COUNTIFS(L_ChaveCob,$AQ2735,L_Ausencia,"&gt;"&amp;$W2735)+COUNTIFS($AQ$4:$AQ2735,$AQ2735,$W$4:$W2735,$W2735))</f>
        <v/>
      </c>
      <c r="AS2735" s="42">
        <f t="shared" si="1373"/>
        <v>0</v>
      </c>
      <c r="AT2735" s="42">
        <f t="shared" si="1374"/>
        <v>0</v>
      </c>
      <c r="AU2735" s="42">
        <f t="shared" si="1375"/>
        <v>0</v>
      </c>
    </row>
    <row r="2736" spans="1:47" x14ac:dyDescent="0.2">
      <c r="A2736" s="35"/>
      <c r="B2736" s="36"/>
      <c r="C2736" s="36"/>
      <c r="D2736" s="36"/>
      <c r="E2736" s="37"/>
      <c r="F2736" s="37"/>
      <c r="G2736" s="36"/>
      <c r="H2736" s="36"/>
      <c r="I2736" s="36"/>
      <c r="J2736" s="36"/>
      <c r="K2736" s="37"/>
      <c r="L2736" s="37"/>
      <c r="M2736" s="37"/>
      <c r="N2736" s="38" t="str">
        <f t="shared" si="1344"/>
        <v/>
      </c>
      <c r="O2736" t="str">
        <f t="shared" si="1345"/>
        <v/>
      </c>
      <c r="P2736" t="str">
        <f t="shared" si="1346"/>
        <v/>
      </c>
      <c r="Q2736" t="str">
        <f t="shared" si="1347"/>
        <v/>
      </c>
      <c r="R2736" t="str">
        <f t="shared" si="1348"/>
        <v/>
      </c>
      <c r="S2736" t="str">
        <f t="shared" si="1349"/>
        <v/>
      </c>
      <c r="T2736" s="39" t="str">
        <f t="shared" si="1350"/>
        <v/>
      </c>
      <c r="U2736" s="40">
        <f t="shared" si="1351"/>
        <v>0</v>
      </c>
      <c r="V2736" s="40">
        <f t="shared" si="1352"/>
        <v>0</v>
      </c>
      <c r="W2736" s="40">
        <f t="shared" si="1353"/>
        <v>0</v>
      </c>
      <c r="X2736" t="str">
        <f t="shared" si="1354"/>
        <v/>
      </c>
      <c r="Y2736" s="40">
        <f t="shared" si="1355"/>
        <v>0</v>
      </c>
      <c r="Z2736" s="40">
        <f t="shared" si="1356"/>
        <v>0</v>
      </c>
      <c r="AA2736" s="40">
        <f t="shared" si="1357"/>
        <v>0</v>
      </c>
      <c r="AB2736" s="40">
        <f t="shared" si="1358"/>
        <v>0</v>
      </c>
      <c r="AC2736" s="40">
        <f t="shared" si="1359"/>
        <v>0</v>
      </c>
      <c r="AD2736" s="39">
        <f t="shared" si="1360"/>
        <v>0</v>
      </c>
      <c r="AE2736" s="39">
        <f t="shared" si="1361"/>
        <v>0</v>
      </c>
      <c r="AF2736" t="str">
        <f t="shared" si="1362"/>
        <v/>
      </c>
      <c r="AG2736" t="str">
        <f t="shared" si="1363"/>
        <v/>
      </c>
      <c r="AH2736" t="str">
        <f t="shared" si="1364"/>
        <v/>
      </c>
      <c r="AJ2736" s="41" t="str">
        <f t="shared" si="1365"/>
        <v/>
      </c>
      <c r="AK2736" s="42" t="str">
        <f t="shared" si="1366"/>
        <v/>
      </c>
      <c r="AL2736" s="41" t="str">
        <f t="shared" si="1367"/>
        <v/>
      </c>
      <c r="AM2736" s="41" t="str">
        <f t="shared" si="1368"/>
        <v/>
      </c>
      <c r="AN2736" s="41" t="str">
        <f t="shared" si="1369"/>
        <v/>
      </c>
      <c r="AO2736" s="42" t="str">
        <f t="shared" si="1370"/>
        <v/>
      </c>
      <c r="AP2736" s="41" t="str">
        <f t="shared" si="1371"/>
        <v/>
      </c>
      <c r="AQ2736" s="41" t="str">
        <f t="shared" si="1372"/>
        <v/>
      </c>
      <c r="AR2736" s="41" t="str">
        <f>IF($AQ2736="","",COUNTIFS(L_ChaveCob,$AQ2736,L_Ausencia,"&gt;"&amp;$W2736)+COUNTIFS($AQ$4:$AQ2736,$AQ2736,$W$4:$W2736,$W2736))</f>
        <v/>
      </c>
      <c r="AS2736" s="42">
        <f t="shared" si="1373"/>
        <v>0</v>
      </c>
      <c r="AT2736" s="42">
        <f t="shared" si="1374"/>
        <v>0</v>
      </c>
      <c r="AU2736" s="42">
        <f t="shared" si="1375"/>
        <v>0</v>
      </c>
    </row>
    <row r="2737" spans="1:47" x14ac:dyDescent="0.2">
      <c r="A2737" s="35"/>
      <c r="B2737" s="36"/>
      <c r="C2737" s="36"/>
      <c r="D2737" s="36"/>
      <c r="E2737" s="37"/>
      <c r="F2737" s="37"/>
      <c r="G2737" s="36"/>
      <c r="H2737" s="36"/>
      <c r="I2737" s="36"/>
      <c r="J2737" s="36"/>
      <c r="K2737" s="37"/>
      <c r="L2737" s="37"/>
      <c r="M2737" s="37"/>
      <c r="N2737" s="38" t="str">
        <f t="shared" si="1344"/>
        <v/>
      </c>
      <c r="O2737" t="str">
        <f t="shared" si="1345"/>
        <v/>
      </c>
      <c r="P2737" t="str">
        <f t="shared" si="1346"/>
        <v/>
      </c>
      <c r="Q2737" t="str">
        <f t="shared" si="1347"/>
        <v/>
      </c>
      <c r="R2737" t="str">
        <f t="shared" si="1348"/>
        <v/>
      </c>
      <c r="S2737" t="str">
        <f t="shared" si="1349"/>
        <v/>
      </c>
      <c r="T2737" s="39" t="str">
        <f t="shared" si="1350"/>
        <v/>
      </c>
      <c r="U2737" s="40">
        <f t="shared" si="1351"/>
        <v>0</v>
      </c>
      <c r="V2737" s="40">
        <f t="shared" si="1352"/>
        <v>0</v>
      </c>
      <c r="W2737" s="40">
        <f t="shared" si="1353"/>
        <v>0</v>
      </c>
      <c r="X2737" t="str">
        <f t="shared" si="1354"/>
        <v/>
      </c>
      <c r="Y2737" s="40">
        <f t="shared" si="1355"/>
        <v>0</v>
      </c>
      <c r="Z2737" s="40">
        <f t="shared" si="1356"/>
        <v>0</v>
      </c>
      <c r="AA2737" s="40">
        <f t="shared" si="1357"/>
        <v>0</v>
      </c>
      <c r="AB2737" s="40">
        <f t="shared" si="1358"/>
        <v>0</v>
      </c>
      <c r="AC2737" s="40">
        <f t="shared" si="1359"/>
        <v>0</v>
      </c>
      <c r="AD2737" s="39">
        <f t="shared" si="1360"/>
        <v>0</v>
      </c>
      <c r="AE2737" s="39">
        <f t="shared" si="1361"/>
        <v>0</v>
      </c>
      <c r="AF2737" t="str">
        <f t="shared" si="1362"/>
        <v/>
      </c>
      <c r="AG2737" t="str">
        <f t="shared" si="1363"/>
        <v/>
      </c>
      <c r="AH2737" t="str">
        <f t="shared" si="1364"/>
        <v/>
      </c>
      <c r="AJ2737" s="41" t="str">
        <f t="shared" si="1365"/>
        <v/>
      </c>
      <c r="AK2737" s="42" t="str">
        <f t="shared" si="1366"/>
        <v/>
      </c>
      <c r="AL2737" s="41" t="str">
        <f t="shared" si="1367"/>
        <v/>
      </c>
      <c r="AM2737" s="41" t="str">
        <f t="shared" si="1368"/>
        <v/>
      </c>
      <c r="AN2737" s="41" t="str">
        <f t="shared" si="1369"/>
        <v/>
      </c>
      <c r="AO2737" s="42" t="str">
        <f t="shared" si="1370"/>
        <v/>
      </c>
      <c r="AP2737" s="41" t="str">
        <f t="shared" si="1371"/>
        <v/>
      </c>
      <c r="AQ2737" s="41" t="str">
        <f t="shared" si="1372"/>
        <v/>
      </c>
      <c r="AR2737" s="41" t="str">
        <f>IF($AQ2737="","",COUNTIFS(L_ChaveCob,$AQ2737,L_Ausencia,"&gt;"&amp;$W2737)+COUNTIFS($AQ$4:$AQ2737,$AQ2737,$W$4:$W2737,$W2737))</f>
        <v/>
      </c>
      <c r="AS2737" s="42">
        <f t="shared" si="1373"/>
        <v>0</v>
      </c>
      <c r="AT2737" s="42">
        <f t="shared" si="1374"/>
        <v>0</v>
      </c>
      <c r="AU2737" s="42">
        <f t="shared" si="1375"/>
        <v>0</v>
      </c>
    </row>
    <row r="2738" spans="1:47" x14ac:dyDescent="0.2">
      <c r="A2738" s="35"/>
      <c r="B2738" s="36"/>
      <c r="C2738" s="36"/>
      <c r="D2738" s="36"/>
      <c r="E2738" s="37"/>
      <c r="F2738" s="37"/>
      <c r="G2738" s="36"/>
      <c r="H2738" s="36"/>
      <c r="I2738" s="36"/>
      <c r="J2738" s="36"/>
      <c r="K2738" s="37"/>
      <c r="L2738" s="37"/>
      <c r="M2738" s="37"/>
      <c r="N2738" s="38" t="str">
        <f t="shared" si="1344"/>
        <v/>
      </c>
      <c r="O2738" t="str">
        <f t="shared" si="1345"/>
        <v/>
      </c>
      <c r="P2738" t="str">
        <f t="shared" si="1346"/>
        <v/>
      </c>
      <c r="Q2738" t="str">
        <f t="shared" si="1347"/>
        <v/>
      </c>
      <c r="R2738" t="str">
        <f t="shared" si="1348"/>
        <v/>
      </c>
      <c r="S2738" t="str">
        <f t="shared" si="1349"/>
        <v/>
      </c>
      <c r="T2738" s="39" t="str">
        <f t="shared" si="1350"/>
        <v/>
      </c>
      <c r="U2738" s="40">
        <f t="shared" si="1351"/>
        <v>0</v>
      </c>
      <c r="V2738" s="40">
        <f t="shared" si="1352"/>
        <v>0</v>
      </c>
      <c r="W2738" s="40">
        <f t="shared" si="1353"/>
        <v>0</v>
      </c>
      <c r="X2738" t="str">
        <f t="shared" si="1354"/>
        <v/>
      </c>
      <c r="Y2738" s="40">
        <f t="shared" si="1355"/>
        <v>0</v>
      </c>
      <c r="Z2738" s="40">
        <f t="shared" si="1356"/>
        <v>0</v>
      </c>
      <c r="AA2738" s="40">
        <f t="shared" si="1357"/>
        <v>0</v>
      </c>
      <c r="AB2738" s="40">
        <f t="shared" si="1358"/>
        <v>0</v>
      </c>
      <c r="AC2738" s="40">
        <f t="shared" si="1359"/>
        <v>0</v>
      </c>
      <c r="AD2738" s="39">
        <f t="shared" si="1360"/>
        <v>0</v>
      </c>
      <c r="AE2738" s="39">
        <f t="shared" si="1361"/>
        <v>0</v>
      </c>
      <c r="AF2738" t="str">
        <f t="shared" si="1362"/>
        <v/>
      </c>
      <c r="AG2738" t="str">
        <f t="shared" si="1363"/>
        <v/>
      </c>
      <c r="AH2738" t="str">
        <f t="shared" si="1364"/>
        <v/>
      </c>
      <c r="AJ2738" s="41" t="str">
        <f t="shared" si="1365"/>
        <v/>
      </c>
      <c r="AK2738" s="42" t="str">
        <f t="shared" si="1366"/>
        <v/>
      </c>
      <c r="AL2738" s="41" t="str">
        <f t="shared" si="1367"/>
        <v/>
      </c>
      <c r="AM2738" s="41" t="str">
        <f t="shared" si="1368"/>
        <v/>
      </c>
      <c r="AN2738" s="41" t="str">
        <f t="shared" si="1369"/>
        <v/>
      </c>
      <c r="AO2738" s="42" t="str">
        <f t="shared" si="1370"/>
        <v/>
      </c>
      <c r="AP2738" s="41" t="str">
        <f t="shared" si="1371"/>
        <v/>
      </c>
      <c r="AQ2738" s="41" t="str">
        <f t="shared" si="1372"/>
        <v/>
      </c>
      <c r="AR2738" s="41" t="str">
        <f>IF($AQ2738="","",COUNTIFS(L_ChaveCob,$AQ2738,L_Ausencia,"&gt;"&amp;$W2738)+COUNTIFS($AQ$4:$AQ2738,$AQ2738,$W$4:$W2738,$W2738))</f>
        <v/>
      </c>
      <c r="AS2738" s="42">
        <f t="shared" si="1373"/>
        <v>0</v>
      </c>
      <c r="AT2738" s="42">
        <f t="shared" si="1374"/>
        <v>0</v>
      </c>
      <c r="AU2738" s="42">
        <f t="shared" si="1375"/>
        <v>0</v>
      </c>
    </row>
    <row r="2739" spans="1:47" x14ac:dyDescent="0.2">
      <c r="A2739" s="35"/>
      <c r="B2739" s="36"/>
      <c r="C2739" s="36"/>
      <c r="D2739" s="36"/>
      <c r="E2739" s="37"/>
      <c r="F2739" s="37"/>
      <c r="G2739" s="36"/>
      <c r="H2739" s="36"/>
      <c r="I2739" s="36"/>
      <c r="J2739" s="36"/>
      <c r="K2739" s="37"/>
      <c r="L2739" s="37"/>
      <c r="M2739" s="37"/>
      <c r="N2739" s="38" t="str">
        <f t="shared" si="1344"/>
        <v/>
      </c>
      <c r="O2739" t="str">
        <f t="shared" si="1345"/>
        <v/>
      </c>
      <c r="P2739" t="str">
        <f t="shared" si="1346"/>
        <v/>
      </c>
      <c r="Q2739" t="str">
        <f t="shared" si="1347"/>
        <v/>
      </c>
      <c r="R2739" t="str">
        <f t="shared" si="1348"/>
        <v/>
      </c>
      <c r="S2739" t="str">
        <f t="shared" si="1349"/>
        <v/>
      </c>
      <c r="T2739" s="39" t="str">
        <f t="shared" si="1350"/>
        <v/>
      </c>
      <c r="U2739" s="40">
        <f t="shared" si="1351"/>
        <v>0</v>
      </c>
      <c r="V2739" s="40">
        <f t="shared" si="1352"/>
        <v>0</v>
      </c>
      <c r="W2739" s="40">
        <f t="shared" si="1353"/>
        <v>0</v>
      </c>
      <c r="X2739" t="str">
        <f t="shared" si="1354"/>
        <v/>
      </c>
      <c r="Y2739" s="40">
        <f t="shared" si="1355"/>
        <v>0</v>
      </c>
      <c r="Z2739" s="40">
        <f t="shared" si="1356"/>
        <v>0</v>
      </c>
      <c r="AA2739" s="40">
        <f t="shared" si="1357"/>
        <v>0</v>
      </c>
      <c r="AB2739" s="40">
        <f t="shared" si="1358"/>
        <v>0</v>
      </c>
      <c r="AC2739" s="40">
        <f t="shared" si="1359"/>
        <v>0</v>
      </c>
      <c r="AD2739" s="39">
        <f t="shared" si="1360"/>
        <v>0</v>
      </c>
      <c r="AE2739" s="39">
        <f t="shared" si="1361"/>
        <v>0</v>
      </c>
      <c r="AF2739" t="str">
        <f t="shared" si="1362"/>
        <v/>
      </c>
      <c r="AG2739" t="str">
        <f t="shared" si="1363"/>
        <v/>
      </c>
      <c r="AH2739" t="str">
        <f t="shared" si="1364"/>
        <v/>
      </c>
      <c r="AJ2739" s="41" t="str">
        <f t="shared" si="1365"/>
        <v/>
      </c>
      <c r="AK2739" s="42" t="str">
        <f t="shared" si="1366"/>
        <v/>
      </c>
      <c r="AL2739" s="41" t="str">
        <f t="shared" si="1367"/>
        <v/>
      </c>
      <c r="AM2739" s="41" t="str">
        <f t="shared" si="1368"/>
        <v/>
      </c>
      <c r="AN2739" s="41" t="str">
        <f t="shared" si="1369"/>
        <v/>
      </c>
      <c r="AO2739" s="42" t="str">
        <f t="shared" si="1370"/>
        <v/>
      </c>
      <c r="AP2739" s="41" t="str">
        <f t="shared" si="1371"/>
        <v/>
      </c>
      <c r="AQ2739" s="41" t="str">
        <f t="shared" si="1372"/>
        <v/>
      </c>
      <c r="AR2739" s="41" t="str">
        <f>IF($AQ2739="","",COUNTIFS(L_ChaveCob,$AQ2739,L_Ausencia,"&gt;"&amp;$W2739)+COUNTIFS($AQ$4:$AQ2739,$AQ2739,$W$4:$W2739,$W2739))</f>
        <v/>
      </c>
      <c r="AS2739" s="42">
        <f t="shared" si="1373"/>
        <v>0</v>
      </c>
      <c r="AT2739" s="42">
        <f t="shared" si="1374"/>
        <v>0</v>
      </c>
      <c r="AU2739" s="42">
        <f t="shared" si="1375"/>
        <v>0</v>
      </c>
    </row>
    <row r="2740" spans="1:47" x14ac:dyDescent="0.2">
      <c r="A2740" s="35"/>
      <c r="B2740" s="36"/>
      <c r="C2740" s="36"/>
      <c r="D2740" s="36"/>
      <c r="E2740" s="37"/>
      <c r="F2740" s="37"/>
      <c r="G2740" s="36"/>
      <c r="H2740" s="36"/>
      <c r="I2740" s="36"/>
      <c r="J2740" s="36"/>
      <c r="K2740" s="37"/>
      <c r="L2740" s="37"/>
      <c r="M2740" s="37"/>
      <c r="N2740" s="38" t="str">
        <f t="shared" si="1344"/>
        <v/>
      </c>
      <c r="O2740" t="str">
        <f t="shared" si="1345"/>
        <v/>
      </c>
      <c r="P2740" t="str">
        <f t="shared" si="1346"/>
        <v/>
      </c>
      <c r="Q2740" t="str">
        <f t="shared" si="1347"/>
        <v/>
      </c>
      <c r="R2740" t="str">
        <f t="shared" si="1348"/>
        <v/>
      </c>
      <c r="S2740" t="str">
        <f t="shared" si="1349"/>
        <v/>
      </c>
      <c r="T2740" s="39" t="str">
        <f t="shared" si="1350"/>
        <v/>
      </c>
      <c r="U2740" s="40">
        <f t="shared" si="1351"/>
        <v>0</v>
      </c>
      <c r="V2740" s="40">
        <f t="shared" si="1352"/>
        <v>0</v>
      </c>
      <c r="W2740" s="40">
        <f t="shared" si="1353"/>
        <v>0</v>
      </c>
      <c r="X2740" t="str">
        <f t="shared" si="1354"/>
        <v/>
      </c>
      <c r="Y2740" s="40">
        <f t="shared" si="1355"/>
        <v>0</v>
      </c>
      <c r="Z2740" s="40">
        <f t="shared" si="1356"/>
        <v>0</v>
      </c>
      <c r="AA2740" s="40">
        <f t="shared" si="1357"/>
        <v>0</v>
      </c>
      <c r="AB2740" s="40">
        <f t="shared" si="1358"/>
        <v>0</v>
      </c>
      <c r="AC2740" s="40">
        <f t="shared" si="1359"/>
        <v>0</v>
      </c>
      <c r="AD2740" s="39">
        <f t="shared" si="1360"/>
        <v>0</v>
      </c>
      <c r="AE2740" s="39">
        <f t="shared" si="1361"/>
        <v>0</v>
      </c>
      <c r="AF2740" t="str">
        <f t="shared" si="1362"/>
        <v/>
      </c>
      <c r="AG2740" t="str">
        <f t="shared" si="1363"/>
        <v/>
      </c>
      <c r="AH2740" t="str">
        <f t="shared" si="1364"/>
        <v/>
      </c>
      <c r="AJ2740" s="41" t="str">
        <f t="shared" si="1365"/>
        <v/>
      </c>
      <c r="AK2740" s="42" t="str">
        <f t="shared" si="1366"/>
        <v/>
      </c>
      <c r="AL2740" s="41" t="str">
        <f t="shared" si="1367"/>
        <v/>
      </c>
      <c r="AM2740" s="41" t="str">
        <f t="shared" si="1368"/>
        <v/>
      </c>
      <c r="AN2740" s="41" t="str">
        <f t="shared" si="1369"/>
        <v/>
      </c>
      <c r="AO2740" s="42" t="str">
        <f t="shared" si="1370"/>
        <v/>
      </c>
      <c r="AP2740" s="41" t="str">
        <f t="shared" si="1371"/>
        <v/>
      </c>
      <c r="AQ2740" s="41" t="str">
        <f t="shared" si="1372"/>
        <v/>
      </c>
      <c r="AR2740" s="41" t="str">
        <f>IF($AQ2740="","",COUNTIFS(L_ChaveCob,$AQ2740,L_Ausencia,"&gt;"&amp;$W2740)+COUNTIFS($AQ$4:$AQ2740,$AQ2740,$W$4:$W2740,$W2740))</f>
        <v/>
      </c>
      <c r="AS2740" s="42">
        <f t="shared" si="1373"/>
        <v>0</v>
      </c>
      <c r="AT2740" s="42">
        <f t="shared" si="1374"/>
        <v>0</v>
      </c>
      <c r="AU2740" s="42">
        <f t="shared" si="1375"/>
        <v>0</v>
      </c>
    </row>
    <row r="2741" spans="1:47" x14ac:dyDescent="0.2">
      <c r="A2741" s="35"/>
      <c r="B2741" s="36"/>
      <c r="C2741" s="36"/>
      <c r="D2741" s="36"/>
      <c r="E2741" s="37"/>
      <c r="F2741" s="37"/>
      <c r="G2741" s="36"/>
      <c r="H2741" s="36"/>
      <c r="I2741" s="36"/>
      <c r="J2741" s="36"/>
      <c r="K2741" s="37"/>
      <c r="L2741" s="37"/>
      <c r="M2741" s="37"/>
      <c r="N2741" s="38" t="str">
        <f t="shared" si="1344"/>
        <v/>
      </c>
      <c r="O2741" t="str">
        <f t="shared" si="1345"/>
        <v/>
      </c>
      <c r="P2741" t="str">
        <f t="shared" si="1346"/>
        <v/>
      </c>
      <c r="Q2741" t="str">
        <f t="shared" si="1347"/>
        <v/>
      </c>
      <c r="R2741" t="str">
        <f t="shared" si="1348"/>
        <v/>
      </c>
      <c r="S2741" t="str">
        <f t="shared" si="1349"/>
        <v/>
      </c>
      <c r="T2741" s="39" t="str">
        <f t="shared" si="1350"/>
        <v/>
      </c>
      <c r="U2741" s="40">
        <f t="shared" si="1351"/>
        <v>0</v>
      </c>
      <c r="V2741" s="40">
        <f t="shared" si="1352"/>
        <v>0</v>
      </c>
      <c r="W2741" s="40">
        <f t="shared" si="1353"/>
        <v>0</v>
      </c>
      <c r="X2741" t="str">
        <f t="shared" si="1354"/>
        <v/>
      </c>
      <c r="Y2741" s="40">
        <f t="shared" si="1355"/>
        <v>0</v>
      </c>
      <c r="Z2741" s="40">
        <f t="shared" si="1356"/>
        <v>0</v>
      </c>
      <c r="AA2741" s="40">
        <f t="shared" si="1357"/>
        <v>0</v>
      </c>
      <c r="AB2741" s="40">
        <f t="shared" si="1358"/>
        <v>0</v>
      </c>
      <c r="AC2741" s="40">
        <f t="shared" si="1359"/>
        <v>0</v>
      </c>
      <c r="AD2741" s="39">
        <f t="shared" si="1360"/>
        <v>0</v>
      </c>
      <c r="AE2741" s="39">
        <f t="shared" si="1361"/>
        <v>0</v>
      </c>
      <c r="AF2741" t="str">
        <f t="shared" si="1362"/>
        <v/>
      </c>
      <c r="AG2741" t="str">
        <f t="shared" si="1363"/>
        <v/>
      </c>
      <c r="AH2741" t="str">
        <f t="shared" si="1364"/>
        <v/>
      </c>
      <c r="AJ2741" s="41" t="str">
        <f t="shared" si="1365"/>
        <v/>
      </c>
      <c r="AK2741" s="42" t="str">
        <f t="shared" si="1366"/>
        <v/>
      </c>
      <c r="AL2741" s="41" t="str">
        <f t="shared" si="1367"/>
        <v/>
      </c>
      <c r="AM2741" s="41" t="str">
        <f t="shared" si="1368"/>
        <v/>
      </c>
      <c r="AN2741" s="41" t="str">
        <f t="shared" si="1369"/>
        <v/>
      </c>
      <c r="AO2741" s="42" t="str">
        <f t="shared" si="1370"/>
        <v/>
      </c>
      <c r="AP2741" s="41" t="str">
        <f t="shared" si="1371"/>
        <v/>
      </c>
      <c r="AQ2741" s="41" t="str">
        <f t="shared" si="1372"/>
        <v/>
      </c>
      <c r="AR2741" s="41" t="str">
        <f>IF($AQ2741="","",COUNTIFS(L_ChaveCob,$AQ2741,L_Ausencia,"&gt;"&amp;$W2741)+COUNTIFS($AQ$4:$AQ2741,$AQ2741,$W$4:$W2741,$W2741))</f>
        <v/>
      </c>
      <c r="AS2741" s="42">
        <f t="shared" si="1373"/>
        <v>0</v>
      </c>
      <c r="AT2741" s="42">
        <f t="shared" si="1374"/>
        <v>0</v>
      </c>
      <c r="AU2741" s="42">
        <f t="shared" si="1375"/>
        <v>0</v>
      </c>
    </row>
    <row r="2742" spans="1:47" x14ac:dyDescent="0.2">
      <c r="A2742" s="35"/>
      <c r="B2742" s="36"/>
      <c r="C2742" s="36"/>
      <c r="D2742" s="36"/>
      <c r="E2742" s="37"/>
      <c r="F2742" s="37"/>
      <c r="G2742" s="36"/>
      <c r="H2742" s="36"/>
      <c r="I2742" s="36"/>
      <c r="J2742" s="36"/>
      <c r="K2742" s="37"/>
      <c r="L2742" s="37"/>
      <c r="M2742" s="37"/>
      <c r="N2742" s="38" t="str">
        <f t="shared" si="1344"/>
        <v/>
      </c>
      <c r="O2742" t="str">
        <f t="shared" si="1345"/>
        <v/>
      </c>
      <c r="P2742" t="str">
        <f t="shared" si="1346"/>
        <v/>
      </c>
      <c r="Q2742" t="str">
        <f t="shared" si="1347"/>
        <v/>
      </c>
      <c r="R2742" t="str">
        <f t="shared" si="1348"/>
        <v/>
      </c>
      <c r="S2742" t="str">
        <f t="shared" si="1349"/>
        <v/>
      </c>
      <c r="T2742" s="39" t="str">
        <f t="shared" si="1350"/>
        <v/>
      </c>
      <c r="U2742" s="40">
        <f t="shared" si="1351"/>
        <v>0</v>
      </c>
      <c r="V2742" s="40">
        <f t="shared" si="1352"/>
        <v>0</v>
      </c>
      <c r="W2742" s="40">
        <f t="shared" si="1353"/>
        <v>0</v>
      </c>
      <c r="X2742" t="str">
        <f t="shared" si="1354"/>
        <v/>
      </c>
      <c r="Y2742" s="40">
        <f t="shared" si="1355"/>
        <v>0</v>
      </c>
      <c r="Z2742" s="40">
        <f t="shared" si="1356"/>
        <v>0</v>
      </c>
      <c r="AA2742" s="40">
        <f t="shared" si="1357"/>
        <v>0</v>
      </c>
      <c r="AB2742" s="40">
        <f t="shared" si="1358"/>
        <v>0</v>
      </c>
      <c r="AC2742" s="40">
        <f t="shared" si="1359"/>
        <v>0</v>
      </c>
      <c r="AD2742" s="39">
        <f t="shared" si="1360"/>
        <v>0</v>
      </c>
      <c r="AE2742" s="39">
        <f t="shared" si="1361"/>
        <v>0</v>
      </c>
      <c r="AF2742" t="str">
        <f t="shared" si="1362"/>
        <v/>
      </c>
      <c r="AG2742" t="str">
        <f t="shared" si="1363"/>
        <v/>
      </c>
      <c r="AH2742" t="str">
        <f t="shared" si="1364"/>
        <v/>
      </c>
      <c r="AJ2742" s="41" t="str">
        <f t="shared" si="1365"/>
        <v/>
      </c>
      <c r="AK2742" s="42" t="str">
        <f t="shared" si="1366"/>
        <v/>
      </c>
      <c r="AL2742" s="41" t="str">
        <f t="shared" si="1367"/>
        <v/>
      </c>
      <c r="AM2742" s="41" t="str">
        <f t="shared" si="1368"/>
        <v/>
      </c>
      <c r="AN2742" s="41" t="str">
        <f t="shared" si="1369"/>
        <v/>
      </c>
      <c r="AO2742" s="42" t="str">
        <f t="shared" si="1370"/>
        <v/>
      </c>
      <c r="AP2742" s="41" t="str">
        <f t="shared" si="1371"/>
        <v/>
      </c>
      <c r="AQ2742" s="41" t="str">
        <f t="shared" si="1372"/>
        <v/>
      </c>
      <c r="AR2742" s="41" t="str">
        <f>IF($AQ2742="","",COUNTIFS(L_ChaveCob,$AQ2742,L_Ausencia,"&gt;"&amp;$W2742)+COUNTIFS($AQ$4:$AQ2742,$AQ2742,$W$4:$W2742,$W2742))</f>
        <v/>
      </c>
      <c r="AS2742" s="42">
        <f t="shared" si="1373"/>
        <v>0</v>
      </c>
      <c r="AT2742" s="42">
        <f t="shared" si="1374"/>
        <v>0</v>
      </c>
      <c r="AU2742" s="42">
        <f t="shared" si="1375"/>
        <v>0</v>
      </c>
    </row>
    <row r="2743" spans="1:47" x14ac:dyDescent="0.2">
      <c r="A2743" s="35"/>
      <c r="B2743" s="36"/>
      <c r="C2743" s="36"/>
      <c r="D2743" s="36"/>
      <c r="E2743" s="37"/>
      <c r="F2743" s="37"/>
      <c r="G2743" s="36"/>
      <c r="H2743" s="36"/>
      <c r="I2743" s="36"/>
      <c r="J2743" s="36"/>
      <c r="K2743" s="37"/>
      <c r="L2743" s="37"/>
      <c r="M2743" s="37"/>
      <c r="N2743" s="38" t="str">
        <f t="shared" si="1344"/>
        <v/>
      </c>
      <c r="O2743" t="str">
        <f t="shared" si="1345"/>
        <v/>
      </c>
      <c r="P2743" t="str">
        <f t="shared" si="1346"/>
        <v/>
      </c>
      <c r="Q2743" t="str">
        <f t="shared" si="1347"/>
        <v/>
      </c>
      <c r="R2743" t="str">
        <f t="shared" si="1348"/>
        <v/>
      </c>
      <c r="S2743" t="str">
        <f t="shared" si="1349"/>
        <v/>
      </c>
      <c r="T2743" s="39" t="str">
        <f t="shared" si="1350"/>
        <v/>
      </c>
      <c r="U2743" s="40">
        <f t="shared" si="1351"/>
        <v>0</v>
      </c>
      <c r="V2743" s="40">
        <f t="shared" si="1352"/>
        <v>0</v>
      </c>
      <c r="W2743" s="40">
        <f t="shared" si="1353"/>
        <v>0</v>
      </c>
      <c r="X2743" t="str">
        <f t="shared" si="1354"/>
        <v/>
      </c>
      <c r="Y2743" s="40">
        <f t="shared" si="1355"/>
        <v>0</v>
      </c>
      <c r="Z2743" s="40">
        <f t="shared" si="1356"/>
        <v>0</v>
      </c>
      <c r="AA2743" s="40">
        <f t="shared" si="1357"/>
        <v>0</v>
      </c>
      <c r="AB2743" s="40">
        <f t="shared" si="1358"/>
        <v>0</v>
      </c>
      <c r="AC2743" s="40">
        <f t="shared" si="1359"/>
        <v>0</v>
      </c>
      <c r="AD2743" s="39">
        <f t="shared" si="1360"/>
        <v>0</v>
      </c>
      <c r="AE2743" s="39">
        <f t="shared" si="1361"/>
        <v>0</v>
      </c>
      <c r="AF2743" t="str">
        <f t="shared" si="1362"/>
        <v/>
      </c>
      <c r="AG2743" t="str">
        <f t="shared" si="1363"/>
        <v/>
      </c>
      <c r="AH2743" t="str">
        <f t="shared" si="1364"/>
        <v/>
      </c>
      <c r="AJ2743" s="41" t="str">
        <f t="shared" si="1365"/>
        <v/>
      </c>
      <c r="AK2743" s="42" t="str">
        <f t="shared" si="1366"/>
        <v/>
      </c>
      <c r="AL2743" s="41" t="str">
        <f t="shared" si="1367"/>
        <v/>
      </c>
      <c r="AM2743" s="41" t="str">
        <f t="shared" si="1368"/>
        <v/>
      </c>
      <c r="AN2743" s="41" t="str">
        <f t="shared" si="1369"/>
        <v/>
      </c>
      <c r="AO2743" s="42" t="str">
        <f t="shared" si="1370"/>
        <v/>
      </c>
      <c r="AP2743" s="41" t="str">
        <f t="shared" si="1371"/>
        <v/>
      </c>
      <c r="AQ2743" s="41" t="str">
        <f t="shared" si="1372"/>
        <v/>
      </c>
      <c r="AR2743" s="41" t="str">
        <f>IF($AQ2743="","",COUNTIFS(L_ChaveCob,$AQ2743,L_Ausencia,"&gt;"&amp;$W2743)+COUNTIFS($AQ$4:$AQ2743,$AQ2743,$W$4:$W2743,$W2743))</f>
        <v/>
      </c>
      <c r="AS2743" s="42">
        <f t="shared" si="1373"/>
        <v>0</v>
      </c>
      <c r="AT2743" s="42">
        <f t="shared" si="1374"/>
        <v>0</v>
      </c>
      <c r="AU2743" s="42">
        <f t="shared" si="1375"/>
        <v>0</v>
      </c>
    </row>
    <row r="2744" spans="1:47" x14ac:dyDescent="0.2">
      <c r="A2744" s="35"/>
      <c r="B2744" s="36"/>
      <c r="C2744" s="36"/>
      <c r="D2744" s="36"/>
      <c r="E2744" s="37"/>
      <c r="F2744" s="37"/>
      <c r="G2744" s="36"/>
      <c r="H2744" s="36"/>
      <c r="I2744" s="36"/>
      <c r="J2744" s="36"/>
      <c r="K2744" s="37"/>
      <c r="L2744" s="37"/>
      <c r="M2744" s="37"/>
      <c r="N2744" s="38" t="str">
        <f t="shared" si="1344"/>
        <v/>
      </c>
      <c r="O2744" t="str">
        <f t="shared" si="1345"/>
        <v/>
      </c>
      <c r="P2744" t="str">
        <f t="shared" si="1346"/>
        <v/>
      </c>
      <c r="Q2744" t="str">
        <f t="shared" si="1347"/>
        <v/>
      </c>
      <c r="R2744" t="str">
        <f t="shared" si="1348"/>
        <v/>
      </c>
      <c r="S2744" t="str">
        <f t="shared" si="1349"/>
        <v/>
      </c>
      <c r="T2744" s="39" t="str">
        <f t="shared" si="1350"/>
        <v/>
      </c>
      <c r="U2744" s="40">
        <f t="shared" si="1351"/>
        <v>0</v>
      </c>
      <c r="V2744" s="40">
        <f t="shared" si="1352"/>
        <v>0</v>
      </c>
      <c r="W2744" s="40">
        <f t="shared" si="1353"/>
        <v>0</v>
      </c>
      <c r="X2744" t="str">
        <f t="shared" si="1354"/>
        <v/>
      </c>
      <c r="Y2744" s="40">
        <f t="shared" si="1355"/>
        <v>0</v>
      </c>
      <c r="Z2744" s="40">
        <f t="shared" si="1356"/>
        <v>0</v>
      </c>
      <c r="AA2744" s="40">
        <f t="shared" si="1357"/>
        <v>0</v>
      </c>
      <c r="AB2744" s="40">
        <f t="shared" si="1358"/>
        <v>0</v>
      </c>
      <c r="AC2744" s="40">
        <f t="shared" si="1359"/>
        <v>0</v>
      </c>
      <c r="AD2744" s="39">
        <f t="shared" si="1360"/>
        <v>0</v>
      </c>
      <c r="AE2744" s="39">
        <f t="shared" si="1361"/>
        <v>0</v>
      </c>
      <c r="AF2744" t="str">
        <f t="shared" si="1362"/>
        <v/>
      </c>
      <c r="AG2744" t="str">
        <f t="shared" si="1363"/>
        <v/>
      </c>
      <c r="AH2744" t="str">
        <f t="shared" si="1364"/>
        <v/>
      </c>
      <c r="AJ2744" s="41" t="str">
        <f t="shared" si="1365"/>
        <v/>
      </c>
      <c r="AK2744" s="42" t="str">
        <f t="shared" si="1366"/>
        <v/>
      </c>
      <c r="AL2744" s="41" t="str">
        <f t="shared" si="1367"/>
        <v/>
      </c>
      <c r="AM2744" s="41" t="str">
        <f t="shared" si="1368"/>
        <v/>
      </c>
      <c r="AN2744" s="41" t="str">
        <f t="shared" si="1369"/>
        <v/>
      </c>
      <c r="AO2744" s="42" t="str">
        <f t="shared" si="1370"/>
        <v/>
      </c>
      <c r="AP2744" s="41" t="str">
        <f t="shared" si="1371"/>
        <v/>
      </c>
      <c r="AQ2744" s="41" t="str">
        <f t="shared" si="1372"/>
        <v/>
      </c>
      <c r="AR2744" s="41" t="str">
        <f>IF($AQ2744="","",COUNTIFS(L_ChaveCob,$AQ2744,L_Ausencia,"&gt;"&amp;$W2744)+COUNTIFS($AQ$4:$AQ2744,$AQ2744,$W$4:$W2744,$W2744))</f>
        <v/>
      </c>
      <c r="AS2744" s="42">
        <f t="shared" si="1373"/>
        <v>0</v>
      </c>
      <c r="AT2744" s="42">
        <f t="shared" si="1374"/>
        <v>0</v>
      </c>
      <c r="AU2744" s="42">
        <f t="shared" si="1375"/>
        <v>0</v>
      </c>
    </row>
    <row r="2745" spans="1:47" x14ac:dyDescent="0.2">
      <c r="A2745" s="35"/>
      <c r="B2745" s="36"/>
      <c r="C2745" s="36"/>
      <c r="D2745" s="36"/>
      <c r="E2745" s="37"/>
      <c r="F2745" s="37"/>
      <c r="G2745" s="36"/>
      <c r="H2745" s="36"/>
      <c r="I2745" s="36"/>
      <c r="J2745" s="36"/>
      <c r="K2745" s="37"/>
      <c r="L2745" s="37"/>
      <c r="M2745" s="37"/>
      <c r="N2745" s="38" t="str">
        <f t="shared" ref="N2745:N2808" si="1376">IF($A2745="","",DATE(YEAR($A2745),MONTH($A2745),1))</f>
        <v/>
      </c>
      <c r="O2745" t="str">
        <f t="shared" ref="O2745:O2808" si="1377">IF(TRIM($B2745)="","",IFERROR(INDEX(C_RG,MATCH(TRIM($B2745),C_Nome,0)),"?"))</f>
        <v/>
      </c>
      <c r="P2745" t="str">
        <f t="shared" ref="P2745:P2808" si="1378">IF($A2745="","",IF(TRIM($B2745)="",P_EquipePostoVago,IF($AJ2745="","",INDEX(V_Equipe,$AJ2745))))</f>
        <v/>
      </c>
      <c r="Q2745" t="str">
        <f t="shared" ref="Q2745:Q2808" si="1379">IF($A2745="","",IF(TRIM($B2745)="","Posto Vago",IF($AJ2745="","",INDEX(V_Contrato,$AJ2745))))</f>
        <v/>
      </c>
      <c r="R2745" t="str">
        <f t="shared" ref="R2745:R2808" si="1380">IF($A2745="","",IF(TRIM($B2745)="",$H2745,IF($AJ2745="","",INDEX(V_Funcao,$AJ2745))))</f>
        <v/>
      </c>
      <c r="S2745" t="str">
        <f t="shared" ref="S2745:S2808" si="1381">IF($A2745="","",IF($I2745&lt;&gt;"",$I2745,IF(TRIM($B2745)="","ADM",IF($AJ2745="","",INDEX(V_Turno,$AJ2745)))))</f>
        <v/>
      </c>
      <c r="T2745" s="39" t="str">
        <f t="shared" ref="T2745:T2808" si="1382">IF(OR($A2745="",$R2745=""),"",IFERROR(INDEX(F_Valor,MATCH($R2745&amp;"|"&amp;SUMPRODUCT(MAX((F_Funcao=$R2745)*(F_Ini&lt;=$A2745)*F_Ini)),F_Chave,0)),""))</f>
        <v/>
      </c>
      <c r="U2745" s="40">
        <f t="shared" ref="U2745:U2808" si="1383">IF(OR($A2745="",$S2745=""),0,IFERROR(INDEX(T_Horas,MATCH($S2745,T_Turno,0),WEEKDAY($A2745,2)),0))</f>
        <v>0</v>
      </c>
      <c r="V2745" s="40">
        <f t="shared" ref="V2745:V2808" si="1384">IF($A2745="",0,MAX(IF($F2745&lt;&gt;"",N($F2745),IF($AN2745="Sim",IF($AK2745&lt;&gt;"",$AK2745,$U2745),$U2745-$W2745))-IF($J2745="Situação Atípica - Presente",N($K2745),0),0))</f>
        <v>0</v>
      </c>
      <c r="W2745" s="40">
        <f t="shared" ref="W2745:W2808" si="1385">IF($A2745="",0,IF($E2745&lt;&gt;"",N($E2745),IF($AL2745="Dia inteiro",$U2745,IF($AL2745="Pelo ponto",IF($AK2745="",$U2745,MAX($U2745-$AK2745,0)),IF(AND($AL2745="Leve atraso",$AO2745&lt;&gt;""),IF(AND($AO2745&gt;P_LeveMin,$AO2745&lt;=P_LeveMax),$AO2745,0),0)))))</f>
        <v>0</v>
      </c>
      <c r="X2745" t="str">
        <f t="shared" ref="X2745:X2808" si="1386">IF($A2745="","",IF(OR($Q2745="Ferista",$Q2745=""),"Não",IF(AND($AL2745="Leve atraso",$W2745&gt;0,$A2745&gt;=P_InicioRegras),"Sim",IF(OR($J2745&lt;&gt;"",$K2745&lt;&gt;"",$L2745&lt;&gt;""),"Não",$AM2745))))</f>
        <v/>
      </c>
      <c r="Y2745" s="40">
        <f t="shared" ref="Y2745:Y2808" si="1387">IF($A2745="",0,IF($Q2745="Ferista",0,IF($X2745="Sim",$W2745,0)+N($K2745)))</f>
        <v>0</v>
      </c>
      <c r="Z2745" s="40">
        <f t="shared" ref="Z2745:Z2808" si="1388">IF($X2745="Sim",$AT2745,0)</f>
        <v>0</v>
      </c>
      <c r="AA2745" s="40">
        <f t="shared" ref="AA2745:AA2808" si="1389">IF($AP2745="",0,MIN(MAX($Y2745-$Z2745,0),SUMIFS(CP_Horas,CP_ChaveFalta,$AP2745,CP_Aprov,"Sim")))</f>
        <v>0</v>
      </c>
      <c r="AB2745" s="40">
        <f t="shared" ref="AB2745:AB2808" si="1390">IF($A2745="",0,MIN(MAX($Y2745-$Z2745-$AA2745,0),N($M2745)))</f>
        <v>0</v>
      </c>
      <c r="AC2745" s="40">
        <f t="shared" ref="AC2745:AC2808" si="1391">IF($A2745="",0,MAX($Y2745-$Z2745-$AA2745-$AB2745,0))</f>
        <v>0</v>
      </c>
      <c r="AD2745" s="39">
        <f t="shared" ref="AD2745:AD2808" si="1392">IF(OR($AC2745=0,$T2745=""),0,$AC2745*24*$T2745)</f>
        <v>0</v>
      </c>
      <c r="AE2745" s="39">
        <f t="shared" ref="AE2745:AE2808" si="1393">IF(OR($A2745="",$T2745=""),0,(IF($AF2745="Justificada",$W2745,0)+N($L2745))*24*$T2745)</f>
        <v>0</v>
      </c>
      <c r="AF2745" t="str">
        <f t="shared" ref="AF2745:AF2808" si="1394">IF($A2745="","",IF($J2745&lt;&gt;"","Situação atípica",IF(AND($AL2745="Leve atraso",$W2745&gt;0),"Leve atraso",IFERROR(INDEX(S_Cat,MATCH($C2745,S_Status,0)),"Outros"))))</f>
        <v/>
      </c>
      <c r="AG2745" t="str">
        <f t="shared" ref="AG2745:AG2808" si="1395">IF($A2745="","",TRIM(IF($Z2745&gt;0,"Ferista cobriu "&amp;TEXT($Z2745,"[h]:mm")&amp;"h. ","")&amp;IF($AA2745&gt;0,"Compensado "&amp;TEXT($AA2745,"[h]:mm")&amp;"h por "&amp;IFERROR(INDEX(CP_Quem,MATCH($AP2745,CP_ChaveFalta,0)),"?")&amp;". ","")&amp;IF($AU2745&gt;0,"Compensação aguardando aprovação ("&amp;TEXT($AU2745,"[h]:mm")&amp;"h). ","")&amp;IF($AB2745&gt;0,"Perdoado por acordo "&amp;TEXT($AB2745,"[h]:mm")&amp;"h. ","")&amp;IF(AND($AP2745&lt;&gt;"",COUNTIF(CP_ChaveQuem,$AP2745)&gt;0),"Horas usadas p/ compensar falta de "&amp;INDEX(CP_Falta,MATCH($AP2745,CP_ChaveQuem,0))&amp;" de "&amp;TEXT(INDEX(CP_DataFalta,MATCH($AP2745,CP_ChaveQuem,0)),"dd/mm")&amp;". ","")&amp;IF(AND($Q2745="Ferista",SUMIFS(L_Ferista,L_Data,$A2745,L_Equipe,$P2745)&gt;0),"Como ferista, cobriu "&amp;TEXT(SUMIFS(L_Ferista,L_Data,$A2745,L_Equipe,$P2745),"[h]:mm")&amp;"h de faltas da equipe. ","")&amp;IF($AC2745&gt;0,"DESCONTA "&amp;TEXT($AC2745,"[h]:mm")&amp;"h ("&amp;$AF2745&amp;").","")))</f>
        <v/>
      </c>
      <c r="AH2745" t="str">
        <f t="shared" ref="AH2745:AH2808" si="1396">IF($A2745="","",IF($O2745="?","CADASTRO: funcionário não está no Cadastro",IF(AND($O2745&lt;&gt;"",$AJ2745=""),"CADASTRO: sem vigência (função/turno) nesta data",IF(AND($AP2745&lt;&gt;"",COUNTIF(L_ChavePD,$AP2745)&gt;1),"DUPLICADO: mesma pessoa 2x no dia",IF($A2745&lt;P_InicioRegras,"",IF(AND($C2745="Horas Compensadas",COUNTIF(CP_ChaveQuem,$AP2745)=0),"VINCULAR: registrar na aba Compensações de quem é a falta",IF($AU2745&gt;0,"APROVAR: compensação pendente na aba Compensações",IF(AND($AQ2745&lt;&gt;"",$AS2745&gt;0,$AT2745&lt;$W2745,$AC2745&gt;0),"FERISTA: horas do ferista não cobriram toda a falta",IF(AND($AL2745="Pelo ponto",$AK2745="",$E2745="",$X2745="Sim"),"PONTO: sem ponto nem horas manuais — descontando jornada cheia",IF(AND($AL2745="Leve atraso",$E2745="",N($AO2745)&gt;P_LeveMax),"CLASSIFICAR: ponto mostra atraso &gt; 30 min — trocar o Status",IF($AF2745="Leve atraso","AJUSTAR STATUS: atraso lançado como Horas Trabalhadas",IF(AND(N($K2745)&gt;0,$G2745=""),"OBSERVAÇÃO: desconto extra sem observação",IF(AND($J2745&lt;&gt;"",N($K2745)+N($L2745)&gt;$U2745),"CONFERIR: horas manuais maiores que a jornada","")))))))))))))</f>
        <v/>
      </c>
      <c r="AJ2745" s="41" t="str">
        <f t="shared" ref="AJ2745:AJ2808" si="1397">IF(OR($A2745="",$O2745="",$O2745="?"),"",IFERROR(MATCH($O2745&amp;"|"&amp;SUMPRODUCT(MAX((V_RG=$O2745)*(V_Ini&lt;=$A2745)*V_Ini)),V_Chave,0),""))</f>
        <v/>
      </c>
      <c r="AK2745" s="42" t="str">
        <f t="shared" ref="AK2745:AK2808" si="1398">IF(ISNUMBER(SEARCH(" = ",$D2745)),IFERROR(TIMEVALUE(TRIM(RIGHT($D2745,5))),""),"")</f>
        <v/>
      </c>
      <c r="AL2745" s="41" t="str">
        <f t="shared" ref="AL2745:AL2808" si="1399">IF($C2745="","",IFERROR(INDEX(S_Modo,MATCH($C2745,S_Status,0)),"Não"))</f>
        <v/>
      </c>
      <c r="AM2745" s="41" t="str">
        <f t="shared" ref="AM2745:AM2808" si="1400">IF($C2745="","",IFERROR(INDEX(S_Conta,MATCH($C2745,S_Status,0)),"Não"))</f>
        <v/>
      </c>
      <c r="AN2745" s="41" t="str">
        <f t="shared" ref="AN2745:AN2808" si="1401">IF($C2745="","",IFERROR(INDEX(S_Trab,MATCH($C2745,S_Status,0)),"Não"))</f>
        <v/>
      </c>
      <c r="AO2745" s="42" t="str">
        <f t="shared" ref="AO2745:AO2808" si="1402">IF(OR($A2745="",$AK2745=""),"",$U2745-$AK2745-IF($J2745&lt;&gt;"Situação Atípica - Presente",N($K2745)+N($L2745),0))</f>
        <v/>
      </c>
      <c r="AP2745" s="41" t="str">
        <f t="shared" ref="AP2745:AP2808" si="1403">IF(OR($A2745="",TRIM($B2745)=""),"",TRIM($B2745)&amp;"|"&amp;$A2745)</f>
        <v/>
      </c>
      <c r="AQ2745" s="41" t="str">
        <f t="shared" ref="AQ2745:AQ2808" si="1404">IF(AND(P_CoberturaAuto="Sim",$A2745&lt;&gt;"",$A2745&gt;=P_InicioRegras,$Q2745="Normal / Fixo",$R2745&lt;&gt;"",ISERROR(SEARCH("ENCARREGADO",$R2745)),$AM2745="Sim",$W2745&gt;0),$A2745&amp;"|"&amp;$P2745,"")</f>
        <v/>
      </c>
      <c r="AR2745" s="41" t="str">
        <f>IF($AQ2745="","",COUNTIFS(L_ChaveCob,$AQ2745,L_Ausencia,"&gt;"&amp;$W2745)+COUNTIFS($AQ$4:$AQ2745,$AQ2745,$W$4:$W2745,$W2745))</f>
        <v/>
      </c>
      <c r="AS2745" s="42">
        <f t="shared" ref="AS2745:AS2808" si="1405">IF($AQ2745="",0,SUMIFS(L_Trab,L_Data,$A2745,L_Equipe,$P2745,L_Contrato,"Ferista",L_Status,"&lt;&gt;Remanejamento"))</f>
        <v>0</v>
      </c>
      <c r="AT2745" s="42">
        <f t="shared" ref="AT2745:AT2808" si="1406">IF(OR($AQ2745="",$AS2745=0),0,MAX(MIN($W2745,$AS2745-SUMIFS(L_Ausencia,L_ChaveCob,$AQ2745,L_OrdemCob,"&lt;"&amp;$AR2745)),0))</f>
        <v>0</v>
      </c>
      <c r="AU2745" s="42">
        <f t="shared" ref="AU2745:AU2808" si="1407">IF($AP2745="",0,SUMIFS(CP_Horas,CP_ChaveFalta,$AP2745,CP_Aprov,"&lt;&gt;Sim"))</f>
        <v>0</v>
      </c>
    </row>
    <row r="2746" spans="1:47" x14ac:dyDescent="0.2">
      <c r="A2746" s="35"/>
      <c r="B2746" s="36"/>
      <c r="C2746" s="36"/>
      <c r="D2746" s="36"/>
      <c r="E2746" s="37"/>
      <c r="F2746" s="37"/>
      <c r="G2746" s="36"/>
      <c r="H2746" s="36"/>
      <c r="I2746" s="36"/>
      <c r="J2746" s="36"/>
      <c r="K2746" s="37"/>
      <c r="L2746" s="37"/>
      <c r="M2746" s="37"/>
      <c r="N2746" s="38" t="str">
        <f t="shared" si="1376"/>
        <v/>
      </c>
      <c r="O2746" t="str">
        <f t="shared" si="1377"/>
        <v/>
      </c>
      <c r="P2746" t="str">
        <f t="shared" si="1378"/>
        <v/>
      </c>
      <c r="Q2746" t="str">
        <f t="shared" si="1379"/>
        <v/>
      </c>
      <c r="R2746" t="str">
        <f t="shared" si="1380"/>
        <v/>
      </c>
      <c r="S2746" t="str">
        <f t="shared" si="1381"/>
        <v/>
      </c>
      <c r="T2746" s="39" t="str">
        <f t="shared" si="1382"/>
        <v/>
      </c>
      <c r="U2746" s="40">
        <f t="shared" si="1383"/>
        <v>0</v>
      </c>
      <c r="V2746" s="40">
        <f t="shared" si="1384"/>
        <v>0</v>
      </c>
      <c r="W2746" s="40">
        <f t="shared" si="1385"/>
        <v>0</v>
      </c>
      <c r="X2746" t="str">
        <f t="shared" si="1386"/>
        <v/>
      </c>
      <c r="Y2746" s="40">
        <f t="shared" si="1387"/>
        <v>0</v>
      </c>
      <c r="Z2746" s="40">
        <f t="shared" si="1388"/>
        <v>0</v>
      </c>
      <c r="AA2746" s="40">
        <f t="shared" si="1389"/>
        <v>0</v>
      </c>
      <c r="AB2746" s="40">
        <f t="shared" si="1390"/>
        <v>0</v>
      </c>
      <c r="AC2746" s="40">
        <f t="shared" si="1391"/>
        <v>0</v>
      </c>
      <c r="AD2746" s="39">
        <f t="shared" si="1392"/>
        <v>0</v>
      </c>
      <c r="AE2746" s="39">
        <f t="shared" si="1393"/>
        <v>0</v>
      </c>
      <c r="AF2746" t="str">
        <f t="shared" si="1394"/>
        <v/>
      </c>
      <c r="AG2746" t="str">
        <f t="shared" si="1395"/>
        <v/>
      </c>
      <c r="AH2746" t="str">
        <f t="shared" si="1396"/>
        <v/>
      </c>
      <c r="AJ2746" s="41" t="str">
        <f t="shared" si="1397"/>
        <v/>
      </c>
      <c r="AK2746" s="42" t="str">
        <f t="shared" si="1398"/>
        <v/>
      </c>
      <c r="AL2746" s="41" t="str">
        <f t="shared" si="1399"/>
        <v/>
      </c>
      <c r="AM2746" s="41" t="str">
        <f t="shared" si="1400"/>
        <v/>
      </c>
      <c r="AN2746" s="41" t="str">
        <f t="shared" si="1401"/>
        <v/>
      </c>
      <c r="AO2746" s="42" t="str">
        <f t="shared" si="1402"/>
        <v/>
      </c>
      <c r="AP2746" s="41" t="str">
        <f t="shared" si="1403"/>
        <v/>
      </c>
      <c r="AQ2746" s="41" t="str">
        <f t="shared" si="1404"/>
        <v/>
      </c>
      <c r="AR2746" s="41" t="str">
        <f>IF($AQ2746="","",COUNTIFS(L_ChaveCob,$AQ2746,L_Ausencia,"&gt;"&amp;$W2746)+COUNTIFS($AQ$4:$AQ2746,$AQ2746,$W$4:$W2746,$W2746))</f>
        <v/>
      </c>
      <c r="AS2746" s="42">
        <f t="shared" si="1405"/>
        <v>0</v>
      </c>
      <c r="AT2746" s="42">
        <f t="shared" si="1406"/>
        <v>0</v>
      </c>
      <c r="AU2746" s="42">
        <f t="shared" si="1407"/>
        <v>0</v>
      </c>
    </row>
    <row r="2747" spans="1:47" x14ac:dyDescent="0.2">
      <c r="A2747" s="35"/>
      <c r="B2747" s="36"/>
      <c r="C2747" s="36"/>
      <c r="D2747" s="36"/>
      <c r="E2747" s="37"/>
      <c r="F2747" s="37"/>
      <c r="G2747" s="36"/>
      <c r="H2747" s="36"/>
      <c r="I2747" s="36"/>
      <c r="J2747" s="36"/>
      <c r="K2747" s="37"/>
      <c r="L2747" s="37"/>
      <c r="M2747" s="37"/>
      <c r="N2747" s="38" t="str">
        <f t="shared" si="1376"/>
        <v/>
      </c>
      <c r="O2747" t="str">
        <f t="shared" si="1377"/>
        <v/>
      </c>
      <c r="P2747" t="str">
        <f t="shared" si="1378"/>
        <v/>
      </c>
      <c r="Q2747" t="str">
        <f t="shared" si="1379"/>
        <v/>
      </c>
      <c r="R2747" t="str">
        <f t="shared" si="1380"/>
        <v/>
      </c>
      <c r="S2747" t="str">
        <f t="shared" si="1381"/>
        <v/>
      </c>
      <c r="T2747" s="39" t="str">
        <f t="shared" si="1382"/>
        <v/>
      </c>
      <c r="U2747" s="40">
        <f t="shared" si="1383"/>
        <v>0</v>
      </c>
      <c r="V2747" s="40">
        <f t="shared" si="1384"/>
        <v>0</v>
      </c>
      <c r="W2747" s="40">
        <f t="shared" si="1385"/>
        <v>0</v>
      </c>
      <c r="X2747" t="str">
        <f t="shared" si="1386"/>
        <v/>
      </c>
      <c r="Y2747" s="40">
        <f t="shared" si="1387"/>
        <v>0</v>
      </c>
      <c r="Z2747" s="40">
        <f t="shared" si="1388"/>
        <v>0</v>
      </c>
      <c r="AA2747" s="40">
        <f t="shared" si="1389"/>
        <v>0</v>
      </c>
      <c r="AB2747" s="40">
        <f t="shared" si="1390"/>
        <v>0</v>
      </c>
      <c r="AC2747" s="40">
        <f t="shared" si="1391"/>
        <v>0</v>
      </c>
      <c r="AD2747" s="39">
        <f t="shared" si="1392"/>
        <v>0</v>
      </c>
      <c r="AE2747" s="39">
        <f t="shared" si="1393"/>
        <v>0</v>
      </c>
      <c r="AF2747" t="str">
        <f t="shared" si="1394"/>
        <v/>
      </c>
      <c r="AG2747" t="str">
        <f t="shared" si="1395"/>
        <v/>
      </c>
      <c r="AH2747" t="str">
        <f t="shared" si="1396"/>
        <v/>
      </c>
      <c r="AJ2747" s="41" t="str">
        <f t="shared" si="1397"/>
        <v/>
      </c>
      <c r="AK2747" s="42" t="str">
        <f t="shared" si="1398"/>
        <v/>
      </c>
      <c r="AL2747" s="41" t="str">
        <f t="shared" si="1399"/>
        <v/>
      </c>
      <c r="AM2747" s="41" t="str">
        <f t="shared" si="1400"/>
        <v/>
      </c>
      <c r="AN2747" s="41" t="str">
        <f t="shared" si="1401"/>
        <v/>
      </c>
      <c r="AO2747" s="42" t="str">
        <f t="shared" si="1402"/>
        <v/>
      </c>
      <c r="AP2747" s="41" t="str">
        <f t="shared" si="1403"/>
        <v/>
      </c>
      <c r="AQ2747" s="41" t="str">
        <f t="shared" si="1404"/>
        <v/>
      </c>
      <c r="AR2747" s="41" t="str">
        <f>IF($AQ2747="","",COUNTIFS(L_ChaveCob,$AQ2747,L_Ausencia,"&gt;"&amp;$W2747)+COUNTIFS($AQ$4:$AQ2747,$AQ2747,$W$4:$W2747,$W2747))</f>
        <v/>
      </c>
      <c r="AS2747" s="42">
        <f t="shared" si="1405"/>
        <v>0</v>
      </c>
      <c r="AT2747" s="42">
        <f t="shared" si="1406"/>
        <v>0</v>
      </c>
      <c r="AU2747" s="42">
        <f t="shared" si="1407"/>
        <v>0</v>
      </c>
    </row>
    <row r="2748" spans="1:47" x14ac:dyDescent="0.2">
      <c r="A2748" s="35"/>
      <c r="B2748" s="36"/>
      <c r="C2748" s="36"/>
      <c r="D2748" s="36"/>
      <c r="E2748" s="37"/>
      <c r="F2748" s="37"/>
      <c r="G2748" s="36"/>
      <c r="H2748" s="36"/>
      <c r="I2748" s="36"/>
      <c r="J2748" s="36"/>
      <c r="K2748" s="37"/>
      <c r="L2748" s="37"/>
      <c r="M2748" s="37"/>
      <c r="N2748" s="38" t="str">
        <f t="shared" si="1376"/>
        <v/>
      </c>
      <c r="O2748" t="str">
        <f t="shared" si="1377"/>
        <v/>
      </c>
      <c r="P2748" t="str">
        <f t="shared" si="1378"/>
        <v/>
      </c>
      <c r="Q2748" t="str">
        <f t="shared" si="1379"/>
        <v/>
      </c>
      <c r="R2748" t="str">
        <f t="shared" si="1380"/>
        <v/>
      </c>
      <c r="S2748" t="str">
        <f t="shared" si="1381"/>
        <v/>
      </c>
      <c r="T2748" s="39" t="str">
        <f t="shared" si="1382"/>
        <v/>
      </c>
      <c r="U2748" s="40">
        <f t="shared" si="1383"/>
        <v>0</v>
      </c>
      <c r="V2748" s="40">
        <f t="shared" si="1384"/>
        <v>0</v>
      </c>
      <c r="W2748" s="40">
        <f t="shared" si="1385"/>
        <v>0</v>
      </c>
      <c r="X2748" t="str">
        <f t="shared" si="1386"/>
        <v/>
      </c>
      <c r="Y2748" s="40">
        <f t="shared" si="1387"/>
        <v>0</v>
      </c>
      <c r="Z2748" s="40">
        <f t="shared" si="1388"/>
        <v>0</v>
      </c>
      <c r="AA2748" s="40">
        <f t="shared" si="1389"/>
        <v>0</v>
      </c>
      <c r="AB2748" s="40">
        <f t="shared" si="1390"/>
        <v>0</v>
      </c>
      <c r="AC2748" s="40">
        <f t="shared" si="1391"/>
        <v>0</v>
      </c>
      <c r="AD2748" s="39">
        <f t="shared" si="1392"/>
        <v>0</v>
      </c>
      <c r="AE2748" s="39">
        <f t="shared" si="1393"/>
        <v>0</v>
      </c>
      <c r="AF2748" t="str">
        <f t="shared" si="1394"/>
        <v/>
      </c>
      <c r="AG2748" t="str">
        <f t="shared" si="1395"/>
        <v/>
      </c>
      <c r="AH2748" t="str">
        <f t="shared" si="1396"/>
        <v/>
      </c>
      <c r="AJ2748" s="41" t="str">
        <f t="shared" si="1397"/>
        <v/>
      </c>
      <c r="AK2748" s="42" t="str">
        <f t="shared" si="1398"/>
        <v/>
      </c>
      <c r="AL2748" s="41" t="str">
        <f t="shared" si="1399"/>
        <v/>
      </c>
      <c r="AM2748" s="41" t="str">
        <f t="shared" si="1400"/>
        <v/>
      </c>
      <c r="AN2748" s="41" t="str">
        <f t="shared" si="1401"/>
        <v/>
      </c>
      <c r="AO2748" s="42" t="str">
        <f t="shared" si="1402"/>
        <v/>
      </c>
      <c r="AP2748" s="41" t="str">
        <f t="shared" si="1403"/>
        <v/>
      </c>
      <c r="AQ2748" s="41" t="str">
        <f t="shared" si="1404"/>
        <v/>
      </c>
      <c r="AR2748" s="41" t="str">
        <f>IF($AQ2748="","",COUNTIFS(L_ChaveCob,$AQ2748,L_Ausencia,"&gt;"&amp;$W2748)+COUNTIFS($AQ$4:$AQ2748,$AQ2748,$W$4:$W2748,$W2748))</f>
        <v/>
      </c>
      <c r="AS2748" s="42">
        <f t="shared" si="1405"/>
        <v>0</v>
      </c>
      <c r="AT2748" s="42">
        <f t="shared" si="1406"/>
        <v>0</v>
      </c>
      <c r="AU2748" s="42">
        <f t="shared" si="1407"/>
        <v>0</v>
      </c>
    </row>
    <row r="2749" spans="1:47" x14ac:dyDescent="0.2">
      <c r="A2749" s="35"/>
      <c r="B2749" s="36"/>
      <c r="C2749" s="36"/>
      <c r="D2749" s="36"/>
      <c r="E2749" s="37"/>
      <c r="F2749" s="37"/>
      <c r="G2749" s="36"/>
      <c r="H2749" s="36"/>
      <c r="I2749" s="36"/>
      <c r="J2749" s="36"/>
      <c r="K2749" s="37"/>
      <c r="L2749" s="37"/>
      <c r="M2749" s="37"/>
      <c r="N2749" s="38" t="str">
        <f t="shared" si="1376"/>
        <v/>
      </c>
      <c r="O2749" t="str">
        <f t="shared" si="1377"/>
        <v/>
      </c>
      <c r="P2749" t="str">
        <f t="shared" si="1378"/>
        <v/>
      </c>
      <c r="Q2749" t="str">
        <f t="shared" si="1379"/>
        <v/>
      </c>
      <c r="R2749" t="str">
        <f t="shared" si="1380"/>
        <v/>
      </c>
      <c r="S2749" t="str">
        <f t="shared" si="1381"/>
        <v/>
      </c>
      <c r="T2749" s="39" t="str">
        <f t="shared" si="1382"/>
        <v/>
      </c>
      <c r="U2749" s="40">
        <f t="shared" si="1383"/>
        <v>0</v>
      </c>
      <c r="V2749" s="40">
        <f t="shared" si="1384"/>
        <v>0</v>
      </c>
      <c r="W2749" s="40">
        <f t="shared" si="1385"/>
        <v>0</v>
      </c>
      <c r="X2749" t="str">
        <f t="shared" si="1386"/>
        <v/>
      </c>
      <c r="Y2749" s="40">
        <f t="shared" si="1387"/>
        <v>0</v>
      </c>
      <c r="Z2749" s="40">
        <f t="shared" si="1388"/>
        <v>0</v>
      </c>
      <c r="AA2749" s="40">
        <f t="shared" si="1389"/>
        <v>0</v>
      </c>
      <c r="AB2749" s="40">
        <f t="shared" si="1390"/>
        <v>0</v>
      </c>
      <c r="AC2749" s="40">
        <f t="shared" si="1391"/>
        <v>0</v>
      </c>
      <c r="AD2749" s="39">
        <f t="shared" si="1392"/>
        <v>0</v>
      </c>
      <c r="AE2749" s="39">
        <f t="shared" si="1393"/>
        <v>0</v>
      </c>
      <c r="AF2749" t="str">
        <f t="shared" si="1394"/>
        <v/>
      </c>
      <c r="AG2749" t="str">
        <f t="shared" si="1395"/>
        <v/>
      </c>
      <c r="AH2749" t="str">
        <f t="shared" si="1396"/>
        <v/>
      </c>
      <c r="AJ2749" s="41" t="str">
        <f t="shared" si="1397"/>
        <v/>
      </c>
      <c r="AK2749" s="42" t="str">
        <f t="shared" si="1398"/>
        <v/>
      </c>
      <c r="AL2749" s="41" t="str">
        <f t="shared" si="1399"/>
        <v/>
      </c>
      <c r="AM2749" s="41" t="str">
        <f t="shared" si="1400"/>
        <v/>
      </c>
      <c r="AN2749" s="41" t="str">
        <f t="shared" si="1401"/>
        <v/>
      </c>
      <c r="AO2749" s="42" t="str">
        <f t="shared" si="1402"/>
        <v/>
      </c>
      <c r="AP2749" s="41" t="str">
        <f t="shared" si="1403"/>
        <v/>
      </c>
      <c r="AQ2749" s="41" t="str">
        <f t="shared" si="1404"/>
        <v/>
      </c>
      <c r="AR2749" s="41" t="str">
        <f>IF($AQ2749="","",COUNTIFS(L_ChaveCob,$AQ2749,L_Ausencia,"&gt;"&amp;$W2749)+COUNTIFS($AQ$4:$AQ2749,$AQ2749,$W$4:$W2749,$W2749))</f>
        <v/>
      </c>
      <c r="AS2749" s="42">
        <f t="shared" si="1405"/>
        <v>0</v>
      </c>
      <c r="AT2749" s="42">
        <f t="shared" si="1406"/>
        <v>0</v>
      </c>
      <c r="AU2749" s="42">
        <f t="shared" si="1407"/>
        <v>0</v>
      </c>
    </row>
    <row r="2750" spans="1:47" x14ac:dyDescent="0.2">
      <c r="A2750" s="35"/>
      <c r="B2750" s="36"/>
      <c r="C2750" s="36"/>
      <c r="D2750" s="36"/>
      <c r="E2750" s="37"/>
      <c r="F2750" s="37"/>
      <c r="G2750" s="36"/>
      <c r="H2750" s="36"/>
      <c r="I2750" s="36"/>
      <c r="J2750" s="36"/>
      <c r="K2750" s="37"/>
      <c r="L2750" s="37"/>
      <c r="M2750" s="37"/>
      <c r="N2750" s="38" t="str">
        <f t="shared" si="1376"/>
        <v/>
      </c>
      <c r="O2750" t="str">
        <f t="shared" si="1377"/>
        <v/>
      </c>
      <c r="P2750" t="str">
        <f t="shared" si="1378"/>
        <v/>
      </c>
      <c r="Q2750" t="str">
        <f t="shared" si="1379"/>
        <v/>
      </c>
      <c r="R2750" t="str">
        <f t="shared" si="1380"/>
        <v/>
      </c>
      <c r="S2750" t="str">
        <f t="shared" si="1381"/>
        <v/>
      </c>
      <c r="T2750" s="39" t="str">
        <f t="shared" si="1382"/>
        <v/>
      </c>
      <c r="U2750" s="40">
        <f t="shared" si="1383"/>
        <v>0</v>
      </c>
      <c r="V2750" s="40">
        <f t="shared" si="1384"/>
        <v>0</v>
      </c>
      <c r="W2750" s="40">
        <f t="shared" si="1385"/>
        <v>0</v>
      </c>
      <c r="X2750" t="str">
        <f t="shared" si="1386"/>
        <v/>
      </c>
      <c r="Y2750" s="40">
        <f t="shared" si="1387"/>
        <v>0</v>
      </c>
      <c r="Z2750" s="40">
        <f t="shared" si="1388"/>
        <v>0</v>
      </c>
      <c r="AA2750" s="40">
        <f t="shared" si="1389"/>
        <v>0</v>
      </c>
      <c r="AB2750" s="40">
        <f t="shared" si="1390"/>
        <v>0</v>
      </c>
      <c r="AC2750" s="40">
        <f t="shared" si="1391"/>
        <v>0</v>
      </c>
      <c r="AD2750" s="39">
        <f t="shared" si="1392"/>
        <v>0</v>
      </c>
      <c r="AE2750" s="39">
        <f t="shared" si="1393"/>
        <v>0</v>
      </c>
      <c r="AF2750" t="str">
        <f t="shared" si="1394"/>
        <v/>
      </c>
      <c r="AG2750" t="str">
        <f t="shared" si="1395"/>
        <v/>
      </c>
      <c r="AH2750" t="str">
        <f t="shared" si="1396"/>
        <v/>
      </c>
      <c r="AJ2750" s="41" t="str">
        <f t="shared" si="1397"/>
        <v/>
      </c>
      <c r="AK2750" s="42" t="str">
        <f t="shared" si="1398"/>
        <v/>
      </c>
      <c r="AL2750" s="41" t="str">
        <f t="shared" si="1399"/>
        <v/>
      </c>
      <c r="AM2750" s="41" t="str">
        <f t="shared" si="1400"/>
        <v/>
      </c>
      <c r="AN2750" s="41" t="str">
        <f t="shared" si="1401"/>
        <v/>
      </c>
      <c r="AO2750" s="42" t="str">
        <f t="shared" si="1402"/>
        <v/>
      </c>
      <c r="AP2750" s="41" t="str">
        <f t="shared" si="1403"/>
        <v/>
      </c>
      <c r="AQ2750" s="41" t="str">
        <f t="shared" si="1404"/>
        <v/>
      </c>
      <c r="AR2750" s="41" t="str">
        <f>IF($AQ2750="","",COUNTIFS(L_ChaveCob,$AQ2750,L_Ausencia,"&gt;"&amp;$W2750)+COUNTIFS($AQ$4:$AQ2750,$AQ2750,$W$4:$W2750,$W2750))</f>
        <v/>
      </c>
      <c r="AS2750" s="42">
        <f t="shared" si="1405"/>
        <v>0</v>
      </c>
      <c r="AT2750" s="42">
        <f t="shared" si="1406"/>
        <v>0</v>
      </c>
      <c r="AU2750" s="42">
        <f t="shared" si="1407"/>
        <v>0</v>
      </c>
    </row>
    <row r="2751" spans="1:47" x14ac:dyDescent="0.2">
      <c r="A2751" s="35"/>
      <c r="B2751" s="36"/>
      <c r="C2751" s="36"/>
      <c r="D2751" s="36"/>
      <c r="E2751" s="37"/>
      <c r="F2751" s="37"/>
      <c r="G2751" s="36"/>
      <c r="H2751" s="36"/>
      <c r="I2751" s="36"/>
      <c r="J2751" s="36"/>
      <c r="K2751" s="37"/>
      <c r="L2751" s="37"/>
      <c r="M2751" s="37"/>
      <c r="N2751" s="38" t="str">
        <f t="shared" si="1376"/>
        <v/>
      </c>
      <c r="O2751" t="str">
        <f t="shared" si="1377"/>
        <v/>
      </c>
      <c r="P2751" t="str">
        <f t="shared" si="1378"/>
        <v/>
      </c>
      <c r="Q2751" t="str">
        <f t="shared" si="1379"/>
        <v/>
      </c>
      <c r="R2751" t="str">
        <f t="shared" si="1380"/>
        <v/>
      </c>
      <c r="S2751" t="str">
        <f t="shared" si="1381"/>
        <v/>
      </c>
      <c r="T2751" s="39" t="str">
        <f t="shared" si="1382"/>
        <v/>
      </c>
      <c r="U2751" s="40">
        <f t="shared" si="1383"/>
        <v>0</v>
      </c>
      <c r="V2751" s="40">
        <f t="shared" si="1384"/>
        <v>0</v>
      </c>
      <c r="W2751" s="40">
        <f t="shared" si="1385"/>
        <v>0</v>
      </c>
      <c r="X2751" t="str">
        <f t="shared" si="1386"/>
        <v/>
      </c>
      <c r="Y2751" s="40">
        <f t="shared" si="1387"/>
        <v>0</v>
      </c>
      <c r="Z2751" s="40">
        <f t="shared" si="1388"/>
        <v>0</v>
      </c>
      <c r="AA2751" s="40">
        <f t="shared" si="1389"/>
        <v>0</v>
      </c>
      <c r="AB2751" s="40">
        <f t="shared" si="1390"/>
        <v>0</v>
      </c>
      <c r="AC2751" s="40">
        <f t="shared" si="1391"/>
        <v>0</v>
      </c>
      <c r="AD2751" s="39">
        <f t="shared" si="1392"/>
        <v>0</v>
      </c>
      <c r="AE2751" s="39">
        <f t="shared" si="1393"/>
        <v>0</v>
      </c>
      <c r="AF2751" t="str">
        <f t="shared" si="1394"/>
        <v/>
      </c>
      <c r="AG2751" t="str">
        <f t="shared" si="1395"/>
        <v/>
      </c>
      <c r="AH2751" t="str">
        <f t="shared" si="1396"/>
        <v/>
      </c>
      <c r="AJ2751" s="41" t="str">
        <f t="shared" si="1397"/>
        <v/>
      </c>
      <c r="AK2751" s="42" t="str">
        <f t="shared" si="1398"/>
        <v/>
      </c>
      <c r="AL2751" s="41" t="str">
        <f t="shared" si="1399"/>
        <v/>
      </c>
      <c r="AM2751" s="41" t="str">
        <f t="shared" si="1400"/>
        <v/>
      </c>
      <c r="AN2751" s="41" t="str">
        <f t="shared" si="1401"/>
        <v/>
      </c>
      <c r="AO2751" s="42" t="str">
        <f t="shared" si="1402"/>
        <v/>
      </c>
      <c r="AP2751" s="41" t="str">
        <f t="shared" si="1403"/>
        <v/>
      </c>
      <c r="AQ2751" s="41" t="str">
        <f t="shared" si="1404"/>
        <v/>
      </c>
      <c r="AR2751" s="41" t="str">
        <f>IF($AQ2751="","",COUNTIFS(L_ChaveCob,$AQ2751,L_Ausencia,"&gt;"&amp;$W2751)+COUNTIFS($AQ$4:$AQ2751,$AQ2751,$W$4:$W2751,$W2751))</f>
        <v/>
      </c>
      <c r="AS2751" s="42">
        <f t="shared" si="1405"/>
        <v>0</v>
      </c>
      <c r="AT2751" s="42">
        <f t="shared" si="1406"/>
        <v>0</v>
      </c>
      <c r="AU2751" s="42">
        <f t="shared" si="1407"/>
        <v>0</v>
      </c>
    </row>
    <row r="2752" spans="1:47" x14ac:dyDescent="0.2">
      <c r="A2752" s="35"/>
      <c r="B2752" s="36"/>
      <c r="C2752" s="36"/>
      <c r="D2752" s="36"/>
      <c r="E2752" s="37"/>
      <c r="F2752" s="37"/>
      <c r="G2752" s="36"/>
      <c r="H2752" s="36"/>
      <c r="I2752" s="36"/>
      <c r="J2752" s="36"/>
      <c r="K2752" s="37"/>
      <c r="L2752" s="37"/>
      <c r="M2752" s="37"/>
      <c r="N2752" s="38" t="str">
        <f t="shared" si="1376"/>
        <v/>
      </c>
      <c r="O2752" t="str">
        <f t="shared" si="1377"/>
        <v/>
      </c>
      <c r="P2752" t="str">
        <f t="shared" si="1378"/>
        <v/>
      </c>
      <c r="Q2752" t="str">
        <f t="shared" si="1379"/>
        <v/>
      </c>
      <c r="R2752" t="str">
        <f t="shared" si="1380"/>
        <v/>
      </c>
      <c r="S2752" t="str">
        <f t="shared" si="1381"/>
        <v/>
      </c>
      <c r="T2752" s="39" t="str">
        <f t="shared" si="1382"/>
        <v/>
      </c>
      <c r="U2752" s="40">
        <f t="shared" si="1383"/>
        <v>0</v>
      </c>
      <c r="V2752" s="40">
        <f t="shared" si="1384"/>
        <v>0</v>
      </c>
      <c r="W2752" s="40">
        <f t="shared" si="1385"/>
        <v>0</v>
      </c>
      <c r="X2752" t="str">
        <f t="shared" si="1386"/>
        <v/>
      </c>
      <c r="Y2752" s="40">
        <f t="shared" si="1387"/>
        <v>0</v>
      </c>
      <c r="Z2752" s="40">
        <f t="shared" si="1388"/>
        <v>0</v>
      </c>
      <c r="AA2752" s="40">
        <f t="shared" si="1389"/>
        <v>0</v>
      </c>
      <c r="AB2752" s="40">
        <f t="shared" si="1390"/>
        <v>0</v>
      </c>
      <c r="AC2752" s="40">
        <f t="shared" si="1391"/>
        <v>0</v>
      </c>
      <c r="AD2752" s="39">
        <f t="shared" si="1392"/>
        <v>0</v>
      </c>
      <c r="AE2752" s="39">
        <f t="shared" si="1393"/>
        <v>0</v>
      </c>
      <c r="AF2752" t="str">
        <f t="shared" si="1394"/>
        <v/>
      </c>
      <c r="AG2752" t="str">
        <f t="shared" si="1395"/>
        <v/>
      </c>
      <c r="AH2752" t="str">
        <f t="shared" si="1396"/>
        <v/>
      </c>
      <c r="AJ2752" s="41" t="str">
        <f t="shared" si="1397"/>
        <v/>
      </c>
      <c r="AK2752" s="42" t="str">
        <f t="shared" si="1398"/>
        <v/>
      </c>
      <c r="AL2752" s="41" t="str">
        <f t="shared" si="1399"/>
        <v/>
      </c>
      <c r="AM2752" s="41" t="str">
        <f t="shared" si="1400"/>
        <v/>
      </c>
      <c r="AN2752" s="41" t="str">
        <f t="shared" si="1401"/>
        <v/>
      </c>
      <c r="AO2752" s="42" t="str">
        <f t="shared" si="1402"/>
        <v/>
      </c>
      <c r="AP2752" s="41" t="str">
        <f t="shared" si="1403"/>
        <v/>
      </c>
      <c r="AQ2752" s="41" t="str">
        <f t="shared" si="1404"/>
        <v/>
      </c>
      <c r="AR2752" s="41" t="str">
        <f>IF($AQ2752="","",COUNTIFS(L_ChaveCob,$AQ2752,L_Ausencia,"&gt;"&amp;$W2752)+COUNTIFS($AQ$4:$AQ2752,$AQ2752,$W$4:$W2752,$W2752))</f>
        <v/>
      </c>
      <c r="AS2752" s="42">
        <f t="shared" si="1405"/>
        <v>0</v>
      </c>
      <c r="AT2752" s="42">
        <f t="shared" si="1406"/>
        <v>0</v>
      </c>
      <c r="AU2752" s="42">
        <f t="shared" si="1407"/>
        <v>0</v>
      </c>
    </row>
    <row r="2753" spans="1:47" x14ac:dyDescent="0.2">
      <c r="A2753" s="35"/>
      <c r="B2753" s="36"/>
      <c r="C2753" s="36"/>
      <c r="D2753" s="36"/>
      <c r="E2753" s="37"/>
      <c r="F2753" s="37"/>
      <c r="G2753" s="36"/>
      <c r="H2753" s="36"/>
      <c r="I2753" s="36"/>
      <c r="J2753" s="36"/>
      <c r="K2753" s="37"/>
      <c r="L2753" s="37"/>
      <c r="M2753" s="37"/>
      <c r="N2753" s="38" t="str">
        <f t="shared" si="1376"/>
        <v/>
      </c>
      <c r="O2753" t="str">
        <f t="shared" si="1377"/>
        <v/>
      </c>
      <c r="P2753" t="str">
        <f t="shared" si="1378"/>
        <v/>
      </c>
      <c r="Q2753" t="str">
        <f t="shared" si="1379"/>
        <v/>
      </c>
      <c r="R2753" t="str">
        <f t="shared" si="1380"/>
        <v/>
      </c>
      <c r="S2753" t="str">
        <f t="shared" si="1381"/>
        <v/>
      </c>
      <c r="T2753" s="39" t="str">
        <f t="shared" si="1382"/>
        <v/>
      </c>
      <c r="U2753" s="40">
        <f t="shared" si="1383"/>
        <v>0</v>
      </c>
      <c r="V2753" s="40">
        <f t="shared" si="1384"/>
        <v>0</v>
      </c>
      <c r="W2753" s="40">
        <f t="shared" si="1385"/>
        <v>0</v>
      </c>
      <c r="X2753" t="str">
        <f t="shared" si="1386"/>
        <v/>
      </c>
      <c r="Y2753" s="40">
        <f t="shared" si="1387"/>
        <v>0</v>
      </c>
      <c r="Z2753" s="40">
        <f t="shared" si="1388"/>
        <v>0</v>
      </c>
      <c r="AA2753" s="40">
        <f t="shared" si="1389"/>
        <v>0</v>
      </c>
      <c r="AB2753" s="40">
        <f t="shared" si="1390"/>
        <v>0</v>
      </c>
      <c r="AC2753" s="40">
        <f t="shared" si="1391"/>
        <v>0</v>
      </c>
      <c r="AD2753" s="39">
        <f t="shared" si="1392"/>
        <v>0</v>
      </c>
      <c r="AE2753" s="39">
        <f t="shared" si="1393"/>
        <v>0</v>
      </c>
      <c r="AF2753" t="str">
        <f t="shared" si="1394"/>
        <v/>
      </c>
      <c r="AG2753" t="str">
        <f t="shared" si="1395"/>
        <v/>
      </c>
      <c r="AH2753" t="str">
        <f t="shared" si="1396"/>
        <v/>
      </c>
      <c r="AJ2753" s="41" t="str">
        <f t="shared" si="1397"/>
        <v/>
      </c>
      <c r="AK2753" s="42" t="str">
        <f t="shared" si="1398"/>
        <v/>
      </c>
      <c r="AL2753" s="41" t="str">
        <f t="shared" si="1399"/>
        <v/>
      </c>
      <c r="AM2753" s="41" t="str">
        <f t="shared" si="1400"/>
        <v/>
      </c>
      <c r="AN2753" s="41" t="str">
        <f t="shared" si="1401"/>
        <v/>
      </c>
      <c r="AO2753" s="42" t="str">
        <f t="shared" si="1402"/>
        <v/>
      </c>
      <c r="AP2753" s="41" t="str">
        <f t="shared" si="1403"/>
        <v/>
      </c>
      <c r="AQ2753" s="41" t="str">
        <f t="shared" si="1404"/>
        <v/>
      </c>
      <c r="AR2753" s="41" t="str">
        <f>IF($AQ2753="","",COUNTIFS(L_ChaveCob,$AQ2753,L_Ausencia,"&gt;"&amp;$W2753)+COUNTIFS($AQ$4:$AQ2753,$AQ2753,$W$4:$W2753,$W2753))</f>
        <v/>
      </c>
      <c r="AS2753" s="42">
        <f t="shared" si="1405"/>
        <v>0</v>
      </c>
      <c r="AT2753" s="42">
        <f t="shared" si="1406"/>
        <v>0</v>
      </c>
      <c r="AU2753" s="42">
        <f t="shared" si="1407"/>
        <v>0</v>
      </c>
    </row>
    <row r="2754" spans="1:47" x14ac:dyDescent="0.2">
      <c r="A2754" s="35"/>
      <c r="B2754" s="36"/>
      <c r="C2754" s="36"/>
      <c r="D2754" s="36"/>
      <c r="E2754" s="37"/>
      <c r="F2754" s="37"/>
      <c r="G2754" s="36"/>
      <c r="H2754" s="36"/>
      <c r="I2754" s="36"/>
      <c r="J2754" s="36"/>
      <c r="K2754" s="37"/>
      <c r="L2754" s="37"/>
      <c r="M2754" s="37"/>
      <c r="N2754" s="38" t="str">
        <f t="shared" si="1376"/>
        <v/>
      </c>
      <c r="O2754" t="str">
        <f t="shared" si="1377"/>
        <v/>
      </c>
      <c r="P2754" t="str">
        <f t="shared" si="1378"/>
        <v/>
      </c>
      <c r="Q2754" t="str">
        <f t="shared" si="1379"/>
        <v/>
      </c>
      <c r="R2754" t="str">
        <f t="shared" si="1380"/>
        <v/>
      </c>
      <c r="S2754" t="str">
        <f t="shared" si="1381"/>
        <v/>
      </c>
      <c r="T2754" s="39" t="str">
        <f t="shared" si="1382"/>
        <v/>
      </c>
      <c r="U2754" s="40">
        <f t="shared" si="1383"/>
        <v>0</v>
      </c>
      <c r="V2754" s="40">
        <f t="shared" si="1384"/>
        <v>0</v>
      </c>
      <c r="W2754" s="40">
        <f t="shared" si="1385"/>
        <v>0</v>
      </c>
      <c r="X2754" t="str">
        <f t="shared" si="1386"/>
        <v/>
      </c>
      <c r="Y2754" s="40">
        <f t="shared" si="1387"/>
        <v>0</v>
      </c>
      <c r="Z2754" s="40">
        <f t="shared" si="1388"/>
        <v>0</v>
      </c>
      <c r="AA2754" s="40">
        <f t="shared" si="1389"/>
        <v>0</v>
      </c>
      <c r="AB2754" s="40">
        <f t="shared" si="1390"/>
        <v>0</v>
      </c>
      <c r="AC2754" s="40">
        <f t="shared" si="1391"/>
        <v>0</v>
      </c>
      <c r="AD2754" s="39">
        <f t="shared" si="1392"/>
        <v>0</v>
      </c>
      <c r="AE2754" s="39">
        <f t="shared" si="1393"/>
        <v>0</v>
      </c>
      <c r="AF2754" t="str">
        <f t="shared" si="1394"/>
        <v/>
      </c>
      <c r="AG2754" t="str">
        <f t="shared" si="1395"/>
        <v/>
      </c>
      <c r="AH2754" t="str">
        <f t="shared" si="1396"/>
        <v/>
      </c>
      <c r="AJ2754" s="41" t="str">
        <f t="shared" si="1397"/>
        <v/>
      </c>
      <c r="AK2754" s="42" t="str">
        <f t="shared" si="1398"/>
        <v/>
      </c>
      <c r="AL2754" s="41" t="str">
        <f t="shared" si="1399"/>
        <v/>
      </c>
      <c r="AM2754" s="41" t="str">
        <f t="shared" si="1400"/>
        <v/>
      </c>
      <c r="AN2754" s="41" t="str">
        <f t="shared" si="1401"/>
        <v/>
      </c>
      <c r="AO2754" s="42" t="str">
        <f t="shared" si="1402"/>
        <v/>
      </c>
      <c r="AP2754" s="41" t="str">
        <f t="shared" si="1403"/>
        <v/>
      </c>
      <c r="AQ2754" s="41" t="str">
        <f t="shared" si="1404"/>
        <v/>
      </c>
      <c r="AR2754" s="41" t="str">
        <f>IF($AQ2754="","",COUNTIFS(L_ChaveCob,$AQ2754,L_Ausencia,"&gt;"&amp;$W2754)+COUNTIFS($AQ$4:$AQ2754,$AQ2754,$W$4:$W2754,$W2754))</f>
        <v/>
      </c>
      <c r="AS2754" s="42">
        <f t="shared" si="1405"/>
        <v>0</v>
      </c>
      <c r="AT2754" s="42">
        <f t="shared" si="1406"/>
        <v>0</v>
      </c>
      <c r="AU2754" s="42">
        <f t="shared" si="1407"/>
        <v>0</v>
      </c>
    </row>
    <row r="2755" spans="1:47" x14ac:dyDescent="0.2">
      <c r="A2755" s="35"/>
      <c r="B2755" s="36"/>
      <c r="C2755" s="36"/>
      <c r="D2755" s="36"/>
      <c r="E2755" s="37"/>
      <c r="F2755" s="37"/>
      <c r="G2755" s="36"/>
      <c r="H2755" s="36"/>
      <c r="I2755" s="36"/>
      <c r="J2755" s="36"/>
      <c r="K2755" s="37"/>
      <c r="L2755" s="37"/>
      <c r="M2755" s="37"/>
      <c r="N2755" s="38" t="str">
        <f t="shared" si="1376"/>
        <v/>
      </c>
      <c r="O2755" t="str">
        <f t="shared" si="1377"/>
        <v/>
      </c>
      <c r="P2755" t="str">
        <f t="shared" si="1378"/>
        <v/>
      </c>
      <c r="Q2755" t="str">
        <f t="shared" si="1379"/>
        <v/>
      </c>
      <c r="R2755" t="str">
        <f t="shared" si="1380"/>
        <v/>
      </c>
      <c r="S2755" t="str">
        <f t="shared" si="1381"/>
        <v/>
      </c>
      <c r="T2755" s="39" t="str">
        <f t="shared" si="1382"/>
        <v/>
      </c>
      <c r="U2755" s="40">
        <f t="shared" si="1383"/>
        <v>0</v>
      </c>
      <c r="V2755" s="40">
        <f t="shared" si="1384"/>
        <v>0</v>
      </c>
      <c r="W2755" s="40">
        <f t="shared" si="1385"/>
        <v>0</v>
      </c>
      <c r="X2755" t="str">
        <f t="shared" si="1386"/>
        <v/>
      </c>
      <c r="Y2755" s="40">
        <f t="shared" si="1387"/>
        <v>0</v>
      </c>
      <c r="Z2755" s="40">
        <f t="shared" si="1388"/>
        <v>0</v>
      </c>
      <c r="AA2755" s="40">
        <f t="shared" si="1389"/>
        <v>0</v>
      </c>
      <c r="AB2755" s="40">
        <f t="shared" si="1390"/>
        <v>0</v>
      </c>
      <c r="AC2755" s="40">
        <f t="shared" si="1391"/>
        <v>0</v>
      </c>
      <c r="AD2755" s="39">
        <f t="shared" si="1392"/>
        <v>0</v>
      </c>
      <c r="AE2755" s="39">
        <f t="shared" si="1393"/>
        <v>0</v>
      </c>
      <c r="AF2755" t="str">
        <f t="shared" si="1394"/>
        <v/>
      </c>
      <c r="AG2755" t="str">
        <f t="shared" si="1395"/>
        <v/>
      </c>
      <c r="AH2755" t="str">
        <f t="shared" si="1396"/>
        <v/>
      </c>
      <c r="AJ2755" s="41" t="str">
        <f t="shared" si="1397"/>
        <v/>
      </c>
      <c r="AK2755" s="42" t="str">
        <f t="shared" si="1398"/>
        <v/>
      </c>
      <c r="AL2755" s="41" t="str">
        <f t="shared" si="1399"/>
        <v/>
      </c>
      <c r="AM2755" s="41" t="str">
        <f t="shared" si="1400"/>
        <v/>
      </c>
      <c r="AN2755" s="41" t="str">
        <f t="shared" si="1401"/>
        <v/>
      </c>
      <c r="AO2755" s="42" t="str">
        <f t="shared" si="1402"/>
        <v/>
      </c>
      <c r="AP2755" s="41" t="str">
        <f t="shared" si="1403"/>
        <v/>
      </c>
      <c r="AQ2755" s="41" t="str">
        <f t="shared" si="1404"/>
        <v/>
      </c>
      <c r="AR2755" s="41" t="str">
        <f>IF($AQ2755="","",COUNTIFS(L_ChaveCob,$AQ2755,L_Ausencia,"&gt;"&amp;$W2755)+COUNTIFS($AQ$4:$AQ2755,$AQ2755,$W$4:$W2755,$W2755))</f>
        <v/>
      </c>
      <c r="AS2755" s="42">
        <f t="shared" si="1405"/>
        <v>0</v>
      </c>
      <c r="AT2755" s="42">
        <f t="shared" si="1406"/>
        <v>0</v>
      </c>
      <c r="AU2755" s="42">
        <f t="shared" si="1407"/>
        <v>0</v>
      </c>
    </row>
    <row r="2756" spans="1:47" x14ac:dyDescent="0.2">
      <c r="A2756" s="35"/>
      <c r="B2756" s="36"/>
      <c r="C2756" s="36"/>
      <c r="D2756" s="36"/>
      <c r="E2756" s="37"/>
      <c r="F2756" s="37"/>
      <c r="G2756" s="36"/>
      <c r="H2756" s="36"/>
      <c r="I2756" s="36"/>
      <c r="J2756" s="36"/>
      <c r="K2756" s="37"/>
      <c r="L2756" s="37"/>
      <c r="M2756" s="37"/>
      <c r="N2756" s="38" t="str">
        <f t="shared" si="1376"/>
        <v/>
      </c>
      <c r="O2756" t="str">
        <f t="shared" si="1377"/>
        <v/>
      </c>
      <c r="P2756" t="str">
        <f t="shared" si="1378"/>
        <v/>
      </c>
      <c r="Q2756" t="str">
        <f t="shared" si="1379"/>
        <v/>
      </c>
      <c r="R2756" t="str">
        <f t="shared" si="1380"/>
        <v/>
      </c>
      <c r="S2756" t="str">
        <f t="shared" si="1381"/>
        <v/>
      </c>
      <c r="T2756" s="39" t="str">
        <f t="shared" si="1382"/>
        <v/>
      </c>
      <c r="U2756" s="40">
        <f t="shared" si="1383"/>
        <v>0</v>
      </c>
      <c r="V2756" s="40">
        <f t="shared" si="1384"/>
        <v>0</v>
      </c>
      <c r="W2756" s="40">
        <f t="shared" si="1385"/>
        <v>0</v>
      </c>
      <c r="X2756" t="str">
        <f t="shared" si="1386"/>
        <v/>
      </c>
      <c r="Y2756" s="40">
        <f t="shared" si="1387"/>
        <v>0</v>
      </c>
      <c r="Z2756" s="40">
        <f t="shared" si="1388"/>
        <v>0</v>
      </c>
      <c r="AA2756" s="40">
        <f t="shared" si="1389"/>
        <v>0</v>
      </c>
      <c r="AB2756" s="40">
        <f t="shared" si="1390"/>
        <v>0</v>
      </c>
      <c r="AC2756" s="40">
        <f t="shared" si="1391"/>
        <v>0</v>
      </c>
      <c r="AD2756" s="39">
        <f t="shared" si="1392"/>
        <v>0</v>
      </c>
      <c r="AE2756" s="39">
        <f t="shared" si="1393"/>
        <v>0</v>
      </c>
      <c r="AF2756" t="str">
        <f t="shared" si="1394"/>
        <v/>
      </c>
      <c r="AG2756" t="str">
        <f t="shared" si="1395"/>
        <v/>
      </c>
      <c r="AH2756" t="str">
        <f t="shared" si="1396"/>
        <v/>
      </c>
      <c r="AJ2756" s="41" t="str">
        <f t="shared" si="1397"/>
        <v/>
      </c>
      <c r="AK2756" s="42" t="str">
        <f t="shared" si="1398"/>
        <v/>
      </c>
      <c r="AL2756" s="41" t="str">
        <f t="shared" si="1399"/>
        <v/>
      </c>
      <c r="AM2756" s="41" t="str">
        <f t="shared" si="1400"/>
        <v/>
      </c>
      <c r="AN2756" s="41" t="str">
        <f t="shared" si="1401"/>
        <v/>
      </c>
      <c r="AO2756" s="42" t="str">
        <f t="shared" si="1402"/>
        <v/>
      </c>
      <c r="AP2756" s="41" t="str">
        <f t="shared" si="1403"/>
        <v/>
      </c>
      <c r="AQ2756" s="41" t="str">
        <f t="shared" si="1404"/>
        <v/>
      </c>
      <c r="AR2756" s="41" t="str">
        <f>IF($AQ2756="","",COUNTIFS(L_ChaveCob,$AQ2756,L_Ausencia,"&gt;"&amp;$W2756)+COUNTIFS($AQ$4:$AQ2756,$AQ2756,$W$4:$W2756,$W2756))</f>
        <v/>
      </c>
      <c r="AS2756" s="42">
        <f t="shared" si="1405"/>
        <v>0</v>
      </c>
      <c r="AT2756" s="42">
        <f t="shared" si="1406"/>
        <v>0</v>
      </c>
      <c r="AU2756" s="42">
        <f t="shared" si="1407"/>
        <v>0</v>
      </c>
    </row>
    <row r="2757" spans="1:47" x14ac:dyDescent="0.2">
      <c r="A2757" s="35"/>
      <c r="B2757" s="36"/>
      <c r="C2757" s="36"/>
      <c r="D2757" s="36"/>
      <c r="E2757" s="37"/>
      <c r="F2757" s="37"/>
      <c r="G2757" s="36"/>
      <c r="H2757" s="36"/>
      <c r="I2757" s="36"/>
      <c r="J2757" s="36"/>
      <c r="K2757" s="37"/>
      <c r="L2757" s="37"/>
      <c r="M2757" s="37"/>
      <c r="N2757" s="38" t="str">
        <f t="shared" si="1376"/>
        <v/>
      </c>
      <c r="O2757" t="str">
        <f t="shared" si="1377"/>
        <v/>
      </c>
      <c r="P2757" t="str">
        <f t="shared" si="1378"/>
        <v/>
      </c>
      <c r="Q2757" t="str">
        <f t="shared" si="1379"/>
        <v/>
      </c>
      <c r="R2757" t="str">
        <f t="shared" si="1380"/>
        <v/>
      </c>
      <c r="S2757" t="str">
        <f t="shared" si="1381"/>
        <v/>
      </c>
      <c r="T2757" s="39" t="str">
        <f t="shared" si="1382"/>
        <v/>
      </c>
      <c r="U2757" s="40">
        <f t="shared" si="1383"/>
        <v>0</v>
      </c>
      <c r="V2757" s="40">
        <f t="shared" si="1384"/>
        <v>0</v>
      </c>
      <c r="W2757" s="40">
        <f t="shared" si="1385"/>
        <v>0</v>
      </c>
      <c r="X2757" t="str">
        <f t="shared" si="1386"/>
        <v/>
      </c>
      <c r="Y2757" s="40">
        <f t="shared" si="1387"/>
        <v>0</v>
      </c>
      <c r="Z2757" s="40">
        <f t="shared" si="1388"/>
        <v>0</v>
      </c>
      <c r="AA2757" s="40">
        <f t="shared" si="1389"/>
        <v>0</v>
      </c>
      <c r="AB2757" s="40">
        <f t="shared" si="1390"/>
        <v>0</v>
      </c>
      <c r="AC2757" s="40">
        <f t="shared" si="1391"/>
        <v>0</v>
      </c>
      <c r="AD2757" s="39">
        <f t="shared" si="1392"/>
        <v>0</v>
      </c>
      <c r="AE2757" s="39">
        <f t="shared" si="1393"/>
        <v>0</v>
      </c>
      <c r="AF2757" t="str">
        <f t="shared" si="1394"/>
        <v/>
      </c>
      <c r="AG2757" t="str">
        <f t="shared" si="1395"/>
        <v/>
      </c>
      <c r="AH2757" t="str">
        <f t="shared" si="1396"/>
        <v/>
      </c>
      <c r="AJ2757" s="41" t="str">
        <f t="shared" si="1397"/>
        <v/>
      </c>
      <c r="AK2757" s="42" t="str">
        <f t="shared" si="1398"/>
        <v/>
      </c>
      <c r="AL2757" s="41" t="str">
        <f t="shared" si="1399"/>
        <v/>
      </c>
      <c r="AM2757" s="41" t="str">
        <f t="shared" si="1400"/>
        <v/>
      </c>
      <c r="AN2757" s="41" t="str">
        <f t="shared" si="1401"/>
        <v/>
      </c>
      <c r="AO2757" s="42" t="str">
        <f t="shared" si="1402"/>
        <v/>
      </c>
      <c r="AP2757" s="41" t="str">
        <f t="shared" si="1403"/>
        <v/>
      </c>
      <c r="AQ2757" s="41" t="str">
        <f t="shared" si="1404"/>
        <v/>
      </c>
      <c r="AR2757" s="41" t="str">
        <f>IF($AQ2757="","",COUNTIFS(L_ChaveCob,$AQ2757,L_Ausencia,"&gt;"&amp;$W2757)+COUNTIFS($AQ$4:$AQ2757,$AQ2757,$W$4:$W2757,$W2757))</f>
        <v/>
      </c>
      <c r="AS2757" s="42">
        <f t="shared" si="1405"/>
        <v>0</v>
      </c>
      <c r="AT2757" s="42">
        <f t="shared" si="1406"/>
        <v>0</v>
      </c>
      <c r="AU2757" s="42">
        <f t="shared" si="1407"/>
        <v>0</v>
      </c>
    </row>
    <row r="2758" spans="1:47" x14ac:dyDescent="0.2">
      <c r="A2758" s="35"/>
      <c r="B2758" s="36"/>
      <c r="C2758" s="36"/>
      <c r="D2758" s="36"/>
      <c r="E2758" s="37"/>
      <c r="F2758" s="37"/>
      <c r="G2758" s="36"/>
      <c r="H2758" s="36"/>
      <c r="I2758" s="36"/>
      <c r="J2758" s="36"/>
      <c r="K2758" s="37"/>
      <c r="L2758" s="37"/>
      <c r="M2758" s="37"/>
      <c r="N2758" s="38" t="str">
        <f t="shared" si="1376"/>
        <v/>
      </c>
      <c r="O2758" t="str">
        <f t="shared" si="1377"/>
        <v/>
      </c>
      <c r="P2758" t="str">
        <f t="shared" si="1378"/>
        <v/>
      </c>
      <c r="Q2758" t="str">
        <f t="shared" si="1379"/>
        <v/>
      </c>
      <c r="R2758" t="str">
        <f t="shared" si="1380"/>
        <v/>
      </c>
      <c r="S2758" t="str">
        <f t="shared" si="1381"/>
        <v/>
      </c>
      <c r="T2758" s="39" t="str">
        <f t="shared" si="1382"/>
        <v/>
      </c>
      <c r="U2758" s="40">
        <f t="shared" si="1383"/>
        <v>0</v>
      </c>
      <c r="V2758" s="40">
        <f t="shared" si="1384"/>
        <v>0</v>
      </c>
      <c r="W2758" s="40">
        <f t="shared" si="1385"/>
        <v>0</v>
      </c>
      <c r="X2758" t="str">
        <f t="shared" si="1386"/>
        <v/>
      </c>
      <c r="Y2758" s="40">
        <f t="shared" si="1387"/>
        <v>0</v>
      </c>
      <c r="Z2758" s="40">
        <f t="shared" si="1388"/>
        <v>0</v>
      </c>
      <c r="AA2758" s="40">
        <f t="shared" si="1389"/>
        <v>0</v>
      </c>
      <c r="AB2758" s="40">
        <f t="shared" si="1390"/>
        <v>0</v>
      </c>
      <c r="AC2758" s="40">
        <f t="shared" si="1391"/>
        <v>0</v>
      </c>
      <c r="AD2758" s="39">
        <f t="shared" si="1392"/>
        <v>0</v>
      </c>
      <c r="AE2758" s="39">
        <f t="shared" si="1393"/>
        <v>0</v>
      </c>
      <c r="AF2758" t="str">
        <f t="shared" si="1394"/>
        <v/>
      </c>
      <c r="AG2758" t="str">
        <f t="shared" si="1395"/>
        <v/>
      </c>
      <c r="AH2758" t="str">
        <f t="shared" si="1396"/>
        <v/>
      </c>
      <c r="AJ2758" s="41" t="str">
        <f t="shared" si="1397"/>
        <v/>
      </c>
      <c r="AK2758" s="42" t="str">
        <f t="shared" si="1398"/>
        <v/>
      </c>
      <c r="AL2758" s="41" t="str">
        <f t="shared" si="1399"/>
        <v/>
      </c>
      <c r="AM2758" s="41" t="str">
        <f t="shared" si="1400"/>
        <v/>
      </c>
      <c r="AN2758" s="41" t="str">
        <f t="shared" si="1401"/>
        <v/>
      </c>
      <c r="AO2758" s="42" t="str">
        <f t="shared" si="1402"/>
        <v/>
      </c>
      <c r="AP2758" s="41" t="str">
        <f t="shared" si="1403"/>
        <v/>
      </c>
      <c r="AQ2758" s="41" t="str">
        <f t="shared" si="1404"/>
        <v/>
      </c>
      <c r="AR2758" s="41" t="str">
        <f>IF($AQ2758="","",COUNTIFS(L_ChaveCob,$AQ2758,L_Ausencia,"&gt;"&amp;$W2758)+COUNTIFS($AQ$4:$AQ2758,$AQ2758,$W$4:$W2758,$W2758))</f>
        <v/>
      </c>
      <c r="AS2758" s="42">
        <f t="shared" si="1405"/>
        <v>0</v>
      </c>
      <c r="AT2758" s="42">
        <f t="shared" si="1406"/>
        <v>0</v>
      </c>
      <c r="AU2758" s="42">
        <f t="shared" si="1407"/>
        <v>0</v>
      </c>
    </row>
    <row r="2759" spans="1:47" x14ac:dyDescent="0.2">
      <c r="A2759" s="35"/>
      <c r="B2759" s="36"/>
      <c r="C2759" s="36"/>
      <c r="D2759" s="36"/>
      <c r="E2759" s="37"/>
      <c r="F2759" s="37"/>
      <c r="G2759" s="36"/>
      <c r="H2759" s="36"/>
      <c r="I2759" s="36"/>
      <c r="J2759" s="36"/>
      <c r="K2759" s="37"/>
      <c r="L2759" s="37"/>
      <c r="M2759" s="37"/>
      <c r="N2759" s="38" t="str">
        <f t="shared" si="1376"/>
        <v/>
      </c>
      <c r="O2759" t="str">
        <f t="shared" si="1377"/>
        <v/>
      </c>
      <c r="P2759" t="str">
        <f t="shared" si="1378"/>
        <v/>
      </c>
      <c r="Q2759" t="str">
        <f t="shared" si="1379"/>
        <v/>
      </c>
      <c r="R2759" t="str">
        <f t="shared" si="1380"/>
        <v/>
      </c>
      <c r="S2759" t="str">
        <f t="shared" si="1381"/>
        <v/>
      </c>
      <c r="T2759" s="39" t="str">
        <f t="shared" si="1382"/>
        <v/>
      </c>
      <c r="U2759" s="40">
        <f t="shared" si="1383"/>
        <v>0</v>
      </c>
      <c r="V2759" s="40">
        <f t="shared" si="1384"/>
        <v>0</v>
      </c>
      <c r="W2759" s="40">
        <f t="shared" si="1385"/>
        <v>0</v>
      </c>
      <c r="X2759" t="str">
        <f t="shared" si="1386"/>
        <v/>
      </c>
      <c r="Y2759" s="40">
        <f t="shared" si="1387"/>
        <v>0</v>
      </c>
      <c r="Z2759" s="40">
        <f t="shared" si="1388"/>
        <v>0</v>
      </c>
      <c r="AA2759" s="40">
        <f t="shared" si="1389"/>
        <v>0</v>
      </c>
      <c r="AB2759" s="40">
        <f t="shared" si="1390"/>
        <v>0</v>
      </c>
      <c r="AC2759" s="40">
        <f t="shared" si="1391"/>
        <v>0</v>
      </c>
      <c r="AD2759" s="39">
        <f t="shared" si="1392"/>
        <v>0</v>
      </c>
      <c r="AE2759" s="39">
        <f t="shared" si="1393"/>
        <v>0</v>
      </c>
      <c r="AF2759" t="str">
        <f t="shared" si="1394"/>
        <v/>
      </c>
      <c r="AG2759" t="str">
        <f t="shared" si="1395"/>
        <v/>
      </c>
      <c r="AH2759" t="str">
        <f t="shared" si="1396"/>
        <v/>
      </c>
      <c r="AJ2759" s="41" t="str">
        <f t="shared" si="1397"/>
        <v/>
      </c>
      <c r="AK2759" s="42" t="str">
        <f t="shared" si="1398"/>
        <v/>
      </c>
      <c r="AL2759" s="41" t="str">
        <f t="shared" si="1399"/>
        <v/>
      </c>
      <c r="AM2759" s="41" t="str">
        <f t="shared" si="1400"/>
        <v/>
      </c>
      <c r="AN2759" s="41" t="str">
        <f t="shared" si="1401"/>
        <v/>
      </c>
      <c r="AO2759" s="42" t="str">
        <f t="shared" si="1402"/>
        <v/>
      </c>
      <c r="AP2759" s="41" t="str">
        <f t="shared" si="1403"/>
        <v/>
      </c>
      <c r="AQ2759" s="41" t="str">
        <f t="shared" si="1404"/>
        <v/>
      </c>
      <c r="AR2759" s="41" t="str">
        <f>IF($AQ2759="","",COUNTIFS(L_ChaveCob,$AQ2759,L_Ausencia,"&gt;"&amp;$W2759)+COUNTIFS($AQ$4:$AQ2759,$AQ2759,$W$4:$W2759,$W2759))</f>
        <v/>
      </c>
      <c r="AS2759" s="42">
        <f t="shared" si="1405"/>
        <v>0</v>
      </c>
      <c r="AT2759" s="42">
        <f t="shared" si="1406"/>
        <v>0</v>
      </c>
      <c r="AU2759" s="42">
        <f t="shared" si="1407"/>
        <v>0</v>
      </c>
    </row>
    <row r="2760" spans="1:47" x14ac:dyDescent="0.2">
      <c r="A2760" s="35"/>
      <c r="B2760" s="36"/>
      <c r="C2760" s="36"/>
      <c r="D2760" s="36"/>
      <c r="E2760" s="37"/>
      <c r="F2760" s="37"/>
      <c r="G2760" s="36"/>
      <c r="H2760" s="36"/>
      <c r="I2760" s="36"/>
      <c r="J2760" s="36"/>
      <c r="K2760" s="37"/>
      <c r="L2760" s="37"/>
      <c r="M2760" s="37"/>
      <c r="N2760" s="38" t="str">
        <f t="shared" si="1376"/>
        <v/>
      </c>
      <c r="O2760" t="str">
        <f t="shared" si="1377"/>
        <v/>
      </c>
      <c r="P2760" t="str">
        <f t="shared" si="1378"/>
        <v/>
      </c>
      <c r="Q2760" t="str">
        <f t="shared" si="1379"/>
        <v/>
      </c>
      <c r="R2760" t="str">
        <f t="shared" si="1380"/>
        <v/>
      </c>
      <c r="S2760" t="str">
        <f t="shared" si="1381"/>
        <v/>
      </c>
      <c r="T2760" s="39" t="str">
        <f t="shared" si="1382"/>
        <v/>
      </c>
      <c r="U2760" s="40">
        <f t="shared" si="1383"/>
        <v>0</v>
      </c>
      <c r="V2760" s="40">
        <f t="shared" si="1384"/>
        <v>0</v>
      </c>
      <c r="W2760" s="40">
        <f t="shared" si="1385"/>
        <v>0</v>
      </c>
      <c r="X2760" t="str">
        <f t="shared" si="1386"/>
        <v/>
      </c>
      <c r="Y2760" s="40">
        <f t="shared" si="1387"/>
        <v>0</v>
      </c>
      <c r="Z2760" s="40">
        <f t="shared" si="1388"/>
        <v>0</v>
      </c>
      <c r="AA2760" s="40">
        <f t="shared" si="1389"/>
        <v>0</v>
      </c>
      <c r="AB2760" s="40">
        <f t="shared" si="1390"/>
        <v>0</v>
      </c>
      <c r="AC2760" s="40">
        <f t="shared" si="1391"/>
        <v>0</v>
      </c>
      <c r="AD2760" s="39">
        <f t="shared" si="1392"/>
        <v>0</v>
      </c>
      <c r="AE2760" s="39">
        <f t="shared" si="1393"/>
        <v>0</v>
      </c>
      <c r="AF2760" t="str">
        <f t="shared" si="1394"/>
        <v/>
      </c>
      <c r="AG2760" t="str">
        <f t="shared" si="1395"/>
        <v/>
      </c>
      <c r="AH2760" t="str">
        <f t="shared" si="1396"/>
        <v/>
      </c>
      <c r="AJ2760" s="41" t="str">
        <f t="shared" si="1397"/>
        <v/>
      </c>
      <c r="AK2760" s="42" t="str">
        <f t="shared" si="1398"/>
        <v/>
      </c>
      <c r="AL2760" s="41" t="str">
        <f t="shared" si="1399"/>
        <v/>
      </c>
      <c r="AM2760" s="41" t="str">
        <f t="shared" si="1400"/>
        <v/>
      </c>
      <c r="AN2760" s="41" t="str">
        <f t="shared" si="1401"/>
        <v/>
      </c>
      <c r="AO2760" s="42" t="str">
        <f t="shared" si="1402"/>
        <v/>
      </c>
      <c r="AP2760" s="41" t="str">
        <f t="shared" si="1403"/>
        <v/>
      </c>
      <c r="AQ2760" s="41" t="str">
        <f t="shared" si="1404"/>
        <v/>
      </c>
      <c r="AR2760" s="41" t="str">
        <f>IF($AQ2760="","",COUNTIFS(L_ChaveCob,$AQ2760,L_Ausencia,"&gt;"&amp;$W2760)+COUNTIFS($AQ$4:$AQ2760,$AQ2760,$W$4:$W2760,$W2760))</f>
        <v/>
      </c>
      <c r="AS2760" s="42">
        <f t="shared" si="1405"/>
        <v>0</v>
      </c>
      <c r="AT2760" s="42">
        <f t="shared" si="1406"/>
        <v>0</v>
      </c>
      <c r="AU2760" s="42">
        <f t="shared" si="1407"/>
        <v>0</v>
      </c>
    </row>
    <row r="2761" spans="1:47" x14ac:dyDescent="0.2">
      <c r="A2761" s="35"/>
      <c r="B2761" s="36"/>
      <c r="C2761" s="36"/>
      <c r="D2761" s="36"/>
      <c r="E2761" s="37"/>
      <c r="F2761" s="37"/>
      <c r="G2761" s="36"/>
      <c r="H2761" s="36"/>
      <c r="I2761" s="36"/>
      <c r="J2761" s="36"/>
      <c r="K2761" s="37"/>
      <c r="L2761" s="37"/>
      <c r="M2761" s="37"/>
      <c r="N2761" s="38" t="str">
        <f t="shared" si="1376"/>
        <v/>
      </c>
      <c r="O2761" t="str">
        <f t="shared" si="1377"/>
        <v/>
      </c>
      <c r="P2761" t="str">
        <f t="shared" si="1378"/>
        <v/>
      </c>
      <c r="Q2761" t="str">
        <f t="shared" si="1379"/>
        <v/>
      </c>
      <c r="R2761" t="str">
        <f t="shared" si="1380"/>
        <v/>
      </c>
      <c r="S2761" t="str">
        <f t="shared" si="1381"/>
        <v/>
      </c>
      <c r="T2761" s="39" t="str">
        <f t="shared" si="1382"/>
        <v/>
      </c>
      <c r="U2761" s="40">
        <f t="shared" si="1383"/>
        <v>0</v>
      </c>
      <c r="V2761" s="40">
        <f t="shared" si="1384"/>
        <v>0</v>
      </c>
      <c r="W2761" s="40">
        <f t="shared" si="1385"/>
        <v>0</v>
      </c>
      <c r="X2761" t="str">
        <f t="shared" si="1386"/>
        <v/>
      </c>
      <c r="Y2761" s="40">
        <f t="shared" si="1387"/>
        <v>0</v>
      </c>
      <c r="Z2761" s="40">
        <f t="shared" si="1388"/>
        <v>0</v>
      </c>
      <c r="AA2761" s="40">
        <f t="shared" si="1389"/>
        <v>0</v>
      </c>
      <c r="AB2761" s="40">
        <f t="shared" si="1390"/>
        <v>0</v>
      </c>
      <c r="AC2761" s="40">
        <f t="shared" si="1391"/>
        <v>0</v>
      </c>
      <c r="AD2761" s="39">
        <f t="shared" si="1392"/>
        <v>0</v>
      </c>
      <c r="AE2761" s="39">
        <f t="shared" si="1393"/>
        <v>0</v>
      </c>
      <c r="AF2761" t="str">
        <f t="shared" si="1394"/>
        <v/>
      </c>
      <c r="AG2761" t="str">
        <f t="shared" si="1395"/>
        <v/>
      </c>
      <c r="AH2761" t="str">
        <f t="shared" si="1396"/>
        <v/>
      </c>
      <c r="AJ2761" s="41" t="str">
        <f t="shared" si="1397"/>
        <v/>
      </c>
      <c r="AK2761" s="42" t="str">
        <f t="shared" si="1398"/>
        <v/>
      </c>
      <c r="AL2761" s="41" t="str">
        <f t="shared" si="1399"/>
        <v/>
      </c>
      <c r="AM2761" s="41" t="str">
        <f t="shared" si="1400"/>
        <v/>
      </c>
      <c r="AN2761" s="41" t="str">
        <f t="shared" si="1401"/>
        <v/>
      </c>
      <c r="AO2761" s="42" t="str">
        <f t="shared" si="1402"/>
        <v/>
      </c>
      <c r="AP2761" s="41" t="str">
        <f t="shared" si="1403"/>
        <v/>
      </c>
      <c r="AQ2761" s="41" t="str">
        <f t="shared" si="1404"/>
        <v/>
      </c>
      <c r="AR2761" s="41" t="str">
        <f>IF($AQ2761="","",COUNTIFS(L_ChaveCob,$AQ2761,L_Ausencia,"&gt;"&amp;$W2761)+COUNTIFS($AQ$4:$AQ2761,$AQ2761,$W$4:$W2761,$W2761))</f>
        <v/>
      </c>
      <c r="AS2761" s="42">
        <f t="shared" si="1405"/>
        <v>0</v>
      </c>
      <c r="AT2761" s="42">
        <f t="shared" si="1406"/>
        <v>0</v>
      </c>
      <c r="AU2761" s="42">
        <f t="shared" si="1407"/>
        <v>0</v>
      </c>
    </row>
    <row r="2762" spans="1:47" x14ac:dyDescent="0.2">
      <c r="A2762" s="35"/>
      <c r="B2762" s="36"/>
      <c r="C2762" s="36"/>
      <c r="D2762" s="36"/>
      <c r="E2762" s="37"/>
      <c r="F2762" s="37"/>
      <c r="G2762" s="36"/>
      <c r="H2762" s="36"/>
      <c r="I2762" s="36"/>
      <c r="J2762" s="36"/>
      <c r="K2762" s="37"/>
      <c r="L2762" s="37"/>
      <c r="M2762" s="37"/>
      <c r="N2762" s="38" t="str">
        <f t="shared" si="1376"/>
        <v/>
      </c>
      <c r="O2762" t="str">
        <f t="shared" si="1377"/>
        <v/>
      </c>
      <c r="P2762" t="str">
        <f t="shared" si="1378"/>
        <v/>
      </c>
      <c r="Q2762" t="str">
        <f t="shared" si="1379"/>
        <v/>
      </c>
      <c r="R2762" t="str">
        <f t="shared" si="1380"/>
        <v/>
      </c>
      <c r="S2762" t="str">
        <f t="shared" si="1381"/>
        <v/>
      </c>
      <c r="T2762" s="39" t="str">
        <f t="shared" si="1382"/>
        <v/>
      </c>
      <c r="U2762" s="40">
        <f t="shared" si="1383"/>
        <v>0</v>
      </c>
      <c r="V2762" s="40">
        <f t="shared" si="1384"/>
        <v>0</v>
      </c>
      <c r="W2762" s="40">
        <f t="shared" si="1385"/>
        <v>0</v>
      </c>
      <c r="X2762" t="str">
        <f t="shared" si="1386"/>
        <v/>
      </c>
      <c r="Y2762" s="40">
        <f t="shared" si="1387"/>
        <v>0</v>
      </c>
      <c r="Z2762" s="40">
        <f t="shared" si="1388"/>
        <v>0</v>
      </c>
      <c r="AA2762" s="40">
        <f t="shared" si="1389"/>
        <v>0</v>
      </c>
      <c r="AB2762" s="40">
        <f t="shared" si="1390"/>
        <v>0</v>
      </c>
      <c r="AC2762" s="40">
        <f t="shared" si="1391"/>
        <v>0</v>
      </c>
      <c r="AD2762" s="39">
        <f t="shared" si="1392"/>
        <v>0</v>
      </c>
      <c r="AE2762" s="39">
        <f t="shared" si="1393"/>
        <v>0</v>
      </c>
      <c r="AF2762" t="str">
        <f t="shared" si="1394"/>
        <v/>
      </c>
      <c r="AG2762" t="str">
        <f t="shared" si="1395"/>
        <v/>
      </c>
      <c r="AH2762" t="str">
        <f t="shared" si="1396"/>
        <v/>
      </c>
      <c r="AJ2762" s="41" t="str">
        <f t="shared" si="1397"/>
        <v/>
      </c>
      <c r="AK2762" s="42" t="str">
        <f t="shared" si="1398"/>
        <v/>
      </c>
      <c r="AL2762" s="41" t="str">
        <f t="shared" si="1399"/>
        <v/>
      </c>
      <c r="AM2762" s="41" t="str">
        <f t="shared" si="1400"/>
        <v/>
      </c>
      <c r="AN2762" s="41" t="str">
        <f t="shared" si="1401"/>
        <v/>
      </c>
      <c r="AO2762" s="42" t="str">
        <f t="shared" si="1402"/>
        <v/>
      </c>
      <c r="AP2762" s="41" t="str">
        <f t="shared" si="1403"/>
        <v/>
      </c>
      <c r="AQ2762" s="41" t="str">
        <f t="shared" si="1404"/>
        <v/>
      </c>
      <c r="AR2762" s="41" t="str">
        <f>IF($AQ2762="","",COUNTIFS(L_ChaveCob,$AQ2762,L_Ausencia,"&gt;"&amp;$W2762)+COUNTIFS($AQ$4:$AQ2762,$AQ2762,$W$4:$W2762,$W2762))</f>
        <v/>
      </c>
      <c r="AS2762" s="42">
        <f t="shared" si="1405"/>
        <v>0</v>
      </c>
      <c r="AT2762" s="42">
        <f t="shared" si="1406"/>
        <v>0</v>
      </c>
      <c r="AU2762" s="42">
        <f t="shared" si="1407"/>
        <v>0</v>
      </c>
    </row>
    <row r="2763" spans="1:47" x14ac:dyDescent="0.2">
      <c r="A2763" s="35"/>
      <c r="B2763" s="36"/>
      <c r="C2763" s="36"/>
      <c r="D2763" s="36"/>
      <c r="E2763" s="37"/>
      <c r="F2763" s="37"/>
      <c r="G2763" s="36"/>
      <c r="H2763" s="36"/>
      <c r="I2763" s="36"/>
      <c r="J2763" s="36"/>
      <c r="K2763" s="37"/>
      <c r="L2763" s="37"/>
      <c r="M2763" s="37"/>
      <c r="N2763" s="38" t="str">
        <f t="shared" si="1376"/>
        <v/>
      </c>
      <c r="O2763" t="str">
        <f t="shared" si="1377"/>
        <v/>
      </c>
      <c r="P2763" t="str">
        <f t="shared" si="1378"/>
        <v/>
      </c>
      <c r="Q2763" t="str">
        <f t="shared" si="1379"/>
        <v/>
      </c>
      <c r="R2763" t="str">
        <f t="shared" si="1380"/>
        <v/>
      </c>
      <c r="S2763" t="str">
        <f t="shared" si="1381"/>
        <v/>
      </c>
      <c r="T2763" s="39" t="str">
        <f t="shared" si="1382"/>
        <v/>
      </c>
      <c r="U2763" s="40">
        <f t="shared" si="1383"/>
        <v>0</v>
      </c>
      <c r="V2763" s="40">
        <f t="shared" si="1384"/>
        <v>0</v>
      </c>
      <c r="W2763" s="40">
        <f t="shared" si="1385"/>
        <v>0</v>
      </c>
      <c r="X2763" t="str">
        <f t="shared" si="1386"/>
        <v/>
      </c>
      <c r="Y2763" s="40">
        <f t="shared" si="1387"/>
        <v>0</v>
      </c>
      <c r="Z2763" s="40">
        <f t="shared" si="1388"/>
        <v>0</v>
      </c>
      <c r="AA2763" s="40">
        <f t="shared" si="1389"/>
        <v>0</v>
      </c>
      <c r="AB2763" s="40">
        <f t="shared" si="1390"/>
        <v>0</v>
      </c>
      <c r="AC2763" s="40">
        <f t="shared" si="1391"/>
        <v>0</v>
      </c>
      <c r="AD2763" s="39">
        <f t="shared" si="1392"/>
        <v>0</v>
      </c>
      <c r="AE2763" s="39">
        <f t="shared" si="1393"/>
        <v>0</v>
      </c>
      <c r="AF2763" t="str">
        <f t="shared" si="1394"/>
        <v/>
      </c>
      <c r="AG2763" t="str">
        <f t="shared" si="1395"/>
        <v/>
      </c>
      <c r="AH2763" t="str">
        <f t="shared" si="1396"/>
        <v/>
      </c>
      <c r="AJ2763" s="41" t="str">
        <f t="shared" si="1397"/>
        <v/>
      </c>
      <c r="AK2763" s="42" t="str">
        <f t="shared" si="1398"/>
        <v/>
      </c>
      <c r="AL2763" s="41" t="str">
        <f t="shared" si="1399"/>
        <v/>
      </c>
      <c r="AM2763" s="41" t="str">
        <f t="shared" si="1400"/>
        <v/>
      </c>
      <c r="AN2763" s="41" t="str">
        <f t="shared" si="1401"/>
        <v/>
      </c>
      <c r="AO2763" s="42" t="str">
        <f t="shared" si="1402"/>
        <v/>
      </c>
      <c r="AP2763" s="41" t="str">
        <f t="shared" si="1403"/>
        <v/>
      </c>
      <c r="AQ2763" s="41" t="str">
        <f t="shared" si="1404"/>
        <v/>
      </c>
      <c r="AR2763" s="41" t="str">
        <f>IF($AQ2763="","",COUNTIFS(L_ChaveCob,$AQ2763,L_Ausencia,"&gt;"&amp;$W2763)+COUNTIFS($AQ$4:$AQ2763,$AQ2763,$W$4:$W2763,$W2763))</f>
        <v/>
      </c>
      <c r="AS2763" s="42">
        <f t="shared" si="1405"/>
        <v>0</v>
      </c>
      <c r="AT2763" s="42">
        <f t="shared" si="1406"/>
        <v>0</v>
      </c>
      <c r="AU2763" s="42">
        <f t="shared" si="1407"/>
        <v>0</v>
      </c>
    </row>
    <row r="2764" spans="1:47" x14ac:dyDescent="0.2">
      <c r="A2764" s="35"/>
      <c r="B2764" s="36"/>
      <c r="C2764" s="36"/>
      <c r="D2764" s="36"/>
      <c r="E2764" s="37"/>
      <c r="F2764" s="37"/>
      <c r="G2764" s="36"/>
      <c r="H2764" s="36"/>
      <c r="I2764" s="36"/>
      <c r="J2764" s="36"/>
      <c r="K2764" s="37"/>
      <c r="L2764" s="37"/>
      <c r="M2764" s="37"/>
      <c r="N2764" s="38" t="str">
        <f t="shared" si="1376"/>
        <v/>
      </c>
      <c r="O2764" t="str">
        <f t="shared" si="1377"/>
        <v/>
      </c>
      <c r="P2764" t="str">
        <f t="shared" si="1378"/>
        <v/>
      </c>
      <c r="Q2764" t="str">
        <f t="shared" si="1379"/>
        <v/>
      </c>
      <c r="R2764" t="str">
        <f t="shared" si="1380"/>
        <v/>
      </c>
      <c r="S2764" t="str">
        <f t="shared" si="1381"/>
        <v/>
      </c>
      <c r="T2764" s="39" t="str">
        <f t="shared" si="1382"/>
        <v/>
      </c>
      <c r="U2764" s="40">
        <f t="shared" si="1383"/>
        <v>0</v>
      </c>
      <c r="V2764" s="40">
        <f t="shared" si="1384"/>
        <v>0</v>
      </c>
      <c r="W2764" s="40">
        <f t="shared" si="1385"/>
        <v>0</v>
      </c>
      <c r="X2764" t="str">
        <f t="shared" si="1386"/>
        <v/>
      </c>
      <c r="Y2764" s="40">
        <f t="shared" si="1387"/>
        <v>0</v>
      </c>
      <c r="Z2764" s="40">
        <f t="shared" si="1388"/>
        <v>0</v>
      </c>
      <c r="AA2764" s="40">
        <f t="shared" si="1389"/>
        <v>0</v>
      </c>
      <c r="AB2764" s="40">
        <f t="shared" si="1390"/>
        <v>0</v>
      </c>
      <c r="AC2764" s="40">
        <f t="shared" si="1391"/>
        <v>0</v>
      </c>
      <c r="AD2764" s="39">
        <f t="shared" si="1392"/>
        <v>0</v>
      </c>
      <c r="AE2764" s="39">
        <f t="shared" si="1393"/>
        <v>0</v>
      </c>
      <c r="AF2764" t="str">
        <f t="shared" si="1394"/>
        <v/>
      </c>
      <c r="AG2764" t="str">
        <f t="shared" si="1395"/>
        <v/>
      </c>
      <c r="AH2764" t="str">
        <f t="shared" si="1396"/>
        <v/>
      </c>
      <c r="AJ2764" s="41" t="str">
        <f t="shared" si="1397"/>
        <v/>
      </c>
      <c r="AK2764" s="42" t="str">
        <f t="shared" si="1398"/>
        <v/>
      </c>
      <c r="AL2764" s="41" t="str">
        <f t="shared" si="1399"/>
        <v/>
      </c>
      <c r="AM2764" s="41" t="str">
        <f t="shared" si="1400"/>
        <v/>
      </c>
      <c r="AN2764" s="41" t="str">
        <f t="shared" si="1401"/>
        <v/>
      </c>
      <c r="AO2764" s="42" t="str">
        <f t="shared" si="1402"/>
        <v/>
      </c>
      <c r="AP2764" s="41" t="str">
        <f t="shared" si="1403"/>
        <v/>
      </c>
      <c r="AQ2764" s="41" t="str">
        <f t="shared" si="1404"/>
        <v/>
      </c>
      <c r="AR2764" s="41" t="str">
        <f>IF($AQ2764="","",COUNTIFS(L_ChaveCob,$AQ2764,L_Ausencia,"&gt;"&amp;$W2764)+COUNTIFS($AQ$4:$AQ2764,$AQ2764,$W$4:$W2764,$W2764))</f>
        <v/>
      </c>
      <c r="AS2764" s="42">
        <f t="shared" si="1405"/>
        <v>0</v>
      </c>
      <c r="AT2764" s="42">
        <f t="shared" si="1406"/>
        <v>0</v>
      </c>
      <c r="AU2764" s="42">
        <f t="shared" si="1407"/>
        <v>0</v>
      </c>
    </row>
    <row r="2765" spans="1:47" x14ac:dyDescent="0.2">
      <c r="A2765" s="35"/>
      <c r="B2765" s="36"/>
      <c r="C2765" s="36"/>
      <c r="D2765" s="36"/>
      <c r="E2765" s="37"/>
      <c r="F2765" s="37"/>
      <c r="G2765" s="36"/>
      <c r="H2765" s="36"/>
      <c r="I2765" s="36"/>
      <c r="J2765" s="36"/>
      <c r="K2765" s="37"/>
      <c r="L2765" s="37"/>
      <c r="M2765" s="37"/>
      <c r="N2765" s="38" t="str">
        <f t="shared" si="1376"/>
        <v/>
      </c>
      <c r="O2765" t="str">
        <f t="shared" si="1377"/>
        <v/>
      </c>
      <c r="P2765" t="str">
        <f t="shared" si="1378"/>
        <v/>
      </c>
      <c r="Q2765" t="str">
        <f t="shared" si="1379"/>
        <v/>
      </c>
      <c r="R2765" t="str">
        <f t="shared" si="1380"/>
        <v/>
      </c>
      <c r="S2765" t="str">
        <f t="shared" si="1381"/>
        <v/>
      </c>
      <c r="T2765" s="39" t="str">
        <f t="shared" si="1382"/>
        <v/>
      </c>
      <c r="U2765" s="40">
        <f t="shared" si="1383"/>
        <v>0</v>
      </c>
      <c r="V2765" s="40">
        <f t="shared" si="1384"/>
        <v>0</v>
      </c>
      <c r="W2765" s="40">
        <f t="shared" si="1385"/>
        <v>0</v>
      </c>
      <c r="X2765" t="str">
        <f t="shared" si="1386"/>
        <v/>
      </c>
      <c r="Y2765" s="40">
        <f t="shared" si="1387"/>
        <v>0</v>
      </c>
      <c r="Z2765" s="40">
        <f t="shared" si="1388"/>
        <v>0</v>
      </c>
      <c r="AA2765" s="40">
        <f t="shared" si="1389"/>
        <v>0</v>
      </c>
      <c r="AB2765" s="40">
        <f t="shared" si="1390"/>
        <v>0</v>
      </c>
      <c r="AC2765" s="40">
        <f t="shared" si="1391"/>
        <v>0</v>
      </c>
      <c r="AD2765" s="39">
        <f t="shared" si="1392"/>
        <v>0</v>
      </c>
      <c r="AE2765" s="39">
        <f t="shared" si="1393"/>
        <v>0</v>
      </c>
      <c r="AF2765" t="str">
        <f t="shared" si="1394"/>
        <v/>
      </c>
      <c r="AG2765" t="str">
        <f t="shared" si="1395"/>
        <v/>
      </c>
      <c r="AH2765" t="str">
        <f t="shared" si="1396"/>
        <v/>
      </c>
      <c r="AJ2765" s="41" t="str">
        <f t="shared" si="1397"/>
        <v/>
      </c>
      <c r="AK2765" s="42" t="str">
        <f t="shared" si="1398"/>
        <v/>
      </c>
      <c r="AL2765" s="41" t="str">
        <f t="shared" si="1399"/>
        <v/>
      </c>
      <c r="AM2765" s="41" t="str">
        <f t="shared" si="1400"/>
        <v/>
      </c>
      <c r="AN2765" s="41" t="str">
        <f t="shared" si="1401"/>
        <v/>
      </c>
      <c r="AO2765" s="42" t="str">
        <f t="shared" si="1402"/>
        <v/>
      </c>
      <c r="AP2765" s="41" t="str">
        <f t="shared" si="1403"/>
        <v/>
      </c>
      <c r="AQ2765" s="41" t="str">
        <f t="shared" si="1404"/>
        <v/>
      </c>
      <c r="AR2765" s="41" t="str">
        <f>IF($AQ2765="","",COUNTIFS(L_ChaveCob,$AQ2765,L_Ausencia,"&gt;"&amp;$W2765)+COUNTIFS($AQ$4:$AQ2765,$AQ2765,$W$4:$W2765,$W2765))</f>
        <v/>
      </c>
      <c r="AS2765" s="42">
        <f t="shared" si="1405"/>
        <v>0</v>
      </c>
      <c r="AT2765" s="42">
        <f t="shared" si="1406"/>
        <v>0</v>
      </c>
      <c r="AU2765" s="42">
        <f t="shared" si="1407"/>
        <v>0</v>
      </c>
    </row>
    <row r="2766" spans="1:47" x14ac:dyDescent="0.2">
      <c r="A2766" s="35"/>
      <c r="B2766" s="36"/>
      <c r="C2766" s="36"/>
      <c r="D2766" s="36"/>
      <c r="E2766" s="37"/>
      <c r="F2766" s="37"/>
      <c r="G2766" s="36"/>
      <c r="H2766" s="36"/>
      <c r="I2766" s="36"/>
      <c r="J2766" s="36"/>
      <c r="K2766" s="37"/>
      <c r="L2766" s="37"/>
      <c r="M2766" s="37"/>
      <c r="N2766" s="38" t="str">
        <f t="shared" si="1376"/>
        <v/>
      </c>
      <c r="O2766" t="str">
        <f t="shared" si="1377"/>
        <v/>
      </c>
      <c r="P2766" t="str">
        <f t="shared" si="1378"/>
        <v/>
      </c>
      <c r="Q2766" t="str">
        <f t="shared" si="1379"/>
        <v/>
      </c>
      <c r="R2766" t="str">
        <f t="shared" si="1380"/>
        <v/>
      </c>
      <c r="S2766" t="str">
        <f t="shared" si="1381"/>
        <v/>
      </c>
      <c r="T2766" s="39" t="str">
        <f t="shared" si="1382"/>
        <v/>
      </c>
      <c r="U2766" s="40">
        <f t="shared" si="1383"/>
        <v>0</v>
      </c>
      <c r="V2766" s="40">
        <f t="shared" si="1384"/>
        <v>0</v>
      </c>
      <c r="W2766" s="40">
        <f t="shared" si="1385"/>
        <v>0</v>
      </c>
      <c r="X2766" t="str">
        <f t="shared" si="1386"/>
        <v/>
      </c>
      <c r="Y2766" s="40">
        <f t="shared" si="1387"/>
        <v>0</v>
      </c>
      <c r="Z2766" s="40">
        <f t="shared" si="1388"/>
        <v>0</v>
      </c>
      <c r="AA2766" s="40">
        <f t="shared" si="1389"/>
        <v>0</v>
      </c>
      <c r="AB2766" s="40">
        <f t="shared" si="1390"/>
        <v>0</v>
      </c>
      <c r="AC2766" s="40">
        <f t="shared" si="1391"/>
        <v>0</v>
      </c>
      <c r="AD2766" s="39">
        <f t="shared" si="1392"/>
        <v>0</v>
      </c>
      <c r="AE2766" s="39">
        <f t="shared" si="1393"/>
        <v>0</v>
      </c>
      <c r="AF2766" t="str">
        <f t="shared" si="1394"/>
        <v/>
      </c>
      <c r="AG2766" t="str">
        <f t="shared" si="1395"/>
        <v/>
      </c>
      <c r="AH2766" t="str">
        <f t="shared" si="1396"/>
        <v/>
      </c>
      <c r="AJ2766" s="41" t="str">
        <f t="shared" si="1397"/>
        <v/>
      </c>
      <c r="AK2766" s="42" t="str">
        <f t="shared" si="1398"/>
        <v/>
      </c>
      <c r="AL2766" s="41" t="str">
        <f t="shared" si="1399"/>
        <v/>
      </c>
      <c r="AM2766" s="41" t="str">
        <f t="shared" si="1400"/>
        <v/>
      </c>
      <c r="AN2766" s="41" t="str">
        <f t="shared" si="1401"/>
        <v/>
      </c>
      <c r="AO2766" s="42" t="str">
        <f t="shared" si="1402"/>
        <v/>
      </c>
      <c r="AP2766" s="41" t="str">
        <f t="shared" si="1403"/>
        <v/>
      </c>
      <c r="AQ2766" s="41" t="str">
        <f t="shared" si="1404"/>
        <v/>
      </c>
      <c r="AR2766" s="41" t="str">
        <f>IF($AQ2766="","",COUNTIFS(L_ChaveCob,$AQ2766,L_Ausencia,"&gt;"&amp;$W2766)+COUNTIFS($AQ$4:$AQ2766,$AQ2766,$W$4:$W2766,$W2766))</f>
        <v/>
      </c>
      <c r="AS2766" s="42">
        <f t="shared" si="1405"/>
        <v>0</v>
      </c>
      <c r="AT2766" s="42">
        <f t="shared" si="1406"/>
        <v>0</v>
      </c>
      <c r="AU2766" s="42">
        <f t="shared" si="1407"/>
        <v>0</v>
      </c>
    </row>
    <row r="2767" spans="1:47" x14ac:dyDescent="0.2">
      <c r="A2767" s="35"/>
      <c r="B2767" s="36"/>
      <c r="C2767" s="36"/>
      <c r="D2767" s="36"/>
      <c r="E2767" s="37"/>
      <c r="F2767" s="37"/>
      <c r="G2767" s="36"/>
      <c r="H2767" s="36"/>
      <c r="I2767" s="36"/>
      <c r="J2767" s="36"/>
      <c r="K2767" s="37"/>
      <c r="L2767" s="37"/>
      <c r="M2767" s="37"/>
      <c r="N2767" s="38" t="str">
        <f t="shared" si="1376"/>
        <v/>
      </c>
      <c r="O2767" t="str">
        <f t="shared" si="1377"/>
        <v/>
      </c>
      <c r="P2767" t="str">
        <f t="shared" si="1378"/>
        <v/>
      </c>
      <c r="Q2767" t="str">
        <f t="shared" si="1379"/>
        <v/>
      </c>
      <c r="R2767" t="str">
        <f t="shared" si="1380"/>
        <v/>
      </c>
      <c r="S2767" t="str">
        <f t="shared" si="1381"/>
        <v/>
      </c>
      <c r="T2767" s="39" t="str">
        <f t="shared" si="1382"/>
        <v/>
      </c>
      <c r="U2767" s="40">
        <f t="shared" si="1383"/>
        <v>0</v>
      </c>
      <c r="V2767" s="40">
        <f t="shared" si="1384"/>
        <v>0</v>
      </c>
      <c r="W2767" s="40">
        <f t="shared" si="1385"/>
        <v>0</v>
      </c>
      <c r="X2767" t="str">
        <f t="shared" si="1386"/>
        <v/>
      </c>
      <c r="Y2767" s="40">
        <f t="shared" si="1387"/>
        <v>0</v>
      </c>
      <c r="Z2767" s="40">
        <f t="shared" si="1388"/>
        <v>0</v>
      </c>
      <c r="AA2767" s="40">
        <f t="shared" si="1389"/>
        <v>0</v>
      </c>
      <c r="AB2767" s="40">
        <f t="shared" si="1390"/>
        <v>0</v>
      </c>
      <c r="AC2767" s="40">
        <f t="shared" si="1391"/>
        <v>0</v>
      </c>
      <c r="AD2767" s="39">
        <f t="shared" si="1392"/>
        <v>0</v>
      </c>
      <c r="AE2767" s="39">
        <f t="shared" si="1393"/>
        <v>0</v>
      </c>
      <c r="AF2767" t="str">
        <f t="shared" si="1394"/>
        <v/>
      </c>
      <c r="AG2767" t="str">
        <f t="shared" si="1395"/>
        <v/>
      </c>
      <c r="AH2767" t="str">
        <f t="shared" si="1396"/>
        <v/>
      </c>
      <c r="AJ2767" s="41" t="str">
        <f t="shared" si="1397"/>
        <v/>
      </c>
      <c r="AK2767" s="42" t="str">
        <f t="shared" si="1398"/>
        <v/>
      </c>
      <c r="AL2767" s="41" t="str">
        <f t="shared" si="1399"/>
        <v/>
      </c>
      <c r="AM2767" s="41" t="str">
        <f t="shared" si="1400"/>
        <v/>
      </c>
      <c r="AN2767" s="41" t="str">
        <f t="shared" si="1401"/>
        <v/>
      </c>
      <c r="AO2767" s="42" t="str">
        <f t="shared" si="1402"/>
        <v/>
      </c>
      <c r="AP2767" s="41" t="str">
        <f t="shared" si="1403"/>
        <v/>
      </c>
      <c r="AQ2767" s="41" t="str">
        <f t="shared" si="1404"/>
        <v/>
      </c>
      <c r="AR2767" s="41" t="str">
        <f>IF($AQ2767="","",COUNTIFS(L_ChaveCob,$AQ2767,L_Ausencia,"&gt;"&amp;$W2767)+COUNTIFS($AQ$4:$AQ2767,$AQ2767,$W$4:$W2767,$W2767))</f>
        <v/>
      </c>
      <c r="AS2767" s="42">
        <f t="shared" si="1405"/>
        <v>0</v>
      </c>
      <c r="AT2767" s="42">
        <f t="shared" si="1406"/>
        <v>0</v>
      </c>
      <c r="AU2767" s="42">
        <f t="shared" si="1407"/>
        <v>0</v>
      </c>
    </row>
    <row r="2768" spans="1:47" x14ac:dyDescent="0.2">
      <c r="A2768" s="35"/>
      <c r="B2768" s="36"/>
      <c r="C2768" s="36"/>
      <c r="D2768" s="36"/>
      <c r="E2768" s="37"/>
      <c r="F2768" s="37"/>
      <c r="G2768" s="36"/>
      <c r="H2768" s="36"/>
      <c r="I2768" s="36"/>
      <c r="J2768" s="36"/>
      <c r="K2768" s="37"/>
      <c r="L2768" s="37"/>
      <c r="M2768" s="37"/>
      <c r="N2768" s="38" t="str">
        <f t="shared" si="1376"/>
        <v/>
      </c>
      <c r="O2768" t="str">
        <f t="shared" si="1377"/>
        <v/>
      </c>
      <c r="P2768" t="str">
        <f t="shared" si="1378"/>
        <v/>
      </c>
      <c r="Q2768" t="str">
        <f t="shared" si="1379"/>
        <v/>
      </c>
      <c r="R2768" t="str">
        <f t="shared" si="1380"/>
        <v/>
      </c>
      <c r="S2768" t="str">
        <f t="shared" si="1381"/>
        <v/>
      </c>
      <c r="T2768" s="39" t="str">
        <f t="shared" si="1382"/>
        <v/>
      </c>
      <c r="U2768" s="40">
        <f t="shared" si="1383"/>
        <v>0</v>
      </c>
      <c r="V2768" s="40">
        <f t="shared" si="1384"/>
        <v>0</v>
      </c>
      <c r="W2768" s="40">
        <f t="shared" si="1385"/>
        <v>0</v>
      </c>
      <c r="X2768" t="str">
        <f t="shared" si="1386"/>
        <v/>
      </c>
      <c r="Y2768" s="40">
        <f t="shared" si="1387"/>
        <v>0</v>
      </c>
      <c r="Z2768" s="40">
        <f t="shared" si="1388"/>
        <v>0</v>
      </c>
      <c r="AA2768" s="40">
        <f t="shared" si="1389"/>
        <v>0</v>
      </c>
      <c r="AB2768" s="40">
        <f t="shared" si="1390"/>
        <v>0</v>
      </c>
      <c r="AC2768" s="40">
        <f t="shared" si="1391"/>
        <v>0</v>
      </c>
      <c r="AD2768" s="39">
        <f t="shared" si="1392"/>
        <v>0</v>
      </c>
      <c r="AE2768" s="39">
        <f t="shared" si="1393"/>
        <v>0</v>
      </c>
      <c r="AF2768" t="str">
        <f t="shared" si="1394"/>
        <v/>
      </c>
      <c r="AG2768" t="str">
        <f t="shared" si="1395"/>
        <v/>
      </c>
      <c r="AH2768" t="str">
        <f t="shared" si="1396"/>
        <v/>
      </c>
      <c r="AJ2768" s="41" t="str">
        <f t="shared" si="1397"/>
        <v/>
      </c>
      <c r="AK2768" s="42" t="str">
        <f t="shared" si="1398"/>
        <v/>
      </c>
      <c r="AL2768" s="41" t="str">
        <f t="shared" si="1399"/>
        <v/>
      </c>
      <c r="AM2768" s="41" t="str">
        <f t="shared" si="1400"/>
        <v/>
      </c>
      <c r="AN2768" s="41" t="str">
        <f t="shared" si="1401"/>
        <v/>
      </c>
      <c r="AO2768" s="42" t="str">
        <f t="shared" si="1402"/>
        <v/>
      </c>
      <c r="AP2768" s="41" t="str">
        <f t="shared" si="1403"/>
        <v/>
      </c>
      <c r="AQ2768" s="41" t="str">
        <f t="shared" si="1404"/>
        <v/>
      </c>
      <c r="AR2768" s="41" t="str">
        <f>IF($AQ2768="","",COUNTIFS(L_ChaveCob,$AQ2768,L_Ausencia,"&gt;"&amp;$W2768)+COUNTIFS($AQ$4:$AQ2768,$AQ2768,$W$4:$W2768,$W2768))</f>
        <v/>
      </c>
      <c r="AS2768" s="42">
        <f t="shared" si="1405"/>
        <v>0</v>
      </c>
      <c r="AT2768" s="42">
        <f t="shared" si="1406"/>
        <v>0</v>
      </c>
      <c r="AU2768" s="42">
        <f t="shared" si="1407"/>
        <v>0</v>
      </c>
    </row>
    <row r="2769" spans="1:47" x14ac:dyDescent="0.2">
      <c r="A2769" s="35"/>
      <c r="B2769" s="36"/>
      <c r="C2769" s="36"/>
      <c r="D2769" s="36"/>
      <c r="E2769" s="37"/>
      <c r="F2769" s="37"/>
      <c r="G2769" s="36"/>
      <c r="H2769" s="36"/>
      <c r="I2769" s="36"/>
      <c r="J2769" s="36"/>
      <c r="K2769" s="37"/>
      <c r="L2769" s="37"/>
      <c r="M2769" s="37"/>
      <c r="N2769" s="38" t="str">
        <f t="shared" si="1376"/>
        <v/>
      </c>
      <c r="O2769" t="str">
        <f t="shared" si="1377"/>
        <v/>
      </c>
      <c r="P2769" t="str">
        <f t="shared" si="1378"/>
        <v/>
      </c>
      <c r="Q2769" t="str">
        <f t="shared" si="1379"/>
        <v/>
      </c>
      <c r="R2769" t="str">
        <f t="shared" si="1380"/>
        <v/>
      </c>
      <c r="S2769" t="str">
        <f t="shared" si="1381"/>
        <v/>
      </c>
      <c r="T2769" s="39" t="str">
        <f t="shared" si="1382"/>
        <v/>
      </c>
      <c r="U2769" s="40">
        <f t="shared" si="1383"/>
        <v>0</v>
      </c>
      <c r="V2769" s="40">
        <f t="shared" si="1384"/>
        <v>0</v>
      </c>
      <c r="W2769" s="40">
        <f t="shared" si="1385"/>
        <v>0</v>
      </c>
      <c r="X2769" t="str">
        <f t="shared" si="1386"/>
        <v/>
      </c>
      <c r="Y2769" s="40">
        <f t="shared" si="1387"/>
        <v>0</v>
      </c>
      <c r="Z2769" s="40">
        <f t="shared" si="1388"/>
        <v>0</v>
      </c>
      <c r="AA2769" s="40">
        <f t="shared" si="1389"/>
        <v>0</v>
      </c>
      <c r="AB2769" s="40">
        <f t="shared" si="1390"/>
        <v>0</v>
      </c>
      <c r="AC2769" s="40">
        <f t="shared" si="1391"/>
        <v>0</v>
      </c>
      <c r="AD2769" s="39">
        <f t="shared" si="1392"/>
        <v>0</v>
      </c>
      <c r="AE2769" s="39">
        <f t="shared" si="1393"/>
        <v>0</v>
      </c>
      <c r="AF2769" t="str">
        <f t="shared" si="1394"/>
        <v/>
      </c>
      <c r="AG2769" t="str">
        <f t="shared" si="1395"/>
        <v/>
      </c>
      <c r="AH2769" t="str">
        <f t="shared" si="1396"/>
        <v/>
      </c>
      <c r="AJ2769" s="41" t="str">
        <f t="shared" si="1397"/>
        <v/>
      </c>
      <c r="AK2769" s="42" t="str">
        <f t="shared" si="1398"/>
        <v/>
      </c>
      <c r="AL2769" s="41" t="str">
        <f t="shared" si="1399"/>
        <v/>
      </c>
      <c r="AM2769" s="41" t="str">
        <f t="shared" si="1400"/>
        <v/>
      </c>
      <c r="AN2769" s="41" t="str">
        <f t="shared" si="1401"/>
        <v/>
      </c>
      <c r="AO2769" s="42" t="str">
        <f t="shared" si="1402"/>
        <v/>
      </c>
      <c r="AP2769" s="41" t="str">
        <f t="shared" si="1403"/>
        <v/>
      </c>
      <c r="AQ2769" s="41" t="str">
        <f t="shared" si="1404"/>
        <v/>
      </c>
      <c r="AR2769" s="41" t="str">
        <f>IF($AQ2769="","",COUNTIFS(L_ChaveCob,$AQ2769,L_Ausencia,"&gt;"&amp;$W2769)+COUNTIFS($AQ$4:$AQ2769,$AQ2769,$W$4:$W2769,$W2769))</f>
        <v/>
      </c>
      <c r="AS2769" s="42">
        <f t="shared" si="1405"/>
        <v>0</v>
      </c>
      <c r="AT2769" s="42">
        <f t="shared" si="1406"/>
        <v>0</v>
      </c>
      <c r="AU2769" s="42">
        <f t="shared" si="1407"/>
        <v>0</v>
      </c>
    </row>
    <row r="2770" spans="1:47" x14ac:dyDescent="0.2">
      <c r="A2770" s="35"/>
      <c r="B2770" s="36"/>
      <c r="C2770" s="36"/>
      <c r="D2770" s="36"/>
      <c r="E2770" s="37"/>
      <c r="F2770" s="37"/>
      <c r="G2770" s="36"/>
      <c r="H2770" s="36"/>
      <c r="I2770" s="36"/>
      <c r="J2770" s="36"/>
      <c r="K2770" s="37"/>
      <c r="L2770" s="37"/>
      <c r="M2770" s="37"/>
      <c r="N2770" s="38" t="str">
        <f t="shared" si="1376"/>
        <v/>
      </c>
      <c r="O2770" t="str">
        <f t="shared" si="1377"/>
        <v/>
      </c>
      <c r="P2770" t="str">
        <f t="shared" si="1378"/>
        <v/>
      </c>
      <c r="Q2770" t="str">
        <f t="shared" si="1379"/>
        <v/>
      </c>
      <c r="R2770" t="str">
        <f t="shared" si="1380"/>
        <v/>
      </c>
      <c r="S2770" t="str">
        <f t="shared" si="1381"/>
        <v/>
      </c>
      <c r="T2770" s="39" t="str">
        <f t="shared" si="1382"/>
        <v/>
      </c>
      <c r="U2770" s="40">
        <f t="shared" si="1383"/>
        <v>0</v>
      </c>
      <c r="V2770" s="40">
        <f t="shared" si="1384"/>
        <v>0</v>
      </c>
      <c r="W2770" s="40">
        <f t="shared" si="1385"/>
        <v>0</v>
      </c>
      <c r="X2770" t="str">
        <f t="shared" si="1386"/>
        <v/>
      </c>
      <c r="Y2770" s="40">
        <f t="shared" si="1387"/>
        <v>0</v>
      </c>
      <c r="Z2770" s="40">
        <f t="shared" si="1388"/>
        <v>0</v>
      </c>
      <c r="AA2770" s="40">
        <f t="shared" si="1389"/>
        <v>0</v>
      </c>
      <c r="AB2770" s="40">
        <f t="shared" si="1390"/>
        <v>0</v>
      </c>
      <c r="AC2770" s="40">
        <f t="shared" si="1391"/>
        <v>0</v>
      </c>
      <c r="AD2770" s="39">
        <f t="shared" si="1392"/>
        <v>0</v>
      </c>
      <c r="AE2770" s="39">
        <f t="shared" si="1393"/>
        <v>0</v>
      </c>
      <c r="AF2770" t="str">
        <f t="shared" si="1394"/>
        <v/>
      </c>
      <c r="AG2770" t="str">
        <f t="shared" si="1395"/>
        <v/>
      </c>
      <c r="AH2770" t="str">
        <f t="shared" si="1396"/>
        <v/>
      </c>
      <c r="AJ2770" s="41" t="str">
        <f t="shared" si="1397"/>
        <v/>
      </c>
      <c r="AK2770" s="42" t="str">
        <f t="shared" si="1398"/>
        <v/>
      </c>
      <c r="AL2770" s="41" t="str">
        <f t="shared" si="1399"/>
        <v/>
      </c>
      <c r="AM2770" s="41" t="str">
        <f t="shared" si="1400"/>
        <v/>
      </c>
      <c r="AN2770" s="41" t="str">
        <f t="shared" si="1401"/>
        <v/>
      </c>
      <c r="AO2770" s="42" t="str">
        <f t="shared" si="1402"/>
        <v/>
      </c>
      <c r="AP2770" s="41" t="str">
        <f t="shared" si="1403"/>
        <v/>
      </c>
      <c r="AQ2770" s="41" t="str">
        <f t="shared" si="1404"/>
        <v/>
      </c>
      <c r="AR2770" s="41" t="str">
        <f>IF($AQ2770="","",COUNTIFS(L_ChaveCob,$AQ2770,L_Ausencia,"&gt;"&amp;$W2770)+COUNTIFS($AQ$4:$AQ2770,$AQ2770,$W$4:$W2770,$W2770))</f>
        <v/>
      </c>
      <c r="AS2770" s="42">
        <f t="shared" si="1405"/>
        <v>0</v>
      </c>
      <c r="AT2770" s="42">
        <f t="shared" si="1406"/>
        <v>0</v>
      </c>
      <c r="AU2770" s="42">
        <f t="shared" si="1407"/>
        <v>0</v>
      </c>
    </row>
    <row r="2771" spans="1:47" x14ac:dyDescent="0.2">
      <c r="A2771" s="35"/>
      <c r="B2771" s="36"/>
      <c r="C2771" s="36"/>
      <c r="D2771" s="36"/>
      <c r="E2771" s="37"/>
      <c r="F2771" s="37"/>
      <c r="G2771" s="36"/>
      <c r="H2771" s="36"/>
      <c r="I2771" s="36"/>
      <c r="J2771" s="36"/>
      <c r="K2771" s="37"/>
      <c r="L2771" s="37"/>
      <c r="M2771" s="37"/>
      <c r="N2771" s="38" t="str">
        <f t="shared" si="1376"/>
        <v/>
      </c>
      <c r="O2771" t="str">
        <f t="shared" si="1377"/>
        <v/>
      </c>
      <c r="P2771" t="str">
        <f t="shared" si="1378"/>
        <v/>
      </c>
      <c r="Q2771" t="str">
        <f t="shared" si="1379"/>
        <v/>
      </c>
      <c r="R2771" t="str">
        <f t="shared" si="1380"/>
        <v/>
      </c>
      <c r="S2771" t="str">
        <f t="shared" si="1381"/>
        <v/>
      </c>
      <c r="T2771" s="39" t="str">
        <f t="shared" si="1382"/>
        <v/>
      </c>
      <c r="U2771" s="40">
        <f t="shared" si="1383"/>
        <v>0</v>
      </c>
      <c r="V2771" s="40">
        <f t="shared" si="1384"/>
        <v>0</v>
      </c>
      <c r="W2771" s="40">
        <f t="shared" si="1385"/>
        <v>0</v>
      </c>
      <c r="X2771" t="str">
        <f t="shared" si="1386"/>
        <v/>
      </c>
      <c r="Y2771" s="40">
        <f t="shared" si="1387"/>
        <v>0</v>
      </c>
      <c r="Z2771" s="40">
        <f t="shared" si="1388"/>
        <v>0</v>
      </c>
      <c r="AA2771" s="40">
        <f t="shared" si="1389"/>
        <v>0</v>
      </c>
      <c r="AB2771" s="40">
        <f t="shared" si="1390"/>
        <v>0</v>
      </c>
      <c r="AC2771" s="40">
        <f t="shared" si="1391"/>
        <v>0</v>
      </c>
      <c r="AD2771" s="39">
        <f t="shared" si="1392"/>
        <v>0</v>
      </c>
      <c r="AE2771" s="39">
        <f t="shared" si="1393"/>
        <v>0</v>
      </c>
      <c r="AF2771" t="str">
        <f t="shared" si="1394"/>
        <v/>
      </c>
      <c r="AG2771" t="str">
        <f t="shared" si="1395"/>
        <v/>
      </c>
      <c r="AH2771" t="str">
        <f t="shared" si="1396"/>
        <v/>
      </c>
      <c r="AJ2771" s="41" t="str">
        <f t="shared" si="1397"/>
        <v/>
      </c>
      <c r="AK2771" s="42" t="str">
        <f t="shared" si="1398"/>
        <v/>
      </c>
      <c r="AL2771" s="41" t="str">
        <f t="shared" si="1399"/>
        <v/>
      </c>
      <c r="AM2771" s="41" t="str">
        <f t="shared" si="1400"/>
        <v/>
      </c>
      <c r="AN2771" s="41" t="str">
        <f t="shared" si="1401"/>
        <v/>
      </c>
      <c r="AO2771" s="42" t="str">
        <f t="shared" si="1402"/>
        <v/>
      </c>
      <c r="AP2771" s="41" t="str">
        <f t="shared" si="1403"/>
        <v/>
      </c>
      <c r="AQ2771" s="41" t="str">
        <f t="shared" si="1404"/>
        <v/>
      </c>
      <c r="AR2771" s="41" t="str">
        <f>IF($AQ2771="","",COUNTIFS(L_ChaveCob,$AQ2771,L_Ausencia,"&gt;"&amp;$W2771)+COUNTIFS($AQ$4:$AQ2771,$AQ2771,$W$4:$W2771,$W2771))</f>
        <v/>
      </c>
      <c r="AS2771" s="42">
        <f t="shared" si="1405"/>
        <v>0</v>
      </c>
      <c r="AT2771" s="42">
        <f t="shared" si="1406"/>
        <v>0</v>
      </c>
      <c r="AU2771" s="42">
        <f t="shared" si="1407"/>
        <v>0</v>
      </c>
    </row>
    <row r="2772" spans="1:47" x14ac:dyDescent="0.2">
      <c r="A2772" s="35"/>
      <c r="B2772" s="36"/>
      <c r="C2772" s="36"/>
      <c r="D2772" s="36"/>
      <c r="E2772" s="37"/>
      <c r="F2772" s="37"/>
      <c r="G2772" s="36"/>
      <c r="H2772" s="36"/>
      <c r="I2772" s="36"/>
      <c r="J2772" s="36"/>
      <c r="K2772" s="37"/>
      <c r="L2772" s="37"/>
      <c r="M2772" s="37"/>
      <c r="N2772" s="38" t="str">
        <f t="shared" si="1376"/>
        <v/>
      </c>
      <c r="O2772" t="str">
        <f t="shared" si="1377"/>
        <v/>
      </c>
      <c r="P2772" t="str">
        <f t="shared" si="1378"/>
        <v/>
      </c>
      <c r="Q2772" t="str">
        <f t="shared" si="1379"/>
        <v/>
      </c>
      <c r="R2772" t="str">
        <f t="shared" si="1380"/>
        <v/>
      </c>
      <c r="S2772" t="str">
        <f t="shared" si="1381"/>
        <v/>
      </c>
      <c r="T2772" s="39" t="str">
        <f t="shared" si="1382"/>
        <v/>
      </c>
      <c r="U2772" s="40">
        <f t="shared" si="1383"/>
        <v>0</v>
      </c>
      <c r="V2772" s="40">
        <f t="shared" si="1384"/>
        <v>0</v>
      </c>
      <c r="W2772" s="40">
        <f t="shared" si="1385"/>
        <v>0</v>
      </c>
      <c r="X2772" t="str">
        <f t="shared" si="1386"/>
        <v/>
      </c>
      <c r="Y2772" s="40">
        <f t="shared" si="1387"/>
        <v>0</v>
      </c>
      <c r="Z2772" s="40">
        <f t="shared" si="1388"/>
        <v>0</v>
      </c>
      <c r="AA2772" s="40">
        <f t="shared" si="1389"/>
        <v>0</v>
      </c>
      <c r="AB2772" s="40">
        <f t="shared" si="1390"/>
        <v>0</v>
      </c>
      <c r="AC2772" s="40">
        <f t="shared" si="1391"/>
        <v>0</v>
      </c>
      <c r="AD2772" s="39">
        <f t="shared" si="1392"/>
        <v>0</v>
      </c>
      <c r="AE2772" s="39">
        <f t="shared" si="1393"/>
        <v>0</v>
      </c>
      <c r="AF2772" t="str">
        <f t="shared" si="1394"/>
        <v/>
      </c>
      <c r="AG2772" t="str">
        <f t="shared" si="1395"/>
        <v/>
      </c>
      <c r="AH2772" t="str">
        <f t="shared" si="1396"/>
        <v/>
      </c>
      <c r="AJ2772" s="41" t="str">
        <f t="shared" si="1397"/>
        <v/>
      </c>
      <c r="AK2772" s="42" t="str">
        <f t="shared" si="1398"/>
        <v/>
      </c>
      <c r="AL2772" s="41" t="str">
        <f t="shared" si="1399"/>
        <v/>
      </c>
      <c r="AM2772" s="41" t="str">
        <f t="shared" si="1400"/>
        <v/>
      </c>
      <c r="AN2772" s="41" t="str">
        <f t="shared" si="1401"/>
        <v/>
      </c>
      <c r="AO2772" s="42" t="str">
        <f t="shared" si="1402"/>
        <v/>
      </c>
      <c r="AP2772" s="41" t="str">
        <f t="shared" si="1403"/>
        <v/>
      </c>
      <c r="AQ2772" s="41" t="str">
        <f t="shared" si="1404"/>
        <v/>
      </c>
      <c r="AR2772" s="41" t="str">
        <f>IF($AQ2772="","",COUNTIFS(L_ChaveCob,$AQ2772,L_Ausencia,"&gt;"&amp;$W2772)+COUNTIFS($AQ$4:$AQ2772,$AQ2772,$W$4:$W2772,$W2772))</f>
        <v/>
      </c>
      <c r="AS2772" s="42">
        <f t="shared" si="1405"/>
        <v>0</v>
      </c>
      <c r="AT2772" s="42">
        <f t="shared" si="1406"/>
        <v>0</v>
      </c>
      <c r="AU2772" s="42">
        <f t="shared" si="1407"/>
        <v>0</v>
      </c>
    </row>
    <row r="2773" spans="1:47" x14ac:dyDescent="0.2">
      <c r="A2773" s="35"/>
      <c r="B2773" s="36"/>
      <c r="C2773" s="36"/>
      <c r="D2773" s="36"/>
      <c r="E2773" s="37"/>
      <c r="F2773" s="37"/>
      <c r="G2773" s="36"/>
      <c r="H2773" s="36"/>
      <c r="I2773" s="36"/>
      <c r="J2773" s="36"/>
      <c r="K2773" s="37"/>
      <c r="L2773" s="37"/>
      <c r="M2773" s="37"/>
      <c r="N2773" s="38" t="str">
        <f t="shared" si="1376"/>
        <v/>
      </c>
      <c r="O2773" t="str">
        <f t="shared" si="1377"/>
        <v/>
      </c>
      <c r="P2773" t="str">
        <f t="shared" si="1378"/>
        <v/>
      </c>
      <c r="Q2773" t="str">
        <f t="shared" si="1379"/>
        <v/>
      </c>
      <c r="R2773" t="str">
        <f t="shared" si="1380"/>
        <v/>
      </c>
      <c r="S2773" t="str">
        <f t="shared" si="1381"/>
        <v/>
      </c>
      <c r="T2773" s="39" t="str">
        <f t="shared" si="1382"/>
        <v/>
      </c>
      <c r="U2773" s="40">
        <f t="shared" si="1383"/>
        <v>0</v>
      </c>
      <c r="V2773" s="40">
        <f t="shared" si="1384"/>
        <v>0</v>
      </c>
      <c r="W2773" s="40">
        <f t="shared" si="1385"/>
        <v>0</v>
      </c>
      <c r="X2773" t="str">
        <f t="shared" si="1386"/>
        <v/>
      </c>
      <c r="Y2773" s="40">
        <f t="shared" si="1387"/>
        <v>0</v>
      </c>
      <c r="Z2773" s="40">
        <f t="shared" si="1388"/>
        <v>0</v>
      </c>
      <c r="AA2773" s="40">
        <f t="shared" si="1389"/>
        <v>0</v>
      </c>
      <c r="AB2773" s="40">
        <f t="shared" si="1390"/>
        <v>0</v>
      </c>
      <c r="AC2773" s="40">
        <f t="shared" si="1391"/>
        <v>0</v>
      </c>
      <c r="AD2773" s="39">
        <f t="shared" si="1392"/>
        <v>0</v>
      </c>
      <c r="AE2773" s="39">
        <f t="shared" si="1393"/>
        <v>0</v>
      </c>
      <c r="AF2773" t="str">
        <f t="shared" si="1394"/>
        <v/>
      </c>
      <c r="AG2773" t="str">
        <f t="shared" si="1395"/>
        <v/>
      </c>
      <c r="AH2773" t="str">
        <f t="shared" si="1396"/>
        <v/>
      </c>
      <c r="AJ2773" s="41" t="str">
        <f t="shared" si="1397"/>
        <v/>
      </c>
      <c r="AK2773" s="42" t="str">
        <f t="shared" si="1398"/>
        <v/>
      </c>
      <c r="AL2773" s="41" t="str">
        <f t="shared" si="1399"/>
        <v/>
      </c>
      <c r="AM2773" s="41" t="str">
        <f t="shared" si="1400"/>
        <v/>
      </c>
      <c r="AN2773" s="41" t="str">
        <f t="shared" si="1401"/>
        <v/>
      </c>
      <c r="AO2773" s="42" t="str">
        <f t="shared" si="1402"/>
        <v/>
      </c>
      <c r="AP2773" s="41" t="str">
        <f t="shared" si="1403"/>
        <v/>
      </c>
      <c r="AQ2773" s="41" t="str">
        <f t="shared" si="1404"/>
        <v/>
      </c>
      <c r="AR2773" s="41" t="str">
        <f>IF($AQ2773="","",COUNTIFS(L_ChaveCob,$AQ2773,L_Ausencia,"&gt;"&amp;$W2773)+COUNTIFS($AQ$4:$AQ2773,$AQ2773,$W$4:$W2773,$W2773))</f>
        <v/>
      </c>
      <c r="AS2773" s="42">
        <f t="shared" si="1405"/>
        <v>0</v>
      </c>
      <c r="AT2773" s="42">
        <f t="shared" si="1406"/>
        <v>0</v>
      </c>
      <c r="AU2773" s="42">
        <f t="shared" si="1407"/>
        <v>0</v>
      </c>
    </row>
    <row r="2774" spans="1:47" x14ac:dyDescent="0.2">
      <c r="A2774" s="35"/>
      <c r="B2774" s="36"/>
      <c r="C2774" s="36"/>
      <c r="D2774" s="36"/>
      <c r="E2774" s="37"/>
      <c r="F2774" s="37"/>
      <c r="G2774" s="36"/>
      <c r="H2774" s="36"/>
      <c r="I2774" s="36"/>
      <c r="J2774" s="36"/>
      <c r="K2774" s="37"/>
      <c r="L2774" s="37"/>
      <c r="M2774" s="37"/>
      <c r="N2774" s="38" t="str">
        <f t="shared" si="1376"/>
        <v/>
      </c>
      <c r="O2774" t="str">
        <f t="shared" si="1377"/>
        <v/>
      </c>
      <c r="P2774" t="str">
        <f t="shared" si="1378"/>
        <v/>
      </c>
      <c r="Q2774" t="str">
        <f t="shared" si="1379"/>
        <v/>
      </c>
      <c r="R2774" t="str">
        <f t="shared" si="1380"/>
        <v/>
      </c>
      <c r="S2774" t="str">
        <f t="shared" si="1381"/>
        <v/>
      </c>
      <c r="T2774" s="39" t="str">
        <f t="shared" si="1382"/>
        <v/>
      </c>
      <c r="U2774" s="40">
        <f t="shared" si="1383"/>
        <v>0</v>
      </c>
      <c r="V2774" s="40">
        <f t="shared" si="1384"/>
        <v>0</v>
      </c>
      <c r="W2774" s="40">
        <f t="shared" si="1385"/>
        <v>0</v>
      </c>
      <c r="X2774" t="str">
        <f t="shared" si="1386"/>
        <v/>
      </c>
      <c r="Y2774" s="40">
        <f t="shared" si="1387"/>
        <v>0</v>
      </c>
      <c r="Z2774" s="40">
        <f t="shared" si="1388"/>
        <v>0</v>
      </c>
      <c r="AA2774" s="40">
        <f t="shared" si="1389"/>
        <v>0</v>
      </c>
      <c r="AB2774" s="40">
        <f t="shared" si="1390"/>
        <v>0</v>
      </c>
      <c r="AC2774" s="40">
        <f t="shared" si="1391"/>
        <v>0</v>
      </c>
      <c r="AD2774" s="39">
        <f t="shared" si="1392"/>
        <v>0</v>
      </c>
      <c r="AE2774" s="39">
        <f t="shared" si="1393"/>
        <v>0</v>
      </c>
      <c r="AF2774" t="str">
        <f t="shared" si="1394"/>
        <v/>
      </c>
      <c r="AG2774" t="str">
        <f t="shared" si="1395"/>
        <v/>
      </c>
      <c r="AH2774" t="str">
        <f t="shared" si="1396"/>
        <v/>
      </c>
      <c r="AJ2774" s="41" t="str">
        <f t="shared" si="1397"/>
        <v/>
      </c>
      <c r="AK2774" s="42" t="str">
        <f t="shared" si="1398"/>
        <v/>
      </c>
      <c r="AL2774" s="41" t="str">
        <f t="shared" si="1399"/>
        <v/>
      </c>
      <c r="AM2774" s="41" t="str">
        <f t="shared" si="1400"/>
        <v/>
      </c>
      <c r="AN2774" s="41" t="str">
        <f t="shared" si="1401"/>
        <v/>
      </c>
      <c r="AO2774" s="42" t="str">
        <f t="shared" si="1402"/>
        <v/>
      </c>
      <c r="AP2774" s="41" t="str">
        <f t="shared" si="1403"/>
        <v/>
      </c>
      <c r="AQ2774" s="41" t="str">
        <f t="shared" si="1404"/>
        <v/>
      </c>
      <c r="AR2774" s="41" t="str">
        <f>IF($AQ2774="","",COUNTIFS(L_ChaveCob,$AQ2774,L_Ausencia,"&gt;"&amp;$W2774)+COUNTIFS($AQ$4:$AQ2774,$AQ2774,$W$4:$W2774,$W2774))</f>
        <v/>
      </c>
      <c r="AS2774" s="42">
        <f t="shared" si="1405"/>
        <v>0</v>
      </c>
      <c r="AT2774" s="42">
        <f t="shared" si="1406"/>
        <v>0</v>
      </c>
      <c r="AU2774" s="42">
        <f t="shared" si="1407"/>
        <v>0</v>
      </c>
    </row>
    <row r="2775" spans="1:47" x14ac:dyDescent="0.2">
      <c r="A2775" s="35"/>
      <c r="B2775" s="36"/>
      <c r="C2775" s="36"/>
      <c r="D2775" s="36"/>
      <c r="E2775" s="37"/>
      <c r="F2775" s="37"/>
      <c r="G2775" s="36"/>
      <c r="H2775" s="36"/>
      <c r="I2775" s="36"/>
      <c r="J2775" s="36"/>
      <c r="K2775" s="37"/>
      <c r="L2775" s="37"/>
      <c r="M2775" s="37"/>
      <c r="N2775" s="38" t="str">
        <f t="shared" si="1376"/>
        <v/>
      </c>
      <c r="O2775" t="str">
        <f t="shared" si="1377"/>
        <v/>
      </c>
      <c r="P2775" t="str">
        <f t="shared" si="1378"/>
        <v/>
      </c>
      <c r="Q2775" t="str">
        <f t="shared" si="1379"/>
        <v/>
      </c>
      <c r="R2775" t="str">
        <f t="shared" si="1380"/>
        <v/>
      </c>
      <c r="S2775" t="str">
        <f t="shared" si="1381"/>
        <v/>
      </c>
      <c r="T2775" s="39" t="str">
        <f t="shared" si="1382"/>
        <v/>
      </c>
      <c r="U2775" s="40">
        <f t="shared" si="1383"/>
        <v>0</v>
      </c>
      <c r="V2775" s="40">
        <f t="shared" si="1384"/>
        <v>0</v>
      </c>
      <c r="W2775" s="40">
        <f t="shared" si="1385"/>
        <v>0</v>
      </c>
      <c r="X2775" t="str">
        <f t="shared" si="1386"/>
        <v/>
      </c>
      <c r="Y2775" s="40">
        <f t="shared" si="1387"/>
        <v>0</v>
      </c>
      <c r="Z2775" s="40">
        <f t="shared" si="1388"/>
        <v>0</v>
      </c>
      <c r="AA2775" s="40">
        <f t="shared" si="1389"/>
        <v>0</v>
      </c>
      <c r="AB2775" s="40">
        <f t="shared" si="1390"/>
        <v>0</v>
      </c>
      <c r="AC2775" s="40">
        <f t="shared" si="1391"/>
        <v>0</v>
      </c>
      <c r="AD2775" s="39">
        <f t="shared" si="1392"/>
        <v>0</v>
      </c>
      <c r="AE2775" s="39">
        <f t="shared" si="1393"/>
        <v>0</v>
      </c>
      <c r="AF2775" t="str">
        <f t="shared" si="1394"/>
        <v/>
      </c>
      <c r="AG2775" t="str">
        <f t="shared" si="1395"/>
        <v/>
      </c>
      <c r="AH2775" t="str">
        <f t="shared" si="1396"/>
        <v/>
      </c>
      <c r="AJ2775" s="41" t="str">
        <f t="shared" si="1397"/>
        <v/>
      </c>
      <c r="AK2775" s="42" t="str">
        <f t="shared" si="1398"/>
        <v/>
      </c>
      <c r="AL2775" s="41" t="str">
        <f t="shared" si="1399"/>
        <v/>
      </c>
      <c r="AM2775" s="41" t="str">
        <f t="shared" si="1400"/>
        <v/>
      </c>
      <c r="AN2775" s="41" t="str">
        <f t="shared" si="1401"/>
        <v/>
      </c>
      <c r="AO2775" s="42" t="str">
        <f t="shared" si="1402"/>
        <v/>
      </c>
      <c r="AP2775" s="41" t="str">
        <f t="shared" si="1403"/>
        <v/>
      </c>
      <c r="AQ2775" s="41" t="str">
        <f t="shared" si="1404"/>
        <v/>
      </c>
      <c r="AR2775" s="41" t="str">
        <f>IF($AQ2775="","",COUNTIFS(L_ChaveCob,$AQ2775,L_Ausencia,"&gt;"&amp;$W2775)+COUNTIFS($AQ$4:$AQ2775,$AQ2775,$W$4:$W2775,$W2775))</f>
        <v/>
      </c>
      <c r="AS2775" s="42">
        <f t="shared" si="1405"/>
        <v>0</v>
      </c>
      <c r="AT2775" s="42">
        <f t="shared" si="1406"/>
        <v>0</v>
      </c>
      <c r="AU2775" s="42">
        <f t="shared" si="1407"/>
        <v>0</v>
      </c>
    </row>
    <row r="2776" spans="1:47" x14ac:dyDescent="0.2">
      <c r="A2776" s="35"/>
      <c r="B2776" s="36"/>
      <c r="C2776" s="36"/>
      <c r="D2776" s="36"/>
      <c r="E2776" s="37"/>
      <c r="F2776" s="37"/>
      <c r="G2776" s="36"/>
      <c r="H2776" s="36"/>
      <c r="I2776" s="36"/>
      <c r="J2776" s="36"/>
      <c r="K2776" s="37"/>
      <c r="L2776" s="37"/>
      <c r="M2776" s="37"/>
      <c r="N2776" s="38" t="str">
        <f t="shared" si="1376"/>
        <v/>
      </c>
      <c r="O2776" t="str">
        <f t="shared" si="1377"/>
        <v/>
      </c>
      <c r="P2776" t="str">
        <f t="shared" si="1378"/>
        <v/>
      </c>
      <c r="Q2776" t="str">
        <f t="shared" si="1379"/>
        <v/>
      </c>
      <c r="R2776" t="str">
        <f t="shared" si="1380"/>
        <v/>
      </c>
      <c r="S2776" t="str">
        <f t="shared" si="1381"/>
        <v/>
      </c>
      <c r="T2776" s="39" t="str">
        <f t="shared" si="1382"/>
        <v/>
      </c>
      <c r="U2776" s="40">
        <f t="shared" si="1383"/>
        <v>0</v>
      </c>
      <c r="V2776" s="40">
        <f t="shared" si="1384"/>
        <v>0</v>
      </c>
      <c r="W2776" s="40">
        <f t="shared" si="1385"/>
        <v>0</v>
      </c>
      <c r="X2776" t="str">
        <f t="shared" si="1386"/>
        <v/>
      </c>
      <c r="Y2776" s="40">
        <f t="shared" si="1387"/>
        <v>0</v>
      </c>
      <c r="Z2776" s="40">
        <f t="shared" si="1388"/>
        <v>0</v>
      </c>
      <c r="AA2776" s="40">
        <f t="shared" si="1389"/>
        <v>0</v>
      </c>
      <c r="AB2776" s="40">
        <f t="shared" si="1390"/>
        <v>0</v>
      </c>
      <c r="AC2776" s="40">
        <f t="shared" si="1391"/>
        <v>0</v>
      </c>
      <c r="AD2776" s="39">
        <f t="shared" si="1392"/>
        <v>0</v>
      </c>
      <c r="AE2776" s="39">
        <f t="shared" si="1393"/>
        <v>0</v>
      </c>
      <c r="AF2776" t="str">
        <f t="shared" si="1394"/>
        <v/>
      </c>
      <c r="AG2776" t="str">
        <f t="shared" si="1395"/>
        <v/>
      </c>
      <c r="AH2776" t="str">
        <f t="shared" si="1396"/>
        <v/>
      </c>
      <c r="AJ2776" s="41" t="str">
        <f t="shared" si="1397"/>
        <v/>
      </c>
      <c r="AK2776" s="42" t="str">
        <f t="shared" si="1398"/>
        <v/>
      </c>
      <c r="AL2776" s="41" t="str">
        <f t="shared" si="1399"/>
        <v/>
      </c>
      <c r="AM2776" s="41" t="str">
        <f t="shared" si="1400"/>
        <v/>
      </c>
      <c r="AN2776" s="41" t="str">
        <f t="shared" si="1401"/>
        <v/>
      </c>
      <c r="AO2776" s="42" t="str">
        <f t="shared" si="1402"/>
        <v/>
      </c>
      <c r="AP2776" s="41" t="str">
        <f t="shared" si="1403"/>
        <v/>
      </c>
      <c r="AQ2776" s="41" t="str">
        <f t="shared" si="1404"/>
        <v/>
      </c>
      <c r="AR2776" s="41" t="str">
        <f>IF($AQ2776="","",COUNTIFS(L_ChaveCob,$AQ2776,L_Ausencia,"&gt;"&amp;$W2776)+COUNTIFS($AQ$4:$AQ2776,$AQ2776,$W$4:$W2776,$W2776))</f>
        <v/>
      </c>
      <c r="AS2776" s="42">
        <f t="shared" si="1405"/>
        <v>0</v>
      </c>
      <c r="AT2776" s="42">
        <f t="shared" si="1406"/>
        <v>0</v>
      </c>
      <c r="AU2776" s="42">
        <f t="shared" si="1407"/>
        <v>0</v>
      </c>
    </row>
    <row r="2777" spans="1:47" x14ac:dyDescent="0.2">
      <c r="A2777" s="35"/>
      <c r="B2777" s="36"/>
      <c r="C2777" s="36"/>
      <c r="D2777" s="36"/>
      <c r="E2777" s="37"/>
      <c r="F2777" s="37"/>
      <c r="G2777" s="36"/>
      <c r="H2777" s="36"/>
      <c r="I2777" s="36"/>
      <c r="J2777" s="36"/>
      <c r="K2777" s="37"/>
      <c r="L2777" s="37"/>
      <c r="M2777" s="37"/>
      <c r="N2777" s="38" t="str">
        <f t="shared" si="1376"/>
        <v/>
      </c>
      <c r="O2777" t="str">
        <f t="shared" si="1377"/>
        <v/>
      </c>
      <c r="P2777" t="str">
        <f t="shared" si="1378"/>
        <v/>
      </c>
      <c r="Q2777" t="str">
        <f t="shared" si="1379"/>
        <v/>
      </c>
      <c r="R2777" t="str">
        <f t="shared" si="1380"/>
        <v/>
      </c>
      <c r="S2777" t="str">
        <f t="shared" si="1381"/>
        <v/>
      </c>
      <c r="T2777" s="39" t="str">
        <f t="shared" si="1382"/>
        <v/>
      </c>
      <c r="U2777" s="40">
        <f t="shared" si="1383"/>
        <v>0</v>
      </c>
      <c r="V2777" s="40">
        <f t="shared" si="1384"/>
        <v>0</v>
      </c>
      <c r="W2777" s="40">
        <f t="shared" si="1385"/>
        <v>0</v>
      </c>
      <c r="X2777" t="str">
        <f t="shared" si="1386"/>
        <v/>
      </c>
      <c r="Y2777" s="40">
        <f t="shared" si="1387"/>
        <v>0</v>
      </c>
      <c r="Z2777" s="40">
        <f t="shared" si="1388"/>
        <v>0</v>
      </c>
      <c r="AA2777" s="40">
        <f t="shared" si="1389"/>
        <v>0</v>
      </c>
      <c r="AB2777" s="40">
        <f t="shared" si="1390"/>
        <v>0</v>
      </c>
      <c r="AC2777" s="40">
        <f t="shared" si="1391"/>
        <v>0</v>
      </c>
      <c r="AD2777" s="39">
        <f t="shared" si="1392"/>
        <v>0</v>
      </c>
      <c r="AE2777" s="39">
        <f t="shared" si="1393"/>
        <v>0</v>
      </c>
      <c r="AF2777" t="str">
        <f t="shared" si="1394"/>
        <v/>
      </c>
      <c r="AG2777" t="str">
        <f t="shared" si="1395"/>
        <v/>
      </c>
      <c r="AH2777" t="str">
        <f t="shared" si="1396"/>
        <v/>
      </c>
      <c r="AJ2777" s="41" t="str">
        <f t="shared" si="1397"/>
        <v/>
      </c>
      <c r="AK2777" s="42" t="str">
        <f t="shared" si="1398"/>
        <v/>
      </c>
      <c r="AL2777" s="41" t="str">
        <f t="shared" si="1399"/>
        <v/>
      </c>
      <c r="AM2777" s="41" t="str">
        <f t="shared" si="1400"/>
        <v/>
      </c>
      <c r="AN2777" s="41" t="str">
        <f t="shared" si="1401"/>
        <v/>
      </c>
      <c r="AO2777" s="42" t="str">
        <f t="shared" si="1402"/>
        <v/>
      </c>
      <c r="AP2777" s="41" t="str">
        <f t="shared" si="1403"/>
        <v/>
      </c>
      <c r="AQ2777" s="41" t="str">
        <f t="shared" si="1404"/>
        <v/>
      </c>
      <c r="AR2777" s="41" t="str">
        <f>IF($AQ2777="","",COUNTIFS(L_ChaveCob,$AQ2777,L_Ausencia,"&gt;"&amp;$W2777)+COUNTIFS($AQ$4:$AQ2777,$AQ2777,$W$4:$W2777,$W2777))</f>
        <v/>
      </c>
      <c r="AS2777" s="42">
        <f t="shared" si="1405"/>
        <v>0</v>
      </c>
      <c r="AT2777" s="42">
        <f t="shared" si="1406"/>
        <v>0</v>
      </c>
      <c r="AU2777" s="42">
        <f t="shared" si="1407"/>
        <v>0</v>
      </c>
    </row>
    <row r="2778" spans="1:47" x14ac:dyDescent="0.2">
      <c r="A2778" s="35"/>
      <c r="B2778" s="36"/>
      <c r="C2778" s="36"/>
      <c r="D2778" s="36"/>
      <c r="E2778" s="37"/>
      <c r="F2778" s="37"/>
      <c r="G2778" s="36"/>
      <c r="H2778" s="36"/>
      <c r="I2778" s="36"/>
      <c r="J2778" s="36"/>
      <c r="K2778" s="37"/>
      <c r="L2778" s="37"/>
      <c r="M2778" s="37"/>
      <c r="N2778" s="38" t="str">
        <f t="shared" si="1376"/>
        <v/>
      </c>
      <c r="O2778" t="str">
        <f t="shared" si="1377"/>
        <v/>
      </c>
      <c r="P2778" t="str">
        <f t="shared" si="1378"/>
        <v/>
      </c>
      <c r="Q2778" t="str">
        <f t="shared" si="1379"/>
        <v/>
      </c>
      <c r="R2778" t="str">
        <f t="shared" si="1380"/>
        <v/>
      </c>
      <c r="S2778" t="str">
        <f t="shared" si="1381"/>
        <v/>
      </c>
      <c r="T2778" s="39" t="str">
        <f t="shared" si="1382"/>
        <v/>
      </c>
      <c r="U2778" s="40">
        <f t="shared" si="1383"/>
        <v>0</v>
      </c>
      <c r="V2778" s="40">
        <f t="shared" si="1384"/>
        <v>0</v>
      </c>
      <c r="W2778" s="40">
        <f t="shared" si="1385"/>
        <v>0</v>
      </c>
      <c r="X2778" t="str">
        <f t="shared" si="1386"/>
        <v/>
      </c>
      <c r="Y2778" s="40">
        <f t="shared" si="1387"/>
        <v>0</v>
      </c>
      <c r="Z2778" s="40">
        <f t="shared" si="1388"/>
        <v>0</v>
      </c>
      <c r="AA2778" s="40">
        <f t="shared" si="1389"/>
        <v>0</v>
      </c>
      <c r="AB2778" s="40">
        <f t="shared" si="1390"/>
        <v>0</v>
      </c>
      <c r="AC2778" s="40">
        <f t="shared" si="1391"/>
        <v>0</v>
      </c>
      <c r="AD2778" s="39">
        <f t="shared" si="1392"/>
        <v>0</v>
      </c>
      <c r="AE2778" s="39">
        <f t="shared" si="1393"/>
        <v>0</v>
      </c>
      <c r="AF2778" t="str">
        <f t="shared" si="1394"/>
        <v/>
      </c>
      <c r="AG2778" t="str">
        <f t="shared" si="1395"/>
        <v/>
      </c>
      <c r="AH2778" t="str">
        <f t="shared" si="1396"/>
        <v/>
      </c>
      <c r="AJ2778" s="41" t="str">
        <f t="shared" si="1397"/>
        <v/>
      </c>
      <c r="AK2778" s="42" t="str">
        <f t="shared" si="1398"/>
        <v/>
      </c>
      <c r="AL2778" s="41" t="str">
        <f t="shared" si="1399"/>
        <v/>
      </c>
      <c r="AM2778" s="41" t="str">
        <f t="shared" si="1400"/>
        <v/>
      </c>
      <c r="AN2778" s="41" t="str">
        <f t="shared" si="1401"/>
        <v/>
      </c>
      <c r="AO2778" s="42" t="str">
        <f t="shared" si="1402"/>
        <v/>
      </c>
      <c r="AP2778" s="41" t="str">
        <f t="shared" si="1403"/>
        <v/>
      </c>
      <c r="AQ2778" s="41" t="str">
        <f t="shared" si="1404"/>
        <v/>
      </c>
      <c r="AR2778" s="41" t="str">
        <f>IF($AQ2778="","",COUNTIFS(L_ChaveCob,$AQ2778,L_Ausencia,"&gt;"&amp;$W2778)+COUNTIFS($AQ$4:$AQ2778,$AQ2778,$W$4:$W2778,$W2778))</f>
        <v/>
      </c>
      <c r="AS2778" s="42">
        <f t="shared" si="1405"/>
        <v>0</v>
      </c>
      <c r="AT2778" s="42">
        <f t="shared" si="1406"/>
        <v>0</v>
      </c>
      <c r="AU2778" s="42">
        <f t="shared" si="1407"/>
        <v>0</v>
      </c>
    </row>
    <row r="2779" spans="1:47" x14ac:dyDescent="0.2">
      <c r="A2779" s="35"/>
      <c r="B2779" s="36"/>
      <c r="C2779" s="36"/>
      <c r="D2779" s="36"/>
      <c r="E2779" s="37"/>
      <c r="F2779" s="37"/>
      <c r="G2779" s="36"/>
      <c r="H2779" s="36"/>
      <c r="I2779" s="36"/>
      <c r="J2779" s="36"/>
      <c r="K2779" s="37"/>
      <c r="L2779" s="37"/>
      <c r="M2779" s="37"/>
      <c r="N2779" s="38" t="str">
        <f t="shared" si="1376"/>
        <v/>
      </c>
      <c r="O2779" t="str">
        <f t="shared" si="1377"/>
        <v/>
      </c>
      <c r="P2779" t="str">
        <f t="shared" si="1378"/>
        <v/>
      </c>
      <c r="Q2779" t="str">
        <f t="shared" si="1379"/>
        <v/>
      </c>
      <c r="R2779" t="str">
        <f t="shared" si="1380"/>
        <v/>
      </c>
      <c r="S2779" t="str">
        <f t="shared" si="1381"/>
        <v/>
      </c>
      <c r="T2779" s="39" t="str">
        <f t="shared" si="1382"/>
        <v/>
      </c>
      <c r="U2779" s="40">
        <f t="shared" si="1383"/>
        <v>0</v>
      </c>
      <c r="V2779" s="40">
        <f t="shared" si="1384"/>
        <v>0</v>
      </c>
      <c r="W2779" s="40">
        <f t="shared" si="1385"/>
        <v>0</v>
      </c>
      <c r="X2779" t="str">
        <f t="shared" si="1386"/>
        <v/>
      </c>
      <c r="Y2779" s="40">
        <f t="shared" si="1387"/>
        <v>0</v>
      </c>
      <c r="Z2779" s="40">
        <f t="shared" si="1388"/>
        <v>0</v>
      </c>
      <c r="AA2779" s="40">
        <f t="shared" si="1389"/>
        <v>0</v>
      </c>
      <c r="AB2779" s="40">
        <f t="shared" si="1390"/>
        <v>0</v>
      </c>
      <c r="AC2779" s="40">
        <f t="shared" si="1391"/>
        <v>0</v>
      </c>
      <c r="AD2779" s="39">
        <f t="shared" si="1392"/>
        <v>0</v>
      </c>
      <c r="AE2779" s="39">
        <f t="shared" si="1393"/>
        <v>0</v>
      </c>
      <c r="AF2779" t="str">
        <f t="shared" si="1394"/>
        <v/>
      </c>
      <c r="AG2779" t="str">
        <f t="shared" si="1395"/>
        <v/>
      </c>
      <c r="AH2779" t="str">
        <f t="shared" si="1396"/>
        <v/>
      </c>
      <c r="AJ2779" s="41" t="str">
        <f t="shared" si="1397"/>
        <v/>
      </c>
      <c r="AK2779" s="42" t="str">
        <f t="shared" si="1398"/>
        <v/>
      </c>
      <c r="AL2779" s="41" t="str">
        <f t="shared" si="1399"/>
        <v/>
      </c>
      <c r="AM2779" s="41" t="str">
        <f t="shared" si="1400"/>
        <v/>
      </c>
      <c r="AN2779" s="41" t="str">
        <f t="shared" si="1401"/>
        <v/>
      </c>
      <c r="AO2779" s="42" t="str">
        <f t="shared" si="1402"/>
        <v/>
      </c>
      <c r="AP2779" s="41" t="str">
        <f t="shared" si="1403"/>
        <v/>
      </c>
      <c r="AQ2779" s="41" t="str">
        <f t="shared" si="1404"/>
        <v/>
      </c>
      <c r="AR2779" s="41" t="str">
        <f>IF($AQ2779="","",COUNTIFS(L_ChaveCob,$AQ2779,L_Ausencia,"&gt;"&amp;$W2779)+COUNTIFS($AQ$4:$AQ2779,$AQ2779,$W$4:$W2779,$W2779))</f>
        <v/>
      </c>
      <c r="AS2779" s="42">
        <f t="shared" si="1405"/>
        <v>0</v>
      </c>
      <c r="AT2779" s="42">
        <f t="shared" si="1406"/>
        <v>0</v>
      </c>
      <c r="AU2779" s="42">
        <f t="shared" si="1407"/>
        <v>0</v>
      </c>
    </row>
    <row r="2780" spans="1:47" x14ac:dyDescent="0.2">
      <c r="A2780" s="35"/>
      <c r="B2780" s="36"/>
      <c r="C2780" s="36"/>
      <c r="D2780" s="36"/>
      <c r="E2780" s="37"/>
      <c r="F2780" s="37"/>
      <c r="G2780" s="36"/>
      <c r="H2780" s="36"/>
      <c r="I2780" s="36"/>
      <c r="J2780" s="36"/>
      <c r="K2780" s="37"/>
      <c r="L2780" s="37"/>
      <c r="M2780" s="37"/>
      <c r="N2780" s="38" t="str">
        <f t="shared" si="1376"/>
        <v/>
      </c>
      <c r="O2780" t="str">
        <f t="shared" si="1377"/>
        <v/>
      </c>
      <c r="P2780" t="str">
        <f t="shared" si="1378"/>
        <v/>
      </c>
      <c r="Q2780" t="str">
        <f t="shared" si="1379"/>
        <v/>
      </c>
      <c r="R2780" t="str">
        <f t="shared" si="1380"/>
        <v/>
      </c>
      <c r="S2780" t="str">
        <f t="shared" si="1381"/>
        <v/>
      </c>
      <c r="T2780" s="39" t="str">
        <f t="shared" si="1382"/>
        <v/>
      </c>
      <c r="U2780" s="40">
        <f t="shared" si="1383"/>
        <v>0</v>
      </c>
      <c r="V2780" s="40">
        <f t="shared" si="1384"/>
        <v>0</v>
      </c>
      <c r="W2780" s="40">
        <f t="shared" si="1385"/>
        <v>0</v>
      </c>
      <c r="X2780" t="str">
        <f t="shared" si="1386"/>
        <v/>
      </c>
      <c r="Y2780" s="40">
        <f t="shared" si="1387"/>
        <v>0</v>
      </c>
      <c r="Z2780" s="40">
        <f t="shared" si="1388"/>
        <v>0</v>
      </c>
      <c r="AA2780" s="40">
        <f t="shared" si="1389"/>
        <v>0</v>
      </c>
      <c r="AB2780" s="40">
        <f t="shared" si="1390"/>
        <v>0</v>
      </c>
      <c r="AC2780" s="40">
        <f t="shared" si="1391"/>
        <v>0</v>
      </c>
      <c r="AD2780" s="39">
        <f t="shared" si="1392"/>
        <v>0</v>
      </c>
      <c r="AE2780" s="39">
        <f t="shared" si="1393"/>
        <v>0</v>
      </c>
      <c r="AF2780" t="str">
        <f t="shared" si="1394"/>
        <v/>
      </c>
      <c r="AG2780" t="str">
        <f t="shared" si="1395"/>
        <v/>
      </c>
      <c r="AH2780" t="str">
        <f t="shared" si="1396"/>
        <v/>
      </c>
      <c r="AJ2780" s="41" t="str">
        <f t="shared" si="1397"/>
        <v/>
      </c>
      <c r="AK2780" s="42" t="str">
        <f t="shared" si="1398"/>
        <v/>
      </c>
      <c r="AL2780" s="41" t="str">
        <f t="shared" si="1399"/>
        <v/>
      </c>
      <c r="AM2780" s="41" t="str">
        <f t="shared" si="1400"/>
        <v/>
      </c>
      <c r="AN2780" s="41" t="str">
        <f t="shared" si="1401"/>
        <v/>
      </c>
      <c r="AO2780" s="42" t="str">
        <f t="shared" si="1402"/>
        <v/>
      </c>
      <c r="AP2780" s="41" t="str">
        <f t="shared" si="1403"/>
        <v/>
      </c>
      <c r="AQ2780" s="41" t="str">
        <f t="shared" si="1404"/>
        <v/>
      </c>
      <c r="AR2780" s="41" t="str">
        <f>IF($AQ2780="","",COUNTIFS(L_ChaveCob,$AQ2780,L_Ausencia,"&gt;"&amp;$W2780)+COUNTIFS($AQ$4:$AQ2780,$AQ2780,$W$4:$W2780,$W2780))</f>
        <v/>
      </c>
      <c r="AS2780" s="42">
        <f t="shared" si="1405"/>
        <v>0</v>
      </c>
      <c r="AT2780" s="42">
        <f t="shared" si="1406"/>
        <v>0</v>
      </c>
      <c r="AU2780" s="42">
        <f t="shared" si="1407"/>
        <v>0</v>
      </c>
    </row>
    <row r="2781" spans="1:47" x14ac:dyDescent="0.2">
      <c r="A2781" s="35"/>
      <c r="B2781" s="36"/>
      <c r="C2781" s="36"/>
      <c r="D2781" s="36"/>
      <c r="E2781" s="37"/>
      <c r="F2781" s="37"/>
      <c r="G2781" s="36"/>
      <c r="H2781" s="36"/>
      <c r="I2781" s="36"/>
      <c r="J2781" s="36"/>
      <c r="K2781" s="37"/>
      <c r="L2781" s="37"/>
      <c r="M2781" s="37"/>
      <c r="N2781" s="38" t="str">
        <f t="shared" si="1376"/>
        <v/>
      </c>
      <c r="O2781" t="str">
        <f t="shared" si="1377"/>
        <v/>
      </c>
      <c r="P2781" t="str">
        <f t="shared" si="1378"/>
        <v/>
      </c>
      <c r="Q2781" t="str">
        <f t="shared" si="1379"/>
        <v/>
      </c>
      <c r="R2781" t="str">
        <f t="shared" si="1380"/>
        <v/>
      </c>
      <c r="S2781" t="str">
        <f t="shared" si="1381"/>
        <v/>
      </c>
      <c r="T2781" s="39" t="str">
        <f t="shared" si="1382"/>
        <v/>
      </c>
      <c r="U2781" s="40">
        <f t="shared" si="1383"/>
        <v>0</v>
      </c>
      <c r="V2781" s="40">
        <f t="shared" si="1384"/>
        <v>0</v>
      </c>
      <c r="W2781" s="40">
        <f t="shared" si="1385"/>
        <v>0</v>
      </c>
      <c r="X2781" t="str">
        <f t="shared" si="1386"/>
        <v/>
      </c>
      <c r="Y2781" s="40">
        <f t="shared" si="1387"/>
        <v>0</v>
      </c>
      <c r="Z2781" s="40">
        <f t="shared" si="1388"/>
        <v>0</v>
      </c>
      <c r="AA2781" s="40">
        <f t="shared" si="1389"/>
        <v>0</v>
      </c>
      <c r="AB2781" s="40">
        <f t="shared" si="1390"/>
        <v>0</v>
      </c>
      <c r="AC2781" s="40">
        <f t="shared" si="1391"/>
        <v>0</v>
      </c>
      <c r="AD2781" s="39">
        <f t="shared" si="1392"/>
        <v>0</v>
      </c>
      <c r="AE2781" s="39">
        <f t="shared" si="1393"/>
        <v>0</v>
      </c>
      <c r="AF2781" t="str">
        <f t="shared" si="1394"/>
        <v/>
      </c>
      <c r="AG2781" t="str">
        <f t="shared" si="1395"/>
        <v/>
      </c>
      <c r="AH2781" t="str">
        <f t="shared" si="1396"/>
        <v/>
      </c>
      <c r="AJ2781" s="41" t="str">
        <f t="shared" si="1397"/>
        <v/>
      </c>
      <c r="AK2781" s="42" t="str">
        <f t="shared" si="1398"/>
        <v/>
      </c>
      <c r="AL2781" s="41" t="str">
        <f t="shared" si="1399"/>
        <v/>
      </c>
      <c r="AM2781" s="41" t="str">
        <f t="shared" si="1400"/>
        <v/>
      </c>
      <c r="AN2781" s="41" t="str">
        <f t="shared" si="1401"/>
        <v/>
      </c>
      <c r="AO2781" s="42" t="str">
        <f t="shared" si="1402"/>
        <v/>
      </c>
      <c r="AP2781" s="41" t="str">
        <f t="shared" si="1403"/>
        <v/>
      </c>
      <c r="AQ2781" s="41" t="str">
        <f t="shared" si="1404"/>
        <v/>
      </c>
      <c r="AR2781" s="41" t="str">
        <f>IF($AQ2781="","",COUNTIFS(L_ChaveCob,$AQ2781,L_Ausencia,"&gt;"&amp;$W2781)+COUNTIFS($AQ$4:$AQ2781,$AQ2781,$W$4:$W2781,$W2781))</f>
        <v/>
      </c>
      <c r="AS2781" s="42">
        <f t="shared" si="1405"/>
        <v>0</v>
      </c>
      <c r="AT2781" s="42">
        <f t="shared" si="1406"/>
        <v>0</v>
      </c>
      <c r="AU2781" s="42">
        <f t="shared" si="1407"/>
        <v>0</v>
      </c>
    </row>
    <row r="2782" spans="1:47" x14ac:dyDescent="0.2">
      <c r="A2782" s="35"/>
      <c r="B2782" s="36"/>
      <c r="C2782" s="36"/>
      <c r="D2782" s="36"/>
      <c r="E2782" s="37"/>
      <c r="F2782" s="37"/>
      <c r="G2782" s="36"/>
      <c r="H2782" s="36"/>
      <c r="I2782" s="36"/>
      <c r="J2782" s="36"/>
      <c r="K2782" s="37"/>
      <c r="L2782" s="37"/>
      <c r="M2782" s="37"/>
      <c r="N2782" s="38" t="str">
        <f t="shared" si="1376"/>
        <v/>
      </c>
      <c r="O2782" t="str">
        <f t="shared" si="1377"/>
        <v/>
      </c>
      <c r="P2782" t="str">
        <f t="shared" si="1378"/>
        <v/>
      </c>
      <c r="Q2782" t="str">
        <f t="shared" si="1379"/>
        <v/>
      </c>
      <c r="R2782" t="str">
        <f t="shared" si="1380"/>
        <v/>
      </c>
      <c r="S2782" t="str">
        <f t="shared" si="1381"/>
        <v/>
      </c>
      <c r="T2782" s="39" t="str">
        <f t="shared" si="1382"/>
        <v/>
      </c>
      <c r="U2782" s="40">
        <f t="shared" si="1383"/>
        <v>0</v>
      </c>
      <c r="V2782" s="40">
        <f t="shared" si="1384"/>
        <v>0</v>
      </c>
      <c r="W2782" s="40">
        <f t="shared" si="1385"/>
        <v>0</v>
      </c>
      <c r="X2782" t="str">
        <f t="shared" si="1386"/>
        <v/>
      </c>
      <c r="Y2782" s="40">
        <f t="shared" si="1387"/>
        <v>0</v>
      </c>
      <c r="Z2782" s="40">
        <f t="shared" si="1388"/>
        <v>0</v>
      </c>
      <c r="AA2782" s="40">
        <f t="shared" si="1389"/>
        <v>0</v>
      </c>
      <c r="AB2782" s="40">
        <f t="shared" si="1390"/>
        <v>0</v>
      </c>
      <c r="AC2782" s="40">
        <f t="shared" si="1391"/>
        <v>0</v>
      </c>
      <c r="AD2782" s="39">
        <f t="shared" si="1392"/>
        <v>0</v>
      </c>
      <c r="AE2782" s="39">
        <f t="shared" si="1393"/>
        <v>0</v>
      </c>
      <c r="AF2782" t="str">
        <f t="shared" si="1394"/>
        <v/>
      </c>
      <c r="AG2782" t="str">
        <f t="shared" si="1395"/>
        <v/>
      </c>
      <c r="AH2782" t="str">
        <f t="shared" si="1396"/>
        <v/>
      </c>
      <c r="AJ2782" s="41" t="str">
        <f t="shared" si="1397"/>
        <v/>
      </c>
      <c r="AK2782" s="42" t="str">
        <f t="shared" si="1398"/>
        <v/>
      </c>
      <c r="AL2782" s="41" t="str">
        <f t="shared" si="1399"/>
        <v/>
      </c>
      <c r="AM2782" s="41" t="str">
        <f t="shared" si="1400"/>
        <v/>
      </c>
      <c r="AN2782" s="41" t="str">
        <f t="shared" si="1401"/>
        <v/>
      </c>
      <c r="AO2782" s="42" t="str">
        <f t="shared" si="1402"/>
        <v/>
      </c>
      <c r="AP2782" s="41" t="str">
        <f t="shared" si="1403"/>
        <v/>
      </c>
      <c r="AQ2782" s="41" t="str">
        <f t="shared" si="1404"/>
        <v/>
      </c>
      <c r="AR2782" s="41" t="str">
        <f>IF($AQ2782="","",COUNTIFS(L_ChaveCob,$AQ2782,L_Ausencia,"&gt;"&amp;$W2782)+COUNTIFS($AQ$4:$AQ2782,$AQ2782,$W$4:$W2782,$W2782))</f>
        <v/>
      </c>
      <c r="AS2782" s="42">
        <f t="shared" si="1405"/>
        <v>0</v>
      </c>
      <c r="AT2782" s="42">
        <f t="shared" si="1406"/>
        <v>0</v>
      </c>
      <c r="AU2782" s="42">
        <f t="shared" si="1407"/>
        <v>0</v>
      </c>
    </row>
    <row r="2783" spans="1:47" x14ac:dyDescent="0.2">
      <c r="A2783" s="35"/>
      <c r="B2783" s="36"/>
      <c r="C2783" s="36"/>
      <c r="D2783" s="36"/>
      <c r="E2783" s="37"/>
      <c r="F2783" s="37"/>
      <c r="G2783" s="36"/>
      <c r="H2783" s="36"/>
      <c r="I2783" s="36"/>
      <c r="J2783" s="36"/>
      <c r="K2783" s="37"/>
      <c r="L2783" s="37"/>
      <c r="M2783" s="37"/>
      <c r="N2783" s="38" t="str">
        <f t="shared" si="1376"/>
        <v/>
      </c>
      <c r="O2783" t="str">
        <f t="shared" si="1377"/>
        <v/>
      </c>
      <c r="P2783" t="str">
        <f t="shared" si="1378"/>
        <v/>
      </c>
      <c r="Q2783" t="str">
        <f t="shared" si="1379"/>
        <v/>
      </c>
      <c r="R2783" t="str">
        <f t="shared" si="1380"/>
        <v/>
      </c>
      <c r="S2783" t="str">
        <f t="shared" si="1381"/>
        <v/>
      </c>
      <c r="T2783" s="39" t="str">
        <f t="shared" si="1382"/>
        <v/>
      </c>
      <c r="U2783" s="40">
        <f t="shared" si="1383"/>
        <v>0</v>
      </c>
      <c r="V2783" s="40">
        <f t="shared" si="1384"/>
        <v>0</v>
      </c>
      <c r="W2783" s="40">
        <f t="shared" si="1385"/>
        <v>0</v>
      </c>
      <c r="X2783" t="str">
        <f t="shared" si="1386"/>
        <v/>
      </c>
      <c r="Y2783" s="40">
        <f t="shared" si="1387"/>
        <v>0</v>
      </c>
      <c r="Z2783" s="40">
        <f t="shared" si="1388"/>
        <v>0</v>
      </c>
      <c r="AA2783" s="40">
        <f t="shared" si="1389"/>
        <v>0</v>
      </c>
      <c r="AB2783" s="40">
        <f t="shared" si="1390"/>
        <v>0</v>
      </c>
      <c r="AC2783" s="40">
        <f t="shared" si="1391"/>
        <v>0</v>
      </c>
      <c r="AD2783" s="39">
        <f t="shared" si="1392"/>
        <v>0</v>
      </c>
      <c r="AE2783" s="39">
        <f t="shared" si="1393"/>
        <v>0</v>
      </c>
      <c r="AF2783" t="str">
        <f t="shared" si="1394"/>
        <v/>
      </c>
      <c r="AG2783" t="str">
        <f t="shared" si="1395"/>
        <v/>
      </c>
      <c r="AH2783" t="str">
        <f t="shared" si="1396"/>
        <v/>
      </c>
      <c r="AJ2783" s="41" t="str">
        <f t="shared" si="1397"/>
        <v/>
      </c>
      <c r="AK2783" s="42" t="str">
        <f t="shared" si="1398"/>
        <v/>
      </c>
      <c r="AL2783" s="41" t="str">
        <f t="shared" si="1399"/>
        <v/>
      </c>
      <c r="AM2783" s="41" t="str">
        <f t="shared" si="1400"/>
        <v/>
      </c>
      <c r="AN2783" s="41" t="str">
        <f t="shared" si="1401"/>
        <v/>
      </c>
      <c r="AO2783" s="42" t="str">
        <f t="shared" si="1402"/>
        <v/>
      </c>
      <c r="AP2783" s="41" t="str">
        <f t="shared" si="1403"/>
        <v/>
      </c>
      <c r="AQ2783" s="41" t="str">
        <f t="shared" si="1404"/>
        <v/>
      </c>
      <c r="AR2783" s="41" t="str">
        <f>IF($AQ2783="","",COUNTIFS(L_ChaveCob,$AQ2783,L_Ausencia,"&gt;"&amp;$W2783)+COUNTIFS($AQ$4:$AQ2783,$AQ2783,$W$4:$W2783,$W2783))</f>
        <v/>
      </c>
      <c r="AS2783" s="42">
        <f t="shared" si="1405"/>
        <v>0</v>
      </c>
      <c r="AT2783" s="42">
        <f t="shared" si="1406"/>
        <v>0</v>
      </c>
      <c r="AU2783" s="42">
        <f t="shared" si="1407"/>
        <v>0</v>
      </c>
    </row>
    <row r="2784" spans="1:47" x14ac:dyDescent="0.2">
      <c r="A2784" s="35"/>
      <c r="B2784" s="36"/>
      <c r="C2784" s="36"/>
      <c r="D2784" s="36"/>
      <c r="E2784" s="37"/>
      <c r="F2784" s="37"/>
      <c r="G2784" s="36"/>
      <c r="H2784" s="36"/>
      <c r="I2784" s="36"/>
      <c r="J2784" s="36"/>
      <c r="K2784" s="37"/>
      <c r="L2784" s="37"/>
      <c r="M2784" s="37"/>
      <c r="N2784" s="38" t="str">
        <f t="shared" si="1376"/>
        <v/>
      </c>
      <c r="O2784" t="str">
        <f t="shared" si="1377"/>
        <v/>
      </c>
      <c r="P2784" t="str">
        <f t="shared" si="1378"/>
        <v/>
      </c>
      <c r="Q2784" t="str">
        <f t="shared" si="1379"/>
        <v/>
      </c>
      <c r="R2784" t="str">
        <f t="shared" si="1380"/>
        <v/>
      </c>
      <c r="S2784" t="str">
        <f t="shared" si="1381"/>
        <v/>
      </c>
      <c r="T2784" s="39" t="str">
        <f t="shared" si="1382"/>
        <v/>
      </c>
      <c r="U2784" s="40">
        <f t="shared" si="1383"/>
        <v>0</v>
      </c>
      <c r="V2784" s="40">
        <f t="shared" si="1384"/>
        <v>0</v>
      </c>
      <c r="W2784" s="40">
        <f t="shared" si="1385"/>
        <v>0</v>
      </c>
      <c r="X2784" t="str">
        <f t="shared" si="1386"/>
        <v/>
      </c>
      <c r="Y2784" s="40">
        <f t="shared" si="1387"/>
        <v>0</v>
      </c>
      <c r="Z2784" s="40">
        <f t="shared" si="1388"/>
        <v>0</v>
      </c>
      <c r="AA2784" s="40">
        <f t="shared" si="1389"/>
        <v>0</v>
      </c>
      <c r="AB2784" s="40">
        <f t="shared" si="1390"/>
        <v>0</v>
      </c>
      <c r="AC2784" s="40">
        <f t="shared" si="1391"/>
        <v>0</v>
      </c>
      <c r="AD2784" s="39">
        <f t="shared" si="1392"/>
        <v>0</v>
      </c>
      <c r="AE2784" s="39">
        <f t="shared" si="1393"/>
        <v>0</v>
      </c>
      <c r="AF2784" t="str">
        <f t="shared" si="1394"/>
        <v/>
      </c>
      <c r="AG2784" t="str">
        <f t="shared" si="1395"/>
        <v/>
      </c>
      <c r="AH2784" t="str">
        <f t="shared" si="1396"/>
        <v/>
      </c>
      <c r="AJ2784" s="41" t="str">
        <f t="shared" si="1397"/>
        <v/>
      </c>
      <c r="AK2784" s="42" t="str">
        <f t="shared" si="1398"/>
        <v/>
      </c>
      <c r="AL2784" s="41" t="str">
        <f t="shared" si="1399"/>
        <v/>
      </c>
      <c r="AM2784" s="41" t="str">
        <f t="shared" si="1400"/>
        <v/>
      </c>
      <c r="AN2784" s="41" t="str">
        <f t="shared" si="1401"/>
        <v/>
      </c>
      <c r="AO2784" s="42" t="str">
        <f t="shared" si="1402"/>
        <v/>
      </c>
      <c r="AP2784" s="41" t="str">
        <f t="shared" si="1403"/>
        <v/>
      </c>
      <c r="AQ2784" s="41" t="str">
        <f t="shared" si="1404"/>
        <v/>
      </c>
      <c r="AR2784" s="41" t="str">
        <f>IF($AQ2784="","",COUNTIFS(L_ChaveCob,$AQ2784,L_Ausencia,"&gt;"&amp;$W2784)+COUNTIFS($AQ$4:$AQ2784,$AQ2784,$W$4:$W2784,$W2784))</f>
        <v/>
      </c>
      <c r="AS2784" s="42">
        <f t="shared" si="1405"/>
        <v>0</v>
      </c>
      <c r="AT2784" s="42">
        <f t="shared" si="1406"/>
        <v>0</v>
      </c>
      <c r="AU2784" s="42">
        <f t="shared" si="1407"/>
        <v>0</v>
      </c>
    </row>
    <row r="2785" spans="1:47" x14ac:dyDescent="0.2">
      <c r="A2785" s="35"/>
      <c r="B2785" s="36"/>
      <c r="C2785" s="36"/>
      <c r="D2785" s="36"/>
      <c r="E2785" s="37"/>
      <c r="F2785" s="37"/>
      <c r="G2785" s="36"/>
      <c r="H2785" s="36"/>
      <c r="I2785" s="36"/>
      <c r="J2785" s="36"/>
      <c r="K2785" s="37"/>
      <c r="L2785" s="37"/>
      <c r="M2785" s="37"/>
      <c r="N2785" s="38" t="str">
        <f t="shared" si="1376"/>
        <v/>
      </c>
      <c r="O2785" t="str">
        <f t="shared" si="1377"/>
        <v/>
      </c>
      <c r="P2785" t="str">
        <f t="shared" si="1378"/>
        <v/>
      </c>
      <c r="Q2785" t="str">
        <f t="shared" si="1379"/>
        <v/>
      </c>
      <c r="R2785" t="str">
        <f t="shared" si="1380"/>
        <v/>
      </c>
      <c r="S2785" t="str">
        <f t="shared" si="1381"/>
        <v/>
      </c>
      <c r="T2785" s="39" t="str">
        <f t="shared" si="1382"/>
        <v/>
      </c>
      <c r="U2785" s="40">
        <f t="shared" si="1383"/>
        <v>0</v>
      </c>
      <c r="V2785" s="40">
        <f t="shared" si="1384"/>
        <v>0</v>
      </c>
      <c r="W2785" s="40">
        <f t="shared" si="1385"/>
        <v>0</v>
      </c>
      <c r="X2785" t="str">
        <f t="shared" si="1386"/>
        <v/>
      </c>
      <c r="Y2785" s="40">
        <f t="shared" si="1387"/>
        <v>0</v>
      </c>
      <c r="Z2785" s="40">
        <f t="shared" si="1388"/>
        <v>0</v>
      </c>
      <c r="AA2785" s="40">
        <f t="shared" si="1389"/>
        <v>0</v>
      </c>
      <c r="AB2785" s="40">
        <f t="shared" si="1390"/>
        <v>0</v>
      </c>
      <c r="AC2785" s="40">
        <f t="shared" si="1391"/>
        <v>0</v>
      </c>
      <c r="AD2785" s="39">
        <f t="shared" si="1392"/>
        <v>0</v>
      </c>
      <c r="AE2785" s="39">
        <f t="shared" si="1393"/>
        <v>0</v>
      </c>
      <c r="AF2785" t="str">
        <f t="shared" si="1394"/>
        <v/>
      </c>
      <c r="AG2785" t="str">
        <f t="shared" si="1395"/>
        <v/>
      </c>
      <c r="AH2785" t="str">
        <f t="shared" si="1396"/>
        <v/>
      </c>
      <c r="AJ2785" s="41" t="str">
        <f t="shared" si="1397"/>
        <v/>
      </c>
      <c r="AK2785" s="42" t="str">
        <f t="shared" si="1398"/>
        <v/>
      </c>
      <c r="AL2785" s="41" t="str">
        <f t="shared" si="1399"/>
        <v/>
      </c>
      <c r="AM2785" s="41" t="str">
        <f t="shared" si="1400"/>
        <v/>
      </c>
      <c r="AN2785" s="41" t="str">
        <f t="shared" si="1401"/>
        <v/>
      </c>
      <c r="AO2785" s="42" t="str">
        <f t="shared" si="1402"/>
        <v/>
      </c>
      <c r="AP2785" s="41" t="str">
        <f t="shared" si="1403"/>
        <v/>
      </c>
      <c r="AQ2785" s="41" t="str">
        <f t="shared" si="1404"/>
        <v/>
      </c>
      <c r="AR2785" s="41" t="str">
        <f>IF($AQ2785="","",COUNTIFS(L_ChaveCob,$AQ2785,L_Ausencia,"&gt;"&amp;$W2785)+COUNTIFS($AQ$4:$AQ2785,$AQ2785,$W$4:$W2785,$W2785))</f>
        <v/>
      </c>
      <c r="AS2785" s="42">
        <f t="shared" si="1405"/>
        <v>0</v>
      </c>
      <c r="AT2785" s="42">
        <f t="shared" si="1406"/>
        <v>0</v>
      </c>
      <c r="AU2785" s="42">
        <f t="shared" si="1407"/>
        <v>0</v>
      </c>
    </row>
    <row r="2786" spans="1:47" x14ac:dyDescent="0.2">
      <c r="A2786" s="35"/>
      <c r="B2786" s="36"/>
      <c r="C2786" s="36"/>
      <c r="D2786" s="36"/>
      <c r="E2786" s="37"/>
      <c r="F2786" s="37"/>
      <c r="G2786" s="36"/>
      <c r="H2786" s="36"/>
      <c r="I2786" s="36"/>
      <c r="J2786" s="36"/>
      <c r="K2786" s="37"/>
      <c r="L2786" s="37"/>
      <c r="M2786" s="37"/>
      <c r="N2786" s="38" t="str">
        <f t="shared" si="1376"/>
        <v/>
      </c>
      <c r="O2786" t="str">
        <f t="shared" si="1377"/>
        <v/>
      </c>
      <c r="P2786" t="str">
        <f t="shared" si="1378"/>
        <v/>
      </c>
      <c r="Q2786" t="str">
        <f t="shared" si="1379"/>
        <v/>
      </c>
      <c r="R2786" t="str">
        <f t="shared" si="1380"/>
        <v/>
      </c>
      <c r="S2786" t="str">
        <f t="shared" si="1381"/>
        <v/>
      </c>
      <c r="T2786" s="39" t="str">
        <f t="shared" si="1382"/>
        <v/>
      </c>
      <c r="U2786" s="40">
        <f t="shared" si="1383"/>
        <v>0</v>
      </c>
      <c r="V2786" s="40">
        <f t="shared" si="1384"/>
        <v>0</v>
      </c>
      <c r="W2786" s="40">
        <f t="shared" si="1385"/>
        <v>0</v>
      </c>
      <c r="X2786" t="str">
        <f t="shared" si="1386"/>
        <v/>
      </c>
      <c r="Y2786" s="40">
        <f t="shared" si="1387"/>
        <v>0</v>
      </c>
      <c r="Z2786" s="40">
        <f t="shared" si="1388"/>
        <v>0</v>
      </c>
      <c r="AA2786" s="40">
        <f t="shared" si="1389"/>
        <v>0</v>
      </c>
      <c r="AB2786" s="40">
        <f t="shared" si="1390"/>
        <v>0</v>
      </c>
      <c r="AC2786" s="40">
        <f t="shared" si="1391"/>
        <v>0</v>
      </c>
      <c r="AD2786" s="39">
        <f t="shared" si="1392"/>
        <v>0</v>
      </c>
      <c r="AE2786" s="39">
        <f t="shared" si="1393"/>
        <v>0</v>
      </c>
      <c r="AF2786" t="str">
        <f t="shared" si="1394"/>
        <v/>
      </c>
      <c r="AG2786" t="str">
        <f t="shared" si="1395"/>
        <v/>
      </c>
      <c r="AH2786" t="str">
        <f t="shared" si="1396"/>
        <v/>
      </c>
      <c r="AJ2786" s="41" t="str">
        <f t="shared" si="1397"/>
        <v/>
      </c>
      <c r="AK2786" s="42" t="str">
        <f t="shared" si="1398"/>
        <v/>
      </c>
      <c r="AL2786" s="41" t="str">
        <f t="shared" si="1399"/>
        <v/>
      </c>
      <c r="AM2786" s="41" t="str">
        <f t="shared" si="1400"/>
        <v/>
      </c>
      <c r="AN2786" s="41" t="str">
        <f t="shared" si="1401"/>
        <v/>
      </c>
      <c r="AO2786" s="42" t="str">
        <f t="shared" si="1402"/>
        <v/>
      </c>
      <c r="AP2786" s="41" t="str">
        <f t="shared" si="1403"/>
        <v/>
      </c>
      <c r="AQ2786" s="41" t="str">
        <f t="shared" si="1404"/>
        <v/>
      </c>
      <c r="AR2786" s="41" t="str">
        <f>IF($AQ2786="","",COUNTIFS(L_ChaveCob,$AQ2786,L_Ausencia,"&gt;"&amp;$W2786)+COUNTIFS($AQ$4:$AQ2786,$AQ2786,$W$4:$W2786,$W2786))</f>
        <v/>
      </c>
      <c r="AS2786" s="42">
        <f t="shared" si="1405"/>
        <v>0</v>
      </c>
      <c r="AT2786" s="42">
        <f t="shared" si="1406"/>
        <v>0</v>
      </c>
      <c r="AU2786" s="42">
        <f t="shared" si="1407"/>
        <v>0</v>
      </c>
    </row>
    <row r="2787" spans="1:47" x14ac:dyDescent="0.2">
      <c r="A2787" s="35"/>
      <c r="B2787" s="36"/>
      <c r="C2787" s="36"/>
      <c r="D2787" s="36"/>
      <c r="E2787" s="37"/>
      <c r="F2787" s="37"/>
      <c r="G2787" s="36"/>
      <c r="H2787" s="36"/>
      <c r="I2787" s="36"/>
      <c r="J2787" s="36"/>
      <c r="K2787" s="37"/>
      <c r="L2787" s="37"/>
      <c r="M2787" s="37"/>
      <c r="N2787" s="38" t="str">
        <f t="shared" si="1376"/>
        <v/>
      </c>
      <c r="O2787" t="str">
        <f t="shared" si="1377"/>
        <v/>
      </c>
      <c r="P2787" t="str">
        <f t="shared" si="1378"/>
        <v/>
      </c>
      <c r="Q2787" t="str">
        <f t="shared" si="1379"/>
        <v/>
      </c>
      <c r="R2787" t="str">
        <f t="shared" si="1380"/>
        <v/>
      </c>
      <c r="S2787" t="str">
        <f t="shared" si="1381"/>
        <v/>
      </c>
      <c r="T2787" s="39" t="str">
        <f t="shared" si="1382"/>
        <v/>
      </c>
      <c r="U2787" s="40">
        <f t="shared" si="1383"/>
        <v>0</v>
      </c>
      <c r="V2787" s="40">
        <f t="shared" si="1384"/>
        <v>0</v>
      </c>
      <c r="W2787" s="40">
        <f t="shared" si="1385"/>
        <v>0</v>
      </c>
      <c r="X2787" t="str">
        <f t="shared" si="1386"/>
        <v/>
      </c>
      <c r="Y2787" s="40">
        <f t="shared" si="1387"/>
        <v>0</v>
      </c>
      <c r="Z2787" s="40">
        <f t="shared" si="1388"/>
        <v>0</v>
      </c>
      <c r="AA2787" s="40">
        <f t="shared" si="1389"/>
        <v>0</v>
      </c>
      <c r="AB2787" s="40">
        <f t="shared" si="1390"/>
        <v>0</v>
      </c>
      <c r="AC2787" s="40">
        <f t="shared" si="1391"/>
        <v>0</v>
      </c>
      <c r="AD2787" s="39">
        <f t="shared" si="1392"/>
        <v>0</v>
      </c>
      <c r="AE2787" s="39">
        <f t="shared" si="1393"/>
        <v>0</v>
      </c>
      <c r="AF2787" t="str">
        <f t="shared" si="1394"/>
        <v/>
      </c>
      <c r="AG2787" t="str">
        <f t="shared" si="1395"/>
        <v/>
      </c>
      <c r="AH2787" t="str">
        <f t="shared" si="1396"/>
        <v/>
      </c>
      <c r="AJ2787" s="41" t="str">
        <f t="shared" si="1397"/>
        <v/>
      </c>
      <c r="AK2787" s="42" t="str">
        <f t="shared" si="1398"/>
        <v/>
      </c>
      <c r="AL2787" s="41" t="str">
        <f t="shared" si="1399"/>
        <v/>
      </c>
      <c r="AM2787" s="41" t="str">
        <f t="shared" si="1400"/>
        <v/>
      </c>
      <c r="AN2787" s="41" t="str">
        <f t="shared" si="1401"/>
        <v/>
      </c>
      <c r="AO2787" s="42" t="str">
        <f t="shared" si="1402"/>
        <v/>
      </c>
      <c r="AP2787" s="41" t="str">
        <f t="shared" si="1403"/>
        <v/>
      </c>
      <c r="AQ2787" s="41" t="str">
        <f t="shared" si="1404"/>
        <v/>
      </c>
      <c r="AR2787" s="41" t="str">
        <f>IF($AQ2787="","",COUNTIFS(L_ChaveCob,$AQ2787,L_Ausencia,"&gt;"&amp;$W2787)+COUNTIFS($AQ$4:$AQ2787,$AQ2787,$W$4:$W2787,$W2787))</f>
        <v/>
      </c>
      <c r="AS2787" s="42">
        <f t="shared" si="1405"/>
        <v>0</v>
      </c>
      <c r="AT2787" s="42">
        <f t="shared" si="1406"/>
        <v>0</v>
      </c>
      <c r="AU2787" s="42">
        <f t="shared" si="1407"/>
        <v>0</v>
      </c>
    </row>
    <row r="2788" spans="1:47" x14ac:dyDescent="0.2">
      <c r="A2788" s="35"/>
      <c r="B2788" s="36"/>
      <c r="C2788" s="36"/>
      <c r="D2788" s="36"/>
      <c r="E2788" s="37"/>
      <c r="F2788" s="37"/>
      <c r="G2788" s="36"/>
      <c r="H2788" s="36"/>
      <c r="I2788" s="36"/>
      <c r="J2788" s="36"/>
      <c r="K2788" s="37"/>
      <c r="L2788" s="37"/>
      <c r="M2788" s="37"/>
      <c r="N2788" s="38" t="str">
        <f t="shared" si="1376"/>
        <v/>
      </c>
      <c r="O2788" t="str">
        <f t="shared" si="1377"/>
        <v/>
      </c>
      <c r="P2788" t="str">
        <f t="shared" si="1378"/>
        <v/>
      </c>
      <c r="Q2788" t="str">
        <f t="shared" si="1379"/>
        <v/>
      </c>
      <c r="R2788" t="str">
        <f t="shared" si="1380"/>
        <v/>
      </c>
      <c r="S2788" t="str">
        <f t="shared" si="1381"/>
        <v/>
      </c>
      <c r="T2788" s="39" t="str">
        <f t="shared" si="1382"/>
        <v/>
      </c>
      <c r="U2788" s="40">
        <f t="shared" si="1383"/>
        <v>0</v>
      </c>
      <c r="V2788" s="40">
        <f t="shared" si="1384"/>
        <v>0</v>
      </c>
      <c r="W2788" s="40">
        <f t="shared" si="1385"/>
        <v>0</v>
      </c>
      <c r="X2788" t="str">
        <f t="shared" si="1386"/>
        <v/>
      </c>
      <c r="Y2788" s="40">
        <f t="shared" si="1387"/>
        <v>0</v>
      </c>
      <c r="Z2788" s="40">
        <f t="shared" si="1388"/>
        <v>0</v>
      </c>
      <c r="AA2788" s="40">
        <f t="shared" si="1389"/>
        <v>0</v>
      </c>
      <c r="AB2788" s="40">
        <f t="shared" si="1390"/>
        <v>0</v>
      </c>
      <c r="AC2788" s="40">
        <f t="shared" si="1391"/>
        <v>0</v>
      </c>
      <c r="AD2788" s="39">
        <f t="shared" si="1392"/>
        <v>0</v>
      </c>
      <c r="AE2788" s="39">
        <f t="shared" si="1393"/>
        <v>0</v>
      </c>
      <c r="AF2788" t="str">
        <f t="shared" si="1394"/>
        <v/>
      </c>
      <c r="AG2788" t="str">
        <f t="shared" si="1395"/>
        <v/>
      </c>
      <c r="AH2788" t="str">
        <f t="shared" si="1396"/>
        <v/>
      </c>
      <c r="AJ2788" s="41" t="str">
        <f t="shared" si="1397"/>
        <v/>
      </c>
      <c r="AK2788" s="42" t="str">
        <f t="shared" si="1398"/>
        <v/>
      </c>
      <c r="AL2788" s="41" t="str">
        <f t="shared" si="1399"/>
        <v/>
      </c>
      <c r="AM2788" s="41" t="str">
        <f t="shared" si="1400"/>
        <v/>
      </c>
      <c r="AN2788" s="41" t="str">
        <f t="shared" si="1401"/>
        <v/>
      </c>
      <c r="AO2788" s="42" t="str">
        <f t="shared" si="1402"/>
        <v/>
      </c>
      <c r="AP2788" s="41" t="str">
        <f t="shared" si="1403"/>
        <v/>
      </c>
      <c r="AQ2788" s="41" t="str">
        <f t="shared" si="1404"/>
        <v/>
      </c>
      <c r="AR2788" s="41" t="str">
        <f>IF($AQ2788="","",COUNTIFS(L_ChaveCob,$AQ2788,L_Ausencia,"&gt;"&amp;$W2788)+COUNTIFS($AQ$4:$AQ2788,$AQ2788,$W$4:$W2788,$W2788))</f>
        <v/>
      </c>
      <c r="AS2788" s="42">
        <f t="shared" si="1405"/>
        <v>0</v>
      </c>
      <c r="AT2788" s="42">
        <f t="shared" si="1406"/>
        <v>0</v>
      </c>
      <c r="AU2788" s="42">
        <f t="shared" si="1407"/>
        <v>0</v>
      </c>
    </row>
    <row r="2789" spans="1:47" x14ac:dyDescent="0.2">
      <c r="A2789" s="35"/>
      <c r="B2789" s="36"/>
      <c r="C2789" s="36"/>
      <c r="D2789" s="36"/>
      <c r="E2789" s="37"/>
      <c r="F2789" s="37"/>
      <c r="G2789" s="36"/>
      <c r="H2789" s="36"/>
      <c r="I2789" s="36"/>
      <c r="J2789" s="36"/>
      <c r="K2789" s="37"/>
      <c r="L2789" s="37"/>
      <c r="M2789" s="37"/>
      <c r="N2789" s="38" t="str">
        <f t="shared" si="1376"/>
        <v/>
      </c>
      <c r="O2789" t="str">
        <f t="shared" si="1377"/>
        <v/>
      </c>
      <c r="P2789" t="str">
        <f t="shared" si="1378"/>
        <v/>
      </c>
      <c r="Q2789" t="str">
        <f t="shared" si="1379"/>
        <v/>
      </c>
      <c r="R2789" t="str">
        <f t="shared" si="1380"/>
        <v/>
      </c>
      <c r="S2789" t="str">
        <f t="shared" si="1381"/>
        <v/>
      </c>
      <c r="T2789" s="39" t="str">
        <f t="shared" si="1382"/>
        <v/>
      </c>
      <c r="U2789" s="40">
        <f t="shared" si="1383"/>
        <v>0</v>
      </c>
      <c r="V2789" s="40">
        <f t="shared" si="1384"/>
        <v>0</v>
      </c>
      <c r="W2789" s="40">
        <f t="shared" si="1385"/>
        <v>0</v>
      </c>
      <c r="X2789" t="str">
        <f t="shared" si="1386"/>
        <v/>
      </c>
      <c r="Y2789" s="40">
        <f t="shared" si="1387"/>
        <v>0</v>
      </c>
      <c r="Z2789" s="40">
        <f t="shared" si="1388"/>
        <v>0</v>
      </c>
      <c r="AA2789" s="40">
        <f t="shared" si="1389"/>
        <v>0</v>
      </c>
      <c r="AB2789" s="40">
        <f t="shared" si="1390"/>
        <v>0</v>
      </c>
      <c r="AC2789" s="40">
        <f t="shared" si="1391"/>
        <v>0</v>
      </c>
      <c r="AD2789" s="39">
        <f t="shared" si="1392"/>
        <v>0</v>
      </c>
      <c r="AE2789" s="39">
        <f t="shared" si="1393"/>
        <v>0</v>
      </c>
      <c r="AF2789" t="str">
        <f t="shared" si="1394"/>
        <v/>
      </c>
      <c r="AG2789" t="str">
        <f t="shared" si="1395"/>
        <v/>
      </c>
      <c r="AH2789" t="str">
        <f t="shared" si="1396"/>
        <v/>
      </c>
      <c r="AJ2789" s="41" t="str">
        <f t="shared" si="1397"/>
        <v/>
      </c>
      <c r="AK2789" s="42" t="str">
        <f t="shared" si="1398"/>
        <v/>
      </c>
      <c r="AL2789" s="41" t="str">
        <f t="shared" si="1399"/>
        <v/>
      </c>
      <c r="AM2789" s="41" t="str">
        <f t="shared" si="1400"/>
        <v/>
      </c>
      <c r="AN2789" s="41" t="str">
        <f t="shared" si="1401"/>
        <v/>
      </c>
      <c r="AO2789" s="42" t="str">
        <f t="shared" si="1402"/>
        <v/>
      </c>
      <c r="AP2789" s="41" t="str">
        <f t="shared" si="1403"/>
        <v/>
      </c>
      <c r="AQ2789" s="41" t="str">
        <f t="shared" si="1404"/>
        <v/>
      </c>
      <c r="AR2789" s="41" t="str">
        <f>IF($AQ2789="","",COUNTIFS(L_ChaveCob,$AQ2789,L_Ausencia,"&gt;"&amp;$W2789)+COUNTIFS($AQ$4:$AQ2789,$AQ2789,$W$4:$W2789,$W2789))</f>
        <v/>
      </c>
      <c r="AS2789" s="42">
        <f t="shared" si="1405"/>
        <v>0</v>
      </c>
      <c r="AT2789" s="42">
        <f t="shared" si="1406"/>
        <v>0</v>
      </c>
      <c r="AU2789" s="42">
        <f t="shared" si="1407"/>
        <v>0</v>
      </c>
    </row>
    <row r="2790" spans="1:47" x14ac:dyDescent="0.2">
      <c r="A2790" s="35"/>
      <c r="B2790" s="36"/>
      <c r="C2790" s="36"/>
      <c r="D2790" s="36"/>
      <c r="E2790" s="37"/>
      <c r="F2790" s="37"/>
      <c r="G2790" s="36"/>
      <c r="H2790" s="36"/>
      <c r="I2790" s="36"/>
      <c r="J2790" s="36"/>
      <c r="K2790" s="37"/>
      <c r="L2790" s="37"/>
      <c r="M2790" s="37"/>
      <c r="N2790" s="38" t="str">
        <f t="shared" si="1376"/>
        <v/>
      </c>
      <c r="O2790" t="str">
        <f t="shared" si="1377"/>
        <v/>
      </c>
      <c r="P2790" t="str">
        <f t="shared" si="1378"/>
        <v/>
      </c>
      <c r="Q2790" t="str">
        <f t="shared" si="1379"/>
        <v/>
      </c>
      <c r="R2790" t="str">
        <f t="shared" si="1380"/>
        <v/>
      </c>
      <c r="S2790" t="str">
        <f t="shared" si="1381"/>
        <v/>
      </c>
      <c r="T2790" s="39" t="str">
        <f t="shared" si="1382"/>
        <v/>
      </c>
      <c r="U2790" s="40">
        <f t="shared" si="1383"/>
        <v>0</v>
      </c>
      <c r="V2790" s="40">
        <f t="shared" si="1384"/>
        <v>0</v>
      </c>
      <c r="W2790" s="40">
        <f t="shared" si="1385"/>
        <v>0</v>
      </c>
      <c r="X2790" t="str">
        <f t="shared" si="1386"/>
        <v/>
      </c>
      <c r="Y2790" s="40">
        <f t="shared" si="1387"/>
        <v>0</v>
      </c>
      <c r="Z2790" s="40">
        <f t="shared" si="1388"/>
        <v>0</v>
      </c>
      <c r="AA2790" s="40">
        <f t="shared" si="1389"/>
        <v>0</v>
      </c>
      <c r="AB2790" s="40">
        <f t="shared" si="1390"/>
        <v>0</v>
      </c>
      <c r="AC2790" s="40">
        <f t="shared" si="1391"/>
        <v>0</v>
      </c>
      <c r="AD2790" s="39">
        <f t="shared" si="1392"/>
        <v>0</v>
      </c>
      <c r="AE2790" s="39">
        <f t="shared" si="1393"/>
        <v>0</v>
      </c>
      <c r="AF2790" t="str">
        <f t="shared" si="1394"/>
        <v/>
      </c>
      <c r="AG2790" t="str">
        <f t="shared" si="1395"/>
        <v/>
      </c>
      <c r="AH2790" t="str">
        <f t="shared" si="1396"/>
        <v/>
      </c>
      <c r="AJ2790" s="41" t="str">
        <f t="shared" si="1397"/>
        <v/>
      </c>
      <c r="AK2790" s="42" t="str">
        <f t="shared" si="1398"/>
        <v/>
      </c>
      <c r="AL2790" s="41" t="str">
        <f t="shared" si="1399"/>
        <v/>
      </c>
      <c r="AM2790" s="41" t="str">
        <f t="shared" si="1400"/>
        <v/>
      </c>
      <c r="AN2790" s="41" t="str">
        <f t="shared" si="1401"/>
        <v/>
      </c>
      <c r="AO2790" s="42" t="str">
        <f t="shared" si="1402"/>
        <v/>
      </c>
      <c r="AP2790" s="41" t="str">
        <f t="shared" si="1403"/>
        <v/>
      </c>
      <c r="AQ2790" s="41" t="str">
        <f t="shared" si="1404"/>
        <v/>
      </c>
      <c r="AR2790" s="41" t="str">
        <f>IF($AQ2790="","",COUNTIFS(L_ChaveCob,$AQ2790,L_Ausencia,"&gt;"&amp;$W2790)+COUNTIFS($AQ$4:$AQ2790,$AQ2790,$W$4:$W2790,$W2790))</f>
        <v/>
      </c>
      <c r="AS2790" s="42">
        <f t="shared" si="1405"/>
        <v>0</v>
      </c>
      <c r="AT2790" s="42">
        <f t="shared" si="1406"/>
        <v>0</v>
      </c>
      <c r="AU2790" s="42">
        <f t="shared" si="1407"/>
        <v>0</v>
      </c>
    </row>
    <row r="2791" spans="1:47" x14ac:dyDescent="0.2">
      <c r="A2791" s="35"/>
      <c r="B2791" s="36"/>
      <c r="C2791" s="36"/>
      <c r="D2791" s="36"/>
      <c r="E2791" s="37"/>
      <c r="F2791" s="37"/>
      <c r="G2791" s="36"/>
      <c r="H2791" s="36"/>
      <c r="I2791" s="36"/>
      <c r="J2791" s="36"/>
      <c r="K2791" s="37"/>
      <c r="L2791" s="37"/>
      <c r="M2791" s="37"/>
      <c r="N2791" s="38" t="str">
        <f t="shared" si="1376"/>
        <v/>
      </c>
      <c r="O2791" t="str">
        <f t="shared" si="1377"/>
        <v/>
      </c>
      <c r="P2791" t="str">
        <f t="shared" si="1378"/>
        <v/>
      </c>
      <c r="Q2791" t="str">
        <f t="shared" si="1379"/>
        <v/>
      </c>
      <c r="R2791" t="str">
        <f t="shared" si="1380"/>
        <v/>
      </c>
      <c r="S2791" t="str">
        <f t="shared" si="1381"/>
        <v/>
      </c>
      <c r="T2791" s="39" t="str">
        <f t="shared" si="1382"/>
        <v/>
      </c>
      <c r="U2791" s="40">
        <f t="shared" si="1383"/>
        <v>0</v>
      </c>
      <c r="V2791" s="40">
        <f t="shared" si="1384"/>
        <v>0</v>
      </c>
      <c r="W2791" s="40">
        <f t="shared" si="1385"/>
        <v>0</v>
      </c>
      <c r="X2791" t="str">
        <f t="shared" si="1386"/>
        <v/>
      </c>
      <c r="Y2791" s="40">
        <f t="shared" si="1387"/>
        <v>0</v>
      </c>
      <c r="Z2791" s="40">
        <f t="shared" si="1388"/>
        <v>0</v>
      </c>
      <c r="AA2791" s="40">
        <f t="shared" si="1389"/>
        <v>0</v>
      </c>
      <c r="AB2791" s="40">
        <f t="shared" si="1390"/>
        <v>0</v>
      </c>
      <c r="AC2791" s="40">
        <f t="shared" si="1391"/>
        <v>0</v>
      </c>
      <c r="AD2791" s="39">
        <f t="shared" si="1392"/>
        <v>0</v>
      </c>
      <c r="AE2791" s="39">
        <f t="shared" si="1393"/>
        <v>0</v>
      </c>
      <c r="AF2791" t="str">
        <f t="shared" si="1394"/>
        <v/>
      </c>
      <c r="AG2791" t="str">
        <f t="shared" si="1395"/>
        <v/>
      </c>
      <c r="AH2791" t="str">
        <f t="shared" si="1396"/>
        <v/>
      </c>
      <c r="AJ2791" s="41" t="str">
        <f t="shared" si="1397"/>
        <v/>
      </c>
      <c r="AK2791" s="42" t="str">
        <f t="shared" si="1398"/>
        <v/>
      </c>
      <c r="AL2791" s="41" t="str">
        <f t="shared" si="1399"/>
        <v/>
      </c>
      <c r="AM2791" s="41" t="str">
        <f t="shared" si="1400"/>
        <v/>
      </c>
      <c r="AN2791" s="41" t="str">
        <f t="shared" si="1401"/>
        <v/>
      </c>
      <c r="AO2791" s="42" t="str">
        <f t="shared" si="1402"/>
        <v/>
      </c>
      <c r="AP2791" s="41" t="str">
        <f t="shared" si="1403"/>
        <v/>
      </c>
      <c r="AQ2791" s="41" t="str">
        <f t="shared" si="1404"/>
        <v/>
      </c>
      <c r="AR2791" s="41" t="str">
        <f>IF($AQ2791="","",COUNTIFS(L_ChaveCob,$AQ2791,L_Ausencia,"&gt;"&amp;$W2791)+COUNTIFS($AQ$4:$AQ2791,$AQ2791,$W$4:$W2791,$W2791))</f>
        <v/>
      </c>
      <c r="AS2791" s="42">
        <f t="shared" si="1405"/>
        <v>0</v>
      </c>
      <c r="AT2791" s="42">
        <f t="shared" si="1406"/>
        <v>0</v>
      </c>
      <c r="AU2791" s="42">
        <f t="shared" si="1407"/>
        <v>0</v>
      </c>
    </row>
    <row r="2792" spans="1:47" x14ac:dyDescent="0.2">
      <c r="A2792" s="35"/>
      <c r="B2792" s="36"/>
      <c r="C2792" s="36"/>
      <c r="D2792" s="36"/>
      <c r="E2792" s="37"/>
      <c r="F2792" s="37"/>
      <c r="G2792" s="36"/>
      <c r="H2792" s="36"/>
      <c r="I2792" s="36"/>
      <c r="J2792" s="36"/>
      <c r="K2792" s="37"/>
      <c r="L2792" s="37"/>
      <c r="M2792" s="37"/>
      <c r="N2792" s="38" t="str">
        <f t="shared" si="1376"/>
        <v/>
      </c>
      <c r="O2792" t="str">
        <f t="shared" si="1377"/>
        <v/>
      </c>
      <c r="P2792" t="str">
        <f t="shared" si="1378"/>
        <v/>
      </c>
      <c r="Q2792" t="str">
        <f t="shared" si="1379"/>
        <v/>
      </c>
      <c r="R2792" t="str">
        <f t="shared" si="1380"/>
        <v/>
      </c>
      <c r="S2792" t="str">
        <f t="shared" si="1381"/>
        <v/>
      </c>
      <c r="T2792" s="39" t="str">
        <f t="shared" si="1382"/>
        <v/>
      </c>
      <c r="U2792" s="40">
        <f t="shared" si="1383"/>
        <v>0</v>
      </c>
      <c r="V2792" s="40">
        <f t="shared" si="1384"/>
        <v>0</v>
      </c>
      <c r="W2792" s="40">
        <f t="shared" si="1385"/>
        <v>0</v>
      </c>
      <c r="X2792" t="str">
        <f t="shared" si="1386"/>
        <v/>
      </c>
      <c r="Y2792" s="40">
        <f t="shared" si="1387"/>
        <v>0</v>
      </c>
      <c r="Z2792" s="40">
        <f t="shared" si="1388"/>
        <v>0</v>
      </c>
      <c r="AA2792" s="40">
        <f t="shared" si="1389"/>
        <v>0</v>
      </c>
      <c r="AB2792" s="40">
        <f t="shared" si="1390"/>
        <v>0</v>
      </c>
      <c r="AC2792" s="40">
        <f t="shared" si="1391"/>
        <v>0</v>
      </c>
      <c r="AD2792" s="39">
        <f t="shared" si="1392"/>
        <v>0</v>
      </c>
      <c r="AE2792" s="39">
        <f t="shared" si="1393"/>
        <v>0</v>
      </c>
      <c r="AF2792" t="str">
        <f t="shared" si="1394"/>
        <v/>
      </c>
      <c r="AG2792" t="str">
        <f t="shared" si="1395"/>
        <v/>
      </c>
      <c r="AH2792" t="str">
        <f t="shared" si="1396"/>
        <v/>
      </c>
      <c r="AJ2792" s="41" t="str">
        <f t="shared" si="1397"/>
        <v/>
      </c>
      <c r="AK2792" s="42" t="str">
        <f t="shared" si="1398"/>
        <v/>
      </c>
      <c r="AL2792" s="41" t="str">
        <f t="shared" si="1399"/>
        <v/>
      </c>
      <c r="AM2792" s="41" t="str">
        <f t="shared" si="1400"/>
        <v/>
      </c>
      <c r="AN2792" s="41" t="str">
        <f t="shared" si="1401"/>
        <v/>
      </c>
      <c r="AO2792" s="42" t="str">
        <f t="shared" si="1402"/>
        <v/>
      </c>
      <c r="AP2792" s="41" t="str">
        <f t="shared" si="1403"/>
        <v/>
      </c>
      <c r="AQ2792" s="41" t="str">
        <f t="shared" si="1404"/>
        <v/>
      </c>
      <c r="AR2792" s="41" t="str">
        <f>IF($AQ2792="","",COUNTIFS(L_ChaveCob,$AQ2792,L_Ausencia,"&gt;"&amp;$W2792)+COUNTIFS($AQ$4:$AQ2792,$AQ2792,$W$4:$W2792,$W2792))</f>
        <v/>
      </c>
      <c r="AS2792" s="42">
        <f t="shared" si="1405"/>
        <v>0</v>
      </c>
      <c r="AT2792" s="42">
        <f t="shared" si="1406"/>
        <v>0</v>
      </c>
      <c r="AU2792" s="42">
        <f t="shared" si="1407"/>
        <v>0</v>
      </c>
    </row>
    <row r="2793" spans="1:47" x14ac:dyDescent="0.2">
      <c r="A2793" s="35"/>
      <c r="B2793" s="36"/>
      <c r="C2793" s="36"/>
      <c r="D2793" s="36"/>
      <c r="E2793" s="37"/>
      <c r="F2793" s="37"/>
      <c r="G2793" s="36"/>
      <c r="H2793" s="36"/>
      <c r="I2793" s="36"/>
      <c r="J2793" s="36"/>
      <c r="K2793" s="37"/>
      <c r="L2793" s="37"/>
      <c r="M2793" s="37"/>
      <c r="N2793" s="38" t="str">
        <f t="shared" si="1376"/>
        <v/>
      </c>
      <c r="O2793" t="str">
        <f t="shared" si="1377"/>
        <v/>
      </c>
      <c r="P2793" t="str">
        <f t="shared" si="1378"/>
        <v/>
      </c>
      <c r="Q2793" t="str">
        <f t="shared" si="1379"/>
        <v/>
      </c>
      <c r="R2793" t="str">
        <f t="shared" si="1380"/>
        <v/>
      </c>
      <c r="S2793" t="str">
        <f t="shared" si="1381"/>
        <v/>
      </c>
      <c r="T2793" s="39" t="str">
        <f t="shared" si="1382"/>
        <v/>
      </c>
      <c r="U2793" s="40">
        <f t="shared" si="1383"/>
        <v>0</v>
      </c>
      <c r="V2793" s="40">
        <f t="shared" si="1384"/>
        <v>0</v>
      </c>
      <c r="W2793" s="40">
        <f t="shared" si="1385"/>
        <v>0</v>
      </c>
      <c r="X2793" t="str">
        <f t="shared" si="1386"/>
        <v/>
      </c>
      <c r="Y2793" s="40">
        <f t="shared" si="1387"/>
        <v>0</v>
      </c>
      <c r="Z2793" s="40">
        <f t="shared" si="1388"/>
        <v>0</v>
      </c>
      <c r="AA2793" s="40">
        <f t="shared" si="1389"/>
        <v>0</v>
      </c>
      <c r="AB2793" s="40">
        <f t="shared" si="1390"/>
        <v>0</v>
      </c>
      <c r="AC2793" s="40">
        <f t="shared" si="1391"/>
        <v>0</v>
      </c>
      <c r="AD2793" s="39">
        <f t="shared" si="1392"/>
        <v>0</v>
      </c>
      <c r="AE2793" s="39">
        <f t="shared" si="1393"/>
        <v>0</v>
      </c>
      <c r="AF2793" t="str">
        <f t="shared" si="1394"/>
        <v/>
      </c>
      <c r="AG2793" t="str">
        <f t="shared" si="1395"/>
        <v/>
      </c>
      <c r="AH2793" t="str">
        <f t="shared" si="1396"/>
        <v/>
      </c>
      <c r="AJ2793" s="41" t="str">
        <f t="shared" si="1397"/>
        <v/>
      </c>
      <c r="AK2793" s="42" t="str">
        <f t="shared" si="1398"/>
        <v/>
      </c>
      <c r="AL2793" s="41" t="str">
        <f t="shared" si="1399"/>
        <v/>
      </c>
      <c r="AM2793" s="41" t="str">
        <f t="shared" si="1400"/>
        <v/>
      </c>
      <c r="AN2793" s="41" t="str">
        <f t="shared" si="1401"/>
        <v/>
      </c>
      <c r="AO2793" s="42" t="str">
        <f t="shared" si="1402"/>
        <v/>
      </c>
      <c r="AP2793" s="41" t="str">
        <f t="shared" si="1403"/>
        <v/>
      </c>
      <c r="AQ2793" s="41" t="str">
        <f t="shared" si="1404"/>
        <v/>
      </c>
      <c r="AR2793" s="41" t="str">
        <f>IF($AQ2793="","",COUNTIFS(L_ChaveCob,$AQ2793,L_Ausencia,"&gt;"&amp;$W2793)+COUNTIFS($AQ$4:$AQ2793,$AQ2793,$W$4:$W2793,$W2793))</f>
        <v/>
      </c>
      <c r="AS2793" s="42">
        <f t="shared" si="1405"/>
        <v>0</v>
      </c>
      <c r="AT2793" s="42">
        <f t="shared" si="1406"/>
        <v>0</v>
      </c>
      <c r="AU2793" s="42">
        <f t="shared" si="1407"/>
        <v>0</v>
      </c>
    </row>
    <row r="2794" spans="1:47" x14ac:dyDescent="0.2">
      <c r="A2794" s="35"/>
      <c r="B2794" s="36"/>
      <c r="C2794" s="36"/>
      <c r="D2794" s="36"/>
      <c r="E2794" s="37"/>
      <c r="F2794" s="37"/>
      <c r="G2794" s="36"/>
      <c r="H2794" s="36"/>
      <c r="I2794" s="36"/>
      <c r="J2794" s="36"/>
      <c r="K2794" s="37"/>
      <c r="L2794" s="37"/>
      <c r="M2794" s="37"/>
      <c r="N2794" s="38" t="str">
        <f t="shared" si="1376"/>
        <v/>
      </c>
      <c r="O2794" t="str">
        <f t="shared" si="1377"/>
        <v/>
      </c>
      <c r="P2794" t="str">
        <f t="shared" si="1378"/>
        <v/>
      </c>
      <c r="Q2794" t="str">
        <f t="shared" si="1379"/>
        <v/>
      </c>
      <c r="R2794" t="str">
        <f t="shared" si="1380"/>
        <v/>
      </c>
      <c r="S2794" t="str">
        <f t="shared" si="1381"/>
        <v/>
      </c>
      <c r="T2794" s="39" t="str">
        <f t="shared" si="1382"/>
        <v/>
      </c>
      <c r="U2794" s="40">
        <f t="shared" si="1383"/>
        <v>0</v>
      </c>
      <c r="V2794" s="40">
        <f t="shared" si="1384"/>
        <v>0</v>
      </c>
      <c r="W2794" s="40">
        <f t="shared" si="1385"/>
        <v>0</v>
      </c>
      <c r="X2794" t="str">
        <f t="shared" si="1386"/>
        <v/>
      </c>
      <c r="Y2794" s="40">
        <f t="shared" si="1387"/>
        <v>0</v>
      </c>
      <c r="Z2794" s="40">
        <f t="shared" si="1388"/>
        <v>0</v>
      </c>
      <c r="AA2794" s="40">
        <f t="shared" si="1389"/>
        <v>0</v>
      </c>
      <c r="AB2794" s="40">
        <f t="shared" si="1390"/>
        <v>0</v>
      </c>
      <c r="AC2794" s="40">
        <f t="shared" si="1391"/>
        <v>0</v>
      </c>
      <c r="AD2794" s="39">
        <f t="shared" si="1392"/>
        <v>0</v>
      </c>
      <c r="AE2794" s="39">
        <f t="shared" si="1393"/>
        <v>0</v>
      </c>
      <c r="AF2794" t="str">
        <f t="shared" si="1394"/>
        <v/>
      </c>
      <c r="AG2794" t="str">
        <f t="shared" si="1395"/>
        <v/>
      </c>
      <c r="AH2794" t="str">
        <f t="shared" si="1396"/>
        <v/>
      </c>
      <c r="AJ2794" s="41" t="str">
        <f t="shared" si="1397"/>
        <v/>
      </c>
      <c r="AK2794" s="42" t="str">
        <f t="shared" si="1398"/>
        <v/>
      </c>
      <c r="AL2794" s="41" t="str">
        <f t="shared" si="1399"/>
        <v/>
      </c>
      <c r="AM2794" s="41" t="str">
        <f t="shared" si="1400"/>
        <v/>
      </c>
      <c r="AN2794" s="41" t="str">
        <f t="shared" si="1401"/>
        <v/>
      </c>
      <c r="AO2794" s="42" t="str">
        <f t="shared" si="1402"/>
        <v/>
      </c>
      <c r="AP2794" s="41" t="str">
        <f t="shared" si="1403"/>
        <v/>
      </c>
      <c r="AQ2794" s="41" t="str">
        <f t="shared" si="1404"/>
        <v/>
      </c>
      <c r="AR2794" s="41" t="str">
        <f>IF($AQ2794="","",COUNTIFS(L_ChaveCob,$AQ2794,L_Ausencia,"&gt;"&amp;$W2794)+COUNTIFS($AQ$4:$AQ2794,$AQ2794,$W$4:$W2794,$W2794))</f>
        <v/>
      </c>
      <c r="AS2794" s="42">
        <f t="shared" si="1405"/>
        <v>0</v>
      </c>
      <c r="AT2794" s="42">
        <f t="shared" si="1406"/>
        <v>0</v>
      </c>
      <c r="AU2794" s="42">
        <f t="shared" si="1407"/>
        <v>0</v>
      </c>
    </row>
    <row r="2795" spans="1:47" x14ac:dyDescent="0.2">
      <c r="A2795" s="35"/>
      <c r="B2795" s="36"/>
      <c r="C2795" s="36"/>
      <c r="D2795" s="36"/>
      <c r="E2795" s="37"/>
      <c r="F2795" s="37"/>
      <c r="G2795" s="36"/>
      <c r="H2795" s="36"/>
      <c r="I2795" s="36"/>
      <c r="J2795" s="36"/>
      <c r="K2795" s="37"/>
      <c r="L2795" s="37"/>
      <c r="M2795" s="37"/>
      <c r="N2795" s="38" t="str">
        <f t="shared" si="1376"/>
        <v/>
      </c>
      <c r="O2795" t="str">
        <f t="shared" si="1377"/>
        <v/>
      </c>
      <c r="P2795" t="str">
        <f t="shared" si="1378"/>
        <v/>
      </c>
      <c r="Q2795" t="str">
        <f t="shared" si="1379"/>
        <v/>
      </c>
      <c r="R2795" t="str">
        <f t="shared" si="1380"/>
        <v/>
      </c>
      <c r="S2795" t="str">
        <f t="shared" si="1381"/>
        <v/>
      </c>
      <c r="T2795" s="39" t="str">
        <f t="shared" si="1382"/>
        <v/>
      </c>
      <c r="U2795" s="40">
        <f t="shared" si="1383"/>
        <v>0</v>
      </c>
      <c r="V2795" s="40">
        <f t="shared" si="1384"/>
        <v>0</v>
      </c>
      <c r="W2795" s="40">
        <f t="shared" si="1385"/>
        <v>0</v>
      </c>
      <c r="X2795" t="str">
        <f t="shared" si="1386"/>
        <v/>
      </c>
      <c r="Y2795" s="40">
        <f t="shared" si="1387"/>
        <v>0</v>
      </c>
      <c r="Z2795" s="40">
        <f t="shared" si="1388"/>
        <v>0</v>
      </c>
      <c r="AA2795" s="40">
        <f t="shared" si="1389"/>
        <v>0</v>
      </c>
      <c r="AB2795" s="40">
        <f t="shared" si="1390"/>
        <v>0</v>
      </c>
      <c r="AC2795" s="40">
        <f t="shared" si="1391"/>
        <v>0</v>
      </c>
      <c r="AD2795" s="39">
        <f t="shared" si="1392"/>
        <v>0</v>
      </c>
      <c r="AE2795" s="39">
        <f t="shared" si="1393"/>
        <v>0</v>
      </c>
      <c r="AF2795" t="str">
        <f t="shared" si="1394"/>
        <v/>
      </c>
      <c r="AG2795" t="str">
        <f t="shared" si="1395"/>
        <v/>
      </c>
      <c r="AH2795" t="str">
        <f t="shared" si="1396"/>
        <v/>
      </c>
      <c r="AJ2795" s="41" t="str">
        <f t="shared" si="1397"/>
        <v/>
      </c>
      <c r="AK2795" s="42" t="str">
        <f t="shared" si="1398"/>
        <v/>
      </c>
      <c r="AL2795" s="41" t="str">
        <f t="shared" si="1399"/>
        <v/>
      </c>
      <c r="AM2795" s="41" t="str">
        <f t="shared" si="1400"/>
        <v/>
      </c>
      <c r="AN2795" s="41" t="str">
        <f t="shared" si="1401"/>
        <v/>
      </c>
      <c r="AO2795" s="42" t="str">
        <f t="shared" si="1402"/>
        <v/>
      </c>
      <c r="AP2795" s="41" t="str">
        <f t="shared" si="1403"/>
        <v/>
      </c>
      <c r="AQ2795" s="41" t="str">
        <f t="shared" si="1404"/>
        <v/>
      </c>
      <c r="AR2795" s="41" t="str">
        <f>IF($AQ2795="","",COUNTIFS(L_ChaveCob,$AQ2795,L_Ausencia,"&gt;"&amp;$W2795)+COUNTIFS($AQ$4:$AQ2795,$AQ2795,$W$4:$W2795,$W2795))</f>
        <v/>
      </c>
      <c r="AS2795" s="42">
        <f t="shared" si="1405"/>
        <v>0</v>
      </c>
      <c r="AT2795" s="42">
        <f t="shared" si="1406"/>
        <v>0</v>
      </c>
      <c r="AU2795" s="42">
        <f t="shared" si="1407"/>
        <v>0</v>
      </c>
    </row>
    <row r="2796" spans="1:47" x14ac:dyDescent="0.2">
      <c r="A2796" s="35"/>
      <c r="B2796" s="36"/>
      <c r="C2796" s="36"/>
      <c r="D2796" s="36"/>
      <c r="E2796" s="37"/>
      <c r="F2796" s="37"/>
      <c r="G2796" s="36"/>
      <c r="H2796" s="36"/>
      <c r="I2796" s="36"/>
      <c r="J2796" s="36"/>
      <c r="K2796" s="37"/>
      <c r="L2796" s="37"/>
      <c r="M2796" s="37"/>
      <c r="N2796" s="38" t="str">
        <f t="shared" si="1376"/>
        <v/>
      </c>
      <c r="O2796" t="str">
        <f t="shared" si="1377"/>
        <v/>
      </c>
      <c r="P2796" t="str">
        <f t="shared" si="1378"/>
        <v/>
      </c>
      <c r="Q2796" t="str">
        <f t="shared" si="1379"/>
        <v/>
      </c>
      <c r="R2796" t="str">
        <f t="shared" si="1380"/>
        <v/>
      </c>
      <c r="S2796" t="str">
        <f t="shared" si="1381"/>
        <v/>
      </c>
      <c r="T2796" s="39" t="str">
        <f t="shared" si="1382"/>
        <v/>
      </c>
      <c r="U2796" s="40">
        <f t="shared" si="1383"/>
        <v>0</v>
      </c>
      <c r="V2796" s="40">
        <f t="shared" si="1384"/>
        <v>0</v>
      </c>
      <c r="W2796" s="40">
        <f t="shared" si="1385"/>
        <v>0</v>
      </c>
      <c r="X2796" t="str">
        <f t="shared" si="1386"/>
        <v/>
      </c>
      <c r="Y2796" s="40">
        <f t="shared" si="1387"/>
        <v>0</v>
      </c>
      <c r="Z2796" s="40">
        <f t="shared" si="1388"/>
        <v>0</v>
      </c>
      <c r="AA2796" s="40">
        <f t="shared" si="1389"/>
        <v>0</v>
      </c>
      <c r="AB2796" s="40">
        <f t="shared" si="1390"/>
        <v>0</v>
      </c>
      <c r="AC2796" s="40">
        <f t="shared" si="1391"/>
        <v>0</v>
      </c>
      <c r="AD2796" s="39">
        <f t="shared" si="1392"/>
        <v>0</v>
      </c>
      <c r="AE2796" s="39">
        <f t="shared" si="1393"/>
        <v>0</v>
      </c>
      <c r="AF2796" t="str">
        <f t="shared" si="1394"/>
        <v/>
      </c>
      <c r="AG2796" t="str">
        <f t="shared" si="1395"/>
        <v/>
      </c>
      <c r="AH2796" t="str">
        <f t="shared" si="1396"/>
        <v/>
      </c>
      <c r="AJ2796" s="41" t="str">
        <f t="shared" si="1397"/>
        <v/>
      </c>
      <c r="AK2796" s="42" t="str">
        <f t="shared" si="1398"/>
        <v/>
      </c>
      <c r="AL2796" s="41" t="str">
        <f t="shared" si="1399"/>
        <v/>
      </c>
      <c r="AM2796" s="41" t="str">
        <f t="shared" si="1400"/>
        <v/>
      </c>
      <c r="AN2796" s="41" t="str">
        <f t="shared" si="1401"/>
        <v/>
      </c>
      <c r="AO2796" s="42" t="str">
        <f t="shared" si="1402"/>
        <v/>
      </c>
      <c r="AP2796" s="41" t="str">
        <f t="shared" si="1403"/>
        <v/>
      </c>
      <c r="AQ2796" s="41" t="str">
        <f t="shared" si="1404"/>
        <v/>
      </c>
      <c r="AR2796" s="41" t="str">
        <f>IF($AQ2796="","",COUNTIFS(L_ChaveCob,$AQ2796,L_Ausencia,"&gt;"&amp;$W2796)+COUNTIFS($AQ$4:$AQ2796,$AQ2796,$W$4:$W2796,$W2796))</f>
        <v/>
      </c>
      <c r="AS2796" s="42">
        <f t="shared" si="1405"/>
        <v>0</v>
      </c>
      <c r="AT2796" s="42">
        <f t="shared" si="1406"/>
        <v>0</v>
      </c>
      <c r="AU2796" s="42">
        <f t="shared" si="1407"/>
        <v>0</v>
      </c>
    </row>
    <row r="2797" spans="1:47" x14ac:dyDescent="0.2">
      <c r="A2797" s="35"/>
      <c r="B2797" s="36"/>
      <c r="C2797" s="36"/>
      <c r="D2797" s="36"/>
      <c r="E2797" s="37"/>
      <c r="F2797" s="37"/>
      <c r="G2797" s="36"/>
      <c r="H2797" s="36"/>
      <c r="I2797" s="36"/>
      <c r="J2797" s="36"/>
      <c r="K2797" s="37"/>
      <c r="L2797" s="37"/>
      <c r="M2797" s="37"/>
      <c r="N2797" s="38" t="str">
        <f t="shared" si="1376"/>
        <v/>
      </c>
      <c r="O2797" t="str">
        <f t="shared" si="1377"/>
        <v/>
      </c>
      <c r="P2797" t="str">
        <f t="shared" si="1378"/>
        <v/>
      </c>
      <c r="Q2797" t="str">
        <f t="shared" si="1379"/>
        <v/>
      </c>
      <c r="R2797" t="str">
        <f t="shared" si="1380"/>
        <v/>
      </c>
      <c r="S2797" t="str">
        <f t="shared" si="1381"/>
        <v/>
      </c>
      <c r="T2797" s="39" t="str">
        <f t="shared" si="1382"/>
        <v/>
      </c>
      <c r="U2797" s="40">
        <f t="shared" si="1383"/>
        <v>0</v>
      </c>
      <c r="V2797" s="40">
        <f t="shared" si="1384"/>
        <v>0</v>
      </c>
      <c r="W2797" s="40">
        <f t="shared" si="1385"/>
        <v>0</v>
      </c>
      <c r="X2797" t="str">
        <f t="shared" si="1386"/>
        <v/>
      </c>
      <c r="Y2797" s="40">
        <f t="shared" si="1387"/>
        <v>0</v>
      </c>
      <c r="Z2797" s="40">
        <f t="shared" si="1388"/>
        <v>0</v>
      </c>
      <c r="AA2797" s="40">
        <f t="shared" si="1389"/>
        <v>0</v>
      </c>
      <c r="AB2797" s="40">
        <f t="shared" si="1390"/>
        <v>0</v>
      </c>
      <c r="AC2797" s="40">
        <f t="shared" si="1391"/>
        <v>0</v>
      </c>
      <c r="AD2797" s="39">
        <f t="shared" si="1392"/>
        <v>0</v>
      </c>
      <c r="AE2797" s="39">
        <f t="shared" si="1393"/>
        <v>0</v>
      </c>
      <c r="AF2797" t="str">
        <f t="shared" si="1394"/>
        <v/>
      </c>
      <c r="AG2797" t="str">
        <f t="shared" si="1395"/>
        <v/>
      </c>
      <c r="AH2797" t="str">
        <f t="shared" si="1396"/>
        <v/>
      </c>
      <c r="AJ2797" s="41" t="str">
        <f t="shared" si="1397"/>
        <v/>
      </c>
      <c r="AK2797" s="42" t="str">
        <f t="shared" si="1398"/>
        <v/>
      </c>
      <c r="AL2797" s="41" t="str">
        <f t="shared" si="1399"/>
        <v/>
      </c>
      <c r="AM2797" s="41" t="str">
        <f t="shared" si="1400"/>
        <v/>
      </c>
      <c r="AN2797" s="41" t="str">
        <f t="shared" si="1401"/>
        <v/>
      </c>
      <c r="AO2797" s="42" t="str">
        <f t="shared" si="1402"/>
        <v/>
      </c>
      <c r="AP2797" s="41" t="str">
        <f t="shared" si="1403"/>
        <v/>
      </c>
      <c r="AQ2797" s="41" t="str">
        <f t="shared" si="1404"/>
        <v/>
      </c>
      <c r="AR2797" s="41" t="str">
        <f>IF($AQ2797="","",COUNTIFS(L_ChaveCob,$AQ2797,L_Ausencia,"&gt;"&amp;$W2797)+COUNTIFS($AQ$4:$AQ2797,$AQ2797,$W$4:$W2797,$W2797))</f>
        <v/>
      </c>
      <c r="AS2797" s="42">
        <f t="shared" si="1405"/>
        <v>0</v>
      </c>
      <c r="AT2797" s="42">
        <f t="shared" si="1406"/>
        <v>0</v>
      </c>
      <c r="AU2797" s="42">
        <f t="shared" si="1407"/>
        <v>0</v>
      </c>
    </row>
    <row r="2798" spans="1:47" x14ac:dyDescent="0.2">
      <c r="A2798" s="35"/>
      <c r="B2798" s="36"/>
      <c r="C2798" s="36"/>
      <c r="D2798" s="36"/>
      <c r="E2798" s="37"/>
      <c r="F2798" s="37"/>
      <c r="G2798" s="36"/>
      <c r="H2798" s="36"/>
      <c r="I2798" s="36"/>
      <c r="J2798" s="36"/>
      <c r="K2798" s="37"/>
      <c r="L2798" s="37"/>
      <c r="M2798" s="37"/>
      <c r="N2798" s="38" t="str">
        <f t="shared" si="1376"/>
        <v/>
      </c>
      <c r="O2798" t="str">
        <f t="shared" si="1377"/>
        <v/>
      </c>
      <c r="P2798" t="str">
        <f t="shared" si="1378"/>
        <v/>
      </c>
      <c r="Q2798" t="str">
        <f t="shared" si="1379"/>
        <v/>
      </c>
      <c r="R2798" t="str">
        <f t="shared" si="1380"/>
        <v/>
      </c>
      <c r="S2798" t="str">
        <f t="shared" si="1381"/>
        <v/>
      </c>
      <c r="T2798" s="39" t="str">
        <f t="shared" si="1382"/>
        <v/>
      </c>
      <c r="U2798" s="40">
        <f t="shared" si="1383"/>
        <v>0</v>
      </c>
      <c r="V2798" s="40">
        <f t="shared" si="1384"/>
        <v>0</v>
      </c>
      <c r="W2798" s="40">
        <f t="shared" si="1385"/>
        <v>0</v>
      </c>
      <c r="X2798" t="str">
        <f t="shared" si="1386"/>
        <v/>
      </c>
      <c r="Y2798" s="40">
        <f t="shared" si="1387"/>
        <v>0</v>
      </c>
      <c r="Z2798" s="40">
        <f t="shared" si="1388"/>
        <v>0</v>
      </c>
      <c r="AA2798" s="40">
        <f t="shared" si="1389"/>
        <v>0</v>
      </c>
      <c r="AB2798" s="40">
        <f t="shared" si="1390"/>
        <v>0</v>
      </c>
      <c r="AC2798" s="40">
        <f t="shared" si="1391"/>
        <v>0</v>
      </c>
      <c r="AD2798" s="39">
        <f t="shared" si="1392"/>
        <v>0</v>
      </c>
      <c r="AE2798" s="39">
        <f t="shared" si="1393"/>
        <v>0</v>
      </c>
      <c r="AF2798" t="str">
        <f t="shared" si="1394"/>
        <v/>
      </c>
      <c r="AG2798" t="str">
        <f t="shared" si="1395"/>
        <v/>
      </c>
      <c r="AH2798" t="str">
        <f t="shared" si="1396"/>
        <v/>
      </c>
      <c r="AJ2798" s="41" t="str">
        <f t="shared" si="1397"/>
        <v/>
      </c>
      <c r="AK2798" s="42" t="str">
        <f t="shared" si="1398"/>
        <v/>
      </c>
      <c r="AL2798" s="41" t="str">
        <f t="shared" si="1399"/>
        <v/>
      </c>
      <c r="AM2798" s="41" t="str">
        <f t="shared" si="1400"/>
        <v/>
      </c>
      <c r="AN2798" s="41" t="str">
        <f t="shared" si="1401"/>
        <v/>
      </c>
      <c r="AO2798" s="42" t="str">
        <f t="shared" si="1402"/>
        <v/>
      </c>
      <c r="AP2798" s="41" t="str">
        <f t="shared" si="1403"/>
        <v/>
      </c>
      <c r="AQ2798" s="41" t="str">
        <f t="shared" si="1404"/>
        <v/>
      </c>
      <c r="AR2798" s="41" t="str">
        <f>IF($AQ2798="","",COUNTIFS(L_ChaveCob,$AQ2798,L_Ausencia,"&gt;"&amp;$W2798)+COUNTIFS($AQ$4:$AQ2798,$AQ2798,$W$4:$W2798,$W2798))</f>
        <v/>
      </c>
      <c r="AS2798" s="42">
        <f t="shared" si="1405"/>
        <v>0</v>
      </c>
      <c r="AT2798" s="42">
        <f t="shared" si="1406"/>
        <v>0</v>
      </c>
      <c r="AU2798" s="42">
        <f t="shared" si="1407"/>
        <v>0</v>
      </c>
    </row>
    <row r="2799" spans="1:47" x14ac:dyDescent="0.2">
      <c r="A2799" s="35"/>
      <c r="B2799" s="36"/>
      <c r="C2799" s="36"/>
      <c r="D2799" s="36"/>
      <c r="E2799" s="37"/>
      <c r="F2799" s="37"/>
      <c r="G2799" s="36"/>
      <c r="H2799" s="36"/>
      <c r="I2799" s="36"/>
      <c r="J2799" s="36"/>
      <c r="K2799" s="37"/>
      <c r="L2799" s="37"/>
      <c r="M2799" s="37"/>
      <c r="N2799" s="38" t="str">
        <f t="shared" si="1376"/>
        <v/>
      </c>
      <c r="O2799" t="str">
        <f t="shared" si="1377"/>
        <v/>
      </c>
      <c r="P2799" t="str">
        <f t="shared" si="1378"/>
        <v/>
      </c>
      <c r="Q2799" t="str">
        <f t="shared" si="1379"/>
        <v/>
      </c>
      <c r="R2799" t="str">
        <f t="shared" si="1380"/>
        <v/>
      </c>
      <c r="S2799" t="str">
        <f t="shared" si="1381"/>
        <v/>
      </c>
      <c r="T2799" s="39" t="str">
        <f t="shared" si="1382"/>
        <v/>
      </c>
      <c r="U2799" s="40">
        <f t="shared" si="1383"/>
        <v>0</v>
      </c>
      <c r="V2799" s="40">
        <f t="shared" si="1384"/>
        <v>0</v>
      </c>
      <c r="W2799" s="40">
        <f t="shared" si="1385"/>
        <v>0</v>
      </c>
      <c r="X2799" t="str">
        <f t="shared" si="1386"/>
        <v/>
      </c>
      <c r="Y2799" s="40">
        <f t="shared" si="1387"/>
        <v>0</v>
      </c>
      <c r="Z2799" s="40">
        <f t="shared" si="1388"/>
        <v>0</v>
      </c>
      <c r="AA2799" s="40">
        <f t="shared" si="1389"/>
        <v>0</v>
      </c>
      <c r="AB2799" s="40">
        <f t="shared" si="1390"/>
        <v>0</v>
      </c>
      <c r="AC2799" s="40">
        <f t="shared" si="1391"/>
        <v>0</v>
      </c>
      <c r="AD2799" s="39">
        <f t="shared" si="1392"/>
        <v>0</v>
      </c>
      <c r="AE2799" s="39">
        <f t="shared" si="1393"/>
        <v>0</v>
      </c>
      <c r="AF2799" t="str">
        <f t="shared" si="1394"/>
        <v/>
      </c>
      <c r="AG2799" t="str">
        <f t="shared" si="1395"/>
        <v/>
      </c>
      <c r="AH2799" t="str">
        <f t="shared" si="1396"/>
        <v/>
      </c>
      <c r="AJ2799" s="41" t="str">
        <f t="shared" si="1397"/>
        <v/>
      </c>
      <c r="AK2799" s="42" t="str">
        <f t="shared" si="1398"/>
        <v/>
      </c>
      <c r="AL2799" s="41" t="str">
        <f t="shared" si="1399"/>
        <v/>
      </c>
      <c r="AM2799" s="41" t="str">
        <f t="shared" si="1400"/>
        <v/>
      </c>
      <c r="AN2799" s="41" t="str">
        <f t="shared" si="1401"/>
        <v/>
      </c>
      <c r="AO2799" s="42" t="str">
        <f t="shared" si="1402"/>
        <v/>
      </c>
      <c r="AP2799" s="41" t="str">
        <f t="shared" si="1403"/>
        <v/>
      </c>
      <c r="AQ2799" s="41" t="str">
        <f t="shared" si="1404"/>
        <v/>
      </c>
      <c r="AR2799" s="41" t="str">
        <f>IF($AQ2799="","",COUNTIFS(L_ChaveCob,$AQ2799,L_Ausencia,"&gt;"&amp;$W2799)+COUNTIFS($AQ$4:$AQ2799,$AQ2799,$W$4:$W2799,$W2799))</f>
        <v/>
      </c>
      <c r="AS2799" s="42">
        <f t="shared" si="1405"/>
        <v>0</v>
      </c>
      <c r="AT2799" s="42">
        <f t="shared" si="1406"/>
        <v>0</v>
      </c>
      <c r="AU2799" s="42">
        <f t="shared" si="1407"/>
        <v>0</v>
      </c>
    </row>
    <row r="2800" spans="1:47" x14ac:dyDescent="0.2">
      <c r="A2800" s="35"/>
      <c r="B2800" s="36"/>
      <c r="C2800" s="36"/>
      <c r="D2800" s="36"/>
      <c r="E2800" s="37"/>
      <c r="F2800" s="37"/>
      <c r="G2800" s="36"/>
      <c r="H2800" s="36"/>
      <c r="I2800" s="36"/>
      <c r="J2800" s="36"/>
      <c r="K2800" s="37"/>
      <c r="L2800" s="37"/>
      <c r="M2800" s="37"/>
      <c r="N2800" s="38" t="str">
        <f t="shared" si="1376"/>
        <v/>
      </c>
      <c r="O2800" t="str">
        <f t="shared" si="1377"/>
        <v/>
      </c>
      <c r="P2800" t="str">
        <f t="shared" si="1378"/>
        <v/>
      </c>
      <c r="Q2800" t="str">
        <f t="shared" si="1379"/>
        <v/>
      </c>
      <c r="R2800" t="str">
        <f t="shared" si="1380"/>
        <v/>
      </c>
      <c r="S2800" t="str">
        <f t="shared" si="1381"/>
        <v/>
      </c>
      <c r="T2800" s="39" t="str">
        <f t="shared" si="1382"/>
        <v/>
      </c>
      <c r="U2800" s="40">
        <f t="shared" si="1383"/>
        <v>0</v>
      </c>
      <c r="V2800" s="40">
        <f t="shared" si="1384"/>
        <v>0</v>
      </c>
      <c r="W2800" s="40">
        <f t="shared" si="1385"/>
        <v>0</v>
      </c>
      <c r="X2800" t="str">
        <f t="shared" si="1386"/>
        <v/>
      </c>
      <c r="Y2800" s="40">
        <f t="shared" si="1387"/>
        <v>0</v>
      </c>
      <c r="Z2800" s="40">
        <f t="shared" si="1388"/>
        <v>0</v>
      </c>
      <c r="AA2800" s="40">
        <f t="shared" si="1389"/>
        <v>0</v>
      </c>
      <c r="AB2800" s="40">
        <f t="shared" si="1390"/>
        <v>0</v>
      </c>
      <c r="AC2800" s="40">
        <f t="shared" si="1391"/>
        <v>0</v>
      </c>
      <c r="AD2800" s="39">
        <f t="shared" si="1392"/>
        <v>0</v>
      </c>
      <c r="AE2800" s="39">
        <f t="shared" si="1393"/>
        <v>0</v>
      </c>
      <c r="AF2800" t="str">
        <f t="shared" si="1394"/>
        <v/>
      </c>
      <c r="AG2800" t="str">
        <f t="shared" si="1395"/>
        <v/>
      </c>
      <c r="AH2800" t="str">
        <f t="shared" si="1396"/>
        <v/>
      </c>
      <c r="AJ2800" s="41" t="str">
        <f t="shared" si="1397"/>
        <v/>
      </c>
      <c r="AK2800" s="42" t="str">
        <f t="shared" si="1398"/>
        <v/>
      </c>
      <c r="AL2800" s="41" t="str">
        <f t="shared" si="1399"/>
        <v/>
      </c>
      <c r="AM2800" s="41" t="str">
        <f t="shared" si="1400"/>
        <v/>
      </c>
      <c r="AN2800" s="41" t="str">
        <f t="shared" si="1401"/>
        <v/>
      </c>
      <c r="AO2800" s="42" t="str">
        <f t="shared" si="1402"/>
        <v/>
      </c>
      <c r="AP2800" s="41" t="str">
        <f t="shared" si="1403"/>
        <v/>
      </c>
      <c r="AQ2800" s="41" t="str">
        <f t="shared" si="1404"/>
        <v/>
      </c>
      <c r="AR2800" s="41" t="str">
        <f>IF($AQ2800="","",COUNTIFS(L_ChaveCob,$AQ2800,L_Ausencia,"&gt;"&amp;$W2800)+COUNTIFS($AQ$4:$AQ2800,$AQ2800,$W$4:$W2800,$W2800))</f>
        <v/>
      </c>
      <c r="AS2800" s="42">
        <f t="shared" si="1405"/>
        <v>0</v>
      </c>
      <c r="AT2800" s="42">
        <f t="shared" si="1406"/>
        <v>0</v>
      </c>
      <c r="AU2800" s="42">
        <f t="shared" si="1407"/>
        <v>0</v>
      </c>
    </row>
    <row r="2801" spans="1:47" x14ac:dyDescent="0.2">
      <c r="A2801" s="35"/>
      <c r="B2801" s="36"/>
      <c r="C2801" s="36"/>
      <c r="D2801" s="36"/>
      <c r="E2801" s="37"/>
      <c r="F2801" s="37"/>
      <c r="G2801" s="36"/>
      <c r="H2801" s="36"/>
      <c r="I2801" s="36"/>
      <c r="J2801" s="36"/>
      <c r="K2801" s="37"/>
      <c r="L2801" s="37"/>
      <c r="M2801" s="37"/>
      <c r="N2801" s="38" t="str">
        <f t="shared" si="1376"/>
        <v/>
      </c>
      <c r="O2801" t="str">
        <f t="shared" si="1377"/>
        <v/>
      </c>
      <c r="P2801" t="str">
        <f t="shared" si="1378"/>
        <v/>
      </c>
      <c r="Q2801" t="str">
        <f t="shared" si="1379"/>
        <v/>
      </c>
      <c r="R2801" t="str">
        <f t="shared" si="1380"/>
        <v/>
      </c>
      <c r="S2801" t="str">
        <f t="shared" si="1381"/>
        <v/>
      </c>
      <c r="T2801" s="39" t="str">
        <f t="shared" si="1382"/>
        <v/>
      </c>
      <c r="U2801" s="40">
        <f t="shared" si="1383"/>
        <v>0</v>
      </c>
      <c r="V2801" s="40">
        <f t="shared" si="1384"/>
        <v>0</v>
      </c>
      <c r="W2801" s="40">
        <f t="shared" si="1385"/>
        <v>0</v>
      </c>
      <c r="X2801" t="str">
        <f t="shared" si="1386"/>
        <v/>
      </c>
      <c r="Y2801" s="40">
        <f t="shared" si="1387"/>
        <v>0</v>
      </c>
      <c r="Z2801" s="40">
        <f t="shared" si="1388"/>
        <v>0</v>
      </c>
      <c r="AA2801" s="40">
        <f t="shared" si="1389"/>
        <v>0</v>
      </c>
      <c r="AB2801" s="40">
        <f t="shared" si="1390"/>
        <v>0</v>
      </c>
      <c r="AC2801" s="40">
        <f t="shared" si="1391"/>
        <v>0</v>
      </c>
      <c r="AD2801" s="39">
        <f t="shared" si="1392"/>
        <v>0</v>
      </c>
      <c r="AE2801" s="39">
        <f t="shared" si="1393"/>
        <v>0</v>
      </c>
      <c r="AF2801" t="str">
        <f t="shared" si="1394"/>
        <v/>
      </c>
      <c r="AG2801" t="str">
        <f t="shared" si="1395"/>
        <v/>
      </c>
      <c r="AH2801" t="str">
        <f t="shared" si="1396"/>
        <v/>
      </c>
      <c r="AJ2801" s="41" t="str">
        <f t="shared" si="1397"/>
        <v/>
      </c>
      <c r="AK2801" s="42" t="str">
        <f t="shared" si="1398"/>
        <v/>
      </c>
      <c r="AL2801" s="41" t="str">
        <f t="shared" si="1399"/>
        <v/>
      </c>
      <c r="AM2801" s="41" t="str">
        <f t="shared" si="1400"/>
        <v/>
      </c>
      <c r="AN2801" s="41" t="str">
        <f t="shared" si="1401"/>
        <v/>
      </c>
      <c r="AO2801" s="42" t="str">
        <f t="shared" si="1402"/>
        <v/>
      </c>
      <c r="AP2801" s="41" t="str">
        <f t="shared" si="1403"/>
        <v/>
      </c>
      <c r="AQ2801" s="41" t="str">
        <f t="shared" si="1404"/>
        <v/>
      </c>
      <c r="AR2801" s="41" t="str">
        <f>IF($AQ2801="","",COUNTIFS(L_ChaveCob,$AQ2801,L_Ausencia,"&gt;"&amp;$W2801)+COUNTIFS($AQ$4:$AQ2801,$AQ2801,$W$4:$W2801,$W2801))</f>
        <v/>
      </c>
      <c r="AS2801" s="42">
        <f t="shared" si="1405"/>
        <v>0</v>
      </c>
      <c r="AT2801" s="42">
        <f t="shared" si="1406"/>
        <v>0</v>
      </c>
      <c r="AU2801" s="42">
        <f t="shared" si="1407"/>
        <v>0</v>
      </c>
    </row>
    <row r="2802" spans="1:47" x14ac:dyDescent="0.2">
      <c r="A2802" s="35"/>
      <c r="B2802" s="36"/>
      <c r="C2802" s="36"/>
      <c r="D2802" s="36"/>
      <c r="E2802" s="37"/>
      <c r="F2802" s="37"/>
      <c r="G2802" s="36"/>
      <c r="H2802" s="36"/>
      <c r="I2802" s="36"/>
      <c r="J2802" s="36"/>
      <c r="K2802" s="37"/>
      <c r="L2802" s="37"/>
      <c r="M2802" s="37"/>
      <c r="N2802" s="38" t="str">
        <f t="shared" si="1376"/>
        <v/>
      </c>
      <c r="O2802" t="str">
        <f t="shared" si="1377"/>
        <v/>
      </c>
      <c r="P2802" t="str">
        <f t="shared" si="1378"/>
        <v/>
      </c>
      <c r="Q2802" t="str">
        <f t="shared" si="1379"/>
        <v/>
      </c>
      <c r="R2802" t="str">
        <f t="shared" si="1380"/>
        <v/>
      </c>
      <c r="S2802" t="str">
        <f t="shared" si="1381"/>
        <v/>
      </c>
      <c r="T2802" s="39" t="str">
        <f t="shared" si="1382"/>
        <v/>
      </c>
      <c r="U2802" s="40">
        <f t="shared" si="1383"/>
        <v>0</v>
      </c>
      <c r="V2802" s="40">
        <f t="shared" si="1384"/>
        <v>0</v>
      </c>
      <c r="W2802" s="40">
        <f t="shared" si="1385"/>
        <v>0</v>
      </c>
      <c r="X2802" t="str">
        <f t="shared" si="1386"/>
        <v/>
      </c>
      <c r="Y2802" s="40">
        <f t="shared" si="1387"/>
        <v>0</v>
      </c>
      <c r="Z2802" s="40">
        <f t="shared" si="1388"/>
        <v>0</v>
      </c>
      <c r="AA2802" s="40">
        <f t="shared" si="1389"/>
        <v>0</v>
      </c>
      <c r="AB2802" s="40">
        <f t="shared" si="1390"/>
        <v>0</v>
      </c>
      <c r="AC2802" s="40">
        <f t="shared" si="1391"/>
        <v>0</v>
      </c>
      <c r="AD2802" s="39">
        <f t="shared" si="1392"/>
        <v>0</v>
      </c>
      <c r="AE2802" s="39">
        <f t="shared" si="1393"/>
        <v>0</v>
      </c>
      <c r="AF2802" t="str">
        <f t="shared" si="1394"/>
        <v/>
      </c>
      <c r="AG2802" t="str">
        <f t="shared" si="1395"/>
        <v/>
      </c>
      <c r="AH2802" t="str">
        <f t="shared" si="1396"/>
        <v/>
      </c>
      <c r="AJ2802" s="41" t="str">
        <f t="shared" si="1397"/>
        <v/>
      </c>
      <c r="AK2802" s="42" t="str">
        <f t="shared" si="1398"/>
        <v/>
      </c>
      <c r="AL2802" s="41" t="str">
        <f t="shared" si="1399"/>
        <v/>
      </c>
      <c r="AM2802" s="41" t="str">
        <f t="shared" si="1400"/>
        <v/>
      </c>
      <c r="AN2802" s="41" t="str">
        <f t="shared" si="1401"/>
        <v/>
      </c>
      <c r="AO2802" s="42" t="str">
        <f t="shared" si="1402"/>
        <v/>
      </c>
      <c r="AP2802" s="41" t="str">
        <f t="shared" si="1403"/>
        <v/>
      </c>
      <c r="AQ2802" s="41" t="str">
        <f t="shared" si="1404"/>
        <v/>
      </c>
      <c r="AR2802" s="41" t="str">
        <f>IF($AQ2802="","",COUNTIFS(L_ChaveCob,$AQ2802,L_Ausencia,"&gt;"&amp;$W2802)+COUNTIFS($AQ$4:$AQ2802,$AQ2802,$W$4:$W2802,$W2802))</f>
        <v/>
      </c>
      <c r="AS2802" s="42">
        <f t="shared" si="1405"/>
        <v>0</v>
      </c>
      <c r="AT2802" s="42">
        <f t="shared" si="1406"/>
        <v>0</v>
      </c>
      <c r="AU2802" s="42">
        <f t="shared" si="1407"/>
        <v>0</v>
      </c>
    </row>
    <row r="2803" spans="1:47" x14ac:dyDescent="0.2">
      <c r="A2803" s="35"/>
      <c r="B2803" s="36"/>
      <c r="C2803" s="36"/>
      <c r="D2803" s="36"/>
      <c r="E2803" s="37"/>
      <c r="F2803" s="37"/>
      <c r="G2803" s="36"/>
      <c r="H2803" s="36"/>
      <c r="I2803" s="36"/>
      <c r="J2803" s="36"/>
      <c r="K2803" s="37"/>
      <c r="L2803" s="37"/>
      <c r="M2803" s="37"/>
      <c r="N2803" s="38" t="str">
        <f t="shared" si="1376"/>
        <v/>
      </c>
      <c r="O2803" t="str">
        <f t="shared" si="1377"/>
        <v/>
      </c>
      <c r="P2803" t="str">
        <f t="shared" si="1378"/>
        <v/>
      </c>
      <c r="Q2803" t="str">
        <f t="shared" si="1379"/>
        <v/>
      </c>
      <c r="R2803" t="str">
        <f t="shared" si="1380"/>
        <v/>
      </c>
      <c r="S2803" t="str">
        <f t="shared" si="1381"/>
        <v/>
      </c>
      <c r="T2803" s="39" t="str">
        <f t="shared" si="1382"/>
        <v/>
      </c>
      <c r="U2803" s="40">
        <f t="shared" si="1383"/>
        <v>0</v>
      </c>
      <c r="V2803" s="40">
        <f t="shared" si="1384"/>
        <v>0</v>
      </c>
      <c r="W2803" s="40">
        <f t="shared" si="1385"/>
        <v>0</v>
      </c>
      <c r="X2803" t="str">
        <f t="shared" si="1386"/>
        <v/>
      </c>
      <c r="Y2803" s="40">
        <f t="shared" si="1387"/>
        <v>0</v>
      </c>
      <c r="Z2803" s="40">
        <f t="shared" si="1388"/>
        <v>0</v>
      </c>
      <c r="AA2803" s="40">
        <f t="shared" si="1389"/>
        <v>0</v>
      </c>
      <c r="AB2803" s="40">
        <f t="shared" si="1390"/>
        <v>0</v>
      </c>
      <c r="AC2803" s="40">
        <f t="shared" si="1391"/>
        <v>0</v>
      </c>
      <c r="AD2803" s="39">
        <f t="shared" si="1392"/>
        <v>0</v>
      </c>
      <c r="AE2803" s="39">
        <f t="shared" si="1393"/>
        <v>0</v>
      </c>
      <c r="AF2803" t="str">
        <f t="shared" si="1394"/>
        <v/>
      </c>
      <c r="AG2803" t="str">
        <f t="shared" si="1395"/>
        <v/>
      </c>
      <c r="AH2803" t="str">
        <f t="shared" si="1396"/>
        <v/>
      </c>
      <c r="AJ2803" s="41" t="str">
        <f t="shared" si="1397"/>
        <v/>
      </c>
      <c r="AK2803" s="42" t="str">
        <f t="shared" si="1398"/>
        <v/>
      </c>
      <c r="AL2803" s="41" t="str">
        <f t="shared" si="1399"/>
        <v/>
      </c>
      <c r="AM2803" s="41" t="str">
        <f t="shared" si="1400"/>
        <v/>
      </c>
      <c r="AN2803" s="41" t="str">
        <f t="shared" si="1401"/>
        <v/>
      </c>
      <c r="AO2803" s="42" t="str">
        <f t="shared" si="1402"/>
        <v/>
      </c>
      <c r="AP2803" s="41" t="str">
        <f t="shared" si="1403"/>
        <v/>
      </c>
      <c r="AQ2803" s="41" t="str">
        <f t="shared" si="1404"/>
        <v/>
      </c>
      <c r="AR2803" s="41" t="str">
        <f>IF($AQ2803="","",COUNTIFS(L_ChaveCob,$AQ2803,L_Ausencia,"&gt;"&amp;$W2803)+COUNTIFS($AQ$4:$AQ2803,$AQ2803,$W$4:$W2803,$W2803))</f>
        <v/>
      </c>
      <c r="AS2803" s="42">
        <f t="shared" si="1405"/>
        <v>0</v>
      </c>
      <c r="AT2803" s="42">
        <f t="shared" si="1406"/>
        <v>0</v>
      </c>
      <c r="AU2803" s="42">
        <f t="shared" si="1407"/>
        <v>0</v>
      </c>
    </row>
    <row r="2804" spans="1:47" x14ac:dyDescent="0.2">
      <c r="A2804" s="35"/>
      <c r="B2804" s="36"/>
      <c r="C2804" s="36"/>
      <c r="D2804" s="36"/>
      <c r="E2804" s="37"/>
      <c r="F2804" s="37"/>
      <c r="G2804" s="36"/>
      <c r="H2804" s="36"/>
      <c r="I2804" s="36"/>
      <c r="J2804" s="36"/>
      <c r="K2804" s="37"/>
      <c r="L2804" s="37"/>
      <c r="M2804" s="37"/>
      <c r="N2804" s="38" t="str">
        <f t="shared" si="1376"/>
        <v/>
      </c>
      <c r="O2804" t="str">
        <f t="shared" si="1377"/>
        <v/>
      </c>
      <c r="P2804" t="str">
        <f t="shared" si="1378"/>
        <v/>
      </c>
      <c r="Q2804" t="str">
        <f t="shared" si="1379"/>
        <v/>
      </c>
      <c r="R2804" t="str">
        <f t="shared" si="1380"/>
        <v/>
      </c>
      <c r="S2804" t="str">
        <f t="shared" si="1381"/>
        <v/>
      </c>
      <c r="T2804" s="39" t="str">
        <f t="shared" si="1382"/>
        <v/>
      </c>
      <c r="U2804" s="40">
        <f t="shared" si="1383"/>
        <v>0</v>
      </c>
      <c r="V2804" s="40">
        <f t="shared" si="1384"/>
        <v>0</v>
      </c>
      <c r="W2804" s="40">
        <f t="shared" si="1385"/>
        <v>0</v>
      </c>
      <c r="X2804" t="str">
        <f t="shared" si="1386"/>
        <v/>
      </c>
      <c r="Y2804" s="40">
        <f t="shared" si="1387"/>
        <v>0</v>
      </c>
      <c r="Z2804" s="40">
        <f t="shared" si="1388"/>
        <v>0</v>
      </c>
      <c r="AA2804" s="40">
        <f t="shared" si="1389"/>
        <v>0</v>
      </c>
      <c r="AB2804" s="40">
        <f t="shared" si="1390"/>
        <v>0</v>
      </c>
      <c r="AC2804" s="40">
        <f t="shared" si="1391"/>
        <v>0</v>
      </c>
      <c r="AD2804" s="39">
        <f t="shared" si="1392"/>
        <v>0</v>
      </c>
      <c r="AE2804" s="39">
        <f t="shared" si="1393"/>
        <v>0</v>
      </c>
      <c r="AF2804" t="str">
        <f t="shared" si="1394"/>
        <v/>
      </c>
      <c r="AG2804" t="str">
        <f t="shared" si="1395"/>
        <v/>
      </c>
      <c r="AH2804" t="str">
        <f t="shared" si="1396"/>
        <v/>
      </c>
      <c r="AJ2804" s="41" t="str">
        <f t="shared" si="1397"/>
        <v/>
      </c>
      <c r="AK2804" s="42" t="str">
        <f t="shared" si="1398"/>
        <v/>
      </c>
      <c r="AL2804" s="41" t="str">
        <f t="shared" si="1399"/>
        <v/>
      </c>
      <c r="AM2804" s="41" t="str">
        <f t="shared" si="1400"/>
        <v/>
      </c>
      <c r="AN2804" s="41" t="str">
        <f t="shared" si="1401"/>
        <v/>
      </c>
      <c r="AO2804" s="42" t="str">
        <f t="shared" si="1402"/>
        <v/>
      </c>
      <c r="AP2804" s="41" t="str">
        <f t="shared" si="1403"/>
        <v/>
      </c>
      <c r="AQ2804" s="41" t="str">
        <f t="shared" si="1404"/>
        <v/>
      </c>
      <c r="AR2804" s="41" t="str">
        <f>IF($AQ2804="","",COUNTIFS(L_ChaveCob,$AQ2804,L_Ausencia,"&gt;"&amp;$W2804)+COUNTIFS($AQ$4:$AQ2804,$AQ2804,$W$4:$W2804,$W2804))</f>
        <v/>
      </c>
      <c r="AS2804" s="42">
        <f t="shared" si="1405"/>
        <v>0</v>
      </c>
      <c r="AT2804" s="42">
        <f t="shared" si="1406"/>
        <v>0</v>
      </c>
      <c r="AU2804" s="42">
        <f t="shared" si="1407"/>
        <v>0</v>
      </c>
    </row>
    <row r="2805" spans="1:47" x14ac:dyDescent="0.2">
      <c r="A2805" s="35"/>
      <c r="B2805" s="36"/>
      <c r="C2805" s="36"/>
      <c r="D2805" s="36"/>
      <c r="E2805" s="37"/>
      <c r="F2805" s="37"/>
      <c r="G2805" s="36"/>
      <c r="H2805" s="36"/>
      <c r="I2805" s="36"/>
      <c r="J2805" s="36"/>
      <c r="K2805" s="37"/>
      <c r="L2805" s="37"/>
      <c r="M2805" s="37"/>
      <c r="N2805" s="38" t="str">
        <f t="shared" si="1376"/>
        <v/>
      </c>
      <c r="O2805" t="str">
        <f t="shared" si="1377"/>
        <v/>
      </c>
      <c r="P2805" t="str">
        <f t="shared" si="1378"/>
        <v/>
      </c>
      <c r="Q2805" t="str">
        <f t="shared" si="1379"/>
        <v/>
      </c>
      <c r="R2805" t="str">
        <f t="shared" si="1380"/>
        <v/>
      </c>
      <c r="S2805" t="str">
        <f t="shared" si="1381"/>
        <v/>
      </c>
      <c r="T2805" s="39" t="str">
        <f t="shared" si="1382"/>
        <v/>
      </c>
      <c r="U2805" s="40">
        <f t="shared" si="1383"/>
        <v>0</v>
      </c>
      <c r="V2805" s="40">
        <f t="shared" si="1384"/>
        <v>0</v>
      </c>
      <c r="W2805" s="40">
        <f t="shared" si="1385"/>
        <v>0</v>
      </c>
      <c r="X2805" t="str">
        <f t="shared" si="1386"/>
        <v/>
      </c>
      <c r="Y2805" s="40">
        <f t="shared" si="1387"/>
        <v>0</v>
      </c>
      <c r="Z2805" s="40">
        <f t="shared" si="1388"/>
        <v>0</v>
      </c>
      <c r="AA2805" s="40">
        <f t="shared" si="1389"/>
        <v>0</v>
      </c>
      <c r="AB2805" s="40">
        <f t="shared" si="1390"/>
        <v>0</v>
      </c>
      <c r="AC2805" s="40">
        <f t="shared" si="1391"/>
        <v>0</v>
      </c>
      <c r="AD2805" s="39">
        <f t="shared" si="1392"/>
        <v>0</v>
      </c>
      <c r="AE2805" s="39">
        <f t="shared" si="1393"/>
        <v>0</v>
      </c>
      <c r="AF2805" t="str">
        <f t="shared" si="1394"/>
        <v/>
      </c>
      <c r="AG2805" t="str">
        <f t="shared" si="1395"/>
        <v/>
      </c>
      <c r="AH2805" t="str">
        <f t="shared" si="1396"/>
        <v/>
      </c>
      <c r="AJ2805" s="41" t="str">
        <f t="shared" si="1397"/>
        <v/>
      </c>
      <c r="AK2805" s="42" t="str">
        <f t="shared" si="1398"/>
        <v/>
      </c>
      <c r="AL2805" s="41" t="str">
        <f t="shared" si="1399"/>
        <v/>
      </c>
      <c r="AM2805" s="41" t="str">
        <f t="shared" si="1400"/>
        <v/>
      </c>
      <c r="AN2805" s="41" t="str">
        <f t="shared" si="1401"/>
        <v/>
      </c>
      <c r="AO2805" s="42" t="str">
        <f t="shared" si="1402"/>
        <v/>
      </c>
      <c r="AP2805" s="41" t="str">
        <f t="shared" si="1403"/>
        <v/>
      </c>
      <c r="AQ2805" s="41" t="str">
        <f t="shared" si="1404"/>
        <v/>
      </c>
      <c r="AR2805" s="41" t="str">
        <f>IF($AQ2805="","",COUNTIFS(L_ChaveCob,$AQ2805,L_Ausencia,"&gt;"&amp;$W2805)+COUNTIFS($AQ$4:$AQ2805,$AQ2805,$W$4:$W2805,$W2805))</f>
        <v/>
      </c>
      <c r="AS2805" s="42">
        <f t="shared" si="1405"/>
        <v>0</v>
      </c>
      <c r="AT2805" s="42">
        <f t="shared" si="1406"/>
        <v>0</v>
      </c>
      <c r="AU2805" s="42">
        <f t="shared" si="1407"/>
        <v>0</v>
      </c>
    </row>
    <row r="2806" spans="1:47" x14ac:dyDescent="0.2">
      <c r="A2806" s="35"/>
      <c r="B2806" s="36"/>
      <c r="C2806" s="36"/>
      <c r="D2806" s="36"/>
      <c r="E2806" s="37"/>
      <c r="F2806" s="37"/>
      <c r="G2806" s="36"/>
      <c r="H2806" s="36"/>
      <c r="I2806" s="36"/>
      <c r="J2806" s="36"/>
      <c r="K2806" s="37"/>
      <c r="L2806" s="37"/>
      <c r="M2806" s="37"/>
      <c r="N2806" s="38" t="str">
        <f t="shared" si="1376"/>
        <v/>
      </c>
      <c r="O2806" t="str">
        <f t="shared" si="1377"/>
        <v/>
      </c>
      <c r="P2806" t="str">
        <f t="shared" si="1378"/>
        <v/>
      </c>
      <c r="Q2806" t="str">
        <f t="shared" si="1379"/>
        <v/>
      </c>
      <c r="R2806" t="str">
        <f t="shared" si="1380"/>
        <v/>
      </c>
      <c r="S2806" t="str">
        <f t="shared" si="1381"/>
        <v/>
      </c>
      <c r="T2806" s="39" t="str">
        <f t="shared" si="1382"/>
        <v/>
      </c>
      <c r="U2806" s="40">
        <f t="shared" si="1383"/>
        <v>0</v>
      </c>
      <c r="V2806" s="40">
        <f t="shared" si="1384"/>
        <v>0</v>
      </c>
      <c r="W2806" s="40">
        <f t="shared" si="1385"/>
        <v>0</v>
      </c>
      <c r="X2806" t="str">
        <f t="shared" si="1386"/>
        <v/>
      </c>
      <c r="Y2806" s="40">
        <f t="shared" si="1387"/>
        <v>0</v>
      </c>
      <c r="Z2806" s="40">
        <f t="shared" si="1388"/>
        <v>0</v>
      </c>
      <c r="AA2806" s="40">
        <f t="shared" si="1389"/>
        <v>0</v>
      </c>
      <c r="AB2806" s="40">
        <f t="shared" si="1390"/>
        <v>0</v>
      </c>
      <c r="AC2806" s="40">
        <f t="shared" si="1391"/>
        <v>0</v>
      </c>
      <c r="AD2806" s="39">
        <f t="shared" si="1392"/>
        <v>0</v>
      </c>
      <c r="AE2806" s="39">
        <f t="shared" si="1393"/>
        <v>0</v>
      </c>
      <c r="AF2806" t="str">
        <f t="shared" si="1394"/>
        <v/>
      </c>
      <c r="AG2806" t="str">
        <f t="shared" si="1395"/>
        <v/>
      </c>
      <c r="AH2806" t="str">
        <f t="shared" si="1396"/>
        <v/>
      </c>
      <c r="AJ2806" s="41" t="str">
        <f t="shared" si="1397"/>
        <v/>
      </c>
      <c r="AK2806" s="42" t="str">
        <f t="shared" si="1398"/>
        <v/>
      </c>
      <c r="AL2806" s="41" t="str">
        <f t="shared" si="1399"/>
        <v/>
      </c>
      <c r="AM2806" s="41" t="str">
        <f t="shared" si="1400"/>
        <v/>
      </c>
      <c r="AN2806" s="41" t="str">
        <f t="shared" si="1401"/>
        <v/>
      </c>
      <c r="AO2806" s="42" t="str">
        <f t="shared" si="1402"/>
        <v/>
      </c>
      <c r="AP2806" s="41" t="str">
        <f t="shared" si="1403"/>
        <v/>
      </c>
      <c r="AQ2806" s="41" t="str">
        <f t="shared" si="1404"/>
        <v/>
      </c>
      <c r="AR2806" s="41" t="str">
        <f>IF($AQ2806="","",COUNTIFS(L_ChaveCob,$AQ2806,L_Ausencia,"&gt;"&amp;$W2806)+COUNTIFS($AQ$4:$AQ2806,$AQ2806,$W$4:$W2806,$W2806))</f>
        <v/>
      </c>
      <c r="AS2806" s="42">
        <f t="shared" si="1405"/>
        <v>0</v>
      </c>
      <c r="AT2806" s="42">
        <f t="shared" si="1406"/>
        <v>0</v>
      </c>
      <c r="AU2806" s="42">
        <f t="shared" si="1407"/>
        <v>0</v>
      </c>
    </row>
    <row r="2807" spans="1:47" x14ac:dyDescent="0.2">
      <c r="A2807" s="35"/>
      <c r="B2807" s="36"/>
      <c r="C2807" s="36"/>
      <c r="D2807" s="36"/>
      <c r="E2807" s="37"/>
      <c r="F2807" s="37"/>
      <c r="G2807" s="36"/>
      <c r="H2807" s="36"/>
      <c r="I2807" s="36"/>
      <c r="J2807" s="36"/>
      <c r="K2807" s="37"/>
      <c r="L2807" s="37"/>
      <c r="M2807" s="37"/>
      <c r="N2807" s="38" t="str">
        <f t="shared" si="1376"/>
        <v/>
      </c>
      <c r="O2807" t="str">
        <f t="shared" si="1377"/>
        <v/>
      </c>
      <c r="P2807" t="str">
        <f t="shared" si="1378"/>
        <v/>
      </c>
      <c r="Q2807" t="str">
        <f t="shared" si="1379"/>
        <v/>
      </c>
      <c r="R2807" t="str">
        <f t="shared" si="1380"/>
        <v/>
      </c>
      <c r="S2807" t="str">
        <f t="shared" si="1381"/>
        <v/>
      </c>
      <c r="T2807" s="39" t="str">
        <f t="shared" si="1382"/>
        <v/>
      </c>
      <c r="U2807" s="40">
        <f t="shared" si="1383"/>
        <v>0</v>
      </c>
      <c r="V2807" s="40">
        <f t="shared" si="1384"/>
        <v>0</v>
      </c>
      <c r="W2807" s="40">
        <f t="shared" si="1385"/>
        <v>0</v>
      </c>
      <c r="X2807" t="str">
        <f t="shared" si="1386"/>
        <v/>
      </c>
      <c r="Y2807" s="40">
        <f t="shared" si="1387"/>
        <v>0</v>
      </c>
      <c r="Z2807" s="40">
        <f t="shared" si="1388"/>
        <v>0</v>
      </c>
      <c r="AA2807" s="40">
        <f t="shared" si="1389"/>
        <v>0</v>
      </c>
      <c r="AB2807" s="40">
        <f t="shared" si="1390"/>
        <v>0</v>
      </c>
      <c r="AC2807" s="40">
        <f t="shared" si="1391"/>
        <v>0</v>
      </c>
      <c r="AD2807" s="39">
        <f t="shared" si="1392"/>
        <v>0</v>
      </c>
      <c r="AE2807" s="39">
        <f t="shared" si="1393"/>
        <v>0</v>
      </c>
      <c r="AF2807" t="str">
        <f t="shared" si="1394"/>
        <v/>
      </c>
      <c r="AG2807" t="str">
        <f t="shared" si="1395"/>
        <v/>
      </c>
      <c r="AH2807" t="str">
        <f t="shared" si="1396"/>
        <v/>
      </c>
      <c r="AJ2807" s="41" t="str">
        <f t="shared" si="1397"/>
        <v/>
      </c>
      <c r="AK2807" s="42" t="str">
        <f t="shared" si="1398"/>
        <v/>
      </c>
      <c r="AL2807" s="41" t="str">
        <f t="shared" si="1399"/>
        <v/>
      </c>
      <c r="AM2807" s="41" t="str">
        <f t="shared" si="1400"/>
        <v/>
      </c>
      <c r="AN2807" s="41" t="str">
        <f t="shared" si="1401"/>
        <v/>
      </c>
      <c r="AO2807" s="42" t="str">
        <f t="shared" si="1402"/>
        <v/>
      </c>
      <c r="AP2807" s="41" t="str">
        <f t="shared" si="1403"/>
        <v/>
      </c>
      <c r="AQ2807" s="41" t="str">
        <f t="shared" si="1404"/>
        <v/>
      </c>
      <c r="AR2807" s="41" t="str">
        <f>IF($AQ2807="","",COUNTIFS(L_ChaveCob,$AQ2807,L_Ausencia,"&gt;"&amp;$W2807)+COUNTIFS($AQ$4:$AQ2807,$AQ2807,$W$4:$W2807,$W2807))</f>
        <v/>
      </c>
      <c r="AS2807" s="42">
        <f t="shared" si="1405"/>
        <v>0</v>
      </c>
      <c r="AT2807" s="42">
        <f t="shared" si="1406"/>
        <v>0</v>
      </c>
      <c r="AU2807" s="42">
        <f t="shared" si="1407"/>
        <v>0</v>
      </c>
    </row>
    <row r="2808" spans="1:47" x14ac:dyDescent="0.2">
      <c r="A2808" s="35"/>
      <c r="B2808" s="36"/>
      <c r="C2808" s="36"/>
      <c r="D2808" s="36"/>
      <c r="E2808" s="37"/>
      <c r="F2808" s="37"/>
      <c r="G2808" s="36"/>
      <c r="H2808" s="36"/>
      <c r="I2808" s="36"/>
      <c r="J2808" s="36"/>
      <c r="K2808" s="37"/>
      <c r="L2808" s="37"/>
      <c r="M2808" s="37"/>
      <c r="N2808" s="38" t="str">
        <f t="shared" si="1376"/>
        <v/>
      </c>
      <c r="O2808" t="str">
        <f t="shared" si="1377"/>
        <v/>
      </c>
      <c r="P2808" t="str">
        <f t="shared" si="1378"/>
        <v/>
      </c>
      <c r="Q2808" t="str">
        <f t="shared" si="1379"/>
        <v/>
      </c>
      <c r="R2808" t="str">
        <f t="shared" si="1380"/>
        <v/>
      </c>
      <c r="S2808" t="str">
        <f t="shared" si="1381"/>
        <v/>
      </c>
      <c r="T2808" s="39" t="str">
        <f t="shared" si="1382"/>
        <v/>
      </c>
      <c r="U2808" s="40">
        <f t="shared" si="1383"/>
        <v>0</v>
      </c>
      <c r="V2808" s="40">
        <f t="shared" si="1384"/>
        <v>0</v>
      </c>
      <c r="W2808" s="40">
        <f t="shared" si="1385"/>
        <v>0</v>
      </c>
      <c r="X2808" t="str">
        <f t="shared" si="1386"/>
        <v/>
      </c>
      <c r="Y2808" s="40">
        <f t="shared" si="1387"/>
        <v>0</v>
      </c>
      <c r="Z2808" s="40">
        <f t="shared" si="1388"/>
        <v>0</v>
      </c>
      <c r="AA2808" s="40">
        <f t="shared" si="1389"/>
        <v>0</v>
      </c>
      <c r="AB2808" s="40">
        <f t="shared" si="1390"/>
        <v>0</v>
      </c>
      <c r="AC2808" s="40">
        <f t="shared" si="1391"/>
        <v>0</v>
      </c>
      <c r="AD2808" s="39">
        <f t="shared" si="1392"/>
        <v>0</v>
      </c>
      <c r="AE2808" s="39">
        <f t="shared" si="1393"/>
        <v>0</v>
      </c>
      <c r="AF2808" t="str">
        <f t="shared" si="1394"/>
        <v/>
      </c>
      <c r="AG2808" t="str">
        <f t="shared" si="1395"/>
        <v/>
      </c>
      <c r="AH2808" t="str">
        <f t="shared" si="1396"/>
        <v/>
      </c>
      <c r="AJ2808" s="41" t="str">
        <f t="shared" si="1397"/>
        <v/>
      </c>
      <c r="AK2808" s="42" t="str">
        <f t="shared" si="1398"/>
        <v/>
      </c>
      <c r="AL2808" s="41" t="str">
        <f t="shared" si="1399"/>
        <v/>
      </c>
      <c r="AM2808" s="41" t="str">
        <f t="shared" si="1400"/>
        <v/>
      </c>
      <c r="AN2808" s="41" t="str">
        <f t="shared" si="1401"/>
        <v/>
      </c>
      <c r="AO2808" s="42" t="str">
        <f t="shared" si="1402"/>
        <v/>
      </c>
      <c r="AP2808" s="41" t="str">
        <f t="shared" si="1403"/>
        <v/>
      </c>
      <c r="AQ2808" s="41" t="str">
        <f t="shared" si="1404"/>
        <v/>
      </c>
      <c r="AR2808" s="41" t="str">
        <f>IF($AQ2808="","",COUNTIFS(L_ChaveCob,$AQ2808,L_Ausencia,"&gt;"&amp;$W2808)+COUNTIFS($AQ$4:$AQ2808,$AQ2808,$W$4:$W2808,$W2808))</f>
        <v/>
      </c>
      <c r="AS2808" s="42">
        <f t="shared" si="1405"/>
        <v>0</v>
      </c>
      <c r="AT2808" s="42">
        <f t="shared" si="1406"/>
        <v>0</v>
      </c>
      <c r="AU2808" s="42">
        <f t="shared" si="1407"/>
        <v>0</v>
      </c>
    </row>
    <row r="2809" spans="1:47" x14ac:dyDescent="0.2">
      <c r="A2809" s="35"/>
      <c r="B2809" s="36"/>
      <c r="C2809" s="36"/>
      <c r="D2809" s="36"/>
      <c r="E2809" s="37"/>
      <c r="F2809" s="37"/>
      <c r="G2809" s="36"/>
      <c r="H2809" s="36"/>
      <c r="I2809" s="36"/>
      <c r="J2809" s="36"/>
      <c r="K2809" s="37"/>
      <c r="L2809" s="37"/>
      <c r="M2809" s="37"/>
      <c r="N2809" s="38" t="str">
        <f t="shared" ref="N2809:N2872" si="1408">IF($A2809="","",DATE(YEAR($A2809),MONTH($A2809),1))</f>
        <v/>
      </c>
      <c r="O2809" t="str">
        <f t="shared" ref="O2809:O2872" si="1409">IF(TRIM($B2809)="","",IFERROR(INDEX(C_RG,MATCH(TRIM($B2809),C_Nome,0)),"?"))</f>
        <v/>
      </c>
      <c r="P2809" t="str">
        <f t="shared" ref="P2809:P2872" si="1410">IF($A2809="","",IF(TRIM($B2809)="",P_EquipePostoVago,IF($AJ2809="","",INDEX(V_Equipe,$AJ2809))))</f>
        <v/>
      </c>
      <c r="Q2809" t="str">
        <f t="shared" ref="Q2809:Q2872" si="1411">IF($A2809="","",IF(TRIM($B2809)="","Posto Vago",IF($AJ2809="","",INDEX(V_Contrato,$AJ2809))))</f>
        <v/>
      </c>
      <c r="R2809" t="str">
        <f t="shared" ref="R2809:R2872" si="1412">IF($A2809="","",IF(TRIM($B2809)="",$H2809,IF($AJ2809="","",INDEX(V_Funcao,$AJ2809))))</f>
        <v/>
      </c>
      <c r="S2809" t="str">
        <f t="shared" ref="S2809:S2872" si="1413">IF($A2809="","",IF($I2809&lt;&gt;"",$I2809,IF(TRIM($B2809)="","ADM",IF($AJ2809="","",INDEX(V_Turno,$AJ2809)))))</f>
        <v/>
      </c>
      <c r="T2809" s="39" t="str">
        <f t="shared" ref="T2809:T2872" si="1414">IF(OR($A2809="",$R2809=""),"",IFERROR(INDEX(F_Valor,MATCH($R2809&amp;"|"&amp;SUMPRODUCT(MAX((F_Funcao=$R2809)*(F_Ini&lt;=$A2809)*F_Ini)),F_Chave,0)),""))</f>
        <v/>
      </c>
      <c r="U2809" s="40">
        <f t="shared" ref="U2809:U2872" si="1415">IF(OR($A2809="",$S2809=""),0,IFERROR(INDEX(T_Horas,MATCH($S2809,T_Turno,0),WEEKDAY($A2809,2)),0))</f>
        <v>0</v>
      </c>
      <c r="V2809" s="40">
        <f t="shared" ref="V2809:V2872" si="1416">IF($A2809="",0,MAX(IF($F2809&lt;&gt;"",N($F2809),IF($AN2809="Sim",IF($AK2809&lt;&gt;"",$AK2809,$U2809),$U2809-$W2809))-IF($J2809="Situação Atípica - Presente",N($K2809),0),0))</f>
        <v>0</v>
      </c>
      <c r="W2809" s="40">
        <f t="shared" ref="W2809:W2872" si="1417">IF($A2809="",0,IF($E2809&lt;&gt;"",N($E2809),IF($AL2809="Dia inteiro",$U2809,IF($AL2809="Pelo ponto",IF($AK2809="",$U2809,MAX($U2809-$AK2809,0)),IF(AND($AL2809="Leve atraso",$AO2809&lt;&gt;""),IF(AND($AO2809&gt;P_LeveMin,$AO2809&lt;=P_LeveMax),$AO2809,0),0)))))</f>
        <v>0</v>
      </c>
      <c r="X2809" t="str">
        <f t="shared" ref="X2809:X2872" si="1418">IF($A2809="","",IF(OR($Q2809="Ferista",$Q2809=""),"Não",IF(AND($AL2809="Leve atraso",$W2809&gt;0,$A2809&gt;=P_InicioRegras),"Sim",IF(OR($J2809&lt;&gt;"",$K2809&lt;&gt;"",$L2809&lt;&gt;""),"Não",$AM2809))))</f>
        <v/>
      </c>
      <c r="Y2809" s="40">
        <f t="shared" ref="Y2809:Y2872" si="1419">IF($A2809="",0,IF($Q2809="Ferista",0,IF($X2809="Sim",$W2809,0)+N($K2809)))</f>
        <v>0</v>
      </c>
      <c r="Z2809" s="40">
        <f t="shared" ref="Z2809:Z2872" si="1420">IF($X2809="Sim",$AT2809,0)</f>
        <v>0</v>
      </c>
      <c r="AA2809" s="40">
        <f t="shared" ref="AA2809:AA2872" si="1421">IF($AP2809="",0,MIN(MAX($Y2809-$Z2809,0),SUMIFS(CP_Horas,CP_ChaveFalta,$AP2809,CP_Aprov,"Sim")))</f>
        <v>0</v>
      </c>
      <c r="AB2809" s="40">
        <f t="shared" ref="AB2809:AB2872" si="1422">IF($A2809="",0,MIN(MAX($Y2809-$Z2809-$AA2809,0),N($M2809)))</f>
        <v>0</v>
      </c>
      <c r="AC2809" s="40">
        <f t="shared" ref="AC2809:AC2872" si="1423">IF($A2809="",0,MAX($Y2809-$Z2809-$AA2809-$AB2809,0))</f>
        <v>0</v>
      </c>
      <c r="AD2809" s="39">
        <f t="shared" ref="AD2809:AD2872" si="1424">IF(OR($AC2809=0,$T2809=""),0,$AC2809*24*$T2809)</f>
        <v>0</v>
      </c>
      <c r="AE2809" s="39">
        <f t="shared" ref="AE2809:AE2872" si="1425">IF(OR($A2809="",$T2809=""),0,(IF($AF2809="Justificada",$W2809,0)+N($L2809))*24*$T2809)</f>
        <v>0</v>
      </c>
      <c r="AF2809" t="str">
        <f t="shared" ref="AF2809:AF2872" si="1426">IF($A2809="","",IF($J2809&lt;&gt;"","Situação atípica",IF(AND($AL2809="Leve atraso",$W2809&gt;0),"Leve atraso",IFERROR(INDEX(S_Cat,MATCH($C2809,S_Status,0)),"Outros"))))</f>
        <v/>
      </c>
      <c r="AG2809" t="str">
        <f t="shared" ref="AG2809:AG2872" si="1427">IF($A2809="","",TRIM(IF($Z2809&gt;0,"Ferista cobriu "&amp;TEXT($Z2809,"[h]:mm")&amp;"h. ","")&amp;IF($AA2809&gt;0,"Compensado "&amp;TEXT($AA2809,"[h]:mm")&amp;"h por "&amp;IFERROR(INDEX(CP_Quem,MATCH($AP2809,CP_ChaveFalta,0)),"?")&amp;". ","")&amp;IF($AU2809&gt;0,"Compensação aguardando aprovação ("&amp;TEXT($AU2809,"[h]:mm")&amp;"h). ","")&amp;IF($AB2809&gt;0,"Perdoado por acordo "&amp;TEXT($AB2809,"[h]:mm")&amp;"h. ","")&amp;IF(AND($AP2809&lt;&gt;"",COUNTIF(CP_ChaveQuem,$AP2809)&gt;0),"Horas usadas p/ compensar falta de "&amp;INDEX(CP_Falta,MATCH($AP2809,CP_ChaveQuem,0))&amp;" de "&amp;TEXT(INDEX(CP_DataFalta,MATCH($AP2809,CP_ChaveQuem,0)),"dd/mm")&amp;". ","")&amp;IF(AND($Q2809="Ferista",SUMIFS(L_Ferista,L_Data,$A2809,L_Equipe,$P2809)&gt;0),"Como ferista, cobriu "&amp;TEXT(SUMIFS(L_Ferista,L_Data,$A2809,L_Equipe,$P2809),"[h]:mm")&amp;"h de faltas da equipe. ","")&amp;IF($AC2809&gt;0,"DESCONTA "&amp;TEXT($AC2809,"[h]:mm")&amp;"h ("&amp;$AF2809&amp;").","")))</f>
        <v/>
      </c>
      <c r="AH2809" t="str">
        <f t="shared" ref="AH2809:AH2872" si="1428">IF($A2809="","",IF($O2809="?","CADASTRO: funcionário não está no Cadastro",IF(AND($O2809&lt;&gt;"",$AJ2809=""),"CADASTRO: sem vigência (função/turno) nesta data",IF(AND($AP2809&lt;&gt;"",COUNTIF(L_ChavePD,$AP2809)&gt;1),"DUPLICADO: mesma pessoa 2x no dia",IF($A2809&lt;P_InicioRegras,"",IF(AND($C2809="Horas Compensadas",COUNTIF(CP_ChaveQuem,$AP2809)=0),"VINCULAR: registrar na aba Compensações de quem é a falta",IF($AU2809&gt;0,"APROVAR: compensação pendente na aba Compensações",IF(AND($AQ2809&lt;&gt;"",$AS2809&gt;0,$AT2809&lt;$W2809,$AC2809&gt;0),"FERISTA: horas do ferista não cobriram toda a falta",IF(AND($AL2809="Pelo ponto",$AK2809="",$E2809="",$X2809="Sim"),"PONTO: sem ponto nem horas manuais — descontando jornada cheia",IF(AND($AL2809="Leve atraso",$E2809="",N($AO2809)&gt;P_LeveMax),"CLASSIFICAR: ponto mostra atraso &gt; 30 min — trocar o Status",IF($AF2809="Leve atraso","AJUSTAR STATUS: atraso lançado como Horas Trabalhadas",IF(AND(N($K2809)&gt;0,$G2809=""),"OBSERVAÇÃO: desconto extra sem observação",IF(AND($J2809&lt;&gt;"",N($K2809)+N($L2809)&gt;$U2809),"CONFERIR: horas manuais maiores que a jornada","")))))))))))))</f>
        <v/>
      </c>
      <c r="AJ2809" s="41" t="str">
        <f t="shared" ref="AJ2809:AJ2872" si="1429">IF(OR($A2809="",$O2809="",$O2809="?"),"",IFERROR(MATCH($O2809&amp;"|"&amp;SUMPRODUCT(MAX((V_RG=$O2809)*(V_Ini&lt;=$A2809)*V_Ini)),V_Chave,0),""))</f>
        <v/>
      </c>
      <c r="AK2809" s="42" t="str">
        <f t="shared" ref="AK2809:AK2872" si="1430">IF(ISNUMBER(SEARCH(" = ",$D2809)),IFERROR(TIMEVALUE(TRIM(RIGHT($D2809,5))),""),"")</f>
        <v/>
      </c>
      <c r="AL2809" s="41" t="str">
        <f t="shared" ref="AL2809:AL2872" si="1431">IF($C2809="","",IFERROR(INDEX(S_Modo,MATCH($C2809,S_Status,0)),"Não"))</f>
        <v/>
      </c>
      <c r="AM2809" s="41" t="str">
        <f t="shared" ref="AM2809:AM2872" si="1432">IF($C2809="","",IFERROR(INDEX(S_Conta,MATCH($C2809,S_Status,0)),"Não"))</f>
        <v/>
      </c>
      <c r="AN2809" s="41" t="str">
        <f t="shared" ref="AN2809:AN2872" si="1433">IF($C2809="","",IFERROR(INDEX(S_Trab,MATCH($C2809,S_Status,0)),"Não"))</f>
        <v/>
      </c>
      <c r="AO2809" s="42" t="str">
        <f t="shared" ref="AO2809:AO2872" si="1434">IF(OR($A2809="",$AK2809=""),"",$U2809-$AK2809-IF($J2809&lt;&gt;"Situação Atípica - Presente",N($K2809)+N($L2809),0))</f>
        <v/>
      </c>
      <c r="AP2809" s="41" t="str">
        <f t="shared" ref="AP2809:AP2872" si="1435">IF(OR($A2809="",TRIM($B2809)=""),"",TRIM($B2809)&amp;"|"&amp;$A2809)</f>
        <v/>
      </c>
      <c r="AQ2809" s="41" t="str">
        <f t="shared" ref="AQ2809:AQ2872" si="1436">IF(AND(P_CoberturaAuto="Sim",$A2809&lt;&gt;"",$A2809&gt;=P_InicioRegras,$Q2809="Normal / Fixo",$R2809&lt;&gt;"",ISERROR(SEARCH("ENCARREGADO",$R2809)),$AM2809="Sim",$W2809&gt;0),$A2809&amp;"|"&amp;$P2809,"")</f>
        <v/>
      </c>
      <c r="AR2809" s="41" t="str">
        <f>IF($AQ2809="","",COUNTIFS(L_ChaveCob,$AQ2809,L_Ausencia,"&gt;"&amp;$W2809)+COUNTIFS($AQ$4:$AQ2809,$AQ2809,$W$4:$W2809,$W2809))</f>
        <v/>
      </c>
      <c r="AS2809" s="42">
        <f t="shared" ref="AS2809:AS2872" si="1437">IF($AQ2809="",0,SUMIFS(L_Trab,L_Data,$A2809,L_Equipe,$P2809,L_Contrato,"Ferista",L_Status,"&lt;&gt;Remanejamento"))</f>
        <v>0</v>
      </c>
      <c r="AT2809" s="42">
        <f t="shared" ref="AT2809:AT2872" si="1438">IF(OR($AQ2809="",$AS2809=0),0,MAX(MIN($W2809,$AS2809-SUMIFS(L_Ausencia,L_ChaveCob,$AQ2809,L_OrdemCob,"&lt;"&amp;$AR2809)),0))</f>
        <v>0</v>
      </c>
      <c r="AU2809" s="42">
        <f t="shared" ref="AU2809:AU2872" si="1439">IF($AP2809="",0,SUMIFS(CP_Horas,CP_ChaveFalta,$AP2809,CP_Aprov,"&lt;&gt;Sim"))</f>
        <v>0</v>
      </c>
    </row>
    <row r="2810" spans="1:47" x14ac:dyDescent="0.2">
      <c r="A2810" s="35"/>
      <c r="B2810" s="36"/>
      <c r="C2810" s="36"/>
      <c r="D2810" s="36"/>
      <c r="E2810" s="37"/>
      <c r="F2810" s="37"/>
      <c r="G2810" s="36"/>
      <c r="H2810" s="36"/>
      <c r="I2810" s="36"/>
      <c r="J2810" s="36"/>
      <c r="K2810" s="37"/>
      <c r="L2810" s="37"/>
      <c r="M2810" s="37"/>
      <c r="N2810" s="38" t="str">
        <f t="shared" si="1408"/>
        <v/>
      </c>
      <c r="O2810" t="str">
        <f t="shared" si="1409"/>
        <v/>
      </c>
      <c r="P2810" t="str">
        <f t="shared" si="1410"/>
        <v/>
      </c>
      <c r="Q2810" t="str">
        <f t="shared" si="1411"/>
        <v/>
      </c>
      <c r="R2810" t="str">
        <f t="shared" si="1412"/>
        <v/>
      </c>
      <c r="S2810" t="str">
        <f t="shared" si="1413"/>
        <v/>
      </c>
      <c r="T2810" s="39" t="str">
        <f t="shared" si="1414"/>
        <v/>
      </c>
      <c r="U2810" s="40">
        <f t="shared" si="1415"/>
        <v>0</v>
      </c>
      <c r="V2810" s="40">
        <f t="shared" si="1416"/>
        <v>0</v>
      </c>
      <c r="W2810" s="40">
        <f t="shared" si="1417"/>
        <v>0</v>
      </c>
      <c r="X2810" t="str">
        <f t="shared" si="1418"/>
        <v/>
      </c>
      <c r="Y2810" s="40">
        <f t="shared" si="1419"/>
        <v>0</v>
      </c>
      <c r="Z2810" s="40">
        <f t="shared" si="1420"/>
        <v>0</v>
      </c>
      <c r="AA2810" s="40">
        <f t="shared" si="1421"/>
        <v>0</v>
      </c>
      <c r="AB2810" s="40">
        <f t="shared" si="1422"/>
        <v>0</v>
      </c>
      <c r="AC2810" s="40">
        <f t="shared" si="1423"/>
        <v>0</v>
      </c>
      <c r="AD2810" s="39">
        <f t="shared" si="1424"/>
        <v>0</v>
      </c>
      <c r="AE2810" s="39">
        <f t="shared" si="1425"/>
        <v>0</v>
      </c>
      <c r="AF2810" t="str">
        <f t="shared" si="1426"/>
        <v/>
      </c>
      <c r="AG2810" t="str">
        <f t="shared" si="1427"/>
        <v/>
      </c>
      <c r="AH2810" t="str">
        <f t="shared" si="1428"/>
        <v/>
      </c>
      <c r="AJ2810" s="41" t="str">
        <f t="shared" si="1429"/>
        <v/>
      </c>
      <c r="AK2810" s="42" t="str">
        <f t="shared" si="1430"/>
        <v/>
      </c>
      <c r="AL2810" s="41" t="str">
        <f t="shared" si="1431"/>
        <v/>
      </c>
      <c r="AM2810" s="41" t="str">
        <f t="shared" si="1432"/>
        <v/>
      </c>
      <c r="AN2810" s="41" t="str">
        <f t="shared" si="1433"/>
        <v/>
      </c>
      <c r="AO2810" s="42" t="str">
        <f t="shared" si="1434"/>
        <v/>
      </c>
      <c r="AP2810" s="41" t="str">
        <f t="shared" si="1435"/>
        <v/>
      </c>
      <c r="AQ2810" s="41" t="str">
        <f t="shared" si="1436"/>
        <v/>
      </c>
      <c r="AR2810" s="41" t="str">
        <f>IF($AQ2810="","",COUNTIFS(L_ChaveCob,$AQ2810,L_Ausencia,"&gt;"&amp;$W2810)+COUNTIFS($AQ$4:$AQ2810,$AQ2810,$W$4:$W2810,$W2810))</f>
        <v/>
      </c>
      <c r="AS2810" s="42">
        <f t="shared" si="1437"/>
        <v>0</v>
      </c>
      <c r="AT2810" s="42">
        <f t="shared" si="1438"/>
        <v>0</v>
      </c>
      <c r="AU2810" s="42">
        <f t="shared" si="1439"/>
        <v>0</v>
      </c>
    </row>
    <row r="2811" spans="1:47" x14ac:dyDescent="0.2">
      <c r="A2811" s="35"/>
      <c r="B2811" s="36"/>
      <c r="C2811" s="36"/>
      <c r="D2811" s="36"/>
      <c r="E2811" s="37"/>
      <c r="F2811" s="37"/>
      <c r="G2811" s="36"/>
      <c r="H2811" s="36"/>
      <c r="I2811" s="36"/>
      <c r="J2811" s="36"/>
      <c r="K2811" s="37"/>
      <c r="L2811" s="37"/>
      <c r="M2811" s="37"/>
      <c r="N2811" s="38" t="str">
        <f t="shared" si="1408"/>
        <v/>
      </c>
      <c r="O2811" t="str">
        <f t="shared" si="1409"/>
        <v/>
      </c>
      <c r="P2811" t="str">
        <f t="shared" si="1410"/>
        <v/>
      </c>
      <c r="Q2811" t="str">
        <f t="shared" si="1411"/>
        <v/>
      </c>
      <c r="R2811" t="str">
        <f t="shared" si="1412"/>
        <v/>
      </c>
      <c r="S2811" t="str">
        <f t="shared" si="1413"/>
        <v/>
      </c>
      <c r="T2811" s="39" t="str">
        <f t="shared" si="1414"/>
        <v/>
      </c>
      <c r="U2811" s="40">
        <f t="shared" si="1415"/>
        <v>0</v>
      </c>
      <c r="V2811" s="40">
        <f t="shared" si="1416"/>
        <v>0</v>
      </c>
      <c r="W2811" s="40">
        <f t="shared" si="1417"/>
        <v>0</v>
      </c>
      <c r="X2811" t="str">
        <f t="shared" si="1418"/>
        <v/>
      </c>
      <c r="Y2811" s="40">
        <f t="shared" si="1419"/>
        <v>0</v>
      </c>
      <c r="Z2811" s="40">
        <f t="shared" si="1420"/>
        <v>0</v>
      </c>
      <c r="AA2811" s="40">
        <f t="shared" si="1421"/>
        <v>0</v>
      </c>
      <c r="AB2811" s="40">
        <f t="shared" si="1422"/>
        <v>0</v>
      </c>
      <c r="AC2811" s="40">
        <f t="shared" si="1423"/>
        <v>0</v>
      </c>
      <c r="AD2811" s="39">
        <f t="shared" si="1424"/>
        <v>0</v>
      </c>
      <c r="AE2811" s="39">
        <f t="shared" si="1425"/>
        <v>0</v>
      </c>
      <c r="AF2811" t="str">
        <f t="shared" si="1426"/>
        <v/>
      </c>
      <c r="AG2811" t="str">
        <f t="shared" si="1427"/>
        <v/>
      </c>
      <c r="AH2811" t="str">
        <f t="shared" si="1428"/>
        <v/>
      </c>
      <c r="AJ2811" s="41" t="str">
        <f t="shared" si="1429"/>
        <v/>
      </c>
      <c r="AK2811" s="42" t="str">
        <f t="shared" si="1430"/>
        <v/>
      </c>
      <c r="AL2811" s="41" t="str">
        <f t="shared" si="1431"/>
        <v/>
      </c>
      <c r="AM2811" s="41" t="str">
        <f t="shared" si="1432"/>
        <v/>
      </c>
      <c r="AN2811" s="41" t="str">
        <f t="shared" si="1433"/>
        <v/>
      </c>
      <c r="AO2811" s="42" t="str">
        <f t="shared" si="1434"/>
        <v/>
      </c>
      <c r="AP2811" s="41" t="str">
        <f t="shared" si="1435"/>
        <v/>
      </c>
      <c r="AQ2811" s="41" t="str">
        <f t="shared" si="1436"/>
        <v/>
      </c>
      <c r="AR2811" s="41" t="str">
        <f>IF($AQ2811="","",COUNTIFS(L_ChaveCob,$AQ2811,L_Ausencia,"&gt;"&amp;$W2811)+COUNTIFS($AQ$4:$AQ2811,$AQ2811,$W$4:$W2811,$W2811))</f>
        <v/>
      </c>
      <c r="AS2811" s="42">
        <f t="shared" si="1437"/>
        <v>0</v>
      </c>
      <c r="AT2811" s="42">
        <f t="shared" si="1438"/>
        <v>0</v>
      </c>
      <c r="AU2811" s="42">
        <f t="shared" si="1439"/>
        <v>0</v>
      </c>
    </row>
    <row r="2812" spans="1:47" x14ac:dyDescent="0.2">
      <c r="A2812" s="35"/>
      <c r="B2812" s="36"/>
      <c r="C2812" s="36"/>
      <c r="D2812" s="36"/>
      <c r="E2812" s="37"/>
      <c r="F2812" s="37"/>
      <c r="G2812" s="36"/>
      <c r="H2812" s="36"/>
      <c r="I2812" s="36"/>
      <c r="J2812" s="36"/>
      <c r="K2812" s="37"/>
      <c r="L2812" s="37"/>
      <c r="M2812" s="37"/>
      <c r="N2812" s="38" t="str">
        <f t="shared" si="1408"/>
        <v/>
      </c>
      <c r="O2812" t="str">
        <f t="shared" si="1409"/>
        <v/>
      </c>
      <c r="P2812" t="str">
        <f t="shared" si="1410"/>
        <v/>
      </c>
      <c r="Q2812" t="str">
        <f t="shared" si="1411"/>
        <v/>
      </c>
      <c r="R2812" t="str">
        <f t="shared" si="1412"/>
        <v/>
      </c>
      <c r="S2812" t="str">
        <f t="shared" si="1413"/>
        <v/>
      </c>
      <c r="T2812" s="39" t="str">
        <f t="shared" si="1414"/>
        <v/>
      </c>
      <c r="U2812" s="40">
        <f t="shared" si="1415"/>
        <v>0</v>
      </c>
      <c r="V2812" s="40">
        <f t="shared" si="1416"/>
        <v>0</v>
      </c>
      <c r="W2812" s="40">
        <f t="shared" si="1417"/>
        <v>0</v>
      </c>
      <c r="X2812" t="str">
        <f t="shared" si="1418"/>
        <v/>
      </c>
      <c r="Y2812" s="40">
        <f t="shared" si="1419"/>
        <v>0</v>
      </c>
      <c r="Z2812" s="40">
        <f t="shared" si="1420"/>
        <v>0</v>
      </c>
      <c r="AA2812" s="40">
        <f t="shared" si="1421"/>
        <v>0</v>
      </c>
      <c r="AB2812" s="40">
        <f t="shared" si="1422"/>
        <v>0</v>
      </c>
      <c r="AC2812" s="40">
        <f t="shared" si="1423"/>
        <v>0</v>
      </c>
      <c r="AD2812" s="39">
        <f t="shared" si="1424"/>
        <v>0</v>
      </c>
      <c r="AE2812" s="39">
        <f t="shared" si="1425"/>
        <v>0</v>
      </c>
      <c r="AF2812" t="str">
        <f t="shared" si="1426"/>
        <v/>
      </c>
      <c r="AG2812" t="str">
        <f t="shared" si="1427"/>
        <v/>
      </c>
      <c r="AH2812" t="str">
        <f t="shared" si="1428"/>
        <v/>
      </c>
      <c r="AJ2812" s="41" t="str">
        <f t="shared" si="1429"/>
        <v/>
      </c>
      <c r="AK2812" s="42" t="str">
        <f t="shared" si="1430"/>
        <v/>
      </c>
      <c r="AL2812" s="41" t="str">
        <f t="shared" si="1431"/>
        <v/>
      </c>
      <c r="AM2812" s="41" t="str">
        <f t="shared" si="1432"/>
        <v/>
      </c>
      <c r="AN2812" s="41" t="str">
        <f t="shared" si="1433"/>
        <v/>
      </c>
      <c r="AO2812" s="42" t="str">
        <f t="shared" si="1434"/>
        <v/>
      </c>
      <c r="AP2812" s="41" t="str">
        <f t="shared" si="1435"/>
        <v/>
      </c>
      <c r="AQ2812" s="41" t="str">
        <f t="shared" si="1436"/>
        <v/>
      </c>
      <c r="AR2812" s="41" t="str">
        <f>IF($AQ2812="","",COUNTIFS(L_ChaveCob,$AQ2812,L_Ausencia,"&gt;"&amp;$W2812)+COUNTIFS($AQ$4:$AQ2812,$AQ2812,$W$4:$W2812,$W2812))</f>
        <v/>
      </c>
      <c r="AS2812" s="42">
        <f t="shared" si="1437"/>
        <v>0</v>
      </c>
      <c r="AT2812" s="42">
        <f t="shared" si="1438"/>
        <v>0</v>
      </c>
      <c r="AU2812" s="42">
        <f t="shared" si="1439"/>
        <v>0</v>
      </c>
    </row>
    <row r="2813" spans="1:47" x14ac:dyDescent="0.2">
      <c r="A2813" s="35"/>
      <c r="B2813" s="36"/>
      <c r="C2813" s="36"/>
      <c r="D2813" s="36"/>
      <c r="E2813" s="37"/>
      <c r="F2813" s="37"/>
      <c r="G2813" s="36"/>
      <c r="H2813" s="36"/>
      <c r="I2813" s="36"/>
      <c r="J2813" s="36"/>
      <c r="K2813" s="37"/>
      <c r="L2813" s="37"/>
      <c r="M2813" s="37"/>
      <c r="N2813" s="38" t="str">
        <f t="shared" si="1408"/>
        <v/>
      </c>
      <c r="O2813" t="str">
        <f t="shared" si="1409"/>
        <v/>
      </c>
      <c r="P2813" t="str">
        <f t="shared" si="1410"/>
        <v/>
      </c>
      <c r="Q2813" t="str">
        <f t="shared" si="1411"/>
        <v/>
      </c>
      <c r="R2813" t="str">
        <f t="shared" si="1412"/>
        <v/>
      </c>
      <c r="S2813" t="str">
        <f t="shared" si="1413"/>
        <v/>
      </c>
      <c r="T2813" s="39" t="str">
        <f t="shared" si="1414"/>
        <v/>
      </c>
      <c r="U2813" s="40">
        <f t="shared" si="1415"/>
        <v>0</v>
      </c>
      <c r="V2813" s="40">
        <f t="shared" si="1416"/>
        <v>0</v>
      </c>
      <c r="W2813" s="40">
        <f t="shared" si="1417"/>
        <v>0</v>
      </c>
      <c r="X2813" t="str">
        <f t="shared" si="1418"/>
        <v/>
      </c>
      <c r="Y2813" s="40">
        <f t="shared" si="1419"/>
        <v>0</v>
      </c>
      <c r="Z2813" s="40">
        <f t="shared" si="1420"/>
        <v>0</v>
      </c>
      <c r="AA2813" s="40">
        <f t="shared" si="1421"/>
        <v>0</v>
      </c>
      <c r="AB2813" s="40">
        <f t="shared" si="1422"/>
        <v>0</v>
      </c>
      <c r="AC2813" s="40">
        <f t="shared" si="1423"/>
        <v>0</v>
      </c>
      <c r="AD2813" s="39">
        <f t="shared" si="1424"/>
        <v>0</v>
      </c>
      <c r="AE2813" s="39">
        <f t="shared" si="1425"/>
        <v>0</v>
      </c>
      <c r="AF2813" t="str">
        <f t="shared" si="1426"/>
        <v/>
      </c>
      <c r="AG2813" t="str">
        <f t="shared" si="1427"/>
        <v/>
      </c>
      <c r="AH2813" t="str">
        <f t="shared" si="1428"/>
        <v/>
      </c>
      <c r="AJ2813" s="41" t="str">
        <f t="shared" si="1429"/>
        <v/>
      </c>
      <c r="AK2813" s="42" t="str">
        <f t="shared" si="1430"/>
        <v/>
      </c>
      <c r="AL2813" s="41" t="str">
        <f t="shared" si="1431"/>
        <v/>
      </c>
      <c r="AM2813" s="41" t="str">
        <f t="shared" si="1432"/>
        <v/>
      </c>
      <c r="AN2813" s="41" t="str">
        <f t="shared" si="1433"/>
        <v/>
      </c>
      <c r="AO2813" s="42" t="str">
        <f t="shared" si="1434"/>
        <v/>
      </c>
      <c r="AP2813" s="41" t="str">
        <f t="shared" si="1435"/>
        <v/>
      </c>
      <c r="AQ2813" s="41" t="str">
        <f t="shared" si="1436"/>
        <v/>
      </c>
      <c r="AR2813" s="41" t="str">
        <f>IF($AQ2813="","",COUNTIFS(L_ChaveCob,$AQ2813,L_Ausencia,"&gt;"&amp;$W2813)+COUNTIFS($AQ$4:$AQ2813,$AQ2813,$W$4:$W2813,$W2813))</f>
        <v/>
      </c>
      <c r="AS2813" s="42">
        <f t="shared" si="1437"/>
        <v>0</v>
      </c>
      <c r="AT2813" s="42">
        <f t="shared" si="1438"/>
        <v>0</v>
      </c>
      <c r="AU2813" s="42">
        <f t="shared" si="1439"/>
        <v>0</v>
      </c>
    </row>
    <row r="2814" spans="1:47" x14ac:dyDescent="0.2">
      <c r="A2814" s="35"/>
      <c r="B2814" s="36"/>
      <c r="C2814" s="36"/>
      <c r="D2814" s="36"/>
      <c r="E2814" s="37"/>
      <c r="F2814" s="37"/>
      <c r="G2814" s="36"/>
      <c r="H2814" s="36"/>
      <c r="I2814" s="36"/>
      <c r="J2814" s="36"/>
      <c r="K2814" s="37"/>
      <c r="L2814" s="37"/>
      <c r="M2814" s="37"/>
      <c r="N2814" s="38" t="str">
        <f t="shared" si="1408"/>
        <v/>
      </c>
      <c r="O2814" t="str">
        <f t="shared" si="1409"/>
        <v/>
      </c>
      <c r="P2814" t="str">
        <f t="shared" si="1410"/>
        <v/>
      </c>
      <c r="Q2814" t="str">
        <f t="shared" si="1411"/>
        <v/>
      </c>
      <c r="R2814" t="str">
        <f t="shared" si="1412"/>
        <v/>
      </c>
      <c r="S2814" t="str">
        <f t="shared" si="1413"/>
        <v/>
      </c>
      <c r="T2814" s="39" t="str">
        <f t="shared" si="1414"/>
        <v/>
      </c>
      <c r="U2814" s="40">
        <f t="shared" si="1415"/>
        <v>0</v>
      </c>
      <c r="V2814" s="40">
        <f t="shared" si="1416"/>
        <v>0</v>
      </c>
      <c r="W2814" s="40">
        <f t="shared" si="1417"/>
        <v>0</v>
      </c>
      <c r="X2814" t="str">
        <f t="shared" si="1418"/>
        <v/>
      </c>
      <c r="Y2814" s="40">
        <f t="shared" si="1419"/>
        <v>0</v>
      </c>
      <c r="Z2814" s="40">
        <f t="shared" si="1420"/>
        <v>0</v>
      </c>
      <c r="AA2814" s="40">
        <f t="shared" si="1421"/>
        <v>0</v>
      </c>
      <c r="AB2814" s="40">
        <f t="shared" si="1422"/>
        <v>0</v>
      </c>
      <c r="AC2814" s="40">
        <f t="shared" si="1423"/>
        <v>0</v>
      </c>
      <c r="AD2814" s="39">
        <f t="shared" si="1424"/>
        <v>0</v>
      </c>
      <c r="AE2814" s="39">
        <f t="shared" si="1425"/>
        <v>0</v>
      </c>
      <c r="AF2814" t="str">
        <f t="shared" si="1426"/>
        <v/>
      </c>
      <c r="AG2814" t="str">
        <f t="shared" si="1427"/>
        <v/>
      </c>
      <c r="AH2814" t="str">
        <f t="shared" si="1428"/>
        <v/>
      </c>
      <c r="AJ2814" s="41" t="str">
        <f t="shared" si="1429"/>
        <v/>
      </c>
      <c r="AK2814" s="42" t="str">
        <f t="shared" si="1430"/>
        <v/>
      </c>
      <c r="AL2814" s="41" t="str">
        <f t="shared" si="1431"/>
        <v/>
      </c>
      <c r="AM2814" s="41" t="str">
        <f t="shared" si="1432"/>
        <v/>
      </c>
      <c r="AN2814" s="41" t="str">
        <f t="shared" si="1433"/>
        <v/>
      </c>
      <c r="AO2814" s="42" t="str">
        <f t="shared" si="1434"/>
        <v/>
      </c>
      <c r="AP2814" s="41" t="str">
        <f t="shared" si="1435"/>
        <v/>
      </c>
      <c r="AQ2814" s="41" t="str">
        <f t="shared" si="1436"/>
        <v/>
      </c>
      <c r="AR2814" s="41" t="str">
        <f>IF($AQ2814="","",COUNTIFS(L_ChaveCob,$AQ2814,L_Ausencia,"&gt;"&amp;$W2814)+COUNTIFS($AQ$4:$AQ2814,$AQ2814,$W$4:$W2814,$W2814))</f>
        <v/>
      </c>
      <c r="AS2814" s="42">
        <f t="shared" si="1437"/>
        <v>0</v>
      </c>
      <c r="AT2814" s="42">
        <f t="shared" si="1438"/>
        <v>0</v>
      </c>
      <c r="AU2814" s="42">
        <f t="shared" si="1439"/>
        <v>0</v>
      </c>
    </row>
    <row r="2815" spans="1:47" x14ac:dyDescent="0.2">
      <c r="A2815" s="35"/>
      <c r="B2815" s="36"/>
      <c r="C2815" s="36"/>
      <c r="D2815" s="36"/>
      <c r="E2815" s="37"/>
      <c r="F2815" s="37"/>
      <c r="G2815" s="36"/>
      <c r="H2815" s="36"/>
      <c r="I2815" s="36"/>
      <c r="J2815" s="36"/>
      <c r="K2815" s="37"/>
      <c r="L2815" s="37"/>
      <c r="M2815" s="37"/>
      <c r="N2815" s="38" t="str">
        <f t="shared" si="1408"/>
        <v/>
      </c>
      <c r="O2815" t="str">
        <f t="shared" si="1409"/>
        <v/>
      </c>
      <c r="P2815" t="str">
        <f t="shared" si="1410"/>
        <v/>
      </c>
      <c r="Q2815" t="str">
        <f t="shared" si="1411"/>
        <v/>
      </c>
      <c r="R2815" t="str">
        <f t="shared" si="1412"/>
        <v/>
      </c>
      <c r="S2815" t="str">
        <f t="shared" si="1413"/>
        <v/>
      </c>
      <c r="T2815" s="39" t="str">
        <f t="shared" si="1414"/>
        <v/>
      </c>
      <c r="U2815" s="40">
        <f t="shared" si="1415"/>
        <v>0</v>
      </c>
      <c r="V2815" s="40">
        <f t="shared" si="1416"/>
        <v>0</v>
      </c>
      <c r="W2815" s="40">
        <f t="shared" si="1417"/>
        <v>0</v>
      </c>
      <c r="X2815" t="str">
        <f t="shared" si="1418"/>
        <v/>
      </c>
      <c r="Y2815" s="40">
        <f t="shared" si="1419"/>
        <v>0</v>
      </c>
      <c r="Z2815" s="40">
        <f t="shared" si="1420"/>
        <v>0</v>
      </c>
      <c r="AA2815" s="40">
        <f t="shared" si="1421"/>
        <v>0</v>
      </c>
      <c r="AB2815" s="40">
        <f t="shared" si="1422"/>
        <v>0</v>
      </c>
      <c r="AC2815" s="40">
        <f t="shared" si="1423"/>
        <v>0</v>
      </c>
      <c r="AD2815" s="39">
        <f t="shared" si="1424"/>
        <v>0</v>
      </c>
      <c r="AE2815" s="39">
        <f t="shared" si="1425"/>
        <v>0</v>
      </c>
      <c r="AF2815" t="str">
        <f t="shared" si="1426"/>
        <v/>
      </c>
      <c r="AG2815" t="str">
        <f t="shared" si="1427"/>
        <v/>
      </c>
      <c r="AH2815" t="str">
        <f t="shared" si="1428"/>
        <v/>
      </c>
      <c r="AJ2815" s="41" t="str">
        <f t="shared" si="1429"/>
        <v/>
      </c>
      <c r="AK2815" s="42" t="str">
        <f t="shared" si="1430"/>
        <v/>
      </c>
      <c r="AL2815" s="41" t="str">
        <f t="shared" si="1431"/>
        <v/>
      </c>
      <c r="AM2815" s="41" t="str">
        <f t="shared" si="1432"/>
        <v/>
      </c>
      <c r="AN2815" s="41" t="str">
        <f t="shared" si="1433"/>
        <v/>
      </c>
      <c r="AO2815" s="42" t="str">
        <f t="shared" si="1434"/>
        <v/>
      </c>
      <c r="AP2815" s="41" t="str">
        <f t="shared" si="1435"/>
        <v/>
      </c>
      <c r="AQ2815" s="41" t="str">
        <f t="shared" si="1436"/>
        <v/>
      </c>
      <c r="AR2815" s="41" t="str">
        <f>IF($AQ2815="","",COUNTIFS(L_ChaveCob,$AQ2815,L_Ausencia,"&gt;"&amp;$W2815)+COUNTIFS($AQ$4:$AQ2815,$AQ2815,$W$4:$W2815,$W2815))</f>
        <v/>
      </c>
      <c r="AS2815" s="42">
        <f t="shared" si="1437"/>
        <v>0</v>
      </c>
      <c r="AT2815" s="42">
        <f t="shared" si="1438"/>
        <v>0</v>
      </c>
      <c r="AU2815" s="42">
        <f t="shared" si="1439"/>
        <v>0</v>
      </c>
    </row>
    <row r="2816" spans="1:47" x14ac:dyDescent="0.2">
      <c r="A2816" s="35"/>
      <c r="B2816" s="36"/>
      <c r="C2816" s="36"/>
      <c r="D2816" s="36"/>
      <c r="E2816" s="37"/>
      <c r="F2816" s="37"/>
      <c r="G2816" s="36"/>
      <c r="H2816" s="36"/>
      <c r="I2816" s="36"/>
      <c r="J2816" s="36"/>
      <c r="K2816" s="37"/>
      <c r="L2816" s="37"/>
      <c r="M2816" s="37"/>
      <c r="N2816" s="38" t="str">
        <f t="shared" si="1408"/>
        <v/>
      </c>
      <c r="O2816" t="str">
        <f t="shared" si="1409"/>
        <v/>
      </c>
      <c r="P2816" t="str">
        <f t="shared" si="1410"/>
        <v/>
      </c>
      <c r="Q2816" t="str">
        <f t="shared" si="1411"/>
        <v/>
      </c>
      <c r="R2816" t="str">
        <f t="shared" si="1412"/>
        <v/>
      </c>
      <c r="S2816" t="str">
        <f t="shared" si="1413"/>
        <v/>
      </c>
      <c r="T2816" s="39" t="str">
        <f t="shared" si="1414"/>
        <v/>
      </c>
      <c r="U2816" s="40">
        <f t="shared" si="1415"/>
        <v>0</v>
      </c>
      <c r="V2816" s="40">
        <f t="shared" si="1416"/>
        <v>0</v>
      </c>
      <c r="W2816" s="40">
        <f t="shared" si="1417"/>
        <v>0</v>
      </c>
      <c r="X2816" t="str">
        <f t="shared" si="1418"/>
        <v/>
      </c>
      <c r="Y2816" s="40">
        <f t="shared" si="1419"/>
        <v>0</v>
      </c>
      <c r="Z2816" s="40">
        <f t="shared" si="1420"/>
        <v>0</v>
      </c>
      <c r="AA2816" s="40">
        <f t="shared" si="1421"/>
        <v>0</v>
      </c>
      <c r="AB2816" s="40">
        <f t="shared" si="1422"/>
        <v>0</v>
      </c>
      <c r="AC2816" s="40">
        <f t="shared" si="1423"/>
        <v>0</v>
      </c>
      <c r="AD2816" s="39">
        <f t="shared" si="1424"/>
        <v>0</v>
      </c>
      <c r="AE2816" s="39">
        <f t="shared" si="1425"/>
        <v>0</v>
      </c>
      <c r="AF2816" t="str">
        <f t="shared" si="1426"/>
        <v/>
      </c>
      <c r="AG2816" t="str">
        <f t="shared" si="1427"/>
        <v/>
      </c>
      <c r="AH2816" t="str">
        <f t="shared" si="1428"/>
        <v/>
      </c>
      <c r="AJ2816" s="41" t="str">
        <f t="shared" si="1429"/>
        <v/>
      </c>
      <c r="AK2816" s="42" t="str">
        <f t="shared" si="1430"/>
        <v/>
      </c>
      <c r="AL2816" s="41" t="str">
        <f t="shared" si="1431"/>
        <v/>
      </c>
      <c r="AM2816" s="41" t="str">
        <f t="shared" si="1432"/>
        <v/>
      </c>
      <c r="AN2816" s="41" t="str">
        <f t="shared" si="1433"/>
        <v/>
      </c>
      <c r="AO2816" s="42" t="str">
        <f t="shared" si="1434"/>
        <v/>
      </c>
      <c r="AP2816" s="41" t="str">
        <f t="shared" si="1435"/>
        <v/>
      </c>
      <c r="AQ2816" s="41" t="str">
        <f t="shared" si="1436"/>
        <v/>
      </c>
      <c r="AR2816" s="41" t="str">
        <f>IF($AQ2816="","",COUNTIFS(L_ChaveCob,$AQ2816,L_Ausencia,"&gt;"&amp;$W2816)+COUNTIFS($AQ$4:$AQ2816,$AQ2816,$W$4:$W2816,$W2816))</f>
        <v/>
      </c>
      <c r="AS2816" s="42">
        <f t="shared" si="1437"/>
        <v>0</v>
      </c>
      <c r="AT2816" s="42">
        <f t="shared" si="1438"/>
        <v>0</v>
      </c>
      <c r="AU2816" s="42">
        <f t="shared" si="1439"/>
        <v>0</v>
      </c>
    </row>
    <row r="2817" spans="1:47" x14ac:dyDescent="0.2">
      <c r="A2817" s="35"/>
      <c r="B2817" s="36"/>
      <c r="C2817" s="36"/>
      <c r="D2817" s="36"/>
      <c r="E2817" s="37"/>
      <c r="F2817" s="37"/>
      <c r="G2817" s="36"/>
      <c r="H2817" s="36"/>
      <c r="I2817" s="36"/>
      <c r="J2817" s="36"/>
      <c r="K2817" s="37"/>
      <c r="L2817" s="37"/>
      <c r="M2817" s="37"/>
      <c r="N2817" s="38" t="str">
        <f t="shared" si="1408"/>
        <v/>
      </c>
      <c r="O2817" t="str">
        <f t="shared" si="1409"/>
        <v/>
      </c>
      <c r="P2817" t="str">
        <f t="shared" si="1410"/>
        <v/>
      </c>
      <c r="Q2817" t="str">
        <f t="shared" si="1411"/>
        <v/>
      </c>
      <c r="R2817" t="str">
        <f t="shared" si="1412"/>
        <v/>
      </c>
      <c r="S2817" t="str">
        <f t="shared" si="1413"/>
        <v/>
      </c>
      <c r="T2817" s="39" t="str">
        <f t="shared" si="1414"/>
        <v/>
      </c>
      <c r="U2817" s="40">
        <f t="shared" si="1415"/>
        <v>0</v>
      </c>
      <c r="V2817" s="40">
        <f t="shared" si="1416"/>
        <v>0</v>
      </c>
      <c r="W2817" s="40">
        <f t="shared" si="1417"/>
        <v>0</v>
      </c>
      <c r="X2817" t="str">
        <f t="shared" si="1418"/>
        <v/>
      </c>
      <c r="Y2817" s="40">
        <f t="shared" si="1419"/>
        <v>0</v>
      </c>
      <c r="Z2817" s="40">
        <f t="shared" si="1420"/>
        <v>0</v>
      </c>
      <c r="AA2817" s="40">
        <f t="shared" si="1421"/>
        <v>0</v>
      </c>
      <c r="AB2817" s="40">
        <f t="shared" si="1422"/>
        <v>0</v>
      </c>
      <c r="AC2817" s="40">
        <f t="shared" si="1423"/>
        <v>0</v>
      </c>
      <c r="AD2817" s="39">
        <f t="shared" si="1424"/>
        <v>0</v>
      </c>
      <c r="AE2817" s="39">
        <f t="shared" si="1425"/>
        <v>0</v>
      </c>
      <c r="AF2817" t="str">
        <f t="shared" si="1426"/>
        <v/>
      </c>
      <c r="AG2817" t="str">
        <f t="shared" si="1427"/>
        <v/>
      </c>
      <c r="AH2817" t="str">
        <f t="shared" si="1428"/>
        <v/>
      </c>
      <c r="AJ2817" s="41" t="str">
        <f t="shared" si="1429"/>
        <v/>
      </c>
      <c r="AK2817" s="42" t="str">
        <f t="shared" si="1430"/>
        <v/>
      </c>
      <c r="AL2817" s="41" t="str">
        <f t="shared" si="1431"/>
        <v/>
      </c>
      <c r="AM2817" s="41" t="str">
        <f t="shared" si="1432"/>
        <v/>
      </c>
      <c r="AN2817" s="41" t="str">
        <f t="shared" si="1433"/>
        <v/>
      </c>
      <c r="AO2817" s="42" t="str">
        <f t="shared" si="1434"/>
        <v/>
      </c>
      <c r="AP2817" s="41" t="str">
        <f t="shared" si="1435"/>
        <v/>
      </c>
      <c r="AQ2817" s="41" t="str">
        <f t="shared" si="1436"/>
        <v/>
      </c>
      <c r="AR2817" s="41" t="str">
        <f>IF($AQ2817="","",COUNTIFS(L_ChaveCob,$AQ2817,L_Ausencia,"&gt;"&amp;$W2817)+COUNTIFS($AQ$4:$AQ2817,$AQ2817,$W$4:$W2817,$W2817))</f>
        <v/>
      </c>
      <c r="AS2817" s="42">
        <f t="shared" si="1437"/>
        <v>0</v>
      </c>
      <c r="AT2817" s="42">
        <f t="shared" si="1438"/>
        <v>0</v>
      </c>
      <c r="AU2817" s="42">
        <f t="shared" si="1439"/>
        <v>0</v>
      </c>
    </row>
    <row r="2818" spans="1:47" x14ac:dyDescent="0.2">
      <c r="A2818" s="35"/>
      <c r="B2818" s="36"/>
      <c r="C2818" s="36"/>
      <c r="D2818" s="36"/>
      <c r="E2818" s="37"/>
      <c r="F2818" s="37"/>
      <c r="G2818" s="36"/>
      <c r="H2818" s="36"/>
      <c r="I2818" s="36"/>
      <c r="J2818" s="36"/>
      <c r="K2818" s="37"/>
      <c r="L2818" s="37"/>
      <c r="M2818" s="37"/>
      <c r="N2818" s="38" t="str">
        <f t="shared" si="1408"/>
        <v/>
      </c>
      <c r="O2818" t="str">
        <f t="shared" si="1409"/>
        <v/>
      </c>
      <c r="P2818" t="str">
        <f t="shared" si="1410"/>
        <v/>
      </c>
      <c r="Q2818" t="str">
        <f t="shared" si="1411"/>
        <v/>
      </c>
      <c r="R2818" t="str">
        <f t="shared" si="1412"/>
        <v/>
      </c>
      <c r="S2818" t="str">
        <f t="shared" si="1413"/>
        <v/>
      </c>
      <c r="T2818" s="39" t="str">
        <f t="shared" si="1414"/>
        <v/>
      </c>
      <c r="U2818" s="40">
        <f t="shared" si="1415"/>
        <v>0</v>
      </c>
      <c r="V2818" s="40">
        <f t="shared" si="1416"/>
        <v>0</v>
      </c>
      <c r="W2818" s="40">
        <f t="shared" si="1417"/>
        <v>0</v>
      </c>
      <c r="X2818" t="str">
        <f t="shared" si="1418"/>
        <v/>
      </c>
      <c r="Y2818" s="40">
        <f t="shared" si="1419"/>
        <v>0</v>
      </c>
      <c r="Z2818" s="40">
        <f t="shared" si="1420"/>
        <v>0</v>
      </c>
      <c r="AA2818" s="40">
        <f t="shared" si="1421"/>
        <v>0</v>
      </c>
      <c r="AB2818" s="40">
        <f t="shared" si="1422"/>
        <v>0</v>
      </c>
      <c r="AC2818" s="40">
        <f t="shared" si="1423"/>
        <v>0</v>
      </c>
      <c r="AD2818" s="39">
        <f t="shared" si="1424"/>
        <v>0</v>
      </c>
      <c r="AE2818" s="39">
        <f t="shared" si="1425"/>
        <v>0</v>
      </c>
      <c r="AF2818" t="str">
        <f t="shared" si="1426"/>
        <v/>
      </c>
      <c r="AG2818" t="str">
        <f t="shared" si="1427"/>
        <v/>
      </c>
      <c r="AH2818" t="str">
        <f t="shared" si="1428"/>
        <v/>
      </c>
      <c r="AJ2818" s="41" t="str">
        <f t="shared" si="1429"/>
        <v/>
      </c>
      <c r="AK2818" s="42" t="str">
        <f t="shared" si="1430"/>
        <v/>
      </c>
      <c r="AL2818" s="41" t="str">
        <f t="shared" si="1431"/>
        <v/>
      </c>
      <c r="AM2818" s="41" t="str">
        <f t="shared" si="1432"/>
        <v/>
      </c>
      <c r="AN2818" s="41" t="str">
        <f t="shared" si="1433"/>
        <v/>
      </c>
      <c r="AO2818" s="42" t="str">
        <f t="shared" si="1434"/>
        <v/>
      </c>
      <c r="AP2818" s="41" t="str">
        <f t="shared" si="1435"/>
        <v/>
      </c>
      <c r="AQ2818" s="41" t="str">
        <f t="shared" si="1436"/>
        <v/>
      </c>
      <c r="AR2818" s="41" t="str">
        <f>IF($AQ2818="","",COUNTIFS(L_ChaveCob,$AQ2818,L_Ausencia,"&gt;"&amp;$W2818)+COUNTIFS($AQ$4:$AQ2818,$AQ2818,$W$4:$W2818,$W2818))</f>
        <v/>
      </c>
      <c r="AS2818" s="42">
        <f t="shared" si="1437"/>
        <v>0</v>
      </c>
      <c r="AT2818" s="42">
        <f t="shared" si="1438"/>
        <v>0</v>
      </c>
      <c r="AU2818" s="42">
        <f t="shared" si="1439"/>
        <v>0</v>
      </c>
    </row>
    <row r="2819" spans="1:47" x14ac:dyDescent="0.2">
      <c r="A2819" s="35"/>
      <c r="B2819" s="36"/>
      <c r="C2819" s="36"/>
      <c r="D2819" s="36"/>
      <c r="E2819" s="37"/>
      <c r="F2819" s="37"/>
      <c r="G2819" s="36"/>
      <c r="H2819" s="36"/>
      <c r="I2819" s="36"/>
      <c r="J2819" s="36"/>
      <c r="K2819" s="37"/>
      <c r="L2819" s="37"/>
      <c r="M2819" s="37"/>
      <c r="N2819" s="38" t="str">
        <f t="shared" si="1408"/>
        <v/>
      </c>
      <c r="O2819" t="str">
        <f t="shared" si="1409"/>
        <v/>
      </c>
      <c r="P2819" t="str">
        <f t="shared" si="1410"/>
        <v/>
      </c>
      <c r="Q2819" t="str">
        <f t="shared" si="1411"/>
        <v/>
      </c>
      <c r="R2819" t="str">
        <f t="shared" si="1412"/>
        <v/>
      </c>
      <c r="S2819" t="str">
        <f t="shared" si="1413"/>
        <v/>
      </c>
      <c r="T2819" s="39" t="str">
        <f t="shared" si="1414"/>
        <v/>
      </c>
      <c r="U2819" s="40">
        <f t="shared" si="1415"/>
        <v>0</v>
      </c>
      <c r="V2819" s="40">
        <f t="shared" si="1416"/>
        <v>0</v>
      </c>
      <c r="W2819" s="40">
        <f t="shared" si="1417"/>
        <v>0</v>
      </c>
      <c r="X2819" t="str">
        <f t="shared" si="1418"/>
        <v/>
      </c>
      <c r="Y2819" s="40">
        <f t="shared" si="1419"/>
        <v>0</v>
      </c>
      <c r="Z2819" s="40">
        <f t="shared" si="1420"/>
        <v>0</v>
      </c>
      <c r="AA2819" s="40">
        <f t="shared" si="1421"/>
        <v>0</v>
      </c>
      <c r="AB2819" s="40">
        <f t="shared" si="1422"/>
        <v>0</v>
      </c>
      <c r="AC2819" s="40">
        <f t="shared" si="1423"/>
        <v>0</v>
      </c>
      <c r="AD2819" s="39">
        <f t="shared" si="1424"/>
        <v>0</v>
      </c>
      <c r="AE2819" s="39">
        <f t="shared" si="1425"/>
        <v>0</v>
      </c>
      <c r="AF2819" t="str">
        <f t="shared" si="1426"/>
        <v/>
      </c>
      <c r="AG2819" t="str">
        <f t="shared" si="1427"/>
        <v/>
      </c>
      <c r="AH2819" t="str">
        <f t="shared" si="1428"/>
        <v/>
      </c>
      <c r="AJ2819" s="41" t="str">
        <f t="shared" si="1429"/>
        <v/>
      </c>
      <c r="AK2819" s="42" t="str">
        <f t="shared" si="1430"/>
        <v/>
      </c>
      <c r="AL2819" s="41" t="str">
        <f t="shared" si="1431"/>
        <v/>
      </c>
      <c r="AM2819" s="41" t="str">
        <f t="shared" si="1432"/>
        <v/>
      </c>
      <c r="AN2819" s="41" t="str">
        <f t="shared" si="1433"/>
        <v/>
      </c>
      <c r="AO2819" s="42" t="str">
        <f t="shared" si="1434"/>
        <v/>
      </c>
      <c r="AP2819" s="41" t="str">
        <f t="shared" si="1435"/>
        <v/>
      </c>
      <c r="AQ2819" s="41" t="str">
        <f t="shared" si="1436"/>
        <v/>
      </c>
      <c r="AR2819" s="41" t="str">
        <f>IF($AQ2819="","",COUNTIFS(L_ChaveCob,$AQ2819,L_Ausencia,"&gt;"&amp;$W2819)+COUNTIFS($AQ$4:$AQ2819,$AQ2819,$W$4:$W2819,$W2819))</f>
        <v/>
      </c>
      <c r="AS2819" s="42">
        <f t="shared" si="1437"/>
        <v>0</v>
      </c>
      <c r="AT2819" s="42">
        <f t="shared" si="1438"/>
        <v>0</v>
      </c>
      <c r="AU2819" s="42">
        <f t="shared" si="1439"/>
        <v>0</v>
      </c>
    </row>
    <row r="2820" spans="1:47" x14ac:dyDescent="0.2">
      <c r="A2820" s="35"/>
      <c r="B2820" s="36"/>
      <c r="C2820" s="36"/>
      <c r="D2820" s="36"/>
      <c r="E2820" s="37"/>
      <c r="F2820" s="37"/>
      <c r="G2820" s="36"/>
      <c r="H2820" s="36"/>
      <c r="I2820" s="36"/>
      <c r="J2820" s="36"/>
      <c r="K2820" s="37"/>
      <c r="L2820" s="37"/>
      <c r="M2820" s="37"/>
      <c r="N2820" s="38" t="str">
        <f t="shared" si="1408"/>
        <v/>
      </c>
      <c r="O2820" t="str">
        <f t="shared" si="1409"/>
        <v/>
      </c>
      <c r="P2820" t="str">
        <f t="shared" si="1410"/>
        <v/>
      </c>
      <c r="Q2820" t="str">
        <f t="shared" si="1411"/>
        <v/>
      </c>
      <c r="R2820" t="str">
        <f t="shared" si="1412"/>
        <v/>
      </c>
      <c r="S2820" t="str">
        <f t="shared" si="1413"/>
        <v/>
      </c>
      <c r="T2820" s="39" t="str">
        <f t="shared" si="1414"/>
        <v/>
      </c>
      <c r="U2820" s="40">
        <f t="shared" si="1415"/>
        <v>0</v>
      </c>
      <c r="V2820" s="40">
        <f t="shared" si="1416"/>
        <v>0</v>
      </c>
      <c r="W2820" s="40">
        <f t="shared" si="1417"/>
        <v>0</v>
      </c>
      <c r="X2820" t="str">
        <f t="shared" si="1418"/>
        <v/>
      </c>
      <c r="Y2820" s="40">
        <f t="shared" si="1419"/>
        <v>0</v>
      </c>
      <c r="Z2820" s="40">
        <f t="shared" si="1420"/>
        <v>0</v>
      </c>
      <c r="AA2820" s="40">
        <f t="shared" si="1421"/>
        <v>0</v>
      </c>
      <c r="AB2820" s="40">
        <f t="shared" si="1422"/>
        <v>0</v>
      </c>
      <c r="AC2820" s="40">
        <f t="shared" si="1423"/>
        <v>0</v>
      </c>
      <c r="AD2820" s="39">
        <f t="shared" si="1424"/>
        <v>0</v>
      </c>
      <c r="AE2820" s="39">
        <f t="shared" si="1425"/>
        <v>0</v>
      </c>
      <c r="AF2820" t="str">
        <f t="shared" si="1426"/>
        <v/>
      </c>
      <c r="AG2820" t="str">
        <f t="shared" si="1427"/>
        <v/>
      </c>
      <c r="AH2820" t="str">
        <f t="shared" si="1428"/>
        <v/>
      </c>
      <c r="AJ2820" s="41" t="str">
        <f t="shared" si="1429"/>
        <v/>
      </c>
      <c r="AK2820" s="42" t="str">
        <f t="shared" si="1430"/>
        <v/>
      </c>
      <c r="AL2820" s="41" t="str">
        <f t="shared" si="1431"/>
        <v/>
      </c>
      <c r="AM2820" s="41" t="str">
        <f t="shared" si="1432"/>
        <v/>
      </c>
      <c r="AN2820" s="41" t="str">
        <f t="shared" si="1433"/>
        <v/>
      </c>
      <c r="AO2820" s="42" t="str">
        <f t="shared" si="1434"/>
        <v/>
      </c>
      <c r="AP2820" s="41" t="str">
        <f t="shared" si="1435"/>
        <v/>
      </c>
      <c r="AQ2820" s="41" t="str">
        <f t="shared" si="1436"/>
        <v/>
      </c>
      <c r="AR2820" s="41" t="str">
        <f>IF($AQ2820="","",COUNTIFS(L_ChaveCob,$AQ2820,L_Ausencia,"&gt;"&amp;$W2820)+COUNTIFS($AQ$4:$AQ2820,$AQ2820,$W$4:$W2820,$W2820))</f>
        <v/>
      </c>
      <c r="AS2820" s="42">
        <f t="shared" si="1437"/>
        <v>0</v>
      </c>
      <c r="AT2820" s="42">
        <f t="shared" si="1438"/>
        <v>0</v>
      </c>
      <c r="AU2820" s="42">
        <f t="shared" si="1439"/>
        <v>0</v>
      </c>
    </row>
    <row r="2821" spans="1:47" x14ac:dyDescent="0.2">
      <c r="A2821" s="35"/>
      <c r="B2821" s="36"/>
      <c r="C2821" s="36"/>
      <c r="D2821" s="36"/>
      <c r="E2821" s="37"/>
      <c r="F2821" s="37"/>
      <c r="G2821" s="36"/>
      <c r="H2821" s="36"/>
      <c r="I2821" s="36"/>
      <c r="J2821" s="36"/>
      <c r="K2821" s="37"/>
      <c r="L2821" s="37"/>
      <c r="M2821" s="37"/>
      <c r="N2821" s="38" t="str">
        <f t="shared" si="1408"/>
        <v/>
      </c>
      <c r="O2821" t="str">
        <f t="shared" si="1409"/>
        <v/>
      </c>
      <c r="P2821" t="str">
        <f t="shared" si="1410"/>
        <v/>
      </c>
      <c r="Q2821" t="str">
        <f t="shared" si="1411"/>
        <v/>
      </c>
      <c r="R2821" t="str">
        <f t="shared" si="1412"/>
        <v/>
      </c>
      <c r="S2821" t="str">
        <f t="shared" si="1413"/>
        <v/>
      </c>
      <c r="T2821" s="39" t="str">
        <f t="shared" si="1414"/>
        <v/>
      </c>
      <c r="U2821" s="40">
        <f t="shared" si="1415"/>
        <v>0</v>
      </c>
      <c r="V2821" s="40">
        <f t="shared" si="1416"/>
        <v>0</v>
      </c>
      <c r="W2821" s="40">
        <f t="shared" si="1417"/>
        <v>0</v>
      </c>
      <c r="X2821" t="str">
        <f t="shared" si="1418"/>
        <v/>
      </c>
      <c r="Y2821" s="40">
        <f t="shared" si="1419"/>
        <v>0</v>
      </c>
      <c r="Z2821" s="40">
        <f t="shared" si="1420"/>
        <v>0</v>
      </c>
      <c r="AA2821" s="40">
        <f t="shared" si="1421"/>
        <v>0</v>
      </c>
      <c r="AB2821" s="40">
        <f t="shared" si="1422"/>
        <v>0</v>
      </c>
      <c r="AC2821" s="40">
        <f t="shared" si="1423"/>
        <v>0</v>
      </c>
      <c r="AD2821" s="39">
        <f t="shared" si="1424"/>
        <v>0</v>
      </c>
      <c r="AE2821" s="39">
        <f t="shared" si="1425"/>
        <v>0</v>
      </c>
      <c r="AF2821" t="str">
        <f t="shared" si="1426"/>
        <v/>
      </c>
      <c r="AG2821" t="str">
        <f t="shared" si="1427"/>
        <v/>
      </c>
      <c r="AH2821" t="str">
        <f t="shared" si="1428"/>
        <v/>
      </c>
      <c r="AJ2821" s="41" t="str">
        <f t="shared" si="1429"/>
        <v/>
      </c>
      <c r="AK2821" s="42" t="str">
        <f t="shared" si="1430"/>
        <v/>
      </c>
      <c r="AL2821" s="41" t="str">
        <f t="shared" si="1431"/>
        <v/>
      </c>
      <c r="AM2821" s="41" t="str">
        <f t="shared" si="1432"/>
        <v/>
      </c>
      <c r="AN2821" s="41" t="str">
        <f t="shared" si="1433"/>
        <v/>
      </c>
      <c r="AO2821" s="42" t="str">
        <f t="shared" si="1434"/>
        <v/>
      </c>
      <c r="AP2821" s="41" t="str">
        <f t="shared" si="1435"/>
        <v/>
      </c>
      <c r="AQ2821" s="41" t="str">
        <f t="shared" si="1436"/>
        <v/>
      </c>
      <c r="AR2821" s="41" t="str">
        <f>IF($AQ2821="","",COUNTIFS(L_ChaveCob,$AQ2821,L_Ausencia,"&gt;"&amp;$W2821)+COUNTIFS($AQ$4:$AQ2821,$AQ2821,$W$4:$W2821,$W2821))</f>
        <v/>
      </c>
      <c r="AS2821" s="42">
        <f t="shared" si="1437"/>
        <v>0</v>
      </c>
      <c r="AT2821" s="42">
        <f t="shared" si="1438"/>
        <v>0</v>
      </c>
      <c r="AU2821" s="42">
        <f t="shared" si="1439"/>
        <v>0</v>
      </c>
    </row>
    <row r="2822" spans="1:47" x14ac:dyDescent="0.2">
      <c r="A2822" s="35"/>
      <c r="B2822" s="36"/>
      <c r="C2822" s="36"/>
      <c r="D2822" s="36"/>
      <c r="E2822" s="37"/>
      <c r="F2822" s="37"/>
      <c r="G2822" s="36"/>
      <c r="H2822" s="36"/>
      <c r="I2822" s="36"/>
      <c r="J2822" s="36"/>
      <c r="K2822" s="37"/>
      <c r="L2822" s="37"/>
      <c r="M2822" s="37"/>
      <c r="N2822" s="38" t="str">
        <f t="shared" si="1408"/>
        <v/>
      </c>
      <c r="O2822" t="str">
        <f t="shared" si="1409"/>
        <v/>
      </c>
      <c r="P2822" t="str">
        <f t="shared" si="1410"/>
        <v/>
      </c>
      <c r="Q2822" t="str">
        <f t="shared" si="1411"/>
        <v/>
      </c>
      <c r="R2822" t="str">
        <f t="shared" si="1412"/>
        <v/>
      </c>
      <c r="S2822" t="str">
        <f t="shared" si="1413"/>
        <v/>
      </c>
      <c r="T2822" s="39" t="str">
        <f t="shared" si="1414"/>
        <v/>
      </c>
      <c r="U2822" s="40">
        <f t="shared" si="1415"/>
        <v>0</v>
      </c>
      <c r="V2822" s="40">
        <f t="shared" si="1416"/>
        <v>0</v>
      </c>
      <c r="W2822" s="40">
        <f t="shared" si="1417"/>
        <v>0</v>
      </c>
      <c r="X2822" t="str">
        <f t="shared" si="1418"/>
        <v/>
      </c>
      <c r="Y2822" s="40">
        <f t="shared" si="1419"/>
        <v>0</v>
      </c>
      <c r="Z2822" s="40">
        <f t="shared" si="1420"/>
        <v>0</v>
      </c>
      <c r="AA2822" s="40">
        <f t="shared" si="1421"/>
        <v>0</v>
      </c>
      <c r="AB2822" s="40">
        <f t="shared" si="1422"/>
        <v>0</v>
      </c>
      <c r="AC2822" s="40">
        <f t="shared" si="1423"/>
        <v>0</v>
      </c>
      <c r="AD2822" s="39">
        <f t="shared" si="1424"/>
        <v>0</v>
      </c>
      <c r="AE2822" s="39">
        <f t="shared" si="1425"/>
        <v>0</v>
      </c>
      <c r="AF2822" t="str">
        <f t="shared" si="1426"/>
        <v/>
      </c>
      <c r="AG2822" t="str">
        <f t="shared" si="1427"/>
        <v/>
      </c>
      <c r="AH2822" t="str">
        <f t="shared" si="1428"/>
        <v/>
      </c>
      <c r="AJ2822" s="41" t="str">
        <f t="shared" si="1429"/>
        <v/>
      </c>
      <c r="AK2822" s="42" t="str">
        <f t="shared" si="1430"/>
        <v/>
      </c>
      <c r="AL2822" s="41" t="str">
        <f t="shared" si="1431"/>
        <v/>
      </c>
      <c r="AM2822" s="41" t="str">
        <f t="shared" si="1432"/>
        <v/>
      </c>
      <c r="AN2822" s="41" t="str">
        <f t="shared" si="1433"/>
        <v/>
      </c>
      <c r="AO2822" s="42" t="str">
        <f t="shared" si="1434"/>
        <v/>
      </c>
      <c r="AP2822" s="41" t="str">
        <f t="shared" si="1435"/>
        <v/>
      </c>
      <c r="AQ2822" s="41" t="str">
        <f t="shared" si="1436"/>
        <v/>
      </c>
      <c r="AR2822" s="41" t="str">
        <f>IF($AQ2822="","",COUNTIFS(L_ChaveCob,$AQ2822,L_Ausencia,"&gt;"&amp;$W2822)+COUNTIFS($AQ$4:$AQ2822,$AQ2822,$W$4:$W2822,$W2822))</f>
        <v/>
      </c>
      <c r="AS2822" s="42">
        <f t="shared" si="1437"/>
        <v>0</v>
      </c>
      <c r="AT2822" s="42">
        <f t="shared" si="1438"/>
        <v>0</v>
      </c>
      <c r="AU2822" s="42">
        <f t="shared" si="1439"/>
        <v>0</v>
      </c>
    </row>
    <row r="2823" spans="1:47" x14ac:dyDescent="0.2">
      <c r="A2823" s="35"/>
      <c r="B2823" s="36"/>
      <c r="C2823" s="36"/>
      <c r="D2823" s="36"/>
      <c r="E2823" s="37"/>
      <c r="F2823" s="37"/>
      <c r="G2823" s="36"/>
      <c r="H2823" s="36"/>
      <c r="I2823" s="36"/>
      <c r="J2823" s="36"/>
      <c r="K2823" s="37"/>
      <c r="L2823" s="37"/>
      <c r="M2823" s="37"/>
      <c r="N2823" s="38" t="str">
        <f t="shared" si="1408"/>
        <v/>
      </c>
      <c r="O2823" t="str">
        <f t="shared" si="1409"/>
        <v/>
      </c>
      <c r="P2823" t="str">
        <f t="shared" si="1410"/>
        <v/>
      </c>
      <c r="Q2823" t="str">
        <f t="shared" si="1411"/>
        <v/>
      </c>
      <c r="R2823" t="str">
        <f t="shared" si="1412"/>
        <v/>
      </c>
      <c r="S2823" t="str">
        <f t="shared" si="1413"/>
        <v/>
      </c>
      <c r="T2823" s="39" t="str">
        <f t="shared" si="1414"/>
        <v/>
      </c>
      <c r="U2823" s="40">
        <f t="shared" si="1415"/>
        <v>0</v>
      </c>
      <c r="V2823" s="40">
        <f t="shared" si="1416"/>
        <v>0</v>
      </c>
      <c r="W2823" s="40">
        <f t="shared" si="1417"/>
        <v>0</v>
      </c>
      <c r="X2823" t="str">
        <f t="shared" si="1418"/>
        <v/>
      </c>
      <c r="Y2823" s="40">
        <f t="shared" si="1419"/>
        <v>0</v>
      </c>
      <c r="Z2823" s="40">
        <f t="shared" si="1420"/>
        <v>0</v>
      </c>
      <c r="AA2823" s="40">
        <f t="shared" si="1421"/>
        <v>0</v>
      </c>
      <c r="AB2823" s="40">
        <f t="shared" si="1422"/>
        <v>0</v>
      </c>
      <c r="AC2823" s="40">
        <f t="shared" si="1423"/>
        <v>0</v>
      </c>
      <c r="AD2823" s="39">
        <f t="shared" si="1424"/>
        <v>0</v>
      </c>
      <c r="AE2823" s="39">
        <f t="shared" si="1425"/>
        <v>0</v>
      </c>
      <c r="AF2823" t="str">
        <f t="shared" si="1426"/>
        <v/>
      </c>
      <c r="AG2823" t="str">
        <f t="shared" si="1427"/>
        <v/>
      </c>
      <c r="AH2823" t="str">
        <f t="shared" si="1428"/>
        <v/>
      </c>
      <c r="AJ2823" s="41" t="str">
        <f t="shared" si="1429"/>
        <v/>
      </c>
      <c r="AK2823" s="42" t="str">
        <f t="shared" si="1430"/>
        <v/>
      </c>
      <c r="AL2823" s="41" t="str">
        <f t="shared" si="1431"/>
        <v/>
      </c>
      <c r="AM2823" s="41" t="str">
        <f t="shared" si="1432"/>
        <v/>
      </c>
      <c r="AN2823" s="41" t="str">
        <f t="shared" si="1433"/>
        <v/>
      </c>
      <c r="AO2823" s="42" t="str">
        <f t="shared" si="1434"/>
        <v/>
      </c>
      <c r="AP2823" s="41" t="str">
        <f t="shared" si="1435"/>
        <v/>
      </c>
      <c r="AQ2823" s="41" t="str">
        <f t="shared" si="1436"/>
        <v/>
      </c>
      <c r="AR2823" s="41" t="str">
        <f>IF($AQ2823="","",COUNTIFS(L_ChaveCob,$AQ2823,L_Ausencia,"&gt;"&amp;$W2823)+COUNTIFS($AQ$4:$AQ2823,$AQ2823,$W$4:$W2823,$W2823))</f>
        <v/>
      </c>
      <c r="AS2823" s="42">
        <f t="shared" si="1437"/>
        <v>0</v>
      </c>
      <c r="AT2823" s="42">
        <f t="shared" si="1438"/>
        <v>0</v>
      </c>
      <c r="AU2823" s="42">
        <f t="shared" si="1439"/>
        <v>0</v>
      </c>
    </row>
    <row r="2824" spans="1:47" x14ac:dyDescent="0.2">
      <c r="A2824" s="35"/>
      <c r="B2824" s="36"/>
      <c r="C2824" s="36"/>
      <c r="D2824" s="36"/>
      <c r="E2824" s="37"/>
      <c r="F2824" s="37"/>
      <c r="G2824" s="36"/>
      <c r="H2824" s="36"/>
      <c r="I2824" s="36"/>
      <c r="J2824" s="36"/>
      <c r="K2824" s="37"/>
      <c r="L2824" s="37"/>
      <c r="M2824" s="37"/>
      <c r="N2824" s="38" t="str">
        <f t="shared" si="1408"/>
        <v/>
      </c>
      <c r="O2824" t="str">
        <f t="shared" si="1409"/>
        <v/>
      </c>
      <c r="P2824" t="str">
        <f t="shared" si="1410"/>
        <v/>
      </c>
      <c r="Q2824" t="str">
        <f t="shared" si="1411"/>
        <v/>
      </c>
      <c r="R2824" t="str">
        <f t="shared" si="1412"/>
        <v/>
      </c>
      <c r="S2824" t="str">
        <f t="shared" si="1413"/>
        <v/>
      </c>
      <c r="T2824" s="39" t="str">
        <f t="shared" si="1414"/>
        <v/>
      </c>
      <c r="U2824" s="40">
        <f t="shared" si="1415"/>
        <v>0</v>
      </c>
      <c r="V2824" s="40">
        <f t="shared" si="1416"/>
        <v>0</v>
      </c>
      <c r="W2824" s="40">
        <f t="shared" si="1417"/>
        <v>0</v>
      </c>
      <c r="X2824" t="str">
        <f t="shared" si="1418"/>
        <v/>
      </c>
      <c r="Y2824" s="40">
        <f t="shared" si="1419"/>
        <v>0</v>
      </c>
      <c r="Z2824" s="40">
        <f t="shared" si="1420"/>
        <v>0</v>
      </c>
      <c r="AA2824" s="40">
        <f t="shared" si="1421"/>
        <v>0</v>
      </c>
      <c r="AB2824" s="40">
        <f t="shared" si="1422"/>
        <v>0</v>
      </c>
      <c r="AC2824" s="40">
        <f t="shared" si="1423"/>
        <v>0</v>
      </c>
      <c r="AD2824" s="39">
        <f t="shared" si="1424"/>
        <v>0</v>
      </c>
      <c r="AE2824" s="39">
        <f t="shared" si="1425"/>
        <v>0</v>
      </c>
      <c r="AF2824" t="str">
        <f t="shared" si="1426"/>
        <v/>
      </c>
      <c r="AG2824" t="str">
        <f t="shared" si="1427"/>
        <v/>
      </c>
      <c r="AH2824" t="str">
        <f t="shared" si="1428"/>
        <v/>
      </c>
      <c r="AJ2824" s="41" t="str">
        <f t="shared" si="1429"/>
        <v/>
      </c>
      <c r="AK2824" s="42" t="str">
        <f t="shared" si="1430"/>
        <v/>
      </c>
      <c r="AL2824" s="41" t="str">
        <f t="shared" si="1431"/>
        <v/>
      </c>
      <c r="AM2824" s="41" t="str">
        <f t="shared" si="1432"/>
        <v/>
      </c>
      <c r="AN2824" s="41" t="str">
        <f t="shared" si="1433"/>
        <v/>
      </c>
      <c r="AO2824" s="42" t="str">
        <f t="shared" si="1434"/>
        <v/>
      </c>
      <c r="AP2824" s="41" t="str">
        <f t="shared" si="1435"/>
        <v/>
      </c>
      <c r="AQ2824" s="41" t="str">
        <f t="shared" si="1436"/>
        <v/>
      </c>
      <c r="AR2824" s="41" t="str">
        <f>IF($AQ2824="","",COUNTIFS(L_ChaveCob,$AQ2824,L_Ausencia,"&gt;"&amp;$W2824)+COUNTIFS($AQ$4:$AQ2824,$AQ2824,$W$4:$W2824,$W2824))</f>
        <v/>
      </c>
      <c r="AS2824" s="42">
        <f t="shared" si="1437"/>
        <v>0</v>
      </c>
      <c r="AT2824" s="42">
        <f t="shared" si="1438"/>
        <v>0</v>
      </c>
      <c r="AU2824" s="42">
        <f t="shared" si="1439"/>
        <v>0</v>
      </c>
    </row>
    <row r="2825" spans="1:47" x14ac:dyDescent="0.2">
      <c r="A2825" s="35"/>
      <c r="B2825" s="36"/>
      <c r="C2825" s="36"/>
      <c r="D2825" s="36"/>
      <c r="E2825" s="37"/>
      <c r="F2825" s="37"/>
      <c r="G2825" s="36"/>
      <c r="H2825" s="36"/>
      <c r="I2825" s="36"/>
      <c r="J2825" s="36"/>
      <c r="K2825" s="37"/>
      <c r="L2825" s="37"/>
      <c r="M2825" s="37"/>
      <c r="N2825" s="38" t="str">
        <f t="shared" si="1408"/>
        <v/>
      </c>
      <c r="O2825" t="str">
        <f t="shared" si="1409"/>
        <v/>
      </c>
      <c r="P2825" t="str">
        <f t="shared" si="1410"/>
        <v/>
      </c>
      <c r="Q2825" t="str">
        <f t="shared" si="1411"/>
        <v/>
      </c>
      <c r="R2825" t="str">
        <f t="shared" si="1412"/>
        <v/>
      </c>
      <c r="S2825" t="str">
        <f t="shared" si="1413"/>
        <v/>
      </c>
      <c r="T2825" s="39" t="str">
        <f t="shared" si="1414"/>
        <v/>
      </c>
      <c r="U2825" s="40">
        <f t="shared" si="1415"/>
        <v>0</v>
      </c>
      <c r="V2825" s="40">
        <f t="shared" si="1416"/>
        <v>0</v>
      </c>
      <c r="W2825" s="40">
        <f t="shared" si="1417"/>
        <v>0</v>
      </c>
      <c r="X2825" t="str">
        <f t="shared" si="1418"/>
        <v/>
      </c>
      <c r="Y2825" s="40">
        <f t="shared" si="1419"/>
        <v>0</v>
      </c>
      <c r="Z2825" s="40">
        <f t="shared" si="1420"/>
        <v>0</v>
      </c>
      <c r="AA2825" s="40">
        <f t="shared" si="1421"/>
        <v>0</v>
      </c>
      <c r="AB2825" s="40">
        <f t="shared" si="1422"/>
        <v>0</v>
      </c>
      <c r="AC2825" s="40">
        <f t="shared" si="1423"/>
        <v>0</v>
      </c>
      <c r="AD2825" s="39">
        <f t="shared" si="1424"/>
        <v>0</v>
      </c>
      <c r="AE2825" s="39">
        <f t="shared" si="1425"/>
        <v>0</v>
      </c>
      <c r="AF2825" t="str">
        <f t="shared" si="1426"/>
        <v/>
      </c>
      <c r="AG2825" t="str">
        <f t="shared" si="1427"/>
        <v/>
      </c>
      <c r="AH2825" t="str">
        <f t="shared" si="1428"/>
        <v/>
      </c>
      <c r="AJ2825" s="41" t="str">
        <f t="shared" si="1429"/>
        <v/>
      </c>
      <c r="AK2825" s="42" t="str">
        <f t="shared" si="1430"/>
        <v/>
      </c>
      <c r="AL2825" s="41" t="str">
        <f t="shared" si="1431"/>
        <v/>
      </c>
      <c r="AM2825" s="41" t="str">
        <f t="shared" si="1432"/>
        <v/>
      </c>
      <c r="AN2825" s="41" t="str">
        <f t="shared" si="1433"/>
        <v/>
      </c>
      <c r="AO2825" s="42" t="str">
        <f t="shared" si="1434"/>
        <v/>
      </c>
      <c r="AP2825" s="41" t="str">
        <f t="shared" si="1435"/>
        <v/>
      </c>
      <c r="AQ2825" s="41" t="str">
        <f t="shared" si="1436"/>
        <v/>
      </c>
      <c r="AR2825" s="41" t="str">
        <f>IF($AQ2825="","",COUNTIFS(L_ChaveCob,$AQ2825,L_Ausencia,"&gt;"&amp;$W2825)+COUNTIFS($AQ$4:$AQ2825,$AQ2825,$W$4:$W2825,$W2825))</f>
        <v/>
      </c>
      <c r="AS2825" s="42">
        <f t="shared" si="1437"/>
        <v>0</v>
      </c>
      <c r="AT2825" s="42">
        <f t="shared" si="1438"/>
        <v>0</v>
      </c>
      <c r="AU2825" s="42">
        <f t="shared" si="1439"/>
        <v>0</v>
      </c>
    </row>
    <row r="2826" spans="1:47" x14ac:dyDescent="0.2">
      <c r="A2826" s="35"/>
      <c r="B2826" s="36"/>
      <c r="C2826" s="36"/>
      <c r="D2826" s="36"/>
      <c r="E2826" s="37"/>
      <c r="F2826" s="37"/>
      <c r="G2826" s="36"/>
      <c r="H2826" s="36"/>
      <c r="I2826" s="36"/>
      <c r="J2826" s="36"/>
      <c r="K2826" s="37"/>
      <c r="L2826" s="37"/>
      <c r="M2826" s="37"/>
      <c r="N2826" s="38" t="str">
        <f t="shared" si="1408"/>
        <v/>
      </c>
      <c r="O2826" t="str">
        <f t="shared" si="1409"/>
        <v/>
      </c>
      <c r="P2826" t="str">
        <f t="shared" si="1410"/>
        <v/>
      </c>
      <c r="Q2826" t="str">
        <f t="shared" si="1411"/>
        <v/>
      </c>
      <c r="R2826" t="str">
        <f t="shared" si="1412"/>
        <v/>
      </c>
      <c r="S2826" t="str">
        <f t="shared" si="1413"/>
        <v/>
      </c>
      <c r="T2826" s="39" t="str">
        <f t="shared" si="1414"/>
        <v/>
      </c>
      <c r="U2826" s="40">
        <f t="shared" si="1415"/>
        <v>0</v>
      </c>
      <c r="V2826" s="40">
        <f t="shared" si="1416"/>
        <v>0</v>
      </c>
      <c r="W2826" s="40">
        <f t="shared" si="1417"/>
        <v>0</v>
      </c>
      <c r="X2826" t="str">
        <f t="shared" si="1418"/>
        <v/>
      </c>
      <c r="Y2826" s="40">
        <f t="shared" si="1419"/>
        <v>0</v>
      </c>
      <c r="Z2826" s="40">
        <f t="shared" si="1420"/>
        <v>0</v>
      </c>
      <c r="AA2826" s="40">
        <f t="shared" si="1421"/>
        <v>0</v>
      </c>
      <c r="AB2826" s="40">
        <f t="shared" si="1422"/>
        <v>0</v>
      </c>
      <c r="AC2826" s="40">
        <f t="shared" si="1423"/>
        <v>0</v>
      </c>
      <c r="AD2826" s="39">
        <f t="shared" si="1424"/>
        <v>0</v>
      </c>
      <c r="AE2826" s="39">
        <f t="shared" si="1425"/>
        <v>0</v>
      </c>
      <c r="AF2826" t="str">
        <f t="shared" si="1426"/>
        <v/>
      </c>
      <c r="AG2826" t="str">
        <f t="shared" si="1427"/>
        <v/>
      </c>
      <c r="AH2826" t="str">
        <f t="shared" si="1428"/>
        <v/>
      </c>
      <c r="AJ2826" s="41" t="str">
        <f t="shared" si="1429"/>
        <v/>
      </c>
      <c r="AK2826" s="42" t="str">
        <f t="shared" si="1430"/>
        <v/>
      </c>
      <c r="AL2826" s="41" t="str">
        <f t="shared" si="1431"/>
        <v/>
      </c>
      <c r="AM2826" s="41" t="str">
        <f t="shared" si="1432"/>
        <v/>
      </c>
      <c r="AN2826" s="41" t="str">
        <f t="shared" si="1433"/>
        <v/>
      </c>
      <c r="AO2826" s="42" t="str">
        <f t="shared" si="1434"/>
        <v/>
      </c>
      <c r="AP2826" s="41" t="str">
        <f t="shared" si="1435"/>
        <v/>
      </c>
      <c r="AQ2826" s="41" t="str">
        <f t="shared" si="1436"/>
        <v/>
      </c>
      <c r="AR2826" s="41" t="str">
        <f>IF($AQ2826="","",COUNTIFS(L_ChaveCob,$AQ2826,L_Ausencia,"&gt;"&amp;$W2826)+COUNTIFS($AQ$4:$AQ2826,$AQ2826,$W$4:$W2826,$W2826))</f>
        <v/>
      </c>
      <c r="AS2826" s="42">
        <f t="shared" si="1437"/>
        <v>0</v>
      </c>
      <c r="AT2826" s="42">
        <f t="shared" si="1438"/>
        <v>0</v>
      </c>
      <c r="AU2826" s="42">
        <f t="shared" si="1439"/>
        <v>0</v>
      </c>
    </row>
    <row r="2827" spans="1:47" x14ac:dyDescent="0.2">
      <c r="A2827" s="35"/>
      <c r="B2827" s="36"/>
      <c r="C2827" s="36"/>
      <c r="D2827" s="36"/>
      <c r="E2827" s="37"/>
      <c r="F2827" s="37"/>
      <c r="G2827" s="36"/>
      <c r="H2827" s="36"/>
      <c r="I2827" s="36"/>
      <c r="J2827" s="36"/>
      <c r="K2827" s="37"/>
      <c r="L2827" s="37"/>
      <c r="M2827" s="37"/>
      <c r="N2827" s="38" t="str">
        <f t="shared" si="1408"/>
        <v/>
      </c>
      <c r="O2827" t="str">
        <f t="shared" si="1409"/>
        <v/>
      </c>
      <c r="P2827" t="str">
        <f t="shared" si="1410"/>
        <v/>
      </c>
      <c r="Q2827" t="str">
        <f t="shared" si="1411"/>
        <v/>
      </c>
      <c r="R2827" t="str">
        <f t="shared" si="1412"/>
        <v/>
      </c>
      <c r="S2827" t="str">
        <f t="shared" si="1413"/>
        <v/>
      </c>
      <c r="T2827" s="39" t="str">
        <f t="shared" si="1414"/>
        <v/>
      </c>
      <c r="U2827" s="40">
        <f t="shared" si="1415"/>
        <v>0</v>
      </c>
      <c r="V2827" s="40">
        <f t="shared" si="1416"/>
        <v>0</v>
      </c>
      <c r="W2827" s="40">
        <f t="shared" si="1417"/>
        <v>0</v>
      </c>
      <c r="X2827" t="str">
        <f t="shared" si="1418"/>
        <v/>
      </c>
      <c r="Y2827" s="40">
        <f t="shared" si="1419"/>
        <v>0</v>
      </c>
      <c r="Z2827" s="40">
        <f t="shared" si="1420"/>
        <v>0</v>
      </c>
      <c r="AA2827" s="40">
        <f t="shared" si="1421"/>
        <v>0</v>
      </c>
      <c r="AB2827" s="40">
        <f t="shared" si="1422"/>
        <v>0</v>
      </c>
      <c r="AC2827" s="40">
        <f t="shared" si="1423"/>
        <v>0</v>
      </c>
      <c r="AD2827" s="39">
        <f t="shared" si="1424"/>
        <v>0</v>
      </c>
      <c r="AE2827" s="39">
        <f t="shared" si="1425"/>
        <v>0</v>
      </c>
      <c r="AF2827" t="str">
        <f t="shared" si="1426"/>
        <v/>
      </c>
      <c r="AG2827" t="str">
        <f t="shared" si="1427"/>
        <v/>
      </c>
      <c r="AH2827" t="str">
        <f t="shared" si="1428"/>
        <v/>
      </c>
      <c r="AJ2827" s="41" t="str">
        <f t="shared" si="1429"/>
        <v/>
      </c>
      <c r="AK2827" s="42" t="str">
        <f t="shared" si="1430"/>
        <v/>
      </c>
      <c r="AL2827" s="41" t="str">
        <f t="shared" si="1431"/>
        <v/>
      </c>
      <c r="AM2827" s="41" t="str">
        <f t="shared" si="1432"/>
        <v/>
      </c>
      <c r="AN2827" s="41" t="str">
        <f t="shared" si="1433"/>
        <v/>
      </c>
      <c r="AO2827" s="42" t="str">
        <f t="shared" si="1434"/>
        <v/>
      </c>
      <c r="AP2827" s="41" t="str">
        <f t="shared" si="1435"/>
        <v/>
      </c>
      <c r="AQ2827" s="41" t="str">
        <f t="shared" si="1436"/>
        <v/>
      </c>
      <c r="AR2827" s="41" t="str">
        <f>IF($AQ2827="","",COUNTIFS(L_ChaveCob,$AQ2827,L_Ausencia,"&gt;"&amp;$W2827)+COUNTIFS($AQ$4:$AQ2827,$AQ2827,$W$4:$W2827,$W2827))</f>
        <v/>
      </c>
      <c r="AS2827" s="42">
        <f t="shared" si="1437"/>
        <v>0</v>
      </c>
      <c r="AT2827" s="42">
        <f t="shared" si="1438"/>
        <v>0</v>
      </c>
      <c r="AU2827" s="42">
        <f t="shared" si="1439"/>
        <v>0</v>
      </c>
    </row>
    <row r="2828" spans="1:47" x14ac:dyDescent="0.2">
      <c r="A2828" s="35"/>
      <c r="B2828" s="36"/>
      <c r="C2828" s="36"/>
      <c r="D2828" s="36"/>
      <c r="E2828" s="37"/>
      <c r="F2828" s="37"/>
      <c r="G2828" s="36"/>
      <c r="H2828" s="36"/>
      <c r="I2828" s="36"/>
      <c r="J2828" s="36"/>
      <c r="K2828" s="37"/>
      <c r="L2828" s="37"/>
      <c r="M2828" s="37"/>
      <c r="N2828" s="38" t="str">
        <f t="shared" si="1408"/>
        <v/>
      </c>
      <c r="O2828" t="str">
        <f t="shared" si="1409"/>
        <v/>
      </c>
      <c r="P2828" t="str">
        <f t="shared" si="1410"/>
        <v/>
      </c>
      <c r="Q2828" t="str">
        <f t="shared" si="1411"/>
        <v/>
      </c>
      <c r="R2828" t="str">
        <f t="shared" si="1412"/>
        <v/>
      </c>
      <c r="S2828" t="str">
        <f t="shared" si="1413"/>
        <v/>
      </c>
      <c r="T2828" s="39" t="str">
        <f t="shared" si="1414"/>
        <v/>
      </c>
      <c r="U2828" s="40">
        <f t="shared" si="1415"/>
        <v>0</v>
      </c>
      <c r="V2828" s="40">
        <f t="shared" si="1416"/>
        <v>0</v>
      </c>
      <c r="W2828" s="40">
        <f t="shared" si="1417"/>
        <v>0</v>
      </c>
      <c r="X2828" t="str">
        <f t="shared" si="1418"/>
        <v/>
      </c>
      <c r="Y2828" s="40">
        <f t="shared" si="1419"/>
        <v>0</v>
      </c>
      <c r="Z2828" s="40">
        <f t="shared" si="1420"/>
        <v>0</v>
      </c>
      <c r="AA2828" s="40">
        <f t="shared" si="1421"/>
        <v>0</v>
      </c>
      <c r="AB2828" s="40">
        <f t="shared" si="1422"/>
        <v>0</v>
      </c>
      <c r="AC2828" s="40">
        <f t="shared" si="1423"/>
        <v>0</v>
      </c>
      <c r="AD2828" s="39">
        <f t="shared" si="1424"/>
        <v>0</v>
      </c>
      <c r="AE2828" s="39">
        <f t="shared" si="1425"/>
        <v>0</v>
      </c>
      <c r="AF2828" t="str">
        <f t="shared" si="1426"/>
        <v/>
      </c>
      <c r="AG2828" t="str">
        <f t="shared" si="1427"/>
        <v/>
      </c>
      <c r="AH2828" t="str">
        <f t="shared" si="1428"/>
        <v/>
      </c>
      <c r="AJ2828" s="41" t="str">
        <f t="shared" si="1429"/>
        <v/>
      </c>
      <c r="AK2828" s="42" t="str">
        <f t="shared" si="1430"/>
        <v/>
      </c>
      <c r="AL2828" s="41" t="str">
        <f t="shared" si="1431"/>
        <v/>
      </c>
      <c r="AM2828" s="41" t="str">
        <f t="shared" si="1432"/>
        <v/>
      </c>
      <c r="AN2828" s="41" t="str">
        <f t="shared" si="1433"/>
        <v/>
      </c>
      <c r="AO2828" s="42" t="str">
        <f t="shared" si="1434"/>
        <v/>
      </c>
      <c r="AP2828" s="41" t="str">
        <f t="shared" si="1435"/>
        <v/>
      </c>
      <c r="AQ2828" s="41" t="str">
        <f t="shared" si="1436"/>
        <v/>
      </c>
      <c r="AR2828" s="41" t="str">
        <f>IF($AQ2828="","",COUNTIFS(L_ChaveCob,$AQ2828,L_Ausencia,"&gt;"&amp;$W2828)+COUNTIFS($AQ$4:$AQ2828,$AQ2828,$W$4:$W2828,$W2828))</f>
        <v/>
      </c>
      <c r="AS2828" s="42">
        <f t="shared" si="1437"/>
        <v>0</v>
      </c>
      <c r="AT2828" s="42">
        <f t="shared" si="1438"/>
        <v>0</v>
      </c>
      <c r="AU2828" s="42">
        <f t="shared" si="1439"/>
        <v>0</v>
      </c>
    </row>
    <row r="2829" spans="1:47" x14ac:dyDescent="0.2">
      <c r="A2829" s="35"/>
      <c r="B2829" s="36"/>
      <c r="C2829" s="36"/>
      <c r="D2829" s="36"/>
      <c r="E2829" s="37"/>
      <c r="F2829" s="37"/>
      <c r="G2829" s="36"/>
      <c r="H2829" s="36"/>
      <c r="I2829" s="36"/>
      <c r="J2829" s="36"/>
      <c r="K2829" s="37"/>
      <c r="L2829" s="37"/>
      <c r="M2829" s="37"/>
      <c r="N2829" s="38" t="str">
        <f t="shared" si="1408"/>
        <v/>
      </c>
      <c r="O2829" t="str">
        <f t="shared" si="1409"/>
        <v/>
      </c>
      <c r="P2829" t="str">
        <f t="shared" si="1410"/>
        <v/>
      </c>
      <c r="Q2829" t="str">
        <f t="shared" si="1411"/>
        <v/>
      </c>
      <c r="R2829" t="str">
        <f t="shared" si="1412"/>
        <v/>
      </c>
      <c r="S2829" t="str">
        <f t="shared" si="1413"/>
        <v/>
      </c>
      <c r="T2829" s="39" t="str">
        <f t="shared" si="1414"/>
        <v/>
      </c>
      <c r="U2829" s="40">
        <f t="shared" si="1415"/>
        <v>0</v>
      </c>
      <c r="V2829" s="40">
        <f t="shared" si="1416"/>
        <v>0</v>
      </c>
      <c r="W2829" s="40">
        <f t="shared" si="1417"/>
        <v>0</v>
      </c>
      <c r="X2829" t="str">
        <f t="shared" si="1418"/>
        <v/>
      </c>
      <c r="Y2829" s="40">
        <f t="shared" si="1419"/>
        <v>0</v>
      </c>
      <c r="Z2829" s="40">
        <f t="shared" si="1420"/>
        <v>0</v>
      </c>
      <c r="AA2829" s="40">
        <f t="shared" si="1421"/>
        <v>0</v>
      </c>
      <c r="AB2829" s="40">
        <f t="shared" si="1422"/>
        <v>0</v>
      </c>
      <c r="AC2829" s="40">
        <f t="shared" si="1423"/>
        <v>0</v>
      </c>
      <c r="AD2829" s="39">
        <f t="shared" si="1424"/>
        <v>0</v>
      </c>
      <c r="AE2829" s="39">
        <f t="shared" si="1425"/>
        <v>0</v>
      </c>
      <c r="AF2829" t="str">
        <f t="shared" si="1426"/>
        <v/>
      </c>
      <c r="AG2829" t="str">
        <f t="shared" si="1427"/>
        <v/>
      </c>
      <c r="AH2829" t="str">
        <f t="shared" si="1428"/>
        <v/>
      </c>
      <c r="AJ2829" s="41" t="str">
        <f t="shared" si="1429"/>
        <v/>
      </c>
      <c r="AK2829" s="42" t="str">
        <f t="shared" si="1430"/>
        <v/>
      </c>
      <c r="AL2829" s="41" t="str">
        <f t="shared" si="1431"/>
        <v/>
      </c>
      <c r="AM2829" s="41" t="str">
        <f t="shared" si="1432"/>
        <v/>
      </c>
      <c r="AN2829" s="41" t="str">
        <f t="shared" si="1433"/>
        <v/>
      </c>
      <c r="AO2829" s="42" t="str">
        <f t="shared" si="1434"/>
        <v/>
      </c>
      <c r="AP2829" s="41" t="str">
        <f t="shared" si="1435"/>
        <v/>
      </c>
      <c r="AQ2829" s="41" t="str">
        <f t="shared" si="1436"/>
        <v/>
      </c>
      <c r="AR2829" s="41" t="str">
        <f>IF($AQ2829="","",COUNTIFS(L_ChaveCob,$AQ2829,L_Ausencia,"&gt;"&amp;$W2829)+COUNTIFS($AQ$4:$AQ2829,$AQ2829,$W$4:$W2829,$W2829))</f>
        <v/>
      </c>
      <c r="AS2829" s="42">
        <f t="shared" si="1437"/>
        <v>0</v>
      </c>
      <c r="AT2829" s="42">
        <f t="shared" si="1438"/>
        <v>0</v>
      </c>
      <c r="AU2829" s="42">
        <f t="shared" si="1439"/>
        <v>0</v>
      </c>
    </row>
    <row r="2830" spans="1:47" x14ac:dyDescent="0.2">
      <c r="A2830" s="35"/>
      <c r="B2830" s="36"/>
      <c r="C2830" s="36"/>
      <c r="D2830" s="36"/>
      <c r="E2830" s="37"/>
      <c r="F2830" s="37"/>
      <c r="G2830" s="36"/>
      <c r="H2830" s="36"/>
      <c r="I2830" s="36"/>
      <c r="J2830" s="36"/>
      <c r="K2830" s="37"/>
      <c r="L2830" s="37"/>
      <c r="M2830" s="37"/>
      <c r="N2830" s="38" t="str">
        <f t="shared" si="1408"/>
        <v/>
      </c>
      <c r="O2830" t="str">
        <f t="shared" si="1409"/>
        <v/>
      </c>
      <c r="P2830" t="str">
        <f t="shared" si="1410"/>
        <v/>
      </c>
      <c r="Q2830" t="str">
        <f t="shared" si="1411"/>
        <v/>
      </c>
      <c r="R2830" t="str">
        <f t="shared" si="1412"/>
        <v/>
      </c>
      <c r="S2830" t="str">
        <f t="shared" si="1413"/>
        <v/>
      </c>
      <c r="T2830" s="39" t="str">
        <f t="shared" si="1414"/>
        <v/>
      </c>
      <c r="U2830" s="40">
        <f t="shared" si="1415"/>
        <v>0</v>
      </c>
      <c r="V2830" s="40">
        <f t="shared" si="1416"/>
        <v>0</v>
      </c>
      <c r="W2830" s="40">
        <f t="shared" si="1417"/>
        <v>0</v>
      </c>
      <c r="X2830" t="str">
        <f t="shared" si="1418"/>
        <v/>
      </c>
      <c r="Y2830" s="40">
        <f t="shared" si="1419"/>
        <v>0</v>
      </c>
      <c r="Z2830" s="40">
        <f t="shared" si="1420"/>
        <v>0</v>
      </c>
      <c r="AA2830" s="40">
        <f t="shared" si="1421"/>
        <v>0</v>
      </c>
      <c r="AB2830" s="40">
        <f t="shared" si="1422"/>
        <v>0</v>
      </c>
      <c r="AC2830" s="40">
        <f t="shared" si="1423"/>
        <v>0</v>
      </c>
      <c r="AD2830" s="39">
        <f t="shared" si="1424"/>
        <v>0</v>
      </c>
      <c r="AE2830" s="39">
        <f t="shared" si="1425"/>
        <v>0</v>
      </c>
      <c r="AF2830" t="str">
        <f t="shared" si="1426"/>
        <v/>
      </c>
      <c r="AG2830" t="str">
        <f t="shared" si="1427"/>
        <v/>
      </c>
      <c r="AH2830" t="str">
        <f t="shared" si="1428"/>
        <v/>
      </c>
      <c r="AJ2830" s="41" t="str">
        <f t="shared" si="1429"/>
        <v/>
      </c>
      <c r="AK2830" s="42" t="str">
        <f t="shared" si="1430"/>
        <v/>
      </c>
      <c r="AL2830" s="41" t="str">
        <f t="shared" si="1431"/>
        <v/>
      </c>
      <c r="AM2830" s="41" t="str">
        <f t="shared" si="1432"/>
        <v/>
      </c>
      <c r="AN2830" s="41" t="str">
        <f t="shared" si="1433"/>
        <v/>
      </c>
      <c r="AO2830" s="42" t="str">
        <f t="shared" si="1434"/>
        <v/>
      </c>
      <c r="AP2830" s="41" t="str">
        <f t="shared" si="1435"/>
        <v/>
      </c>
      <c r="AQ2830" s="41" t="str">
        <f t="shared" si="1436"/>
        <v/>
      </c>
      <c r="AR2830" s="41" t="str">
        <f>IF($AQ2830="","",COUNTIFS(L_ChaveCob,$AQ2830,L_Ausencia,"&gt;"&amp;$W2830)+COUNTIFS($AQ$4:$AQ2830,$AQ2830,$W$4:$W2830,$W2830))</f>
        <v/>
      </c>
      <c r="AS2830" s="42">
        <f t="shared" si="1437"/>
        <v>0</v>
      </c>
      <c r="AT2830" s="42">
        <f t="shared" si="1438"/>
        <v>0</v>
      </c>
      <c r="AU2830" s="42">
        <f t="shared" si="1439"/>
        <v>0</v>
      </c>
    </row>
    <row r="2831" spans="1:47" x14ac:dyDescent="0.2">
      <c r="A2831" s="35"/>
      <c r="B2831" s="36"/>
      <c r="C2831" s="36"/>
      <c r="D2831" s="36"/>
      <c r="E2831" s="37"/>
      <c r="F2831" s="37"/>
      <c r="G2831" s="36"/>
      <c r="H2831" s="36"/>
      <c r="I2831" s="36"/>
      <c r="J2831" s="36"/>
      <c r="K2831" s="37"/>
      <c r="L2831" s="37"/>
      <c r="M2831" s="37"/>
      <c r="N2831" s="38" t="str">
        <f t="shared" si="1408"/>
        <v/>
      </c>
      <c r="O2831" t="str">
        <f t="shared" si="1409"/>
        <v/>
      </c>
      <c r="P2831" t="str">
        <f t="shared" si="1410"/>
        <v/>
      </c>
      <c r="Q2831" t="str">
        <f t="shared" si="1411"/>
        <v/>
      </c>
      <c r="R2831" t="str">
        <f t="shared" si="1412"/>
        <v/>
      </c>
      <c r="S2831" t="str">
        <f t="shared" si="1413"/>
        <v/>
      </c>
      <c r="T2831" s="39" t="str">
        <f t="shared" si="1414"/>
        <v/>
      </c>
      <c r="U2831" s="40">
        <f t="shared" si="1415"/>
        <v>0</v>
      </c>
      <c r="V2831" s="40">
        <f t="shared" si="1416"/>
        <v>0</v>
      </c>
      <c r="W2831" s="40">
        <f t="shared" si="1417"/>
        <v>0</v>
      </c>
      <c r="X2831" t="str">
        <f t="shared" si="1418"/>
        <v/>
      </c>
      <c r="Y2831" s="40">
        <f t="shared" si="1419"/>
        <v>0</v>
      </c>
      <c r="Z2831" s="40">
        <f t="shared" si="1420"/>
        <v>0</v>
      </c>
      <c r="AA2831" s="40">
        <f t="shared" si="1421"/>
        <v>0</v>
      </c>
      <c r="AB2831" s="40">
        <f t="shared" si="1422"/>
        <v>0</v>
      </c>
      <c r="AC2831" s="40">
        <f t="shared" si="1423"/>
        <v>0</v>
      </c>
      <c r="AD2831" s="39">
        <f t="shared" si="1424"/>
        <v>0</v>
      </c>
      <c r="AE2831" s="39">
        <f t="shared" si="1425"/>
        <v>0</v>
      </c>
      <c r="AF2831" t="str">
        <f t="shared" si="1426"/>
        <v/>
      </c>
      <c r="AG2831" t="str">
        <f t="shared" si="1427"/>
        <v/>
      </c>
      <c r="AH2831" t="str">
        <f t="shared" si="1428"/>
        <v/>
      </c>
      <c r="AJ2831" s="41" t="str">
        <f t="shared" si="1429"/>
        <v/>
      </c>
      <c r="AK2831" s="42" t="str">
        <f t="shared" si="1430"/>
        <v/>
      </c>
      <c r="AL2831" s="41" t="str">
        <f t="shared" si="1431"/>
        <v/>
      </c>
      <c r="AM2831" s="41" t="str">
        <f t="shared" si="1432"/>
        <v/>
      </c>
      <c r="AN2831" s="41" t="str">
        <f t="shared" si="1433"/>
        <v/>
      </c>
      <c r="AO2831" s="42" t="str">
        <f t="shared" si="1434"/>
        <v/>
      </c>
      <c r="AP2831" s="41" t="str">
        <f t="shared" si="1435"/>
        <v/>
      </c>
      <c r="AQ2831" s="41" t="str">
        <f t="shared" si="1436"/>
        <v/>
      </c>
      <c r="AR2831" s="41" t="str">
        <f>IF($AQ2831="","",COUNTIFS(L_ChaveCob,$AQ2831,L_Ausencia,"&gt;"&amp;$W2831)+COUNTIFS($AQ$4:$AQ2831,$AQ2831,$W$4:$W2831,$W2831))</f>
        <v/>
      </c>
      <c r="AS2831" s="42">
        <f t="shared" si="1437"/>
        <v>0</v>
      </c>
      <c r="AT2831" s="42">
        <f t="shared" si="1438"/>
        <v>0</v>
      </c>
      <c r="AU2831" s="42">
        <f t="shared" si="1439"/>
        <v>0</v>
      </c>
    </row>
    <row r="2832" spans="1:47" x14ac:dyDescent="0.2">
      <c r="A2832" s="35"/>
      <c r="B2832" s="36"/>
      <c r="C2832" s="36"/>
      <c r="D2832" s="36"/>
      <c r="E2832" s="37"/>
      <c r="F2832" s="37"/>
      <c r="G2832" s="36"/>
      <c r="H2832" s="36"/>
      <c r="I2832" s="36"/>
      <c r="J2832" s="36"/>
      <c r="K2832" s="37"/>
      <c r="L2832" s="37"/>
      <c r="M2832" s="37"/>
      <c r="N2832" s="38" t="str">
        <f t="shared" si="1408"/>
        <v/>
      </c>
      <c r="O2832" t="str">
        <f t="shared" si="1409"/>
        <v/>
      </c>
      <c r="P2832" t="str">
        <f t="shared" si="1410"/>
        <v/>
      </c>
      <c r="Q2832" t="str">
        <f t="shared" si="1411"/>
        <v/>
      </c>
      <c r="R2832" t="str">
        <f t="shared" si="1412"/>
        <v/>
      </c>
      <c r="S2832" t="str">
        <f t="shared" si="1413"/>
        <v/>
      </c>
      <c r="T2832" s="39" t="str">
        <f t="shared" si="1414"/>
        <v/>
      </c>
      <c r="U2832" s="40">
        <f t="shared" si="1415"/>
        <v>0</v>
      </c>
      <c r="V2832" s="40">
        <f t="shared" si="1416"/>
        <v>0</v>
      </c>
      <c r="W2832" s="40">
        <f t="shared" si="1417"/>
        <v>0</v>
      </c>
      <c r="X2832" t="str">
        <f t="shared" si="1418"/>
        <v/>
      </c>
      <c r="Y2832" s="40">
        <f t="shared" si="1419"/>
        <v>0</v>
      </c>
      <c r="Z2832" s="40">
        <f t="shared" si="1420"/>
        <v>0</v>
      </c>
      <c r="AA2832" s="40">
        <f t="shared" si="1421"/>
        <v>0</v>
      </c>
      <c r="AB2832" s="40">
        <f t="shared" si="1422"/>
        <v>0</v>
      </c>
      <c r="AC2832" s="40">
        <f t="shared" si="1423"/>
        <v>0</v>
      </c>
      <c r="AD2832" s="39">
        <f t="shared" si="1424"/>
        <v>0</v>
      </c>
      <c r="AE2832" s="39">
        <f t="shared" si="1425"/>
        <v>0</v>
      </c>
      <c r="AF2832" t="str">
        <f t="shared" si="1426"/>
        <v/>
      </c>
      <c r="AG2832" t="str">
        <f t="shared" si="1427"/>
        <v/>
      </c>
      <c r="AH2832" t="str">
        <f t="shared" si="1428"/>
        <v/>
      </c>
      <c r="AJ2832" s="41" t="str">
        <f t="shared" si="1429"/>
        <v/>
      </c>
      <c r="AK2832" s="42" t="str">
        <f t="shared" si="1430"/>
        <v/>
      </c>
      <c r="AL2832" s="41" t="str">
        <f t="shared" si="1431"/>
        <v/>
      </c>
      <c r="AM2832" s="41" t="str">
        <f t="shared" si="1432"/>
        <v/>
      </c>
      <c r="AN2832" s="41" t="str">
        <f t="shared" si="1433"/>
        <v/>
      </c>
      <c r="AO2832" s="42" t="str">
        <f t="shared" si="1434"/>
        <v/>
      </c>
      <c r="AP2832" s="41" t="str">
        <f t="shared" si="1435"/>
        <v/>
      </c>
      <c r="AQ2832" s="41" t="str">
        <f t="shared" si="1436"/>
        <v/>
      </c>
      <c r="AR2832" s="41" t="str">
        <f>IF($AQ2832="","",COUNTIFS(L_ChaveCob,$AQ2832,L_Ausencia,"&gt;"&amp;$W2832)+COUNTIFS($AQ$4:$AQ2832,$AQ2832,$W$4:$W2832,$W2832))</f>
        <v/>
      </c>
      <c r="AS2832" s="42">
        <f t="shared" si="1437"/>
        <v>0</v>
      </c>
      <c r="AT2832" s="42">
        <f t="shared" si="1438"/>
        <v>0</v>
      </c>
      <c r="AU2832" s="42">
        <f t="shared" si="1439"/>
        <v>0</v>
      </c>
    </row>
    <row r="2833" spans="1:47" x14ac:dyDescent="0.2">
      <c r="A2833" s="35"/>
      <c r="B2833" s="36"/>
      <c r="C2833" s="36"/>
      <c r="D2833" s="36"/>
      <c r="E2833" s="37"/>
      <c r="F2833" s="37"/>
      <c r="G2833" s="36"/>
      <c r="H2833" s="36"/>
      <c r="I2833" s="36"/>
      <c r="J2833" s="36"/>
      <c r="K2833" s="37"/>
      <c r="L2833" s="37"/>
      <c r="M2833" s="37"/>
      <c r="N2833" s="38" t="str">
        <f t="shared" si="1408"/>
        <v/>
      </c>
      <c r="O2833" t="str">
        <f t="shared" si="1409"/>
        <v/>
      </c>
      <c r="P2833" t="str">
        <f t="shared" si="1410"/>
        <v/>
      </c>
      <c r="Q2833" t="str">
        <f t="shared" si="1411"/>
        <v/>
      </c>
      <c r="R2833" t="str">
        <f t="shared" si="1412"/>
        <v/>
      </c>
      <c r="S2833" t="str">
        <f t="shared" si="1413"/>
        <v/>
      </c>
      <c r="T2833" s="39" t="str">
        <f t="shared" si="1414"/>
        <v/>
      </c>
      <c r="U2833" s="40">
        <f t="shared" si="1415"/>
        <v>0</v>
      </c>
      <c r="V2833" s="40">
        <f t="shared" si="1416"/>
        <v>0</v>
      </c>
      <c r="W2833" s="40">
        <f t="shared" si="1417"/>
        <v>0</v>
      </c>
      <c r="X2833" t="str">
        <f t="shared" si="1418"/>
        <v/>
      </c>
      <c r="Y2833" s="40">
        <f t="shared" si="1419"/>
        <v>0</v>
      </c>
      <c r="Z2833" s="40">
        <f t="shared" si="1420"/>
        <v>0</v>
      </c>
      <c r="AA2833" s="40">
        <f t="shared" si="1421"/>
        <v>0</v>
      </c>
      <c r="AB2833" s="40">
        <f t="shared" si="1422"/>
        <v>0</v>
      </c>
      <c r="AC2833" s="40">
        <f t="shared" si="1423"/>
        <v>0</v>
      </c>
      <c r="AD2833" s="39">
        <f t="shared" si="1424"/>
        <v>0</v>
      </c>
      <c r="AE2833" s="39">
        <f t="shared" si="1425"/>
        <v>0</v>
      </c>
      <c r="AF2833" t="str">
        <f t="shared" si="1426"/>
        <v/>
      </c>
      <c r="AG2833" t="str">
        <f t="shared" si="1427"/>
        <v/>
      </c>
      <c r="AH2833" t="str">
        <f t="shared" si="1428"/>
        <v/>
      </c>
      <c r="AJ2833" s="41" t="str">
        <f t="shared" si="1429"/>
        <v/>
      </c>
      <c r="AK2833" s="42" t="str">
        <f t="shared" si="1430"/>
        <v/>
      </c>
      <c r="AL2833" s="41" t="str">
        <f t="shared" si="1431"/>
        <v/>
      </c>
      <c r="AM2833" s="41" t="str">
        <f t="shared" si="1432"/>
        <v/>
      </c>
      <c r="AN2833" s="41" t="str">
        <f t="shared" si="1433"/>
        <v/>
      </c>
      <c r="AO2833" s="42" t="str">
        <f t="shared" si="1434"/>
        <v/>
      </c>
      <c r="AP2833" s="41" t="str">
        <f t="shared" si="1435"/>
        <v/>
      </c>
      <c r="AQ2833" s="41" t="str">
        <f t="shared" si="1436"/>
        <v/>
      </c>
      <c r="AR2833" s="41" t="str">
        <f>IF($AQ2833="","",COUNTIFS(L_ChaveCob,$AQ2833,L_Ausencia,"&gt;"&amp;$W2833)+COUNTIFS($AQ$4:$AQ2833,$AQ2833,$W$4:$W2833,$W2833))</f>
        <v/>
      </c>
      <c r="AS2833" s="42">
        <f t="shared" si="1437"/>
        <v>0</v>
      </c>
      <c r="AT2833" s="42">
        <f t="shared" si="1438"/>
        <v>0</v>
      </c>
      <c r="AU2833" s="42">
        <f t="shared" si="1439"/>
        <v>0</v>
      </c>
    </row>
    <row r="2834" spans="1:47" x14ac:dyDescent="0.2">
      <c r="A2834" s="35"/>
      <c r="B2834" s="36"/>
      <c r="C2834" s="36"/>
      <c r="D2834" s="36"/>
      <c r="E2834" s="37"/>
      <c r="F2834" s="37"/>
      <c r="G2834" s="36"/>
      <c r="H2834" s="36"/>
      <c r="I2834" s="36"/>
      <c r="J2834" s="36"/>
      <c r="K2834" s="37"/>
      <c r="L2834" s="37"/>
      <c r="M2834" s="37"/>
      <c r="N2834" s="38" t="str">
        <f t="shared" si="1408"/>
        <v/>
      </c>
      <c r="O2834" t="str">
        <f t="shared" si="1409"/>
        <v/>
      </c>
      <c r="P2834" t="str">
        <f t="shared" si="1410"/>
        <v/>
      </c>
      <c r="Q2834" t="str">
        <f t="shared" si="1411"/>
        <v/>
      </c>
      <c r="R2834" t="str">
        <f t="shared" si="1412"/>
        <v/>
      </c>
      <c r="S2834" t="str">
        <f t="shared" si="1413"/>
        <v/>
      </c>
      <c r="T2834" s="39" t="str">
        <f t="shared" si="1414"/>
        <v/>
      </c>
      <c r="U2834" s="40">
        <f t="shared" si="1415"/>
        <v>0</v>
      </c>
      <c r="V2834" s="40">
        <f t="shared" si="1416"/>
        <v>0</v>
      </c>
      <c r="W2834" s="40">
        <f t="shared" si="1417"/>
        <v>0</v>
      </c>
      <c r="X2834" t="str">
        <f t="shared" si="1418"/>
        <v/>
      </c>
      <c r="Y2834" s="40">
        <f t="shared" si="1419"/>
        <v>0</v>
      </c>
      <c r="Z2834" s="40">
        <f t="shared" si="1420"/>
        <v>0</v>
      </c>
      <c r="AA2834" s="40">
        <f t="shared" si="1421"/>
        <v>0</v>
      </c>
      <c r="AB2834" s="40">
        <f t="shared" si="1422"/>
        <v>0</v>
      </c>
      <c r="AC2834" s="40">
        <f t="shared" si="1423"/>
        <v>0</v>
      </c>
      <c r="AD2834" s="39">
        <f t="shared" si="1424"/>
        <v>0</v>
      </c>
      <c r="AE2834" s="39">
        <f t="shared" si="1425"/>
        <v>0</v>
      </c>
      <c r="AF2834" t="str">
        <f t="shared" si="1426"/>
        <v/>
      </c>
      <c r="AG2834" t="str">
        <f t="shared" si="1427"/>
        <v/>
      </c>
      <c r="AH2834" t="str">
        <f t="shared" si="1428"/>
        <v/>
      </c>
      <c r="AJ2834" s="41" t="str">
        <f t="shared" si="1429"/>
        <v/>
      </c>
      <c r="AK2834" s="42" t="str">
        <f t="shared" si="1430"/>
        <v/>
      </c>
      <c r="AL2834" s="41" t="str">
        <f t="shared" si="1431"/>
        <v/>
      </c>
      <c r="AM2834" s="41" t="str">
        <f t="shared" si="1432"/>
        <v/>
      </c>
      <c r="AN2834" s="41" t="str">
        <f t="shared" si="1433"/>
        <v/>
      </c>
      <c r="AO2834" s="42" t="str">
        <f t="shared" si="1434"/>
        <v/>
      </c>
      <c r="AP2834" s="41" t="str">
        <f t="shared" si="1435"/>
        <v/>
      </c>
      <c r="AQ2834" s="41" t="str">
        <f t="shared" si="1436"/>
        <v/>
      </c>
      <c r="AR2834" s="41" t="str">
        <f>IF($AQ2834="","",COUNTIFS(L_ChaveCob,$AQ2834,L_Ausencia,"&gt;"&amp;$W2834)+COUNTIFS($AQ$4:$AQ2834,$AQ2834,$W$4:$W2834,$W2834))</f>
        <v/>
      </c>
      <c r="AS2834" s="42">
        <f t="shared" si="1437"/>
        <v>0</v>
      </c>
      <c r="AT2834" s="42">
        <f t="shared" si="1438"/>
        <v>0</v>
      </c>
      <c r="AU2834" s="42">
        <f t="shared" si="1439"/>
        <v>0</v>
      </c>
    </row>
    <row r="2835" spans="1:47" x14ac:dyDescent="0.2">
      <c r="A2835" s="35"/>
      <c r="B2835" s="36"/>
      <c r="C2835" s="36"/>
      <c r="D2835" s="36"/>
      <c r="E2835" s="37"/>
      <c r="F2835" s="37"/>
      <c r="G2835" s="36"/>
      <c r="H2835" s="36"/>
      <c r="I2835" s="36"/>
      <c r="J2835" s="36"/>
      <c r="K2835" s="37"/>
      <c r="L2835" s="37"/>
      <c r="M2835" s="37"/>
      <c r="N2835" s="38" t="str">
        <f t="shared" si="1408"/>
        <v/>
      </c>
      <c r="O2835" t="str">
        <f t="shared" si="1409"/>
        <v/>
      </c>
      <c r="P2835" t="str">
        <f t="shared" si="1410"/>
        <v/>
      </c>
      <c r="Q2835" t="str">
        <f t="shared" si="1411"/>
        <v/>
      </c>
      <c r="R2835" t="str">
        <f t="shared" si="1412"/>
        <v/>
      </c>
      <c r="S2835" t="str">
        <f t="shared" si="1413"/>
        <v/>
      </c>
      <c r="T2835" s="39" t="str">
        <f t="shared" si="1414"/>
        <v/>
      </c>
      <c r="U2835" s="40">
        <f t="shared" si="1415"/>
        <v>0</v>
      </c>
      <c r="V2835" s="40">
        <f t="shared" si="1416"/>
        <v>0</v>
      </c>
      <c r="W2835" s="40">
        <f t="shared" si="1417"/>
        <v>0</v>
      </c>
      <c r="X2835" t="str">
        <f t="shared" si="1418"/>
        <v/>
      </c>
      <c r="Y2835" s="40">
        <f t="shared" si="1419"/>
        <v>0</v>
      </c>
      <c r="Z2835" s="40">
        <f t="shared" si="1420"/>
        <v>0</v>
      </c>
      <c r="AA2835" s="40">
        <f t="shared" si="1421"/>
        <v>0</v>
      </c>
      <c r="AB2835" s="40">
        <f t="shared" si="1422"/>
        <v>0</v>
      </c>
      <c r="AC2835" s="40">
        <f t="shared" si="1423"/>
        <v>0</v>
      </c>
      <c r="AD2835" s="39">
        <f t="shared" si="1424"/>
        <v>0</v>
      </c>
      <c r="AE2835" s="39">
        <f t="shared" si="1425"/>
        <v>0</v>
      </c>
      <c r="AF2835" t="str">
        <f t="shared" si="1426"/>
        <v/>
      </c>
      <c r="AG2835" t="str">
        <f t="shared" si="1427"/>
        <v/>
      </c>
      <c r="AH2835" t="str">
        <f t="shared" si="1428"/>
        <v/>
      </c>
      <c r="AJ2835" s="41" t="str">
        <f t="shared" si="1429"/>
        <v/>
      </c>
      <c r="AK2835" s="42" t="str">
        <f t="shared" si="1430"/>
        <v/>
      </c>
      <c r="AL2835" s="41" t="str">
        <f t="shared" si="1431"/>
        <v/>
      </c>
      <c r="AM2835" s="41" t="str">
        <f t="shared" si="1432"/>
        <v/>
      </c>
      <c r="AN2835" s="41" t="str">
        <f t="shared" si="1433"/>
        <v/>
      </c>
      <c r="AO2835" s="42" t="str">
        <f t="shared" si="1434"/>
        <v/>
      </c>
      <c r="AP2835" s="41" t="str">
        <f t="shared" si="1435"/>
        <v/>
      </c>
      <c r="AQ2835" s="41" t="str">
        <f t="shared" si="1436"/>
        <v/>
      </c>
      <c r="AR2835" s="41" t="str">
        <f>IF($AQ2835="","",COUNTIFS(L_ChaveCob,$AQ2835,L_Ausencia,"&gt;"&amp;$W2835)+COUNTIFS($AQ$4:$AQ2835,$AQ2835,$W$4:$W2835,$W2835))</f>
        <v/>
      </c>
      <c r="AS2835" s="42">
        <f t="shared" si="1437"/>
        <v>0</v>
      </c>
      <c r="AT2835" s="42">
        <f t="shared" si="1438"/>
        <v>0</v>
      </c>
      <c r="AU2835" s="42">
        <f t="shared" si="1439"/>
        <v>0</v>
      </c>
    </row>
    <row r="2836" spans="1:47" x14ac:dyDescent="0.2">
      <c r="A2836" s="35"/>
      <c r="B2836" s="36"/>
      <c r="C2836" s="36"/>
      <c r="D2836" s="36"/>
      <c r="E2836" s="37"/>
      <c r="F2836" s="37"/>
      <c r="G2836" s="36"/>
      <c r="H2836" s="36"/>
      <c r="I2836" s="36"/>
      <c r="J2836" s="36"/>
      <c r="K2836" s="37"/>
      <c r="L2836" s="37"/>
      <c r="M2836" s="37"/>
      <c r="N2836" s="38" t="str">
        <f t="shared" si="1408"/>
        <v/>
      </c>
      <c r="O2836" t="str">
        <f t="shared" si="1409"/>
        <v/>
      </c>
      <c r="P2836" t="str">
        <f t="shared" si="1410"/>
        <v/>
      </c>
      <c r="Q2836" t="str">
        <f t="shared" si="1411"/>
        <v/>
      </c>
      <c r="R2836" t="str">
        <f t="shared" si="1412"/>
        <v/>
      </c>
      <c r="S2836" t="str">
        <f t="shared" si="1413"/>
        <v/>
      </c>
      <c r="T2836" s="39" t="str">
        <f t="shared" si="1414"/>
        <v/>
      </c>
      <c r="U2836" s="40">
        <f t="shared" si="1415"/>
        <v>0</v>
      </c>
      <c r="V2836" s="40">
        <f t="shared" si="1416"/>
        <v>0</v>
      </c>
      <c r="W2836" s="40">
        <f t="shared" si="1417"/>
        <v>0</v>
      </c>
      <c r="X2836" t="str">
        <f t="shared" si="1418"/>
        <v/>
      </c>
      <c r="Y2836" s="40">
        <f t="shared" si="1419"/>
        <v>0</v>
      </c>
      <c r="Z2836" s="40">
        <f t="shared" si="1420"/>
        <v>0</v>
      </c>
      <c r="AA2836" s="40">
        <f t="shared" si="1421"/>
        <v>0</v>
      </c>
      <c r="AB2836" s="40">
        <f t="shared" si="1422"/>
        <v>0</v>
      </c>
      <c r="AC2836" s="40">
        <f t="shared" si="1423"/>
        <v>0</v>
      </c>
      <c r="AD2836" s="39">
        <f t="shared" si="1424"/>
        <v>0</v>
      </c>
      <c r="AE2836" s="39">
        <f t="shared" si="1425"/>
        <v>0</v>
      </c>
      <c r="AF2836" t="str">
        <f t="shared" si="1426"/>
        <v/>
      </c>
      <c r="AG2836" t="str">
        <f t="shared" si="1427"/>
        <v/>
      </c>
      <c r="AH2836" t="str">
        <f t="shared" si="1428"/>
        <v/>
      </c>
      <c r="AJ2836" s="41" t="str">
        <f t="shared" si="1429"/>
        <v/>
      </c>
      <c r="AK2836" s="42" t="str">
        <f t="shared" si="1430"/>
        <v/>
      </c>
      <c r="AL2836" s="41" t="str">
        <f t="shared" si="1431"/>
        <v/>
      </c>
      <c r="AM2836" s="41" t="str">
        <f t="shared" si="1432"/>
        <v/>
      </c>
      <c r="AN2836" s="41" t="str">
        <f t="shared" si="1433"/>
        <v/>
      </c>
      <c r="AO2836" s="42" t="str">
        <f t="shared" si="1434"/>
        <v/>
      </c>
      <c r="AP2836" s="41" t="str">
        <f t="shared" si="1435"/>
        <v/>
      </c>
      <c r="AQ2836" s="41" t="str">
        <f t="shared" si="1436"/>
        <v/>
      </c>
      <c r="AR2836" s="41" t="str">
        <f>IF($AQ2836="","",COUNTIFS(L_ChaveCob,$AQ2836,L_Ausencia,"&gt;"&amp;$W2836)+COUNTIFS($AQ$4:$AQ2836,$AQ2836,$W$4:$W2836,$W2836))</f>
        <v/>
      </c>
      <c r="AS2836" s="42">
        <f t="shared" si="1437"/>
        <v>0</v>
      </c>
      <c r="AT2836" s="42">
        <f t="shared" si="1438"/>
        <v>0</v>
      </c>
      <c r="AU2836" s="42">
        <f t="shared" si="1439"/>
        <v>0</v>
      </c>
    </row>
    <row r="2837" spans="1:47" x14ac:dyDescent="0.2">
      <c r="A2837" s="35"/>
      <c r="B2837" s="36"/>
      <c r="C2837" s="36"/>
      <c r="D2837" s="36"/>
      <c r="E2837" s="37"/>
      <c r="F2837" s="37"/>
      <c r="G2837" s="36"/>
      <c r="H2837" s="36"/>
      <c r="I2837" s="36"/>
      <c r="J2837" s="36"/>
      <c r="K2837" s="37"/>
      <c r="L2837" s="37"/>
      <c r="M2837" s="37"/>
      <c r="N2837" s="38" t="str">
        <f t="shared" si="1408"/>
        <v/>
      </c>
      <c r="O2837" t="str">
        <f t="shared" si="1409"/>
        <v/>
      </c>
      <c r="P2837" t="str">
        <f t="shared" si="1410"/>
        <v/>
      </c>
      <c r="Q2837" t="str">
        <f t="shared" si="1411"/>
        <v/>
      </c>
      <c r="R2837" t="str">
        <f t="shared" si="1412"/>
        <v/>
      </c>
      <c r="S2837" t="str">
        <f t="shared" si="1413"/>
        <v/>
      </c>
      <c r="T2837" s="39" t="str">
        <f t="shared" si="1414"/>
        <v/>
      </c>
      <c r="U2837" s="40">
        <f t="shared" si="1415"/>
        <v>0</v>
      </c>
      <c r="V2837" s="40">
        <f t="shared" si="1416"/>
        <v>0</v>
      </c>
      <c r="W2837" s="40">
        <f t="shared" si="1417"/>
        <v>0</v>
      </c>
      <c r="X2837" t="str">
        <f t="shared" si="1418"/>
        <v/>
      </c>
      <c r="Y2837" s="40">
        <f t="shared" si="1419"/>
        <v>0</v>
      </c>
      <c r="Z2837" s="40">
        <f t="shared" si="1420"/>
        <v>0</v>
      </c>
      <c r="AA2837" s="40">
        <f t="shared" si="1421"/>
        <v>0</v>
      </c>
      <c r="AB2837" s="40">
        <f t="shared" si="1422"/>
        <v>0</v>
      </c>
      <c r="AC2837" s="40">
        <f t="shared" si="1423"/>
        <v>0</v>
      </c>
      <c r="AD2837" s="39">
        <f t="shared" si="1424"/>
        <v>0</v>
      </c>
      <c r="AE2837" s="39">
        <f t="shared" si="1425"/>
        <v>0</v>
      </c>
      <c r="AF2837" t="str">
        <f t="shared" si="1426"/>
        <v/>
      </c>
      <c r="AG2837" t="str">
        <f t="shared" si="1427"/>
        <v/>
      </c>
      <c r="AH2837" t="str">
        <f t="shared" si="1428"/>
        <v/>
      </c>
      <c r="AJ2837" s="41" t="str">
        <f t="shared" si="1429"/>
        <v/>
      </c>
      <c r="AK2837" s="42" t="str">
        <f t="shared" si="1430"/>
        <v/>
      </c>
      <c r="AL2837" s="41" t="str">
        <f t="shared" si="1431"/>
        <v/>
      </c>
      <c r="AM2837" s="41" t="str">
        <f t="shared" si="1432"/>
        <v/>
      </c>
      <c r="AN2837" s="41" t="str">
        <f t="shared" si="1433"/>
        <v/>
      </c>
      <c r="AO2837" s="42" t="str">
        <f t="shared" si="1434"/>
        <v/>
      </c>
      <c r="AP2837" s="41" t="str">
        <f t="shared" si="1435"/>
        <v/>
      </c>
      <c r="AQ2837" s="41" t="str">
        <f t="shared" si="1436"/>
        <v/>
      </c>
      <c r="AR2837" s="41" t="str">
        <f>IF($AQ2837="","",COUNTIFS(L_ChaveCob,$AQ2837,L_Ausencia,"&gt;"&amp;$W2837)+COUNTIFS($AQ$4:$AQ2837,$AQ2837,$W$4:$W2837,$W2837))</f>
        <v/>
      </c>
      <c r="AS2837" s="42">
        <f t="shared" si="1437"/>
        <v>0</v>
      </c>
      <c r="AT2837" s="42">
        <f t="shared" si="1438"/>
        <v>0</v>
      </c>
      <c r="AU2837" s="42">
        <f t="shared" si="1439"/>
        <v>0</v>
      </c>
    </row>
    <row r="2838" spans="1:47" x14ac:dyDescent="0.2">
      <c r="A2838" s="35"/>
      <c r="B2838" s="36"/>
      <c r="C2838" s="36"/>
      <c r="D2838" s="36"/>
      <c r="E2838" s="37"/>
      <c r="F2838" s="37"/>
      <c r="G2838" s="36"/>
      <c r="H2838" s="36"/>
      <c r="I2838" s="36"/>
      <c r="J2838" s="36"/>
      <c r="K2838" s="37"/>
      <c r="L2838" s="37"/>
      <c r="M2838" s="37"/>
      <c r="N2838" s="38" t="str">
        <f t="shared" si="1408"/>
        <v/>
      </c>
      <c r="O2838" t="str">
        <f t="shared" si="1409"/>
        <v/>
      </c>
      <c r="P2838" t="str">
        <f t="shared" si="1410"/>
        <v/>
      </c>
      <c r="Q2838" t="str">
        <f t="shared" si="1411"/>
        <v/>
      </c>
      <c r="R2838" t="str">
        <f t="shared" si="1412"/>
        <v/>
      </c>
      <c r="S2838" t="str">
        <f t="shared" si="1413"/>
        <v/>
      </c>
      <c r="T2838" s="39" t="str">
        <f t="shared" si="1414"/>
        <v/>
      </c>
      <c r="U2838" s="40">
        <f t="shared" si="1415"/>
        <v>0</v>
      </c>
      <c r="V2838" s="40">
        <f t="shared" si="1416"/>
        <v>0</v>
      </c>
      <c r="W2838" s="40">
        <f t="shared" si="1417"/>
        <v>0</v>
      </c>
      <c r="X2838" t="str">
        <f t="shared" si="1418"/>
        <v/>
      </c>
      <c r="Y2838" s="40">
        <f t="shared" si="1419"/>
        <v>0</v>
      </c>
      <c r="Z2838" s="40">
        <f t="shared" si="1420"/>
        <v>0</v>
      </c>
      <c r="AA2838" s="40">
        <f t="shared" si="1421"/>
        <v>0</v>
      </c>
      <c r="AB2838" s="40">
        <f t="shared" si="1422"/>
        <v>0</v>
      </c>
      <c r="AC2838" s="40">
        <f t="shared" si="1423"/>
        <v>0</v>
      </c>
      <c r="AD2838" s="39">
        <f t="shared" si="1424"/>
        <v>0</v>
      </c>
      <c r="AE2838" s="39">
        <f t="shared" si="1425"/>
        <v>0</v>
      </c>
      <c r="AF2838" t="str">
        <f t="shared" si="1426"/>
        <v/>
      </c>
      <c r="AG2838" t="str">
        <f t="shared" si="1427"/>
        <v/>
      </c>
      <c r="AH2838" t="str">
        <f t="shared" si="1428"/>
        <v/>
      </c>
      <c r="AJ2838" s="41" t="str">
        <f t="shared" si="1429"/>
        <v/>
      </c>
      <c r="AK2838" s="42" t="str">
        <f t="shared" si="1430"/>
        <v/>
      </c>
      <c r="AL2838" s="41" t="str">
        <f t="shared" si="1431"/>
        <v/>
      </c>
      <c r="AM2838" s="41" t="str">
        <f t="shared" si="1432"/>
        <v/>
      </c>
      <c r="AN2838" s="41" t="str">
        <f t="shared" si="1433"/>
        <v/>
      </c>
      <c r="AO2838" s="42" t="str">
        <f t="shared" si="1434"/>
        <v/>
      </c>
      <c r="AP2838" s="41" t="str">
        <f t="shared" si="1435"/>
        <v/>
      </c>
      <c r="AQ2838" s="41" t="str">
        <f t="shared" si="1436"/>
        <v/>
      </c>
      <c r="AR2838" s="41" t="str">
        <f>IF($AQ2838="","",COUNTIFS(L_ChaveCob,$AQ2838,L_Ausencia,"&gt;"&amp;$W2838)+COUNTIFS($AQ$4:$AQ2838,$AQ2838,$W$4:$W2838,$W2838))</f>
        <v/>
      </c>
      <c r="AS2838" s="42">
        <f t="shared" si="1437"/>
        <v>0</v>
      </c>
      <c r="AT2838" s="42">
        <f t="shared" si="1438"/>
        <v>0</v>
      </c>
      <c r="AU2838" s="42">
        <f t="shared" si="1439"/>
        <v>0</v>
      </c>
    </row>
    <row r="2839" spans="1:47" x14ac:dyDescent="0.2">
      <c r="A2839" s="35"/>
      <c r="B2839" s="36"/>
      <c r="C2839" s="36"/>
      <c r="D2839" s="36"/>
      <c r="E2839" s="37"/>
      <c r="F2839" s="37"/>
      <c r="G2839" s="36"/>
      <c r="H2839" s="36"/>
      <c r="I2839" s="36"/>
      <c r="J2839" s="36"/>
      <c r="K2839" s="37"/>
      <c r="L2839" s="37"/>
      <c r="M2839" s="37"/>
      <c r="N2839" s="38" t="str">
        <f t="shared" si="1408"/>
        <v/>
      </c>
      <c r="O2839" t="str">
        <f t="shared" si="1409"/>
        <v/>
      </c>
      <c r="P2839" t="str">
        <f t="shared" si="1410"/>
        <v/>
      </c>
      <c r="Q2839" t="str">
        <f t="shared" si="1411"/>
        <v/>
      </c>
      <c r="R2839" t="str">
        <f t="shared" si="1412"/>
        <v/>
      </c>
      <c r="S2839" t="str">
        <f t="shared" si="1413"/>
        <v/>
      </c>
      <c r="T2839" s="39" t="str">
        <f t="shared" si="1414"/>
        <v/>
      </c>
      <c r="U2839" s="40">
        <f t="shared" si="1415"/>
        <v>0</v>
      </c>
      <c r="V2839" s="40">
        <f t="shared" si="1416"/>
        <v>0</v>
      </c>
      <c r="W2839" s="40">
        <f t="shared" si="1417"/>
        <v>0</v>
      </c>
      <c r="X2839" t="str">
        <f t="shared" si="1418"/>
        <v/>
      </c>
      <c r="Y2839" s="40">
        <f t="shared" si="1419"/>
        <v>0</v>
      </c>
      <c r="Z2839" s="40">
        <f t="shared" si="1420"/>
        <v>0</v>
      </c>
      <c r="AA2839" s="40">
        <f t="shared" si="1421"/>
        <v>0</v>
      </c>
      <c r="AB2839" s="40">
        <f t="shared" si="1422"/>
        <v>0</v>
      </c>
      <c r="AC2839" s="40">
        <f t="shared" si="1423"/>
        <v>0</v>
      </c>
      <c r="AD2839" s="39">
        <f t="shared" si="1424"/>
        <v>0</v>
      </c>
      <c r="AE2839" s="39">
        <f t="shared" si="1425"/>
        <v>0</v>
      </c>
      <c r="AF2839" t="str">
        <f t="shared" si="1426"/>
        <v/>
      </c>
      <c r="AG2839" t="str">
        <f t="shared" si="1427"/>
        <v/>
      </c>
      <c r="AH2839" t="str">
        <f t="shared" si="1428"/>
        <v/>
      </c>
      <c r="AJ2839" s="41" t="str">
        <f t="shared" si="1429"/>
        <v/>
      </c>
      <c r="AK2839" s="42" t="str">
        <f t="shared" si="1430"/>
        <v/>
      </c>
      <c r="AL2839" s="41" t="str">
        <f t="shared" si="1431"/>
        <v/>
      </c>
      <c r="AM2839" s="41" t="str">
        <f t="shared" si="1432"/>
        <v/>
      </c>
      <c r="AN2839" s="41" t="str">
        <f t="shared" si="1433"/>
        <v/>
      </c>
      <c r="AO2839" s="42" t="str">
        <f t="shared" si="1434"/>
        <v/>
      </c>
      <c r="AP2839" s="41" t="str">
        <f t="shared" si="1435"/>
        <v/>
      </c>
      <c r="AQ2839" s="41" t="str">
        <f t="shared" si="1436"/>
        <v/>
      </c>
      <c r="AR2839" s="41" t="str">
        <f>IF($AQ2839="","",COUNTIFS(L_ChaveCob,$AQ2839,L_Ausencia,"&gt;"&amp;$W2839)+COUNTIFS($AQ$4:$AQ2839,$AQ2839,$W$4:$W2839,$W2839))</f>
        <v/>
      </c>
      <c r="AS2839" s="42">
        <f t="shared" si="1437"/>
        <v>0</v>
      </c>
      <c r="AT2839" s="42">
        <f t="shared" si="1438"/>
        <v>0</v>
      </c>
      <c r="AU2839" s="42">
        <f t="shared" si="1439"/>
        <v>0</v>
      </c>
    </row>
    <row r="2840" spans="1:47" x14ac:dyDescent="0.2">
      <c r="A2840" s="35"/>
      <c r="B2840" s="36"/>
      <c r="C2840" s="36"/>
      <c r="D2840" s="36"/>
      <c r="E2840" s="37"/>
      <c r="F2840" s="37"/>
      <c r="G2840" s="36"/>
      <c r="H2840" s="36"/>
      <c r="I2840" s="36"/>
      <c r="J2840" s="36"/>
      <c r="K2840" s="37"/>
      <c r="L2840" s="37"/>
      <c r="M2840" s="37"/>
      <c r="N2840" s="38" t="str">
        <f t="shared" si="1408"/>
        <v/>
      </c>
      <c r="O2840" t="str">
        <f t="shared" si="1409"/>
        <v/>
      </c>
      <c r="P2840" t="str">
        <f t="shared" si="1410"/>
        <v/>
      </c>
      <c r="Q2840" t="str">
        <f t="shared" si="1411"/>
        <v/>
      </c>
      <c r="R2840" t="str">
        <f t="shared" si="1412"/>
        <v/>
      </c>
      <c r="S2840" t="str">
        <f t="shared" si="1413"/>
        <v/>
      </c>
      <c r="T2840" s="39" t="str">
        <f t="shared" si="1414"/>
        <v/>
      </c>
      <c r="U2840" s="40">
        <f t="shared" si="1415"/>
        <v>0</v>
      </c>
      <c r="V2840" s="40">
        <f t="shared" si="1416"/>
        <v>0</v>
      </c>
      <c r="W2840" s="40">
        <f t="shared" si="1417"/>
        <v>0</v>
      </c>
      <c r="X2840" t="str">
        <f t="shared" si="1418"/>
        <v/>
      </c>
      <c r="Y2840" s="40">
        <f t="shared" si="1419"/>
        <v>0</v>
      </c>
      <c r="Z2840" s="40">
        <f t="shared" si="1420"/>
        <v>0</v>
      </c>
      <c r="AA2840" s="40">
        <f t="shared" si="1421"/>
        <v>0</v>
      </c>
      <c r="AB2840" s="40">
        <f t="shared" si="1422"/>
        <v>0</v>
      </c>
      <c r="AC2840" s="40">
        <f t="shared" si="1423"/>
        <v>0</v>
      </c>
      <c r="AD2840" s="39">
        <f t="shared" si="1424"/>
        <v>0</v>
      </c>
      <c r="AE2840" s="39">
        <f t="shared" si="1425"/>
        <v>0</v>
      </c>
      <c r="AF2840" t="str">
        <f t="shared" si="1426"/>
        <v/>
      </c>
      <c r="AG2840" t="str">
        <f t="shared" si="1427"/>
        <v/>
      </c>
      <c r="AH2840" t="str">
        <f t="shared" si="1428"/>
        <v/>
      </c>
      <c r="AJ2840" s="41" t="str">
        <f t="shared" si="1429"/>
        <v/>
      </c>
      <c r="AK2840" s="42" t="str">
        <f t="shared" si="1430"/>
        <v/>
      </c>
      <c r="AL2840" s="41" t="str">
        <f t="shared" si="1431"/>
        <v/>
      </c>
      <c r="AM2840" s="41" t="str">
        <f t="shared" si="1432"/>
        <v/>
      </c>
      <c r="AN2840" s="41" t="str">
        <f t="shared" si="1433"/>
        <v/>
      </c>
      <c r="AO2840" s="42" t="str">
        <f t="shared" si="1434"/>
        <v/>
      </c>
      <c r="AP2840" s="41" t="str">
        <f t="shared" si="1435"/>
        <v/>
      </c>
      <c r="AQ2840" s="41" t="str">
        <f t="shared" si="1436"/>
        <v/>
      </c>
      <c r="AR2840" s="41" t="str">
        <f>IF($AQ2840="","",COUNTIFS(L_ChaveCob,$AQ2840,L_Ausencia,"&gt;"&amp;$W2840)+COUNTIFS($AQ$4:$AQ2840,$AQ2840,$W$4:$W2840,$W2840))</f>
        <v/>
      </c>
      <c r="AS2840" s="42">
        <f t="shared" si="1437"/>
        <v>0</v>
      </c>
      <c r="AT2840" s="42">
        <f t="shared" si="1438"/>
        <v>0</v>
      </c>
      <c r="AU2840" s="42">
        <f t="shared" si="1439"/>
        <v>0</v>
      </c>
    </row>
    <row r="2841" spans="1:47" x14ac:dyDescent="0.2">
      <c r="A2841" s="35"/>
      <c r="B2841" s="36"/>
      <c r="C2841" s="36"/>
      <c r="D2841" s="36"/>
      <c r="E2841" s="37"/>
      <c r="F2841" s="37"/>
      <c r="G2841" s="36"/>
      <c r="H2841" s="36"/>
      <c r="I2841" s="36"/>
      <c r="J2841" s="36"/>
      <c r="K2841" s="37"/>
      <c r="L2841" s="37"/>
      <c r="M2841" s="37"/>
      <c r="N2841" s="38" t="str">
        <f t="shared" si="1408"/>
        <v/>
      </c>
      <c r="O2841" t="str">
        <f t="shared" si="1409"/>
        <v/>
      </c>
      <c r="P2841" t="str">
        <f t="shared" si="1410"/>
        <v/>
      </c>
      <c r="Q2841" t="str">
        <f t="shared" si="1411"/>
        <v/>
      </c>
      <c r="R2841" t="str">
        <f t="shared" si="1412"/>
        <v/>
      </c>
      <c r="S2841" t="str">
        <f t="shared" si="1413"/>
        <v/>
      </c>
      <c r="T2841" s="39" t="str">
        <f t="shared" si="1414"/>
        <v/>
      </c>
      <c r="U2841" s="40">
        <f t="shared" si="1415"/>
        <v>0</v>
      </c>
      <c r="V2841" s="40">
        <f t="shared" si="1416"/>
        <v>0</v>
      </c>
      <c r="W2841" s="40">
        <f t="shared" si="1417"/>
        <v>0</v>
      </c>
      <c r="X2841" t="str">
        <f t="shared" si="1418"/>
        <v/>
      </c>
      <c r="Y2841" s="40">
        <f t="shared" si="1419"/>
        <v>0</v>
      </c>
      <c r="Z2841" s="40">
        <f t="shared" si="1420"/>
        <v>0</v>
      </c>
      <c r="AA2841" s="40">
        <f t="shared" si="1421"/>
        <v>0</v>
      </c>
      <c r="AB2841" s="40">
        <f t="shared" si="1422"/>
        <v>0</v>
      </c>
      <c r="AC2841" s="40">
        <f t="shared" si="1423"/>
        <v>0</v>
      </c>
      <c r="AD2841" s="39">
        <f t="shared" si="1424"/>
        <v>0</v>
      </c>
      <c r="AE2841" s="39">
        <f t="shared" si="1425"/>
        <v>0</v>
      </c>
      <c r="AF2841" t="str">
        <f t="shared" si="1426"/>
        <v/>
      </c>
      <c r="AG2841" t="str">
        <f t="shared" si="1427"/>
        <v/>
      </c>
      <c r="AH2841" t="str">
        <f t="shared" si="1428"/>
        <v/>
      </c>
      <c r="AJ2841" s="41" t="str">
        <f t="shared" si="1429"/>
        <v/>
      </c>
      <c r="AK2841" s="42" t="str">
        <f t="shared" si="1430"/>
        <v/>
      </c>
      <c r="AL2841" s="41" t="str">
        <f t="shared" si="1431"/>
        <v/>
      </c>
      <c r="AM2841" s="41" t="str">
        <f t="shared" si="1432"/>
        <v/>
      </c>
      <c r="AN2841" s="41" t="str">
        <f t="shared" si="1433"/>
        <v/>
      </c>
      <c r="AO2841" s="42" t="str">
        <f t="shared" si="1434"/>
        <v/>
      </c>
      <c r="AP2841" s="41" t="str">
        <f t="shared" si="1435"/>
        <v/>
      </c>
      <c r="AQ2841" s="41" t="str">
        <f t="shared" si="1436"/>
        <v/>
      </c>
      <c r="AR2841" s="41" t="str">
        <f>IF($AQ2841="","",COUNTIFS(L_ChaveCob,$AQ2841,L_Ausencia,"&gt;"&amp;$W2841)+COUNTIFS($AQ$4:$AQ2841,$AQ2841,$W$4:$W2841,$W2841))</f>
        <v/>
      </c>
      <c r="AS2841" s="42">
        <f t="shared" si="1437"/>
        <v>0</v>
      </c>
      <c r="AT2841" s="42">
        <f t="shared" si="1438"/>
        <v>0</v>
      </c>
      <c r="AU2841" s="42">
        <f t="shared" si="1439"/>
        <v>0</v>
      </c>
    </row>
    <row r="2842" spans="1:47" x14ac:dyDescent="0.2">
      <c r="A2842" s="35"/>
      <c r="B2842" s="36"/>
      <c r="C2842" s="36"/>
      <c r="D2842" s="36"/>
      <c r="E2842" s="37"/>
      <c r="F2842" s="37"/>
      <c r="G2842" s="36"/>
      <c r="H2842" s="36"/>
      <c r="I2842" s="36"/>
      <c r="J2842" s="36"/>
      <c r="K2842" s="37"/>
      <c r="L2842" s="37"/>
      <c r="M2842" s="37"/>
      <c r="N2842" s="38" t="str">
        <f t="shared" si="1408"/>
        <v/>
      </c>
      <c r="O2842" t="str">
        <f t="shared" si="1409"/>
        <v/>
      </c>
      <c r="P2842" t="str">
        <f t="shared" si="1410"/>
        <v/>
      </c>
      <c r="Q2842" t="str">
        <f t="shared" si="1411"/>
        <v/>
      </c>
      <c r="R2842" t="str">
        <f t="shared" si="1412"/>
        <v/>
      </c>
      <c r="S2842" t="str">
        <f t="shared" si="1413"/>
        <v/>
      </c>
      <c r="T2842" s="39" t="str">
        <f t="shared" si="1414"/>
        <v/>
      </c>
      <c r="U2842" s="40">
        <f t="shared" si="1415"/>
        <v>0</v>
      </c>
      <c r="V2842" s="40">
        <f t="shared" si="1416"/>
        <v>0</v>
      </c>
      <c r="W2842" s="40">
        <f t="shared" si="1417"/>
        <v>0</v>
      </c>
      <c r="X2842" t="str">
        <f t="shared" si="1418"/>
        <v/>
      </c>
      <c r="Y2842" s="40">
        <f t="shared" si="1419"/>
        <v>0</v>
      </c>
      <c r="Z2842" s="40">
        <f t="shared" si="1420"/>
        <v>0</v>
      </c>
      <c r="AA2842" s="40">
        <f t="shared" si="1421"/>
        <v>0</v>
      </c>
      <c r="AB2842" s="40">
        <f t="shared" si="1422"/>
        <v>0</v>
      </c>
      <c r="AC2842" s="40">
        <f t="shared" si="1423"/>
        <v>0</v>
      </c>
      <c r="AD2842" s="39">
        <f t="shared" si="1424"/>
        <v>0</v>
      </c>
      <c r="AE2842" s="39">
        <f t="shared" si="1425"/>
        <v>0</v>
      </c>
      <c r="AF2842" t="str">
        <f t="shared" si="1426"/>
        <v/>
      </c>
      <c r="AG2842" t="str">
        <f t="shared" si="1427"/>
        <v/>
      </c>
      <c r="AH2842" t="str">
        <f t="shared" si="1428"/>
        <v/>
      </c>
      <c r="AJ2842" s="41" t="str">
        <f t="shared" si="1429"/>
        <v/>
      </c>
      <c r="AK2842" s="42" t="str">
        <f t="shared" si="1430"/>
        <v/>
      </c>
      <c r="AL2842" s="41" t="str">
        <f t="shared" si="1431"/>
        <v/>
      </c>
      <c r="AM2842" s="41" t="str">
        <f t="shared" si="1432"/>
        <v/>
      </c>
      <c r="AN2842" s="41" t="str">
        <f t="shared" si="1433"/>
        <v/>
      </c>
      <c r="AO2842" s="42" t="str">
        <f t="shared" si="1434"/>
        <v/>
      </c>
      <c r="AP2842" s="41" t="str">
        <f t="shared" si="1435"/>
        <v/>
      </c>
      <c r="AQ2842" s="41" t="str">
        <f t="shared" si="1436"/>
        <v/>
      </c>
      <c r="AR2842" s="41" t="str">
        <f>IF($AQ2842="","",COUNTIFS(L_ChaveCob,$AQ2842,L_Ausencia,"&gt;"&amp;$W2842)+COUNTIFS($AQ$4:$AQ2842,$AQ2842,$W$4:$W2842,$W2842))</f>
        <v/>
      </c>
      <c r="AS2842" s="42">
        <f t="shared" si="1437"/>
        <v>0</v>
      </c>
      <c r="AT2842" s="42">
        <f t="shared" si="1438"/>
        <v>0</v>
      </c>
      <c r="AU2842" s="42">
        <f t="shared" si="1439"/>
        <v>0</v>
      </c>
    </row>
    <row r="2843" spans="1:47" x14ac:dyDescent="0.2">
      <c r="A2843" s="35"/>
      <c r="B2843" s="36"/>
      <c r="C2843" s="36"/>
      <c r="D2843" s="36"/>
      <c r="E2843" s="37"/>
      <c r="F2843" s="37"/>
      <c r="G2843" s="36"/>
      <c r="H2843" s="36"/>
      <c r="I2843" s="36"/>
      <c r="J2843" s="36"/>
      <c r="K2843" s="37"/>
      <c r="L2843" s="37"/>
      <c r="M2843" s="37"/>
      <c r="N2843" s="38" t="str">
        <f t="shared" si="1408"/>
        <v/>
      </c>
      <c r="O2843" t="str">
        <f t="shared" si="1409"/>
        <v/>
      </c>
      <c r="P2843" t="str">
        <f t="shared" si="1410"/>
        <v/>
      </c>
      <c r="Q2843" t="str">
        <f t="shared" si="1411"/>
        <v/>
      </c>
      <c r="R2843" t="str">
        <f t="shared" si="1412"/>
        <v/>
      </c>
      <c r="S2843" t="str">
        <f t="shared" si="1413"/>
        <v/>
      </c>
      <c r="T2843" s="39" t="str">
        <f t="shared" si="1414"/>
        <v/>
      </c>
      <c r="U2843" s="40">
        <f t="shared" si="1415"/>
        <v>0</v>
      </c>
      <c r="V2843" s="40">
        <f t="shared" si="1416"/>
        <v>0</v>
      </c>
      <c r="W2843" s="40">
        <f t="shared" si="1417"/>
        <v>0</v>
      </c>
      <c r="X2843" t="str">
        <f t="shared" si="1418"/>
        <v/>
      </c>
      <c r="Y2843" s="40">
        <f t="shared" si="1419"/>
        <v>0</v>
      </c>
      <c r="Z2843" s="40">
        <f t="shared" si="1420"/>
        <v>0</v>
      </c>
      <c r="AA2843" s="40">
        <f t="shared" si="1421"/>
        <v>0</v>
      </c>
      <c r="AB2843" s="40">
        <f t="shared" si="1422"/>
        <v>0</v>
      </c>
      <c r="AC2843" s="40">
        <f t="shared" si="1423"/>
        <v>0</v>
      </c>
      <c r="AD2843" s="39">
        <f t="shared" si="1424"/>
        <v>0</v>
      </c>
      <c r="AE2843" s="39">
        <f t="shared" si="1425"/>
        <v>0</v>
      </c>
      <c r="AF2843" t="str">
        <f t="shared" si="1426"/>
        <v/>
      </c>
      <c r="AG2843" t="str">
        <f t="shared" si="1427"/>
        <v/>
      </c>
      <c r="AH2843" t="str">
        <f t="shared" si="1428"/>
        <v/>
      </c>
      <c r="AJ2843" s="41" t="str">
        <f t="shared" si="1429"/>
        <v/>
      </c>
      <c r="AK2843" s="42" t="str">
        <f t="shared" si="1430"/>
        <v/>
      </c>
      <c r="AL2843" s="41" t="str">
        <f t="shared" si="1431"/>
        <v/>
      </c>
      <c r="AM2843" s="41" t="str">
        <f t="shared" si="1432"/>
        <v/>
      </c>
      <c r="AN2843" s="41" t="str">
        <f t="shared" si="1433"/>
        <v/>
      </c>
      <c r="AO2843" s="42" t="str">
        <f t="shared" si="1434"/>
        <v/>
      </c>
      <c r="AP2843" s="41" t="str">
        <f t="shared" si="1435"/>
        <v/>
      </c>
      <c r="AQ2843" s="41" t="str">
        <f t="shared" si="1436"/>
        <v/>
      </c>
      <c r="AR2843" s="41" t="str">
        <f>IF($AQ2843="","",COUNTIFS(L_ChaveCob,$AQ2843,L_Ausencia,"&gt;"&amp;$W2843)+COUNTIFS($AQ$4:$AQ2843,$AQ2843,$W$4:$W2843,$W2843))</f>
        <v/>
      </c>
      <c r="AS2843" s="42">
        <f t="shared" si="1437"/>
        <v>0</v>
      </c>
      <c r="AT2843" s="42">
        <f t="shared" si="1438"/>
        <v>0</v>
      </c>
      <c r="AU2843" s="42">
        <f t="shared" si="1439"/>
        <v>0</v>
      </c>
    </row>
    <row r="2844" spans="1:47" x14ac:dyDescent="0.2">
      <c r="A2844" s="35"/>
      <c r="B2844" s="36"/>
      <c r="C2844" s="36"/>
      <c r="D2844" s="36"/>
      <c r="E2844" s="37"/>
      <c r="F2844" s="37"/>
      <c r="G2844" s="36"/>
      <c r="H2844" s="36"/>
      <c r="I2844" s="36"/>
      <c r="J2844" s="36"/>
      <c r="K2844" s="37"/>
      <c r="L2844" s="37"/>
      <c r="M2844" s="37"/>
      <c r="N2844" s="38" t="str">
        <f t="shared" si="1408"/>
        <v/>
      </c>
      <c r="O2844" t="str">
        <f t="shared" si="1409"/>
        <v/>
      </c>
      <c r="P2844" t="str">
        <f t="shared" si="1410"/>
        <v/>
      </c>
      <c r="Q2844" t="str">
        <f t="shared" si="1411"/>
        <v/>
      </c>
      <c r="R2844" t="str">
        <f t="shared" si="1412"/>
        <v/>
      </c>
      <c r="S2844" t="str">
        <f t="shared" si="1413"/>
        <v/>
      </c>
      <c r="T2844" s="39" t="str">
        <f t="shared" si="1414"/>
        <v/>
      </c>
      <c r="U2844" s="40">
        <f t="shared" si="1415"/>
        <v>0</v>
      </c>
      <c r="V2844" s="40">
        <f t="shared" si="1416"/>
        <v>0</v>
      </c>
      <c r="W2844" s="40">
        <f t="shared" si="1417"/>
        <v>0</v>
      </c>
      <c r="X2844" t="str">
        <f t="shared" si="1418"/>
        <v/>
      </c>
      <c r="Y2844" s="40">
        <f t="shared" si="1419"/>
        <v>0</v>
      </c>
      <c r="Z2844" s="40">
        <f t="shared" si="1420"/>
        <v>0</v>
      </c>
      <c r="AA2844" s="40">
        <f t="shared" si="1421"/>
        <v>0</v>
      </c>
      <c r="AB2844" s="40">
        <f t="shared" si="1422"/>
        <v>0</v>
      </c>
      <c r="AC2844" s="40">
        <f t="shared" si="1423"/>
        <v>0</v>
      </c>
      <c r="AD2844" s="39">
        <f t="shared" si="1424"/>
        <v>0</v>
      </c>
      <c r="AE2844" s="39">
        <f t="shared" si="1425"/>
        <v>0</v>
      </c>
      <c r="AF2844" t="str">
        <f t="shared" si="1426"/>
        <v/>
      </c>
      <c r="AG2844" t="str">
        <f t="shared" si="1427"/>
        <v/>
      </c>
      <c r="AH2844" t="str">
        <f t="shared" si="1428"/>
        <v/>
      </c>
      <c r="AJ2844" s="41" t="str">
        <f t="shared" si="1429"/>
        <v/>
      </c>
      <c r="AK2844" s="42" t="str">
        <f t="shared" si="1430"/>
        <v/>
      </c>
      <c r="AL2844" s="41" t="str">
        <f t="shared" si="1431"/>
        <v/>
      </c>
      <c r="AM2844" s="41" t="str">
        <f t="shared" si="1432"/>
        <v/>
      </c>
      <c r="AN2844" s="41" t="str">
        <f t="shared" si="1433"/>
        <v/>
      </c>
      <c r="AO2844" s="42" t="str">
        <f t="shared" si="1434"/>
        <v/>
      </c>
      <c r="AP2844" s="41" t="str">
        <f t="shared" si="1435"/>
        <v/>
      </c>
      <c r="AQ2844" s="41" t="str">
        <f t="shared" si="1436"/>
        <v/>
      </c>
      <c r="AR2844" s="41" t="str">
        <f>IF($AQ2844="","",COUNTIFS(L_ChaveCob,$AQ2844,L_Ausencia,"&gt;"&amp;$W2844)+COUNTIFS($AQ$4:$AQ2844,$AQ2844,$W$4:$W2844,$W2844))</f>
        <v/>
      </c>
      <c r="AS2844" s="42">
        <f t="shared" si="1437"/>
        <v>0</v>
      </c>
      <c r="AT2844" s="42">
        <f t="shared" si="1438"/>
        <v>0</v>
      </c>
      <c r="AU2844" s="42">
        <f t="shared" si="1439"/>
        <v>0</v>
      </c>
    </row>
    <row r="2845" spans="1:47" x14ac:dyDescent="0.2">
      <c r="A2845" s="35"/>
      <c r="B2845" s="36"/>
      <c r="C2845" s="36"/>
      <c r="D2845" s="36"/>
      <c r="E2845" s="37"/>
      <c r="F2845" s="37"/>
      <c r="G2845" s="36"/>
      <c r="H2845" s="36"/>
      <c r="I2845" s="36"/>
      <c r="J2845" s="36"/>
      <c r="K2845" s="37"/>
      <c r="L2845" s="37"/>
      <c r="M2845" s="37"/>
      <c r="N2845" s="38" t="str">
        <f t="shared" si="1408"/>
        <v/>
      </c>
      <c r="O2845" t="str">
        <f t="shared" si="1409"/>
        <v/>
      </c>
      <c r="P2845" t="str">
        <f t="shared" si="1410"/>
        <v/>
      </c>
      <c r="Q2845" t="str">
        <f t="shared" si="1411"/>
        <v/>
      </c>
      <c r="R2845" t="str">
        <f t="shared" si="1412"/>
        <v/>
      </c>
      <c r="S2845" t="str">
        <f t="shared" si="1413"/>
        <v/>
      </c>
      <c r="T2845" s="39" t="str">
        <f t="shared" si="1414"/>
        <v/>
      </c>
      <c r="U2845" s="40">
        <f t="shared" si="1415"/>
        <v>0</v>
      </c>
      <c r="V2845" s="40">
        <f t="shared" si="1416"/>
        <v>0</v>
      </c>
      <c r="W2845" s="40">
        <f t="shared" si="1417"/>
        <v>0</v>
      </c>
      <c r="X2845" t="str">
        <f t="shared" si="1418"/>
        <v/>
      </c>
      <c r="Y2845" s="40">
        <f t="shared" si="1419"/>
        <v>0</v>
      </c>
      <c r="Z2845" s="40">
        <f t="shared" si="1420"/>
        <v>0</v>
      </c>
      <c r="AA2845" s="40">
        <f t="shared" si="1421"/>
        <v>0</v>
      </c>
      <c r="AB2845" s="40">
        <f t="shared" si="1422"/>
        <v>0</v>
      </c>
      <c r="AC2845" s="40">
        <f t="shared" si="1423"/>
        <v>0</v>
      </c>
      <c r="AD2845" s="39">
        <f t="shared" si="1424"/>
        <v>0</v>
      </c>
      <c r="AE2845" s="39">
        <f t="shared" si="1425"/>
        <v>0</v>
      </c>
      <c r="AF2845" t="str">
        <f t="shared" si="1426"/>
        <v/>
      </c>
      <c r="AG2845" t="str">
        <f t="shared" si="1427"/>
        <v/>
      </c>
      <c r="AH2845" t="str">
        <f t="shared" si="1428"/>
        <v/>
      </c>
      <c r="AJ2845" s="41" t="str">
        <f t="shared" si="1429"/>
        <v/>
      </c>
      <c r="AK2845" s="42" t="str">
        <f t="shared" si="1430"/>
        <v/>
      </c>
      <c r="AL2845" s="41" t="str">
        <f t="shared" si="1431"/>
        <v/>
      </c>
      <c r="AM2845" s="41" t="str">
        <f t="shared" si="1432"/>
        <v/>
      </c>
      <c r="AN2845" s="41" t="str">
        <f t="shared" si="1433"/>
        <v/>
      </c>
      <c r="AO2845" s="42" t="str">
        <f t="shared" si="1434"/>
        <v/>
      </c>
      <c r="AP2845" s="41" t="str">
        <f t="shared" si="1435"/>
        <v/>
      </c>
      <c r="AQ2845" s="41" t="str">
        <f t="shared" si="1436"/>
        <v/>
      </c>
      <c r="AR2845" s="41" t="str">
        <f>IF($AQ2845="","",COUNTIFS(L_ChaveCob,$AQ2845,L_Ausencia,"&gt;"&amp;$W2845)+COUNTIFS($AQ$4:$AQ2845,$AQ2845,$W$4:$W2845,$W2845))</f>
        <v/>
      </c>
      <c r="AS2845" s="42">
        <f t="shared" si="1437"/>
        <v>0</v>
      </c>
      <c r="AT2845" s="42">
        <f t="shared" si="1438"/>
        <v>0</v>
      </c>
      <c r="AU2845" s="42">
        <f t="shared" si="1439"/>
        <v>0</v>
      </c>
    </row>
    <row r="2846" spans="1:47" x14ac:dyDescent="0.2">
      <c r="A2846" s="35"/>
      <c r="B2846" s="36"/>
      <c r="C2846" s="36"/>
      <c r="D2846" s="36"/>
      <c r="E2846" s="37"/>
      <c r="F2846" s="37"/>
      <c r="G2846" s="36"/>
      <c r="H2846" s="36"/>
      <c r="I2846" s="36"/>
      <c r="J2846" s="36"/>
      <c r="K2846" s="37"/>
      <c r="L2846" s="37"/>
      <c r="M2846" s="37"/>
      <c r="N2846" s="38" t="str">
        <f t="shared" si="1408"/>
        <v/>
      </c>
      <c r="O2846" t="str">
        <f t="shared" si="1409"/>
        <v/>
      </c>
      <c r="P2846" t="str">
        <f t="shared" si="1410"/>
        <v/>
      </c>
      <c r="Q2846" t="str">
        <f t="shared" si="1411"/>
        <v/>
      </c>
      <c r="R2846" t="str">
        <f t="shared" si="1412"/>
        <v/>
      </c>
      <c r="S2846" t="str">
        <f t="shared" si="1413"/>
        <v/>
      </c>
      <c r="T2846" s="39" t="str">
        <f t="shared" si="1414"/>
        <v/>
      </c>
      <c r="U2846" s="40">
        <f t="shared" si="1415"/>
        <v>0</v>
      </c>
      <c r="V2846" s="40">
        <f t="shared" si="1416"/>
        <v>0</v>
      </c>
      <c r="W2846" s="40">
        <f t="shared" si="1417"/>
        <v>0</v>
      </c>
      <c r="X2846" t="str">
        <f t="shared" si="1418"/>
        <v/>
      </c>
      <c r="Y2846" s="40">
        <f t="shared" si="1419"/>
        <v>0</v>
      </c>
      <c r="Z2846" s="40">
        <f t="shared" si="1420"/>
        <v>0</v>
      </c>
      <c r="AA2846" s="40">
        <f t="shared" si="1421"/>
        <v>0</v>
      </c>
      <c r="AB2846" s="40">
        <f t="shared" si="1422"/>
        <v>0</v>
      </c>
      <c r="AC2846" s="40">
        <f t="shared" si="1423"/>
        <v>0</v>
      </c>
      <c r="AD2846" s="39">
        <f t="shared" si="1424"/>
        <v>0</v>
      </c>
      <c r="AE2846" s="39">
        <f t="shared" si="1425"/>
        <v>0</v>
      </c>
      <c r="AF2846" t="str">
        <f t="shared" si="1426"/>
        <v/>
      </c>
      <c r="AG2846" t="str">
        <f t="shared" si="1427"/>
        <v/>
      </c>
      <c r="AH2846" t="str">
        <f t="shared" si="1428"/>
        <v/>
      </c>
      <c r="AJ2846" s="41" t="str">
        <f t="shared" si="1429"/>
        <v/>
      </c>
      <c r="AK2846" s="42" t="str">
        <f t="shared" si="1430"/>
        <v/>
      </c>
      <c r="AL2846" s="41" t="str">
        <f t="shared" si="1431"/>
        <v/>
      </c>
      <c r="AM2846" s="41" t="str">
        <f t="shared" si="1432"/>
        <v/>
      </c>
      <c r="AN2846" s="41" t="str">
        <f t="shared" si="1433"/>
        <v/>
      </c>
      <c r="AO2846" s="42" t="str">
        <f t="shared" si="1434"/>
        <v/>
      </c>
      <c r="AP2846" s="41" t="str">
        <f t="shared" si="1435"/>
        <v/>
      </c>
      <c r="AQ2846" s="41" t="str">
        <f t="shared" si="1436"/>
        <v/>
      </c>
      <c r="AR2846" s="41" t="str">
        <f>IF($AQ2846="","",COUNTIFS(L_ChaveCob,$AQ2846,L_Ausencia,"&gt;"&amp;$W2846)+COUNTIFS($AQ$4:$AQ2846,$AQ2846,$W$4:$W2846,$W2846))</f>
        <v/>
      </c>
      <c r="AS2846" s="42">
        <f t="shared" si="1437"/>
        <v>0</v>
      </c>
      <c r="AT2846" s="42">
        <f t="shared" si="1438"/>
        <v>0</v>
      </c>
      <c r="AU2846" s="42">
        <f t="shared" si="1439"/>
        <v>0</v>
      </c>
    </row>
    <row r="2847" spans="1:47" x14ac:dyDescent="0.2">
      <c r="A2847" s="35"/>
      <c r="B2847" s="36"/>
      <c r="C2847" s="36"/>
      <c r="D2847" s="36"/>
      <c r="E2847" s="37"/>
      <c r="F2847" s="37"/>
      <c r="G2847" s="36"/>
      <c r="H2847" s="36"/>
      <c r="I2847" s="36"/>
      <c r="J2847" s="36"/>
      <c r="K2847" s="37"/>
      <c r="L2847" s="37"/>
      <c r="M2847" s="37"/>
      <c r="N2847" s="38" t="str">
        <f t="shared" si="1408"/>
        <v/>
      </c>
      <c r="O2847" t="str">
        <f t="shared" si="1409"/>
        <v/>
      </c>
      <c r="P2847" t="str">
        <f t="shared" si="1410"/>
        <v/>
      </c>
      <c r="Q2847" t="str">
        <f t="shared" si="1411"/>
        <v/>
      </c>
      <c r="R2847" t="str">
        <f t="shared" si="1412"/>
        <v/>
      </c>
      <c r="S2847" t="str">
        <f t="shared" si="1413"/>
        <v/>
      </c>
      <c r="T2847" s="39" t="str">
        <f t="shared" si="1414"/>
        <v/>
      </c>
      <c r="U2847" s="40">
        <f t="shared" si="1415"/>
        <v>0</v>
      </c>
      <c r="V2847" s="40">
        <f t="shared" si="1416"/>
        <v>0</v>
      </c>
      <c r="W2847" s="40">
        <f t="shared" si="1417"/>
        <v>0</v>
      </c>
      <c r="X2847" t="str">
        <f t="shared" si="1418"/>
        <v/>
      </c>
      <c r="Y2847" s="40">
        <f t="shared" si="1419"/>
        <v>0</v>
      </c>
      <c r="Z2847" s="40">
        <f t="shared" si="1420"/>
        <v>0</v>
      </c>
      <c r="AA2847" s="40">
        <f t="shared" si="1421"/>
        <v>0</v>
      </c>
      <c r="AB2847" s="40">
        <f t="shared" si="1422"/>
        <v>0</v>
      </c>
      <c r="AC2847" s="40">
        <f t="shared" si="1423"/>
        <v>0</v>
      </c>
      <c r="AD2847" s="39">
        <f t="shared" si="1424"/>
        <v>0</v>
      </c>
      <c r="AE2847" s="39">
        <f t="shared" si="1425"/>
        <v>0</v>
      </c>
      <c r="AF2847" t="str">
        <f t="shared" si="1426"/>
        <v/>
      </c>
      <c r="AG2847" t="str">
        <f t="shared" si="1427"/>
        <v/>
      </c>
      <c r="AH2847" t="str">
        <f t="shared" si="1428"/>
        <v/>
      </c>
      <c r="AJ2847" s="41" t="str">
        <f t="shared" si="1429"/>
        <v/>
      </c>
      <c r="AK2847" s="42" t="str">
        <f t="shared" si="1430"/>
        <v/>
      </c>
      <c r="AL2847" s="41" t="str">
        <f t="shared" si="1431"/>
        <v/>
      </c>
      <c r="AM2847" s="41" t="str">
        <f t="shared" si="1432"/>
        <v/>
      </c>
      <c r="AN2847" s="41" t="str">
        <f t="shared" si="1433"/>
        <v/>
      </c>
      <c r="AO2847" s="42" t="str">
        <f t="shared" si="1434"/>
        <v/>
      </c>
      <c r="AP2847" s="41" t="str">
        <f t="shared" si="1435"/>
        <v/>
      </c>
      <c r="AQ2847" s="41" t="str">
        <f t="shared" si="1436"/>
        <v/>
      </c>
      <c r="AR2847" s="41" t="str">
        <f>IF($AQ2847="","",COUNTIFS(L_ChaveCob,$AQ2847,L_Ausencia,"&gt;"&amp;$W2847)+COUNTIFS($AQ$4:$AQ2847,$AQ2847,$W$4:$W2847,$W2847))</f>
        <v/>
      </c>
      <c r="AS2847" s="42">
        <f t="shared" si="1437"/>
        <v>0</v>
      </c>
      <c r="AT2847" s="42">
        <f t="shared" si="1438"/>
        <v>0</v>
      </c>
      <c r="AU2847" s="42">
        <f t="shared" si="1439"/>
        <v>0</v>
      </c>
    </row>
    <row r="2848" spans="1:47" x14ac:dyDescent="0.2">
      <c r="A2848" s="35"/>
      <c r="B2848" s="36"/>
      <c r="C2848" s="36"/>
      <c r="D2848" s="36"/>
      <c r="E2848" s="37"/>
      <c r="F2848" s="37"/>
      <c r="G2848" s="36"/>
      <c r="H2848" s="36"/>
      <c r="I2848" s="36"/>
      <c r="J2848" s="36"/>
      <c r="K2848" s="37"/>
      <c r="L2848" s="37"/>
      <c r="M2848" s="37"/>
      <c r="N2848" s="38" t="str">
        <f t="shared" si="1408"/>
        <v/>
      </c>
      <c r="O2848" t="str">
        <f t="shared" si="1409"/>
        <v/>
      </c>
      <c r="P2848" t="str">
        <f t="shared" si="1410"/>
        <v/>
      </c>
      <c r="Q2848" t="str">
        <f t="shared" si="1411"/>
        <v/>
      </c>
      <c r="R2848" t="str">
        <f t="shared" si="1412"/>
        <v/>
      </c>
      <c r="S2848" t="str">
        <f t="shared" si="1413"/>
        <v/>
      </c>
      <c r="T2848" s="39" t="str">
        <f t="shared" si="1414"/>
        <v/>
      </c>
      <c r="U2848" s="40">
        <f t="shared" si="1415"/>
        <v>0</v>
      </c>
      <c r="V2848" s="40">
        <f t="shared" si="1416"/>
        <v>0</v>
      </c>
      <c r="W2848" s="40">
        <f t="shared" si="1417"/>
        <v>0</v>
      </c>
      <c r="X2848" t="str">
        <f t="shared" si="1418"/>
        <v/>
      </c>
      <c r="Y2848" s="40">
        <f t="shared" si="1419"/>
        <v>0</v>
      </c>
      <c r="Z2848" s="40">
        <f t="shared" si="1420"/>
        <v>0</v>
      </c>
      <c r="AA2848" s="40">
        <f t="shared" si="1421"/>
        <v>0</v>
      </c>
      <c r="AB2848" s="40">
        <f t="shared" si="1422"/>
        <v>0</v>
      </c>
      <c r="AC2848" s="40">
        <f t="shared" si="1423"/>
        <v>0</v>
      </c>
      <c r="AD2848" s="39">
        <f t="shared" si="1424"/>
        <v>0</v>
      </c>
      <c r="AE2848" s="39">
        <f t="shared" si="1425"/>
        <v>0</v>
      </c>
      <c r="AF2848" t="str">
        <f t="shared" si="1426"/>
        <v/>
      </c>
      <c r="AG2848" t="str">
        <f t="shared" si="1427"/>
        <v/>
      </c>
      <c r="AH2848" t="str">
        <f t="shared" si="1428"/>
        <v/>
      </c>
      <c r="AJ2848" s="41" t="str">
        <f t="shared" si="1429"/>
        <v/>
      </c>
      <c r="AK2848" s="42" t="str">
        <f t="shared" si="1430"/>
        <v/>
      </c>
      <c r="AL2848" s="41" t="str">
        <f t="shared" si="1431"/>
        <v/>
      </c>
      <c r="AM2848" s="41" t="str">
        <f t="shared" si="1432"/>
        <v/>
      </c>
      <c r="AN2848" s="41" t="str">
        <f t="shared" si="1433"/>
        <v/>
      </c>
      <c r="AO2848" s="42" t="str">
        <f t="shared" si="1434"/>
        <v/>
      </c>
      <c r="AP2848" s="41" t="str">
        <f t="shared" si="1435"/>
        <v/>
      </c>
      <c r="AQ2848" s="41" t="str">
        <f t="shared" si="1436"/>
        <v/>
      </c>
      <c r="AR2848" s="41" t="str">
        <f>IF($AQ2848="","",COUNTIFS(L_ChaveCob,$AQ2848,L_Ausencia,"&gt;"&amp;$W2848)+COUNTIFS($AQ$4:$AQ2848,$AQ2848,$W$4:$W2848,$W2848))</f>
        <v/>
      </c>
      <c r="AS2848" s="42">
        <f t="shared" si="1437"/>
        <v>0</v>
      </c>
      <c r="AT2848" s="42">
        <f t="shared" si="1438"/>
        <v>0</v>
      </c>
      <c r="AU2848" s="42">
        <f t="shared" si="1439"/>
        <v>0</v>
      </c>
    </row>
    <row r="2849" spans="1:47" x14ac:dyDescent="0.2">
      <c r="A2849" s="35"/>
      <c r="B2849" s="36"/>
      <c r="C2849" s="36"/>
      <c r="D2849" s="36"/>
      <c r="E2849" s="37"/>
      <c r="F2849" s="37"/>
      <c r="G2849" s="36"/>
      <c r="H2849" s="36"/>
      <c r="I2849" s="36"/>
      <c r="J2849" s="36"/>
      <c r="K2849" s="37"/>
      <c r="L2849" s="37"/>
      <c r="M2849" s="37"/>
      <c r="N2849" s="38" t="str">
        <f t="shared" si="1408"/>
        <v/>
      </c>
      <c r="O2849" t="str">
        <f t="shared" si="1409"/>
        <v/>
      </c>
      <c r="P2849" t="str">
        <f t="shared" si="1410"/>
        <v/>
      </c>
      <c r="Q2849" t="str">
        <f t="shared" si="1411"/>
        <v/>
      </c>
      <c r="R2849" t="str">
        <f t="shared" si="1412"/>
        <v/>
      </c>
      <c r="S2849" t="str">
        <f t="shared" si="1413"/>
        <v/>
      </c>
      <c r="T2849" s="39" t="str">
        <f t="shared" si="1414"/>
        <v/>
      </c>
      <c r="U2849" s="40">
        <f t="shared" si="1415"/>
        <v>0</v>
      </c>
      <c r="V2849" s="40">
        <f t="shared" si="1416"/>
        <v>0</v>
      </c>
      <c r="W2849" s="40">
        <f t="shared" si="1417"/>
        <v>0</v>
      </c>
      <c r="X2849" t="str">
        <f t="shared" si="1418"/>
        <v/>
      </c>
      <c r="Y2849" s="40">
        <f t="shared" si="1419"/>
        <v>0</v>
      </c>
      <c r="Z2849" s="40">
        <f t="shared" si="1420"/>
        <v>0</v>
      </c>
      <c r="AA2849" s="40">
        <f t="shared" si="1421"/>
        <v>0</v>
      </c>
      <c r="AB2849" s="40">
        <f t="shared" si="1422"/>
        <v>0</v>
      </c>
      <c r="AC2849" s="40">
        <f t="shared" si="1423"/>
        <v>0</v>
      </c>
      <c r="AD2849" s="39">
        <f t="shared" si="1424"/>
        <v>0</v>
      </c>
      <c r="AE2849" s="39">
        <f t="shared" si="1425"/>
        <v>0</v>
      </c>
      <c r="AF2849" t="str">
        <f t="shared" si="1426"/>
        <v/>
      </c>
      <c r="AG2849" t="str">
        <f t="shared" si="1427"/>
        <v/>
      </c>
      <c r="AH2849" t="str">
        <f t="shared" si="1428"/>
        <v/>
      </c>
      <c r="AJ2849" s="41" t="str">
        <f t="shared" si="1429"/>
        <v/>
      </c>
      <c r="AK2849" s="42" t="str">
        <f t="shared" si="1430"/>
        <v/>
      </c>
      <c r="AL2849" s="41" t="str">
        <f t="shared" si="1431"/>
        <v/>
      </c>
      <c r="AM2849" s="41" t="str">
        <f t="shared" si="1432"/>
        <v/>
      </c>
      <c r="AN2849" s="41" t="str">
        <f t="shared" si="1433"/>
        <v/>
      </c>
      <c r="AO2849" s="42" t="str">
        <f t="shared" si="1434"/>
        <v/>
      </c>
      <c r="AP2849" s="41" t="str">
        <f t="shared" si="1435"/>
        <v/>
      </c>
      <c r="AQ2849" s="41" t="str">
        <f t="shared" si="1436"/>
        <v/>
      </c>
      <c r="AR2849" s="41" t="str">
        <f>IF($AQ2849="","",COUNTIFS(L_ChaveCob,$AQ2849,L_Ausencia,"&gt;"&amp;$W2849)+COUNTIFS($AQ$4:$AQ2849,$AQ2849,$W$4:$W2849,$W2849))</f>
        <v/>
      </c>
      <c r="AS2849" s="42">
        <f t="shared" si="1437"/>
        <v>0</v>
      </c>
      <c r="AT2849" s="42">
        <f t="shared" si="1438"/>
        <v>0</v>
      </c>
      <c r="AU2849" s="42">
        <f t="shared" si="1439"/>
        <v>0</v>
      </c>
    </row>
    <row r="2850" spans="1:47" x14ac:dyDescent="0.2">
      <c r="A2850" s="35"/>
      <c r="B2850" s="36"/>
      <c r="C2850" s="36"/>
      <c r="D2850" s="36"/>
      <c r="E2850" s="37"/>
      <c r="F2850" s="37"/>
      <c r="G2850" s="36"/>
      <c r="H2850" s="36"/>
      <c r="I2850" s="36"/>
      <c r="J2850" s="36"/>
      <c r="K2850" s="37"/>
      <c r="L2850" s="37"/>
      <c r="M2850" s="37"/>
      <c r="N2850" s="38" t="str">
        <f t="shared" si="1408"/>
        <v/>
      </c>
      <c r="O2850" t="str">
        <f t="shared" si="1409"/>
        <v/>
      </c>
      <c r="P2850" t="str">
        <f t="shared" si="1410"/>
        <v/>
      </c>
      <c r="Q2850" t="str">
        <f t="shared" si="1411"/>
        <v/>
      </c>
      <c r="R2850" t="str">
        <f t="shared" si="1412"/>
        <v/>
      </c>
      <c r="S2850" t="str">
        <f t="shared" si="1413"/>
        <v/>
      </c>
      <c r="T2850" s="39" t="str">
        <f t="shared" si="1414"/>
        <v/>
      </c>
      <c r="U2850" s="40">
        <f t="shared" si="1415"/>
        <v>0</v>
      </c>
      <c r="V2850" s="40">
        <f t="shared" si="1416"/>
        <v>0</v>
      </c>
      <c r="W2850" s="40">
        <f t="shared" si="1417"/>
        <v>0</v>
      </c>
      <c r="X2850" t="str">
        <f t="shared" si="1418"/>
        <v/>
      </c>
      <c r="Y2850" s="40">
        <f t="shared" si="1419"/>
        <v>0</v>
      </c>
      <c r="Z2850" s="40">
        <f t="shared" si="1420"/>
        <v>0</v>
      </c>
      <c r="AA2850" s="40">
        <f t="shared" si="1421"/>
        <v>0</v>
      </c>
      <c r="AB2850" s="40">
        <f t="shared" si="1422"/>
        <v>0</v>
      </c>
      <c r="AC2850" s="40">
        <f t="shared" si="1423"/>
        <v>0</v>
      </c>
      <c r="AD2850" s="39">
        <f t="shared" si="1424"/>
        <v>0</v>
      </c>
      <c r="AE2850" s="39">
        <f t="shared" si="1425"/>
        <v>0</v>
      </c>
      <c r="AF2850" t="str">
        <f t="shared" si="1426"/>
        <v/>
      </c>
      <c r="AG2850" t="str">
        <f t="shared" si="1427"/>
        <v/>
      </c>
      <c r="AH2850" t="str">
        <f t="shared" si="1428"/>
        <v/>
      </c>
      <c r="AJ2850" s="41" t="str">
        <f t="shared" si="1429"/>
        <v/>
      </c>
      <c r="AK2850" s="42" t="str">
        <f t="shared" si="1430"/>
        <v/>
      </c>
      <c r="AL2850" s="41" t="str">
        <f t="shared" si="1431"/>
        <v/>
      </c>
      <c r="AM2850" s="41" t="str">
        <f t="shared" si="1432"/>
        <v/>
      </c>
      <c r="AN2850" s="41" t="str">
        <f t="shared" si="1433"/>
        <v/>
      </c>
      <c r="AO2850" s="42" t="str">
        <f t="shared" si="1434"/>
        <v/>
      </c>
      <c r="AP2850" s="41" t="str">
        <f t="shared" si="1435"/>
        <v/>
      </c>
      <c r="AQ2850" s="41" t="str">
        <f t="shared" si="1436"/>
        <v/>
      </c>
      <c r="AR2850" s="41" t="str">
        <f>IF($AQ2850="","",COUNTIFS(L_ChaveCob,$AQ2850,L_Ausencia,"&gt;"&amp;$W2850)+COUNTIFS($AQ$4:$AQ2850,$AQ2850,$W$4:$W2850,$W2850))</f>
        <v/>
      </c>
      <c r="AS2850" s="42">
        <f t="shared" si="1437"/>
        <v>0</v>
      </c>
      <c r="AT2850" s="42">
        <f t="shared" si="1438"/>
        <v>0</v>
      </c>
      <c r="AU2850" s="42">
        <f t="shared" si="1439"/>
        <v>0</v>
      </c>
    </row>
    <row r="2851" spans="1:47" x14ac:dyDescent="0.2">
      <c r="A2851" s="35"/>
      <c r="B2851" s="36"/>
      <c r="C2851" s="36"/>
      <c r="D2851" s="36"/>
      <c r="E2851" s="37"/>
      <c r="F2851" s="37"/>
      <c r="G2851" s="36"/>
      <c r="H2851" s="36"/>
      <c r="I2851" s="36"/>
      <c r="J2851" s="36"/>
      <c r="K2851" s="37"/>
      <c r="L2851" s="37"/>
      <c r="M2851" s="37"/>
      <c r="N2851" s="38" t="str">
        <f t="shared" si="1408"/>
        <v/>
      </c>
      <c r="O2851" t="str">
        <f t="shared" si="1409"/>
        <v/>
      </c>
      <c r="P2851" t="str">
        <f t="shared" si="1410"/>
        <v/>
      </c>
      <c r="Q2851" t="str">
        <f t="shared" si="1411"/>
        <v/>
      </c>
      <c r="R2851" t="str">
        <f t="shared" si="1412"/>
        <v/>
      </c>
      <c r="S2851" t="str">
        <f t="shared" si="1413"/>
        <v/>
      </c>
      <c r="T2851" s="39" t="str">
        <f t="shared" si="1414"/>
        <v/>
      </c>
      <c r="U2851" s="40">
        <f t="shared" si="1415"/>
        <v>0</v>
      </c>
      <c r="V2851" s="40">
        <f t="shared" si="1416"/>
        <v>0</v>
      </c>
      <c r="W2851" s="40">
        <f t="shared" si="1417"/>
        <v>0</v>
      </c>
      <c r="X2851" t="str">
        <f t="shared" si="1418"/>
        <v/>
      </c>
      <c r="Y2851" s="40">
        <f t="shared" si="1419"/>
        <v>0</v>
      </c>
      <c r="Z2851" s="40">
        <f t="shared" si="1420"/>
        <v>0</v>
      </c>
      <c r="AA2851" s="40">
        <f t="shared" si="1421"/>
        <v>0</v>
      </c>
      <c r="AB2851" s="40">
        <f t="shared" si="1422"/>
        <v>0</v>
      </c>
      <c r="AC2851" s="40">
        <f t="shared" si="1423"/>
        <v>0</v>
      </c>
      <c r="AD2851" s="39">
        <f t="shared" si="1424"/>
        <v>0</v>
      </c>
      <c r="AE2851" s="39">
        <f t="shared" si="1425"/>
        <v>0</v>
      </c>
      <c r="AF2851" t="str">
        <f t="shared" si="1426"/>
        <v/>
      </c>
      <c r="AG2851" t="str">
        <f t="shared" si="1427"/>
        <v/>
      </c>
      <c r="AH2851" t="str">
        <f t="shared" si="1428"/>
        <v/>
      </c>
      <c r="AJ2851" s="41" t="str">
        <f t="shared" si="1429"/>
        <v/>
      </c>
      <c r="AK2851" s="42" t="str">
        <f t="shared" si="1430"/>
        <v/>
      </c>
      <c r="AL2851" s="41" t="str">
        <f t="shared" si="1431"/>
        <v/>
      </c>
      <c r="AM2851" s="41" t="str">
        <f t="shared" si="1432"/>
        <v/>
      </c>
      <c r="AN2851" s="41" t="str">
        <f t="shared" si="1433"/>
        <v/>
      </c>
      <c r="AO2851" s="42" t="str">
        <f t="shared" si="1434"/>
        <v/>
      </c>
      <c r="AP2851" s="41" t="str">
        <f t="shared" si="1435"/>
        <v/>
      </c>
      <c r="AQ2851" s="41" t="str">
        <f t="shared" si="1436"/>
        <v/>
      </c>
      <c r="AR2851" s="41" t="str">
        <f>IF($AQ2851="","",COUNTIFS(L_ChaveCob,$AQ2851,L_Ausencia,"&gt;"&amp;$W2851)+COUNTIFS($AQ$4:$AQ2851,$AQ2851,$W$4:$W2851,$W2851))</f>
        <v/>
      </c>
      <c r="AS2851" s="42">
        <f t="shared" si="1437"/>
        <v>0</v>
      </c>
      <c r="AT2851" s="42">
        <f t="shared" si="1438"/>
        <v>0</v>
      </c>
      <c r="AU2851" s="42">
        <f t="shared" si="1439"/>
        <v>0</v>
      </c>
    </row>
    <row r="2852" spans="1:47" x14ac:dyDescent="0.2">
      <c r="A2852" s="35"/>
      <c r="B2852" s="36"/>
      <c r="C2852" s="36"/>
      <c r="D2852" s="36"/>
      <c r="E2852" s="37"/>
      <c r="F2852" s="37"/>
      <c r="G2852" s="36"/>
      <c r="H2852" s="36"/>
      <c r="I2852" s="36"/>
      <c r="J2852" s="36"/>
      <c r="K2852" s="37"/>
      <c r="L2852" s="37"/>
      <c r="M2852" s="37"/>
      <c r="N2852" s="38" t="str">
        <f t="shared" si="1408"/>
        <v/>
      </c>
      <c r="O2852" t="str">
        <f t="shared" si="1409"/>
        <v/>
      </c>
      <c r="P2852" t="str">
        <f t="shared" si="1410"/>
        <v/>
      </c>
      <c r="Q2852" t="str">
        <f t="shared" si="1411"/>
        <v/>
      </c>
      <c r="R2852" t="str">
        <f t="shared" si="1412"/>
        <v/>
      </c>
      <c r="S2852" t="str">
        <f t="shared" si="1413"/>
        <v/>
      </c>
      <c r="T2852" s="39" t="str">
        <f t="shared" si="1414"/>
        <v/>
      </c>
      <c r="U2852" s="40">
        <f t="shared" si="1415"/>
        <v>0</v>
      </c>
      <c r="V2852" s="40">
        <f t="shared" si="1416"/>
        <v>0</v>
      </c>
      <c r="W2852" s="40">
        <f t="shared" si="1417"/>
        <v>0</v>
      </c>
      <c r="X2852" t="str">
        <f t="shared" si="1418"/>
        <v/>
      </c>
      <c r="Y2852" s="40">
        <f t="shared" si="1419"/>
        <v>0</v>
      </c>
      <c r="Z2852" s="40">
        <f t="shared" si="1420"/>
        <v>0</v>
      </c>
      <c r="AA2852" s="40">
        <f t="shared" si="1421"/>
        <v>0</v>
      </c>
      <c r="AB2852" s="40">
        <f t="shared" si="1422"/>
        <v>0</v>
      </c>
      <c r="AC2852" s="40">
        <f t="shared" si="1423"/>
        <v>0</v>
      </c>
      <c r="AD2852" s="39">
        <f t="shared" si="1424"/>
        <v>0</v>
      </c>
      <c r="AE2852" s="39">
        <f t="shared" si="1425"/>
        <v>0</v>
      </c>
      <c r="AF2852" t="str">
        <f t="shared" si="1426"/>
        <v/>
      </c>
      <c r="AG2852" t="str">
        <f t="shared" si="1427"/>
        <v/>
      </c>
      <c r="AH2852" t="str">
        <f t="shared" si="1428"/>
        <v/>
      </c>
      <c r="AJ2852" s="41" t="str">
        <f t="shared" si="1429"/>
        <v/>
      </c>
      <c r="AK2852" s="42" t="str">
        <f t="shared" si="1430"/>
        <v/>
      </c>
      <c r="AL2852" s="41" t="str">
        <f t="shared" si="1431"/>
        <v/>
      </c>
      <c r="AM2852" s="41" t="str">
        <f t="shared" si="1432"/>
        <v/>
      </c>
      <c r="AN2852" s="41" t="str">
        <f t="shared" si="1433"/>
        <v/>
      </c>
      <c r="AO2852" s="42" t="str">
        <f t="shared" si="1434"/>
        <v/>
      </c>
      <c r="AP2852" s="41" t="str">
        <f t="shared" si="1435"/>
        <v/>
      </c>
      <c r="AQ2852" s="41" t="str">
        <f t="shared" si="1436"/>
        <v/>
      </c>
      <c r="AR2852" s="41" t="str">
        <f>IF($AQ2852="","",COUNTIFS(L_ChaveCob,$AQ2852,L_Ausencia,"&gt;"&amp;$W2852)+COUNTIFS($AQ$4:$AQ2852,$AQ2852,$W$4:$W2852,$W2852))</f>
        <v/>
      </c>
      <c r="AS2852" s="42">
        <f t="shared" si="1437"/>
        <v>0</v>
      </c>
      <c r="AT2852" s="42">
        <f t="shared" si="1438"/>
        <v>0</v>
      </c>
      <c r="AU2852" s="42">
        <f t="shared" si="1439"/>
        <v>0</v>
      </c>
    </row>
    <row r="2853" spans="1:47" x14ac:dyDescent="0.2">
      <c r="A2853" s="35"/>
      <c r="B2853" s="36"/>
      <c r="C2853" s="36"/>
      <c r="D2853" s="36"/>
      <c r="E2853" s="37"/>
      <c r="F2853" s="37"/>
      <c r="G2853" s="36"/>
      <c r="H2853" s="36"/>
      <c r="I2853" s="36"/>
      <c r="J2853" s="36"/>
      <c r="K2853" s="37"/>
      <c r="L2853" s="37"/>
      <c r="M2853" s="37"/>
      <c r="N2853" s="38" t="str">
        <f t="shared" si="1408"/>
        <v/>
      </c>
      <c r="O2853" t="str">
        <f t="shared" si="1409"/>
        <v/>
      </c>
      <c r="P2853" t="str">
        <f t="shared" si="1410"/>
        <v/>
      </c>
      <c r="Q2853" t="str">
        <f t="shared" si="1411"/>
        <v/>
      </c>
      <c r="R2853" t="str">
        <f t="shared" si="1412"/>
        <v/>
      </c>
      <c r="S2853" t="str">
        <f t="shared" si="1413"/>
        <v/>
      </c>
      <c r="T2853" s="39" t="str">
        <f t="shared" si="1414"/>
        <v/>
      </c>
      <c r="U2853" s="40">
        <f t="shared" si="1415"/>
        <v>0</v>
      </c>
      <c r="V2853" s="40">
        <f t="shared" si="1416"/>
        <v>0</v>
      </c>
      <c r="W2853" s="40">
        <f t="shared" si="1417"/>
        <v>0</v>
      </c>
      <c r="X2853" t="str">
        <f t="shared" si="1418"/>
        <v/>
      </c>
      <c r="Y2853" s="40">
        <f t="shared" si="1419"/>
        <v>0</v>
      </c>
      <c r="Z2853" s="40">
        <f t="shared" si="1420"/>
        <v>0</v>
      </c>
      <c r="AA2853" s="40">
        <f t="shared" si="1421"/>
        <v>0</v>
      </c>
      <c r="AB2853" s="40">
        <f t="shared" si="1422"/>
        <v>0</v>
      </c>
      <c r="AC2853" s="40">
        <f t="shared" si="1423"/>
        <v>0</v>
      </c>
      <c r="AD2853" s="39">
        <f t="shared" si="1424"/>
        <v>0</v>
      </c>
      <c r="AE2853" s="39">
        <f t="shared" si="1425"/>
        <v>0</v>
      </c>
      <c r="AF2853" t="str">
        <f t="shared" si="1426"/>
        <v/>
      </c>
      <c r="AG2853" t="str">
        <f t="shared" si="1427"/>
        <v/>
      </c>
      <c r="AH2853" t="str">
        <f t="shared" si="1428"/>
        <v/>
      </c>
      <c r="AJ2853" s="41" t="str">
        <f t="shared" si="1429"/>
        <v/>
      </c>
      <c r="AK2853" s="42" t="str">
        <f t="shared" si="1430"/>
        <v/>
      </c>
      <c r="AL2853" s="41" t="str">
        <f t="shared" si="1431"/>
        <v/>
      </c>
      <c r="AM2853" s="41" t="str">
        <f t="shared" si="1432"/>
        <v/>
      </c>
      <c r="AN2853" s="41" t="str">
        <f t="shared" si="1433"/>
        <v/>
      </c>
      <c r="AO2853" s="42" t="str">
        <f t="shared" si="1434"/>
        <v/>
      </c>
      <c r="AP2853" s="41" t="str">
        <f t="shared" si="1435"/>
        <v/>
      </c>
      <c r="AQ2853" s="41" t="str">
        <f t="shared" si="1436"/>
        <v/>
      </c>
      <c r="AR2853" s="41" t="str">
        <f>IF($AQ2853="","",COUNTIFS(L_ChaveCob,$AQ2853,L_Ausencia,"&gt;"&amp;$W2853)+COUNTIFS($AQ$4:$AQ2853,$AQ2853,$W$4:$W2853,$W2853))</f>
        <v/>
      </c>
      <c r="AS2853" s="42">
        <f t="shared" si="1437"/>
        <v>0</v>
      </c>
      <c r="AT2853" s="42">
        <f t="shared" si="1438"/>
        <v>0</v>
      </c>
      <c r="AU2853" s="42">
        <f t="shared" si="1439"/>
        <v>0</v>
      </c>
    </row>
    <row r="2854" spans="1:47" x14ac:dyDescent="0.2">
      <c r="A2854" s="35"/>
      <c r="B2854" s="36"/>
      <c r="C2854" s="36"/>
      <c r="D2854" s="36"/>
      <c r="E2854" s="37"/>
      <c r="F2854" s="37"/>
      <c r="G2854" s="36"/>
      <c r="H2854" s="36"/>
      <c r="I2854" s="36"/>
      <c r="J2854" s="36"/>
      <c r="K2854" s="37"/>
      <c r="L2854" s="37"/>
      <c r="M2854" s="37"/>
      <c r="N2854" s="38" t="str">
        <f t="shared" si="1408"/>
        <v/>
      </c>
      <c r="O2854" t="str">
        <f t="shared" si="1409"/>
        <v/>
      </c>
      <c r="P2854" t="str">
        <f t="shared" si="1410"/>
        <v/>
      </c>
      <c r="Q2854" t="str">
        <f t="shared" si="1411"/>
        <v/>
      </c>
      <c r="R2854" t="str">
        <f t="shared" si="1412"/>
        <v/>
      </c>
      <c r="S2854" t="str">
        <f t="shared" si="1413"/>
        <v/>
      </c>
      <c r="T2854" s="39" t="str">
        <f t="shared" si="1414"/>
        <v/>
      </c>
      <c r="U2854" s="40">
        <f t="shared" si="1415"/>
        <v>0</v>
      </c>
      <c r="V2854" s="40">
        <f t="shared" si="1416"/>
        <v>0</v>
      </c>
      <c r="W2854" s="40">
        <f t="shared" si="1417"/>
        <v>0</v>
      </c>
      <c r="X2854" t="str">
        <f t="shared" si="1418"/>
        <v/>
      </c>
      <c r="Y2854" s="40">
        <f t="shared" si="1419"/>
        <v>0</v>
      </c>
      <c r="Z2854" s="40">
        <f t="shared" si="1420"/>
        <v>0</v>
      </c>
      <c r="AA2854" s="40">
        <f t="shared" si="1421"/>
        <v>0</v>
      </c>
      <c r="AB2854" s="40">
        <f t="shared" si="1422"/>
        <v>0</v>
      </c>
      <c r="AC2854" s="40">
        <f t="shared" si="1423"/>
        <v>0</v>
      </c>
      <c r="AD2854" s="39">
        <f t="shared" si="1424"/>
        <v>0</v>
      </c>
      <c r="AE2854" s="39">
        <f t="shared" si="1425"/>
        <v>0</v>
      </c>
      <c r="AF2854" t="str">
        <f t="shared" si="1426"/>
        <v/>
      </c>
      <c r="AG2854" t="str">
        <f t="shared" si="1427"/>
        <v/>
      </c>
      <c r="AH2854" t="str">
        <f t="shared" si="1428"/>
        <v/>
      </c>
      <c r="AJ2854" s="41" t="str">
        <f t="shared" si="1429"/>
        <v/>
      </c>
      <c r="AK2854" s="42" t="str">
        <f t="shared" si="1430"/>
        <v/>
      </c>
      <c r="AL2854" s="41" t="str">
        <f t="shared" si="1431"/>
        <v/>
      </c>
      <c r="AM2854" s="41" t="str">
        <f t="shared" si="1432"/>
        <v/>
      </c>
      <c r="AN2854" s="41" t="str">
        <f t="shared" si="1433"/>
        <v/>
      </c>
      <c r="AO2854" s="42" t="str">
        <f t="shared" si="1434"/>
        <v/>
      </c>
      <c r="AP2854" s="41" t="str">
        <f t="shared" si="1435"/>
        <v/>
      </c>
      <c r="AQ2854" s="41" t="str">
        <f t="shared" si="1436"/>
        <v/>
      </c>
      <c r="AR2854" s="41" t="str">
        <f>IF($AQ2854="","",COUNTIFS(L_ChaveCob,$AQ2854,L_Ausencia,"&gt;"&amp;$W2854)+COUNTIFS($AQ$4:$AQ2854,$AQ2854,$W$4:$W2854,$W2854))</f>
        <v/>
      </c>
      <c r="AS2854" s="42">
        <f t="shared" si="1437"/>
        <v>0</v>
      </c>
      <c r="AT2854" s="42">
        <f t="shared" si="1438"/>
        <v>0</v>
      </c>
      <c r="AU2854" s="42">
        <f t="shared" si="1439"/>
        <v>0</v>
      </c>
    </row>
    <row r="2855" spans="1:47" x14ac:dyDescent="0.2">
      <c r="A2855" s="35"/>
      <c r="B2855" s="36"/>
      <c r="C2855" s="36"/>
      <c r="D2855" s="36"/>
      <c r="E2855" s="37"/>
      <c r="F2855" s="37"/>
      <c r="G2855" s="36"/>
      <c r="H2855" s="36"/>
      <c r="I2855" s="36"/>
      <c r="J2855" s="36"/>
      <c r="K2855" s="37"/>
      <c r="L2855" s="37"/>
      <c r="M2855" s="37"/>
      <c r="N2855" s="38" t="str">
        <f t="shared" si="1408"/>
        <v/>
      </c>
      <c r="O2855" t="str">
        <f t="shared" si="1409"/>
        <v/>
      </c>
      <c r="P2855" t="str">
        <f t="shared" si="1410"/>
        <v/>
      </c>
      <c r="Q2855" t="str">
        <f t="shared" si="1411"/>
        <v/>
      </c>
      <c r="R2855" t="str">
        <f t="shared" si="1412"/>
        <v/>
      </c>
      <c r="S2855" t="str">
        <f t="shared" si="1413"/>
        <v/>
      </c>
      <c r="T2855" s="39" t="str">
        <f t="shared" si="1414"/>
        <v/>
      </c>
      <c r="U2855" s="40">
        <f t="shared" si="1415"/>
        <v>0</v>
      </c>
      <c r="V2855" s="40">
        <f t="shared" si="1416"/>
        <v>0</v>
      </c>
      <c r="W2855" s="40">
        <f t="shared" si="1417"/>
        <v>0</v>
      </c>
      <c r="X2855" t="str">
        <f t="shared" si="1418"/>
        <v/>
      </c>
      <c r="Y2855" s="40">
        <f t="shared" si="1419"/>
        <v>0</v>
      </c>
      <c r="Z2855" s="40">
        <f t="shared" si="1420"/>
        <v>0</v>
      </c>
      <c r="AA2855" s="40">
        <f t="shared" si="1421"/>
        <v>0</v>
      </c>
      <c r="AB2855" s="40">
        <f t="shared" si="1422"/>
        <v>0</v>
      </c>
      <c r="AC2855" s="40">
        <f t="shared" si="1423"/>
        <v>0</v>
      </c>
      <c r="AD2855" s="39">
        <f t="shared" si="1424"/>
        <v>0</v>
      </c>
      <c r="AE2855" s="39">
        <f t="shared" si="1425"/>
        <v>0</v>
      </c>
      <c r="AF2855" t="str">
        <f t="shared" si="1426"/>
        <v/>
      </c>
      <c r="AG2855" t="str">
        <f t="shared" si="1427"/>
        <v/>
      </c>
      <c r="AH2855" t="str">
        <f t="shared" si="1428"/>
        <v/>
      </c>
      <c r="AJ2855" s="41" t="str">
        <f t="shared" si="1429"/>
        <v/>
      </c>
      <c r="AK2855" s="42" t="str">
        <f t="shared" si="1430"/>
        <v/>
      </c>
      <c r="AL2855" s="41" t="str">
        <f t="shared" si="1431"/>
        <v/>
      </c>
      <c r="AM2855" s="41" t="str">
        <f t="shared" si="1432"/>
        <v/>
      </c>
      <c r="AN2855" s="41" t="str">
        <f t="shared" si="1433"/>
        <v/>
      </c>
      <c r="AO2855" s="42" t="str">
        <f t="shared" si="1434"/>
        <v/>
      </c>
      <c r="AP2855" s="41" t="str">
        <f t="shared" si="1435"/>
        <v/>
      </c>
      <c r="AQ2855" s="41" t="str">
        <f t="shared" si="1436"/>
        <v/>
      </c>
      <c r="AR2855" s="41" t="str">
        <f>IF($AQ2855="","",COUNTIFS(L_ChaveCob,$AQ2855,L_Ausencia,"&gt;"&amp;$W2855)+COUNTIFS($AQ$4:$AQ2855,$AQ2855,$W$4:$W2855,$W2855))</f>
        <v/>
      </c>
      <c r="AS2855" s="42">
        <f t="shared" si="1437"/>
        <v>0</v>
      </c>
      <c r="AT2855" s="42">
        <f t="shared" si="1438"/>
        <v>0</v>
      </c>
      <c r="AU2855" s="42">
        <f t="shared" si="1439"/>
        <v>0</v>
      </c>
    </row>
    <row r="2856" spans="1:47" x14ac:dyDescent="0.2">
      <c r="A2856" s="35"/>
      <c r="B2856" s="36"/>
      <c r="C2856" s="36"/>
      <c r="D2856" s="36"/>
      <c r="E2856" s="37"/>
      <c r="F2856" s="37"/>
      <c r="G2856" s="36"/>
      <c r="H2856" s="36"/>
      <c r="I2856" s="36"/>
      <c r="J2856" s="36"/>
      <c r="K2856" s="37"/>
      <c r="L2856" s="37"/>
      <c r="M2856" s="37"/>
      <c r="N2856" s="38" t="str">
        <f t="shared" si="1408"/>
        <v/>
      </c>
      <c r="O2856" t="str">
        <f t="shared" si="1409"/>
        <v/>
      </c>
      <c r="P2856" t="str">
        <f t="shared" si="1410"/>
        <v/>
      </c>
      <c r="Q2856" t="str">
        <f t="shared" si="1411"/>
        <v/>
      </c>
      <c r="R2856" t="str">
        <f t="shared" si="1412"/>
        <v/>
      </c>
      <c r="S2856" t="str">
        <f t="shared" si="1413"/>
        <v/>
      </c>
      <c r="T2856" s="39" t="str">
        <f t="shared" si="1414"/>
        <v/>
      </c>
      <c r="U2856" s="40">
        <f t="shared" si="1415"/>
        <v>0</v>
      </c>
      <c r="V2856" s="40">
        <f t="shared" si="1416"/>
        <v>0</v>
      </c>
      <c r="W2856" s="40">
        <f t="shared" si="1417"/>
        <v>0</v>
      </c>
      <c r="X2856" t="str">
        <f t="shared" si="1418"/>
        <v/>
      </c>
      <c r="Y2856" s="40">
        <f t="shared" si="1419"/>
        <v>0</v>
      </c>
      <c r="Z2856" s="40">
        <f t="shared" si="1420"/>
        <v>0</v>
      </c>
      <c r="AA2856" s="40">
        <f t="shared" si="1421"/>
        <v>0</v>
      </c>
      <c r="AB2856" s="40">
        <f t="shared" si="1422"/>
        <v>0</v>
      </c>
      <c r="AC2856" s="40">
        <f t="shared" si="1423"/>
        <v>0</v>
      </c>
      <c r="AD2856" s="39">
        <f t="shared" si="1424"/>
        <v>0</v>
      </c>
      <c r="AE2856" s="39">
        <f t="shared" si="1425"/>
        <v>0</v>
      </c>
      <c r="AF2856" t="str">
        <f t="shared" si="1426"/>
        <v/>
      </c>
      <c r="AG2856" t="str">
        <f t="shared" si="1427"/>
        <v/>
      </c>
      <c r="AH2856" t="str">
        <f t="shared" si="1428"/>
        <v/>
      </c>
      <c r="AJ2856" s="41" t="str">
        <f t="shared" si="1429"/>
        <v/>
      </c>
      <c r="AK2856" s="42" t="str">
        <f t="shared" si="1430"/>
        <v/>
      </c>
      <c r="AL2856" s="41" t="str">
        <f t="shared" si="1431"/>
        <v/>
      </c>
      <c r="AM2856" s="41" t="str">
        <f t="shared" si="1432"/>
        <v/>
      </c>
      <c r="AN2856" s="41" t="str">
        <f t="shared" si="1433"/>
        <v/>
      </c>
      <c r="AO2856" s="42" t="str">
        <f t="shared" si="1434"/>
        <v/>
      </c>
      <c r="AP2856" s="41" t="str">
        <f t="shared" si="1435"/>
        <v/>
      </c>
      <c r="AQ2856" s="41" t="str">
        <f t="shared" si="1436"/>
        <v/>
      </c>
      <c r="AR2856" s="41" t="str">
        <f>IF($AQ2856="","",COUNTIFS(L_ChaveCob,$AQ2856,L_Ausencia,"&gt;"&amp;$W2856)+COUNTIFS($AQ$4:$AQ2856,$AQ2856,$W$4:$W2856,$W2856))</f>
        <v/>
      </c>
      <c r="AS2856" s="42">
        <f t="shared" si="1437"/>
        <v>0</v>
      </c>
      <c r="AT2856" s="42">
        <f t="shared" si="1438"/>
        <v>0</v>
      </c>
      <c r="AU2856" s="42">
        <f t="shared" si="1439"/>
        <v>0</v>
      </c>
    </row>
    <row r="2857" spans="1:47" x14ac:dyDescent="0.2">
      <c r="A2857" s="35"/>
      <c r="B2857" s="36"/>
      <c r="C2857" s="36"/>
      <c r="D2857" s="36"/>
      <c r="E2857" s="37"/>
      <c r="F2857" s="37"/>
      <c r="G2857" s="36"/>
      <c r="H2857" s="36"/>
      <c r="I2857" s="36"/>
      <c r="J2857" s="36"/>
      <c r="K2857" s="37"/>
      <c r="L2857" s="37"/>
      <c r="M2857" s="37"/>
      <c r="N2857" s="38" t="str">
        <f t="shared" si="1408"/>
        <v/>
      </c>
      <c r="O2857" t="str">
        <f t="shared" si="1409"/>
        <v/>
      </c>
      <c r="P2857" t="str">
        <f t="shared" si="1410"/>
        <v/>
      </c>
      <c r="Q2857" t="str">
        <f t="shared" si="1411"/>
        <v/>
      </c>
      <c r="R2857" t="str">
        <f t="shared" si="1412"/>
        <v/>
      </c>
      <c r="S2857" t="str">
        <f t="shared" si="1413"/>
        <v/>
      </c>
      <c r="T2857" s="39" t="str">
        <f t="shared" si="1414"/>
        <v/>
      </c>
      <c r="U2857" s="40">
        <f t="shared" si="1415"/>
        <v>0</v>
      </c>
      <c r="V2857" s="40">
        <f t="shared" si="1416"/>
        <v>0</v>
      </c>
      <c r="W2857" s="40">
        <f t="shared" si="1417"/>
        <v>0</v>
      </c>
      <c r="X2857" t="str">
        <f t="shared" si="1418"/>
        <v/>
      </c>
      <c r="Y2857" s="40">
        <f t="shared" si="1419"/>
        <v>0</v>
      </c>
      <c r="Z2857" s="40">
        <f t="shared" si="1420"/>
        <v>0</v>
      </c>
      <c r="AA2857" s="40">
        <f t="shared" si="1421"/>
        <v>0</v>
      </c>
      <c r="AB2857" s="40">
        <f t="shared" si="1422"/>
        <v>0</v>
      </c>
      <c r="AC2857" s="40">
        <f t="shared" si="1423"/>
        <v>0</v>
      </c>
      <c r="AD2857" s="39">
        <f t="shared" si="1424"/>
        <v>0</v>
      </c>
      <c r="AE2857" s="39">
        <f t="shared" si="1425"/>
        <v>0</v>
      </c>
      <c r="AF2857" t="str">
        <f t="shared" si="1426"/>
        <v/>
      </c>
      <c r="AG2857" t="str">
        <f t="shared" si="1427"/>
        <v/>
      </c>
      <c r="AH2857" t="str">
        <f t="shared" si="1428"/>
        <v/>
      </c>
      <c r="AJ2857" s="41" t="str">
        <f t="shared" si="1429"/>
        <v/>
      </c>
      <c r="AK2857" s="42" t="str">
        <f t="shared" si="1430"/>
        <v/>
      </c>
      <c r="AL2857" s="41" t="str">
        <f t="shared" si="1431"/>
        <v/>
      </c>
      <c r="AM2857" s="41" t="str">
        <f t="shared" si="1432"/>
        <v/>
      </c>
      <c r="AN2857" s="41" t="str">
        <f t="shared" si="1433"/>
        <v/>
      </c>
      <c r="AO2857" s="42" t="str">
        <f t="shared" si="1434"/>
        <v/>
      </c>
      <c r="AP2857" s="41" t="str">
        <f t="shared" si="1435"/>
        <v/>
      </c>
      <c r="AQ2857" s="41" t="str">
        <f t="shared" si="1436"/>
        <v/>
      </c>
      <c r="AR2857" s="41" t="str">
        <f>IF($AQ2857="","",COUNTIFS(L_ChaveCob,$AQ2857,L_Ausencia,"&gt;"&amp;$W2857)+COUNTIFS($AQ$4:$AQ2857,$AQ2857,$W$4:$W2857,$W2857))</f>
        <v/>
      </c>
      <c r="AS2857" s="42">
        <f t="shared" si="1437"/>
        <v>0</v>
      </c>
      <c r="AT2857" s="42">
        <f t="shared" si="1438"/>
        <v>0</v>
      </c>
      <c r="AU2857" s="42">
        <f t="shared" si="1439"/>
        <v>0</v>
      </c>
    </row>
    <row r="2858" spans="1:47" x14ac:dyDescent="0.2">
      <c r="A2858" s="35"/>
      <c r="B2858" s="36"/>
      <c r="C2858" s="36"/>
      <c r="D2858" s="36"/>
      <c r="E2858" s="37"/>
      <c r="F2858" s="37"/>
      <c r="G2858" s="36"/>
      <c r="H2858" s="36"/>
      <c r="I2858" s="36"/>
      <c r="J2858" s="36"/>
      <c r="K2858" s="37"/>
      <c r="L2858" s="37"/>
      <c r="M2858" s="37"/>
      <c r="N2858" s="38" t="str">
        <f t="shared" si="1408"/>
        <v/>
      </c>
      <c r="O2858" t="str">
        <f t="shared" si="1409"/>
        <v/>
      </c>
      <c r="P2858" t="str">
        <f t="shared" si="1410"/>
        <v/>
      </c>
      <c r="Q2858" t="str">
        <f t="shared" si="1411"/>
        <v/>
      </c>
      <c r="R2858" t="str">
        <f t="shared" si="1412"/>
        <v/>
      </c>
      <c r="S2858" t="str">
        <f t="shared" si="1413"/>
        <v/>
      </c>
      <c r="T2858" s="39" t="str">
        <f t="shared" si="1414"/>
        <v/>
      </c>
      <c r="U2858" s="40">
        <f t="shared" si="1415"/>
        <v>0</v>
      </c>
      <c r="V2858" s="40">
        <f t="shared" si="1416"/>
        <v>0</v>
      </c>
      <c r="W2858" s="40">
        <f t="shared" si="1417"/>
        <v>0</v>
      </c>
      <c r="X2858" t="str">
        <f t="shared" si="1418"/>
        <v/>
      </c>
      <c r="Y2858" s="40">
        <f t="shared" si="1419"/>
        <v>0</v>
      </c>
      <c r="Z2858" s="40">
        <f t="shared" si="1420"/>
        <v>0</v>
      </c>
      <c r="AA2858" s="40">
        <f t="shared" si="1421"/>
        <v>0</v>
      </c>
      <c r="AB2858" s="40">
        <f t="shared" si="1422"/>
        <v>0</v>
      </c>
      <c r="AC2858" s="40">
        <f t="shared" si="1423"/>
        <v>0</v>
      </c>
      <c r="AD2858" s="39">
        <f t="shared" si="1424"/>
        <v>0</v>
      </c>
      <c r="AE2858" s="39">
        <f t="shared" si="1425"/>
        <v>0</v>
      </c>
      <c r="AF2858" t="str">
        <f t="shared" si="1426"/>
        <v/>
      </c>
      <c r="AG2858" t="str">
        <f t="shared" si="1427"/>
        <v/>
      </c>
      <c r="AH2858" t="str">
        <f t="shared" si="1428"/>
        <v/>
      </c>
      <c r="AJ2858" s="41" t="str">
        <f t="shared" si="1429"/>
        <v/>
      </c>
      <c r="AK2858" s="42" t="str">
        <f t="shared" si="1430"/>
        <v/>
      </c>
      <c r="AL2858" s="41" t="str">
        <f t="shared" si="1431"/>
        <v/>
      </c>
      <c r="AM2858" s="41" t="str">
        <f t="shared" si="1432"/>
        <v/>
      </c>
      <c r="AN2858" s="41" t="str">
        <f t="shared" si="1433"/>
        <v/>
      </c>
      <c r="AO2858" s="42" t="str">
        <f t="shared" si="1434"/>
        <v/>
      </c>
      <c r="AP2858" s="41" t="str">
        <f t="shared" si="1435"/>
        <v/>
      </c>
      <c r="AQ2858" s="41" t="str">
        <f t="shared" si="1436"/>
        <v/>
      </c>
      <c r="AR2858" s="41" t="str">
        <f>IF($AQ2858="","",COUNTIFS(L_ChaveCob,$AQ2858,L_Ausencia,"&gt;"&amp;$W2858)+COUNTIFS($AQ$4:$AQ2858,$AQ2858,$W$4:$W2858,$W2858))</f>
        <v/>
      </c>
      <c r="AS2858" s="42">
        <f t="shared" si="1437"/>
        <v>0</v>
      </c>
      <c r="AT2858" s="42">
        <f t="shared" si="1438"/>
        <v>0</v>
      </c>
      <c r="AU2858" s="42">
        <f t="shared" si="1439"/>
        <v>0</v>
      </c>
    </row>
    <row r="2859" spans="1:47" x14ac:dyDescent="0.2">
      <c r="A2859" s="35"/>
      <c r="B2859" s="36"/>
      <c r="C2859" s="36"/>
      <c r="D2859" s="36"/>
      <c r="E2859" s="37"/>
      <c r="F2859" s="37"/>
      <c r="G2859" s="36"/>
      <c r="H2859" s="36"/>
      <c r="I2859" s="36"/>
      <c r="J2859" s="36"/>
      <c r="K2859" s="37"/>
      <c r="L2859" s="37"/>
      <c r="M2859" s="37"/>
      <c r="N2859" s="38" t="str">
        <f t="shared" si="1408"/>
        <v/>
      </c>
      <c r="O2859" t="str">
        <f t="shared" si="1409"/>
        <v/>
      </c>
      <c r="P2859" t="str">
        <f t="shared" si="1410"/>
        <v/>
      </c>
      <c r="Q2859" t="str">
        <f t="shared" si="1411"/>
        <v/>
      </c>
      <c r="R2859" t="str">
        <f t="shared" si="1412"/>
        <v/>
      </c>
      <c r="S2859" t="str">
        <f t="shared" si="1413"/>
        <v/>
      </c>
      <c r="T2859" s="39" t="str">
        <f t="shared" si="1414"/>
        <v/>
      </c>
      <c r="U2859" s="40">
        <f t="shared" si="1415"/>
        <v>0</v>
      </c>
      <c r="V2859" s="40">
        <f t="shared" si="1416"/>
        <v>0</v>
      </c>
      <c r="W2859" s="40">
        <f t="shared" si="1417"/>
        <v>0</v>
      </c>
      <c r="X2859" t="str">
        <f t="shared" si="1418"/>
        <v/>
      </c>
      <c r="Y2859" s="40">
        <f t="shared" si="1419"/>
        <v>0</v>
      </c>
      <c r="Z2859" s="40">
        <f t="shared" si="1420"/>
        <v>0</v>
      </c>
      <c r="AA2859" s="40">
        <f t="shared" si="1421"/>
        <v>0</v>
      </c>
      <c r="AB2859" s="40">
        <f t="shared" si="1422"/>
        <v>0</v>
      </c>
      <c r="AC2859" s="40">
        <f t="shared" si="1423"/>
        <v>0</v>
      </c>
      <c r="AD2859" s="39">
        <f t="shared" si="1424"/>
        <v>0</v>
      </c>
      <c r="AE2859" s="39">
        <f t="shared" si="1425"/>
        <v>0</v>
      </c>
      <c r="AF2859" t="str">
        <f t="shared" si="1426"/>
        <v/>
      </c>
      <c r="AG2859" t="str">
        <f t="shared" si="1427"/>
        <v/>
      </c>
      <c r="AH2859" t="str">
        <f t="shared" si="1428"/>
        <v/>
      </c>
      <c r="AJ2859" s="41" t="str">
        <f t="shared" si="1429"/>
        <v/>
      </c>
      <c r="AK2859" s="42" t="str">
        <f t="shared" si="1430"/>
        <v/>
      </c>
      <c r="AL2859" s="41" t="str">
        <f t="shared" si="1431"/>
        <v/>
      </c>
      <c r="AM2859" s="41" t="str">
        <f t="shared" si="1432"/>
        <v/>
      </c>
      <c r="AN2859" s="41" t="str">
        <f t="shared" si="1433"/>
        <v/>
      </c>
      <c r="AO2859" s="42" t="str">
        <f t="shared" si="1434"/>
        <v/>
      </c>
      <c r="AP2859" s="41" t="str">
        <f t="shared" si="1435"/>
        <v/>
      </c>
      <c r="AQ2859" s="41" t="str">
        <f t="shared" si="1436"/>
        <v/>
      </c>
      <c r="AR2859" s="41" t="str">
        <f>IF($AQ2859="","",COUNTIFS(L_ChaveCob,$AQ2859,L_Ausencia,"&gt;"&amp;$W2859)+COUNTIFS($AQ$4:$AQ2859,$AQ2859,$W$4:$W2859,$W2859))</f>
        <v/>
      </c>
      <c r="AS2859" s="42">
        <f t="shared" si="1437"/>
        <v>0</v>
      </c>
      <c r="AT2859" s="42">
        <f t="shared" si="1438"/>
        <v>0</v>
      </c>
      <c r="AU2859" s="42">
        <f t="shared" si="1439"/>
        <v>0</v>
      </c>
    </row>
    <row r="2860" spans="1:47" x14ac:dyDescent="0.2">
      <c r="A2860" s="35"/>
      <c r="B2860" s="36"/>
      <c r="C2860" s="36"/>
      <c r="D2860" s="36"/>
      <c r="E2860" s="37"/>
      <c r="F2860" s="37"/>
      <c r="G2860" s="36"/>
      <c r="H2860" s="36"/>
      <c r="I2860" s="36"/>
      <c r="J2860" s="36"/>
      <c r="K2860" s="37"/>
      <c r="L2860" s="37"/>
      <c r="M2860" s="37"/>
      <c r="N2860" s="38" t="str">
        <f t="shared" si="1408"/>
        <v/>
      </c>
      <c r="O2860" t="str">
        <f t="shared" si="1409"/>
        <v/>
      </c>
      <c r="P2860" t="str">
        <f t="shared" si="1410"/>
        <v/>
      </c>
      <c r="Q2860" t="str">
        <f t="shared" si="1411"/>
        <v/>
      </c>
      <c r="R2860" t="str">
        <f t="shared" si="1412"/>
        <v/>
      </c>
      <c r="S2860" t="str">
        <f t="shared" si="1413"/>
        <v/>
      </c>
      <c r="T2860" s="39" t="str">
        <f t="shared" si="1414"/>
        <v/>
      </c>
      <c r="U2860" s="40">
        <f t="shared" si="1415"/>
        <v>0</v>
      </c>
      <c r="V2860" s="40">
        <f t="shared" si="1416"/>
        <v>0</v>
      </c>
      <c r="W2860" s="40">
        <f t="shared" si="1417"/>
        <v>0</v>
      </c>
      <c r="X2860" t="str">
        <f t="shared" si="1418"/>
        <v/>
      </c>
      <c r="Y2860" s="40">
        <f t="shared" si="1419"/>
        <v>0</v>
      </c>
      <c r="Z2860" s="40">
        <f t="shared" si="1420"/>
        <v>0</v>
      </c>
      <c r="AA2860" s="40">
        <f t="shared" si="1421"/>
        <v>0</v>
      </c>
      <c r="AB2860" s="40">
        <f t="shared" si="1422"/>
        <v>0</v>
      </c>
      <c r="AC2860" s="40">
        <f t="shared" si="1423"/>
        <v>0</v>
      </c>
      <c r="AD2860" s="39">
        <f t="shared" si="1424"/>
        <v>0</v>
      </c>
      <c r="AE2860" s="39">
        <f t="shared" si="1425"/>
        <v>0</v>
      </c>
      <c r="AF2860" t="str">
        <f t="shared" si="1426"/>
        <v/>
      </c>
      <c r="AG2860" t="str">
        <f t="shared" si="1427"/>
        <v/>
      </c>
      <c r="AH2860" t="str">
        <f t="shared" si="1428"/>
        <v/>
      </c>
      <c r="AJ2860" s="41" t="str">
        <f t="shared" si="1429"/>
        <v/>
      </c>
      <c r="AK2860" s="42" t="str">
        <f t="shared" si="1430"/>
        <v/>
      </c>
      <c r="AL2860" s="41" t="str">
        <f t="shared" si="1431"/>
        <v/>
      </c>
      <c r="AM2860" s="41" t="str">
        <f t="shared" si="1432"/>
        <v/>
      </c>
      <c r="AN2860" s="41" t="str">
        <f t="shared" si="1433"/>
        <v/>
      </c>
      <c r="AO2860" s="42" t="str">
        <f t="shared" si="1434"/>
        <v/>
      </c>
      <c r="AP2860" s="41" t="str">
        <f t="shared" si="1435"/>
        <v/>
      </c>
      <c r="AQ2860" s="41" t="str">
        <f t="shared" si="1436"/>
        <v/>
      </c>
      <c r="AR2860" s="41" t="str">
        <f>IF($AQ2860="","",COUNTIFS(L_ChaveCob,$AQ2860,L_Ausencia,"&gt;"&amp;$W2860)+COUNTIFS($AQ$4:$AQ2860,$AQ2860,$W$4:$W2860,$W2860))</f>
        <v/>
      </c>
      <c r="AS2860" s="42">
        <f t="shared" si="1437"/>
        <v>0</v>
      </c>
      <c r="AT2860" s="42">
        <f t="shared" si="1438"/>
        <v>0</v>
      </c>
      <c r="AU2860" s="42">
        <f t="shared" si="1439"/>
        <v>0</v>
      </c>
    </row>
    <row r="2861" spans="1:47" x14ac:dyDescent="0.2">
      <c r="A2861" s="35"/>
      <c r="B2861" s="36"/>
      <c r="C2861" s="36"/>
      <c r="D2861" s="36"/>
      <c r="E2861" s="37"/>
      <c r="F2861" s="37"/>
      <c r="G2861" s="36"/>
      <c r="H2861" s="36"/>
      <c r="I2861" s="36"/>
      <c r="J2861" s="36"/>
      <c r="K2861" s="37"/>
      <c r="L2861" s="37"/>
      <c r="M2861" s="37"/>
      <c r="N2861" s="38" t="str">
        <f t="shared" si="1408"/>
        <v/>
      </c>
      <c r="O2861" t="str">
        <f t="shared" si="1409"/>
        <v/>
      </c>
      <c r="P2861" t="str">
        <f t="shared" si="1410"/>
        <v/>
      </c>
      <c r="Q2861" t="str">
        <f t="shared" si="1411"/>
        <v/>
      </c>
      <c r="R2861" t="str">
        <f t="shared" si="1412"/>
        <v/>
      </c>
      <c r="S2861" t="str">
        <f t="shared" si="1413"/>
        <v/>
      </c>
      <c r="T2861" s="39" t="str">
        <f t="shared" si="1414"/>
        <v/>
      </c>
      <c r="U2861" s="40">
        <f t="shared" si="1415"/>
        <v>0</v>
      </c>
      <c r="V2861" s="40">
        <f t="shared" si="1416"/>
        <v>0</v>
      </c>
      <c r="W2861" s="40">
        <f t="shared" si="1417"/>
        <v>0</v>
      </c>
      <c r="X2861" t="str">
        <f t="shared" si="1418"/>
        <v/>
      </c>
      <c r="Y2861" s="40">
        <f t="shared" si="1419"/>
        <v>0</v>
      </c>
      <c r="Z2861" s="40">
        <f t="shared" si="1420"/>
        <v>0</v>
      </c>
      <c r="AA2861" s="40">
        <f t="shared" si="1421"/>
        <v>0</v>
      </c>
      <c r="AB2861" s="40">
        <f t="shared" si="1422"/>
        <v>0</v>
      </c>
      <c r="AC2861" s="40">
        <f t="shared" si="1423"/>
        <v>0</v>
      </c>
      <c r="AD2861" s="39">
        <f t="shared" si="1424"/>
        <v>0</v>
      </c>
      <c r="AE2861" s="39">
        <f t="shared" si="1425"/>
        <v>0</v>
      </c>
      <c r="AF2861" t="str">
        <f t="shared" si="1426"/>
        <v/>
      </c>
      <c r="AG2861" t="str">
        <f t="shared" si="1427"/>
        <v/>
      </c>
      <c r="AH2861" t="str">
        <f t="shared" si="1428"/>
        <v/>
      </c>
      <c r="AJ2861" s="41" t="str">
        <f t="shared" si="1429"/>
        <v/>
      </c>
      <c r="AK2861" s="42" t="str">
        <f t="shared" si="1430"/>
        <v/>
      </c>
      <c r="AL2861" s="41" t="str">
        <f t="shared" si="1431"/>
        <v/>
      </c>
      <c r="AM2861" s="41" t="str">
        <f t="shared" si="1432"/>
        <v/>
      </c>
      <c r="AN2861" s="41" t="str">
        <f t="shared" si="1433"/>
        <v/>
      </c>
      <c r="AO2861" s="42" t="str">
        <f t="shared" si="1434"/>
        <v/>
      </c>
      <c r="AP2861" s="41" t="str">
        <f t="shared" si="1435"/>
        <v/>
      </c>
      <c r="AQ2861" s="41" t="str">
        <f t="shared" si="1436"/>
        <v/>
      </c>
      <c r="AR2861" s="41" t="str">
        <f>IF($AQ2861="","",COUNTIFS(L_ChaveCob,$AQ2861,L_Ausencia,"&gt;"&amp;$W2861)+COUNTIFS($AQ$4:$AQ2861,$AQ2861,$W$4:$W2861,$W2861))</f>
        <v/>
      </c>
      <c r="AS2861" s="42">
        <f t="shared" si="1437"/>
        <v>0</v>
      </c>
      <c r="AT2861" s="42">
        <f t="shared" si="1438"/>
        <v>0</v>
      </c>
      <c r="AU2861" s="42">
        <f t="shared" si="1439"/>
        <v>0</v>
      </c>
    </row>
    <row r="2862" spans="1:47" x14ac:dyDescent="0.2">
      <c r="A2862" s="35"/>
      <c r="B2862" s="36"/>
      <c r="C2862" s="36"/>
      <c r="D2862" s="36"/>
      <c r="E2862" s="37"/>
      <c r="F2862" s="37"/>
      <c r="G2862" s="36"/>
      <c r="H2862" s="36"/>
      <c r="I2862" s="36"/>
      <c r="J2862" s="36"/>
      <c r="K2862" s="37"/>
      <c r="L2862" s="37"/>
      <c r="M2862" s="37"/>
      <c r="N2862" s="38" t="str">
        <f t="shared" si="1408"/>
        <v/>
      </c>
      <c r="O2862" t="str">
        <f t="shared" si="1409"/>
        <v/>
      </c>
      <c r="P2862" t="str">
        <f t="shared" si="1410"/>
        <v/>
      </c>
      <c r="Q2862" t="str">
        <f t="shared" si="1411"/>
        <v/>
      </c>
      <c r="R2862" t="str">
        <f t="shared" si="1412"/>
        <v/>
      </c>
      <c r="S2862" t="str">
        <f t="shared" si="1413"/>
        <v/>
      </c>
      <c r="T2862" s="39" t="str">
        <f t="shared" si="1414"/>
        <v/>
      </c>
      <c r="U2862" s="40">
        <f t="shared" si="1415"/>
        <v>0</v>
      </c>
      <c r="V2862" s="40">
        <f t="shared" si="1416"/>
        <v>0</v>
      </c>
      <c r="W2862" s="40">
        <f t="shared" si="1417"/>
        <v>0</v>
      </c>
      <c r="X2862" t="str">
        <f t="shared" si="1418"/>
        <v/>
      </c>
      <c r="Y2862" s="40">
        <f t="shared" si="1419"/>
        <v>0</v>
      </c>
      <c r="Z2862" s="40">
        <f t="shared" si="1420"/>
        <v>0</v>
      </c>
      <c r="AA2862" s="40">
        <f t="shared" si="1421"/>
        <v>0</v>
      </c>
      <c r="AB2862" s="40">
        <f t="shared" si="1422"/>
        <v>0</v>
      </c>
      <c r="AC2862" s="40">
        <f t="shared" si="1423"/>
        <v>0</v>
      </c>
      <c r="AD2862" s="39">
        <f t="shared" si="1424"/>
        <v>0</v>
      </c>
      <c r="AE2862" s="39">
        <f t="shared" si="1425"/>
        <v>0</v>
      </c>
      <c r="AF2862" t="str">
        <f t="shared" si="1426"/>
        <v/>
      </c>
      <c r="AG2862" t="str">
        <f t="shared" si="1427"/>
        <v/>
      </c>
      <c r="AH2862" t="str">
        <f t="shared" si="1428"/>
        <v/>
      </c>
      <c r="AJ2862" s="41" t="str">
        <f t="shared" si="1429"/>
        <v/>
      </c>
      <c r="AK2862" s="42" t="str">
        <f t="shared" si="1430"/>
        <v/>
      </c>
      <c r="AL2862" s="41" t="str">
        <f t="shared" si="1431"/>
        <v/>
      </c>
      <c r="AM2862" s="41" t="str">
        <f t="shared" si="1432"/>
        <v/>
      </c>
      <c r="AN2862" s="41" t="str">
        <f t="shared" si="1433"/>
        <v/>
      </c>
      <c r="AO2862" s="42" t="str">
        <f t="shared" si="1434"/>
        <v/>
      </c>
      <c r="AP2862" s="41" t="str">
        <f t="shared" si="1435"/>
        <v/>
      </c>
      <c r="AQ2862" s="41" t="str">
        <f t="shared" si="1436"/>
        <v/>
      </c>
      <c r="AR2862" s="41" t="str">
        <f>IF($AQ2862="","",COUNTIFS(L_ChaveCob,$AQ2862,L_Ausencia,"&gt;"&amp;$W2862)+COUNTIFS($AQ$4:$AQ2862,$AQ2862,$W$4:$W2862,$W2862))</f>
        <v/>
      </c>
      <c r="AS2862" s="42">
        <f t="shared" si="1437"/>
        <v>0</v>
      </c>
      <c r="AT2862" s="42">
        <f t="shared" si="1438"/>
        <v>0</v>
      </c>
      <c r="AU2862" s="42">
        <f t="shared" si="1439"/>
        <v>0</v>
      </c>
    </row>
    <row r="2863" spans="1:47" x14ac:dyDescent="0.2">
      <c r="A2863" s="35"/>
      <c r="B2863" s="36"/>
      <c r="C2863" s="36"/>
      <c r="D2863" s="36"/>
      <c r="E2863" s="37"/>
      <c r="F2863" s="37"/>
      <c r="G2863" s="36"/>
      <c r="H2863" s="36"/>
      <c r="I2863" s="36"/>
      <c r="J2863" s="36"/>
      <c r="K2863" s="37"/>
      <c r="L2863" s="37"/>
      <c r="M2863" s="37"/>
      <c r="N2863" s="38" t="str">
        <f t="shared" si="1408"/>
        <v/>
      </c>
      <c r="O2863" t="str">
        <f t="shared" si="1409"/>
        <v/>
      </c>
      <c r="P2863" t="str">
        <f t="shared" si="1410"/>
        <v/>
      </c>
      <c r="Q2863" t="str">
        <f t="shared" si="1411"/>
        <v/>
      </c>
      <c r="R2863" t="str">
        <f t="shared" si="1412"/>
        <v/>
      </c>
      <c r="S2863" t="str">
        <f t="shared" si="1413"/>
        <v/>
      </c>
      <c r="T2863" s="39" t="str">
        <f t="shared" si="1414"/>
        <v/>
      </c>
      <c r="U2863" s="40">
        <f t="shared" si="1415"/>
        <v>0</v>
      </c>
      <c r="V2863" s="40">
        <f t="shared" si="1416"/>
        <v>0</v>
      </c>
      <c r="W2863" s="40">
        <f t="shared" si="1417"/>
        <v>0</v>
      </c>
      <c r="X2863" t="str">
        <f t="shared" si="1418"/>
        <v/>
      </c>
      <c r="Y2863" s="40">
        <f t="shared" si="1419"/>
        <v>0</v>
      </c>
      <c r="Z2863" s="40">
        <f t="shared" si="1420"/>
        <v>0</v>
      </c>
      <c r="AA2863" s="40">
        <f t="shared" si="1421"/>
        <v>0</v>
      </c>
      <c r="AB2863" s="40">
        <f t="shared" si="1422"/>
        <v>0</v>
      </c>
      <c r="AC2863" s="40">
        <f t="shared" si="1423"/>
        <v>0</v>
      </c>
      <c r="AD2863" s="39">
        <f t="shared" si="1424"/>
        <v>0</v>
      </c>
      <c r="AE2863" s="39">
        <f t="shared" si="1425"/>
        <v>0</v>
      </c>
      <c r="AF2863" t="str">
        <f t="shared" si="1426"/>
        <v/>
      </c>
      <c r="AG2863" t="str">
        <f t="shared" si="1427"/>
        <v/>
      </c>
      <c r="AH2863" t="str">
        <f t="shared" si="1428"/>
        <v/>
      </c>
      <c r="AJ2863" s="41" t="str">
        <f t="shared" si="1429"/>
        <v/>
      </c>
      <c r="AK2863" s="42" t="str">
        <f t="shared" si="1430"/>
        <v/>
      </c>
      <c r="AL2863" s="41" t="str">
        <f t="shared" si="1431"/>
        <v/>
      </c>
      <c r="AM2863" s="41" t="str">
        <f t="shared" si="1432"/>
        <v/>
      </c>
      <c r="AN2863" s="41" t="str">
        <f t="shared" si="1433"/>
        <v/>
      </c>
      <c r="AO2863" s="42" t="str">
        <f t="shared" si="1434"/>
        <v/>
      </c>
      <c r="AP2863" s="41" t="str">
        <f t="shared" si="1435"/>
        <v/>
      </c>
      <c r="AQ2863" s="41" t="str">
        <f t="shared" si="1436"/>
        <v/>
      </c>
      <c r="AR2863" s="41" t="str">
        <f>IF($AQ2863="","",COUNTIFS(L_ChaveCob,$AQ2863,L_Ausencia,"&gt;"&amp;$W2863)+COUNTIFS($AQ$4:$AQ2863,$AQ2863,$W$4:$W2863,$W2863))</f>
        <v/>
      </c>
      <c r="AS2863" s="42">
        <f t="shared" si="1437"/>
        <v>0</v>
      </c>
      <c r="AT2863" s="42">
        <f t="shared" si="1438"/>
        <v>0</v>
      </c>
      <c r="AU2863" s="42">
        <f t="shared" si="1439"/>
        <v>0</v>
      </c>
    </row>
    <row r="2864" spans="1:47" x14ac:dyDescent="0.2">
      <c r="A2864" s="35"/>
      <c r="B2864" s="36"/>
      <c r="C2864" s="36"/>
      <c r="D2864" s="36"/>
      <c r="E2864" s="37"/>
      <c r="F2864" s="37"/>
      <c r="G2864" s="36"/>
      <c r="H2864" s="36"/>
      <c r="I2864" s="36"/>
      <c r="J2864" s="36"/>
      <c r="K2864" s="37"/>
      <c r="L2864" s="37"/>
      <c r="M2864" s="37"/>
      <c r="N2864" s="38" t="str">
        <f t="shared" si="1408"/>
        <v/>
      </c>
      <c r="O2864" t="str">
        <f t="shared" si="1409"/>
        <v/>
      </c>
      <c r="P2864" t="str">
        <f t="shared" si="1410"/>
        <v/>
      </c>
      <c r="Q2864" t="str">
        <f t="shared" si="1411"/>
        <v/>
      </c>
      <c r="R2864" t="str">
        <f t="shared" si="1412"/>
        <v/>
      </c>
      <c r="S2864" t="str">
        <f t="shared" si="1413"/>
        <v/>
      </c>
      <c r="T2864" s="39" t="str">
        <f t="shared" si="1414"/>
        <v/>
      </c>
      <c r="U2864" s="40">
        <f t="shared" si="1415"/>
        <v>0</v>
      </c>
      <c r="V2864" s="40">
        <f t="shared" si="1416"/>
        <v>0</v>
      </c>
      <c r="W2864" s="40">
        <f t="shared" si="1417"/>
        <v>0</v>
      </c>
      <c r="X2864" t="str">
        <f t="shared" si="1418"/>
        <v/>
      </c>
      <c r="Y2864" s="40">
        <f t="shared" si="1419"/>
        <v>0</v>
      </c>
      <c r="Z2864" s="40">
        <f t="shared" si="1420"/>
        <v>0</v>
      </c>
      <c r="AA2864" s="40">
        <f t="shared" si="1421"/>
        <v>0</v>
      </c>
      <c r="AB2864" s="40">
        <f t="shared" si="1422"/>
        <v>0</v>
      </c>
      <c r="AC2864" s="40">
        <f t="shared" si="1423"/>
        <v>0</v>
      </c>
      <c r="AD2864" s="39">
        <f t="shared" si="1424"/>
        <v>0</v>
      </c>
      <c r="AE2864" s="39">
        <f t="shared" si="1425"/>
        <v>0</v>
      </c>
      <c r="AF2864" t="str">
        <f t="shared" si="1426"/>
        <v/>
      </c>
      <c r="AG2864" t="str">
        <f t="shared" si="1427"/>
        <v/>
      </c>
      <c r="AH2864" t="str">
        <f t="shared" si="1428"/>
        <v/>
      </c>
      <c r="AJ2864" s="41" t="str">
        <f t="shared" si="1429"/>
        <v/>
      </c>
      <c r="AK2864" s="42" t="str">
        <f t="shared" si="1430"/>
        <v/>
      </c>
      <c r="AL2864" s="41" t="str">
        <f t="shared" si="1431"/>
        <v/>
      </c>
      <c r="AM2864" s="41" t="str">
        <f t="shared" si="1432"/>
        <v/>
      </c>
      <c r="AN2864" s="41" t="str">
        <f t="shared" si="1433"/>
        <v/>
      </c>
      <c r="AO2864" s="42" t="str">
        <f t="shared" si="1434"/>
        <v/>
      </c>
      <c r="AP2864" s="41" t="str">
        <f t="shared" si="1435"/>
        <v/>
      </c>
      <c r="AQ2864" s="41" t="str">
        <f t="shared" si="1436"/>
        <v/>
      </c>
      <c r="AR2864" s="41" t="str">
        <f>IF($AQ2864="","",COUNTIFS(L_ChaveCob,$AQ2864,L_Ausencia,"&gt;"&amp;$W2864)+COUNTIFS($AQ$4:$AQ2864,$AQ2864,$W$4:$W2864,$W2864))</f>
        <v/>
      </c>
      <c r="AS2864" s="42">
        <f t="shared" si="1437"/>
        <v>0</v>
      </c>
      <c r="AT2864" s="42">
        <f t="shared" si="1438"/>
        <v>0</v>
      </c>
      <c r="AU2864" s="42">
        <f t="shared" si="1439"/>
        <v>0</v>
      </c>
    </row>
    <row r="2865" spans="1:47" x14ac:dyDescent="0.2">
      <c r="A2865" s="35"/>
      <c r="B2865" s="36"/>
      <c r="C2865" s="36"/>
      <c r="D2865" s="36"/>
      <c r="E2865" s="37"/>
      <c r="F2865" s="37"/>
      <c r="G2865" s="36"/>
      <c r="H2865" s="36"/>
      <c r="I2865" s="36"/>
      <c r="J2865" s="36"/>
      <c r="K2865" s="37"/>
      <c r="L2865" s="37"/>
      <c r="M2865" s="37"/>
      <c r="N2865" s="38" t="str">
        <f t="shared" si="1408"/>
        <v/>
      </c>
      <c r="O2865" t="str">
        <f t="shared" si="1409"/>
        <v/>
      </c>
      <c r="P2865" t="str">
        <f t="shared" si="1410"/>
        <v/>
      </c>
      <c r="Q2865" t="str">
        <f t="shared" si="1411"/>
        <v/>
      </c>
      <c r="R2865" t="str">
        <f t="shared" si="1412"/>
        <v/>
      </c>
      <c r="S2865" t="str">
        <f t="shared" si="1413"/>
        <v/>
      </c>
      <c r="T2865" s="39" t="str">
        <f t="shared" si="1414"/>
        <v/>
      </c>
      <c r="U2865" s="40">
        <f t="shared" si="1415"/>
        <v>0</v>
      </c>
      <c r="V2865" s="40">
        <f t="shared" si="1416"/>
        <v>0</v>
      </c>
      <c r="W2865" s="40">
        <f t="shared" si="1417"/>
        <v>0</v>
      </c>
      <c r="X2865" t="str">
        <f t="shared" si="1418"/>
        <v/>
      </c>
      <c r="Y2865" s="40">
        <f t="shared" si="1419"/>
        <v>0</v>
      </c>
      <c r="Z2865" s="40">
        <f t="shared" si="1420"/>
        <v>0</v>
      </c>
      <c r="AA2865" s="40">
        <f t="shared" si="1421"/>
        <v>0</v>
      </c>
      <c r="AB2865" s="40">
        <f t="shared" si="1422"/>
        <v>0</v>
      </c>
      <c r="AC2865" s="40">
        <f t="shared" si="1423"/>
        <v>0</v>
      </c>
      <c r="AD2865" s="39">
        <f t="shared" si="1424"/>
        <v>0</v>
      </c>
      <c r="AE2865" s="39">
        <f t="shared" si="1425"/>
        <v>0</v>
      </c>
      <c r="AF2865" t="str">
        <f t="shared" si="1426"/>
        <v/>
      </c>
      <c r="AG2865" t="str">
        <f t="shared" si="1427"/>
        <v/>
      </c>
      <c r="AH2865" t="str">
        <f t="shared" si="1428"/>
        <v/>
      </c>
      <c r="AJ2865" s="41" t="str">
        <f t="shared" si="1429"/>
        <v/>
      </c>
      <c r="AK2865" s="42" t="str">
        <f t="shared" si="1430"/>
        <v/>
      </c>
      <c r="AL2865" s="41" t="str">
        <f t="shared" si="1431"/>
        <v/>
      </c>
      <c r="AM2865" s="41" t="str">
        <f t="shared" si="1432"/>
        <v/>
      </c>
      <c r="AN2865" s="41" t="str">
        <f t="shared" si="1433"/>
        <v/>
      </c>
      <c r="AO2865" s="42" t="str">
        <f t="shared" si="1434"/>
        <v/>
      </c>
      <c r="AP2865" s="41" t="str">
        <f t="shared" si="1435"/>
        <v/>
      </c>
      <c r="AQ2865" s="41" t="str">
        <f t="shared" si="1436"/>
        <v/>
      </c>
      <c r="AR2865" s="41" t="str">
        <f>IF($AQ2865="","",COUNTIFS(L_ChaveCob,$AQ2865,L_Ausencia,"&gt;"&amp;$W2865)+COUNTIFS($AQ$4:$AQ2865,$AQ2865,$W$4:$W2865,$W2865))</f>
        <v/>
      </c>
      <c r="AS2865" s="42">
        <f t="shared" si="1437"/>
        <v>0</v>
      </c>
      <c r="AT2865" s="42">
        <f t="shared" si="1438"/>
        <v>0</v>
      </c>
      <c r="AU2865" s="42">
        <f t="shared" si="1439"/>
        <v>0</v>
      </c>
    </row>
    <row r="2866" spans="1:47" x14ac:dyDescent="0.2">
      <c r="A2866" s="35"/>
      <c r="B2866" s="36"/>
      <c r="C2866" s="36"/>
      <c r="D2866" s="36"/>
      <c r="E2866" s="37"/>
      <c r="F2866" s="37"/>
      <c r="G2866" s="36"/>
      <c r="H2866" s="36"/>
      <c r="I2866" s="36"/>
      <c r="J2866" s="36"/>
      <c r="K2866" s="37"/>
      <c r="L2866" s="37"/>
      <c r="M2866" s="37"/>
      <c r="N2866" s="38" t="str">
        <f t="shared" si="1408"/>
        <v/>
      </c>
      <c r="O2866" t="str">
        <f t="shared" si="1409"/>
        <v/>
      </c>
      <c r="P2866" t="str">
        <f t="shared" si="1410"/>
        <v/>
      </c>
      <c r="Q2866" t="str">
        <f t="shared" si="1411"/>
        <v/>
      </c>
      <c r="R2866" t="str">
        <f t="shared" si="1412"/>
        <v/>
      </c>
      <c r="S2866" t="str">
        <f t="shared" si="1413"/>
        <v/>
      </c>
      <c r="T2866" s="39" t="str">
        <f t="shared" si="1414"/>
        <v/>
      </c>
      <c r="U2866" s="40">
        <f t="shared" si="1415"/>
        <v>0</v>
      </c>
      <c r="V2866" s="40">
        <f t="shared" si="1416"/>
        <v>0</v>
      </c>
      <c r="W2866" s="40">
        <f t="shared" si="1417"/>
        <v>0</v>
      </c>
      <c r="X2866" t="str">
        <f t="shared" si="1418"/>
        <v/>
      </c>
      <c r="Y2866" s="40">
        <f t="shared" si="1419"/>
        <v>0</v>
      </c>
      <c r="Z2866" s="40">
        <f t="shared" si="1420"/>
        <v>0</v>
      </c>
      <c r="AA2866" s="40">
        <f t="shared" si="1421"/>
        <v>0</v>
      </c>
      <c r="AB2866" s="40">
        <f t="shared" si="1422"/>
        <v>0</v>
      </c>
      <c r="AC2866" s="40">
        <f t="shared" si="1423"/>
        <v>0</v>
      </c>
      <c r="AD2866" s="39">
        <f t="shared" si="1424"/>
        <v>0</v>
      </c>
      <c r="AE2866" s="39">
        <f t="shared" si="1425"/>
        <v>0</v>
      </c>
      <c r="AF2866" t="str">
        <f t="shared" si="1426"/>
        <v/>
      </c>
      <c r="AG2866" t="str">
        <f t="shared" si="1427"/>
        <v/>
      </c>
      <c r="AH2866" t="str">
        <f t="shared" si="1428"/>
        <v/>
      </c>
      <c r="AJ2866" s="41" t="str">
        <f t="shared" si="1429"/>
        <v/>
      </c>
      <c r="AK2866" s="42" t="str">
        <f t="shared" si="1430"/>
        <v/>
      </c>
      <c r="AL2866" s="41" t="str">
        <f t="shared" si="1431"/>
        <v/>
      </c>
      <c r="AM2866" s="41" t="str">
        <f t="shared" si="1432"/>
        <v/>
      </c>
      <c r="AN2866" s="41" t="str">
        <f t="shared" si="1433"/>
        <v/>
      </c>
      <c r="AO2866" s="42" t="str">
        <f t="shared" si="1434"/>
        <v/>
      </c>
      <c r="AP2866" s="41" t="str">
        <f t="shared" si="1435"/>
        <v/>
      </c>
      <c r="AQ2866" s="41" t="str">
        <f t="shared" si="1436"/>
        <v/>
      </c>
      <c r="AR2866" s="41" t="str">
        <f>IF($AQ2866="","",COUNTIFS(L_ChaveCob,$AQ2866,L_Ausencia,"&gt;"&amp;$W2866)+COUNTIFS($AQ$4:$AQ2866,$AQ2866,$W$4:$W2866,$W2866))</f>
        <v/>
      </c>
      <c r="AS2866" s="42">
        <f t="shared" si="1437"/>
        <v>0</v>
      </c>
      <c r="AT2866" s="42">
        <f t="shared" si="1438"/>
        <v>0</v>
      </c>
      <c r="AU2866" s="42">
        <f t="shared" si="1439"/>
        <v>0</v>
      </c>
    </row>
    <row r="2867" spans="1:47" x14ac:dyDescent="0.2">
      <c r="A2867" s="35"/>
      <c r="B2867" s="36"/>
      <c r="C2867" s="36"/>
      <c r="D2867" s="36"/>
      <c r="E2867" s="37"/>
      <c r="F2867" s="37"/>
      <c r="G2867" s="36"/>
      <c r="H2867" s="36"/>
      <c r="I2867" s="36"/>
      <c r="J2867" s="36"/>
      <c r="K2867" s="37"/>
      <c r="L2867" s="37"/>
      <c r="M2867" s="37"/>
      <c r="N2867" s="38" t="str">
        <f t="shared" si="1408"/>
        <v/>
      </c>
      <c r="O2867" t="str">
        <f t="shared" si="1409"/>
        <v/>
      </c>
      <c r="P2867" t="str">
        <f t="shared" si="1410"/>
        <v/>
      </c>
      <c r="Q2867" t="str">
        <f t="shared" si="1411"/>
        <v/>
      </c>
      <c r="R2867" t="str">
        <f t="shared" si="1412"/>
        <v/>
      </c>
      <c r="S2867" t="str">
        <f t="shared" si="1413"/>
        <v/>
      </c>
      <c r="T2867" s="39" t="str">
        <f t="shared" si="1414"/>
        <v/>
      </c>
      <c r="U2867" s="40">
        <f t="shared" si="1415"/>
        <v>0</v>
      </c>
      <c r="V2867" s="40">
        <f t="shared" si="1416"/>
        <v>0</v>
      </c>
      <c r="W2867" s="40">
        <f t="shared" si="1417"/>
        <v>0</v>
      </c>
      <c r="X2867" t="str">
        <f t="shared" si="1418"/>
        <v/>
      </c>
      <c r="Y2867" s="40">
        <f t="shared" si="1419"/>
        <v>0</v>
      </c>
      <c r="Z2867" s="40">
        <f t="shared" si="1420"/>
        <v>0</v>
      </c>
      <c r="AA2867" s="40">
        <f t="shared" si="1421"/>
        <v>0</v>
      </c>
      <c r="AB2867" s="40">
        <f t="shared" si="1422"/>
        <v>0</v>
      </c>
      <c r="AC2867" s="40">
        <f t="shared" si="1423"/>
        <v>0</v>
      </c>
      <c r="AD2867" s="39">
        <f t="shared" si="1424"/>
        <v>0</v>
      </c>
      <c r="AE2867" s="39">
        <f t="shared" si="1425"/>
        <v>0</v>
      </c>
      <c r="AF2867" t="str">
        <f t="shared" si="1426"/>
        <v/>
      </c>
      <c r="AG2867" t="str">
        <f t="shared" si="1427"/>
        <v/>
      </c>
      <c r="AH2867" t="str">
        <f t="shared" si="1428"/>
        <v/>
      </c>
      <c r="AJ2867" s="41" t="str">
        <f t="shared" si="1429"/>
        <v/>
      </c>
      <c r="AK2867" s="42" t="str">
        <f t="shared" si="1430"/>
        <v/>
      </c>
      <c r="AL2867" s="41" t="str">
        <f t="shared" si="1431"/>
        <v/>
      </c>
      <c r="AM2867" s="41" t="str">
        <f t="shared" si="1432"/>
        <v/>
      </c>
      <c r="AN2867" s="41" t="str">
        <f t="shared" si="1433"/>
        <v/>
      </c>
      <c r="AO2867" s="42" t="str">
        <f t="shared" si="1434"/>
        <v/>
      </c>
      <c r="AP2867" s="41" t="str">
        <f t="shared" si="1435"/>
        <v/>
      </c>
      <c r="AQ2867" s="41" t="str">
        <f t="shared" si="1436"/>
        <v/>
      </c>
      <c r="AR2867" s="41" t="str">
        <f>IF($AQ2867="","",COUNTIFS(L_ChaveCob,$AQ2867,L_Ausencia,"&gt;"&amp;$W2867)+COUNTIFS($AQ$4:$AQ2867,$AQ2867,$W$4:$W2867,$W2867))</f>
        <v/>
      </c>
      <c r="AS2867" s="42">
        <f t="shared" si="1437"/>
        <v>0</v>
      </c>
      <c r="AT2867" s="42">
        <f t="shared" si="1438"/>
        <v>0</v>
      </c>
      <c r="AU2867" s="42">
        <f t="shared" si="1439"/>
        <v>0</v>
      </c>
    </row>
    <row r="2868" spans="1:47" x14ac:dyDescent="0.2">
      <c r="A2868" s="35"/>
      <c r="B2868" s="36"/>
      <c r="C2868" s="36"/>
      <c r="D2868" s="36"/>
      <c r="E2868" s="37"/>
      <c r="F2868" s="37"/>
      <c r="G2868" s="36"/>
      <c r="H2868" s="36"/>
      <c r="I2868" s="36"/>
      <c r="J2868" s="36"/>
      <c r="K2868" s="37"/>
      <c r="L2868" s="37"/>
      <c r="M2868" s="37"/>
      <c r="N2868" s="38" t="str">
        <f t="shared" si="1408"/>
        <v/>
      </c>
      <c r="O2868" t="str">
        <f t="shared" si="1409"/>
        <v/>
      </c>
      <c r="P2868" t="str">
        <f t="shared" si="1410"/>
        <v/>
      </c>
      <c r="Q2868" t="str">
        <f t="shared" si="1411"/>
        <v/>
      </c>
      <c r="R2868" t="str">
        <f t="shared" si="1412"/>
        <v/>
      </c>
      <c r="S2868" t="str">
        <f t="shared" si="1413"/>
        <v/>
      </c>
      <c r="T2868" s="39" t="str">
        <f t="shared" si="1414"/>
        <v/>
      </c>
      <c r="U2868" s="40">
        <f t="shared" si="1415"/>
        <v>0</v>
      </c>
      <c r="V2868" s="40">
        <f t="shared" si="1416"/>
        <v>0</v>
      </c>
      <c r="W2868" s="40">
        <f t="shared" si="1417"/>
        <v>0</v>
      </c>
      <c r="X2868" t="str">
        <f t="shared" si="1418"/>
        <v/>
      </c>
      <c r="Y2868" s="40">
        <f t="shared" si="1419"/>
        <v>0</v>
      </c>
      <c r="Z2868" s="40">
        <f t="shared" si="1420"/>
        <v>0</v>
      </c>
      <c r="AA2868" s="40">
        <f t="shared" si="1421"/>
        <v>0</v>
      </c>
      <c r="AB2868" s="40">
        <f t="shared" si="1422"/>
        <v>0</v>
      </c>
      <c r="AC2868" s="40">
        <f t="shared" si="1423"/>
        <v>0</v>
      </c>
      <c r="AD2868" s="39">
        <f t="shared" si="1424"/>
        <v>0</v>
      </c>
      <c r="AE2868" s="39">
        <f t="shared" si="1425"/>
        <v>0</v>
      </c>
      <c r="AF2868" t="str">
        <f t="shared" si="1426"/>
        <v/>
      </c>
      <c r="AG2868" t="str">
        <f t="shared" si="1427"/>
        <v/>
      </c>
      <c r="AH2868" t="str">
        <f t="shared" si="1428"/>
        <v/>
      </c>
      <c r="AJ2868" s="41" t="str">
        <f t="shared" si="1429"/>
        <v/>
      </c>
      <c r="AK2868" s="42" t="str">
        <f t="shared" si="1430"/>
        <v/>
      </c>
      <c r="AL2868" s="41" t="str">
        <f t="shared" si="1431"/>
        <v/>
      </c>
      <c r="AM2868" s="41" t="str">
        <f t="shared" si="1432"/>
        <v/>
      </c>
      <c r="AN2868" s="41" t="str">
        <f t="shared" si="1433"/>
        <v/>
      </c>
      <c r="AO2868" s="42" t="str">
        <f t="shared" si="1434"/>
        <v/>
      </c>
      <c r="AP2868" s="41" t="str">
        <f t="shared" si="1435"/>
        <v/>
      </c>
      <c r="AQ2868" s="41" t="str">
        <f t="shared" si="1436"/>
        <v/>
      </c>
      <c r="AR2868" s="41" t="str">
        <f>IF($AQ2868="","",COUNTIFS(L_ChaveCob,$AQ2868,L_Ausencia,"&gt;"&amp;$W2868)+COUNTIFS($AQ$4:$AQ2868,$AQ2868,$W$4:$W2868,$W2868))</f>
        <v/>
      </c>
      <c r="AS2868" s="42">
        <f t="shared" si="1437"/>
        <v>0</v>
      </c>
      <c r="AT2868" s="42">
        <f t="shared" si="1438"/>
        <v>0</v>
      </c>
      <c r="AU2868" s="42">
        <f t="shared" si="1439"/>
        <v>0</v>
      </c>
    </row>
    <row r="2869" spans="1:47" x14ac:dyDescent="0.2">
      <c r="A2869" s="35"/>
      <c r="B2869" s="36"/>
      <c r="C2869" s="36"/>
      <c r="D2869" s="36"/>
      <c r="E2869" s="37"/>
      <c r="F2869" s="37"/>
      <c r="G2869" s="36"/>
      <c r="H2869" s="36"/>
      <c r="I2869" s="36"/>
      <c r="J2869" s="36"/>
      <c r="K2869" s="37"/>
      <c r="L2869" s="37"/>
      <c r="M2869" s="37"/>
      <c r="N2869" s="38" t="str">
        <f t="shared" si="1408"/>
        <v/>
      </c>
      <c r="O2869" t="str">
        <f t="shared" si="1409"/>
        <v/>
      </c>
      <c r="P2869" t="str">
        <f t="shared" si="1410"/>
        <v/>
      </c>
      <c r="Q2869" t="str">
        <f t="shared" si="1411"/>
        <v/>
      </c>
      <c r="R2869" t="str">
        <f t="shared" si="1412"/>
        <v/>
      </c>
      <c r="S2869" t="str">
        <f t="shared" si="1413"/>
        <v/>
      </c>
      <c r="T2869" s="39" t="str">
        <f t="shared" si="1414"/>
        <v/>
      </c>
      <c r="U2869" s="40">
        <f t="shared" si="1415"/>
        <v>0</v>
      </c>
      <c r="V2869" s="40">
        <f t="shared" si="1416"/>
        <v>0</v>
      </c>
      <c r="W2869" s="40">
        <f t="shared" si="1417"/>
        <v>0</v>
      </c>
      <c r="X2869" t="str">
        <f t="shared" si="1418"/>
        <v/>
      </c>
      <c r="Y2869" s="40">
        <f t="shared" si="1419"/>
        <v>0</v>
      </c>
      <c r="Z2869" s="40">
        <f t="shared" si="1420"/>
        <v>0</v>
      </c>
      <c r="AA2869" s="40">
        <f t="shared" si="1421"/>
        <v>0</v>
      </c>
      <c r="AB2869" s="40">
        <f t="shared" si="1422"/>
        <v>0</v>
      </c>
      <c r="AC2869" s="40">
        <f t="shared" si="1423"/>
        <v>0</v>
      </c>
      <c r="AD2869" s="39">
        <f t="shared" si="1424"/>
        <v>0</v>
      </c>
      <c r="AE2869" s="39">
        <f t="shared" si="1425"/>
        <v>0</v>
      </c>
      <c r="AF2869" t="str">
        <f t="shared" si="1426"/>
        <v/>
      </c>
      <c r="AG2869" t="str">
        <f t="shared" si="1427"/>
        <v/>
      </c>
      <c r="AH2869" t="str">
        <f t="shared" si="1428"/>
        <v/>
      </c>
      <c r="AJ2869" s="41" t="str">
        <f t="shared" si="1429"/>
        <v/>
      </c>
      <c r="AK2869" s="42" t="str">
        <f t="shared" si="1430"/>
        <v/>
      </c>
      <c r="AL2869" s="41" t="str">
        <f t="shared" si="1431"/>
        <v/>
      </c>
      <c r="AM2869" s="41" t="str">
        <f t="shared" si="1432"/>
        <v/>
      </c>
      <c r="AN2869" s="41" t="str">
        <f t="shared" si="1433"/>
        <v/>
      </c>
      <c r="AO2869" s="42" t="str">
        <f t="shared" si="1434"/>
        <v/>
      </c>
      <c r="AP2869" s="41" t="str">
        <f t="shared" si="1435"/>
        <v/>
      </c>
      <c r="AQ2869" s="41" t="str">
        <f t="shared" si="1436"/>
        <v/>
      </c>
      <c r="AR2869" s="41" t="str">
        <f>IF($AQ2869="","",COUNTIFS(L_ChaveCob,$AQ2869,L_Ausencia,"&gt;"&amp;$W2869)+COUNTIFS($AQ$4:$AQ2869,$AQ2869,$W$4:$W2869,$W2869))</f>
        <v/>
      </c>
      <c r="AS2869" s="42">
        <f t="shared" si="1437"/>
        <v>0</v>
      </c>
      <c r="AT2869" s="42">
        <f t="shared" si="1438"/>
        <v>0</v>
      </c>
      <c r="AU2869" s="42">
        <f t="shared" si="1439"/>
        <v>0</v>
      </c>
    </row>
    <row r="2870" spans="1:47" x14ac:dyDescent="0.2">
      <c r="A2870" s="35"/>
      <c r="B2870" s="36"/>
      <c r="C2870" s="36"/>
      <c r="D2870" s="36"/>
      <c r="E2870" s="37"/>
      <c r="F2870" s="37"/>
      <c r="G2870" s="36"/>
      <c r="H2870" s="36"/>
      <c r="I2870" s="36"/>
      <c r="J2870" s="36"/>
      <c r="K2870" s="37"/>
      <c r="L2870" s="37"/>
      <c r="M2870" s="37"/>
      <c r="N2870" s="38" t="str">
        <f t="shared" si="1408"/>
        <v/>
      </c>
      <c r="O2870" t="str">
        <f t="shared" si="1409"/>
        <v/>
      </c>
      <c r="P2870" t="str">
        <f t="shared" si="1410"/>
        <v/>
      </c>
      <c r="Q2870" t="str">
        <f t="shared" si="1411"/>
        <v/>
      </c>
      <c r="R2870" t="str">
        <f t="shared" si="1412"/>
        <v/>
      </c>
      <c r="S2870" t="str">
        <f t="shared" si="1413"/>
        <v/>
      </c>
      <c r="T2870" s="39" t="str">
        <f t="shared" si="1414"/>
        <v/>
      </c>
      <c r="U2870" s="40">
        <f t="shared" si="1415"/>
        <v>0</v>
      </c>
      <c r="V2870" s="40">
        <f t="shared" si="1416"/>
        <v>0</v>
      </c>
      <c r="W2870" s="40">
        <f t="shared" si="1417"/>
        <v>0</v>
      </c>
      <c r="X2870" t="str">
        <f t="shared" si="1418"/>
        <v/>
      </c>
      <c r="Y2870" s="40">
        <f t="shared" si="1419"/>
        <v>0</v>
      </c>
      <c r="Z2870" s="40">
        <f t="shared" si="1420"/>
        <v>0</v>
      </c>
      <c r="AA2870" s="40">
        <f t="shared" si="1421"/>
        <v>0</v>
      </c>
      <c r="AB2870" s="40">
        <f t="shared" si="1422"/>
        <v>0</v>
      </c>
      <c r="AC2870" s="40">
        <f t="shared" si="1423"/>
        <v>0</v>
      </c>
      <c r="AD2870" s="39">
        <f t="shared" si="1424"/>
        <v>0</v>
      </c>
      <c r="AE2870" s="39">
        <f t="shared" si="1425"/>
        <v>0</v>
      </c>
      <c r="AF2870" t="str">
        <f t="shared" si="1426"/>
        <v/>
      </c>
      <c r="AG2870" t="str">
        <f t="shared" si="1427"/>
        <v/>
      </c>
      <c r="AH2870" t="str">
        <f t="shared" si="1428"/>
        <v/>
      </c>
      <c r="AJ2870" s="41" t="str">
        <f t="shared" si="1429"/>
        <v/>
      </c>
      <c r="AK2870" s="42" t="str">
        <f t="shared" si="1430"/>
        <v/>
      </c>
      <c r="AL2870" s="41" t="str">
        <f t="shared" si="1431"/>
        <v/>
      </c>
      <c r="AM2870" s="41" t="str">
        <f t="shared" si="1432"/>
        <v/>
      </c>
      <c r="AN2870" s="41" t="str">
        <f t="shared" si="1433"/>
        <v/>
      </c>
      <c r="AO2870" s="42" t="str">
        <f t="shared" si="1434"/>
        <v/>
      </c>
      <c r="AP2870" s="41" t="str">
        <f t="shared" si="1435"/>
        <v/>
      </c>
      <c r="AQ2870" s="41" t="str">
        <f t="shared" si="1436"/>
        <v/>
      </c>
      <c r="AR2870" s="41" t="str">
        <f>IF($AQ2870="","",COUNTIFS(L_ChaveCob,$AQ2870,L_Ausencia,"&gt;"&amp;$W2870)+COUNTIFS($AQ$4:$AQ2870,$AQ2870,$W$4:$W2870,$W2870))</f>
        <v/>
      </c>
      <c r="AS2870" s="42">
        <f t="shared" si="1437"/>
        <v>0</v>
      </c>
      <c r="AT2870" s="42">
        <f t="shared" si="1438"/>
        <v>0</v>
      </c>
      <c r="AU2870" s="42">
        <f t="shared" si="1439"/>
        <v>0</v>
      </c>
    </row>
    <row r="2871" spans="1:47" x14ac:dyDescent="0.2">
      <c r="A2871" s="35"/>
      <c r="B2871" s="36"/>
      <c r="C2871" s="36"/>
      <c r="D2871" s="36"/>
      <c r="E2871" s="37"/>
      <c r="F2871" s="37"/>
      <c r="G2871" s="36"/>
      <c r="H2871" s="36"/>
      <c r="I2871" s="36"/>
      <c r="J2871" s="36"/>
      <c r="K2871" s="37"/>
      <c r="L2871" s="37"/>
      <c r="M2871" s="37"/>
      <c r="N2871" s="38" t="str">
        <f t="shared" si="1408"/>
        <v/>
      </c>
      <c r="O2871" t="str">
        <f t="shared" si="1409"/>
        <v/>
      </c>
      <c r="P2871" t="str">
        <f t="shared" si="1410"/>
        <v/>
      </c>
      <c r="Q2871" t="str">
        <f t="shared" si="1411"/>
        <v/>
      </c>
      <c r="R2871" t="str">
        <f t="shared" si="1412"/>
        <v/>
      </c>
      <c r="S2871" t="str">
        <f t="shared" si="1413"/>
        <v/>
      </c>
      <c r="T2871" s="39" t="str">
        <f t="shared" si="1414"/>
        <v/>
      </c>
      <c r="U2871" s="40">
        <f t="shared" si="1415"/>
        <v>0</v>
      </c>
      <c r="V2871" s="40">
        <f t="shared" si="1416"/>
        <v>0</v>
      </c>
      <c r="W2871" s="40">
        <f t="shared" si="1417"/>
        <v>0</v>
      </c>
      <c r="X2871" t="str">
        <f t="shared" si="1418"/>
        <v/>
      </c>
      <c r="Y2871" s="40">
        <f t="shared" si="1419"/>
        <v>0</v>
      </c>
      <c r="Z2871" s="40">
        <f t="shared" si="1420"/>
        <v>0</v>
      </c>
      <c r="AA2871" s="40">
        <f t="shared" si="1421"/>
        <v>0</v>
      </c>
      <c r="AB2871" s="40">
        <f t="shared" si="1422"/>
        <v>0</v>
      </c>
      <c r="AC2871" s="40">
        <f t="shared" si="1423"/>
        <v>0</v>
      </c>
      <c r="AD2871" s="39">
        <f t="shared" si="1424"/>
        <v>0</v>
      </c>
      <c r="AE2871" s="39">
        <f t="shared" si="1425"/>
        <v>0</v>
      </c>
      <c r="AF2871" t="str">
        <f t="shared" si="1426"/>
        <v/>
      </c>
      <c r="AG2871" t="str">
        <f t="shared" si="1427"/>
        <v/>
      </c>
      <c r="AH2871" t="str">
        <f t="shared" si="1428"/>
        <v/>
      </c>
      <c r="AJ2871" s="41" t="str">
        <f t="shared" si="1429"/>
        <v/>
      </c>
      <c r="AK2871" s="42" t="str">
        <f t="shared" si="1430"/>
        <v/>
      </c>
      <c r="AL2871" s="41" t="str">
        <f t="shared" si="1431"/>
        <v/>
      </c>
      <c r="AM2871" s="41" t="str">
        <f t="shared" si="1432"/>
        <v/>
      </c>
      <c r="AN2871" s="41" t="str">
        <f t="shared" si="1433"/>
        <v/>
      </c>
      <c r="AO2871" s="42" t="str">
        <f t="shared" si="1434"/>
        <v/>
      </c>
      <c r="AP2871" s="41" t="str">
        <f t="shared" si="1435"/>
        <v/>
      </c>
      <c r="AQ2871" s="41" t="str">
        <f t="shared" si="1436"/>
        <v/>
      </c>
      <c r="AR2871" s="41" t="str">
        <f>IF($AQ2871="","",COUNTIFS(L_ChaveCob,$AQ2871,L_Ausencia,"&gt;"&amp;$W2871)+COUNTIFS($AQ$4:$AQ2871,$AQ2871,$W$4:$W2871,$W2871))</f>
        <v/>
      </c>
      <c r="AS2871" s="42">
        <f t="shared" si="1437"/>
        <v>0</v>
      </c>
      <c r="AT2871" s="42">
        <f t="shared" si="1438"/>
        <v>0</v>
      </c>
      <c r="AU2871" s="42">
        <f t="shared" si="1439"/>
        <v>0</v>
      </c>
    </row>
    <row r="2872" spans="1:47" x14ac:dyDescent="0.2">
      <c r="A2872" s="35"/>
      <c r="B2872" s="36"/>
      <c r="C2872" s="36"/>
      <c r="D2872" s="36"/>
      <c r="E2872" s="37"/>
      <c r="F2872" s="37"/>
      <c r="G2872" s="36"/>
      <c r="H2872" s="36"/>
      <c r="I2872" s="36"/>
      <c r="J2872" s="36"/>
      <c r="K2872" s="37"/>
      <c r="L2872" s="37"/>
      <c r="M2872" s="37"/>
      <c r="N2872" s="38" t="str">
        <f t="shared" si="1408"/>
        <v/>
      </c>
      <c r="O2872" t="str">
        <f t="shared" si="1409"/>
        <v/>
      </c>
      <c r="P2872" t="str">
        <f t="shared" si="1410"/>
        <v/>
      </c>
      <c r="Q2872" t="str">
        <f t="shared" si="1411"/>
        <v/>
      </c>
      <c r="R2872" t="str">
        <f t="shared" si="1412"/>
        <v/>
      </c>
      <c r="S2872" t="str">
        <f t="shared" si="1413"/>
        <v/>
      </c>
      <c r="T2872" s="39" t="str">
        <f t="shared" si="1414"/>
        <v/>
      </c>
      <c r="U2872" s="40">
        <f t="shared" si="1415"/>
        <v>0</v>
      </c>
      <c r="V2872" s="40">
        <f t="shared" si="1416"/>
        <v>0</v>
      </c>
      <c r="W2872" s="40">
        <f t="shared" si="1417"/>
        <v>0</v>
      </c>
      <c r="X2872" t="str">
        <f t="shared" si="1418"/>
        <v/>
      </c>
      <c r="Y2872" s="40">
        <f t="shared" si="1419"/>
        <v>0</v>
      </c>
      <c r="Z2872" s="40">
        <f t="shared" si="1420"/>
        <v>0</v>
      </c>
      <c r="AA2872" s="40">
        <f t="shared" si="1421"/>
        <v>0</v>
      </c>
      <c r="AB2872" s="40">
        <f t="shared" si="1422"/>
        <v>0</v>
      </c>
      <c r="AC2872" s="40">
        <f t="shared" si="1423"/>
        <v>0</v>
      </c>
      <c r="AD2872" s="39">
        <f t="shared" si="1424"/>
        <v>0</v>
      </c>
      <c r="AE2872" s="39">
        <f t="shared" si="1425"/>
        <v>0</v>
      </c>
      <c r="AF2872" t="str">
        <f t="shared" si="1426"/>
        <v/>
      </c>
      <c r="AG2872" t="str">
        <f t="shared" si="1427"/>
        <v/>
      </c>
      <c r="AH2872" t="str">
        <f t="shared" si="1428"/>
        <v/>
      </c>
      <c r="AJ2872" s="41" t="str">
        <f t="shared" si="1429"/>
        <v/>
      </c>
      <c r="AK2872" s="42" t="str">
        <f t="shared" si="1430"/>
        <v/>
      </c>
      <c r="AL2872" s="41" t="str">
        <f t="shared" si="1431"/>
        <v/>
      </c>
      <c r="AM2872" s="41" t="str">
        <f t="shared" si="1432"/>
        <v/>
      </c>
      <c r="AN2872" s="41" t="str">
        <f t="shared" si="1433"/>
        <v/>
      </c>
      <c r="AO2872" s="42" t="str">
        <f t="shared" si="1434"/>
        <v/>
      </c>
      <c r="AP2872" s="41" t="str">
        <f t="shared" si="1435"/>
        <v/>
      </c>
      <c r="AQ2872" s="41" t="str">
        <f t="shared" si="1436"/>
        <v/>
      </c>
      <c r="AR2872" s="41" t="str">
        <f>IF($AQ2872="","",COUNTIFS(L_ChaveCob,$AQ2872,L_Ausencia,"&gt;"&amp;$W2872)+COUNTIFS($AQ$4:$AQ2872,$AQ2872,$W$4:$W2872,$W2872))</f>
        <v/>
      </c>
      <c r="AS2872" s="42">
        <f t="shared" si="1437"/>
        <v>0</v>
      </c>
      <c r="AT2872" s="42">
        <f t="shared" si="1438"/>
        <v>0</v>
      </c>
      <c r="AU2872" s="42">
        <f t="shared" si="1439"/>
        <v>0</v>
      </c>
    </row>
    <row r="2873" spans="1:47" x14ac:dyDescent="0.2">
      <c r="A2873" s="35"/>
      <c r="B2873" s="36"/>
      <c r="C2873" s="36"/>
      <c r="D2873" s="36"/>
      <c r="E2873" s="37"/>
      <c r="F2873" s="37"/>
      <c r="G2873" s="36"/>
      <c r="H2873" s="36"/>
      <c r="I2873" s="36"/>
      <c r="J2873" s="36"/>
      <c r="K2873" s="37"/>
      <c r="L2873" s="37"/>
      <c r="M2873" s="37"/>
      <c r="N2873" s="38" t="str">
        <f t="shared" ref="N2873:N2936" si="1440">IF($A2873="","",DATE(YEAR($A2873),MONTH($A2873),1))</f>
        <v/>
      </c>
      <c r="O2873" t="str">
        <f t="shared" ref="O2873:O2936" si="1441">IF(TRIM($B2873)="","",IFERROR(INDEX(C_RG,MATCH(TRIM($B2873),C_Nome,0)),"?"))</f>
        <v/>
      </c>
      <c r="P2873" t="str">
        <f t="shared" ref="P2873:P2936" si="1442">IF($A2873="","",IF(TRIM($B2873)="",P_EquipePostoVago,IF($AJ2873="","",INDEX(V_Equipe,$AJ2873))))</f>
        <v/>
      </c>
      <c r="Q2873" t="str">
        <f t="shared" ref="Q2873:Q2936" si="1443">IF($A2873="","",IF(TRIM($B2873)="","Posto Vago",IF($AJ2873="","",INDEX(V_Contrato,$AJ2873))))</f>
        <v/>
      </c>
      <c r="R2873" t="str">
        <f t="shared" ref="R2873:R2936" si="1444">IF($A2873="","",IF(TRIM($B2873)="",$H2873,IF($AJ2873="","",INDEX(V_Funcao,$AJ2873))))</f>
        <v/>
      </c>
      <c r="S2873" t="str">
        <f t="shared" ref="S2873:S2936" si="1445">IF($A2873="","",IF($I2873&lt;&gt;"",$I2873,IF(TRIM($B2873)="","ADM",IF($AJ2873="","",INDEX(V_Turno,$AJ2873)))))</f>
        <v/>
      </c>
      <c r="T2873" s="39" t="str">
        <f t="shared" ref="T2873:T2936" si="1446">IF(OR($A2873="",$R2873=""),"",IFERROR(INDEX(F_Valor,MATCH($R2873&amp;"|"&amp;SUMPRODUCT(MAX((F_Funcao=$R2873)*(F_Ini&lt;=$A2873)*F_Ini)),F_Chave,0)),""))</f>
        <v/>
      </c>
      <c r="U2873" s="40">
        <f t="shared" ref="U2873:U2936" si="1447">IF(OR($A2873="",$S2873=""),0,IFERROR(INDEX(T_Horas,MATCH($S2873,T_Turno,0),WEEKDAY($A2873,2)),0))</f>
        <v>0</v>
      </c>
      <c r="V2873" s="40">
        <f t="shared" ref="V2873:V2936" si="1448">IF($A2873="",0,MAX(IF($F2873&lt;&gt;"",N($F2873),IF($AN2873="Sim",IF($AK2873&lt;&gt;"",$AK2873,$U2873),$U2873-$W2873))-IF($J2873="Situação Atípica - Presente",N($K2873),0),0))</f>
        <v>0</v>
      </c>
      <c r="W2873" s="40">
        <f t="shared" ref="W2873:W2936" si="1449">IF($A2873="",0,IF($E2873&lt;&gt;"",N($E2873),IF($AL2873="Dia inteiro",$U2873,IF($AL2873="Pelo ponto",IF($AK2873="",$U2873,MAX($U2873-$AK2873,0)),IF(AND($AL2873="Leve atraso",$AO2873&lt;&gt;""),IF(AND($AO2873&gt;P_LeveMin,$AO2873&lt;=P_LeveMax),$AO2873,0),0)))))</f>
        <v>0</v>
      </c>
      <c r="X2873" t="str">
        <f t="shared" ref="X2873:X2936" si="1450">IF($A2873="","",IF(OR($Q2873="Ferista",$Q2873=""),"Não",IF(AND($AL2873="Leve atraso",$W2873&gt;0,$A2873&gt;=P_InicioRegras),"Sim",IF(OR($J2873&lt;&gt;"",$K2873&lt;&gt;"",$L2873&lt;&gt;""),"Não",$AM2873))))</f>
        <v/>
      </c>
      <c r="Y2873" s="40">
        <f t="shared" ref="Y2873:Y2936" si="1451">IF($A2873="",0,IF($Q2873="Ferista",0,IF($X2873="Sim",$W2873,0)+N($K2873)))</f>
        <v>0</v>
      </c>
      <c r="Z2873" s="40">
        <f t="shared" ref="Z2873:Z2936" si="1452">IF($X2873="Sim",$AT2873,0)</f>
        <v>0</v>
      </c>
      <c r="AA2873" s="40">
        <f t="shared" ref="AA2873:AA2936" si="1453">IF($AP2873="",0,MIN(MAX($Y2873-$Z2873,0),SUMIFS(CP_Horas,CP_ChaveFalta,$AP2873,CP_Aprov,"Sim")))</f>
        <v>0</v>
      </c>
      <c r="AB2873" s="40">
        <f t="shared" ref="AB2873:AB2936" si="1454">IF($A2873="",0,MIN(MAX($Y2873-$Z2873-$AA2873,0),N($M2873)))</f>
        <v>0</v>
      </c>
      <c r="AC2873" s="40">
        <f t="shared" ref="AC2873:AC2936" si="1455">IF($A2873="",0,MAX($Y2873-$Z2873-$AA2873-$AB2873,0))</f>
        <v>0</v>
      </c>
      <c r="AD2873" s="39">
        <f t="shared" ref="AD2873:AD2936" si="1456">IF(OR($AC2873=0,$T2873=""),0,$AC2873*24*$T2873)</f>
        <v>0</v>
      </c>
      <c r="AE2873" s="39">
        <f t="shared" ref="AE2873:AE2936" si="1457">IF(OR($A2873="",$T2873=""),0,(IF($AF2873="Justificada",$W2873,0)+N($L2873))*24*$T2873)</f>
        <v>0</v>
      </c>
      <c r="AF2873" t="str">
        <f t="shared" ref="AF2873:AF2936" si="1458">IF($A2873="","",IF($J2873&lt;&gt;"","Situação atípica",IF(AND($AL2873="Leve atraso",$W2873&gt;0),"Leve atraso",IFERROR(INDEX(S_Cat,MATCH($C2873,S_Status,0)),"Outros"))))</f>
        <v/>
      </c>
      <c r="AG2873" t="str">
        <f t="shared" ref="AG2873:AG2936" si="1459">IF($A2873="","",TRIM(IF($Z2873&gt;0,"Ferista cobriu "&amp;TEXT($Z2873,"[h]:mm")&amp;"h. ","")&amp;IF($AA2873&gt;0,"Compensado "&amp;TEXT($AA2873,"[h]:mm")&amp;"h por "&amp;IFERROR(INDEX(CP_Quem,MATCH($AP2873,CP_ChaveFalta,0)),"?")&amp;". ","")&amp;IF($AU2873&gt;0,"Compensação aguardando aprovação ("&amp;TEXT($AU2873,"[h]:mm")&amp;"h). ","")&amp;IF($AB2873&gt;0,"Perdoado por acordo "&amp;TEXT($AB2873,"[h]:mm")&amp;"h. ","")&amp;IF(AND($AP2873&lt;&gt;"",COUNTIF(CP_ChaveQuem,$AP2873)&gt;0),"Horas usadas p/ compensar falta de "&amp;INDEX(CP_Falta,MATCH($AP2873,CP_ChaveQuem,0))&amp;" de "&amp;TEXT(INDEX(CP_DataFalta,MATCH($AP2873,CP_ChaveQuem,0)),"dd/mm")&amp;". ","")&amp;IF(AND($Q2873="Ferista",SUMIFS(L_Ferista,L_Data,$A2873,L_Equipe,$P2873)&gt;0),"Como ferista, cobriu "&amp;TEXT(SUMIFS(L_Ferista,L_Data,$A2873,L_Equipe,$P2873),"[h]:mm")&amp;"h de faltas da equipe. ","")&amp;IF($AC2873&gt;0,"DESCONTA "&amp;TEXT($AC2873,"[h]:mm")&amp;"h ("&amp;$AF2873&amp;").","")))</f>
        <v/>
      </c>
      <c r="AH2873" t="str">
        <f t="shared" ref="AH2873:AH2936" si="1460">IF($A2873="","",IF($O2873="?","CADASTRO: funcionário não está no Cadastro",IF(AND($O2873&lt;&gt;"",$AJ2873=""),"CADASTRO: sem vigência (função/turno) nesta data",IF(AND($AP2873&lt;&gt;"",COUNTIF(L_ChavePD,$AP2873)&gt;1),"DUPLICADO: mesma pessoa 2x no dia",IF($A2873&lt;P_InicioRegras,"",IF(AND($C2873="Horas Compensadas",COUNTIF(CP_ChaveQuem,$AP2873)=0),"VINCULAR: registrar na aba Compensações de quem é a falta",IF($AU2873&gt;0,"APROVAR: compensação pendente na aba Compensações",IF(AND($AQ2873&lt;&gt;"",$AS2873&gt;0,$AT2873&lt;$W2873,$AC2873&gt;0),"FERISTA: horas do ferista não cobriram toda a falta",IF(AND($AL2873="Pelo ponto",$AK2873="",$E2873="",$X2873="Sim"),"PONTO: sem ponto nem horas manuais — descontando jornada cheia",IF(AND($AL2873="Leve atraso",$E2873="",N($AO2873)&gt;P_LeveMax),"CLASSIFICAR: ponto mostra atraso &gt; 30 min — trocar o Status",IF($AF2873="Leve atraso","AJUSTAR STATUS: atraso lançado como Horas Trabalhadas",IF(AND(N($K2873)&gt;0,$G2873=""),"OBSERVAÇÃO: desconto extra sem observação",IF(AND($J2873&lt;&gt;"",N($K2873)+N($L2873)&gt;$U2873),"CONFERIR: horas manuais maiores que a jornada","")))))))))))))</f>
        <v/>
      </c>
      <c r="AJ2873" s="41" t="str">
        <f t="shared" ref="AJ2873:AJ2936" si="1461">IF(OR($A2873="",$O2873="",$O2873="?"),"",IFERROR(MATCH($O2873&amp;"|"&amp;SUMPRODUCT(MAX((V_RG=$O2873)*(V_Ini&lt;=$A2873)*V_Ini)),V_Chave,0),""))</f>
        <v/>
      </c>
      <c r="AK2873" s="42" t="str">
        <f t="shared" ref="AK2873:AK2936" si="1462">IF(ISNUMBER(SEARCH(" = ",$D2873)),IFERROR(TIMEVALUE(TRIM(RIGHT($D2873,5))),""),"")</f>
        <v/>
      </c>
      <c r="AL2873" s="41" t="str">
        <f t="shared" ref="AL2873:AL2936" si="1463">IF($C2873="","",IFERROR(INDEX(S_Modo,MATCH($C2873,S_Status,0)),"Não"))</f>
        <v/>
      </c>
      <c r="AM2873" s="41" t="str">
        <f t="shared" ref="AM2873:AM2936" si="1464">IF($C2873="","",IFERROR(INDEX(S_Conta,MATCH($C2873,S_Status,0)),"Não"))</f>
        <v/>
      </c>
      <c r="AN2873" s="41" t="str">
        <f t="shared" ref="AN2873:AN2936" si="1465">IF($C2873="","",IFERROR(INDEX(S_Trab,MATCH($C2873,S_Status,0)),"Não"))</f>
        <v/>
      </c>
      <c r="AO2873" s="42" t="str">
        <f t="shared" ref="AO2873:AO2936" si="1466">IF(OR($A2873="",$AK2873=""),"",$U2873-$AK2873-IF($J2873&lt;&gt;"Situação Atípica - Presente",N($K2873)+N($L2873),0))</f>
        <v/>
      </c>
      <c r="AP2873" s="41" t="str">
        <f t="shared" ref="AP2873:AP2936" si="1467">IF(OR($A2873="",TRIM($B2873)=""),"",TRIM($B2873)&amp;"|"&amp;$A2873)</f>
        <v/>
      </c>
      <c r="AQ2873" s="41" t="str">
        <f t="shared" ref="AQ2873:AQ2936" si="1468">IF(AND(P_CoberturaAuto="Sim",$A2873&lt;&gt;"",$A2873&gt;=P_InicioRegras,$Q2873="Normal / Fixo",$R2873&lt;&gt;"",ISERROR(SEARCH("ENCARREGADO",$R2873)),$AM2873="Sim",$W2873&gt;0),$A2873&amp;"|"&amp;$P2873,"")</f>
        <v/>
      </c>
      <c r="AR2873" s="41" t="str">
        <f>IF($AQ2873="","",COUNTIFS(L_ChaveCob,$AQ2873,L_Ausencia,"&gt;"&amp;$W2873)+COUNTIFS($AQ$4:$AQ2873,$AQ2873,$W$4:$W2873,$W2873))</f>
        <v/>
      </c>
      <c r="AS2873" s="42">
        <f t="shared" ref="AS2873:AS2936" si="1469">IF($AQ2873="",0,SUMIFS(L_Trab,L_Data,$A2873,L_Equipe,$P2873,L_Contrato,"Ferista",L_Status,"&lt;&gt;Remanejamento"))</f>
        <v>0</v>
      </c>
      <c r="AT2873" s="42">
        <f t="shared" ref="AT2873:AT2936" si="1470">IF(OR($AQ2873="",$AS2873=0),0,MAX(MIN($W2873,$AS2873-SUMIFS(L_Ausencia,L_ChaveCob,$AQ2873,L_OrdemCob,"&lt;"&amp;$AR2873)),0))</f>
        <v>0</v>
      </c>
      <c r="AU2873" s="42">
        <f t="shared" ref="AU2873:AU2936" si="1471">IF($AP2873="",0,SUMIFS(CP_Horas,CP_ChaveFalta,$AP2873,CP_Aprov,"&lt;&gt;Sim"))</f>
        <v>0</v>
      </c>
    </row>
    <row r="2874" spans="1:47" x14ac:dyDescent="0.2">
      <c r="A2874" s="35"/>
      <c r="B2874" s="36"/>
      <c r="C2874" s="36"/>
      <c r="D2874" s="36"/>
      <c r="E2874" s="37"/>
      <c r="F2874" s="37"/>
      <c r="G2874" s="36"/>
      <c r="H2874" s="36"/>
      <c r="I2874" s="36"/>
      <c r="J2874" s="36"/>
      <c r="K2874" s="37"/>
      <c r="L2874" s="37"/>
      <c r="M2874" s="37"/>
      <c r="N2874" s="38" t="str">
        <f t="shared" si="1440"/>
        <v/>
      </c>
      <c r="O2874" t="str">
        <f t="shared" si="1441"/>
        <v/>
      </c>
      <c r="P2874" t="str">
        <f t="shared" si="1442"/>
        <v/>
      </c>
      <c r="Q2874" t="str">
        <f t="shared" si="1443"/>
        <v/>
      </c>
      <c r="R2874" t="str">
        <f t="shared" si="1444"/>
        <v/>
      </c>
      <c r="S2874" t="str">
        <f t="shared" si="1445"/>
        <v/>
      </c>
      <c r="T2874" s="39" t="str">
        <f t="shared" si="1446"/>
        <v/>
      </c>
      <c r="U2874" s="40">
        <f t="shared" si="1447"/>
        <v>0</v>
      </c>
      <c r="V2874" s="40">
        <f t="shared" si="1448"/>
        <v>0</v>
      </c>
      <c r="W2874" s="40">
        <f t="shared" si="1449"/>
        <v>0</v>
      </c>
      <c r="X2874" t="str">
        <f t="shared" si="1450"/>
        <v/>
      </c>
      <c r="Y2874" s="40">
        <f t="shared" si="1451"/>
        <v>0</v>
      </c>
      <c r="Z2874" s="40">
        <f t="shared" si="1452"/>
        <v>0</v>
      </c>
      <c r="AA2874" s="40">
        <f t="shared" si="1453"/>
        <v>0</v>
      </c>
      <c r="AB2874" s="40">
        <f t="shared" si="1454"/>
        <v>0</v>
      </c>
      <c r="AC2874" s="40">
        <f t="shared" si="1455"/>
        <v>0</v>
      </c>
      <c r="AD2874" s="39">
        <f t="shared" si="1456"/>
        <v>0</v>
      </c>
      <c r="AE2874" s="39">
        <f t="shared" si="1457"/>
        <v>0</v>
      </c>
      <c r="AF2874" t="str">
        <f t="shared" si="1458"/>
        <v/>
      </c>
      <c r="AG2874" t="str">
        <f t="shared" si="1459"/>
        <v/>
      </c>
      <c r="AH2874" t="str">
        <f t="shared" si="1460"/>
        <v/>
      </c>
      <c r="AJ2874" s="41" t="str">
        <f t="shared" si="1461"/>
        <v/>
      </c>
      <c r="AK2874" s="42" t="str">
        <f t="shared" si="1462"/>
        <v/>
      </c>
      <c r="AL2874" s="41" t="str">
        <f t="shared" si="1463"/>
        <v/>
      </c>
      <c r="AM2874" s="41" t="str">
        <f t="shared" si="1464"/>
        <v/>
      </c>
      <c r="AN2874" s="41" t="str">
        <f t="shared" si="1465"/>
        <v/>
      </c>
      <c r="AO2874" s="42" t="str">
        <f t="shared" si="1466"/>
        <v/>
      </c>
      <c r="AP2874" s="41" t="str">
        <f t="shared" si="1467"/>
        <v/>
      </c>
      <c r="AQ2874" s="41" t="str">
        <f t="shared" si="1468"/>
        <v/>
      </c>
      <c r="AR2874" s="41" t="str">
        <f>IF($AQ2874="","",COUNTIFS(L_ChaveCob,$AQ2874,L_Ausencia,"&gt;"&amp;$W2874)+COUNTIFS($AQ$4:$AQ2874,$AQ2874,$W$4:$W2874,$W2874))</f>
        <v/>
      </c>
      <c r="AS2874" s="42">
        <f t="shared" si="1469"/>
        <v>0</v>
      </c>
      <c r="AT2874" s="42">
        <f t="shared" si="1470"/>
        <v>0</v>
      </c>
      <c r="AU2874" s="42">
        <f t="shared" si="1471"/>
        <v>0</v>
      </c>
    </row>
    <row r="2875" spans="1:47" x14ac:dyDescent="0.2">
      <c r="A2875" s="35"/>
      <c r="B2875" s="36"/>
      <c r="C2875" s="36"/>
      <c r="D2875" s="36"/>
      <c r="E2875" s="37"/>
      <c r="F2875" s="37"/>
      <c r="G2875" s="36"/>
      <c r="H2875" s="36"/>
      <c r="I2875" s="36"/>
      <c r="J2875" s="36"/>
      <c r="K2875" s="37"/>
      <c r="L2875" s="37"/>
      <c r="M2875" s="37"/>
      <c r="N2875" s="38" t="str">
        <f t="shared" si="1440"/>
        <v/>
      </c>
      <c r="O2875" t="str">
        <f t="shared" si="1441"/>
        <v/>
      </c>
      <c r="P2875" t="str">
        <f t="shared" si="1442"/>
        <v/>
      </c>
      <c r="Q2875" t="str">
        <f t="shared" si="1443"/>
        <v/>
      </c>
      <c r="R2875" t="str">
        <f t="shared" si="1444"/>
        <v/>
      </c>
      <c r="S2875" t="str">
        <f t="shared" si="1445"/>
        <v/>
      </c>
      <c r="T2875" s="39" t="str">
        <f t="shared" si="1446"/>
        <v/>
      </c>
      <c r="U2875" s="40">
        <f t="shared" si="1447"/>
        <v>0</v>
      </c>
      <c r="V2875" s="40">
        <f t="shared" si="1448"/>
        <v>0</v>
      </c>
      <c r="W2875" s="40">
        <f t="shared" si="1449"/>
        <v>0</v>
      </c>
      <c r="X2875" t="str">
        <f t="shared" si="1450"/>
        <v/>
      </c>
      <c r="Y2875" s="40">
        <f t="shared" si="1451"/>
        <v>0</v>
      </c>
      <c r="Z2875" s="40">
        <f t="shared" si="1452"/>
        <v>0</v>
      </c>
      <c r="AA2875" s="40">
        <f t="shared" si="1453"/>
        <v>0</v>
      </c>
      <c r="AB2875" s="40">
        <f t="shared" si="1454"/>
        <v>0</v>
      </c>
      <c r="AC2875" s="40">
        <f t="shared" si="1455"/>
        <v>0</v>
      </c>
      <c r="AD2875" s="39">
        <f t="shared" si="1456"/>
        <v>0</v>
      </c>
      <c r="AE2875" s="39">
        <f t="shared" si="1457"/>
        <v>0</v>
      </c>
      <c r="AF2875" t="str">
        <f t="shared" si="1458"/>
        <v/>
      </c>
      <c r="AG2875" t="str">
        <f t="shared" si="1459"/>
        <v/>
      </c>
      <c r="AH2875" t="str">
        <f t="shared" si="1460"/>
        <v/>
      </c>
      <c r="AJ2875" s="41" t="str">
        <f t="shared" si="1461"/>
        <v/>
      </c>
      <c r="AK2875" s="42" t="str">
        <f t="shared" si="1462"/>
        <v/>
      </c>
      <c r="AL2875" s="41" t="str">
        <f t="shared" si="1463"/>
        <v/>
      </c>
      <c r="AM2875" s="41" t="str">
        <f t="shared" si="1464"/>
        <v/>
      </c>
      <c r="AN2875" s="41" t="str">
        <f t="shared" si="1465"/>
        <v/>
      </c>
      <c r="AO2875" s="42" t="str">
        <f t="shared" si="1466"/>
        <v/>
      </c>
      <c r="AP2875" s="41" t="str">
        <f t="shared" si="1467"/>
        <v/>
      </c>
      <c r="AQ2875" s="41" t="str">
        <f t="shared" si="1468"/>
        <v/>
      </c>
      <c r="AR2875" s="41" t="str">
        <f>IF($AQ2875="","",COUNTIFS(L_ChaveCob,$AQ2875,L_Ausencia,"&gt;"&amp;$W2875)+COUNTIFS($AQ$4:$AQ2875,$AQ2875,$W$4:$W2875,$W2875))</f>
        <v/>
      </c>
      <c r="AS2875" s="42">
        <f t="shared" si="1469"/>
        <v>0</v>
      </c>
      <c r="AT2875" s="42">
        <f t="shared" si="1470"/>
        <v>0</v>
      </c>
      <c r="AU2875" s="42">
        <f t="shared" si="1471"/>
        <v>0</v>
      </c>
    </row>
    <row r="2876" spans="1:47" x14ac:dyDescent="0.2">
      <c r="A2876" s="35"/>
      <c r="B2876" s="36"/>
      <c r="C2876" s="36"/>
      <c r="D2876" s="36"/>
      <c r="E2876" s="37"/>
      <c r="F2876" s="37"/>
      <c r="G2876" s="36"/>
      <c r="H2876" s="36"/>
      <c r="I2876" s="36"/>
      <c r="J2876" s="36"/>
      <c r="K2876" s="37"/>
      <c r="L2876" s="37"/>
      <c r="M2876" s="37"/>
      <c r="N2876" s="38" t="str">
        <f t="shared" si="1440"/>
        <v/>
      </c>
      <c r="O2876" t="str">
        <f t="shared" si="1441"/>
        <v/>
      </c>
      <c r="P2876" t="str">
        <f t="shared" si="1442"/>
        <v/>
      </c>
      <c r="Q2876" t="str">
        <f t="shared" si="1443"/>
        <v/>
      </c>
      <c r="R2876" t="str">
        <f t="shared" si="1444"/>
        <v/>
      </c>
      <c r="S2876" t="str">
        <f t="shared" si="1445"/>
        <v/>
      </c>
      <c r="T2876" s="39" t="str">
        <f t="shared" si="1446"/>
        <v/>
      </c>
      <c r="U2876" s="40">
        <f t="shared" si="1447"/>
        <v>0</v>
      </c>
      <c r="V2876" s="40">
        <f t="shared" si="1448"/>
        <v>0</v>
      </c>
      <c r="W2876" s="40">
        <f t="shared" si="1449"/>
        <v>0</v>
      </c>
      <c r="X2876" t="str">
        <f t="shared" si="1450"/>
        <v/>
      </c>
      <c r="Y2876" s="40">
        <f t="shared" si="1451"/>
        <v>0</v>
      </c>
      <c r="Z2876" s="40">
        <f t="shared" si="1452"/>
        <v>0</v>
      </c>
      <c r="AA2876" s="40">
        <f t="shared" si="1453"/>
        <v>0</v>
      </c>
      <c r="AB2876" s="40">
        <f t="shared" si="1454"/>
        <v>0</v>
      </c>
      <c r="AC2876" s="40">
        <f t="shared" si="1455"/>
        <v>0</v>
      </c>
      <c r="AD2876" s="39">
        <f t="shared" si="1456"/>
        <v>0</v>
      </c>
      <c r="AE2876" s="39">
        <f t="shared" si="1457"/>
        <v>0</v>
      </c>
      <c r="AF2876" t="str">
        <f t="shared" si="1458"/>
        <v/>
      </c>
      <c r="AG2876" t="str">
        <f t="shared" si="1459"/>
        <v/>
      </c>
      <c r="AH2876" t="str">
        <f t="shared" si="1460"/>
        <v/>
      </c>
      <c r="AJ2876" s="41" t="str">
        <f t="shared" si="1461"/>
        <v/>
      </c>
      <c r="AK2876" s="42" t="str">
        <f t="shared" si="1462"/>
        <v/>
      </c>
      <c r="AL2876" s="41" t="str">
        <f t="shared" si="1463"/>
        <v/>
      </c>
      <c r="AM2876" s="41" t="str">
        <f t="shared" si="1464"/>
        <v/>
      </c>
      <c r="AN2876" s="41" t="str">
        <f t="shared" si="1465"/>
        <v/>
      </c>
      <c r="AO2876" s="42" t="str">
        <f t="shared" si="1466"/>
        <v/>
      </c>
      <c r="AP2876" s="41" t="str">
        <f t="shared" si="1467"/>
        <v/>
      </c>
      <c r="AQ2876" s="41" t="str">
        <f t="shared" si="1468"/>
        <v/>
      </c>
      <c r="AR2876" s="41" t="str">
        <f>IF($AQ2876="","",COUNTIFS(L_ChaveCob,$AQ2876,L_Ausencia,"&gt;"&amp;$W2876)+COUNTIFS($AQ$4:$AQ2876,$AQ2876,$W$4:$W2876,$W2876))</f>
        <v/>
      </c>
      <c r="AS2876" s="42">
        <f t="shared" si="1469"/>
        <v>0</v>
      </c>
      <c r="AT2876" s="42">
        <f t="shared" si="1470"/>
        <v>0</v>
      </c>
      <c r="AU2876" s="42">
        <f t="shared" si="1471"/>
        <v>0</v>
      </c>
    </row>
    <row r="2877" spans="1:47" x14ac:dyDescent="0.2">
      <c r="A2877" s="35"/>
      <c r="B2877" s="36"/>
      <c r="C2877" s="36"/>
      <c r="D2877" s="36"/>
      <c r="E2877" s="37"/>
      <c r="F2877" s="37"/>
      <c r="G2877" s="36"/>
      <c r="H2877" s="36"/>
      <c r="I2877" s="36"/>
      <c r="J2877" s="36"/>
      <c r="K2877" s="37"/>
      <c r="L2877" s="37"/>
      <c r="M2877" s="37"/>
      <c r="N2877" s="38" t="str">
        <f t="shared" si="1440"/>
        <v/>
      </c>
      <c r="O2877" t="str">
        <f t="shared" si="1441"/>
        <v/>
      </c>
      <c r="P2877" t="str">
        <f t="shared" si="1442"/>
        <v/>
      </c>
      <c r="Q2877" t="str">
        <f t="shared" si="1443"/>
        <v/>
      </c>
      <c r="R2877" t="str">
        <f t="shared" si="1444"/>
        <v/>
      </c>
      <c r="S2877" t="str">
        <f t="shared" si="1445"/>
        <v/>
      </c>
      <c r="T2877" s="39" t="str">
        <f t="shared" si="1446"/>
        <v/>
      </c>
      <c r="U2877" s="40">
        <f t="shared" si="1447"/>
        <v>0</v>
      </c>
      <c r="V2877" s="40">
        <f t="shared" si="1448"/>
        <v>0</v>
      </c>
      <c r="W2877" s="40">
        <f t="shared" si="1449"/>
        <v>0</v>
      </c>
      <c r="X2877" t="str">
        <f t="shared" si="1450"/>
        <v/>
      </c>
      <c r="Y2877" s="40">
        <f t="shared" si="1451"/>
        <v>0</v>
      </c>
      <c r="Z2877" s="40">
        <f t="shared" si="1452"/>
        <v>0</v>
      </c>
      <c r="AA2877" s="40">
        <f t="shared" si="1453"/>
        <v>0</v>
      </c>
      <c r="AB2877" s="40">
        <f t="shared" si="1454"/>
        <v>0</v>
      </c>
      <c r="AC2877" s="40">
        <f t="shared" si="1455"/>
        <v>0</v>
      </c>
      <c r="AD2877" s="39">
        <f t="shared" si="1456"/>
        <v>0</v>
      </c>
      <c r="AE2877" s="39">
        <f t="shared" si="1457"/>
        <v>0</v>
      </c>
      <c r="AF2877" t="str">
        <f t="shared" si="1458"/>
        <v/>
      </c>
      <c r="AG2877" t="str">
        <f t="shared" si="1459"/>
        <v/>
      </c>
      <c r="AH2877" t="str">
        <f t="shared" si="1460"/>
        <v/>
      </c>
      <c r="AJ2877" s="41" t="str">
        <f t="shared" si="1461"/>
        <v/>
      </c>
      <c r="AK2877" s="42" t="str">
        <f t="shared" si="1462"/>
        <v/>
      </c>
      <c r="AL2877" s="41" t="str">
        <f t="shared" si="1463"/>
        <v/>
      </c>
      <c r="AM2877" s="41" t="str">
        <f t="shared" si="1464"/>
        <v/>
      </c>
      <c r="AN2877" s="41" t="str">
        <f t="shared" si="1465"/>
        <v/>
      </c>
      <c r="AO2877" s="42" t="str">
        <f t="shared" si="1466"/>
        <v/>
      </c>
      <c r="AP2877" s="41" t="str">
        <f t="shared" si="1467"/>
        <v/>
      </c>
      <c r="AQ2877" s="41" t="str">
        <f t="shared" si="1468"/>
        <v/>
      </c>
      <c r="AR2877" s="41" t="str">
        <f>IF($AQ2877="","",COUNTIFS(L_ChaveCob,$AQ2877,L_Ausencia,"&gt;"&amp;$W2877)+COUNTIFS($AQ$4:$AQ2877,$AQ2877,$W$4:$W2877,$W2877))</f>
        <v/>
      </c>
      <c r="AS2877" s="42">
        <f t="shared" si="1469"/>
        <v>0</v>
      </c>
      <c r="AT2877" s="42">
        <f t="shared" si="1470"/>
        <v>0</v>
      </c>
      <c r="AU2877" s="42">
        <f t="shared" si="1471"/>
        <v>0</v>
      </c>
    </row>
    <row r="2878" spans="1:47" x14ac:dyDescent="0.2">
      <c r="A2878" s="35"/>
      <c r="B2878" s="36"/>
      <c r="C2878" s="36"/>
      <c r="D2878" s="36"/>
      <c r="E2878" s="37"/>
      <c r="F2878" s="37"/>
      <c r="G2878" s="36"/>
      <c r="H2878" s="36"/>
      <c r="I2878" s="36"/>
      <c r="J2878" s="36"/>
      <c r="K2878" s="37"/>
      <c r="L2878" s="37"/>
      <c r="M2878" s="37"/>
      <c r="N2878" s="38" t="str">
        <f t="shared" si="1440"/>
        <v/>
      </c>
      <c r="O2878" t="str">
        <f t="shared" si="1441"/>
        <v/>
      </c>
      <c r="P2878" t="str">
        <f t="shared" si="1442"/>
        <v/>
      </c>
      <c r="Q2878" t="str">
        <f t="shared" si="1443"/>
        <v/>
      </c>
      <c r="R2878" t="str">
        <f t="shared" si="1444"/>
        <v/>
      </c>
      <c r="S2878" t="str">
        <f t="shared" si="1445"/>
        <v/>
      </c>
      <c r="T2878" s="39" t="str">
        <f t="shared" si="1446"/>
        <v/>
      </c>
      <c r="U2878" s="40">
        <f t="shared" si="1447"/>
        <v>0</v>
      </c>
      <c r="V2878" s="40">
        <f t="shared" si="1448"/>
        <v>0</v>
      </c>
      <c r="W2878" s="40">
        <f t="shared" si="1449"/>
        <v>0</v>
      </c>
      <c r="X2878" t="str">
        <f t="shared" si="1450"/>
        <v/>
      </c>
      <c r="Y2878" s="40">
        <f t="shared" si="1451"/>
        <v>0</v>
      </c>
      <c r="Z2878" s="40">
        <f t="shared" si="1452"/>
        <v>0</v>
      </c>
      <c r="AA2878" s="40">
        <f t="shared" si="1453"/>
        <v>0</v>
      </c>
      <c r="AB2878" s="40">
        <f t="shared" si="1454"/>
        <v>0</v>
      </c>
      <c r="AC2878" s="40">
        <f t="shared" si="1455"/>
        <v>0</v>
      </c>
      <c r="AD2878" s="39">
        <f t="shared" si="1456"/>
        <v>0</v>
      </c>
      <c r="AE2878" s="39">
        <f t="shared" si="1457"/>
        <v>0</v>
      </c>
      <c r="AF2878" t="str">
        <f t="shared" si="1458"/>
        <v/>
      </c>
      <c r="AG2878" t="str">
        <f t="shared" si="1459"/>
        <v/>
      </c>
      <c r="AH2878" t="str">
        <f t="shared" si="1460"/>
        <v/>
      </c>
      <c r="AJ2878" s="41" t="str">
        <f t="shared" si="1461"/>
        <v/>
      </c>
      <c r="AK2878" s="42" t="str">
        <f t="shared" si="1462"/>
        <v/>
      </c>
      <c r="AL2878" s="41" t="str">
        <f t="shared" si="1463"/>
        <v/>
      </c>
      <c r="AM2878" s="41" t="str">
        <f t="shared" si="1464"/>
        <v/>
      </c>
      <c r="AN2878" s="41" t="str">
        <f t="shared" si="1465"/>
        <v/>
      </c>
      <c r="AO2878" s="42" t="str">
        <f t="shared" si="1466"/>
        <v/>
      </c>
      <c r="AP2878" s="41" t="str">
        <f t="shared" si="1467"/>
        <v/>
      </c>
      <c r="AQ2878" s="41" t="str">
        <f t="shared" si="1468"/>
        <v/>
      </c>
      <c r="AR2878" s="41" t="str">
        <f>IF($AQ2878="","",COUNTIFS(L_ChaveCob,$AQ2878,L_Ausencia,"&gt;"&amp;$W2878)+COUNTIFS($AQ$4:$AQ2878,$AQ2878,$W$4:$W2878,$W2878))</f>
        <v/>
      </c>
      <c r="AS2878" s="42">
        <f t="shared" si="1469"/>
        <v>0</v>
      </c>
      <c r="AT2878" s="42">
        <f t="shared" si="1470"/>
        <v>0</v>
      </c>
      <c r="AU2878" s="42">
        <f t="shared" si="1471"/>
        <v>0</v>
      </c>
    </row>
    <row r="2879" spans="1:47" x14ac:dyDescent="0.2">
      <c r="A2879" s="35"/>
      <c r="B2879" s="36"/>
      <c r="C2879" s="36"/>
      <c r="D2879" s="36"/>
      <c r="E2879" s="37"/>
      <c r="F2879" s="37"/>
      <c r="G2879" s="36"/>
      <c r="H2879" s="36"/>
      <c r="I2879" s="36"/>
      <c r="J2879" s="36"/>
      <c r="K2879" s="37"/>
      <c r="L2879" s="37"/>
      <c r="M2879" s="37"/>
      <c r="N2879" s="38" t="str">
        <f t="shared" si="1440"/>
        <v/>
      </c>
      <c r="O2879" t="str">
        <f t="shared" si="1441"/>
        <v/>
      </c>
      <c r="P2879" t="str">
        <f t="shared" si="1442"/>
        <v/>
      </c>
      <c r="Q2879" t="str">
        <f t="shared" si="1443"/>
        <v/>
      </c>
      <c r="R2879" t="str">
        <f t="shared" si="1444"/>
        <v/>
      </c>
      <c r="S2879" t="str">
        <f t="shared" si="1445"/>
        <v/>
      </c>
      <c r="T2879" s="39" t="str">
        <f t="shared" si="1446"/>
        <v/>
      </c>
      <c r="U2879" s="40">
        <f t="shared" si="1447"/>
        <v>0</v>
      </c>
      <c r="V2879" s="40">
        <f t="shared" si="1448"/>
        <v>0</v>
      </c>
      <c r="W2879" s="40">
        <f t="shared" si="1449"/>
        <v>0</v>
      </c>
      <c r="X2879" t="str">
        <f t="shared" si="1450"/>
        <v/>
      </c>
      <c r="Y2879" s="40">
        <f t="shared" si="1451"/>
        <v>0</v>
      </c>
      <c r="Z2879" s="40">
        <f t="shared" si="1452"/>
        <v>0</v>
      </c>
      <c r="AA2879" s="40">
        <f t="shared" si="1453"/>
        <v>0</v>
      </c>
      <c r="AB2879" s="40">
        <f t="shared" si="1454"/>
        <v>0</v>
      </c>
      <c r="AC2879" s="40">
        <f t="shared" si="1455"/>
        <v>0</v>
      </c>
      <c r="AD2879" s="39">
        <f t="shared" si="1456"/>
        <v>0</v>
      </c>
      <c r="AE2879" s="39">
        <f t="shared" si="1457"/>
        <v>0</v>
      </c>
      <c r="AF2879" t="str">
        <f t="shared" si="1458"/>
        <v/>
      </c>
      <c r="AG2879" t="str">
        <f t="shared" si="1459"/>
        <v/>
      </c>
      <c r="AH2879" t="str">
        <f t="shared" si="1460"/>
        <v/>
      </c>
      <c r="AJ2879" s="41" t="str">
        <f t="shared" si="1461"/>
        <v/>
      </c>
      <c r="AK2879" s="42" t="str">
        <f t="shared" si="1462"/>
        <v/>
      </c>
      <c r="AL2879" s="41" t="str">
        <f t="shared" si="1463"/>
        <v/>
      </c>
      <c r="AM2879" s="41" t="str">
        <f t="shared" si="1464"/>
        <v/>
      </c>
      <c r="AN2879" s="41" t="str">
        <f t="shared" si="1465"/>
        <v/>
      </c>
      <c r="AO2879" s="42" t="str">
        <f t="shared" si="1466"/>
        <v/>
      </c>
      <c r="AP2879" s="41" t="str">
        <f t="shared" si="1467"/>
        <v/>
      </c>
      <c r="AQ2879" s="41" t="str">
        <f t="shared" si="1468"/>
        <v/>
      </c>
      <c r="AR2879" s="41" t="str">
        <f>IF($AQ2879="","",COUNTIFS(L_ChaveCob,$AQ2879,L_Ausencia,"&gt;"&amp;$W2879)+COUNTIFS($AQ$4:$AQ2879,$AQ2879,$W$4:$W2879,$W2879))</f>
        <v/>
      </c>
      <c r="AS2879" s="42">
        <f t="shared" si="1469"/>
        <v>0</v>
      </c>
      <c r="AT2879" s="42">
        <f t="shared" si="1470"/>
        <v>0</v>
      </c>
      <c r="AU2879" s="42">
        <f t="shared" si="1471"/>
        <v>0</v>
      </c>
    </row>
    <row r="2880" spans="1:47" x14ac:dyDescent="0.2">
      <c r="A2880" s="35"/>
      <c r="B2880" s="36"/>
      <c r="C2880" s="36"/>
      <c r="D2880" s="36"/>
      <c r="E2880" s="37"/>
      <c r="F2880" s="37"/>
      <c r="G2880" s="36"/>
      <c r="H2880" s="36"/>
      <c r="I2880" s="36"/>
      <c r="J2880" s="36"/>
      <c r="K2880" s="37"/>
      <c r="L2880" s="37"/>
      <c r="M2880" s="37"/>
      <c r="N2880" s="38" t="str">
        <f t="shared" si="1440"/>
        <v/>
      </c>
      <c r="O2880" t="str">
        <f t="shared" si="1441"/>
        <v/>
      </c>
      <c r="P2880" t="str">
        <f t="shared" si="1442"/>
        <v/>
      </c>
      <c r="Q2880" t="str">
        <f t="shared" si="1443"/>
        <v/>
      </c>
      <c r="R2880" t="str">
        <f t="shared" si="1444"/>
        <v/>
      </c>
      <c r="S2880" t="str">
        <f t="shared" si="1445"/>
        <v/>
      </c>
      <c r="T2880" s="39" t="str">
        <f t="shared" si="1446"/>
        <v/>
      </c>
      <c r="U2880" s="40">
        <f t="shared" si="1447"/>
        <v>0</v>
      </c>
      <c r="V2880" s="40">
        <f t="shared" si="1448"/>
        <v>0</v>
      </c>
      <c r="W2880" s="40">
        <f t="shared" si="1449"/>
        <v>0</v>
      </c>
      <c r="X2880" t="str">
        <f t="shared" si="1450"/>
        <v/>
      </c>
      <c r="Y2880" s="40">
        <f t="shared" si="1451"/>
        <v>0</v>
      </c>
      <c r="Z2880" s="40">
        <f t="shared" si="1452"/>
        <v>0</v>
      </c>
      <c r="AA2880" s="40">
        <f t="shared" si="1453"/>
        <v>0</v>
      </c>
      <c r="AB2880" s="40">
        <f t="shared" si="1454"/>
        <v>0</v>
      </c>
      <c r="AC2880" s="40">
        <f t="shared" si="1455"/>
        <v>0</v>
      </c>
      <c r="AD2880" s="39">
        <f t="shared" si="1456"/>
        <v>0</v>
      </c>
      <c r="AE2880" s="39">
        <f t="shared" si="1457"/>
        <v>0</v>
      </c>
      <c r="AF2880" t="str">
        <f t="shared" si="1458"/>
        <v/>
      </c>
      <c r="AG2880" t="str">
        <f t="shared" si="1459"/>
        <v/>
      </c>
      <c r="AH2880" t="str">
        <f t="shared" si="1460"/>
        <v/>
      </c>
      <c r="AJ2880" s="41" t="str">
        <f t="shared" si="1461"/>
        <v/>
      </c>
      <c r="AK2880" s="42" t="str">
        <f t="shared" si="1462"/>
        <v/>
      </c>
      <c r="AL2880" s="41" t="str">
        <f t="shared" si="1463"/>
        <v/>
      </c>
      <c r="AM2880" s="41" t="str">
        <f t="shared" si="1464"/>
        <v/>
      </c>
      <c r="AN2880" s="41" t="str">
        <f t="shared" si="1465"/>
        <v/>
      </c>
      <c r="AO2880" s="42" t="str">
        <f t="shared" si="1466"/>
        <v/>
      </c>
      <c r="AP2880" s="41" t="str">
        <f t="shared" si="1467"/>
        <v/>
      </c>
      <c r="AQ2880" s="41" t="str">
        <f t="shared" si="1468"/>
        <v/>
      </c>
      <c r="AR2880" s="41" t="str">
        <f>IF($AQ2880="","",COUNTIFS(L_ChaveCob,$AQ2880,L_Ausencia,"&gt;"&amp;$W2880)+COUNTIFS($AQ$4:$AQ2880,$AQ2880,$W$4:$W2880,$W2880))</f>
        <v/>
      </c>
      <c r="AS2880" s="42">
        <f t="shared" si="1469"/>
        <v>0</v>
      </c>
      <c r="AT2880" s="42">
        <f t="shared" si="1470"/>
        <v>0</v>
      </c>
      <c r="AU2880" s="42">
        <f t="shared" si="1471"/>
        <v>0</v>
      </c>
    </row>
    <row r="2881" spans="1:47" x14ac:dyDescent="0.2">
      <c r="A2881" s="35"/>
      <c r="B2881" s="36"/>
      <c r="C2881" s="36"/>
      <c r="D2881" s="36"/>
      <c r="E2881" s="37"/>
      <c r="F2881" s="37"/>
      <c r="G2881" s="36"/>
      <c r="H2881" s="36"/>
      <c r="I2881" s="36"/>
      <c r="J2881" s="36"/>
      <c r="K2881" s="37"/>
      <c r="L2881" s="37"/>
      <c r="M2881" s="37"/>
      <c r="N2881" s="38" t="str">
        <f t="shared" si="1440"/>
        <v/>
      </c>
      <c r="O2881" t="str">
        <f t="shared" si="1441"/>
        <v/>
      </c>
      <c r="P2881" t="str">
        <f t="shared" si="1442"/>
        <v/>
      </c>
      <c r="Q2881" t="str">
        <f t="shared" si="1443"/>
        <v/>
      </c>
      <c r="R2881" t="str">
        <f t="shared" si="1444"/>
        <v/>
      </c>
      <c r="S2881" t="str">
        <f t="shared" si="1445"/>
        <v/>
      </c>
      <c r="T2881" s="39" t="str">
        <f t="shared" si="1446"/>
        <v/>
      </c>
      <c r="U2881" s="40">
        <f t="shared" si="1447"/>
        <v>0</v>
      </c>
      <c r="V2881" s="40">
        <f t="shared" si="1448"/>
        <v>0</v>
      </c>
      <c r="W2881" s="40">
        <f t="shared" si="1449"/>
        <v>0</v>
      </c>
      <c r="X2881" t="str">
        <f t="shared" si="1450"/>
        <v/>
      </c>
      <c r="Y2881" s="40">
        <f t="shared" si="1451"/>
        <v>0</v>
      </c>
      <c r="Z2881" s="40">
        <f t="shared" si="1452"/>
        <v>0</v>
      </c>
      <c r="AA2881" s="40">
        <f t="shared" si="1453"/>
        <v>0</v>
      </c>
      <c r="AB2881" s="40">
        <f t="shared" si="1454"/>
        <v>0</v>
      </c>
      <c r="AC2881" s="40">
        <f t="shared" si="1455"/>
        <v>0</v>
      </c>
      <c r="AD2881" s="39">
        <f t="shared" si="1456"/>
        <v>0</v>
      </c>
      <c r="AE2881" s="39">
        <f t="shared" si="1457"/>
        <v>0</v>
      </c>
      <c r="AF2881" t="str">
        <f t="shared" si="1458"/>
        <v/>
      </c>
      <c r="AG2881" t="str">
        <f t="shared" si="1459"/>
        <v/>
      </c>
      <c r="AH2881" t="str">
        <f t="shared" si="1460"/>
        <v/>
      </c>
      <c r="AJ2881" s="41" t="str">
        <f t="shared" si="1461"/>
        <v/>
      </c>
      <c r="AK2881" s="42" t="str">
        <f t="shared" si="1462"/>
        <v/>
      </c>
      <c r="AL2881" s="41" t="str">
        <f t="shared" si="1463"/>
        <v/>
      </c>
      <c r="AM2881" s="41" t="str">
        <f t="shared" si="1464"/>
        <v/>
      </c>
      <c r="AN2881" s="41" t="str">
        <f t="shared" si="1465"/>
        <v/>
      </c>
      <c r="AO2881" s="42" t="str">
        <f t="shared" si="1466"/>
        <v/>
      </c>
      <c r="AP2881" s="41" t="str">
        <f t="shared" si="1467"/>
        <v/>
      </c>
      <c r="AQ2881" s="41" t="str">
        <f t="shared" si="1468"/>
        <v/>
      </c>
      <c r="AR2881" s="41" t="str">
        <f>IF($AQ2881="","",COUNTIFS(L_ChaveCob,$AQ2881,L_Ausencia,"&gt;"&amp;$W2881)+COUNTIFS($AQ$4:$AQ2881,$AQ2881,$W$4:$W2881,$W2881))</f>
        <v/>
      </c>
      <c r="AS2881" s="42">
        <f t="shared" si="1469"/>
        <v>0</v>
      </c>
      <c r="AT2881" s="42">
        <f t="shared" si="1470"/>
        <v>0</v>
      </c>
      <c r="AU2881" s="42">
        <f t="shared" si="1471"/>
        <v>0</v>
      </c>
    </row>
    <row r="2882" spans="1:47" x14ac:dyDescent="0.2">
      <c r="A2882" s="35"/>
      <c r="B2882" s="36"/>
      <c r="C2882" s="36"/>
      <c r="D2882" s="36"/>
      <c r="E2882" s="37"/>
      <c r="F2882" s="37"/>
      <c r="G2882" s="36"/>
      <c r="H2882" s="36"/>
      <c r="I2882" s="36"/>
      <c r="J2882" s="36"/>
      <c r="K2882" s="37"/>
      <c r="L2882" s="37"/>
      <c r="M2882" s="37"/>
      <c r="N2882" s="38" t="str">
        <f t="shared" si="1440"/>
        <v/>
      </c>
      <c r="O2882" t="str">
        <f t="shared" si="1441"/>
        <v/>
      </c>
      <c r="P2882" t="str">
        <f t="shared" si="1442"/>
        <v/>
      </c>
      <c r="Q2882" t="str">
        <f t="shared" si="1443"/>
        <v/>
      </c>
      <c r="R2882" t="str">
        <f t="shared" si="1444"/>
        <v/>
      </c>
      <c r="S2882" t="str">
        <f t="shared" si="1445"/>
        <v/>
      </c>
      <c r="T2882" s="39" t="str">
        <f t="shared" si="1446"/>
        <v/>
      </c>
      <c r="U2882" s="40">
        <f t="shared" si="1447"/>
        <v>0</v>
      </c>
      <c r="V2882" s="40">
        <f t="shared" si="1448"/>
        <v>0</v>
      </c>
      <c r="W2882" s="40">
        <f t="shared" si="1449"/>
        <v>0</v>
      </c>
      <c r="X2882" t="str">
        <f t="shared" si="1450"/>
        <v/>
      </c>
      <c r="Y2882" s="40">
        <f t="shared" si="1451"/>
        <v>0</v>
      </c>
      <c r="Z2882" s="40">
        <f t="shared" si="1452"/>
        <v>0</v>
      </c>
      <c r="AA2882" s="40">
        <f t="shared" si="1453"/>
        <v>0</v>
      </c>
      <c r="AB2882" s="40">
        <f t="shared" si="1454"/>
        <v>0</v>
      </c>
      <c r="AC2882" s="40">
        <f t="shared" si="1455"/>
        <v>0</v>
      </c>
      <c r="AD2882" s="39">
        <f t="shared" si="1456"/>
        <v>0</v>
      </c>
      <c r="AE2882" s="39">
        <f t="shared" si="1457"/>
        <v>0</v>
      </c>
      <c r="AF2882" t="str">
        <f t="shared" si="1458"/>
        <v/>
      </c>
      <c r="AG2882" t="str">
        <f t="shared" si="1459"/>
        <v/>
      </c>
      <c r="AH2882" t="str">
        <f t="shared" si="1460"/>
        <v/>
      </c>
      <c r="AJ2882" s="41" t="str">
        <f t="shared" si="1461"/>
        <v/>
      </c>
      <c r="AK2882" s="42" t="str">
        <f t="shared" si="1462"/>
        <v/>
      </c>
      <c r="AL2882" s="41" t="str">
        <f t="shared" si="1463"/>
        <v/>
      </c>
      <c r="AM2882" s="41" t="str">
        <f t="shared" si="1464"/>
        <v/>
      </c>
      <c r="AN2882" s="41" t="str">
        <f t="shared" si="1465"/>
        <v/>
      </c>
      <c r="AO2882" s="42" t="str">
        <f t="shared" si="1466"/>
        <v/>
      </c>
      <c r="AP2882" s="41" t="str">
        <f t="shared" si="1467"/>
        <v/>
      </c>
      <c r="AQ2882" s="41" t="str">
        <f t="shared" si="1468"/>
        <v/>
      </c>
      <c r="AR2882" s="41" t="str">
        <f>IF($AQ2882="","",COUNTIFS(L_ChaveCob,$AQ2882,L_Ausencia,"&gt;"&amp;$W2882)+COUNTIFS($AQ$4:$AQ2882,$AQ2882,$W$4:$W2882,$W2882))</f>
        <v/>
      </c>
      <c r="AS2882" s="42">
        <f t="shared" si="1469"/>
        <v>0</v>
      </c>
      <c r="AT2882" s="42">
        <f t="shared" si="1470"/>
        <v>0</v>
      </c>
      <c r="AU2882" s="42">
        <f t="shared" si="1471"/>
        <v>0</v>
      </c>
    </row>
    <row r="2883" spans="1:47" x14ac:dyDescent="0.2">
      <c r="A2883" s="35"/>
      <c r="B2883" s="36"/>
      <c r="C2883" s="36"/>
      <c r="D2883" s="36"/>
      <c r="E2883" s="37"/>
      <c r="F2883" s="37"/>
      <c r="G2883" s="36"/>
      <c r="H2883" s="36"/>
      <c r="I2883" s="36"/>
      <c r="J2883" s="36"/>
      <c r="K2883" s="37"/>
      <c r="L2883" s="37"/>
      <c r="M2883" s="37"/>
      <c r="N2883" s="38" t="str">
        <f t="shared" si="1440"/>
        <v/>
      </c>
      <c r="O2883" t="str">
        <f t="shared" si="1441"/>
        <v/>
      </c>
      <c r="P2883" t="str">
        <f t="shared" si="1442"/>
        <v/>
      </c>
      <c r="Q2883" t="str">
        <f t="shared" si="1443"/>
        <v/>
      </c>
      <c r="R2883" t="str">
        <f t="shared" si="1444"/>
        <v/>
      </c>
      <c r="S2883" t="str">
        <f t="shared" si="1445"/>
        <v/>
      </c>
      <c r="T2883" s="39" t="str">
        <f t="shared" si="1446"/>
        <v/>
      </c>
      <c r="U2883" s="40">
        <f t="shared" si="1447"/>
        <v>0</v>
      </c>
      <c r="V2883" s="40">
        <f t="shared" si="1448"/>
        <v>0</v>
      </c>
      <c r="W2883" s="40">
        <f t="shared" si="1449"/>
        <v>0</v>
      </c>
      <c r="X2883" t="str">
        <f t="shared" si="1450"/>
        <v/>
      </c>
      <c r="Y2883" s="40">
        <f t="shared" si="1451"/>
        <v>0</v>
      </c>
      <c r="Z2883" s="40">
        <f t="shared" si="1452"/>
        <v>0</v>
      </c>
      <c r="AA2883" s="40">
        <f t="shared" si="1453"/>
        <v>0</v>
      </c>
      <c r="AB2883" s="40">
        <f t="shared" si="1454"/>
        <v>0</v>
      </c>
      <c r="AC2883" s="40">
        <f t="shared" si="1455"/>
        <v>0</v>
      </c>
      <c r="AD2883" s="39">
        <f t="shared" si="1456"/>
        <v>0</v>
      </c>
      <c r="AE2883" s="39">
        <f t="shared" si="1457"/>
        <v>0</v>
      </c>
      <c r="AF2883" t="str">
        <f t="shared" si="1458"/>
        <v/>
      </c>
      <c r="AG2883" t="str">
        <f t="shared" si="1459"/>
        <v/>
      </c>
      <c r="AH2883" t="str">
        <f t="shared" si="1460"/>
        <v/>
      </c>
      <c r="AJ2883" s="41" t="str">
        <f t="shared" si="1461"/>
        <v/>
      </c>
      <c r="AK2883" s="42" t="str">
        <f t="shared" si="1462"/>
        <v/>
      </c>
      <c r="AL2883" s="41" t="str">
        <f t="shared" si="1463"/>
        <v/>
      </c>
      <c r="AM2883" s="41" t="str">
        <f t="shared" si="1464"/>
        <v/>
      </c>
      <c r="AN2883" s="41" t="str">
        <f t="shared" si="1465"/>
        <v/>
      </c>
      <c r="AO2883" s="42" t="str">
        <f t="shared" si="1466"/>
        <v/>
      </c>
      <c r="AP2883" s="41" t="str">
        <f t="shared" si="1467"/>
        <v/>
      </c>
      <c r="AQ2883" s="41" t="str">
        <f t="shared" si="1468"/>
        <v/>
      </c>
      <c r="AR2883" s="41" t="str">
        <f>IF($AQ2883="","",COUNTIFS(L_ChaveCob,$AQ2883,L_Ausencia,"&gt;"&amp;$W2883)+COUNTIFS($AQ$4:$AQ2883,$AQ2883,$W$4:$W2883,$W2883))</f>
        <v/>
      </c>
      <c r="AS2883" s="42">
        <f t="shared" si="1469"/>
        <v>0</v>
      </c>
      <c r="AT2883" s="42">
        <f t="shared" si="1470"/>
        <v>0</v>
      </c>
      <c r="AU2883" s="42">
        <f t="shared" si="1471"/>
        <v>0</v>
      </c>
    </row>
    <row r="2884" spans="1:47" x14ac:dyDescent="0.2">
      <c r="A2884" s="35"/>
      <c r="B2884" s="36"/>
      <c r="C2884" s="36"/>
      <c r="D2884" s="36"/>
      <c r="E2884" s="37"/>
      <c r="F2884" s="37"/>
      <c r="G2884" s="36"/>
      <c r="H2884" s="36"/>
      <c r="I2884" s="36"/>
      <c r="J2884" s="36"/>
      <c r="K2884" s="37"/>
      <c r="L2884" s="37"/>
      <c r="M2884" s="37"/>
      <c r="N2884" s="38" t="str">
        <f t="shared" si="1440"/>
        <v/>
      </c>
      <c r="O2884" t="str">
        <f t="shared" si="1441"/>
        <v/>
      </c>
      <c r="P2884" t="str">
        <f t="shared" si="1442"/>
        <v/>
      </c>
      <c r="Q2884" t="str">
        <f t="shared" si="1443"/>
        <v/>
      </c>
      <c r="R2884" t="str">
        <f t="shared" si="1444"/>
        <v/>
      </c>
      <c r="S2884" t="str">
        <f t="shared" si="1445"/>
        <v/>
      </c>
      <c r="T2884" s="39" t="str">
        <f t="shared" si="1446"/>
        <v/>
      </c>
      <c r="U2884" s="40">
        <f t="shared" si="1447"/>
        <v>0</v>
      </c>
      <c r="V2884" s="40">
        <f t="shared" si="1448"/>
        <v>0</v>
      </c>
      <c r="W2884" s="40">
        <f t="shared" si="1449"/>
        <v>0</v>
      </c>
      <c r="X2884" t="str">
        <f t="shared" si="1450"/>
        <v/>
      </c>
      <c r="Y2884" s="40">
        <f t="shared" si="1451"/>
        <v>0</v>
      </c>
      <c r="Z2884" s="40">
        <f t="shared" si="1452"/>
        <v>0</v>
      </c>
      <c r="AA2884" s="40">
        <f t="shared" si="1453"/>
        <v>0</v>
      </c>
      <c r="AB2884" s="40">
        <f t="shared" si="1454"/>
        <v>0</v>
      </c>
      <c r="AC2884" s="40">
        <f t="shared" si="1455"/>
        <v>0</v>
      </c>
      <c r="AD2884" s="39">
        <f t="shared" si="1456"/>
        <v>0</v>
      </c>
      <c r="AE2884" s="39">
        <f t="shared" si="1457"/>
        <v>0</v>
      </c>
      <c r="AF2884" t="str">
        <f t="shared" si="1458"/>
        <v/>
      </c>
      <c r="AG2884" t="str">
        <f t="shared" si="1459"/>
        <v/>
      </c>
      <c r="AH2884" t="str">
        <f t="shared" si="1460"/>
        <v/>
      </c>
      <c r="AJ2884" s="41" t="str">
        <f t="shared" si="1461"/>
        <v/>
      </c>
      <c r="AK2884" s="42" t="str">
        <f t="shared" si="1462"/>
        <v/>
      </c>
      <c r="AL2884" s="41" t="str">
        <f t="shared" si="1463"/>
        <v/>
      </c>
      <c r="AM2884" s="41" t="str">
        <f t="shared" si="1464"/>
        <v/>
      </c>
      <c r="AN2884" s="41" t="str">
        <f t="shared" si="1465"/>
        <v/>
      </c>
      <c r="AO2884" s="42" t="str">
        <f t="shared" si="1466"/>
        <v/>
      </c>
      <c r="AP2884" s="41" t="str">
        <f t="shared" si="1467"/>
        <v/>
      </c>
      <c r="AQ2884" s="41" t="str">
        <f t="shared" si="1468"/>
        <v/>
      </c>
      <c r="AR2884" s="41" t="str">
        <f>IF($AQ2884="","",COUNTIFS(L_ChaveCob,$AQ2884,L_Ausencia,"&gt;"&amp;$W2884)+COUNTIFS($AQ$4:$AQ2884,$AQ2884,$W$4:$W2884,$W2884))</f>
        <v/>
      </c>
      <c r="AS2884" s="42">
        <f t="shared" si="1469"/>
        <v>0</v>
      </c>
      <c r="AT2884" s="42">
        <f t="shared" si="1470"/>
        <v>0</v>
      </c>
      <c r="AU2884" s="42">
        <f t="shared" si="1471"/>
        <v>0</v>
      </c>
    </row>
    <row r="2885" spans="1:47" x14ac:dyDescent="0.2">
      <c r="A2885" s="35"/>
      <c r="B2885" s="36"/>
      <c r="C2885" s="36"/>
      <c r="D2885" s="36"/>
      <c r="E2885" s="37"/>
      <c r="F2885" s="37"/>
      <c r="G2885" s="36"/>
      <c r="H2885" s="36"/>
      <c r="I2885" s="36"/>
      <c r="J2885" s="36"/>
      <c r="K2885" s="37"/>
      <c r="L2885" s="37"/>
      <c r="M2885" s="37"/>
      <c r="N2885" s="38" t="str">
        <f t="shared" si="1440"/>
        <v/>
      </c>
      <c r="O2885" t="str">
        <f t="shared" si="1441"/>
        <v/>
      </c>
      <c r="P2885" t="str">
        <f t="shared" si="1442"/>
        <v/>
      </c>
      <c r="Q2885" t="str">
        <f t="shared" si="1443"/>
        <v/>
      </c>
      <c r="R2885" t="str">
        <f t="shared" si="1444"/>
        <v/>
      </c>
      <c r="S2885" t="str">
        <f t="shared" si="1445"/>
        <v/>
      </c>
      <c r="T2885" s="39" t="str">
        <f t="shared" si="1446"/>
        <v/>
      </c>
      <c r="U2885" s="40">
        <f t="shared" si="1447"/>
        <v>0</v>
      </c>
      <c r="V2885" s="40">
        <f t="shared" si="1448"/>
        <v>0</v>
      </c>
      <c r="W2885" s="40">
        <f t="shared" si="1449"/>
        <v>0</v>
      </c>
      <c r="X2885" t="str">
        <f t="shared" si="1450"/>
        <v/>
      </c>
      <c r="Y2885" s="40">
        <f t="shared" si="1451"/>
        <v>0</v>
      </c>
      <c r="Z2885" s="40">
        <f t="shared" si="1452"/>
        <v>0</v>
      </c>
      <c r="AA2885" s="40">
        <f t="shared" si="1453"/>
        <v>0</v>
      </c>
      <c r="AB2885" s="40">
        <f t="shared" si="1454"/>
        <v>0</v>
      </c>
      <c r="AC2885" s="40">
        <f t="shared" si="1455"/>
        <v>0</v>
      </c>
      <c r="AD2885" s="39">
        <f t="shared" si="1456"/>
        <v>0</v>
      </c>
      <c r="AE2885" s="39">
        <f t="shared" si="1457"/>
        <v>0</v>
      </c>
      <c r="AF2885" t="str">
        <f t="shared" si="1458"/>
        <v/>
      </c>
      <c r="AG2885" t="str">
        <f t="shared" si="1459"/>
        <v/>
      </c>
      <c r="AH2885" t="str">
        <f t="shared" si="1460"/>
        <v/>
      </c>
      <c r="AJ2885" s="41" t="str">
        <f t="shared" si="1461"/>
        <v/>
      </c>
      <c r="AK2885" s="42" t="str">
        <f t="shared" si="1462"/>
        <v/>
      </c>
      <c r="AL2885" s="41" t="str">
        <f t="shared" si="1463"/>
        <v/>
      </c>
      <c r="AM2885" s="41" t="str">
        <f t="shared" si="1464"/>
        <v/>
      </c>
      <c r="AN2885" s="41" t="str">
        <f t="shared" si="1465"/>
        <v/>
      </c>
      <c r="AO2885" s="42" t="str">
        <f t="shared" si="1466"/>
        <v/>
      </c>
      <c r="AP2885" s="41" t="str">
        <f t="shared" si="1467"/>
        <v/>
      </c>
      <c r="AQ2885" s="41" t="str">
        <f t="shared" si="1468"/>
        <v/>
      </c>
      <c r="AR2885" s="41" t="str">
        <f>IF($AQ2885="","",COUNTIFS(L_ChaveCob,$AQ2885,L_Ausencia,"&gt;"&amp;$W2885)+COUNTIFS($AQ$4:$AQ2885,$AQ2885,$W$4:$W2885,$W2885))</f>
        <v/>
      </c>
      <c r="AS2885" s="42">
        <f t="shared" si="1469"/>
        <v>0</v>
      </c>
      <c r="AT2885" s="42">
        <f t="shared" si="1470"/>
        <v>0</v>
      </c>
      <c r="AU2885" s="42">
        <f t="shared" si="1471"/>
        <v>0</v>
      </c>
    </row>
    <row r="2886" spans="1:47" x14ac:dyDescent="0.2">
      <c r="A2886" s="35"/>
      <c r="B2886" s="36"/>
      <c r="C2886" s="36"/>
      <c r="D2886" s="36"/>
      <c r="E2886" s="37"/>
      <c r="F2886" s="37"/>
      <c r="G2886" s="36"/>
      <c r="H2886" s="36"/>
      <c r="I2886" s="36"/>
      <c r="J2886" s="36"/>
      <c r="K2886" s="37"/>
      <c r="L2886" s="37"/>
      <c r="M2886" s="37"/>
      <c r="N2886" s="38" t="str">
        <f t="shared" si="1440"/>
        <v/>
      </c>
      <c r="O2886" t="str">
        <f t="shared" si="1441"/>
        <v/>
      </c>
      <c r="P2886" t="str">
        <f t="shared" si="1442"/>
        <v/>
      </c>
      <c r="Q2886" t="str">
        <f t="shared" si="1443"/>
        <v/>
      </c>
      <c r="R2886" t="str">
        <f t="shared" si="1444"/>
        <v/>
      </c>
      <c r="S2886" t="str">
        <f t="shared" si="1445"/>
        <v/>
      </c>
      <c r="T2886" s="39" t="str">
        <f t="shared" si="1446"/>
        <v/>
      </c>
      <c r="U2886" s="40">
        <f t="shared" si="1447"/>
        <v>0</v>
      </c>
      <c r="V2886" s="40">
        <f t="shared" si="1448"/>
        <v>0</v>
      </c>
      <c r="W2886" s="40">
        <f t="shared" si="1449"/>
        <v>0</v>
      </c>
      <c r="X2886" t="str">
        <f t="shared" si="1450"/>
        <v/>
      </c>
      <c r="Y2886" s="40">
        <f t="shared" si="1451"/>
        <v>0</v>
      </c>
      <c r="Z2886" s="40">
        <f t="shared" si="1452"/>
        <v>0</v>
      </c>
      <c r="AA2886" s="40">
        <f t="shared" si="1453"/>
        <v>0</v>
      </c>
      <c r="AB2886" s="40">
        <f t="shared" si="1454"/>
        <v>0</v>
      </c>
      <c r="AC2886" s="40">
        <f t="shared" si="1455"/>
        <v>0</v>
      </c>
      <c r="AD2886" s="39">
        <f t="shared" si="1456"/>
        <v>0</v>
      </c>
      <c r="AE2886" s="39">
        <f t="shared" si="1457"/>
        <v>0</v>
      </c>
      <c r="AF2886" t="str">
        <f t="shared" si="1458"/>
        <v/>
      </c>
      <c r="AG2886" t="str">
        <f t="shared" si="1459"/>
        <v/>
      </c>
      <c r="AH2886" t="str">
        <f t="shared" si="1460"/>
        <v/>
      </c>
      <c r="AJ2886" s="41" t="str">
        <f t="shared" si="1461"/>
        <v/>
      </c>
      <c r="AK2886" s="42" t="str">
        <f t="shared" si="1462"/>
        <v/>
      </c>
      <c r="AL2886" s="41" t="str">
        <f t="shared" si="1463"/>
        <v/>
      </c>
      <c r="AM2886" s="41" t="str">
        <f t="shared" si="1464"/>
        <v/>
      </c>
      <c r="AN2886" s="41" t="str">
        <f t="shared" si="1465"/>
        <v/>
      </c>
      <c r="AO2886" s="42" t="str">
        <f t="shared" si="1466"/>
        <v/>
      </c>
      <c r="AP2886" s="41" t="str">
        <f t="shared" si="1467"/>
        <v/>
      </c>
      <c r="AQ2886" s="41" t="str">
        <f t="shared" si="1468"/>
        <v/>
      </c>
      <c r="AR2886" s="41" t="str">
        <f>IF($AQ2886="","",COUNTIFS(L_ChaveCob,$AQ2886,L_Ausencia,"&gt;"&amp;$W2886)+COUNTIFS($AQ$4:$AQ2886,$AQ2886,$W$4:$W2886,$W2886))</f>
        <v/>
      </c>
      <c r="AS2886" s="42">
        <f t="shared" si="1469"/>
        <v>0</v>
      </c>
      <c r="AT2886" s="42">
        <f t="shared" si="1470"/>
        <v>0</v>
      </c>
      <c r="AU2886" s="42">
        <f t="shared" si="1471"/>
        <v>0</v>
      </c>
    </row>
    <row r="2887" spans="1:47" x14ac:dyDescent="0.2">
      <c r="A2887" s="35"/>
      <c r="B2887" s="36"/>
      <c r="C2887" s="36"/>
      <c r="D2887" s="36"/>
      <c r="E2887" s="37"/>
      <c r="F2887" s="37"/>
      <c r="G2887" s="36"/>
      <c r="H2887" s="36"/>
      <c r="I2887" s="36"/>
      <c r="J2887" s="36"/>
      <c r="K2887" s="37"/>
      <c r="L2887" s="37"/>
      <c r="M2887" s="37"/>
      <c r="N2887" s="38" t="str">
        <f t="shared" si="1440"/>
        <v/>
      </c>
      <c r="O2887" t="str">
        <f t="shared" si="1441"/>
        <v/>
      </c>
      <c r="P2887" t="str">
        <f t="shared" si="1442"/>
        <v/>
      </c>
      <c r="Q2887" t="str">
        <f t="shared" si="1443"/>
        <v/>
      </c>
      <c r="R2887" t="str">
        <f t="shared" si="1444"/>
        <v/>
      </c>
      <c r="S2887" t="str">
        <f t="shared" si="1445"/>
        <v/>
      </c>
      <c r="T2887" s="39" t="str">
        <f t="shared" si="1446"/>
        <v/>
      </c>
      <c r="U2887" s="40">
        <f t="shared" si="1447"/>
        <v>0</v>
      </c>
      <c r="V2887" s="40">
        <f t="shared" si="1448"/>
        <v>0</v>
      </c>
      <c r="W2887" s="40">
        <f t="shared" si="1449"/>
        <v>0</v>
      </c>
      <c r="X2887" t="str">
        <f t="shared" si="1450"/>
        <v/>
      </c>
      <c r="Y2887" s="40">
        <f t="shared" si="1451"/>
        <v>0</v>
      </c>
      <c r="Z2887" s="40">
        <f t="shared" si="1452"/>
        <v>0</v>
      </c>
      <c r="AA2887" s="40">
        <f t="shared" si="1453"/>
        <v>0</v>
      </c>
      <c r="AB2887" s="40">
        <f t="shared" si="1454"/>
        <v>0</v>
      </c>
      <c r="AC2887" s="40">
        <f t="shared" si="1455"/>
        <v>0</v>
      </c>
      <c r="AD2887" s="39">
        <f t="shared" si="1456"/>
        <v>0</v>
      </c>
      <c r="AE2887" s="39">
        <f t="shared" si="1457"/>
        <v>0</v>
      </c>
      <c r="AF2887" t="str">
        <f t="shared" si="1458"/>
        <v/>
      </c>
      <c r="AG2887" t="str">
        <f t="shared" si="1459"/>
        <v/>
      </c>
      <c r="AH2887" t="str">
        <f t="shared" si="1460"/>
        <v/>
      </c>
      <c r="AJ2887" s="41" t="str">
        <f t="shared" si="1461"/>
        <v/>
      </c>
      <c r="AK2887" s="42" t="str">
        <f t="shared" si="1462"/>
        <v/>
      </c>
      <c r="AL2887" s="41" t="str">
        <f t="shared" si="1463"/>
        <v/>
      </c>
      <c r="AM2887" s="41" t="str">
        <f t="shared" si="1464"/>
        <v/>
      </c>
      <c r="AN2887" s="41" t="str">
        <f t="shared" si="1465"/>
        <v/>
      </c>
      <c r="AO2887" s="42" t="str">
        <f t="shared" si="1466"/>
        <v/>
      </c>
      <c r="AP2887" s="41" t="str">
        <f t="shared" si="1467"/>
        <v/>
      </c>
      <c r="AQ2887" s="41" t="str">
        <f t="shared" si="1468"/>
        <v/>
      </c>
      <c r="AR2887" s="41" t="str">
        <f>IF($AQ2887="","",COUNTIFS(L_ChaveCob,$AQ2887,L_Ausencia,"&gt;"&amp;$W2887)+COUNTIFS($AQ$4:$AQ2887,$AQ2887,$W$4:$W2887,$W2887))</f>
        <v/>
      </c>
      <c r="AS2887" s="42">
        <f t="shared" si="1469"/>
        <v>0</v>
      </c>
      <c r="AT2887" s="42">
        <f t="shared" si="1470"/>
        <v>0</v>
      </c>
      <c r="AU2887" s="42">
        <f t="shared" si="1471"/>
        <v>0</v>
      </c>
    </row>
    <row r="2888" spans="1:47" x14ac:dyDescent="0.2">
      <c r="A2888" s="35"/>
      <c r="B2888" s="36"/>
      <c r="C2888" s="36"/>
      <c r="D2888" s="36"/>
      <c r="E2888" s="37"/>
      <c r="F2888" s="37"/>
      <c r="G2888" s="36"/>
      <c r="H2888" s="36"/>
      <c r="I2888" s="36"/>
      <c r="J2888" s="36"/>
      <c r="K2888" s="37"/>
      <c r="L2888" s="37"/>
      <c r="M2888" s="37"/>
      <c r="N2888" s="38" t="str">
        <f t="shared" si="1440"/>
        <v/>
      </c>
      <c r="O2888" t="str">
        <f t="shared" si="1441"/>
        <v/>
      </c>
      <c r="P2888" t="str">
        <f t="shared" si="1442"/>
        <v/>
      </c>
      <c r="Q2888" t="str">
        <f t="shared" si="1443"/>
        <v/>
      </c>
      <c r="R2888" t="str">
        <f t="shared" si="1444"/>
        <v/>
      </c>
      <c r="S2888" t="str">
        <f t="shared" si="1445"/>
        <v/>
      </c>
      <c r="T2888" s="39" t="str">
        <f t="shared" si="1446"/>
        <v/>
      </c>
      <c r="U2888" s="40">
        <f t="shared" si="1447"/>
        <v>0</v>
      </c>
      <c r="V2888" s="40">
        <f t="shared" si="1448"/>
        <v>0</v>
      </c>
      <c r="W2888" s="40">
        <f t="shared" si="1449"/>
        <v>0</v>
      </c>
      <c r="X2888" t="str">
        <f t="shared" si="1450"/>
        <v/>
      </c>
      <c r="Y2888" s="40">
        <f t="shared" si="1451"/>
        <v>0</v>
      </c>
      <c r="Z2888" s="40">
        <f t="shared" si="1452"/>
        <v>0</v>
      </c>
      <c r="AA2888" s="40">
        <f t="shared" si="1453"/>
        <v>0</v>
      </c>
      <c r="AB2888" s="40">
        <f t="shared" si="1454"/>
        <v>0</v>
      </c>
      <c r="AC2888" s="40">
        <f t="shared" si="1455"/>
        <v>0</v>
      </c>
      <c r="AD2888" s="39">
        <f t="shared" si="1456"/>
        <v>0</v>
      </c>
      <c r="AE2888" s="39">
        <f t="shared" si="1457"/>
        <v>0</v>
      </c>
      <c r="AF2888" t="str">
        <f t="shared" si="1458"/>
        <v/>
      </c>
      <c r="AG2888" t="str">
        <f t="shared" si="1459"/>
        <v/>
      </c>
      <c r="AH2888" t="str">
        <f t="shared" si="1460"/>
        <v/>
      </c>
      <c r="AJ2888" s="41" t="str">
        <f t="shared" si="1461"/>
        <v/>
      </c>
      <c r="AK2888" s="42" t="str">
        <f t="shared" si="1462"/>
        <v/>
      </c>
      <c r="AL2888" s="41" t="str">
        <f t="shared" si="1463"/>
        <v/>
      </c>
      <c r="AM2888" s="41" t="str">
        <f t="shared" si="1464"/>
        <v/>
      </c>
      <c r="AN2888" s="41" t="str">
        <f t="shared" si="1465"/>
        <v/>
      </c>
      <c r="AO2888" s="42" t="str">
        <f t="shared" si="1466"/>
        <v/>
      </c>
      <c r="AP2888" s="41" t="str">
        <f t="shared" si="1467"/>
        <v/>
      </c>
      <c r="AQ2888" s="41" t="str">
        <f t="shared" si="1468"/>
        <v/>
      </c>
      <c r="AR2888" s="41" t="str">
        <f>IF($AQ2888="","",COUNTIFS(L_ChaveCob,$AQ2888,L_Ausencia,"&gt;"&amp;$W2888)+COUNTIFS($AQ$4:$AQ2888,$AQ2888,$W$4:$W2888,$W2888))</f>
        <v/>
      </c>
      <c r="AS2888" s="42">
        <f t="shared" si="1469"/>
        <v>0</v>
      </c>
      <c r="AT2888" s="42">
        <f t="shared" si="1470"/>
        <v>0</v>
      </c>
      <c r="AU2888" s="42">
        <f t="shared" si="1471"/>
        <v>0</v>
      </c>
    </row>
    <row r="2889" spans="1:47" x14ac:dyDescent="0.2">
      <c r="A2889" s="35"/>
      <c r="B2889" s="36"/>
      <c r="C2889" s="36"/>
      <c r="D2889" s="36"/>
      <c r="E2889" s="37"/>
      <c r="F2889" s="37"/>
      <c r="G2889" s="36"/>
      <c r="H2889" s="36"/>
      <c r="I2889" s="36"/>
      <c r="J2889" s="36"/>
      <c r="K2889" s="37"/>
      <c r="L2889" s="37"/>
      <c r="M2889" s="37"/>
      <c r="N2889" s="38" t="str">
        <f t="shared" si="1440"/>
        <v/>
      </c>
      <c r="O2889" t="str">
        <f t="shared" si="1441"/>
        <v/>
      </c>
      <c r="P2889" t="str">
        <f t="shared" si="1442"/>
        <v/>
      </c>
      <c r="Q2889" t="str">
        <f t="shared" si="1443"/>
        <v/>
      </c>
      <c r="R2889" t="str">
        <f t="shared" si="1444"/>
        <v/>
      </c>
      <c r="S2889" t="str">
        <f t="shared" si="1445"/>
        <v/>
      </c>
      <c r="T2889" s="39" t="str">
        <f t="shared" si="1446"/>
        <v/>
      </c>
      <c r="U2889" s="40">
        <f t="shared" si="1447"/>
        <v>0</v>
      </c>
      <c r="V2889" s="40">
        <f t="shared" si="1448"/>
        <v>0</v>
      </c>
      <c r="W2889" s="40">
        <f t="shared" si="1449"/>
        <v>0</v>
      </c>
      <c r="X2889" t="str">
        <f t="shared" si="1450"/>
        <v/>
      </c>
      <c r="Y2889" s="40">
        <f t="shared" si="1451"/>
        <v>0</v>
      </c>
      <c r="Z2889" s="40">
        <f t="shared" si="1452"/>
        <v>0</v>
      </c>
      <c r="AA2889" s="40">
        <f t="shared" si="1453"/>
        <v>0</v>
      </c>
      <c r="AB2889" s="40">
        <f t="shared" si="1454"/>
        <v>0</v>
      </c>
      <c r="AC2889" s="40">
        <f t="shared" si="1455"/>
        <v>0</v>
      </c>
      <c r="AD2889" s="39">
        <f t="shared" si="1456"/>
        <v>0</v>
      </c>
      <c r="AE2889" s="39">
        <f t="shared" si="1457"/>
        <v>0</v>
      </c>
      <c r="AF2889" t="str">
        <f t="shared" si="1458"/>
        <v/>
      </c>
      <c r="AG2889" t="str">
        <f t="shared" si="1459"/>
        <v/>
      </c>
      <c r="AH2889" t="str">
        <f t="shared" si="1460"/>
        <v/>
      </c>
      <c r="AJ2889" s="41" t="str">
        <f t="shared" si="1461"/>
        <v/>
      </c>
      <c r="AK2889" s="42" t="str">
        <f t="shared" si="1462"/>
        <v/>
      </c>
      <c r="AL2889" s="41" t="str">
        <f t="shared" si="1463"/>
        <v/>
      </c>
      <c r="AM2889" s="41" t="str">
        <f t="shared" si="1464"/>
        <v/>
      </c>
      <c r="AN2889" s="41" t="str">
        <f t="shared" si="1465"/>
        <v/>
      </c>
      <c r="AO2889" s="42" t="str">
        <f t="shared" si="1466"/>
        <v/>
      </c>
      <c r="AP2889" s="41" t="str">
        <f t="shared" si="1467"/>
        <v/>
      </c>
      <c r="AQ2889" s="41" t="str">
        <f t="shared" si="1468"/>
        <v/>
      </c>
      <c r="AR2889" s="41" t="str">
        <f>IF($AQ2889="","",COUNTIFS(L_ChaveCob,$AQ2889,L_Ausencia,"&gt;"&amp;$W2889)+COUNTIFS($AQ$4:$AQ2889,$AQ2889,$W$4:$W2889,$W2889))</f>
        <v/>
      </c>
      <c r="AS2889" s="42">
        <f t="shared" si="1469"/>
        <v>0</v>
      </c>
      <c r="AT2889" s="42">
        <f t="shared" si="1470"/>
        <v>0</v>
      </c>
      <c r="AU2889" s="42">
        <f t="shared" si="1471"/>
        <v>0</v>
      </c>
    </row>
    <row r="2890" spans="1:47" x14ac:dyDescent="0.2">
      <c r="A2890" s="35"/>
      <c r="B2890" s="36"/>
      <c r="C2890" s="36"/>
      <c r="D2890" s="36"/>
      <c r="E2890" s="37"/>
      <c r="F2890" s="37"/>
      <c r="G2890" s="36"/>
      <c r="H2890" s="36"/>
      <c r="I2890" s="36"/>
      <c r="J2890" s="36"/>
      <c r="K2890" s="37"/>
      <c r="L2890" s="37"/>
      <c r="M2890" s="37"/>
      <c r="N2890" s="38" t="str">
        <f t="shared" si="1440"/>
        <v/>
      </c>
      <c r="O2890" t="str">
        <f t="shared" si="1441"/>
        <v/>
      </c>
      <c r="P2890" t="str">
        <f t="shared" si="1442"/>
        <v/>
      </c>
      <c r="Q2890" t="str">
        <f t="shared" si="1443"/>
        <v/>
      </c>
      <c r="R2890" t="str">
        <f t="shared" si="1444"/>
        <v/>
      </c>
      <c r="S2890" t="str">
        <f t="shared" si="1445"/>
        <v/>
      </c>
      <c r="T2890" s="39" t="str">
        <f t="shared" si="1446"/>
        <v/>
      </c>
      <c r="U2890" s="40">
        <f t="shared" si="1447"/>
        <v>0</v>
      </c>
      <c r="V2890" s="40">
        <f t="shared" si="1448"/>
        <v>0</v>
      </c>
      <c r="W2890" s="40">
        <f t="shared" si="1449"/>
        <v>0</v>
      </c>
      <c r="X2890" t="str">
        <f t="shared" si="1450"/>
        <v/>
      </c>
      <c r="Y2890" s="40">
        <f t="shared" si="1451"/>
        <v>0</v>
      </c>
      <c r="Z2890" s="40">
        <f t="shared" si="1452"/>
        <v>0</v>
      </c>
      <c r="AA2890" s="40">
        <f t="shared" si="1453"/>
        <v>0</v>
      </c>
      <c r="AB2890" s="40">
        <f t="shared" si="1454"/>
        <v>0</v>
      </c>
      <c r="AC2890" s="40">
        <f t="shared" si="1455"/>
        <v>0</v>
      </c>
      <c r="AD2890" s="39">
        <f t="shared" si="1456"/>
        <v>0</v>
      </c>
      <c r="AE2890" s="39">
        <f t="shared" si="1457"/>
        <v>0</v>
      </c>
      <c r="AF2890" t="str">
        <f t="shared" si="1458"/>
        <v/>
      </c>
      <c r="AG2890" t="str">
        <f t="shared" si="1459"/>
        <v/>
      </c>
      <c r="AH2890" t="str">
        <f t="shared" si="1460"/>
        <v/>
      </c>
      <c r="AJ2890" s="41" t="str">
        <f t="shared" si="1461"/>
        <v/>
      </c>
      <c r="AK2890" s="42" t="str">
        <f t="shared" si="1462"/>
        <v/>
      </c>
      <c r="AL2890" s="41" t="str">
        <f t="shared" si="1463"/>
        <v/>
      </c>
      <c r="AM2890" s="41" t="str">
        <f t="shared" si="1464"/>
        <v/>
      </c>
      <c r="AN2890" s="41" t="str">
        <f t="shared" si="1465"/>
        <v/>
      </c>
      <c r="AO2890" s="42" t="str">
        <f t="shared" si="1466"/>
        <v/>
      </c>
      <c r="AP2890" s="41" t="str">
        <f t="shared" si="1467"/>
        <v/>
      </c>
      <c r="AQ2890" s="41" t="str">
        <f t="shared" si="1468"/>
        <v/>
      </c>
      <c r="AR2890" s="41" t="str">
        <f>IF($AQ2890="","",COUNTIFS(L_ChaveCob,$AQ2890,L_Ausencia,"&gt;"&amp;$W2890)+COUNTIFS($AQ$4:$AQ2890,$AQ2890,$W$4:$W2890,$W2890))</f>
        <v/>
      </c>
      <c r="AS2890" s="42">
        <f t="shared" si="1469"/>
        <v>0</v>
      </c>
      <c r="AT2890" s="42">
        <f t="shared" si="1470"/>
        <v>0</v>
      </c>
      <c r="AU2890" s="42">
        <f t="shared" si="1471"/>
        <v>0</v>
      </c>
    </row>
    <row r="2891" spans="1:47" x14ac:dyDescent="0.2">
      <c r="A2891" s="35"/>
      <c r="B2891" s="36"/>
      <c r="C2891" s="36"/>
      <c r="D2891" s="36"/>
      <c r="E2891" s="37"/>
      <c r="F2891" s="37"/>
      <c r="G2891" s="36"/>
      <c r="H2891" s="36"/>
      <c r="I2891" s="36"/>
      <c r="J2891" s="36"/>
      <c r="K2891" s="37"/>
      <c r="L2891" s="37"/>
      <c r="M2891" s="37"/>
      <c r="N2891" s="38" t="str">
        <f t="shared" si="1440"/>
        <v/>
      </c>
      <c r="O2891" t="str">
        <f t="shared" si="1441"/>
        <v/>
      </c>
      <c r="P2891" t="str">
        <f t="shared" si="1442"/>
        <v/>
      </c>
      <c r="Q2891" t="str">
        <f t="shared" si="1443"/>
        <v/>
      </c>
      <c r="R2891" t="str">
        <f t="shared" si="1444"/>
        <v/>
      </c>
      <c r="S2891" t="str">
        <f t="shared" si="1445"/>
        <v/>
      </c>
      <c r="T2891" s="39" t="str">
        <f t="shared" si="1446"/>
        <v/>
      </c>
      <c r="U2891" s="40">
        <f t="shared" si="1447"/>
        <v>0</v>
      </c>
      <c r="V2891" s="40">
        <f t="shared" si="1448"/>
        <v>0</v>
      </c>
      <c r="W2891" s="40">
        <f t="shared" si="1449"/>
        <v>0</v>
      </c>
      <c r="X2891" t="str">
        <f t="shared" si="1450"/>
        <v/>
      </c>
      <c r="Y2891" s="40">
        <f t="shared" si="1451"/>
        <v>0</v>
      </c>
      <c r="Z2891" s="40">
        <f t="shared" si="1452"/>
        <v>0</v>
      </c>
      <c r="AA2891" s="40">
        <f t="shared" si="1453"/>
        <v>0</v>
      </c>
      <c r="AB2891" s="40">
        <f t="shared" si="1454"/>
        <v>0</v>
      </c>
      <c r="AC2891" s="40">
        <f t="shared" si="1455"/>
        <v>0</v>
      </c>
      <c r="AD2891" s="39">
        <f t="shared" si="1456"/>
        <v>0</v>
      </c>
      <c r="AE2891" s="39">
        <f t="shared" si="1457"/>
        <v>0</v>
      </c>
      <c r="AF2891" t="str">
        <f t="shared" si="1458"/>
        <v/>
      </c>
      <c r="AG2891" t="str">
        <f t="shared" si="1459"/>
        <v/>
      </c>
      <c r="AH2891" t="str">
        <f t="shared" si="1460"/>
        <v/>
      </c>
      <c r="AJ2891" s="41" t="str">
        <f t="shared" si="1461"/>
        <v/>
      </c>
      <c r="AK2891" s="42" t="str">
        <f t="shared" si="1462"/>
        <v/>
      </c>
      <c r="AL2891" s="41" t="str">
        <f t="shared" si="1463"/>
        <v/>
      </c>
      <c r="AM2891" s="41" t="str">
        <f t="shared" si="1464"/>
        <v/>
      </c>
      <c r="AN2891" s="41" t="str">
        <f t="shared" si="1465"/>
        <v/>
      </c>
      <c r="AO2891" s="42" t="str">
        <f t="shared" si="1466"/>
        <v/>
      </c>
      <c r="AP2891" s="41" t="str">
        <f t="shared" si="1467"/>
        <v/>
      </c>
      <c r="AQ2891" s="41" t="str">
        <f t="shared" si="1468"/>
        <v/>
      </c>
      <c r="AR2891" s="41" t="str">
        <f>IF($AQ2891="","",COUNTIFS(L_ChaveCob,$AQ2891,L_Ausencia,"&gt;"&amp;$W2891)+COUNTIFS($AQ$4:$AQ2891,$AQ2891,$W$4:$W2891,$W2891))</f>
        <v/>
      </c>
      <c r="AS2891" s="42">
        <f t="shared" si="1469"/>
        <v>0</v>
      </c>
      <c r="AT2891" s="42">
        <f t="shared" si="1470"/>
        <v>0</v>
      </c>
      <c r="AU2891" s="42">
        <f t="shared" si="1471"/>
        <v>0</v>
      </c>
    </row>
    <row r="2892" spans="1:47" x14ac:dyDescent="0.2">
      <c r="A2892" s="35"/>
      <c r="B2892" s="36"/>
      <c r="C2892" s="36"/>
      <c r="D2892" s="36"/>
      <c r="E2892" s="37"/>
      <c r="F2892" s="37"/>
      <c r="G2892" s="36"/>
      <c r="H2892" s="36"/>
      <c r="I2892" s="36"/>
      <c r="J2892" s="36"/>
      <c r="K2892" s="37"/>
      <c r="L2892" s="37"/>
      <c r="M2892" s="37"/>
      <c r="N2892" s="38" t="str">
        <f t="shared" si="1440"/>
        <v/>
      </c>
      <c r="O2892" t="str">
        <f t="shared" si="1441"/>
        <v/>
      </c>
      <c r="P2892" t="str">
        <f t="shared" si="1442"/>
        <v/>
      </c>
      <c r="Q2892" t="str">
        <f t="shared" si="1443"/>
        <v/>
      </c>
      <c r="R2892" t="str">
        <f t="shared" si="1444"/>
        <v/>
      </c>
      <c r="S2892" t="str">
        <f t="shared" si="1445"/>
        <v/>
      </c>
      <c r="T2892" s="39" t="str">
        <f t="shared" si="1446"/>
        <v/>
      </c>
      <c r="U2892" s="40">
        <f t="shared" si="1447"/>
        <v>0</v>
      </c>
      <c r="V2892" s="40">
        <f t="shared" si="1448"/>
        <v>0</v>
      </c>
      <c r="W2892" s="40">
        <f t="shared" si="1449"/>
        <v>0</v>
      </c>
      <c r="X2892" t="str">
        <f t="shared" si="1450"/>
        <v/>
      </c>
      <c r="Y2892" s="40">
        <f t="shared" si="1451"/>
        <v>0</v>
      </c>
      <c r="Z2892" s="40">
        <f t="shared" si="1452"/>
        <v>0</v>
      </c>
      <c r="AA2892" s="40">
        <f t="shared" si="1453"/>
        <v>0</v>
      </c>
      <c r="AB2892" s="40">
        <f t="shared" si="1454"/>
        <v>0</v>
      </c>
      <c r="AC2892" s="40">
        <f t="shared" si="1455"/>
        <v>0</v>
      </c>
      <c r="AD2892" s="39">
        <f t="shared" si="1456"/>
        <v>0</v>
      </c>
      <c r="AE2892" s="39">
        <f t="shared" si="1457"/>
        <v>0</v>
      </c>
      <c r="AF2892" t="str">
        <f t="shared" si="1458"/>
        <v/>
      </c>
      <c r="AG2892" t="str">
        <f t="shared" si="1459"/>
        <v/>
      </c>
      <c r="AH2892" t="str">
        <f t="shared" si="1460"/>
        <v/>
      </c>
      <c r="AJ2892" s="41" t="str">
        <f t="shared" si="1461"/>
        <v/>
      </c>
      <c r="AK2892" s="42" t="str">
        <f t="shared" si="1462"/>
        <v/>
      </c>
      <c r="AL2892" s="41" t="str">
        <f t="shared" si="1463"/>
        <v/>
      </c>
      <c r="AM2892" s="41" t="str">
        <f t="shared" si="1464"/>
        <v/>
      </c>
      <c r="AN2892" s="41" t="str">
        <f t="shared" si="1465"/>
        <v/>
      </c>
      <c r="AO2892" s="42" t="str">
        <f t="shared" si="1466"/>
        <v/>
      </c>
      <c r="AP2892" s="41" t="str">
        <f t="shared" si="1467"/>
        <v/>
      </c>
      <c r="AQ2892" s="41" t="str">
        <f t="shared" si="1468"/>
        <v/>
      </c>
      <c r="AR2892" s="41" t="str">
        <f>IF($AQ2892="","",COUNTIFS(L_ChaveCob,$AQ2892,L_Ausencia,"&gt;"&amp;$W2892)+COUNTIFS($AQ$4:$AQ2892,$AQ2892,$W$4:$W2892,$W2892))</f>
        <v/>
      </c>
      <c r="AS2892" s="42">
        <f t="shared" si="1469"/>
        <v>0</v>
      </c>
      <c r="AT2892" s="42">
        <f t="shared" si="1470"/>
        <v>0</v>
      </c>
      <c r="AU2892" s="42">
        <f t="shared" si="1471"/>
        <v>0</v>
      </c>
    </row>
    <row r="2893" spans="1:47" x14ac:dyDescent="0.2">
      <c r="A2893" s="35"/>
      <c r="B2893" s="36"/>
      <c r="C2893" s="36"/>
      <c r="D2893" s="36"/>
      <c r="E2893" s="37"/>
      <c r="F2893" s="37"/>
      <c r="G2893" s="36"/>
      <c r="H2893" s="36"/>
      <c r="I2893" s="36"/>
      <c r="J2893" s="36"/>
      <c r="K2893" s="37"/>
      <c r="L2893" s="37"/>
      <c r="M2893" s="37"/>
      <c r="N2893" s="38" t="str">
        <f t="shared" si="1440"/>
        <v/>
      </c>
      <c r="O2893" t="str">
        <f t="shared" si="1441"/>
        <v/>
      </c>
      <c r="P2893" t="str">
        <f t="shared" si="1442"/>
        <v/>
      </c>
      <c r="Q2893" t="str">
        <f t="shared" si="1443"/>
        <v/>
      </c>
      <c r="R2893" t="str">
        <f t="shared" si="1444"/>
        <v/>
      </c>
      <c r="S2893" t="str">
        <f t="shared" si="1445"/>
        <v/>
      </c>
      <c r="T2893" s="39" t="str">
        <f t="shared" si="1446"/>
        <v/>
      </c>
      <c r="U2893" s="40">
        <f t="shared" si="1447"/>
        <v>0</v>
      </c>
      <c r="V2893" s="40">
        <f t="shared" si="1448"/>
        <v>0</v>
      </c>
      <c r="W2893" s="40">
        <f t="shared" si="1449"/>
        <v>0</v>
      </c>
      <c r="X2893" t="str">
        <f t="shared" si="1450"/>
        <v/>
      </c>
      <c r="Y2893" s="40">
        <f t="shared" si="1451"/>
        <v>0</v>
      </c>
      <c r="Z2893" s="40">
        <f t="shared" si="1452"/>
        <v>0</v>
      </c>
      <c r="AA2893" s="40">
        <f t="shared" si="1453"/>
        <v>0</v>
      </c>
      <c r="AB2893" s="40">
        <f t="shared" si="1454"/>
        <v>0</v>
      </c>
      <c r="AC2893" s="40">
        <f t="shared" si="1455"/>
        <v>0</v>
      </c>
      <c r="AD2893" s="39">
        <f t="shared" si="1456"/>
        <v>0</v>
      </c>
      <c r="AE2893" s="39">
        <f t="shared" si="1457"/>
        <v>0</v>
      </c>
      <c r="AF2893" t="str">
        <f t="shared" si="1458"/>
        <v/>
      </c>
      <c r="AG2893" t="str">
        <f t="shared" si="1459"/>
        <v/>
      </c>
      <c r="AH2893" t="str">
        <f t="shared" si="1460"/>
        <v/>
      </c>
      <c r="AJ2893" s="41" t="str">
        <f t="shared" si="1461"/>
        <v/>
      </c>
      <c r="AK2893" s="42" t="str">
        <f t="shared" si="1462"/>
        <v/>
      </c>
      <c r="AL2893" s="41" t="str">
        <f t="shared" si="1463"/>
        <v/>
      </c>
      <c r="AM2893" s="41" t="str">
        <f t="shared" si="1464"/>
        <v/>
      </c>
      <c r="AN2893" s="41" t="str">
        <f t="shared" si="1465"/>
        <v/>
      </c>
      <c r="AO2893" s="42" t="str">
        <f t="shared" si="1466"/>
        <v/>
      </c>
      <c r="AP2893" s="41" t="str">
        <f t="shared" si="1467"/>
        <v/>
      </c>
      <c r="AQ2893" s="41" t="str">
        <f t="shared" si="1468"/>
        <v/>
      </c>
      <c r="AR2893" s="41" t="str">
        <f>IF($AQ2893="","",COUNTIFS(L_ChaveCob,$AQ2893,L_Ausencia,"&gt;"&amp;$W2893)+COUNTIFS($AQ$4:$AQ2893,$AQ2893,$W$4:$W2893,$W2893))</f>
        <v/>
      </c>
      <c r="AS2893" s="42">
        <f t="shared" si="1469"/>
        <v>0</v>
      </c>
      <c r="AT2893" s="42">
        <f t="shared" si="1470"/>
        <v>0</v>
      </c>
      <c r="AU2893" s="42">
        <f t="shared" si="1471"/>
        <v>0</v>
      </c>
    </row>
    <row r="2894" spans="1:47" x14ac:dyDescent="0.2">
      <c r="A2894" s="35"/>
      <c r="B2894" s="36"/>
      <c r="C2894" s="36"/>
      <c r="D2894" s="36"/>
      <c r="E2894" s="37"/>
      <c r="F2894" s="37"/>
      <c r="G2894" s="36"/>
      <c r="H2894" s="36"/>
      <c r="I2894" s="36"/>
      <c r="J2894" s="36"/>
      <c r="K2894" s="37"/>
      <c r="L2894" s="37"/>
      <c r="M2894" s="37"/>
      <c r="N2894" s="38" t="str">
        <f t="shared" si="1440"/>
        <v/>
      </c>
      <c r="O2894" t="str">
        <f t="shared" si="1441"/>
        <v/>
      </c>
      <c r="P2894" t="str">
        <f t="shared" si="1442"/>
        <v/>
      </c>
      <c r="Q2894" t="str">
        <f t="shared" si="1443"/>
        <v/>
      </c>
      <c r="R2894" t="str">
        <f t="shared" si="1444"/>
        <v/>
      </c>
      <c r="S2894" t="str">
        <f t="shared" si="1445"/>
        <v/>
      </c>
      <c r="T2894" s="39" t="str">
        <f t="shared" si="1446"/>
        <v/>
      </c>
      <c r="U2894" s="40">
        <f t="shared" si="1447"/>
        <v>0</v>
      </c>
      <c r="V2894" s="40">
        <f t="shared" si="1448"/>
        <v>0</v>
      </c>
      <c r="W2894" s="40">
        <f t="shared" si="1449"/>
        <v>0</v>
      </c>
      <c r="X2894" t="str">
        <f t="shared" si="1450"/>
        <v/>
      </c>
      <c r="Y2894" s="40">
        <f t="shared" si="1451"/>
        <v>0</v>
      </c>
      <c r="Z2894" s="40">
        <f t="shared" si="1452"/>
        <v>0</v>
      </c>
      <c r="AA2894" s="40">
        <f t="shared" si="1453"/>
        <v>0</v>
      </c>
      <c r="AB2894" s="40">
        <f t="shared" si="1454"/>
        <v>0</v>
      </c>
      <c r="AC2894" s="40">
        <f t="shared" si="1455"/>
        <v>0</v>
      </c>
      <c r="AD2894" s="39">
        <f t="shared" si="1456"/>
        <v>0</v>
      </c>
      <c r="AE2894" s="39">
        <f t="shared" si="1457"/>
        <v>0</v>
      </c>
      <c r="AF2894" t="str">
        <f t="shared" si="1458"/>
        <v/>
      </c>
      <c r="AG2894" t="str">
        <f t="shared" si="1459"/>
        <v/>
      </c>
      <c r="AH2894" t="str">
        <f t="shared" si="1460"/>
        <v/>
      </c>
      <c r="AJ2894" s="41" t="str">
        <f t="shared" si="1461"/>
        <v/>
      </c>
      <c r="AK2894" s="42" t="str">
        <f t="shared" si="1462"/>
        <v/>
      </c>
      <c r="AL2894" s="41" t="str">
        <f t="shared" si="1463"/>
        <v/>
      </c>
      <c r="AM2894" s="41" t="str">
        <f t="shared" si="1464"/>
        <v/>
      </c>
      <c r="AN2894" s="41" t="str">
        <f t="shared" si="1465"/>
        <v/>
      </c>
      <c r="AO2894" s="42" t="str">
        <f t="shared" si="1466"/>
        <v/>
      </c>
      <c r="AP2894" s="41" t="str">
        <f t="shared" si="1467"/>
        <v/>
      </c>
      <c r="AQ2894" s="41" t="str">
        <f t="shared" si="1468"/>
        <v/>
      </c>
      <c r="AR2894" s="41" t="str">
        <f>IF($AQ2894="","",COUNTIFS(L_ChaveCob,$AQ2894,L_Ausencia,"&gt;"&amp;$W2894)+COUNTIFS($AQ$4:$AQ2894,$AQ2894,$W$4:$W2894,$W2894))</f>
        <v/>
      </c>
      <c r="AS2894" s="42">
        <f t="shared" si="1469"/>
        <v>0</v>
      </c>
      <c r="AT2894" s="42">
        <f t="shared" si="1470"/>
        <v>0</v>
      </c>
      <c r="AU2894" s="42">
        <f t="shared" si="1471"/>
        <v>0</v>
      </c>
    </row>
    <row r="2895" spans="1:47" x14ac:dyDescent="0.2">
      <c r="A2895" s="35"/>
      <c r="B2895" s="36"/>
      <c r="C2895" s="36"/>
      <c r="D2895" s="36"/>
      <c r="E2895" s="37"/>
      <c r="F2895" s="37"/>
      <c r="G2895" s="36"/>
      <c r="H2895" s="36"/>
      <c r="I2895" s="36"/>
      <c r="J2895" s="36"/>
      <c r="K2895" s="37"/>
      <c r="L2895" s="37"/>
      <c r="M2895" s="37"/>
      <c r="N2895" s="38" t="str">
        <f t="shared" si="1440"/>
        <v/>
      </c>
      <c r="O2895" t="str">
        <f t="shared" si="1441"/>
        <v/>
      </c>
      <c r="P2895" t="str">
        <f t="shared" si="1442"/>
        <v/>
      </c>
      <c r="Q2895" t="str">
        <f t="shared" si="1443"/>
        <v/>
      </c>
      <c r="R2895" t="str">
        <f t="shared" si="1444"/>
        <v/>
      </c>
      <c r="S2895" t="str">
        <f t="shared" si="1445"/>
        <v/>
      </c>
      <c r="T2895" s="39" t="str">
        <f t="shared" si="1446"/>
        <v/>
      </c>
      <c r="U2895" s="40">
        <f t="shared" si="1447"/>
        <v>0</v>
      </c>
      <c r="V2895" s="40">
        <f t="shared" si="1448"/>
        <v>0</v>
      </c>
      <c r="W2895" s="40">
        <f t="shared" si="1449"/>
        <v>0</v>
      </c>
      <c r="X2895" t="str">
        <f t="shared" si="1450"/>
        <v/>
      </c>
      <c r="Y2895" s="40">
        <f t="shared" si="1451"/>
        <v>0</v>
      </c>
      <c r="Z2895" s="40">
        <f t="shared" si="1452"/>
        <v>0</v>
      </c>
      <c r="AA2895" s="40">
        <f t="shared" si="1453"/>
        <v>0</v>
      </c>
      <c r="AB2895" s="40">
        <f t="shared" si="1454"/>
        <v>0</v>
      </c>
      <c r="AC2895" s="40">
        <f t="shared" si="1455"/>
        <v>0</v>
      </c>
      <c r="AD2895" s="39">
        <f t="shared" si="1456"/>
        <v>0</v>
      </c>
      <c r="AE2895" s="39">
        <f t="shared" si="1457"/>
        <v>0</v>
      </c>
      <c r="AF2895" t="str">
        <f t="shared" si="1458"/>
        <v/>
      </c>
      <c r="AG2895" t="str">
        <f t="shared" si="1459"/>
        <v/>
      </c>
      <c r="AH2895" t="str">
        <f t="shared" si="1460"/>
        <v/>
      </c>
      <c r="AJ2895" s="41" t="str">
        <f t="shared" si="1461"/>
        <v/>
      </c>
      <c r="AK2895" s="42" t="str">
        <f t="shared" si="1462"/>
        <v/>
      </c>
      <c r="AL2895" s="41" t="str">
        <f t="shared" si="1463"/>
        <v/>
      </c>
      <c r="AM2895" s="41" t="str">
        <f t="shared" si="1464"/>
        <v/>
      </c>
      <c r="AN2895" s="41" t="str">
        <f t="shared" si="1465"/>
        <v/>
      </c>
      <c r="AO2895" s="42" t="str">
        <f t="shared" si="1466"/>
        <v/>
      </c>
      <c r="AP2895" s="41" t="str">
        <f t="shared" si="1467"/>
        <v/>
      </c>
      <c r="AQ2895" s="41" t="str">
        <f t="shared" si="1468"/>
        <v/>
      </c>
      <c r="AR2895" s="41" t="str">
        <f>IF($AQ2895="","",COUNTIFS(L_ChaveCob,$AQ2895,L_Ausencia,"&gt;"&amp;$W2895)+COUNTIFS($AQ$4:$AQ2895,$AQ2895,$W$4:$W2895,$W2895))</f>
        <v/>
      </c>
      <c r="AS2895" s="42">
        <f t="shared" si="1469"/>
        <v>0</v>
      </c>
      <c r="AT2895" s="42">
        <f t="shared" si="1470"/>
        <v>0</v>
      </c>
      <c r="AU2895" s="42">
        <f t="shared" si="1471"/>
        <v>0</v>
      </c>
    </row>
    <row r="2896" spans="1:47" x14ac:dyDescent="0.2">
      <c r="A2896" s="35"/>
      <c r="B2896" s="36"/>
      <c r="C2896" s="36"/>
      <c r="D2896" s="36"/>
      <c r="E2896" s="37"/>
      <c r="F2896" s="37"/>
      <c r="G2896" s="36"/>
      <c r="H2896" s="36"/>
      <c r="I2896" s="36"/>
      <c r="J2896" s="36"/>
      <c r="K2896" s="37"/>
      <c r="L2896" s="37"/>
      <c r="M2896" s="37"/>
      <c r="N2896" s="38" t="str">
        <f t="shared" si="1440"/>
        <v/>
      </c>
      <c r="O2896" t="str">
        <f t="shared" si="1441"/>
        <v/>
      </c>
      <c r="P2896" t="str">
        <f t="shared" si="1442"/>
        <v/>
      </c>
      <c r="Q2896" t="str">
        <f t="shared" si="1443"/>
        <v/>
      </c>
      <c r="R2896" t="str">
        <f t="shared" si="1444"/>
        <v/>
      </c>
      <c r="S2896" t="str">
        <f t="shared" si="1445"/>
        <v/>
      </c>
      <c r="T2896" s="39" t="str">
        <f t="shared" si="1446"/>
        <v/>
      </c>
      <c r="U2896" s="40">
        <f t="shared" si="1447"/>
        <v>0</v>
      </c>
      <c r="V2896" s="40">
        <f t="shared" si="1448"/>
        <v>0</v>
      </c>
      <c r="W2896" s="40">
        <f t="shared" si="1449"/>
        <v>0</v>
      </c>
      <c r="X2896" t="str">
        <f t="shared" si="1450"/>
        <v/>
      </c>
      <c r="Y2896" s="40">
        <f t="shared" si="1451"/>
        <v>0</v>
      </c>
      <c r="Z2896" s="40">
        <f t="shared" si="1452"/>
        <v>0</v>
      </c>
      <c r="AA2896" s="40">
        <f t="shared" si="1453"/>
        <v>0</v>
      </c>
      <c r="AB2896" s="40">
        <f t="shared" si="1454"/>
        <v>0</v>
      </c>
      <c r="AC2896" s="40">
        <f t="shared" si="1455"/>
        <v>0</v>
      </c>
      <c r="AD2896" s="39">
        <f t="shared" si="1456"/>
        <v>0</v>
      </c>
      <c r="AE2896" s="39">
        <f t="shared" si="1457"/>
        <v>0</v>
      </c>
      <c r="AF2896" t="str">
        <f t="shared" si="1458"/>
        <v/>
      </c>
      <c r="AG2896" t="str">
        <f t="shared" si="1459"/>
        <v/>
      </c>
      <c r="AH2896" t="str">
        <f t="shared" si="1460"/>
        <v/>
      </c>
      <c r="AJ2896" s="41" t="str">
        <f t="shared" si="1461"/>
        <v/>
      </c>
      <c r="AK2896" s="42" t="str">
        <f t="shared" si="1462"/>
        <v/>
      </c>
      <c r="AL2896" s="41" t="str">
        <f t="shared" si="1463"/>
        <v/>
      </c>
      <c r="AM2896" s="41" t="str">
        <f t="shared" si="1464"/>
        <v/>
      </c>
      <c r="AN2896" s="41" t="str">
        <f t="shared" si="1465"/>
        <v/>
      </c>
      <c r="AO2896" s="42" t="str">
        <f t="shared" si="1466"/>
        <v/>
      </c>
      <c r="AP2896" s="41" t="str">
        <f t="shared" si="1467"/>
        <v/>
      </c>
      <c r="AQ2896" s="41" t="str">
        <f t="shared" si="1468"/>
        <v/>
      </c>
      <c r="AR2896" s="41" t="str">
        <f>IF($AQ2896="","",COUNTIFS(L_ChaveCob,$AQ2896,L_Ausencia,"&gt;"&amp;$W2896)+COUNTIFS($AQ$4:$AQ2896,$AQ2896,$W$4:$W2896,$W2896))</f>
        <v/>
      </c>
      <c r="AS2896" s="42">
        <f t="shared" si="1469"/>
        <v>0</v>
      </c>
      <c r="AT2896" s="42">
        <f t="shared" si="1470"/>
        <v>0</v>
      </c>
      <c r="AU2896" s="42">
        <f t="shared" si="1471"/>
        <v>0</v>
      </c>
    </row>
    <row r="2897" spans="1:47" x14ac:dyDescent="0.2">
      <c r="A2897" s="35"/>
      <c r="B2897" s="36"/>
      <c r="C2897" s="36"/>
      <c r="D2897" s="36"/>
      <c r="E2897" s="37"/>
      <c r="F2897" s="37"/>
      <c r="G2897" s="36"/>
      <c r="H2897" s="36"/>
      <c r="I2897" s="36"/>
      <c r="J2897" s="36"/>
      <c r="K2897" s="37"/>
      <c r="L2897" s="37"/>
      <c r="M2897" s="37"/>
      <c r="N2897" s="38" t="str">
        <f t="shared" si="1440"/>
        <v/>
      </c>
      <c r="O2897" t="str">
        <f t="shared" si="1441"/>
        <v/>
      </c>
      <c r="P2897" t="str">
        <f t="shared" si="1442"/>
        <v/>
      </c>
      <c r="Q2897" t="str">
        <f t="shared" si="1443"/>
        <v/>
      </c>
      <c r="R2897" t="str">
        <f t="shared" si="1444"/>
        <v/>
      </c>
      <c r="S2897" t="str">
        <f t="shared" si="1445"/>
        <v/>
      </c>
      <c r="T2897" s="39" t="str">
        <f t="shared" si="1446"/>
        <v/>
      </c>
      <c r="U2897" s="40">
        <f t="shared" si="1447"/>
        <v>0</v>
      </c>
      <c r="V2897" s="40">
        <f t="shared" si="1448"/>
        <v>0</v>
      </c>
      <c r="W2897" s="40">
        <f t="shared" si="1449"/>
        <v>0</v>
      </c>
      <c r="X2897" t="str">
        <f t="shared" si="1450"/>
        <v/>
      </c>
      <c r="Y2897" s="40">
        <f t="shared" si="1451"/>
        <v>0</v>
      </c>
      <c r="Z2897" s="40">
        <f t="shared" si="1452"/>
        <v>0</v>
      </c>
      <c r="AA2897" s="40">
        <f t="shared" si="1453"/>
        <v>0</v>
      </c>
      <c r="AB2897" s="40">
        <f t="shared" si="1454"/>
        <v>0</v>
      </c>
      <c r="AC2897" s="40">
        <f t="shared" si="1455"/>
        <v>0</v>
      </c>
      <c r="AD2897" s="39">
        <f t="shared" si="1456"/>
        <v>0</v>
      </c>
      <c r="AE2897" s="39">
        <f t="shared" si="1457"/>
        <v>0</v>
      </c>
      <c r="AF2897" t="str">
        <f t="shared" si="1458"/>
        <v/>
      </c>
      <c r="AG2897" t="str">
        <f t="shared" si="1459"/>
        <v/>
      </c>
      <c r="AH2897" t="str">
        <f t="shared" si="1460"/>
        <v/>
      </c>
      <c r="AJ2897" s="41" t="str">
        <f t="shared" si="1461"/>
        <v/>
      </c>
      <c r="AK2897" s="42" t="str">
        <f t="shared" si="1462"/>
        <v/>
      </c>
      <c r="AL2897" s="41" t="str">
        <f t="shared" si="1463"/>
        <v/>
      </c>
      <c r="AM2897" s="41" t="str">
        <f t="shared" si="1464"/>
        <v/>
      </c>
      <c r="AN2897" s="41" t="str">
        <f t="shared" si="1465"/>
        <v/>
      </c>
      <c r="AO2897" s="42" t="str">
        <f t="shared" si="1466"/>
        <v/>
      </c>
      <c r="AP2897" s="41" t="str">
        <f t="shared" si="1467"/>
        <v/>
      </c>
      <c r="AQ2897" s="41" t="str">
        <f t="shared" si="1468"/>
        <v/>
      </c>
      <c r="AR2897" s="41" t="str">
        <f>IF($AQ2897="","",COUNTIFS(L_ChaveCob,$AQ2897,L_Ausencia,"&gt;"&amp;$W2897)+COUNTIFS($AQ$4:$AQ2897,$AQ2897,$W$4:$W2897,$W2897))</f>
        <v/>
      </c>
      <c r="AS2897" s="42">
        <f t="shared" si="1469"/>
        <v>0</v>
      </c>
      <c r="AT2897" s="42">
        <f t="shared" si="1470"/>
        <v>0</v>
      </c>
      <c r="AU2897" s="42">
        <f t="shared" si="1471"/>
        <v>0</v>
      </c>
    </row>
    <row r="2898" spans="1:47" x14ac:dyDescent="0.2">
      <c r="A2898" s="35"/>
      <c r="B2898" s="36"/>
      <c r="C2898" s="36"/>
      <c r="D2898" s="36"/>
      <c r="E2898" s="37"/>
      <c r="F2898" s="37"/>
      <c r="G2898" s="36"/>
      <c r="H2898" s="36"/>
      <c r="I2898" s="36"/>
      <c r="J2898" s="36"/>
      <c r="K2898" s="37"/>
      <c r="L2898" s="37"/>
      <c r="M2898" s="37"/>
      <c r="N2898" s="38" t="str">
        <f t="shared" si="1440"/>
        <v/>
      </c>
      <c r="O2898" t="str">
        <f t="shared" si="1441"/>
        <v/>
      </c>
      <c r="P2898" t="str">
        <f t="shared" si="1442"/>
        <v/>
      </c>
      <c r="Q2898" t="str">
        <f t="shared" si="1443"/>
        <v/>
      </c>
      <c r="R2898" t="str">
        <f t="shared" si="1444"/>
        <v/>
      </c>
      <c r="S2898" t="str">
        <f t="shared" si="1445"/>
        <v/>
      </c>
      <c r="T2898" s="39" t="str">
        <f t="shared" si="1446"/>
        <v/>
      </c>
      <c r="U2898" s="40">
        <f t="shared" si="1447"/>
        <v>0</v>
      </c>
      <c r="V2898" s="40">
        <f t="shared" si="1448"/>
        <v>0</v>
      </c>
      <c r="W2898" s="40">
        <f t="shared" si="1449"/>
        <v>0</v>
      </c>
      <c r="X2898" t="str">
        <f t="shared" si="1450"/>
        <v/>
      </c>
      <c r="Y2898" s="40">
        <f t="shared" si="1451"/>
        <v>0</v>
      </c>
      <c r="Z2898" s="40">
        <f t="shared" si="1452"/>
        <v>0</v>
      </c>
      <c r="AA2898" s="40">
        <f t="shared" si="1453"/>
        <v>0</v>
      </c>
      <c r="AB2898" s="40">
        <f t="shared" si="1454"/>
        <v>0</v>
      </c>
      <c r="AC2898" s="40">
        <f t="shared" si="1455"/>
        <v>0</v>
      </c>
      <c r="AD2898" s="39">
        <f t="shared" si="1456"/>
        <v>0</v>
      </c>
      <c r="AE2898" s="39">
        <f t="shared" si="1457"/>
        <v>0</v>
      </c>
      <c r="AF2898" t="str">
        <f t="shared" si="1458"/>
        <v/>
      </c>
      <c r="AG2898" t="str">
        <f t="shared" si="1459"/>
        <v/>
      </c>
      <c r="AH2898" t="str">
        <f t="shared" si="1460"/>
        <v/>
      </c>
      <c r="AJ2898" s="41" t="str">
        <f t="shared" si="1461"/>
        <v/>
      </c>
      <c r="AK2898" s="42" t="str">
        <f t="shared" si="1462"/>
        <v/>
      </c>
      <c r="AL2898" s="41" t="str">
        <f t="shared" si="1463"/>
        <v/>
      </c>
      <c r="AM2898" s="41" t="str">
        <f t="shared" si="1464"/>
        <v/>
      </c>
      <c r="AN2898" s="41" t="str">
        <f t="shared" si="1465"/>
        <v/>
      </c>
      <c r="AO2898" s="42" t="str">
        <f t="shared" si="1466"/>
        <v/>
      </c>
      <c r="AP2898" s="41" t="str">
        <f t="shared" si="1467"/>
        <v/>
      </c>
      <c r="AQ2898" s="41" t="str">
        <f t="shared" si="1468"/>
        <v/>
      </c>
      <c r="AR2898" s="41" t="str">
        <f>IF($AQ2898="","",COUNTIFS(L_ChaveCob,$AQ2898,L_Ausencia,"&gt;"&amp;$W2898)+COUNTIFS($AQ$4:$AQ2898,$AQ2898,$W$4:$W2898,$W2898))</f>
        <v/>
      </c>
      <c r="AS2898" s="42">
        <f t="shared" si="1469"/>
        <v>0</v>
      </c>
      <c r="AT2898" s="42">
        <f t="shared" si="1470"/>
        <v>0</v>
      </c>
      <c r="AU2898" s="42">
        <f t="shared" si="1471"/>
        <v>0</v>
      </c>
    </row>
    <row r="2899" spans="1:47" x14ac:dyDescent="0.2">
      <c r="A2899" s="35"/>
      <c r="B2899" s="36"/>
      <c r="C2899" s="36"/>
      <c r="D2899" s="36"/>
      <c r="E2899" s="37"/>
      <c r="F2899" s="37"/>
      <c r="G2899" s="36"/>
      <c r="H2899" s="36"/>
      <c r="I2899" s="36"/>
      <c r="J2899" s="36"/>
      <c r="K2899" s="37"/>
      <c r="L2899" s="37"/>
      <c r="M2899" s="37"/>
      <c r="N2899" s="38" t="str">
        <f t="shared" si="1440"/>
        <v/>
      </c>
      <c r="O2899" t="str">
        <f t="shared" si="1441"/>
        <v/>
      </c>
      <c r="P2899" t="str">
        <f t="shared" si="1442"/>
        <v/>
      </c>
      <c r="Q2899" t="str">
        <f t="shared" si="1443"/>
        <v/>
      </c>
      <c r="R2899" t="str">
        <f t="shared" si="1444"/>
        <v/>
      </c>
      <c r="S2899" t="str">
        <f t="shared" si="1445"/>
        <v/>
      </c>
      <c r="T2899" s="39" t="str">
        <f t="shared" si="1446"/>
        <v/>
      </c>
      <c r="U2899" s="40">
        <f t="shared" si="1447"/>
        <v>0</v>
      </c>
      <c r="V2899" s="40">
        <f t="shared" si="1448"/>
        <v>0</v>
      </c>
      <c r="W2899" s="40">
        <f t="shared" si="1449"/>
        <v>0</v>
      </c>
      <c r="X2899" t="str">
        <f t="shared" si="1450"/>
        <v/>
      </c>
      <c r="Y2899" s="40">
        <f t="shared" si="1451"/>
        <v>0</v>
      </c>
      <c r="Z2899" s="40">
        <f t="shared" si="1452"/>
        <v>0</v>
      </c>
      <c r="AA2899" s="40">
        <f t="shared" si="1453"/>
        <v>0</v>
      </c>
      <c r="AB2899" s="40">
        <f t="shared" si="1454"/>
        <v>0</v>
      </c>
      <c r="AC2899" s="40">
        <f t="shared" si="1455"/>
        <v>0</v>
      </c>
      <c r="AD2899" s="39">
        <f t="shared" si="1456"/>
        <v>0</v>
      </c>
      <c r="AE2899" s="39">
        <f t="shared" si="1457"/>
        <v>0</v>
      </c>
      <c r="AF2899" t="str">
        <f t="shared" si="1458"/>
        <v/>
      </c>
      <c r="AG2899" t="str">
        <f t="shared" si="1459"/>
        <v/>
      </c>
      <c r="AH2899" t="str">
        <f t="shared" si="1460"/>
        <v/>
      </c>
      <c r="AJ2899" s="41" t="str">
        <f t="shared" si="1461"/>
        <v/>
      </c>
      <c r="AK2899" s="42" t="str">
        <f t="shared" si="1462"/>
        <v/>
      </c>
      <c r="AL2899" s="41" t="str">
        <f t="shared" si="1463"/>
        <v/>
      </c>
      <c r="AM2899" s="41" t="str">
        <f t="shared" si="1464"/>
        <v/>
      </c>
      <c r="AN2899" s="41" t="str">
        <f t="shared" si="1465"/>
        <v/>
      </c>
      <c r="AO2899" s="42" t="str">
        <f t="shared" si="1466"/>
        <v/>
      </c>
      <c r="AP2899" s="41" t="str">
        <f t="shared" si="1467"/>
        <v/>
      </c>
      <c r="AQ2899" s="41" t="str">
        <f t="shared" si="1468"/>
        <v/>
      </c>
      <c r="AR2899" s="41" t="str">
        <f>IF($AQ2899="","",COUNTIFS(L_ChaveCob,$AQ2899,L_Ausencia,"&gt;"&amp;$W2899)+COUNTIFS($AQ$4:$AQ2899,$AQ2899,$W$4:$W2899,$W2899))</f>
        <v/>
      </c>
      <c r="AS2899" s="42">
        <f t="shared" si="1469"/>
        <v>0</v>
      </c>
      <c r="AT2899" s="42">
        <f t="shared" si="1470"/>
        <v>0</v>
      </c>
      <c r="AU2899" s="42">
        <f t="shared" si="1471"/>
        <v>0</v>
      </c>
    </row>
    <row r="2900" spans="1:47" x14ac:dyDescent="0.2">
      <c r="A2900" s="35"/>
      <c r="B2900" s="36"/>
      <c r="C2900" s="36"/>
      <c r="D2900" s="36"/>
      <c r="E2900" s="37"/>
      <c r="F2900" s="37"/>
      <c r="G2900" s="36"/>
      <c r="H2900" s="36"/>
      <c r="I2900" s="36"/>
      <c r="J2900" s="36"/>
      <c r="K2900" s="37"/>
      <c r="L2900" s="37"/>
      <c r="M2900" s="37"/>
      <c r="N2900" s="38" t="str">
        <f t="shared" si="1440"/>
        <v/>
      </c>
      <c r="O2900" t="str">
        <f t="shared" si="1441"/>
        <v/>
      </c>
      <c r="P2900" t="str">
        <f t="shared" si="1442"/>
        <v/>
      </c>
      <c r="Q2900" t="str">
        <f t="shared" si="1443"/>
        <v/>
      </c>
      <c r="R2900" t="str">
        <f t="shared" si="1444"/>
        <v/>
      </c>
      <c r="S2900" t="str">
        <f t="shared" si="1445"/>
        <v/>
      </c>
      <c r="T2900" s="39" t="str">
        <f t="shared" si="1446"/>
        <v/>
      </c>
      <c r="U2900" s="40">
        <f t="shared" si="1447"/>
        <v>0</v>
      </c>
      <c r="V2900" s="40">
        <f t="shared" si="1448"/>
        <v>0</v>
      </c>
      <c r="W2900" s="40">
        <f t="shared" si="1449"/>
        <v>0</v>
      </c>
      <c r="X2900" t="str">
        <f t="shared" si="1450"/>
        <v/>
      </c>
      <c r="Y2900" s="40">
        <f t="shared" si="1451"/>
        <v>0</v>
      </c>
      <c r="Z2900" s="40">
        <f t="shared" si="1452"/>
        <v>0</v>
      </c>
      <c r="AA2900" s="40">
        <f t="shared" si="1453"/>
        <v>0</v>
      </c>
      <c r="AB2900" s="40">
        <f t="shared" si="1454"/>
        <v>0</v>
      </c>
      <c r="AC2900" s="40">
        <f t="shared" si="1455"/>
        <v>0</v>
      </c>
      <c r="AD2900" s="39">
        <f t="shared" si="1456"/>
        <v>0</v>
      </c>
      <c r="AE2900" s="39">
        <f t="shared" si="1457"/>
        <v>0</v>
      </c>
      <c r="AF2900" t="str">
        <f t="shared" si="1458"/>
        <v/>
      </c>
      <c r="AG2900" t="str">
        <f t="shared" si="1459"/>
        <v/>
      </c>
      <c r="AH2900" t="str">
        <f t="shared" si="1460"/>
        <v/>
      </c>
      <c r="AJ2900" s="41" t="str">
        <f t="shared" si="1461"/>
        <v/>
      </c>
      <c r="AK2900" s="42" t="str">
        <f t="shared" si="1462"/>
        <v/>
      </c>
      <c r="AL2900" s="41" t="str">
        <f t="shared" si="1463"/>
        <v/>
      </c>
      <c r="AM2900" s="41" t="str">
        <f t="shared" si="1464"/>
        <v/>
      </c>
      <c r="AN2900" s="41" t="str">
        <f t="shared" si="1465"/>
        <v/>
      </c>
      <c r="AO2900" s="42" t="str">
        <f t="shared" si="1466"/>
        <v/>
      </c>
      <c r="AP2900" s="41" t="str">
        <f t="shared" si="1467"/>
        <v/>
      </c>
      <c r="AQ2900" s="41" t="str">
        <f t="shared" si="1468"/>
        <v/>
      </c>
      <c r="AR2900" s="41" t="str">
        <f>IF($AQ2900="","",COUNTIFS(L_ChaveCob,$AQ2900,L_Ausencia,"&gt;"&amp;$W2900)+COUNTIFS($AQ$4:$AQ2900,$AQ2900,$W$4:$W2900,$W2900))</f>
        <v/>
      </c>
      <c r="AS2900" s="42">
        <f t="shared" si="1469"/>
        <v>0</v>
      </c>
      <c r="AT2900" s="42">
        <f t="shared" si="1470"/>
        <v>0</v>
      </c>
      <c r="AU2900" s="42">
        <f t="shared" si="1471"/>
        <v>0</v>
      </c>
    </row>
    <row r="2901" spans="1:47" x14ac:dyDescent="0.2">
      <c r="A2901" s="35"/>
      <c r="B2901" s="36"/>
      <c r="C2901" s="36"/>
      <c r="D2901" s="36"/>
      <c r="E2901" s="37"/>
      <c r="F2901" s="37"/>
      <c r="G2901" s="36"/>
      <c r="H2901" s="36"/>
      <c r="I2901" s="36"/>
      <c r="J2901" s="36"/>
      <c r="K2901" s="37"/>
      <c r="L2901" s="37"/>
      <c r="M2901" s="37"/>
      <c r="N2901" s="38" t="str">
        <f t="shared" si="1440"/>
        <v/>
      </c>
      <c r="O2901" t="str">
        <f t="shared" si="1441"/>
        <v/>
      </c>
      <c r="P2901" t="str">
        <f t="shared" si="1442"/>
        <v/>
      </c>
      <c r="Q2901" t="str">
        <f t="shared" si="1443"/>
        <v/>
      </c>
      <c r="R2901" t="str">
        <f t="shared" si="1444"/>
        <v/>
      </c>
      <c r="S2901" t="str">
        <f t="shared" si="1445"/>
        <v/>
      </c>
      <c r="T2901" s="39" t="str">
        <f t="shared" si="1446"/>
        <v/>
      </c>
      <c r="U2901" s="40">
        <f t="shared" si="1447"/>
        <v>0</v>
      </c>
      <c r="V2901" s="40">
        <f t="shared" si="1448"/>
        <v>0</v>
      </c>
      <c r="W2901" s="40">
        <f t="shared" si="1449"/>
        <v>0</v>
      </c>
      <c r="X2901" t="str">
        <f t="shared" si="1450"/>
        <v/>
      </c>
      <c r="Y2901" s="40">
        <f t="shared" si="1451"/>
        <v>0</v>
      </c>
      <c r="Z2901" s="40">
        <f t="shared" si="1452"/>
        <v>0</v>
      </c>
      <c r="AA2901" s="40">
        <f t="shared" si="1453"/>
        <v>0</v>
      </c>
      <c r="AB2901" s="40">
        <f t="shared" si="1454"/>
        <v>0</v>
      </c>
      <c r="AC2901" s="40">
        <f t="shared" si="1455"/>
        <v>0</v>
      </c>
      <c r="AD2901" s="39">
        <f t="shared" si="1456"/>
        <v>0</v>
      </c>
      <c r="AE2901" s="39">
        <f t="shared" si="1457"/>
        <v>0</v>
      </c>
      <c r="AF2901" t="str">
        <f t="shared" si="1458"/>
        <v/>
      </c>
      <c r="AG2901" t="str">
        <f t="shared" si="1459"/>
        <v/>
      </c>
      <c r="AH2901" t="str">
        <f t="shared" si="1460"/>
        <v/>
      </c>
      <c r="AJ2901" s="41" t="str">
        <f t="shared" si="1461"/>
        <v/>
      </c>
      <c r="AK2901" s="42" t="str">
        <f t="shared" si="1462"/>
        <v/>
      </c>
      <c r="AL2901" s="41" t="str">
        <f t="shared" si="1463"/>
        <v/>
      </c>
      <c r="AM2901" s="41" t="str">
        <f t="shared" si="1464"/>
        <v/>
      </c>
      <c r="AN2901" s="41" t="str">
        <f t="shared" si="1465"/>
        <v/>
      </c>
      <c r="AO2901" s="42" t="str">
        <f t="shared" si="1466"/>
        <v/>
      </c>
      <c r="AP2901" s="41" t="str">
        <f t="shared" si="1467"/>
        <v/>
      </c>
      <c r="AQ2901" s="41" t="str">
        <f t="shared" si="1468"/>
        <v/>
      </c>
      <c r="AR2901" s="41" t="str">
        <f>IF($AQ2901="","",COUNTIFS(L_ChaveCob,$AQ2901,L_Ausencia,"&gt;"&amp;$W2901)+COUNTIFS($AQ$4:$AQ2901,$AQ2901,$W$4:$W2901,$W2901))</f>
        <v/>
      </c>
      <c r="AS2901" s="42">
        <f t="shared" si="1469"/>
        <v>0</v>
      </c>
      <c r="AT2901" s="42">
        <f t="shared" si="1470"/>
        <v>0</v>
      </c>
      <c r="AU2901" s="42">
        <f t="shared" si="1471"/>
        <v>0</v>
      </c>
    </row>
    <row r="2902" spans="1:47" x14ac:dyDescent="0.2">
      <c r="A2902" s="35"/>
      <c r="B2902" s="36"/>
      <c r="C2902" s="36"/>
      <c r="D2902" s="36"/>
      <c r="E2902" s="37"/>
      <c r="F2902" s="37"/>
      <c r="G2902" s="36"/>
      <c r="H2902" s="36"/>
      <c r="I2902" s="36"/>
      <c r="J2902" s="36"/>
      <c r="K2902" s="37"/>
      <c r="L2902" s="37"/>
      <c r="M2902" s="37"/>
      <c r="N2902" s="38" t="str">
        <f t="shared" si="1440"/>
        <v/>
      </c>
      <c r="O2902" t="str">
        <f t="shared" si="1441"/>
        <v/>
      </c>
      <c r="P2902" t="str">
        <f t="shared" si="1442"/>
        <v/>
      </c>
      <c r="Q2902" t="str">
        <f t="shared" si="1443"/>
        <v/>
      </c>
      <c r="R2902" t="str">
        <f t="shared" si="1444"/>
        <v/>
      </c>
      <c r="S2902" t="str">
        <f t="shared" si="1445"/>
        <v/>
      </c>
      <c r="T2902" s="39" t="str">
        <f t="shared" si="1446"/>
        <v/>
      </c>
      <c r="U2902" s="40">
        <f t="shared" si="1447"/>
        <v>0</v>
      </c>
      <c r="V2902" s="40">
        <f t="shared" si="1448"/>
        <v>0</v>
      </c>
      <c r="W2902" s="40">
        <f t="shared" si="1449"/>
        <v>0</v>
      </c>
      <c r="X2902" t="str">
        <f t="shared" si="1450"/>
        <v/>
      </c>
      <c r="Y2902" s="40">
        <f t="shared" si="1451"/>
        <v>0</v>
      </c>
      <c r="Z2902" s="40">
        <f t="shared" si="1452"/>
        <v>0</v>
      </c>
      <c r="AA2902" s="40">
        <f t="shared" si="1453"/>
        <v>0</v>
      </c>
      <c r="AB2902" s="40">
        <f t="shared" si="1454"/>
        <v>0</v>
      </c>
      <c r="AC2902" s="40">
        <f t="shared" si="1455"/>
        <v>0</v>
      </c>
      <c r="AD2902" s="39">
        <f t="shared" si="1456"/>
        <v>0</v>
      </c>
      <c r="AE2902" s="39">
        <f t="shared" si="1457"/>
        <v>0</v>
      </c>
      <c r="AF2902" t="str">
        <f t="shared" si="1458"/>
        <v/>
      </c>
      <c r="AG2902" t="str">
        <f t="shared" si="1459"/>
        <v/>
      </c>
      <c r="AH2902" t="str">
        <f t="shared" si="1460"/>
        <v/>
      </c>
      <c r="AJ2902" s="41" t="str">
        <f t="shared" si="1461"/>
        <v/>
      </c>
      <c r="AK2902" s="42" t="str">
        <f t="shared" si="1462"/>
        <v/>
      </c>
      <c r="AL2902" s="41" t="str">
        <f t="shared" si="1463"/>
        <v/>
      </c>
      <c r="AM2902" s="41" t="str">
        <f t="shared" si="1464"/>
        <v/>
      </c>
      <c r="AN2902" s="41" t="str">
        <f t="shared" si="1465"/>
        <v/>
      </c>
      <c r="AO2902" s="42" t="str">
        <f t="shared" si="1466"/>
        <v/>
      </c>
      <c r="AP2902" s="41" t="str">
        <f t="shared" si="1467"/>
        <v/>
      </c>
      <c r="AQ2902" s="41" t="str">
        <f t="shared" si="1468"/>
        <v/>
      </c>
      <c r="AR2902" s="41" t="str">
        <f>IF($AQ2902="","",COUNTIFS(L_ChaveCob,$AQ2902,L_Ausencia,"&gt;"&amp;$W2902)+COUNTIFS($AQ$4:$AQ2902,$AQ2902,$W$4:$W2902,$W2902))</f>
        <v/>
      </c>
      <c r="AS2902" s="42">
        <f t="shared" si="1469"/>
        <v>0</v>
      </c>
      <c r="AT2902" s="42">
        <f t="shared" si="1470"/>
        <v>0</v>
      </c>
      <c r="AU2902" s="42">
        <f t="shared" si="1471"/>
        <v>0</v>
      </c>
    </row>
    <row r="2903" spans="1:47" x14ac:dyDescent="0.2">
      <c r="A2903" s="35"/>
      <c r="B2903" s="36"/>
      <c r="C2903" s="36"/>
      <c r="D2903" s="36"/>
      <c r="E2903" s="37"/>
      <c r="F2903" s="37"/>
      <c r="G2903" s="36"/>
      <c r="H2903" s="36"/>
      <c r="I2903" s="36"/>
      <c r="J2903" s="36"/>
      <c r="K2903" s="37"/>
      <c r="L2903" s="37"/>
      <c r="M2903" s="37"/>
      <c r="N2903" s="38" t="str">
        <f t="shared" si="1440"/>
        <v/>
      </c>
      <c r="O2903" t="str">
        <f t="shared" si="1441"/>
        <v/>
      </c>
      <c r="P2903" t="str">
        <f t="shared" si="1442"/>
        <v/>
      </c>
      <c r="Q2903" t="str">
        <f t="shared" si="1443"/>
        <v/>
      </c>
      <c r="R2903" t="str">
        <f t="shared" si="1444"/>
        <v/>
      </c>
      <c r="S2903" t="str">
        <f t="shared" si="1445"/>
        <v/>
      </c>
      <c r="T2903" s="39" t="str">
        <f t="shared" si="1446"/>
        <v/>
      </c>
      <c r="U2903" s="40">
        <f t="shared" si="1447"/>
        <v>0</v>
      </c>
      <c r="V2903" s="40">
        <f t="shared" si="1448"/>
        <v>0</v>
      </c>
      <c r="W2903" s="40">
        <f t="shared" si="1449"/>
        <v>0</v>
      </c>
      <c r="X2903" t="str">
        <f t="shared" si="1450"/>
        <v/>
      </c>
      <c r="Y2903" s="40">
        <f t="shared" si="1451"/>
        <v>0</v>
      </c>
      <c r="Z2903" s="40">
        <f t="shared" si="1452"/>
        <v>0</v>
      </c>
      <c r="AA2903" s="40">
        <f t="shared" si="1453"/>
        <v>0</v>
      </c>
      <c r="AB2903" s="40">
        <f t="shared" si="1454"/>
        <v>0</v>
      </c>
      <c r="AC2903" s="40">
        <f t="shared" si="1455"/>
        <v>0</v>
      </c>
      <c r="AD2903" s="39">
        <f t="shared" si="1456"/>
        <v>0</v>
      </c>
      <c r="AE2903" s="39">
        <f t="shared" si="1457"/>
        <v>0</v>
      </c>
      <c r="AF2903" t="str">
        <f t="shared" si="1458"/>
        <v/>
      </c>
      <c r="AG2903" t="str">
        <f t="shared" si="1459"/>
        <v/>
      </c>
      <c r="AH2903" t="str">
        <f t="shared" si="1460"/>
        <v/>
      </c>
      <c r="AJ2903" s="41" t="str">
        <f t="shared" si="1461"/>
        <v/>
      </c>
      <c r="AK2903" s="42" t="str">
        <f t="shared" si="1462"/>
        <v/>
      </c>
      <c r="AL2903" s="41" t="str">
        <f t="shared" si="1463"/>
        <v/>
      </c>
      <c r="AM2903" s="41" t="str">
        <f t="shared" si="1464"/>
        <v/>
      </c>
      <c r="AN2903" s="41" t="str">
        <f t="shared" si="1465"/>
        <v/>
      </c>
      <c r="AO2903" s="42" t="str">
        <f t="shared" si="1466"/>
        <v/>
      </c>
      <c r="AP2903" s="41" t="str">
        <f t="shared" si="1467"/>
        <v/>
      </c>
      <c r="AQ2903" s="41" t="str">
        <f t="shared" si="1468"/>
        <v/>
      </c>
      <c r="AR2903" s="41" t="str">
        <f>IF($AQ2903="","",COUNTIFS(L_ChaveCob,$AQ2903,L_Ausencia,"&gt;"&amp;$W2903)+COUNTIFS($AQ$4:$AQ2903,$AQ2903,$W$4:$W2903,$W2903))</f>
        <v/>
      </c>
      <c r="AS2903" s="42">
        <f t="shared" si="1469"/>
        <v>0</v>
      </c>
      <c r="AT2903" s="42">
        <f t="shared" si="1470"/>
        <v>0</v>
      </c>
      <c r="AU2903" s="42">
        <f t="shared" si="1471"/>
        <v>0</v>
      </c>
    </row>
    <row r="2904" spans="1:47" x14ac:dyDescent="0.2">
      <c r="A2904" s="35"/>
      <c r="B2904" s="36"/>
      <c r="C2904" s="36"/>
      <c r="D2904" s="36"/>
      <c r="E2904" s="37"/>
      <c r="F2904" s="37"/>
      <c r="G2904" s="36"/>
      <c r="H2904" s="36"/>
      <c r="I2904" s="36"/>
      <c r="J2904" s="36"/>
      <c r="K2904" s="37"/>
      <c r="L2904" s="37"/>
      <c r="M2904" s="37"/>
      <c r="N2904" s="38" t="str">
        <f t="shared" si="1440"/>
        <v/>
      </c>
      <c r="O2904" t="str">
        <f t="shared" si="1441"/>
        <v/>
      </c>
      <c r="P2904" t="str">
        <f t="shared" si="1442"/>
        <v/>
      </c>
      <c r="Q2904" t="str">
        <f t="shared" si="1443"/>
        <v/>
      </c>
      <c r="R2904" t="str">
        <f t="shared" si="1444"/>
        <v/>
      </c>
      <c r="S2904" t="str">
        <f t="shared" si="1445"/>
        <v/>
      </c>
      <c r="T2904" s="39" t="str">
        <f t="shared" si="1446"/>
        <v/>
      </c>
      <c r="U2904" s="40">
        <f t="shared" si="1447"/>
        <v>0</v>
      </c>
      <c r="V2904" s="40">
        <f t="shared" si="1448"/>
        <v>0</v>
      </c>
      <c r="W2904" s="40">
        <f t="shared" si="1449"/>
        <v>0</v>
      </c>
      <c r="X2904" t="str">
        <f t="shared" si="1450"/>
        <v/>
      </c>
      <c r="Y2904" s="40">
        <f t="shared" si="1451"/>
        <v>0</v>
      </c>
      <c r="Z2904" s="40">
        <f t="shared" si="1452"/>
        <v>0</v>
      </c>
      <c r="AA2904" s="40">
        <f t="shared" si="1453"/>
        <v>0</v>
      </c>
      <c r="AB2904" s="40">
        <f t="shared" si="1454"/>
        <v>0</v>
      </c>
      <c r="AC2904" s="40">
        <f t="shared" si="1455"/>
        <v>0</v>
      </c>
      <c r="AD2904" s="39">
        <f t="shared" si="1456"/>
        <v>0</v>
      </c>
      <c r="AE2904" s="39">
        <f t="shared" si="1457"/>
        <v>0</v>
      </c>
      <c r="AF2904" t="str">
        <f t="shared" si="1458"/>
        <v/>
      </c>
      <c r="AG2904" t="str">
        <f t="shared" si="1459"/>
        <v/>
      </c>
      <c r="AH2904" t="str">
        <f t="shared" si="1460"/>
        <v/>
      </c>
      <c r="AJ2904" s="41" t="str">
        <f t="shared" si="1461"/>
        <v/>
      </c>
      <c r="AK2904" s="42" t="str">
        <f t="shared" si="1462"/>
        <v/>
      </c>
      <c r="AL2904" s="41" t="str">
        <f t="shared" si="1463"/>
        <v/>
      </c>
      <c r="AM2904" s="41" t="str">
        <f t="shared" si="1464"/>
        <v/>
      </c>
      <c r="AN2904" s="41" t="str">
        <f t="shared" si="1465"/>
        <v/>
      </c>
      <c r="AO2904" s="42" t="str">
        <f t="shared" si="1466"/>
        <v/>
      </c>
      <c r="AP2904" s="41" t="str">
        <f t="shared" si="1467"/>
        <v/>
      </c>
      <c r="AQ2904" s="41" t="str">
        <f t="shared" si="1468"/>
        <v/>
      </c>
      <c r="AR2904" s="41" t="str">
        <f>IF($AQ2904="","",COUNTIFS(L_ChaveCob,$AQ2904,L_Ausencia,"&gt;"&amp;$W2904)+COUNTIFS($AQ$4:$AQ2904,$AQ2904,$W$4:$W2904,$W2904))</f>
        <v/>
      </c>
      <c r="AS2904" s="42">
        <f t="shared" si="1469"/>
        <v>0</v>
      </c>
      <c r="AT2904" s="42">
        <f t="shared" si="1470"/>
        <v>0</v>
      </c>
      <c r="AU2904" s="42">
        <f t="shared" si="1471"/>
        <v>0</v>
      </c>
    </row>
    <row r="2905" spans="1:47" x14ac:dyDescent="0.2">
      <c r="A2905" s="35"/>
      <c r="B2905" s="36"/>
      <c r="C2905" s="36"/>
      <c r="D2905" s="36"/>
      <c r="E2905" s="37"/>
      <c r="F2905" s="37"/>
      <c r="G2905" s="36"/>
      <c r="H2905" s="36"/>
      <c r="I2905" s="36"/>
      <c r="J2905" s="36"/>
      <c r="K2905" s="37"/>
      <c r="L2905" s="37"/>
      <c r="M2905" s="37"/>
      <c r="N2905" s="38" t="str">
        <f t="shared" si="1440"/>
        <v/>
      </c>
      <c r="O2905" t="str">
        <f t="shared" si="1441"/>
        <v/>
      </c>
      <c r="P2905" t="str">
        <f t="shared" si="1442"/>
        <v/>
      </c>
      <c r="Q2905" t="str">
        <f t="shared" si="1443"/>
        <v/>
      </c>
      <c r="R2905" t="str">
        <f t="shared" si="1444"/>
        <v/>
      </c>
      <c r="S2905" t="str">
        <f t="shared" si="1445"/>
        <v/>
      </c>
      <c r="T2905" s="39" t="str">
        <f t="shared" si="1446"/>
        <v/>
      </c>
      <c r="U2905" s="40">
        <f t="shared" si="1447"/>
        <v>0</v>
      </c>
      <c r="V2905" s="40">
        <f t="shared" si="1448"/>
        <v>0</v>
      </c>
      <c r="W2905" s="40">
        <f t="shared" si="1449"/>
        <v>0</v>
      </c>
      <c r="X2905" t="str">
        <f t="shared" si="1450"/>
        <v/>
      </c>
      <c r="Y2905" s="40">
        <f t="shared" si="1451"/>
        <v>0</v>
      </c>
      <c r="Z2905" s="40">
        <f t="shared" si="1452"/>
        <v>0</v>
      </c>
      <c r="AA2905" s="40">
        <f t="shared" si="1453"/>
        <v>0</v>
      </c>
      <c r="AB2905" s="40">
        <f t="shared" si="1454"/>
        <v>0</v>
      </c>
      <c r="AC2905" s="40">
        <f t="shared" si="1455"/>
        <v>0</v>
      </c>
      <c r="AD2905" s="39">
        <f t="shared" si="1456"/>
        <v>0</v>
      </c>
      <c r="AE2905" s="39">
        <f t="shared" si="1457"/>
        <v>0</v>
      </c>
      <c r="AF2905" t="str">
        <f t="shared" si="1458"/>
        <v/>
      </c>
      <c r="AG2905" t="str">
        <f t="shared" si="1459"/>
        <v/>
      </c>
      <c r="AH2905" t="str">
        <f t="shared" si="1460"/>
        <v/>
      </c>
      <c r="AJ2905" s="41" t="str">
        <f t="shared" si="1461"/>
        <v/>
      </c>
      <c r="AK2905" s="42" t="str">
        <f t="shared" si="1462"/>
        <v/>
      </c>
      <c r="AL2905" s="41" t="str">
        <f t="shared" si="1463"/>
        <v/>
      </c>
      <c r="AM2905" s="41" t="str">
        <f t="shared" si="1464"/>
        <v/>
      </c>
      <c r="AN2905" s="41" t="str">
        <f t="shared" si="1465"/>
        <v/>
      </c>
      <c r="AO2905" s="42" t="str">
        <f t="shared" si="1466"/>
        <v/>
      </c>
      <c r="AP2905" s="41" t="str">
        <f t="shared" si="1467"/>
        <v/>
      </c>
      <c r="AQ2905" s="41" t="str">
        <f t="shared" si="1468"/>
        <v/>
      </c>
      <c r="AR2905" s="41" t="str">
        <f>IF($AQ2905="","",COUNTIFS(L_ChaveCob,$AQ2905,L_Ausencia,"&gt;"&amp;$W2905)+COUNTIFS($AQ$4:$AQ2905,$AQ2905,$W$4:$W2905,$W2905))</f>
        <v/>
      </c>
      <c r="AS2905" s="42">
        <f t="shared" si="1469"/>
        <v>0</v>
      </c>
      <c r="AT2905" s="42">
        <f t="shared" si="1470"/>
        <v>0</v>
      </c>
      <c r="AU2905" s="42">
        <f t="shared" si="1471"/>
        <v>0</v>
      </c>
    </row>
    <row r="2906" spans="1:47" x14ac:dyDescent="0.2">
      <c r="A2906" s="35"/>
      <c r="B2906" s="36"/>
      <c r="C2906" s="36"/>
      <c r="D2906" s="36"/>
      <c r="E2906" s="37"/>
      <c r="F2906" s="37"/>
      <c r="G2906" s="36"/>
      <c r="H2906" s="36"/>
      <c r="I2906" s="36"/>
      <c r="J2906" s="36"/>
      <c r="K2906" s="37"/>
      <c r="L2906" s="37"/>
      <c r="M2906" s="37"/>
      <c r="N2906" s="38" t="str">
        <f t="shared" si="1440"/>
        <v/>
      </c>
      <c r="O2906" t="str">
        <f t="shared" si="1441"/>
        <v/>
      </c>
      <c r="P2906" t="str">
        <f t="shared" si="1442"/>
        <v/>
      </c>
      <c r="Q2906" t="str">
        <f t="shared" si="1443"/>
        <v/>
      </c>
      <c r="R2906" t="str">
        <f t="shared" si="1444"/>
        <v/>
      </c>
      <c r="S2906" t="str">
        <f t="shared" si="1445"/>
        <v/>
      </c>
      <c r="T2906" s="39" t="str">
        <f t="shared" si="1446"/>
        <v/>
      </c>
      <c r="U2906" s="40">
        <f t="shared" si="1447"/>
        <v>0</v>
      </c>
      <c r="V2906" s="40">
        <f t="shared" si="1448"/>
        <v>0</v>
      </c>
      <c r="W2906" s="40">
        <f t="shared" si="1449"/>
        <v>0</v>
      </c>
      <c r="X2906" t="str">
        <f t="shared" si="1450"/>
        <v/>
      </c>
      <c r="Y2906" s="40">
        <f t="shared" si="1451"/>
        <v>0</v>
      </c>
      <c r="Z2906" s="40">
        <f t="shared" si="1452"/>
        <v>0</v>
      </c>
      <c r="AA2906" s="40">
        <f t="shared" si="1453"/>
        <v>0</v>
      </c>
      <c r="AB2906" s="40">
        <f t="shared" si="1454"/>
        <v>0</v>
      </c>
      <c r="AC2906" s="40">
        <f t="shared" si="1455"/>
        <v>0</v>
      </c>
      <c r="AD2906" s="39">
        <f t="shared" si="1456"/>
        <v>0</v>
      </c>
      <c r="AE2906" s="39">
        <f t="shared" si="1457"/>
        <v>0</v>
      </c>
      <c r="AF2906" t="str">
        <f t="shared" si="1458"/>
        <v/>
      </c>
      <c r="AG2906" t="str">
        <f t="shared" si="1459"/>
        <v/>
      </c>
      <c r="AH2906" t="str">
        <f t="shared" si="1460"/>
        <v/>
      </c>
      <c r="AJ2906" s="41" t="str">
        <f t="shared" si="1461"/>
        <v/>
      </c>
      <c r="AK2906" s="42" t="str">
        <f t="shared" si="1462"/>
        <v/>
      </c>
      <c r="AL2906" s="41" t="str">
        <f t="shared" si="1463"/>
        <v/>
      </c>
      <c r="AM2906" s="41" t="str">
        <f t="shared" si="1464"/>
        <v/>
      </c>
      <c r="AN2906" s="41" t="str">
        <f t="shared" si="1465"/>
        <v/>
      </c>
      <c r="AO2906" s="42" t="str">
        <f t="shared" si="1466"/>
        <v/>
      </c>
      <c r="AP2906" s="41" t="str">
        <f t="shared" si="1467"/>
        <v/>
      </c>
      <c r="AQ2906" s="41" t="str">
        <f t="shared" si="1468"/>
        <v/>
      </c>
      <c r="AR2906" s="41" t="str">
        <f>IF($AQ2906="","",COUNTIFS(L_ChaveCob,$AQ2906,L_Ausencia,"&gt;"&amp;$W2906)+COUNTIFS($AQ$4:$AQ2906,$AQ2906,$W$4:$W2906,$W2906))</f>
        <v/>
      </c>
      <c r="AS2906" s="42">
        <f t="shared" si="1469"/>
        <v>0</v>
      </c>
      <c r="AT2906" s="42">
        <f t="shared" si="1470"/>
        <v>0</v>
      </c>
      <c r="AU2906" s="42">
        <f t="shared" si="1471"/>
        <v>0</v>
      </c>
    </row>
    <row r="2907" spans="1:47" x14ac:dyDescent="0.2">
      <c r="A2907" s="35"/>
      <c r="B2907" s="36"/>
      <c r="C2907" s="36"/>
      <c r="D2907" s="36"/>
      <c r="E2907" s="37"/>
      <c r="F2907" s="37"/>
      <c r="G2907" s="36"/>
      <c r="H2907" s="36"/>
      <c r="I2907" s="36"/>
      <c r="J2907" s="36"/>
      <c r="K2907" s="37"/>
      <c r="L2907" s="37"/>
      <c r="M2907" s="37"/>
      <c r="N2907" s="38" t="str">
        <f t="shared" si="1440"/>
        <v/>
      </c>
      <c r="O2907" t="str">
        <f t="shared" si="1441"/>
        <v/>
      </c>
      <c r="P2907" t="str">
        <f t="shared" si="1442"/>
        <v/>
      </c>
      <c r="Q2907" t="str">
        <f t="shared" si="1443"/>
        <v/>
      </c>
      <c r="R2907" t="str">
        <f t="shared" si="1444"/>
        <v/>
      </c>
      <c r="S2907" t="str">
        <f t="shared" si="1445"/>
        <v/>
      </c>
      <c r="T2907" s="39" t="str">
        <f t="shared" si="1446"/>
        <v/>
      </c>
      <c r="U2907" s="40">
        <f t="shared" si="1447"/>
        <v>0</v>
      </c>
      <c r="V2907" s="40">
        <f t="shared" si="1448"/>
        <v>0</v>
      </c>
      <c r="W2907" s="40">
        <f t="shared" si="1449"/>
        <v>0</v>
      </c>
      <c r="X2907" t="str">
        <f t="shared" si="1450"/>
        <v/>
      </c>
      <c r="Y2907" s="40">
        <f t="shared" si="1451"/>
        <v>0</v>
      </c>
      <c r="Z2907" s="40">
        <f t="shared" si="1452"/>
        <v>0</v>
      </c>
      <c r="AA2907" s="40">
        <f t="shared" si="1453"/>
        <v>0</v>
      </c>
      <c r="AB2907" s="40">
        <f t="shared" si="1454"/>
        <v>0</v>
      </c>
      <c r="AC2907" s="40">
        <f t="shared" si="1455"/>
        <v>0</v>
      </c>
      <c r="AD2907" s="39">
        <f t="shared" si="1456"/>
        <v>0</v>
      </c>
      <c r="AE2907" s="39">
        <f t="shared" si="1457"/>
        <v>0</v>
      </c>
      <c r="AF2907" t="str">
        <f t="shared" si="1458"/>
        <v/>
      </c>
      <c r="AG2907" t="str">
        <f t="shared" si="1459"/>
        <v/>
      </c>
      <c r="AH2907" t="str">
        <f t="shared" si="1460"/>
        <v/>
      </c>
      <c r="AJ2907" s="41" t="str">
        <f t="shared" si="1461"/>
        <v/>
      </c>
      <c r="AK2907" s="42" t="str">
        <f t="shared" si="1462"/>
        <v/>
      </c>
      <c r="AL2907" s="41" t="str">
        <f t="shared" si="1463"/>
        <v/>
      </c>
      <c r="AM2907" s="41" t="str">
        <f t="shared" si="1464"/>
        <v/>
      </c>
      <c r="AN2907" s="41" t="str">
        <f t="shared" si="1465"/>
        <v/>
      </c>
      <c r="AO2907" s="42" t="str">
        <f t="shared" si="1466"/>
        <v/>
      </c>
      <c r="AP2907" s="41" t="str">
        <f t="shared" si="1467"/>
        <v/>
      </c>
      <c r="AQ2907" s="41" t="str">
        <f t="shared" si="1468"/>
        <v/>
      </c>
      <c r="AR2907" s="41" t="str">
        <f>IF($AQ2907="","",COUNTIFS(L_ChaveCob,$AQ2907,L_Ausencia,"&gt;"&amp;$W2907)+COUNTIFS($AQ$4:$AQ2907,$AQ2907,$W$4:$W2907,$W2907))</f>
        <v/>
      </c>
      <c r="AS2907" s="42">
        <f t="shared" si="1469"/>
        <v>0</v>
      </c>
      <c r="AT2907" s="42">
        <f t="shared" si="1470"/>
        <v>0</v>
      </c>
      <c r="AU2907" s="42">
        <f t="shared" si="1471"/>
        <v>0</v>
      </c>
    </row>
    <row r="2908" spans="1:47" x14ac:dyDescent="0.2">
      <c r="A2908" s="35"/>
      <c r="B2908" s="36"/>
      <c r="C2908" s="36"/>
      <c r="D2908" s="36"/>
      <c r="E2908" s="37"/>
      <c r="F2908" s="37"/>
      <c r="G2908" s="36"/>
      <c r="H2908" s="36"/>
      <c r="I2908" s="36"/>
      <c r="J2908" s="36"/>
      <c r="K2908" s="37"/>
      <c r="L2908" s="37"/>
      <c r="M2908" s="37"/>
      <c r="N2908" s="38" t="str">
        <f t="shared" si="1440"/>
        <v/>
      </c>
      <c r="O2908" t="str">
        <f t="shared" si="1441"/>
        <v/>
      </c>
      <c r="P2908" t="str">
        <f t="shared" si="1442"/>
        <v/>
      </c>
      <c r="Q2908" t="str">
        <f t="shared" si="1443"/>
        <v/>
      </c>
      <c r="R2908" t="str">
        <f t="shared" si="1444"/>
        <v/>
      </c>
      <c r="S2908" t="str">
        <f t="shared" si="1445"/>
        <v/>
      </c>
      <c r="T2908" s="39" t="str">
        <f t="shared" si="1446"/>
        <v/>
      </c>
      <c r="U2908" s="40">
        <f t="shared" si="1447"/>
        <v>0</v>
      </c>
      <c r="V2908" s="40">
        <f t="shared" si="1448"/>
        <v>0</v>
      </c>
      <c r="W2908" s="40">
        <f t="shared" si="1449"/>
        <v>0</v>
      </c>
      <c r="X2908" t="str">
        <f t="shared" si="1450"/>
        <v/>
      </c>
      <c r="Y2908" s="40">
        <f t="shared" si="1451"/>
        <v>0</v>
      </c>
      <c r="Z2908" s="40">
        <f t="shared" si="1452"/>
        <v>0</v>
      </c>
      <c r="AA2908" s="40">
        <f t="shared" si="1453"/>
        <v>0</v>
      </c>
      <c r="AB2908" s="40">
        <f t="shared" si="1454"/>
        <v>0</v>
      </c>
      <c r="AC2908" s="40">
        <f t="shared" si="1455"/>
        <v>0</v>
      </c>
      <c r="AD2908" s="39">
        <f t="shared" si="1456"/>
        <v>0</v>
      </c>
      <c r="AE2908" s="39">
        <f t="shared" si="1457"/>
        <v>0</v>
      </c>
      <c r="AF2908" t="str">
        <f t="shared" si="1458"/>
        <v/>
      </c>
      <c r="AG2908" t="str">
        <f t="shared" si="1459"/>
        <v/>
      </c>
      <c r="AH2908" t="str">
        <f t="shared" si="1460"/>
        <v/>
      </c>
      <c r="AJ2908" s="41" t="str">
        <f t="shared" si="1461"/>
        <v/>
      </c>
      <c r="AK2908" s="42" t="str">
        <f t="shared" si="1462"/>
        <v/>
      </c>
      <c r="AL2908" s="41" t="str">
        <f t="shared" si="1463"/>
        <v/>
      </c>
      <c r="AM2908" s="41" t="str">
        <f t="shared" si="1464"/>
        <v/>
      </c>
      <c r="AN2908" s="41" t="str">
        <f t="shared" si="1465"/>
        <v/>
      </c>
      <c r="AO2908" s="42" t="str">
        <f t="shared" si="1466"/>
        <v/>
      </c>
      <c r="AP2908" s="41" t="str">
        <f t="shared" si="1467"/>
        <v/>
      </c>
      <c r="AQ2908" s="41" t="str">
        <f t="shared" si="1468"/>
        <v/>
      </c>
      <c r="AR2908" s="41" t="str">
        <f>IF($AQ2908="","",COUNTIFS(L_ChaveCob,$AQ2908,L_Ausencia,"&gt;"&amp;$W2908)+COUNTIFS($AQ$4:$AQ2908,$AQ2908,$W$4:$W2908,$W2908))</f>
        <v/>
      </c>
      <c r="AS2908" s="42">
        <f t="shared" si="1469"/>
        <v>0</v>
      </c>
      <c r="AT2908" s="42">
        <f t="shared" si="1470"/>
        <v>0</v>
      </c>
      <c r="AU2908" s="42">
        <f t="shared" si="1471"/>
        <v>0</v>
      </c>
    </row>
    <row r="2909" spans="1:47" x14ac:dyDescent="0.2">
      <c r="A2909" s="35"/>
      <c r="B2909" s="36"/>
      <c r="C2909" s="36"/>
      <c r="D2909" s="36"/>
      <c r="E2909" s="37"/>
      <c r="F2909" s="37"/>
      <c r="G2909" s="36"/>
      <c r="H2909" s="36"/>
      <c r="I2909" s="36"/>
      <c r="J2909" s="36"/>
      <c r="K2909" s="37"/>
      <c r="L2909" s="37"/>
      <c r="M2909" s="37"/>
      <c r="N2909" s="38" t="str">
        <f t="shared" si="1440"/>
        <v/>
      </c>
      <c r="O2909" t="str">
        <f t="shared" si="1441"/>
        <v/>
      </c>
      <c r="P2909" t="str">
        <f t="shared" si="1442"/>
        <v/>
      </c>
      <c r="Q2909" t="str">
        <f t="shared" si="1443"/>
        <v/>
      </c>
      <c r="R2909" t="str">
        <f t="shared" si="1444"/>
        <v/>
      </c>
      <c r="S2909" t="str">
        <f t="shared" si="1445"/>
        <v/>
      </c>
      <c r="T2909" s="39" t="str">
        <f t="shared" si="1446"/>
        <v/>
      </c>
      <c r="U2909" s="40">
        <f t="shared" si="1447"/>
        <v>0</v>
      </c>
      <c r="V2909" s="40">
        <f t="shared" si="1448"/>
        <v>0</v>
      </c>
      <c r="W2909" s="40">
        <f t="shared" si="1449"/>
        <v>0</v>
      </c>
      <c r="X2909" t="str">
        <f t="shared" si="1450"/>
        <v/>
      </c>
      <c r="Y2909" s="40">
        <f t="shared" si="1451"/>
        <v>0</v>
      </c>
      <c r="Z2909" s="40">
        <f t="shared" si="1452"/>
        <v>0</v>
      </c>
      <c r="AA2909" s="40">
        <f t="shared" si="1453"/>
        <v>0</v>
      </c>
      <c r="AB2909" s="40">
        <f t="shared" si="1454"/>
        <v>0</v>
      </c>
      <c r="AC2909" s="40">
        <f t="shared" si="1455"/>
        <v>0</v>
      </c>
      <c r="AD2909" s="39">
        <f t="shared" si="1456"/>
        <v>0</v>
      </c>
      <c r="AE2909" s="39">
        <f t="shared" si="1457"/>
        <v>0</v>
      </c>
      <c r="AF2909" t="str">
        <f t="shared" si="1458"/>
        <v/>
      </c>
      <c r="AG2909" t="str">
        <f t="shared" si="1459"/>
        <v/>
      </c>
      <c r="AH2909" t="str">
        <f t="shared" si="1460"/>
        <v/>
      </c>
      <c r="AJ2909" s="41" t="str">
        <f t="shared" si="1461"/>
        <v/>
      </c>
      <c r="AK2909" s="42" t="str">
        <f t="shared" si="1462"/>
        <v/>
      </c>
      <c r="AL2909" s="41" t="str">
        <f t="shared" si="1463"/>
        <v/>
      </c>
      <c r="AM2909" s="41" t="str">
        <f t="shared" si="1464"/>
        <v/>
      </c>
      <c r="AN2909" s="41" t="str">
        <f t="shared" si="1465"/>
        <v/>
      </c>
      <c r="AO2909" s="42" t="str">
        <f t="shared" si="1466"/>
        <v/>
      </c>
      <c r="AP2909" s="41" t="str">
        <f t="shared" si="1467"/>
        <v/>
      </c>
      <c r="AQ2909" s="41" t="str">
        <f t="shared" si="1468"/>
        <v/>
      </c>
      <c r="AR2909" s="41" t="str">
        <f>IF($AQ2909="","",COUNTIFS(L_ChaveCob,$AQ2909,L_Ausencia,"&gt;"&amp;$W2909)+COUNTIFS($AQ$4:$AQ2909,$AQ2909,$W$4:$W2909,$W2909))</f>
        <v/>
      </c>
      <c r="AS2909" s="42">
        <f t="shared" si="1469"/>
        <v>0</v>
      </c>
      <c r="AT2909" s="42">
        <f t="shared" si="1470"/>
        <v>0</v>
      </c>
      <c r="AU2909" s="42">
        <f t="shared" si="1471"/>
        <v>0</v>
      </c>
    </row>
    <row r="2910" spans="1:47" x14ac:dyDescent="0.2">
      <c r="A2910" s="35"/>
      <c r="B2910" s="36"/>
      <c r="C2910" s="36"/>
      <c r="D2910" s="36"/>
      <c r="E2910" s="37"/>
      <c r="F2910" s="37"/>
      <c r="G2910" s="36"/>
      <c r="H2910" s="36"/>
      <c r="I2910" s="36"/>
      <c r="J2910" s="36"/>
      <c r="K2910" s="37"/>
      <c r="L2910" s="37"/>
      <c r="M2910" s="37"/>
      <c r="N2910" s="38" t="str">
        <f t="shared" si="1440"/>
        <v/>
      </c>
      <c r="O2910" t="str">
        <f t="shared" si="1441"/>
        <v/>
      </c>
      <c r="P2910" t="str">
        <f t="shared" si="1442"/>
        <v/>
      </c>
      <c r="Q2910" t="str">
        <f t="shared" si="1443"/>
        <v/>
      </c>
      <c r="R2910" t="str">
        <f t="shared" si="1444"/>
        <v/>
      </c>
      <c r="S2910" t="str">
        <f t="shared" si="1445"/>
        <v/>
      </c>
      <c r="T2910" s="39" t="str">
        <f t="shared" si="1446"/>
        <v/>
      </c>
      <c r="U2910" s="40">
        <f t="shared" si="1447"/>
        <v>0</v>
      </c>
      <c r="V2910" s="40">
        <f t="shared" si="1448"/>
        <v>0</v>
      </c>
      <c r="W2910" s="40">
        <f t="shared" si="1449"/>
        <v>0</v>
      </c>
      <c r="X2910" t="str">
        <f t="shared" si="1450"/>
        <v/>
      </c>
      <c r="Y2910" s="40">
        <f t="shared" si="1451"/>
        <v>0</v>
      </c>
      <c r="Z2910" s="40">
        <f t="shared" si="1452"/>
        <v>0</v>
      </c>
      <c r="AA2910" s="40">
        <f t="shared" si="1453"/>
        <v>0</v>
      </c>
      <c r="AB2910" s="40">
        <f t="shared" si="1454"/>
        <v>0</v>
      </c>
      <c r="AC2910" s="40">
        <f t="shared" si="1455"/>
        <v>0</v>
      </c>
      <c r="AD2910" s="39">
        <f t="shared" si="1456"/>
        <v>0</v>
      </c>
      <c r="AE2910" s="39">
        <f t="shared" si="1457"/>
        <v>0</v>
      </c>
      <c r="AF2910" t="str">
        <f t="shared" si="1458"/>
        <v/>
      </c>
      <c r="AG2910" t="str">
        <f t="shared" si="1459"/>
        <v/>
      </c>
      <c r="AH2910" t="str">
        <f t="shared" si="1460"/>
        <v/>
      </c>
      <c r="AJ2910" s="41" t="str">
        <f t="shared" si="1461"/>
        <v/>
      </c>
      <c r="AK2910" s="42" t="str">
        <f t="shared" si="1462"/>
        <v/>
      </c>
      <c r="AL2910" s="41" t="str">
        <f t="shared" si="1463"/>
        <v/>
      </c>
      <c r="AM2910" s="41" t="str">
        <f t="shared" si="1464"/>
        <v/>
      </c>
      <c r="AN2910" s="41" t="str">
        <f t="shared" si="1465"/>
        <v/>
      </c>
      <c r="AO2910" s="42" t="str">
        <f t="shared" si="1466"/>
        <v/>
      </c>
      <c r="AP2910" s="41" t="str">
        <f t="shared" si="1467"/>
        <v/>
      </c>
      <c r="AQ2910" s="41" t="str">
        <f t="shared" si="1468"/>
        <v/>
      </c>
      <c r="AR2910" s="41" t="str">
        <f>IF($AQ2910="","",COUNTIFS(L_ChaveCob,$AQ2910,L_Ausencia,"&gt;"&amp;$W2910)+COUNTIFS($AQ$4:$AQ2910,$AQ2910,$W$4:$W2910,$W2910))</f>
        <v/>
      </c>
      <c r="AS2910" s="42">
        <f t="shared" si="1469"/>
        <v>0</v>
      </c>
      <c r="AT2910" s="42">
        <f t="shared" si="1470"/>
        <v>0</v>
      </c>
      <c r="AU2910" s="42">
        <f t="shared" si="1471"/>
        <v>0</v>
      </c>
    </row>
    <row r="2911" spans="1:47" x14ac:dyDescent="0.2">
      <c r="A2911" s="35"/>
      <c r="B2911" s="36"/>
      <c r="C2911" s="36"/>
      <c r="D2911" s="36"/>
      <c r="E2911" s="37"/>
      <c r="F2911" s="37"/>
      <c r="G2911" s="36"/>
      <c r="H2911" s="36"/>
      <c r="I2911" s="36"/>
      <c r="J2911" s="36"/>
      <c r="K2911" s="37"/>
      <c r="L2911" s="37"/>
      <c r="M2911" s="37"/>
      <c r="N2911" s="38" t="str">
        <f t="shared" si="1440"/>
        <v/>
      </c>
      <c r="O2911" t="str">
        <f t="shared" si="1441"/>
        <v/>
      </c>
      <c r="P2911" t="str">
        <f t="shared" si="1442"/>
        <v/>
      </c>
      <c r="Q2911" t="str">
        <f t="shared" si="1443"/>
        <v/>
      </c>
      <c r="R2911" t="str">
        <f t="shared" si="1444"/>
        <v/>
      </c>
      <c r="S2911" t="str">
        <f t="shared" si="1445"/>
        <v/>
      </c>
      <c r="T2911" s="39" t="str">
        <f t="shared" si="1446"/>
        <v/>
      </c>
      <c r="U2911" s="40">
        <f t="shared" si="1447"/>
        <v>0</v>
      </c>
      <c r="V2911" s="40">
        <f t="shared" si="1448"/>
        <v>0</v>
      </c>
      <c r="W2911" s="40">
        <f t="shared" si="1449"/>
        <v>0</v>
      </c>
      <c r="X2911" t="str">
        <f t="shared" si="1450"/>
        <v/>
      </c>
      <c r="Y2911" s="40">
        <f t="shared" si="1451"/>
        <v>0</v>
      </c>
      <c r="Z2911" s="40">
        <f t="shared" si="1452"/>
        <v>0</v>
      </c>
      <c r="AA2911" s="40">
        <f t="shared" si="1453"/>
        <v>0</v>
      </c>
      <c r="AB2911" s="40">
        <f t="shared" si="1454"/>
        <v>0</v>
      </c>
      <c r="AC2911" s="40">
        <f t="shared" si="1455"/>
        <v>0</v>
      </c>
      <c r="AD2911" s="39">
        <f t="shared" si="1456"/>
        <v>0</v>
      </c>
      <c r="AE2911" s="39">
        <f t="shared" si="1457"/>
        <v>0</v>
      </c>
      <c r="AF2911" t="str">
        <f t="shared" si="1458"/>
        <v/>
      </c>
      <c r="AG2911" t="str">
        <f t="shared" si="1459"/>
        <v/>
      </c>
      <c r="AH2911" t="str">
        <f t="shared" si="1460"/>
        <v/>
      </c>
      <c r="AJ2911" s="41" t="str">
        <f t="shared" si="1461"/>
        <v/>
      </c>
      <c r="AK2911" s="42" t="str">
        <f t="shared" si="1462"/>
        <v/>
      </c>
      <c r="AL2911" s="41" t="str">
        <f t="shared" si="1463"/>
        <v/>
      </c>
      <c r="AM2911" s="41" t="str">
        <f t="shared" si="1464"/>
        <v/>
      </c>
      <c r="AN2911" s="41" t="str">
        <f t="shared" si="1465"/>
        <v/>
      </c>
      <c r="AO2911" s="42" t="str">
        <f t="shared" si="1466"/>
        <v/>
      </c>
      <c r="AP2911" s="41" t="str">
        <f t="shared" si="1467"/>
        <v/>
      </c>
      <c r="AQ2911" s="41" t="str">
        <f t="shared" si="1468"/>
        <v/>
      </c>
      <c r="AR2911" s="41" t="str">
        <f>IF($AQ2911="","",COUNTIFS(L_ChaveCob,$AQ2911,L_Ausencia,"&gt;"&amp;$W2911)+COUNTIFS($AQ$4:$AQ2911,$AQ2911,$W$4:$W2911,$W2911))</f>
        <v/>
      </c>
      <c r="AS2911" s="42">
        <f t="shared" si="1469"/>
        <v>0</v>
      </c>
      <c r="AT2911" s="42">
        <f t="shared" si="1470"/>
        <v>0</v>
      </c>
      <c r="AU2911" s="42">
        <f t="shared" si="1471"/>
        <v>0</v>
      </c>
    </row>
    <row r="2912" spans="1:47" x14ac:dyDescent="0.2">
      <c r="A2912" s="35"/>
      <c r="B2912" s="36"/>
      <c r="C2912" s="36"/>
      <c r="D2912" s="36"/>
      <c r="E2912" s="37"/>
      <c r="F2912" s="37"/>
      <c r="G2912" s="36"/>
      <c r="H2912" s="36"/>
      <c r="I2912" s="36"/>
      <c r="J2912" s="36"/>
      <c r="K2912" s="37"/>
      <c r="L2912" s="37"/>
      <c r="M2912" s="37"/>
      <c r="N2912" s="38" t="str">
        <f t="shared" si="1440"/>
        <v/>
      </c>
      <c r="O2912" t="str">
        <f t="shared" si="1441"/>
        <v/>
      </c>
      <c r="P2912" t="str">
        <f t="shared" si="1442"/>
        <v/>
      </c>
      <c r="Q2912" t="str">
        <f t="shared" si="1443"/>
        <v/>
      </c>
      <c r="R2912" t="str">
        <f t="shared" si="1444"/>
        <v/>
      </c>
      <c r="S2912" t="str">
        <f t="shared" si="1445"/>
        <v/>
      </c>
      <c r="T2912" s="39" t="str">
        <f t="shared" si="1446"/>
        <v/>
      </c>
      <c r="U2912" s="40">
        <f t="shared" si="1447"/>
        <v>0</v>
      </c>
      <c r="V2912" s="40">
        <f t="shared" si="1448"/>
        <v>0</v>
      </c>
      <c r="W2912" s="40">
        <f t="shared" si="1449"/>
        <v>0</v>
      </c>
      <c r="X2912" t="str">
        <f t="shared" si="1450"/>
        <v/>
      </c>
      <c r="Y2912" s="40">
        <f t="shared" si="1451"/>
        <v>0</v>
      </c>
      <c r="Z2912" s="40">
        <f t="shared" si="1452"/>
        <v>0</v>
      </c>
      <c r="AA2912" s="40">
        <f t="shared" si="1453"/>
        <v>0</v>
      </c>
      <c r="AB2912" s="40">
        <f t="shared" si="1454"/>
        <v>0</v>
      </c>
      <c r="AC2912" s="40">
        <f t="shared" si="1455"/>
        <v>0</v>
      </c>
      <c r="AD2912" s="39">
        <f t="shared" si="1456"/>
        <v>0</v>
      </c>
      <c r="AE2912" s="39">
        <f t="shared" si="1457"/>
        <v>0</v>
      </c>
      <c r="AF2912" t="str">
        <f t="shared" si="1458"/>
        <v/>
      </c>
      <c r="AG2912" t="str">
        <f t="shared" si="1459"/>
        <v/>
      </c>
      <c r="AH2912" t="str">
        <f t="shared" si="1460"/>
        <v/>
      </c>
      <c r="AJ2912" s="41" t="str">
        <f t="shared" si="1461"/>
        <v/>
      </c>
      <c r="AK2912" s="42" t="str">
        <f t="shared" si="1462"/>
        <v/>
      </c>
      <c r="AL2912" s="41" t="str">
        <f t="shared" si="1463"/>
        <v/>
      </c>
      <c r="AM2912" s="41" t="str">
        <f t="shared" si="1464"/>
        <v/>
      </c>
      <c r="AN2912" s="41" t="str">
        <f t="shared" si="1465"/>
        <v/>
      </c>
      <c r="AO2912" s="42" t="str">
        <f t="shared" si="1466"/>
        <v/>
      </c>
      <c r="AP2912" s="41" t="str">
        <f t="shared" si="1467"/>
        <v/>
      </c>
      <c r="AQ2912" s="41" t="str">
        <f t="shared" si="1468"/>
        <v/>
      </c>
      <c r="AR2912" s="41" t="str">
        <f>IF($AQ2912="","",COUNTIFS(L_ChaveCob,$AQ2912,L_Ausencia,"&gt;"&amp;$W2912)+COUNTIFS($AQ$4:$AQ2912,$AQ2912,$W$4:$W2912,$W2912))</f>
        <v/>
      </c>
      <c r="AS2912" s="42">
        <f t="shared" si="1469"/>
        <v>0</v>
      </c>
      <c r="AT2912" s="42">
        <f t="shared" si="1470"/>
        <v>0</v>
      </c>
      <c r="AU2912" s="42">
        <f t="shared" si="1471"/>
        <v>0</v>
      </c>
    </row>
    <row r="2913" spans="1:47" x14ac:dyDescent="0.2">
      <c r="A2913" s="35"/>
      <c r="B2913" s="36"/>
      <c r="C2913" s="36"/>
      <c r="D2913" s="36"/>
      <c r="E2913" s="37"/>
      <c r="F2913" s="37"/>
      <c r="G2913" s="36"/>
      <c r="H2913" s="36"/>
      <c r="I2913" s="36"/>
      <c r="J2913" s="36"/>
      <c r="K2913" s="37"/>
      <c r="L2913" s="37"/>
      <c r="M2913" s="37"/>
      <c r="N2913" s="38" t="str">
        <f t="shared" si="1440"/>
        <v/>
      </c>
      <c r="O2913" t="str">
        <f t="shared" si="1441"/>
        <v/>
      </c>
      <c r="P2913" t="str">
        <f t="shared" si="1442"/>
        <v/>
      </c>
      <c r="Q2913" t="str">
        <f t="shared" si="1443"/>
        <v/>
      </c>
      <c r="R2913" t="str">
        <f t="shared" si="1444"/>
        <v/>
      </c>
      <c r="S2913" t="str">
        <f t="shared" si="1445"/>
        <v/>
      </c>
      <c r="T2913" s="39" t="str">
        <f t="shared" si="1446"/>
        <v/>
      </c>
      <c r="U2913" s="40">
        <f t="shared" si="1447"/>
        <v>0</v>
      </c>
      <c r="V2913" s="40">
        <f t="shared" si="1448"/>
        <v>0</v>
      </c>
      <c r="W2913" s="40">
        <f t="shared" si="1449"/>
        <v>0</v>
      </c>
      <c r="X2913" t="str">
        <f t="shared" si="1450"/>
        <v/>
      </c>
      <c r="Y2913" s="40">
        <f t="shared" si="1451"/>
        <v>0</v>
      </c>
      <c r="Z2913" s="40">
        <f t="shared" si="1452"/>
        <v>0</v>
      </c>
      <c r="AA2913" s="40">
        <f t="shared" si="1453"/>
        <v>0</v>
      </c>
      <c r="AB2913" s="40">
        <f t="shared" si="1454"/>
        <v>0</v>
      </c>
      <c r="AC2913" s="40">
        <f t="shared" si="1455"/>
        <v>0</v>
      </c>
      <c r="AD2913" s="39">
        <f t="shared" si="1456"/>
        <v>0</v>
      </c>
      <c r="AE2913" s="39">
        <f t="shared" si="1457"/>
        <v>0</v>
      </c>
      <c r="AF2913" t="str">
        <f t="shared" si="1458"/>
        <v/>
      </c>
      <c r="AG2913" t="str">
        <f t="shared" si="1459"/>
        <v/>
      </c>
      <c r="AH2913" t="str">
        <f t="shared" si="1460"/>
        <v/>
      </c>
      <c r="AJ2913" s="41" t="str">
        <f t="shared" si="1461"/>
        <v/>
      </c>
      <c r="AK2913" s="42" t="str">
        <f t="shared" si="1462"/>
        <v/>
      </c>
      <c r="AL2913" s="41" t="str">
        <f t="shared" si="1463"/>
        <v/>
      </c>
      <c r="AM2913" s="41" t="str">
        <f t="shared" si="1464"/>
        <v/>
      </c>
      <c r="AN2913" s="41" t="str">
        <f t="shared" si="1465"/>
        <v/>
      </c>
      <c r="AO2913" s="42" t="str">
        <f t="shared" si="1466"/>
        <v/>
      </c>
      <c r="AP2913" s="41" t="str">
        <f t="shared" si="1467"/>
        <v/>
      </c>
      <c r="AQ2913" s="41" t="str">
        <f t="shared" si="1468"/>
        <v/>
      </c>
      <c r="AR2913" s="41" t="str">
        <f>IF($AQ2913="","",COUNTIFS(L_ChaveCob,$AQ2913,L_Ausencia,"&gt;"&amp;$W2913)+COUNTIFS($AQ$4:$AQ2913,$AQ2913,$W$4:$W2913,$W2913))</f>
        <v/>
      </c>
      <c r="AS2913" s="42">
        <f t="shared" si="1469"/>
        <v>0</v>
      </c>
      <c r="AT2913" s="42">
        <f t="shared" si="1470"/>
        <v>0</v>
      </c>
      <c r="AU2913" s="42">
        <f t="shared" si="1471"/>
        <v>0</v>
      </c>
    </row>
    <row r="2914" spans="1:47" x14ac:dyDescent="0.2">
      <c r="A2914" s="35"/>
      <c r="B2914" s="36"/>
      <c r="C2914" s="36"/>
      <c r="D2914" s="36"/>
      <c r="E2914" s="37"/>
      <c r="F2914" s="37"/>
      <c r="G2914" s="36"/>
      <c r="H2914" s="36"/>
      <c r="I2914" s="36"/>
      <c r="J2914" s="36"/>
      <c r="K2914" s="37"/>
      <c r="L2914" s="37"/>
      <c r="M2914" s="37"/>
      <c r="N2914" s="38" t="str">
        <f t="shared" si="1440"/>
        <v/>
      </c>
      <c r="O2914" t="str">
        <f t="shared" si="1441"/>
        <v/>
      </c>
      <c r="P2914" t="str">
        <f t="shared" si="1442"/>
        <v/>
      </c>
      <c r="Q2914" t="str">
        <f t="shared" si="1443"/>
        <v/>
      </c>
      <c r="R2914" t="str">
        <f t="shared" si="1444"/>
        <v/>
      </c>
      <c r="S2914" t="str">
        <f t="shared" si="1445"/>
        <v/>
      </c>
      <c r="T2914" s="39" t="str">
        <f t="shared" si="1446"/>
        <v/>
      </c>
      <c r="U2914" s="40">
        <f t="shared" si="1447"/>
        <v>0</v>
      </c>
      <c r="V2914" s="40">
        <f t="shared" si="1448"/>
        <v>0</v>
      </c>
      <c r="W2914" s="40">
        <f t="shared" si="1449"/>
        <v>0</v>
      </c>
      <c r="X2914" t="str">
        <f t="shared" si="1450"/>
        <v/>
      </c>
      <c r="Y2914" s="40">
        <f t="shared" si="1451"/>
        <v>0</v>
      </c>
      <c r="Z2914" s="40">
        <f t="shared" si="1452"/>
        <v>0</v>
      </c>
      <c r="AA2914" s="40">
        <f t="shared" si="1453"/>
        <v>0</v>
      </c>
      <c r="AB2914" s="40">
        <f t="shared" si="1454"/>
        <v>0</v>
      </c>
      <c r="AC2914" s="40">
        <f t="shared" si="1455"/>
        <v>0</v>
      </c>
      <c r="AD2914" s="39">
        <f t="shared" si="1456"/>
        <v>0</v>
      </c>
      <c r="AE2914" s="39">
        <f t="shared" si="1457"/>
        <v>0</v>
      </c>
      <c r="AF2914" t="str">
        <f t="shared" si="1458"/>
        <v/>
      </c>
      <c r="AG2914" t="str">
        <f t="shared" si="1459"/>
        <v/>
      </c>
      <c r="AH2914" t="str">
        <f t="shared" si="1460"/>
        <v/>
      </c>
      <c r="AJ2914" s="41" t="str">
        <f t="shared" si="1461"/>
        <v/>
      </c>
      <c r="AK2914" s="42" t="str">
        <f t="shared" si="1462"/>
        <v/>
      </c>
      <c r="AL2914" s="41" t="str">
        <f t="shared" si="1463"/>
        <v/>
      </c>
      <c r="AM2914" s="41" t="str">
        <f t="shared" si="1464"/>
        <v/>
      </c>
      <c r="AN2914" s="41" t="str">
        <f t="shared" si="1465"/>
        <v/>
      </c>
      <c r="AO2914" s="42" t="str">
        <f t="shared" si="1466"/>
        <v/>
      </c>
      <c r="AP2914" s="41" t="str">
        <f t="shared" si="1467"/>
        <v/>
      </c>
      <c r="AQ2914" s="41" t="str">
        <f t="shared" si="1468"/>
        <v/>
      </c>
      <c r="AR2914" s="41" t="str">
        <f>IF($AQ2914="","",COUNTIFS(L_ChaveCob,$AQ2914,L_Ausencia,"&gt;"&amp;$W2914)+COUNTIFS($AQ$4:$AQ2914,$AQ2914,$W$4:$W2914,$W2914))</f>
        <v/>
      </c>
      <c r="AS2914" s="42">
        <f t="shared" si="1469"/>
        <v>0</v>
      </c>
      <c r="AT2914" s="42">
        <f t="shared" si="1470"/>
        <v>0</v>
      </c>
      <c r="AU2914" s="42">
        <f t="shared" si="1471"/>
        <v>0</v>
      </c>
    </row>
    <row r="2915" spans="1:47" x14ac:dyDescent="0.2">
      <c r="A2915" s="35"/>
      <c r="B2915" s="36"/>
      <c r="C2915" s="36"/>
      <c r="D2915" s="36"/>
      <c r="E2915" s="37"/>
      <c r="F2915" s="37"/>
      <c r="G2915" s="36"/>
      <c r="H2915" s="36"/>
      <c r="I2915" s="36"/>
      <c r="J2915" s="36"/>
      <c r="K2915" s="37"/>
      <c r="L2915" s="37"/>
      <c r="M2915" s="37"/>
      <c r="N2915" s="38" t="str">
        <f t="shared" si="1440"/>
        <v/>
      </c>
      <c r="O2915" t="str">
        <f t="shared" si="1441"/>
        <v/>
      </c>
      <c r="P2915" t="str">
        <f t="shared" si="1442"/>
        <v/>
      </c>
      <c r="Q2915" t="str">
        <f t="shared" si="1443"/>
        <v/>
      </c>
      <c r="R2915" t="str">
        <f t="shared" si="1444"/>
        <v/>
      </c>
      <c r="S2915" t="str">
        <f t="shared" si="1445"/>
        <v/>
      </c>
      <c r="T2915" s="39" t="str">
        <f t="shared" si="1446"/>
        <v/>
      </c>
      <c r="U2915" s="40">
        <f t="shared" si="1447"/>
        <v>0</v>
      </c>
      <c r="V2915" s="40">
        <f t="shared" si="1448"/>
        <v>0</v>
      </c>
      <c r="W2915" s="40">
        <f t="shared" si="1449"/>
        <v>0</v>
      </c>
      <c r="X2915" t="str">
        <f t="shared" si="1450"/>
        <v/>
      </c>
      <c r="Y2915" s="40">
        <f t="shared" si="1451"/>
        <v>0</v>
      </c>
      <c r="Z2915" s="40">
        <f t="shared" si="1452"/>
        <v>0</v>
      </c>
      <c r="AA2915" s="40">
        <f t="shared" si="1453"/>
        <v>0</v>
      </c>
      <c r="AB2915" s="40">
        <f t="shared" si="1454"/>
        <v>0</v>
      </c>
      <c r="AC2915" s="40">
        <f t="shared" si="1455"/>
        <v>0</v>
      </c>
      <c r="AD2915" s="39">
        <f t="shared" si="1456"/>
        <v>0</v>
      </c>
      <c r="AE2915" s="39">
        <f t="shared" si="1457"/>
        <v>0</v>
      </c>
      <c r="AF2915" t="str">
        <f t="shared" si="1458"/>
        <v/>
      </c>
      <c r="AG2915" t="str">
        <f t="shared" si="1459"/>
        <v/>
      </c>
      <c r="AH2915" t="str">
        <f t="shared" si="1460"/>
        <v/>
      </c>
      <c r="AJ2915" s="41" t="str">
        <f t="shared" si="1461"/>
        <v/>
      </c>
      <c r="AK2915" s="42" t="str">
        <f t="shared" si="1462"/>
        <v/>
      </c>
      <c r="AL2915" s="41" t="str">
        <f t="shared" si="1463"/>
        <v/>
      </c>
      <c r="AM2915" s="41" t="str">
        <f t="shared" si="1464"/>
        <v/>
      </c>
      <c r="AN2915" s="41" t="str">
        <f t="shared" si="1465"/>
        <v/>
      </c>
      <c r="AO2915" s="42" t="str">
        <f t="shared" si="1466"/>
        <v/>
      </c>
      <c r="AP2915" s="41" t="str">
        <f t="shared" si="1467"/>
        <v/>
      </c>
      <c r="AQ2915" s="41" t="str">
        <f t="shared" si="1468"/>
        <v/>
      </c>
      <c r="AR2915" s="41" t="str">
        <f>IF($AQ2915="","",COUNTIFS(L_ChaveCob,$AQ2915,L_Ausencia,"&gt;"&amp;$W2915)+COUNTIFS($AQ$4:$AQ2915,$AQ2915,$W$4:$W2915,$W2915))</f>
        <v/>
      </c>
      <c r="AS2915" s="42">
        <f t="shared" si="1469"/>
        <v>0</v>
      </c>
      <c r="AT2915" s="42">
        <f t="shared" si="1470"/>
        <v>0</v>
      </c>
      <c r="AU2915" s="42">
        <f t="shared" si="1471"/>
        <v>0</v>
      </c>
    </row>
    <row r="2916" spans="1:47" x14ac:dyDescent="0.2">
      <c r="A2916" s="35"/>
      <c r="B2916" s="36"/>
      <c r="C2916" s="36"/>
      <c r="D2916" s="36"/>
      <c r="E2916" s="37"/>
      <c r="F2916" s="37"/>
      <c r="G2916" s="36"/>
      <c r="H2916" s="36"/>
      <c r="I2916" s="36"/>
      <c r="J2916" s="36"/>
      <c r="K2916" s="37"/>
      <c r="L2916" s="37"/>
      <c r="M2916" s="37"/>
      <c r="N2916" s="38" t="str">
        <f t="shared" si="1440"/>
        <v/>
      </c>
      <c r="O2916" t="str">
        <f t="shared" si="1441"/>
        <v/>
      </c>
      <c r="P2916" t="str">
        <f t="shared" si="1442"/>
        <v/>
      </c>
      <c r="Q2916" t="str">
        <f t="shared" si="1443"/>
        <v/>
      </c>
      <c r="R2916" t="str">
        <f t="shared" si="1444"/>
        <v/>
      </c>
      <c r="S2916" t="str">
        <f t="shared" si="1445"/>
        <v/>
      </c>
      <c r="T2916" s="39" t="str">
        <f t="shared" si="1446"/>
        <v/>
      </c>
      <c r="U2916" s="40">
        <f t="shared" si="1447"/>
        <v>0</v>
      </c>
      <c r="V2916" s="40">
        <f t="shared" si="1448"/>
        <v>0</v>
      </c>
      <c r="W2916" s="40">
        <f t="shared" si="1449"/>
        <v>0</v>
      </c>
      <c r="X2916" t="str">
        <f t="shared" si="1450"/>
        <v/>
      </c>
      <c r="Y2916" s="40">
        <f t="shared" si="1451"/>
        <v>0</v>
      </c>
      <c r="Z2916" s="40">
        <f t="shared" si="1452"/>
        <v>0</v>
      </c>
      <c r="AA2916" s="40">
        <f t="shared" si="1453"/>
        <v>0</v>
      </c>
      <c r="AB2916" s="40">
        <f t="shared" si="1454"/>
        <v>0</v>
      </c>
      <c r="AC2916" s="40">
        <f t="shared" si="1455"/>
        <v>0</v>
      </c>
      <c r="AD2916" s="39">
        <f t="shared" si="1456"/>
        <v>0</v>
      </c>
      <c r="AE2916" s="39">
        <f t="shared" si="1457"/>
        <v>0</v>
      </c>
      <c r="AF2916" t="str">
        <f t="shared" si="1458"/>
        <v/>
      </c>
      <c r="AG2916" t="str">
        <f t="shared" si="1459"/>
        <v/>
      </c>
      <c r="AH2916" t="str">
        <f t="shared" si="1460"/>
        <v/>
      </c>
      <c r="AJ2916" s="41" t="str">
        <f t="shared" si="1461"/>
        <v/>
      </c>
      <c r="AK2916" s="42" t="str">
        <f t="shared" si="1462"/>
        <v/>
      </c>
      <c r="AL2916" s="41" t="str">
        <f t="shared" si="1463"/>
        <v/>
      </c>
      <c r="AM2916" s="41" t="str">
        <f t="shared" si="1464"/>
        <v/>
      </c>
      <c r="AN2916" s="41" t="str">
        <f t="shared" si="1465"/>
        <v/>
      </c>
      <c r="AO2916" s="42" t="str">
        <f t="shared" si="1466"/>
        <v/>
      </c>
      <c r="AP2916" s="41" t="str">
        <f t="shared" si="1467"/>
        <v/>
      </c>
      <c r="AQ2916" s="41" t="str">
        <f t="shared" si="1468"/>
        <v/>
      </c>
      <c r="AR2916" s="41" t="str">
        <f>IF($AQ2916="","",COUNTIFS(L_ChaveCob,$AQ2916,L_Ausencia,"&gt;"&amp;$W2916)+COUNTIFS($AQ$4:$AQ2916,$AQ2916,$W$4:$W2916,$W2916))</f>
        <v/>
      </c>
      <c r="AS2916" s="42">
        <f t="shared" si="1469"/>
        <v>0</v>
      </c>
      <c r="AT2916" s="42">
        <f t="shared" si="1470"/>
        <v>0</v>
      </c>
      <c r="AU2916" s="42">
        <f t="shared" si="1471"/>
        <v>0</v>
      </c>
    </row>
    <row r="2917" spans="1:47" x14ac:dyDescent="0.2">
      <c r="A2917" s="35"/>
      <c r="B2917" s="36"/>
      <c r="C2917" s="36"/>
      <c r="D2917" s="36"/>
      <c r="E2917" s="37"/>
      <c r="F2917" s="37"/>
      <c r="G2917" s="36"/>
      <c r="H2917" s="36"/>
      <c r="I2917" s="36"/>
      <c r="J2917" s="36"/>
      <c r="K2917" s="37"/>
      <c r="L2917" s="37"/>
      <c r="M2917" s="37"/>
      <c r="N2917" s="38" t="str">
        <f t="shared" si="1440"/>
        <v/>
      </c>
      <c r="O2917" t="str">
        <f t="shared" si="1441"/>
        <v/>
      </c>
      <c r="P2917" t="str">
        <f t="shared" si="1442"/>
        <v/>
      </c>
      <c r="Q2917" t="str">
        <f t="shared" si="1443"/>
        <v/>
      </c>
      <c r="R2917" t="str">
        <f t="shared" si="1444"/>
        <v/>
      </c>
      <c r="S2917" t="str">
        <f t="shared" si="1445"/>
        <v/>
      </c>
      <c r="T2917" s="39" t="str">
        <f t="shared" si="1446"/>
        <v/>
      </c>
      <c r="U2917" s="40">
        <f t="shared" si="1447"/>
        <v>0</v>
      </c>
      <c r="V2917" s="40">
        <f t="shared" si="1448"/>
        <v>0</v>
      </c>
      <c r="W2917" s="40">
        <f t="shared" si="1449"/>
        <v>0</v>
      </c>
      <c r="X2917" t="str">
        <f t="shared" si="1450"/>
        <v/>
      </c>
      <c r="Y2917" s="40">
        <f t="shared" si="1451"/>
        <v>0</v>
      </c>
      <c r="Z2917" s="40">
        <f t="shared" si="1452"/>
        <v>0</v>
      </c>
      <c r="AA2917" s="40">
        <f t="shared" si="1453"/>
        <v>0</v>
      </c>
      <c r="AB2917" s="40">
        <f t="shared" si="1454"/>
        <v>0</v>
      </c>
      <c r="AC2917" s="40">
        <f t="shared" si="1455"/>
        <v>0</v>
      </c>
      <c r="AD2917" s="39">
        <f t="shared" si="1456"/>
        <v>0</v>
      </c>
      <c r="AE2917" s="39">
        <f t="shared" si="1457"/>
        <v>0</v>
      </c>
      <c r="AF2917" t="str">
        <f t="shared" si="1458"/>
        <v/>
      </c>
      <c r="AG2917" t="str">
        <f t="shared" si="1459"/>
        <v/>
      </c>
      <c r="AH2917" t="str">
        <f t="shared" si="1460"/>
        <v/>
      </c>
      <c r="AJ2917" s="41" t="str">
        <f t="shared" si="1461"/>
        <v/>
      </c>
      <c r="AK2917" s="42" t="str">
        <f t="shared" si="1462"/>
        <v/>
      </c>
      <c r="AL2917" s="41" t="str">
        <f t="shared" si="1463"/>
        <v/>
      </c>
      <c r="AM2917" s="41" t="str">
        <f t="shared" si="1464"/>
        <v/>
      </c>
      <c r="AN2917" s="41" t="str">
        <f t="shared" si="1465"/>
        <v/>
      </c>
      <c r="AO2917" s="42" t="str">
        <f t="shared" si="1466"/>
        <v/>
      </c>
      <c r="AP2917" s="41" t="str">
        <f t="shared" si="1467"/>
        <v/>
      </c>
      <c r="AQ2917" s="41" t="str">
        <f t="shared" si="1468"/>
        <v/>
      </c>
      <c r="AR2917" s="41" t="str">
        <f>IF($AQ2917="","",COUNTIFS(L_ChaveCob,$AQ2917,L_Ausencia,"&gt;"&amp;$W2917)+COUNTIFS($AQ$4:$AQ2917,$AQ2917,$W$4:$W2917,$W2917))</f>
        <v/>
      </c>
      <c r="AS2917" s="42">
        <f t="shared" si="1469"/>
        <v>0</v>
      </c>
      <c r="AT2917" s="42">
        <f t="shared" si="1470"/>
        <v>0</v>
      </c>
      <c r="AU2917" s="42">
        <f t="shared" si="1471"/>
        <v>0</v>
      </c>
    </row>
    <row r="2918" spans="1:47" x14ac:dyDescent="0.2">
      <c r="A2918" s="35"/>
      <c r="B2918" s="36"/>
      <c r="C2918" s="36"/>
      <c r="D2918" s="36"/>
      <c r="E2918" s="37"/>
      <c r="F2918" s="37"/>
      <c r="G2918" s="36"/>
      <c r="H2918" s="36"/>
      <c r="I2918" s="36"/>
      <c r="J2918" s="36"/>
      <c r="K2918" s="37"/>
      <c r="L2918" s="37"/>
      <c r="M2918" s="37"/>
      <c r="N2918" s="38" t="str">
        <f t="shared" si="1440"/>
        <v/>
      </c>
      <c r="O2918" t="str">
        <f t="shared" si="1441"/>
        <v/>
      </c>
      <c r="P2918" t="str">
        <f t="shared" si="1442"/>
        <v/>
      </c>
      <c r="Q2918" t="str">
        <f t="shared" si="1443"/>
        <v/>
      </c>
      <c r="R2918" t="str">
        <f t="shared" si="1444"/>
        <v/>
      </c>
      <c r="S2918" t="str">
        <f t="shared" si="1445"/>
        <v/>
      </c>
      <c r="T2918" s="39" t="str">
        <f t="shared" si="1446"/>
        <v/>
      </c>
      <c r="U2918" s="40">
        <f t="shared" si="1447"/>
        <v>0</v>
      </c>
      <c r="V2918" s="40">
        <f t="shared" si="1448"/>
        <v>0</v>
      </c>
      <c r="W2918" s="40">
        <f t="shared" si="1449"/>
        <v>0</v>
      </c>
      <c r="X2918" t="str">
        <f t="shared" si="1450"/>
        <v/>
      </c>
      <c r="Y2918" s="40">
        <f t="shared" si="1451"/>
        <v>0</v>
      </c>
      <c r="Z2918" s="40">
        <f t="shared" si="1452"/>
        <v>0</v>
      </c>
      <c r="AA2918" s="40">
        <f t="shared" si="1453"/>
        <v>0</v>
      </c>
      <c r="AB2918" s="40">
        <f t="shared" si="1454"/>
        <v>0</v>
      </c>
      <c r="AC2918" s="40">
        <f t="shared" si="1455"/>
        <v>0</v>
      </c>
      <c r="AD2918" s="39">
        <f t="shared" si="1456"/>
        <v>0</v>
      </c>
      <c r="AE2918" s="39">
        <f t="shared" si="1457"/>
        <v>0</v>
      </c>
      <c r="AF2918" t="str">
        <f t="shared" si="1458"/>
        <v/>
      </c>
      <c r="AG2918" t="str">
        <f t="shared" si="1459"/>
        <v/>
      </c>
      <c r="AH2918" t="str">
        <f t="shared" si="1460"/>
        <v/>
      </c>
      <c r="AJ2918" s="41" t="str">
        <f t="shared" si="1461"/>
        <v/>
      </c>
      <c r="AK2918" s="42" t="str">
        <f t="shared" si="1462"/>
        <v/>
      </c>
      <c r="AL2918" s="41" t="str">
        <f t="shared" si="1463"/>
        <v/>
      </c>
      <c r="AM2918" s="41" t="str">
        <f t="shared" si="1464"/>
        <v/>
      </c>
      <c r="AN2918" s="41" t="str">
        <f t="shared" si="1465"/>
        <v/>
      </c>
      <c r="AO2918" s="42" t="str">
        <f t="shared" si="1466"/>
        <v/>
      </c>
      <c r="AP2918" s="41" t="str">
        <f t="shared" si="1467"/>
        <v/>
      </c>
      <c r="AQ2918" s="41" t="str">
        <f t="shared" si="1468"/>
        <v/>
      </c>
      <c r="AR2918" s="41" t="str">
        <f>IF($AQ2918="","",COUNTIFS(L_ChaveCob,$AQ2918,L_Ausencia,"&gt;"&amp;$W2918)+COUNTIFS($AQ$4:$AQ2918,$AQ2918,$W$4:$W2918,$W2918))</f>
        <v/>
      </c>
      <c r="AS2918" s="42">
        <f t="shared" si="1469"/>
        <v>0</v>
      </c>
      <c r="AT2918" s="42">
        <f t="shared" si="1470"/>
        <v>0</v>
      </c>
      <c r="AU2918" s="42">
        <f t="shared" si="1471"/>
        <v>0</v>
      </c>
    </row>
    <row r="2919" spans="1:47" x14ac:dyDescent="0.2">
      <c r="A2919" s="35"/>
      <c r="B2919" s="36"/>
      <c r="C2919" s="36"/>
      <c r="D2919" s="36"/>
      <c r="E2919" s="37"/>
      <c r="F2919" s="37"/>
      <c r="G2919" s="36"/>
      <c r="H2919" s="36"/>
      <c r="I2919" s="36"/>
      <c r="J2919" s="36"/>
      <c r="K2919" s="37"/>
      <c r="L2919" s="37"/>
      <c r="M2919" s="37"/>
      <c r="N2919" s="38" t="str">
        <f t="shared" si="1440"/>
        <v/>
      </c>
      <c r="O2919" t="str">
        <f t="shared" si="1441"/>
        <v/>
      </c>
      <c r="P2919" t="str">
        <f t="shared" si="1442"/>
        <v/>
      </c>
      <c r="Q2919" t="str">
        <f t="shared" si="1443"/>
        <v/>
      </c>
      <c r="R2919" t="str">
        <f t="shared" si="1444"/>
        <v/>
      </c>
      <c r="S2919" t="str">
        <f t="shared" si="1445"/>
        <v/>
      </c>
      <c r="T2919" s="39" t="str">
        <f t="shared" si="1446"/>
        <v/>
      </c>
      <c r="U2919" s="40">
        <f t="shared" si="1447"/>
        <v>0</v>
      </c>
      <c r="V2919" s="40">
        <f t="shared" si="1448"/>
        <v>0</v>
      </c>
      <c r="W2919" s="40">
        <f t="shared" si="1449"/>
        <v>0</v>
      </c>
      <c r="X2919" t="str">
        <f t="shared" si="1450"/>
        <v/>
      </c>
      <c r="Y2919" s="40">
        <f t="shared" si="1451"/>
        <v>0</v>
      </c>
      <c r="Z2919" s="40">
        <f t="shared" si="1452"/>
        <v>0</v>
      </c>
      <c r="AA2919" s="40">
        <f t="shared" si="1453"/>
        <v>0</v>
      </c>
      <c r="AB2919" s="40">
        <f t="shared" si="1454"/>
        <v>0</v>
      </c>
      <c r="AC2919" s="40">
        <f t="shared" si="1455"/>
        <v>0</v>
      </c>
      <c r="AD2919" s="39">
        <f t="shared" si="1456"/>
        <v>0</v>
      </c>
      <c r="AE2919" s="39">
        <f t="shared" si="1457"/>
        <v>0</v>
      </c>
      <c r="AF2919" t="str">
        <f t="shared" si="1458"/>
        <v/>
      </c>
      <c r="AG2919" t="str">
        <f t="shared" si="1459"/>
        <v/>
      </c>
      <c r="AH2919" t="str">
        <f t="shared" si="1460"/>
        <v/>
      </c>
      <c r="AJ2919" s="41" t="str">
        <f t="shared" si="1461"/>
        <v/>
      </c>
      <c r="AK2919" s="42" t="str">
        <f t="shared" si="1462"/>
        <v/>
      </c>
      <c r="AL2919" s="41" t="str">
        <f t="shared" si="1463"/>
        <v/>
      </c>
      <c r="AM2919" s="41" t="str">
        <f t="shared" si="1464"/>
        <v/>
      </c>
      <c r="AN2919" s="41" t="str">
        <f t="shared" si="1465"/>
        <v/>
      </c>
      <c r="AO2919" s="42" t="str">
        <f t="shared" si="1466"/>
        <v/>
      </c>
      <c r="AP2919" s="41" t="str">
        <f t="shared" si="1467"/>
        <v/>
      </c>
      <c r="AQ2919" s="41" t="str">
        <f t="shared" si="1468"/>
        <v/>
      </c>
      <c r="AR2919" s="41" t="str">
        <f>IF($AQ2919="","",COUNTIFS(L_ChaveCob,$AQ2919,L_Ausencia,"&gt;"&amp;$W2919)+COUNTIFS($AQ$4:$AQ2919,$AQ2919,$W$4:$W2919,$W2919))</f>
        <v/>
      </c>
      <c r="AS2919" s="42">
        <f t="shared" si="1469"/>
        <v>0</v>
      </c>
      <c r="AT2919" s="42">
        <f t="shared" si="1470"/>
        <v>0</v>
      </c>
      <c r="AU2919" s="42">
        <f t="shared" si="1471"/>
        <v>0</v>
      </c>
    </row>
    <row r="2920" spans="1:47" x14ac:dyDescent="0.2">
      <c r="A2920" s="35"/>
      <c r="B2920" s="36"/>
      <c r="C2920" s="36"/>
      <c r="D2920" s="36"/>
      <c r="E2920" s="37"/>
      <c r="F2920" s="37"/>
      <c r="G2920" s="36"/>
      <c r="H2920" s="36"/>
      <c r="I2920" s="36"/>
      <c r="J2920" s="36"/>
      <c r="K2920" s="37"/>
      <c r="L2920" s="37"/>
      <c r="M2920" s="37"/>
      <c r="N2920" s="38" t="str">
        <f t="shared" si="1440"/>
        <v/>
      </c>
      <c r="O2920" t="str">
        <f t="shared" si="1441"/>
        <v/>
      </c>
      <c r="P2920" t="str">
        <f t="shared" si="1442"/>
        <v/>
      </c>
      <c r="Q2920" t="str">
        <f t="shared" si="1443"/>
        <v/>
      </c>
      <c r="R2920" t="str">
        <f t="shared" si="1444"/>
        <v/>
      </c>
      <c r="S2920" t="str">
        <f t="shared" si="1445"/>
        <v/>
      </c>
      <c r="T2920" s="39" t="str">
        <f t="shared" si="1446"/>
        <v/>
      </c>
      <c r="U2920" s="40">
        <f t="shared" si="1447"/>
        <v>0</v>
      </c>
      <c r="V2920" s="40">
        <f t="shared" si="1448"/>
        <v>0</v>
      </c>
      <c r="W2920" s="40">
        <f t="shared" si="1449"/>
        <v>0</v>
      </c>
      <c r="X2920" t="str">
        <f t="shared" si="1450"/>
        <v/>
      </c>
      <c r="Y2920" s="40">
        <f t="shared" si="1451"/>
        <v>0</v>
      </c>
      <c r="Z2920" s="40">
        <f t="shared" si="1452"/>
        <v>0</v>
      </c>
      <c r="AA2920" s="40">
        <f t="shared" si="1453"/>
        <v>0</v>
      </c>
      <c r="AB2920" s="40">
        <f t="shared" si="1454"/>
        <v>0</v>
      </c>
      <c r="AC2920" s="40">
        <f t="shared" si="1455"/>
        <v>0</v>
      </c>
      <c r="AD2920" s="39">
        <f t="shared" si="1456"/>
        <v>0</v>
      </c>
      <c r="AE2920" s="39">
        <f t="shared" si="1457"/>
        <v>0</v>
      </c>
      <c r="AF2920" t="str">
        <f t="shared" si="1458"/>
        <v/>
      </c>
      <c r="AG2920" t="str">
        <f t="shared" si="1459"/>
        <v/>
      </c>
      <c r="AH2920" t="str">
        <f t="shared" si="1460"/>
        <v/>
      </c>
      <c r="AJ2920" s="41" t="str">
        <f t="shared" si="1461"/>
        <v/>
      </c>
      <c r="AK2920" s="42" t="str">
        <f t="shared" si="1462"/>
        <v/>
      </c>
      <c r="AL2920" s="41" t="str">
        <f t="shared" si="1463"/>
        <v/>
      </c>
      <c r="AM2920" s="41" t="str">
        <f t="shared" si="1464"/>
        <v/>
      </c>
      <c r="AN2920" s="41" t="str">
        <f t="shared" si="1465"/>
        <v/>
      </c>
      <c r="AO2920" s="42" t="str">
        <f t="shared" si="1466"/>
        <v/>
      </c>
      <c r="AP2920" s="41" t="str">
        <f t="shared" si="1467"/>
        <v/>
      </c>
      <c r="AQ2920" s="41" t="str">
        <f t="shared" si="1468"/>
        <v/>
      </c>
      <c r="AR2920" s="41" t="str">
        <f>IF($AQ2920="","",COUNTIFS(L_ChaveCob,$AQ2920,L_Ausencia,"&gt;"&amp;$W2920)+COUNTIFS($AQ$4:$AQ2920,$AQ2920,$W$4:$W2920,$W2920))</f>
        <v/>
      </c>
      <c r="AS2920" s="42">
        <f t="shared" si="1469"/>
        <v>0</v>
      </c>
      <c r="AT2920" s="42">
        <f t="shared" si="1470"/>
        <v>0</v>
      </c>
      <c r="AU2920" s="42">
        <f t="shared" si="1471"/>
        <v>0</v>
      </c>
    </row>
    <row r="2921" spans="1:47" x14ac:dyDescent="0.2">
      <c r="A2921" s="35"/>
      <c r="B2921" s="36"/>
      <c r="C2921" s="36"/>
      <c r="D2921" s="36"/>
      <c r="E2921" s="37"/>
      <c r="F2921" s="37"/>
      <c r="G2921" s="36"/>
      <c r="H2921" s="36"/>
      <c r="I2921" s="36"/>
      <c r="J2921" s="36"/>
      <c r="K2921" s="37"/>
      <c r="L2921" s="37"/>
      <c r="M2921" s="37"/>
      <c r="N2921" s="38" t="str">
        <f t="shared" si="1440"/>
        <v/>
      </c>
      <c r="O2921" t="str">
        <f t="shared" si="1441"/>
        <v/>
      </c>
      <c r="P2921" t="str">
        <f t="shared" si="1442"/>
        <v/>
      </c>
      <c r="Q2921" t="str">
        <f t="shared" si="1443"/>
        <v/>
      </c>
      <c r="R2921" t="str">
        <f t="shared" si="1444"/>
        <v/>
      </c>
      <c r="S2921" t="str">
        <f t="shared" si="1445"/>
        <v/>
      </c>
      <c r="T2921" s="39" t="str">
        <f t="shared" si="1446"/>
        <v/>
      </c>
      <c r="U2921" s="40">
        <f t="shared" si="1447"/>
        <v>0</v>
      </c>
      <c r="V2921" s="40">
        <f t="shared" si="1448"/>
        <v>0</v>
      </c>
      <c r="W2921" s="40">
        <f t="shared" si="1449"/>
        <v>0</v>
      </c>
      <c r="X2921" t="str">
        <f t="shared" si="1450"/>
        <v/>
      </c>
      <c r="Y2921" s="40">
        <f t="shared" si="1451"/>
        <v>0</v>
      </c>
      <c r="Z2921" s="40">
        <f t="shared" si="1452"/>
        <v>0</v>
      </c>
      <c r="AA2921" s="40">
        <f t="shared" si="1453"/>
        <v>0</v>
      </c>
      <c r="AB2921" s="40">
        <f t="shared" si="1454"/>
        <v>0</v>
      </c>
      <c r="AC2921" s="40">
        <f t="shared" si="1455"/>
        <v>0</v>
      </c>
      <c r="AD2921" s="39">
        <f t="shared" si="1456"/>
        <v>0</v>
      </c>
      <c r="AE2921" s="39">
        <f t="shared" si="1457"/>
        <v>0</v>
      </c>
      <c r="AF2921" t="str">
        <f t="shared" si="1458"/>
        <v/>
      </c>
      <c r="AG2921" t="str">
        <f t="shared" si="1459"/>
        <v/>
      </c>
      <c r="AH2921" t="str">
        <f t="shared" si="1460"/>
        <v/>
      </c>
      <c r="AJ2921" s="41" t="str">
        <f t="shared" si="1461"/>
        <v/>
      </c>
      <c r="AK2921" s="42" t="str">
        <f t="shared" si="1462"/>
        <v/>
      </c>
      <c r="AL2921" s="41" t="str">
        <f t="shared" si="1463"/>
        <v/>
      </c>
      <c r="AM2921" s="41" t="str">
        <f t="shared" si="1464"/>
        <v/>
      </c>
      <c r="AN2921" s="41" t="str">
        <f t="shared" si="1465"/>
        <v/>
      </c>
      <c r="AO2921" s="42" t="str">
        <f t="shared" si="1466"/>
        <v/>
      </c>
      <c r="AP2921" s="41" t="str">
        <f t="shared" si="1467"/>
        <v/>
      </c>
      <c r="AQ2921" s="41" t="str">
        <f t="shared" si="1468"/>
        <v/>
      </c>
      <c r="AR2921" s="41" t="str">
        <f>IF($AQ2921="","",COUNTIFS(L_ChaveCob,$AQ2921,L_Ausencia,"&gt;"&amp;$W2921)+COUNTIFS($AQ$4:$AQ2921,$AQ2921,$W$4:$W2921,$W2921))</f>
        <v/>
      </c>
      <c r="AS2921" s="42">
        <f t="shared" si="1469"/>
        <v>0</v>
      </c>
      <c r="AT2921" s="42">
        <f t="shared" si="1470"/>
        <v>0</v>
      </c>
      <c r="AU2921" s="42">
        <f t="shared" si="1471"/>
        <v>0</v>
      </c>
    </row>
    <row r="2922" spans="1:47" x14ac:dyDescent="0.2">
      <c r="A2922" s="35"/>
      <c r="B2922" s="36"/>
      <c r="C2922" s="36"/>
      <c r="D2922" s="36"/>
      <c r="E2922" s="37"/>
      <c r="F2922" s="37"/>
      <c r="G2922" s="36"/>
      <c r="H2922" s="36"/>
      <c r="I2922" s="36"/>
      <c r="J2922" s="36"/>
      <c r="K2922" s="37"/>
      <c r="L2922" s="37"/>
      <c r="M2922" s="37"/>
      <c r="N2922" s="38" t="str">
        <f t="shared" si="1440"/>
        <v/>
      </c>
      <c r="O2922" t="str">
        <f t="shared" si="1441"/>
        <v/>
      </c>
      <c r="P2922" t="str">
        <f t="shared" si="1442"/>
        <v/>
      </c>
      <c r="Q2922" t="str">
        <f t="shared" si="1443"/>
        <v/>
      </c>
      <c r="R2922" t="str">
        <f t="shared" si="1444"/>
        <v/>
      </c>
      <c r="S2922" t="str">
        <f t="shared" si="1445"/>
        <v/>
      </c>
      <c r="T2922" s="39" t="str">
        <f t="shared" si="1446"/>
        <v/>
      </c>
      <c r="U2922" s="40">
        <f t="shared" si="1447"/>
        <v>0</v>
      </c>
      <c r="V2922" s="40">
        <f t="shared" si="1448"/>
        <v>0</v>
      </c>
      <c r="W2922" s="40">
        <f t="shared" si="1449"/>
        <v>0</v>
      </c>
      <c r="X2922" t="str">
        <f t="shared" si="1450"/>
        <v/>
      </c>
      <c r="Y2922" s="40">
        <f t="shared" si="1451"/>
        <v>0</v>
      </c>
      <c r="Z2922" s="40">
        <f t="shared" si="1452"/>
        <v>0</v>
      </c>
      <c r="AA2922" s="40">
        <f t="shared" si="1453"/>
        <v>0</v>
      </c>
      <c r="AB2922" s="40">
        <f t="shared" si="1454"/>
        <v>0</v>
      </c>
      <c r="AC2922" s="40">
        <f t="shared" si="1455"/>
        <v>0</v>
      </c>
      <c r="AD2922" s="39">
        <f t="shared" si="1456"/>
        <v>0</v>
      </c>
      <c r="AE2922" s="39">
        <f t="shared" si="1457"/>
        <v>0</v>
      </c>
      <c r="AF2922" t="str">
        <f t="shared" si="1458"/>
        <v/>
      </c>
      <c r="AG2922" t="str">
        <f t="shared" si="1459"/>
        <v/>
      </c>
      <c r="AH2922" t="str">
        <f t="shared" si="1460"/>
        <v/>
      </c>
      <c r="AJ2922" s="41" t="str">
        <f t="shared" si="1461"/>
        <v/>
      </c>
      <c r="AK2922" s="42" t="str">
        <f t="shared" si="1462"/>
        <v/>
      </c>
      <c r="AL2922" s="41" t="str">
        <f t="shared" si="1463"/>
        <v/>
      </c>
      <c r="AM2922" s="41" t="str">
        <f t="shared" si="1464"/>
        <v/>
      </c>
      <c r="AN2922" s="41" t="str">
        <f t="shared" si="1465"/>
        <v/>
      </c>
      <c r="AO2922" s="42" t="str">
        <f t="shared" si="1466"/>
        <v/>
      </c>
      <c r="AP2922" s="41" t="str">
        <f t="shared" si="1467"/>
        <v/>
      </c>
      <c r="AQ2922" s="41" t="str">
        <f t="shared" si="1468"/>
        <v/>
      </c>
      <c r="AR2922" s="41" t="str">
        <f>IF($AQ2922="","",COUNTIFS(L_ChaveCob,$AQ2922,L_Ausencia,"&gt;"&amp;$W2922)+COUNTIFS($AQ$4:$AQ2922,$AQ2922,$W$4:$W2922,$W2922))</f>
        <v/>
      </c>
      <c r="AS2922" s="42">
        <f t="shared" si="1469"/>
        <v>0</v>
      </c>
      <c r="AT2922" s="42">
        <f t="shared" si="1470"/>
        <v>0</v>
      </c>
      <c r="AU2922" s="42">
        <f t="shared" si="1471"/>
        <v>0</v>
      </c>
    </row>
    <row r="2923" spans="1:47" x14ac:dyDescent="0.2">
      <c r="A2923" s="35"/>
      <c r="B2923" s="36"/>
      <c r="C2923" s="36"/>
      <c r="D2923" s="36"/>
      <c r="E2923" s="37"/>
      <c r="F2923" s="37"/>
      <c r="G2923" s="36"/>
      <c r="H2923" s="36"/>
      <c r="I2923" s="36"/>
      <c r="J2923" s="36"/>
      <c r="K2923" s="37"/>
      <c r="L2923" s="37"/>
      <c r="M2923" s="37"/>
      <c r="N2923" s="38" t="str">
        <f t="shared" si="1440"/>
        <v/>
      </c>
      <c r="O2923" t="str">
        <f t="shared" si="1441"/>
        <v/>
      </c>
      <c r="P2923" t="str">
        <f t="shared" si="1442"/>
        <v/>
      </c>
      <c r="Q2923" t="str">
        <f t="shared" si="1443"/>
        <v/>
      </c>
      <c r="R2923" t="str">
        <f t="shared" si="1444"/>
        <v/>
      </c>
      <c r="S2923" t="str">
        <f t="shared" si="1445"/>
        <v/>
      </c>
      <c r="T2923" s="39" t="str">
        <f t="shared" si="1446"/>
        <v/>
      </c>
      <c r="U2923" s="40">
        <f t="shared" si="1447"/>
        <v>0</v>
      </c>
      <c r="V2923" s="40">
        <f t="shared" si="1448"/>
        <v>0</v>
      </c>
      <c r="W2923" s="40">
        <f t="shared" si="1449"/>
        <v>0</v>
      </c>
      <c r="X2923" t="str">
        <f t="shared" si="1450"/>
        <v/>
      </c>
      <c r="Y2923" s="40">
        <f t="shared" si="1451"/>
        <v>0</v>
      </c>
      <c r="Z2923" s="40">
        <f t="shared" si="1452"/>
        <v>0</v>
      </c>
      <c r="AA2923" s="40">
        <f t="shared" si="1453"/>
        <v>0</v>
      </c>
      <c r="AB2923" s="40">
        <f t="shared" si="1454"/>
        <v>0</v>
      </c>
      <c r="AC2923" s="40">
        <f t="shared" si="1455"/>
        <v>0</v>
      </c>
      <c r="AD2923" s="39">
        <f t="shared" si="1456"/>
        <v>0</v>
      </c>
      <c r="AE2923" s="39">
        <f t="shared" si="1457"/>
        <v>0</v>
      </c>
      <c r="AF2923" t="str">
        <f t="shared" si="1458"/>
        <v/>
      </c>
      <c r="AG2923" t="str">
        <f t="shared" si="1459"/>
        <v/>
      </c>
      <c r="AH2923" t="str">
        <f t="shared" si="1460"/>
        <v/>
      </c>
      <c r="AJ2923" s="41" t="str">
        <f t="shared" si="1461"/>
        <v/>
      </c>
      <c r="AK2923" s="42" t="str">
        <f t="shared" si="1462"/>
        <v/>
      </c>
      <c r="AL2923" s="41" t="str">
        <f t="shared" si="1463"/>
        <v/>
      </c>
      <c r="AM2923" s="41" t="str">
        <f t="shared" si="1464"/>
        <v/>
      </c>
      <c r="AN2923" s="41" t="str">
        <f t="shared" si="1465"/>
        <v/>
      </c>
      <c r="AO2923" s="42" t="str">
        <f t="shared" si="1466"/>
        <v/>
      </c>
      <c r="AP2923" s="41" t="str">
        <f t="shared" si="1467"/>
        <v/>
      </c>
      <c r="AQ2923" s="41" t="str">
        <f t="shared" si="1468"/>
        <v/>
      </c>
      <c r="AR2923" s="41" t="str">
        <f>IF($AQ2923="","",COUNTIFS(L_ChaveCob,$AQ2923,L_Ausencia,"&gt;"&amp;$W2923)+COUNTIFS($AQ$4:$AQ2923,$AQ2923,$W$4:$W2923,$W2923))</f>
        <v/>
      </c>
      <c r="AS2923" s="42">
        <f t="shared" si="1469"/>
        <v>0</v>
      </c>
      <c r="AT2923" s="42">
        <f t="shared" si="1470"/>
        <v>0</v>
      </c>
      <c r="AU2923" s="42">
        <f t="shared" si="1471"/>
        <v>0</v>
      </c>
    </row>
    <row r="2924" spans="1:47" x14ac:dyDescent="0.2">
      <c r="A2924" s="35"/>
      <c r="B2924" s="36"/>
      <c r="C2924" s="36"/>
      <c r="D2924" s="36"/>
      <c r="E2924" s="37"/>
      <c r="F2924" s="37"/>
      <c r="G2924" s="36"/>
      <c r="H2924" s="36"/>
      <c r="I2924" s="36"/>
      <c r="J2924" s="36"/>
      <c r="K2924" s="37"/>
      <c r="L2924" s="37"/>
      <c r="M2924" s="37"/>
      <c r="N2924" s="38" t="str">
        <f t="shared" si="1440"/>
        <v/>
      </c>
      <c r="O2924" t="str">
        <f t="shared" si="1441"/>
        <v/>
      </c>
      <c r="P2924" t="str">
        <f t="shared" si="1442"/>
        <v/>
      </c>
      <c r="Q2924" t="str">
        <f t="shared" si="1443"/>
        <v/>
      </c>
      <c r="R2924" t="str">
        <f t="shared" si="1444"/>
        <v/>
      </c>
      <c r="S2924" t="str">
        <f t="shared" si="1445"/>
        <v/>
      </c>
      <c r="T2924" s="39" t="str">
        <f t="shared" si="1446"/>
        <v/>
      </c>
      <c r="U2924" s="40">
        <f t="shared" si="1447"/>
        <v>0</v>
      </c>
      <c r="V2924" s="40">
        <f t="shared" si="1448"/>
        <v>0</v>
      </c>
      <c r="W2924" s="40">
        <f t="shared" si="1449"/>
        <v>0</v>
      </c>
      <c r="X2924" t="str">
        <f t="shared" si="1450"/>
        <v/>
      </c>
      <c r="Y2924" s="40">
        <f t="shared" si="1451"/>
        <v>0</v>
      </c>
      <c r="Z2924" s="40">
        <f t="shared" si="1452"/>
        <v>0</v>
      </c>
      <c r="AA2924" s="40">
        <f t="shared" si="1453"/>
        <v>0</v>
      </c>
      <c r="AB2924" s="40">
        <f t="shared" si="1454"/>
        <v>0</v>
      </c>
      <c r="AC2924" s="40">
        <f t="shared" si="1455"/>
        <v>0</v>
      </c>
      <c r="AD2924" s="39">
        <f t="shared" si="1456"/>
        <v>0</v>
      </c>
      <c r="AE2924" s="39">
        <f t="shared" si="1457"/>
        <v>0</v>
      </c>
      <c r="AF2924" t="str">
        <f t="shared" si="1458"/>
        <v/>
      </c>
      <c r="AG2924" t="str">
        <f t="shared" si="1459"/>
        <v/>
      </c>
      <c r="AH2924" t="str">
        <f t="shared" si="1460"/>
        <v/>
      </c>
      <c r="AJ2924" s="41" t="str">
        <f t="shared" si="1461"/>
        <v/>
      </c>
      <c r="AK2924" s="42" t="str">
        <f t="shared" si="1462"/>
        <v/>
      </c>
      <c r="AL2924" s="41" t="str">
        <f t="shared" si="1463"/>
        <v/>
      </c>
      <c r="AM2924" s="41" t="str">
        <f t="shared" si="1464"/>
        <v/>
      </c>
      <c r="AN2924" s="41" t="str">
        <f t="shared" si="1465"/>
        <v/>
      </c>
      <c r="AO2924" s="42" t="str">
        <f t="shared" si="1466"/>
        <v/>
      </c>
      <c r="AP2924" s="41" t="str">
        <f t="shared" si="1467"/>
        <v/>
      </c>
      <c r="AQ2924" s="41" t="str">
        <f t="shared" si="1468"/>
        <v/>
      </c>
      <c r="AR2924" s="41" t="str">
        <f>IF($AQ2924="","",COUNTIFS(L_ChaveCob,$AQ2924,L_Ausencia,"&gt;"&amp;$W2924)+COUNTIFS($AQ$4:$AQ2924,$AQ2924,$W$4:$W2924,$W2924))</f>
        <v/>
      </c>
      <c r="AS2924" s="42">
        <f t="shared" si="1469"/>
        <v>0</v>
      </c>
      <c r="AT2924" s="42">
        <f t="shared" si="1470"/>
        <v>0</v>
      </c>
      <c r="AU2924" s="42">
        <f t="shared" si="1471"/>
        <v>0</v>
      </c>
    </row>
    <row r="2925" spans="1:47" x14ac:dyDescent="0.2">
      <c r="A2925" s="35"/>
      <c r="B2925" s="36"/>
      <c r="C2925" s="36"/>
      <c r="D2925" s="36"/>
      <c r="E2925" s="37"/>
      <c r="F2925" s="37"/>
      <c r="G2925" s="36"/>
      <c r="H2925" s="36"/>
      <c r="I2925" s="36"/>
      <c r="J2925" s="36"/>
      <c r="K2925" s="37"/>
      <c r="L2925" s="37"/>
      <c r="M2925" s="37"/>
      <c r="N2925" s="38" t="str">
        <f t="shared" si="1440"/>
        <v/>
      </c>
      <c r="O2925" t="str">
        <f t="shared" si="1441"/>
        <v/>
      </c>
      <c r="P2925" t="str">
        <f t="shared" si="1442"/>
        <v/>
      </c>
      <c r="Q2925" t="str">
        <f t="shared" si="1443"/>
        <v/>
      </c>
      <c r="R2925" t="str">
        <f t="shared" si="1444"/>
        <v/>
      </c>
      <c r="S2925" t="str">
        <f t="shared" si="1445"/>
        <v/>
      </c>
      <c r="T2925" s="39" t="str">
        <f t="shared" si="1446"/>
        <v/>
      </c>
      <c r="U2925" s="40">
        <f t="shared" si="1447"/>
        <v>0</v>
      </c>
      <c r="V2925" s="40">
        <f t="shared" si="1448"/>
        <v>0</v>
      </c>
      <c r="W2925" s="40">
        <f t="shared" si="1449"/>
        <v>0</v>
      </c>
      <c r="X2925" t="str">
        <f t="shared" si="1450"/>
        <v/>
      </c>
      <c r="Y2925" s="40">
        <f t="shared" si="1451"/>
        <v>0</v>
      </c>
      <c r="Z2925" s="40">
        <f t="shared" si="1452"/>
        <v>0</v>
      </c>
      <c r="AA2925" s="40">
        <f t="shared" si="1453"/>
        <v>0</v>
      </c>
      <c r="AB2925" s="40">
        <f t="shared" si="1454"/>
        <v>0</v>
      </c>
      <c r="AC2925" s="40">
        <f t="shared" si="1455"/>
        <v>0</v>
      </c>
      <c r="AD2925" s="39">
        <f t="shared" si="1456"/>
        <v>0</v>
      </c>
      <c r="AE2925" s="39">
        <f t="shared" si="1457"/>
        <v>0</v>
      </c>
      <c r="AF2925" t="str">
        <f t="shared" si="1458"/>
        <v/>
      </c>
      <c r="AG2925" t="str">
        <f t="shared" si="1459"/>
        <v/>
      </c>
      <c r="AH2925" t="str">
        <f t="shared" si="1460"/>
        <v/>
      </c>
      <c r="AJ2925" s="41" t="str">
        <f t="shared" si="1461"/>
        <v/>
      </c>
      <c r="AK2925" s="42" t="str">
        <f t="shared" si="1462"/>
        <v/>
      </c>
      <c r="AL2925" s="41" t="str">
        <f t="shared" si="1463"/>
        <v/>
      </c>
      <c r="AM2925" s="41" t="str">
        <f t="shared" si="1464"/>
        <v/>
      </c>
      <c r="AN2925" s="41" t="str">
        <f t="shared" si="1465"/>
        <v/>
      </c>
      <c r="AO2925" s="42" t="str">
        <f t="shared" si="1466"/>
        <v/>
      </c>
      <c r="AP2925" s="41" t="str">
        <f t="shared" si="1467"/>
        <v/>
      </c>
      <c r="AQ2925" s="41" t="str">
        <f t="shared" si="1468"/>
        <v/>
      </c>
      <c r="AR2925" s="41" t="str">
        <f>IF($AQ2925="","",COUNTIFS(L_ChaveCob,$AQ2925,L_Ausencia,"&gt;"&amp;$W2925)+COUNTIFS($AQ$4:$AQ2925,$AQ2925,$W$4:$W2925,$W2925))</f>
        <v/>
      </c>
      <c r="AS2925" s="42">
        <f t="shared" si="1469"/>
        <v>0</v>
      </c>
      <c r="AT2925" s="42">
        <f t="shared" si="1470"/>
        <v>0</v>
      </c>
      <c r="AU2925" s="42">
        <f t="shared" si="1471"/>
        <v>0</v>
      </c>
    </row>
    <row r="2926" spans="1:47" x14ac:dyDescent="0.2">
      <c r="A2926" s="35"/>
      <c r="B2926" s="36"/>
      <c r="C2926" s="36"/>
      <c r="D2926" s="36"/>
      <c r="E2926" s="37"/>
      <c r="F2926" s="37"/>
      <c r="G2926" s="36"/>
      <c r="H2926" s="36"/>
      <c r="I2926" s="36"/>
      <c r="J2926" s="36"/>
      <c r="K2926" s="37"/>
      <c r="L2926" s="37"/>
      <c r="M2926" s="37"/>
      <c r="N2926" s="38" t="str">
        <f t="shared" si="1440"/>
        <v/>
      </c>
      <c r="O2926" t="str">
        <f t="shared" si="1441"/>
        <v/>
      </c>
      <c r="P2926" t="str">
        <f t="shared" si="1442"/>
        <v/>
      </c>
      <c r="Q2926" t="str">
        <f t="shared" si="1443"/>
        <v/>
      </c>
      <c r="R2926" t="str">
        <f t="shared" si="1444"/>
        <v/>
      </c>
      <c r="S2926" t="str">
        <f t="shared" si="1445"/>
        <v/>
      </c>
      <c r="T2926" s="39" t="str">
        <f t="shared" si="1446"/>
        <v/>
      </c>
      <c r="U2926" s="40">
        <f t="shared" si="1447"/>
        <v>0</v>
      </c>
      <c r="V2926" s="40">
        <f t="shared" si="1448"/>
        <v>0</v>
      </c>
      <c r="W2926" s="40">
        <f t="shared" si="1449"/>
        <v>0</v>
      </c>
      <c r="X2926" t="str">
        <f t="shared" si="1450"/>
        <v/>
      </c>
      <c r="Y2926" s="40">
        <f t="shared" si="1451"/>
        <v>0</v>
      </c>
      <c r="Z2926" s="40">
        <f t="shared" si="1452"/>
        <v>0</v>
      </c>
      <c r="AA2926" s="40">
        <f t="shared" si="1453"/>
        <v>0</v>
      </c>
      <c r="AB2926" s="40">
        <f t="shared" si="1454"/>
        <v>0</v>
      </c>
      <c r="AC2926" s="40">
        <f t="shared" si="1455"/>
        <v>0</v>
      </c>
      <c r="AD2926" s="39">
        <f t="shared" si="1456"/>
        <v>0</v>
      </c>
      <c r="AE2926" s="39">
        <f t="shared" si="1457"/>
        <v>0</v>
      </c>
      <c r="AF2926" t="str">
        <f t="shared" si="1458"/>
        <v/>
      </c>
      <c r="AG2926" t="str">
        <f t="shared" si="1459"/>
        <v/>
      </c>
      <c r="AH2926" t="str">
        <f t="shared" si="1460"/>
        <v/>
      </c>
      <c r="AJ2926" s="41" t="str">
        <f t="shared" si="1461"/>
        <v/>
      </c>
      <c r="AK2926" s="42" t="str">
        <f t="shared" si="1462"/>
        <v/>
      </c>
      <c r="AL2926" s="41" t="str">
        <f t="shared" si="1463"/>
        <v/>
      </c>
      <c r="AM2926" s="41" t="str">
        <f t="shared" si="1464"/>
        <v/>
      </c>
      <c r="AN2926" s="41" t="str">
        <f t="shared" si="1465"/>
        <v/>
      </c>
      <c r="AO2926" s="42" t="str">
        <f t="shared" si="1466"/>
        <v/>
      </c>
      <c r="AP2926" s="41" t="str">
        <f t="shared" si="1467"/>
        <v/>
      </c>
      <c r="AQ2926" s="41" t="str">
        <f t="shared" si="1468"/>
        <v/>
      </c>
      <c r="AR2926" s="41" t="str">
        <f>IF($AQ2926="","",COUNTIFS(L_ChaveCob,$AQ2926,L_Ausencia,"&gt;"&amp;$W2926)+COUNTIFS($AQ$4:$AQ2926,$AQ2926,$W$4:$W2926,$W2926))</f>
        <v/>
      </c>
      <c r="AS2926" s="42">
        <f t="shared" si="1469"/>
        <v>0</v>
      </c>
      <c r="AT2926" s="42">
        <f t="shared" si="1470"/>
        <v>0</v>
      </c>
      <c r="AU2926" s="42">
        <f t="shared" si="1471"/>
        <v>0</v>
      </c>
    </row>
    <row r="2927" spans="1:47" x14ac:dyDescent="0.2">
      <c r="A2927" s="35"/>
      <c r="B2927" s="36"/>
      <c r="C2927" s="36"/>
      <c r="D2927" s="36"/>
      <c r="E2927" s="37"/>
      <c r="F2927" s="37"/>
      <c r="G2927" s="36"/>
      <c r="H2927" s="36"/>
      <c r="I2927" s="36"/>
      <c r="J2927" s="36"/>
      <c r="K2927" s="37"/>
      <c r="L2927" s="37"/>
      <c r="M2927" s="37"/>
      <c r="N2927" s="38" t="str">
        <f t="shared" si="1440"/>
        <v/>
      </c>
      <c r="O2927" t="str">
        <f t="shared" si="1441"/>
        <v/>
      </c>
      <c r="P2927" t="str">
        <f t="shared" si="1442"/>
        <v/>
      </c>
      <c r="Q2927" t="str">
        <f t="shared" si="1443"/>
        <v/>
      </c>
      <c r="R2927" t="str">
        <f t="shared" si="1444"/>
        <v/>
      </c>
      <c r="S2927" t="str">
        <f t="shared" si="1445"/>
        <v/>
      </c>
      <c r="T2927" s="39" t="str">
        <f t="shared" si="1446"/>
        <v/>
      </c>
      <c r="U2927" s="40">
        <f t="shared" si="1447"/>
        <v>0</v>
      </c>
      <c r="V2927" s="40">
        <f t="shared" si="1448"/>
        <v>0</v>
      </c>
      <c r="W2927" s="40">
        <f t="shared" si="1449"/>
        <v>0</v>
      </c>
      <c r="X2927" t="str">
        <f t="shared" si="1450"/>
        <v/>
      </c>
      <c r="Y2927" s="40">
        <f t="shared" si="1451"/>
        <v>0</v>
      </c>
      <c r="Z2927" s="40">
        <f t="shared" si="1452"/>
        <v>0</v>
      </c>
      <c r="AA2927" s="40">
        <f t="shared" si="1453"/>
        <v>0</v>
      </c>
      <c r="AB2927" s="40">
        <f t="shared" si="1454"/>
        <v>0</v>
      </c>
      <c r="AC2927" s="40">
        <f t="shared" si="1455"/>
        <v>0</v>
      </c>
      <c r="AD2927" s="39">
        <f t="shared" si="1456"/>
        <v>0</v>
      </c>
      <c r="AE2927" s="39">
        <f t="shared" si="1457"/>
        <v>0</v>
      </c>
      <c r="AF2927" t="str">
        <f t="shared" si="1458"/>
        <v/>
      </c>
      <c r="AG2927" t="str">
        <f t="shared" si="1459"/>
        <v/>
      </c>
      <c r="AH2927" t="str">
        <f t="shared" si="1460"/>
        <v/>
      </c>
      <c r="AJ2927" s="41" t="str">
        <f t="shared" si="1461"/>
        <v/>
      </c>
      <c r="AK2927" s="42" t="str">
        <f t="shared" si="1462"/>
        <v/>
      </c>
      <c r="AL2927" s="41" t="str">
        <f t="shared" si="1463"/>
        <v/>
      </c>
      <c r="AM2927" s="41" t="str">
        <f t="shared" si="1464"/>
        <v/>
      </c>
      <c r="AN2927" s="41" t="str">
        <f t="shared" si="1465"/>
        <v/>
      </c>
      <c r="AO2927" s="42" t="str">
        <f t="shared" si="1466"/>
        <v/>
      </c>
      <c r="AP2927" s="41" t="str">
        <f t="shared" si="1467"/>
        <v/>
      </c>
      <c r="AQ2927" s="41" t="str">
        <f t="shared" si="1468"/>
        <v/>
      </c>
      <c r="AR2927" s="41" t="str">
        <f>IF($AQ2927="","",COUNTIFS(L_ChaveCob,$AQ2927,L_Ausencia,"&gt;"&amp;$W2927)+COUNTIFS($AQ$4:$AQ2927,$AQ2927,$W$4:$W2927,$W2927))</f>
        <v/>
      </c>
      <c r="AS2927" s="42">
        <f t="shared" si="1469"/>
        <v>0</v>
      </c>
      <c r="AT2927" s="42">
        <f t="shared" si="1470"/>
        <v>0</v>
      </c>
      <c r="AU2927" s="42">
        <f t="shared" si="1471"/>
        <v>0</v>
      </c>
    </row>
    <row r="2928" spans="1:47" x14ac:dyDescent="0.2">
      <c r="A2928" s="35"/>
      <c r="B2928" s="36"/>
      <c r="C2928" s="36"/>
      <c r="D2928" s="36"/>
      <c r="E2928" s="37"/>
      <c r="F2928" s="37"/>
      <c r="G2928" s="36"/>
      <c r="H2928" s="36"/>
      <c r="I2928" s="36"/>
      <c r="J2928" s="36"/>
      <c r="K2928" s="37"/>
      <c r="L2928" s="37"/>
      <c r="M2928" s="37"/>
      <c r="N2928" s="38" t="str">
        <f t="shared" si="1440"/>
        <v/>
      </c>
      <c r="O2928" t="str">
        <f t="shared" si="1441"/>
        <v/>
      </c>
      <c r="P2928" t="str">
        <f t="shared" si="1442"/>
        <v/>
      </c>
      <c r="Q2928" t="str">
        <f t="shared" si="1443"/>
        <v/>
      </c>
      <c r="R2928" t="str">
        <f t="shared" si="1444"/>
        <v/>
      </c>
      <c r="S2928" t="str">
        <f t="shared" si="1445"/>
        <v/>
      </c>
      <c r="T2928" s="39" t="str">
        <f t="shared" si="1446"/>
        <v/>
      </c>
      <c r="U2928" s="40">
        <f t="shared" si="1447"/>
        <v>0</v>
      </c>
      <c r="V2928" s="40">
        <f t="shared" si="1448"/>
        <v>0</v>
      </c>
      <c r="W2928" s="40">
        <f t="shared" si="1449"/>
        <v>0</v>
      </c>
      <c r="X2928" t="str">
        <f t="shared" si="1450"/>
        <v/>
      </c>
      <c r="Y2928" s="40">
        <f t="shared" si="1451"/>
        <v>0</v>
      </c>
      <c r="Z2928" s="40">
        <f t="shared" si="1452"/>
        <v>0</v>
      </c>
      <c r="AA2928" s="40">
        <f t="shared" si="1453"/>
        <v>0</v>
      </c>
      <c r="AB2928" s="40">
        <f t="shared" si="1454"/>
        <v>0</v>
      </c>
      <c r="AC2928" s="40">
        <f t="shared" si="1455"/>
        <v>0</v>
      </c>
      <c r="AD2928" s="39">
        <f t="shared" si="1456"/>
        <v>0</v>
      </c>
      <c r="AE2928" s="39">
        <f t="shared" si="1457"/>
        <v>0</v>
      </c>
      <c r="AF2928" t="str">
        <f t="shared" si="1458"/>
        <v/>
      </c>
      <c r="AG2928" t="str">
        <f t="shared" si="1459"/>
        <v/>
      </c>
      <c r="AH2928" t="str">
        <f t="shared" si="1460"/>
        <v/>
      </c>
      <c r="AJ2928" s="41" t="str">
        <f t="shared" si="1461"/>
        <v/>
      </c>
      <c r="AK2928" s="42" t="str">
        <f t="shared" si="1462"/>
        <v/>
      </c>
      <c r="AL2928" s="41" t="str">
        <f t="shared" si="1463"/>
        <v/>
      </c>
      <c r="AM2928" s="41" t="str">
        <f t="shared" si="1464"/>
        <v/>
      </c>
      <c r="AN2928" s="41" t="str">
        <f t="shared" si="1465"/>
        <v/>
      </c>
      <c r="AO2928" s="42" t="str">
        <f t="shared" si="1466"/>
        <v/>
      </c>
      <c r="AP2928" s="41" t="str">
        <f t="shared" si="1467"/>
        <v/>
      </c>
      <c r="AQ2928" s="41" t="str">
        <f t="shared" si="1468"/>
        <v/>
      </c>
      <c r="AR2928" s="41" t="str">
        <f>IF($AQ2928="","",COUNTIFS(L_ChaveCob,$AQ2928,L_Ausencia,"&gt;"&amp;$W2928)+COUNTIFS($AQ$4:$AQ2928,$AQ2928,$W$4:$W2928,$W2928))</f>
        <v/>
      </c>
      <c r="AS2928" s="42">
        <f t="shared" si="1469"/>
        <v>0</v>
      </c>
      <c r="AT2928" s="42">
        <f t="shared" si="1470"/>
        <v>0</v>
      </c>
      <c r="AU2928" s="42">
        <f t="shared" si="1471"/>
        <v>0</v>
      </c>
    </row>
    <row r="2929" spans="1:47" x14ac:dyDescent="0.2">
      <c r="A2929" s="35"/>
      <c r="B2929" s="36"/>
      <c r="C2929" s="36"/>
      <c r="D2929" s="36"/>
      <c r="E2929" s="37"/>
      <c r="F2929" s="37"/>
      <c r="G2929" s="36"/>
      <c r="H2929" s="36"/>
      <c r="I2929" s="36"/>
      <c r="J2929" s="36"/>
      <c r="K2929" s="37"/>
      <c r="L2929" s="37"/>
      <c r="M2929" s="37"/>
      <c r="N2929" s="38" t="str">
        <f t="shared" si="1440"/>
        <v/>
      </c>
      <c r="O2929" t="str">
        <f t="shared" si="1441"/>
        <v/>
      </c>
      <c r="P2929" t="str">
        <f t="shared" si="1442"/>
        <v/>
      </c>
      <c r="Q2929" t="str">
        <f t="shared" si="1443"/>
        <v/>
      </c>
      <c r="R2929" t="str">
        <f t="shared" si="1444"/>
        <v/>
      </c>
      <c r="S2929" t="str">
        <f t="shared" si="1445"/>
        <v/>
      </c>
      <c r="T2929" s="39" t="str">
        <f t="shared" si="1446"/>
        <v/>
      </c>
      <c r="U2929" s="40">
        <f t="shared" si="1447"/>
        <v>0</v>
      </c>
      <c r="V2929" s="40">
        <f t="shared" si="1448"/>
        <v>0</v>
      </c>
      <c r="W2929" s="40">
        <f t="shared" si="1449"/>
        <v>0</v>
      </c>
      <c r="X2929" t="str">
        <f t="shared" si="1450"/>
        <v/>
      </c>
      <c r="Y2929" s="40">
        <f t="shared" si="1451"/>
        <v>0</v>
      </c>
      <c r="Z2929" s="40">
        <f t="shared" si="1452"/>
        <v>0</v>
      </c>
      <c r="AA2929" s="40">
        <f t="shared" si="1453"/>
        <v>0</v>
      </c>
      <c r="AB2929" s="40">
        <f t="shared" si="1454"/>
        <v>0</v>
      </c>
      <c r="AC2929" s="40">
        <f t="shared" si="1455"/>
        <v>0</v>
      </c>
      <c r="AD2929" s="39">
        <f t="shared" si="1456"/>
        <v>0</v>
      </c>
      <c r="AE2929" s="39">
        <f t="shared" si="1457"/>
        <v>0</v>
      </c>
      <c r="AF2929" t="str">
        <f t="shared" si="1458"/>
        <v/>
      </c>
      <c r="AG2929" t="str">
        <f t="shared" si="1459"/>
        <v/>
      </c>
      <c r="AH2929" t="str">
        <f t="shared" si="1460"/>
        <v/>
      </c>
      <c r="AJ2929" s="41" t="str">
        <f t="shared" si="1461"/>
        <v/>
      </c>
      <c r="AK2929" s="42" t="str">
        <f t="shared" si="1462"/>
        <v/>
      </c>
      <c r="AL2929" s="41" t="str">
        <f t="shared" si="1463"/>
        <v/>
      </c>
      <c r="AM2929" s="41" t="str">
        <f t="shared" si="1464"/>
        <v/>
      </c>
      <c r="AN2929" s="41" t="str">
        <f t="shared" si="1465"/>
        <v/>
      </c>
      <c r="AO2929" s="42" t="str">
        <f t="shared" si="1466"/>
        <v/>
      </c>
      <c r="AP2929" s="41" t="str">
        <f t="shared" si="1467"/>
        <v/>
      </c>
      <c r="AQ2929" s="41" t="str">
        <f t="shared" si="1468"/>
        <v/>
      </c>
      <c r="AR2929" s="41" t="str">
        <f>IF($AQ2929="","",COUNTIFS(L_ChaveCob,$AQ2929,L_Ausencia,"&gt;"&amp;$W2929)+COUNTIFS($AQ$4:$AQ2929,$AQ2929,$W$4:$W2929,$W2929))</f>
        <v/>
      </c>
      <c r="AS2929" s="42">
        <f t="shared" si="1469"/>
        <v>0</v>
      </c>
      <c r="AT2929" s="42">
        <f t="shared" si="1470"/>
        <v>0</v>
      </c>
      <c r="AU2929" s="42">
        <f t="shared" si="1471"/>
        <v>0</v>
      </c>
    </row>
    <row r="2930" spans="1:47" x14ac:dyDescent="0.2">
      <c r="A2930" s="35"/>
      <c r="B2930" s="36"/>
      <c r="C2930" s="36"/>
      <c r="D2930" s="36"/>
      <c r="E2930" s="37"/>
      <c r="F2930" s="37"/>
      <c r="G2930" s="36"/>
      <c r="H2930" s="36"/>
      <c r="I2930" s="36"/>
      <c r="J2930" s="36"/>
      <c r="K2930" s="37"/>
      <c r="L2930" s="37"/>
      <c r="M2930" s="37"/>
      <c r="N2930" s="38" t="str">
        <f t="shared" si="1440"/>
        <v/>
      </c>
      <c r="O2930" t="str">
        <f t="shared" si="1441"/>
        <v/>
      </c>
      <c r="P2930" t="str">
        <f t="shared" si="1442"/>
        <v/>
      </c>
      <c r="Q2930" t="str">
        <f t="shared" si="1443"/>
        <v/>
      </c>
      <c r="R2930" t="str">
        <f t="shared" si="1444"/>
        <v/>
      </c>
      <c r="S2930" t="str">
        <f t="shared" si="1445"/>
        <v/>
      </c>
      <c r="T2930" s="39" t="str">
        <f t="shared" si="1446"/>
        <v/>
      </c>
      <c r="U2930" s="40">
        <f t="shared" si="1447"/>
        <v>0</v>
      </c>
      <c r="V2930" s="40">
        <f t="shared" si="1448"/>
        <v>0</v>
      </c>
      <c r="W2930" s="40">
        <f t="shared" si="1449"/>
        <v>0</v>
      </c>
      <c r="X2930" t="str">
        <f t="shared" si="1450"/>
        <v/>
      </c>
      <c r="Y2930" s="40">
        <f t="shared" si="1451"/>
        <v>0</v>
      </c>
      <c r="Z2930" s="40">
        <f t="shared" si="1452"/>
        <v>0</v>
      </c>
      <c r="AA2930" s="40">
        <f t="shared" si="1453"/>
        <v>0</v>
      </c>
      <c r="AB2930" s="40">
        <f t="shared" si="1454"/>
        <v>0</v>
      </c>
      <c r="AC2930" s="40">
        <f t="shared" si="1455"/>
        <v>0</v>
      </c>
      <c r="AD2930" s="39">
        <f t="shared" si="1456"/>
        <v>0</v>
      </c>
      <c r="AE2930" s="39">
        <f t="shared" si="1457"/>
        <v>0</v>
      </c>
      <c r="AF2930" t="str">
        <f t="shared" si="1458"/>
        <v/>
      </c>
      <c r="AG2930" t="str">
        <f t="shared" si="1459"/>
        <v/>
      </c>
      <c r="AH2930" t="str">
        <f t="shared" si="1460"/>
        <v/>
      </c>
      <c r="AJ2930" s="41" t="str">
        <f t="shared" si="1461"/>
        <v/>
      </c>
      <c r="AK2930" s="42" t="str">
        <f t="shared" si="1462"/>
        <v/>
      </c>
      <c r="AL2930" s="41" t="str">
        <f t="shared" si="1463"/>
        <v/>
      </c>
      <c r="AM2930" s="41" t="str">
        <f t="shared" si="1464"/>
        <v/>
      </c>
      <c r="AN2930" s="41" t="str">
        <f t="shared" si="1465"/>
        <v/>
      </c>
      <c r="AO2930" s="42" t="str">
        <f t="shared" si="1466"/>
        <v/>
      </c>
      <c r="AP2930" s="41" t="str">
        <f t="shared" si="1467"/>
        <v/>
      </c>
      <c r="AQ2930" s="41" t="str">
        <f t="shared" si="1468"/>
        <v/>
      </c>
      <c r="AR2930" s="41" t="str">
        <f>IF($AQ2930="","",COUNTIFS(L_ChaveCob,$AQ2930,L_Ausencia,"&gt;"&amp;$W2930)+COUNTIFS($AQ$4:$AQ2930,$AQ2930,$W$4:$W2930,$W2930))</f>
        <v/>
      </c>
      <c r="AS2930" s="42">
        <f t="shared" si="1469"/>
        <v>0</v>
      </c>
      <c r="AT2930" s="42">
        <f t="shared" si="1470"/>
        <v>0</v>
      </c>
      <c r="AU2930" s="42">
        <f t="shared" si="1471"/>
        <v>0</v>
      </c>
    </row>
    <row r="2931" spans="1:47" x14ac:dyDescent="0.2">
      <c r="A2931" s="35"/>
      <c r="B2931" s="36"/>
      <c r="C2931" s="36"/>
      <c r="D2931" s="36"/>
      <c r="E2931" s="37"/>
      <c r="F2931" s="37"/>
      <c r="G2931" s="36"/>
      <c r="H2931" s="36"/>
      <c r="I2931" s="36"/>
      <c r="J2931" s="36"/>
      <c r="K2931" s="37"/>
      <c r="L2931" s="37"/>
      <c r="M2931" s="37"/>
      <c r="N2931" s="38" t="str">
        <f t="shared" si="1440"/>
        <v/>
      </c>
      <c r="O2931" t="str">
        <f t="shared" si="1441"/>
        <v/>
      </c>
      <c r="P2931" t="str">
        <f t="shared" si="1442"/>
        <v/>
      </c>
      <c r="Q2931" t="str">
        <f t="shared" si="1443"/>
        <v/>
      </c>
      <c r="R2931" t="str">
        <f t="shared" si="1444"/>
        <v/>
      </c>
      <c r="S2931" t="str">
        <f t="shared" si="1445"/>
        <v/>
      </c>
      <c r="T2931" s="39" t="str">
        <f t="shared" si="1446"/>
        <v/>
      </c>
      <c r="U2931" s="40">
        <f t="shared" si="1447"/>
        <v>0</v>
      </c>
      <c r="V2931" s="40">
        <f t="shared" si="1448"/>
        <v>0</v>
      </c>
      <c r="W2931" s="40">
        <f t="shared" si="1449"/>
        <v>0</v>
      </c>
      <c r="X2931" t="str">
        <f t="shared" si="1450"/>
        <v/>
      </c>
      <c r="Y2931" s="40">
        <f t="shared" si="1451"/>
        <v>0</v>
      </c>
      <c r="Z2931" s="40">
        <f t="shared" si="1452"/>
        <v>0</v>
      </c>
      <c r="AA2931" s="40">
        <f t="shared" si="1453"/>
        <v>0</v>
      </c>
      <c r="AB2931" s="40">
        <f t="shared" si="1454"/>
        <v>0</v>
      </c>
      <c r="AC2931" s="40">
        <f t="shared" si="1455"/>
        <v>0</v>
      </c>
      <c r="AD2931" s="39">
        <f t="shared" si="1456"/>
        <v>0</v>
      </c>
      <c r="AE2931" s="39">
        <f t="shared" si="1457"/>
        <v>0</v>
      </c>
      <c r="AF2931" t="str">
        <f t="shared" si="1458"/>
        <v/>
      </c>
      <c r="AG2931" t="str">
        <f t="shared" si="1459"/>
        <v/>
      </c>
      <c r="AH2931" t="str">
        <f t="shared" si="1460"/>
        <v/>
      </c>
      <c r="AJ2931" s="41" t="str">
        <f t="shared" si="1461"/>
        <v/>
      </c>
      <c r="AK2931" s="42" t="str">
        <f t="shared" si="1462"/>
        <v/>
      </c>
      <c r="AL2931" s="41" t="str">
        <f t="shared" si="1463"/>
        <v/>
      </c>
      <c r="AM2931" s="41" t="str">
        <f t="shared" si="1464"/>
        <v/>
      </c>
      <c r="AN2931" s="41" t="str">
        <f t="shared" si="1465"/>
        <v/>
      </c>
      <c r="AO2931" s="42" t="str">
        <f t="shared" si="1466"/>
        <v/>
      </c>
      <c r="AP2931" s="41" t="str">
        <f t="shared" si="1467"/>
        <v/>
      </c>
      <c r="AQ2931" s="41" t="str">
        <f t="shared" si="1468"/>
        <v/>
      </c>
      <c r="AR2931" s="41" t="str">
        <f>IF($AQ2931="","",COUNTIFS(L_ChaveCob,$AQ2931,L_Ausencia,"&gt;"&amp;$W2931)+COUNTIFS($AQ$4:$AQ2931,$AQ2931,$W$4:$W2931,$W2931))</f>
        <v/>
      </c>
      <c r="AS2931" s="42">
        <f t="shared" si="1469"/>
        <v>0</v>
      </c>
      <c r="AT2931" s="42">
        <f t="shared" si="1470"/>
        <v>0</v>
      </c>
      <c r="AU2931" s="42">
        <f t="shared" si="1471"/>
        <v>0</v>
      </c>
    </row>
    <row r="2932" spans="1:47" x14ac:dyDescent="0.2">
      <c r="A2932" s="35"/>
      <c r="B2932" s="36"/>
      <c r="C2932" s="36"/>
      <c r="D2932" s="36"/>
      <c r="E2932" s="37"/>
      <c r="F2932" s="37"/>
      <c r="G2932" s="36"/>
      <c r="H2932" s="36"/>
      <c r="I2932" s="36"/>
      <c r="J2932" s="36"/>
      <c r="K2932" s="37"/>
      <c r="L2932" s="37"/>
      <c r="M2932" s="37"/>
      <c r="N2932" s="38" t="str">
        <f t="shared" si="1440"/>
        <v/>
      </c>
      <c r="O2932" t="str">
        <f t="shared" si="1441"/>
        <v/>
      </c>
      <c r="P2932" t="str">
        <f t="shared" si="1442"/>
        <v/>
      </c>
      <c r="Q2932" t="str">
        <f t="shared" si="1443"/>
        <v/>
      </c>
      <c r="R2932" t="str">
        <f t="shared" si="1444"/>
        <v/>
      </c>
      <c r="S2932" t="str">
        <f t="shared" si="1445"/>
        <v/>
      </c>
      <c r="T2932" s="39" t="str">
        <f t="shared" si="1446"/>
        <v/>
      </c>
      <c r="U2932" s="40">
        <f t="shared" si="1447"/>
        <v>0</v>
      </c>
      <c r="V2932" s="40">
        <f t="shared" si="1448"/>
        <v>0</v>
      </c>
      <c r="W2932" s="40">
        <f t="shared" si="1449"/>
        <v>0</v>
      </c>
      <c r="X2932" t="str">
        <f t="shared" si="1450"/>
        <v/>
      </c>
      <c r="Y2932" s="40">
        <f t="shared" si="1451"/>
        <v>0</v>
      </c>
      <c r="Z2932" s="40">
        <f t="shared" si="1452"/>
        <v>0</v>
      </c>
      <c r="AA2932" s="40">
        <f t="shared" si="1453"/>
        <v>0</v>
      </c>
      <c r="AB2932" s="40">
        <f t="shared" si="1454"/>
        <v>0</v>
      </c>
      <c r="AC2932" s="40">
        <f t="shared" si="1455"/>
        <v>0</v>
      </c>
      <c r="AD2932" s="39">
        <f t="shared" si="1456"/>
        <v>0</v>
      </c>
      <c r="AE2932" s="39">
        <f t="shared" si="1457"/>
        <v>0</v>
      </c>
      <c r="AF2932" t="str">
        <f t="shared" si="1458"/>
        <v/>
      </c>
      <c r="AG2932" t="str">
        <f t="shared" si="1459"/>
        <v/>
      </c>
      <c r="AH2932" t="str">
        <f t="shared" si="1460"/>
        <v/>
      </c>
      <c r="AJ2932" s="41" t="str">
        <f t="shared" si="1461"/>
        <v/>
      </c>
      <c r="AK2932" s="42" t="str">
        <f t="shared" si="1462"/>
        <v/>
      </c>
      <c r="AL2932" s="41" t="str">
        <f t="shared" si="1463"/>
        <v/>
      </c>
      <c r="AM2932" s="41" t="str">
        <f t="shared" si="1464"/>
        <v/>
      </c>
      <c r="AN2932" s="41" t="str">
        <f t="shared" si="1465"/>
        <v/>
      </c>
      <c r="AO2932" s="42" t="str">
        <f t="shared" si="1466"/>
        <v/>
      </c>
      <c r="AP2932" s="41" t="str">
        <f t="shared" si="1467"/>
        <v/>
      </c>
      <c r="AQ2932" s="41" t="str">
        <f t="shared" si="1468"/>
        <v/>
      </c>
      <c r="AR2932" s="41" t="str">
        <f>IF($AQ2932="","",COUNTIFS(L_ChaveCob,$AQ2932,L_Ausencia,"&gt;"&amp;$W2932)+COUNTIFS($AQ$4:$AQ2932,$AQ2932,$W$4:$W2932,$W2932))</f>
        <v/>
      </c>
      <c r="AS2932" s="42">
        <f t="shared" si="1469"/>
        <v>0</v>
      </c>
      <c r="AT2932" s="42">
        <f t="shared" si="1470"/>
        <v>0</v>
      </c>
      <c r="AU2932" s="42">
        <f t="shared" si="1471"/>
        <v>0</v>
      </c>
    </row>
    <row r="2933" spans="1:47" x14ac:dyDescent="0.2">
      <c r="A2933" s="35"/>
      <c r="B2933" s="36"/>
      <c r="C2933" s="36"/>
      <c r="D2933" s="36"/>
      <c r="E2933" s="37"/>
      <c r="F2933" s="37"/>
      <c r="G2933" s="36"/>
      <c r="H2933" s="36"/>
      <c r="I2933" s="36"/>
      <c r="J2933" s="36"/>
      <c r="K2933" s="37"/>
      <c r="L2933" s="37"/>
      <c r="M2933" s="37"/>
      <c r="N2933" s="38" t="str">
        <f t="shared" si="1440"/>
        <v/>
      </c>
      <c r="O2933" t="str">
        <f t="shared" si="1441"/>
        <v/>
      </c>
      <c r="P2933" t="str">
        <f t="shared" si="1442"/>
        <v/>
      </c>
      <c r="Q2933" t="str">
        <f t="shared" si="1443"/>
        <v/>
      </c>
      <c r="R2933" t="str">
        <f t="shared" si="1444"/>
        <v/>
      </c>
      <c r="S2933" t="str">
        <f t="shared" si="1445"/>
        <v/>
      </c>
      <c r="T2933" s="39" t="str">
        <f t="shared" si="1446"/>
        <v/>
      </c>
      <c r="U2933" s="40">
        <f t="shared" si="1447"/>
        <v>0</v>
      </c>
      <c r="V2933" s="40">
        <f t="shared" si="1448"/>
        <v>0</v>
      </c>
      <c r="W2933" s="40">
        <f t="shared" si="1449"/>
        <v>0</v>
      </c>
      <c r="X2933" t="str">
        <f t="shared" si="1450"/>
        <v/>
      </c>
      <c r="Y2933" s="40">
        <f t="shared" si="1451"/>
        <v>0</v>
      </c>
      <c r="Z2933" s="40">
        <f t="shared" si="1452"/>
        <v>0</v>
      </c>
      <c r="AA2933" s="40">
        <f t="shared" si="1453"/>
        <v>0</v>
      </c>
      <c r="AB2933" s="40">
        <f t="shared" si="1454"/>
        <v>0</v>
      </c>
      <c r="AC2933" s="40">
        <f t="shared" si="1455"/>
        <v>0</v>
      </c>
      <c r="AD2933" s="39">
        <f t="shared" si="1456"/>
        <v>0</v>
      </c>
      <c r="AE2933" s="39">
        <f t="shared" si="1457"/>
        <v>0</v>
      </c>
      <c r="AF2933" t="str">
        <f t="shared" si="1458"/>
        <v/>
      </c>
      <c r="AG2933" t="str">
        <f t="shared" si="1459"/>
        <v/>
      </c>
      <c r="AH2933" t="str">
        <f t="shared" si="1460"/>
        <v/>
      </c>
      <c r="AJ2933" s="41" t="str">
        <f t="shared" si="1461"/>
        <v/>
      </c>
      <c r="AK2933" s="42" t="str">
        <f t="shared" si="1462"/>
        <v/>
      </c>
      <c r="AL2933" s="41" t="str">
        <f t="shared" si="1463"/>
        <v/>
      </c>
      <c r="AM2933" s="41" t="str">
        <f t="shared" si="1464"/>
        <v/>
      </c>
      <c r="AN2933" s="41" t="str">
        <f t="shared" si="1465"/>
        <v/>
      </c>
      <c r="AO2933" s="42" t="str">
        <f t="shared" si="1466"/>
        <v/>
      </c>
      <c r="AP2933" s="41" t="str">
        <f t="shared" si="1467"/>
        <v/>
      </c>
      <c r="AQ2933" s="41" t="str">
        <f t="shared" si="1468"/>
        <v/>
      </c>
      <c r="AR2933" s="41" t="str">
        <f>IF($AQ2933="","",COUNTIFS(L_ChaveCob,$AQ2933,L_Ausencia,"&gt;"&amp;$W2933)+COUNTIFS($AQ$4:$AQ2933,$AQ2933,$W$4:$W2933,$W2933))</f>
        <v/>
      </c>
      <c r="AS2933" s="42">
        <f t="shared" si="1469"/>
        <v>0</v>
      </c>
      <c r="AT2933" s="42">
        <f t="shared" si="1470"/>
        <v>0</v>
      </c>
      <c r="AU2933" s="42">
        <f t="shared" si="1471"/>
        <v>0</v>
      </c>
    </row>
    <row r="2934" spans="1:47" x14ac:dyDescent="0.2">
      <c r="A2934" s="35"/>
      <c r="B2934" s="36"/>
      <c r="C2934" s="36"/>
      <c r="D2934" s="36"/>
      <c r="E2934" s="37"/>
      <c r="F2934" s="37"/>
      <c r="G2934" s="36"/>
      <c r="H2934" s="36"/>
      <c r="I2934" s="36"/>
      <c r="J2934" s="36"/>
      <c r="K2934" s="37"/>
      <c r="L2934" s="37"/>
      <c r="M2934" s="37"/>
      <c r="N2934" s="38" t="str">
        <f t="shared" si="1440"/>
        <v/>
      </c>
      <c r="O2934" t="str">
        <f t="shared" si="1441"/>
        <v/>
      </c>
      <c r="P2934" t="str">
        <f t="shared" si="1442"/>
        <v/>
      </c>
      <c r="Q2934" t="str">
        <f t="shared" si="1443"/>
        <v/>
      </c>
      <c r="R2934" t="str">
        <f t="shared" si="1444"/>
        <v/>
      </c>
      <c r="S2934" t="str">
        <f t="shared" si="1445"/>
        <v/>
      </c>
      <c r="T2934" s="39" t="str">
        <f t="shared" si="1446"/>
        <v/>
      </c>
      <c r="U2934" s="40">
        <f t="shared" si="1447"/>
        <v>0</v>
      </c>
      <c r="V2934" s="40">
        <f t="shared" si="1448"/>
        <v>0</v>
      </c>
      <c r="W2934" s="40">
        <f t="shared" si="1449"/>
        <v>0</v>
      </c>
      <c r="X2934" t="str">
        <f t="shared" si="1450"/>
        <v/>
      </c>
      <c r="Y2934" s="40">
        <f t="shared" si="1451"/>
        <v>0</v>
      </c>
      <c r="Z2934" s="40">
        <f t="shared" si="1452"/>
        <v>0</v>
      </c>
      <c r="AA2934" s="40">
        <f t="shared" si="1453"/>
        <v>0</v>
      </c>
      <c r="AB2934" s="40">
        <f t="shared" si="1454"/>
        <v>0</v>
      </c>
      <c r="AC2934" s="40">
        <f t="shared" si="1455"/>
        <v>0</v>
      </c>
      <c r="AD2934" s="39">
        <f t="shared" si="1456"/>
        <v>0</v>
      </c>
      <c r="AE2934" s="39">
        <f t="shared" si="1457"/>
        <v>0</v>
      </c>
      <c r="AF2934" t="str">
        <f t="shared" si="1458"/>
        <v/>
      </c>
      <c r="AG2934" t="str">
        <f t="shared" si="1459"/>
        <v/>
      </c>
      <c r="AH2934" t="str">
        <f t="shared" si="1460"/>
        <v/>
      </c>
      <c r="AJ2934" s="41" t="str">
        <f t="shared" si="1461"/>
        <v/>
      </c>
      <c r="AK2934" s="42" t="str">
        <f t="shared" si="1462"/>
        <v/>
      </c>
      <c r="AL2934" s="41" t="str">
        <f t="shared" si="1463"/>
        <v/>
      </c>
      <c r="AM2934" s="41" t="str">
        <f t="shared" si="1464"/>
        <v/>
      </c>
      <c r="AN2934" s="41" t="str">
        <f t="shared" si="1465"/>
        <v/>
      </c>
      <c r="AO2934" s="42" t="str">
        <f t="shared" si="1466"/>
        <v/>
      </c>
      <c r="AP2934" s="41" t="str">
        <f t="shared" si="1467"/>
        <v/>
      </c>
      <c r="AQ2934" s="41" t="str">
        <f t="shared" si="1468"/>
        <v/>
      </c>
      <c r="AR2934" s="41" t="str">
        <f>IF($AQ2934="","",COUNTIFS(L_ChaveCob,$AQ2934,L_Ausencia,"&gt;"&amp;$W2934)+COUNTIFS($AQ$4:$AQ2934,$AQ2934,$W$4:$W2934,$W2934))</f>
        <v/>
      </c>
      <c r="AS2934" s="42">
        <f t="shared" si="1469"/>
        <v>0</v>
      </c>
      <c r="AT2934" s="42">
        <f t="shared" si="1470"/>
        <v>0</v>
      </c>
      <c r="AU2934" s="42">
        <f t="shared" si="1471"/>
        <v>0</v>
      </c>
    </row>
    <row r="2935" spans="1:47" x14ac:dyDescent="0.2">
      <c r="A2935" s="35"/>
      <c r="B2935" s="36"/>
      <c r="C2935" s="36"/>
      <c r="D2935" s="36"/>
      <c r="E2935" s="37"/>
      <c r="F2935" s="37"/>
      <c r="G2935" s="36"/>
      <c r="H2935" s="36"/>
      <c r="I2935" s="36"/>
      <c r="J2935" s="36"/>
      <c r="K2935" s="37"/>
      <c r="L2935" s="37"/>
      <c r="M2935" s="37"/>
      <c r="N2935" s="38" t="str">
        <f t="shared" si="1440"/>
        <v/>
      </c>
      <c r="O2935" t="str">
        <f t="shared" si="1441"/>
        <v/>
      </c>
      <c r="P2935" t="str">
        <f t="shared" si="1442"/>
        <v/>
      </c>
      <c r="Q2935" t="str">
        <f t="shared" si="1443"/>
        <v/>
      </c>
      <c r="R2935" t="str">
        <f t="shared" si="1444"/>
        <v/>
      </c>
      <c r="S2935" t="str">
        <f t="shared" si="1445"/>
        <v/>
      </c>
      <c r="T2935" s="39" t="str">
        <f t="shared" si="1446"/>
        <v/>
      </c>
      <c r="U2935" s="40">
        <f t="shared" si="1447"/>
        <v>0</v>
      </c>
      <c r="V2935" s="40">
        <f t="shared" si="1448"/>
        <v>0</v>
      </c>
      <c r="W2935" s="40">
        <f t="shared" si="1449"/>
        <v>0</v>
      </c>
      <c r="X2935" t="str">
        <f t="shared" si="1450"/>
        <v/>
      </c>
      <c r="Y2935" s="40">
        <f t="shared" si="1451"/>
        <v>0</v>
      </c>
      <c r="Z2935" s="40">
        <f t="shared" si="1452"/>
        <v>0</v>
      </c>
      <c r="AA2935" s="40">
        <f t="shared" si="1453"/>
        <v>0</v>
      </c>
      <c r="AB2935" s="40">
        <f t="shared" si="1454"/>
        <v>0</v>
      </c>
      <c r="AC2935" s="40">
        <f t="shared" si="1455"/>
        <v>0</v>
      </c>
      <c r="AD2935" s="39">
        <f t="shared" si="1456"/>
        <v>0</v>
      </c>
      <c r="AE2935" s="39">
        <f t="shared" si="1457"/>
        <v>0</v>
      </c>
      <c r="AF2935" t="str">
        <f t="shared" si="1458"/>
        <v/>
      </c>
      <c r="AG2935" t="str">
        <f t="shared" si="1459"/>
        <v/>
      </c>
      <c r="AH2935" t="str">
        <f t="shared" si="1460"/>
        <v/>
      </c>
      <c r="AJ2935" s="41" t="str">
        <f t="shared" si="1461"/>
        <v/>
      </c>
      <c r="AK2935" s="42" t="str">
        <f t="shared" si="1462"/>
        <v/>
      </c>
      <c r="AL2935" s="41" t="str">
        <f t="shared" si="1463"/>
        <v/>
      </c>
      <c r="AM2935" s="41" t="str">
        <f t="shared" si="1464"/>
        <v/>
      </c>
      <c r="AN2935" s="41" t="str">
        <f t="shared" si="1465"/>
        <v/>
      </c>
      <c r="AO2935" s="42" t="str">
        <f t="shared" si="1466"/>
        <v/>
      </c>
      <c r="AP2935" s="41" t="str">
        <f t="shared" si="1467"/>
        <v/>
      </c>
      <c r="AQ2935" s="41" t="str">
        <f t="shared" si="1468"/>
        <v/>
      </c>
      <c r="AR2935" s="41" t="str">
        <f>IF($AQ2935="","",COUNTIFS(L_ChaveCob,$AQ2935,L_Ausencia,"&gt;"&amp;$W2935)+COUNTIFS($AQ$4:$AQ2935,$AQ2935,$W$4:$W2935,$W2935))</f>
        <v/>
      </c>
      <c r="AS2935" s="42">
        <f t="shared" si="1469"/>
        <v>0</v>
      </c>
      <c r="AT2935" s="42">
        <f t="shared" si="1470"/>
        <v>0</v>
      </c>
      <c r="AU2935" s="42">
        <f t="shared" si="1471"/>
        <v>0</v>
      </c>
    </row>
    <row r="2936" spans="1:47" x14ac:dyDescent="0.2">
      <c r="A2936" s="35"/>
      <c r="B2936" s="36"/>
      <c r="C2936" s="36"/>
      <c r="D2936" s="36"/>
      <c r="E2936" s="37"/>
      <c r="F2936" s="37"/>
      <c r="G2936" s="36"/>
      <c r="H2936" s="36"/>
      <c r="I2936" s="36"/>
      <c r="J2936" s="36"/>
      <c r="K2936" s="37"/>
      <c r="L2936" s="37"/>
      <c r="M2936" s="37"/>
      <c r="N2936" s="38" t="str">
        <f t="shared" si="1440"/>
        <v/>
      </c>
      <c r="O2936" t="str">
        <f t="shared" si="1441"/>
        <v/>
      </c>
      <c r="P2936" t="str">
        <f t="shared" si="1442"/>
        <v/>
      </c>
      <c r="Q2936" t="str">
        <f t="shared" si="1443"/>
        <v/>
      </c>
      <c r="R2936" t="str">
        <f t="shared" si="1444"/>
        <v/>
      </c>
      <c r="S2936" t="str">
        <f t="shared" si="1445"/>
        <v/>
      </c>
      <c r="T2936" s="39" t="str">
        <f t="shared" si="1446"/>
        <v/>
      </c>
      <c r="U2936" s="40">
        <f t="shared" si="1447"/>
        <v>0</v>
      </c>
      <c r="V2936" s="40">
        <f t="shared" si="1448"/>
        <v>0</v>
      </c>
      <c r="W2936" s="40">
        <f t="shared" si="1449"/>
        <v>0</v>
      </c>
      <c r="X2936" t="str">
        <f t="shared" si="1450"/>
        <v/>
      </c>
      <c r="Y2936" s="40">
        <f t="shared" si="1451"/>
        <v>0</v>
      </c>
      <c r="Z2936" s="40">
        <f t="shared" si="1452"/>
        <v>0</v>
      </c>
      <c r="AA2936" s="40">
        <f t="shared" si="1453"/>
        <v>0</v>
      </c>
      <c r="AB2936" s="40">
        <f t="shared" si="1454"/>
        <v>0</v>
      </c>
      <c r="AC2936" s="40">
        <f t="shared" si="1455"/>
        <v>0</v>
      </c>
      <c r="AD2936" s="39">
        <f t="shared" si="1456"/>
        <v>0</v>
      </c>
      <c r="AE2936" s="39">
        <f t="shared" si="1457"/>
        <v>0</v>
      </c>
      <c r="AF2936" t="str">
        <f t="shared" si="1458"/>
        <v/>
      </c>
      <c r="AG2936" t="str">
        <f t="shared" si="1459"/>
        <v/>
      </c>
      <c r="AH2936" t="str">
        <f t="shared" si="1460"/>
        <v/>
      </c>
      <c r="AJ2936" s="41" t="str">
        <f t="shared" si="1461"/>
        <v/>
      </c>
      <c r="AK2936" s="42" t="str">
        <f t="shared" si="1462"/>
        <v/>
      </c>
      <c r="AL2936" s="41" t="str">
        <f t="shared" si="1463"/>
        <v/>
      </c>
      <c r="AM2936" s="41" t="str">
        <f t="shared" si="1464"/>
        <v/>
      </c>
      <c r="AN2936" s="41" t="str">
        <f t="shared" si="1465"/>
        <v/>
      </c>
      <c r="AO2936" s="42" t="str">
        <f t="shared" si="1466"/>
        <v/>
      </c>
      <c r="AP2936" s="41" t="str">
        <f t="shared" si="1467"/>
        <v/>
      </c>
      <c r="AQ2936" s="41" t="str">
        <f t="shared" si="1468"/>
        <v/>
      </c>
      <c r="AR2936" s="41" t="str">
        <f>IF($AQ2936="","",COUNTIFS(L_ChaveCob,$AQ2936,L_Ausencia,"&gt;"&amp;$W2936)+COUNTIFS($AQ$4:$AQ2936,$AQ2936,$W$4:$W2936,$W2936))</f>
        <v/>
      </c>
      <c r="AS2936" s="42">
        <f t="shared" si="1469"/>
        <v>0</v>
      </c>
      <c r="AT2936" s="42">
        <f t="shared" si="1470"/>
        <v>0</v>
      </c>
      <c r="AU2936" s="42">
        <f t="shared" si="1471"/>
        <v>0</v>
      </c>
    </row>
    <row r="2937" spans="1:47" x14ac:dyDescent="0.2">
      <c r="A2937" s="35"/>
      <c r="B2937" s="36"/>
      <c r="C2937" s="36"/>
      <c r="D2937" s="36"/>
      <c r="E2937" s="37"/>
      <c r="F2937" s="37"/>
      <c r="G2937" s="36"/>
      <c r="H2937" s="36"/>
      <c r="I2937" s="36"/>
      <c r="J2937" s="36"/>
      <c r="K2937" s="37"/>
      <c r="L2937" s="37"/>
      <c r="M2937" s="37"/>
      <c r="N2937" s="38" t="str">
        <f t="shared" ref="N2937:N3000" si="1472">IF($A2937="","",DATE(YEAR($A2937),MONTH($A2937),1))</f>
        <v/>
      </c>
      <c r="O2937" t="str">
        <f t="shared" ref="O2937:O3000" si="1473">IF(TRIM($B2937)="","",IFERROR(INDEX(C_RG,MATCH(TRIM($B2937),C_Nome,0)),"?"))</f>
        <v/>
      </c>
      <c r="P2937" t="str">
        <f t="shared" ref="P2937:P3000" si="1474">IF($A2937="","",IF(TRIM($B2937)="",P_EquipePostoVago,IF($AJ2937="","",INDEX(V_Equipe,$AJ2937))))</f>
        <v/>
      </c>
      <c r="Q2937" t="str">
        <f t="shared" ref="Q2937:Q3000" si="1475">IF($A2937="","",IF(TRIM($B2937)="","Posto Vago",IF($AJ2937="","",INDEX(V_Contrato,$AJ2937))))</f>
        <v/>
      </c>
      <c r="R2937" t="str">
        <f t="shared" ref="R2937:R3000" si="1476">IF($A2937="","",IF(TRIM($B2937)="",$H2937,IF($AJ2937="","",INDEX(V_Funcao,$AJ2937))))</f>
        <v/>
      </c>
      <c r="S2937" t="str">
        <f t="shared" ref="S2937:S3000" si="1477">IF($A2937="","",IF($I2937&lt;&gt;"",$I2937,IF(TRIM($B2937)="","ADM",IF($AJ2937="","",INDEX(V_Turno,$AJ2937)))))</f>
        <v/>
      </c>
      <c r="T2937" s="39" t="str">
        <f t="shared" ref="T2937:T3000" si="1478">IF(OR($A2937="",$R2937=""),"",IFERROR(INDEX(F_Valor,MATCH($R2937&amp;"|"&amp;SUMPRODUCT(MAX((F_Funcao=$R2937)*(F_Ini&lt;=$A2937)*F_Ini)),F_Chave,0)),""))</f>
        <v/>
      </c>
      <c r="U2937" s="40">
        <f t="shared" ref="U2937:U3000" si="1479">IF(OR($A2937="",$S2937=""),0,IFERROR(INDEX(T_Horas,MATCH($S2937,T_Turno,0),WEEKDAY($A2937,2)),0))</f>
        <v>0</v>
      </c>
      <c r="V2937" s="40">
        <f t="shared" ref="V2937:V3000" si="1480">IF($A2937="",0,MAX(IF($F2937&lt;&gt;"",N($F2937),IF($AN2937="Sim",IF($AK2937&lt;&gt;"",$AK2937,$U2937),$U2937-$W2937))-IF($J2937="Situação Atípica - Presente",N($K2937),0),0))</f>
        <v>0</v>
      </c>
      <c r="W2937" s="40">
        <f t="shared" ref="W2937:W3000" si="1481">IF($A2937="",0,IF($E2937&lt;&gt;"",N($E2937),IF($AL2937="Dia inteiro",$U2937,IF($AL2937="Pelo ponto",IF($AK2937="",$U2937,MAX($U2937-$AK2937,0)),IF(AND($AL2937="Leve atraso",$AO2937&lt;&gt;""),IF(AND($AO2937&gt;P_LeveMin,$AO2937&lt;=P_LeveMax),$AO2937,0),0)))))</f>
        <v>0</v>
      </c>
      <c r="X2937" t="str">
        <f t="shared" ref="X2937:X3000" si="1482">IF($A2937="","",IF(OR($Q2937="Ferista",$Q2937=""),"Não",IF(AND($AL2937="Leve atraso",$W2937&gt;0,$A2937&gt;=P_InicioRegras),"Sim",IF(OR($J2937&lt;&gt;"",$K2937&lt;&gt;"",$L2937&lt;&gt;""),"Não",$AM2937))))</f>
        <v/>
      </c>
      <c r="Y2937" s="40">
        <f t="shared" ref="Y2937:Y3000" si="1483">IF($A2937="",0,IF($Q2937="Ferista",0,IF($X2937="Sim",$W2937,0)+N($K2937)))</f>
        <v>0</v>
      </c>
      <c r="Z2937" s="40">
        <f t="shared" ref="Z2937:Z3000" si="1484">IF($X2937="Sim",$AT2937,0)</f>
        <v>0</v>
      </c>
      <c r="AA2937" s="40">
        <f t="shared" ref="AA2937:AA3000" si="1485">IF($AP2937="",0,MIN(MAX($Y2937-$Z2937,0),SUMIFS(CP_Horas,CP_ChaveFalta,$AP2937,CP_Aprov,"Sim")))</f>
        <v>0</v>
      </c>
      <c r="AB2937" s="40">
        <f t="shared" ref="AB2937:AB3000" si="1486">IF($A2937="",0,MIN(MAX($Y2937-$Z2937-$AA2937,0),N($M2937)))</f>
        <v>0</v>
      </c>
      <c r="AC2937" s="40">
        <f t="shared" ref="AC2937:AC3000" si="1487">IF($A2937="",0,MAX($Y2937-$Z2937-$AA2937-$AB2937,0))</f>
        <v>0</v>
      </c>
      <c r="AD2937" s="39">
        <f t="shared" ref="AD2937:AD3000" si="1488">IF(OR($AC2937=0,$T2937=""),0,$AC2937*24*$T2937)</f>
        <v>0</v>
      </c>
      <c r="AE2937" s="39">
        <f t="shared" ref="AE2937:AE3000" si="1489">IF(OR($A2937="",$T2937=""),0,(IF($AF2937="Justificada",$W2937,0)+N($L2937))*24*$T2937)</f>
        <v>0</v>
      </c>
      <c r="AF2937" t="str">
        <f t="shared" ref="AF2937:AF3000" si="1490">IF($A2937="","",IF($J2937&lt;&gt;"","Situação atípica",IF(AND($AL2937="Leve atraso",$W2937&gt;0),"Leve atraso",IFERROR(INDEX(S_Cat,MATCH($C2937,S_Status,0)),"Outros"))))</f>
        <v/>
      </c>
      <c r="AG2937" t="str">
        <f t="shared" ref="AG2937:AG3000" si="1491">IF($A2937="","",TRIM(IF($Z2937&gt;0,"Ferista cobriu "&amp;TEXT($Z2937,"[h]:mm")&amp;"h. ","")&amp;IF($AA2937&gt;0,"Compensado "&amp;TEXT($AA2937,"[h]:mm")&amp;"h por "&amp;IFERROR(INDEX(CP_Quem,MATCH($AP2937,CP_ChaveFalta,0)),"?")&amp;". ","")&amp;IF($AU2937&gt;0,"Compensação aguardando aprovação ("&amp;TEXT($AU2937,"[h]:mm")&amp;"h). ","")&amp;IF($AB2937&gt;0,"Perdoado por acordo "&amp;TEXT($AB2937,"[h]:mm")&amp;"h. ","")&amp;IF(AND($AP2937&lt;&gt;"",COUNTIF(CP_ChaveQuem,$AP2937)&gt;0),"Horas usadas p/ compensar falta de "&amp;INDEX(CP_Falta,MATCH($AP2937,CP_ChaveQuem,0))&amp;" de "&amp;TEXT(INDEX(CP_DataFalta,MATCH($AP2937,CP_ChaveQuem,0)),"dd/mm")&amp;". ","")&amp;IF(AND($Q2937="Ferista",SUMIFS(L_Ferista,L_Data,$A2937,L_Equipe,$P2937)&gt;0),"Como ferista, cobriu "&amp;TEXT(SUMIFS(L_Ferista,L_Data,$A2937,L_Equipe,$P2937),"[h]:mm")&amp;"h de faltas da equipe. ","")&amp;IF($AC2937&gt;0,"DESCONTA "&amp;TEXT($AC2937,"[h]:mm")&amp;"h ("&amp;$AF2937&amp;").","")))</f>
        <v/>
      </c>
      <c r="AH2937" t="str">
        <f t="shared" ref="AH2937:AH3000" si="1492">IF($A2937="","",IF($O2937="?","CADASTRO: funcionário não está no Cadastro",IF(AND($O2937&lt;&gt;"",$AJ2937=""),"CADASTRO: sem vigência (função/turno) nesta data",IF(AND($AP2937&lt;&gt;"",COUNTIF(L_ChavePD,$AP2937)&gt;1),"DUPLICADO: mesma pessoa 2x no dia",IF($A2937&lt;P_InicioRegras,"",IF(AND($C2937="Horas Compensadas",COUNTIF(CP_ChaveQuem,$AP2937)=0),"VINCULAR: registrar na aba Compensações de quem é a falta",IF($AU2937&gt;0,"APROVAR: compensação pendente na aba Compensações",IF(AND($AQ2937&lt;&gt;"",$AS2937&gt;0,$AT2937&lt;$W2937,$AC2937&gt;0),"FERISTA: horas do ferista não cobriram toda a falta",IF(AND($AL2937="Pelo ponto",$AK2937="",$E2937="",$X2937="Sim"),"PONTO: sem ponto nem horas manuais — descontando jornada cheia",IF(AND($AL2937="Leve atraso",$E2937="",N($AO2937)&gt;P_LeveMax),"CLASSIFICAR: ponto mostra atraso &gt; 30 min — trocar o Status",IF($AF2937="Leve atraso","AJUSTAR STATUS: atraso lançado como Horas Trabalhadas",IF(AND(N($K2937)&gt;0,$G2937=""),"OBSERVAÇÃO: desconto extra sem observação",IF(AND($J2937&lt;&gt;"",N($K2937)+N($L2937)&gt;$U2937),"CONFERIR: horas manuais maiores que a jornada","")))))))))))))</f>
        <v/>
      </c>
      <c r="AJ2937" s="41" t="str">
        <f t="shared" ref="AJ2937:AJ3000" si="1493">IF(OR($A2937="",$O2937="",$O2937="?"),"",IFERROR(MATCH($O2937&amp;"|"&amp;SUMPRODUCT(MAX((V_RG=$O2937)*(V_Ini&lt;=$A2937)*V_Ini)),V_Chave,0),""))</f>
        <v/>
      </c>
      <c r="AK2937" s="42" t="str">
        <f t="shared" ref="AK2937:AK3000" si="1494">IF(ISNUMBER(SEARCH(" = ",$D2937)),IFERROR(TIMEVALUE(TRIM(RIGHT($D2937,5))),""),"")</f>
        <v/>
      </c>
      <c r="AL2937" s="41" t="str">
        <f t="shared" ref="AL2937:AL3000" si="1495">IF($C2937="","",IFERROR(INDEX(S_Modo,MATCH($C2937,S_Status,0)),"Não"))</f>
        <v/>
      </c>
      <c r="AM2937" s="41" t="str">
        <f t="shared" ref="AM2937:AM3000" si="1496">IF($C2937="","",IFERROR(INDEX(S_Conta,MATCH($C2937,S_Status,0)),"Não"))</f>
        <v/>
      </c>
      <c r="AN2937" s="41" t="str">
        <f t="shared" ref="AN2937:AN3000" si="1497">IF($C2937="","",IFERROR(INDEX(S_Trab,MATCH($C2937,S_Status,0)),"Não"))</f>
        <v/>
      </c>
      <c r="AO2937" s="42" t="str">
        <f t="shared" ref="AO2937:AO3000" si="1498">IF(OR($A2937="",$AK2937=""),"",$U2937-$AK2937-IF($J2937&lt;&gt;"Situação Atípica - Presente",N($K2937)+N($L2937),0))</f>
        <v/>
      </c>
      <c r="AP2937" s="41" t="str">
        <f t="shared" ref="AP2937:AP3000" si="1499">IF(OR($A2937="",TRIM($B2937)=""),"",TRIM($B2937)&amp;"|"&amp;$A2937)</f>
        <v/>
      </c>
      <c r="AQ2937" s="41" t="str">
        <f t="shared" ref="AQ2937:AQ3000" si="1500">IF(AND(P_CoberturaAuto="Sim",$A2937&lt;&gt;"",$A2937&gt;=P_InicioRegras,$Q2937="Normal / Fixo",$R2937&lt;&gt;"",ISERROR(SEARCH("ENCARREGADO",$R2937)),$AM2937="Sim",$W2937&gt;0),$A2937&amp;"|"&amp;$P2937,"")</f>
        <v/>
      </c>
      <c r="AR2937" s="41" t="str">
        <f>IF($AQ2937="","",COUNTIFS(L_ChaveCob,$AQ2937,L_Ausencia,"&gt;"&amp;$W2937)+COUNTIFS($AQ$4:$AQ2937,$AQ2937,$W$4:$W2937,$W2937))</f>
        <v/>
      </c>
      <c r="AS2937" s="42">
        <f t="shared" ref="AS2937:AS3000" si="1501">IF($AQ2937="",0,SUMIFS(L_Trab,L_Data,$A2937,L_Equipe,$P2937,L_Contrato,"Ferista",L_Status,"&lt;&gt;Remanejamento"))</f>
        <v>0</v>
      </c>
      <c r="AT2937" s="42">
        <f t="shared" ref="AT2937:AT3000" si="1502">IF(OR($AQ2937="",$AS2937=0),0,MAX(MIN($W2937,$AS2937-SUMIFS(L_Ausencia,L_ChaveCob,$AQ2937,L_OrdemCob,"&lt;"&amp;$AR2937)),0))</f>
        <v>0</v>
      </c>
      <c r="AU2937" s="42">
        <f t="shared" ref="AU2937:AU3000" si="1503">IF($AP2937="",0,SUMIFS(CP_Horas,CP_ChaveFalta,$AP2937,CP_Aprov,"&lt;&gt;Sim"))</f>
        <v>0</v>
      </c>
    </row>
    <row r="2938" spans="1:47" x14ac:dyDescent="0.2">
      <c r="A2938" s="35"/>
      <c r="B2938" s="36"/>
      <c r="C2938" s="36"/>
      <c r="D2938" s="36"/>
      <c r="E2938" s="37"/>
      <c r="F2938" s="37"/>
      <c r="G2938" s="36"/>
      <c r="H2938" s="36"/>
      <c r="I2938" s="36"/>
      <c r="J2938" s="36"/>
      <c r="K2938" s="37"/>
      <c r="L2938" s="37"/>
      <c r="M2938" s="37"/>
      <c r="N2938" s="38" t="str">
        <f t="shared" si="1472"/>
        <v/>
      </c>
      <c r="O2938" t="str">
        <f t="shared" si="1473"/>
        <v/>
      </c>
      <c r="P2938" t="str">
        <f t="shared" si="1474"/>
        <v/>
      </c>
      <c r="Q2938" t="str">
        <f t="shared" si="1475"/>
        <v/>
      </c>
      <c r="R2938" t="str">
        <f t="shared" si="1476"/>
        <v/>
      </c>
      <c r="S2938" t="str">
        <f t="shared" si="1477"/>
        <v/>
      </c>
      <c r="T2938" s="39" t="str">
        <f t="shared" si="1478"/>
        <v/>
      </c>
      <c r="U2938" s="40">
        <f t="shared" si="1479"/>
        <v>0</v>
      </c>
      <c r="V2938" s="40">
        <f t="shared" si="1480"/>
        <v>0</v>
      </c>
      <c r="W2938" s="40">
        <f t="shared" si="1481"/>
        <v>0</v>
      </c>
      <c r="X2938" t="str">
        <f t="shared" si="1482"/>
        <v/>
      </c>
      <c r="Y2938" s="40">
        <f t="shared" si="1483"/>
        <v>0</v>
      </c>
      <c r="Z2938" s="40">
        <f t="shared" si="1484"/>
        <v>0</v>
      </c>
      <c r="AA2938" s="40">
        <f t="shared" si="1485"/>
        <v>0</v>
      </c>
      <c r="AB2938" s="40">
        <f t="shared" si="1486"/>
        <v>0</v>
      </c>
      <c r="AC2938" s="40">
        <f t="shared" si="1487"/>
        <v>0</v>
      </c>
      <c r="AD2938" s="39">
        <f t="shared" si="1488"/>
        <v>0</v>
      </c>
      <c r="AE2938" s="39">
        <f t="shared" si="1489"/>
        <v>0</v>
      </c>
      <c r="AF2938" t="str">
        <f t="shared" si="1490"/>
        <v/>
      </c>
      <c r="AG2938" t="str">
        <f t="shared" si="1491"/>
        <v/>
      </c>
      <c r="AH2938" t="str">
        <f t="shared" si="1492"/>
        <v/>
      </c>
      <c r="AJ2938" s="41" t="str">
        <f t="shared" si="1493"/>
        <v/>
      </c>
      <c r="AK2938" s="42" t="str">
        <f t="shared" si="1494"/>
        <v/>
      </c>
      <c r="AL2938" s="41" t="str">
        <f t="shared" si="1495"/>
        <v/>
      </c>
      <c r="AM2938" s="41" t="str">
        <f t="shared" si="1496"/>
        <v/>
      </c>
      <c r="AN2938" s="41" t="str">
        <f t="shared" si="1497"/>
        <v/>
      </c>
      <c r="AO2938" s="42" t="str">
        <f t="shared" si="1498"/>
        <v/>
      </c>
      <c r="AP2938" s="41" t="str">
        <f t="shared" si="1499"/>
        <v/>
      </c>
      <c r="AQ2938" s="41" t="str">
        <f t="shared" si="1500"/>
        <v/>
      </c>
      <c r="AR2938" s="41" t="str">
        <f>IF($AQ2938="","",COUNTIFS(L_ChaveCob,$AQ2938,L_Ausencia,"&gt;"&amp;$W2938)+COUNTIFS($AQ$4:$AQ2938,$AQ2938,$W$4:$W2938,$W2938))</f>
        <v/>
      </c>
      <c r="AS2938" s="42">
        <f t="shared" si="1501"/>
        <v>0</v>
      </c>
      <c r="AT2938" s="42">
        <f t="shared" si="1502"/>
        <v>0</v>
      </c>
      <c r="AU2938" s="42">
        <f t="shared" si="1503"/>
        <v>0</v>
      </c>
    </row>
    <row r="2939" spans="1:47" x14ac:dyDescent="0.2">
      <c r="A2939" s="35"/>
      <c r="B2939" s="36"/>
      <c r="C2939" s="36"/>
      <c r="D2939" s="36"/>
      <c r="E2939" s="37"/>
      <c r="F2939" s="37"/>
      <c r="G2939" s="36"/>
      <c r="H2939" s="36"/>
      <c r="I2939" s="36"/>
      <c r="J2939" s="36"/>
      <c r="K2939" s="37"/>
      <c r="L2939" s="37"/>
      <c r="M2939" s="37"/>
      <c r="N2939" s="38" t="str">
        <f t="shared" si="1472"/>
        <v/>
      </c>
      <c r="O2939" t="str">
        <f t="shared" si="1473"/>
        <v/>
      </c>
      <c r="P2939" t="str">
        <f t="shared" si="1474"/>
        <v/>
      </c>
      <c r="Q2939" t="str">
        <f t="shared" si="1475"/>
        <v/>
      </c>
      <c r="R2939" t="str">
        <f t="shared" si="1476"/>
        <v/>
      </c>
      <c r="S2939" t="str">
        <f t="shared" si="1477"/>
        <v/>
      </c>
      <c r="T2939" s="39" t="str">
        <f t="shared" si="1478"/>
        <v/>
      </c>
      <c r="U2939" s="40">
        <f t="shared" si="1479"/>
        <v>0</v>
      </c>
      <c r="V2939" s="40">
        <f t="shared" si="1480"/>
        <v>0</v>
      </c>
      <c r="W2939" s="40">
        <f t="shared" si="1481"/>
        <v>0</v>
      </c>
      <c r="X2939" t="str">
        <f t="shared" si="1482"/>
        <v/>
      </c>
      <c r="Y2939" s="40">
        <f t="shared" si="1483"/>
        <v>0</v>
      </c>
      <c r="Z2939" s="40">
        <f t="shared" si="1484"/>
        <v>0</v>
      </c>
      <c r="AA2939" s="40">
        <f t="shared" si="1485"/>
        <v>0</v>
      </c>
      <c r="AB2939" s="40">
        <f t="shared" si="1486"/>
        <v>0</v>
      </c>
      <c r="AC2939" s="40">
        <f t="shared" si="1487"/>
        <v>0</v>
      </c>
      <c r="AD2939" s="39">
        <f t="shared" si="1488"/>
        <v>0</v>
      </c>
      <c r="AE2939" s="39">
        <f t="shared" si="1489"/>
        <v>0</v>
      </c>
      <c r="AF2939" t="str">
        <f t="shared" si="1490"/>
        <v/>
      </c>
      <c r="AG2939" t="str">
        <f t="shared" si="1491"/>
        <v/>
      </c>
      <c r="AH2939" t="str">
        <f t="shared" si="1492"/>
        <v/>
      </c>
      <c r="AJ2939" s="41" t="str">
        <f t="shared" si="1493"/>
        <v/>
      </c>
      <c r="AK2939" s="42" t="str">
        <f t="shared" si="1494"/>
        <v/>
      </c>
      <c r="AL2939" s="41" t="str">
        <f t="shared" si="1495"/>
        <v/>
      </c>
      <c r="AM2939" s="41" t="str">
        <f t="shared" si="1496"/>
        <v/>
      </c>
      <c r="AN2939" s="41" t="str">
        <f t="shared" si="1497"/>
        <v/>
      </c>
      <c r="AO2939" s="42" t="str">
        <f t="shared" si="1498"/>
        <v/>
      </c>
      <c r="AP2939" s="41" t="str">
        <f t="shared" si="1499"/>
        <v/>
      </c>
      <c r="AQ2939" s="41" t="str">
        <f t="shared" si="1500"/>
        <v/>
      </c>
      <c r="AR2939" s="41" t="str">
        <f>IF($AQ2939="","",COUNTIFS(L_ChaveCob,$AQ2939,L_Ausencia,"&gt;"&amp;$W2939)+COUNTIFS($AQ$4:$AQ2939,$AQ2939,$W$4:$W2939,$W2939))</f>
        <v/>
      </c>
      <c r="AS2939" s="42">
        <f t="shared" si="1501"/>
        <v>0</v>
      </c>
      <c r="AT2939" s="42">
        <f t="shared" si="1502"/>
        <v>0</v>
      </c>
      <c r="AU2939" s="42">
        <f t="shared" si="1503"/>
        <v>0</v>
      </c>
    </row>
    <row r="2940" spans="1:47" x14ac:dyDescent="0.2">
      <c r="A2940" s="35"/>
      <c r="B2940" s="36"/>
      <c r="C2940" s="36"/>
      <c r="D2940" s="36"/>
      <c r="E2940" s="37"/>
      <c r="F2940" s="37"/>
      <c r="G2940" s="36"/>
      <c r="H2940" s="36"/>
      <c r="I2940" s="36"/>
      <c r="J2940" s="36"/>
      <c r="K2940" s="37"/>
      <c r="L2940" s="37"/>
      <c r="M2940" s="37"/>
      <c r="N2940" s="38" t="str">
        <f t="shared" si="1472"/>
        <v/>
      </c>
      <c r="O2940" t="str">
        <f t="shared" si="1473"/>
        <v/>
      </c>
      <c r="P2940" t="str">
        <f t="shared" si="1474"/>
        <v/>
      </c>
      <c r="Q2940" t="str">
        <f t="shared" si="1475"/>
        <v/>
      </c>
      <c r="R2940" t="str">
        <f t="shared" si="1476"/>
        <v/>
      </c>
      <c r="S2940" t="str">
        <f t="shared" si="1477"/>
        <v/>
      </c>
      <c r="T2940" s="39" t="str">
        <f t="shared" si="1478"/>
        <v/>
      </c>
      <c r="U2940" s="40">
        <f t="shared" si="1479"/>
        <v>0</v>
      </c>
      <c r="V2940" s="40">
        <f t="shared" si="1480"/>
        <v>0</v>
      </c>
      <c r="W2940" s="40">
        <f t="shared" si="1481"/>
        <v>0</v>
      </c>
      <c r="X2940" t="str">
        <f t="shared" si="1482"/>
        <v/>
      </c>
      <c r="Y2940" s="40">
        <f t="shared" si="1483"/>
        <v>0</v>
      </c>
      <c r="Z2940" s="40">
        <f t="shared" si="1484"/>
        <v>0</v>
      </c>
      <c r="AA2940" s="40">
        <f t="shared" si="1485"/>
        <v>0</v>
      </c>
      <c r="AB2940" s="40">
        <f t="shared" si="1486"/>
        <v>0</v>
      </c>
      <c r="AC2940" s="40">
        <f t="shared" si="1487"/>
        <v>0</v>
      </c>
      <c r="AD2940" s="39">
        <f t="shared" si="1488"/>
        <v>0</v>
      </c>
      <c r="AE2940" s="39">
        <f t="shared" si="1489"/>
        <v>0</v>
      </c>
      <c r="AF2940" t="str">
        <f t="shared" si="1490"/>
        <v/>
      </c>
      <c r="AG2940" t="str">
        <f t="shared" si="1491"/>
        <v/>
      </c>
      <c r="AH2940" t="str">
        <f t="shared" si="1492"/>
        <v/>
      </c>
      <c r="AJ2940" s="41" t="str">
        <f t="shared" si="1493"/>
        <v/>
      </c>
      <c r="AK2940" s="42" t="str">
        <f t="shared" si="1494"/>
        <v/>
      </c>
      <c r="AL2940" s="41" t="str">
        <f t="shared" si="1495"/>
        <v/>
      </c>
      <c r="AM2940" s="41" t="str">
        <f t="shared" si="1496"/>
        <v/>
      </c>
      <c r="AN2940" s="41" t="str">
        <f t="shared" si="1497"/>
        <v/>
      </c>
      <c r="AO2940" s="42" t="str">
        <f t="shared" si="1498"/>
        <v/>
      </c>
      <c r="AP2940" s="41" t="str">
        <f t="shared" si="1499"/>
        <v/>
      </c>
      <c r="AQ2940" s="41" t="str">
        <f t="shared" si="1500"/>
        <v/>
      </c>
      <c r="AR2940" s="41" t="str">
        <f>IF($AQ2940="","",COUNTIFS(L_ChaveCob,$AQ2940,L_Ausencia,"&gt;"&amp;$W2940)+COUNTIFS($AQ$4:$AQ2940,$AQ2940,$W$4:$W2940,$W2940))</f>
        <v/>
      </c>
      <c r="AS2940" s="42">
        <f t="shared" si="1501"/>
        <v>0</v>
      </c>
      <c r="AT2940" s="42">
        <f t="shared" si="1502"/>
        <v>0</v>
      </c>
      <c r="AU2940" s="42">
        <f t="shared" si="1503"/>
        <v>0</v>
      </c>
    </row>
    <row r="2941" spans="1:47" x14ac:dyDescent="0.2">
      <c r="A2941" s="35"/>
      <c r="B2941" s="36"/>
      <c r="C2941" s="36"/>
      <c r="D2941" s="36"/>
      <c r="E2941" s="37"/>
      <c r="F2941" s="37"/>
      <c r="G2941" s="36"/>
      <c r="H2941" s="36"/>
      <c r="I2941" s="36"/>
      <c r="J2941" s="36"/>
      <c r="K2941" s="37"/>
      <c r="L2941" s="37"/>
      <c r="M2941" s="37"/>
      <c r="N2941" s="38" t="str">
        <f t="shared" si="1472"/>
        <v/>
      </c>
      <c r="O2941" t="str">
        <f t="shared" si="1473"/>
        <v/>
      </c>
      <c r="P2941" t="str">
        <f t="shared" si="1474"/>
        <v/>
      </c>
      <c r="Q2941" t="str">
        <f t="shared" si="1475"/>
        <v/>
      </c>
      <c r="R2941" t="str">
        <f t="shared" si="1476"/>
        <v/>
      </c>
      <c r="S2941" t="str">
        <f t="shared" si="1477"/>
        <v/>
      </c>
      <c r="T2941" s="39" t="str">
        <f t="shared" si="1478"/>
        <v/>
      </c>
      <c r="U2941" s="40">
        <f t="shared" si="1479"/>
        <v>0</v>
      </c>
      <c r="V2941" s="40">
        <f t="shared" si="1480"/>
        <v>0</v>
      </c>
      <c r="W2941" s="40">
        <f t="shared" si="1481"/>
        <v>0</v>
      </c>
      <c r="X2941" t="str">
        <f t="shared" si="1482"/>
        <v/>
      </c>
      <c r="Y2941" s="40">
        <f t="shared" si="1483"/>
        <v>0</v>
      </c>
      <c r="Z2941" s="40">
        <f t="shared" si="1484"/>
        <v>0</v>
      </c>
      <c r="AA2941" s="40">
        <f t="shared" si="1485"/>
        <v>0</v>
      </c>
      <c r="AB2941" s="40">
        <f t="shared" si="1486"/>
        <v>0</v>
      </c>
      <c r="AC2941" s="40">
        <f t="shared" si="1487"/>
        <v>0</v>
      </c>
      <c r="AD2941" s="39">
        <f t="shared" si="1488"/>
        <v>0</v>
      </c>
      <c r="AE2941" s="39">
        <f t="shared" si="1489"/>
        <v>0</v>
      </c>
      <c r="AF2941" t="str">
        <f t="shared" si="1490"/>
        <v/>
      </c>
      <c r="AG2941" t="str">
        <f t="shared" si="1491"/>
        <v/>
      </c>
      <c r="AH2941" t="str">
        <f t="shared" si="1492"/>
        <v/>
      </c>
      <c r="AJ2941" s="41" t="str">
        <f t="shared" si="1493"/>
        <v/>
      </c>
      <c r="AK2941" s="42" t="str">
        <f t="shared" si="1494"/>
        <v/>
      </c>
      <c r="AL2941" s="41" t="str">
        <f t="shared" si="1495"/>
        <v/>
      </c>
      <c r="AM2941" s="41" t="str">
        <f t="shared" si="1496"/>
        <v/>
      </c>
      <c r="AN2941" s="41" t="str">
        <f t="shared" si="1497"/>
        <v/>
      </c>
      <c r="AO2941" s="42" t="str">
        <f t="shared" si="1498"/>
        <v/>
      </c>
      <c r="AP2941" s="41" t="str">
        <f t="shared" si="1499"/>
        <v/>
      </c>
      <c r="AQ2941" s="41" t="str">
        <f t="shared" si="1500"/>
        <v/>
      </c>
      <c r="AR2941" s="41" t="str">
        <f>IF($AQ2941="","",COUNTIFS(L_ChaveCob,$AQ2941,L_Ausencia,"&gt;"&amp;$W2941)+COUNTIFS($AQ$4:$AQ2941,$AQ2941,$W$4:$W2941,$W2941))</f>
        <v/>
      </c>
      <c r="AS2941" s="42">
        <f t="shared" si="1501"/>
        <v>0</v>
      </c>
      <c r="AT2941" s="42">
        <f t="shared" si="1502"/>
        <v>0</v>
      </c>
      <c r="AU2941" s="42">
        <f t="shared" si="1503"/>
        <v>0</v>
      </c>
    </row>
    <row r="2942" spans="1:47" x14ac:dyDescent="0.2">
      <c r="A2942" s="35"/>
      <c r="B2942" s="36"/>
      <c r="C2942" s="36"/>
      <c r="D2942" s="36"/>
      <c r="E2942" s="37"/>
      <c r="F2942" s="37"/>
      <c r="G2942" s="36"/>
      <c r="H2942" s="36"/>
      <c r="I2942" s="36"/>
      <c r="J2942" s="36"/>
      <c r="K2942" s="37"/>
      <c r="L2942" s="37"/>
      <c r="M2942" s="37"/>
      <c r="N2942" s="38" t="str">
        <f t="shared" si="1472"/>
        <v/>
      </c>
      <c r="O2942" t="str">
        <f t="shared" si="1473"/>
        <v/>
      </c>
      <c r="P2942" t="str">
        <f t="shared" si="1474"/>
        <v/>
      </c>
      <c r="Q2942" t="str">
        <f t="shared" si="1475"/>
        <v/>
      </c>
      <c r="R2942" t="str">
        <f t="shared" si="1476"/>
        <v/>
      </c>
      <c r="S2942" t="str">
        <f t="shared" si="1477"/>
        <v/>
      </c>
      <c r="T2942" s="39" t="str">
        <f t="shared" si="1478"/>
        <v/>
      </c>
      <c r="U2942" s="40">
        <f t="shared" si="1479"/>
        <v>0</v>
      </c>
      <c r="V2942" s="40">
        <f t="shared" si="1480"/>
        <v>0</v>
      </c>
      <c r="W2942" s="40">
        <f t="shared" si="1481"/>
        <v>0</v>
      </c>
      <c r="X2942" t="str">
        <f t="shared" si="1482"/>
        <v/>
      </c>
      <c r="Y2942" s="40">
        <f t="shared" si="1483"/>
        <v>0</v>
      </c>
      <c r="Z2942" s="40">
        <f t="shared" si="1484"/>
        <v>0</v>
      </c>
      <c r="AA2942" s="40">
        <f t="shared" si="1485"/>
        <v>0</v>
      </c>
      <c r="AB2942" s="40">
        <f t="shared" si="1486"/>
        <v>0</v>
      </c>
      <c r="AC2942" s="40">
        <f t="shared" si="1487"/>
        <v>0</v>
      </c>
      <c r="AD2942" s="39">
        <f t="shared" si="1488"/>
        <v>0</v>
      </c>
      <c r="AE2942" s="39">
        <f t="shared" si="1489"/>
        <v>0</v>
      </c>
      <c r="AF2942" t="str">
        <f t="shared" si="1490"/>
        <v/>
      </c>
      <c r="AG2942" t="str">
        <f t="shared" si="1491"/>
        <v/>
      </c>
      <c r="AH2942" t="str">
        <f t="shared" si="1492"/>
        <v/>
      </c>
      <c r="AJ2942" s="41" t="str">
        <f t="shared" si="1493"/>
        <v/>
      </c>
      <c r="AK2942" s="42" t="str">
        <f t="shared" si="1494"/>
        <v/>
      </c>
      <c r="AL2942" s="41" t="str">
        <f t="shared" si="1495"/>
        <v/>
      </c>
      <c r="AM2942" s="41" t="str">
        <f t="shared" si="1496"/>
        <v/>
      </c>
      <c r="AN2942" s="41" t="str">
        <f t="shared" si="1497"/>
        <v/>
      </c>
      <c r="AO2942" s="42" t="str">
        <f t="shared" si="1498"/>
        <v/>
      </c>
      <c r="AP2942" s="41" t="str">
        <f t="shared" si="1499"/>
        <v/>
      </c>
      <c r="AQ2942" s="41" t="str">
        <f t="shared" si="1500"/>
        <v/>
      </c>
      <c r="AR2942" s="41" t="str">
        <f>IF($AQ2942="","",COUNTIFS(L_ChaveCob,$AQ2942,L_Ausencia,"&gt;"&amp;$W2942)+COUNTIFS($AQ$4:$AQ2942,$AQ2942,$W$4:$W2942,$W2942))</f>
        <v/>
      </c>
      <c r="AS2942" s="42">
        <f t="shared" si="1501"/>
        <v>0</v>
      </c>
      <c r="AT2942" s="42">
        <f t="shared" si="1502"/>
        <v>0</v>
      </c>
      <c r="AU2942" s="42">
        <f t="shared" si="1503"/>
        <v>0</v>
      </c>
    </row>
    <row r="2943" spans="1:47" x14ac:dyDescent="0.2">
      <c r="A2943" s="35"/>
      <c r="B2943" s="36"/>
      <c r="C2943" s="36"/>
      <c r="D2943" s="36"/>
      <c r="E2943" s="37"/>
      <c r="F2943" s="37"/>
      <c r="G2943" s="36"/>
      <c r="H2943" s="36"/>
      <c r="I2943" s="36"/>
      <c r="J2943" s="36"/>
      <c r="K2943" s="37"/>
      <c r="L2943" s="37"/>
      <c r="M2943" s="37"/>
      <c r="N2943" s="38" t="str">
        <f t="shared" si="1472"/>
        <v/>
      </c>
      <c r="O2943" t="str">
        <f t="shared" si="1473"/>
        <v/>
      </c>
      <c r="P2943" t="str">
        <f t="shared" si="1474"/>
        <v/>
      </c>
      <c r="Q2943" t="str">
        <f t="shared" si="1475"/>
        <v/>
      </c>
      <c r="R2943" t="str">
        <f t="shared" si="1476"/>
        <v/>
      </c>
      <c r="S2943" t="str">
        <f t="shared" si="1477"/>
        <v/>
      </c>
      <c r="T2943" s="39" t="str">
        <f t="shared" si="1478"/>
        <v/>
      </c>
      <c r="U2943" s="40">
        <f t="shared" si="1479"/>
        <v>0</v>
      </c>
      <c r="V2943" s="40">
        <f t="shared" si="1480"/>
        <v>0</v>
      </c>
      <c r="W2943" s="40">
        <f t="shared" si="1481"/>
        <v>0</v>
      </c>
      <c r="X2943" t="str">
        <f t="shared" si="1482"/>
        <v/>
      </c>
      <c r="Y2943" s="40">
        <f t="shared" si="1483"/>
        <v>0</v>
      </c>
      <c r="Z2943" s="40">
        <f t="shared" si="1484"/>
        <v>0</v>
      </c>
      <c r="AA2943" s="40">
        <f t="shared" si="1485"/>
        <v>0</v>
      </c>
      <c r="AB2943" s="40">
        <f t="shared" si="1486"/>
        <v>0</v>
      </c>
      <c r="AC2943" s="40">
        <f t="shared" si="1487"/>
        <v>0</v>
      </c>
      <c r="AD2943" s="39">
        <f t="shared" si="1488"/>
        <v>0</v>
      </c>
      <c r="AE2943" s="39">
        <f t="shared" si="1489"/>
        <v>0</v>
      </c>
      <c r="AF2943" t="str">
        <f t="shared" si="1490"/>
        <v/>
      </c>
      <c r="AG2943" t="str">
        <f t="shared" si="1491"/>
        <v/>
      </c>
      <c r="AH2943" t="str">
        <f t="shared" si="1492"/>
        <v/>
      </c>
      <c r="AJ2943" s="41" t="str">
        <f t="shared" si="1493"/>
        <v/>
      </c>
      <c r="AK2943" s="42" t="str">
        <f t="shared" si="1494"/>
        <v/>
      </c>
      <c r="AL2943" s="41" t="str">
        <f t="shared" si="1495"/>
        <v/>
      </c>
      <c r="AM2943" s="41" t="str">
        <f t="shared" si="1496"/>
        <v/>
      </c>
      <c r="AN2943" s="41" t="str">
        <f t="shared" si="1497"/>
        <v/>
      </c>
      <c r="AO2943" s="42" t="str">
        <f t="shared" si="1498"/>
        <v/>
      </c>
      <c r="AP2943" s="41" t="str">
        <f t="shared" si="1499"/>
        <v/>
      </c>
      <c r="AQ2943" s="41" t="str">
        <f t="shared" si="1500"/>
        <v/>
      </c>
      <c r="AR2943" s="41" t="str">
        <f>IF($AQ2943="","",COUNTIFS(L_ChaveCob,$AQ2943,L_Ausencia,"&gt;"&amp;$W2943)+COUNTIFS($AQ$4:$AQ2943,$AQ2943,$W$4:$W2943,$W2943))</f>
        <v/>
      </c>
      <c r="AS2943" s="42">
        <f t="shared" si="1501"/>
        <v>0</v>
      </c>
      <c r="AT2943" s="42">
        <f t="shared" si="1502"/>
        <v>0</v>
      </c>
      <c r="AU2943" s="42">
        <f t="shared" si="1503"/>
        <v>0</v>
      </c>
    </row>
    <row r="2944" spans="1:47" x14ac:dyDescent="0.2">
      <c r="A2944" s="35"/>
      <c r="B2944" s="36"/>
      <c r="C2944" s="36"/>
      <c r="D2944" s="36"/>
      <c r="E2944" s="37"/>
      <c r="F2944" s="37"/>
      <c r="G2944" s="36"/>
      <c r="H2944" s="36"/>
      <c r="I2944" s="36"/>
      <c r="J2944" s="36"/>
      <c r="K2944" s="37"/>
      <c r="L2944" s="37"/>
      <c r="M2944" s="37"/>
      <c r="N2944" s="38" t="str">
        <f t="shared" si="1472"/>
        <v/>
      </c>
      <c r="O2944" t="str">
        <f t="shared" si="1473"/>
        <v/>
      </c>
      <c r="P2944" t="str">
        <f t="shared" si="1474"/>
        <v/>
      </c>
      <c r="Q2944" t="str">
        <f t="shared" si="1475"/>
        <v/>
      </c>
      <c r="R2944" t="str">
        <f t="shared" si="1476"/>
        <v/>
      </c>
      <c r="S2944" t="str">
        <f t="shared" si="1477"/>
        <v/>
      </c>
      <c r="T2944" s="39" t="str">
        <f t="shared" si="1478"/>
        <v/>
      </c>
      <c r="U2944" s="40">
        <f t="shared" si="1479"/>
        <v>0</v>
      </c>
      <c r="V2944" s="40">
        <f t="shared" si="1480"/>
        <v>0</v>
      </c>
      <c r="W2944" s="40">
        <f t="shared" si="1481"/>
        <v>0</v>
      </c>
      <c r="X2944" t="str">
        <f t="shared" si="1482"/>
        <v/>
      </c>
      <c r="Y2944" s="40">
        <f t="shared" si="1483"/>
        <v>0</v>
      </c>
      <c r="Z2944" s="40">
        <f t="shared" si="1484"/>
        <v>0</v>
      </c>
      <c r="AA2944" s="40">
        <f t="shared" si="1485"/>
        <v>0</v>
      </c>
      <c r="AB2944" s="40">
        <f t="shared" si="1486"/>
        <v>0</v>
      </c>
      <c r="AC2944" s="40">
        <f t="shared" si="1487"/>
        <v>0</v>
      </c>
      <c r="AD2944" s="39">
        <f t="shared" si="1488"/>
        <v>0</v>
      </c>
      <c r="AE2944" s="39">
        <f t="shared" si="1489"/>
        <v>0</v>
      </c>
      <c r="AF2944" t="str">
        <f t="shared" si="1490"/>
        <v/>
      </c>
      <c r="AG2944" t="str">
        <f t="shared" si="1491"/>
        <v/>
      </c>
      <c r="AH2944" t="str">
        <f t="shared" si="1492"/>
        <v/>
      </c>
      <c r="AJ2944" s="41" t="str">
        <f t="shared" si="1493"/>
        <v/>
      </c>
      <c r="AK2944" s="42" t="str">
        <f t="shared" si="1494"/>
        <v/>
      </c>
      <c r="AL2944" s="41" t="str">
        <f t="shared" si="1495"/>
        <v/>
      </c>
      <c r="AM2944" s="41" t="str">
        <f t="shared" si="1496"/>
        <v/>
      </c>
      <c r="AN2944" s="41" t="str">
        <f t="shared" si="1497"/>
        <v/>
      </c>
      <c r="AO2944" s="42" t="str">
        <f t="shared" si="1498"/>
        <v/>
      </c>
      <c r="AP2944" s="41" t="str">
        <f t="shared" si="1499"/>
        <v/>
      </c>
      <c r="AQ2944" s="41" t="str">
        <f t="shared" si="1500"/>
        <v/>
      </c>
      <c r="AR2944" s="41" t="str">
        <f>IF($AQ2944="","",COUNTIFS(L_ChaveCob,$AQ2944,L_Ausencia,"&gt;"&amp;$W2944)+COUNTIFS($AQ$4:$AQ2944,$AQ2944,$W$4:$W2944,$W2944))</f>
        <v/>
      </c>
      <c r="AS2944" s="42">
        <f t="shared" si="1501"/>
        <v>0</v>
      </c>
      <c r="AT2944" s="42">
        <f t="shared" si="1502"/>
        <v>0</v>
      </c>
      <c r="AU2944" s="42">
        <f t="shared" si="1503"/>
        <v>0</v>
      </c>
    </row>
    <row r="2945" spans="1:47" x14ac:dyDescent="0.2">
      <c r="A2945" s="35"/>
      <c r="B2945" s="36"/>
      <c r="C2945" s="36"/>
      <c r="D2945" s="36"/>
      <c r="E2945" s="37"/>
      <c r="F2945" s="37"/>
      <c r="G2945" s="36"/>
      <c r="H2945" s="36"/>
      <c r="I2945" s="36"/>
      <c r="J2945" s="36"/>
      <c r="K2945" s="37"/>
      <c r="L2945" s="37"/>
      <c r="M2945" s="37"/>
      <c r="N2945" s="38" t="str">
        <f t="shared" si="1472"/>
        <v/>
      </c>
      <c r="O2945" t="str">
        <f t="shared" si="1473"/>
        <v/>
      </c>
      <c r="P2945" t="str">
        <f t="shared" si="1474"/>
        <v/>
      </c>
      <c r="Q2945" t="str">
        <f t="shared" si="1475"/>
        <v/>
      </c>
      <c r="R2945" t="str">
        <f t="shared" si="1476"/>
        <v/>
      </c>
      <c r="S2945" t="str">
        <f t="shared" si="1477"/>
        <v/>
      </c>
      <c r="T2945" s="39" t="str">
        <f t="shared" si="1478"/>
        <v/>
      </c>
      <c r="U2945" s="40">
        <f t="shared" si="1479"/>
        <v>0</v>
      </c>
      <c r="V2945" s="40">
        <f t="shared" si="1480"/>
        <v>0</v>
      </c>
      <c r="W2945" s="40">
        <f t="shared" si="1481"/>
        <v>0</v>
      </c>
      <c r="X2945" t="str">
        <f t="shared" si="1482"/>
        <v/>
      </c>
      <c r="Y2945" s="40">
        <f t="shared" si="1483"/>
        <v>0</v>
      </c>
      <c r="Z2945" s="40">
        <f t="shared" si="1484"/>
        <v>0</v>
      </c>
      <c r="AA2945" s="40">
        <f t="shared" si="1485"/>
        <v>0</v>
      </c>
      <c r="AB2945" s="40">
        <f t="shared" si="1486"/>
        <v>0</v>
      </c>
      <c r="AC2945" s="40">
        <f t="shared" si="1487"/>
        <v>0</v>
      </c>
      <c r="AD2945" s="39">
        <f t="shared" si="1488"/>
        <v>0</v>
      </c>
      <c r="AE2945" s="39">
        <f t="shared" si="1489"/>
        <v>0</v>
      </c>
      <c r="AF2945" t="str">
        <f t="shared" si="1490"/>
        <v/>
      </c>
      <c r="AG2945" t="str">
        <f t="shared" si="1491"/>
        <v/>
      </c>
      <c r="AH2945" t="str">
        <f t="shared" si="1492"/>
        <v/>
      </c>
      <c r="AJ2945" s="41" t="str">
        <f t="shared" si="1493"/>
        <v/>
      </c>
      <c r="AK2945" s="42" t="str">
        <f t="shared" si="1494"/>
        <v/>
      </c>
      <c r="AL2945" s="41" t="str">
        <f t="shared" si="1495"/>
        <v/>
      </c>
      <c r="AM2945" s="41" t="str">
        <f t="shared" si="1496"/>
        <v/>
      </c>
      <c r="AN2945" s="41" t="str">
        <f t="shared" si="1497"/>
        <v/>
      </c>
      <c r="AO2945" s="42" t="str">
        <f t="shared" si="1498"/>
        <v/>
      </c>
      <c r="AP2945" s="41" t="str">
        <f t="shared" si="1499"/>
        <v/>
      </c>
      <c r="AQ2945" s="41" t="str">
        <f t="shared" si="1500"/>
        <v/>
      </c>
      <c r="AR2945" s="41" t="str">
        <f>IF($AQ2945="","",COUNTIFS(L_ChaveCob,$AQ2945,L_Ausencia,"&gt;"&amp;$W2945)+COUNTIFS($AQ$4:$AQ2945,$AQ2945,$W$4:$W2945,$W2945))</f>
        <v/>
      </c>
      <c r="AS2945" s="42">
        <f t="shared" si="1501"/>
        <v>0</v>
      </c>
      <c r="AT2945" s="42">
        <f t="shared" si="1502"/>
        <v>0</v>
      </c>
      <c r="AU2945" s="42">
        <f t="shared" si="1503"/>
        <v>0</v>
      </c>
    </row>
    <row r="2946" spans="1:47" x14ac:dyDescent="0.2">
      <c r="A2946" s="35"/>
      <c r="B2946" s="36"/>
      <c r="C2946" s="36"/>
      <c r="D2946" s="36"/>
      <c r="E2946" s="37"/>
      <c r="F2946" s="37"/>
      <c r="G2946" s="36"/>
      <c r="H2946" s="36"/>
      <c r="I2946" s="36"/>
      <c r="J2946" s="36"/>
      <c r="K2946" s="37"/>
      <c r="L2946" s="37"/>
      <c r="M2946" s="37"/>
      <c r="N2946" s="38" t="str">
        <f t="shared" si="1472"/>
        <v/>
      </c>
      <c r="O2946" t="str">
        <f t="shared" si="1473"/>
        <v/>
      </c>
      <c r="P2946" t="str">
        <f t="shared" si="1474"/>
        <v/>
      </c>
      <c r="Q2946" t="str">
        <f t="shared" si="1475"/>
        <v/>
      </c>
      <c r="R2946" t="str">
        <f t="shared" si="1476"/>
        <v/>
      </c>
      <c r="S2946" t="str">
        <f t="shared" si="1477"/>
        <v/>
      </c>
      <c r="T2946" s="39" t="str">
        <f t="shared" si="1478"/>
        <v/>
      </c>
      <c r="U2946" s="40">
        <f t="shared" si="1479"/>
        <v>0</v>
      </c>
      <c r="V2946" s="40">
        <f t="shared" si="1480"/>
        <v>0</v>
      </c>
      <c r="W2946" s="40">
        <f t="shared" si="1481"/>
        <v>0</v>
      </c>
      <c r="X2946" t="str">
        <f t="shared" si="1482"/>
        <v/>
      </c>
      <c r="Y2946" s="40">
        <f t="shared" si="1483"/>
        <v>0</v>
      </c>
      <c r="Z2946" s="40">
        <f t="shared" si="1484"/>
        <v>0</v>
      </c>
      <c r="AA2946" s="40">
        <f t="shared" si="1485"/>
        <v>0</v>
      </c>
      <c r="AB2946" s="40">
        <f t="shared" si="1486"/>
        <v>0</v>
      </c>
      <c r="AC2946" s="40">
        <f t="shared" si="1487"/>
        <v>0</v>
      </c>
      <c r="AD2946" s="39">
        <f t="shared" si="1488"/>
        <v>0</v>
      </c>
      <c r="AE2946" s="39">
        <f t="shared" si="1489"/>
        <v>0</v>
      </c>
      <c r="AF2946" t="str">
        <f t="shared" si="1490"/>
        <v/>
      </c>
      <c r="AG2946" t="str">
        <f t="shared" si="1491"/>
        <v/>
      </c>
      <c r="AH2946" t="str">
        <f t="shared" si="1492"/>
        <v/>
      </c>
      <c r="AJ2946" s="41" t="str">
        <f t="shared" si="1493"/>
        <v/>
      </c>
      <c r="AK2946" s="42" t="str">
        <f t="shared" si="1494"/>
        <v/>
      </c>
      <c r="AL2946" s="41" t="str">
        <f t="shared" si="1495"/>
        <v/>
      </c>
      <c r="AM2946" s="41" t="str">
        <f t="shared" si="1496"/>
        <v/>
      </c>
      <c r="AN2946" s="41" t="str">
        <f t="shared" si="1497"/>
        <v/>
      </c>
      <c r="AO2946" s="42" t="str">
        <f t="shared" si="1498"/>
        <v/>
      </c>
      <c r="AP2946" s="41" t="str">
        <f t="shared" si="1499"/>
        <v/>
      </c>
      <c r="AQ2946" s="41" t="str">
        <f t="shared" si="1500"/>
        <v/>
      </c>
      <c r="AR2946" s="41" t="str">
        <f>IF($AQ2946="","",COUNTIFS(L_ChaveCob,$AQ2946,L_Ausencia,"&gt;"&amp;$W2946)+COUNTIFS($AQ$4:$AQ2946,$AQ2946,$W$4:$W2946,$W2946))</f>
        <v/>
      </c>
      <c r="AS2946" s="42">
        <f t="shared" si="1501"/>
        <v>0</v>
      </c>
      <c r="AT2946" s="42">
        <f t="shared" si="1502"/>
        <v>0</v>
      </c>
      <c r="AU2946" s="42">
        <f t="shared" si="1503"/>
        <v>0</v>
      </c>
    </row>
    <row r="2947" spans="1:47" x14ac:dyDescent="0.2">
      <c r="A2947" s="35"/>
      <c r="B2947" s="36"/>
      <c r="C2947" s="36"/>
      <c r="D2947" s="36"/>
      <c r="E2947" s="37"/>
      <c r="F2947" s="37"/>
      <c r="G2947" s="36"/>
      <c r="H2947" s="36"/>
      <c r="I2947" s="36"/>
      <c r="J2947" s="36"/>
      <c r="K2947" s="37"/>
      <c r="L2947" s="37"/>
      <c r="M2947" s="37"/>
      <c r="N2947" s="38" t="str">
        <f t="shared" si="1472"/>
        <v/>
      </c>
      <c r="O2947" t="str">
        <f t="shared" si="1473"/>
        <v/>
      </c>
      <c r="P2947" t="str">
        <f t="shared" si="1474"/>
        <v/>
      </c>
      <c r="Q2947" t="str">
        <f t="shared" si="1475"/>
        <v/>
      </c>
      <c r="R2947" t="str">
        <f t="shared" si="1476"/>
        <v/>
      </c>
      <c r="S2947" t="str">
        <f t="shared" si="1477"/>
        <v/>
      </c>
      <c r="T2947" s="39" t="str">
        <f t="shared" si="1478"/>
        <v/>
      </c>
      <c r="U2947" s="40">
        <f t="shared" si="1479"/>
        <v>0</v>
      </c>
      <c r="V2947" s="40">
        <f t="shared" si="1480"/>
        <v>0</v>
      </c>
      <c r="W2947" s="40">
        <f t="shared" si="1481"/>
        <v>0</v>
      </c>
      <c r="X2947" t="str">
        <f t="shared" si="1482"/>
        <v/>
      </c>
      <c r="Y2947" s="40">
        <f t="shared" si="1483"/>
        <v>0</v>
      </c>
      <c r="Z2947" s="40">
        <f t="shared" si="1484"/>
        <v>0</v>
      </c>
      <c r="AA2947" s="40">
        <f t="shared" si="1485"/>
        <v>0</v>
      </c>
      <c r="AB2947" s="40">
        <f t="shared" si="1486"/>
        <v>0</v>
      </c>
      <c r="AC2947" s="40">
        <f t="shared" si="1487"/>
        <v>0</v>
      </c>
      <c r="AD2947" s="39">
        <f t="shared" si="1488"/>
        <v>0</v>
      </c>
      <c r="AE2947" s="39">
        <f t="shared" si="1489"/>
        <v>0</v>
      </c>
      <c r="AF2947" t="str">
        <f t="shared" si="1490"/>
        <v/>
      </c>
      <c r="AG2947" t="str">
        <f t="shared" si="1491"/>
        <v/>
      </c>
      <c r="AH2947" t="str">
        <f t="shared" si="1492"/>
        <v/>
      </c>
      <c r="AJ2947" s="41" t="str">
        <f t="shared" si="1493"/>
        <v/>
      </c>
      <c r="AK2947" s="42" t="str">
        <f t="shared" si="1494"/>
        <v/>
      </c>
      <c r="AL2947" s="41" t="str">
        <f t="shared" si="1495"/>
        <v/>
      </c>
      <c r="AM2947" s="41" t="str">
        <f t="shared" si="1496"/>
        <v/>
      </c>
      <c r="AN2947" s="41" t="str">
        <f t="shared" si="1497"/>
        <v/>
      </c>
      <c r="AO2947" s="42" t="str">
        <f t="shared" si="1498"/>
        <v/>
      </c>
      <c r="AP2947" s="41" t="str">
        <f t="shared" si="1499"/>
        <v/>
      </c>
      <c r="AQ2947" s="41" t="str">
        <f t="shared" si="1500"/>
        <v/>
      </c>
      <c r="AR2947" s="41" t="str">
        <f>IF($AQ2947="","",COUNTIFS(L_ChaveCob,$AQ2947,L_Ausencia,"&gt;"&amp;$W2947)+COUNTIFS($AQ$4:$AQ2947,$AQ2947,$W$4:$W2947,$W2947))</f>
        <v/>
      </c>
      <c r="AS2947" s="42">
        <f t="shared" si="1501"/>
        <v>0</v>
      </c>
      <c r="AT2947" s="42">
        <f t="shared" si="1502"/>
        <v>0</v>
      </c>
      <c r="AU2947" s="42">
        <f t="shared" si="1503"/>
        <v>0</v>
      </c>
    </row>
    <row r="2948" spans="1:47" x14ac:dyDescent="0.2">
      <c r="A2948" s="35"/>
      <c r="B2948" s="36"/>
      <c r="C2948" s="36"/>
      <c r="D2948" s="36"/>
      <c r="E2948" s="37"/>
      <c r="F2948" s="37"/>
      <c r="G2948" s="36"/>
      <c r="H2948" s="36"/>
      <c r="I2948" s="36"/>
      <c r="J2948" s="36"/>
      <c r="K2948" s="37"/>
      <c r="L2948" s="37"/>
      <c r="M2948" s="37"/>
      <c r="N2948" s="38" t="str">
        <f t="shared" si="1472"/>
        <v/>
      </c>
      <c r="O2948" t="str">
        <f t="shared" si="1473"/>
        <v/>
      </c>
      <c r="P2948" t="str">
        <f t="shared" si="1474"/>
        <v/>
      </c>
      <c r="Q2948" t="str">
        <f t="shared" si="1475"/>
        <v/>
      </c>
      <c r="R2948" t="str">
        <f t="shared" si="1476"/>
        <v/>
      </c>
      <c r="S2948" t="str">
        <f t="shared" si="1477"/>
        <v/>
      </c>
      <c r="T2948" s="39" t="str">
        <f t="shared" si="1478"/>
        <v/>
      </c>
      <c r="U2948" s="40">
        <f t="shared" si="1479"/>
        <v>0</v>
      </c>
      <c r="V2948" s="40">
        <f t="shared" si="1480"/>
        <v>0</v>
      </c>
      <c r="W2948" s="40">
        <f t="shared" si="1481"/>
        <v>0</v>
      </c>
      <c r="X2948" t="str">
        <f t="shared" si="1482"/>
        <v/>
      </c>
      <c r="Y2948" s="40">
        <f t="shared" si="1483"/>
        <v>0</v>
      </c>
      <c r="Z2948" s="40">
        <f t="shared" si="1484"/>
        <v>0</v>
      </c>
      <c r="AA2948" s="40">
        <f t="shared" si="1485"/>
        <v>0</v>
      </c>
      <c r="AB2948" s="40">
        <f t="shared" si="1486"/>
        <v>0</v>
      </c>
      <c r="AC2948" s="40">
        <f t="shared" si="1487"/>
        <v>0</v>
      </c>
      <c r="AD2948" s="39">
        <f t="shared" si="1488"/>
        <v>0</v>
      </c>
      <c r="AE2948" s="39">
        <f t="shared" si="1489"/>
        <v>0</v>
      </c>
      <c r="AF2948" t="str">
        <f t="shared" si="1490"/>
        <v/>
      </c>
      <c r="AG2948" t="str">
        <f t="shared" si="1491"/>
        <v/>
      </c>
      <c r="AH2948" t="str">
        <f t="shared" si="1492"/>
        <v/>
      </c>
      <c r="AJ2948" s="41" t="str">
        <f t="shared" si="1493"/>
        <v/>
      </c>
      <c r="AK2948" s="42" t="str">
        <f t="shared" si="1494"/>
        <v/>
      </c>
      <c r="AL2948" s="41" t="str">
        <f t="shared" si="1495"/>
        <v/>
      </c>
      <c r="AM2948" s="41" t="str">
        <f t="shared" si="1496"/>
        <v/>
      </c>
      <c r="AN2948" s="41" t="str">
        <f t="shared" si="1497"/>
        <v/>
      </c>
      <c r="AO2948" s="42" t="str">
        <f t="shared" si="1498"/>
        <v/>
      </c>
      <c r="AP2948" s="41" t="str">
        <f t="shared" si="1499"/>
        <v/>
      </c>
      <c r="AQ2948" s="41" t="str">
        <f t="shared" si="1500"/>
        <v/>
      </c>
      <c r="AR2948" s="41" t="str">
        <f>IF($AQ2948="","",COUNTIFS(L_ChaveCob,$AQ2948,L_Ausencia,"&gt;"&amp;$W2948)+COUNTIFS($AQ$4:$AQ2948,$AQ2948,$W$4:$W2948,$W2948))</f>
        <v/>
      </c>
      <c r="AS2948" s="42">
        <f t="shared" si="1501"/>
        <v>0</v>
      </c>
      <c r="AT2948" s="42">
        <f t="shared" si="1502"/>
        <v>0</v>
      </c>
      <c r="AU2948" s="42">
        <f t="shared" si="1503"/>
        <v>0</v>
      </c>
    </row>
    <row r="2949" spans="1:47" x14ac:dyDescent="0.2">
      <c r="A2949" s="35"/>
      <c r="B2949" s="36"/>
      <c r="C2949" s="36"/>
      <c r="D2949" s="36"/>
      <c r="E2949" s="37"/>
      <c r="F2949" s="37"/>
      <c r="G2949" s="36"/>
      <c r="H2949" s="36"/>
      <c r="I2949" s="36"/>
      <c r="J2949" s="36"/>
      <c r="K2949" s="37"/>
      <c r="L2949" s="37"/>
      <c r="M2949" s="37"/>
      <c r="N2949" s="38" t="str">
        <f t="shared" si="1472"/>
        <v/>
      </c>
      <c r="O2949" t="str">
        <f t="shared" si="1473"/>
        <v/>
      </c>
      <c r="P2949" t="str">
        <f t="shared" si="1474"/>
        <v/>
      </c>
      <c r="Q2949" t="str">
        <f t="shared" si="1475"/>
        <v/>
      </c>
      <c r="R2949" t="str">
        <f t="shared" si="1476"/>
        <v/>
      </c>
      <c r="S2949" t="str">
        <f t="shared" si="1477"/>
        <v/>
      </c>
      <c r="T2949" s="39" t="str">
        <f t="shared" si="1478"/>
        <v/>
      </c>
      <c r="U2949" s="40">
        <f t="shared" si="1479"/>
        <v>0</v>
      </c>
      <c r="V2949" s="40">
        <f t="shared" si="1480"/>
        <v>0</v>
      </c>
      <c r="W2949" s="40">
        <f t="shared" si="1481"/>
        <v>0</v>
      </c>
      <c r="X2949" t="str">
        <f t="shared" si="1482"/>
        <v/>
      </c>
      <c r="Y2949" s="40">
        <f t="shared" si="1483"/>
        <v>0</v>
      </c>
      <c r="Z2949" s="40">
        <f t="shared" si="1484"/>
        <v>0</v>
      </c>
      <c r="AA2949" s="40">
        <f t="shared" si="1485"/>
        <v>0</v>
      </c>
      <c r="AB2949" s="40">
        <f t="shared" si="1486"/>
        <v>0</v>
      </c>
      <c r="AC2949" s="40">
        <f t="shared" si="1487"/>
        <v>0</v>
      </c>
      <c r="AD2949" s="39">
        <f t="shared" si="1488"/>
        <v>0</v>
      </c>
      <c r="AE2949" s="39">
        <f t="shared" si="1489"/>
        <v>0</v>
      </c>
      <c r="AF2949" t="str">
        <f t="shared" si="1490"/>
        <v/>
      </c>
      <c r="AG2949" t="str">
        <f t="shared" si="1491"/>
        <v/>
      </c>
      <c r="AH2949" t="str">
        <f t="shared" si="1492"/>
        <v/>
      </c>
      <c r="AJ2949" s="41" t="str">
        <f t="shared" si="1493"/>
        <v/>
      </c>
      <c r="AK2949" s="42" t="str">
        <f t="shared" si="1494"/>
        <v/>
      </c>
      <c r="AL2949" s="41" t="str">
        <f t="shared" si="1495"/>
        <v/>
      </c>
      <c r="AM2949" s="41" t="str">
        <f t="shared" si="1496"/>
        <v/>
      </c>
      <c r="AN2949" s="41" t="str">
        <f t="shared" si="1497"/>
        <v/>
      </c>
      <c r="AO2949" s="42" t="str">
        <f t="shared" si="1498"/>
        <v/>
      </c>
      <c r="AP2949" s="41" t="str">
        <f t="shared" si="1499"/>
        <v/>
      </c>
      <c r="AQ2949" s="41" t="str">
        <f t="shared" si="1500"/>
        <v/>
      </c>
      <c r="AR2949" s="41" t="str">
        <f>IF($AQ2949="","",COUNTIFS(L_ChaveCob,$AQ2949,L_Ausencia,"&gt;"&amp;$W2949)+COUNTIFS($AQ$4:$AQ2949,$AQ2949,$W$4:$W2949,$W2949))</f>
        <v/>
      </c>
      <c r="AS2949" s="42">
        <f t="shared" si="1501"/>
        <v>0</v>
      </c>
      <c r="AT2949" s="42">
        <f t="shared" si="1502"/>
        <v>0</v>
      </c>
      <c r="AU2949" s="42">
        <f t="shared" si="1503"/>
        <v>0</v>
      </c>
    </row>
    <row r="2950" spans="1:47" x14ac:dyDescent="0.2">
      <c r="A2950" s="35"/>
      <c r="B2950" s="36"/>
      <c r="C2950" s="36"/>
      <c r="D2950" s="36"/>
      <c r="E2950" s="37"/>
      <c r="F2950" s="37"/>
      <c r="G2950" s="36"/>
      <c r="H2950" s="36"/>
      <c r="I2950" s="36"/>
      <c r="J2950" s="36"/>
      <c r="K2950" s="37"/>
      <c r="L2950" s="37"/>
      <c r="M2950" s="37"/>
      <c r="N2950" s="38" t="str">
        <f t="shared" si="1472"/>
        <v/>
      </c>
      <c r="O2950" t="str">
        <f t="shared" si="1473"/>
        <v/>
      </c>
      <c r="P2950" t="str">
        <f t="shared" si="1474"/>
        <v/>
      </c>
      <c r="Q2950" t="str">
        <f t="shared" si="1475"/>
        <v/>
      </c>
      <c r="R2950" t="str">
        <f t="shared" si="1476"/>
        <v/>
      </c>
      <c r="S2950" t="str">
        <f t="shared" si="1477"/>
        <v/>
      </c>
      <c r="T2950" s="39" t="str">
        <f t="shared" si="1478"/>
        <v/>
      </c>
      <c r="U2950" s="40">
        <f t="shared" si="1479"/>
        <v>0</v>
      </c>
      <c r="V2950" s="40">
        <f t="shared" si="1480"/>
        <v>0</v>
      </c>
      <c r="W2950" s="40">
        <f t="shared" si="1481"/>
        <v>0</v>
      </c>
      <c r="X2950" t="str">
        <f t="shared" si="1482"/>
        <v/>
      </c>
      <c r="Y2950" s="40">
        <f t="shared" si="1483"/>
        <v>0</v>
      </c>
      <c r="Z2950" s="40">
        <f t="shared" si="1484"/>
        <v>0</v>
      </c>
      <c r="AA2950" s="40">
        <f t="shared" si="1485"/>
        <v>0</v>
      </c>
      <c r="AB2950" s="40">
        <f t="shared" si="1486"/>
        <v>0</v>
      </c>
      <c r="AC2950" s="40">
        <f t="shared" si="1487"/>
        <v>0</v>
      </c>
      <c r="AD2950" s="39">
        <f t="shared" si="1488"/>
        <v>0</v>
      </c>
      <c r="AE2950" s="39">
        <f t="shared" si="1489"/>
        <v>0</v>
      </c>
      <c r="AF2950" t="str">
        <f t="shared" si="1490"/>
        <v/>
      </c>
      <c r="AG2950" t="str">
        <f t="shared" si="1491"/>
        <v/>
      </c>
      <c r="AH2950" t="str">
        <f t="shared" si="1492"/>
        <v/>
      </c>
      <c r="AJ2950" s="41" t="str">
        <f t="shared" si="1493"/>
        <v/>
      </c>
      <c r="AK2950" s="42" t="str">
        <f t="shared" si="1494"/>
        <v/>
      </c>
      <c r="AL2950" s="41" t="str">
        <f t="shared" si="1495"/>
        <v/>
      </c>
      <c r="AM2950" s="41" t="str">
        <f t="shared" si="1496"/>
        <v/>
      </c>
      <c r="AN2950" s="41" t="str">
        <f t="shared" si="1497"/>
        <v/>
      </c>
      <c r="AO2950" s="42" t="str">
        <f t="shared" si="1498"/>
        <v/>
      </c>
      <c r="AP2950" s="41" t="str">
        <f t="shared" si="1499"/>
        <v/>
      </c>
      <c r="AQ2950" s="41" t="str">
        <f t="shared" si="1500"/>
        <v/>
      </c>
      <c r="AR2950" s="41" t="str">
        <f>IF($AQ2950="","",COUNTIFS(L_ChaveCob,$AQ2950,L_Ausencia,"&gt;"&amp;$W2950)+COUNTIFS($AQ$4:$AQ2950,$AQ2950,$W$4:$W2950,$W2950))</f>
        <v/>
      </c>
      <c r="AS2950" s="42">
        <f t="shared" si="1501"/>
        <v>0</v>
      </c>
      <c r="AT2950" s="42">
        <f t="shared" si="1502"/>
        <v>0</v>
      </c>
      <c r="AU2950" s="42">
        <f t="shared" si="1503"/>
        <v>0</v>
      </c>
    </row>
    <row r="2951" spans="1:47" x14ac:dyDescent="0.2">
      <c r="A2951" s="35"/>
      <c r="B2951" s="36"/>
      <c r="C2951" s="36"/>
      <c r="D2951" s="36"/>
      <c r="E2951" s="37"/>
      <c r="F2951" s="37"/>
      <c r="G2951" s="36"/>
      <c r="H2951" s="36"/>
      <c r="I2951" s="36"/>
      <c r="J2951" s="36"/>
      <c r="K2951" s="37"/>
      <c r="L2951" s="37"/>
      <c r="M2951" s="37"/>
      <c r="N2951" s="38" t="str">
        <f t="shared" si="1472"/>
        <v/>
      </c>
      <c r="O2951" t="str">
        <f t="shared" si="1473"/>
        <v/>
      </c>
      <c r="P2951" t="str">
        <f t="shared" si="1474"/>
        <v/>
      </c>
      <c r="Q2951" t="str">
        <f t="shared" si="1475"/>
        <v/>
      </c>
      <c r="R2951" t="str">
        <f t="shared" si="1476"/>
        <v/>
      </c>
      <c r="S2951" t="str">
        <f t="shared" si="1477"/>
        <v/>
      </c>
      <c r="T2951" s="39" t="str">
        <f t="shared" si="1478"/>
        <v/>
      </c>
      <c r="U2951" s="40">
        <f t="shared" si="1479"/>
        <v>0</v>
      </c>
      <c r="V2951" s="40">
        <f t="shared" si="1480"/>
        <v>0</v>
      </c>
      <c r="W2951" s="40">
        <f t="shared" si="1481"/>
        <v>0</v>
      </c>
      <c r="X2951" t="str">
        <f t="shared" si="1482"/>
        <v/>
      </c>
      <c r="Y2951" s="40">
        <f t="shared" si="1483"/>
        <v>0</v>
      </c>
      <c r="Z2951" s="40">
        <f t="shared" si="1484"/>
        <v>0</v>
      </c>
      <c r="AA2951" s="40">
        <f t="shared" si="1485"/>
        <v>0</v>
      </c>
      <c r="AB2951" s="40">
        <f t="shared" si="1486"/>
        <v>0</v>
      </c>
      <c r="AC2951" s="40">
        <f t="shared" si="1487"/>
        <v>0</v>
      </c>
      <c r="AD2951" s="39">
        <f t="shared" si="1488"/>
        <v>0</v>
      </c>
      <c r="AE2951" s="39">
        <f t="shared" si="1489"/>
        <v>0</v>
      </c>
      <c r="AF2951" t="str">
        <f t="shared" si="1490"/>
        <v/>
      </c>
      <c r="AG2951" t="str">
        <f t="shared" si="1491"/>
        <v/>
      </c>
      <c r="AH2951" t="str">
        <f t="shared" si="1492"/>
        <v/>
      </c>
      <c r="AJ2951" s="41" t="str">
        <f t="shared" si="1493"/>
        <v/>
      </c>
      <c r="AK2951" s="42" t="str">
        <f t="shared" si="1494"/>
        <v/>
      </c>
      <c r="AL2951" s="41" t="str">
        <f t="shared" si="1495"/>
        <v/>
      </c>
      <c r="AM2951" s="41" t="str">
        <f t="shared" si="1496"/>
        <v/>
      </c>
      <c r="AN2951" s="41" t="str">
        <f t="shared" si="1497"/>
        <v/>
      </c>
      <c r="AO2951" s="42" t="str">
        <f t="shared" si="1498"/>
        <v/>
      </c>
      <c r="AP2951" s="41" t="str">
        <f t="shared" si="1499"/>
        <v/>
      </c>
      <c r="AQ2951" s="41" t="str">
        <f t="shared" si="1500"/>
        <v/>
      </c>
      <c r="AR2951" s="41" t="str">
        <f>IF($AQ2951="","",COUNTIFS(L_ChaveCob,$AQ2951,L_Ausencia,"&gt;"&amp;$W2951)+COUNTIFS($AQ$4:$AQ2951,$AQ2951,$W$4:$W2951,$W2951))</f>
        <v/>
      </c>
      <c r="AS2951" s="42">
        <f t="shared" si="1501"/>
        <v>0</v>
      </c>
      <c r="AT2951" s="42">
        <f t="shared" si="1502"/>
        <v>0</v>
      </c>
      <c r="AU2951" s="42">
        <f t="shared" si="1503"/>
        <v>0</v>
      </c>
    </row>
    <row r="2952" spans="1:47" x14ac:dyDescent="0.2">
      <c r="A2952" s="35"/>
      <c r="B2952" s="36"/>
      <c r="C2952" s="36"/>
      <c r="D2952" s="36"/>
      <c r="E2952" s="37"/>
      <c r="F2952" s="37"/>
      <c r="G2952" s="36"/>
      <c r="H2952" s="36"/>
      <c r="I2952" s="36"/>
      <c r="J2952" s="36"/>
      <c r="K2952" s="37"/>
      <c r="L2952" s="37"/>
      <c r="M2952" s="37"/>
      <c r="N2952" s="38" t="str">
        <f t="shared" si="1472"/>
        <v/>
      </c>
      <c r="O2952" t="str">
        <f t="shared" si="1473"/>
        <v/>
      </c>
      <c r="P2952" t="str">
        <f t="shared" si="1474"/>
        <v/>
      </c>
      <c r="Q2952" t="str">
        <f t="shared" si="1475"/>
        <v/>
      </c>
      <c r="R2952" t="str">
        <f t="shared" si="1476"/>
        <v/>
      </c>
      <c r="S2952" t="str">
        <f t="shared" si="1477"/>
        <v/>
      </c>
      <c r="T2952" s="39" t="str">
        <f t="shared" si="1478"/>
        <v/>
      </c>
      <c r="U2952" s="40">
        <f t="shared" si="1479"/>
        <v>0</v>
      </c>
      <c r="V2952" s="40">
        <f t="shared" si="1480"/>
        <v>0</v>
      </c>
      <c r="W2952" s="40">
        <f t="shared" si="1481"/>
        <v>0</v>
      </c>
      <c r="X2952" t="str">
        <f t="shared" si="1482"/>
        <v/>
      </c>
      <c r="Y2952" s="40">
        <f t="shared" si="1483"/>
        <v>0</v>
      </c>
      <c r="Z2952" s="40">
        <f t="shared" si="1484"/>
        <v>0</v>
      </c>
      <c r="AA2952" s="40">
        <f t="shared" si="1485"/>
        <v>0</v>
      </c>
      <c r="AB2952" s="40">
        <f t="shared" si="1486"/>
        <v>0</v>
      </c>
      <c r="AC2952" s="40">
        <f t="shared" si="1487"/>
        <v>0</v>
      </c>
      <c r="AD2952" s="39">
        <f t="shared" si="1488"/>
        <v>0</v>
      </c>
      <c r="AE2952" s="39">
        <f t="shared" si="1489"/>
        <v>0</v>
      </c>
      <c r="AF2952" t="str">
        <f t="shared" si="1490"/>
        <v/>
      </c>
      <c r="AG2952" t="str">
        <f t="shared" si="1491"/>
        <v/>
      </c>
      <c r="AH2952" t="str">
        <f t="shared" si="1492"/>
        <v/>
      </c>
      <c r="AJ2952" s="41" t="str">
        <f t="shared" si="1493"/>
        <v/>
      </c>
      <c r="AK2952" s="42" t="str">
        <f t="shared" si="1494"/>
        <v/>
      </c>
      <c r="AL2952" s="41" t="str">
        <f t="shared" si="1495"/>
        <v/>
      </c>
      <c r="AM2952" s="41" t="str">
        <f t="shared" si="1496"/>
        <v/>
      </c>
      <c r="AN2952" s="41" t="str">
        <f t="shared" si="1497"/>
        <v/>
      </c>
      <c r="AO2952" s="42" t="str">
        <f t="shared" si="1498"/>
        <v/>
      </c>
      <c r="AP2952" s="41" t="str">
        <f t="shared" si="1499"/>
        <v/>
      </c>
      <c r="AQ2952" s="41" t="str">
        <f t="shared" si="1500"/>
        <v/>
      </c>
      <c r="AR2952" s="41" t="str">
        <f>IF($AQ2952="","",COUNTIFS(L_ChaveCob,$AQ2952,L_Ausencia,"&gt;"&amp;$W2952)+COUNTIFS($AQ$4:$AQ2952,$AQ2952,$W$4:$W2952,$W2952))</f>
        <v/>
      </c>
      <c r="AS2952" s="42">
        <f t="shared" si="1501"/>
        <v>0</v>
      </c>
      <c r="AT2952" s="42">
        <f t="shared" si="1502"/>
        <v>0</v>
      </c>
      <c r="AU2952" s="42">
        <f t="shared" si="1503"/>
        <v>0</v>
      </c>
    </row>
    <row r="2953" spans="1:47" x14ac:dyDescent="0.2">
      <c r="A2953" s="35"/>
      <c r="B2953" s="36"/>
      <c r="C2953" s="36"/>
      <c r="D2953" s="36"/>
      <c r="E2953" s="37"/>
      <c r="F2953" s="37"/>
      <c r="G2953" s="36"/>
      <c r="H2953" s="36"/>
      <c r="I2953" s="36"/>
      <c r="J2953" s="36"/>
      <c r="K2953" s="37"/>
      <c r="L2953" s="37"/>
      <c r="M2953" s="37"/>
      <c r="N2953" s="38" t="str">
        <f t="shared" si="1472"/>
        <v/>
      </c>
      <c r="O2953" t="str">
        <f t="shared" si="1473"/>
        <v/>
      </c>
      <c r="P2953" t="str">
        <f t="shared" si="1474"/>
        <v/>
      </c>
      <c r="Q2953" t="str">
        <f t="shared" si="1475"/>
        <v/>
      </c>
      <c r="R2953" t="str">
        <f t="shared" si="1476"/>
        <v/>
      </c>
      <c r="S2953" t="str">
        <f t="shared" si="1477"/>
        <v/>
      </c>
      <c r="T2953" s="39" t="str">
        <f t="shared" si="1478"/>
        <v/>
      </c>
      <c r="U2953" s="40">
        <f t="shared" si="1479"/>
        <v>0</v>
      </c>
      <c r="V2953" s="40">
        <f t="shared" si="1480"/>
        <v>0</v>
      </c>
      <c r="W2953" s="40">
        <f t="shared" si="1481"/>
        <v>0</v>
      </c>
      <c r="X2953" t="str">
        <f t="shared" si="1482"/>
        <v/>
      </c>
      <c r="Y2953" s="40">
        <f t="shared" si="1483"/>
        <v>0</v>
      </c>
      <c r="Z2953" s="40">
        <f t="shared" si="1484"/>
        <v>0</v>
      </c>
      <c r="AA2953" s="40">
        <f t="shared" si="1485"/>
        <v>0</v>
      </c>
      <c r="AB2953" s="40">
        <f t="shared" si="1486"/>
        <v>0</v>
      </c>
      <c r="AC2953" s="40">
        <f t="shared" si="1487"/>
        <v>0</v>
      </c>
      <c r="AD2953" s="39">
        <f t="shared" si="1488"/>
        <v>0</v>
      </c>
      <c r="AE2953" s="39">
        <f t="shared" si="1489"/>
        <v>0</v>
      </c>
      <c r="AF2953" t="str">
        <f t="shared" si="1490"/>
        <v/>
      </c>
      <c r="AG2953" t="str">
        <f t="shared" si="1491"/>
        <v/>
      </c>
      <c r="AH2953" t="str">
        <f t="shared" si="1492"/>
        <v/>
      </c>
      <c r="AJ2953" s="41" t="str">
        <f t="shared" si="1493"/>
        <v/>
      </c>
      <c r="AK2953" s="42" t="str">
        <f t="shared" si="1494"/>
        <v/>
      </c>
      <c r="AL2953" s="41" t="str">
        <f t="shared" si="1495"/>
        <v/>
      </c>
      <c r="AM2953" s="41" t="str">
        <f t="shared" si="1496"/>
        <v/>
      </c>
      <c r="AN2953" s="41" t="str">
        <f t="shared" si="1497"/>
        <v/>
      </c>
      <c r="AO2953" s="42" t="str">
        <f t="shared" si="1498"/>
        <v/>
      </c>
      <c r="AP2953" s="41" t="str">
        <f t="shared" si="1499"/>
        <v/>
      </c>
      <c r="AQ2953" s="41" t="str">
        <f t="shared" si="1500"/>
        <v/>
      </c>
      <c r="AR2953" s="41" t="str">
        <f>IF($AQ2953="","",COUNTIFS(L_ChaveCob,$AQ2953,L_Ausencia,"&gt;"&amp;$W2953)+COUNTIFS($AQ$4:$AQ2953,$AQ2953,$W$4:$W2953,$W2953))</f>
        <v/>
      </c>
      <c r="AS2953" s="42">
        <f t="shared" si="1501"/>
        <v>0</v>
      </c>
      <c r="AT2953" s="42">
        <f t="shared" si="1502"/>
        <v>0</v>
      </c>
      <c r="AU2953" s="42">
        <f t="shared" si="1503"/>
        <v>0</v>
      </c>
    </row>
    <row r="2954" spans="1:47" x14ac:dyDescent="0.2">
      <c r="A2954" s="35"/>
      <c r="B2954" s="36"/>
      <c r="C2954" s="36"/>
      <c r="D2954" s="36"/>
      <c r="E2954" s="37"/>
      <c r="F2954" s="37"/>
      <c r="G2954" s="36"/>
      <c r="H2954" s="36"/>
      <c r="I2954" s="36"/>
      <c r="J2954" s="36"/>
      <c r="K2954" s="37"/>
      <c r="L2954" s="37"/>
      <c r="M2954" s="37"/>
      <c r="N2954" s="38" t="str">
        <f t="shared" si="1472"/>
        <v/>
      </c>
      <c r="O2954" t="str">
        <f t="shared" si="1473"/>
        <v/>
      </c>
      <c r="P2954" t="str">
        <f t="shared" si="1474"/>
        <v/>
      </c>
      <c r="Q2954" t="str">
        <f t="shared" si="1475"/>
        <v/>
      </c>
      <c r="R2954" t="str">
        <f t="shared" si="1476"/>
        <v/>
      </c>
      <c r="S2954" t="str">
        <f t="shared" si="1477"/>
        <v/>
      </c>
      <c r="T2954" s="39" t="str">
        <f t="shared" si="1478"/>
        <v/>
      </c>
      <c r="U2954" s="40">
        <f t="shared" si="1479"/>
        <v>0</v>
      </c>
      <c r="V2954" s="40">
        <f t="shared" si="1480"/>
        <v>0</v>
      </c>
      <c r="W2954" s="40">
        <f t="shared" si="1481"/>
        <v>0</v>
      </c>
      <c r="X2954" t="str">
        <f t="shared" si="1482"/>
        <v/>
      </c>
      <c r="Y2954" s="40">
        <f t="shared" si="1483"/>
        <v>0</v>
      </c>
      <c r="Z2954" s="40">
        <f t="shared" si="1484"/>
        <v>0</v>
      </c>
      <c r="AA2954" s="40">
        <f t="shared" si="1485"/>
        <v>0</v>
      </c>
      <c r="AB2954" s="40">
        <f t="shared" si="1486"/>
        <v>0</v>
      </c>
      <c r="AC2954" s="40">
        <f t="shared" si="1487"/>
        <v>0</v>
      </c>
      <c r="AD2954" s="39">
        <f t="shared" si="1488"/>
        <v>0</v>
      </c>
      <c r="AE2954" s="39">
        <f t="shared" si="1489"/>
        <v>0</v>
      </c>
      <c r="AF2954" t="str">
        <f t="shared" si="1490"/>
        <v/>
      </c>
      <c r="AG2954" t="str">
        <f t="shared" si="1491"/>
        <v/>
      </c>
      <c r="AH2954" t="str">
        <f t="shared" si="1492"/>
        <v/>
      </c>
      <c r="AJ2954" s="41" t="str">
        <f t="shared" si="1493"/>
        <v/>
      </c>
      <c r="AK2954" s="42" t="str">
        <f t="shared" si="1494"/>
        <v/>
      </c>
      <c r="AL2954" s="41" t="str">
        <f t="shared" si="1495"/>
        <v/>
      </c>
      <c r="AM2954" s="41" t="str">
        <f t="shared" si="1496"/>
        <v/>
      </c>
      <c r="AN2954" s="41" t="str">
        <f t="shared" si="1497"/>
        <v/>
      </c>
      <c r="AO2954" s="42" t="str">
        <f t="shared" si="1498"/>
        <v/>
      </c>
      <c r="AP2954" s="41" t="str">
        <f t="shared" si="1499"/>
        <v/>
      </c>
      <c r="AQ2954" s="41" t="str">
        <f t="shared" si="1500"/>
        <v/>
      </c>
      <c r="AR2954" s="41" t="str">
        <f>IF($AQ2954="","",COUNTIFS(L_ChaveCob,$AQ2954,L_Ausencia,"&gt;"&amp;$W2954)+COUNTIFS($AQ$4:$AQ2954,$AQ2954,$W$4:$W2954,$W2954))</f>
        <v/>
      </c>
      <c r="AS2954" s="42">
        <f t="shared" si="1501"/>
        <v>0</v>
      </c>
      <c r="AT2954" s="42">
        <f t="shared" si="1502"/>
        <v>0</v>
      </c>
      <c r="AU2954" s="42">
        <f t="shared" si="1503"/>
        <v>0</v>
      </c>
    </row>
    <row r="2955" spans="1:47" x14ac:dyDescent="0.2">
      <c r="A2955" s="35"/>
      <c r="B2955" s="36"/>
      <c r="C2955" s="36"/>
      <c r="D2955" s="36"/>
      <c r="E2955" s="37"/>
      <c r="F2955" s="37"/>
      <c r="G2955" s="36"/>
      <c r="H2955" s="36"/>
      <c r="I2955" s="36"/>
      <c r="J2955" s="36"/>
      <c r="K2955" s="37"/>
      <c r="L2955" s="37"/>
      <c r="M2955" s="37"/>
      <c r="N2955" s="38" t="str">
        <f t="shared" si="1472"/>
        <v/>
      </c>
      <c r="O2955" t="str">
        <f t="shared" si="1473"/>
        <v/>
      </c>
      <c r="P2955" t="str">
        <f t="shared" si="1474"/>
        <v/>
      </c>
      <c r="Q2955" t="str">
        <f t="shared" si="1475"/>
        <v/>
      </c>
      <c r="R2955" t="str">
        <f t="shared" si="1476"/>
        <v/>
      </c>
      <c r="S2955" t="str">
        <f t="shared" si="1477"/>
        <v/>
      </c>
      <c r="T2955" s="39" t="str">
        <f t="shared" si="1478"/>
        <v/>
      </c>
      <c r="U2955" s="40">
        <f t="shared" si="1479"/>
        <v>0</v>
      </c>
      <c r="V2955" s="40">
        <f t="shared" si="1480"/>
        <v>0</v>
      </c>
      <c r="W2955" s="40">
        <f t="shared" si="1481"/>
        <v>0</v>
      </c>
      <c r="X2955" t="str">
        <f t="shared" si="1482"/>
        <v/>
      </c>
      <c r="Y2955" s="40">
        <f t="shared" si="1483"/>
        <v>0</v>
      </c>
      <c r="Z2955" s="40">
        <f t="shared" si="1484"/>
        <v>0</v>
      </c>
      <c r="AA2955" s="40">
        <f t="shared" si="1485"/>
        <v>0</v>
      </c>
      <c r="AB2955" s="40">
        <f t="shared" si="1486"/>
        <v>0</v>
      </c>
      <c r="AC2955" s="40">
        <f t="shared" si="1487"/>
        <v>0</v>
      </c>
      <c r="AD2955" s="39">
        <f t="shared" si="1488"/>
        <v>0</v>
      </c>
      <c r="AE2955" s="39">
        <f t="shared" si="1489"/>
        <v>0</v>
      </c>
      <c r="AF2955" t="str">
        <f t="shared" si="1490"/>
        <v/>
      </c>
      <c r="AG2955" t="str">
        <f t="shared" si="1491"/>
        <v/>
      </c>
      <c r="AH2955" t="str">
        <f t="shared" si="1492"/>
        <v/>
      </c>
      <c r="AJ2955" s="41" t="str">
        <f t="shared" si="1493"/>
        <v/>
      </c>
      <c r="AK2955" s="42" t="str">
        <f t="shared" si="1494"/>
        <v/>
      </c>
      <c r="AL2955" s="41" t="str">
        <f t="shared" si="1495"/>
        <v/>
      </c>
      <c r="AM2955" s="41" t="str">
        <f t="shared" si="1496"/>
        <v/>
      </c>
      <c r="AN2955" s="41" t="str">
        <f t="shared" si="1497"/>
        <v/>
      </c>
      <c r="AO2955" s="42" t="str">
        <f t="shared" si="1498"/>
        <v/>
      </c>
      <c r="AP2955" s="41" t="str">
        <f t="shared" si="1499"/>
        <v/>
      </c>
      <c r="AQ2955" s="41" t="str">
        <f t="shared" si="1500"/>
        <v/>
      </c>
      <c r="AR2955" s="41" t="str">
        <f>IF($AQ2955="","",COUNTIFS(L_ChaveCob,$AQ2955,L_Ausencia,"&gt;"&amp;$W2955)+COUNTIFS($AQ$4:$AQ2955,$AQ2955,$W$4:$W2955,$W2955))</f>
        <v/>
      </c>
      <c r="AS2955" s="42">
        <f t="shared" si="1501"/>
        <v>0</v>
      </c>
      <c r="AT2955" s="42">
        <f t="shared" si="1502"/>
        <v>0</v>
      </c>
      <c r="AU2955" s="42">
        <f t="shared" si="1503"/>
        <v>0</v>
      </c>
    </row>
    <row r="2956" spans="1:47" x14ac:dyDescent="0.2">
      <c r="A2956" s="35"/>
      <c r="B2956" s="36"/>
      <c r="C2956" s="36"/>
      <c r="D2956" s="36"/>
      <c r="E2956" s="37"/>
      <c r="F2956" s="37"/>
      <c r="G2956" s="36"/>
      <c r="H2956" s="36"/>
      <c r="I2956" s="36"/>
      <c r="J2956" s="36"/>
      <c r="K2956" s="37"/>
      <c r="L2956" s="37"/>
      <c r="M2956" s="37"/>
      <c r="N2956" s="38" t="str">
        <f t="shared" si="1472"/>
        <v/>
      </c>
      <c r="O2956" t="str">
        <f t="shared" si="1473"/>
        <v/>
      </c>
      <c r="P2956" t="str">
        <f t="shared" si="1474"/>
        <v/>
      </c>
      <c r="Q2956" t="str">
        <f t="shared" si="1475"/>
        <v/>
      </c>
      <c r="R2956" t="str">
        <f t="shared" si="1476"/>
        <v/>
      </c>
      <c r="S2956" t="str">
        <f t="shared" si="1477"/>
        <v/>
      </c>
      <c r="T2956" s="39" t="str">
        <f t="shared" si="1478"/>
        <v/>
      </c>
      <c r="U2956" s="40">
        <f t="shared" si="1479"/>
        <v>0</v>
      </c>
      <c r="V2956" s="40">
        <f t="shared" si="1480"/>
        <v>0</v>
      </c>
      <c r="W2956" s="40">
        <f t="shared" si="1481"/>
        <v>0</v>
      </c>
      <c r="X2956" t="str">
        <f t="shared" si="1482"/>
        <v/>
      </c>
      <c r="Y2956" s="40">
        <f t="shared" si="1483"/>
        <v>0</v>
      </c>
      <c r="Z2956" s="40">
        <f t="shared" si="1484"/>
        <v>0</v>
      </c>
      <c r="AA2956" s="40">
        <f t="shared" si="1485"/>
        <v>0</v>
      </c>
      <c r="AB2956" s="40">
        <f t="shared" si="1486"/>
        <v>0</v>
      </c>
      <c r="AC2956" s="40">
        <f t="shared" si="1487"/>
        <v>0</v>
      </c>
      <c r="AD2956" s="39">
        <f t="shared" si="1488"/>
        <v>0</v>
      </c>
      <c r="AE2956" s="39">
        <f t="shared" si="1489"/>
        <v>0</v>
      </c>
      <c r="AF2956" t="str">
        <f t="shared" si="1490"/>
        <v/>
      </c>
      <c r="AG2956" t="str">
        <f t="shared" si="1491"/>
        <v/>
      </c>
      <c r="AH2956" t="str">
        <f t="shared" si="1492"/>
        <v/>
      </c>
      <c r="AJ2956" s="41" t="str">
        <f t="shared" si="1493"/>
        <v/>
      </c>
      <c r="AK2956" s="42" t="str">
        <f t="shared" si="1494"/>
        <v/>
      </c>
      <c r="AL2956" s="41" t="str">
        <f t="shared" si="1495"/>
        <v/>
      </c>
      <c r="AM2956" s="41" t="str">
        <f t="shared" si="1496"/>
        <v/>
      </c>
      <c r="AN2956" s="41" t="str">
        <f t="shared" si="1497"/>
        <v/>
      </c>
      <c r="AO2956" s="42" t="str">
        <f t="shared" si="1498"/>
        <v/>
      </c>
      <c r="AP2956" s="41" t="str">
        <f t="shared" si="1499"/>
        <v/>
      </c>
      <c r="AQ2956" s="41" t="str">
        <f t="shared" si="1500"/>
        <v/>
      </c>
      <c r="AR2956" s="41" t="str">
        <f>IF($AQ2956="","",COUNTIFS(L_ChaveCob,$AQ2956,L_Ausencia,"&gt;"&amp;$W2956)+COUNTIFS($AQ$4:$AQ2956,$AQ2956,$W$4:$W2956,$W2956))</f>
        <v/>
      </c>
      <c r="AS2956" s="42">
        <f t="shared" si="1501"/>
        <v>0</v>
      </c>
      <c r="AT2956" s="42">
        <f t="shared" si="1502"/>
        <v>0</v>
      </c>
      <c r="AU2956" s="42">
        <f t="shared" si="1503"/>
        <v>0</v>
      </c>
    </row>
    <row r="2957" spans="1:47" x14ac:dyDescent="0.2">
      <c r="A2957" s="35"/>
      <c r="B2957" s="36"/>
      <c r="C2957" s="36"/>
      <c r="D2957" s="36"/>
      <c r="E2957" s="37"/>
      <c r="F2957" s="37"/>
      <c r="G2957" s="36"/>
      <c r="H2957" s="36"/>
      <c r="I2957" s="36"/>
      <c r="J2957" s="36"/>
      <c r="K2957" s="37"/>
      <c r="L2957" s="37"/>
      <c r="M2957" s="37"/>
      <c r="N2957" s="38" t="str">
        <f t="shared" si="1472"/>
        <v/>
      </c>
      <c r="O2957" t="str">
        <f t="shared" si="1473"/>
        <v/>
      </c>
      <c r="P2957" t="str">
        <f t="shared" si="1474"/>
        <v/>
      </c>
      <c r="Q2957" t="str">
        <f t="shared" si="1475"/>
        <v/>
      </c>
      <c r="R2957" t="str">
        <f t="shared" si="1476"/>
        <v/>
      </c>
      <c r="S2957" t="str">
        <f t="shared" si="1477"/>
        <v/>
      </c>
      <c r="T2957" s="39" t="str">
        <f t="shared" si="1478"/>
        <v/>
      </c>
      <c r="U2957" s="40">
        <f t="shared" si="1479"/>
        <v>0</v>
      </c>
      <c r="V2957" s="40">
        <f t="shared" si="1480"/>
        <v>0</v>
      </c>
      <c r="W2957" s="40">
        <f t="shared" si="1481"/>
        <v>0</v>
      </c>
      <c r="X2957" t="str">
        <f t="shared" si="1482"/>
        <v/>
      </c>
      <c r="Y2957" s="40">
        <f t="shared" si="1483"/>
        <v>0</v>
      </c>
      <c r="Z2957" s="40">
        <f t="shared" si="1484"/>
        <v>0</v>
      </c>
      <c r="AA2957" s="40">
        <f t="shared" si="1485"/>
        <v>0</v>
      </c>
      <c r="AB2957" s="40">
        <f t="shared" si="1486"/>
        <v>0</v>
      </c>
      <c r="AC2957" s="40">
        <f t="shared" si="1487"/>
        <v>0</v>
      </c>
      <c r="AD2957" s="39">
        <f t="shared" si="1488"/>
        <v>0</v>
      </c>
      <c r="AE2957" s="39">
        <f t="shared" si="1489"/>
        <v>0</v>
      </c>
      <c r="AF2957" t="str">
        <f t="shared" si="1490"/>
        <v/>
      </c>
      <c r="AG2957" t="str">
        <f t="shared" si="1491"/>
        <v/>
      </c>
      <c r="AH2957" t="str">
        <f t="shared" si="1492"/>
        <v/>
      </c>
      <c r="AJ2957" s="41" t="str">
        <f t="shared" si="1493"/>
        <v/>
      </c>
      <c r="AK2957" s="42" t="str">
        <f t="shared" si="1494"/>
        <v/>
      </c>
      <c r="AL2957" s="41" t="str">
        <f t="shared" si="1495"/>
        <v/>
      </c>
      <c r="AM2957" s="41" t="str">
        <f t="shared" si="1496"/>
        <v/>
      </c>
      <c r="AN2957" s="41" t="str">
        <f t="shared" si="1497"/>
        <v/>
      </c>
      <c r="AO2957" s="42" t="str">
        <f t="shared" si="1498"/>
        <v/>
      </c>
      <c r="AP2957" s="41" t="str">
        <f t="shared" si="1499"/>
        <v/>
      </c>
      <c r="AQ2957" s="41" t="str">
        <f t="shared" si="1500"/>
        <v/>
      </c>
      <c r="AR2957" s="41" t="str">
        <f>IF($AQ2957="","",COUNTIFS(L_ChaveCob,$AQ2957,L_Ausencia,"&gt;"&amp;$W2957)+COUNTIFS($AQ$4:$AQ2957,$AQ2957,$W$4:$W2957,$W2957))</f>
        <v/>
      </c>
      <c r="AS2957" s="42">
        <f t="shared" si="1501"/>
        <v>0</v>
      </c>
      <c r="AT2957" s="42">
        <f t="shared" si="1502"/>
        <v>0</v>
      </c>
      <c r="AU2957" s="42">
        <f t="shared" si="1503"/>
        <v>0</v>
      </c>
    </row>
    <row r="2958" spans="1:47" x14ac:dyDescent="0.2">
      <c r="A2958" s="35"/>
      <c r="B2958" s="36"/>
      <c r="C2958" s="36"/>
      <c r="D2958" s="36"/>
      <c r="E2958" s="37"/>
      <c r="F2958" s="37"/>
      <c r="G2958" s="36"/>
      <c r="H2958" s="36"/>
      <c r="I2958" s="36"/>
      <c r="J2958" s="36"/>
      <c r="K2958" s="37"/>
      <c r="L2958" s="37"/>
      <c r="M2958" s="37"/>
      <c r="N2958" s="38" t="str">
        <f t="shared" si="1472"/>
        <v/>
      </c>
      <c r="O2958" t="str">
        <f t="shared" si="1473"/>
        <v/>
      </c>
      <c r="P2958" t="str">
        <f t="shared" si="1474"/>
        <v/>
      </c>
      <c r="Q2958" t="str">
        <f t="shared" si="1475"/>
        <v/>
      </c>
      <c r="R2958" t="str">
        <f t="shared" si="1476"/>
        <v/>
      </c>
      <c r="S2958" t="str">
        <f t="shared" si="1477"/>
        <v/>
      </c>
      <c r="T2958" s="39" t="str">
        <f t="shared" si="1478"/>
        <v/>
      </c>
      <c r="U2958" s="40">
        <f t="shared" si="1479"/>
        <v>0</v>
      </c>
      <c r="V2958" s="40">
        <f t="shared" si="1480"/>
        <v>0</v>
      </c>
      <c r="W2958" s="40">
        <f t="shared" si="1481"/>
        <v>0</v>
      </c>
      <c r="X2958" t="str">
        <f t="shared" si="1482"/>
        <v/>
      </c>
      <c r="Y2958" s="40">
        <f t="shared" si="1483"/>
        <v>0</v>
      </c>
      <c r="Z2958" s="40">
        <f t="shared" si="1484"/>
        <v>0</v>
      </c>
      <c r="AA2958" s="40">
        <f t="shared" si="1485"/>
        <v>0</v>
      </c>
      <c r="AB2958" s="40">
        <f t="shared" si="1486"/>
        <v>0</v>
      </c>
      <c r="AC2958" s="40">
        <f t="shared" si="1487"/>
        <v>0</v>
      </c>
      <c r="AD2958" s="39">
        <f t="shared" si="1488"/>
        <v>0</v>
      </c>
      <c r="AE2958" s="39">
        <f t="shared" si="1489"/>
        <v>0</v>
      </c>
      <c r="AF2958" t="str">
        <f t="shared" si="1490"/>
        <v/>
      </c>
      <c r="AG2958" t="str">
        <f t="shared" si="1491"/>
        <v/>
      </c>
      <c r="AH2958" t="str">
        <f t="shared" si="1492"/>
        <v/>
      </c>
      <c r="AJ2958" s="41" t="str">
        <f t="shared" si="1493"/>
        <v/>
      </c>
      <c r="AK2958" s="42" t="str">
        <f t="shared" si="1494"/>
        <v/>
      </c>
      <c r="AL2958" s="41" t="str">
        <f t="shared" si="1495"/>
        <v/>
      </c>
      <c r="AM2958" s="41" t="str">
        <f t="shared" si="1496"/>
        <v/>
      </c>
      <c r="AN2958" s="41" t="str">
        <f t="shared" si="1497"/>
        <v/>
      </c>
      <c r="AO2958" s="42" t="str">
        <f t="shared" si="1498"/>
        <v/>
      </c>
      <c r="AP2958" s="41" t="str">
        <f t="shared" si="1499"/>
        <v/>
      </c>
      <c r="AQ2958" s="41" t="str">
        <f t="shared" si="1500"/>
        <v/>
      </c>
      <c r="AR2958" s="41" t="str">
        <f>IF($AQ2958="","",COUNTIFS(L_ChaveCob,$AQ2958,L_Ausencia,"&gt;"&amp;$W2958)+COUNTIFS($AQ$4:$AQ2958,$AQ2958,$W$4:$W2958,$W2958))</f>
        <v/>
      </c>
      <c r="AS2958" s="42">
        <f t="shared" si="1501"/>
        <v>0</v>
      </c>
      <c r="AT2958" s="42">
        <f t="shared" si="1502"/>
        <v>0</v>
      </c>
      <c r="AU2958" s="42">
        <f t="shared" si="1503"/>
        <v>0</v>
      </c>
    </row>
    <row r="2959" spans="1:47" x14ac:dyDescent="0.2">
      <c r="A2959" s="35"/>
      <c r="B2959" s="36"/>
      <c r="C2959" s="36"/>
      <c r="D2959" s="36"/>
      <c r="E2959" s="37"/>
      <c r="F2959" s="37"/>
      <c r="G2959" s="36"/>
      <c r="H2959" s="36"/>
      <c r="I2959" s="36"/>
      <c r="J2959" s="36"/>
      <c r="K2959" s="37"/>
      <c r="L2959" s="37"/>
      <c r="M2959" s="37"/>
      <c r="N2959" s="38" t="str">
        <f t="shared" si="1472"/>
        <v/>
      </c>
      <c r="O2959" t="str">
        <f t="shared" si="1473"/>
        <v/>
      </c>
      <c r="P2959" t="str">
        <f t="shared" si="1474"/>
        <v/>
      </c>
      <c r="Q2959" t="str">
        <f t="shared" si="1475"/>
        <v/>
      </c>
      <c r="R2959" t="str">
        <f t="shared" si="1476"/>
        <v/>
      </c>
      <c r="S2959" t="str">
        <f t="shared" si="1477"/>
        <v/>
      </c>
      <c r="T2959" s="39" t="str">
        <f t="shared" si="1478"/>
        <v/>
      </c>
      <c r="U2959" s="40">
        <f t="shared" si="1479"/>
        <v>0</v>
      </c>
      <c r="V2959" s="40">
        <f t="shared" si="1480"/>
        <v>0</v>
      </c>
      <c r="W2959" s="40">
        <f t="shared" si="1481"/>
        <v>0</v>
      </c>
      <c r="X2959" t="str">
        <f t="shared" si="1482"/>
        <v/>
      </c>
      <c r="Y2959" s="40">
        <f t="shared" si="1483"/>
        <v>0</v>
      </c>
      <c r="Z2959" s="40">
        <f t="shared" si="1484"/>
        <v>0</v>
      </c>
      <c r="AA2959" s="40">
        <f t="shared" si="1485"/>
        <v>0</v>
      </c>
      <c r="AB2959" s="40">
        <f t="shared" si="1486"/>
        <v>0</v>
      </c>
      <c r="AC2959" s="40">
        <f t="shared" si="1487"/>
        <v>0</v>
      </c>
      <c r="AD2959" s="39">
        <f t="shared" si="1488"/>
        <v>0</v>
      </c>
      <c r="AE2959" s="39">
        <f t="shared" si="1489"/>
        <v>0</v>
      </c>
      <c r="AF2959" t="str">
        <f t="shared" si="1490"/>
        <v/>
      </c>
      <c r="AG2959" t="str">
        <f t="shared" si="1491"/>
        <v/>
      </c>
      <c r="AH2959" t="str">
        <f t="shared" si="1492"/>
        <v/>
      </c>
      <c r="AJ2959" s="41" t="str">
        <f t="shared" si="1493"/>
        <v/>
      </c>
      <c r="AK2959" s="42" t="str">
        <f t="shared" si="1494"/>
        <v/>
      </c>
      <c r="AL2959" s="41" t="str">
        <f t="shared" si="1495"/>
        <v/>
      </c>
      <c r="AM2959" s="41" t="str">
        <f t="shared" si="1496"/>
        <v/>
      </c>
      <c r="AN2959" s="41" t="str">
        <f t="shared" si="1497"/>
        <v/>
      </c>
      <c r="AO2959" s="42" t="str">
        <f t="shared" si="1498"/>
        <v/>
      </c>
      <c r="AP2959" s="41" t="str">
        <f t="shared" si="1499"/>
        <v/>
      </c>
      <c r="AQ2959" s="41" t="str">
        <f t="shared" si="1500"/>
        <v/>
      </c>
      <c r="AR2959" s="41" t="str">
        <f>IF($AQ2959="","",COUNTIFS(L_ChaveCob,$AQ2959,L_Ausencia,"&gt;"&amp;$W2959)+COUNTIFS($AQ$4:$AQ2959,$AQ2959,$W$4:$W2959,$W2959))</f>
        <v/>
      </c>
      <c r="AS2959" s="42">
        <f t="shared" si="1501"/>
        <v>0</v>
      </c>
      <c r="AT2959" s="42">
        <f t="shared" si="1502"/>
        <v>0</v>
      </c>
      <c r="AU2959" s="42">
        <f t="shared" si="1503"/>
        <v>0</v>
      </c>
    </row>
    <row r="2960" spans="1:47" x14ac:dyDescent="0.2">
      <c r="A2960" s="35"/>
      <c r="B2960" s="36"/>
      <c r="C2960" s="36"/>
      <c r="D2960" s="36"/>
      <c r="E2960" s="37"/>
      <c r="F2960" s="37"/>
      <c r="G2960" s="36"/>
      <c r="H2960" s="36"/>
      <c r="I2960" s="36"/>
      <c r="J2960" s="36"/>
      <c r="K2960" s="37"/>
      <c r="L2960" s="37"/>
      <c r="M2960" s="37"/>
      <c r="N2960" s="38" t="str">
        <f t="shared" si="1472"/>
        <v/>
      </c>
      <c r="O2960" t="str">
        <f t="shared" si="1473"/>
        <v/>
      </c>
      <c r="P2960" t="str">
        <f t="shared" si="1474"/>
        <v/>
      </c>
      <c r="Q2960" t="str">
        <f t="shared" si="1475"/>
        <v/>
      </c>
      <c r="R2960" t="str">
        <f t="shared" si="1476"/>
        <v/>
      </c>
      <c r="S2960" t="str">
        <f t="shared" si="1477"/>
        <v/>
      </c>
      <c r="T2960" s="39" t="str">
        <f t="shared" si="1478"/>
        <v/>
      </c>
      <c r="U2960" s="40">
        <f t="shared" si="1479"/>
        <v>0</v>
      </c>
      <c r="V2960" s="40">
        <f t="shared" si="1480"/>
        <v>0</v>
      </c>
      <c r="W2960" s="40">
        <f t="shared" si="1481"/>
        <v>0</v>
      </c>
      <c r="X2960" t="str">
        <f t="shared" si="1482"/>
        <v/>
      </c>
      <c r="Y2960" s="40">
        <f t="shared" si="1483"/>
        <v>0</v>
      </c>
      <c r="Z2960" s="40">
        <f t="shared" si="1484"/>
        <v>0</v>
      </c>
      <c r="AA2960" s="40">
        <f t="shared" si="1485"/>
        <v>0</v>
      </c>
      <c r="AB2960" s="40">
        <f t="shared" si="1486"/>
        <v>0</v>
      </c>
      <c r="AC2960" s="40">
        <f t="shared" si="1487"/>
        <v>0</v>
      </c>
      <c r="AD2960" s="39">
        <f t="shared" si="1488"/>
        <v>0</v>
      </c>
      <c r="AE2960" s="39">
        <f t="shared" si="1489"/>
        <v>0</v>
      </c>
      <c r="AF2960" t="str">
        <f t="shared" si="1490"/>
        <v/>
      </c>
      <c r="AG2960" t="str">
        <f t="shared" si="1491"/>
        <v/>
      </c>
      <c r="AH2960" t="str">
        <f t="shared" si="1492"/>
        <v/>
      </c>
      <c r="AJ2960" s="41" t="str">
        <f t="shared" si="1493"/>
        <v/>
      </c>
      <c r="AK2960" s="42" t="str">
        <f t="shared" si="1494"/>
        <v/>
      </c>
      <c r="AL2960" s="41" t="str">
        <f t="shared" si="1495"/>
        <v/>
      </c>
      <c r="AM2960" s="41" t="str">
        <f t="shared" si="1496"/>
        <v/>
      </c>
      <c r="AN2960" s="41" t="str">
        <f t="shared" si="1497"/>
        <v/>
      </c>
      <c r="AO2960" s="42" t="str">
        <f t="shared" si="1498"/>
        <v/>
      </c>
      <c r="AP2960" s="41" t="str">
        <f t="shared" si="1499"/>
        <v/>
      </c>
      <c r="AQ2960" s="41" t="str">
        <f t="shared" si="1500"/>
        <v/>
      </c>
      <c r="AR2960" s="41" t="str">
        <f>IF($AQ2960="","",COUNTIFS(L_ChaveCob,$AQ2960,L_Ausencia,"&gt;"&amp;$W2960)+COUNTIFS($AQ$4:$AQ2960,$AQ2960,$W$4:$W2960,$W2960))</f>
        <v/>
      </c>
      <c r="AS2960" s="42">
        <f t="shared" si="1501"/>
        <v>0</v>
      </c>
      <c r="AT2960" s="42">
        <f t="shared" si="1502"/>
        <v>0</v>
      </c>
      <c r="AU2960" s="42">
        <f t="shared" si="1503"/>
        <v>0</v>
      </c>
    </row>
    <row r="2961" spans="1:47" x14ac:dyDescent="0.2">
      <c r="A2961" s="35"/>
      <c r="B2961" s="36"/>
      <c r="C2961" s="36"/>
      <c r="D2961" s="36"/>
      <c r="E2961" s="37"/>
      <c r="F2961" s="37"/>
      <c r="G2961" s="36"/>
      <c r="H2961" s="36"/>
      <c r="I2961" s="36"/>
      <c r="J2961" s="36"/>
      <c r="K2961" s="37"/>
      <c r="L2961" s="37"/>
      <c r="M2961" s="37"/>
      <c r="N2961" s="38" t="str">
        <f t="shared" si="1472"/>
        <v/>
      </c>
      <c r="O2961" t="str">
        <f t="shared" si="1473"/>
        <v/>
      </c>
      <c r="P2961" t="str">
        <f t="shared" si="1474"/>
        <v/>
      </c>
      <c r="Q2961" t="str">
        <f t="shared" si="1475"/>
        <v/>
      </c>
      <c r="R2961" t="str">
        <f t="shared" si="1476"/>
        <v/>
      </c>
      <c r="S2961" t="str">
        <f t="shared" si="1477"/>
        <v/>
      </c>
      <c r="T2961" s="39" t="str">
        <f t="shared" si="1478"/>
        <v/>
      </c>
      <c r="U2961" s="40">
        <f t="shared" si="1479"/>
        <v>0</v>
      </c>
      <c r="V2961" s="40">
        <f t="shared" si="1480"/>
        <v>0</v>
      </c>
      <c r="W2961" s="40">
        <f t="shared" si="1481"/>
        <v>0</v>
      </c>
      <c r="X2961" t="str">
        <f t="shared" si="1482"/>
        <v/>
      </c>
      <c r="Y2961" s="40">
        <f t="shared" si="1483"/>
        <v>0</v>
      </c>
      <c r="Z2961" s="40">
        <f t="shared" si="1484"/>
        <v>0</v>
      </c>
      <c r="AA2961" s="40">
        <f t="shared" si="1485"/>
        <v>0</v>
      </c>
      <c r="AB2961" s="40">
        <f t="shared" si="1486"/>
        <v>0</v>
      </c>
      <c r="AC2961" s="40">
        <f t="shared" si="1487"/>
        <v>0</v>
      </c>
      <c r="AD2961" s="39">
        <f t="shared" si="1488"/>
        <v>0</v>
      </c>
      <c r="AE2961" s="39">
        <f t="shared" si="1489"/>
        <v>0</v>
      </c>
      <c r="AF2961" t="str">
        <f t="shared" si="1490"/>
        <v/>
      </c>
      <c r="AG2961" t="str">
        <f t="shared" si="1491"/>
        <v/>
      </c>
      <c r="AH2961" t="str">
        <f t="shared" si="1492"/>
        <v/>
      </c>
      <c r="AJ2961" s="41" t="str">
        <f t="shared" si="1493"/>
        <v/>
      </c>
      <c r="AK2961" s="42" t="str">
        <f t="shared" si="1494"/>
        <v/>
      </c>
      <c r="AL2961" s="41" t="str">
        <f t="shared" si="1495"/>
        <v/>
      </c>
      <c r="AM2961" s="41" t="str">
        <f t="shared" si="1496"/>
        <v/>
      </c>
      <c r="AN2961" s="41" t="str">
        <f t="shared" si="1497"/>
        <v/>
      </c>
      <c r="AO2961" s="42" t="str">
        <f t="shared" si="1498"/>
        <v/>
      </c>
      <c r="AP2961" s="41" t="str">
        <f t="shared" si="1499"/>
        <v/>
      </c>
      <c r="AQ2961" s="41" t="str">
        <f t="shared" si="1500"/>
        <v/>
      </c>
      <c r="AR2961" s="41" t="str">
        <f>IF($AQ2961="","",COUNTIFS(L_ChaveCob,$AQ2961,L_Ausencia,"&gt;"&amp;$W2961)+COUNTIFS($AQ$4:$AQ2961,$AQ2961,$W$4:$W2961,$W2961))</f>
        <v/>
      </c>
      <c r="AS2961" s="42">
        <f t="shared" si="1501"/>
        <v>0</v>
      </c>
      <c r="AT2961" s="42">
        <f t="shared" si="1502"/>
        <v>0</v>
      </c>
      <c r="AU2961" s="42">
        <f t="shared" si="1503"/>
        <v>0</v>
      </c>
    </row>
    <row r="2962" spans="1:47" x14ac:dyDescent="0.2">
      <c r="A2962" s="35"/>
      <c r="B2962" s="36"/>
      <c r="C2962" s="36"/>
      <c r="D2962" s="36"/>
      <c r="E2962" s="37"/>
      <c r="F2962" s="37"/>
      <c r="G2962" s="36"/>
      <c r="H2962" s="36"/>
      <c r="I2962" s="36"/>
      <c r="J2962" s="36"/>
      <c r="K2962" s="37"/>
      <c r="L2962" s="37"/>
      <c r="M2962" s="37"/>
      <c r="N2962" s="38" t="str">
        <f t="shared" si="1472"/>
        <v/>
      </c>
      <c r="O2962" t="str">
        <f t="shared" si="1473"/>
        <v/>
      </c>
      <c r="P2962" t="str">
        <f t="shared" si="1474"/>
        <v/>
      </c>
      <c r="Q2962" t="str">
        <f t="shared" si="1475"/>
        <v/>
      </c>
      <c r="R2962" t="str">
        <f t="shared" si="1476"/>
        <v/>
      </c>
      <c r="S2962" t="str">
        <f t="shared" si="1477"/>
        <v/>
      </c>
      <c r="T2962" s="39" t="str">
        <f t="shared" si="1478"/>
        <v/>
      </c>
      <c r="U2962" s="40">
        <f t="shared" si="1479"/>
        <v>0</v>
      </c>
      <c r="V2962" s="40">
        <f t="shared" si="1480"/>
        <v>0</v>
      </c>
      <c r="W2962" s="40">
        <f t="shared" si="1481"/>
        <v>0</v>
      </c>
      <c r="X2962" t="str">
        <f t="shared" si="1482"/>
        <v/>
      </c>
      <c r="Y2962" s="40">
        <f t="shared" si="1483"/>
        <v>0</v>
      </c>
      <c r="Z2962" s="40">
        <f t="shared" si="1484"/>
        <v>0</v>
      </c>
      <c r="AA2962" s="40">
        <f t="shared" si="1485"/>
        <v>0</v>
      </c>
      <c r="AB2962" s="40">
        <f t="shared" si="1486"/>
        <v>0</v>
      </c>
      <c r="AC2962" s="40">
        <f t="shared" si="1487"/>
        <v>0</v>
      </c>
      <c r="AD2962" s="39">
        <f t="shared" si="1488"/>
        <v>0</v>
      </c>
      <c r="AE2962" s="39">
        <f t="shared" si="1489"/>
        <v>0</v>
      </c>
      <c r="AF2962" t="str">
        <f t="shared" si="1490"/>
        <v/>
      </c>
      <c r="AG2962" t="str">
        <f t="shared" si="1491"/>
        <v/>
      </c>
      <c r="AH2962" t="str">
        <f t="shared" si="1492"/>
        <v/>
      </c>
      <c r="AJ2962" s="41" t="str">
        <f t="shared" si="1493"/>
        <v/>
      </c>
      <c r="AK2962" s="42" t="str">
        <f t="shared" si="1494"/>
        <v/>
      </c>
      <c r="AL2962" s="41" t="str">
        <f t="shared" si="1495"/>
        <v/>
      </c>
      <c r="AM2962" s="41" t="str">
        <f t="shared" si="1496"/>
        <v/>
      </c>
      <c r="AN2962" s="41" t="str">
        <f t="shared" si="1497"/>
        <v/>
      </c>
      <c r="AO2962" s="42" t="str">
        <f t="shared" si="1498"/>
        <v/>
      </c>
      <c r="AP2962" s="41" t="str">
        <f t="shared" si="1499"/>
        <v/>
      </c>
      <c r="AQ2962" s="41" t="str">
        <f t="shared" si="1500"/>
        <v/>
      </c>
      <c r="AR2962" s="41" t="str">
        <f>IF($AQ2962="","",COUNTIFS(L_ChaveCob,$AQ2962,L_Ausencia,"&gt;"&amp;$W2962)+COUNTIFS($AQ$4:$AQ2962,$AQ2962,$W$4:$W2962,$W2962))</f>
        <v/>
      </c>
      <c r="AS2962" s="42">
        <f t="shared" si="1501"/>
        <v>0</v>
      </c>
      <c r="AT2962" s="42">
        <f t="shared" si="1502"/>
        <v>0</v>
      </c>
      <c r="AU2962" s="42">
        <f t="shared" si="1503"/>
        <v>0</v>
      </c>
    </row>
    <row r="2963" spans="1:47" x14ac:dyDescent="0.2">
      <c r="A2963" s="35"/>
      <c r="B2963" s="36"/>
      <c r="C2963" s="36"/>
      <c r="D2963" s="36"/>
      <c r="E2963" s="37"/>
      <c r="F2963" s="37"/>
      <c r="G2963" s="36"/>
      <c r="H2963" s="36"/>
      <c r="I2963" s="36"/>
      <c r="J2963" s="36"/>
      <c r="K2963" s="37"/>
      <c r="L2963" s="37"/>
      <c r="M2963" s="37"/>
      <c r="N2963" s="38" t="str">
        <f t="shared" si="1472"/>
        <v/>
      </c>
      <c r="O2963" t="str">
        <f t="shared" si="1473"/>
        <v/>
      </c>
      <c r="P2963" t="str">
        <f t="shared" si="1474"/>
        <v/>
      </c>
      <c r="Q2963" t="str">
        <f t="shared" si="1475"/>
        <v/>
      </c>
      <c r="R2963" t="str">
        <f t="shared" si="1476"/>
        <v/>
      </c>
      <c r="S2963" t="str">
        <f t="shared" si="1477"/>
        <v/>
      </c>
      <c r="T2963" s="39" t="str">
        <f t="shared" si="1478"/>
        <v/>
      </c>
      <c r="U2963" s="40">
        <f t="shared" si="1479"/>
        <v>0</v>
      </c>
      <c r="V2963" s="40">
        <f t="shared" si="1480"/>
        <v>0</v>
      </c>
      <c r="W2963" s="40">
        <f t="shared" si="1481"/>
        <v>0</v>
      </c>
      <c r="X2963" t="str">
        <f t="shared" si="1482"/>
        <v/>
      </c>
      <c r="Y2963" s="40">
        <f t="shared" si="1483"/>
        <v>0</v>
      </c>
      <c r="Z2963" s="40">
        <f t="shared" si="1484"/>
        <v>0</v>
      </c>
      <c r="AA2963" s="40">
        <f t="shared" si="1485"/>
        <v>0</v>
      </c>
      <c r="AB2963" s="40">
        <f t="shared" si="1486"/>
        <v>0</v>
      </c>
      <c r="AC2963" s="40">
        <f t="shared" si="1487"/>
        <v>0</v>
      </c>
      <c r="AD2963" s="39">
        <f t="shared" si="1488"/>
        <v>0</v>
      </c>
      <c r="AE2963" s="39">
        <f t="shared" si="1489"/>
        <v>0</v>
      </c>
      <c r="AF2963" t="str">
        <f t="shared" si="1490"/>
        <v/>
      </c>
      <c r="AG2963" t="str">
        <f t="shared" si="1491"/>
        <v/>
      </c>
      <c r="AH2963" t="str">
        <f t="shared" si="1492"/>
        <v/>
      </c>
      <c r="AJ2963" s="41" t="str">
        <f t="shared" si="1493"/>
        <v/>
      </c>
      <c r="AK2963" s="42" t="str">
        <f t="shared" si="1494"/>
        <v/>
      </c>
      <c r="AL2963" s="41" t="str">
        <f t="shared" si="1495"/>
        <v/>
      </c>
      <c r="AM2963" s="41" t="str">
        <f t="shared" si="1496"/>
        <v/>
      </c>
      <c r="AN2963" s="41" t="str">
        <f t="shared" si="1497"/>
        <v/>
      </c>
      <c r="AO2963" s="42" t="str">
        <f t="shared" si="1498"/>
        <v/>
      </c>
      <c r="AP2963" s="41" t="str">
        <f t="shared" si="1499"/>
        <v/>
      </c>
      <c r="AQ2963" s="41" t="str">
        <f t="shared" si="1500"/>
        <v/>
      </c>
      <c r="AR2963" s="41" t="str">
        <f>IF($AQ2963="","",COUNTIFS(L_ChaveCob,$AQ2963,L_Ausencia,"&gt;"&amp;$W2963)+COUNTIFS($AQ$4:$AQ2963,$AQ2963,$W$4:$W2963,$W2963))</f>
        <v/>
      </c>
      <c r="AS2963" s="42">
        <f t="shared" si="1501"/>
        <v>0</v>
      </c>
      <c r="AT2963" s="42">
        <f t="shared" si="1502"/>
        <v>0</v>
      </c>
      <c r="AU2963" s="42">
        <f t="shared" si="1503"/>
        <v>0</v>
      </c>
    </row>
    <row r="2964" spans="1:47" x14ac:dyDescent="0.2">
      <c r="A2964" s="35"/>
      <c r="B2964" s="36"/>
      <c r="C2964" s="36"/>
      <c r="D2964" s="36"/>
      <c r="E2964" s="37"/>
      <c r="F2964" s="37"/>
      <c r="G2964" s="36"/>
      <c r="H2964" s="36"/>
      <c r="I2964" s="36"/>
      <c r="J2964" s="36"/>
      <c r="K2964" s="37"/>
      <c r="L2964" s="37"/>
      <c r="M2964" s="37"/>
      <c r="N2964" s="38" t="str">
        <f t="shared" si="1472"/>
        <v/>
      </c>
      <c r="O2964" t="str">
        <f t="shared" si="1473"/>
        <v/>
      </c>
      <c r="P2964" t="str">
        <f t="shared" si="1474"/>
        <v/>
      </c>
      <c r="Q2964" t="str">
        <f t="shared" si="1475"/>
        <v/>
      </c>
      <c r="R2964" t="str">
        <f t="shared" si="1476"/>
        <v/>
      </c>
      <c r="S2964" t="str">
        <f t="shared" si="1477"/>
        <v/>
      </c>
      <c r="T2964" s="39" t="str">
        <f t="shared" si="1478"/>
        <v/>
      </c>
      <c r="U2964" s="40">
        <f t="shared" si="1479"/>
        <v>0</v>
      </c>
      <c r="V2964" s="40">
        <f t="shared" si="1480"/>
        <v>0</v>
      </c>
      <c r="W2964" s="40">
        <f t="shared" si="1481"/>
        <v>0</v>
      </c>
      <c r="X2964" t="str">
        <f t="shared" si="1482"/>
        <v/>
      </c>
      <c r="Y2964" s="40">
        <f t="shared" si="1483"/>
        <v>0</v>
      </c>
      <c r="Z2964" s="40">
        <f t="shared" si="1484"/>
        <v>0</v>
      </c>
      <c r="AA2964" s="40">
        <f t="shared" si="1485"/>
        <v>0</v>
      </c>
      <c r="AB2964" s="40">
        <f t="shared" si="1486"/>
        <v>0</v>
      </c>
      <c r="AC2964" s="40">
        <f t="shared" si="1487"/>
        <v>0</v>
      </c>
      <c r="AD2964" s="39">
        <f t="shared" si="1488"/>
        <v>0</v>
      </c>
      <c r="AE2964" s="39">
        <f t="shared" si="1489"/>
        <v>0</v>
      </c>
      <c r="AF2964" t="str">
        <f t="shared" si="1490"/>
        <v/>
      </c>
      <c r="AG2964" t="str">
        <f t="shared" si="1491"/>
        <v/>
      </c>
      <c r="AH2964" t="str">
        <f t="shared" si="1492"/>
        <v/>
      </c>
      <c r="AJ2964" s="41" t="str">
        <f t="shared" si="1493"/>
        <v/>
      </c>
      <c r="AK2964" s="42" t="str">
        <f t="shared" si="1494"/>
        <v/>
      </c>
      <c r="AL2964" s="41" t="str">
        <f t="shared" si="1495"/>
        <v/>
      </c>
      <c r="AM2964" s="41" t="str">
        <f t="shared" si="1496"/>
        <v/>
      </c>
      <c r="AN2964" s="41" t="str">
        <f t="shared" si="1497"/>
        <v/>
      </c>
      <c r="AO2964" s="42" t="str">
        <f t="shared" si="1498"/>
        <v/>
      </c>
      <c r="AP2964" s="41" t="str">
        <f t="shared" si="1499"/>
        <v/>
      </c>
      <c r="AQ2964" s="41" t="str">
        <f t="shared" si="1500"/>
        <v/>
      </c>
      <c r="AR2964" s="41" t="str">
        <f>IF($AQ2964="","",COUNTIFS(L_ChaveCob,$AQ2964,L_Ausencia,"&gt;"&amp;$W2964)+COUNTIFS($AQ$4:$AQ2964,$AQ2964,$W$4:$W2964,$W2964))</f>
        <v/>
      </c>
      <c r="AS2964" s="42">
        <f t="shared" si="1501"/>
        <v>0</v>
      </c>
      <c r="AT2964" s="42">
        <f t="shared" si="1502"/>
        <v>0</v>
      </c>
      <c r="AU2964" s="42">
        <f t="shared" si="1503"/>
        <v>0</v>
      </c>
    </row>
    <row r="2965" spans="1:47" x14ac:dyDescent="0.2">
      <c r="A2965" s="35"/>
      <c r="B2965" s="36"/>
      <c r="C2965" s="36"/>
      <c r="D2965" s="36"/>
      <c r="E2965" s="37"/>
      <c r="F2965" s="37"/>
      <c r="G2965" s="36"/>
      <c r="H2965" s="36"/>
      <c r="I2965" s="36"/>
      <c r="J2965" s="36"/>
      <c r="K2965" s="37"/>
      <c r="L2965" s="37"/>
      <c r="M2965" s="37"/>
      <c r="N2965" s="38" t="str">
        <f t="shared" si="1472"/>
        <v/>
      </c>
      <c r="O2965" t="str">
        <f t="shared" si="1473"/>
        <v/>
      </c>
      <c r="P2965" t="str">
        <f t="shared" si="1474"/>
        <v/>
      </c>
      <c r="Q2965" t="str">
        <f t="shared" si="1475"/>
        <v/>
      </c>
      <c r="R2965" t="str">
        <f t="shared" si="1476"/>
        <v/>
      </c>
      <c r="S2965" t="str">
        <f t="shared" si="1477"/>
        <v/>
      </c>
      <c r="T2965" s="39" t="str">
        <f t="shared" si="1478"/>
        <v/>
      </c>
      <c r="U2965" s="40">
        <f t="shared" si="1479"/>
        <v>0</v>
      </c>
      <c r="V2965" s="40">
        <f t="shared" si="1480"/>
        <v>0</v>
      </c>
      <c r="W2965" s="40">
        <f t="shared" si="1481"/>
        <v>0</v>
      </c>
      <c r="X2965" t="str">
        <f t="shared" si="1482"/>
        <v/>
      </c>
      <c r="Y2965" s="40">
        <f t="shared" si="1483"/>
        <v>0</v>
      </c>
      <c r="Z2965" s="40">
        <f t="shared" si="1484"/>
        <v>0</v>
      </c>
      <c r="AA2965" s="40">
        <f t="shared" si="1485"/>
        <v>0</v>
      </c>
      <c r="AB2965" s="40">
        <f t="shared" si="1486"/>
        <v>0</v>
      </c>
      <c r="AC2965" s="40">
        <f t="shared" si="1487"/>
        <v>0</v>
      </c>
      <c r="AD2965" s="39">
        <f t="shared" si="1488"/>
        <v>0</v>
      </c>
      <c r="AE2965" s="39">
        <f t="shared" si="1489"/>
        <v>0</v>
      </c>
      <c r="AF2965" t="str">
        <f t="shared" si="1490"/>
        <v/>
      </c>
      <c r="AG2965" t="str">
        <f t="shared" si="1491"/>
        <v/>
      </c>
      <c r="AH2965" t="str">
        <f t="shared" si="1492"/>
        <v/>
      </c>
      <c r="AJ2965" s="41" t="str">
        <f t="shared" si="1493"/>
        <v/>
      </c>
      <c r="AK2965" s="42" t="str">
        <f t="shared" si="1494"/>
        <v/>
      </c>
      <c r="AL2965" s="41" t="str">
        <f t="shared" si="1495"/>
        <v/>
      </c>
      <c r="AM2965" s="41" t="str">
        <f t="shared" si="1496"/>
        <v/>
      </c>
      <c r="AN2965" s="41" t="str">
        <f t="shared" si="1497"/>
        <v/>
      </c>
      <c r="AO2965" s="42" t="str">
        <f t="shared" si="1498"/>
        <v/>
      </c>
      <c r="AP2965" s="41" t="str">
        <f t="shared" si="1499"/>
        <v/>
      </c>
      <c r="AQ2965" s="41" t="str">
        <f t="shared" si="1500"/>
        <v/>
      </c>
      <c r="AR2965" s="41" t="str">
        <f>IF($AQ2965="","",COUNTIFS(L_ChaveCob,$AQ2965,L_Ausencia,"&gt;"&amp;$W2965)+COUNTIFS($AQ$4:$AQ2965,$AQ2965,$W$4:$W2965,$W2965))</f>
        <v/>
      </c>
      <c r="AS2965" s="42">
        <f t="shared" si="1501"/>
        <v>0</v>
      </c>
      <c r="AT2965" s="42">
        <f t="shared" si="1502"/>
        <v>0</v>
      </c>
      <c r="AU2965" s="42">
        <f t="shared" si="1503"/>
        <v>0</v>
      </c>
    </row>
    <row r="2966" spans="1:47" x14ac:dyDescent="0.2">
      <c r="A2966" s="35"/>
      <c r="B2966" s="36"/>
      <c r="C2966" s="36"/>
      <c r="D2966" s="36"/>
      <c r="E2966" s="37"/>
      <c r="F2966" s="37"/>
      <c r="G2966" s="36"/>
      <c r="H2966" s="36"/>
      <c r="I2966" s="36"/>
      <c r="J2966" s="36"/>
      <c r="K2966" s="37"/>
      <c r="L2966" s="37"/>
      <c r="M2966" s="37"/>
      <c r="N2966" s="38" t="str">
        <f t="shared" si="1472"/>
        <v/>
      </c>
      <c r="O2966" t="str">
        <f t="shared" si="1473"/>
        <v/>
      </c>
      <c r="P2966" t="str">
        <f t="shared" si="1474"/>
        <v/>
      </c>
      <c r="Q2966" t="str">
        <f t="shared" si="1475"/>
        <v/>
      </c>
      <c r="R2966" t="str">
        <f t="shared" si="1476"/>
        <v/>
      </c>
      <c r="S2966" t="str">
        <f t="shared" si="1477"/>
        <v/>
      </c>
      <c r="T2966" s="39" t="str">
        <f t="shared" si="1478"/>
        <v/>
      </c>
      <c r="U2966" s="40">
        <f t="shared" si="1479"/>
        <v>0</v>
      </c>
      <c r="V2966" s="40">
        <f t="shared" si="1480"/>
        <v>0</v>
      </c>
      <c r="W2966" s="40">
        <f t="shared" si="1481"/>
        <v>0</v>
      </c>
      <c r="X2966" t="str">
        <f t="shared" si="1482"/>
        <v/>
      </c>
      <c r="Y2966" s="40">
        <f t="shared" si="1483"/>
        <v>0</v>
      </c>
      <c r="Z2966" s="40">
        <f t="shared" si="1484"/>
        <v>0</v>
      </c>
      <c r="AA2966" s="40">
        <f t="shared" si="1485"/>
        <v>0</v>
      </c>
      <c r="AB2966" s="40">
        <f t="shared" si="1486"/>
        <v>0</v>
      </c>
      <c r="AC2966" s="40">
        <f t="shared" si="1487"/>
        <v>0</v>
      </c>
      <c r="AD2966" s="39">
        <f t="shared" si="1488"/>
        <v>0</v>
      </c>
      <c r="AE2966" s="39">
        <f t="shared" si="1489"/>
        <v>0</v>
      </c>
      <c r="AF2966" t="str">
        <f t="shared" si="1490"/>
        <v/>
      </c>
      <c r="AG2966" t="str">
        <f t="shared" si="1491"/>
        <v/>
      </c>
      <c r="AH2966" t="str">
        <f t="shared" si="1492"/>
        <v/>
      </c>
      <c r="AJ2966" s="41" t="str">
        <f t="shared" si="1493"/>
        <v/>
      </c>
      <c r="AK2966" s="42" t="str">
        <f t="shared" si="1494"/>
        <v/>
      </c>
      <c r="AL2966" s="41" t="str">
        <f t="shared" si="1495"/>
        <v/>
      </c>
      <c r="AM2966" s="41" t="str">
        <f t="shared" si="1496"/>
        <v/>
      </c>
      <c r="AN2966" s="41" t="str">
        <f t="shared" si="1497"/>
        <v/>
      </c>
      <c r="AO2966" s="42" t="str">
        <f t="shared" si="1498"/>
        <v/>
      </c>
      <c r="AP2966" s="41" t="str">
        <f t="shared" si="1499"/>
        <v/>
      </c>
      <c r="AQ2966" s="41" t="str">
        <f t="shared" si="1500"/>
        <v/>
      </c>
      <c r="AR2966" s="41" t="str">
        <f>IF($AQ2966="","",COUNTIFS(L_ChaveCob,$AQ2966,L_Ausencia,"&gt;"&amp;$W2966)+COUNTIFS($AQ$4:$AQ2966,$AQ2966,$W$4:$W2966,$W2966))</f>
        <v/>
      </c>
      <c r="AS2966" s="42">
        <f t="shared" si="1501"/>
        <v>0</v>
      </c>
      <c r="AT2966" s="42">
        <f t="shared" si="1502"/>
        <v>0</v>
      </c>
      <c r="AU2966" s="42">
        <f t="shared" si="1503"/>
        <v>0</v>
      </c>
    </row>
    <row r="2967" spans="1:47" x14ac:dyDescent="0.2">
      <c r="A2967" s="35"/>
      <c r="B2967" s="36"/>
      <c r="C2967" s="36"/>
      <c r="D2967" s="36"/>
      <c r="E2967" s="37"/>
      <c r="F2967" s="37"/>
      <c r="G2967" s="36"/>
      <c r="H2967" s="36"/>
      <c r="I2967" s="36"/>
      <c r="J2967" s="36"/>
      <c r="K2967" s="37"/>
      <c r="L2967" s="37"/>
      <c r="M2967" s="37"/>
      <c r="N2967" s="38" t="str">
        <f t="shared" si="1472"/>
        <v/>
      </c>
      <c r="O2967" t="str">
        <f t="shared" si="1473"/>
        <v/>
      </c>
      <c r="P2967" t="str">
        <f t="shared" si="1474"/>
        <v/>
      </c>
      <c r="Q2967" t="str">
        <f t="shared" si="1475"/>
        <v/>
      </c>
      <c r="R2967" t="str">
        <f t="shared" si="1476"/>
        <v/>
      </c>
      <c r="S2967" t="str">
        <f t="shared" si="1477"/>
        <v/>
      </c>
      <c r="T2967" s="39" t="str">
        <f t="shared" si="1478"/>
        <v/>
      </c>
      <c r="U2967" s="40">
        <f t="shared" si="1479"/>
        <v>0</v>
      </c>
      <c r="V2967" s="40">
        <f t="shared" si="1480"/>
        <v>0</v>
      </c>
      <c r="W2967" s="40">
        <f t="shared" si="1481"/>
        <v>0</v>
      </c>
      <c r="X2967" t="str">
        <f t="shared" si="1482"/>
        <v/>
      </c>
      <c r="Y2967" s="40">
        <f t="shared" si="1483"/>
        <v>0</v>
      </c>
      <c r="Z2967" s="40">
        <f t="shared" si="1484"/>
        <v>0</v>
      </c>
      <c r="AA2967" s="40">
        <f t="shared" si="1485"/>
        <v>0</v>
      </c>
      <c r="AB2967" s="40">
        <f t="shared" si="1486"/>
        <v>0</v>
      </c>
      <c r="AC2967" s="40">
        <f t="shared" si="1487"/>
        <v>0</v>
      </c>
      <c r="AD2967" s="39">
        <f t="shared" si="1488"/>
        <v>0</v>
      </c>
      <c r="AE2967" s="39">
        <f t="shared" si="1489"/>
        <v>0</v>
      </c>
      <c r="AF2967" t="str">
        <f t="shared" si="1490"/>
        <v/>
      </c>
      <c r="AG2967" t="str">
        <f t="shared" si="1491"/>
        <v/>
      </c>
      <c r="AH2967" t="str">
        <f t="shared" si="1492"/>
        <v/>
      </c>
      <c r="AJ2967" s="41" t="str">
        <f t="shared" si="1493"/>
        <v/>
      </c>
      <c r="AK2967" s="42" t="str">
        <f t="shared" si="1494"/>
        <v/>
      </c>
      <c r="AL2967" s="41" t="str">
        <f t="shared" si="1495"/>
        <v/>
      </c>
      <c r="AM2967" s="41" t="str">
        <f t="shared" si="1496"/>
        <v/>
      </c>
      <c r="AN2967" s="41" t="str">
        <f t="shared" si="1497"/>
        <v/>
      </c>
      <c r="AO2967" s="42" t="str">
        <f t="shared" si="1498"/>
        <v/>
      </c>
      <c r="AP2967" s="41" t="str">
        <f t="shared" si="1499"/>
        <v/>
      </c>
      <c r="AQ2967" s="41" t="str">
        <f t="shared" si="1500"/>
        <v/>
      </c>
      <c r="AR2967" s="41" t="str">
        <f>IF($AQ2967="","",COUNTIFS(L_ChaveCob,$AQ2967,L_Ausencia,"&gt;"&amp;$W2967)+COUNTIFS($AQ$4:$AQ2967,$AQ2967,$W$4:$W2967,$W2967))</f>
        <v/>
      </c>
      <c r="AS2967" s="42">
        <f t="shared" si="1501"/>
        <v>0</v>
      </c>
      <c r="AT2967" s="42">
        <f t="shared" si="1502"/>
        <v>0</v>
      </c>
      <c r="AU2967" s="42">
        <f t="shared" si="1503"/>
        <v>0</v>
      </c>
    </row>
    <row r="2968" spans="1:47" x14ac:dyDescent="0.2">
      <c r="A2968" s="35"/>
      <c r="B2968" s="36"/>
      <c r="C2968" s="36"/>
      <c r="D2968" s="36"/>
      <c r="E2968" s="37"/>
      <c r="F2968" s="37"/>
      <c r="G2968" s="36"/>
      <c r="H2968" s="36"/>
      <c r="I2968" s="36"/>
      <c r="J2968" s="36"/>
      <c r="K2968" s="37"/>
      <c r="L2968" s="37"/>
      <c r="M2968" s="37"/>
      <c r="N2968" s="38" t="str">
        <f t="shared" si="1472"/>
        <v/>
      </c>
      <c r="O2968" t="str">
        <f t="shared" si="1473"/>
        <v/>
      </c>
      <c r="P2968" t="str">
        <f t="shared" si="1474"/>
        <v/>
      </c>
      <c r="Q2968" t="str">
        <f t="shared" si="1475"/>
        <v/>
      </c>
      <c r="R2968" t="str">
        <f t="shared" si="1476"/>
        <v/>
      </c>
      <c r="S2968" t="str">
        <f t="shared" si="1477"/>
        <v/>
      </c>
      <c r="T2968" s="39" t="str">
        <f t="shared" si="1478"/>
        <v/>
      </c>
      <c r="U2968" s="40">
        <f t="shared" si="1479"/>
        <v>0</v>
      </c>
      <c r="V2968" s="40">
        <f t="shared" si="1480"/>
        <v>0</v>
      </c>
      <c r="W2968" s="40">
        <f t="shared" si="1481"/>
        <v>0</v>
      </c>
      <c r="X2968" t="str">
        <f t="shared" si="1482"/>
        <v/>
      </c>
      <c r="Y2968" s="40">
        <f t="shared" si="1483"/>
        <v>0</v>
      </c>
      <c r="Z2968" s="40">
        <f t="shared" si="1484"/>
        <v>0</v>
      </c>
      <c r="AA2968" s="40">
        <f t="shared" si="1485"/>
        <v>0</v>
      </c>
      <c r="AB2968" s="40">
        <f t="shared" si="1486"/>
        <v>0</v>
      </c>
      <c r="AC2968" s="40">
        <f t="shared" si="1487"/>
        <v>0</v>
      </c>
      <c r="AD2968" s="39">
        <f t="shared" si="1488"/>
        <v>0</v>
      </c>
      <c r="AE2968" s="39">
        <f t="shared" si="1489"/>
        <v>0</v>
      </c>
      <c r="AF2968" t="str">
        <f t="shared" si="1490"/>
        <v/>
      </c>
      <c r="AG2968" t="str">
        <f t="shared" si="1491"/>
        <v/>
      </c>
      <c r="AH2968" t="str">
        <f t="shared" si="1492"/>
        <v/>
      </c>
      <c r="AJ2968" s="41" t="str">
        <f t="shared" si="1493"/>
        <v/>
      </c>
      <c r="AK2968" s="42" t="str">
        <f t="shared" si="1494"/>
        <v/>
      </c>
      <c r="AL2968" s="41" t="str">
        <f t="shared" si="1495"/>
        <v/>
      </c>
      <c r="AM2968" s="41" t="str">
        <f t="shared" si="1496"/>
        <v/>
      </c>
      <c r="AN2968" s="41" t="str">
        <f t="shared" si="1497"/>
        <v/>
      </c>
      <c r="AO2968" s="42" t="str">
        <f t="shared" si="1498"/>
        <v/>
      </c>
      <c r="AP2968" s="41" t="str">
        <f t="shared" si="1499"/>
        <v/>
      </c>
      <c r="AQ2968" s="41" t="str">
        <f t="shared" si="1500"/>
        <v/>
      </c>
      <c r="AR2968" s="41" t="str">
        <f>IF($AQ2968="","",COUNTIFS(L_ChaveCob,$AQ2968,L_Ausencia,"&gt;"&amp;$W2968)+COUNTIFS($AQ$4:$AQ2968,$AQ2968,$W$4:$W2968,$W2968))</f>
        <v/>
      </c>
      <c r="AS2968" s="42">
        <f t="shared" si="1501"/>
        <v>0</v>
      </c>
      <c r="AT2968" s="42">
        <f t="shared" si="1502"/>
        <v>0</v>
      </c>
      <c r="AU2968" s="42">
        <f t="shared" si="1503"/>
        <v>0</v>
      </c>
    </row>
    <row r="2969" spans="1:47" x14ac:dyDescent="0.2">
      <c r="A2969" s="35"/>
      <c r="B2969" s="36"/>
      <c r="C2969" s="36"/>
      <c r="D2969" s="36"/>
      <c r="E2969" s="37"/>
      <c r="F2969" s="37"/>
      <c r="G2969" s="36"/>
      <c r="H2969" s="36"/>
      <c r="I2969" s="36"/>
      <c r="J2969" s="36"/>
      <c r="K2969" s="37"/>
      <c r="L2969" s="37"/>
      <c r="M2969" s="37"/>
      <c r="N2969" s="38" t="str">
        <f t="shared" si="1472"/>
        <v/>
      </c>
      <c r="O2969" t="str">
        <f t="shared" si="1473"/>
        <v/>
      </c>
      <c r="P2969" t="str">
        <f t="shared" si="1474"/>
        <v/>
      </c>
      <c r="Q2969" t="str">
        <f t="shared" si="1475"/>
        <v/>
      </c>
      <c r="R2969" t="str">
        <f t="shared" si="1476"/>
        <v/>
      </c>
      <c r="S2969" t="str">
        <f t="shared" si="1477"/>
        <v/>
      </c>
      <c r="T2969" s="39" t="str">
        <f t="shared" si="1478"/>
        <v/>
      </c>
      <c r="U2969" s="40">
        <f t="shared" si="1479"/>
        <v>0</v>
      </c>
      <c r="V2969" s="40">
        <f t="shared" si="1480"/>
        <v>0</v>
      </c>
      <c r="W2969" s="40">
        <f t="shared" si="1481"/>
        <v>0</v>
      </c>
      <c r="X2969" t="str">
        <f t="shared" si="1482"/>
        <v/>
      </c>
      <c r="Y2969" s="40">
        <f t="shared" si="1483"/>
        <v>0</v>
      </c>
      <c r="Z2969" s="40">
        <f t="shared" si="1484"/>
        <v>0</v>
      </c>
      <c r="AA2969" s="40">
        <f t="shared" si="1485"/>
        <v>0</v>
      </c>
      <c r="AB2969" s="40">
        <f t="shared" si="1486"/>
        <v>0</v>
      </c>
      <c r="AC2969" s="40">
        <f t="shared" si="1487"/>
        <v>0</v>
      </c>
      <c r="AD2969" s="39">
        <f t="shared" si="1488"/>
        <v>0</v>
      </c>
      <c r="AE2969" s="39">
        <f t="shared" si="1489"/>
        <v>0</v>
      </c>
      <c r="AF2969" t="str">
        <f t="shared" si="1490"/>
        <v/>
      </c>
      <c r="AG2969" t="str">
        <f t="shared" si="1491"/>
        <v/>
      </c>
      <c r="AH2969" t="str">
        <f t="shared" si="1492"/>
        <v/>
      </c>
      <c r="AJ2969" s="41" t="str">
        <f t="shared" si="1493"/>
        <v/>
      </c>
      <c r="AK2969" s="42" t="str">
        <f t="shared" si="1494"/>
        <v/>
      </c>
      <c r="AL2969" s="41" t="str">
        <f t="shared" si="1495"/>
        <v/>
      </c>
      <c r="AM2969" s="41" t="str">
        <f t="shared" si="1496"/>
        <v/>
      </c>
      <c r="AN2969" s="41" t="str">
        <f t="shared" si="1497"/>
        <v/>
      </c>
      <c r="AO2969" s="42" t="str">
        <f t="shared" si="1498"/>
        <v/>
      </c>
      <c r="AP2969" s="41" t="str">
        <f t="shared" si="1499"/>
        <v/>
      </c>
      <c r="AQ2969" s="41" t="str">
        <f t="shared" si="1500"/>
        <v/>
      </c>
      <c r="AR2969" s="41" t="str">
        <f>IF($AQ2969="","",COUNTIFS(L_ChaveCob,$AQ2969,L_Ausencia,"&gt;"&amp;$W2969)+COUNTIFS($AQ$4:$AQ2969,$AQ2969,$W$4:$W2969,$W2969))</f>
        <v/>
      </c>
      <c r="AS2969" s="42">
        <f t="shared" si="1501"/>
        <v>0</v>
      </c>
      <c r="AT2969" s="42">
        <f t="shared" si="1502"/>
        <v>0</v>
      </c>
      <c r="AU2969" s="42">
        <f t="shared" si="1503"/>
        <v>0</v>
      </c>
    </row>
    <row r="2970" spans="1:47" x14ac:dyDescent="0.2">
      <c r="A2970" s="35"/>
      <c r="B2970" s="36"/>
      <c r="C2970" s="36"/>
      <c r="D2970" s="36"/>
      <c r="E2970" s="37"/>
      <c r="F2970" s="37"/>
      <c r="G2970" s="36"/>
      <c r="H2970" s="36"/>
      <c r="I2970" s="36"/>
      <c r="J2970" s="36"/>
      <c r="K2970" s="37"/>
      <c r="L2970" s="37"/>
      <c r="M2970" s="37"/>
      <c r="N2970" s="38" t="str">
        <f t="shared" si="1472"/>
        <v/>
      </c>
      <c r="O2970" t="str">
        <f t="shared" si="1473"/>
        <v/>
      </c>
      <c r="P2970" t="str">
        <f t="shared" si="1474"/>
        <v/>
      </c>
      <c r="Q2970" t="str">
        <f t="shared" si="1475"/>
        <v/>
      </c>
      <c r="R2970" t="str">
        <f t="shared" si="1476"/>
        <v/>
      </c>
      <c r="S2970" t="str">
        <f t="shared" si="1477"/>
        <v/>
      </c>
      <c r="T2970" s="39" t="str">
        <f t="shared" si="1478"/>
        <v/>
      </c>
      <c r="U2970" s="40">
        <f t="shared" si="1479"/>
        <v>0</v>
      </c>
      <c r="V2970" s="40">
        <f t="shared" si="1480"/>
        <v>0</v>
      </c>
      <c r="W2970" s="40">
        <f t="shared" si="1481"/>
        <v>0</v>
      </c>
      <c r="X2970" t="str">
        <f t="shared" si="1482"/>
        <v/>
      </c>
      <c r="Y2970" s="40">
        <f t="shared" si="1483"/>
        <v>0</v>
      </c>
      <c r="Z2970" s="40">
        <f t="shared" si="1484"/>
        <v>0</v>
      </c>
      <c r="AA2970" s="40">
        <f t="shared" si="1485"/>
        <v>0</v>
      </c>
      <c r="AB2970" s="40">
        <f t="shared" si="1486"/>
        <v>0</v>
      </c>
      <c r="AC2970" s="40">
        <f t="shared" si="1487"/>
        <v>0</v>
      </c>
      <c r="AD2970" s="39">
        <f t="shared" si="1488"/>
        <v>0</v>
      </c>
      <c r="AE2970" s="39">
        <f t="shared" si="1489"/>
        <v>0</v>
      </c>
      <c r="AF2970" t="str">
        <f t="shared" si="1490"/>
        <v/>
      </c>
      <c r="AG2970" t="str">
        <f t="shared" si="1491"/>
        <v/>
      </c>
      <c r="AH2970" t="str">
        <f t="shared" si="1492"/>
        <v/>
      </c>
      <c r="AJ2970" s="41" t="str">
        <f t="shared" si="1493"/>
        <v/>
      </c>
      <c r="AK2970" s="42" t="str">
        <f t="shared" si="1494"/>
        <v/>
      </c>
      <c r="AL2970" s="41" t="str">
        <f t="shared" si="1495"/>
        <v/>
      </c>
      <c r="AM2970" s="41" t="str">
        <f t="shared" si="1496"/>
        <v/>
      </c>
      <c r="AN2970" s="41" t="str">
        <f t="shared" si="1497"/>
        <v/>
      </c>
      <c r="AO2970" s="42" t="str">
        <f t="shared" si="1498"/>
        <v/>
      </c>
      <c r="AP2970" s="41" t="str">
        <f t="shared" si="1499"/>
        <v/>
      </c>
      <c r="AQ2970" s="41" t="str">
        <f t="shared" si="1500"/>
        <v/>
      </c>
      <c r="AR2970" s="41" t="str">
        <f>IF($AQ2970="","",COUNTIFS(L_ChaveCob,$AQ2970,L_Ausencia,"&gt;"&amp;$W2970)+COUNTIFS($AQ$4:$AQ2970,$AQ2970,$W$4:$W2970,$W2970))</f>
        <v/>
      </c>
      <c r="AS2970" s="42">
        <f t="shared" si="1501"/>
        <v>0</v>
      </c>
      <c r="AT2970" s="42">
        <f t="shared" si="1502"/>
        <v>0</v>
      </c>
      <c r="AU2970" s="42">
        <f t="shared" si="1503"/>
        <v>0</v>
      </c>
    </row>
    <row r="2971" spans="1:47" x14ac:dyDescent="0.2">
      <c r="A2971" s="35"/>
      <c r="B2971" s="36"/>
      <c r="C2971" s="36"/>
      <c r="D2971" s="36"/>
      <c r="E2971" s="37"/>
      <c r="F2971" s="37"/>
      <c r="G2971" s="36"/>
      <c r="H2971" s="36"/>
      <c r="I2971" s="36"/>
      <c r="J2971" s="36"/>
      <c r="K2971" s="37"/>
      <c r="L2971" s="37"/>
      <c r="M2971" s="37"/>
      <c r="N2971" s="38" t="str">
        <f t="shared" si="1472"/>
        <v/>
      </c>
      <c r="O2971" t="str">
        <f t="shared" si="1473"/>
        <v/>
      </c>
      <c r="P2971" t="str">
        <f t="shared" si="1474"/>
        <v/>
      </c>
      <c r="Q2971" t="str">
        <f t="shared" si="1475"/>
        <v/>
      </c>
      <c r="R2971" t="str">
        <f t="shared" si="1476"/>
        <v/>
      </c>
      <c r="S2971" t="str">
        <f t="shared" si="1477"/>
        <v/>
      </c>
      <c r="T2971" s="39" t="str">
        <f t="shared" si="1478"/>
        <v/>
      </c>
      <c r="U2971" s="40">
        <f t="shared" si="1479"/>
        <v>0</v>
      </c>
      <c r="V2971" s="40">
        <f t="shared" si="1480"/>
        <v>0</v>
      </c>
      <c r="W2971" s="40">
        <f t="shared" si="1481"/>
        <v>0</v>
      </c>
      <c r="X2971" t="str">
        <f t="shared" si="1482"/>
        <v/>
      </c>
      <c r="Y2971" s="40">
        <f t="shared" si="1483"/>
        <v>0</v>
      </c>
      <c r="Z2971" s="40">
        <f t="shared" si="1484"/>
        <v>0</v>
      </c>
      <c r="AA2971" s="40">
        <f t="shared" si="1485"/>
        <v>0</v>
      </c>
      <c r="AB2971" s="40">
        <f t="shared" si="1486"/>
        <v>0</v>
      </c>
      <c r="AC2971" s="40">
        <f t="shared" si="1487"/>
        <v>0</v>
      </c>
      <c r="AD2971" s="39">
        <f t="shared" si="1488"/>
        <v>0</v>
      </c>
      <c r="AE2971" s="39">
        <f t="shared" si="1489"/>
        <v>0</v>
      </c>
      <c r="AF2971" t="str">
        <f t="shared" si="1490"/>
        <v/>
      </c>
      <c r="AG2971" t="str">
        <f t="shared" si="1491"/>
        <v/>
      </c>
      <c r="AH2971" t="str">
        <f t="shared" si="1492"/>
        <v/>
      </c>
      <c r="AJ2971" s="41" t="str">
        <f t="shared" si="1493"/>
        <v/>
      </c>
      <c r="AK2971" s="42" t="str">
        <f t="shared" si="1494"/>
        <v/>
      </c>
      <c r="AL2971" s="41" t="str">
        <f t="shared" si="1495"/>
        <v/>
      </c>
      <c r="AM2971" s="41" t="str">
        <f t="shared" si="1496"/>
        <v/>
      </c>
      <c r="AN2971" s="41" t="str">
        <f t="shared" si="1497"/>
        <v/>
      </c>
      <c r="AO2971" s="42" t="str">
        <f t="shared" si="1498"/>
        <v/>
      </c>
      <c r="AP2971" s="41" t="str">
        <f t="shared" si="1499"/>
        <v/>
      </c>
      <c r="AQ2971" s="41" t="str">
        <f t="shared" si="1500"/>
        <v/>
      </c>
      <c r="AR2971" s="41" t="str">
        <f>IF($AQ2971="","",COUNTIFS(L_ChaveCob,$AQ2971,L_Ausencia,"&gt;"&amp;$W2971)+COUNTIFS($AQ$4:$AQ2971,$AQ2971,$W$4:$W2971,$W2971))</f>
        <v/>
      </c>
      <c r="AS2971" s="42">
        <f t="shared" si="1501"/>
        <v>0</v>
      </c>
      <c r="AT2971" s="42">
        <f t="shared" si="1502"/>
        <v>0</v>
      </c>
      <c r="AU2971" s="42">
        <f t="shared" si="1503"/>
        <v>0</v>
      </c>
    </row>
    <row r="2972" spans="1:47" x14ac:dyDescent="0.2">
      <c r="A2972" s="35"/>
      <c r="B2972" s="36"/>
      <c r="C2972" s="36"/>
      <c r="D2972" s="36"/>
      <c r="E2972" s="37"/>
      <c r="F2972" s="37"/>
      <c r="G2972" s="36"/>
      <c r="H2972" s="36"/>
      <c r="I2972" s="36"/>
      <c r="J2972" s="36"/>
      <c r="K2972" s="37"/>
      <c r="L2972" s="37"/>
      <c r="M2972" s="37"/>
      <c r="N2972" s="38" t="str">
        <f t="shared" si="1472"/>
        <v/>
      </c>
      <c r="O2972" t="str">
        <f t="shared" si="1473"/>
        <v/>
      </c>
      <c r="P2972" t="str">
        <f t="shared" si="1474"/>
        <v/>
      </c>
      <c r="Q2972" t="str">
        <f t="shared" si="1475"/>
        <v/>
      </c>
      <c r="R2972" t="str">
        <f t="shared" si="1476"/>
        <v/>
      </c>
      <c r="S2972" t="str">
        <f t="shared" si="1477"/>
        <v/>
      </c>
      <c r="T2972" s="39" t="str">
        <f t="shared" si="1478"/>
        <v/>
      </c>
      <c r="U2972" s="40">
        <f t="shared" si="1479"/>
        <v>0</v>
      </c>
      <c r="V2972" s="40">
        <f t="shared" si="1480"/>
        <v>0</v>
      </c>
      <c r="W2972" s="40">
        <f t="shared" si="1481"/>
        <v>0</v>
      </c>
      <c r="X2972" t="str">
        <f t="shared" si="1482"/>
        <v/>
      </c>
      <c r="Y2972" s="40">
        <f t="shared" si="1483"/>
        <v>0</v>
      </c>
      <c r="Z2972" s="40">
        <f t="shared" si="1484"/>
        <v>0</v>
      </c>
      <c r="AA2972" s="40">
        <f t="shared" si="1485"/>
        <v>0</v>
      </c>
      <c r="AB2972" s="40">
        <f t="shared" si="1486"/>
        <v>0</v>
      </c>
      <c r="AC2972" s="40">
        <f t="shared" si="1487"/>
        <v>0</v>
      </c>
      <c r="AD2972" s="39">
        <f t="shared" si="1488"/>
        <v>0</v>
      </c>
      <c r="AE2972" s="39">
        <f t="shared" si="1489"/>
        <v>0</v>
      </c>
      <c r="AF2972" t="str">
        <f t="shared" si="1490"/>
        <v/>
      </c>
      <c r="AG2972" t="str">
        <f t="shared" si="1491"/>
        <v/>
      </c>
      <c r="AH2972" t="str">
        <f t="shared" si="1492"/>
        <v/>
      </c>
      <c r="AJ2972" s="41" t="str">
        <f t="shared" si="1493"/>
        <v/>
      </c>
      <c r="AK2972" s="42" t="str">
        <f t="shared" si="1494"/>
        <v/>
      </c>
      <c r="AL2972" s="41" t="str">
        <f t="shared" si="1495"/>
        <v/>
      </c>
      <c r="AM2972" s="41" t="str">
        <f t="shared" si="1496"/>
        <v/>
      </c>
      <c r="AN2972" s="41" t="str">
        <f t="shared" si="1497"/>
        <v/>
      </c>
      <c r="AO2972" s="42" t="str">
        <f t="shared" si="1498"/>
        <v/>
      </c>
      <c r="AP2972" s="41" t="str">
        <f t="shared" si="1499"/>
        <v/>
      </c>
      <c r="AQ2972" s="41" t="str">
        <f t="shared" si="1500"/>
        <v/>
      </c>
      <c r="AR2972" s="41" t="str">
        <f>IF($AQ2972="","",COUNTIFS(L_ChaveCob,$AQ2972,L_Ausencia,"&gt;"&amp;$W2972)+COUNTIFS($AQ$4:$AQ2972,$AQ2972,$W$4:$W2972,$W2972))</f>
        <v/>
      </c>
      <c r="AS2972" s="42">
        <f t="shared" si="1501"/>
        <v>0</v>
      </c>
      <c r="AT2972" s="42">
        <f t="shared" si="1502"/>
        <v>0</v>
      </c>
      <c r="AU2972" s="42">
        <f t="shared" si="1503"/>
        <v>0</v>
      </c>
    </row>
    <row r="2973" spans="1:47" x14ac:dyDescent="0.2">
      <c r="A2973" s="35"/>
      <c r="B2973" s="36"/>
      <c r="C2973" s="36"/>
      <c r="D2973" s="36"/>
      <c r="E2973" s="37"/>
      <c r="F2973" s="37"/>
      <c r="G2973" s="36"/>
      <c r="H2973" s="36"/>
      <c r="I2973" s="36"/>
      <c r="J2973" s="36"/>
      <c r="K2973" s="37"/>
      <c r="L2973" s="37"/>
      <c r="M2973" s="37"/>
      <c r="N2973" s="38" t="str">
        <f t="shared" si="1472"/>
        <v/>
      </c>
      <c r="O2973" t="str">
        <f t="shared" si="1473"/>
        <v/>
      </c>
      <c r="P2973" t="str">
        <f t="shared" si="1474"/>
        <v/>
      </c>
      <c r="Q2973" t="str">
        <f t="shared" si="1475"/>
        <v/>
      </c>
      <c r="R2973" t="str">
        <f t="shared" si="1476"/>
        <v/>
      </c>
      <c r="S2973" t="str">
        <f t="shared" si="1477"/>
        <v/>
      </c>
      <c r="T2973" s="39" t="str">
        <f t="shared" si="1478"/>
        <v/>
      </c>
      <c r="U2973" s="40">
        <f t="shared" si="1479"/>
        <v>0</v>
      </c>
      <c r="V2973" s="40">
        <f t="shared" si="1480"/>
        <v>0</v>
      </c>
      <c r="W2973" s="40">
        <f t="shared" si="1481"/>
        <v>0</v>
      </c>
      <c r="X2973" t="str">
        <f t="shared" si="1482"/>
        <v/>
      </c>
      <c r="Y2973" s="40">
        <f t="shared" si="1483"/>
        <v>0</v>
      </c>
      <c r="Z2973" s="40">
        <f t="shared" si="1484"/>
        <v>0</v>
      </c>
      <c r="AA2973" s="40">
        <f t="shared" si="1485"/>
        <v>0</v>
      </c>
      <c r="AB2973" s="40">
        <f t="shared" si="1486"/>
        <v>0</v>
      </c>
      <c r="AC2973" s="40">
        <f t="shared" si="1487"/>
        <v>0</v>
      </c>
      <c r="AD2973" s="39">
        <f t="shared" si="1488"/>
        <v>0</v>
      </c>
      <c r="AE2973" s="39">
        <f t="shared" si="1489"/>
        <v>0</v>
      </c>
      <c r="AF2973" t="str">
        <f t="shared" si="1490"/>
        <v/>
      </c>
      <c r="AG2973" t="str">
        <f t="shared" si="1491"/>
        <v/>
      </c>
      <c r="AH2973" t="str">
        <f t="shared" si="1492"/>
        <v/>
      </c>
      <c r="AJ2973" s="41" t="str">
        <f t="shared" si="1493"/>
        <v/>
      </c>
      <c r="AK2973" s="42" t="str">
        <f t="shared" si="1494"/>
        <v/>
      </c>
      <c r="AL2973" s="41" t="str">
        <f t="shared" si="1495"/>
        <v/>
      </c>
      <c r="AM2973" s="41" t="str">
        <f t="shared" si="1496"/>
        <v/>
      </c>
      <c r="AN2973" s="41" t="str">
        <f t="shared" si="1497"/>
        <v/>
      </c>
      <c r="AO2973" s="42" t="str">
        <f t="shared" si="1498"/>
        <v/>
      </c>
      <c r="AP2973" s="41" t="str">
        <f t="shared" si="1499"/>
        <v/>
      </c>
      <c r="AQ2973" s="41" t="str">
        <f t="shared" si="1500"/>
        <v/>
      </c>
      <c r="AR2973" s="41" t="str">
        <f>IF($AQ2973="","",COUNTIFS(L_ChaveCob,$AQ2973,L_Ausencia,"&gt;"&amp;$W2973)+COUNTIFS($AQ$4:$AQ2973,$AQ2973,$W$4:$W2973,$W2973))</f>
        <v/>
      </c>
      <c r="AS2973" s="42">
        <f t="shared" si="1501"/>
        <v>0</v>
      </c>
      <c r="AT2973" s="42">
        <f t="shared" si="1502"/>
        <v>0</v>
      </c>
      <c r="AU2973" s="42">
        <f t="shared" si="1503"/>
        <v>0</v>
      </c>
    </row>
    <row r="2974" spans="1:47" x14ac:dyDescent="0.2">
      <c r="A2974" s="35"/>
      <c r="B2974" s="36"/>
      <c r="C2974" s="36"/>
      <c r="D2974" s="36"/>
      <c r="E2974" s="37"/>
      <c r="F2974" s="37"/>
      <c r="G2974" s="36"/>
      <c r="H2974" s="36"/>
      <c r="I2974" s="36"/>
      <c r="J2974" s="36"/>
      <c r="K2974" s="37"/>
      <c r="L2974" s="37"/>
      <c r="M2974" s="37"/>
      <c r="N2974" s="38" t="str">
        <f t="shared" si="1472"/>
        <v/>
      </c>
      <c r="O2974" t="str">
        <f t="shared" si="1473"/>
        <v/>
      </c>
      <c r="P2974" t="str">
        <f t="shared" si="1474"/>
        <v/>
      </c>
      <c r="Q2974" t="str">
        <f t="shared" si="1475"/>
        <v/>
      </c>
      <c r="R2974" t="str">
        <f t="shared" si="1476"/>
        <v/>
      </c>
      <c r="S2974" t="str">
        <f t="shared" si="1477"/>
        <v/>
      </c>
      <c r="T2974" s="39" t="str">
        <f t="shared" si="1478"/>
        <v/>
      </c>
      <c r="U2974" s="40">
        <f t="shared" si="1479"/>
        <v>0</v>
      </c>
      <c r="V2974" s="40">
        <f t="shared" si="1480"/>
        <v>0</v>
      </c>
      <c r="W2974" s="40">
        <f t="shared" si="1481"/>
        <v>0</v>
      </c>
      <c r="X2974" t="str">
        <f t="shared" si="1482"/>
        <v/>
      </c>
      <c r="Y2974" s="40">
        <f t="shared" si="1483"/>
        <v>0</v>
      </c>
      <c r="Z2974" s="40">
        <f t="shared" si="1484"/>
        <v>0</v>
      </c>
      <c r="AA2974" s="40">
        <f t="shared" si="1485"/>
        <v>0</v>
      </c>
      <c r="AB2974" s="40">
        <f t="shared" si="1486"/>
        <v>0</v>
      </c>
      <c r="AC2974" s="40">
        <f t="shared" si="1487"/>
        <v>0</v>
      </c>
      <c r="AD2974" s="39">
        <f t="shared" si="1488"/>
        <v>0</v>
      </c>
      <c r="AE2974" s="39">
        <f t="shared" si="1489"/>
        <v>0</v>
      </c>
      <c r="AF2974" t="str">
        <f t="shared" si="1490"/>
        <v/>
      </c>
      <c r="AG2974" t="str">
        <f t="shared" si="1491"/>
        <v/>
      </c>
      <c r="AH2974" t="str">
        <f t="shared" si="1492"/>
        <v/>
      </c>
      <c r="AJ2974" s="41" t="str">
        <f t="shared" si="1493"/>
        <v/>
      </c>
      <c r="AK2974" s="42" t="str">
        <f t="shared" si="1494"/>
        <v/>
      </c>
      <c r="AL2974" s="41" t="str">
        <f t="shared" si="1495"/>
        <v/>
      </c>
      <c r="AM2974" s="41" t="str">
        <f t="shared" si="1496"/>
        <v/>
      </c>
      <c r="AN2974" s="41" t="str">
        <f t="shared" si="1497"/>
        <v/>
      </c>
      <c r="AO2974" s="42" t="str">
        <f t="shared" si="1498"/>
        <v/>
      </c>
      <c r="AP2974" s="41" t="str">
        <f t="shared" si="1499"/>
        <v/>
      </c>
      <c r="AQ2974" s="41" t="str">
        <f t="shared" si="1500"/>
        <v/>
      </c>
      <c r="AR2974" s="41" t="str">
        <f>IF($AQ2974="","",COUNTIFS(L_ChaveCob,$AQ2974,L_Ausencia,"&gt;"&amp;$W2974)+COUNTIFS($AQ$4:$AQ2974,$AQ2974,$W$4:$W2974,$W2974))</f>
        <v/>
      </c>
      <c r="AS2974" s="42">
        <f t="shared" si="1501"/>
        <v>0</v>
      </c>
      <c r="AT2974" s="42">
        <f t="shared" si="1502"/>
        <v>0</v>
      </c>
      <c r="AU2974" s="42">
        <f t="shared" si="1503"/>
        <v>0</v>
      </c>
    </row>
    <row r="2975" spans="1:47" x14ac:dyDescent="0.2">
      <c r="A2975" s="35"/>
      <c r="B2975" s="36"/>
      <c r="C2975" s="36"/>
      <c r="D2975" s="36"/>
      <c r="E2975" s="37"/>
      <c r="F2975" s="37"/>
      <c r="G2975" s="36"/>
      <c r="H2975" s="36"/>
      <c r="I2975" s="36"/>
      <c r="J2975" s="36"/>
      <c r="K2975" s="37"/>
      <c r="L2975" s="37"/>
      <c r="M2975" s="37"/>
      <c r="N2975" s="38" t="str">
        <f t="shared" si="1472"/>
        <v/>
      </c>
      <c r="O2975" t="str">
        <f t="shared" si="1473"/>
        <v/>
      </c>
      <c r="P2975" t="str">
        <f t="shared" si="1474"/>
        <v/>
      </c>
      <c r="Q2975" t="str">
        <f t="shared" si="1475"/>
        <v/>
      </c>
      <c r="R2975" t="str">
        <f t="shared" si="1476"/>
        <v/>
      </c>
      <c r="S2975" t="str">
        <f t="shared" si="1477"/>
        <v/>
      </c>
      <c r="T2975" s="39" t="str">
        <f t="shared" si="1478"/>
        <v/>
      </c>
      <c r="U2975" s="40">
        <f t="shared" si="1479"/>
        <v>0</v>
      </c>
      <c r="V2975" s="40">
        <f t="shared" si="1480"/>
        <v>0</v>
      </c>
      <c r="W2975" s="40">
        <f t="shared" si="1481"/>
        <v>0</v>
      </c>
      <c r="X2975" t="str">
        <f t="shared" si="1482"/>
        <v/>
      </c>
      <c r="Y2975" s="40">
        <f t="shared" si="1483"/>
        <v>0</v>
      </c>
      <c r="Z2975" s="40">
        <f t="shared" si="1484"/>
        <v>0</v>
      </c>
      <c r="AA2975" s="40">
        <f t="shared" si="1485"/>
        <v>0</v>
      </c>
      <c r="AB2975" s="40">
        <f t="shared" si="1486"/>
        <v>0</v>
      </c>
      <c r="AC2975" s="40">
        <f t="shared" si="1487"/>
        <v>0</v>
      </c>
      <c r="AD2975" s="39">
        <f t="shared" si="1488"/>
        <v>0</v>
      </c>
      <c r="AE2975" s="39">
        <f t="shared" si="1489"/>
        <v>0</v>
      </c>
      <c r="AF2975" t="str">
        <f t="shared" si="1490"/>
        <v/>
      </c>
      <c r="AG2975" t="str">
        <f t="shared" si="1491"/>
        <v/>
      </c>
      <c r="AH2975" t="str">
        <f t="shared" si="1492"/>
        <v/>
      </c>
      <c r="AJ2975" s="41" t="str">
        <f t="shared" si="1493"/>
        <v/>
      </c>
      <c r="AK2975" s="42" t="str">
        <f t="shared" si="1494"/>
        <v/>
      </c>
      <c r="AL2975" s="41" t="str">
        <f t="shared" si="1495"/>
        <v/>
      </c>
      <c r="AM2975" s="41" t="str">
        <f t="shared" si="1496"/>
        <v/>
      </c>
      <c r="AN2975" s="41" t="str">
        <f t="shared" si="1497"/>
        <v/>
      </c>
      <c r="AO2975" s="42" t="str">
        <f t="shared" si="1498"/>
        <v/>
      </c>
      <c r="AP2975" s="41" t="str">
        <f t="shared" si="1499"/>
        <v/>
      </c>
      <c r="AQ2975" s="41" t="str">
        <f t="shared" si="1500"/>
        <v/>
      </c>
      <c r="AR2975" s="41" t="str">
        <f>IF($AQ2975="","",COUNTIFS(L_ChaveCob,$AQ2975,L_Ausencia,"&gt;"&amp;$W2975)+COUNTIFS($AQ$4:$AQ2975,$AQ2975,$W$4:$W2975,$W2975))</f>
        <v/>
      </c>
      <c r="AS2975" s="42">
        <f t="shared" si="1501"/>
        <v>0</v>
      </c>
      <c r="AT2975" s="42">
        <f t="shared" si="1502"/>
        <v>0</v>
      </c>
      <c r="AU2975" s="42">
        <f t="shared" si="1503"/>
        <v>0</v>
      </c>
    </row>
    <row r="2976" spans="1:47" x14ac:dyDescent="0.2">
      <c r="A2976" s="35"/>
      <c r="B2976" s="36"/>
      <c r="C2976" s="36"/>
      <c r="D2976" s="36"/>
      <c r="E2976" s="37"/>
      <c r="F2976" s="37"/>
      <c r="G2976" s="36"/>
      <c r="H2976" s="36"/>
      <c r="I2976" s="36"/>
      <c r="J2976" s="36"/>
      <c r="K2976" s="37"/>
      <c r="L2976" s="37"/>
      <c r="M2976" s="37"/>
      <c r="N2976" s="38" t="str">
        <f t="shared" si="1472"/>
        <v/>
      </c>
      <c r="O2976" t="str">
        <f t="shared" si="1473"/>
        <v/>
      </c>
      <c r="P2976" t="str">
        <f t="shared" si="1474"/>
        <v/>
      </c>
      <c r="Q2976" t="str">
        <f t="shared" si="1475"/>
        <v/>
      </c>
      <c r="R2976" t="str">
        <f t="shared" si="1476"/>
        <v/>
      </c>
      <c r="S2976" t="str">
        <f t="shared" si="1477"/>
        <v/>
      </c>
      <c r="T2976" s="39" t="str">
        <f t="shared" si="1478"/>
        <v/>
      </c>
      <c r="U2976" s="40">
        <f t="shared" si="1479"/>
        <v>0</v>
      </c>
      <c r="V2976" s="40">
        <f t="shared" si="1480"/>
        <v>0</v>
      </c>
      <c r="W2976" s="40">
        <f t="shared" si="1481"/>
        <v>0</v>
      </c>
      <c r="X2976" t="str">
        <f t="shared" si="1482"/>
        <v/>
      </c>
      <c r="Y2976" s="40">
        <f t="shared" si="1483"/>
        <v>0</v>
      </c>
      <c r="Z2976" s="40">
        <f t="shared" si="1484"/>
        <v>0</v>
      </c>
      <c r="AA2976" s="40">
        <f t="shared" si="1485"/>
        <v>0</v>
      </c>
      <c r="AB2976" s="40">
        <f t="shared" si="1486"/>
        <v>0</v>
      </c>
      <c r="AC2976" s="40">
        <f t="shared" si="1487"/>
        <v>0</v>
      </c>
      <c r="AD2976" s="39">
        <f t="shared" si="1488"/>
        <v>0</v>
      </c>
      <c r="AE2976" s="39">
        <f t="shared" si="1489"/>
        <v>0</v>
      </c>
      <c r="AF2976" t="str">
        <f t="shared" si="1490"/>
        <v/>
      </c>
      <c r="AG2976" t="str">
        <f t="shared" si="1491"/>
        <v/>
      </c>
      <c r="AH2976" t="str">
        <f t="shared" si="1492"/>
        <v/>
      </c>
      <c r="AJ2976" s="41" t="str">
        <f t="shared" si="1493"/>
        <v/>
      </c>
      <c r="AK2976" s="42" t="str">
        <f t="shared" si="1494"/>
        <v/>
      </c>
      <c r="AL2976" s="41" t="str">
        <f t="shared" si="1495"/>
        <v/>
      </c>
      <c r="AM2976" s="41" t="str">
        <f t="shared" si="1496"/>
        <v/>
      </c>
      <c r="AN2976" s="41" t="str">
        <f t="shared" si="1497"/>
        <v/>
      </c>
      <c r="AO2976" s="42" t="str">
        <f t="shared" si="1498"/>
        <v/>
      </c>
      <c r="AP2976" s="41" t="str">
        <f t="shared" si="1499"/>
        <v/>
      </c>
      <c r="AQ2976" s="41" t="str">
        <f t="shared" si="1500"/>
        <v/>
      </c>
      <c r="AR2976" s="41" t="str">
        <f>IF($AQ2976="","",COUNTIFS(L_ChaveCob,$AQ2976,L_Ausencia,"&gt;"&amp;$W2976)+COUNTIFS($AQ$4:$AQ2976,$AQ2976,$W$4:$W2976,$W2976))</f>
        <v/>
      </c>
      <c r="AS2976" s="42">
        <f t="shared" si="1501"/>
        <v>0</v>
      </c>
      <c r="AT2976" s="42">
        <f t="shared" si="1502"/>
        <v>0</v>
      </c>
      <c r="AU2976" s="42">
        <f t="shared" si="1503"/>
        <v>0</v>
      </c>
    </row>
    <row r="2977" spans="1:47" x14ac:dyDescent="0.2">
      <c r="A2977" s="35"/>
      <c r="B2977" s="36"/>
      <c r="C2977" s="36"/>
      <c r="D2977" s="36"/>
      <c r="E2977" s="37"/>
      <c r="F2977" s="37"/>
      <c r="G2977" s="36"/>
      <c r="H2977" s="36"/>
      <c r="I2977" s="36"/>
      <c r="J2977" s="36"/>
      <c r="K2977" s="37"/>
      <c r="L2977" s="37"/>
      <c r="M2977" s="37"/>
      <c r="N2977" s="38" t="str">
        <f t="shared" si="1472"/>
        <v/>
      </c>
      <c r="O2977" t="str">
        <f t="shared" si="1473"/>
        <v/>
      </c>
      <c r="P2977" t="str">
        <f t="shared" si="1474"/>
        <v/>
      </c>
      <c r="Q2977" t="str">
        <f t="shared" si="1475"/>
        <v/>
      </c>
      <c r="R2977" t="str">
        <f t="shared" si="1476"/>
        <v/>
      </c>
      <c r="S2977" t="str">
        <f t="shared" si="1477"/>
        <v/>
      </c>
      <c r="T2977" s="39" t="str">
        <f t="shared" si="1478"/>
        <v/>
      </c>
      <c r="U2977" s="40">
        <f t="shared" si="1479"/>
        <v>0</v>
      </c>
      <c r="V2977" s="40">
        <f t="shared" si="1480"/>
        <v>0</v>
      </c>
      <c r="W2977" s="40">
        <f t="shared" si="1481"/>
        <v>0</v>
      </c>
      <c r="X2977" t="str">
        <f t="shared" si="1482"/>
        <v/>
      </c>
      <c r="Y2977" s="40">
        <f t="shared" si="1483"/>
        <v>0</v>
      </c>
      <c r="Z2977" s="40">
        <f t="shared" si="1484"/>
        <v>0</v>
      </c>
      <c r="AA2977" s="40">
        <f t="shared" si="1485"/>
        <v>0</v>
      </c>
      <c r="AB2977" s="40">
        <f t="shared" si="1486"/>
        <v>0</v>
      </c>
      <c r="AC2977" s="40">
        <f t="shared" si="1487"/>
        <v>0</v>
      </c>
      <c r="AD2977" s="39">
        <f t="shared" si="1488"/>
        <v>0</v>
      </c>
      <c r="AE2977" s="39">
        <f t="shared" si="1489"/>
        <v>0</v>
      </c>
      <c r="AF2977" t="str">
        <f t="shared" si="1490"/>
        <v/>
      </c>
      <c r="AG2977" t="str">
        <f t="shared" si="1491"/>
        <v/>
      </c>
      <c r="AH2977" t="str">
        <f t="shared" si="1492"/>
        <v/>
      </c>
      <c r="AJ2977" s="41" t="str">
        <f t="shared" si="1493"/>
        <v/>
      </c>
      <c r="AK2977" s="42" t="str">
        <f t="shared" si="1494"/>
        <v/>
      </c>
      <c r="AL2977" s="41" t="str">
        <f t="shared" si="1495"/>
        <v/>
      </c>
      <c r="AM2977" s="41" t="str">
        <f t="shared" si="1496"/>
        <v/>
      </c>
      <c r="AN2977" s="41" t="str">
        <f t="shared" si="1497"/>
        <v/>
      </c>
      <c r="AO2977" s="42" t="str">
        <f t="shared" si="1498"/>
        <v/>
      </c>
      <c r="AP2977" s="41" t="str">
        <f t="shared" si="1499"/>
        <v/>
      </c>
      <c r="AQ2977" s="41" t="str">
        <f t="shared" si="1500"/>
        <v/>
      </c>
      <c r="AR2977" s="41" t="str">
        <f>IF($AQ2977="","",COUNTIFS(L_ChaveCob,$AQ2977,L_Ausencia,"&gt;"&amp;$W2977)+COUNTIFS($AQ$4:$AQ2977,$AQ2977,$W$4:$W2977,$W2977))</f>
        <v/>
      </c>
      <c r="AS2977" s="42">
        <f t="shared" si="1501"/>
        <v>0</v>
      </c>
      <c r="AT2977" s="42">
        <f t="shared" si="1502"/>
        <v>0</v>
      </c>
      <c r="AU2977" s="42">
        <f t="shared" si="1503"/>
        <v>0</v>
      </c>
    </row>
    <row r="2978" spans="1:47" x14ac:dyDescent="0.2">
      <c r="A2978" s="35"/>
      <c r="B2978" s="36"/>
      <c r="C2978" s="36"/>
      <c r="D2978" s="36"/>
      <c r="E2978" s="37"/>
      <c r="F2978" s="37"/>
      <c r="G2978" s="36"/>
      <c r="H2978" s="36"/>
      <c r="I2978" s="36"/>
      <c r="J2978" s="36"/>
      <c r="K2978" s="37"/>
      <c r="L2978" s="37"/>
      <c r="M2978" s="37"/>
      <c r="N2978" s="38" t="str">
        <f t="shared" si="1472"/>
        <v/>
      </c>
      <c r="O2978" t="str">
        <f t="shared" si="1473"/>
        <v/>
      </c>
      <c r="P2978" t="str">
        <f t="shared" si="1474"/>
        <v/>
      </c>
      <c r="Q2978" t="str">
        <f t="shared" si="1475"/>
        <v/>
      </c>
      <c r="R2978" t="str">
        <f t="shared" si="1476"/>
        <v/>
      </c>
      <c r="S2978" t="str">
        <f t="shared" si="1477"/>
        <v/>
      </c>
      <c r="T2978" s="39" t="str">
        <f t="shared" si="1478"/>
        <v/>
      </c>
      <c r="U2978" s="40">
        <f t="shared" si="1479"/>
        <v>0</v>
      </c>
      <c r="V2978" s="40">
        <f t="shared" si="1480"/>
        <v>0</v>
      </c>
      <c r="W2978" s="40">
        <f t="shared" si="1481"/>
        <v>0</v>
      </c>
      <c r="X2978" t="str">
        <f t="shared" si="1482"/>
        <v/>
      </c>
      <c r="Y2978" s="40">
        <f t="shared" si="1483"/>
        <v>0</v>
      </c>
      <c r="Z2978" s="40">
        <f t="shared" si="1484"/>
        <v>0</v>
      </c>
      <c r="AA2978" s="40">
        <f t="shared" si="1485"/>
        <v>0</v>
      </c>
      <c r="AB2978" s="40">
        <f t="shared" si="1486"/>
        <v>0</v>
      </c>
      <c r="AC2978" s="40">
        <f t="shared" si="1487"/>
        <v>0</v>
      </c>
      <c r="AD2978" s="39">
        <f t="shared" si="1488"/>
        <v>0</v>
      </c>
      <c r="AE2978" s="39">
        <f t="shared" si="1489"/>
        <v>0</v>
      </c>
      <c r="AF2978" t="str">
        <f t="shared" si="1490"/>
        <v/>
      </c>
      <c r="AG2978" t="str">
        <f t="shared" si="1491"/>
        <v/>
      </c>
      <c r="AH2978" t="str">
        <f t="shared" si="1492"/>
        <v/>
      </c>
      <c r="AJ2978" s="41" t="str">
        <f t="shared" si="1493"/>
        <v/>
      </c>
      <c r="AK2978" s="42" t="str">
        <f t="shared" si="1494"/>
        <v/>
      </c>
      <c r="AL2978" s="41" t="str">
        <f t="shared" si="1495"/>
        <v/>
      </c>
      <c r="AM2978" s="41" t="str">
        <f t="shared" si="1496"/>
        <v/>
      </c>
      <c r="AN2978" s="41" t="str">
        <f t="shared" si="1497"/>
        <v/>
      </c>
      <c r="AO2978" s="42" t="str">
        <f t="shared" si="1498"/>
        <v/>
      </c>
      <c r="AP2978" s="41" t="str">
        <f t="shared" si="1499"/>
        <v/>
      </c>
      <c r="AQ2978" s="41" t="str">
        <f t="shared" si="1500"/>
        <v/>
      </c>
      <c r="AR2978" s="41" t="str">
        <f>IF($AQ2978="","",COUNTIFS(L_ChaveCob,$AQ2978,L_Ausencia,"&gt;"&amp;$W2978)+COUNTIFS($AQ$4:$AQ2978,$AQ2978,$W$4:$W2978,$W2978))</f>
        <v/>
      </c>
      <c r="AS2978" s="42">
        <f t="shared" si="1501"/>
        <v>0</v>
      </c>
      <c r="AT2978" s="42">
        <f t="shared" si="1502"/>
        <v>0</v>
      </c>
      <c r="AU2978" s="42">
        <f t="shared" si="1503"/>
        <v>0</v>
      </c>
    </row>
    <row r="2979" spans="1:47" x14ac:dyDescent="0.2">
      <c r="A2979" s="35"/>
      <c r="B2979" s="36"/>
      <c r="C2979" s="36"/>
      <c r="D2979" s="36"/>
      <c r="E2979" s="37"/>
      <c r="F2979" s="37"/>
      <c r="G2979" s="36"/>
      <c r="H2979" s="36"/>
      <c r="I2979" s="36"/>
      <c r="J2979" s="36"/>
      <c r="K2979" s="37"/>
      <c r="L2979" s="37"/>
      <c r="M2979" s="37"/>
      <c r="N2979" s="38" t="str">
        <f t="shared" si="1472"/>
        <v/>
      </c>
      <c r="O2979" t="str">
        <f t="shared" si="1473"/>
        <v/>
      </c>
      <c r="P2979" t="str">
        <f t="shared" si="1474"/>
        <v/>
      </c>
      <c r="Q2979" t="str">
        <f t="shared" si="1475"/>
        <v/>
      </c>
      <c r="R2979" t="str">
        <f t="shared" si="1476"/>
        <v/>
      </c>
      <c r="S2979" t="str">
        <f t="shared" si="1477"/>
        <v/>
      </c>
      <c r="T2979" s="39" t="str">
        <f t="shared" si="1478"/>
        <v/>
      </c>
      <c r="U2979" s="40">
        <f t="shared" si="1479"/>
        <v>0</v>
      </c>
      <c r="V2979" s="40">
        <f t="shared" si="1480"/>
        <v>0</v>
      </c>
      <c r="W2979" s="40">
        <f t="shared" si="1481"/>
        <v>0</v>
      </c>
      <c r="X2979" t="str">
        <f t="shared" si="1482"/>
        <v/>
      </c>
      <c r="Y2979" s="40">
        <f t="shared" si="1483"/>
        <v>0</v>
      </c>
      <c r="Z2979" s="40">
        <f t="shared" si="1484"/>
        <v>0</v>
      </c>
      <c r="AA2979" s="40">
        <f t="shared" si="1485"/>
        <v>0</v>
      </c>
      <c r="AB2979" s="40">
        <f t="shared" si="1486"/>
        <v>0</v>
      </c>
      <c r="AC2979" s="40">
        <f t="shared" si="1487"/>
        <v>0</v>
      </c>
      <c r="AD2979" s="39">
        <f t="shared" si="1488"/>
        <v>0</v>
      </c>
      <c r="AE2979" s="39">
        <f t="shared" si="1489"/>
        <v>0</v>
      </c>
      <c r="AF2979" t="str">
        <f t="shared" si="1490"/>
        <v/>
      </c>
      <c r="AG2979" t="str">
        <f t="shared" si="1491"/>
        <v/>
      </c>
      <c r="AH2979" t="str">
        <f t="shared" si="1492"/>
        <v/>
      </c>
      <c r="AJ2979" s="41" t="str">
        <f t="shared" si="1493"/>
        <v/>
      </c>
      <c r="AK2979" s="42" t="str">
        <f t="shared" si="1494"/>
        <v/>
      </c>
      <c r="AL2979" s="41" t="str">
        <f t="shared" si="1495"/>
        <v/>
      </c>
      <c r="AM2979" s="41" t="str">
        <f t="shared" si="1496"/>
        <v/>
      </c>
      <c r="AN2979" s="41" t="str">
        <f t="shared" si="1497"/>
        <v/>
      </c>
      <c r="AO2979" s="42" t="str">
        <f t="shared" si="1498"/>
        <v/>
      </c>
      <c r="AP2979" s="41" t="str">
        <f t="shared" si="1499"/>
        <v/>
      </c>
      <c r="AQ2979" s="41" t="str">
        <f t="shared" si="1500"/>
        <v/>
      </c>
      <c r="AR2979" s="41" t="str">
        <f>IF($AQ2979="","",COUNTIFS(L_ChaveCob,$AQ2979,L_Ausencia,"&gt;"&amp;$W2979)+COUNTIFS($AQ$4:$AQ2979,$AQ2979,$W$4:$W2979,$W2979))</f>
        <v/>
      </c>
      <c r="AS2979" s="42">
        <f t="shared" si="1501"/>
        <v>0</v>
      </c>
      <c r="AT2979" s="42">
        <f t="shared" si="1502"/>
        <v>0</v>
      </c>
      <c r="AU2979" s="42">
        <f t="shared" si="1503"/>
        <v>0</v>
      </c>
    </row>
    <row r="2980" spans="1:47" x14ac:dyDescent="0.2">
      <c r="A2980" s="35"/>
      <c r="B2980" s="36"/>
      <c r="C2980" s="36"/>
      <c r="D2980" s="36"/>
      <c r="E2980" s="37"/>
      <c r="F2980" s="37"/>
      <c r="G2980" s="36"/>
      <c r="H2980" s="36"/>
      <c r="I2980" s="36"/>
      <c r="J2980" s="36"/>
      <c r="K2980" s="37"/>
      <c r="L2980" s="37"/>
      <c r="M2980" s="37"/>
      <c r="N2980" s="38" t="str">
        <f t="shared" si="1472"/>
        <v/>
      </c>
      <c r="O2980" t="str">
        <f t="shared" si="1473"/>
        <v/>
      </c>
      <c r="P2980" t="str">
        <f t="shared" si="1474"/>
        <v/>
      </c>
      <c r="Q2980" t="str">
        <f t="shared" si="1475"/>
        <v/>
      </c>
      <c r="R2980" t="str">
        <f t="shared" si="1476"/>
        <v/>
      </c>
      <c r="S2980" t="str">
        <f t="shared" si="1477"/>
        <v/>
      </c>
      <c r="T2980" s="39" t="str">
        <f t="shared" si="1478"/>
        <v/>
      </c>
      <c r="U2980" s="40">
        <f t="shared" si="1479"/>
        <v>0</v>
      </c>
      <c r="V2980" s="40">
        <f t="shared" si="1480"/>
        <v>0</v>
      </c>
      <c r="W2980" s="40">
        <f t="shared" si="1481"/>
        <v>0</v>
      </c>
      <c r="X2980" t="str">
        <f t="shared" si="1482"/>
        <v/>
      </c>
      <c r="Y2980" s="40">
        <f t="shared" si="1483"/>
        <v>0</v>
      </c>
      <c r="Z2980" s="40">
        <f t="shared" si="1484"/>
        <v>0</v>
      </c>
      <c r="AA2980" s="40">
        <f t="shared" si="1485"/>
        <v>0</v>
      </c>
      <c r="AB2980" s="40">
        <f t="shared" si="1486"/>
        <v>0</v>
      </c>
      <c r="AC2980" s="40">
        <f t="shared" si="1487"/>
        <v>0</v>
      </c>
      <c r="AD2980" s="39">
        <f t="shared" si="1488"/>
        <v>0</v>
      </c>
      <c r="AE2980" s="39">
        <f t="shared" si="1489"/>
        <v>0</v>
      </c>
      <c r="AF2980" t="str">
        <f t="shared" si="1490"/>
        <v/>
      </c>
      <c r="AG2980" t="str">
        <f t="shared" si="1491"/>
        <v/>
      </c>
      <c r="AH2980" t="str">
        <f t="shared" si="1492"/>
        <v/>
      </c>
      <c r="AJ2980" s="41" t="str">
        <f t="shared" si="1493"/>
        <v/>
      </c>
      <c r="AK2980" s="42" t="str">
        <f t="shared" si="1494"/>
        <v/>
      </c>
      <c r="AL2980" s="41" t="str">
        <f t="shared" si="1495"/>
        <v/>
      </c>
      <c r="AM2980" s="41" t="str">
        <f t="shared" si="1496"/>
        <v/>
      </c>
      <c r="AN2980" s="41" t="str">
        <f t="shared" si="1497"/>
        <v/>
      </c>
      <c r="AO2980" s="42" t="str">
        <f t="shared" si="1498"/>
        <v/>
      </c>
      <c r="AP2980" s="41" t="str">
        <f t="shared" si="1499"/>
        <v/>
      </c>
      <c r="AQ2980" s="41" t="str">
        <f t="shared" si="1500"/>
        <v/>
      </c>
      <c r="AR2980" s="41" t="str">
        <f>IF($AQ2980="","",COUNTIFS(L_ChaveCob,$AQ2980,L_Ausencia,"&gt;"&amp;$W2980)+COUNTIFS($AQ$4:$AQ2980,$AQ2980,$W$4:$W2980,$W2980))</f>
        <v/>
      </c>
      <c r="AS2980" s="42">
        <f t="shared" si="1501"/>
        <v>0</v>
      </c>
      <c r="AT2980" s="42">
        <f t="shared" si="1502"/>
        <v>0</v>
      </c>
      <c r="AU2980" s="42">
        <f t="shared" si="1503"/>
        <v>0</v>
      </c>
    </row>
    <row r="2981" spans="1:47" x14ac:dyDescent="0.2">
      <c r="A2981" s="35"/>
      <c r="B2981" s="36"/>
      <c r="C2981" s="36"/>
      <c r="D2981" s="36"/>
      <c r="E2981" s="37"/>
      <c r="F2981" s="37"/>
      <c r="G2981" s="36"/>
      <c r="H2981" s="36"/>
      <c r="I2981" s="36"/>
      <c r="J2981" s="36"/>
      <c r="K2981" s="37"/>
      <c r="L2981" s="37"/>
      <c r="M2981" s="37"/>
      <c r="N2981" s="38" t="str">
        <f t="shared" si="1472"/>
        <v/>
      </c>
      <c r="O2981" t="str">
        <f t="shared" si="1473"/>
        <v/>
      </c>
      <c r="P2981" t="str">
        <f t="shared" si="1474"/>
        <v/>
      </c>
      <c r="Q2981" t="str">
        <f t="shared" si="1475"/>
        <v/>
      </c>
      <c r="R2981" t="str">
        <f t="shared" si="1476"/>
        <v/>
      </c>
      <c r="S2981" t="str">
        <f t="shared" si="1477"/>
        <v/>
      </c>
      <c r="T2981" s="39" t="str">
        <f t="shared" si="1478"/>
        <v/>
      </c>
      <c r="U2981" s="40">
        <f t="shared" si="1479"/>
        <v>0</v>
      </c>
      <c r="V2981" s="40">
        <f t="shared" si="1480"/>
        <v>0</v>
      </c>
      <c r="W2981" s="40">
        <f t="shared" si="1481"/>
        <v>0</v>
      </c>
      <c r="X2981" t="str">
        <f t="shared" si="1482"/>
        <v/>
      </c>
      <c r="Y2981" s="40">
        <f t="shared" si="1483"/>
        <v>0</v>
      </c>
      <c r="Z2981" s="40">
        <f t="shared" si="1484"/>
        <v>0</v>
      </c>
      <c r="AA2981" s="40">
        <f t="shared" si="1485"/>
        <v>0</v>
      </c>
      <c r="AB2981" s="40">
        <f t="shared" si="1486"/>
        <v>0</v>
      </c>
      <c r="AC2981" s="40">
        <f t="shared" si="1487"/>
        <v>0</v>
      </c>
      <c r="AD2981" s="39">
        <f t="shared" si="1488"/>
        <v>0</v>
      </c>
      <c r="AE2981" s="39">
        <f t="shared" si="1489"/>
        <v>0</v>
      </c>
      <c r="AF2981" t="str">
        <f t="shared" si="1490"/>
        <v/>
      </c>
      <c r="AG2981" t="str">
        <f t="shared" si="1491"/>
        <v/>
      </c>
      <c r="AH2981" t="str">
        <f t="shared" si="1492"/>
        <v/>
      </c>
      <c r="AJ2981" s="41" t="str">
        <f t="shared" si="1493"/>
        <v/>
      </c>
      <c r="AK2981" s="42" t="str">
        <f t="shared" si="1494"/>
        <v/>
      </c>
      <c r="AL2981" s="41" t="str">
        <f t="shared" si="1495"/>
        <v/>
      </c>
      <c r="AM2981" s="41" t="str">
        <f t="shared" si="1496"/>
        <v/>
      </c>
      <c r="AN2981" s="41" t="str">
        <f t="shared" si="1497"/>
        <v/>
      </c>
      <c r="AO2981" s="42" t="str">
        <f t="shared" si="1498"/>
        <v/>
      </c>
      <c r="AP2981" s="41" t="str">
        <f t="shared" si="1499"/>
        <v/>
      </c>
      <c r="AQ2981" s="41" t="str">
        <f t="shared" si="1500"/>
        <v/>
      </c>
      <c r="AR2981" s="41" t="str">
        <f>IF($AQ2981="","",COUNTIFS(L_ChaveCob,$AQ2981,L_Ausencia,"&gt;"&amp;$W2981)+COUNTIFS($AQ$4:$AQ2981,$AQ2981,$W$4:$W2981,$W2981))</f>
        <v/>
      </c>
      <c r="AS2981" s="42">
        <f t="shared" si="1501"/>
        <v>0</v>
      </c>
      <c r="AT2981" s="42">
        <f t="shared" si="1502"/>
        <v>0</v>
      </c>
      <c r="AU2981" s="42">
        <f t="shared" si="1503"/>
        <v>0</v>
      </c>
    </row>
    <row r="2982" spans="1:47" x14ac:dyDescent="0.2">
      <c r="A2982" s="35"/>
      <c r="B2982" s="36"/>
      <c r="C2982" s="36"/>
      <c r="D2982" s="36"/>
      <c r="E2982" s="37"/>
      <c r="F2982" s="37"/>
      <c r="G2982" s="36"/>
      <c r="H2982" s="36"/>
      <c r="I2982" s="36"/>
      <c r="J2982" s="36"/>
      <c r="K2982" s="37"/>
      <c r="L2982" s="37"/>
      <c r="M2982" s="37"/>
      <c r="N2982" s="38" t="str">
        <f t="shared" si="1472"/>
        <v/>
      </c>
      <c r="O2982" t="str">
        <f t="shared" si="1473"/>
        <v/>
      </c>
      <c r="P2982" t="str">
        <f t="shared" si="1474"/>
        <v/>
      </c>
      <c r="Q2982" t="str">
        <f t="shared" si="1475"/>
        <v/>
      </c>
      <c r="R2982" t="str">
        <f t="shared" si="1476"/>
        <v/>
      </c>
      <c r="S2982" t="str">
        <f t="shared" si="1477"/>
        <v/>
      </c>
      <c r="T2982" s="39" t="str">
        <f t="shared" si="1478"/>
        <v/>
      </c>
      <c r="U2982" s="40">
        <f t="shared" si="1479"/>
        <v>0</v>
      </c>
      <c r="V2982" s="40">
        <f t="shared" si="1480"/>
        <v>0</v>
      </c>
      <c r="W2982" s="40">
        <f t="shared" si="1481"/>
        <v>0</v>
      </c>
      <c r="X2982" t="str">
        <f t="shared" si="1482"/>
        <v/>
      </c>
      <c r="Y2982" s="40">
        <f t="shared" si="1483"/>
        <v>0</v>
      </c>
      <c r="Z2982" s="40">
        <f t="shared" si="1484"/>
        <v>0</v>
      </c>
      <c r="AA2982" s="40">
        <f t="shared" si="1485"/>
        <v>0</v>
      </c>
      <c r="AB2982" s="40">
        <f t="shared" si="1486"/>
        <v>0</v>
      </c>
      <c r="AC2982" s="40">
        <f t="shared" si="1487"/>
        <v>0</v>
      </c>
      <c r="AD2982" s="39">
        <f t="shared" si="1488"/>
        <v>0</v>
      </c>
      <c r="AE2982" s="39">
        <f t="shared" si="1489"/>
        <v>0</v>
      </c>
      <c r="AF2982" t="str">
        <f t="shared" si="1490"/>
        <v/>
      </c>
      <c r="AG2982" t="str">
        <f t="shared" si="1491"/>
        <v/>
      </c>
      <c r="AH2982" t="str">
        <f t="shared" si="1492"/>
        <v/>
      </c>
      <c r="AJ2982" s="41" t="str">
        <f t="shared" si="1493"/>
        <v/>
      </c>
      <c r="AK2982" s="42" t="str">
        <f t="shared" si="1494"/>
        <v/>
      </c>
      <c r="AL2982" s="41" t="str">
        <f t="shared" si="1495"/>
        <v/>
      </c>
      <c r="AM2982" s="41" t="str">
        <f t="shared" si="1496"/>
        <v/>
      </c>
      <c r="AN2982" s="41" t="str">
        <f t="shared" si="1497"/>
        <v/>
      </c>
      <c r="AO2982" s="42" t="str">
        <f t="shared" si="1498"/>
        <v/>
      </c>
      <c r="AP2982" s="41" t="str">
        <f t="shared" si="1499"/>
        <v/>
      </c>
      <c r="AQ2982" s="41" t="str">
        <f t="shared" si="1500"/>
        <v/>
      </c>
      <c r="AR2982" s="41" t="str">
        <f>IF($AQ2982="","",COUNTIFS(L_ChaveCob,$AQ2982,L_Ausencia,"&gt;"&amp;$W2982)+COUNTIFS($AQ$4:$AQ2982,$AQ2982,$W$4:$W2982,$W2982))</f>
        <v/>
      </c>
      <c r="AS2982" s="42">
        <f t="shared" si="1501"/>
        <v>0</v>
      </c>
      <c r="AT2982" s="42">
        <f t="shared" si="1502"/>
        <v>0</v>
      </c>
      <c r="AU2982" s="42">
        <f t="shared" si="1503"/>
        <v>0</v>
      </c>
    </row>
    <row r="2983" spans="1:47" x14ac:dyDescent="0.2">
      <c r="A2983" s="35"/>
      <c r="B2983" s="36"/>
      <c r="C2983" s="36"/>
      <c r="D2983" s="36"/>
      <c r="E2983" s="37"/>
      <c r="F2983" s="37"/>
      <c r="G2983" s="36"/>
      <c r="H2983" s="36"/>
      <c r="I2983" s="36"/>
      <c r="J2983" s="36"/>
      <c r="K2983" s="37"/>
      <c r="L2983" s="37"/>
      <c r="M2983" s="37"/>
      <c r="N2983" s="38" t="str">
        <f t="shared" si="1472"/>
        <v/>
      </c>
      <c r="O2983" t="str">
        <f t="shared" si="1473"/>
        <v/>
      </c>
      <c r="P2983" t="str">
        <f t="shared" si="1474"/>
        <v/>
      </c>
      <c r="Q2983" t="str">
        <f t="shared" si="1475"/>
        <v/>
      </c>
      <c r="R2983" t="str">
        <f t="shared" si="1476"/>
        <v/>
      </c>
      <c r="S2983" t="str">
        <f t="shared" si="1477"/>
        <v/>
      </c>
      <c r="T2983" s="39" t="str">
        <f t="shared" si="1478"/>
        <v/>
      </c>
      <c r="U2983" s="40">
        <f t="shared" si="1479"/>
        <v>0</v>
      </c>
      <c r="V2983" s="40">
        <f t="shared" si="1480"/>
        <v>0</v>
      </c>
      <c r="W2983" s="40">
        <f t="shared" si="1481"/>
        <v>0</v>
      </c>
      <c r="X2983" t="str">
        <f t="shared" si="1482"/>
        <v/>
      </c>
      <c r="Y2983" s="40">
        <f t="shared" si="1483"/>
        <v>0</v>
      </c>
      <c r="Z2983" s="40">
        <f t="shared" si="1484"/>
        <v>0</v>
      </c>
      <c r="AA2983" s="40">
        <f t="shared" si="1485"/>
        <v>0</v>
      </c>
      <c r="AB2983" s="40">
        <f t="shared" si="1486"/>
        <v>0</v>
      </c>
      <c r="AC2983" s="40">
        <f t="shared" si="1487"/>
        <v>0</v>
      </c>
      <c r="AD2983" s="39">
        <f t="shared" si="1488"/>
        <v>0</v>
      </c>
      <c r="AE2983" s="39">
        <f t="shared" si="1489"/>
        <v>0</v>
      </c>
      <c r="AF2983" t="str">
        <f t="shared" si="1490"/>
        <v/>
      </c>
      <c r="AG2983" t="str">
        <f t="shared" si="1491"/>
        <v/>
      </c>
      <c r="AH2983" t="str">
        <f t="shared" si="1492"/>
        <v/>
      </c>
      <c r="AJ2983" s="41" t="str">
        <f t="shared" si="1493"/>
        <v/>
      </c>
      <c r="AK2983" s="42" t="str">
        <f t="shared" si="1494"/>
        <v/>
      </c>
      <c r="AL2983" s="41" t="str">
        <f t="shared" si="1495"/>
        <v/>
      </c>
      <c r="AM2983" s="41" t="str">
        <f t="shared" si="1496"/>
        <v/>
      </c>
      <c r="AN2983" s="41" t="str">
        <f t="shared" si="1497"/>
        <v/>
      </c>
      <c r="AO2983" s="42" t="str">
        <f t="shared" si="1498"/>
        <v/>
      </c>
      <c r="AP2983" s="41" t="str">
        <f t="shared" si="1499"/>
        <v/>
      </c>
      <c r="AQ2983" s="41" t="str">
        <f t="shared" si="1500"/>
        <v/>
      </c>
      <c r="AR2983" s="41" t="str">
        <f>IF($AQ2983="","",COUNTIFS(L_ChaveCob,$AQ2983,L_Ausencia,"&gt;"&amp;$W2983)+COUNTIFS($AQ$4:$AQ2983,$AQ2983,$W$4:$W2983,$W2983))</f>
        <v/>
      </c>
      <c r="AS2983" s="42">
        <f t="shared" si="1501"/>
        <v>0</v>
      </c>
      <c r="AT2983" s="42">
        <f t="shared" si="1502"/>
        <v>0</v>
      </c>
      <c r="AU2983" s="42">
        <f t="shared" si="1503"/>
        <v>0</v>
      </c>
    </row>
    <row r="2984" spans="1:47" x14ac:dyDescent="0.2">
      <c r="A2984" s="35"/>
      <c r="B2984" s="36"/>
      <c r="C2984" s="36"/>
      <c r="D2984" s="36"/>
      <c r="E2984" s="37"/>
      <c r="F2984" s="37"/>
      <c r="G2984" s="36"/>
      <c r="H2984" s="36"/>
      <c r="I2984" s="36"/>
      <c r="J2984" s="36"/>
      <c r="K2984" s="37"/>
      <c r="L2984" s="37"/>
      <c r="M2984" s="37"/>
      <c r="N2984" s="38" t="str">
        <f t="shared" si="1472"/>
        <v/>
      </c>
      <c r="O2984" t="str">
        <f t="shared" si="1473"/>
        <v/>
      </c>
      <c r="P2984" t="str">
        <f t="shared" si="1474"/>
        <v/>
      </c>
      <c r="Q2984" t="str">
        <f t="shared" si="1475"/>
        <v/>
      </c>
      <c r="R2984" t="str">
        <f t="shared" si="1476"/>
        <v/>
      </c>
      <c r="S2984" t="str">
        <f t="shared" si="1477"/>
        <v/>
      </c>
      <c r="T2984" s="39" t="str">
        <f t="shared" si="1478"/>
        <v/>
      </c>
      <c r="U2984" s="40">
        <f t="shared" si="1479"/>
        <v>0</v>
      </c>
      <c r="V2984" s="40">
        <f t="shared" si="1480"/>
        <v>0</v>
      </c>
      <c r="W2984" s="40">
        <f t="shared" si="1481"/>
        <v>0</v>
      </c>
      <c r="X2984" t="str">
        <f t="shared" si="1482"/>
        <v/>
      </c>
      <c r="Y2984" s="40">
        <f t="shared" si="1483"/>
        <v>0</v>
      </c>
      <c r="Z2984" s="40">
        <f t="shared" si="1484"/>
        <v>0</v>
      </c>
      <c r="AA2984" s="40">
        <f t="shared" si="1485"/>
        <v>0</v>
      </c>
      <c r="AB2984" s="40">
        <f t="shared" si="1486"/>
        <v>0</v>
      </c>
      <c r="AC2984" s="40">
        <f t="shared" si="1487"/>
        <v>0</v>
      </c>
      <c r="AD2984" s="39">
        <f t="shared" si="1488"/>
        <v>0</v>
      </c>
      <c r="AE2984" s="39">
        <f t="shared" si="1489"/>
        <v>0</v>
      </c>
      <c r="AF2984" t="str">
        <f t="shared" si="1490"/>
        <v/>
      </c>
      <c r="AG2984" t="str">
        <f t="shared" si="1491"/>
        <v/>
      </c>
      <c r="AH2984" t="str">
        <f t="shared" si="1492"/>
        <v/>
      </c>
      <c r="AJ2984" s="41" t="str">
        <f t="shared" si="1493"/>
        <v/>
      </c>
      <c r="AK2984" s="42" t="str">
        <f t="shared" si="1494"/>
        <v/>
      </c>
      <c r="AL2984" s="41" t="str">
        <f t="shared" si="1495"/>
        <v/>
      </c>
      <c r="AM2984" s="41" t="str">
        <f t="shared" si="1496"/>
        <v/>
      </c>
      <c r="AN2984" s="41" t="str">
        <f t="shared" si="1497"/>
        <v/>
      </c>
      <c r="AO2984" s="42" t="str">
        <f t="shared" si="1498"/>
        <v/>
      </c>
      <c r="AP2984" s="41" t="str">
        <f t="shared" si="1499"/>
        <v/>
      </c>
      <c r="AQ2984" s="41" t="str">
        <f t="shared" si="1500"/>
        <v/>
      </c>
      <c r="AR2984" s="41" t="str">
        <f>IF($AQ2984="","",COUNTIFS(L_ChaveCob,$AQ2984,L_Ausencia,"&gt;"&amp;$W2984)+COUNTIFS($AQ$4:$AQ2984,$AQ2984,$W$4:$W2984,$W2984))</f>
        <v/>
      </c>
      <c r="AS2984" s="42">
        <f t="shared" si="1501"/>
        <v>0</v>
      </c>
      <c r="AT2984" s="42">
        <f t="shared" si="1502"/>
        <v>0</v>
      </c>
      <c r="AU2984" s="42">
        <f t="shared" si="1503"/>
        <v>0</v>
      </c>
    </row>
    <row r="2985" spans="1:47" x14ac:dyDescent="0.2">
      <c r="A2985" s="35"/>
      <c r="B2985" s="36"/>
      <c r="C2985" s="36"/>
      <c r="D2985" s="36"/>
      <c r="E2985" s="37"/>
      <c r="F2985" s="37"/>
      <c r="G2985" s="36"/>
      <c r="H2985" s="36"/>
      <c r="I2985" s="36"/>
      <c r="J2985" s="36"/>
      <c r="K2985" s="37"/>
      <c r="L2985" s="37"/>
      <c r="M2985" s="37"/>
      <c r="N2985" s="38" t="str">
        <f t="shared" si="1472"/>
        <v/>
      </c>
      <c r="O2985" t="str">
        <f t="shared" si="1473"/>
        <v/>
      </c>
      <c r="P2985" t="str">
        <f t="shared" si="1474"/>
        <v/>
      </c>
      <c r="Q2985" t="str">
        <f t="shared" si="1475"/>
        <v/>
      </c>
      <c r="R2985" t="str">
        <f t="shared" si="1476"/>
        <v/>
      </c>
      <c r="S2985" t="str">
        <f t="shared" si="1477"/>
        <v/>
      </c>
      <c r="T2985" s="39" t="str">
        <f t="shared" si="1478"/>
        <v/>
      </c>
      <c r="U2985" s="40">
        <f t="shared" si="1479"/>
        <v>0</v>
      </c>
      <c r="V2985" s="40">
        <f t="shared" si="1480"/>
        <v>0</v>
      </c>
      <c r="W2985" s="40">
        <f t="shared" si="1481"/>
        <v>0</v>
      </c>
      <c r="X2985" t="str">
        <f t="shared" si="1482"/>
        <v/>
      </c>
      <c r="Y2985" s="40">
        <f t="shared" si="1483"/>
        <v>0</v>
      </c>
      <c r="Z2985" s="40">
        <f t="shared" si="1484"/>
        <v>0</v>
      </c>
      <c r="AA2985" s="40">
        <f t="shared" si="1485"/>
        <v>0</v>
      </c>
      <c r="AB2985" s="40">
        <f t="shared" si="1486"/>
        <v>0</v>
      </c>
      <c r="AC2985" s="40">
        <f t="shared" si="1487"/>
        <v>0</v>
      </c>
      <c r="AD2985" s="39">
        <f t="shared" si="1488"/>
        <v>0</v>
      </c>
      <c r="AE2985" s="39">
        <f t="shared" si="1489"/>
        <v>0</v>
      </c>
      <c r="AF2985" t="str">
        <f t="shared" si="1490"/>
        <v/>
      </c>
      <c r="AG2985" t="str">
        <f t="shared" si="1491"/>
        <v/>
      </c>
      <c r="AH2985" t="str">
        <f t="shared" si="1492"/>
        <v/>
      </c>
      <c r="AJ2985" s="41" t="str">
        <f t="shared" si="1493"/>
        <v/>
      </c>
      <c r="AK2985" s="42" t="str">
        <f t="shared" si="1494"/>
        <v/>
      </c>
      <c r="AL2985" s="41" t="str">
        <f t="shared" si="1495"/>
        <v/>
      </c>
      <c r="AM2985" s="41" t="str">
        <f t="shared" si="1496"/>
        <v/>
      </c>
      <c r="AN2985" s="41" t="str">
        <f t="shared" si="1497"/>
        <v/>
      </c>
      <c r="AO2985" s="42" t="str">
        <f t="shared" si="1498"/>
        <v/>
      </c>
      <c r="AP2985" s="41" t="str">
        <f t="shared" si="1499"/>
        <v/>
      </c>
      <c r="AQ2985" s="41" t="str">
        <f t="shared" si="1500"/>
        <v/>
      </c>
      <c r="AR2985" s="41" t="str">
        <f>IF($AQ2985="","",COUNTIFS(L_ChaveCob,$AQ2985,L_Ausencia,"&gt;"&amp;$W2985)+COUNTIFS($AQ$4:$AQ2985,$AQ2985,$W$4:$W2985,$W2985))</f>
        <v/>
      </c>
      <c r="AS2985" s="42">
        <f t="shared" si="1501"/>
        <v>0</v>
      </c>
      <c r="AT2985" s="42">
        <f t="shared" si="1502"/>
        <v>0</v>
      </c>
      <c r="AU2985" s="42">
        <f t="shared" si="1503"/>
        <v>0</v>
      </c>
    </row>
    <row r="2986" spans="1:47" x14ac:dyDescent="0.2">
      <c r="A2986" s="35"/>
      <c r="B2986" s="36"/>
      <c r="C2986" s="36"/>
      <c r="D2986" s="36"/>
      <c r="E2986" s="37"/>
      <c r="F2986" s="37"/>
      <c r="G2986" s="36"/>
      <c r="H2986" s="36"/>
      <c r="I2986" s="36"/>
      <c r="J2986" s="36"/>
      <c r="K2986" s="37"/>
      <c r="L2986" s="37"/>
      <c r="M2986" s="37"/>
      <c r="N2986" s="38" t="str">
        <f t="shared" si="1472"/>
        <v/>
      </c>
      <c r="O2986" t="str">
        <f t="shared" si="1473"/>
        <v/>
      </c>
      <c r="P2986" t="str">
        <f t="shared" si="1474"/>
        <v/>
      </c>
      <c r="Q2986" t="str">
        <f t="shared" si="1475"/>
        <v/>
      </c>
      <c r="R2986" t="str">
        <f t="shared" si="1476"/>
        <v/>
      </c>
      <c r="S2986" t="str">
        <f t="shared" si="1477"/>
        <v/>
      </c>
      <c r="T2986" s="39" t="str">
        <f t="shared" si="1478"/>
        <v/>
      </c>
      <c r="U2986" s="40">
        <f t="shared" si="1479"/>
        <v>0</v>
      </c>
      <c r="V2986" s="40">
        <f t="shared" si="1480"/>
        <v>0</v>
      </c>
      <c r="W2986" s="40">
        <f t="shared" si="1481"/>
        <v>0</v>
      </c>
      <c r="X2986" t="str">
        <f t="shared" si="1482"/>
        <v/>
      </c>
      <c r="Y2986" s="40">
        <f t="shared" si="1483"/>
        <v>0</v>
      </c>
      <c r="Z2986" s="40">
        <f t="shared" si="1484"/>
        <v>0</v>
      </c>
      <c r="AA2986" s="40">
        <f t="shared" si="1485"/>
        <v>0</v>
      </c>
      <c r="AB2986" s="40">
        <f t="shared" si="1486"/>
        <v>0</v>
      </c>
      <c r="AC2986" s="40">
        <f t="shared" si="1487"/>
        <v>0</v>
      </c>
      <c r="AD2986" s="39">
        <f t="shared" si="1488"/>
        <v>0</v>
      </c>
      <c r="AE2986" s="39">
        <f t="shared" si="1489"/>
        <v>0</v>
      </c>
      <c r="AF2986" t="str">
        <f t="shared" si="1490"/>
        <v/>
      </c>
      <c r="AG2986" t="str">
        <f t="shared" si="1491"/>
        <v/>
      </c>
      <c r="AH2986" t="str">
        <f t="shared" si="1492"/>
        <v/>
      </c>
      <c r="AJ2986" s="41" t="str">
        <f t="shared" si="1493"/>
        <v/>
      </c>
      <c r="AK2986" s="42" t="str">
        <f t="shared" si="1494"/>
        <v/>
      </c>
      <c r="AL2986" s="41" t="str">
        <f t="shared" si="1495"/>
        <v/>
      </c>
      <c r="AM2986" s="41" t="str">
        <f t="shared" si="1496"/>
        <v/>
      </c>
      <c r="AN2986" s="41" t="str">
        <f t="shared" si="1497"/>
        <v/>
      </c>
      <c r="AO2986" s="42" t="str">
        <f t="shared" si="1498"/>
        <v/>
      </c>
      <c r="AP2986" s="41" t="str">
        <f t="shared" si="1499"/>
        <v/>
      </c>
      <c r="AQ2986" s="41" t="str">
        <f t="shared" si="1500"/>
        <v/>
      </c>
      <c r="AR2986" s="41" t="str">
        <f>IF($AQ2986="","",COUNTIFS(L_ChaveCob,$AQ2986,L_Ausencia,"&gt;"&amp;$W2986)+COUNTIFS($AQ$4:$AQ2986,$AQ2986,$W$4:$W2986,$W2986))</f>
        <v/>
      </c>
      <c r="AS2986" s="42">
        <f t="shared" si="1501"/>
        <v>0</v>
      </c>
      <c r="AT2986" s="42">
        <f t="shared" si="1502"/>
        <v>0</v>
      </c>
      <c r="AU2986" s="42">
        <f t="shared" si="1503"/>
        <v>0</v>
      </c>
    </row>
    <row r="2987" spans="1:47" x14ac:dyDescent="0.2">
      <c r="A2987" s="35"/>
      <c r="B2987" s="36"/>
      <c r="C2987" s="36"/>
      <c r="D2987" s="36"/>
      <c r="E2987" s="37"/>
      <c r="F2987" s="37"/>
      <c r="G2987" s="36"/>
      <c r="H2987" s="36"/>
      <c r="I2987" s="36"/>
      <c r="J2987" s="36"/>
      <c r="K2987" s="37"/>
      <c r="L2987" s="37"/>
      <c r="M2987" s="37"/>
      <c r="N2987" s="38" t="str">
        <f t="shared" si="1472"/>
        <v/>
      </c>
      <c r="O2987" t="str">
        <f t="shared" si="1473"/>
        <v/>
      </c>
      <c r="P2987" t="str">
        <f t="shared" si="1474"/>
        <v/>
      </c>
      <c r="Q2987" t="str">
        <f t="shared" si="1475"/>
        <v/>
      </c>
      <c r="R2987" t="str">
        <f t="shared" si="1476"/>
        <v/>
      </c>
      <c r="S2987" t="str">
        <f t="shared" si="1477"/>
        <v/>
      </c>
      <c r="T2987" s="39" t="str">
        <f t="shared" si="1478"/>
        <v/>
      </c>
      <c r="U2987" s="40">
        <f t="shared" si="1479"/>
        <v>0</v>
      </c>
      <c r="V2987" s="40">
        <f t="shared" si="1480"/>
        <v>0</v>
      </c>
      <c r="W2987" s="40">
        <f t="shared" si="1481"/>
        <v>0</v>
      </c>
      <c r="X2987" t="str">
        <f t="shared" si="1482"/>
        <v/>
      </c>
      <c r="Y2987" s="40">
        <f t="shared" si="1483"/>
        <v>0</v>
      </c>
      <c r="Z2987" s="40">
        <f t="shared" si="1484"/>
        <v>0</v>
      </c>
      <c r="AA2987" s="40">
        <f t="shared" si="1485"/>
        <v>0</v>
      </c>
      <c r="AB2987" s="40">
        <f t="shared" si="1486"/>
        <v>0</v>
      </c>
      <c r="AC2987" s="40">
        <f t="shared" si="1487"/>
        <v>0</v>
      </c>
      <c r="AD2987" s="39">
        <f t="shared" si="1488"/>
        <v>0</v>
      </c>
      <c r="AE2987" s="39">
        <f t="shared" si="1489"/>
        <v>0</v>
      </c>
      <c r="AF2987" t="str">
        <f t="shared" si="1490"/>
        <v/>
      </c>
      <c r="AG2987" t="str">
        <f t="shared" si="1491"/>
        <v/>
      </c>
      <c r="AH2987" t="str">
        <f t="shared" si="1492"/>
        <v/>
      </c>
      <c r="AJ2987" s="41" t="str">
        <f t="shared" si="1493"/>
        <v/>
      </c>
      <c r="AK2987" s="42" t="str">
        <f t="shared" si="1494"/>
        <v/>
      </c>
      <c r="AL2987" s="41" t="str">
        <f t="shared" si="1495"/>
        <v/>
      </c>
      <c r="AM2987" s="41" t="str">
        <f t="shared" si="1496"/>
        <v/>
      </c>
      <c r="AN2987" s="41" t="str">
        <f t="shared" si="1497"/>
        <v/>
      </c>
      <c r="AO2987" s="42" t="str">
        <f t="shared" si="1498"/>
        <v/>
      </c>
      <c r="AP2987" s="41" t="str">
        <f t="shared" si="1499"/>
        <v/>
      </c>
      <c r="AQ2987" s="41" t="str">
        <f t="shared" si="1500"/>
        <v/>
      </c>
      <c r="AR2987" s="41" t="str">
        <f>IF($AQ2987="","",COUNTIFS(L_ChaveCob,$AQ2987,L_Ausencia,"&gt;"&amp;$W2987)+COUNTIFS($AQ$4:$AQ2987,$AQ2987,$W$4:$W2987,$W2987))</f>
        <v/>
      </c>
      <c r="AS2987" s="42">
        <f t="shared" si="1501"/>
        <v>0</v>
      </c>
      <c r="AT2987" s="42">
        <f t="shared" si="1502"/>
        <v>0</v>
      </c>
      <c r="AU2987" s="42">
        <f t="shared" si="1503"/>
        <v>0</v>
      </c>
    </row>
    <row r="2988" spans="1:47" x14ac:dyDescent="0.2">
      <c r="A2988" s="35"/>
      <c r="B2988" s="36"/>
      <c r="C2988" s="36"/>
      <c r="D2988" s="36"/>
      <c r="E2988" s="37"/>
      <c r="F2988" s="37"/>
      <c r="G2988" s="36"/>
      <c r="H2988" s="36"/>
      <c r="I2988" s="36"/>
      <c r="J2988" s="36"/>
      <c r="K2988" s="37"/>
      <c r="L2988" s="37"/>
      <c r="M2988" s="37"/>
      <c r="N2988" s="38" t="str">
        <f t="shared" si="1472"/>
        <v/>
      </c>
      <c r="O2988" t="str">
        <f t="shared" si="1473"/>
        <v/>
      </c>
      <c r="P2988" t="str">
        <f t="shared" si="1474"/>
        <v/>
      </c>
      <c r="Q2988" t="str">
        <f t="shared" si="1475"/>
        <v/>
      </c>
      <c r="R2988" t="str">
        <f t="shared" si="1476"/>
        <v/>
      </c>
      <c r="S2988" t="str">
        <f t="shared" si="1477"/>
        <v/>
      </c>
      <c r="T2988" s="39" t="str">
        <f t="shared" si="1478"/>
        <v/>
      </c>
      <c r="U2988" s="40">
        <f t="shared" si="1479"/>
        <v>0</v>
      </c>
      <c r="V2988" s="40">
        <f t="shared" si="1480"/>
        <v>0</v>
      </c>
      <c r="W2988" s="40">
        <f t="shared" si="1481"/>
        <v>0</v>
      </c>
      <c r="X2988" t="str">
        <f t="shared" si="1482"/>
        <v/>
      </c>
      <c r="Y2988" s="40">
        <f t="shared" si="1483"/>
        <v>0</v>
      </c>
      <c r="Z2988" s="40">
        <f t="shared" si="1484"/>
        <v>0</v>
      </c>
      <c r="AA2988" s="40">
        <f t="shared" si="1485"/>
        <v>0</v>
      </c>
      <c r="AB2988" s="40">
        <f t="shared" si="1486"/>
        <v>0</v>
      </c>
      <c r="AC2988" s="40">
        <f t="shared" si="1487"/>
        <v>0</v>
      </c>
      <c r="AD2988" s="39">
        <f t="shared" si="1488"/>
        <v>0</v>
      </c>
      <c r="AE2988" s="39">
        <f t="shared" si="1489"/>
        <v>0</v>
      </c>
      <c r="AF2988" t="str">
        <f t="shared" si="1490"/>
        <v/>
      </c>
      <c r="AG2988" t="str">
        <f t="shared" si="1491"/>
        <v/>
      </c>
      <c r="AH2988" t="str">
        <f t="shared" si="1492"/>
        <v/>
      </c>
      <c r="AJ2988" s="41" t="str">
        <f t="shared" si="1493"/>
        <v/>
      </c>
      <c r="AK2988" s="42" t="str">
        <f t="shared" si="1494"/>
        <v/>
      </c>
      <c r="AL2988" s="41" t="str">
        <f t="shared" si="1495"/>
        <v/>
      </c>
      <c r="AM2988" s="41" t="str">
        <f t="shared" si="1496"/>
        <v/>
      </c>
      <c r="AN2988" s="41" t="str">
        <f t="shared" si="1497"/>
        <v/>
      </c>
      <c r="AO2988" s="42" t="str">
        <f t="shared" si="1498"/>
        <v/>
      </c>
      <c r="AP2988" s="41" t="str">
        <f t="shared" si="1499"/>
        <v/>
      </c>
      <c r="AQ2988" s="41" t="str">
        <f t="shared" si="1500"/>
        <v/>
      </c>
      <c r="AR2988" s="41" t="str">
        <f>IF($AQ2988="","",COUNTIFS(L_ChaveCob,$AQ2988,L_Ausencia,"&gt;"&amp;$W2988)+COUNTIFS($AQ$4:$AQ2988,$AQ2988,$W$4:$W2988,$W2988))</f>
        <v/>
      </c>
      <c r="AS2988" s="42">
        <f t="shared" si="1501"/>
        <v>0</v>
      </c>
      <c r="AT2988" s="42">
        <f t="shared" si="1502"/>
        <v>0</v>
      </c>
      <c r="AU2988" s="42">
        <f t="shared" si="1503"/>
        <v>0</v>
      </c>
    </row>
    <row r="2989" spans="1:47" x14ac:dyDescent="0.2">
      <c r="A2989" s="35"/>
      <c r="B2989" s="36"/>
      <c r="C2989" s="36"/>
      <c r="D2989" s="36"/>
      <c r="E2989" s="37"/>
      <c r="F2989" s="37"/>
      <c r="G2989" s="36"/>
      <c r="H2989" s="36"/>
      <c r="I2989" s="36"/>
      <c r="J2989" s="36"/>
      <c r="K2989" s="37"/>
      <c r="L2989" s="37"/>
      <c r="M2989" s="37"/>
      <c r="N2989" s="38" t="str">
        <f t="shared" si="1472"/>
        <v/>
      </c>
      <c r="O2989" t="str">
        <f t="shared" si="1473"/>
        <v/>
      </c>
      <c r="P2989" t="str">
        <f t="shared" si="1474"/>
        <v/>
      </c>
      <c r="Q2989" t="str">
        <f t="shared" si="1475"/>
        <v/>
      </c>
      <c r="R2989" t="str">
        <f t="shared" si="1476"/>
        <v/>
      </c>
      <c r="S2989" t="str">
        <f t="shared" si="1477"/>
        <v/>
      </c>
      <c r="T2989" s="39" t="str">
        <f t="shared" si="1478"/>
        <v/>
      </c>
      <c r="U2989" s="40">
        <f t="shared" si="1479"/>
        <v>0</v>
      </c>
      <c r="V2989" s="40">
        <f t="shared" si="1480"/>
        <v>0</v>
      </c>
      <c r="W2989" s="40">
        <f t="shared" si="1481"/>
        <v>0</v>
      </c>
      <c r="X2989" t="str">
        <f t="shared" si="1482"/>
        <v/>
      </c>
      <c r="Y2989" s="40">
        <f t="shared" si="1483"/>
        <v>0</v>
      </c>
      <c r="Z2989" s="40">
        <f t="shared" si="1484"/>
        <v>0</v>
      </c>
      <c r="AA2989" s="40">
        <f t="shared" si="1485"/>
        <v>0</v>
      </c>
      <c r="AB2989" s="40">
        <f t="shared" si="1486"/>
        <v>0</v>
      </c>
      <c r="AC2989" s="40">
        <f t="shared" si="1487"/>
        <v>0</v>
      </c>
      <c r="AD2989" s="39">
        <f t="shared" si="1488"/>
        <v>0</v>
      </c>
      <c r="AE2989" s="39">
        <f t="shared" si="1489"/>
        <v>0</v>
      </c>
      <c r="AF2989" t="str">
        <f t="shared" si="1490"/>
        <v/>
      </c>
      <c r="AG2989" t="str">
        <f t="shared" si="1491"/>
        <v/>
      </c>
      <c r="AH2989" t="str">
        <f t="shared" si="1492"/>
        <v/>
      </c>
      <c r="AJ2989" s="41" t="str">
        <f t="shared" si="1493"/>
        <v/>
      </c>
      <c r="AK2989" s="42" t="str">
        <f t="shared" si="1494"/>
        <v/>
      </c>
      <c r="AL2989" s="41" t="str">
        <f t="shared" si="1495"/>
        <v/>
      </c>
      <c r="AM2989" s="41" t="str">
        <f t="shared" si="1496"/>
        <v/>
      </c>
      <c r="AN2989" s="41" t="str">
        <f t="shared" si="1497"/>
        <v/>
      </c>
      <c r="AO2989" s="42" t="str">
        <f t="shared" si="1498"/>
        <v/>
      </c>
      <c r="AP2989" s="41" t="str">
        <f t="shared" si="1499"/>
        <v/>
      </c>
      <c r="AQ2989" s="41" t="str">
        <f t="shared" si="1500"/>
        <v/>
      </c>
      <c r="AR2989" s="41" t="str">
        <f>IF($AQ2989="","",COUNTIFS(L_ChaveCob,$AQ2989,L_Ausencia,"&gt;"&amp;$W2989)+COUNTIFS($AQ$4:$AQ2989,$AQ2989,$W$4:$W2989,$W2989))</f>
        <v/>
      </c>
      <c r="AS2989" s="42">
        <f t="shared" si="1501"/>
        <v>0</v>
      </c>
      <c r="AT2989" s="42">
        <f t="shared" si="1502"/>
        <v>0</v>
      </c>
      <c r="AU2989" s="42">
        <f t="shared" si="1503"/>
        <v>0</v>
      </c>
    </row>
    <row r="2990" spans="1:47" x14ac:dyDescent="0.2">
      <c r="A2990" s="35"/>
      <c r="B2990" s="36"/>
      <c r="C2990" s="36"/>
      <c r="D2990" s="36"/>
      <c r="E2990" s="37"/>
      <c r="F2990" s="37"/>
      <c r="G2990" s="36"/>
      <c r="H2990" s="36"/>
      <c r="I2990" s="36"/>
      <c r="J2990" s="36"/>
      <c r="K2990" s="37"/>
      <c r="L2990" s="37"/>
      <c r="M2990" s="37"/>
      <c r="N2990" s="38" t="str">
        <f t="shared" si="1472"/>
        <v/>
      </c>
      <c r="O2990" t="str">
        <f t="shared" si="1473"/>
        <v/>
      </c>
      <c r="P2990" t="str">
        <f t="shared" si="1474"/>
        <v/>
      </c>
      <c r="Q2990" t="str">
        <f t="shared" si="1475"/>
        <v/>
      </c>
      <c r="R2990" t="str">
        <f t="shared" si="1476"/>
        <v/>
      </c>
      <c r="S2990" t="str">
        <f t="shared" si="1477"/>
        <v/>
      </c>
      <c r="T2990" s="39" t="str">
        <f t="shared" si="1478"/>
        <v/>
      </c>
      <c r="U2990" s="40">
        <f t="shared" si="1479"/>
        <v>0</v>
      </c>
      <c r="V2990" s="40">
        <f t="shared" si="1480"/>
        <v>0</v>
      </c>
      <c r="W2990" s="40">
        <f t="shared" si="1481"/>
        <v>0</v>
      </c>
      <c r="X2990" t="str">
        <f t="shared" si="1482"/>
        <v/>
      </c>
      <c r="Y2990" s="40">
        <f t="shared" si="1483"/>
        <v>0</v>
      </c>
      <c r="Z2990" s="40">
        <f t="shared" si="1484"/>
        <v>0</v>
      </c>
      <c r="AA2990" s="40">
        <f t="shared" si="1485"/>
        <v>0</v>
      </c>
      <c r="AB2990" s="40">
        <f t="shared" si="1486"/>
        <v>0</v>
      </c>
      <c r="AC2990" s="40">
        <f t="shared" si="1487"/>
        <v>0</v>
      </c>
      <c r="AD2990" s="39">
        <f t="shared" si="1488"/>
        <v>0</v>
      </c>
      <c r="AE2990" s="39">
        <f t="shared" si="1489"/>
        <v>0</v>
      </c>
      <c r="AF2990" t="str">
        <f t="shared" si="1490"/>
        <v/>
      </c>
      <c r="AG2990" t="str">
        <f t="shared" si="1491"/>
        <v/>
      </c>
      <c r="AH2990" t="str">
        <f t="shared" si="1492"/>
        <v/>
      </c>
      <c r="AJ2990" s="41" t="str">
        <f t="shared" si="1493"/>
        <v/>
      </c>
      <c r="AK2990" s="42" t="str">
        <f t="shared" si="1494"/>
        <v/>
      </c>
      <c r="AL2990" s="41" t="str">
        <f t="shared" si="1495"/>
        <v/>
      </c>
      <c r="AM2990" s="41" t="str">
        <f t="shared" si="1496"/>
        <v/>
      </c>
      <c r="AN2990" s="41" t="str">
        <f t="shared" si="1497"/>
        <v/>
      </c>
      <c r="AO2990" s="42" t="str">
        <f t="shared" si="1498"/>
        <v/>
      </c>
      <c r="AP2990" s="41" t="str">
        <f t="shared" si="1499"/>
        <v/>
      </c>
      <c r="AQ2990" s="41" t="str">
        <f t="shared" si="1500"/>
        <v/>
      </c>
      <c r="AR2990" s="41" t="str">
        <f>IF($AQ2990="","",COUNTIFS(L_ChaveCob,$AQ2990,L_Ausencia,"&gt;"&amp;$W2990)+COUNTIFS($AQ$4:$AQ2990,$AQ2990,$W$4:$W2990,$W2990))</f>
        <v/>
      </c>
      <c r="AS2990" s="42">
        <f t="shared" si="1501"/>
        <v>0</v>
      </c>
      <c r="AT2990" s="42">
        <f t="shared" si="1502"/>
        <v>0</v>
      </c>
      <c r="AU2990" s="42">
        <f t="shared" si="1503"/>
        <v>0</v>
      </c>
    </row>
    <row r="2991" spans="1:47" x14ac:dyDescent="0.2">
      <c r="A2991" s="35"/>
      <c r="B2991" s="36"/>
      <c r="C2991" s="36"/>
      <c r="D2991" s="36"/>
      <c r="E2991" s="37"/>
      <c r="F2991" s="37"/>
      <c r="G2991" s="36"/>
      <c r="H2991" s="36"/>
      <c r="I2991" s="36"/>
      <c r="J2991" s="36"/>
      <c r="K2991" s="37"/>
      <c r="L2991" s="37"/>
      <c r="M2991" s="37"/>
      <c r="N2991" s="38" t="str">
        <f t="shared" si="1472"/>
        <v/>
      </c>
      <c r="O2991" t="str">
        <f t="shared" si="1473"/>
        <v/>
      </c>
      <c r="P2991" t="str">
        <f t="shared" si="1474"/>
        <v/>
      </c>
      <c r="Q2991" t="str">
        <f t="shared" si="1475"/>
        <v/>
      </c>
      <c r="R2991" t="str">
        <f t="shared" si="1476"/>
        <v/>
      </c>
      <c r="S2991" t="str">
        <f t="shared" si="1477"/>
        <v/>
      </c>
      <c r="T2991" s="39" t="str">
        <f t="shared" si="1478"/>
        <v/>
      </c>
      <c r="U2991" s="40">
        <f t="shared" si="1479"/>
        <v>0</v>
      </c>
      <c r="V2991" s="40">
        <f t="shared" si="1480"/>
        <v>0</v>
      </c>
      <c r="W2991" s="40">
        <f t="shared" si="1481"/>
        <v>0</v>
      </c>
      <c r="X2991" t="str">
        <f t="shared" si="1482"/>
        <v/>
      </c>
      <c r="Y2991" s="40">
        <f t="shared" si="1483"/>
        <v>0</v>
      </c>
      <c r="Z2991" s="40">
        <f t="shared" si="1484"/>
        <v>0</v>
      </c>
      <c r="AA2991" s="40">
        <f t="shared" si="1485"/>
        <v>0</v>
      </c>
      <c r="AB2991" s="40">
        <f t="shared" si="1486"/>
        <v>0</v>
      </c>
      <c r="AC2991" s="40">
        <f t="shared" si="1487"/>
        <v>0</v>
      </c>
      <c r="AD2991" s="39">
        <f t="shared" si="1488"/>
        <v>0</v>
      </c>
      <c r="AE2991" s="39">
        <f t="shared" si="1489"/>
        <v>0</v>
      </c>
      <c r="AF2991" t="str">
        <f t="shared" si="1490"/>
        <v/>
      </c>
      <c r="AG2991" t="str">
        <f t="shared" si="1491"/>
        <v/>
      </c>
      <c r="AH2991" t="str">
        <f t="shared" si="1492"/>
        <v/>
      </c>
      <c r="AJ2991" s="41" t="str">
        <f t="shared" si="1493"/>
        <v/>
      </c>
      <c r="AK2991" s="42" t="str">
        <f t="shared" si="1494"/>
        <v/>
      </c>
      <c r="AL2991" s="41" t="str">
        <f t="shared" si="1495"/>
        <v/>
      </c>
      <c r="AM2991" s="41" t="str">
        <f t="shared" si="1496"/>
        <v/>
      </c>
      <c r="AN2991" s="41" t="str">
        <f t="shared" si="1497"/>
        <v/>
      </c>
      <c r="AO2991" s="42" t="str">
        <f t="shared" si="1498"/>
        <v/>
      </c>
      <c r="AP2991" s="41" t="str">
        <f t="shared" si="1499"/>
        <v/>
      </c>
      <c r="AQ2991" s="41" t="str">
        <f t="shared" si="1500"/>
        <v/>
      </c>
      <c r="AR2991" s="41" t="str">
        <f>IF($AQ2991="","",COUNTIFS(L_ChaveCob,$AQ2991,L_Ausencia,"&gt;"&amp;$W2991)+COUNTIFS($AQ$4:$AQ2991,$AQ2991,$W$4:$W2991,$W2991))</f>
        <v/>
      </c>
      <c r="AS2991" s="42">
        <f t="shared" si="1501"/>
        <v>0</v>
      </c>
      <c r="AT2991" s="42">
        <f t="shared" si="1502"/>
        <v>0</v>
      </c>
      <c r="AU2991" s="42">
        <f t="shared" si="1503"/>
        <v>0</v>
      </c>
    </row>
    <row r="2992" spans="1:47" x14ac:dyDescent="0.2">
      <c r="A2992" s="35"/>
      <c r="B2992" s="36"/>
      <c r="C2992" s="36"/>
      <c r="D2992" s="36"/>
      <c r="E2992" s="37"/>
      <c r="F2992" s="37"/>
      <c r="G2992" s="36"/>
      <c r="H2992" s="36"/>
      <c r="I2992" s="36"/>
      <c r="J2992" s="36"/>
      <c r="K2992" s="37"/>
      <c r="L2992" s="37"/>
      <c r="M2992" s="37"/>
      <c r="N2992" s="38" t="str">
        <f t="shared" si="1472"/>
        <v/>
      </c>
      <c r="O2992" t="str">
        <f t="shared" si="1473"/>
        <v/>
      </c>
      <c r="P2992" t="str">
        <f t="shared" si="1474"/>
        <v/>
      </c>
      <c r="Q2992" t="str">
        <f t="shared" si="1475"/>
        <v/>
      </c>
      <c r="R2992" t="str">
        <f t="shared" si="1476"/>
        <v/>
      </c>
      <c r="S2992" t="str">
        <f t="shared" si="1477"/>
        <v/>
      </c>
      <c r="T2992" s="39" t="str">
        <f t="shared" si="1478"/>
        <v/>
      </c>
      <c r="U2992" s="40">
        <f t="shared" si="1479"/>
        <v>0</v>
      </c>
      <c r="V2992" s="40">
        <f t="shared" si="1480"/>
        <v>0</v>
      </c>
      <c r="W2992" s="40">
        <f t="shared" si="1481"/>
        <v>0</v>
      </c>
      <c r="X2992" t="str">
        <f t="shared" si="1482"/>
        <v/>
      </c>
      <c r="Y2992" s="40">
        <f t="shared" si="1483"/>
        <v>0</v>
      </c>
      <c r="Z2992" s="40">
        <f t="shared" si="1484"/>
        <v>0</v>
      </c>
      <c r="AA2992" s="40">
        <f t="shared" si="1485"/>
        <v>0</v>
      </c>
      <c r="AB2992" s="40">
        <f t="shared" si="1486"/>
        <v>0</v>
      </c>
      <c r="AC2992" s="40">
        <f t="shared" si="1487"/>
        <v>0</v>
      </c>
      <c r="AD2992" s="39">
        <f t="shared" si="1488"/>
        <v>0</v>
      </c>
      <c r="AE2992" s="39">
        <f t="shared" si="1489"/>
        <v>0</v>
      </c>
      <c r="AF2992" t="str">
        <f t="shared" si="1490"/>
        <v/>
      </c>
      <c r="AG2992" t="str">
        <f t="shared" si="1491"/>
        <v/>
      </c>
      <c r="AH2992" t="str">
        <f t="shared" si="1492"/>
        <v/>
      </c>
      <c r="AJ2992" s="41" t="str">
        <f t="shared" si="1493"/>
        <v/>
      </c>
      <c r="AK2992" s="42" t="str">
        <f t="shared" si="1494"/>
        <v/>
      </c>
      <c r="AL2992" s="41" t="str">
        <f t="shared" si="1495"/>
        <v/>
      </c>
      <c r="AM2992" s="41" t="str">
        <f t="shared" si="1496"/>
        <v/>
      </c>
      <c r="AN2992" s="41" t="str">
        <f t="shared" si="1497"/>
        <v/>
      </c>
      <c r="AO2992" s="42" t="str">
        <f t="shared" si="1498"/>
        <v/>
      </c>
      <c r="AP2992" s="41" t="str">
        <f t="shared" si="1499"/>
        <v/>
      </c>
      <c r="AQ2992" s="41" t="str">
        <f t="shared" si="1500"/>
        <v/>
      </c>
      <c r="AR2992" s="41" t="str">
        <f>IF($AQ2992="","",COUNTIFS(L_ChaveCob,$AQ2992,L_Ausencia,"&gt;"&amp;$W2992)+COUNTIFS($AQ$4:$AQ2992,$AQ2992,$W$4:$W2992,$W2992))</f>
        <v/>
      </c>
      <c r="AS2992" s="42">
        <f t="shared" si="1501"/>
        <v>0</v>
      </c>
      <c r="AT2992" s="42">
        <f t="shared" si="1502"/>
        <v>0</v>
      </c>
      <c r="AU2992" s="42">
        <f t="shared" si="1503"/>
        <v>0</v>
      </c>
    </row>
    <row r="2993" spans="1:47" x14ac:dyDescent="0.2">
      <c r="A2993" s="35"/>
      <c r="B2993" s="36"/>
      <c r="C2993" s="36"/>
      <c r="D2993" s="36"/>
      <c r="E2993" s="37"/>
      <c r="F2993" s="37"/>
      <c r="G2993" s="36"/>
      <c r="H2993" s="36"/>
      <c r="I2993" s="36"/>
      <c r="J2993" s="36"/>
      <c r="K2993" s="37"/>
      <c r="L2993" s="37"/>
      <c r="M2993" s="37"/>
      <c r="N2993" s="38" t="str">
        <f t="shared" si="1472"/>
        <v/>
      </c>
      <c r="O2993" t="str">
        <f t="shared" si="1473"/>
        <v/>
      </c>
      <c r="P2993" t="str">
        <f t="shared" si="1474"/>
        <v/>
      </c>
      <c r="Q2993" t="str">
        <f t="shared" si="1475"/>
        <v/>
      </c>
      <c r="R2993" t="str">
        <f t="shared" si="1476"/>
        <v/>
      </c>
      <c r="S2993" t="str">
        <f t="shared" si="1477"/>
        <v/>
      </c>
      <c r="T2993" s="39" t="str">
        <f t="shared" si="1478"/>
        <v/>
      </c>
      <c r="U2993" s="40">
        <f t="shared" si="1479"/>
        <v>0</v>
      </c>
      <c r="V2993" s="40">
        <f t="shared" si="1480"/>
        <v>0</v>
      </c>
      <c r="W2993" s="40">
        <f t="shared" si="1481"/>
        <v>0</v>
      </c>
      <c r="X2993" t="str">
        <f t="shared" si="1482"/>
        <v/>
      </c>
      <c r="Y2993" s="40">
        <f t="shared" si="1483"/>
        <v>0</v>
      </c>
      <c r="Z2993" s="40">
        <f t="shared" si="1484"/>
        <v>0</v>
      </c>
      <c r="AA2993" s="40">
        <f t="shared" si="1485"/>
        <v>0</v>
      </c>
      <c r="AB2993" s="40">
        <f t="shared" si="1486"/>
        <v>0</v>
      </c>
      <c r="AC2993" s="40">
        <f t="shared" si="1487"/>
        <v>0</v>
      </c>
      <c r="AD2993" s="39">
        <f t="shared" si="1488"/>
        <v>0</v>
      </c>
      <c r="AE2993" s="39">
        <f t="shared" si="1489"/>
        <v>0</v>
      </c>
      <c r="AF2993" t="str">
        <f t="shared" si="1490"/>
        <v/>
      </c>
      <c r="AG2993" t="str">
        <f t="shared" si="1491"/>
        <v/>
      </c>
      <c r="AH2993" t="str">
        <f t="shared" si="1492"/>
        <v/>
      </c>
      <c r="AJ2993" s="41" t="str">
        <f t="shared" si="1493"/>
        <v/>
      </c>
      <c r="AK2993" s="42" t="str">
        <f t="shared" si="1494"/>
        <v/>
      </c>
      <c r="AL2993" s="41" t="str">
        <f t="shared" si="1495"/>
        <v/>
      </c>
      <c r="AM2993" s="41" t="str">
        <f t="shared" si="1496"/>
        <v/>
      </c>
      <c r="AN2993" s="41" t="str">
        <f t="shared" si="1497"/>
        <v/>
      </c>
      <c r="AO2993" s="42" t="str">
        <f t="shared" si="1498"/>
        <v/>
      </c>
      <c r="AP2993" s="41" t="str">
        <f t="shared" si="1499"/>
        <v/>
      </c>
      <c r="AQ2993" s="41" t="str">
        <f t="shared" si="1500"/>
        <v/>
      </c>
      <c r="AR2993" s="41" t="str">
        <f>IF($AQ2993="","",COUNTIFS(L_ChaveCob,$AQ2993,L_Ausencia,"&gt;"&amp;$W2993)+COUNTIFS($AQ$4:$AQ2993,$AQ2993,$W$4:$W2993,$W2993))</f>
        <v/>
      </c>
      <c r="AS2993" s="42">
        <f t="shared" si="1501"/>
        <v>0</v>
      </c>
      <c r="AT2993" s="42">
        <f t="shared" si="1502"/>
        <v>0</v>
      </c>
      <c r="AU2993" s="42">
        <f t="shared" si="1503"/>
        <v>0</v>
      </c>
    </row>
    <row r="2994" spans="1:47" x14ac:dyDescent="0.2">
      <c r="A2994" s="35"/>
      <c r="B2994" s="36"/>
      <c r="C2994" s="36"/>
      <c r="D2994" s="36"/>
      <c r="E2994" s="37"/>
      <c r="F2994" s="37"/>
      <c r="G2994" s="36"/>
      <c r="H2994" s="36"/>
      <c r="I2994" s="36"/>
      <c r="J2994" s="36"/>
      <c r="K2994" s="37"/>
      <c r="L2994" s="37"/>
      <c r="M2994" s="37"/>
      <c r="N2994" s="38" t="str">
        <f t="shared" si="1472"/>
        <v/>
      </c>
      <c r="O2994" t="str">
        <f t="shared" si="1473"/>
        <v/>
      </c>
      <c r="P2994" t="str">
        <f t="shared" si="1474"/>
        <v/>
      </c>
      <c r="Q2994" t="str">
        <f t="shared" si="1475"/>
        <v/>
      </c>
      <c r="R2994" t="str">
        <f t="shared" si="1476"/>
        <v/>
      </c>
      <c r="S2994" t="str">
        <f t="shared" si="1477"/>
        <v/>
      </c>
      <c r="T2994" s="39" t="str">
        <f t="shared" si="1478"/>
        <v/>
      </c>
      <c r="U2994" s="40">
        <f t="shared" si="1479"/>
        <v>0</v>
      </c>
      <c r="V2994" s="40">
        <f t="shared" si="1480"/>
        <v>0</v>
      </c>
      <c r="W2994" s="40">
        <f t="shared" si="1481"/>
        <v>0</v>
      </c>
      <c r="X2994" t="str">
        <f t="shared" si="1482"/>
        <v/>
      </c>
      <c r="Y2994" s="40">
        <f t="shared" si="1483"/>
        <v>0</v>
      </c>
      <c r="Z2994" s="40">
        <f t="shared" si="1484"/>
        <v>0</v>
      </c>
      <c r="AA2994" s="40">
        <f t="shared" si="1485"/>
        <v>0</v>
      </c>
      <c r="AB2994" s="40">
        <f t="shared" si="1486"/>
        <v>0</v>
      </c>
      <c r="AC2994" s="40">
        <f t="shared" si="1487"/>
        <v>0</v>
      </c>
      <c r="AD2994" s="39">
        <f t="shared" si="1488"/>
        <v>0</v>
      </c>
      <c r="AE2994" s="39">
        <f t="shared" si="1489"/>
        <v>0</v>
      </c>
      <c r="AF2994" t="str">
        <f t="shared" si="1490"/>
        <v/>
      </c>
      <c r="AG2994" t="str">
        <f t="shared" si="1491"/>
        <v/>
      </c>
      <c r="AH2994" t="str">
        <f t="shared" si="1492"/>
        <v/>
      </c>
      <c r="AJ2994" s="41" t="str">
        <f t="shared" si="1493"/>
        <v/>
      </c>
      <c r="AK2994" s="42" t="str">
        <f t="shared" si="1494"/>
        <v/>
      </c>
      <c r="AL2994" s="41" t="str">
        <f t="shared" si="1495"/>
        <v/>
      </c>
      <c r="AM2994" s="41" t="str">
        <f t="shared" si="1496"/>
        <v/>
      </c>
      <c r="AN2994" s="41" t="str">
        <f t="shared" si="1497"/>
        <v/>
      </c>
      <c r="AO2994" s="42" t="str">
        <f t="shared" si="1498"/>
        <v/>
      </c>
      <c r="AP2994" s="41" t="str">
        <f t="shared" si="1499"/>
        <v/>
      </c>
      <c r="AQ2994" s="41" t="str">
        <f t="shared" si="1500"/>
        <v/>
      </c>
      <c r="AR2994" s="41" t="str">
        <f>IF($AQ2994="","",COUNTIFS(L_ChaveCob,$AQ2994,L_Ausencia,"&gt;"&amp;$W2994)+COUNTIFS($AQ$4:$AQ2994,$AQ2994,$W$4:$W2994,$W2994))</f>
        <v/>
      </c>
      <c r="AS2994" s="42">
        <f t="shared" si="1501"/>
        <v>0</v>
      </c>
      <c r="AT2994" s="42">
        <f t="shared" si="1502"/>
        <v>0</v>
      </c>
      <c r="AU2994" s="42">
        <f t="shared" si="1503"/>
        <v>0</v>
      </c>
    </row>
    <row r="2995" spans="1:47" x14ac:dyDescent="0.2">
      <c r="A2995" s="35"/>
      <c r="B2995" s="36"/>
      <c r="C2995" s="36"/>
      <c r="D2995" s="36"/>
      <c r="E2995" s="37"/>
      <c r="F2995" s="37"/>
      <c r="G2995" s="36"/>
      <c r="H2995" s="36"/>
      <c r="I2995" s="36"/>
      <c r="J2995" s="36"/>
      <c r="K2995" s="37"/>
      <c r="L2995" s="37"/>
      <c r="M2995" s="37"/>
      <c r="N2995" s="38" t="str">
        <f t="shared" si="1472"/>
        <v/>
      </c>
      <c r="O2995" t="str">
        <f t="shared" si="1473"/>
        <v/>
      </c>
      <c r="P2995" t="str">
        <f t="shared" si="1474"/>
        <v/>
      </c>
      <c r="Q2995" t="str">
        <f t="shared" si="1475"/>
        <v/>
      </c>
      <c r="R2995" t="str">
        <f t="shared" si="1476"/>
        <v/>
      </c>
      <c r="S2995" t="str">
        <f t="shared" si="1477"/>
        <v/>
      </c>
      <c r="T2995" s="39" t="str">
        <f t="shared" si="1478"/>
        <v/>
      </c>
      <c r="U2995" s="40">
        <f t="shared" si="1479"/>
        <v>0</v>
      </c>
      <c r="V2995" s="40">
        <f t="shared" si="1480"/>
        <v>0</v>
      </c>
      <c r="W2995" s="40">
        <f t="shared" si="1481"/>
        <v>0</v>
      </c>
      <c r="X2995" t="str">
        <f t="shared" si="1482"/>
        <v/>
      </c>
      <c r="Y2995" s="40">
        <f t="shared" si="1483"/>
        <v>0</v>
      </c>
      <c r="Z2995" s="40">
        <f t="shared" si="1484"/>
        <v>0</v>
      </c>
      <c r="AA2995" s="40">
        <f t="shared" si="1485"/>
        <v>0</v>
      </c>
      <c r="AB2995" s="40">
        <f t="shared" si="1486"/>
        <v>0</v>
      </c>
      <c r="AC2995" s="40">
        <f t="shared" si="1487"/>
        <v>0</v>
      </c>
      <c r="AD2995" s="39">
        <f t="shared" si="1488"/>
        <v>0</v>
      </c>
      <c r="AE2995" s="39">
        <f t="shared" si="1489"/>
        <v>0</v>
      </c>
      <c r="AF2995" t="str">
        <f t="shared" si="1490"/>
        <v/>
      </c>
      <c r="AG2995" t="str">
        <f t="shared" si="1491"/>
        <v/>
      </c>
      <c r="AH2995" t="str">
        <f t="shared" si="1492"/>
        <v/>
      </c>
      <c r="AJ2995" s="41" t="str">
        <f t="shared" si="1493"/>
        <v/>
      </c>
      <c r="AK2995" s="42" t="str">
        <f t="shared" si="1494"/>
        <v/>
      </c>
      <c r="AL2995" s="41" t="str">
        <f t="shared" si="1495"/>
        <v/>
      </c>
      <c r="AM2995" s="41" t="str">
        <f t="shared" si="1496"/>
        <v/>
      </c>
      <c r="AN2995" s="41" t="str">
        <f t="shared" si="1497"/>
        <v/>
      </c>
      <c r="AO2995" s="42" t="str">
        <f t="shared" si="1498"/>
        <v/>
      </c>
      <c r="AP2995" s="41" t="str">
        <f t="shared" si="1499"/>
        <v/>
      </c>
      <c r="AQ2995" s="41" t="str">
        <f t="shared" si="1500"/>
        <v/>
      </c>
      <c r="AR2995" s="41" t="str">
        <f>IF($AQ2995="","",COUNTIFS(L_ChaveCob,$AQ2995,L_Ausencia,"&gt;"&amp;$W2995)+COUNTIFS($AQ$4:$AQ2995,$AQ2995,$W$4:$W2995,$W2995))</f>
        <v/>
      </c>
      <c r="AS2995" s="42">
        <f t="shared" si="1501"/>
        <v>0</v>
      </c>
      <c r="AT2995" s="42">
        <f t="shared" si="1502"/>
        <v>0</v>
      </c>
      <c r="AU2995" s="42">
        <f t="shared" si="1503"/>
        <v>0</v>
      </c>
    </row>
    <row r="2996" spans="1:47" x14ac:dyDescent="0.2">
      <c r="A2996" s="35"/>
      <c r="B2996" s="36"/>
      <c r="C2996" s="36"/>
      <c r="D2996" s="36"/>
      <c r="E2996" s="37"/>
      <c r="F2996" s="37"/>
      <c r="G2996" s="36"/>
      <c r="H2996" s="36"/>
      <c r="I2996" s="36"/>
      <c r="J2996" s="36"/>
      <c r="K2996" s="37"/>
      <c r="L2996" s="37"/>
      <c r="M2996" s="37"/>
      <c r="N2996" s="38" t="str">
        <f t="shared" si="1472"/>
        <v/>
      </c>
      <c r="O2996" t="str">
        <f t="shared" si="1473"/>
        <v/>
      </c>
      <c r="P2996" t="str">
        <f t="shared" si="1474"/>
        <v/>
      </c>
      <c r="Q2996" t="str">
        <f t="shared" si="1475"/>
        <v/>
      </c>
      <c r="R2996" t="str">
        <f t="shared" si="1476"/>
        <v/>
      </c>
      <c r="S2996" t="str">
        <f t="shared" si="1477"/>
        <v/>
      </c>
      <c r="T2996" s="39" t="str">
        <f t="shared" si="1478"/>
        <v/>
      </c>
      <c r="U2996" s="40">
        <f t="shared" si="1479"/>
        <v>0</v>
      </c>
      <c r="V2996" s="40">
        <f t="shared" si="1480"/>
        <v>0</v>
      </c>
      <c r="W2996" s="40">
        <f t="shared" si="1481"/>
        <v>0</v>
      </c>
      <c r="X2996" t="str">
        <f t="shared" si="1482"/>
        <v/>
      </c>
      <c r="Y2996" s="40">
        <f t="shared" si="1483"/>
        <v>0</v>
      </c>
      <c r="Z2996" s="40">
        <f t="shared" si="1484"/>
        <v>0</v>
      </c>
      <c r="AA2996" s="40">
        <f t="shared" si="1485"/>
        <v>0</v>
      </c>
      <c r="AB2996" s="40">
        <f t="shared" si="1486"/>
        <v>0</v>
      </c>
      <c r="AC2996" s="40">
        <f t="shared" si="1487"/>
        <v>0</v>
      </c>
      <c r="AD2996" s="39">
        <f t="shared" si="1488"/>
        <v>0</v>
      </c>
      <c r="AE2996" s="39">
        <f t="shared" si="1489"/>
        <v>0</v>
      </c>
      <c r="AF2996" t="str">
        <f t="shared" si="1490"/>
        <v/>
      </c>
      <c r="AG2996" t="str">
        <f t="shared" si="1491"/>
        <v/>
      </c>
      <c r="AH2996" t="str">
        <f t="shared" si="1492"/>
        <v/>
      </c>
      <c r="AJ2996" s="41" t="str">
        <f t="shared" si="1493"/>
        <v/>
      </c>
      <c r="AK2996" s="42" t="str">
        <f t="shared" si="1494"/>
        <v/>
      </c>
      <c r="AL2996" s="41" t="str">
        <f t="shared" si="1495"/>
        <v/>
      </c>
      <c r="AM2996" s="41" t="str">
        <f t="shared" si="1496"/>
        <v/>
      </c>
      <c r="AN2996" s="41" t="str">
        <f t="shared" si="1497"/>
        <v/>
      </c>
      <c r="AO2996" s="42" t="str">
        <f t="shared" si="1498"/>
        <v/>
      </c>
      <c r="AP2996" s="41" t="str">
        <f t="shared" si="1499"/>
        <v/>
      </c>
      <c r="AQ2996" s="41" t="str">
        <f t="shared" si="1500"/>
        <v/>
      </c>
      <c r="AR2996" s="41" t="str">
        <f>IF($AQ2996="","",COUNTIFS(L_ChaveCob,$AQ2996,L_Ausencia,"&gt;"&amp;$W2996)+COUNTIFS($AQ$4:$AQ2996,$AQ2996,$W$4:$W2996,$W2996))</f>
        <v/>
      </c>
      <c r="AS2996" s="42">
        <f t="shared" si="1501"/>
        <v>0</v>
      </c>
      <c r="AT2996" s="42">
        <f t="shared" si="1502"/>
        <v>0</v>
      </c>
      <c r="AU2996" s="42">
        <f t="shared" si="1503"/>
        <v>0</v>
      </c>
    </row>
    <row r="2997" spans="1:47" x14ac:dyDescent="0.2">
      <c r="A2997" s="35"/>
      <c r="B2997" s="36"/>
      <c r="C2997" s="36"/>
      <c r="D2997" s="36"/>
      <c r="E2997" s="37"/>
      <c r="F2997" s="37"/>
      <c r="G2997" s="36"/>
      <c r="H2997" s="36"/>
      <c r="I2997" s="36"/>
      <c r="J2997" s="36"/>
      <c r="K2997" s="37"/>
      <c r="L2997" s="37"/>
      <c r="M2997" s="37"/>
      <c r="N2997" s="38" t="str">
        <f t="shared" si="1472"/>
        <v/>
      </c>
      <c r="O2997" t="str">
        <f t="shared" si="1473"/>
        <v/>
      </c>
      <c r="P2997" t="str">
        <f t="shared" si="1474"/>
        <v/>
      </c>
      <c r="Q2997" t="str">
        <f t="shared" si="1475"/>
        <v/>
      </c>
      <c r="R2997" t="str">
        <f t="shared" si="1476"/>
        <v/>
      </c>
      <c r="S2997" t="str">
        <f t="shared" si="1477"/>
        <v/>
      </c>
      <c r="T2997" s="39" t="str">
        <f t="shared" si="1478"/>
        <v/>
      </c>
      <c r="U2997" s="40">
        <f t="shared" si="1479"/>
        <v>0</v>
      </c>
      <c r="V2997" s="40">
        <f t="shared" si="1480"/>
        <v>0</v>
      </c>
      <c r="W2997" s="40">
        <f t="shared" si="1481"/>
        <v>0</v>
      </c>
      <c r="X2997" t="str">
        <f t="shared" si="1482"/>
        <v/>
      </c>
      <c r="Y2997" s="40">
        <f t="shared" si="1483"/>
        <v>0</v>
      </c>
      <c r="Z2997" s="40">
        <f t="shared" si="1484"/>
        <v>0</v>
      </c>
      <c r="AA2997" s="40">
        <f t="shared" si="1485"/>
        <v>0</v>
      </c>
      <c r="AB2997" s="40">
        <f t="shared" si="1486"/>
        <v>0</v>
      </c>
      <c r="AC2997" s="40">
        <f t="shared" si="1487"/>
        <v>0</v>
      </c>
      <c r="AD2997" s="39">
        <f t="shared" si="1488"/>
        <v>0</v>
      </c>
      <c r="AE2997" s="39">
        <f t="shared" si="1489"/>
        <v>0</v>
      </c>
      <c r="AF2997" t="str">
        <f t="shared" si="1490"/>
        <v/>
      </c>
      <c r="AG2997" t="str">
        <f t="shared" si="1491"/>
        <v/>
      </c>
      <c r="AH2997" t="str">
        <f t="shared" si="1492"/>
        <v/>
      </c>
      <c r="AJ2997" s="41" t="str">
        <f t="shared" si="1493"/>
        <v/>
      </c>
      <c r="AK2997" s="42" t="str">
        <f t="shared" si="1494"/>
        <v/>
      </c>
      <c r="AL2997" s="41" t="str">
        <f t="shared" si="1495"/>
        <v/>
      </c>
      <c r="AM2997" s="41" t="str">
        <f t="shared" si="1496"/>
        <v/>
      </c>
      <c r="AN2997" s="41" t="str">
        <f t="shared" si="1497"/>
        <v/>
      </c>
      <c r="AO2997" s="42" t="str">
        <f t="shared" si="1498"/>
        <v/>
      </c>
      <c r="AP2997" s="41" t="str">
        <f t="shared" si="1499"/>
        <v/>
      </c>
      <c r="AQ2997" s="41" t="str">
        <f t="shared" si="1500"/>
        <v/>
      </c>
      <c r="AR2997" s="41" t="str">
        <f>IF($AQ2997="","",COUNTIFS(L_ChaveCob,$AQ2997,L_Ausencia,"&gt;"&amp;$W2997)+COUNTIFS($AQ$4:$AQ2997,$AQ2997,$W$4:$W2997,$W2997))</f>
        <v/>
      </c>
      <c r="AS2997" s="42">
        <f t="shared" si="1501"/>
        <v>0</v>
      </c>
      <c r="AT2997" s="42">
        <f t="shared" si="1502"/>
        <v>0</v>
      </c>
      <c r="AU2997" s="42">
        <f t="shared" si="1503"/>
        <v>0</v>
      </c>
    </row>
    <row r="2998" spans="1:47" x14ac:dyDescent="0.2">
      <c r="A2998" s="35"/>
      <c r="B2998" s="36"/>
      <c r="C2998" s="36"/>
      <c r="D2998" s="36"/>
      <c r="E2998" s="37"/>
      <c r="F2998" s="37"/>
      <c r="G2998" s="36"/>
      <c r="H2998" s="36"/>
      <c r="I2998" s="36"/>
      <c r="J2998" s="36"/>
      <c r="K2998" s="37"/>
      <c r="L2998" s="37"/>
      <c r="M2998" s="37"/>
      <c r="N2998" s="38" t="str">
        <f t="shared" si="1472"/>
        <v/>
      </c>
      <c r="O2998" t="str">
        <f t="shared" si="1473"/>
        <v/>
      </c>
      <c r="P2998" t="str">
        <f t="shared" si="1474"/>
        <v/>
      </c>
      <c r="Q2998" t="str">
        <f t="shared" si="1475"/>
        <v/>
      </c>
      <c r="R2998" t="str">
        <f t="shared" si="1476"/>
        <v/>
      </c>
      <c r="S2998" t="str">
        <f t="shared" si="1477"/>
        <v/>
      </c>
      <c r="T2998" s="39" t="str">
        <f t="shared" si="1478"/>
        <v/>
      </c>
      <c r="U2998" s="40">
        <f t="shared" si="1479"/>
        <v>0</v>
      </c>
      <c r="V2998" s="40">
        <f t="shared" si="1480"/>
        <v>0</v>
      </c>
      <c r="W2998" s="40">
        <f t="shared" si="1481"/>
        <v>0</v>
      </c>
      <c r="X2998" t="str">
        <f t="shared" si="1482"/>
        <v/>
      </c>
      <c r="Y2998" s="40">
        <f t="shared" si="1483"/>
        <v>0</v>
      </c>
      <c r="Z2998" s="40">
        <f t="shared" si="1484"/>
        <v>0</v>
      </c>
      <c r="AA2998" s="40">
        <f t="shared" si="1485"/>
        <v>0</v>
      </c>
      <c r="AB2998" s="40">
        <f t="shared" si="1486"/>
        <v>0</v>
      </c>
      <c r="AC2998" s="40">
        <f t="shared" si="1487"/>
        <v>0</v>
      </c>
      <c r="AD2998" s="39">
        <f t="shared" si="1488"/>
        <v>0</v>
      </c>
      <c r="AE2998" s="39">
        <f t="shared" si="1489"/>
        <v>0</v>
      </c>
      <c r="AF2998" t="str">
        <f t="shared" si="1490"/>
        <v/>
      </c>
      <c r="AG2998" t="str">
        <f t="shared" si="1491"/>
        <v/>
      </c>
      <c r="AH2998" t="str">
        <f t="shared" si="1492"/>
        <v/>
      </c>
      <c r="AJ2998" s="41" t="str">
        <f t="shared" si="1493"/>
        <v/>
      </c>
      <c r="AK2998" s="42" t="str">
        <f t="shared" si="1494"/>
        <v/>
      </c>
      <c r="AL2998" s="41" t="str">
        <f t="shared" si="1495"/>
        <v/>
      </c>
      <c r="AM2998" s="41" t="str">
        <f t="shared" si="1496"/>
        <v/>
      </c>
      <c r="AN2998" s="41" t="str">
        <f t="shared" si="1497"/>
        <v/>
      </c>
      <c r="AO2998" s="42" t="str">
        <f t="shared" si="1498"/>
        <v/>
      </c>
      <c r="AP2998" s="41" t="str">
        <f t="shared" si="1499"/>
        <v/>
      </c>
      <c r="AQ2998" s="41" t="str">
        <f t="shared" si="1500"/>
        <v/>
      </c>
      <c r="AR2998" s="41" t="str">
        <f>IF($AQ2998="","",COUNTIFS(L_ChaveCob,$AQ2998,L_Ausencia,"&gt;"&amp;$W2998)+COUNTIFS($AQ$4:$AQ2998,$AQ2998,$W$4:$W2998,$W2998))</f>
        <v/>
      </c>
      <c r="AS2998" s="42">
        <f t="shared" si="1501"/>
        <v>0</v>
      </c>
      <c r="AT2998" s="42">
        <f t="shared" si="1502"/>
        <v>0</v>
      </c>
      <c r="AU2998" s="42">
        <f t="shared" si="1503"/>
        <v>0</v>
      </c>
    </row>
    <row r="2999" spans="1:47" x14ac:dyDescent="0.2">
      <c r="A2999" s="35"/>
      <c r="B2999" s="36"/>
      <c r="C2999" s="36"/>
      <c r="D2999" s="36"/>
      <c r="E2999" s="37"/>
      <c r="F2999" s="37"/>
      <c r="G2999" s="36"/>
      <c r="H2999" s="36"/>
      <c r="I2999" s="36"/>
      <c r="J2999" s="36"/>
      <c r="K2999" s="37"/>
      <c r="L2999" s="37"/>
      <c r="M2999" s="37"/>
      <c r="N2999" s="38" t="str">
        <f t="shared" si="1472"/>
        <v/>
      </c>
      <c r="O2999" t="str">
        <f t="shared" si="1473"/>
        <v/>
      </c>
      <c r="P2999" t="str">
        <f t="shared" si="1474"/>
        <v/>
      </c>
      <c r="Q2999" t="str">
        <f t="shared" si="1475"/>
        <v/>
      </c>
      <c r="R2999" t="str">
        <f t="shared" si="1476"/>
        <v/>
      </c>
      <c r="S2999" t="str">
        <f t="shared" si="1477"/>
        <v/>
      </c>
      <c r="T2999" s="39" t="str">
        <f t="shared" si="1478"/>
        <v/>
      </c>
      <c r="U2999" s="40">
        <f t="shared" si="1479"/>
        <v>0</v>
      </c>
      <c r="V2999" s="40">
        <f t="shared" si="1480"/>
        <v>0</v>
      </c>
      <c r="W2999" s="40">
        <f t="shared" si="1481"/>
        <v>0</v>
      </c>
      <c r="X2999" t="str">
        <f t="shared" si="1482"/>
        <v/>
      </c>
      <c r="Y2999" s="40">
        <f t="shared" si="1483"/>
        <v>0</v>
      </c>
      <c r="Z2999" s="40">
        <f t="shared" si="1484"/>
        <v>0</v>
      </c>
      <c r="AA2999" s="40">
        <f t="shared" si="1485"/>
        <v>0</v>
      </c>
      <c r="AB2999" s="40">
        <f t="shared" si="1486"/>
        <v>0</v>
      </c>
      <c r="AC2999" s="40">
        <f t="shared" si="1487"/>
        <v>0</v>
      </c>
      <c r="AD2999" s="39">
        <f t="shared" si="1488"/>
        <v>0</v>
      </c>
      <c r="AE2999" s="39">
        <f t="shared" si="1489"/>
        <v>0</v>
      </c>
      <c r="AF2999" t="str">
        <f t="shared" si="1490"/>
        <v/>
      </c>
      <c r="AG2999" t="str">
        <f t="shared" si="1491"/>
        <v/>
      </c>
      <c r="AH2999" t="str">
        <f t="shared" si="1492"/>
        <v/>
      </c>
      <c r="AJ2999" s="41" t="str">
        <f t="shared" si="1493"/>
        <v/>
      </c>
      <c r="AK2999" s="42" t="str">
        <f t="shared" si="1494"/>
        <v/>
      </c>
      <c r="AL2999" s="41" t="str">
        <f t="shared" si="1495"/>
        <v/>
      </c>
      <c r="AM2999" s="41" t="str">
        <f t="shared" si="1496"/>
        <v/>
      </c>
      <c r="AN2999" s="41" t="str">
        <f t="shared" si="1497"/>
        <v/>
      </c>
      <c r="AO2999" s="42" t="str">
        <f t="shared" si="1498"/>
        <v/>
      </c>
      <c r="AP2999" s="41" t="str">
        <f t="shared" si="1499"/>
        <v/>
      </c>
      <c r="AQ2999" s="41" t="str">
        <f t="shared" si="1500"/>
        <v/>
      </c>
      <c r="AR2999" s="41" t="str">
        <f>IF($AQ2999="","",COUNTIFS(L_ChaveCob,$AQ2999,L_Ausencia,"&gt;"&amp;$W2999)+COUNTIFS($AQ$4:$AQ2999,$AQ2999,$W$4:$W2999,$W2999))</f>
        <v/>
      </c>
      <c r="AS2999" s="42">
        <f t="shared" si="1501"/>
        <v>0</v>
      </c>
      <c r="AT2999" s="42">
        <f t="shared" si="1502"/>
        <v>0</v>
      </c>
      <c r="AU2999" s="42">
        <f t="shared" si="1503"/>
        <v>0</v>
      </c>
    </row>
    <row r="3000" spans="1:47" x14ac:dyDescent="0.2">
      <c r="A3000" s="35"/>
      <c r="B3000" s="36"/>
      <c r="C3000" s="36"/>
      <c r="D3000" s="36"/>
      <c r="E3000" s="37"/>
      <c r="F3000" s="37"/>
      <c r="G3000" s="36"/>
      <c r="H3000" s="36"/>
      <c r="I3000" s="36"/>
      <c r="J3000" s="36"/>
      <c r="K3000" s="37"/>
      <c r="L3000" s="37"/>
      <c r="M3000" s="37"/>
      <c r="N3000" s="38" t="str">
        <f t="shared" si="1472"/>
        <v/>
      </c>
      <c r="O3000" t="str">
        <f t="shared" si="1473"/>
        <v/>
      </c>
      <c r="P3000" t="str">
        <f t="shared" si="1474"/>
        <v/>
      </c>
      <c r="Q3000" t="str">
        <f t="shared" si="1475"/>
        <v/>
      </c>
      <c r="R3000" t="str">
        <f t="shared" si="1476"/>
        <v/>
      </c>
      <c r="S3000" t="str">
        <f t="shared" si="1477"/>
        <v/>
      </c>
      <c r="T3000" s="39" t="str">
        <f t="shared" si="1478"/>
        <v/>
      </c>
      <c r="U3000" s="40">
        <f t="shared" si="1479"/>
        <v>0</v>
      </c>
      <c r="V3000" s="40">
        <f t="shared" si="1480"/>
        <v>0</v>
      </c>
      <c r="W3000" s="40">
        <f t="shared" si="1481"/>
        <v>0</v>
      </c>
      <c r="X3000" t="str">
        <f t="shared" si="1482"/>
        <v/>
      </c>
      <c r="Y3000" s="40">
        <f t="shared" si="1483"/>
        <v>0</v>
      </c>
      <c r="Z3000" s="40">
        <f t="shared" si="1484"/>
        <v>0</v>
      </c>
      <c r="AA3000" s="40">
        <f t="shared" si="1485"/>
        <v>0</v>
      </c>
      <c r="AB3000" s="40">
        <f t="shared" si="1486"/>
        <v>0</v>
      </c>
      <c r="AC3000" s="40">
        <f t="shared" si="1487"/>
        <v>0</v>
      </c>
      <c r="AD3000" s="39">
        <f t="shared" si="1488"/>
        <v>0</v>
      </c>
      <c r="AE3000" s="39">
        <f t="shared" si="1489"/>
        <v>0</v>
      </c>
      <c r="AF3000" t="str">
        <f t="shared" si="1490"/>
        <v/>
      </c>
      <c r="AG3000" t="str">
        <f t="shared" si="1491"/>
        <v/>
      </c>
      <c r="AH3000" t="str">
        <f t="shared" si="1492"/>
        <v/>
      </c>
      <c r="AJ3000" s="41" t="str">
        <f t="shared" si="1493"/>
        <v/>
      </c>
      <c r="AK3000" s="42" t="str">
        <f t="shared" si="1494"/>
        <v/>
      </c>
      <c r="AL3000" s="41" t="str">
        <f t="shared" si="1495"/>
        <v/>
      </c>
      <c r="AM3000" s="41" t="str">
        <f t="shared" si="1496"/>
        <v/>
      </c>
      <c r="AN3000" s="41" t="str">
        <f t="shared" si="1497"/>
        <v/>
      </c>
      <c r="AO3000" s="42" t="str">
        <f t="shared" si="1498"/>
        <v/>
      </c>
      <c r="AP3000" s="41" t="str">
        <f t="shared" si="1499"/>
        <v/>
      </c>
      <c r="AQ3000" s="41" t="str">
        <f t="shared" si="1500"/>
        <v/>
      </c>
      <c r="AR3000" s="41" t="str">
        <f>IF($AQ3000="","",COUNTIFS(L_ChaveCob,$AQ3000,L_Ausencia,"&gt;"&amp;$W3000)+COUNTIFS($AQ$4:$AQ3000,$AQ3000,$W$4:$W3000,$W3000))</f>
        <v/>
      </c>
      <c r="AS3000" s="42">
        <f t="shared" si="1501"/>
        <v>0</v>
      </c>
      <c r="AT3000" s="42">
        <f t="shared" si="1502"/>
        <v>0</v>
      </c>
      <c r="AU3000" s="42">
        <f t="shared" si="1503"/>
        <v>0</v>
      </c>
    </row>
    <row r="3001" spans="1:47" x14ac:dyDescent="0.2">
      <c r="A3001" s="35"/>
      <c r="B3001" s="36"/>
      <c r="C3001" s="36"/>
      <c r="D3001" s="36"/>
      <c r="E3001" s="37"/>
      <c r="F3001" s="37"/>
      <c r="G3001" s="36"/>
      <c r="H3001" s="36"/>
      <c r="I3001" s="36"/>
      <c r="J3001" s="36"/>
      <c r="K3001" s="37"/>
      <c r="L3001" s="37"/>
      <c r="M3001" s="37"/>
      <c r="N3001" s="38" t="str">
        <f t="shared" ref="N3001:N3064" si="1504">IF($A3001="","",DATE(YEAR($A3001),MONTH($A3001),1))</f>
        <v/>
      </c>
      <c r="O3001" t="str">
        <f t="shared" ref="O3001:O3064" si="1505">IF(TRIM($B3001)="","",IFERROR(INDEX(C_RG,MATCH(TRIM($B3001),C_Nome,0)),"?"))</f>
        <v/>
      </c>
      <c r="P3001" t="str">
        <f t="shared" ref="P3001:P3064" si="1506">IF($A3001="","",IF(TRIM($B3001)="",P_EquipePostoVago,IF($AJ3001="","",INDEX(V_Equipe,$AJ3001))))</f>
        <v/>
      </c>
      <c r="Q3001" t="str">
        <f t="shared" ref="Q3001:Q3064" si="1507">IF($A3001="","",IF(TRIM($B3001)="","Posto Vago",IF($AJ3001="","",INDEX(V_Contrato,$AJ3001))))</f>
        <v/>
      </c>
      <c r="R3001" t="str">
        <f t="shared" ref="R3001:R3064" si="1508">IF($A3001="","",IF(TRIM($B3001)="",$H3001,IF($AJ3001="","",INDEX(V_Funcao,$AJ3001))))</f>
        <v/>
      </c>
      <c r="S3001" t="str">
        <f t="shared" ref="S3001:S3064" si="1509">IF($A3001="","",IF($I3001&lt;&gt;"",$I3001,IF(TRIM($B3001)="","ADM",IF($AJ3001="","",INDEX(V_Turno,$AJ3001)))))</f>
        <v/>
      </c>
      <c r="T3001" s="39" t="str">
        <f t="shared" ref="T3001:T3064" si="1510">IF(OR($A3001="",$R3001=""),"",IFERROR(INDEX(F_Valor,MATCH($R3001&amp;"|"&amp;SUMPRODUCT(MAX((F_Funcao=$R3001)*(F_Ini&lt;=$A3001)*F_Ini)),F_Chave,0)),""))</f>
        <v/>
      </c>
      <c r="U3001" s="40">
        <f t="shared" ref="U3001:U3064" si="1511">IF(OR($A3001="",$S3001=""),0,IFERROR(INDEX(T_Horas,MATCH($S3001,T_Turno,0),WEEKDAY($A3001,2)),0))</f>
        <v>0</v>
      </c>
      <c r="V3001" s="40">
        <f t="shared" ref="V3001:V3064" si="1512">IF($A3001="",0,MAX(IF($F3001&lt;&gt;"",N($F3001),IF($AN3001="Sim",IF($AK3001&lt;&gt;"",$AK3001,$U3001),$U3001-$W3001))-IF($J3001="Situação Atípica - Presente",N($K3001),0),0))</f>
        <v>0</v>
      </c>
      <c r="W3001" s="40">
        <f t="shared" ref="W3001:W3064" si="1513">IF($A3001="",0,IF($E3001&lt;&gt;"",N($E3001),IF($AL3001="Dia inteiro",$U3001,IF($AL3001="Pelo ponto",IF($AK3001="",$U3001,MAX($U3001-$AK3001,0)),IF(AND($AL3001="Leve atraso",$AO3001&lt;&gt;""),IF(AND($AO3001&gt;P_LeveMin,$AO3001&lt;=P_LeveMax),$AO3001,0),0)))))</f>
        <v>0</v>
      </c>
      <c r="X3001" t="str">
        <f t="shared" ref="X3001:X3064" si="1514">IF($A3001="","",IF(OR($Q3001="Ferista",$Q3001=""),"Não",IF(AND($AL3001="Leve atraso",$W3001&gt;0,$A3001&gt;=P_InicioRegras),"Sim",IF(OR($J3001&lt;&gt;"",$K3001&lt;&gt;"",$L3001&lt;&gt;""),"Não",$AM3001))))</f>
        <v/>
      </c>
      <c r="Y3001" s="40">
        <f t="shared" ref="Y3001:Y3064" si="1515">IF($A3001="",0,IF($Q3001="Ferista",0,IF($X3001="Sim",$W3001,0)+N($K3001)))</f>
        <v>0</v>
      </c>
      <c r="Z3001" s="40">
        <f t="shared" ref="Z3001:Z3064" si="1516">IF($X3001="Sim",$AT3001,0)</f>
        <v>0</v>
      </c>
      <c r="AA3001" s="40">
        <f t="shared" ref="AA3001:AA3064" si="1517">IF($AP3001="",0,MIN(MAX($Y3001-$Z3001,0),SUMIFS(CP_Horas,CP_ChaveFalta,$AP3001,CP_Aprov,"Sim")))</f>
        <v>0</v>
      </c>
      <c r="AB3001" s="40">
        <f t="shared" ref="AB3001:AB3064" si="1518">IF($A3001="",0,MIN(MAX($Y3001-$Z3001-$AA3001,0),N($M3001)))</f>
        <v>0</v>
      </c>
      <c r="AC3001" s="40">
        <f t="shared" ref="AC3001:AC3064" si="1519">IF($A3001="",0,MAX($Y3001-$Z3001-$AA3001-$AB3001,0))</f>
        <v>0</v>
      </c>
      <c r="AD3001" s="39">
        <f t="shared" ref="AD3001:AD3064" si="1520">IF(OR($AC3001=0,$T3001=""),0,$AC3001*24*$T3001)</f>
        <v>0</v>
      </c>
      <c r="AE3001" s="39">
        <f t="shared" ref="AE3001:AE3064" si="1521">IF(OR($A3001="",$T3001=""),0,(IF($AF3001="Justificada",$W3001,0)+N($L3001))*24*$T3001)</f>
        <v>0</v>
      </c>
      <c r="AF3001" t="str">
        <f t="shared" ref="AF3001:AF3064" si="1522">IF($A3001="","",IF($J3001&lt;&gt;"","Situação atípica",IF(AND($AL3001="Leve atraso",$W3001&gt;0),"Leve atraso",IFERROR(INDEX(S_Cat,MATCH($C3001,S_Status,0)),"Outros"))))</f>
        <v/>
      </c>
      <c r="AG3001" t="str">
        <f t="shared" ref="AG3001:AG3064" si="1523">IF($A3001="","",TRIM(IF($Z3001&gt;0,"Ferista cobriu "&amp;TEXT($Z3001,"[h]:mm")&amp;"h. ","")&amp;IF($AA3001&gt;0,"Compensado "&amp;TEXT($AA3001,"[h]:mm")&amp;"h por "&amp;IFERROR(INDEX(CP_Quem,MATCH($AP3001,CP_ChaveFalta,0)),"?")&amp;". ","")&amp;IF($AU3001&gt;0,"Compensação aguardando aprovação ("&amp;TEXT($AU3001,"[h]:mm")&amp;"h). ","")&amp;IF($AB3001&gt;0,"Perdoado por acordo "&amp;TEXT($AB3001,"[h]:mm")&amp;"h. ","")&amp;IF(AND($AP3001&lt;&gt;"",COUNTIF(CP_ChaveQuem,$AP3001)&gt;0),"Horas usadas p/ compensar falta de "&amp;INDEX(CP_Falta,MATCH($AP3001,CP_ChaveQuem,0))&amp;" de "&amp;TEXT(INDEX(CP_DataFalta,MATCH($AP3001,CP_ChaveQuem,0)),"dd/mm")&amp;". ","")&amp;IF(AND($Q3001="Ferista",SUMIFS(L_Ferista,L_Data,$A3001,L_Equipe,$P3001)&gt;0),"Como ferista, cobriu "&amp;TEXT(SUMIFS(L_Ferista,L_Data,$A3001,L_Equipe,$P3001),"[h]:mm")&amp;"h de faltas da equipe. ","")&amp;IF($AC3001&gt;0,"DESCONTA "&amp;TEXT($AC3001,"[h]:mm")&amp;"h ("&amp;$AF3001&amp;").","")))</f>
        <v/>
      </c>
      <c r="AH3001" t="str">
        <f t="shared" ref="AH3001:AH3064" si="1524">IF($A3001="","",IF($O3001="?","CADASTRO: funcionário não está no Cadastro",IF(AND($O3001&lt;&gt;"",$AJ3001=""),"CADASTRO: sem vigência (função/turno) nesta data",IF(AND($AP3001&lt;&gt;"",COUNTIF(L_ChavePD,$AP3001)&gt;1),"DUPLICADO: mesma pessoa 2x no dia",IF($A3001&lt;P_InicioRegras,"",IF(AND($C3001="Horas Compensadas",COUNTIF(CP_ChaveQuem,$AP3001)=0),"VINCULAR: registrar na aba Compensações de quem é a falta",IF($AU3001&gt;0,"APROVAR: compensação pendente na aba Compensações",IF(AND($AQ3001&lt;&gt;"",$AS3001&gt;0,$AT3001&lt;$W3001,$AC3001&gt;0),"FERISTA: horas do ferista não cobriram toda a falta",IF(AND($AL3001="Pelo ponto",$AK3001="",$E3001="",$X3001="Sim"),"PONTO: sem ponto nem horas manuais — descontando jornada cheia",IF(AND($AL3001="Leve atraso",$E3001="",N($AO3001)&gt;P_LeveMax),"CLASSIFICAR: ponto mostra atraso &gt; 30 min — trocar o Status",IF($AF3001="Leve atraso","AJUSTAR STATUS: atraso lançado como Horas Trabalhadas",IF(AND(N($K3001)&gt;0,$G3001=""),"OBSERVAÇÃO: desconto extra sem observação",IF(AND($J3001&lt;&gt;"",N($K3001)+N($L3001)&gt;$U3001),"CONFERIR: horas manuais maiores que a jornada","")))))))))))))</f>
        <v/>
      </c>
      <c r="AJ3001" s="41" t="str">
        <f t="shared" ref="AJ3001:AJ3064" si="1525">IF(OR($A3001="",$O3001="",$O3001="?"),"",IFERROR(MATCH($O3001&amp;"|"&amp;SUMPRODUCT(MAX((V_RG=$O3001)*(V_Ini&lt;=$A3001)*V_Ini)),V_Chave,0),""))</f>
        <v/>
      </c>
      <c r="AK3001" s="42" t="str">
        <f t="shared" ref="AK3001:AK3064" si="1526">IF(ISNUMBER(SEARCH(" = ",$D3001)),IFERROR(TIMEVALUE(TRIM(RIGHT($D3001,5))),""),"")</f>
        <v/>
      </c>
      <c r="AL3001" s="41" t="str">
        <f t="shared" ref="AL3001:AL3064" si="1527">IF($C3001="","",IFERROR(INDEX(S_Modo,MATCH($C3001,S_Status,0)),"Não"))</f>
        <v/>
      </c>
      <c r="AM3001" s="41" t="str">
        <f t="shared" ref="AM3001:AM3064" si="1528">IF($C3001="","",IFERROR(INDEX(S_Conta,MATCH($C3001,S_Status,0)),"Não"))</f>
        <v/>
      </c>
      <c r="AN3001" s="41" t="str">
        <f t="shared" ref="AN3001:AN3064" si="1529">IF($C3001="","",IFERROR(INDEX(S_Trab,MATCH($C3001,S_Status,0)),"Não"))</f>
        <v/>
      </c>
      <c r="AO3001" s="42" t="str">
        <f t="shared" ref="AO3001:AO3064" si="1530">IF(OR($A3001="",$AK3001=""),"",$U3001-$AK3001-IF($J3001&lt;&gt;"Situação Atípica - Presente",N($K3001)+N($L3001),0))</f>
        <v/>
      </c>
      <c r="AP3001" s="41" t="str">
        <f t="shared" ref="AP3001:AP3064" si="1531">IF(OR($A3001="",TRIM($B3001)=""),"",TRIM($B3001)&amp;"|"&amp;$A3001)</f>
        <v/>
      </c>
      <c r="AQ3001" s="41" t="str">
        <f t="shared" ref="AQ3001:AQ3064" si="1532">IF(AND(P_CoberturaAuto="Sim",$A3001&lt;&gt;"",$A3001&gt;=P_InicioRegras,$Q3001="Normal / Fixo",$R3001&lt;&gt;"",ISERROR(SEARCH("ENCARREGADO",$R3001)),$AM3001="Sim",$W3001&gt;0),$A3001&amp;"|"&amp;$P3001,"")</f>
        <v/>
      </c>
      <c r="AR3001" s="41" t="str">
        <f>IF($AQ3001="","",COUNTIFS(L_ChaveCob,$AQ3001,L_Ausencia,"&gt;"&amp;$W3001)+COUNTIFS($AQ$4:$AQ3001,$AQ3001,$W$4:$W3001,$W3001))</f>
        <v/>
      </c>
      <c r="AS3001" s="42">
        <f t="shared" ref="AS3001:AS3064" si="1533">IF($AQ3001="",0,SUMIFS(L_Trab,L_Data,$A3001,L_Equipe,$P3001,L_Contrato,"Ferista",L_Status,"&lt;&gt;Remanejamento"))</f>
        <v>0</v>
      </c>
      <c r="AT3001" s="42">
        <f t="shared" ref="AT3001:AT3064" si="1534">IF(OR($AQ3001="",$AS3001=0),0,MAX(MIN($W3001,$AS3001-SUMIFS(L_Ausencia,L_ChaveCob,$AQ3001,L_OrdemCob,"&lt;"&amp;$AR3001)),0))</f>
        <v>0</v>
      </c>
      <c r="AU3001" s="42">
        <f t="shared" ref="AU3001:AU3064" si="1535">IF($AP3001="",0,SUMIFS(CP_Horas,CP_ChaveFalta,$AP3001,CP_Aprov,"&lt;&gt;Sim"))</f>
        <v>0</v>
      </c>
    </row>
    <row r="3002" spans="1:47" x14ac:dyDescent="0.2">
      <c r="A3002" s="35"/>
      <c r="B3002" s="36"/>
      <c r="C3002" s="36"/>
      <c r="D3002" s="36"/>
      <c r="E3002" s="37"/>
      <c r="F3002" s="37"/>
      <c r="G3002" s="36"/>
      <c r="H3002" s="36"/>
      <c r="I3002" s="36"/>
      <c r="J3002" s="36"/>
      <c r="K3002" s="37"/>
      <c r="L3002" s="37"/>
      <c r="M3002" s="37"/>
      <c r="N3002" s="38" t="str">
        <f t="shared" si="1504"/>
        <v/>
      </c>
      <c r="O3002" t="str">
        <f t="shared" si="1505"/>
        <v/>
      </c>
      <c r="P3002" t="str">
        <f t="shared" si="1506"/>
        <v/>
      </c>
      <c r="Q3002" t="str">
        <f t="shared" si="1507"/>
        <v/>
      </c>
      <c r="R3002" t="str">
        <f t="shared" si="1508"/>
        <v/>
      </c>
      <c r="S3002" t="str">
        <f t="shared" si="1509"/>
        <v/>
      </c>
      <c r="T3002" s="39" t="str">
        <f t="shared" si="1510"/>
        <v/>
      </c>
      <c r="U3002" s="40">
        <f t="shared" si="1511"/>
        <v>0</v>
      </c>
      <c r="V3002" s="40">
        <f t="shared" si="1512"/>
        <v>0</v>
      </c>
      <c r="W3002" s="40">
        <f t="shared" si="1513"/>
        <v>0</v>
      </c>
      <c r="X3002" t="str">
        <f t="shared" si="1514"/>
        <v/>
      </c>
      <c r="Y3002" s="40">
        <f t="shared" si="1515"/>
        <v>0</v>
      </c>
      <c r="Z3002" s="40">
        <f t="shared" si="1516"/>
        <v>0</v>
      </c>
      <c r="AA3002" s="40">
        <f t="shared" si="1517"/>
        <v>0</v>
      </c>
      <c r="AB3002" s="40">
        <f t="shared" si="1518"/>
        <v>0</v>
      </c>
      <c r="AC3002" s="40">
        <f t="shared" si="1519"/>
        <v>0</v>
      </c>
      <c r="AD3002" s="39">
        <f t="shared" si="1520"/>
        <v>0</v>
      </c>
      <c r="AE3002" s="39">
        <f t="shared" si="1521"/>
        <v>0</v>
      </c>
      <c r="AF3002" t="str">
        <f t="shared" si="1522"/>
        <v/>
      </c>
      <c r="AG3002" t="str">
        <f t="shared" si="1523"/>
        <v/>
      </c>
      <c r="AH3002" t="str">
        <f t="shared" si="1524"/>
        <v/>
      </c>
      <c r="AJ3002" s="41" t="str">
        <f t="shared" si="1525"/>
        <v/>
      </c>
      <c r="AK3002" s="42" t="str">
        <f t="shared" si="1526"/>
        <v/>
      </c>
      <c r="AL3002" s="41" t="str">
        <f t="shared" si="1527"/>
        <v/>
      </c>
      <c r="AM3002" s="41" t="str">
        <f t="shared" si="1528"/>
        <v/>
      </c>
      <c r="AN3002" s="41" t="str">
        <f t="shared" si="1529"/>
        <v/>
      </c>
      <c r="AO3002" s="42" t="str">
        <f t="shared" si="1530"/>
        <v/>
      </c>
      <c r="AP3002" s="41" t="str">
        <f t="shared" si="1531"/>
        <v/>
      </c>
      <c r="AQ3002" s="41" t="str">
        <f t="shared" si="1532"/>
        <v/>
      </c>
      <c r="AR3002" s="41" t="str">
        <f>IF($AQ3002="","",COUNTIFS(L_ChaveCob,$AQ3002,L_Ausencia,"&gt;"&amp;$W3002)+COUNTIFS($AQ$4:$AQ3002,$AQ3002,$W$4:$W3002,$W3002))</f>
        <v/>
      </c>
      <c r="AS3002" s="42">
        <f t="shared" si="1533"/>
        <v>0</v>
      </c>
      <c r="AT3002" s="42">
        <f t="shared" si="1534"/>
        <v>0</v>
      </c>
      <c r="AU3002" s="42">
        <f t="shared" si="1535"/>
        <v>0</v>
      </c>
    </row>
    <row r="3003" spans="1:47" x14ac:dyDescent="0.2">
      <c r="A3003" s="35"/>
      <c r="B3003" s="36"/>
      <c r="C3003" s="36"/>
      <c r="D3003" s="36"/>
      <c r="E3003" s="37"/>
      <c r="F3003" s="37"/>
      <c r="G3003" s="36"/>
      <c r="H3003" s="36"/>
      <c r="I3003" s="36"/>
      <c r="J3003" s="36"/>
      <c r="K3003" s="37"/>
      <c r="L3003" s="37"/>
      <c r="M3003" s="37"/>
      <c r="N3003" s="38" t="str">
        <f t="shared" si="1504"/>
        <v/>
      </c>
      <c r="O3003" t="str">
        <f t="shared" si="1505"/>
        <v/>
      </c>
      <c r="P3003" t="str">
        <f t="shared" si="1506"/>
        <v/>
      </c>
      <c r="Q3003" t="str">
        <f t="shared" si="1507"/>
        <v/>
      </c>
      <c r="R3003" t="str">
        <f t="shared" si="1508"/>
        <v/>
      </c>
      <c r="S3003" t="str">
        <f t="shared" si="1509"/>
        <v/>
      </c>
      <c r="T3003" s="39" t="str">
        <f t="shared" si="1510"/>
        <v/>
      </c>
      <c r="U3003" s="40">
        <f t="shared" si="1511"/>
        <v>0</v>
      </c>
      <c r="V3003" s="40">
        <f t="shared" si="1512"/>
        <v>0</v>
      </c>
      <c r="W3003" s="40">
        <f t="shared" si="1513"/>
        <v>0</v>
      </c>
      <c r="X3003" t="str">
        <f t="shared" si="1514"/>
        <v/>
      </c>
      <c r="Y3003" s="40">
        <f t="shared" si="1515"/>
        <v>0</v>
      </c>
      <c r="Z3003" s="40">
        <f t="shared" si="1516"/>
        <v>0</v>
      </c>
      <c r="AA3003" s="40">
        <f t="shared" si="1517"/>
        <v>0</v>
      </c>
      <c r="AB3003" s="40">
        <f t="shared" si="1518"/>
        <v>0</v>
      </c>
      <c r="AC3003" s="40">
        <f t="shared" si="1519"/>
        <v>0</v>
      </c>
      <c r="AD3003" s="39">
        <f t="shared" si="1520"/>
        <v>0</v>
      </c>
      <c r="AE3003" s="39">
        <f t="shared" si="1521"/>
        <v>0</v>
      </c>
      <c r="AF3003" t="str">
        <f t="shared" si="1522"/>
        <v/>
      </c>
      <c r="AG3003" t="str">
        <f t="shared" si="1523"/>
        <v/>
      </c>
      <c r="AH3003" t="str">
        <f t="shared" si="1524"/>
        <v/>
      </c>
      <c r="AJ3003" s="41" t="str">
        <f t="shared" si="1525"/>
        <v/>
      </c>
      <c r="AK3003" s="42" t="str">
        <f t="shared" si="1526"/>
        <v/>
      </c>
      <c r="AL3003" s="41" t="str">
        <f t="shared" si="1527"/>
        <v/>
      </c>
      <c r="AM3003" s="41" t="str">
        <f t="shared" si="1528"/>
        <v/>
      </c>
      <c r="AN3003" s="41" t="str">
        <f t="shared" si="1529"/>
        <v/>
      </c>
      <c r="AO3003" s="42" t="str">
        <f t="shared" si="1530"/>
        <v/>
      </c>
      <c r="AP3003" s="41" t="str">
        <f t="shared" si="1531"/>
        <v/>
      </c>
      <c r="AQ3003" s="41" t="str">
        <f t="shared" si="1532"/>
        <v/>
      </c>
      <c r="AR3003" s="41" t="str">
        <f>IF($AQ3003="","",COUNTIFS(L_ChaveCob,$AQ3003,L_Ausencia,"&gt;"&amp;$W3003)+COUNTIFS($AQ$4:$AQ3003,$AQ3003,$W$4:$W3003,$W3003))</f>
        <v/>
      </c>
      <c r="AS3003" s="42">
        <f t="shared" si="1533"/>
        <v>0</v>
      </c>
      <c r="AT3003" s="42">
        <f t="shared" si="1534"/>
        <v>0</v>
      </c>
      <c r="AU3003" s="42">
        <f t="shared" si="1535"/>
        <v>0</v>
      </c>
    </row>
    <row r="3004" spans="1:47" x14ac:dyDescent="0.2">
      <c r="A3004" s="35"/>
      <c r="B3004" s="36"/>
      <c r="C3004" s="36"/>
      <c r="D3004" s="36"/>
      <c r="E3004" s="37"/>
      <c r="F3004" s="37"/>
      <c r="G3004" s="36"/>
      <c r="H3004" s="36"/>
      <c r="I3004" s="36"/>
      <c r="J3004" s="36"/>
      <c r="K3004" s="37"/>
      <c r="L3004" s="37"/>
      <c r="M3004" s="37"/>
      <c r="N3004" s="38" t="str">
        <f t="shared" si="1504"/>
        <v/>
      </c>
      <c r="O3004" t="str">
        <f t="shared" si="1505"/>
        <v/>
      </c>
      <c r="P3004" t="str">
        <f t="shared" si="1506"/>
        <v/>
      </c>
      <c r="Q3004" t="str">
        <f t="shared" si="1507"/>
        <v/>
      </c>
      <c r="R3004" t="str">
        <f t="shared" si="1508"/>
        <v/>
      </c>
      <c r="S3004" t="str">
        <f t="shared" si="1509"/>
        <v/>
      </c>
      <c r="T3004" s="39" t="str">
        <f t="shared" si="1510"/>
        <v/>
      </c>
      <c r="U3004" s="40">
        <f t="shared" si="1511"/>
        <v>0</v>
      </c>
      <c r="V3004" s="40">
        <f t="shared" si="1512"/>
        <v>0</v>
      </c>
      <c r="W3004" s="40">
        <f t="shared" si="1513"/>
        <v>0</v>
      </c>
      <c r="X3004" t="str">
        <f t="shared" si="1514"/>
        <v/>
      </c>
      <c r="Y3004" s="40">
        <f t="shared" si="1515"/>
        <v>0</v>
      </c>
      <c r="Z3004" s="40">
        <f t="shared" si="1516"/>
        <v>0</v>
      </c>
      <c r="AA3004" s="40">
        <f t="shared" si="1517"/>
        <v>0</v>
      </c>
      <c r="AB3004" s="40">
        <f t="shared" si="1518"/>
        <v>0</v>
      </c>
      <c r="AC3004" s="40">
        <f t="shared" si="1519"/>
        <v>0</v>
      </c>
      <c r="AD3004" s="39">
        <f t="shared" si="1520"/>
        <v>0</v>
      </c>
      <c r="AE3004" s="39">
        <f t="shared" si="1521"/>
        <v>0</v>
      </c>
      <c r="AF3004" t="str">
        <f t="shared" si="1522"/>
        <v/>
      </c>
      <c r="AG3004" t="str">
        <f t="shared" si="1523"/>
        <v/>
      </c>
      <c r="AH3004" t="str">
        <f t="shared" si="1524"/>
        <v/>
      </c>
      <c r="AJ3004" s="41" t="str">
        <f t="shared" si="1525"/>
        <v/>
      </c>
      <c r="AK3004" s="42" t="str">
        <f t="shared" si="1526"/>
        <v/>
      </c>
      <c r="AL3004" s="41" t="str">
        <f t="shared" si="1527"/>
        <v/>
      </c>
      <c r="AM3004" s="41" t="str">
        <f t="shared" si="1528"/>
        <v/>
      </c>
      <c r="AN3004" s="41" t="str">
        <f t="shared" si="1529"/>
        <v/>
      </c>
      <c r="AO3004" s="42" t="str">
        <f t="shared" si="1530"/>
        <v/>
      </c>
      <c r="AP3004" s="41" t="str">
        <f t="shared" si="1531"/>
        <v/>
      </c>
      <c r="AQ3004" s="41" t="str">
        <f t="shared" si="1532"/>
        <v/>
      </c>
      <c r="AR3004" s="41" t="str">
        <f>IF($AQ3004="","",COUNTIFS(L_ChaveCob,$AQ3004,L_Ausencia,"&gt;"&amp;$W3004)+COUNTIFS($AQ$4:$AQ3004,$AQ3004,$W$4:$W3004,$W3004))</f>
        <v/>
      </c>
      <c r="AS3004" s="42">
        <f t="shared" si="1533"/>
        <v>0</v>
      </c>
      <c r="AT3004" s="42">
        <f t="shared" si="1534"/>
        <v>0</v>
      </c>
      <c r="AU3004" s="42">
        <f t="shared" si="1535"/>
        <v>0</v>
      </c>
    </row>
    <row r="3005" spans="1:47" x14ac:dyDescent="0.2">
      <c r="A3005" s="35"/>
      <c r="B3005" s="36"/>
      <c r="C3005" s="36"/>
      <c r="D3005" s="36"/>
      <c r="E3005" s="37"/>
      <c r="F3005" s="37"/>
      <c r="G3005" s="36"/>
      <c r="H3005" s="36"/>
      <c r="I3005" s="36"/>
      <c r="J3005" s="36"/>
      <c r="K3005" s="37"/>
      <c r="L3005" s="37"/>
      <c r="M3005" s="37"/>
      <c r="N3005" s="38" t="str">
        <f t="shared" si="1504"/>
        <v/>
      </c>
      <c r="O3005" t="str">
        <f t="shared" si="1505"/>
        <v/>
      </c>
      <c r="P3005" t="str">
        <f t="shared" si="1506"/>
        <v/>
      </c>
      <c r="Q3005" t="str">
        <f t="shared" si="1507"/>
        <v/>
      </c>
      <c r="R3005" t="str">
        <f t="shared" si="1508"/>
        <v/>
      </c>
      <c r="S3005" t="str">
        <f t="shared" si="1509"/>
        <v/>
      </c>
      <c r="T3005" s="39" t="str">
        <f t="shared" si="1510"/>
        <v/>
      </c>
      <c r="U3005" s="40">
        <f t="shared" si="1511"/>
        <v>0</v>
      </c>
      <c r="V3005" s="40">
        <f t="shared" si="1512"/>
        <v>0</v>
      </c>
      <c r="W3005" s="40">
        <f t="shared" si="1513"/>
        <v>0</v>
      </c>
      <c r="X3005" t="str">
        <f t="shared" si="1514"/>
        <v/>
      </c>
      <c r="Y3005" s="40">
        <f t="shared" si="1515"/>
        <v>0</v>
      </c>
      <c r="Z3005" s="40">
        <f t="shared" si="1516"/>
        <v>0</v>
      </c>
      <c r="AA3005" s="40">
        <f t="shared" si="1517"/>
        <v>0</v>
      </c>
      <c r="AB3005" s="40">
        <f t="shared" si="1518"/>
        <v>0</v>
      </c>
      <c r="AC3005" s="40">
        <f t="shared" si="1519"/>
        <v>0</v>
      </c>
      <c r="AD3005" s="39">
        <f t="shared" si="1520"/>
        <v>0</v>
      </c>
      <c r="AE3005" s="39">
        <f t="shared" si="1521"/>
        <v>0</v>
      </c>
      <c r="AF3005" t="str">
        <f t="shared" si="1522"/>
        <v/>
      </c>
      <c r="AG3005" t="str">
        <f t="shared" si="1523"/>
        <v/>
      </c>
      <c r="AH3005" t="str">
        <f t="shared" si="1524"/>
        <v/>
      </c>
      <c r="AJ3005" s="41" t="str">
        <f t="shared" si="1525"/>
        <v/>
      </c>
      <c r="AK3005" s="42" t="str">
        <f t="shared" si="1526"/>
        <v/>
      </c>
      <c r="AL3005" s="41" t="str">
        <f t="shared" si="1527"/>
        <v/>
      </c>
      <c r="AM3005" s="41" t="str">
        <f t="shared" si="1528"/>
        <v/>
      </c>
      <c r="AN3005" s="41" t="str">
        <f t="shared" si="1529"/>
        <v/>
      </c>
      <c r="AO3005" s="42" t="str">
        <f t="shared" si="1530"/>
        <v/>
      </c>
      <c r="AP3005" s="41" t="str">
        <f t="shared" si="1531"/>
        <v/>
      </c>
      <c r="AQ3005" s="41" t="str">
        <f t="shared" si="1532"/>
        <v/>
      </c>
      <c r="AR3005" s="41" t="str">
        <f>IF($AQ3005="","",COUNTIFS(L_ChaveCob,$AQ3005,L_Ausencia,"&gt;"&amp;$W3005)+COUNTIFS($AQ$4:$AQ3005,$AQ3005,$W$4:$W3005,$W3005))</f>
        <v/>
      </c>
      <c r="AS3005" s="42">
        <f t="shared" si="1533"/>
        <v>0</v>
      </c>
      <c r="AT3005" s="42">
        <f t="shared" si="1534"/>
        <v>0</v>
      </c>
      <c r="AU3005" s="42">
        <f t="shared" si="1535"/>
        <v>0</v>
      </c>
    </row>
    <row r="3006" spans="1:47" x14ac:dyDescent="0.2">
      <c r="A3006" s="35"/>
      <c r="B3006" s="36"/>
      <c r="C3006" s="36"/>
      <c r="D3006" s="36"/>
      <c r="E3006" s="37"/>
      <c r="F3006" s="37"/>
      <c r="G3006" s="36"/>
      <c r="H3006" s="36"/>
      <c r="I3006" s="36"/>
      <c r="J3006" s="36"/>
      <c r="K3006" s="37"/>
      <c r="L3006" s="37"/>
      <c r="M3006" s="37"/>
      <c r="N3006" s="38" t="str">
        <f t="shared" si="1504"/>
        <v/>
      </c>
      <c r="O3006" t="str">
        <f t="shared" si="1505"/>
        <v/>
      </c>
      <c r="P3006" t="str">
        <f t="shared" si="1506"/>
        <v/>
      </c>
      <c r="Q3006" t="str">
        <f t="shared" si="1507"/>
        <v/>
      </c>
      <c r="R3006" t="str">
        <f t="shared" si="1508"/>
        <v/>
      </c>
      <c r="S3006" t="str">
        <f t="shared" si="1509"/>
        <v/>
      </c>
      <c r="T3006" s="39" t="str">
        <f t="shared" si="1510"/>
        <v/>
      </c>
      <c r="U3006" s="40">
        <f t="shared" si="1511"/>
        <v>0</v>
      </c>
      <c r="V3006" s="40">
        <f t="shared" si="1512"/>
        <v>0</v>
      </c>
      <c r="W3006" s="40">
        <f t="shared" si="1513"/>
        <v>0</v>
      </c>
      <c r="X3006" t="str">
        <f t="shared" si="1514"/>
        <v/>
      </c>
      <c r="Y3006" s="40">
        <f t="shared" si="1515"/>
        <v>0</v>
      </c>
      <c r="Z3006" s="40">
        <f t="shared" si="1516"/>
        <v>0</v>
      </c>
      <c r="AA3006" s="40">
        <f t="shared" si="1517"/>
        <v>0</v>
      </c>
      <c r="AB3006" s="40">
        <f t="shared" si="1518"/>
        <v>0</v>
      </c>
      <c r="AC3006" s="40">
        <f t="shared" si="1519"/>
        <v>0</v>
      </c>
      <c r="AD3006" s="39">
        <f t="shared" si="1520"/>
        <v>0</v>
      </c>
      <c r="AE3006" s="39">
        <f t="shared" si="1521"/>
        <v>0</v>
      </c>
      <c r="AF3006" t="str">
        <f t="shared" si="1522"/>
        <v/>
      </c>
      <c r="AG3006" t="str">
        <f t="shared" si="1523"/>
        <v/>
      </c>
      <c r="AH3006" t="str">
        <f t="shared" si="1524"/>
        <v/>
      </c>
      <c r="AJ3006" s="41" t="str">
        <f t="shared" si="1525"/>
        <v/>
      </c>
      <c r="AK3006" s="42" t="str">
        <f t="shared" si="1526"/>
        <v/>
      </c>
      <c r="AL3006" s="41" t="str">
        <f t="shared" si="1527"/>
        <v/>
      </c>
      <c r="AM3006" s="41" t="str">
        <f t="shared" si="1528"/>
        <v/>
      </c>
      <c r="AN3006" s="41" t="str">
        <f t="shared" si="1529"/>
        <v/>
      </c>
      <c r="AO3006" s="42" t="str">
        <f t="shared" si="1530"/>
        <v/>
      </c>
      <c r="AP3006" s="41" t="str">
        <f t="shared" si="1531"/>
        <v/>
      </c>
      <c r="AQ3006" s="41" t="str">
        <f t="shared" si="1532"/>
        <v/>
      </c>
      <c r="AR3006" s="41" t="str">
        <f>IF($AQ3006="","",COUNTIFS(L_ChaveCob,$AQ3006,L_Ausencia,"&gt;"&amp;$W3006)+COUNTIFS($AQ$4:$AQ3006,$AQ3006,$W$4:$W3006,$W3006))</f>
        <v/>
      </c>
      <c r="AS3006" s="42">
        <f t="shared" si="1533"/>
        <v>0</v>
      </c>
      <c r="AT3006" s="42">
        <f t="shared" si="1534"/>
        <v>0</v>
      </c>
      <c r="AU3006" s="42">
        <f t="shared" si="1535"/>
        <v>0</v>
      </c>
    </row>
    <row r="3007" spans="1:47" x14ac:dyDescent="0.2">
      <c r="A3007" s="35"/>
      <c r="B3007" s="36"/>
      <c r="C3007" s="36"/>
      <c r="D3007" s="36"/>
      <c r="E3007" s="37"/>
      <c r="F3007" s="37"/>
      <c r="G3007" s="36"/>
      <c r="H3007" s="36"/>
      <c r="I3007" s="36"/>
      <c r="J3007" s="36"/>
      <c r="K3007" s="37"/>
      <c r="L3007" s="37"/>
      <c r="M3007" s="37"/>
      <c r="N3007" s="38" t="str">
        <f t="shared" si="1504"/>
        <v/>
      </c>
      <c r="O3007" t="str">
        <f t="shared" si="1505"/>
        <v/>
      </c>
      <c r="P3007" t="str">
        <f t="shared" si="1506"/>
        <v/>
      </c>
      <c r="Q3007" t="str">
        <f t="shared" si="1507"/>
        <v/>
      </c>
      <c r="R3007" t="str">
        <f t="shared" si="1508"/>
        <v/>
      </c>
      <c r="S3007" t="str">
        <f t="shared" si="1509"/>
        <v/>
      </c>
      <c r="T3007" s="39" t="str">
        <f t="shared" si="1510"/>
        <v/>
      </c>
      <c r="U3007" s="40">
        <f t="shared" si="1511"/>
        <v>0</v>
      </c>
      <c r="V3007" s="40">
        <f t="shared" si="1512"/>
        <v>0</v>
      </c>
      <c r="W3007" s="40">
        <f t="shared" si="1513"/>
        <v>0</v>
      </c>
      <c r="X3007" t="str">
        <f t="shared" si="1514"/>
        <v/>
      </c>
      <c r="Y3007" s="40">
        <f t="shared" si="1515"/>
        <v>0</v>
      </c>
      <c r="Z3007" s="40">
        <f t="shared" si="1516"/>
        <v>0</v>
      </c>
      <c r="AA3007" s="40">
        <f t="shared" si="1517"/>
        <v>0</v>
      </c>
      <c r="AB3007" s="40">
        <f t="shared" si="1518"/>
        <v>0</v>
      </c>
      <c r="AC3007" s="40">
        <f t="shared" si="1519"/>
        <v>0</v>
      </c>
      <c r="AD3007" s="39">
        <f t="shared" si="1520"/>
        <v>0</v>
      </c>
      <c r="AE3007" s="39">
        <f t="shared" si="1521"/>
        <v>0</v>
      </c>
      <c r="AF3007" t="str">
        <f t="shared" si="1522"/>
        <v/>
      </c>
      <c r="AG3007" t="str">
        <f t="shared" si="1523"/>
        <v/>
      </c>
      <c r="AH3007" t="str">
        <f t="shared" si="1524"/>
        <v/>
      </c>
      <c r="AJ3007" s="41" t="str">
        <f t="shared" si="1525"/>
        <v/>
      </c>
      <c r="AK3007" s="42" t="str">
        <f t="shared" si="1526"/>
        <v/>
      </c>
      <c r="AL3007" s="41" t="str">
        <f t="shared" si="1527"/>
        <v/>
      </c>
      <c r="AM3007" s="41" t="str">
        <f t="shared" si="1528"/>
        <v/>
      </c>
      <c r="AN3007" s="41" t="str">
        <f t="shared" si="1529"/>
        <v/>
      </c>
      <c r="AO3007" s="42" t="str">
        <f t="shared" si="1530"/>
        <v/>
      </c>
      <c r="AP3007" s="41" t="str">
        <f t="shared" si="1531"/>
        <v/>
      </c>
      <c r="AQ3007" s="41" t="str">
        <f t="shared" si="1532"/>
        <v/>
      </c>
      <c r="AR3007" s="41" t="str">
        <f>IF($AQ3007="","",COUNTIFS(L_ChaveCob,$AQ3007,L_Ausencia,"&gt;"&amp;$W3007)+COUNTIFS($AQ$4:$AQ3007,$AQ3007,$W$4:$W3007,$W3007))</f>
        <v/>
      </c>
      <c r="AS3007" s="42">
        <f t="shared" si="1533"/>
        <v>0</v>
      </c>
      <c r="AT3007" s="42">
        <f t="shared" si="1534"/>
        <v>0</v>
      </c>
      <c r="AU3007" s="42">
        <f t="shared" si="1535"/>
        <v>0</v>
      </c>
    </row>
    <row r="3008" spans="1:47" x14ac:dyDescent="0.2">
      <c r="A3008" s="35"/>
      <c r="B3008" s="36"/>
      <c r="C3008" s="36"/>
      <c r="D3008" s="36"/>
      <c r="E3008" s="37"/>
      <c r="F3008" s="37"/>
      <c r="G3008" s="36"/>
      <c r="H3008" s="36"/>
      <c r="I3008" s="36"/>
      <c r="J3008" s="36"/>
      <c r="K3008" s="37"/>
      <c r="L3008" s="37"/>
      <c r="M3008" s="37"/>
      <c r="N3008" s="38" t="str">
        <f t="shared" si="1504"/>
        <v/>
      </c>
      <c r="O3008" t="str">
        <f t="shared" si="1505"/>
        <v/>
      </c>
      <c r="P3008" t="str">
        <f t="shared" si="1506"/>
        <v/>
      </c>
      <c r="Q3008" t="str">
        <f t="shared" si="1507"/>
        <v/>
      </c>
      <c r="R3008" t="str">
        <f t="shared" si="1508"/>
        <v/>
      </c>
      <c r="S3008" t="str">
        <f t="shared" si="1509"/>
        <v/>
      </c>
      <c r="T3008" s="39" t="str">
        <f t="shared" si="1510"/>
        <v/>
      </c>
      <c r="U3008" s="40">
        <f t="shared" si="1511"/>
        <v>0</v>
      </c>
      <c r="V3008" s="40">
        <f t="shared" si="1512"/>
        <v>0</v>
      </c>
      <c r="W3008" s="40">
        <f t="shared" si="1513"/>
        <v>0</v>
      </c>
      <c r="X3008" t="str">
        <f t="shared" si="1514"/>
        <v/>
      </c>
      <c r="Y3008" s="40">
        <f t="shared" si="1515"/>
        <v>0</v>
      </c>
      <c r="Z3008" s="40">
        <f t="shared" si="1516"/>
        <v>0</v>
      </c>
      <c r="AA3008" s="40">
        <f t="shared" si="1517"/>
        <v>0</v>
      </c>
      <c r="AB3008" s="40">
        <f t="shared" si="1518"/>
        <v>0</v>
      </c>
      <c r="AC3008" s="40">
        <f t="shared" si="1519"/>
        <v>0</v>
      </c>
      <c r="AD3008" s="39">
        <f t="shared" si="1520"/>
        <v>0</v>
      </c>
      <c r="AE3008" s="39">
        <f t="shared" si="1521"/>
        <v>0</v>
      </c>
      <c r="AF3008" t="str">
        <f t="shared" si="1522"/>
        <v/>
      </c>
      <c r="AG3008" t="str">
        <f t="shared" si="1523"/>
        <v/>
      </c>
      <c r="AH3008" t="str">
        <f t="shared" si="1524"/>
        <v/>
      </c>
      <c r="AJ3008" s="41" t="str">
        <f t="shared" si="1525"/>
        <v/>
      </c>
      <c r="AK3008" s="42" t="str">
        <f t="shared" si="1526"/>
        <v/>
      </c>
      <c r="AL3008" s="41" t="str">
        <f t="shared" si="1527"/>
        <v/>
      </c>
      <c r="AM3008" s="41" t="str">
        <f t="shared" si="1528"/>
        <v/>
      </c>
      <c r="AN3008" s="41" t="str">
        <f t="shared" si="1529"/>
        <v/>
      </c>
      <c r="AO3008" s="42" t="str">
        <f t="shared" si="1530"/>
        <v/>
      </c>
      <c r="AP3008" s="41" t="str">
        <f t="shared" si="1531"/>
        <v/>
      </c>
      <c r="AQ3008" s="41" t="str">
        <f t="shared" si="1532"/>
        <v/>
      </c>
      <c r="AR3008" s="41" t="str">
        <f>IF($AQ3008="","",COUNTIFS(L_ChaveCob,$AQ3008,L_Ausencia,"&gt;"&amp;$W3008)+COUNTIFS($AQ$4:$AQ3008,$AQ3008,$W$4:$W3008,$W3008))</f>
        <v/>
      </c>
      <c r="AS3008" s="42">
        <f t="shared" si="1533"/>
        <v>0</v>
      </c>
      <c r="AT3008" s="42">
        <f t="shared" si="1534"/>
        <v>0</v>
      </c>
      <c r="AU3008" s="42">
        <f t="shared" si="1535"/>
        <v>0</v>
      </c>
    </row>
    <row r="3009" spans="1:47" x14ac:dyDescent="0.2">
      <c r="A3009" s="35"/>
      <c r="B3009" s="36"/>
      <c r="C3009" s="36"/>
      <c r="D3009" s="36"/>
      <c r="E3009" s="37"/>
      <c r="F3009" s="37"/>
      <c r="G3009" s="36"/>
      <c r="H3009" s="36"/>
      <c r="I3009" s="36"/>
      <c r="J3009" s="36"/>
      <c r="K3009" s="37"/>
      <c r="L3009" s="37"/>
      <c r="M3009" s="37"/>
      <c r="N3009" s="38" t="str">
        <f t="shared" si="1504"/>
        <v/>
      </c>
      <c r="O3009" t="str">
        <f t="shared" si="1505"/>
        <v/>
      </c>
      <c r="P3009" t="str">
        <f t="shared" si="1506"/>
        <v/>
      </c>
      <c r="Q3009" t="str">
        <f t="shared" si="1507"/>
        <v/>
      </c>
      <c r="R3009" t="str">
        <f t="shared" si="1508"/>
        <v/>
      </c>
      <c r="S3009" t="str">
        <f t="shared" si="1509"/>
        <v/>
      </c>
      <c r="T3009" s="39" t="str">
        <f t="shared" si="1510"/>
        <v/>
      </c>
      <c r="U3009" s="40">
        <f t="shared" si="1511"/>
        <v>0</v>
      </c>
      <c r="V3009" s="40">
        <f t="shared" si="1512"/>
        <v>0</v>
      </c>
      <c r="W3009" s="40">
        <f t="shared" si="1513"/>
        <v>0</v>
      </c>
      <c r="X3009" t="str">
        <f t="shared" si="1514"/>
        <v/>
      </c>
      <c r="Y3009" s="40">
        <f t="shared" si="1515"/>
        <v>0</v>
      </c>
      <c r="Z3009" s="40">
        <f t="shared" si="1516"/>
        <v>0</v>
      </c>
      <c r="AA3009" s="40">
        <f t="shared" si="1517"/>
        <v>0</v>
      </c>
      <c r="AB3009" s="40">
        <f t="shared" si="1518"/>
        <v>0</v>
      </c>
      <c r="AC3009" s="40">
        <f t="shared" si="1519"/>
        <v>0</v>
      </c>
      <c r="AD3009" s="39">
        <f t="shared" si="1520"/>
        <v>0</v>
      </c>
      <c r="AE3009" s="39">
        <f t="shared" si="1521"/>
        <v>0</v>
      </c>
      <c r="AF3009" t="str">
        <f t="shared" si="1522"/>
        <v/>
      </c>
      <c r="AG3009" t="str">
        <f t="shared" si="1523"/>
        <v/>
      </c>
      <c r="AH3009" t="str">
        <f t="shared" si="1524"/>
        <v/>
      </c>
      <c r="AJ3009" s="41" t="str">
        <f t="shared" si="1525"/>
        <v/>
      </c>
      <c r="AK3009" s="42" t="str">
        <f t="shared" si="1526"/>
        <v/>
      </c>
      <c r="AL3009" s="41" t="str">
        <f t="shared" si="1527"/>
        <v/>
      </c>
      <c r="AM3009" s="41" t="str">
        <f t="shared" si="1528"/>
        <v/>
      </c>
      <c r="AN3009" s="41" t="str">
        <f t="shared" si="1529"/>
        <v/>
      </c>
      <c r="AO3009" s="42" t="str">
        <f t="shared" si="1530"/>
        <v/>
      </c>
      <c r="AP3009" s="41" t="str">
        <f t="shared" si="1531"/>
        <v/>
      </c>
      <c r="AQ3009" s="41" t="str">
        <f t="shared" si="1532"/>
        <v/>
      </c>
      <c r="AR3009" s="41" t="str">
        <f>IF($AQ3009="","",COUNTIFS(L_ChaveCob,$AQ3009,L_Ausencia,"&gt;"&amp;$W3009)+COUNTIFS($AQ$4:$AQ3009,$AQ3009,$W$4:$W3009,$W3009))</f>
        <v/>
      </c>
      <c r="AS3009" s="42">
        <f t="shared" si="1533"/>
        <v>0</v>
      </c>
      <c r="AT3009" s="42">
        <f t="shared" si="1534"/>
        <v>0</v>
      </c>
      <c r="AU3009" s="42">
        <f t="shared" si="1535"/>
        <v>0</v>
      </c>
    </row>
    <row r="3010" spans="1:47" x14ac:dyDescent="0.2">
      <c r="A3010" s="35"/>
      <c r="B3010" s="36"/>
      <c r="C3010" s="36"/>
      <c r="D3010" s="36"/>
      <c r="E3010" s="37"/>
      <c r="F3010" s="37"/>
      <c r="G3010" s="36"/>
      <c r="H3010" s="36"/>
      <c r="I3010" s="36"/>
      <c r="J3010" s="36"/>
      <c r="K3010" s="37"/>
      <c r="L3010" s="37"/>
      <c r="M3010" s="37"/>
      <c r="N3010" s="38" t="str">
        <f t="shared" si="1504"/>
        <v/>
      </c>
      <c r="O3010" t="str">
        <f t="shared" si="1505"/>
        <v/>
      </c>
      <c r="P3010" t="str">
        <f t="shared" si="1506"/>
        <v/>
      </c>
      <c r="Q3010" t="str">
        <f t="shared" si="1507"/>
        <v/>
      </c>
      <c r="R3010" t="str">
        <f t="shared" si="1508"/>
        <v/>
      </c>
      <c r="S3010" t="str">
        <f t="shared" si="1509"/>
        <v/>
      </c>
      <c r="T3010" s="39" t="str">
        <f t="shared" si="1510"/>
        <v/>
      </c>
      <c r="U3010" s="40">
        <f t="shared" si="1511"/>
        <v>0</v>
      </c>
      <c r="V3010" s="40">
        <f t="shared" si="1512"/>
        <v>0</v>
      </c>
      <c r="W3010" s="40">
        <f t="shared" si="1513"/>
        <v>0</v>
      </c>
      <c r="X3010" t="str">
        <f t="shared" si="1514"/>
        <v/>
      </c>
      <c r="Y3010" s="40">
        <f t="shared" si="1515"/>
        <v>0</v>
      </c>
      <c r="Z3010" s="40">
        <f t="shared" si="1516"/>
        <v>0</v>
      </c>
      <c r="AA3010" s="40">
        <f t="shared" si="1517"/>
        <v>0</v>
      </c>
      <c r="AB3010" s="40">
        <f t="shared" si="1518"/>
        <v>0</v>
      </c>
      <c r="AC3010" s="40">
        <f t="shared" si="1519"/>
        <v>0</v>
      </c>
      <c r="AD3010" s="39">
        <f t="shared" si="1520"/>
        <v>0</v>
      </c>
      <c r="AE3010" s="39">
        <f t="shared" si="1521"/>
        <v>0</v>
      </c>
      <c r="AF3010" t="str">
        <f t="shared" si="1522"/>
        <v/>
      </c>
      <c r="AG3010" t="str">
        <f t="shared" si="1523"/>
        <v/>
      </c>
      <c r="AH3010" t="str">
        <f t="shared" si="1524"/>
        <v/>
      </c>
      <c r="AJ3010" s="41" t="str">
        <f t="shared" si="1525"/>
        <v/>
      </c>
      <c r="AK3010" s="42" t="str">
        <f t="shared" si="1526"/>
        <v/>
      </c>
      <c r="AL3010" s="41" t="str">
        <f t="shared" si="1527"/>
        <v/>
      </c>
      <c r="AM3010" s="41" t="str">
        <f t="shared" si="1528"/>
        <v/>
      </c>
      <c r="AN3010" s="41" t="str">
        <f t="shared" si="1529"/>
        <v/>
      </c>
      <c r="AO3010" s="42" t="str">
        <f t="shared" si="1530"/>
        <v/>
      </c>
      <c r="AP3010" s="41" t="str">
        <f t="shared" si="1531"/>
        <v/>
      </c>
      <c r="AQ3010" s="41" t="str">
        <f t="shared" si="1532"/>
        <v/>
      </c>
      <c r="AR3010" s="41" t="str">
        <f>IF($AQ3010="","",COUNTIFS(L_ChaveCob,$AQ3010,L_Ausencia,"&gt;"&amp;$W3010)+COUNTIFS($AQ$4:$AQ3010,$AQ3010,$W$4:$W3010,$W3010))</f>
        <v/>
      </c>
      <c r="AS3010" s="42">
        <f t="shared" si="1533"/>
        <v>0</v>
      </c>
      <c r="AT3010" s="42">
        <f t="shared" si="1534"/>
        <v>0</v>
      </c>
      <c r="AU3010" s="42">
        <f t="shared" si="1535"/>
        <v>0</v>
      </c>
    </row>
    <row r="3011" spans="1:47" x14ac:dyDescent="0.2">
      <c r="A3011" s="35"/>
      <c r="B3011" s="36"/>
      <c r="C3011" s="36"/>
      <c r="D3011" s="36"/>
      <c r="E3011" s="37"/>
      <c r="F3011" s="37"/>
      <c r="G3011" s="36"/>
      <c r="H3011" s="36"/>
      <c r="I3011" s="36"/>
      <c r="J3011" s="36"/>
      <c r="K3011" s="37"/>
      <c r="L3011" s="37"/>
      <c r="M3011" s="37"/>
      <c r="N3011" s="38" t="str">
        <f t="shared" si="1504"/>
        <v/>
      </c>
      <c r="O3011" t="str">
        <f t="shared" si="1505"/>
        <v/>
      </c>
      <c r="P3011" t="str">
        <f t="shared" si="1506"/>
        <v/>
      </c>
      <c r="Q3011" t="str">
        <f t="shared" si="1507"/>
        <v/>
      </c>
      <c r="R3011" t="str">
        <f t="shared" si="1508"/>
        <v/>
      </c>
      <c r="S3011" t="str">
        <f t="shared" si="1509"/>
        <v/>
      </c>
      <c r="T3011" s="39" t="str">
        <f t="shared" si="1510"/>
        <v/>
      </c>
      <c r="U3011" s="40">
        <f t="shared" si="1511"/>
        <v>0</v>
      </c>
      <c r="V3011" s="40">
        <f t="shared" si="1512"/>
        <v>0</v>
      </c>
      <c r="W3011" s="40">
        <f t="shared" si="1513"/>
        <v>0</v>
      </c>
      <c r="X3011" t="str">
        <f t="shared" si="1514"/>
        <v/>
      </c>
      <c r="Y3011" s="40">
        <f t="shared" si="1515"/>
        <v>0</v>
      </c>
      <c r="Z3011" s="40">
        <f t="shared" si="1516"/>
        <v>0</v>
      </c>
      <c r="AA3011" s="40">
        <f t="shared" si="1517"/>
        <v>0</v>
      </c>
      <c r="AB3011" s="40">
        <f t="shared" si="1518"/>
        <v>0</v>
      </c>
      <c r="AC3011" s="40">
        <f t="shared" si="1519"/>
        <v>0</v>
      </c>
      <c r="AD3011" s="39">
        <f t="shared" si="1520"/>
        <v>0</v>
      </c>
      <c r="AE3011" s="39">
        <f t="shared" si="1521"/>
        <v>0</v>
      </c>
      <c r="AF3011" t="str">
        <f t="shared" si="1522"/>
        <v/>
      </c>
      <c r="AG3011" t="str">
        <f t="shared" si="1523"/>
        <v/>
      </c>
      <c r="AH3011" t="str">
        <f t="shared" si="1524"/>
        <v/>
      </c>
      <c r="AJ3011" s="41" t="str">
        <f t="shared" si="1525"/>
        <v/>
      </c>
      <c r="AK3011" s="42" t="str">
        <f t="shared" si="1526"/>
        <v/>
      </c>
      <c r="AL3011" s="41" t="str">
        <f t="shared" si="1527"/>
        <v/>
      </c>
      <c r="AM3011" s="41" t="str">
        <f t="shared" si="1528"/>
        <v/>
      </c>
      <c r="AN3011" s="41" t="str">
        <f t="shared" si="1529"/>
        <v/>
      </c>
      <c r="AO3011" s="42" t="str">
        <f t="shared" si="1530"/>
        <v/>
      </c>
      <c r="AP3011" s="41" t="str">
        <f t="shared" si="1531"/>
        <v/>
      </c>
      <c r="AQ3011" s="41" t="str">
        <f t="shared" si="1532"/>
        <v/>
      </c>
      <c r="AR3011" s="41" t="str">
        <f>IF($AQ3011="","",COUNTIFS(L_ChaveCob,$AQ3011,L_Ausencia,"&gt;"&amp;$W3011)+COUNTIFS($AQ$4:$AQ3011,$AQ3011,$W$4:$W3011,$W3011))</f>
        <v/>
      </c>
      <c r="AS3011" s="42">
        <f t="shared" si="1533"/>
        <v>0</v>
      </c>
      <c r="AT3011" s="42">
        <f t="shared" si="1534"/>
        <v>0</v>
      </c>
      <c r="AU3011" s="42">
        <f t="shared" si="1535"/>
        <v>0</v>
      </c>
    </row>
    <row r="3012" spans="1:47" x14ac:dyDescent="0.2">
      <c r="A3012" s="35"/>
      <c r="B3012" s="36"/>
      <c r="C3012" s="36"/>
      <c r="D3012" s="36"/>
      <c r="E3012" s="37"/>
      <c r="F3012" s="37"/>
      <c r="G3012" s="36"/>
      <c r="H3012" s="36"/>
      <c r="I3012" s="36"/>
      <c r="J3012" s="36"/>
      <c r="K3012" s="37"/>
      <c r="L3012" s="37"/>
      <c r="M3012" s="37"/>
      <c r="N3012" s="38" t="str">
        <f t="shared" si="1504"/>
        <v/>
      </c>
      <c r="O3012" t="str">
        <f t="shared" si="1505"/>
        <v/>
      </c>
      <c r="P3012" t="str">
        <f t="shared" si="1506"/>
        <v/>
      </c>
      <c r="Q3012" t="str">
        <f t="shared" si="1507"/>
        <v/>
      </c>
      <c r="R3012" t="str">
        <f t="shared" si="1508"/>
        <v/>
      </c>
      <c r="S3012" t="str">
        <f t="shared" si="1509"/>
        <v/>
      </c>
      <c r="T3012" s="39" t="str">
        <f t="shared" si="1510"/>
        <v/>
      </c>
      <c r="U3012" s="40">
        <f t="shared" si="1511"/>
        <v>0</v>
      </c>
      <c r="V3012" s="40">
        <f t="shared" si="1512"/>
        <v>0</v>
      </c>
      <c r="W3012" s="40">
        <f t="shared" si="1513"/>
        <v>0</v>
      </c>
      <c r="X3012" t="str">
        <f t="shared" si="1514"/>
        <v/>
      </c>
      <c r="Y3012" s="40">
        <f t="shared" si="1515"/>
        <v>0</v>
      </c>
      <c r="Z3012" s="40">
        <f t="shared" si="1516"/>
        <v>0</v>
      </c>
      <c r="AA3012" s="40">
        <f t="shared" si="1517"/>
        <v>0</v>
      </c>
      <c r="AB3012" s="40">
        <f t="shared" si="1518"/>
        <v>0</v>
      </c>
      <c r="AC3012" s="40">
        <f t="shared" si="1519"/>
        <v>0</v>
      </c>
      <c r="AD3012" s="39">
        <f t="shared" si="1520"/>
        <v>0</v>
      </c>
      <c r="AE3012" s="39">
        <f t="shared" si="1521"/>
        <v>0</v>
      </c>
      <c r="AF3012" t="str">
        <f t="shared" si="1522"/>
        <v/>
      </c>
      <c r="AG3012" t="str">
        <f t="shared" si="1523"/>
        <v/>
      </c>
      <c r="AH3012" t="str">
        <f t="shared" si="1524"/>
        <v/>
      </c>
      <c r="AJ3012" s="41" t="str">
        <f t="shared" si="1525"/>
        <v/>
      </c>
      <c r="AK3012" s="42" t="str">
        <f t="shared" si="1526"/>
        <v/>
      </c>
      <c r="AL3012" s="41" t="str">
        <f t="shared" si="1527"/>
        <v/>
      </c>
      <c r="AM3012" s="41" t="str">
        <f t="shared" si="1528"/>
        <v/>
      </c>
      <c r="AN3012" s="41" t="str">
        <f t="shared" si="1529"/>
        <v/>
      </c>
      <c r="AO3012" s="42" t="str">
        <f t="shared" si="1530"/>
        <v/>
      </c>
      <c r="AP3012" s="41" t="str">
        <f t="shared" si="1531"/>
        <v/>
      </c>
      <c r="AQ3012" s="41" t="str">
        <f t="shared" si="1532"/>
        <v/>
      </c>
      <c r="AR3012" s="41" t="str">
        <f>IF($AQ3012="","",COUNTIFS(L_ChaveCob,$AQ3012,L_Ausencia,"&gt;"&amp;$W3012)+COUNTIFS($AQ$4:$AQ3012,$AQ3012,$W$4:$W3012,$W3012))</f>
        <v/>
      </c>
      <c r="AS3012" s="42">
        <f t="shared" si="1533"/>
        <v>0</v>
      </c>
      <c r="AT3012" s="42">
        <f t="shared" si="1534"/>
        <v>0</v>
      </c>
      <c r="AU3012" s="42">
        <f t="shared" si="1535"/>
        <v>0</v>
      </c>
    </row>
    <row r="3013" spans="1:47" x14ac:dyDescent="0.2">
      <c r="A3013" s="35"/>
      <c r="B3013" s="36"/>
      <c r="C3013" s="36"/>
      <c r="D3013" s="36"/>
      <c r="E3013" s="37"/>
      <c r="F3013" s="37"/>
      <c r="G3013" s="36"/>
      <c r="H3013" s="36"/>
      <c r="I3013" s="36"/>
      <c r="J3013" s="36"/>
      <c r="K3013" s="37"/>
      <c r="L3013" s="37"/>
      <c r="M3013" s="37"/>
      <c r="N3013" s="38" t="str">
        <f t="shared" si="1504"/>
        <v/>
      </c>
      <c r="O3013" t="str">
        <f t="shared" si="1505"/>
        <v/>
      </c>
      <c r="P3013" t="str">
        <f t="shared" si="1506"/>
        <v/>
      </c>
      <c r="Q3013" t="str">
        <f t="shared" si="1507"/>
        <v/>
      </c>
      <c r="R3013" t="str">
        <f t="shared" si="1508"/>
        <v/>
      </c>
      <c r="S3013" t="str">
        <f t="shared" si="1509"/>
        <v/>
      </c>
      <c r="T3013" s="39" t="str">
        <f t="shared" si="1510"/>
        <v/>
      </c>
      <c r="U3013" s="40">
        <f t="shared" si="1511"/>
        <v>0</v>
      </c>
      <c r="V3013" s="40">
        <f t="shared" si="1512"/>
        <v>0</v>
      </c>
      <c r="W3013" s="40">
        <f t="shared" si="1513"/>
        <v>0</v>
      </c>
      <c r="X3013" t="str">
        <f t="shared" si="1514"/>
        <v/>
      </c>
      <c r="Y3013" s="40">
        <f t="shared" si="1515"/>
        <v>0</v>
      </c>
      <c r="Z3013" s="40">
        <f t="shared" si="1516"/>
        <v>0</v>
      </c>
      <c r="AA3013" s="40">
        <f t="shared" si="1517"/>
        <v>0</v>
      </c>
      <c r="AB3013" s="40">
        <f t="shared" si="1518"/>
        <v>0</v>
      </c>
      <c r="AC3013" s="40">
        <f t="shared" si="1519"/>
        <v>0</v>
      </c>
      <c r="AD3013" s="39">
        <f t="shared" si="1520"/>
        <v>0</v>
      </c>
      <c r="AE3013" s="39">
        <f t="shared" si="1521"/>
        <v>0</v>
      </c>
      <c r="AF3013" t="str">
        <f t="shared" si="1522"/>
        <v/>
      </c>
      <c r="AG3013" t="str">
        <f t="shared" si="1523"/>
        <v/>
      </c>
      <c r="AH3013" t="str">
        <f t="shared" si="1524"/>
        <v/>
      </c>
      <c r="AJ3013" s="41" t="str">
        <f t="shared" si="1525"/>
        <v/>
      </c>
      <c r="AK3013" s="42" t="str">
        <f t="shared" si="1526"/>
        <v/>
      </c>
      <c r="AL3013" s="41" t="str">
        <f t="shared" si="1527"/>
        <v/>
      </c>
      <c r="AM3013" s="41" t="str">
        <f t="shared" si="1528"/>
        <v/>
      </c>
      <c r="AN3013" s="41" t="str">
        <f t="shared" si="1529"/>
        <v/>
      </c>
      <c r="AO3013" s="42" t="str">
        <f t="shared" si="1530"/>
        <v/>
      </c>
      <c r="AP3013" s="41" t="str">
        <f t="shared" si="1531"/>
        <v/>
      </c>
      <c r="AQ3013" s="41" t="str">
        <f t="shared" si="1532"/>
        <v/>
      </c>
      <c r="AR3013" s="41" t="str">
        <f>IF($AQ3013="","",COUNTIFS(L_ChaveCob,$AQ3013,L_Ausencia,"&gt;"&amp;$W3013)+COUNTIFS($AQ$4:$AQ3013,$AQ3013,$W$4:$W3013,$W3013))</f>
        <v/>
      </c>
      <c r="AS3013" s="42">
        <f t="shared" si="1533"/>
        <v>0</v>
      </c>
      <c r="AT3013" s="42">
        <f t="shared" si="1534"/>
        <v>0</v>
      </c>
      <c r="AU3013" s="42">
        <f t="shared" si="1535"/>
        <v>0</v>
      </c>
    </row>
    <row r="3014" spans="1:47" x14ac:dyDescent="0.2">
      <c r="A3014" s="35"/>
      <c r="B3014" s="36"/>
      <c r="C3014" s="36"/>
      <c r="D3014" s="36"/>
      <c r="E3014" s="37"/>
      <c r="F3014" s="37"/>
      <c r="G3014" s="36"/>
      <c r="H3014" s="36"/>
      <c r="I3014" s="36"/>
      <c r="J3014" s="36"/>
      <c r="K3014" s="37"/>
      <c r="L3014" s="37"/>
      <c r="M3014" s="37"/>
      <c r="N3014" s="38" t="str">
        <f t="shared" si="1504"/>
        <v/>
      </c>
      <c r="O3014" t="str">
        <f t="shared" si="1505"/>
        <v/>
      </c>
      <c r="P3014" t="str">
        <f t="shared" si="1506"/>
        <v/>
      </c>
      <c r="Q3014" t="str">
        <f t="shared" si="1507"/>
        <v/>
      </c>
      <c r="R3014" t="str">
        <f t="shared" si="1508"/>
        <v/>
      </c>
      <c r="S3014" t="str">
        <f t="shared" si="1509"/>
        <v/>
      </c>
      <c r="T3014" s="39" t="str">
        <f t="shared" si="1510"/>
        <v/>
      </c>
      <c r="U3014" s="40">
        <f t="shared" si="1511"/>
        <v>0</v>
      </c>
      <c r="V3014" s="40">
        <f t="shared" si="1512"/>
        <v>0</v>
      </c>
      <c r="W3014" s="40">
        <f t="shared" si="1513"/>
        <v>0</v>
      </c>
      <c r="X3014" t="str">
        <f t="shared" si="1514"/>
        <v/>
      </c>
      <c r="Y3014" s="40">
        <f t="shared" si="1515"/>
        <v>0</v>
      </c>
      <c r="Z3014" s="40">
        <f t="shared" si="1516"/>
        <v>0</v>
      </c>
      <c r="AA3014" s="40">
        <f t="shared" si="1517"/>
        <v>0</v>
      </c>
      <c r="AB3014" s="40">
        <f t="shared" si="1518"/>
        <v>0</v>
      </c>
      <c r="AC3014" s="40">
        <f t="shared" si="1519"/>
        <v>0</v>
      </c>
      <c r="AD3014" s="39">
        <f t="shared" si="1520"/>
        <v>0</v>
      </c>
      <c r="AE3014" s="39">
        <f t="shared" si="1521"/>
        <v>0</v>
      </c>
      <c r="AF3014" t="str">
        <f t="shared" si="1522"/>
        <v/>
      </c>
      <c r="AG3014" t="str">
        <f t="shared" si="1523"/>
        <v/>
      </c>
      <c r="AH3014" t="str">
        <f t="shared" si="1524"/>
        <v/>
      </c>
      <c r="AJ3014" s="41" t="str">
        <f t="shared" si="1525"/>
        <v/>
      </c>
      <c r="AK3014" s="42" t="str">
        <f t="shared" si="1526"/>
        <v/>
      </c>
      <c r="AL3014" s="41" t="str">
        <f t="shared" si="1527"/>
        <v/>
      </c>
      <c r="AM3014" s="41" t="str">
        <f t="shared" si="1528"/>
        <v/>
      </c>
      <c r="AN3014" s="41" t="str">
        <f t="shared" si="1529"/>
        <v/>
      </c>
      <c r="AO3014" s="42" t="str">
        <f t="shared" si="1530"/>
        <v/>
      </c>
      <c r="AP3014" s="41" t="str">
        <f t="shared" si="1531"/>
        <v/>
      </c>
      <c r="AQ3014" s="41" t="str">
        <f t="shared" si="1532"/>
        <v/>
      </c>
      <c r="AR3014" s="41" t="str">
        <f>IF($AQ3014="","",COUNTIFS(L_ChaveCob,$AQ3014,L_Ausencia,"&gt;"&amp;$W3014)+COUNTIFS($AQ$4:$AQ3014,$AQ3014,$W$4:$W3014,$W3014))</f>
        <v/>
      </c>
      <c r="AS3014" s="42">
        <f t="shared" si="1533"/>
        <v>0</v>
      </c>
      <c r="AT3014" s="42">
        <f t="shared" si="1534"/>
        <v>0</v>
      </c>
      <c r="AU3014" s="42">
        <f t="shared" si="1535"/>
        <v>0</v>
      </c>
    </row>
    <row r="3015" spans="1:47" x14ac:dyDescent="0.2">
      <c r="A3015" s="35"/>
      <c r="B3015" s="36"/>
      <c r="C3015" s="36"/>
      <c r="D3015" s="36"/>
      <c r="E3015" s="37"/>
      <c r="F3015" s="37"/>
      <c r="G3015" s="36"/>
      <c r="H3015" s="36"/>
      <c r="I3015" s="36"/>
      <c r="J3015" s="36"/>
      <c r="K3015" s="37"/>
      <c r="L3015" s="37"/>
      <c r="M3015" s="37"/>
      <c r="N3015" s="38" t="str">
        <f t="shared" si="1504"/>
        <v/>
      </c>
      <c r="O3015" t="str">
        <f t="shared" si="1505"/>
        <v/>
      </c>
      <c r="P3015" t="str">
        <f t="shared" si="1506"/>
        <v/>
      </c>
      <c r="Q3015" t="str">
        <f t="shared" si="1507"/>
        <v/>
      </c>
      <c r="R3015" t="str">
        <f t="shared" si="1508"/>
        <v/>
      </c>
      <c r="S3015" t="str">
        <f t="shared" si="1509"/>
        <v/>
      </c>
      <c r="T3015" s="39" t="str">
        <f t="shared" si="1510"/>
        <v/>
      </c>
      <c r="U3015" s="40">
        <f t="shared" si="1511"/>
        <v>0</v>
      </c>
      <c r="V3015" s="40">
        <f t="shared" si="1512"/>
        <v>0</v>
      </c>
      <c r="W3015" s="40">
        <f t="shared" si="1513"/>
        <v>0</v>
      </c>
      <c r="X3015" t="str">
        <f t="shared" si="1514"/>
        <v/>
      </c>
      <c r="Y3015" s="40">
        <f t="shared" si="1515"/>
        <v>0</v>
      </c>
      <c r="Z3015" s="40">
        <f t="shared" si="1516"/>
        <v>0</v>
      </c>
      <c r="AA3015" s="40">
        <f t="shared" si="1517"/>
        <v>0</v>
      </c>
      <c r="AB3015" s="40">
        <f t="shared" si="1518"/>
        <v>0</v>
      </c>
      <c r="AC3015" s="40">
        <f t="shared" si="1519"/>
        <v>0</v>
      </c>
      <c r="AD3015" s="39">
        <f t="shared" si="1520"/>
        <v>0</v>
      </c>
      <c r="AE3015" s="39">
        <f t="shared" si="1521"/>
        <v>0</v>
      </c>
      <c r="AF3015" t="str">
        <f t="shared" si="1522"/>
        <v/>
      </c>
      <c r="AG3015" t="str">
        <f t="shared" si="1523"/>
        <v/>
      </c>
      <c r="AH3015" t="str">
        <f t="shared" si="1524"/>
        <v/>
      </c>
      <c r="AJ3015" s="41" t="str">
        <f t="shared" si="1525"/>
        <v/>
      </c>
      <c r="AK3015" s="42" t="str">
        <f t="shared" si="1526"/>
        <v/>
      </c>
      <c r="AL3015" s="41" t="str">
        <f t="shared" si="1527"/>
        <v/>
      </c>
      <c r="AM3015" s="41" t="str">
        <f t="shared" si="1528"/>
        <v/>
      </c>
      <c r="AN3015" s="41" t="str">
        <f t="shared" si="1529"/>
        <v/>
      </c>
      <c r="AO3015" s="42" t="str">
        <f t="shared" si="1530"/>
        <v/>
      </c>
      <c r="AP3015" s="41" t="str">
        <f t="shared" si="1531"/>
        <v/>
      </c>
      <c r="AQ3015" s="41" t="str">
        <f t="shared" si="1532"/>
        <v/>
      </c>
      <c r="AR3015" s="41" t="str">
        <f>IF($AQ3015="","",COUNTIFS(L_ChaveCob,$AQ3015,L_Ausencia,"&gt;"&amp;$W3015)+COUNTIFS($AQ$4:$AQ3015,$AQ3015,$W$4:$W3015,$W3015))</f>
        <v/>
      </c>
      <c r="AS3015" s="42">
        <f t="shared" si="1533"/>
        <v>0</v>
      </c>
      <c r="AT3015" s="42">
        <f t="shared" si="1534"/>
        <v>0</v>
      </c>
      <c r="AU3015" s="42">
        <f t="shared" si="1535"/>
        <v>0</v>
      </c>
    </row>
    <row r="3016" spans="1:47" x14ac:dyDescent="0.2">
      <c r="A3016" s="35"/>
      <c r="B3016" s="36"/>
      <c r="C3016" s="36"/>
      <c r="D3016" s="36"/>
      <c r="E3016" s="37"/>
      <c r="F3016" s="37"/>
      <c r="G3016" s="36"/>
      <c r="H3016" s="36"/>
      <c r="I3016" s="36"/>
      <c r="J3016" s="36"/>
      <c r="K3016" s="37"/>
      <c r="L3016" s="37"/>
      <c r="M3016" s="37"/>
      <c r="N3016" s="38" t="str">
        <f t="shared" si="1504"/>
        <v/>
      </c>
      <c r="O3016" t="str">
        <f t="shared" si="1505"/>
        <v/>
      </c>
      <c r="P3016" t="str">
        <f t="shared" si="1506"/>
        <v/>
      </c>
      <c r="Q3016" t="str">
        <f t="shared" si="1507"/>
        <v/>
      </c>
      <c r="R3016" t="str">
        <f t="shared" si="1508"/>
        <v/>
      </c>
      <c r="S3016" t="str">
        <f t="shared" si="1509"/>
        <v/>
      </c>
      <c r="T3016" s="39" t="str">
        <f t="shared" si="1510"/>
        <v/>
      </c>
      <c r="U3016" s="40">
        <f t="shared" si="1511"/>
        <v>0</v>
      </c>
      <c r="V3016" s="40">
        <f t="shared" si="1512"/>
        <v>0</v>
      </c>
      <c r="W3016" s="40">
        <f t="shared" si="1513"/>
        <v>0</v>
      </c>
      <c r="X3016" t="str">
        <f t="shared" si="1514"/>
        <v/>
      </c>
      <c r="Y3016" s="40">
        <f t="shared" si="1515"/>
        <v>0</v>
      </c>
      <c r="Z3016" s="40">
        <f t="shared" si="1516"/>
        <v>0</v>
      </c>
      <c r="AA3016" s="40">
        <f t="shared" si="1517"/>
        <v>0</v>
      </c>
      <c r="AB3016" s="40">
        <f t="shared" si="1518"/>
        <v>0</v>
      </c>
      <c r="AC3016" s="40">
        <f t="shared" si="1519"/>
        <v>0</v>
      </c>
      <c r="AD3016" s="39">
        <f t="shared" si="1520"/>
        <v>0</v>
      </c>
      <c r="AE3016" s="39">
        <f t="shared" si="1521"/>
        <v>0</v>
      </c>
      <c r="AF3016" t="str">
        <f t="shared" si="1522"/>
        <v/>
      </c>
      <c r="AG3016" t="str">
        <f t="shared" si="1523"/>
        <v/>
      </c>
      <c r="AH3016" t="str">
        <f t="shared" si="1524"/>
        <v/>
      </c>
      <c r="AJ3016" s="41" t="str">
        <f t="shared" si="1525"/>
        <v/>
      </c>
      <c r="AK3016" s="42" t="str">
        <f t="shared" si="1526"/>
        <v/>
      </c>
      <c r="AL3016" s="41" t="str">
        <f t="shared" si="1527"/>
        <v/>
      </c>
      <c r="AM3016" s="41" t="str">
        <f t="shared" si="1528"/>
        <v/>
      </c>
      <c r="AN3016" s="41" t="str">
        <f t="shared" si="1529"/>
        <v/>
      </c>
      <c r="AO3016" s="42" t="str">
        <f t="shared" si="1530"/>
        <v/>
      </c>
      <c r="AP3016" s="41" t="str">
        <f t="shared" si="1531"/>
        <v/>
      </c>
      <c r="AQ3016" s="41" t="str">
        <f t="shared" si="1532"/>
        <v/>
      </c>
      <c r="AR3016" s="41" t="str">
        <f>IF($AQ3016="","",COUNTIFS(L_ChaveCob,$AQ3016,L_Ausencia,"&gt;"&amp;$W3016)+COUNTIFS($AQ$4:$AQ3016,$AQ3016,$W$4:$W3016,$W3016))</f>
        <v/>
      </c>
      <c r="AS3016" s="42">
        <f t="shared" si="1533"/>
        <v>0</v>
      </c>
      <c r="AT3016" s="42">
        <f t="shared" si="1534"/>
        <v>0</v>
      </c>
      <c r="AU3016" s="42">
        <f t="shared" si="1535"/>
        <v>0</v>
      </c>
    </row>
    <row r="3017" spans="1:47" x14ac:dyDescent="0.2">
      <c r="A3017" s="35"/>
      <c r="B3017" s="36"/>
      <c r="C3017" s="36"/>
      <c r="D3017" s="36"/>
      <c r="E3017" s="37"/>
      <c r="F3017" s="37"/>
      <c r="G3017" s="36"/>
      <c r="H3017" s="36"/>
      <c r="I3017" s="36"/>
      <c r="J3017" s="36"/>
      <c r="K3017" s="37"/>
      <c r="L3017" s="37"/>
      <c r="M3017" s="37"/>
      <c r="N3017" s="38" t="str">
        <f t="shared" si="1504"/>
        <v/>
      </c>
      <c r="O3017" t="str">
        <f t="shared" si="1505"/>
        <v/>
      </c>
      <c r="P3017" t="str">
        <f t="shared" si="1506"/>
        <v/>
      </c>
      <c r="Q3017" t="str">
        <f t="shared" si="1507"/>
        <v/>
      </c>
      <c r="R3017" t="str">
        <f t="shared" si="1508"/>
        <v/>
      </c>
      <c r="S3017" t="str">
        <f t="shared" si="1509"/>
        <v/>
      </c>
      <c r="T3017" s="39" t="str">
        <f t="shared" si="1510"/>
        <v/>
      </c>
      <c r="U3017" s="40">
        <f t="shared" si="1511"/>
        <v>0</v>
      </c>
      <c r="V3017" s="40">
        <f t="shared" si="1512"/>
        <v>0</v>
      </c>
      <c r="W3017" s="40">
        <f t="shared" si="1513"/>
        <v>0</v>
      </c>
      <c r="X3017" t="str">
        <f t="shared" si="1514"/>
        <v/>
      </c>
      <c r="Y3017" s="40">
        <f t="shared" si="1515"/>
        <v>0</v>
      </c>
      <c r="Z3017" s="40">
        <f t="shared" si="1516"/>
        <v>0</v>
      </c>
      <c r="AA3017" s="40">
        <f t="shared" si="1517"/>
        <v>0</v>
      </c>
      <c r="AB3017" s="40">
        <f t="shared" si="1518"/>
        <v>0</v>
      </c>
      <c r="AC3017" s="40">
        <f t="shared" si="1519"/>
        <v>0</v>
      </c>
      <c r="AD3017" s="39">
        <f t="shared" si="1520"/>
        <v>0</v>
      </c>
      <c r="AE3017" s="39">
        <f t="shared" si="1521"/>
        <v>0</v>
      </c>
      <c r="AF3017" t="str">
        <f t="shared" si="1522"/>
        <v/>
      </c>
      <c r="AG3017" t="str">
        <f t="shared" si="1523"/>
        <v/>
      </c>
      <c r="AH3017" t="str">
        <f t="shared" si="1524"/>
        <v/>
      </c>
      <c r="AJ3017" s="41" t="str">
        <f t="shared" si="1525"/>
        <v/>
      </c>
      <c r="AK3017" s="42" t="str">
        <f t="shared" si="1526"/>
        <v/>
      </c>
      <c r="AL3017" s="41" t="str">
        <f t="shared" si="1527"/>
        <v/>
      </c>
      <c r="AM3017" s="41" t="str">
        <f t="shared" si="1528"/>
        <v/>
      </c>
      <c r="AN3017" s="41" t="str">
        <f t="shared" si="1529"/>
        <v/>
      </c>
      <c r="AO3017" s="42" t="str">
        <f t="shared" si="1530"/>
        <v/>
      </c>
      <c r="AP3017" s="41" t="str">
        <f t="shared" si="1531"/>
        <v/>
      </c>
      <c r="AQ3017" s="41" t="str">
        <f t="shared" si="1532"/>
        <v/>
      </c>
      <c r="AR3017" s="41" t="str">
        <f>IF($AQ3017="","",COUNTIFS(L_ChaveCob,$AQ3017,L_Ausencia,"&gt;"&amp;$W3017)+COUNTIFS($AQ$4:$AQ3017,$AQ3017,$W$4:$W3017,$W3017))</f>
        <v/>
      </c>
      <c r="AS3017" s="42">
        <f t="shared" si="1533"/>
        <v>0</v>
      </c>
      <c r="AT3017" s="42">
        <f t="shared" si="1534"/>
        <v>0</v>
      </c>
      <c r="AU3017" s="42">
        <f t="shared" si="1535"/>
        <v>0</v>
      </c>
    </row>
    <row r="3018" spans="1:47" x14ac:dyDescent="0.2">
      <c r="A3018" s="35"/>
      <c r="B3018" s="36"/>
      <c r="C3018" s="36"/>
      <c r="D3018" s="36"/>
      <c r="E3018" s="37"/>
      <c r="F3018" s="37"/>
      <c r="G3018" s="36"/>
      <c r="H3018" s="36"/>
      <c r="I3018" s="36"/>
      <c r="J3018" s="36"/>
      <c r="K3018" s="37"/>
      <c r="L3018" s="37"/>
      <c r="M3018" s="37"/>
      <c r="N3018" s="38" t="str">
        <f t="shared" si="1504"/>
        <v/>
      </c>
      <c r="O3018" t="str">
        <f t="shared" si="1505"/>
        <v/>
      </c>
      <c r="P3018" t="str">
        <f t="shared" si="1506"/>
        <v/>
      </c>
      <c r="Q3018" t="str">
        <f t="shared" si="1507"/>
        <v/>
      </c>
      <c r="R3018" t="str">
        <f t="shared" si="1508"/>
        <v/>
      </c>
      <c r="S3018" t="str">
        <f t="shared" si="1509"/>
        <v/>
      </c>
      <c r="T3018" s="39" t="str">
        <f t="shared" si="1510"/>
        <v/>
      </c>
      <c r="U3018" s="40">
        <f t="shared" si="1511"/>
        <v>0</v>
      </c>
      <c r="V3018" s="40">
        <f t="shared" si="1512"/>
        <v>0</v>
      </c>
      <c r="W3018" s="40">
        <f t="shared" si="1513"/>
        <v>0</v>
      </c>
      <c r="X3018" t="str">
        <f t="shared" si="1514"/>
        <v/>
      </c>
      <c r="Y3018" s="40">
        <f t="shared" si="1515"/>
        <v>0</v>
      </c>
      <c r="Z3018" s="40">
        <f t="shared" si="1516"/>
        <v>0</v>
      </c>
      <c r="AA3018" s="40">
        <f t="shared" si="1517"/>
        <v>0</v>
      </c>
      <c r="AB3018" s="40">
        <f t="shared" si="1518"/>
        <v>0</v>
      </c>
      <c r="AC3018" s="40">
        <f t="shared" si="1519"/>
        <v>0</v>
      </c>
      <c r="AD3018" s="39">
        <f t="shared" si="1520"/>
        <v>0</v>
      </c>
      <c r="AE3018" s="39">
        <f t="shared" si="1521"/>
        <v>0</v>
      </c>
      <c r="AF3018" t="str">
        <f t="shared" si="1522"/>
        <v/>
      </c>
      <c r="AG3018" t="str">
        <f t="shared" si="1523"/>
        <v/>
      </c>
      <c r="AH3018" t="str">
        <f t="shared" si="1524"/>
        <v/>
      </c>
      <c r="AJ3018" s="41" t="str">
        <f t="shared" si="1525"/>
        <v/>
      </c>
      <c r="AK3018" s="42" t="str">
        <f t="shared" si="1526"/>
        <v/>
      </c>
      <c r="AL3018" s="41" t="str">
        <f t="shared" si="1527"/>
        <v/>
      </c>
      <c r="AM3018" s="41" t="str">
        <f t="shared" si="1528"/>
        <v/>
      </c>
      <c r="AN3018" s="41" t="str">
        <f t="shared" si="1529"/>
        <v/>
      </c>
      <c r="AO3018" s="42" t="str">
        <f t="shared" si="1530"/>
        <v/>
      </c>
      <c r="AP3018" s="41" t="str">
        <f t="shared" si="1531"/>
        <v/>
      </c>
      <c r="AQ3018" s="41" t="str">
        <f t="shared" si="1532"/>
        <v/>
      </c>
      <c r="AR3018" s="41" t="str">
        <f>IF($AQ3018="","",COUNTIFS(L_ChaveCob,$AQ3018,L_Ausencia,"&gt;"&amp;$W3018)+COUNTIFS($AQ$4:$AQ3018,$AQ3018,$W$4:$W3018,$W3018))</f>
        <v/>
      </c>
      <c r="AS3018" s="42">
        <f t="shared" si="1533"/>
        <v>0</v>
      </c>
      <c r="AT3018" s="42">
        <f t="shared" si="1534"/>
        <v>0</v>
      </c>
      <c r="AU3018" s="42">
        <f t="shared" si="1535"/>
        <v>0</v>
      </c>
    </row>
    <row r="3019" spans="1:47" x14ac:dyDescent="0.2">
      <c r="A3019" s="35"/>
      <c r="B3019" s="36"/>
      <c r="C3019" s="36"/>
      <c r="D3019" s="36"/>
      <c r="E3019" s="37"/>
      <c r="F3019" s="37"/>
      <c r="G3019" s="36"/>
      <c r="H3019" s="36"/>
      <c r="I3019" s="36"/>
      <c r="J3019" s="36"/>
      <c r="K3019" s="37"/>
      <c r="L3019" s="37"/>
      <c r="M3019" s="37"/>
      <c r="N3019" s="38" t="str">
        <f t="shared" si="1504"/>
        <v/>
      </c>
      <c r="O3019" t="str">
        <f t="shared" si="1505"/>
        <v/>
      </c>
      <c r="P3019" t="str">
        <f t="shared" si="1506"/>
        <v/>
      </c>
      <c r="Q3019" t="str">
        <f t="shared" si="1507"/>
        <v/>
      </c>
      <c r="R3019" t="str">
        <f t="shared" si="1508"/>
        <v/>
      </c>
      <c r="S3019" t="str">
        <f t="shared" si="1509"/>
        <v/>
      </c>
      <c r="T3019" s="39" t="str">
        <f t="shared" si="1510"/>
        <v/>
      </c>
      <c r="U3019" s="40">
        <f t="shared" si="1511"/>
        <v>0</v>
      </c>
      <c r="V3019" s="40">
        <f t="shared" si="1512"/>
        <v>0</v>
      </c>
      <c r="W3019" s="40">
        <f t="shared" si="1513"/>
        <v>0</v>
      </c>
      <c r="X3019" t="str">
        <f t="shared" si="1514"/>
        <v/>
      </c>
      <c r="Y3019" s="40">
        <f t="shared" si="1515"/>
        <v>0</v>
      </c>
      <c r="Z3019" s="40">
        <f t="shared" si="1516"/>
        <v>0</v>
      </c>
      <c r="AA3019" s="40">
        <f t="shared" si="1517"/>
        <v>0</v>
      </c>
      <c r="AB3019" s="40">
        <f t="shared" si="1518"/>
        <v>0</v>
      </c>
      <c r="AC3019" s="40">
        <f t="shared" si="1519"/>
        <v>0</v>
      </c>
      <c r="AD3019" s="39">
        <f t="shared" si="1520"/>
        <v>0</v>
      </c>
      <c r="AE3019" s="39">
        <f t="shared" si="1521"/>
        <v>0</v>
      </c>
      <c r="AF3019" t="str">
        <f t="shared" si="1522"/>
        <v/>
      </c>
      <c r="AG3019" t="str">
        <f t="shared" si="1523"/>
        <v/>
      </c>
      <c r="AH3019" t="str">
        <f t="shared" si="1524"/>
        <v/>
      </c>
      <c r="AJ3019" s="41" t="str">
        <f t="shared" si="1525"/>
        <v/>
      </c>
      <c r="AK3019" s="42" t="str">
        <f t="shared" si="1526"/>
        <v/>
      </c>
      <c r="AL3019" s="41" t="str">
        <f t="shared" si="1527"/>
        <v/>
      </c>
      <c r="AM3019" s="41" t="str">
        <f t="shared" si="1528"/>
        <v/>
      </c>
      <c r="AN3019" s="41" t="str">
        <f t="shared" si="1529"/>
        <v/>
      </c>
      <c r="AO3019" s="42" t="str">
        <f t="shared" si="1530"/>
        <v/>
      </c>
      <c r="AP3019" s="41" t="str">
        <f t="shared" si="1531"/>
        <v/>
      </c>
      <c r="AQ3019" s="41" t="str">
        <f t="shared" si="1532"/>
        <v/>
      </c>
      <c r="AR3019" s="41" t="str">
        <f>IF($AQ3019="","",COUNTIFS(L_ChaveCob,$AQ3019,L_Ausencia,"&gt;"&amp;$W3019)+COUNTIFS($AQ$4:$AQ3019,$AQ3019,$W$4:$W3019,$W3019))</f>
        <v/>
      </c>
      <c r="AS3019" s="42">
        <f t="shared" si="1533"/>
        <v>0</v>
      </c>
      <c r="AT3019" s="42">
        <f t="shared" si="1534"/>
        <v>0</v>
      </c>
      <c r="AU3019" s="42">
        <f t="shared" si="1535"/>
        <v>0</v>
      </c>
    </row>
    <row r="3020" spans="1:47" x14ac:dyDescent="0.2">
      <c r="A3020" s="35"/>
      <c r="B3020" s="36"/>
      <c r="C3020" s="36"/>
      <c r="D3020" s="36"/>
      <c r="E3020" s="37"/>
      <c r="F3020" s="37"/>
      <c r="G3020" s="36"/>
      <c r="H3020" s="36"/>
      <c r="I3020" s="36"/>
      <c r="J3020" s="36"/>
      <c r="K3020" s="37"/>
      <c r="L3020" s="37"/>
      <c r="M3020" s="37"/>
      <c r="N3020" s="38" t="str">
        <f t="shared" si="1504"/>
        <v/>
      </c>
      <c r="O3020" t="str">
        <f t="shared" si="1505"/>
        <v/>
      </c>
      <c r="P3020" t="str">
        <f t="shared" si="1506"/>
        <v/>
      </c>
      <c r="Q3020" t="str">
        <f t="shared" si="1507"/>
        <v/>
      </c>
      <c r="R3020" t="str">
        <f t="shared" si="1508"/>
        <v/>
      </c>
      <c r="S3020" t="str">
        <f t="shared" si="1509"/>
        <v/>
      </c>
      <c r="T3020" s="39" t="str">
        <f t="shared" si="1510"/>
        <v/>
      </c>
      <c r="U3020" s="40">
        <f t="shared" si="1511"/>
        <v>0</v>
      </c>
      <c r="V3020" s="40">
        <f t="shared" si="1512"/>
        <v>0</v>
      </c>
      <c r="W3020" s="40">
        <f t="shared" si="1513"/>
        <v>0</v>
      </c>
      <c r="X3020" t="str">
        <f t="shared" si="1514"/>
        <v/>
      </c>
      <c r="Y3020" s="40">
        <f t="shared" si="1515"/>
        <v>0</v>
      </c>
      <c r="Z3020" s="40">
        <f t="shared" si="1516"/>
        <v>0</v>
      </c>
      <c r="AA3020" s="40">
        <f t="shared" si="1517"/>
        <v>0</v>
      </c>
      <c r="AB3020" s="40">
        <f t="shared" si="1518"/>
        <v>0</v>
      </c>
      <c r="AC3020" s="40">
        <f t="shared" si="1519"/>
        <v>0</v>
      </c>
      <c r="AD3020" s="39">
        <f t="shared" si="1520"/>
        <v>0</v>
      </c>
      <c r="AE3020" s="39">
        <f t="shared" si="1521"/>
        <v>0</v>
      </c>
      <c r="AF3020" t="str">
        <f t="shared" si="1522"/>
        <v/>
      </c>
      <c r="AG3020" t="str">
        <f t="shared" si="1523"/>
        <v/>
      </c>
      <c r="AH3020" t="str">
        <f t="shared" si="1524"/>
        <v/>
      </c>
      <c r="AJ3020" s="41" t="str">
        <f t="shared" si="1525"/>
        <v/>
      </c>
      <c r="AK3020" s="42" t="str">
        <f t="shared" si="1526"/>
        <v/>
      </c>
      <c r="AL3020" s="41" t="str">
        <f t="shared" si="1527"/>
        <v/>
      </c>
      <c r="AM3020" s="41" t="str">
        <f t="shared" si="1528"/>
        <v/>
      </c>
      <c r="AN3020" s="41" t="str">
        <f t="shared" si="1529"/>
        <v/>
      </c>
      <c r="AO3020" s="42" t="str">
        <f t="shared" si="1530"/>
        <v/>
      </c>
      <c r="AP3020" s="41" t="str">
        <f t="shared" si="1531"/>
        <v/>
      </c>
      <c r="AQ3020" s="41" t="str">
        <f t="shared" si="1532"/>
        <v/>
      </c>
      <c r="AR3020" s="41" t="str">
        <f>IF($AQ3020="","",COUNTIFS(L_ChaveCob,$AQ3020,L_Ausencia,"&gt;"&amp;$W3020)+COUNTIFS($AQ$4:$AQ3020,$AQ3020,$W$4:$W3020,$W3020))</f>
        <v/>
      </c>
      <c r="AS3020" s="42">
        <f t="shared" si="1533"/>
        <v>0</v>
      </c>
      <c r="AT3020" s="42">
        <f t="shared" si="1534"/>
        <v>0</v>
      </c>
      <c r="AU3020" s="42">
        <f t="shared" si="1535"/>
        <v>0</v>
      </c>
    </row>
    <row r="3021" spans="1:47" x14ac:dyDescent="0.2">
      <c r="A3021" s="35"/>
      <c r="B3021" s="36"/>
      <c r="C3021" s="36"/>
      <c r="D3021" s="36"/>
      <c r="E3021" s="37"/>
      <c r="F3021" s="37"/>
      <c r="G3021" s="36"/>
      <c r="H3021" s="36"/>
      <c r="I3021" s="36"/>
      <c r="J3021" s="36"/>
      <c r="K3021" s="37"/>
      <c r="L3021" s="37"/>
      <c r="M3021" s="37"/>
      <c r="N3021" s="38" t="str">
        <f t="shared" si="1504"/>
        <v/>
      </c>
      <c r="O3021" t="str">
        <f t="shared" si="1505"/>
        <v/>
      </c>
      <c r="P3021" t="str">
        <f t="shared" si="1506"/>
        <v/>
      </c>
      <c r="Q3021" t="str">
        <f t="shared" si="1507"/>
        <v/>
      </c>
      <c r="R3021" t="str">
        <f t="shared" si="1508"/>
        <v/>
      </c>
      <c r="S3021" t="str">
        <f t="shared" si="1509"/>
        <v/>
      </c>
      <c r="T3021" s="39" t="str">
        <f t="shared" si="1510"/>
        <v/>
      </c>
      <c r="U3021" s="40">
        <f t="shared" si="1511"/>
        <v>0</v>
      </c>
      <c r="V3021" s="40">
        <f t="shared" si="1512"/>
        <v>0</v>
      </c>
      <c r="W3021" s="40">
        <f t="shared" si="1513"/>
        <v>0</v>
      </c>
      <c r="X3021" t="str">
        <f t="shared" si="1514"/>
        <v/>
      </c>
      <c r="Y3021" s="40">
        <f t="shared" si="1515"/>
        <v>0</v>
      </c>
      <c r="Z3021" s="40">
        <f t="shared" si="1516"/>
        <v>0</v>
      </c>
      <c r="AA3021" s="40">
        <f t="shared" si="1517"/>
        <v>0</v>
      </c>
      <c r="AB3021" s="40">
        <f t="shared" si="1518"/>
        <v>0</v>
      </c>
      <c r="AC3021" s="40">
        <f t="shared" si="1519"/>
        <v>0</v>
      </c>
      <c r="AD3021" s="39">
        <f t="shared" si="1520"/>
        <v>0</v>
      </c>
      <c r="AE3021" s="39">
        <f t="shared" si="1521"/>
        <v>0</v>
      </c>
      <c r="AF3021" t="str">
        <f t="shared" si="1522"/>
        <v/>
      </c>
      <c r="AG3021" t="str">
        <f t="shared" si="1523"/>
        <v/>
      </c>
      <c r="AH3021" t="str">
        <f t="shared" si="1524"/>
        <v/>
      </c>
      <c r="AJ3021" s="41" t="str">
        <f t="shared" si="1525"/>
        <v/>
      </c>
      <c r="AK3021" s="42" t="str">
        <f t="shared" si="1526"/>
        <v/>
      </c>
      <c r="AL3021" s="41" t="str">
        <f t="shared" si="1527"/>
        <v/>
      </c>
      <c r="AM3021" s="41" t="str">
        <f t="shared" si="1528"/>
        <v/>
      </c>
      <c r="AN3021" s="41" t="str">
        <f t="shared" si="1529"/>
        <v/>
      </c>
      <c r="AO3021" s="42" t="str">
        <f t="shared" si="1530"/>
        <v/>
      </c>
      <c r="AP3021" s="41" t="str">
        <f t="shared" si="1531"/>
        <v/>
      </c>
      <c r="AQ3021" s="41" t="str">
        <f t="shared" si="1532"/>
        <v/>
      </c>
      <c r="AR3021" s="41" t="str">
        <f>IF($AQ3021="","",COUNTIFS(L_ChaveCob,$AQ3021,L_Ausencia,"&gt;"&amp;$W3021)+COUNTIFS($AQ$4:$AQ3021,$AQ3021,$W$4:$W3021,$W3021))</f>
        <v/>
      </c>
      <c r="AS3021" s="42">
        <f t="shared" si="1533"/>
        <v>0</v>
      </c>
      <c r="AT3021" s="42">
        <f t="shared" si="1534"/>
        <v>0</v>
      </c>
      <c r="AU3021" s="42">
        <f t="shared" si="1535"/>
        <v>0</v>
      </c>
    </row>
    <row r="3022" spans="1:47" x14ac:dyDescent="0.2">
      <c r="A3022" s="35"/>
      <c r="B3022" s="36"/>
      <c r="C3022" s="36"/>
      <c r="D3022" s="36"/>
      <c r="E3022" s="37"/>
      <c r="F3022" s="37"/>
      <c r="G3022" s="36"/>
      <c r="H3022" s="36"/>
      <c r="I3022" s="36"/>
      <c r="J3022" s="36"/>
      <c r="K3022" s="37"/>
      <c r="L3022" s="37"/>
      <c r="M3022" s="37"/>
      <c r="N3022" s="38" t="str">
        <f t="shared" si="1504"/>
        <v/>
      </c>
      <c r="O3022" t="str">
        <f t="shared" si="1505"/>
        <v/>
      </c>
      <c r="P3022" t="str">
        <f t="shared" si="1506"/>
        <v/>
      </c>
      <c r="Q3022" t="str">
        <f t="shared" si="1507"/>
        <v/>
      </c>
      <c r="R3022" t="str">
        <f t="shared" si="1508"/>
        <v/>
      </c>
      <c r="S3022" t="str">
        <f t="shared" si="1509"/>
        <v/>
      </c>
      <c r="T3022" s="39" t="str">
        <f t="shared" si="1510"/>
        <v/>
      </c>
      <c r="U3022" s="40">
        <f t="shared" si="1511"/>
        <v>0</v>
      </c>
      <c r="V3022" s="40">
        <f t="shared" si="1512"/>
        <v>0</v>
      </c>
      <c r="W3022" s="40">
        <f t="shared" si="1513"/>
        <v>0</v>
      </c>
      <c r="X3022" t="str">
        <f t="shared" si="1514"/>
        <v/>
      </c>
      <c r="Y3022" s="40">
        <f t="shared" si="1515"/>
        <v>0</v>
      </c>
      <c r="Z3022" s="40">
        <f t="shared" si="1516"/>
        <v>0</v>
      </c>
      <c r="AA3022" s="40">
        <f t="shared" si="1517"/>
        <v>0</v>
      </c>
      <c r="AB3022" s="40">
        <f t="shared" si="1518"/>
        <v>0</v>
      </c>
      <c r="AC3022" s="40">
        <f t="shared" si="1519"/>
        <v>0</v>
      </c>
      <c r="AD3022" s="39">
        <f t="shared" si="1520"/>
        <v>0</v>
      </c>
      <c r="AE3022" s="39">
        <f t="shared" si="1521"/>
        <v>0</v>
      </c>
      <c r="AF3022" t="str">
        <f t="shared" si="1522"/>
        <v/>
      </c>
      <c r="AG3022" t="str">
        <f t="shared" si="1523"/>
        <v/>
      </c>
      <c r="AH3022" t="str">
        <f t="shared" si="1524"/>
        <v/>
      </c>
      <c r="AJ3022" s="41" t="str">
        <f t="shared" si="1525"/>
        <v/>
      </c>
      <c r="AK3022" s="42" t="str">
        <f t="shared" si="1526"/>
        <v/>
      </c>
      <c r="AL3022" s="41" t="str">
        <f t="shared" si="1527"/>
        <v/>
      </c>
      <c r="AM3022" s="41" t="str">
        <f t="shared" si="1528"/>
        <v/>
      </c>
      <c r="AN3022" s="41" t="str">
        <f t="shared" si="1529"/>
        <v/>
      </c>
      <c r="AO3022" s="42" t="str">
        <f t="shared" si="1530"/>
        <v/>
      </c>
      <c r="AP3022" s="41" t="str">
        <f t="shared" si="1531"/>
        <v/>
      </c>
      <c r="AQ3022" s="41" t="str">
        <f t="shared" si="1532"/>
        <v/>
      </c>
      <c r="AR3022" s="41" t="str">
        <f>IF($AQ3022="","",COUNTIFS(L_ChaveCob,$AQ3022,L_Ausencia,"&gt;"&amp;$W3022)+COUNTIFS($AQ$4:$AQ3022,$AQ3022,$W$4:$W3022,$W3022))</f>
        <v/>
      </c>
      <c r="AS3022" s="42">
        <f t="shared" si="1533"/>
        <v>0</v>
      </c>
      <c r="AT3022" s="42">
        <f t="shared" si="1534"/>
        <v>0</v>
      </c>
      <c r="AU3022" s="42">
        <f t="shared" si="1535"/>
        <v>0</v>
      </c>
    </row>
    <row r="3023" spans="1:47" x14ac:dyDescent="0.2">
      <c r="A3023" s="35"/>
      <c r="B3023" s="36"/>
      <c r="C3023" s="36"/>
      <c r="D3023" s="36"/>
      <c r="E3023" s="37"/>
      <c r="F3023" s="37"/>
      <c r="G3023" s="36"/>
      <c r="H3023" s="36"/>
      <c r="I3023" s="36"/>
      <c r="J3023" s="36"/>
      <c r="K3023" s="37"/>
      <c r="L3023" s="37"/>
      <c r="M3023" s="37"/>
      <c r="N3023" s="38" t="str">
        <f t="shared" si="1504"/>
        <v/>
      </c>
      <c r="O3023" t="str">
        <f t="shared" si="1505"/>
        <v/>
      </c>
      <c r="P3023" t="str">
        <f t="shared" si="1506"/>
        <v/>
      </c>
      <c r="Q3023" t="str">
        <f t="shared" si="1507"/>
        <v/>
      </c>
      <c r="R3023" t="str">
        <f t="shared" si="1508"/>
        <v/>
      </c>
      <c r="S3023" t="str">
        <f t="shared" si="1509"/>
        <v/>
      </c>
      <c r="T3023" s="39" t="str">
        <f t="shared" si="1510"/>
        <v/>
      </c>
      <c r="U3023" s="40">
        <f t="shared" si="1511"/>
        <v>0</v>
      </c>
      <c r="V3023" s="40">
        <f t="shared" si="1512"/>
        <v>0</v>
      </c>
      <c r="W3023" s="40">
        <f t="shared" si="1513"/>
        <v>0</v>
      </c>
      <c r="X3023" t="str">
        <f t="shared" si="1514"/>
        <v/>
      </c>
      <c r="Y3023" s="40">
        <f t="shared" si="1515"/>
        <v>0</v>
      </c>
      <c r="Z3023" s="40">
        <f t="shared" si="1516"/>
        <v>0</v>
      </c>
      <c r="AA3023" s="40">
        <f t="shared" si="1517"/>
        <v>0</v>
      </c>
      <c r="AB3023" s="40">
        <f t="shared" si="1518"/>
        <v>0</v>
      </c>
      <c r="AC3023" s="40">
        <f t="shared" si="1519"/>
        <v>0</v>
      </c>
      <c r="AD3023" s="39">
        <f t="shared" si="1520"/>
        <v>0</v>
      </c>
      <c r="AE3023" s="39">
        <f t="shared" si="1521"/>
        <v>0</v>
      </c>
      <c r="AF3023" t="str">
        <f t="shared" si="1522"/>
        <v/>
      </c>
      <c r="AG3023" t="str">
        <f t="shared" si="1523"/>
        <v/>
      </c>
      <c r="AH3023" t="str">
        <f t="shared" si="1524"/>
        <v/>
      </c>
      <c r="AJ3023" s="41" t="str">
        <f t="shared" si="1525"/>
        <v/>
      </c>
      <c r="AK3023" s="42" t="str">
        <f t="shared" si="1526"/>
        <v/>
      </c>
      <c r="AL3023" s="41" t="str">
        <f t="shared" si="1527"/>
        <v/>
      </c>
      <c r="AM3023" s="41" t="str">
        <f t="shared" si="1528"/>
        <v/>
      </c>
      <c r="AN3023" s="41" t="str">
        <f t="shared" si="1529"/>
        <v/>
      </c>
      <c r="AO3023" s="42" t="str">
        <f t="shared" si="1530"/>
        <v/>
      </c>
      <c r="AP3023" s="41" t="str">
        <f t="shared" si="1531"/>
        <v/>
      </c>
      <c r="AQ3023" s="41" t="str">
        <f t="shared" si="1532"/>
        <v/>
      </c>
      <c r="AR3023" s="41" t="str">
        <f>IF($AQ3023="","",COUNTIFS(L_ChaveCob,$AQ3023,L_Ausencia,"&gt;"&amp;$W3023)+COUNTIFS($AQ$4:$AQ3023,$AQ3023,$W$4:$W3023,$W3023))</f>
        <v/>
      </c>
      <c r="AS3023" s="42">
        <f t="shared" si="1533"/>
        <v>0</v>
      </c>
      <c r="AT3023" s="42">
        <f t="shared" si="1534"/>
        <v>0</v>
      </c>
      <c r="AU3023" s="42">
        <f t="shared" si="1535"/>
        <v>0</v>
      </c>
    </row>
    <row r="3024" spans="1:47" x14ac:dyDescent="0.2">
      <c r="A3024" s="35"/>
      <c r="B3024" s="36"/>
      <c r="C3024" s="36"/>
      <c r="D3024" s="36"/>
      <c r="E3024" s="37"/>
      <c r="F3024" s="37"/>
      <c r="G3024" s="36"/>
      <c r="H3024" s="36"/>
      <c r="I3024" s="36"/>
      <c r="J3024" s="36"/>
      <c r="K3024" s="37"/>
      <c r="L3024" s="37"/>
      <c r="M3024" s="37"/>
      <c r="N3024" s="38" t="str">
        <f t="shared" si="1504"/>
        <v/>
      </c>
      <c r="O3024" t="str">
        <f t="shared" si="1505"/>
        <v/>
      </c>
      <c r="P3024" t="str">
        <f t="shared" si="1506"/>
        <v/>
      </c>
      <c r="Q3024" t="str">
        <f t="shared" si="1507"/>
        <v/>
      </c>
      <c r="R3024" t="str">
        <f t="shared" si="1508"/>
        <v/>
      </c>
      <c r="S3024" t="str">
        <f t="shared" si="1509"/>
        <v/>
      </c>
      <c r="T3024" s="39" t="str">
        <f t="shared" si="1510"/>
        <v/>
      </c>
      <c r="U3024" s="40">
        <f t="shared" si="1511"/>
        <v>0</v>
      </c>
      <c r="V3024" s="40">
        <f t="shared" si="1512"/>
        <v>0</v>
      </c>
      <c r="W3024" s="40">
        <f t="shared" si="1513"/>
        <v>0</v>
      </c>
      <c r="X3024" t="str">
        <f t="shared" si="1514"/>
        <v/>
      </c>
      <c r="Y3024" s="40">
        <f t="shared" si="1515"/>
        <v>0</v>
      </c>
      <c r="Z3024" s="40">
        <f t="shared" si="1516"/>
        <v>0</v>
      </c>
      <c r="AA3024" s="40">
        <f t="shared" si="1517"/>
        <v>0</v>
      </c>
      <c r="AB3024" s="40">
        <f t="shared" si="1518"/>
        <v>0</v>
      </c>
      <c r="AC3024" s="40">
        <f t="shared" si="1519"/>
        <v>0</v>
      </c>
      <c r="AD3024" s="39">
        <f t="shared" si="1520"/>
        <v>0</v>
      </c>
      <c r="AE3024" s="39">
        <f t="shared" si="1521"/>
        <v>0</v>
      </c>
      <c r="AF3024" t="str">
        <f t="shared" si="1522"/>
        <v/>
      </c>
      <c r="AG3024" t="str">
        <f t="shared" si="1523"/>
        <v/>
      </c>
      <c r="AH3024" t="str">
        <f t="shared" si="1524"/>
        <v/>
      </c>
      <c r="AJ3024" s="41" t="str">
        <f t="shared" si="1525"/>
        <v/>
      </c>
      <c r="AK3024" s="42" t="str">
        <f t="shared" si="1526"/>
        <v/>
      </c>
      <c r="AL3024" s="41" t="str">
        <f t="shared" si="1527"/>
        <v/>
      </c>
      <c r="AM3024" s="41" t="str">
        <f t="shared" si="1528"/>
        <v/>
      </c>
      <c r="AN3024" s="41" t="str">
        <f t="shared" si="1529"/>
        <v/>
      </c>
      <c r="AO3024" s="42" t="str">
        <f t="shared" si="1530"/>
        <v/>
      </c>
      <c r="AP3024" s="41" t="str">
        <f t="shared" si="1531"/>
        <v/>
      </c>
      <c r="AQ3024" s="41" t="str">
        <f t="shared" si="1532"/>
        <v/>
      </c>
      <c r="AR3024" s="41" t="str">
        <f>IF($AQ3024="","",COUNTIFS(L_ChaveCob,$AQ3024,L_Ausencia,"&gt;"&amp;$W3024)+COUNTIFS($AQ$4:$AQ3024,$AQ3024,$W$4:$W3024,$W3024))</f>
        <v/>
      </c>
      <c r="AS3024" s="42">
        <f t="shared" si="1533"/>
        <v>0</v>
      </c>
      <c r="AT3024" s="42">
        <f t="shared" si="1534"/>
        <v>0</v>
      </c>
      <c r="AU3024" s="42">
        <f t="shared" si="1535"/>
        <v>0</v>
      </c>
    </row>
    <row r="3025" spans="1:47" x14ac:dyDescent="0.2">
      <c r="A3025" s="35"/>
      <c r="B3025" s="36"/>
      <c r="C3025" s="36"/>
      <c r="D3025" s="36"/>
      <c r="E3025" s="37"/>
      <c r="F3025" s="37"/>
      <c r="G3025" s="36"/>
      <c r="H3025" s="36"/>
      <c r="I3025" s="36"/>
      <c r="J3025" s="36"/>
      <c r="K3025" s="37"/>
      <c r="L3025" s="37"/>
      <c r="M3025" s="37"/>
      <c r="N3025" s="38" t="str">
        <f t="shared" si="1504"/>
        <v/>
      </c>
      <c r="O3025" t="str">
        <f t="shared" si="1505"/>
        <v/>
      </c>
      <c r="P3025" t="str">
        <f t="shared" si="1506"/>
        <v/>
      </c>
      <c r="Q3025" t="str">
        <f t="shared" si="1507"/>
        <v/>
      </c>
      <c r="R3025" t="str">
        <f t="shared" si="1508"/>
        <v/>
      </c>
      <c r="S3025" t="str">
        <f t="shared" si="1509"/>
        <v/>
      </c>
      <c r="T3025" s="39" t="str">
        <f t="shared" si="1510"/>
        <v/>
      </c>
      <c r="U3025" s="40">
        <f t="shared" si="1511"/>
        <v>0</v>
      </c>
      <c r="V3025" s="40">
        <f t="shared" si="1512"/>
        <v>0</v>
      </c>
      <c r="W3025" s="40">
        <f t="shared" si="1513"/>
        <v>0</v>
      </c>
      <c r="X3025" t="str">
        <f t="shared" si="1514"/>
        <v/>
      </c>
      <c r="Y3025" s="40">
        <f t="shared" si="1515"/>
        <v>0</v>
      </c>
      <c r="Z3025" s="40">
        <f t="shared" si="1516"/>
        <v>0</v>
      </c>
      <c r="AA3025" s="40">
        <f t="shared" si="1517"/>
        <v>0</v>
      </c>
      <c r="AB3025" s="40">
        <f t="shared" si="1518"/>
        <v>0</v>
      </c>
      <c r="AC3025" s="40">
        <f t="shared" si="1519"/>
        <v>0</v>
      </c>
      <c r="AD3025" s="39">
        <f t="shared" si="1520"/>
        <v>0</v>
      </c>
      <c r="AE3025" s="39">
        <f t="shared" si="1521"/>
        <v>0</v>
      </c>
      <c r="AF3025" t="str">
        <f t="shared" si="1522"/>
        <v/>
      </c>
      <c r="AG3025" t="str">
        <f t="shared" si="1523"/>
        <v/>
      </c>
      <c r="AH3025" t="str">
        <f t="shared" si="1524"/>
        <v/>
      </c>
      <c r="AJ3025" s="41" t="str">
        <f t="shared" si="1525"/>
        <v/>
      </c>
      <c r="AK3025" s="42" t="str">
        <f t="shared" si="1526"/>
        <v/>
      </c>
      <c r="AL3025" s="41" t="str">
        <f t="shared" si="1527"/>
        <v/>
      </c>
      <c r="AM3025" s="41" t="str">
        <f t="shared" si="1528"/>
        <v/>
      </c>
      <c r="AN3025" s="41" t="str">
        <f t="shared" si="1529"/>
        <v/>
      </c>
      <c r="AO3025" s="42" t="str">
        <f t="shared" si="1530"/>
        <v/>
      </c>
      <c r="AP3025" s="41" t="str">
        <f t="shared" si="1531"/>
        <v/>
      </c>
      <c r="AQ3025" s="41" t="str">
        <f t="shared" si="1532"/>
        <v/>
      </c>
      <c r="AR3025" s="41" t="str">
        <f>IF($AQ3025="","",COUNTIFS(L_ChaveCob,$AQ3025,L_Ausencia,"&gt;"&amp;$W3025)+COUNTIFS($AQ$4:$AQ3025,$AQ3025,$W$4:$W3025,$W3025))</f>
        <v/>
      </c>
      <c r="AS3025" s="42">
        <f t="shared" si="1533"/>
        <v>0</v>
      </c>
      <c r="AT3025" s="42">
        <f t="shared" si="1534"/>
        <v>0</v>
      </c>
      <c r="AU3025" s="42">
        <f t="shared" si="1535"/>
        <v>0</v>
      </c>
    </row>
    <row r="3026" spans="1:47" x14ac:dyDescent="0.2">
      <c r="A3026" s="35"/>
      <c r="B3026" s="36"/>
      <c r="C3026" s="36"/>
      <c r="D3026" s="36"/>
      <c r="E3026" s="37"/>
      <c r="F3026" s="37"/>
      <c r="G3026" s="36"/>
      <c r="H3026" s="36"/>
      <c r="I3026" s="36"/>
      <c r="J3026" s="36"/>
      <c r="K3026" s="37"/>
      <c r="L3026" s="37"/>
      <c r="M3026" s="37"/>
      <c r="N3026" s="38" t="str">
        <f t="shared" si="1504"/>
        <v/>
      </c>
      <c r="O3026" t="str">
        <f t="shared" si="1505"/>
        <v/>
      </c>
      <c r="P3026" t="str">
        <f t="shared" si="1506"/>
        <v/>
      </c>
      <c r="Q3026" t="str">
        <f t="shared" si="1507"/>
        <v/>
      </c>
      <c r="R3026" t="str">
        <f t="shared" si="1508"/>
        <v/>
      </c>
      <c r="S3026" t="str">
        <f t="shared" si="1509"/>
        <v/>
      </c>
      <c r="T3026" s="39" t="str">
        <f t="shared" si="1510"/>
        <v/>
      </c>
      <c r="U3026" s="40">
        <f t="shared" si="1511"/>
        <v>0</v>
      </c>
      <c r="V3026" s="40">
        <f t="shared" si="1512"/>
        <v>0</v>
      </c>
      <c r="W3026" s="40">
        <f t="shared" si="1513"/>
        <v>0</v>
      </c>
      <c r="X3026" t="str">
        <f t="shared" si="1514"/>
        <v/>
      </c>
      <c r="Y3026" s="40">
        <f t="shared" si="1515"/>
        <v>0</v>
      </c>
      <c r="Z3026" s="40">
        <f t="shared" si="1516"/>
        <v>0</v>
      </c>
      <c r="AA3026" s="40">
        <f t="shared" si="1517"/>
        <v>0</v>
      </c>
      <c r="AB3026" s="40">
        <f t="shared" si="1518"/>
        <v>0</v>
      </c>
      <c r="AC3026" s="40">
        <f t="shared" si="1519"/>
        <v>0</v>
      </c>
      <c r="AD3026" s="39">
        <f t="shared" si="1520"/>
        <v>0</v>
      </c>
      <c r="AE3026" s="39">
        <f t="shared" si="1521"/>
        <v>0</v>
      </c>
      <c r="AF3026" t="str">
        <f t="shared" si="1522"/>
        <v/>
      </c>
      <c r="AG3026" t="str">
        <f t="shared" si="1523"/>
        <v/>
      </c>
      <c r="AH3026" t="str">
        <f t="shared" si="1524"/>
        <v/>
      </c>
      <c r="AJ3026" s="41" t="str">
        <f t="shared" si="1525"/>
        <v/>
      </c>
      <c r="AK3026" s="42" t="str">
        <f t="shared" si="1526"/>
        <v/>
      </c>
      <c r="AL3026" s="41" t="str">
        <f t="shared" si="1527"/>
        <v/>
      </c>
      <c r="AM3026" s="41" t="str">
        <f t="shared" si="1528"/>
        <v/>
      </c>
      <c r="AN3026" s="41" t="str">
        <f t="shared" si="1529"/>
        <v/>
      </c>
      <c r="AO3026" s="42" t="str">
        <f t="shared" si="1530"/>
        <v/>
      </c>
      <c r="AP3026" s="41" t="str">
        <f t="shared" si="1531"/>
        <v/>
      </c>
      <c r="AQ3026" s="41" t="str">
        <f t="shared" si="1532"/>
        <v/>
      </c>
      <c r="AR3026" s="41" t="str">
        <f>IF($AQ3026="","",COUNTIFS(L_ChaveCob,$AQ3026,L_Ausencia,"&gt;"&amp;$W3026)+COUNTIFS($AQ$4:$AQ3026,$AQ3026,$W$4:$W3026,$W3026))</f>
        <v/>
      </c>
      <c r="AS3026" s="42">
        <f t="shared" si="1533"/>
        <v>0</v>
      </c>
      <c r="AT3026" s="42">
        <f t="shared" si="1534"/>
        <v>0</v>
      </c>
      <c r="AU3026" s="42">
        <f t="shared" si="1535"/>
        <v>0</v>
      </c>
    </row>
    <row r="3027" spans="1:47" x14ac:dyDescent="0.2">
      <c r="A3027" s="35"/>
      <c r="B3027" s="36"/>
      <c r="C3027" s="36"/>
      <c r="D3027" s="36"/>
      <c r="E3027" s="37"/>
      <c r="F3027" s="37"/>
      <c r="G3027" s="36"/>
      <c r="H3027" s="36"/>
      <c r="I3027" s="36"/>
      <c r="J3027" s="36"/>
      <c r="K3027" s="37"/>
      <c r="L3027" s="37"/>
      <c r="M3027" s="37"/>
      <c r="N3027" s="38" t="str">
        <f t="shared" si="1504"/>
        <v/>
      </c>
      <c r="O3027" t="str">
        <f t="shared" si="1505"/>
        <v/>
      </c>
      <c r="P3027" t="str">
        <f t="shared" si="1506"/>
        <v/>
      </c>
      <c r="Q3027" t="str">
        <f t="shared" si="1507"/>
        <v/>
      </c>
      <c r="R3027" t="str">
        <f t="shared" si="1508"/>
        <v/>
      </c>
      <c r="S3027" t="str">
        <f t="shared" si="1509"/>
        <v/>
      </c>
      <c r="T3027" s="39" t="str">
        <f t="shared" si="1510"/>
        <v/>
      </c>
      <c r="U3027" s="40">
        <f t="shared" si="1511"/>
        <v>0</v>
      </c>
      <c r="V3027" s="40">
        <f t="shared" si="1512"/>
        <v>0</v>
      </c>
      <c r="W3027" s="40">
        <f t="shared" si="1513"/>
        <v>0</v>
      </c>
      <c r="X3027" t="str">
        <f t="shared" si="1514"/>
        <v/>
      </c>
      <c r="Y3027" s="40">
        <f t="shared" si="1515"/>
        <v>0</v>
      </c>
      <c r="Z3027" s="40">
        <f t="shared" si="1516"/>
        <v>0</v>
      </c>
      <c r="AA3027" s="40">
        <f t="shared" si="1517"/>
        <v>0</v>
      </c>
      <c r="AB3027" s="40">
        <f t="shared" si="1518"/>
        <v>0</v>
      </c>
      <c r="AC3027" s="40">
        <f t="shared" si="1519"/>
        <v>0</v>
      </c>
      <c r="AD3027" s="39">
        <f t="shared" si="1520"/>
        <v>0</v>
      </c>
      <c r="AE3027" s="39">
        <f t="shared" si="1521"/>
        <v>0</v>
      </c>
      <c r="AF3027" t="str">
        <f t="shared" si="1522"/>
        <v/>
      </c>
      <c r="AG3027" t="str">
        <f t="shared" si="1523"/>
        <v/>
      </c>
      <c r="AH3027" t="str">
        <f t="shared" si="1524"/>
        <v/>
      </c>
      <c r="AJ3027" s="41" t="str">
        <f t="shared" si="1525"/>
        <v/>
      </c>
      <c r="AK3027" s="42" t="str">
        <f t="shared" si="1526"/>
        <v/>
      </c>
      <c r="AL3027" s="41" t="str">
        <f t="shared" si="1527"/>
        <v/>
      </c>
      <c r="AM3027" s="41" t="str">
        <f t="shared" si="1528"/>
        <v/>
      </c>
      <c r="AN3027" s="41" t="str">
        <f t="shared" si="1529"/>
        <v/>
      </c>
      <c r="AO3027" s="42" t="str">
        <f t="shared" si="1530"/>
        <v/>
      </c>
      <c r="AP3027" s="41" t="str">
        <f t="shared" si="1531"/>
        <v/>
      </c>
      <c r="AQ3027" s="41" t="str">
        <f t="shared" si="1532"/>
        <v/>
      </c>
      <c r="AR3027" s="41" t="str">
        <f>IF($AQ3027="","",COUNTIFS(L_ChaveCob,$AQ3027,L_Ausencia,"&gt;"&amp;$W3027)+COUNTIFS($AQ$4:$AQ3027,$AQ3027,$W$4:$W3027,$W3027))</f>
        <v/>
      </c>
      <c r="AS3027" s="42">
        <f t="shared" si="1533"/>
        <v>0</v>
      </c>
      <c r="AT3027" s="42">
        <f t="shared" si="1534"/>
        <v>0</v>
      </c>
      <c r="AU3027" s="42">
        <f t="shared" si="1535"/>
        <v>0</v>
      </c>
    </row>
    <row r="3028" spans="1:47" x14ac:dyDescent="0.2">
      <c r="A3028" s="35"/>
      <c r="B3028" s="36"/>
      <c r="C3028" s="36"/>
      <c r="D3028" s="36"/>
      <c r="E3028" s="37"/>
      <c r="F3028" s="37"/>
      <c r="G3028" s="36"/>
      <c r="H3028" s="36"/>
      <c r="I3028" s="36"/>
      <c r="J3028" s="36"/>
      <c r="K3028" s="37"/>
      <c r="L3028" s="37"/>
      <c r="M3028" s="37"/>
      <c r="N3028" s="38" t="str">
        <f t="shared" si="1504"/>
        <v/>
      </c>
      <c r="O3028" t="str">
        <f t="shared" si="1505"/>
        <v/>
      </c>
      <c r="P3028" t="str">
        <f t="shared" si="1506"/>
        <v/>
      </c>
      <c r="Q3028" t="str">
        <f t="shared" si="1507"/>
        <v/>
      </c>
      <c r="R3028" t="str">
        <f t="shared" si="1508"/>
        <v/>
      </c>
      <c r="S3028" t="str">
        <f t="shared" si="1509"/>
        <v/>
      </c>
      <c r="T3028" s="39" t="str">
        <f t="shared" si="1510"/>
        <v/>
      </c>
      <c r="U3028" s="40">
        <f t="shared" si="1511"/>
        <v>0</v>
      </c>
      <c r="V3028" s="40">
        <f t="shared" si="1512"/>
        <v>0</v>
      </c>
      <c r="W3028" s="40">
        <f t="shared" si="1513"/>
        <v>0</v>
      </c>
      <c r="X3028" t="str">
        <f t="shared" si="1514"/>
        <v/>
      </c>
      <c r="Y3028" s="40">
        <f t="shared" si="1515"/>
        <v>0</v>
      </c>
      <c r="Z3028" s="40">
        <f t="shared" si="1516"/>
        <v>0</v>
      </c>
      <c r="AA3028" s="40">
        <f t="shared" si="1517"/>
        <v>0</v>
      </c>
      <c r="AB3028" s="40">
        <f t="shared" si="1518"/>
        <v>0</v>
      </c>
      <c r="AC3028" s="40">
        <f t="shared" si="1519"/>
        <v>0</v>
      </c>
      <c r="AD3028" s="39">
        <f t="shared" si="1520"/>
        <v>0</v>
      </c>
      <c r="AE3028" s="39">
        <f t="shared" si="1521"/>
        <v>0</v>
      </c>
      <c r="AF3028" t="str">
        <f t="shared" si="1522"/>
        <v/>
      </c>
      <c r="AG3028" t="str">
        <f t="shared" si="1523"/>
        <v/>
      </c>
      <c r="AH3028" t="str">
        <f t="shared" si="1524"/>
        <v/>
      </c>
      <c r="AJ3028" s="41" t="str">
        <f t="shared" si="1525"/>
        <v/>
      </c>
      <c r="AK3028" s="42" t="str">
        <f t="shared" si="1526"/>
        <v/>
      </c>
      <c r="AL3028" s="41" t="str">
        <f t="shared" si="1527"/>
        <v/>
      </c>
      <c r="AM3028" s="41" t="str">
        <f t="shared" si="1528"/>
        <v/>
      </c>
      <c r="AN3028" s="41" t="str">
        <f t="shared" si="1529"/>
        <v/>
      </c>
      <c r="AO3028" s="42" t="str">
        <f t="shared" si="1530"/>
        <v/>
      </c>
      <c r="AP3028" s="41" t="str">
        <f t="shared" si="1531"/>
        <v/>
      </c>
      <c r="AQ3028" s="41" t="str">
        <f t="shared" si="1532"/>
        <v/>
      </c>
      <c r="AR3028" s="41" t="str">
        <f>IF($AQ3028="","",COUNTIFS(L_ChaveCob,$AQ3028,L_Ausencia,"&gt;"&amp;$W3028)+COUNTIFS($AQ$4:$AQ3028,$AQ3028,$W$4:$W3028,$W3028))</f>
        <v/>
      </c>
      <c r="AS3028" s="42">
        <f t="shared" si="1533"/>
        <v>0</v>
      </c>
      <c r="AT3028" s="42">
        <f t="shared" si="1534"/>
        <v>0</v>
      </c>
      <c r="AU3028" s="42">
        <f t="shared" si="1535"/>
        <v>0</v>
      </c>
    </row>
    <row r="3029" spans="1:47" x14ac:dyDescent="0.2">
      <c r="A3029" s="35"/>
      <c r="B3029" s="36"/>
      <c r="C3029" s="36"/>
      <c r="D3029" s="36"/>
      <c r="E3029" s="37"/>
      <c r="F3029" s="37"/>
      <c r="G3029" s="36"/>
      <c r="H3029" s="36"/>
      <c r="I3029" s="36"/>
      <c r="J3029" s="36"/>
      <c r="K3029" s="37"/>
      <c r="L3029" s="37"/>
      <c r="M3029" s="37"/>
      <c r="N3029" s="38" t="str">
        <f t="shared" si="1504"/>
        <v/>
      </c>
      <c r="O3029" t="str">
        <f t="shared" si="1505"/>
        <v/>
      </c>
      <c r="P3029" t="str">
        <f t="shared" si="1506"/>
        <v/>
      </c>
      <c r="Q3029" t="str">
        <f t="shared" si="1507"/>
        <v/>
      </c>
      <c r="R3029" t="str">
        <f t="shared" si="1508"/>
        <v/>
      </c>
      <c r="S3029" t="str">
        <f t="shared" si="1509"/>
        <v/>
      </c>
      <c r="T3029" s="39" t="str">
        <f t="shared" si="1510"/>
        <v/>
      </c>
      <c r="U3029" s="40">
        <f t="shared" si="1511"/>
        <v>0</v>
      </c>
      <c r="V3029" s="40">
        <f t="shared" si="1512"/>
        <v>0</v>
      </c>
      <c r="W3029" s="40">
        <f t="shared" si="1513"/>
        <v>0</v>
      </c>
      <c r="X3029" t="str">
        <f t="shared" si="1514"/>
        <v/>
      </c>
      <c r="Y3029" s="40">
        <f t="shared" si="1515"/>
        <v>0</v>
      </c>
      <c r="Z3029" s="40">
        <f t="shared" si="1516"/>
        <v>0</v>
      </c>
      <c r="AA3029" s="40">
        <f t="shared" si="1517"/>
        <v>0</v>
      </c>
      <c r="AB3029" s="40">
        <f t="shared" si="1518"/>
        <v>0</v>
      </c>
      <c r="AC3029" s="40">
        <f t="shared" si="1519"/>
        <v>0</v>
      </c>
      <c r="AD3029" s="39">
        <f t="shared" si="1520"/>
        <v>0</v>
      </c>
      <c r="AE3029" s="39">
        <f t="shared" si="1521"/>
        <v>0</v>
      </c>
      <c r="AF3029" t="str">
        <f t="shared" si="1522"/>
        <v/>
      </c>
      <c r="AG3029" t="str">
        <f t="shared" si="1523"/>
        <v/>
      </c>
      <c r="AH3029" t="str">
        <f t="shared" si="1524"/>
        <v/>
      </c>
      <c r="AJ3029" s="41" t="str">
        <f t="shared" si="1525"/>
        <v/>
      </c>
      <c r="AK3029" s="42" t="str">
        <f t="shared" si="1526"/>
        <v/>
      </c>
      <c r="AL3029" s="41" t="str">
        <f t="shared" si="1527"/>
        <v/>
      </c>
      <c r="AM3029" s="41" t="str">
        <f t="shared" si="1528"/>
        <v/>
      </c>
      <c r="AN3029" s="41" t="str">
        <f t="shared" si="1529"/>
        <v/>
      </c>
      <c r="AO3029" s="42" t="str">
        <f t="shared" si="1530"/>
        <v/>
      </c>
      <c r="AP3029" s="41" t="str">
        <f t="shared" si="1531"/>
        <v/>
      </c>
      <c r="AQ3029" s="41" t="str">
        <f t="shared" si="1532"/>
        <v/>
      </c>
      <c r="AR3029" s="41" t="str">
        <f>IF($AQ3029="","",COUNTIFS(L_ChaveCob,$AQ3029,L_Ausencia,"&gt;"&amp;$W3029)+COUNTIFS($AQ$4:$AQ3029,$AQ3029,$W$4:$W3029,$W3029))</f>
        <v/>
      </c>
      <c r="AS3029" s="42">
        <f t="shared" si="1533"/>
        <v>0</v>
      </c>
      <c r="AT3029" s="42">
        <f t="shared" si="1534"/>
        <v>0</v>
      </c>
      <c r="AU3029" s="42">
        <f t="shared" si="1535"/>
        <v>0</v>
      </c>
    </row>
    <row r="3030" spans="1:47" x14ac:dyDescent="0.2">
      <c r="A3030" s="35"/>
      <c r="B3030" s="36"/>
      <c r="C3030" s="36"/>
      <c r="D3030" s="36"/>
      <c r="E3030" s="37"/>
      <c r="F3030" s="37"/>
      <c r="G3030" s="36"/>
      <c r="H3030" s="36"/>
      <c r="I3030" s="36"/>
      <c r="J3030" s="36"/>
      <c r="K3030" s="37"/>
      <c r="L3030" s="37"/>
      <c r="M3030" s="37"/>
      <c r="N3030" s="38" t="str">
        <f t="shared" si="1504"/>
        <v/>
      </c>
      <c r="O3030" t="str">
        <f t="shared" si="1505"/>
        <v/>
      </c>
      <c r="P3030" t="str">
        <f t="shared" si="1506"/>
        <v/>
      </c>
      <c r="Q3030" t="str">
        <f t="shared" si="1507"/>
        <v/>
      </c>
      <c r="R3030" t="str">
        <f t="shared" si="1508"/>
        <v/>
      </c>
      <c r="S3030" t="str">
        <f t="shared" si="1509"/>
        <v/>
      </c>
      <c r="T3030" s="39" t="str">
        <f t="shared" si="1510"/>
        <v/>
      </c>
      <c r="U3030" s="40">
        <f t="shared" si="1511"/>
        <v>0</v>
      </c>
      <c r="V3030" s="40">
        <f t="shared" si="1512"/>
        <v>0</v>
      </c>
      <c r="W3030" s="40">
        <f t="shared" si="1513"/>
        <v>0</v>
      </c>
      <c r="X3030" t="str">
        <f t="shared" si="1514"/>
        <v/>
      </c>
      <c r="Y3030" s="40">
        <f t="shared" si="1515"/>
        <v>0</v>
      </c>
      <c r="Z3030" s="40">
        <f t="shared" si="1516"/>
        <v>0</v>
      </c>
      <c r="AA3030" s="40">
        <f t="shared" si="1517"/>
        <v>0</v>
      </c>
      <c r="AB3030" s="40">
        <f t="shared" si="1518"/>
        <v>0</v>
      </c>
      <c r="AC3030" s="40">
        <f t="shared" si="1519"/>
        <v>0</v>
      </c>
      <c r="AD3030" s="39">
        <f t="shared" si="1520"/>
        <v>0</v>
      </c>
      <c r="AE3030" s="39">
        <f t="shared" si="1521"/>
        <v>0</v>
      </c>
      <c r="AF3030" t="str">
        <f t="shared" si="1522"/>
        <v/>
      </c>
      <c r="AG3030" t="str">
        <f t="shared" si="1523"/>
        <v/>
      </c>
      <c r="AH3030" t="str">
        <f t="shared" si="1524"/>
        <v/>
      </c>
      <c r="AJ3030" s="41" t="str">
        <f t="shared" si="1525"/>
        <v/>
      </c>
      <c r="AK3030" s="42" t="str">
        <f t="shared" si="1526"/>
        <v/>
      </c>
      <c r="AL3030" s="41" t="str">
        <f t="shared" si="1527"/>
        <v/>
      </c>
      <c r="AM3030" s="41" t="str">
        <f t="shared" si="1528"/>
        <v/>
      </c>
      <c r="AN3030" s="41" t="str">
        <f t="shared" si="1529"/>
        <v/>
      </c>
      <c r="AO3030" s="42" t="str">
        <f t="shared" si="1530"/>
        <v/>
      </c>
      <c r="AP3030" s="41" t="str">
        <f t="shared" si="1531"/>
        <v/>
      </c>
      <c r="AQ3030" s="41" t="str">
        <f t="shared" si="1532"/>
        <v/>
      </c>
      <c r="AR3030" s="41" t="str">
        <f>IF($AQ3030="","",COUNTIFS(L_ChaveCob,$AQ3030,L_Ausencia,"&gt;"&amp;$W3030)+COUNTIFS($AQ$4:$AQ3030,$AQ3030,$W$4:$W3030,$W3030))</f>
        <v/>
      </c>
      <c r="AS3030" s="42">
        <f t="shared" si="1533"/>
        <v>0</v>
      </c>
      <c r="AT3030" s="42">
        <f t="shared" si="1534"/>
        <v>0</v>
      </c>
      <c r="AU3030" s="42">
        <f t="shared" si="1535"/>
        <v>0</v>
      </c>
    </row>
    <row r="3031" spans="1:47" x14ac:dyDescent="0.2">
      <c r="A3031" s="35"/>
      <c r="B3031" s="36"/>
      <c r="C3031" s="36"/>
      <c r="D3031" s="36"/>
      <c r="E3031" s="37"/>
      <c r="F3031" s="37"/>
      <c r="G3031" s="36"/>
      <c r="H3031" s="36"/>
      <c r="I3031" s="36"/>
      <c r="J3031" s="36"/>
      <c r="K3031" s="37"/>
      <c r="L3031" s="37"/>
      <c r="M3031" s="37"/>
      <c r="N3031" s="38" t="str">
        <f t="shared" si="1504"/>
        <v/>
      </c>
      <c r="O3031" t="str">
        <f t="shared" si="1505"/>
        <v/>
      </c>
      <c r="P3031" t="str">
        <f t="shared" si="1506"/>
        <v/>
      </c>
      <c r="Q3031" t="str">
        <f t="shared" si="1507"/>
        <v/>
      </c>
      <c r="R3031" t="str">
        <f t="shared" si="1508"/>
        <v/>
      </c>
      <c r="S3031" t="str">
        <f t="shared" si="1509"/>
        <v/>
      </c>
      <c r="T3031" s="39" t="str">
        <f t="shared" si="1510"/>
        <v/>
      </c>
      <c r="U3031" s="40">
        <f t="shared" si="1511"/>
        <v>0</v>
      </c>
      <c r="V3031" s="40">
        <f t="shared" si="1512"/>
        <v>0</v>
      </c>
      <c r="W3031" s="40">
        <f t="shared" si="1513"/>
        <v>0</v>
      </c>
      <c r="X3031" t="str">
        <f t="shared" si="1514"/>
        <v/>
      </c>
      <c r="Y3031" s="40">
        <f t="shared" si="1515"/>
        <v>0</v>
      </c>
      <c r="Z3031" s="40">
        <f t="shared" si="1516"/>
        <v>0</v>
      </c>
      <c r="AA3031" s="40">
        <f t="shared" si="1517"/>
        <v>0</v>
      </c>
      <c r="AB3031" s="40">
        <f t="shared" si="1518"/>
        <v>0</v>
      </c>
      <c r="AC3031" s="40">
        <f t="shared" si="1519"/>
        <v>0</v>
      </c>
      <c r="AD3031" s="39">
        <f t="shared" si="1520"/>
        <v>0</v>
      </c>
      <c r="AE3031" s="39">
        <f t="shared" si="1521"/>
        <v>0</v>
      </c>
      <c r="AF3031" t="str">
        <f t="shared" si="1522"/>
        <v/>
      </c>
      <c r="AG3031" t="str">
        <f t="shared" si="1523"/>
        <v/>
      </c>
      <c r="AH3031" t="str">
        <f t="shared" si="1524"/>
        <v/>
      </c>
      <c r="AJ3031" s="41" t="str">
        <f t="shared" si="1525"/>
        <v/>
      </c>
      <c r="AK3031" s="42" t="str">
        <f t="shared" si="1526"/>
        <v/>
      </c>
      <c r="AL3031" s="41" t="str">
        <f t="shared" si="1527"/>
        <v/>
      </c>
      <c r="AM3031" s="41" t="str">
        <f t="shared" si="1528"/>
        <v/>
      </c>
      <c r="AN3031" s="41" t="str">
        <f t="shared" si="1529"/>
        <v/>
      </c>
      <c r="AO3031" s="42" t="str">
        <f t="shared" si="1530"/>
        <v/>
      </c>
      <c r="AP3031" s="41" t="str">
        <f t="shared" si="1531"/>
        <v/>
      </c>
      <c r="AQ3031" s="41" t="str">
        <f t="shared" si="1532"/>
        <v/>
      </c>
      <c r="AR3031" s="41" t="str">
        <f>IF($AQ3031="","",COUNTIFS(L_ChaveCob,$AQ3031,L_Ausencia,"&gt;"&amp;$W3031)+COUNTIFS($AQ$4:$AQ3031,$AQ3031,$W$4:$W3031,$W3031))</f>
        <v/>
      </c>
      <c r="AS3031" s="42">
        <f t="shared" si="1533"/>
        <v>0</v>
      </c>
      <c r="AT3031" s="42">
        <f t="shared" si="1534"/>
        <v>0</v>
      </c>
      <c r="AU3031" s="42">
        <f t="shared" si="1535"/>
        <v>0</v>
      </c>
    </row>
    <row r="3032" spans="1:47" x14ac:dyDescent="0.2">
      <c r="A3032" s="35"/>
      <c r="B3032" s="36"/>
      <c r="C3032" s="36"/>
      <c r="D3032" s="36"/>
      <c r="E3032" s="37"/>
      <c r="F3032" s="37"/>
      <c r="G3032" s="36"/>
      <c r="H3032" s="36"/>
      <c r="I3032" s="36"/>
      <c r="J3032" s="36"/>
      <c r="K3032" s="37"/>
      <c r="L3032" s="37"/>
      <c r="M3032" s="37"/>
      <c r="N3032" s="38" t="str">
        <f t="shared" si="1504"/>
        <v/>
      </c>
      <c r="O3032" t="str">
        <f t="shared" si="1505"/>
        <v/>
      </c>
      <c r="P3032" t="str">
        <f t="shared" si="1506"/>
        <v/>
      </c>
      <c r="Q3032" t="str">
        <f t="shared" si="1507"/>
        <v/>
      </c>
      <c r="R3032" t="str">
        <f t="shared" si="1508"/>
        <v/>
      </c>
      <c r="S3032" t="str">
        <f t="shared" si="1509"/>
        <v/>
      </c>
      <c r="T3032" s="39" t="str">
        <f t="shared" si="1510"/>
        <v/>
      </c>
      <c r="U3032" s="40">
        <f t="shared" si="1511"/>
        <v>0</v>
      </c>
      <c r="V3032" s="40">
        <f t="shared" si="1512"/>
        <v>0</v>
      </c>
      <c r="W3032" s="40">
        <f t="shared" si="1513"/>
        <v>0</v>
      </c>
      <c r="X3032" t="str">
        <f t="shared" si="1514"/>
        <v/>
      </c>
      <c r="Y3032" s="40">
        <f t="shared" si="1515"/>
        <v>0</v>
      </c>
      <c r="Z3032" s="40">
        <f t="shared" si="1516"/>
        <v>0</v>
      </c>
      <c r="AA3032" s="40">
        <f t="shared" si="1517"/>
        <v>0</v>
      </c>
      <c r="AB3032" s="40">
        <f t="shared" si="1518"/>
        <v>0</v>
      </c>
      <c r="AC3032" s="40">
        <f t="shared" si="1519"/>
        <v>0</v>
      </c>
      <c r="AD3032" s="39">
        <f t="shared" si="1520"/>
        <v>0</v>
      </c>
      <c r="AE3032" s="39">
        <f t="shared" si="1521"/>
        <v>0</v>
      </c>
      <c r="AF3032" t="str">
        <f t="shared" si="1522"/>
        <v/>
      </c>
      <c r="AG3032" t="str">
        <f t="shared" si="1523"/>
        <v/>
      </c>
      <c r="AH3032" t="str">
        <f t="shared" si="1524"/>
        <v/>
      </c>
      <c r="AJ3032" s="41" t="str">
        <f t="shared" si="1525"/>
        <v/>
      </c>
      <c r="AK3032" s="42" t="str">
        <f t="shared" si="1526"/>
        <v/>
      </c>
      <c r="AL3032" s="41" t="str">
        <f t="shared" si="1527"/>
        <v/>
      </c>
      <c r="AM3032" s="41" t="str">
        <f t="shared" si="1528"/>
        <v/>
      </c>
      <c r="AN3032" s="41" t="str">
        <f t="shared" si="1529"/>
        <v/>
      </c>
      <c r="AO3032" s="42" t="str">
        <f t="shared" si="1530"/>
        <v/>
      </c>
      <c r="AP3032" s="41" t="str">
        <f t="shared" si="1531"/>
        <v/>
      </c>
      <c r="AQ3032" s="41" t="str">
        <f t="shared" si="1532"/>
        <v/>
      </c>
      <c r="AR3032" s="41" t="str">
        <f>IF($AQ3032="","",COUNTIFS(L_ChaveCob,$AQ3032,L_Ausencia,"&gt;"&amp;$W3032)+COUNTIFS($AQ$4:$AQ3032,$AQ3032,$W$4:$W3032,$W3032))</f>
        <v/>
      </c>
      <c r="AS3032" s="42">
        <f t="shared" si="1533"/>
        <v>0</v>
      </c>
      <c r="AT3032" s="42">
        <f t="shared" si="1534"/>
        <v>0</v>
      </c>
      <c r="AU3032" s="42">
        <f t="shared" si="1535"/>
        <v>0</v>
      </c>
    </row>
    <row r="3033" spans="1:47" x14ac:dyDescent="0.2">
      <c r="A3033" s="35"/>
      <c r="B3033" s="36"/>
      <c r="C3033" s="36"/>
      <c r="D3033" s="36"/>
      <c r="E3033" s="37"/>
      <c r="F3033" s="37"/>
      <c r="G3033" s="36"/>
      <c r="H3033" s="36"/>
      <c r="I3033" s="36"/>
      <c r="J3033" s="36"/>
      <c r="K3033" s="37"/>
      <c r="L3033" s="37"/>
      <c r="M3033" s="37"/>
      <c r="N3033" s="38" t="str">
        <f t="shared" si="1504"/>
        <v/>
      </c>
      <c r="O3033" t="str">
        <f t="shared" si="1505"/>
        <v/>
      </c>
      <c r="P3033" t="str">
        <f t="shared" si="1506"/>
        <v/>
      </c>
      <c r="Q3033" t="str">
        <f t="shared" si="1507"/>
        <v/>
      </c>
      <c r="R3033" t="str">
        <f t="shared" si="1508"/>
        <v/>
      </c>
      <c r="S3033" t="str">
        <f t="shared" si="1509"/>
        <v/>
      </c>
      <c r="T3033" s="39" t="str">
        <f t="shared" si="1510"/>
        <v/>
      </c>
      <c r="U3033" s="40">
        <f t="shared" si="1511"/>
        <v>0</v>
      </c>
      <c r="V3033" s="40">
        <f t="shared" si="1512"/>
        <v>0</v>
      </c>
      <c r="W3033" s="40">
        <f t="shared" si="1513"/>
        <v>0</v>
      </c>
      <c r="X3033" t="str">
        <f t="shared" si="1514"/>
        <v/>
      </c>
      <c r="Y3033" s="40">
        <f t="shared" si="1515"/>
        <v>0</v>
      </c>
      <c r="Z3033" s="40">
        <f t="shared" si="1516"/>
        <v>0</v>
      </c>
      <c r="AA3033" s="40">
        <f t="shared" si="1517"/>
        <v>0</v>
      </c>
      <c r="AB3033" s="40">
        <f t="shared" si="1518"/>
        <v>0</v>
      </c>
      <c r="AC3033" s="40">
        <f t="shared" si="1519"/>
        <v>0</v>
      </c>
      <c r="AD3033" s="39">
        <f t="shared" si="1520"/>
        <v>0</v>
      </c>
      <c r="AE3033" s="39">
        <f t="shared" si="1521"/>
        <v>0</v>
      </c>
      <c r="AF3033" t="str">
        <f t="shared" si="1522"/>
        <v/>
      </c>
      <c r="AG3033" t="str">
        <f t="shared" si="1523"/>
        <v/>
      </c>
      <c r="AH3033" t="str">
        <f t="shared" si="1524"/>
        <v/>
      </c>
      <c r="AJ3033" s="41" t="str">
        <f t="shared" si="1525"/>
        <v/>
      </c>
      <c r="AK3033" s="42" t="str">
        <f t="shared" si="1526"/>
        <v/>
      </c>
      <c r="AL3033" s="41" t="str">
        <f t="shared" si="1527"/>
        <v/>
      </c>
      <c r="AM3033" s="41" t="str">
        <f t="shared" si="1528"/>
        <v/>
      </c>
      <c r="AN3033" s="41" t="str">
        <f t="shared" si="1529"/>
        <v/>
      </c>
      <c r="AO3033" s="42" t="str">
        <f t="shared" si="1530"/>
        <v/>
      </c>
      <c r="AP3033" s="41" t="str">
        <f t="shared" si="1531"/>
        <v/>
      </c>
      <c r="AQ3033" s="41" t="str">
        <f t="shared" si="1532"/>
        <v/>
      </c>
      <c r="AR3033" s="41" t="str">
        <f>IF($AQ3033="","",COUNTIFS(L_ChaveCob,$AQ3033,L_Ausencia,"&gt;"&amp;$W3033)+COUNTIFS($AQ$4:$AQ3033,$AQ3033,$W$4:$W3033,$W3033))</f>
        <v/>
      </c>
      <c r="AS3033" s="42">
        <f t="shared" si="1533"/>
        <v>0</v>
      </c>
      <c r="AT3033" s="42">
        <f t="shared" si="1534"/>
        <v>0</v>
      </c>
      <c r="AU3033" s="42">
        <f t="shared" si="1535"/>
        <v>0</v>
      </c>
    </row>
    <row r="3034" spans="1:47" x14ac:dyDescent="0.2">
      <c r="A3034" s="35"/>
      <c r="B3034" s="36"/>
      <c r="C3034" s="36"/>
      <c r="D3034" s="36"/>
      <c r="E3034" s="37"/>
      <c r="F3034" s="37"/>
      <c r="G3034" s="36"/>
      <c r="H3034" s="36"/>
      <c r="I3034" s="36"/>
      <c r="J3034" s="36"/>
      <c r="K3034" s="37"/>
      <c r="L3034" s="37"/>
      <c r="M3034" s="37"/>
      <c r="N3034" s="38" t="str">
        <f t="shared" si="1504"/>
        <v/>
      </c>
      <c r="O3034" t="str">
        <f t="shared" si="1505"/>
        <v/>
      </c>
      <c r="P3034" t="str">
        <f t="shared" si="1506"/>
        <v/>
      </c>
      <c r="Q3034" t="str">
        <f t="shared" si="1507"/>
        <v/>
      </c>
      <c r="R3034" t="str">
        <f t="shared" si="1508"/>
        <v/>
      </c>
      <c r="S3034" t="str">
        <f t="shared" si="1509"/>
        <v/>
      </c>
      <c r="T3034" s="39" t="str">
        <f t="shared" si="1510"/>
        <v/>
      </c>
      <c r="U3034" s="40">
        <f t="shared" si="1511"/>
        <v>0</v>
      </c>
      <c r="V3034" s="40">
        <f t="shared" si="1512"/>
        <v>0</v>
      </c>
      <c r="W3034" s="40">
        <f t="shared" si="1513"/>
        <v>0</v>
      </c>
      <c r="X3034" t="str">
        <f t="shared" si="1514"/>
        <v/>
      </c>
      <c r="Y3034" s="40">
        <f t="shared" si="1515"/>
        <v>0</v>
      </c>
      <c r="Z3034" s="40">
        <f t="shared" si="1516"/>
        <v>0</v>
      </c>
      <c r="AA3034" s="40">
        <f t="shared" si="1517"/>
        <v>0</v>
      </c>
      <c r="AB3034" s="40">
        <f t="shared" si="1518"/>
        <v>0</v>
      </c>
      <c r="AC3034" s="40">
        <f t="shared" si="1519"/>
        <v>0</v>
      </c>
      <c r="AD3034" s="39">
        <f t="shared" si="1520"/>
        <v>0</v>
      </c>
      <c r="AE3034" s="39">
        <f t="shared" si="1521"/>
        <v>0</v>
      </c>
      <c r="AF3034" t="str">
        <f t="shared" si="1522"/>
        <v/>
      </c>
      <c r="AG3034" t="str">
        <f t="shared" si="1523"/>
        <v/>
      </c>
      <c r="AH3034" t="str">
        <f t="shared" si="1524"/>
        <v/>
      </c>
      <c r="AJ3034" s="41" t="str">
        <f t="shared" si="1525"/>
        <v/>
      </c>
      <c r="AK3034" s="42" t="str">
        <f t="shared" si="1526"/>
        <v/>
      </c>
      <c r="AL3034" s="41" t="str">
        <f t="shared" si="1527"/>
        <v/>
      </c>
      <c r="AM3034" s="41" t="str">
        <f t="shared" si="1528"/>
        <v/>
      </c>
      <c r="AN3034" s="41" t="str">
        <f t="shared" si="1529"/>
        <v/>
      </c>
      <c r="AO3034" s="42" t="str">
        <f t="shared" si="1530"/>
        <v/>
      </c>
      <c r="AP3034" s="41" t="str">
        <f t="shared" si="1531"/>
        <v/>
      </c>
      <c r="AQ3034" s="41" t="str">
        <f t="shared" si="1532"/>
        <v/>
      </c>
      <c r="AR3034" s="41" t="str">
        <f>IF($AQ3034="","",COUNTIFS(L_ChaveCob,$AQ3034,L_Ausencia,"&gt;"&amp;$W3034)+COUNTIFS($AQ$4:$AQ3034,$AQ3034,$W$4:$W3034,$W3034))</f>
        <v/>
      </c>
      <c r="AS3034" s="42">
        <f t="shared" si="1533"/>
        <v>0</v>
      </c>
      <c r="AT3034" s="42">
        <f t="shared" si="1534"/>
        <v>0</v>
      </c>
      <c r="AU3034" s="42">
        <f t="shared" si="1535"/>
        <v>0</v>
      </c>
    </row>
    <row r="3035" spans="1:47" x14ac:dyDescent="0.2">
      <c r="A3035" s="35"/>
      <c r="B3035" s="36"/>
      <c r="C3035" s="36"/>
      <c r="D3035" s="36"/>
      <c r="E3035" s="37"/>
      <c r="F3035" s="37"/>
      <c r="G3035" s="36"/>
      <c r="H3035" s="36"/>
      <c r="I3035" s="36"/>
      <c r="J3035" s="36"/>
      <c r="K3035" s="37"/>
      <c r="L3035" s="37"/>
      <c r="M3035" s="37"/>
      <c r="N3035" s="38" t="str">
        <f t="shared" si="1504"/>
        <v/>
      </c>
      <c r="O3035" t="str">
        <f t="shared" si="1505"/>
        <v/>
      </c>
      <c r="P3035" t="str">
        <f t="shared" si="1506"/>
        <v/>
      </c>
      <c r="Q3035" t="str">
        <f t="shared" si="1507"/>
        <v/>
      </c>
      <c r="R3035" t="str">
        <f t="shared" si="1508"/>
        <v/>
      </c>
      <c r="S3035" t="str">
        <f t="shared" si="1509"/>
        <v/>
      </c>
      <c r="T3035" s="39" t="str">
        <f t="shared" si="1510"/>
        <v/>
      </c>
      <c r="U3035" s="40">
        <f t="shared" si="1511"/>
        <v>0</v>
      </c>
      <c r="V3035" s="40">
        <f t="shared" si="1512"/>
        <v>0</v>
      </c>
      <c r="W3035" s="40">
        <f t="shared" si="1513"/>
        <v>0</v>
      </c>
      <c r="X3035" t="str">
        <f t="shared" si="1514"/>
        <v/>
      </c>
      <c r="Y3035" s="40">
        <f t="shared" si="1515"/>
        <v>0</v>
      </c>
      <c r="Z3035" s="40">
        <f t="shared" si="1516"/>
        <v>0</v>
      </c>
      <c r="AA3035" s="40">
        <f t="shared" si="1517"/>
        <v>0</v>
      </c>
      <c r="AB3035" s="40">
        <f t="shared" si="1518"/>
        <v>0</v>
      </c>
      <c r="AC3035" s="40">
        <f t="shared" si="1519"/>
        <v>0</v>
      </c>
      <c r="AD3035" s="39">
        <f t="shared" si="1520"/>
        <v>0</v>
      </c>
      <c r="AE3035" s="39">
        <f t="shared" si="1521"/>
        <v>0</v>
      </c>
      <c r="AF3035" t="str">
        <f t="shared" si="1522"/>
        <v/>
      </c>
      <c r="AG3035" t="str">
        <f t="shared" si="1523"/>
        <v/>
      </c>
      <c r="AH3035" t="str">
        <f t="shared" si="1524"/>
        <v/>
      </c>
      <c r="AJ3035" s="41" t="str">
        <f t="shared" si="1525"/>
        <v/>
      </c>
      <c r="AK3035" s="42" t="str">
        <f t="shared" si="1526"/>
        <v/>
      </c>
      <c r="AL3035" s="41" t="str">
        <f t="shared" si="1527"/>
        <v/>
      </c>
      <c r="AM3035" s="41" t="str">
        <f t="shared" si="1528"/>
        <v/>
      </c>
      <c r="AN3035" s="41" t="str">
        <f t="shared" si="1529"/>
        <v/>
      </c>
      <c r="AO3035" s="42" t="str">
        <f t="shared" si="1530"/>
        <v/>
      </c>
      <c r="AP3035" s="41" t="str">
        <f t="shared" si="1531"/>
        <v/>
      </c>
      <c r="AQ3035" s="41" t="str">
        <f t="shared" si="1532"/>
        <v/>
      </c>
      <c r="AR3035" s="41" t="str">
        <f>IF($AQ3035="","",COUNTIFS(L_ChaveCob,$AQ3035,L_Ausencia,"&gt;"&amp;$W3035)+COUNTIFS($AQ$4:$AQ3035,$AQ3035,$W$4:$W3035,$W3035))</f>
        <v/>
      </c>
      <c r="AS3035" s="42">
        <f t="shared" si="1533"/>
        <v>0</v>
      </c>
      <c r="AT3035" s="42">
        <f t="shared" si="1534"/>
        <v>0</v>
      </c>
      <c r="AU3035" s="42">
        <f t="shared" si="1535"/>
        <v>0</v>
      </c>
    </row>
    <row r="3036" spans="1:47" x14ac:dyDescent="0.2">
      <c r="A3036" s="35"/>
      <c r="B3036" s="36"/>
      <c r="C3036" s="36"/>
      <c r="D3036" s="36"/>
      <c r="E3036" s="37"/>
      <c r="F3036" s="37"/>
      <c r="G3036" s="36"/>
      <c r="H3036" s="36"/>
      <c r="I3036" s="36"/>
      <c r="J3036" s="36"/>
      <c r="K3036" s="37"/>
      <c r="L3036" s="37"/>
      <c r="M3036" s="37"/>
      <c r="N3036" s="38" t="str">
        <f t="shared" si="1504"/>
        <v/>
      </c>
      <c r="O3036" t="str">
        <f t="shared" si="1505"/>
        <v/>
      </c>
      <c r="P3036" t="str">
        <f t="shared" si="1506"/>
        <v/>
      </c>
      <c r="Q3036" t="str">
        <f t="shared" si="1507"/>
        <v/>
      </c>
      <c r="R3036" t="str">
        <f t="shared" si="1508"/>
        <v/>
      </c>
      <c r="S3036" t="str">
        <f t="shared" si="1509"/>
        <v/>
      </c>
      <c r="T3036" s="39" t="str">
        <f t="shared" si="1510"/>
        <v/>
      </c>
      <c r="U3036" s="40">
        <f t="shared" si="1511"/>
        <v>0</v>
      </c>
      <c r="V3036" s="40">
        <f t="shared" si="1512"/>
        <v>0</v>
      </c>
      <c r="W3036" s="40">
        <f t="shared" si="1513"/>
        <v>0</v>
      </c>
      <c r="X3036" t="str">
        <f t="shared" si="1514"/>
        <v/>
      </c>
      <c r="Y3036" s="40">
        <f t="shared" si="1515"/>
        <v>0</v>
      </c>
      <c r="Z3036" s="40">
        <f t="shared" si="1516"/>
        <v>0</v>
      </c>
      <c r="AA3036" s="40">
        <f t="shared" si="1517"/>
        <v>0</v>
      </c>
      <c r="AB3036" s="40">
        <f t="shared" si="1518"/>
        <v>0</v>
      </c>
      <c r="AC3036" s="40">
        <f t="shared" si="1519"/>
        <v>0</v>
      </c>
      <c r="AD3036" s="39">
        <f t="shared" si="1520"/>
        <v>0</v>
      </c>
      <c r="AE3036" s="39">
        <f t="shared" si="1521"/>
        <v>0</v>
      </c>
      <c r="AF3036" t="str">
        <f t="shared" si="1522"/>
        <v/>
      </c>
      <c r="AG3036" t="str">
        <f t="shared" si="1523"/>
        <v/>
      </c>
      <c r="AH3036" t="str">
        <f t="shared" si="1524"/>
        <v/>
      </c>
      <c r="AJ3036" s="41" t="str">
        <f t="shared" si="1525"/>
        <v/>
      </c>
      <c r="AK3036" s="42" t="str">
        <f t="shared" si="1526"/>
        <v/>
      </c>
      <c r="AL3036" s="41" t="str">
        <f t="shared" si="1527"/>
        <v/>
      </c>
      <c r="AM3036" s="41" t="str">
        <f t="shared" si="1528"/>
        <v/>
      </c>
      <c r="AN3036" s="41" t="str">
        <f t="shared" si="1529"/>
        <v/>
      </c>
      <c r="AO3036" s="42" t="str">
        <f t="shared" si="1530"/>
        <v/>
      </c>
      <c r="AP3036" s="41" t="str">
        <f t="shared" si="1531"/>
        <v/>
      </c>
      <c r="AQ3036" s="41" t="str">
        <f t="shared" si="1532"/>
        <v/>
      </c>
      <c r="AR3036" s="41" t="str">
        <f>IF($AQ3036="","",COUNTIFS(L_ChaveCob,$AQ3036,L_Ausencia,"&gt;"&amp;$W3036)+COUNTIFS($AQ$4:$AQ3036,$AQ3036,$W$4:$W3036,$W3036))</f>
        <v/>
      </c>
      <c r="AS3036" s="42">
        <f t="shared" si="1533"/>
        <v>0</v>
      </c>
      <c r="AT3036" s="42">
        <f t="shared" si="1534"/>
        <v>0</v>
      </c>
      <c r="AU3036" s="42">
        <f t="shared" si="1535"/>
        <v>0</v>
      </c>
    </row>
    <row r="3037" spans="1:47" x14ac:dyDescent="0.2">
      <c r="A3037" s="35"/>
      <c r="B3037" s="36"/>
      <c r="C3037" s="36"/>
      <c r="D3037" s="36"/>
      <c r="E3037" s="37"/>
      <c r="F3037" s="37"/>
      <c r="G3037" s="36"/>
      <c r="H3037" s="36"/>
      <c r="I3037" s="36"/>
      <c r="J3037" s="36"/>
      <c r="K3037" s="37"/>
      <c r="L3037" s="37"/>
      <c r="M3037" s="37"/>
      <c r="N3037" s="38" t="str">
        <f t="shared" si="1504"/>
        <v/>
      </c>
      <c r="O3037" t="str">
        <f t="shared" si="1505"/>
        <v/>
      </c>
      <c r="P3037" t="str">
        <f t="shared" si="1506"/>
        <v/>
      </c>
      <c r="Q3037" t="str">
        <f t="shared" si="1507"/>
        <v/>
      </c>
      <c r="R3037" t="str">
        <f t="shared" si="1508"/>
        <v/>
      </c>
      <c r="S3037" t="str">
        <f t="shared" si="1509"/>
        <v/>
      </c>
      <c r="T3037" s="39" t="str">
        <f t="shared" si="1510"/>
        <v/>
      </c>
      <c r="U3037" s="40">
        <f t="shared" si="1511"/>
        <v>0</v>
      </c>
      <c r="V3037" s="40">
        <f t="shared" si="1512"/>
        <v>0</v>
      </c>
      <c r="W3037" s="40">
        <f t="shared" si="1513"/>
        <v>0</v>
      </c>
      <c r="X3037" t="str">
        <f t="shared" si="1514"/>
        <v/>
      </c>
      <c r="Y3037" s="40">
        <f t="shared" si="1515"/>
        <v>0</v>
      </c>
      <c r="Z3037" s="40">
        <f t="shared" si="1516"/>
        <v>0</v>
      </c>
      <c r="AA3037" s="40">
        <f t="shared" si="1517"/>
        <v>0</v>
      </c>
      <c r="AB3037" s="40">
        <f t="shared" si="1518"/>
        <v>0</v>
      </c>
      <c r="AC3037" s="40">
        <f t="shared" si="1519"/>
        <v>0</v>
      </c>
      <c r="AD3037" s="39">
        <f t="shared" si="1520"/>
        <v>0</v>
      </c>
      <c r="AE3037" s="39">
        <f t="shared" si="1521"/>
        <v>0</v>
      </c>
      <c r="AF3037" t="str">
        <f t="shared" si="1522"/>
        <v/>
      </c>
      <c r="AG3037" t="str">
        <f t="shared" si="1523"/>
        <v/>
      </c>
      <c r="AH3037" t="str">
        <f t="shared" si="1524"/>
        <v/>
      </c>
      <c r="AJ3037" s="41" t="str">
        <f t="shared" si="1525"/>
        <v/>
      </c>
      <c r="AK3037" s="42" t="str">
        <f t="shared" si="1526"/>
        <v/>
      </c>
      <c r="AL3037" s="41" t="str">
        <f t="shared" si="1527"/>
        <v/>
      </c>
      <c r="AM3037" s="41" t="str">
        <f t="shared" si="1528"/>
        <v/>
      </c>
      <c r="AN3037" s="41" t="str">
        <f t="shared" si="1529"/>
        <v/>
      </c>
      <c r="AO3037" s="42" t="str">
        <f t="shared" si="1530"/>
        <v/>
      </c>
      <c r="AP3037" s="41" t="str">
        <f t="shared" si="1531"/>
        <v/>
      </c>
      <c r="AQ3037" s="41" t="str">
        <f t="shared" si="1532"/>
        <v/>
      </c>
      <c r="AR3037" s="41" t="str">
        <f>IF($AQ3037="","",COUNTIFS(L_ChaveCob,$AQ3037,L_Ausencia,"&gt;"&amp;$W3037)+COUNTIFS($AQ$4:$AQ3037,$AQ3037,$W$4:$W3037,$W3037))</f>
        <v/>
      </c>
      <c r="AS3037" s="42">
        <f t="shared" si="1533"/>
        <v>0</v>
      </c>
      <c r="AT3037" s="42">
        <f t="shared" si="1534"/>
        <v>0</v>
      </c>
      <c r="AU3037" s="42">
        <f t="shared" si="1535"/>
        <v>0</v>
      </c>
    </row>
    <row r="3038" spans="1:47" x14ac:dyDescent="0.2">
      <c r="A3038" s="35"/>
      <c r="B3038" s="36"/>
      <c r="C3038" s="36"/>
      <c r="D3038" s="36"/>
      <c r="E3038" s="37"/>
      <c r="F3038" s="37"/>
      <c r="G3038" s="36"/>
      <c r="H3038" s="36"/>
      <c r="I3038" s="36"/>
      <c r="J3038" s="36"/>
      <c r="K3038" s="37"/>
      <c r="L3038" s="37"/>
      <c r="M3038" s="37"/>
      <c r="N3038" s="38" t="str">
        <f t="shared" si="1504"/>
        <v/>
      </c>
      <c r="O3038" t="str">
        <f t="shared" si="1505"/>
        <v/>
      </c>
      <c r="P3038" t="str">
        <f t="shared" si="1506"/>
        <v/>
      </c>
      <c r="Q3038" t="str">
        <f t="shared" si="1507"/>
        <v/>
      </c>
      <c r="R3038" t="str">
        <f t="shared" si="1508"/>
        <v/>
      </c>
      <c r="S3038" t="str">
        <f t="shared" si="1509"/>
        <v/>
      </c>
      <c r="T3038" s="39" t="str">
        <f t="shared" si="1510"/>
        <v/>
      </c>
      <c r="U3038" s="40">
        <f t="shared" si="1511"/>
        <v>0</v>
      </c>
      <c r="V3038" s="40">
        <f t="shared" si="1512"/>
        <v>0</v>
      </c>
      <c r="W3038" s="40">
        <f t="shared" si="1513"/>
        <v>0</v>
      </c>
      <c r="X3038" t="str">
        <f t="shared" si="1514"/>
        <v/>
      </c>
      <c r="Y3038" s="40">
        <f t="shared" si="1515"/>
        <v>0</v>
      </c>
      <c r="Z3038" s="40">
        <f t="shared" si="1516"/>
        <v>0</v>
      </c>
      <c r="AA3038" s="40">
        <f t="shared" si="1517"/>
        <v>0</v>
      </c>
      <c r="AB3038" s="40">
        <f t="shared" si="1518"/>
        <v>0</v>
      </c>
      <c r="AC3038" s="40">
        <f t="shared" si="1519"/>
        <v>0</v>
      </c>
      <c r="AD3038" s="39">
        <f t="shared" si="1520"/>
        <v>0</v>
      </c>
      <c r="AE3038" s="39">
        <f t="shared" si="1521"/>
        <v>0</v>
      </c>
      <c r="AF3038" t="str">
        <f t="shared" si="1522"/>
        <v/>
      </c>
      <c r="AG3038" t="str">
        <f t="shared" si="1523"/>
        <v/>
      </c>
      <c r="AH3038" t="str">
        <f t="shared" si="1524"/>
        <v/>
      </c>
      <c r="AJ3038" s="41" t="str">
        <f t="shared" si="1525"/>
        <v/>
      </c>
      <c r="AK3038" s="42" t="str">
        <f t="shared" si="1526"/>
        <v/>
      </c>
      <c r="AL3038" s="41" t="str">
        <f t="shared" si="1527"/>
        <v/>
      </c>
      <c r="AM3038" s="41" t="str">
        <f t="shared" si="1528"/>
        <v/>
      </c>
      <c r="AN3038" s="41" t="str">
        <f t="shared" si="1529"/>
        <v/>
      </c>
      <c r="AO3038" s="42" t="str">
        <f t="shared" si="1530"/>
        <v/>
      </c>
      <c r="AP3038" s="41" t="str">
        <f t="shared" si="1531"/>
        <v/>
      </c>
      <c r="AQ3038" s="41" t="str">
        <f t="shared" si="1532"/>
        <v/>
      </c>
      <c r="AR3038" s="41" t="str">
        <f>IF($AQ3038="","",COUNTIFS(L_ChaveCob,$AQ3038,L_Ausencia,"&gt;"&amp;$W3038)+COUNTIFS($AQ$4:$AQ3038,$AQ3038,$W$4:$W3038,$W3038))</f>
        <v/>
      </c>
      <c r="AS3038" s="42">
        <f t="shared" si="1533"/>
        <v>0</v>
      </c>
      <c r="AT3038" s="42">
        <f t="shared" si="1534"/>
        <v>0</v>
      </c>
      <c r="AU3038" s="42">
        <f t="shared" si="1535"/>
        <v>0</v>
      </c>
    </row>
    <row r="3039" spans="1:47" x14ac:dyDescent="0.2">
      <c r="A3039" s="35"/>
      <c r="B3039" s="36"/>
      <c r="C3039" s="36"/>
      <c r="D3039" s="36"/>
      <c r="E3039" s="37"/>
      <c r="F3039" s="37"/>
      <c r="G3039" s="36"/>
      <c r="H3039" s="36"/>
      <c r="I3039" s="36"/>
      <c r="J3039" s="36"/>
      <c r="K3039" s="37"/>
      <c r="L3039" s="37"/>
      <c r="M3039" s="37"/>
      <c r="N3039" s="38" t="str">
        <f t="shared" si="1504"/>
        <v/>
      </c>
      <c r="O3039" t="str">
        <f t="shared" si="1505"/>
        <v/>
      </c>
      <c r="P3039" t="str">
        <f t="shared" si="1506"/>
        <v/>
      </c>
      <c r="Q3039" t="str">
        <f t="shared" si="1507"/>
        <v/>
      </c>
      <c r="R3039" t="str">
        <f t="shared" si="1508"/>
        <v/>
      </c>
      <c r="S3039" t="str">
        <f t="shared" si="1509"/>
        <v/>
      </c>
      <c r="T3039" s="39" t="str">
        <f t="shared" si="1510"/>
        <v/>
      </c>
      <c r="U3039" s="40">
        <f t="shared" si="1511"/>
        <v>0</v>
      </c>
      <c r="V3039" s="40">
        <f t="shared" si="1512"/>
        <v>0</v>
      </c>
      <c r="W3039" s="40">
        <f t="shared" si="1513"/>
        <v>0</v>
      </c>
      <c r="X3039" t="str">
        <f t="shared" si="1514"/>
        <v/>
      </c>
      <c r="Y3039" s="40">
        <f t="shared" si="1515"/>
        <v>0</v>
      </c>
      <c r="Z3039" s="40">
        <f t="shared" si="1516"/>
        <v>0</v>
      </c>
      <c r="AA3039" s="40">
        <f t="shared" si="1517"/>
        <v>0</v>
      </c>
      <c r="AB3039" s="40">
        <f t="shared" si="1518"/>
        <v>0</v>
      </c>
      <c r="AC3039" s="40">
        <f t="shared" si="1519"/>
        <v>0</v>
      </c>
      <c r="AD3039" s="39">
        <f t="shared" si="1520"/>
        <v>0</v>
      </c>
      <c r="AE3039" s="39">
        <f t="shared" si="1521"/>
        <v>0</v>
      </c>
      <c r="AF3039" t="str">
        <f t="shared" si="1522"/>
        <v/>
      </c>
      <c r="AG3039" t="str">
        <f t="shared" si="1523"/>
        <v/>
      </c>
      <c r="AH3039" t="str">
        <f t="shared" si="1524"/>
        <v/>
      </c>
      <c r="AJ3039" s="41" t="str">
        <f t="shared" si="1525"/>
        <v/>
      </c>
      <c r="AK3039" s="42" t="str">
        <f t="shared" si="1526"/>
        <v/>
      </c>
      <c r="AL3039" s="41" t="str">
        <f t="shared" si="1527"/>
        <v/>
      </c>
      <c r="AM3039" s="41" t="str">
        <f t="shared" si="1528"/>
        <v/>
      </c>
      <c r="AN3039" s="41" t="str">
        <f t="shared" si="1529"/>
        <v/>
      </c>
      <c r="AO3039" s="42" t="str">
        <f t="shared" si="1530"/>
        <v/>
      </c>
      <c r="AP3039" s="41" t="str">
        <f t="shared" si="1531"/>
        <v/>
      </c>
      <c r="AQ3039" s="41" t="str">
        <f t="shared" si="1532"/>
        <v/>
      </c>
      <c r="AR3039" s="41" t="str">
        <f>IF($AQ3039="","",COUNTIFS(L_ChaveCob,$AQ3039,L_Ausencia,"&gt;"&amp;$W3039)+COUNTIFS($AQ$4:$AQ3039,$AQ3039,$W$4:$W3039,$W3039))</f>
        <v/>
      </c>
      <c r="AS3039" s="42">
        <f t="shared" si="1533"/>
        <v>0</v>
      </c>
      <c r="AT3039" s="42">
        <f t="shared" si="1534"/>
        <v>0</v>
      </c>
      <c r="AU3039" s="42">
        <f t="shared" si="1535"/>
        <v>0</v>
      </c>
    </row>
    <row r="3040" spans="1:47" x14ac:dyDescent="0.2">
      <c r="A3040" s="35"/>
      <c r="B3040" s="36"/>
      <c r="C3040" s="36"/>
      <c r="D3040" s="36"/>
      <c r="E3040" s="37"/>
      <c r="F3040" s="37"/>
      <c r="G3040" s="36"/>
      <c r="H3040" s="36"/>
      <c r="I3040" s="36"/>
      <c r="J3040" s="36"/>
      <c r="K3040" s="37"/>
      <c r="L3040" s="37"/>
      <c r="M3040" s="37"/>
      <c r="N3040" s="38" t="str">
        <f t="shared" si="1504"/>
        <v/>
      </c>
      <c r="O3040" t="str">
        <f t="shared" si="1505"/>
        <v/>
      </c>
      <c r="P3040" t="str">
        <f t="shared" si="1506"/>
        <v/>
      </c>
      <c r="Q3040" t="str">
        <f t="shared" si="1507"/>
        <v/>
      </c>
      <c r="R3040" t="str">
        <f t="shared" si="1508"/>
        <v/>
      </c>
      <c r="S3040" t="str">
        <f t="shared" si="1509"/>
        <v/>
      </c>
      <c r="T3040" s="39" t="str">
        <f t="shared" si="1510"/>
        <v/>
      </c>
      <c r="U3040" s="40">
        <f t="shared" si="1511"/>
        <v>0</v>
      </c>
      <c r="V3040" s="40">
        <f t="shared" si="1512"/>
        <v>0</v>
      </c>
      <c r="W3040" s="40">
        <f t="shared" si="1513"/>
        <v>0</v>
      </c>
      <c r="X3040" t="str">
        <f t="shared" si="1514"/>
        <v/>
      </c>
      <c r="Y3040" s="40">
        <f t="shared" si="1515"/>
        <v>0</v>
      </c>
      <c r="Z3040" s="40">
        <f t="shared" si="1516"/>
        <v>0</v>
      </c>
      <c r="AA3040" s="40">
        <f t="shared" si="1517"/>
        <v>0</v>
      </c>
      <c r="AB3040" s="40">
        <f t="shared" si="1518"/>
        <v>0</v>
      </c>
      <c r="AC3040" s="40">
        <f t="shared" si="1519"/>
        <v>0</v>
      </c>
      <c r="AD3040" s="39">
        <f t="shared" si="1520"/>
        <v>0</v>
      </c>
      <c r="AE3040" s="39">
        <f t="shared" si="1521"/>
        <v>0</v>
      </c>
      <c r="AF3040" t="str">
        <f t="shared" si="1522"/>
        <v/>
      </c>
      <c r="AG3040" t="str">
        <f t="shared" si="1523"/>
        <v/>
      </c>
      <c r="AH3040" t="str">
        <f t="shared" si="1524"/>
        <v/>
      </c>
      <c r="AJ3040" s="41" t="str">
        <f t="shared" si="1525"/>
        <v/>
      </c>
      <c r="AK3040" s="42" t="str">
        <f t="shared" si="1526"/>
        <v/>
      </c>
      <c r="AL3040" s="41" t="str">
        <f t="shared" si="1527"/>
        <v/>
      </c>
      <c r="AM3040" s="41" t="str">
        <f t="shared" si="1528"/>
        <v/>
      </c>
      <c r="AN3040" s="41" t="str">
        <f t="shared" si="1529"/>
        <v/>
      </c>
      <c r="AO3040" s="42" t="str">
        <f t="shared" si="1530"/>
        <v/>
      </c>
      <c r="AP3040" s="41" t="str">
        <f t="shared" si="1531"/>
        <v/>
      </c>
      <c r="AQ3040" s="41" t="str">
        <f t="shared" si="1532"/>
        <v/>
      </c>
      <c r="AR3040" s="41" t="str">
        <f>IF($AQ3040="","",COUNTIFS(L_ChaveCob,$AQ3040,L_Ausencia,"&gt;"&amp;$W3040)+COUNTIFS($AQ$4:$AQ3040,$AQ3040,$W$4:$W3040,$W3040))</f>
        <v/>
      </c>
      <c r="AS3040" s="42">
        <f t="shared" si="1533"/>
        <v>0</v>
      </c>
      <c r="AT3040" s="42">
        <f t="shared" si="1534"/>
        <v>0</v>
      </c>
      <c r="AU3040" s="42">
        <f t="shared" si="1535"/>
        <v>0</v>
      </c>
    </row>
    <row r="3041" spans="1:47" x14ac:dyDescent="0.2">
      <c r="A3041" s="35"/>
      <c r="B3041" s="36"/>
      <c r="C3041" s="36"/>
      <c r="D3041" s="36"/>
      <c r="E3041" s="37"/>
      <c r="F3041" s="37"/>
      <c r="G3041" s="36"/>
      <c r="H3041" s="36"/>
      <c r="I3041" s="36"/>
      <c r="J3041" s="36"/>
      <c r="K3041" s="37"/>
      <c r="L3041" s="37"/>
      <c r="M3041" s="37"/>
      <c r="N3041" s="38" t="str">
        <f t="shared" si="1504"/>
        <v/>
      </c>
      <c r="O3041" t="str">
        <f t="shared" si="1505"/>
        <v/>
      </c>
      <c r="P3041" t="str">
        <f t="shared" si="1506"/>
        <v/>
      </c>
      <c r="Q3041" t="str">
        <f t="shared" si="1507"/>
        <v/>
      </c>
      <c r="R3041" t="str">
        <f t="shared" si="1508"/>
        <v/>
      </c>
      <c r="S3041" t="str">
        <f t="shared" si="1509"/>
        <v/>
      </c>
      <c r="T3041" s="39" t="str">
        <f t="shared" si="1510"/>
        <v/>
      </c>
      <c r="U3041" s="40">
        <f t="shared" si="1511"/>
        <v>0</v>
      </c>
      <c r="V3041" s="40">
        <f t="shared" si="1512"/>
        <v>0</v>
      </c>
      <c r="W3041" s="40">
        <f t="shared" si="1513"/>
        <v>0</v>
      </c>
      <c r="X3041" t="str">
        <f t="shared" si="1514"/>
        <v/>
      </c>
      <c r="Y3041" s="40">
        <f t="shared" si="1515"/>
        <v>0</v>
      </c>
      <c r="Z3041" s="40">
        <f t="shared" si="1516"/>
        <v>0</v>
      </c>
      <c r="AA3041" s="40">
        <f t="shared" si="1517"/>
        <v>0</v>
      </c>
      <c r="AB3041" s="40">
        <f t="shared" si="1518"/>
        <v>0</v>
      </c>
      <c r="AC3041" s="40">
        <f t="shared" si="1519"/>
        <v>0</v>
      </c>
      <c r="AD3041" s="39">
        <f t="shared" si="1520"/>
        <v>0</v>
      </c>
      <c r="AE3041" s="39">
        <f t="shared" si="1521"/>
        <v>0</v>
      </c>
      <c r="AF3041" t="str">
        <f t="shared" si="1522"/>
        <v/>
      </c>
      <c r="AG3041" t="str">
        <f t="shared" si="1523"/>
        <v/>
      </c>
      <c r="AH3041" t="str">
        <f t="shared" si="1524"/>
        <v/>
      </c>
      <c r="AJ3041" s="41" t="str">
        <f t="shared" si="1525"/>
        <v/>
      </c>
      <c r="AK3041" s="42" t="str">
        <f t="shared" si="1526"/>
        <v/>
      </c>
      <c r="AL3041" s="41" t="str">
        <f t="shared" si="1527"/>
        <v/>
      </c>
      <c r="AM3041" s="41" t="str">
        <f t="shared" si="1528"/>
        <v/>
      </c>
      <c r="AN3041" s="41" t="str">
        <f t="shared" si="1529"/>
        <v/>
      </c>
      <c r="AO3041" s="42" t="str">
        <f t="shared" si="1530"/>
        <v/>
      </c>
      <c r="AP3041" s="41" t="str">
        <f t="shared" si="1531"/>
        <v/>
      </c>
      <c r="AQ3041" s="41" t="str">
        <f t="shared" si="1532"/>
        <v/>
      </c>
      <c r="AR3041" s="41" t="str">
        <f>IF($AQ3041="","",COUNTIFS(L_ChaveCob,$AQ3041,L_Ausencia,"&gt;"&amp;$W3041)+COUNTIFS($AQ$4:$AQ3041,$AQ3041,$W$4:$W3041,$W3041))</f>
        <v/>
      </c>
      <c r="AS3041" s="42">
        <f t="shared" si="1533"/>
        <v>0</v>
      </c>
      <c r="AT3041" s="42">
        <f t="shared" si="1534"/>
        <v>0</v>
      </c>
      <c r="AU3041" s="42">
        <f t="shared" si="1535"/>
        <v>0</v>
      </c>
    </row>
    <row r="3042" spans="1:47" x14ac:dyDescent="0.2">
      <c r="A3042" s="35"/>
      <c r="B3042" s="36"/>
      <c r="C3042" s="36"/>
      <c r="D3042" s="36"/>
      <c r="E3042" s="37"/>
      <c r="F3042" s="37"/>
      <c r="G3042" s="36"/>
      <c r="H3042" s="36"/>
      <c r="I3042" s="36"/>
      <c r="J3042" s="36"/>
      <c r="K3042" s="37"/>
      <c r="L3042" s="37"/>
      <c r="M3042" s="37"/>
      <c r="N3042" s="38" t="str">
        <f t="shared" si="1504"/>
        <v/>
      </c>
      <c r="O3042" t="str">
        <f t="shared" si="1505"/>
        <v/>
      </c>
      <c r="P3042" t="str">
        <f t="shared" si="1506"/>
        <v/>
      </c>
      <c r="Q3042" t="str">
        <f t="shared" si="1507"/>
        <v/>
      </c>
      <c r="R3042" t="str">
        <f t="shared" si="1508"/>
        <v/>
      </c>
      <c r="S3042" t="str">
        <f t="shared" si="1509"/>
        <v/>
      </c>
      <c r="T3042" s="39" t="str">
        <f t="shared" si="1510"/>
        <v/>
      </c>
      <c r="U3042" s="40">
        <f t="shared" si="1511"/>
        <v>0</v>
      </c>
      <c r="V3042" s="40">
        <f t="shared" si="1512"/>
        <v>0</v>
      </c>
      <c r="W3042" s="40">
        <f t="shared" si="1513"/>
        <v>0</v>
      </c>
      <c r="X3042" t="str">
        <f t="shared" si="1514"/>
        <v/>
      </c>
      <c r="Y3042" s="40">
        <f t="shared" si="1515"/>
        <v>0</v>
      </c>
      <c r="Z3042" s="40">
        <f t="shared" si="1516"/>
        <v>0</v>
      </c>
      <c r="AA3042" s="40">
        <f t="shared" si="1517"/>
        <v>0</v>
      </c>
      <c r="AB3042" s="40">
        <f t="shared" si="1518"/>
        <v>0</v>
      </c>
      <c r="AC3042" s="40">
        <f t="shared" si="1519"/>
        <v>0</v>
      </c>
      <c r="AD3042" s="39">
        <f t="shared" si="1520"/>
        <v>0</v>
      </c>
      <c r="AE3042" s="39">
        <f t="shared" si="1521"/>
        <v>0</v>
      </c>
      <c r="AF3042" t="str">
        <f t="shared" si="1522"/>
        <v/>
      </c>
      <c r="AG3042" t="str">
        <f t="shared" si="1523"/>
        <v/>
      </c>
      <c r="AH3042" t="str">
        <f t="shared" si="1524"/>
        <v/>
      </c>
      <c r="AJ3042" s="41" t="str">
        <f t="shared" si="1525"/>
        <v/>
      </c>
      <c r="AK3042" s="42" t="str">
        <f t="shared" si="1526"/>
        <v/>
      </c>
      <c r="AL3042" s="41" t="str">
        <f t="shared" si="1527"/>
        <v/>
      </c>
      <c r="AM3042" s="41" t="str">
        <f t="shared" si="1528"/>
        <v/>
      </c>
      <c r="AN3042" s="41" t="str">
        <f t="shared" si="1529"/>
        <v/>
      </c>
      <c r="AO3042" s="42" t="str">
        <f t="shared" si="1530"/>
        <v/>
      </c>
      <c r="AP3042" s="41" t="str">
        <f t="shared" si="1531"/>
        <v/>
      </c>
      <c r="AQ3042" s="41" t="str">
        <f t="shared" si="1532"/>
        <v/>
      </c>
      <c r="AR3042" s="41" t="str">
        <f>IF($AQ3042="","",COUNTIFS(L_ChaveCob,$AQ3042,L_Ausencia,"&gt;"&amp;$W3042)+COUNTIFS($AQ$4:$AQ3042,$AQ3042,$W$4:$W3042,$W3042))</f>
        <v/>
      </c>
      <c r="AS3042" s="42">
        <f t="shared" si="1533"/>
        <v>0</v>
      </c>
      <c r="AT3042" s="42">
        <f t="shared" si="1534"/>
        <v>0</v>
      </c>
      <c r="AU3042" s="42">
        <f t="shared" si="1535"/>
        <v>0</v>
      </c>
    </row>
    <row r="3043" spans="1:47" x14ac:dyDescent="0.2">
      <c r="A3043" s="35"/>
      <c r="B3043" s="36"/>
      <c r="C3043" s="36"/>
      <c r="D3043" s="36"/>
      <c r="E3043" s="37"/>
      <c r="F3043" s="37"/>
      <c r="G3043" s="36"/>
      <c r="H3043" s="36"/>
      <c r="I3043" s="36"/>
      <c r="J3043" s="36"/>
      <c r="K3043" s="37"/>
      <c r="L3043" s="37"/>
      <c r="M3043" s="37"/>
      <c r="N3043" s="38" t="str">
        <f t="shared" si="1504"/>
        <v/>
      </c>
      <c r="O3043" t="str">
        <f t="shared" si="1505"/>
        <v/>
      </c>
      <c r="P3043" t="str">
        <f t="shared" si="1506"/>
        <v/>
      </c>
      <c r="Q3043" t="str">
        <f t="shared" si="1507"/>
        <v/>
      </c>
      <c r="R3043" t="str">
        <f t="shared" si="1508"/>
        <v/>
      </c>
      <c r="S3043" t="str">
        <f t="shared" si="1509"/>
        <v/>
      </c>
      <c r="T3043" s="39" t="str">
        <f t="shared" si="1510"/>
        <v/>
      </c>
      <c r="U3043" s="40">
        <f t="shared" si="1511"/>
        <v>0</v>
      </c>
      <c r="V3043" s="40">
        <f t="shared" si="1512"/>
        <v>0</v>
      </c>
      <c r="W3043" s="40">
        <f t="shared" si="1513"/>
        <v>0</v>
      </c>
      <c r="X3043" t="str">
        <f t="shared" si="1514"/>
        <v/>
      </c>
      <c r="Y3043" s="40">
        <f t="shared" si="1515"/>
        <v>0</v>
      </c>
      <c r="Z3043" s="40">
        <f t="shared" si="1516"/>
        <v>0</v>
      </c>
      <c r="AA3043" s="40">
        <f t="shared" si="1517"/>
        <v>0</v>
      </c>
      <c r="AB3043" s="40">
        <f t="shared" si="1518"/>
        <v>0</v>
      </c>
      <c r="AC3043" s="40">
        <f t="shared" si="1519"/>
        <v>0</v>
      </c>
      <c r="AD3043" s="39">
        <f t="shared" si="1520"/>
        <v>0</v>
      </c>
      <c r="AE3043" s="39">
        <f t="shared" si="1521"/>
        <v>0</v>
      </c>
      <c r="AF3043" t="str">
        <f t="shared" si="1522"/>
        <v/>
      </c>
      <c r="AG3043" t="str">
        <f t="shared" si="1523"/>
        <v/>
      </c>
      <c r="AH3043" t="str">
        <f t="shared" si="1524"/>
        <v/>
      </c>
      <c r="AJ3043" s="41" t="str">
        <f t="shared" si="1525"/>
        <v/>
      </c>
      <c r="AK3043" s="42" t="str">
        <f t="shared" si="1526"/>
        <v/>
      </c>
      <c r="AL3043" s="41" t="str">
        <f t="shared" si="1527"/>
        <v/>
      </c>
      <c r="AM3043" s="41" t="str">
        <f t="shared" si="1528"/>
        <v/>
      </c>
      <c r="AN3043" s="41" t="str">
        <f t="shared" si="1529"/>
        <v/>
      </c>
      <c r="AO3043" s="42" t="str">
        <f t="shared" si="1530"/>
        <v/>
      </c>
      <c r="AP3043" s="41" t="str">
        <f t="shared" si="1531"/>
        <v/>
      </c>
      <c r="AQ3043" s="41" t="str">
        <f t="shared" si="1532"/>
        <v/>
      </c>
      <c r="AR3043" s="41" t="str">
        <f>IF($AQ3043="","",COUNTIFS(L_ChaveCob,$AQ3043,L_Ausencia,"&gt;"&amp;$W3043)+COUNTIFS($AQ$4:$AQ3043,$AQ3043,$W$4:$W3043,$W3043))</f>
        <v/>
      </c>
      <c r="AS3043" s="42">
        <f t="shared" si="1533"/>
        <v>0</v>
      </c>
      <c r="AT3043" s="42">
        <f t="shared" si="1534"/>
        <v>0</v>
      </c>
      <c r="AU3043" s="42">
        <f t="shared" si="1535"/>
        <v>0</v>
      </c>
    </row>
    <row r="3044" spans="1:47" x14ac:dyDescent="0.2">
      <c r="A3044" s="35"/>
      <c r="B3044" s="36"/>
      <c r="C3044" s="36"/>
      <c r="D3044" s="36"/>
      <c r="E3044" s="37"/>
      <c r="F3044" s="37"/>
      <c r="G3044" s="36"/>
      <c r="H3044" s="36"/>
      <c r="I3044" s="36"/>
      <c r="J3044" s="36"/>
      <c r="K3044" s="37"/>
      <c r="L3044" s="37"/>
      <c r="M3044" s="37"/>
      <c r="N3044" s="38" t="str">
        <f t="shared" si="1504"/>
        <v/>
      </c>
      <c r="O3044" t="str">
        <f t="shared" si="1505"/>
        <v/>
      </c>
      <c r="P3044" t="str">
        <f t="shared" si="1506"/>
        <v/>
      </c>
      <c r="Q3044" t="str">
        <f t="shared" si="1507"/>
        <v/>
      </c>
      <c r="R3044" t="str">
        <f t="shared" si="1508"/>
        <v/>
      </c>
      <c r="S3044" t="str">
        <f t="shared" si="1509"/>
        <v/>
      </c>
      <c r="T3044" s="39" t="str">
        <f t="shared" si="1510"/>
        <v/>
      </c>
      <c r="U3044" s="40">
        <f t="shared" si="1511"/>
        <v>0</v>
      </c>
      <c r="V3044" s="40">
        <f t="shared" si="1512"/>
        <v>0</v>
      </c>
      <c r="W3044" s="40">
        <f t="shared" si="1513"/>
        <v>0</v>
      </c>
      <c r="X3044" t="str">
        <f t="shared" si="1514"/>
        <v/>
      </c>
      <c r="Y3044" s="40">
        <f t="shared" si="1515"/>
        <v>0</v>
      </c>
      <c r="Z3044" s="40">
        <f t="shared" si="1516"/>
        <v>0</v>
      </c>
      <c r="AA3044" s="40">
        <f t="shared" si="1517"/>
        <v>0</v>
      </c>
      <c r="AB3044" s="40">
        <f t="shared" si="1518"/>
        <v>0</v>
      </c>
      <c r="AC3044" s="40">
        <f t="shared" si="1519"/>
        <v>0</v>
      </c>
      <c r="AD3044" s="39">
        <f t="shared" si="1520"/>
        <v>0</v>
      </c>
      <c r="AE3044" s="39">
        <f t="shared" si="1521"/>
        <v>0</v>
      </c>
      <c r="AF3044" t="str">
        <f t="shared" si="1522"/>
        <v/>
      </c>
      <c r="AG3044" t="str">
        <f t="shared" si="1523"/>
        <v/>
      </c>
      <c r="AH3044" t="str">
        <f t="shared" si="1524"/>
        <v/>
      </c>
      <c r="AJ3044" s="41" t="str">
        <f t="shared" si="1525"/>
        <v/>
      </c>
      <c r="AK3044" s="42" t="str">
        <f t="shared" si="1526"/>
        <v/>
      </c>
      <c r="AL3044" s="41" t="str">
        <f t="shared" si="1527"/>
        <v/>
      </c>
      <c r="AM3044" s="41" t="str">
        <f t="shared" si="1528"/>
        <v/>
      </c>
      <c r="AN3044" s="41" t="str">
        <f t="shared" si="1529"/>
        <v/>
      </c>
      <c r="AO3044" s="42" t="str">
        <f t="shared" si="1530"/>
        <v/>
      </c>
      <c r="AP3044" s="41" t="str">
        <f t="shared" si="1531"/>
        <v/>
      </c>
      <c r="AQ3044" s="41" t="str">
        <f t="shared" si="1532"/>
        <v/>
      </c>
      <c r="AR3044" s="41" t="str">
        <f>IF($AQ3044="","",COUNTIFS(L_ChaveCob,$AQ3044,L_Ausencia,"&gt;"&amp;$W3044)+COUNTIFS($AQ$4:$AQ3044,$AQ3044,$W$4:$W3044,$W3044))</f>
        <v/>
      </c>
      <c r="AS3044" s="42">
        <f t="shared" si="1533"/>
        <v>0</v>
      </c>
      <c r="AT3044" s="42">
        <f t="shared" si="1534"/>
        <v>0</v>
      </c>
      <c r="AU3044" s="42">
        <f t="shared" si="1535"/>
        <v>0</v>
      </c>
    </row>
    <row r="3045" spans="1:47" x14ac:dyDescent="0.2">
      <c r="A3045" s="35"/>
      <c r="B3045" s="36"/>
      <c r="C3045" s="36"/>
      <c r="D3045" s="36"/>
      <c r="E3045" s="37"/>
      <c r="F3045" s="37"/>
      <c r="G3045" s="36"/>
      <c r="H3045" s="36"/>
      <c r="I3045" s="36"/>
      <c r="J3045" s="36"/>
      <c r="K3045" s="37"/>
      <c r="L3045" s="37"/>
      <c r="M3045" s="37"/>
      <c r="N3045" s="38" t="str">
        <f t="shared" si="1504"/>
        <v/>
      </c>
      <c r="O3045" t="str">
        <f t="shared" si="1505"/>
        <v/>
      </c>
      <c r="P3045" t="str">
        <f t="shared" si="1506"/>
        <v/>
      </c>
      <c r="Q3045" t="str">
        <f t="shared" si="1507"/>
        <v/>
      </c>
      <c r="R3045" t="str">
        <f t="shared" si="1508"/>
        <v/>
      </c>
      <c r="S3045" t="str">
        <f t="shared" si="1509"/>
        <v/>
      </c>
      <c r="T3045" s="39" t="str">
        <f t="shared" si="1510"/>
        <v/>
      </c>
      <c r="U3045" s="40">
        <f t="shared" si="1511"/>
        <v>0</v>
      </c>
      <c r="V3045" s="40">
        <f t="shared" si="1512"/>
        <v>0</v>
      </c>
      <c r="W3045" s="40">
        <f t="shared" si="1513"/>
        <v>0</v>
      </c>
      <c r="X3045" t="str">
        <f t="shared" si="1514"/>
        <v/>
      </c>
      <c r="Y3045" s="40">
        <f t="shared" si="1515"/>
        <v>0</v>
      </c>
      <c r="Z3045" s="40">
        <f t="shared" si="1516"/>
        <v>0</v>
      </c>
      <c r="AA3045" s="40">
        <f t="shared" si="1517"/>
        <v>0</v>
      </c>
      <c r="AB3045" s="40">
        <f t="shared" si="1518"/>
        <v>0</v>
      </c>
      <c r="AC3045" s="40">
        <f t="shared" si="1519"/>
        <v>0</v>
      </c>
      <c r="AD3045" s="39">
        <f t="shared" si="1520"/>
        <v>0</v>
      </c>
      <c r="AE3045" s="39">
        <f t="shared" si="1521"/>
        <v>0</v>
      </c>
      <c r="AF3045" t="str">
        <f t="shared" si="1522"/>
        <v/>
      </c>
      <c r="AG3045" t="str">
        <f t="shared" si="1523"/>
        <v/>
      </c>
      <c r="AH3045" t="str">
        <f t="shared" si="1524"/>
        <v/>
      </c>
      <c r="AJ3045" s="41" t="str">
        <f t="shared" si="1525"/>
        <v/>
      </c>
      <c r="AK3045" s="42" t="str">
        <f t="shared" si="1526"/>
        <v/>
      </c>
      <c r="AL3045" s="41" t="str">
        <f t="shared" si="1527"/>
        <v/>
      </c>
      <c r="AM3045" s="41" t="str">
        <f t="shared" si="1528"/>
        <v/>
      </c>
      <c r="AN3045" s="41" t="str">
        <f t="shared" si="1529"/>
        <v/>
      </c>
      <c r="AO3045" s="42" t="str">
        <f t="shared" si="1530"/>
        <v/>
      </c>
      <c r="AP3045" s="41" t="str">
        <f t="shared" si="1531"/>
        <v/>
      </c>
      <c r="AQ3045" s="41" t="str">
        <f t="shared" si="1532"/>
        <v/>
      </c>
      <c r="AR3045" s="41" t="str">
        <f>IF($AQ3045="","",COUNTIFS(L_ChaveCob,$AQ3045,L_Ausencia,"&gt;"&amp;$W3045)+COUNTIFS($AQ$4:$AQ3045,$AQ3045,$W$4:$W3045,$W3045))</f>
        <v/>
      </c>
      <c r="AS3045" s="42">
        <f t="shared" si="1533"/>
        <v>0</v>
      </c>
      <c r="AT3045" s="42">
        <f t="shared" si="1534"/>
        <v>0</v>
      </c>
      <c r="AU3045" s="42">
        <f t="shared" si="1535"/>
        <v>0</v>
      </c>
    </row>
    <row r="3046" spans="1:47" x14ac:dyDescent="0.2">
      <c r="A3046" s="35"/>
      <c r="B3046" s="36"/>
      <c r="C3046" s="36"/>
      <c r="D3046" s="36"/>
      <c r="E3046" s="37"/>
      <c r="F3046" s="37"/>
      <c r="G3046" s="36"/>
      <c r="H3046" s="36"/>
      <c r="I3046" s="36"/>
      <c r="J3046" s="36"/>
      <c r="K3046" s="37"/>
      <c r="L3046" s="37"/>
      <c r="M3046" s="37"/>
      <c r="N3046" s="38" t="str">
        <f t="shared" si="1504"/>
        <v/>
      </c>
      <c r="O3046" t="str">
        <f t="shared" si="1505"/>
        <v/>
      </c>
      <c r="P3046" t="str">
        <f t="shared" si="1506"/>
        <v/>
      </c>
      <c r="Q3046" t="str">
        <f t="shared" si="1507"/>
        <v/>
      </c>
      <c r="R3046" t="str">
        <f t="shared" si="1508"/>
        <v/>
      </c>
      <c r="S3046" t="str">
        <f t="shared" si="1509"/>
        <v/>
      </c>
      <c r="T3046" s="39" t="str">
        <f t="shared" si="1510"/>
        <v/>
      </c>
      <c r="U3046" s="40">
        <f t="shared" si="1511"/>
        <v>0</v>
      </c>
      <c r="V3046" s="40">
        <f t="shared" si="1512"/>
        <v>0</v>
      </c>
      <c r="W3046" s="40">
        <f t="shared" si="1513"/>
        <v>0</v>
      </c>
      <c r="X3046" t="str">
        <f t="shared" si="1514"/>
        <v/>
      </c>
      <c r="Y3046" s="40">
        <f t="shared" si="1515"/>
        <v>0</v>
      </c>
      <c r="Z3046" s="40">
        <f t="shared" si="1516"/>
        <v>0</v>
      </c>
      <c r="AA3046" s="40">
        <f t="shared" si="1517"/>
        <v>0</v>
      </c>
      <c r="AB3046" s="40">
        <f t="shared" si="1518"/>
        <v>0</v>
      </c>
      <c r="AC3046" s="40">
        <f t="shared" si="1519"/>
        <v>0</v>
      </c>
      <c r="AD3046" s="39">
        <f t="shared" si="1520"/>
        <v>0</v>
      </c>
      <c r="AE3046" s="39">
        <f t="shared" si="1521"/>
        <v>0</v>
      </c>
      <c r="AF3046" t="str">
        <f t="shared" si="1522"/>
        <v/>
      </c>
      <c r="AG3046" t="str">
        <f t="shared" si="1523"/>
        <v/>
      </c>
      <c r="AH3046" t="str">
        <f t="shared" si="1524"/>
        <v/>
      </c>
      <c r="AJ3046" s="41" t="str">
        <f t="shared" si="1525"/>
        <v/>
      </c>
      <c r="AK3046" s="42" t="str">
        <f t="shared" si="1526"/>
        <v/>
      </c>
      <c r="AL3046" s="41" t="str">
        <f t="shared" si="1527"/>
        <v/>
      </c>
      <c r="AM3046" s="41" t="str">
        <f t="shared" si="1528"/>
        <v/>
      </c>
      <c r="AN3046" s="41" t="str">
        <f t="shared" si="1529"/>
        <v/>
      </c>
      <c r="AO3046" s="42" t="str">
        <f t="shared" si="1530"/>
        <v/>
      </c>
      <c r="AP3046" s="41" t="str">
        <f t="shared" si="1531"/>
        <v/>
      </c>
      <c r="AQ3046" s="41" t="str">
        <f t="shared" si="1532"/>
        <v/>
      </c>
      <c r="AR3046" s="41" t="str">
        <f>IF($AQ3046="","",COUNTIFS(L_ChaveCob,$AQ3046,L_Ausencia,"&gt;"&amp;$W3046)+COUNTIFS($AQ$4:$AQ3046,$AQ3046,$W$4:$W3046,$W3046))</f>
        <v/>
      </c>
      <c r="AS3046" s="42">
        <f t="shared" si="1533"/>
        <v>0</v>
      </c>
      <c r="AT3046" s="42">
        <f t="shared" si="1534"/>
        <v>0</v>
      </c>
      <c r="AU3046" s="42">
        <f t="shared" si="1535"/>
        <v>0</v>
      </c>
    </row>
    <row r="3047" spans="1:47" x14ac:dyDescent="0.2">
      <c r="A3047" s="35"/>
      <c r="B3047" s="36"/>
      <c r="C3047" s="36"/>
      <c r="D3047" s="36"/>
      <c r="E3047" s="37"/>
      <c r="F3047" s="37"/>
      <c r="G3047" s="36"/>
      <c r="H3047" s="36"/>
      <c r="I3047" s="36"/>
      <c r="J3047" s="36"/>
      <c r="K3047" s="37"/>
      <c r="L3047" s="37"/>
      <c r="M3047" s="37"/>
      <c r="N3047" s="38" t="str">
        <f t="shared" si="1504"/>
        <v/>
      </c>
      <c r="O3047" t="str">
        <f t="shared" si="1505"/>
        <v/>
      </c>
      <c r="P3047" t="str">
        <f t="shared" si="1506"/>
        <v/>
      </c>
      <c r="Q3047" t="str">
        <f t="shared" si="1507"/>
        <v/>
      </c>
      <c r="R3047" t="str">
        <f t="shared" si="1508"/>
        <v/>
      </c>
      <c r="S3047" t="str">
        <f t="shared" si="1509"/>
        <v/>
      </c>
      <c r="T3047" s="39" t="str">
        <f t="shared" si="1510"/>
        <v/>
      </c>
      <c r="U3047" s="40">
        <f t="shared" si="1511"/>
        <v>0</v>
      </c>
      <c r="V3047" s="40">
        <f t="shared" si="1512"/>
        <v>0</v>
      </c>
      <c r="W3047" s="40">
        <f t="shared" si="1513"/>
        <v>0</v>
      </c>
      <c r="X3047" t="str">
        <f t="shared" si="1514"/>
        <v/>
      </c>
      <c r="Y3047" s="40">
        <f t="shared" si="1515"/>
        <v>0</v>
      </c>
      <c r="Z3047" s="40">
        <f t="shared" si="1516"/>
        <v>0</v>
      </c>
      <c r="AA3047" s="40">
        <f t="shared" si="1517"/>
        <v>0</v>
      </c>
      <c r="AB3047" s="40">
        <f t="shared" si="1518"/>
        <v>0</v>
      </c>
      <c r="AC3047" s="40">
        <f t="shared" si="1519"/>
        <v>0</v>
      </c>
      <c r="AD3047" s="39">
        <f t="shared" si="1520"/>
        <v>0</v>
      </c>
      <c r="AE3047" s="39">
        <f t="shared" si="1521"/>
        <v>0</v>
      </c>
      <c r="AF3047" t="str">
        <f t="shared" si="1522"/>
        <v/>
      </c>
      <c r="AG3047" t="str">
        <f t="shared" si="1523"/>
        <v/>
      </c>
      <c r="AH3047" t="str">
        <f t="shared" si="1524"/>
        <v/>
      </c>
      <c r="AJ3047" s="41" t="str">
        <f t="shared" si="1525"/>
        <v/>
      </c>
      <c r="AK3047" s="42" t="str">
        <f t="shared" si="1526"/>
        <v/>
      </c>
      <c r="AL3047" s="41" t="str">
        <f t="shared" si="1527"/>
        <v/>
      </c>
      <c r="AM3047" s="41" t="str">
        <f t="shared" si="1528"/>
        <v/>
      </c>
      <c r="AN3047" s="41" t="str">
        <f t="shared" si="1529"/>
        <v/>
      </c>
      <c r="AO3047" s="42" t="str">
        <f t="shared" si="1530"/>
        <v/>
      </c>
      <c r="AP3047" s="41" t="str">
        <f t="shared" si="1531"/>
        <v/>
      </c>
      <c r="AQ3047" s="41" t="str">
        <f t="shared" si="1532"/>
        <v/>
      </c>
      <c r="AR3047" s="41" t="str">
        <f>IF($AQ3047="","",COUNTIFS(L_ChaveCob,$AQ3047,L_Ausencia,"&gt;"&amp;$W3047)+COUNTIFS($AQ$4:$AQ3047,$AQ3047,$W$4:$W3047,$W3047))</f>
        <v/>
      </c>
      <c r="AS3047" s="42">
        <f t="shared" si="1533"/>
        <v>0</v>
      </c>
      <c r="AT3047" s="42">
        <f t="shared" si="1534"/>
        <v>0</v>
      </c>
      <c r="AU3047" s="42">
        <f t="shared" si="1535"/>
        <v>0</v>
      </c>
    </row>
    <row r="3048" spans="1:47" x14ac:dyDescent="0.2">
      <c r="A3048" s="35"/>
      <c r="B3048" s="36"/>
      <c r="C3048" s="36"/>
      <c r="D3048" s="36"/>
      <c r="E3048" s="37"/>
      <c r="F3048" s="37"/>
      <c r="G3048" s="36"/>
      <c r="H3048" s="36"/>
      <c r="I3048" s="36"/>
      <c r="J3048" s="36"/>
      <c r="K3048" s="37"/>
      <c r="L3048" s="37"/>
      <c r="M3048" s="37"/>
      <c r="N3048" s="38" t="str">
        <f t="shared" si="1504"/>
        <v/>
      </c>
      <c r="O3048" t="str">
        <f t="shared" si="1505"/>
        <v/>
      </c>
      <c r="P3048" t="str">
        <f t="shared" si="1506"/>
        <v/>
      </c>
      <c r="Q3048" t="str">
        <f t="shared" si="1507"/>
        <v/>
      </c>
      <c r="R3048" t="str">
        <f t="shared" si="1508"/>
        <v/>
      </c>
      <c r="S3048" t="str">
        <f t="shared" si="1509"/>
        <v/>
      </c>
      <c r="T3048" s="39" t="str">
        <f t="shared" si="1510"/>
        <v/>
      </c>
      <c r="U3048" s="40">
        <f t="shared" si="1511"/>
        <v>0</v>
      </c>
      <c r="V3048" s="40">
        <f t="shared" si="1512"/>
        <v>0</v>
      </c>
      <c r="W3048" s="40">
        <f t="shared" si="1513"/>
        <v>0</v>
      </c>
      <c r="X3048" t="str">
        <f t="shared" si="1514"/>
        <v/>
      </c>
      <c r="Y3048" s="40">
        <f t="shared" si="1515"/>
        <v>0</v>
      </c>
      <c r="Z3048" s="40">
        <f t="shared" si="1516"/>
        <v>0</v>
      </c>
      <c r="AA3048" s="40">
        <f t="shared" si="1517"/>
        <v>0</v>
      </c>
      <c r="AB3048" s="40">
        <f t="shared" si="1518"/>
        <v>0</v>
      </c>
      <c r="AC3048" s="40">
        <f t="shared" si="1519"/>
        <v>0</v>
      </c>
      <c r="AD3048" s="39">
        <f t="shared" si="1520"/>
        <v>0</v>
      </c>
      <c r="AE3048" s="39">
        <f t="shared" si="1521"/>
        <v>0</v>
      </c>
      <c r="AF3048" t="str">
        <f t="shared" si="1522"/>
        <v/>
      </c>
      <c r="AG3048" t="str">
        <f t="shared" si="1523"/>
        <v/>
      </c>
      <c r="AH3048" t="str">
        <f t="shared" si="1524"/>
        <v/>
      </c>
      <c r="AJ3048" s="41" t="str">
        <f t="shared" si="1525"/>
        <v/>
      </c>
      <c r="AK3048" s="42" t="str">
        <f t="shared" si="1526"/>
        <v/>
      </c>
      <c r="AL3048" s="41" t="str">
        <f t="shared" si="1527"/>
        <v/>
      </c>
      <c r="AM3048" s="41" t="str">
        <f t="shared" si="1528"/>
        <v/>
      </c>
      <c r="AN3048" s="41" t="str">
        <f t="shared" si="1529"/>
        <v/>
      </c>
      <c r="AO3048" s="42" t="str">
        <f t="shared" si="1530"/>
        <v/>
      </c>
      <c r="AP3048" s="41" t="str">
        <f t="shared" si="1531"/>
        <v/>
      </c>
      <c r="AQ3048" s="41" t="str">
        <f t="shared" si="1532"/>
        <v/>
      </c>
      <c r="AR3048" s="41" t="str">
        <f>IF($AQ3048="","",COUNTIFS(L_ChaveCob,$AQ3048,L_Ausencia,"&gt;"&amp;$W3048)+COUNTIFS($AQ$4:$AQ3048,$AQ3048,$W$4:$W3048,$W3048))</f>
        <v/>
      </c>
      <c r="AS3048" s="42">
        <f t="shared" si="1533"/>
        <v>0</v>
      </c>
      <c r="AT3048" s="42">
        <f t="shared" si="1534"/>
        <v>0</v>
      </c>
      <c r="AU3048" s="42">
        <f t="shared" si="1535"/>
        <v>0</v>
      </c>
    </row>
    <row r="3049" spans="1:47" x14ac:dyDescent="0.2">
      <c r="A3049" s="35"/>
      <c r="B3049" s="36"/>
      <c r="C3049" s="36"/>
      <c r="D3049" s="36"/>
      <c r="E3049" s="37"/>
      <c r="F3049" s="37"/>
      <c r="G3049" s="36"/>
      <c r="H3049" s="36"/>
      <c r="I3049" s="36"/>
      <c r="J3049" s="36"/>
      <c r="K3049" s="37"/>
      <c r="L3049" s="37"/>
      <c r="M3049" s="37"/>
      <c r="N3049" s="38" t="str">
        <f t="shared" si="1504"/>
        <v/>
      </c>
      <c r="O3049" t="str">
        <f t="shared" si="1505"/>
        <v/>
      </c>
      <c r="P3049" t="str">
        <f t="shared" si="1506"/>
        <v/>
      </c>
      <c r="Q3049" t="str">
        <f t="shared" si="1507"/>
        <v/>
      </c>
      <c r="R3049" t="str">
        <f t="shared" si="1508"/>
        <v/>
      </c>
      <c r="S3049" t="str">
        <f t="shared" si="1509"/>
        <v/>
      </c>
      <c r="T3049" s="39" t="str">
        <f t="shared" si="1510"/>
        <v/>
      </c>
      <c r="U3049" s="40">
        <f t="shared" si="1511"/>
        <v>0</v>
      </c>
      <c r="V3049" s="40">
        <f t="shared" si="1512"/>
        <v>0</v>
      </c>
      <c r="W3049" s="40">
        <f t="shared" si="1513"/>
        <v>0</v>
      </c>
      <c r="X3049" t="str">
        <f t="shared" si="1514"/>
        <v/>
      </c>
      <c r="Y3049" s="40">
        <f t="shared" si="1515"/>
        <v>0</v>
      </c>
      <c r="Z3049" s="40">
        <f t="shared" si="1516"/>
        <v>0</v>
      </c>
      <c r="AA3049" s="40">
        <f t="shared" si="1517"/>
        <v>0</v>
      </c>
      <c r="AB3049" s="40">
        <f t="shared" si="1518"/>
        <v>0</v>
      </c>
      <c r="AC3049" s="40">
        <f t="shared" si="1519"/>
        <v>0</v>
      </c>
      <c r="AD3049" s="39">
        <f t="shared" si="1520"/>
        <v>0</v>
      </c>
      <c r="AE3049" s="39">
        <f t="shared" si="1521"/>
        <v>0</v>
      </c>
      <c r="AF3049" t="str">
        <f t="shared" si="1522"/>
        <v/>
      </c>
      <c r="AG3049" t="str">
        <f t="shared" si="1523"/>
        <v/>
      </c>
      <c r="AH3049" t="str">
        <f t="shared" si="1524"/>
        <v/>
      </c>
      <c r="AJ3049" s="41" t="str">
        <f t="shared" si="1525"/>
        <v/>
      </c>
      <c r="AK3049" s="42" t="str">
        <f t="shared" si="1526"/>
        <v/>
      </c>
      <c r="AL3049" s="41" t="str">
        <f t="shared" si="1527"/>
        <v/>
      </c>
      <c r="AM3049" s="41" t="str">
        <f t="shared" si="1528"/>
        <v/>
      </c>
      <c r="AN3049" s="41" t="str">
        <f t="shared" si="1529"/>
        <v/>
      </c>
      <c r="AO3049" s="42" t="str">
        <f t="shared" si="1530"/>
        <v/>
      </c>
      <c r="AP3049" s="41" t="str">
        <f t="shared" si="1531"/>
        <v/>
      </c>
      <c r="AQ3049" s="41" t="str">
        <f t="shared" si="1532"/>
        <v/>
      </c>
      <c r="AR3049" s="41" t="str">
        <f>IF($AQ3049="","",COUNTIFS(L_ChaveCob,$AQ3049,L_Ausencia,"&gt;"&amp;$W3049)+COUNTIFS($AQ$4:$AQ3049,$AQ3049,$W$4:$W3049,$W3049))</f>
        <v/>
      </c>
      <c r="AS3049" s="42">
        <f t="shared" si="1533"/>
        <v>0</v>
      </c>
      <c r="AT3049" s="42">
        <f t="shared" si="1534"/>
        <v>0</v>
      </c>
      <c r="AU3049" s="42">
        <f t="shared" si="1535"/>
        <v>0</v>
      </c>
    </row>
    <row r="3050" spans="1:47" x14ac:dyDescent="0.2">
      <c r="A3050" s="35"/>
      <c r="B3050" s="36"/>
      <c r="C3050" s="36"/>
      <c r="D3050" s="36"/>
      <c r="E3050" s="37"/>
      <c r="F3050" s="37"/>
      <c r="G3050" s="36"/>
      <c r="H3050" s="36"/>
      <c r="I3050" s="36"/>
      <c r="J3050" s="36"/>
      <c r="K3050" s="37"/>
      <c r="L3050" s="37"/>
      <c r="M3050" s="37"/>
      <c r="N3050" s="38" t="str">
        <f t="shared" si="1504"/>
        <v/>
      </c>
      <c r="O3050" t="str">
        <f t="shared" si="1505"/>
        <v/>
      </c>
      <c r="P3050" t="str">
        <f t="shared" si="1506"/>
        <v/>
      </c>
      <c r="Q3050" t="str">
        <f t="shared" si="1507"/>
        <v/>
      </c>
      <c r="R3050" t="str">
        <f t="shared" si="1508"/>
        <v/>
      </c>
      <c r="S3050" t="str">
        <f t="shared" si="1509"/>
        <v/>
      </c>
      <c r="T3050" s="39" t="str">
        <f t="shared" si="1510"/>
        <v/>
      </c>
      <c r="U3050" s="40">
        <f t="shared" si="1511"/>
        <v>0</v>
      </c>
      <c r="V3050" s="40">
        <f t="shared" si="1512"/>
        <v>0</v>
      </c>
      <c r="W3050" s="40">
        <f t="shared" si="1513"/>
        <v>0</v>
      </c>
      <c r="X3050" t="str">
        <f t="shared" si="1514"/>
        <v/>
      </c>
      <c r="Y3050" s="40">
        <f t="shared" si="1515"/>
        <v>0</v>
      </c>
      <c r="Z3050" s="40">
        <f t="shared" si="1516"/>
        <v>0</v>
      </c>
      <c r="AA3050" s="40">
        <f t="shared" si="1517"/>
        <v>0</v>
      </c>
      <c r="AB3050" s="40">
        <f t="shared" si="1518"/>
        <v>0</v>
      </c>
      <c r="AC3050" s="40">
        <f t="shared" si="1519"/>
        <v>0</v>
      </c>
      <c r="AD3050" s="39">
        <f t="shared" si="1520"/>
        <v>0</v>
      </c>
      <c r="AE3050" s="39">
        <f t="shared" si="1521"/>
        <v>0</v>
      </c>
      <c r="AF3050" t="str">
        <f t="shared" si="1522"/>
        <v/>
      </c>
      <c r="AG3050" t="str">
        <f t="shared" si="1523"/>
        <v/>
      </c>
      <c r="AH3050" t="str">
        <f t="shared" si="1524"/>
        <v/>
      </c>
      <c r="AJ3050" s="41" t="str">
        <f t="shared" si="1525"/>
        <v/>
      </c>
      <c r="AK3050" s="42" t="str">
        <f t="shared" si="1526"/>
        <v/>
      </c>
      <c r="AL3050" s="41" t="str">
        <f t="shared" si="1527"/>
        <v/>
      </c>
      <c r="AM3050" s="41" t="str">
        <f t="shared" si="1528"/>
        <v/>
      </c>
      <c r="AN3050" s="41" t="str">
        <f t="shared" si="1529"/>
        <v/>
      </c>
      <c r="AO3050" s="42" t="str">
        <f t="shared" si="1530"/>
        <v/>
      </c>
      <c r="AP3050" s="41" t="str">
        <f t="shared" si="1531"/>
        <v/>
      </c>
      <c r="AQ3050" s="41" t="str">
        <f t="shared" si="1532"/>
        <v/>
      </c>
      <c r="AR3050" s="41" t="str">
        <f>IF($AQ3050="","",COUNTIFS(L_ChaveCob,$AQ3050,L_Ausencia,"&gt;"&amp;$W3050)+COUNTIFS($AQ$4:$AQ3050,$AQ3050,$W$4:$W3050,$W3050))</f>
        <v/>
      </c>
      <c r="AS3050" s="42">
        <f t="shared" si="1533"/>
        <v>0</v>
      </c>
      <c r="AT3050" s="42">
        <f t="shared" si="1534"/>
        <v>0</v>
      </c>
      <c r="AU3050" s="42">
        <f t="shared" si="1535"/>
        <v>0</v>
      </c>
    </row>
    <row r="3051" spans="1:47" x14ac:dyDescent="0.2">
      <c r="A3051" s="35"/>
      <c r="B3051" s="36"/>
      <c r="C3051" s="36"/>
      <c r="D3051" s="36"/>
      <c r="E3051" s="37"/>
      <c r="F3051" s="37"/>
      <c r="G3051" s="36"/>
      <c r="H3051" s="36"/>
      <c r="I3051" s="36"/>
      <c r="J3051" s="36"/>
      <c r="K3051" s="37"/>
      <c r="L3051" s="37"/>
      <c r="M3051" s="37"/>
      <c r="N3051" s="38" t="str">
        <f t="shared" si="1504"/>
        <v/>
      </c>
      <c r="O3051" t="str">
        <f t="shared" si="1505"/>
        <v/>
      </c>
      <c r="P3051" t="str">
        <f t="shared" si="1506"/>
        <v/>
      </c>
      <c r="Q3051" t="str">
        <f t="shared" si="1507"/>
        <v/>
      </c>
      <c r="R3051" t="str">
        <f t="shared" si="1508"/>
        <v/>
      </c>
      <c r="S3051" t="str">
        <f t="shared" si="1509"/>
        <v/>
      </c>
      <c r="T3051" s="39" t="str">
        <f t="shared" si="1510"/>
        <v/>
      </c>
      <c r="U3051" s="40">
        <f t="shared" si="1511"/>
        <v>0</v>
      </c>
      <c r="V3051" s="40">
        <f t="shared" si="1512"/>
        <v>0</v>
      </c>
      <c r="W3051" s="40">
        <f t="shared" si="1513"/>
        <v>0</v>
      </c>
      <c r="X3051" t="str">
        <f t="shared" si="1514"/>
        <v/>
      </c>
      <c r="Y3051" s="40">
        <f t="shared" si="1515"/>
        <v>0</v>
      </c>
      <c r="Z3051" s="40">
        <f t="shared" si="1516"/>
        <v>0</v>
      </c>
      <c r="AA3051" s="40">
        <f t="shared" si="1517"/>
        <v>0</v>
      </c>
      <c r="AB3051" s="40">
        <f t="shared" si="1518"/>
        <v>0</v>
      </c>
      <c r="AC3051" s="40">
        <f t="shared" si="1519"/>
        <v>0</v>
      </c>
      <c r="AD3051" s="39">
        <f t="shared" si="1520"/>
        <v>0</v>
      </c>
      <c r="AE3051" s="39">
        <f t="shared" si="1521"/>
        <v>0</v>
      </c>
      <c r="AF3051" t="str">
        <f t="shared" si="1522"/>
        <v/>
      </c>
      <c r="AG3051" t="str">
        <f t="shared" si="1523"/>
        <v/>
      </c>
      <c r="AH3051" t="str">
        <f t="shared" si="1524"/>
        <v/>
      </c>
      <c r="AJ3051" s="41" t="str">
        <f t="shared" si="1525"/>
        <v/>
      </c>
      <c r="AK3051" s="42" t="str">
        <f t="shared" si="1526"/>
        <v/>
      </c>
      <c r="AL3051" s="41" t="str">
        <f t="shared" si="1527"/>
        <v/>
      </c>
      <c r="AM3051" s="41" t="str">
        <f t="shared" si="1528"/>
        <v/>
      </c>
      <c r="AN3051" s="41" t="str">
        <f t="shared" si="1529"/>
        <v/>
      </c>
      <c r="AO3051" s="42" t="str">
        <f t="shared" si="1530"/>
        <v/>
      </c>
      <c r="AP3051" s="41" t="str">
        <f t="shared" si="1531"/>
        <v/>
      </c>
      <c r="AQ3051" s="41" t="str">
        <f t="shared" si="1532"/>
        <v/>
      </c>
      <c r="AR3051" s="41" t="str">
        <f>IF($AQ3051="","",COUNTIFS(L_ChaveCob,$AQ3051,L_Ausencia,"&gt;"&amp;$W3051)+COUNTIFS($AQ$4:$AQ3051,$AQ3051,$W$4:$W3051,$W3051))</f>
        <v/>
      </c>
      <c r="AS3051" s="42">
        <f t="shared" si="1533"/>
        <v>0</v>
      </c>
      <c r="AT3051" s="42">
        <f t="shared" si="1534"/>
        <v>0</v>
      </c>
      <c r="AU3051" s="42">
        <f t="shared" si="1535"/>
        <v>0</v>
      </c>
    </row>
    <row r="3052" spans="1:47" x14ac:dyDescent="0.2">
      <c r="A3052" s="35"/>
      <c r="B3052" s="36"/>
      <c r="C3052" s="36"/>
      <c r="D3052" s="36"/>
      <c r="E3052" s="37"/>
      <c r="F3052" s="37"/>
      <c r="G3052" s="36"/>
      <c r="H3052" s="36"/>
      <c r="I3052" s="36"/>
      <c r="J3052" s="36"/>
      <c r="K3052" s="37"/>
      <c r="L3052" s="37"/>
      <c r="M3052" s="37"/>
      <c r="N3052" s="38" t="str">
        <f t="shared" si="1504"/>
        <v/>
      </c>
      <c r="O3052" t="str">
        <f t="shared" si="1505"/>
        <v/>
      </c>
      <c r="P3052" t="str">
        <f t="shared" si="1506"/>
        <v/>
      </c>
      <c r="Q3052" t="str">
        <f t="shared" si="1507"/>
        <v/>
      </c>
      <c r="R3052" t="str">
        <f t="shared" si="1508"/>
        <v/>
      </c>
      <c r="S3052" t="str">
        <f t="shared" si="1509"/>
        <v/>
      </c>
      <c r="T3052" s="39" t="str">
        <f t="shared" si="1510"/>
        <v/>
      </c>
      <c r="U3052" s="40">
        <f t="shared" si="1511"/>
        <v>0</v>
      </c>
      <c r="V3052" s="40">
        <f t="shared" si="1512"/>
        <v>0</v>
      </c>
      <c r="W3052" s="40">
        <f t="shared" si="1513"/>
        <v>0</v>
      </c>
      <c r="X3052" t="str">
        <f t="shared" si="1514"/>
        <v/>
      </c>
      <c r="Y3052" s="40">
        <f t="shared" si="1515"/>
        <v>0</v>
      </c>
      <c r="Z3052" s="40">
        <f t="shared" si="1516"/>
        <v>0</v>
      </c>
      <c r="AA3052" s="40">
        <f t="shared" si="1517"/>
        <v>0</v>
      </c>
      <c r="AB3052" s="40">
        <f t="shared" si="1518"/>
        <v>0</v>
      </c>
      <c r="AC3052" s="40">
        <f t="shared" si="1519"/>
        <v>0</v>
      </c>
      <c r="AD3052" s="39">
        <f t="shared" si="1520"/>
        <v>0</v>
      </c>
      <c r="AE3052" s="39">
        <f t="shared" si="1521"/>
        <v>0</v>
      </c>
      <c r="AF3052" t="str">
        <f t="shared" si="1522"/>
        <v/>
      </c>
      <c r="AG3052" t="str">
        <f t="shared" si="1523"/>
        <v/>
      </c>
      <c r="AH3052" t="str">
        <f t="shared" si="1524"/>
        <v/>
      </c>
      <c r="AJ3052" s="41" t="str">
        <f t="shared" si="1525"/>
        <v/>
      </c>
      <c r="AK3052" s="42" t="str">
        <f t="shared" si="1526"/>
        <v/>
      </c>
      <c r="AL3052" s="41" t="str">
        <f t="shared" si="1527"/>
        <v/>
      </c>
      <c r="AM3052" s="41" t="str">
        <f t="shared" si="1528"/>
        <v/>
      </c>
      <c r="AN3052" s="41" t="str">
        <f t="shared" si="1529"/>
        <v/>
      </c>
      <c r="AO3052" s="42" t="str">
        <f t="shared" si="1530"/>
        <v/>
      </c>
      <c r="AP3052" s="41" t="str">
        <f t="shared" si="1531"/>
        <v/>
      </c>
      <c r="AQ3052" s="41" t="str">
        <f t="shared" si="1532"/>
        <v/>
      </c>
      <c r="AR3052" s="41" t="str">
        <f>IF($AQ3052="","",COUNTIFS(L_ChaveCob,$AQ3052,L_Ausencia,"&gt;"&amp;$W3052)+COUNTIFS($AQ$4:$AQ3052,$AQ3052,$W$4:$W3052,$W3052))</f>
        <v/>
      </c>
      <c r="AS3052" s="42">
        <f t="shared" si="1533"/>
        <v>0</v>
      </c>
      <c r="AT3052" s="42">
        <f t="shared" si="1534"/>
        <v>0</v>
      </c>
      <c r="AU3052" s="42">
        <f t="shared" si="1535"/>
        <v>0</v>
      </c>
    </row>
    <row r="3053" spans="1:47" x14ac:dyDescent="0.2">
      <c r="A3053" s="35"/>
      <c r="B3053" s="36"/>
      <c r="C3053" s="36"/>
      <c r="D3053" s="36"/>
      <c r="E3053" s="37"/>
      <c r="F3053" s="37"/>
      <c r="G3053" s="36"/>
      <c r="H3053" s="36"/>
      <c r="I3053" s="36"/>
      <c r="J3053" s="36"/>
      <c r="K3053" s="37"/>
      <c r="L3053" s="37"/>
      <c r="M3053" s="37"/>
      <c r="N3053" s="38" t="str">
        <f t="shared" si="1504"/>
        <v/>
      </c>
      <c r="O3053" t="str">
        <f t="shared" si="1505"/>
        <v/>
      </c>
      <c r="P3053" t="str">
        <f t="shared" si="1506"/>
        <v/>
      </c>
      <c r="Q3053" t="str">
        <f t="shared" si="1507"/>
        <v/>
      </c>
      <c r="R3053" t="str">
        <f t="shared" si="1508"/>
        <v/>
      </c>
      <c r="S3053" t="str">
        <f t="shared" si="1509"/>
        <v/>
      </c>
      <c r="T3053" s="39" t="str">
        <f t="shared" si="1510"/>
        <v/>
      </c>
      <c r="U3053" s="40">
        <f t="shared" si="1511"/>
        <v>0</v>
      </c>
      <c r="V3053" s="40">
        <f t="shared" si="1512"/>
        <v>0</v>
      </c>
      <c r="W3053" s="40">
        <f t="shared" si="1513"/>
        <v>0</v>
      </c>
      <c r="X3053" t="str">
        <f t="shared" si="1514"/>
        <v/>
      </c>
      <c r="Y3053" s="40">
        <f t="shared" si="1515"/>
        <v>0</v>
      </c>
      <c r="Z3053" s="40">
        <f t="shared" si="1516"/>
        <v>0</v>
      </c>
      <c r="AA3053" s="40">
        <f t="shared" si="1517"/>
        <v>0</v>
      </c>
      <c r="AB3053" s="40">
        <f t="shared" si="1518"/>
        <v>0</v>
      </c>
      <c r="AC3053" s="40">
        <f t="shared" si="1519"/>
        <v>0</v>
      </c>
      <c r="AD3053" s="39">
        <f t="shared" si="1520"/>
        <v>0</v>
      </c>
      <c r="AE3053" s="39">
        <f t="shared" si="1521"/>
        <v>0</v>
      </c>
      <c r="AF3053" t="str">
        <f t="shared" si="1522"/>
        <v/>
      </c>
      <c r="AG3053" t="str">
        <f t="shared" si="1523"/>
        <v/>
      </c>
      <c r="AH3053" t="str">
        <f t="shared" si="1524"/>
        <v/>
      </c>
      <c r="AJ3053" s="41" t="str">
        <f t="shared" si="1525"/>
        <v/>
      </c>
      <c r="AK3053" s="42" t="str">
        <f t="shared" si="1526"/>
        <v/>
      </c>
      <c r="AL3053" s="41" t="str">
        <f t="shared" si="1527"/>
        <v/>
      </c>
      <c r="AM3053" s="41" t="str">
        <f t="shared" si="1528"/>
        <v/>
      </c>
      <c r="AN3053" s="41" t="str">
        <f t="shared" si="1529"/>
        <v/>
      </c>
      <c r="AO3053" s="42" t="str">
        <f t="shared" si="1530"/>
        <v/>
      </c>
      <c r="AP3053" s="41" t="str">
        <f t="shared" si="1531"/>
        <v/>
      </c>
      <c r="AQ3053" s="41" t="str">
        <f t="shared" si="1532"/>
        <v/>
      </c>
      <c r="AR3053" s="41" t="str">
        <f>IF($AQ3053="","",COUNTIFS(L_ChaveCob,$AQ3053,L_Ausencia,"&gt;"&amp;$W3053)+COUNTIFS($AQ$4:$AQ3053,$AQ3053,$W$4:$W3053,$W3053))</f>
        <v/>
      </c>
      <c r="AS3053" s="42">
        <f t="shared" si="1533"/>
        <v>0</v>
      </c>
      <c r="AT3053" s="42">
        <f t="shared" si="1534"/>
        <v>0</v>
      </c>
      <c r="AU3053" s="42">
        <f t="shared" si="1535"/>
        <v>0</v>
      </c>
    </row>
    <row r="3054" spans="1:47" x14ac:dyDescent="0.2">
      <c r="A3054" s="35"/>
      <c r="B3054" s="36"/>
      <c r="C3054" s="36"/>
      <c r="D3054" s="36"/>
      <c r="E3054" s="37"/>
      <c r="F3054" s="37"/>
      <c r="G3054" s="36"/>
      <c r="H3054" s="36"/>
      <c r="I3054" s="36"/>
      <c r="J3054" s="36"/>
      <c r="K3054" s="37"/>
      <c r="L3054" s="37"/>
      <c r="M3054" s="37"/>
      <c r="N3054" s="38" t="str">
        <f t="shared" si="1504"/>
        <v/>
      </c>
      <c r="O3054" t="str">
        <f t="shared" si="1505"/>
        <v/>
      </c>
      <c r="P3054" t="str">
        <f t="shared" si="1506"/>
        <v/>
      </c>
      <c r="Q3054" t="str">
        <f t="shared" si="1507"/>
        <v/>
      </c>
      <c r="R3054" t="str">
        <f t="shared" si="1508"/>
        <v/>
      </c>
      <c r="S3054" t="str">
        <f t="shared" si="1509"/>
        <v/>
      </c>
      <c r="T3054" s="39" t="str">
        <f t="shared" si="1510"/>
        <v/>
      </c>
      <c r="U3054" s="40">
        <f t="shared" si="1511"/>
        <v>0</v>
      </c>
      <c r="V3054" s="40">
        <f t="shared" si="1512"/>
        <v>0</v>
      </c>
      <c r="W3054" s="40">
        <f t="shared" si="1513"/>
        <v>0</v>
      </c>
      <c r="X3054" t="str">
        <f t="shared" si="1514"/>
        <v/>
      </c>
      <c r="Y3054" s="40">
        <f t="shared" si="1515"/>
        <v>0</v>
      </c>
      <c r="Z3054" s="40">
        <f t="shared" si="1516"/>
        <v>0</v>
      </c>
      <c r="AA3054" s="40">
        <f t="shared" si="1517"/>
        <v>0</v>
      </c>
      <c r="AB3054" s="40">
        <f t="shared" si="1518"/>
        <v>0</v>
      </c>
      <c r="AC3054" s="40">
        <f t="shared" si="1519"/>
        <v>0</v>
      </c>
      <c r="AD3054" s="39">
        <f t="shared" si="1520"/>
        <v>0</v>
      </c>
      <c r="AE3054" s="39">
        <f t="shared" si="1521"/>
        <v>0</v>
      </c>
      <c r="AF3054" t="str">
        <f t="shared" si="1522"/>
        <v/>
      </c>
      <c r="AG3054" t="str">
        <f t="shared" si="1523"/>
        <v/>
      </c>
      <c r="AH3054" t="str">
        <f t="shared" si="1524"/>
        <v/>
      </c>
      <c r="AJ3054" s="41" t="str">
        <f t="shared" si="1525"/>
        <v/>
      </c>
      <c r="AK3054" s="42" t="str">
        <f t="shared" si="1526"/>
        <v/>
      </c>
      <c r="AL3054" s="41" t="str">
        <f t="shared" si="1527"/>
        <v/>
      </c>
      <c r="AM3054" s="41" t="str">
        <f t="shared" si="1528"/>
        <v/>
      </c>
      <c r="AN3054" s="41" t="str">
        <f t="shared" si="1529"/>
        <v/>
      </c>
      <c r="AO3054" s="42" t="str">
        <f t="shared" si="1530"/>
        <v/>
      </c>
      <c r="AP3054" s="41" t="str">
        <f t="shared" si="1531"/>
        <v/>
      </c>
      <c r="AQ3054" s="41" t="str">
        <f t="shared" si="1532"/>
        <v/>
      </c>
      <c r="AR3054" s="41" t="str">
        <f>IF($AQ3054="","",COUNTIFS(L_ChaveCob,$AQ3054,L_Ausencia,"&gt;"&amp;$W3054)+COUNTIFS($AQ$4:$AQ3054,$AQ3054,$W$4:$W3054,$W3054))</f>
        <v/>
      </c>
      <c r="AS3054" s="42">
        <f t="shared" si="1533"/>
        <v>0</v>
      </c>
      <c r="AT3054" s="42">
        <f t="shared" si="1534"/>
        <v>0</v>
      </c>
      <c r="AU3054" s="42">
        <f t="shared" si="1535"/>
        <v>0</v>
      </c>
    </row>
    <row r="3055" spans="1:47" x14ac:dyDescent="0.2">
      <c r="A3055" s="35"/>
      <c r="B3055" s="36"/>
      <c r="C3055" s="36"/>
      <c r="D3055" s="36"/>
      <c r="E3055" s="37"/>
      <c r="F3055" s="37"/>
      <c r="G3055" s="36"/>
      <c r="H3055" s="36"/>
      <c r="I3055" s="36"/>
      <c r="J3055" s="36"/>
      <c r="K3055" s="37"/>
      <c r="L3055" s="37"/>
      <c r="M3055" s="37"/>
      <c r="N3055" s="38" t="str">
        <f t="shared" si="1504"/>
        <v/>
      </c>
      <c r="O3055" t="str">
        <f t="shared" si="1505"/>
        <v/>
      </c>
      <c r="P3055" t="str">
        <f t="shared" si="1506"/>
        <v/>
      </c>
      <c r="Q3055" t="str">
        <f t="shared" si="1507"/>
        <v/>
      </c>
      <c r="R3055" t="str">
        <f t="shared" si="1508"/>
        <v/>
      </c>
      <c r="S3055" t="str">
        <f t="shared" si="1509"/>
        <v/>
      </c>
      <c r="T3055" s="39" t="str">
        <f t="shared" si="1510"/>
        <v/>
      </c>
      <c r="U3055" s="40">
        <f t="shared" si="1511"/>
        <v>0</v>
      </c>
      <c r="V3055" s="40">
        <f t="shared" si="1512"/>
        <v>0</v>
      </c>
      <c r="W3055" s="40">
        <f t="shared" si="1513"/>
        <v>0</v>
      </c>
      <c r="X3055" t="str">
        <f t="shared" si="1514"/>
        <v/>
      </c>
      <c r="Y3055" s="40">
        <f t="shared" si="1515"/>
        <v>0</v>
      </c>
      <c r="Z3055" s="40">
        <f t="shared" si="1516"/>
        <v>0</v>
      </c>
      <c r="AA3055" s="40">
        <f t="shared" si="1517"/>
        <v>0</v>
      </c>
      <c r="AB3055" s="40">
        <f t="shared" si="1518"/>
        <v>0</v>
      </c>
      <c r="AC3055" s="40">
        <f t="shared" si="1519"/>
        <v>0</v>
      </c>
      <c r="AD3055" s="39">
        <f t="shared" si="1520"/>
        <v>0</v>
      </c>
      <c r="AE3055" s="39">
        <f t="shared" si="1521"/>
        <v>0</v>
      </c>
      <c r="AF3055" t="str">
        <f t="shared" si="1522"/>
        <v/>
      </c>
      <c r="AG3055" t="str">
        <f t="shared" si="1523"/>
        <v/>
      </c>
      <c r="AH3055" t="str">
        <f t="shared" si="1524"/>
        <v/>
      </c>
      <c r="AJ3055" s="41" t="str">
        <f t="shared" si="1525"/>
        <v/>
      </c>
      <c r="AK3055" s="42" t="str">
        <f t="shared" si="1526"/>
        <v/>
      </c>
      <c r="AL3055" s="41" t="str">
        <f t="shared" si="1527"/>
        <v/>
      </c>
      <c r="AM3055" s="41" t="str">
        <f t="shared" si="1528"/>
        <v/>
      </c>
      <c r="AN3055" s="41" t="str">
        <f t="shared" si="1529"/>
        <v/>
      </c>
      <c r="AO3055" s="42" t="str">
        <f t="shared" si="1530"/>
        <v/>
      </c>
      <c r="AP3055" s="41" t="str">
        <f t="shared" si="1531"/>
        <v/>
      </c>
      <c r="AQ3055" s="41" t="str">
        <f t="shared" si="1532"/>
        <v/>
      </c>
      <c r="AR3055" s="41" t="str">
        <f>IF($AQ3055="","",COUNTIFS(L_ChaveCob,$AQ3055,L_Ausencia,"&gt;"&amp;$W3055)+COUNTIFS($AQ$4:$AQ3055,$AQ3055,$W$4:$W3055,$W3055))</f>
        <v/>
      </c>
      <c r="AS3055" s="42">
        <f t="shared" si="1533"/>
        <v>0</v>
      </c>
      <c r="AT3055" s="42">
        <f t="shared" si="1534"/>
        <v>0</v>
      </c>
      <c r="AU3055" s="42">
        <f t="shared" si="1535"/>
        <v>0</v>
      </c>
    </row>
    <row r="3056" spans="1:47" x14ac:dyDescent="0.2">
      <c r="A3056" s="35"/>
      <c r="B3056" s="36"/>
      <c r="C3056" s="36"/>
      <c r="D3056" s="36"/>
      <c r="E3056" s="37"/>
      <c r="F3056" s="37"/>
      <c r="G3056" s="36"/>
      <c r="H3056" s="36"/>
      <c r="I3056" s="36"/>
      <c r="J3056" s="36"/>
      <c r="K3056" s="37"/>
      <c r="L3056" s="37"/>
      <c r="M3056" s="37"/>
      <c r="N3056" s="38" t="str">
        <f t="shared" si="1504"/>
        <v/>
      </c>
      <c r="O3056" t="str">
        <f t="shared" si="1505"/>
        <v/>
      </c>
      <c r="P3056" t="str">
        <f t="shared" si="1506"/>
        <v/>
      </c>
      <c r="Q3056" t="str">
        <f t="shared" si="1507"/>
        <v/>
      </c>
      <c r="R3056" t="str">
        <f t="shared" si="1508"/>
        <v/>
      </c>
      <c r="S3056" t="str">
        <f t="shared" si="1509"/>
        <v/>
      </c>
      <c r="T3056" s="39" t="str">
        <f t="shared" si="1510"/>
        <v/>
      </c>
      <c r="U3056" s="40">
        <f t="shared" si="1511"/>
        <v>0</v>
      </c>
      <c r="V3056" s="40">
        <f t="shared" si="1512"/>
        <v>0</v>
      </c>
      <c r="W3056" s="40">
        <f t="shared" si="1513"/>
        <v>0</v>
      </c>
      <c r="X3056" t="str">
        <f t="shared" si="1514"/>
        <v/>
      </c>
      <c r="Y3056" s="40">
        <f t="shared" si="1515"/>
        <v>0</v>
      </c>
      <c r="Z3056" s="40">
        <f t="shared" si="1516"/>
        <v>0</v>
      </c>
      <c r="AA3056" s="40">
        <f t="shared" si="1517"/>
        <v>0</v>
      </c>
      <c r="AB3056" s="40">
        <f t="shared" si="1518"/>
        <v>0</v>
      </c>
      <c r="AC3056" s="40">
        <f t="shared" si="1519"/>
        <v>0</v>
      </c>
      <c r="AD3056" s="39">
        <f t="shared" si="1520"/>
        <v>0</v>
      </c>
      <c r="AE3056" s="39">
        <f t="shared" si="1521"/>
        <v>0</v>
      </c>
      <c r="AF3056" t="str">
        <f t="shared" si="1522"/>
        <v/>
      </c>
      <c r="AG3056" t="str">
        <f t="shared" si="1523"/>
        <v/>
      </c>
      <c r="AH3056" t="str">
        <f t="shared" si="1524"/>
        <v/>
      </c>
      <c r="AJ3056" s="41" t="str">
        <f t="shared" si="1525"/>
        <v/>
      </c>
      <c r="AK3056" s="42" t="str">
        <f t="shared" si="1526"/>
        <v/>
      </c>
      <c r="AL3056" s="41" t="str">
        <f t="shared" si="1527"/>
        <v/>
      </c>
      <c r="AM3056" s="41" t="str">
        <f t="shared" si="1528"/>
        <v/>
      </c>
      <c r="AN3056" s="41" t="str">
        <f t="shared" si="1529"/>
        <v/>
      </c>
      <c r="AO3056" s="42" t="str">
        <f t="shared" si="1530"/>
        <v/>
      </c>
      <c r="AP3056" s="41" t="str">
        <f t="shared" si="1531"/>
        <v/>
      </c>
      <c r="AQ3056" s="41" t="str">
        <f t="shared" si="1532"/>
        <v/>
      </c>
      <c r="AR3056" s="41" t="str">
        <f>IF($AQ3056="","",COUNTIFS(L_ChaveCob,$AQ3056,L_Ausencia,"&gt;"&amp;$W3056)+COUNTIFS($AQ$4:$AQ3056,$AQ3056,$W$4:$W3056,$W3056))</f>
        <v/>
      </c>
      <c r="AS3056" s="42">
        <f t="shared" si="1533"/>
        <v>0</v>
      </c>
      <c r="AT3056" s="42">
        <f t="shared" si="1534"/>
        <v>0</v>
      </c>
      <c r="AU3056" s="42">
        <f t="shared" si="1535"/>
        <v>0</v>
      </c>
    </row>
    <row r="3057" spans="1:47" x14ac:dyDescent="0.2">
      <c r="A3057" s="35"/>
      <c r="B3057" s="36"/>
      <c r="C3057" s="36"/>
      <c r="D3057" s="36"/>
      <c r="E3057" s="37"/>
      <c r="F3057" s="37"/>
      <c r="G3057" s="36"/>
      <c r="H3057" s="36"/>
      <c r="I3057" s="36"/>
      <c r="J3057" s="36"/>
      <c r="K3057" s="37"/>
      <c r="L3057" s="37"/>
      <c r="M3057" s="37"/>
      <c r="N3057" s="38" t="str">
        <f t="shared" si="1504"/>
        <v/>
      </c>
      <c r="O3057" t="str">
        <f t="shared" si="1505"/>
        <v/>
      </c>
      <c r="P3057" t="str">
        <f t="shared" si="1506"/>
        <v/>
      </c>
      <c r="Q3057" t="str">
        <f t="shared" si="1507"/>
        <v/>
      </c>
      <c r="R3057" t="str">
        <f t="shared" si="1508"/>
        <v/>
      </c>
      <c r="S3057" t="str">
        <f t="shared" si="1509"/>
        <v/>
      </c>
      <c r="T3057" s="39" t="str">
        <f t="shared" si="1510"/>
        <v/>
      </c>
      <c r="U3057" s="40">
        <f t="shared" si="1511"/>
        <v>0</v>
      </c>
      <c r="V3057" s="40">
        <f t="shared" si="1512"/>
        <v>0</v>
      </c>
      <c r="W3057" s="40">
        <f t="shared" si="1513"/>
        <v>0</v>
      </c>
      <c r="X3057" t="str">
        <f t="shared" si="1514"/>
        <v/>
      </c>
      <c r="Y3057" s="40">
        <f t="shared" si="1515"/>
        <v>0</v>
      </c>
      <c r="Z3057" s="40">
        <f t="shared" si="1516"/>
        <v>0</v>
      </c>
      <c r="AA3057" s="40">
        <f t="shared" si="1517"/>
        <v>0</v>
      </c>
      <c r="AB3057" s="40">
        <f t="shared" si="1518"/>
        <v>0</v>
      </c>
      <c r="AC3057" s="40">
        <f t="shared" si="1519"/>
        <v>0</v>
      </c>
      <c r="AD3057" s="39">
        <f t="shared" si="1520"/>
        <v>0</v>
      </c>
      <c r="AE3057" s="39">
        <f t="shared" si="1521"/>
        <v>0</v>
      </c>
      <c r="AF3057" t="str">
        <f t="shared" si="1522"/>
        <v/>
      </c>
      <c r="AG3057" t="str">
        <f t="shared" si="1523"/>
        <v/>
      </c>
      <c r="AH3057" t="str">
        <f t="shared" si="1524"/>
        <v/>
      </c>
      <c r="AJ3057" s="41" t="str">
        <f t="shared" si="1525"/>
        <v/>
      </c>
      <c r="AK3057" s="42" t="str">
        <f t="shared" si="1526"/>
        <v/>
      </c>
      <c r="AL3057" s="41" t="str">
        <f t="shared" si="1527"/>
        <v/>
      </c>
      <c r="AM3057" s="41" t="str">
        <f t="shared" si="1528"/>
        <v/>
      </c>
      <c r="AN3057" s="41" t="str">
        <f t="shared" si="1529"/>
        <v/>
      </c>
      <c r="AO3057" s="42" t="str">
        <f t="shared" si="1530"/>
        <v/>
      </c>
      <c r="AP3057" s="41" t="str">
        <f t="shared" si="1531"/>
        <v/>
      </c>
      <c r="AQ3057" s="41" t="str">
        <f t="shared" si="1532"/>
        <v/>
      </c>
      <c r="AR3057" s="41" t="str">
        <f>IF($AQ3057="","",COUNTIFS(L_ChaveCob,$AQ3057,L_Ausencia,"&gt;"&amp;$W3057)+COUNTIFS($AQ$4:$AQ3057,$AQ3057,$W$4:$W3057,$W3057))</f>
        <v/>
      </c>
      <c r="AS3057" s="42">
        <f t="shared" si="1533"/>
        <v>0</v>
      </c>
      <c r="AT3057" s="42">
        <f t="shared" si="1534"/>
        <v>0</v>
      </c>
      <c r="AU3057" s="42">
        <f t="shared" si="1535"/>
        <v>0</v>
      </c>
    </row>
    <row r="3058" spans="1:47" x14ac:dyDescent="0.2">
      <c r="A3058" s="35"/>
      <c r="B3058" s="36"/>
      <c r="C3058" s="36"/>
      <c r="D3058" s="36"/>
      <c r="E3058" s="37"/>
      <c r="F3058" s="37"/>
      <c r="G3058" s="36"/>
      <c r="H3058" s="36"/>
      <c r="I3058" s="36"/>
      <c r="J3058" s="36"/>
      <c r="K3058" s="37"/>
      <c r="L3058" s="37"/>
      <c r="M3058" s="37"/>
      <c r="N3058" s="38" t="str">
        <f t="shared" si="1504"/>
        <v/>
      </c>
      <c r="O3058" t="str">
        <f t="shared" si="1505"/>
        <v/>
      </c>
      <c r="P3058" t="str">
        <f t="shared" si="1506"/>
        <v/>
      </c>
      <c r="Q3058" t="str">
        <f t="shared" si="1507"/>
        <v/>
      </c>
      <c r="R3058" t="str">
        <f t="shared" si="1508"/>
        <v/>
      </c>
      <c r="S3058" t="str">
        <f t="shared" si="1509"/>
        <v/>
      </c>
      <c r="T3058" s="39" t="str">
        <f t="shared" si="1510"/>
        <v/>
      </c>
      <c r="U3058" s="40">
        <f t="shared" si="1511"/>
        <v>0</v>
      </c>
      <c r="V3058" s="40">
        <f t="shared" si="1512"/>
        <v>0</v>
      </c>
      <c r="W3058" s="40">
        <f t="shared" si="1513"/>
        <v>0</v>
      </c>
      <c r="X3058" t="str">
        <f t="shared" si="1514"/>
        <v/>
      </c>
      <c r="Y3058" s="40">
        <f t="shared" si="1515"/>
        <v>0</v>
      </c>
      <c r="Z3058" s="40">
        <f t="shared" si="1516"/>
        <v>0</v>
      </c>
      <c r="AA3058" s="40">
        <f t="shared" si="1517"/>
        <v>0</v>
      </c>
      <c r="AB3058" s="40">
        <f t="shared" si="1518"/>
        <v>0</v>
      </c>
      <c r="AC3058" s="40">
        <f t="shared" si="1519"/>
        <v>0</v>
      </c>
      <c r="AD3058" s="39">
        <f t="shared" si="1520"/>
        <v>0</v>
      </c>
      <c r="AE3058" s="39">
        <f t="shared" si="1521"/>
        <v>0</v>
      </c>
      <c r="AF3058" t="str">
        <f t="shared" si="1522"/>
        <v/>
      </c>
      <c r="AG3058" t="str">
        <f t="shared" si="1523"/>
        <v/>
      </c>
      <c r="AH3058" t="str">
        <f t="shared" si="1524"/>
        <v/>
      </c>
      <c r="AJ3058" s="41" t="str">
        <f t="shared" si="1525"/>
        <v/>
      </c>
      <c r="AK3058" s="42" t="str">
        <f t="shared" si="1526"/>
        <v/>
      </c>
      <c r="AL3058" s="41" t="str">
        <f t="shared" si="1527"/>
        <v/>
      </c>
      <c r="AM3058" s="41" t="str">
        <f t="shared" si="1528"/>
        <v/>
      </c>
      <c r="AN3058" s="41" t="str">
        <f t="shared" si="1529"/>
        <v/>
      </c>
      <c r="AO3058" s="42" t="str">
        <f t="shared" si="1530"/>
        <v/>
      </c>
      <c r="AP3058" s="41" t="str">
        <f t="shared" si="1531"/>
        <v/>
      </c>
      <c r="AQ3058" s="41" t="str">
        <f t="shared" si="1532"/>
        <v/>
      </c>
      <c r="AR3058" s="41" t="str">
        <f>IF($AQ3058="","",COUNTIFS(L_ChaveCob,$AQ3058,L_Ausencia,"&gt;"&amp;$W3058)+COUNTIFS($AQ$4:$AQ3058,$AQ3058,$W$4:$W3058,$W3058))</f>
        <v/>
      </c>
      <c r="AS3058" s="42">
        <f t="shared" si="1533"/>
        <v>0</v>
      </c>
      <c r="AT3058" s="42">
        <f t="shared" si="1534"/>
        <v>0</v>
      </c>
      <c r="AU3058" s="42">
        <f t="shared" si="1535"/>
        <v>0</v>
      </c>
    </row>
    <row r="3059" spans="1:47" x14ac:dyDescent="0.2">
      <c r="A3059" s="35"/>
      <c r="B3059" s="36"/>
      <c r="C3059" s="36"/>
      <c r="D3059" s="36"/>
      <c r="E3059" s="37"/>
      <c r="F3059" s="37"/>
      <c r="G3059" s="36"/>
      <c r="H3059" s="36"/>
      <c r="I3059" s="36"/>
      <c r="J3059" s="36"/>
      <c r="K3059" s="37"/>
      <c r="L3059" s="37"/>
      <c r="M3059" s="37"/>
      <c r="N3059" s="38" t="str">
        <f t="shared" si="1504"/>
        <v/>
      </c>
      <c r="O3059" t="str">
        <f t="shared" si="1505"/>
        <v/>
      </c>
      <c r="P3059" t="str">
        <f t="shared" si="1506"/>
        <v/>
      </c>
      <c r="Q3059" t="str">
        <f t="shared" si="1507"/>
        <v/>
      </c>
      <c r="R3059" t="str">
        <f t="shared" si="1508"/>
        <v/>
      </c>
      <c r="S3059" t="str">
        <f t="shared" si="1509"/>
        <v/>
      </c>
      <c r="T3059" s="39" t="str">
        <f t="shared" si="1510"/>
        <v/>
      </c>
      <c r="U3059" s="40">
        <f t="shared" si="1511"/>
        <v>0</v>
      </c>
      <c r="V3059" s="40">
        <f t="shared" si="1512"/>
        <v>0</v>
      </c>
      <c r="W3059" s="40">
        <f t="shared" si="1513"/>
        <v>0</v>
      </c>
      <c r="X3059" t="str">
        <f t="shared" si="1514"/>
        <v/>
      </c>
      <c r="Y3059" s="40">
        <f t="shared" si="1515"/>
        <v>0</v>
      </c>
      <c r="Z3059" s="40">
        <f t="shared" si="1516"/>
        <v>0</v>
      </c>
      <c r="AA3059" s="40">
        <f t="shared" si="1517"/>
        <v>0</v>
      </c>
      <c r="AB3059" s="40">
        <f t="shared" si="1518"/>
        <v>0</v>
      </c>
      <c r="AC3059" s="40">
        <f t="shared" si="1519"/>
        <v>0</v>
      </c>
      <c r="AD3059" s="39">
        <f t="shared" si="1520"/>
        <v>0</v>
      </c>
      <c r="AE3059" s="39">
        <f t="shared" si="1521"/>
        <v>0</v>
      </c>
      <c r="AF3059" t="str">
        <f t="shared" si="1522"/>
        <v/>
      </c>
      <c r="AG3059" t="str">
        <f t="shared" si="1523"/>
        <v/>
      </c>
      <c r="AH3059" t="str">
        <f t="shared" si="1524"/>
        <v/>
      </c>
      <c r="AJ3059" s="41" t="str">
        <f t="shared" si="1525"/>
        <v/>
      </c>
      <c r="AK3059" s="42" t="str">
        <f t="shared" si="1526"/>
        <v/>
      </c>
      <c r="AL3059" s="41" t="str">
        <f t="shared" si="1527"/>
        <v/>
      </c>
      <c r="AM3059" s="41" t="str">
        <f t="shared" si="1528"/>
        <v/>
      </c>
      <c r="AN3059" s="41" t="str">
        <f t="shared" si="1529"/>
        <v/>
      </c>
      <c r="AO3059" s="42" t="str">
        <f t="shared" si="1530"/>
        <v/>
      </c>
      <c r="AP3059" s="41" t="str">
        <f t="shared" si="1531"/>
        <v/>
      </c>
      <c r="AQ3059" s="41" t="str">
        <f t="shared" si="1532"/>
        <v/>
      </c>
      <c r="AR3059" s="41" t="str">
        <f>IF($AQ3059="","",COUNTIFS(L_ChaveCob,$AQ3059,L_Ausencia,"&gt;"&amp;$W3059)+COUNTIFS($AQ$4:$AQ3059,$AQ3059,$W$4:$W3059,$W3059))</f>
        <v/>
      </c>
      <c r="AS3059" s="42">
        <f t="shared" si="1533"/>
        <v>0</v>
      </c>
      <c r="AT3059" s="42">
        <f t="shared" si="1534"/>
        <v>0</v>
      </c>
      <c r="AU3059" s="42">
        <f t="shared" si="1535"/>
        <v>0</v>
      </c>
    </row>
    <row r="3060" spans="1:47" x14ac:dyDescent="0.2">
      <c r="A3060" s="35"/>
      <c r="B3060" s="36"/>
      <c r="C3060" s="36"/>
      <c r="D3060" s="36"/>
      <c r="E3060" s="37"/>
      <c r="F3060" s="37"/>
      <c r="G3060" s="36"/>
      <c r="H3060" s="36"/>
      <c r="I3060" s="36"/>
      <c r="J3060" s="36"/>
      <c r="K3060" s="37"/>
      <c r="L3060" s="37"/>
      <c r="M3060" s="37"/>
      <c r="N3060" s="38" t="str">
        <f t="shared" si="1504"/>
        <v/>
      </c>
      <c r="O3060" t="str">
        <f t="shared" si="1505"/>
        <v/>
      </c>
      <c r="P3060" t="str">
        <f t="shared" si="1506"/>
        <v/>
      </c>
      <c r="Q3060" t="str">
        <f t="shared" si="1507"/>
        <v/>
      </c>
      <c r="R3060" t="str">
        <f t="shared" si="1508"/>
        <v/>
      </c>
      <c r="S3060" t="str">
        <f t="shared" si="1509"/>
        <v/>
      </c>
      <c r="T3060" s="39" t="str">
        <f t="shared" si="1510"/>
        <v/>
      </c>
      <c r="U3060" s="40">
        <f t="shared" si="1511"/>
        <v>0</v>
      </c>
      <c r="V3060" s="40">
        <f t="shared" si="1512"/>
        <v>0</v>
      </c>
      <c r="W3060" s="40">
        <f t="shared" si="1513"/>
        <v>0</v>
      </c>
      <c r="X3060" t="str">
        <f t="shared" si="1514"/>
        <v/>
      </c>
      <c r="Y3060" s="40">
        <f t="shared" si="1515"/>
        <v>0</v>
      </c>
      <c r="Z3060" s="40">
        <f t="shared" si="1516"/>
        <v>0</v>
      </c>
      <c r="AA3060" s="40">
        <f t="shared" si="1517"/>
        <v>0</v>
      </c>
      <c r="AB3060" s="40">
        <f t="shared" si="1518"/>
        <v>0</v>
      </c>
      <c r="AC3060" s="40">
        <f t="shared" si="1519"/>
        <v>0</v>
      </c>
      <c r="AD3060" s="39">
        <f t="shared" si="1520"/>
        <v>0</v>
      </c>
      <c r="AE3060" s="39">
        <f t="shared" si="1521"/>
        <v>0</v>
      </c>
      <c r="AF3060" t="str">
        <f t="shared" si="1522"/>
        <v/>
      </c>
      <c r="AG3060" t="str">
        <f t="shared" si="1523"/>
        <v/>
      </c>
      <c r="AH3060" t="str">
        <f t="shared" si="1524"/>
        <v/>
      </c>
      <c r="AJ3060" s="41" t="str">
        <f t="shared" si="1525"/>
        <v/>
      </c>
      <c r="AK3060" s="42" t="str">
        <f t="shared" si="1526"/>
        <v/>
      </c>
      <c r="AL3060" s="41" t="str">
        <f t="shared" si="1527"/>
        <v/>
      </c>
      <c r="AM3060" s="41" t="str">
        <f t="shared" si="1528"/>
        <v/>
      </c>
      <c r="AN3060" s="41" t="str">
        <f t="shared" si="1529"/>
        <v/>
      </c>
      <c r="AO3060" s="42" t="str">
        <f t="shared" si="1530"/>
        <v/>
      </c>
      <c r="AP3060" s="41" t="str">
        <f t="shared" si="1531"/>
        <v/>
      </c>
      <c r="AQ3060" s="41" t="str">
        <f t="shared" si="1532"/>
        <v/>
      </c>
      <c r="AR3060" s="41" t="str">
        <f>IF($AQ3060="","",COUNTIFS(L_ChaveCob,$AQ3060,L_Ausencia,"&gt;"&amp;$W3060)+COUNTIFS($AQ$4:$AQ3060,$AQ3060,$W$4:$W3060,$W3060))</f>
        <v/>
      </c>
      <c r="AS3060" s="42">
        <f t="shared" si="1533"/>
        <v>0</v>
      </c>
      <c r="AT3060" s="42">
        <f t="shared" si="1534"/>
        <v>0</v>
      </c>
      <c r="AU3060" s="42">
        <f t="shared" si="1535"/>
        <v>0</v>
      </c>
    </row>
    <row r="3061" spans="1:47" x14ac:dyDescent="0.2">
      <c r="A3061" s="35"/>
      <c r="B3061" s="36"/>
      <c r="C3061" s="36"/>
      <c r="D3061" s="36"/>
      <c r="E3061" s="37"/>
      <c r="F3061" s="37"/>
      <c r="G3061" s="36"/>
      <c r="H3061" s="36"/>
      <c r="I3061" s="36"/>
      <c r="J3061" s="36"/>
      <c r="K3061" s="37"/>
      <c r="L3061" s="37"/>
      <c r="M3061" s="37"/>
      <c r="N3061" s="38" t="str">
        <f t="shared" si="1504"/>
        <v/>
      </c>
      <c r="O3061" t="str">
        <f t="shared" si="1505"/>
        <v/>
      </c>
      <c r="P3061" t="str">
        <f t="shared" si="1506"/>
        <v/>
      </c>
      <c r="Q3061" t="str">
        <f t="shared" si="1507"/>
        <v/>
      </c>
      <c r="R3061" t="str">
        <f t="shared" si="1508"/>
        <v/>
      </c>
      <c r="S3061" t="str">
        <f t="shared" si="1509"/>
        <v/>
      </c>
      <c r="T3061" s="39" t="str">
        <f t="shared" si="1510"/>
        <v/>
      </c>
      <c r="U3061" s="40">
        <f t="shared" si="1511"/>
        <v>0</v>
      </c>
      <c r="V3061" s="40">
        <f t="shared" si="1512"/>
        <v>0</v>
      </c>
      <c r="W3061" s="40">
        <f t="shared" si="1513"/>
        <v>0</v>
      </c>
      <c r="X3061" t="str">
        <f t="shared" si="1514"/>
        <v/>
      </c>
      <c r="Y3061" s="40">
        <f t="shared" si="1515"/>
        <v>0</v>
      </c>
      <c r="Z3061" s="40">
        <f t="shared" si="1516"/>
        <v>0</v>
      </c>
      <c r="AA3061" s="40">
        <f t="shared" si="1517"/>
        <v>0</v>
      </c>
      <c r="AB3061" s="40">
        <f t="shared" si="1518"/>
        <v>0</v>
      </c>
      <c r="AC3061" s="40">
        <f t="shared" si="1519"/>
        <v>0</v>
      </c>
      <c r="AD3061" s="39">
        <f t="shared" si="1520"/>
        <v>0</v>
      </c>
      <c r="AE3061" s="39">
        <f t="shared" si="1521"/>
        <v>0</v>
      </c>
      <c r="AF3061" t="str">
        <f t="shared" si="1522"/>
        <v/>
      </c>
      <c r="AG3061" t="str">
        <f t="shared" si="1523"/>
        <v/>
      </c>
      <c r="AH3061" t="str">
        <f t="shared" si="1524"/>
        <v/>
      </c>
      <c r="AJ3061" s="41" t="str">
        <f t="shared" si="1525"/>
        <v/>
      </c>
      <c r="AK3061" s="42" t="str">
        <f t="shared" si="1526"/>
        <v/>
      </c>
      <c r="AL3061" s="41" t="str">
        <f t="shared" si="1527"/>
        <v/>
      </c>
      <c r="AM3061" s="41" t="str">
        <f t="shared" si="1528"/>
        <v/>
      </c>
      <c r="AN3061" s="41" t="str">
        <f t="shared" si="1529"/>
        <v/>
      </c>
      <c r="AO3061" s="42" t="str">
        <f t="shared" si="1530"/>
        <v/>
      </c>
      <c r="AP3061" s="41" t="str">
        <f t="shared" si="1531"/>
        <v/>
      </c>
      <c r="AQ3061" s="41" t="str">
        <f t="shared" si="1532"/>
        <v/>
      </c>
      <c r="AR3061" s="41" t="str">
        <f>IF($AQ3061="","",COUNTIFS(L_ChaveCob,$AQ3061,L_Ausencia,"&gt;"&amp;$W3061)+COUNTIFS($AQ$4:$AQ3061,$AQ3061,$W$4:$W3061,$W3061))</f>
        <v/>
      </c>
      <c r="AS3061" s="42">
        <f t="shared" si="1533"/>
        <v>0</v>
      </c>
      <c r="AT3061" s="42">
        <f t="shared" si="1534"/>
        <v>0</v>
      </c>
      <c r="AU3061" s="42">
        <f t="shared" si="1535"/>
        <v>0</v>
      </c>
    </row>
    <row r="3062" spans="1:47" x14ac:dyDescent="0.2">
      <c r="A3062" s="35"/>
      <c r="B3062" s="36"/>
      <c r="C3062" s="36"/>
      <c r="D3062" s="36"/>
      <c r="E3062" s="37"/>
      <c r="F3062" s="37"/>
      <c r="G3062" s="36"/>
      <c r="H3062" s="36"/>
      <c r="I3062" s="36"/>
      <c r="J3062" s="36"/>
      <c r="K3062" s="37"/>
      <c r="L3062" s="37"/>
      <c r="M3062" s="37"/>
      <c r="N3062" s="38" t="str">
        <f t="shared" si="1504"/>
        <v/>
      </c>
      <c r="O3062" t="str">
        <f t="shared" si="1505"/>
        <v/>
      </c>
      <c r="P3062" t="str">
        <f t="shared" si="1506"/>
        <v/>
      </c>
      <c r="Q3062" t="str">
        <f t="shared" si="1507"/>
        <v/>
      </c>
      <c r="R3062" t="str">
        <f t="shared" si="1508"/>
        <v/>
      </c>
      <c r="S3062" t="str">
        <f t="shared" si="1509"/>
        <v/>
      </c>
      <c r="T3062" s="39" t="str">
        <f t="shared" si="1510"/>
        <v/>
      </c>
      <c r="U3062" s="40">
        <f t="shared" si="1511"/>
        <v>0</v>
      </c>
      <c r="V3062" s="40">
        <f t="shared" si="1512"/>
        <v>0</v>
      </c>
      <c r="W3062" s="40">
        <f t="shared" si="1513"/>
        <v>0</v>
      </c>
      <c r="X3062" t="str">
        <f t="shared" si="1514"/>
        <v/>
      </c>
      <c r="Y3062" s="40">
        <f t="shared" si="1515"/>
        <v>0</v>
      </c>
      <c r="Z3062" s="40">
        <f t="shared" si="1516"/>
        <v>0</v>
      </c>
      <c r="AA3062" s="40">
        <f t="shared" si="1517"/>
        <v>0</v>
      </c>
      <c r="AB3062" s="40">
        <f t="shared" si="1518"/>
        <v>0</v>
      </c>
      <c r="AC3062" s="40">
        <f t="shared" si="1519"/>
        <v>0</v>
      </c>
      <c r="AD3062" s="39">
        <f t="shared" si="1520"/>
        <v>0</v>
      </c>
      <c r="AE3062" s="39">
        <f t="shared" si="1521"/>
        <v>0</v>
      </c>
      <c r="AF3062" t="str">
        <f t="shared" si="1522"/>
        <v/>
      </c>
      <c r="AG3062" t="str">
        <f t="shared" si="1523"/>
        <v/>
      </c>
      <c r="AH3062" t="str">
        <f t="shared" si="1524"/>
        <v/>
      </c>
      <c r="AJ3062" s="41" t="str">
        <f t="shared" si="1525"/>
        <v/>
      </c>
      <c r="AK3062" s="42" t="str">
        <f t="shared" si="1526"/>
        <v/>
      </c>
      <c r="AL3062" s="41" t="str">
        <f t="shared" si="1527"/>
        <v/>
      </c>
      <c r="AM3062" s="41" t="str">
        <f t="shared" si="1528"/>
        <v/>
      </c>
      <c r="AN3062" s="41" t="str">
        <f t="shared" si="1529"/>
        <v/>
      </c>
      <c r="AO3062" s="42" t="str">
        <f t="shared" si="1530"/>
        <v/>
      </c>
      <c r="AP3062" s="41" t="str">
        <f t="shared" si="1531"/>
        <v/>
      </c>
      <c r="AQ3062" s="41" t="str">
        <f t="shared" si="1532"/>
        <v/>
      </c>
      <c r="AR3062" s="41" t="str">
        <f>IF($AQ3062="","",COUNTIFS(L_ChaveCob,$AQ3062,L_Ausencia,"&gt;"&amp;$W3062)+COUNTIFS($AQ$4:$AQ3062,$AQ3062,$W$4:$W3062,$W3062))</f>
        <v/>
      </c>
      <c r="AS3062" s="42">
        <f t="shared" si="1533"/>
        <v>0</v>
      </c>
      <c r="AT3062" s="42">
        <f t="shared" si="1534"/>
        <v>0</v>
      </c>
      <c r="AU3062" s="42">
        <f t="shared" si="1535"/>
        <v>0</v>
      </c>
    </row>
    <row r="3063" spans="1:47" x14ac:dyDescent="0.2">
      <c r="A3063" s="35"/>
      <c r="B3063" s="36"/>
      <c r="C3063" s="36"/>
      <c r="D3063" s="36"/>
      <c r="E3063" s="37"/>
      <c r="F3063" s="37"/>
      <c r="G3063" s="36"/>
      <c r="H3063" s="36"/>
      <c r="I3063" s="36"/>
      <c r="J3063" s="36"/>
      <c r="K3063" s="37"/>
      <c r="L3063" s="37"/>
      <c r="M3063" s="37"/>
      <c r="N3063" s="38" t="str">
        <f t="shared" si="1504"/>
        <v/>
      </c>
      <c r="O3063" t="str">
        <f t="shared" si="1505"/>
        <v/>
      </c>
      <c r="P3063" t="str">
        <f t="shared" si="1506"/>
        <v/>
      </c>
      <c r="Q3063" t="str">
        <f t="shared" si="1507"/>
        <v/>
      </c>
      <c r="R3063" t="str">
        <f t="shared" si="1508"/>
        <v/>
      </c>
      <c r="S3063" t="str">
        <f t="shared" si="1509"/>
        <v/>
      </c>
      <c r="T3063" s="39" t="str">
        <f t="shared" si="1510"/>
        <v/>
      </c>
      <c r="U3063" s="40">
        <f t="shared" si="1511"/>
        <v>0</v>
      </c>
      <c r="V3063" s="40">
        <f t="shared" si="1512"/>
        <v>0</v>
      </c>
      <c r="W3063" s="40">
        <f t="shared" si="1513"/>
        <v>0</v>
      </c>
      <c r="X3063" t="str">
        <f t="shared" si="1514"/>
        <v/>
      </c>
      <c r="Y3063" s="40">
        <f t="shared" si="1515"/>
        <v>0</v>
      </c>
      <c r="Z3063" s="40">
        <f t="shared" si="1516"/>
        <v>0</v>
      </c>
      <c r="AA3063" s="40">
        <f t="shared" si="1517"/>
        <v>0</v>
      </c>
      <c r="AB3063" s="40">
        <f t="shared" si="1518"/>
        <v>0</v>
      </c>
      <c r="AC3063" s="40">
        <f t="shared" si="1519"/>
        <v>0</v>
      </c>
      <c r="AD3063" s="39">
        <f t="shared" si="1520"/>
        <v>0</v>
      </c>
      <c r="AE3063" s="39">
        <f t="shared" si="1521"/>
        <v>0</v>
      </c>
      <c r="AF3063" t="str">
        <f t="shared" si="1522"/>
        <v/>
      </c>
      <c r="AG3063" t="str">
        <f t="shared" si="1523"/>
        <v/>
      </c>
      <c r="AH3063" t="str">
        <f t="shared" si="1524"/>
        <v/>
      </c>
      <c r="AJ3063" s="41" t="str">
        <f t="shared" si="1525"/>
        <v/>
      </c>
      <c r="AK3063" s="42" t="str">
        <f t="shared" si="1526"/>
        <v/>
      </c>
      <c r="AL3063" s="41" t="str">
        <f t="shared" si="1527"/>
        <v/>
      </c>
      <c r="AM3063" s="41" t="str">
        <f t="shared" si="1528"/>
        <v/>
      </c>
      <c r="AN3063" s="41" t="str">
        <f t="shared" si="1529"/>
        <v/>
      </c>
      <c r="AO3063" s="42" t="str">
        <f t="shared" si="1530"/>
        <v/>
      </c>
      <c r="AP3063" s="41" t="str">
        <f t="shared" si="1531"/>
        <v/>
      </c>
      <c r="AQ3063" s="41" t="str">
        <f t="shared" si="1532"/>
        <v/>
      </c>
      <c r="AR3063" s="41" t="str">
        <f>IF($AQ3063="","",COUNTIFS(L_ChaveCob,$AQ3063,L_Ausencia,"&gt;"&amp;$W3063)+COUNTIFS($AQ$4:$AQ3063,$AQ3063,$W$4:$W3063,$W3063))</f>
        <v/>
      </c>
      <c r="AS3063" s="42">
        <f t="shared" si="1533"/>
        <v>0</v>
      </c>
      <c r="AT3063" s="42">
        <f t="shared" si="1534"/>
        <v>0</v>
      </c>
      <c r="AU3063" s="42">
        <f t="shared" si="1535"/>
        <v>0</v>
      </c>
    </row>
    <row r="3064" spans="1:47" x14ac:dyDescent="0.2">
      <c r="A3064" s="35"/>
      <c r="B3064" s="36"/>
      <c r="C3064" s="36"/>
      <c r="D3064" s="36"/>
      <c r="E3064" s="37"/>
      <c r="F3064" s="37"/>
      <c r="G3064" s="36"/>
      <c r="H3064" s="36"/>
      <c r="I3064" s="36"/>
      <c r="J3064" s="36"/>
      <c r="K3064" s="37"/>
      <c r="L3064" s="37"/>
      <c r="M3064" s="37"/>
      <c r="N3064" s="38" t="str">
        <f t="shared" si="1504"/>
        <v/>
      </c>
      <c r="O3064" t="str">
        <f t="shared" si="1505"/>
        <v/>
      </c>
      <c r="P3064" t="str">
        <f t="shared" si="1506"/>
        <v/>
      </c>
      <c r="Q3064" t="str">
        <f t="shared" si="1507"/>
        <v/>
      </c>
      <c r="R3064" t="str">
        <f t="shared" si="1508"/>
        <v/>
      </c>
      <c r="S3064" t="str">
        <f t="shared" si="1509"/>
        <v/>
      </c>
      <c r="T3064" s="39" t="str">
        <f t="shared" si="1510"/>
        <v/>
      </c>
      <c r="U3064" s="40">
        <f t="shared" si="1511"/>
        <v>0</v>
      </c>
      <c r="V3064" s="40">
        <f t="shared" si="1512"/>
        <v>0</v>
      </c>
      <c r="W3064" s="40">
        <f t="shared" si="1513"/>
        <v>0</v>
      </c>
      <c r="X3064" t="str">
        <f t="shared" si="1514"/>
        <v/>
      </c>
      <c r="Y3064" s="40">
        <f t="shared" si="1515"/>
        <v>0</v>
      </c>
      <c r="Z3064" s="40">
        <f t="shared" si="1516"/>
        <v>0</v>
      </c>
      <c r="AA3064" s="40">
        <f t="shared" si="1517"/>
        <v>0</v>
      </c>
      <c r="AB3064" s="40">
        <f t="shared" si="1518"/>
        <v>0</v>
      </c>
      <c r="AC3064" s="40">
        <f t="shared" si="1519"/>
        <v>0</v>
      </c>
      <c r="AD3064" s="39">
        <f t="shared" si="1520"/>
        <v>0</v>
      </c>
      <c r="AE3064" s="39">
        <f t="shared" si="1521"/>
        <v>0</v>
      </c>
      <c r="AF3064" t="str">
        <f t="shared" si="1522"/>
        <v/>
      </c>
      <c r="AG3064" t="str">
        <f t="shared" si="1523"/>
        <v/>
      </c>
      <c r="AH3064" t="str">
        <f t="shared" si="1524"/>
        <v/>
      </c>
      <c r="AJ3064" s="41" t="str">
        <f t="shared" si="1525"/>
        <v/>
      </c>
      <c r="AK3064" s="42" t="str">
        <f t="shared" si="1526"/>
        <v/>
      </c>
      <c r="AL3064" s="41" t="str">
        <f t="shared" si="1527"/>
        <v/>
      </c>
      <c r="AM3064" s="41" t="str">
        <f t="shared" si="1528"/>
        <v/>
      </c>
      <c r="AN3064" s="41" t="str">
        <f t="shared" si="1529"/>
        <v/>
      </c>
      <c r="AO3064" s="42" t="str">
        <f t="shared" si="1530"/>
        <v/>
      </c>
      <c r="AP3064" s="41" t="str">
        <f t="shared" si="1531"/>
        <v/>
      </c>
      <c r="AQ3064" s="41" t="str">
        <f t="shared" si="1532"/>
        <v/>
      </c>
      <c r="AR3064" s="41" t="str">
        <f>IF($AQ3064="","",COUNTIFS(L_ChaveCob,$AQ3064,L_Ausencia,"&gt;"&amp;$W3064)+COUNTIFS($AQ$4:$AQ3064,$AQ3064,$W$4:$W3064,$W3064))</f>
        <v/>
      </c>
      <c r="AS3064" s="42">
        <f t="shared" si="1533"/>
        <v>0</v>
      </c>
      <c r="AT3064" s="42">
        <f t="shared" si="1534"/>
        <v>0</v>
      </c>
      <c r="AU3064" s="42">
        <f t="shared" si="1535"/>
        <v>0</v>
      </c>
    </row>
    <row r="3065" spans="1:47" x14ac:dyDescent="0.2">
      <c r="A3065" s="35"/>
      <c r="B3065" s="36"/>
      <c r="C3065" s="36"/>
      <c r="D3065" s="36"/>
      <c r="E3065" s="37"/>
      <c r="F3065" s="37"/>
      <c r="G3065" s="36"/>
      <c r="H3065" s="36"/>
      <c r="I3065" s="36"/>
      <c r="J3065" s="36"/>
      <c r="K3065" s="37"/>
      <c r="L3065" s="37"/>
      <c r="M3065" s="37"/>
      <c r="N3065" s="38" t="str">
        <f t="shared" ref="N3065:N3128" si="1536">IF($A3065="","",DATE(YEAR($A3065),MONTH($A3065),1))</f>
        <v/>
      </c>
      <c r="O3065" t="str">
        <f t="shared" ref="O3065:O3128" si="1537">IF(TRIM($B3065)="","",IFERROR(INDEX(C_RG,MATCH(TRIM($B3065),C_Nome,0)),"?"))</f>
        <v/>
      </c>
      <c r="P3065" t="str">
        <f t="shared" ref="P3065:P3128" si="1538">IF($A3065="","",IF(TRIM($B3065)="",P_EquipePostoVago,IF($AJ3065="","",INDEX(V_Equipe,$AJ3065))))</f>
        <v/>
      </c>
      <c r="Q3065" t="str">
        <f t="shared" ref="Q3065:Q3128" si="1539">IF($A3065="","",IF(TRIM($B3065)="","Posto Vago",IF($AJ3065="","",INDEX(V_Contrato,$AJ3065))))</f>
        <v/>
      </c>
      <c r="R3065" t="str">
        <f t="shared" ref="R3065:R3128" si="1540">IF($A3065="","",IF(TRIM($B3065)="",$H3065,IF($AJ3065="","",INDEX(V_Funcao,$AJ3065))))</f>
        <v/>
      </c>
      <c r="S3065" t="str">
        <f t="shared" ref="S3065:S3128" si="1541">IF($A3065="","",IF($I3065&lt;&gt;"",$I3065,IF(TRIM($B3065)="","ADM",IF($AJ3065="","",INDEX(V_Turno,$AJ3065)))))</f>
        <v/>
      </c>
      <c r="T3065" s="39" t="str">
        <f t="shared" ref="T3065:T3128" si="1542">IF(OR($A3065="",$R3065=""),"",IFERROR(INDEX(F_Valor,MATCH($R3065&amp;"|"&amp;SUMPRODUCT(MAX((F_Funcao=$R3065)*(F_Ini&lt;=$A3065)*F_Ini)),F_Chave,0)),""))</f>
        <v/>
      </c>
      <c r="U3065" s="40">
        <f t="shared" ref="U3065:U3128" si="1543">IF(OR($A3065="",$S3065=""),0,IFERROR(INDEX(T_Horas,MATCH($S3065,T_Turno,0),WEEKDAY($A3065,2)),0))</f>
        <v>0</v>
      </c>
      <c r="V3065" s="40">
        <f t="shared" ref="V3065:V3128" si="1544">IF($A3065="",0,MAX(IF($F3065&lt;&gt;"",N($F3065),IF($AN3065="Sim",IF($AK3065&lt;&gt;"",$AK3065,$U3065),$U3065-$W3065))-IF($J3065="Situação Atípica - Presente",N($K3065),0),0))</f>
        <v>0</v>
      </c>
      <c r="W3065" s="40">
        <f t="shared" ref="W3065:W3128" si="1545">IF($A3065="",0,IF($E3065&lt;&gt;"",N($E3065),IF($AL3065="Dia inteiro",$U3065,IF($AL3065="Pelo ponto",IF($AK3065="",$U3065,MAX($U3065-$AK3065,0)),IF(AND($AL3065="Leve atraso",$AO3065&lt;&gt;""),IF(AND($AO3065&gt;P_LeveMin,$AO3065&lt;=P_LeveMax),$AO3065,0),0)))))</f>
        <v>0</v>
      </c>
      <c r="X3065" t="str">
        <f t="shared" ref="X3065:X3128" si="1546">IF($A3065="","",IF(OR($Q3065="Ferista",$Q3065=""),"Não",IF(AND($AL3065="Leve atraso",$W3065&gt;0,$A3065&gt;=P_InicioRegras),"Sim",IF(OR($J3065&lt;&gt;"",$K3065&lt;&gt;"",$L3065&lt;&gt;""),"Não",$AM3065))))</f>
        <v/>
      </c>
      <c r="Y3065" s="40">
        <f t="shared" ref="Y3065:Y3128" si="1547">IF($A3065="",0,IF($Q3065="Ferista",0,IF($X3065="Sim",$W3065,0)+N($K3065)))</f>
        <v>0</v>
      </c>
      <c r="Z3065" s="40">
        <f t="shared" ref="Z3065:Z3128" si="1548">IF($X3065="Sim",$AT3065,0)</f>
        <v>0</v>
      </c>
      <c r="AA3065" s="40">
        <f t="shared" ref="AA3065:AA3128" si="1549">IF($AP3065="",0,MIN(MAX($Y3065-$Z3065,0),SUMIFS(CP_Horas,CP_ChaveFalta,$AP3065,CP_Aprov,"Sim")))</f>
        <v>0</v>
      </c>
      <c r="AB3065" s="40">
        <f t="shared" ref="AB3065:AB3128" si="1550">IF($A3065="",0,MIN(MAX($Y3065-$Z3065-$AA3065,0),N($M3065)))</f>
        <v>0</v>
      </c>
      <c r="AC3065" s="40">
        <f t="shared" ref="AC3065:AC3128" si="1551">IF($A3065="",0,MAX($Y3065-$Z3065-$AA3065-$AB3065,0))</f>
        <v>0</v>
      </c>
      <c r="AD3065" s="39">
        <f t="shared" ref="AD3065:AD3128" si="1552">IF(OR($AC3065=0,$T3065=""),0,$AC3065*24*$T3065)</f>
        <v>0</v>
      </c>
      <c r="AE3065" s="39">
        <f t="shared" ref="AE3065:AE3128" si="1553">IF(OR($A3065="",$T3065=""),0,(IF($AF3065="Justificada",$W3065,0)+N($L3065))*24*$T3065)</f>
        <v>0</v>
      </c>
      <c r="AF3065" t="str">
        <f t="shared" ref="AF3065:AF3128" si="1554">IF($A3065="","",IF($J3065&lt;&gt;"","Situação atípica",IF(AND($AL3065="Leve atraso",$W3065&gt;0),"Leve atraso",IFERROR(INDEX(S_Cat,MATCH($C3065,S_Status,0)),"Outros"))))</f>
        <v/>
      </c>
      <c r="AG3065" t="str">
        <f t="shared" ref="AG3065:AG3128" si="1555">IF($A3065="","",TRIM(IF($Z3065&gt;0,"Ferista cobriu "&amp;TEXT($Z3065,"[h]:mm")&amp;"h. ","")&amp;IF($AA3065&gt;0,"Compensado "&amp;TEXT($AA3065,"[h]:mm")&amp;"h por "&amp;IFERROR(INDEX(CP_Quem,MATCH($AP3065,CP_ChaveFalta,0)),"?")&amp;". ","")&amp;IF($AU3065&gt;0,"Compensação aguardando aprovação ("&amp;TEXT($AU3065,"[h]:mm")&amp;"h). ","")&amp;IF($AB3065&gt;0,"Perdoado por acordo "&amp;TEXT($AB3065,"[h]:mm")&amp;"h. ","")&amp;IF(AND($AP3065&lt;&gt;"",COUNTIF(CP_ChaveQuem,$AP3065)&gt;0),"Horas usadas p/ compensar falta de "&amp;INDEX(CP_Falta,MATCH($AP3065,CP_ChaveQuem,0))&amp;" de "&amp;TEXT(INDEX(CP_DataFalta,MATCH($AP3065,CP_ChaveQuem,0)),"dd/mm")&amp;". ","")&amp;IF(AND($Q3065="Ferista",SUMIFS(L_Ferista,L_Data,$A3065,L_Equipe,$P3065)&gt;0),"Como ferista, cobriu "&amp;TEXT(SUMIFS(L_Ferista,L_Data,$A3065,L_Equipe,$P3065),"[h]:mm")&amp;"h de faltas da equipe. ","")&amp;IF($AC3065&gt;0,"DESCONTA "&amp;TEXT($AC3065,"[h]:mm")&amp;"h ("&amp;$AF3065&amp;").","")))</f>
        <v/>
      </c>
      <c r="AH3065" t="str">
        <f t="shared" ref="AH3065:AH3128" si="1556">IF($A3065="","",IF($O3065="?","CADASTRO: funcionário não está no Cadastro",IF(AND($O3065&lt;&gt;"",$AJ3065=""),"CADASTRO: sem vigência (função/turno) nesta data",IF(AND($AP3065&lt;&gt;"",COUNTIF(L_ChavePD,$AP3065)&gt;1),"DUPLICADO: mesma pessoa 2x no dia",IF($A3065&lt;P_InicioRegras,"",IF(AND($C3065="Horas Compensadas",COUNTIF(CP_ChaveQuem,$AP3065)=0),"VINCULAR: registrar na aba Compensações de quem é a falta",IF($AU3065&gt;0,"APROVAR: compensação pendente na aba Compensações",IF(AND($AQ3065&lt;&gt;"",$AS3065&gt;0,$AT3065&lt;$W3065,$AC3065&gt;0),"FERISTA: horas do ferista não cobriram toda a falta",IF(AND($AL3065="Pelo ponto",$AK3065="",$E3065="",$X3065="Sim"),"PONTO: sem ponto nem horas manuais — descontando jornada cheia",IF(AND($AL3065="Leve atraso",$E3065="",N($AO3065)&gt;P_LeveMax),"CLASSIFICAR: ponto mostra atraso &gt; 30 min — trocar o Status",IF($AF3065="Leve atraso","AJUSTAR STATUS: atraso lançado como Horas Trabalhadas",IF(AND(N($K3065)&gt;0,$G3065=""),"OBSERVAÇÃO: desconto extra sem observação",IF(AND($J3065&lt;&gt;"",N($K3065)+N($L3065)&gt;$U3065),"CONFERIR: horas manuais maiores que a jornada","")))))))))))))</f>
        <v/>
      </c>
      <c r="AJ3065" s="41" t="str">
        <f t="shared" ref="AJ3065:AJ3128" si="1557">IF(OR($A3065="",$O3065="",$O3065="?"),"",IFERROR(MATCH($O3065&amp;"|"&amp;SUMPRODUCT(MAX((V_RG=$O3065)*(V_Ini&lt;=$A3065)*V_Ini)),V_Chave,0),""))</f>
        <v/>
      </c>
      <c r="AK3065" s="42" t="str">
        <f t="shared" ref="AK3065:AK3128" si="1558">IF(ISNUMBER(SEARCH(" = ",$D3065)),IFERROR(TIMEVALUE(TRIM(RIGHT($D3065,5))),""),"")</f>
        <v/>
      </c>
      <c r="AL3065" s="41" t="str">
        <f t="shared" ref="AL3065:AL3128" si="1559">IF($C3065="","",IFERROR(INDEX(S_Modo,MATCH($C3065,S_Status,0)),"Não"))</f>
        <v/>
      </c>
      <c r="AM3065" s="41" t="str">
        <f t="shared" ref="AM3065:AM3128" si="1560">IF($C3065="","",IFERROR(INDEX(S_Conta,MATCH($C3065,S_Status,0)),"Não"))</f>
        <v/>
      </c>
      <c r="AN3065" s="41" t="str">
        <f t="shared" ref="AN3065:AN3128" si="1561">IF($C3065="","",IFERROR(INDEX(S_Trab,MATCH($C3065,S_Status,0)),"Não"))</f>
        <v/>
      </c>
      <c r="AO3065" s="42" t="str">
        <f t="shared" ref="AO3065:AO3128" si="1562">IF(OR($A3065="",$AK3065=""),"",$U3065-$AK3065-IF($J3065&lt;&gt;"Situação Atípica - Presente",N($K3065)+N($L3065),0))</f>
        <v/>
      </c>
      <c r="AP3065" s="41" t="str">
        <f t="shared" ref="AP3065:AP3128" si="1563">IF(OR($A3065="",TRIM($B3065)=""),"",TRIM($B3065)&amp;"|"&amp;$A3065)</f>
        <v/>
      </c>
      <c r="AQ3065" s="41" t="str">
        <f t="shared" ref="AQ3065:AQ3128" si="1564">IF(AND(P_CoberturaAuto="Sim",$A3065&lt;&gt;"",$A3065&gt;=P_InicioRegras,$Q3065="Normal / Fixo",$R3065&lt;&gt;"",ISERROR(SEARCH("ENCARREGADO",$R3065)),$AM3065="Sim",$W3065&gt;0),$A3065&amp;"|"&amp;$P3065,"")</f>
        <v/>
      </c>
      <c r="AR3065" s="41" t="str">
        <f>IF($AQ3065="","",COUNTIFS(L_ChaveCob,$AQ3065,L_Ausencia,"&gt;"&amp;$W3065)+COUNTIFS($AQ$4:$AQ3065,$AQ3065,$W$4:$W3065,$W3065))</f>
        <v/>
      </c>
      <c r="AS3065" s="42">
        <f t="shared" ref="AS3065:AS3128" si="1565">IF($AQ3065="",0,SUMIFS(L_Trab,L_Data,$A3065,L_Equipe,$P3065,L_Contrato,"Ferista",L_Status,"&lt;&gt;Remanejamento"))</f>
        <v>0</v>
      </c>
      <c r="AT3065" s="42">
        <f t="shared" ref="AT3065:AT3128" si="1566">IF(OR($AQ3065="",$AS3065=0),0,MAX(MIN($W3065,$AS3065-SUMIFS(L_Ausencia,L_ChaveCob,$AQ3065,L_OrdemCob,"&lt;"&amp;$AR3065)),0))</f>
        <v>0</v>
      </c>
      <c r="AU3065" s="42">
        <f t="shared" ref="AU3065:AU3128" si="1567">IF($AP3065="",0,SUMIFS(CP_Horas,CP_ChaveFalta,$AP3065,CP_Aprov,"&lt;&gt;Sim"))</f>
        <v>0</v>
      </c>
    </row>
    <row r="3066" spans="1:47" x14ac:dyDescent="0.2">
      <c r="A3066" s="35"/>
      <c r="B3066" s="36"/>
      <c r="C3066" s="36"/>
      <c r="D3066" s="36"/>
      <c r="E3066" s="37"/>
      <c r="F3066" s="37"/>
      <c r="G3066" s="36"/>
      <c r="H3066" s="36"/>
      <c r="I3066" s="36"/>
      <c r="J3066" s="36"/>
      <c r="K3066" s="37"/>
      <c r="L3066" s="37"/>
      <c r="M3066" s="37"/>
      <c r="N3066" s="38" t="str">
        <f t="shared" si="1536"/>
        <v/>
      </c>
      <c r="O3066" t="str">
        <f t="shared" si="1537"/>
        <v/>
      </c>
      <c r="P3066" t="str">
        <f t="shared" si="1538"/>
        <v/>
      </c>
      <c r="Q3066" t="str">
        <f t="shared" si="1539"/>
        <v/>
      </c>
      <c r="R3066" t="str">
        <f t="shared" si="1540"/>
        <v/>
      </c>
      <c r="S3066" t="str">
        <f t="shared" si="1541"/>
        <v/>
      </c>
      <c r="T3066" s="39" t="str">
        <f t="shared" si="1542"/>
        <v/>
      </c>
      <c r="U3066" s="40">
        <f t="shared" si="1543"/>
        <v>0</v>
      </c>
      <c r="V3066" s="40">
        <f t="shared" si="1544"/>
        <v>0</v>
      </c>
      <c r="W3066" s="40">
        <f t="shared" si="1545"/>
        <v>0</v>
      </c>
      <c r="X3066" t="str">
        <f t="shared" si="1546"/>
        <v/>
      </c>
      <c r="Y3066" s="40">
        <f t="shared" si="1547"/>
        <v>0</v>
      </c>
      <c r="Z3066" s="40">
        <f t="shared" si="1548"/>
        <v>0</v>
      </c>
      <c r="AA3066" s="40">
        <f t="shared" si="1549"/>
        <v>0</v>
      </c>
      <c r="AB3066" s="40">
        <f t="shared" si="1550"/>
        <v>0</v>
      </c>
      <c r="AC3066" s="40">
        <f t="shared" si="1551"/>
        <v>0</v>
      </c>
      <c r="AD3066" s="39">
        <f t="shared" si="1552"/>
        <v>0</v>
      </c>
      <c r="AE3066" s="39">
        <f t="shared" si="1553"/>
        <v>0</v>
      </c>
      <c r="AF3066" t="str">
        <f t="shared" si="1554"/>
        <v/>
      </c>
      <c r="AG3066" t="str">
        <f t="shared" si="1555"/>
        <v/>
      </c>
      <c r="AH3066" t="str">
        <f t="shared" si="1556"/>
        <v/>
      </c>
      <c r="AJ3066" s="41" t="str">
        <f t="shared" si="1557"/>
        <v/>
      </c>
      <c r="AK3066" s="42" t="str">
        <f t="shared" si="1558"/>
        <v/>
      </c>
      <c r="AL3066" s="41" t="str">
        <f t="shared" si="1559"/>
        <v/>
      </c>
      <c r="AM3066" s="41" t="str">
        <f t="shared" si="1560"/>
        <v/>
      </c>
      <c r="AN3066" s="41" t="str">
        <f t="shared" si="1561"/>
        <v/>
      </c>
      <c r="AO3066" s="42" t="str">
        <f t="shared" si="1562"/>
        <v/>
      </c>
      <c r="AP3066" s="41" t="str">
        <f t="shared" si="1563"/>
        <v/>
      </c>
      <c r="AQ3066" s="41" t="str">
        <f t="shared" si="1564"/>
        <v/>
      </c>
      <c r="AR3066" s="41" t="str">
        <f>IF($AQ3066="","",COUNTIFS(L_ChaveCob,$AQ3066,L_Ausencia,"&gt;"&amp;$W3066)+COUNTIFS($AQ$4:$AQ3066,$AQ3066,$W$4:$W3066,$W3066))</f>
        <v/>
      </c>
      <c r="AS3066" s="42">
        <f t="shared" si="1565"/>
        <v>0</v>
      </c>
      <c r="AT3066" s="42">
        <f t="shared" si="1566"/>
        <v>0</v>
      </c>
      <c r="AU3066" s="42">
        <f t="shared" si="1567"/>
        <v>0</v>
      </c>
    </row>
    <row r="3067" spans="1:47" x14ac:dyDescent="0.2">
      <c r="A3067" s="35"/>
      <c r="B3067" s="36"/>
      <c r="C3067" s="36"/>
      <c r="D3067" s="36"/>
      <c r="E3067" s="37"/>
      <c r="F3067" s="37"/>
      <c r="G3067" s="36"/>
      <c r="H3067" s="36"/>
      <c r="I3067" s="36"/>
      <c r="J3067" s="36"/>
      <c r="K3067" s="37"/>
      <c r="L3067" s="37"/>
      <c r="M3067" s="37"/>
      <c r="N3067" s="38" t="str">
        <f t="shared" si="1536"/>
        <v/>
      </c>
      <c r="O3067" t="str">
        <f t="shared" si="1537"/>
        <v/>
      </c>
      <c r="P3067" t="str">
        <f t="shared" si="1538"/>
        <v/>
      </c>
      <c r="Q3067" t="str">
        <f t="shared" si="1539"/>
        <v/>
      </c>
      <c r="R3067" t="str">
        <f t="shared" si="1540"/>
        <v/>
      </c>
      <c r="S3067" t="str">
        <f t="shared" si="1541"/>
        <v/>
      </c>
      <c r="T3067" s="39" t="str">
        <f t="shared" si="1542"/>
        <v/>
      </c>
      <c r="U3067" s="40">
        <f t="shared" si="1543"/>
        <v>0</v>
      </c>
      <c r="V3067" s="40">
        <f t="shared" si="1544"/>
        <v>0</v>
      </c>
      <c r="W3067" s="40">
        <f t="shared" si="1545"/>
        <v>0</v>
      </c>
      <c r="X3067" t="str">
        <f t="shared" si="1546"/>
        <v/>
      </c>
      <c r="Y3067" s="40">
        <f t="shared" si="1547"/>
        <v>0</v>
      </c>
      <c r="Z3067" s="40">
        <f t="shared" si="1548"/>
        <v>0</v>
      </c>
      <c r="AA3067" s="40">
        <f t="shared" si="1549"/>
        <v>0</v>
      </c>
      <c r="AB3067" s="40">
        <f t="shared" si="1550"/>
        <v>0</v>
      </c>
      <c r="AC3067" s="40">
        <f t="shared" si="1551"/>
        <v>0</v>
      </c>
      <c r="AD3067" s="39">
        <f t="shared" si="1552"/>
        <v>0</v>
      </c>
      <c r="AE3067" s="39">
        <f t="shared" si="1553"/>
        <v>0</v>
      </c>
      <c r="AF3067" t="str">
        <f t="shared" si="1554"/>
        <v/>
      </c>
      <c r="AG3067" t="str">
        <f t="shared" si="1555"/>
        <v/>
      </c>
      <c r="AH3067" t="str">
        <f t="shared" si="1556"/>
        <v/>
      </c>
      <c r="AJ3067" s="41" t="str">
        <f t="shared" si="1557"/>
        <v/>
      </c>
      <c r="AK3067" s="42" t="str">
        <f t="shared" si="1558"/>
        <v/>
      </c>
      <c r="AL3067" s="41" t="str">
        <f t="shared" si="1559"/>
        <v/>
      </c>
      <c r="AM3067" s="41" t="str">
        <f t="shared" si="1560"/>
        <v/>
      </c>
      <c r="AN3067" s="41" t="str">
        <f t="shared" si="1561"/>
        <v/>
      </c>
      <c r="AO3067" s="42" t="str">
        <f t="shared" si="1562"/>
        <v/>
      </c>
      <c r="AP3067" s="41" t="str">
        <f t="shared" si="1563"/>
        <v/>
      </c>
      <c r="AQ3067" s="41" t="str">
        <f t="shared" si="1564"/>
        <v/>
      </c>
      <c r="AR3067" s="41" t="str">
        <f>IF($AQ3067="","",COUNTIFS(L_ChaveCob,$AQ3067,L_Ausencia,"&gt;"&amp;$W3067)+COUNTIFS($AQ$4:$AQ3067,$AQ3067,$W$4:$W3067,$W3067))</f>
        <v/>
      </c>
      <c r="AS3067" s="42">
        <f t="shared" si="1565"/>
        <v>0</v>
      </c>
      <c r="AT3067" s="42">
        <f t="shared" si="1566"/>
        <v>0</v>
      </c>
      <c r="AU3067" s="42">
        <f t="shared" si="1567"/>
        <v>0</v>
      </c>
    </row>
    <row r="3068" spans="1:47" x14ac:dyDescent="0.2">
      <c r="A3068" s="35"/>
      <c r="B3068" s="36"/>
      <c r="C3068" s="36"/>
      <c r="D3068" s="36"/>
      <c r="E3068" s="37"/>
      <c r="F3068" s="37"/>
      <c r="G3068" s="36"/>
      <c r="H3068" s="36"/>
      <c r="I3068" s="36"/>
      <c r="J3068" s="36"/>
      <c r="K3068" s="37"/>
      <c r="L3068" s="37"/>
      <c r="M3068" s="37"/>
      <c r="N3068" s="38" t="str">
        <f t="shared" si="1536"/>
        <v/>
      </c>
      <c r="O3068" t="str">
        <f t="shared" si="1537"/>
        <v/>
      </c>
      <c r="P3068" t="str">
        <f t="shared" si="1538"/>
        <v/>
      </c>
      <c r="Q3068" t="str">
        <f t="shared" si="1539"/>
        <v/>
      </c>
      <c r="R3068" t="str">
        <f t="shared" si="1540"/>
        <v/>
      </c>
      <c r="S3068" t="str">
        <f t="shared" si="1541"/>
        <v/>
      </c>
      <c r="T3068" s="39" t="str">
        <f t="shared" si="1542"/>
        <v/>
      </c>
      <c r="U3068" s="40">
        <f t="shared" si="1543"/>
        <v>0</v>
      </c>
      <c r="V3068" s="40">
        <f t="shared" si="1544"/>
        <v>0</v>
      </c>
      <c r="W3068" s="40">
        <f t="shared" si="1545"/>
        <v>0</v>
      </c>
      <c r="X3068" t="str">
        <f t="shared" si="1546"/>
        <v/>
      </c>
      <c r="Y3068" s="40">
        <f t="shared" si="1547"/>
        <v>0</v>
      </c>
      <c r="Z3068" s="40">
        <f t="shared" si="1548"/>
        <v>0</v>
      </c>
      <c r="AA3068" s="40">
        <f t="shared" si="1549"/>
        <v>0</v>
      </c>
      <c r="AB3068" s="40">
        <f t="shared" si="1550"/>
        <v>0</v>
      </c>
      <c r="AC3068" s="40">
        <f t="shared" si="1551"/>
        <v>0</v>
      </c>
      <c r="AD3068" s="39">
        <f t="shared" si="1552"/>
        <v>0</v>
      </c>
      <c r="AE3068" s="39">
        <f t="shared" si="1553"/>
        <v>0</v>
      </c>
      <c r="AF3068" t="str">
        <f t="shared" si="1554"/>
        <v/>
      </c>
      <c r="AG3068" t="str">
        <f t="shared" si="1555"/>
        <v/>
      </c>
      <c r="AH3068" t="str">
        <f t="shared" si="1556"/>
        <v/>
      </c>
      <c r="AJ3068" s="41" t="str">
        <f t="shared" si="1557"/>
        <v/>
      </c>
      <c r="AK3068" s="42" t="str">
        <f t="shared" si="1558"/>
        <v/>
      </c>
      <c r="AL3068" s="41" t="str">
        <f t="shared" si="1559"/>
        <v/>
      </c>
      <c r="AM3068" s="41" t="str">
        <f t="shared" si="1560"/>
        <v/>
      </c>
      <c r="AN3068" s="41" t="str">
        <f t="shared" si="1561"/>
        <v/>
      </c>
      <c r="AO3068" s="42" t="str">
        <f t="shared" si="1562"/>
        <v/>
      </c>
      <c r="AP3068" s="41" t="str">
        <f t="shared" si="1563"/>
        <v/>
      </c>
      <c r="AQ3068" s="41" t="str">
        <f t="shared" si="1564"/>
        <v/>
      </c>
      <c r="AR3068" s="41" t="str">
        <f>IF($AQ3068="","",COUNTIFS(L_ChaveCob,$AQ3068,L_Ausencia,"&gt;"&amp;$W3068)+COUNTIFS($AQ$4:$AQ3068,$AQ3068,$W$4:$W3068,$W3068))</f>
        <v/>
      </c>
      <c r="AS3068" s="42">
        <f t="shared" si="1565"/>
        <v>0</v>
      </c>
      <c r="AT3068" s="42">
        <f t="shared" si="1566"/>
        <v>0</v>
      </c>
      <c r="AU3068" s="42">
        <f t="shared" si="1567"/>
        <v>0</v>
      </c>
    </row>
    <row r="3069" spans="1:47" x14ac:dyDescent="0.2">
      <c r="A3069" s="35"/>
      <c r="B3069" s="36"/>
      <c r="C3069" s="36"/>
      <c r="D3069" s="36"/>
      <c r="E3069" s="37"/>
      <c r="F3069" s="37"/>
      <c r="G3069" s="36"/>
      <c r="H3069" s="36"/>
      <c r="I3069" s="36"/>
      <c r="J3069" s="36"/>
      <c r="K3069" s="37"/>
      <c r="L3069" s="37"/>
      <c r="M3069" s="37"/>
      <c r="N3069" s="38" t="str">
        <f t="shared" si="1536"/>
        <v/>
      </c>
      <c r="O3069" t="str">
        <f t="shared" si="1537"/>
        <v/>
      </c>
      <c r="P3069" t="str">
        <f t="shared" si="1538"/>
        <v/>
      </c>
      <c r="Q3069" t="str">
        <f t="shared" si="1539"/>
        <v/>
      </c>
      <c r="R3069" t="str">
        <f t="shared" si="1540"/>
        <v/>
      </c>
      <c r="S3069" t="str">
        <f t="shared" si="1541"/>
        <v/>
      </c>
      <c r="T3069" s="39" t="str">
        <f t="shared" si="1542"/>
        <v/>
      </c>
      <c r="U3069" s="40">
        <f t="shared" si="1543"/>
        <v>0</v>
      </c>
      <c r="V3069" s="40">
        <f t="shared" si="1544"/>
        <v>0</v>
      </c>
      <c r="W3069" s="40">
        <f t="shared" si="1545"/>
        <v>0</v>
      </c>
      <c r="X3069" t="str">
        <f t="shared" si="1546"/>
        <v/>
      </c>
      <c r="Y3069" s="40">
        <f t="shared" si="1547"/>
        <v>0</v>
      </c>
      <c r="Z3069" s="40">
        <f t="shared" si="1548"/>
        <v>0</v>
      </c>
      <c r="AA3069" s="40">
        <f t="shared" si="1549"/>
        <v>0</v>
      </c>
      <c r="AB3069" s="40">
        <f t="shared" si="1550"/>
        <v>0</v>
      </c>
      <c r="AC3069" s="40">
        <f t="shared" si="1551"/>
        <v>0</v>
      </c>
      <c r="AD3069" s="39">
        <f t="shared" si="1552"/>
        <v>0</v>
      </c>
      <c r="AE3069" s="39">
        <f t="shared" si="1553"/>
        <v>0</v>
      </c>
      <c r="AF3069" t="str">
        <f t="shared" si="1554"/>
        <v/>
      </c>
      <c r="AG3069" t="str">
        <f t="shared" si="1555"/>
        <v/>
      </c>
      <c r="AH3069" t="str">
        <f t="shared" si="1556"/>
        <v/>
      </c>
      <c r="AJ3069" s="41" t="str">
        <f t="shared" si="1557"/>
        <v/>
      </c>
      <c r="AK3069" s="42" t="str">
        <f t="shared" si="1558"/>
        <v/>
      </c>
      <c r="AL3069" s="41" t="str">
        <f t="shared" si="1559"/>
        <v/>
      </c>
      <c r="AM3069" s="41" t="str">
        <f t="shared" si="1560"/>
        <v/>
      </c>
      <c r="AN3069" s="41" t="str">
        <f t="shared" si="1561"/>
        <v/>
      </c>
      <c r="AO3069" s="42" t="str">
        <f t="shared" si="1562"/>
        <v/>
      </c>
      <c r="AP3069" s="41" t="str">
        <f t="shared" si="1563"/>
        <v/>
      </c>
      <c r="AQ3069" s="41" t="str">
        <f t="shared" si="1564"/>
        <v/>
      </c>
      <c r="AR3069" s="41" t="str">
        <f>IF($AQ3069="","",COUNTIFS(L_ChaveCob,$AQ3069,L_Ausencia,"&gt;"&amp;$W3069)+COUNTIFS($AQ$4:$AQ3069,$AQ3069,$W$4:$W3069,$W3069))</f>
        <v/>
      </c>
      <c r="AS3069" s="42">
        <f t="shared" si="1565"/>
        <v>0</v>
      </c>
      <c r="AT3069" s="42">
        <f t="shared" si="1566"/>
        <v>0</v>
      </c>
      <c r="AU3069" s="42">
        <f t="shared" si="1567"/>
        <v>0</v>
      </c>
    </row>
    <row r="3070" spans="1:47" x14ac:dyDescent="0.2">
      <c r="A3070" s="35"/>
      <c r="B3070" s="36"/>
      <c r="C3070" s="36"/>
      <c r="D3070" s="36"/>
      <c r="E3070" s="37"/>
      <c r="F3070" s="37"/>
      <c r="G3070" s="36"/>
      <c r="H3070" s="36"/>
      <c r="I3070" s="36"/>
      <c r="J3070" s="36"/>
      <c r="K3070" s="37"/>
      <c r="L3070" s="37"/>
      <c r="M3070" s="37"/>
      <c r="N3070" s="38" t="str">
        <f t="shared" si="1536"/>
        <v/>
      </c>
      <c r="O3070" t="str">
        <f t="shared" si="1537"/>
        <v/>
      </c>
      <c r="P3070" t="str">
        <f t="shared" si="1538"/>
        <v/>
      </c>
      <c r="Q3070" t="str">
        <f t="shared" si="1539"/>
        <v/>
      </c>
      <c r="R3070" t="str">
        <f t="shared" si="1540"/>
        <v/>
      </c>
      <c r="S3070" t="str">
        <f t="shared" si="1541"/>
        <v/>
      </c>
      <c r="T3070" s="39" t="str">
        <f t="shared" si="1542"/>
        <v/>
      </c>
      <c r="U3070" s="40">
        <f t="shared" si="1543"/>
        <v>0</v>
      </c>
      <c r="V3070" s="40">
        <f t="shared" si="1544"/>
        <v>0</v>
      </c>
      <c r="W3070" s="40">
        <f t="shared" si="1545"/>
        <v>0</v>
      </c>
      <c r="X3070" t="str">
        <f t="shared" si="1546"/>
        <v/>
      </c>
      <c r="Y3070" s="40">
        <f t="shared" si="1547"/>
        <v>0</v>
      </c>
      <c r="Z3070" s="40">
        <f t="shared" si="1548"/>
        <v>0</v>
      </c>
      <c r="AA3070" s="40">
        <f t="shared" si="1549"/>
        <v>0</v>
      </c>
      <c r="AB3070" s="40">
        <f t="shared" si="1550"/>
        <v>0</v>
      </c>
      <c r="AC3070" s="40">
        <f t="shared" si="1551"/>
        <v>0</v>
      </c>
      <c r="AD3070" s="39">
        <f t="shared" si="1552"/>
        <v>0</v>
      </c>
      <c r="AE3070" s="39">
        <f t="shared" si="1553"/>
        <v>0</v>
      </c>
      <c r="AF3070" t="str">
        <f t="shared" si="1554"/>
        <v/>
      </c>
      <c r="AG3070" t="str">
        <f t="shared" si="1555"/>
        <v/>
      </c>
      <c r="AH3070" t="str">
        <f t="shared" si="1556"/>
        <v/>
      </c>
      <c r="AJ3070" s="41" t="str">
        <f t="shared" si="1557"/>
        <v/>
      </c>
      <c r="AK3070" s="42" t="str">
        <f t="shared" si="1558"/>
        <v/>
      </c>
      <c r="AL3070" s="41" t="str">
        <f t="shared" si="1559"/>
        <v/>
      </c>
      <c r="AM3070" s="41" t="str">
        <f t="shared" si="1560"/>
        <v/>
      </c>
      <c r="AN3070" s="41" t="str">
        <f t="shared" si="1561"/>
        <v/>
      </c>
      <c r="AO3070" s="42" t="str">
        <f t="shared" si="1562"/>
        <v/>
      </c>
      <c r="AP3070" s="41" t="str">
        <f t="shared" si="1563"/>
        <v/>
      </c>
      <c r="AQ3070" s="41" t="str">
        <f t="shared" si="1564"/>
        <v/>
      </c>
      <c r="AR3070" s="41" t="str">
        <f>IF($AQ3070="","",COUNTIFS(L_ChaveCob,$AQ3070,L_Ausencia,"&gt;"&amp;$W3070)+COUNTIFS($AQ$4:$AQ3070,$AQ3070,$W$4:$W3070,$W3070))</f>
        <v/>
      </c>
      <c r="AS3070" s="42">
        <f t="shared" si="1565"/>
        <v>0</v>
      </c>
      <c r="AT3070" s="42">
        <f t="shared" si="1566"/>
        <v>0</v>
      </c>
      <c r="AU3070" s="42">
        <f t="shared" si="1567"/>
        <v>0</v>
      </c>
    </row>
    <row r="3071" spans="1:47" x14ac:dyDescent="0.2">
      <c r="A3071" s="35"/>
      <c r="B3071" s="36"/>
      <c r="C3071" s="36"/>
      <c r="D3071" s="36"/>
      <c r="E3071" s="37"/>
      <c r="F3071" s="37"/>
      <c r="G3071" s="36"/>
      <c r="H3071" s="36"/>
      <c r="I3071" s="36"/>
      <c r="J3071" s="36"/>
      <c r="K3071" s="37"/>
      <c r="L3071" s="37"/>
      <c r="M3071" s="37"/>
      <c r="N3071" s="38" t="str">
        <f t="shared" si="1536"/>
        <v/>
      </c>
      <c r="O3071" t="str">
        <f t="shared" si="1537"/>
        <v/>
      </c>
      <c r="P3071" t="str">
        <f t="shared" si="1538"/>
        <v/>
      </c>
      <c r="Q3071" t="str">
        <f t="shared" si="1539"/>
        <v/>
      </c>
      <c r="R3071" t="str">
        <f t="shared" si="1540"/>
        <v/>
      </c>
      <c r="S3071" t="str">
        <f t="shared" si="1541"/>
        <v/>
      </c>
      <c r="T3071" s="39" t="str">
        <f t="shared" si="1542"/>
        <v/>
      </c>
      <c r="U3071" s="40">
        <f t="shared" si="1543"/>
        <v>0</v>
      </c>
      <c r="V3071" s="40">
        <f t="shared" si="1544"/>
        <v>0</v>
      </c>
      <c r="W3071" s="40">
        <f t="shared" si="1545"/>
        <v>0</v>
      </c>
      <c r="X3071" t="str">
        <f t="shared" si="1546"/>
        <v/>
      </c>
      <c r="Y3071" s="40">
        <f t="shared" si="1547"/>
        <v>0</v>
      </c>
      <c r="Z3071" s="40">
        <f t="shared" si="1548"/>
        <v>0</v>
      </c>
      <c r="AA3071" s="40">
        <f t="shared" si="1549"/>
        <v>0</v>
      </c>
      <c r="AB3071" s="40">
        <f t="shared" si="1550"/>
        <v>0</v>
      </c>
      <c r="AC3071" s="40">
        <f t="shared" si="1551"/>
        <v>0</v>
      </c>
      <c r="AD3071" s="39">
        <f t="shared" si="1552"/>
        <v>0</v>
      </c>
      <c r="AE3071" s="39">
        <f t="shared" si="1553"/>
        <v>0</v>
      </c>
      <c r="AF3071" t="str">
        <f t="shared" si="1554"/>
        <v/>
      </c>
      <c r="AG3071" t="str">
        <f t="shared" si="1555"/>
        <v/>
      </c>
      <c r="AH3071" t="str">
        <f t="shared" si="1556"/>
        <v/>
      </c>
      <c r="AJ3071" s="41" t="str">
        <f t="shared" si="1557"/>
        <v/>
      </c>
      <c r="AK3071" s="42" t="str">
        <f t="shared" si="1558"/>
        <v/>
      </c>
      <c r="AL3071" s="41" t="str">
        <f t="shared" si="1559"/>
        <v/>
      </c>
      <c r="AM3071" s="41" t="str">
        <f t="shared" si="1560"/>
        <v/>
      </c>
      <c r="AN3071" s="41" t="str">
        <f t="shared" si="1561"/>
        <v/>
      </c>
      <c r="AO3071" s="42" t="str">
        <f t="shared" si="1562"/>
        <v/>
      </c>
      <c r="AP3071" s="41" t="str">
        <f t="shared" si="1563"/>
        <v/>
      </c>
      <c r="AQ3071" s="41" t="str">
        <f t="shared" si="1564"/>
        <v/>
      </c>
      <c r="AR3071" s="41" t="str">
        <f>IF($AQ3071="","",COUNTIFS(L_ChaveCob,$AQ3071,L_Ausencia,"&gt;"&amp;$W3071)+COUNTIFS($AQ$4:$AQ3071,$AQ3071,$W$4:$W3071,$W3071))</f>
        <v/>
      </c>
      <c r="AS3071" s="42">
        <f t="shared" si="1565"/>
        <v>0</v>
      </c>
      <c r="AT3071" s="42">
        <f t="shared" si="1566"/>
        <v>0</v>
      </c>
      <c r="AU3071" s="42">
        <f t="shared" si="1567"/>
        <v>0</v>
      </c>
    </row>
    <row r="3072" spans="1:47" x14ac:dyDescent="0.2">
      <c r="A3072" s="35"/>
      <c r="B3072" s="36"/>
      <c r="C3072" s="36"/>
      <c r="D3072" s="36"/>
      <c r="E3072" s="37"/>
      <c r="F3072" s="37"/>
      <c r="G3072" s="36"/>
      <c r="H3072" s="36"/>
      <c r="I3072" s="36"/>
      <c r="J3072" s="36"/>
      <c r="K3072" s="37"/>
      <c r="L3072" s="37"/>
      <c r="M3072" s="37"/>
      <c r="N3072" s="38" t="str">
        <f t="shared" si="1536"/>
        <v/>
      </c>
      <c r="O3072" t="str">
        <f t="shared" si="1537"/>
        <v/>
      </c>
      <c r="P3072" t="str">
        <f t="shared" si="1538"/>
        <v/>
      </c>
      <c r="Q3072" t="str">
        <f t="shared" si="1539"/>
        <v/>
      </c>
      <c r="R3072" t="str">
        <f t="shared" si="1540"/>
        <v/>
      </c>
      <c r="S3072" t="str">
        <f t="shared" si="1541"/>
        <v/>
      </c>
      <c r="T3072" s="39" t="str">
        <f t="shared" si="1542"/>
        <v/>
      </c>
      <c r="U3072" s="40">
        <f t="shared" si="1543"/>
        <v>0</v>
      </c>
      <c r="V3072" s="40">
        <f t="shared" si="1544"/>
        <v>0</v>
      </c>
      <c r="W3072" s="40">
        <f t="shared" si="1545"/>
        <v>0</v>
      </c>
      <c r="X3072" t="str">
        <f t="shared" si="1546"/>
        <v/>
      </c>
      <c r="Y3072" s="40">
        <f t="shared" si="1547"/>
        <v>0</v>
      </c>
      <c r="Z3072" s="40">
        <f t="shared" si="1548"/>
        <v>0</v>
      </c>
      <c r="AA3072" s="40">
        <f t="shared" si="1549"/>
        <v>0</v>
      </c>
      <c r="AB3072" s="40">
        <f t="shared" si="1550"/>
        <v>0</v>
      </c>
      <c r="AC3072" s="40">
        <f t="shared" si="1551"/>
        <v>0</v>
      </c>
      <c r="AD3072" s="39">
        <f t="shared" si="1552"/>
        <v>0</v>
      </c>
      <c r="AE3072" s="39">
        <f t="shared" si="1553"/>
        <v>0</v>
      </c>
      <c r="AF3072" t="str">
        <f t="shared" si="1554"/>
        <v/>
      </c>
      <c r="AG3072" t="str">
        <f t="shared" si="1555"/>
        <v/>
      </c>
      <c r="AH3072" t="str">
        <f t="shared" si="1556"/>
        <v/>
      </c>
      <c r="AJ3072" s="41" t="str">
        <f t="shared" si="1557"/>
        <v/>
      </c>
      <c r="AK3072" s="42" t="str">
        <f t="shared" si="1558"/>
        <v/>
      </c>
      <c r="AL3072" s="41" t="str">
        <f t="shared" si="1559"/>
        <v/>
      </c>
      <c r="AM3072" s="41" t="str">
        <f t="shared" si="1560"/>
        <v/>
      </c>
      <c r="AN3072" s="41" t="str">
        <f t="shared" si="1561"/>
        <v/>
      </c>
      <c r="AO3072" s="42" t="str">
        <f t="shared" si="1562"/>
        <v/>
      </c>
      <c r="AP3072" s="41" t="str">
        <f t="shared" si="1563"/>
        <v/>
      </c>
      <c r="AQ3072" s="41" t="str">
        <f t="shared" si="1564"/>
        <v/>
      </c>
      <c r="AR3072" s="41" t="str">
        <f>IF($AQ3072="","",COUNTIFS(L_ChaveCob,$AQ3072,L_Ausencia,"&gt;"&amp;$W3072)+COUNTIFS($AQ$4:$AQ3072,$AQ3072,$W$4:$W3072,$W3072))</f>
        <v/>
      </c>
      <c r="AS3072" s="42">
        <f t="shared" si="1565"/>
        <v>0</v>
      </c>
      <c r="AT3072" s="42">
        <f t="shared" si="1566"/>
        <v>0</v>
      </c>
      <c r="AU3072" s="42">
        <f t="shared" si="1567"/>
        <v>0</v>
      </c>
    </row>
    <row r="3073" spans="1:47" x14ac:dyDescent="0.2">
      <c r="A3073" s="35"/>
      <c r="B3073" s="36"/>
      <c r="C3073" s="36"/>
      <c r="D3073" s="36"/>
      <c r="E3073" s="37"/>
      <c r="F3073" s="37"/>
      <c r="G3073" s="36"/>
      <c r="H3073" s="36"/>
      <c r="I3073" s="36"/>
      <c r="J3073" s="36"/>
      <c r="K3073" s="37"/>
      <c r="L3073" s="37"/>
      <c r="M3073" s="37"/>
      <c r="N3073" s="38" t="str">
        <f t="shared" si="1536"/>
        <v/>
      </c>
      <c r="O3073" t="str">
        <f t="shared" si="1537"/>
        <v/>
      </c>
      <c r="P3073" t="str">
        <f t="shared" si="1538"/>
        <v/>
      </c>
      <c r="Q3073" t="str">
        <f t="shared" si="1539"/>
        <v/>
      </c>
      <c r="R3073" t="str">
        <f t="shared" si="1540"/>
        <v/>
      </c>
      <c r="S3073" t="str">
        <f t="shared" si="1541"/>
        <v/>
      </c>
      <c r="T3073" s="39" t="str">
        <f t="shared" si="1542"/>
        <v/>
      </c>
      <c r="U3073" s="40">
        <f t="shared" si="1543"/>
        <v>0</v>
      </c>
      <c r="V3073" s="40">
        <f t="shared" si="1544"/>
        <v>0</v>
      </c>
      <c r="W3073" s="40">
        <f t="shared" si="1545"/>
        <v>0</v>
      </c>
      <c r="X3073" t="str">
        <f t="shared" si="1546"/>
        <v/>
      </c>
      <c r="Y3073" s="40">
        <f t="shared" si="1547"/>
        <v>0</v>
      </c>
      <c r="Z3073" s="40">
        <f t="shared" si="1548"/>
        <v>0</v>
      </c>
      <c r="AA3073" s="40">
        <f t="shared" si="1549"/>
        <v>0</v>
      </c>
      <c r="AB3073" s="40">
        <f t="shared" si="1550"/>
        <v>0</v>
      </c>
      <c r="AC3073" s="40">
        <f t="shared" si="1551"/>
        <v>0</v>
      </c>
      <c r="AD3073" s="39">
        <f t="shared" si="1552"/>
        <v>0</v>
      </c>
      <c r="AE3073" s="39">
        <f t="shared" si="1553"/>
        <v>0</v>
      </c>
      <c r="AF3073" t="str">
        <f t="shared" si="1554"/>
        <v/>
      </c>
      <c r="AG3073" t="str">
        <f t="shared" si="1555"/>
        <v/>
      </c>
      <c r="AH3073" t="str">
        <f t="shared" si="1556"/>
        <v/>
      </c>
      <c r="AJ3073" s="41" t="str">
        <f t="shared" si="1557"/>
        <v/>
      </c>
      <c r="AK3073" s="42" t="str">
        <f t="shared" si="1558"/>
        <v/>
      </c>
      <c r="AL3073" s="41" t="str">
        <f t="shared" si="1559"/>
        <v/>
      </c>
      <c r="AM3073" s="41" t="str">
        <f t="shared" si="1560"/>
        <v/>
      </c>
      <c r="AN3073" s="41" t="str">
        <f t="shared" si="1561"/>
        <v/>
      </c>
      <c r="AO3073" s="42" t="str">
        <f t="shared" si="1562"/>
        <v/>
      </c>
      <c r="AP3073" s="41" t="str">
        <f t="shared" si="1563"/>
        <v/>
      </c>
      <c r="AQ3073" s="41" t="str">
        <f t="shared" si="1564"/>
        <v/>
      </c>
      <c r="AR3073" s="41" t="str">
        <f>IF($AQ3073="","",COUNTIFS(L_ChaveCob,$AQ3073,L_Ausencia,"&gt;"&amp;$W3073)+COUNTIFS($AQ$4:$AQ3073,$AQ3073,$W$4:$W3073,$W3073))</f>
        <v/>
      </c>
      <c r="AS3073" s="42">
        <f t="shared" si="1565"/>
        <v>0</v>
      </c>
      <c r="AT3073" s="42">
        <f t="shared" si="1566"/>
        <v>0</v>
      </c>
      <c r="AU3073" s="42">
        <f t="shared" si="1567"/>
        <v>0</v>
      </c>
    </row>
    <row r="3074" spans="1:47" x14ac:dyDescent="0.2">
      <c r="A3074" s="35"/>
      <c r="B3074" s="36"/>
      <c r="C3074" s="36"/>
      <c r="D3074" s="36"/>
      <c r="E3074" s="37"/>
      <c r="F3074" s="37"/>
      <c r="G3074" s="36"/>
      <c r="H3074" s="36"/>
      <c r="I3074" s="36"/>
      <c r="J3074" s="36"/>
      <c r="K3074" s="37"/>
      <c r="L3074" s="37"/>
      <c r="M3074" s="37"/>
      <c r="N3074" s="38" t="str">
        <f t="shared" si="1536"/>
        <v/>
      </c>
      <c r="O3074" t="str">
        <f t="shared" si="1537"/>
        <v/>
      </c>
      <c r="P3074" t="str">
        <f t="shared" si="1538"/>
        <v/>
      </c>
      <c r="Q3074" t="str">
        <f t="shared" si="1539"/>
        <v/>
      </c>
      <c r="R3074" t="str">
        <f t="shared" si="1540"/>
        <v/>
      </c>
      <c r="S3074" t="str">
        <f t="shared" si="1541"/>
        <v/>
      </c>
      <c r="T3074" s="39" t="str">
        <f t="shared" si="1542"/>
        <v/>
      </c>
      <c r="U3074" s="40">
        <f t="shared" si="1543"/>
        <v>0</v>
      </c>
      <c r="V3074" s="40">
        <f t="shared" si="1544"/>
        <v>0</v>
      </c>
      <c r="W3074" s="40">
        <f t="shared" si="1545"/>
        <v>0</v>
      </c>
      <c r="X3074" t="str">
        <f t="shared" si="1546"/>
        <v/>
      </c>
      <c r="Y3074" s="40">
        <f t="shared" si="1547"/>
        <v>0</v>
      </c>
      <c r="Z3074" s="40">
        <f t="shared" si="1548"/>
        <v>0</v>
      </c>
      <c r="AA3074" s="40">
        <f t="shared" si="1549"/>
        <v>0</v>
      </c>
      <c r="AB3074" s="40">
        <f t="shared" si="1550"/>
        <v>0</v>
      </c>
      <c r="AC3074" s="40">
        <f t="shared" si="1551"/>
        <v>0</v>
      </c>
      <c r="AD3074" s="39">
        <f t="shared" si="1552"/>
        <v>0</v>
      </c>
      <c r="AE3074" s="39">
        <f t="shared" si="1553"/>
        <v>0</v>
      </c>
      <c r="AF3074" t="str">
        <f t="shared" si="1554"/>
        <v/>
      </c>
      <c r="AG3074" t="str">
        <f t="shared" si="1555"/>
        <v/>
      </c>
      <c r="AH3074" t="str">
        <f t="shared" si="1556"/>
        <v/>
      </c>
      <c r="AJ3074" s="41" t="str">
        <f t="shared" si="1557"/>
        <v/>
      </c>
      <c r="AK3074" s="42" t="str">
        <f t="shared" si="1558"/>
        <v/>
      </c>
      <c r="AL3074" s="41" t="str">
        <f t="shared" si="1559"/>
        <v/>
      </c>
      <c r="AM3074" s="41" t="str">
        <f t="shared" si="1560"/>
        <v/>
      </c>
      <c r="AN3074" s="41" t="str">
        <f t="shared" si="1561"/>
        <v/>
      </c>
      <c r="AO3074" s="42" t="str">
        <f t="shared" si="1562"/>
        <v/>
      </c>
      <c r="AP3074" s="41" t="str">
        <f t="shared" si="1563"/>
        <v/>
      </c>
      <c r="AQ3074" s="41" t="str">
        <f t="shared" si="1564"/>
        <v/>
      </c>
      <c r="AR3074" s="41" t="str">
        <f>IF($AQ3074="","",COUNTIFS(L_ChaveCob,$AQ3074,L_Ausencia,"&gt;"&amp;$W3074)+COUNTIFS($AQ$4:$AQ3074,$AQ3074,$W$4:$W3074,$W3074))</f>
        <v/>
      </c>
      <c r="AS3074" s="42">
        <f t="shared" si="1565"/>
        <v>0</v>
      </c>
      <c r="AT3074" s="42">
        <f t="shared" si="1566"/>
        <v>0</v>
      </c>
      <c r="AU3074" s="42">
        <f t="shared" si="1567"/>
        <v>0</v>
      </c>
    </row>
    <row r="3075" spans="1:47" x14ac:dyDescent="0.2">
      <c r="A3075" s="35"/>
      <c r="B3075" s="36"/>
      <c r="C3075" s="36"/>
      <c r="D3075" s="36"/>
      <c r="E3075" s="37"/>
      <c r="F3075" s="37"/>
      <c r="G3075" s="36"/>
      <c r="H3075" s="36"/>
      <c r="I3075" s="36"/>
      <c r="J3075" s="36"/>
      <c r="K3075" s="37"/>
      <c r="L3075" s="37"/>
      <c r="M3075" s="37"/>
      <c r="N3075" s="38" t="str">
        <f t="shared" si="1536"/>
        <v/>
      </c>
      <c r="O3075" t="str">
        <f t="shared" si="1537"/>
        <v/>
      </c>
      <c r="P3075" t="str">
        <f t="shared" si="1538"/>
        <v/>
      </c>
      <c r="Q3075" t="str">
        <f t="shared" si="1539"/>
        <v/>
      </c>
      <c r="R3075" t="str">
        <f t="shared" si="1540"/>
        <v/>
      </c>
      <c r="S3075" t="str">
        <f t="shared" si="1541"/>
        <v/>
      </c>
      <c r="T3075" s="39" t="str">
        <f t="shared" si="1542"/>
        <v/>
      </c>
      <c r="U3075" s="40">
        <f t="shared" si="1543"/>
        <v>0</v>
      </c>
      <c r="V3075" s="40">
        <f t="shared" si="1544"/>
        <v>0</v>
      </c>
      <c r="W3075" s="40">
        <f t="shared" si="1545"/>
        <v>0</v>
      </c>
      <c r="X3075" t="str">
        <f t="shared" si="1546"/>
        <v/>
      </c>
      <c r="Y3075" s="40">
        <f t="shared" si="1547"/>
        <v>0</v>
      </c>
      <c r="Z3075" s="40">
        <f t="shared" si="1548"/>
        <v>0</v>
      </c>
      <c r="AA3075" s="40">
        <f t="shared" si="1549"/>
        <v>0</v>
      </c>
      <c r="AB3075" s="40">
        <f t="shared" si="1550"/>
        <v>0</v>
      </c>
      <c r="AC3075" s="40">
        <f t="shared" si="1551"/>
        <v>0</v>
      </c>
      <c r="AD3075" s="39">
        <f t="shared" si="1552"/>
        <v>0</v>
      </c>
      <c r="AE3075" s="39">
        <f t="shared" si="1553"/>
        <v>0</v>
      </c>
      <c r="AF3075" t="str">
        <f t="shared" si="1554"/>
        <v/>
      </c>
      <c r="AG3075" t="str">
        <f t="shared" si="1555"/>
        <v/>
      </c>
      <c r="AH3075" t="str">
        <f t="shared" si="1556"/>
        <v/>
      </c>
      <c r="AJ3075" s="41" t="str">
        <f t="shared" si="1557"/>
        <v/>
      </c>
      <c r="AK3075" s="42" t="str">
        <f t="shared" si="1558"/>
        <v/>
      </c>
      <c r="AL3075" s="41" t="str">
        <f t="shared" si="1559"/>
        <v/>
      </c>
      <c r="AM3075" s="41" t="str">
        <f t="shared" si="1560"/>
        <v/>
      </c>
      <c r="AN3075" s="41" t="str">
        <f t="shared" si="1561"/>
        <v/>
      </c>
      <c r="AO3075" s="42" t="str">
        <f t="shared" si="1562"/>
        <v/>
      </c>
      <c r="AP3075" s="41" t="str">
        <f t="shared" si="1563"/>
        <v/>
      </c>
      <c r="AQ3075" s="41" t="str">
        <f t="shared" si="1564"/>
        <v/>
      </c>
      <c r="AR3075" s="41" t="str">
        <f>IF($AQ3075="","",COUNTIFS(L_ChaveCob,$AQ3075,L_Ausencia,"&gt;"&amp;$W3075)+COUNTIFS($AQ$4:$AQ3075,$AQ3075,$W$4:$W3075,$W3075))</f>
        <v/>
      </c>
      <c r="AS3075" s="42">
        <f t="shared" si="1565"/>
        <v>0</v>
      </c>
      <c r="AT3075" s="42">
        <f t="shared" si="1566"/>
        <v>0</v>
      </c>
      <c r="AU3075" s="42">
        <f t="shared" si="1567"/>
        <v>0</v>
      </c>
    </row>
    <row r="3076" spans="1:47" x14ac:dyDescent="0.2">
      <c r="A3076" s="35"/>
      <c r="B3076" s="36"/>
      <c r="C3076" s="36"/>
      <c r="D3076" s="36"/>
      <c r="E3076" s="37"/>
      <c r="F3076" s="37"/>
      <c r="G3076" s="36"/>
      <c r="H3076" s="36"/>
      <c r="I3076" s="36"/>
      <c r="J3076" s="36"/>
      <c r="K3076" s="37"/>
      <c r="L3076" s="37"/>
      <c r="M3076" s="37"/>
      <c r="N3076" s="38" t="str">
        <f t="shared" si="1536"/>
        <v/>
      </c>
      <c r="O3076" t="str">
        <f t="shared" si="1537"/>
        <v/>
      </c>
      <c r="P3076" t="str">
        <f t="shared" si="1538"/>
        <v/>
      </c>
      <c r="Q3076" t="str">
        <f t="shared" si="1539"/>
        <v/>
      </c>
      <c r="R3076" t="str">
        <f t="shared" si="1540"/>
        <v/>
      </c>
      <c r="S3076" t="str">
        <f t="shared" si="1541"/>
        <v/>
      </c>
      <c r="T3076" s="39" t="str">
        <f t="shared" si="1542"/>
        <v/>
      </c>
      <c r="U3076" s="40">
        <f t="shared" si="1543"/>
        <v>0</v>
      </c>
      <c r="V3076" s="40">
        <f t="shared" si="1544"/>
        <v>0</v>
      </c>
      <c r="W3076" s="40">
        <f t="shared" si="1545"/>
        <v>0</v>
      </c>
      <c r="X3076" t="str">
        <f t="shared" si="1546"/>
        <v/>
      </c>
      <c r="Y3076" s="40">
        <f t="shared" si="1547"/>
        <v>0</v>
      </c>
      <c r="Z3076" s="40">
        <f t="shared" si="1548"/>
        <v>0</v>
      </c>
      <c r="AA3076" s="40">
        <f t="shared" si="1549"/>
        <v>0</v>
      </c>
      <c r="AB3076" s="40">
        <f t="shared" si="1550"/>
        <v>0</v>
      </c>
      <c r="AC3076" s="40">
        <f t="shared" si="1551"/>
        <v>0</v>
      </c>
      <c r="AD3076" s="39">
        <f t="shared" si="1552"/>
        <v>0</v>
      </c>
      <c r="AE3076" s="39">
        <f t="shared" si="1553"/>
        <v>0</v>
      </c>
      <c r="AF3076" t="str">
        <f t="shared" si="1554"/>
        <v/>
      </c>
      <c r="AG3076" t="str">
        <f t="shared" si="1555"/>
        <v/>
      </c>
      <c r="AH3076" t="str">
        <f t="shared" si="1556"/>
        <v/>
      </c>
      <c r="AJ3076" s="41" t="str">
        <f t="shared" si="1557"/>
        <v/>
      </c>
      <c r="AK3076" s="42" t="str">
        <f t="shared" si="1558"/>
        <v/>
      </c>
      <c r="AL3076" s="41" t="str">
        <f t="shared" si="1559"/>
        <v/>
      </c>
      <c r="AM3076" s="41" t="str">
        <f t="shared" si="1560"/>
        <v/>
      </c>
      <c r="AN3076" s="41" t="str">
        <f t="shared" si="1561"/>
        <v/>
      </c>
      <c r="AO3076" s="42" t="str">
        <f t="shared" si="1562"/>
        <v/>
      </c>
      <c r="AP3076" s="41" t="str">
        <f t="shared" si="1563"/>
        <v/>
      </c>
      <c r="AQ3076" s="41" t="str">
        <f t="shared" si="1564"/>
        <v/>
      </c>
      <c r="AR3076" s="41" t="str">
        <f>IF($AQ3076="","",COUNTIFS(L_ChaveCob,$AQ3076,L_Ausencia,"&gt;"&amp;$W3076)+COUNTIFS($AQ$4:$AQ3076,$AQ3076,$W$4:$W3076,$W3076))</f>
        <v/>
      </c>
      <c r="AS3076" s="42">
        <f t="shared" si="1565"/>
        <v>0</v>
      </c>
      <c r="AT3076" s="42">
        <f t="shared" si="1566"/>
        <v>0</v>
      </c>
      <c r="AU3076" s="42">
        <f t="shared" si="1567"/>
        <v>0</v>
      </c>
    </row>
    <row r="3077" spans="1:47" x14ac:dyDescent="0.2">
      <c r="A3077" s="35"/>
      <c r="B3077" s="36"/>
      <c r="C3077" s="36"/>
      <c r="D3077" s="36"/>
      <c r="E3077" s="37"/>
      <c r="F3077" s="37"/>
      <c r="G3077" s="36"/>
      <c r="H3077" s="36"/>
      <c r="I3077" s="36"/>
      <c r="J3077" s="36"/>
      <c r="K3077" s="37"/>
      <c r="L3077" s="37"/>
      <c r="M3077" s="37"/>
      <c r="N3077" s="38" t="str">
        <f t="shared" si="1536"/>
        <v/>
      </c>
      <c r="O3077" t="str">
        <f t="shared" si="1537"/>
        <v/>
      </c>
      <c r="P3077" t="str">
        <f t="shared" si="1538"/>
        <v/>
      </c>
      <c r="Q3077" t="str">
        <f t="shared" si="1539"/>
        <v/>
      </c>
      <c r="R3077" t="str">
        <f t="shared" si="1540"/>
        <v/>
      </c>
      <c r="S3077" t="str">
        <f t="shared" si="1541"/>
        <v/>
      </c>
      <c r="T3077" s="39" t="str">
        <f t="shared" si="1542"/>
        <v/>
      </c>
      <c r="U3077" s="40">
        <f t="shared" si="1543"/>
        <v>0</v>
      </c>
      <c r="V3077" s="40">
        <f t="shared" si="1544"/>
        <v>0</v>
      </c>
      <c r="W3077" s="40">
        <f t="shared" si="1545"/>
        <v>0</v>
      </c>
      <c r="X3077" t="str">
        <f t="shared" si="1546"/>
        <v/>
      </c>
      <c r="Y3077" s="40">
        <f t="shared" si="1547"/>
        <v>0</v>
      </c>
      <c r="Z3077" s="40">
        <f t="shared" si="1548"/>
        <v>0</v>
      </c>
      <c r="AA3077" s="40">
        <f t="shared" si="1549"/>
        <v>0</v>
      </c>
      <c r="AB3077" s="40">
        <f t="shared" si="1550"/>
        <v>0</v>
      </c>
      <c r="AC3077" s="40">
        <f t="shared" si="1551"/>
        <v>0</v>
      </c>
      <c r="AD3077" s="39">
        <f t="shared" si="1552"/>
        <v>0</v>
      </c>
      <c r="AE3077" s="39">
        <f t="shared" si="1553"/>
        <v>0</v>
      </c>
      <c r="AF3077" t="str">
        <f t="shared" si="1554"/>
        <v/>
      </c>
      <c r="AG3077" t="str">
        <f t="shared" si="1555"/>
        <v/>
      </c>
      <c r="AH3077" t="str">
        <f t="shared" si="1556"/>
        <v/>
      </c>
      <c r="AJ3077" s="41" t="str">
        <f t="shared" si="1557"/>
        <v/>
      </c>
      <c r="AK3077" s="42" t="str">
        <f t="shared" si="1558"/>
        <v/>
      </c>
      <c r="AL3077" s="41" t="str">
        <f t="shared" si="1559"/>
        <v/>
      </c>
      <c r="AM3077" s="41" t="str">
        <f t="shared" si="1560"/>
        <v/>
      </c>
      <c r="AN3077" s="41" t="str">
        <f t="shared" si="1561"/>
        <v/>
      </c>
      <c r="AO3077" s="42" t="str">
        <f t="shared" si="1562"/>
        <v/>
      </c>
      <c r="AP3077" s="41" t="str">
        <f t="shared" si="1563"/>
        <v/>
      </c>
      <c r="AQ3077" s="41" t="str">
        <f t="shared" si="1564"/>
        <v/>
      </c>
      <c r="AR3077" s="41" t="str">
        <f>IF($AQ3077="","",COUNTIFS(L_ChaveCob,$AQ3077,L_Ausencia,"&gt;"&amp;$W3077)+COUNTIFS($AQ$4:$AQ3077,$AQ3077,$W$4:$W3077,$W3077))</f>
        <v/>
      </c>
      <c r="AS3077" s="42">
        <f t="shared" si="1565"/>
        <v>0</v>
      </c>
      <c r="AT3077" s="42">
        <f t="shared" si="1566"/>
        <v>0</v>
      </c>
      <c r="AU3077" s="42">
        <f t="shared" si="1567"/>
        <v>0</v>
      </c>
    </row>
    <row r="3078" spans="1:47" x14ac:dyDescent="0.2">
      <c r="A3078" s="35"/>
      <c r="B3078" s="36"/>
      <c r="C3078" s="36"/>
      <c r="D3078" s="36"/>
      <c r="E3078" s="37"/>
      <c r="F3078" s="37"/>
      <c r="G3078" s="36"/>
      <c r="H3078" s="36"/>
      <c r="I3078" s="36"/>
      <c r="J3078" s="36"/>
      <c r="K3078" s="37"/>
      <c r="L3078" s="37"/>
      <c r="M3078" s="37"/>
      <c r="N3078" s="38" t="str">
        <f t="shared" si="1536"/>
        <v/>
      </c>
      <c r="O3078" t="str">
        <f t="shared" si="1537"/>
        <v/>
      </c>
      <c r="P3078" t="str">
        <f t="shared" si="1538"/>
        <v/>
      </c>
      <c r="Q3078" t="str">
        <f t="shared" si="1539"/>
        <v/>
      </c>
      <c r="R3078" t="str">
        <f t="shared" si="1540"/>
        <v/>
      </c>
      <c r="S3078" t="str">
        <f t="shared" si="1541"/>
        <v/>
      </c>
      <c r="T3078" s="39" t="str">
        <f t="shared" si="1542"/>
        <v/>
      </c>
      <c r="U3078" s="40">
        <f t="shared" si="1543"/>
        <v>0</v>
      </c>
      <c r="V3078" s="40">
        <f t="shared" si="1544"/>
        <v>0</v>
      </c>
      <c r="W3078" s="40">
        <f t="shared" si="1545"/>
        <v>0</v>
      </c>
      <c r="X3078" t="str">
        <f t="shared" si="1546"/>
        <v/>
      </c>
      <c r="Y3078" s="40">
        <f t="shared" si="1547"/>
        <v>0</v>
      </c>
      <c r="Z3078" s="40">
        <f t="shared" si="1548"/>
        <v>0</v>
      </c>
      <c r="AA3078" s="40">
        <f t="shared" si="1549"/>
        <v>0</v>
      </c>
      <c r="AB3078" s="40">
        <f t="shared" si="1550"/>
        <v>0</v>
      </c>
      <c r="AC3078" s="40">
        <f t="shared" si="1551"/>
        <v>0</v>
      </c>
      <c r="AD3078" s="39">
        <f t="shared" si="1552"/>
        <v>0</v>
      </c>
      <c r="AE3078" s="39">
        <f t="shared" si="1553"/>
        <v>0</v>
      </c>
      <c r="AF3078" t="str">
        <f t="shared" si="1554"/>
        <v/>
      </c>
      <c r="AG3078" t="str">
        <f t="shared" si="1555"/>
        <v/>
      </c>
      <c r="AH3078" t="str">
        <f t="shared" si="1556"/>
        <v/>
      </c>
      <c r="AJ3078" s="41" t="str">
        <f t="shared" si="1557"/>
        <v/>
      </c>
      <c r="AK3078" s="42" t="str">
        <f t="shared" si="1558"/>
        <v/>
      </c>
      <c r="AL3078" s="41" t="str">
        <f t="shared" si="1559"/>
        <v/>
      </c>
      <c r="AM3078" s="41" t="str">
        <f t="shared" si="1560"/>
        <v/>
      </c>
      <c r="AN3078" s="41" t="str">
        <f t="shared" si="1561"/>
        <v/>
      </c>
      <c r="AO3078" s="42" t="str">
        <f t="shared" si="1562"/>
        <v/>
      </c>
      <c r="AP3078" s="41" t="str">
        <f t="shared" si="1563"/>
        <v/>
      </c>
      <c r="AQ3078" s="41" t="str">
        <f t="shared" si="1564"/>
        <v/>
      </c>
      <c r="AR3078" s="41" t="str">
        <f>IF($AQ3078="","",COUNTIFS(L_ChaveCob,$AQ3078,L_Ausencia,"&gt;"&amp;$W3078)+COUNTIFS($AQ$4:$AQ3078,$AQ3078,$W$4:$W3078,$W3078))</f>
        <v/>
      </c>
      <c r="AS3078" s="42">
        <f t="shared" si="1565"/>
        <v>0</v>
      </c>
      <c r="AT3078" s="42">
        <f t="shared" si="1566"/>
        <v>0</v>
      </c>
      <c r="AU3078" s="42">
        <f t="shared" si="1567"/>
        <v>0</v>
      </c>
    </row>
    <row r="3079" spans="1:47" x14ac:dyDescent="0.2">
      <c r="A3079" s="35"/>
      <c r="B3079" s="36"/>
      <c r="C3079" s="36"/>
      <c r="D3079" s="36"/>
      <c r="E3079" s="37"/>
      <c r="F3079" s="37"/>
      <c r="G3079" s="36"/>
      <c r="H3079" s="36"/>
      <c r="I3079" s="36"/>
      <c r="J3079" s="36"/>
      <c r="K3079" s="37"/>
      <c r="L3079" s="37"/>
      <c r="M3079" s="37"/>
      <c r="N3079" s="38" t="str">
        <f t="shared" si="1536"/>
        <v/>
      </c>
      <c r="O3079" t="str">
        <f t="shared" si="1537"/>
        <v/>
      </c>
      <c r="P3079" t="str">
        <f t="shared" si="1538"/>
        <v/>
      </c>
      <c r="Q3079" t="str">
        <f t="shared" si="1539"/>
        <v/>
      </c>
      <c r="R3079" t="str">
        <f t="shared" si="1540"/>
        <v/>
      </c>
      <c r="S3079" t="str">
        <f t="shared" si="1541"/>
        <v/>
      </c>
      <c r="T3079" s="39" t="str">
        <f t="shared" si="1542"/>
        <v/>
      </c>
      <c r="U3079" s="40">
        <f t="shared" si="1543"/>
        <v>0</v>
      </c>
      <c r="V3079" s="40">
        <f t="shared" si="1544"/>
        <v>0</v>
      </c>
      <c r="W3079" s="40">
        <f t="shared" si="1545"/>
        <v>0</v>
      </c>
      <c r="X3079" t="str">
        <f t="shared" si="1546"/>
        <v/>
      </c>
      <c r="Y3079" s="40">
        <f t="shared" si="1547"/>
        <v>0</v>
      </c>
      <c r="Z3079" s="40">
        <f t="shared" si="1548"/>
        <v>0</v>
      </c>
      <c r="AA3079" s="40">
        <f t="shared" si="1549"/>
        <v>0</v>
      </c>
      <c r="AB3079" s="40">
        <f t="shared" si="1550"/>
        <v>0</v>
      </c>
      <c r="AC3079" s="40">
        <f t="shared" si="1551"/>
        <v>0</v>
      </c>
      <c r="AD3079" s="39">
        <f t="shared" si="1552"/>
        <v>0</v>
      </c>
      <c r="AE3079" s="39">
        <f t="shared" si="1553"/>
        <v>0</v>
      </c>
      <c r="AF3079" t="str">
        <f t="shared" si="1554"/>
        <v/>
      </c>
      <c r="AG3079" t="str">
        <f t="shared" si="1555"/>
        <v/>
      </c>
      <c r="AH3079" t="str">
        <f t="shared" si="1556"/>
        <v/>
      </c>
      <c r="AJ3079" s="41" t="str">
        <f t="shared" si="1557"/>
        <v/>
      </c>
      <c r="AK3079" s="42" t="str">
        <f t="shared" si="1558"/>
        <v/>
      </c>
      <c r="AL3079" s="41" t="str">
        <f t="shared" si="1559"/>
        <v/>
      </c>
      <c r="AM3079" s="41" t="str">
        <f t="shared" si="1560"/>
        <v/>
      </c>
      <c r="AN3079" s="41" t="str">
        <f t="shared" si="1561"/>
        <v/>
      </c>
      <c r="AO3079" s="42" t="str">
        <f t="shared" si="1562"/>
        <v/>
      </c>
      <c r="AP3079" s="41" t="str">
        <f t="shared" si="1563"/>
        <v/>
      </c>
      <c r="AQ3079" s="41" t="str">
        <f t="shared" si="1564"/>
        <v/>
      </c>
      <c r="AR3079" s="41" t="str">
        <f>IF($AQ3079="","",COUNTIFS(L_ChaveCob,$AQ3079,L_Ausencia,"&gt;"&amp;$W3079)+COUNTIFS($AQ$4:$AQ3079,$AQ3079,$W$4:$W3079,$W3079))</f>
        <v/>
      </c>
      <c r="AS3079" s="42">
        <f t="shared" si="1565"/>
        <v>0</v>
      </c>
      <c r="AT3079" s="42">
        <f t="shared" si="1566"/>
        <v>0</v>
      </c>
      <c r="AU3079" s="42">
        <f t="shared" si="1567"/>
        <v>0</v>
      </c>
    </row>
    <row r="3080" spans="1:47" x14ac:dyDescent="0.2">
      <c r="A3080" s="35"/>
      <c r="B3080" s="36"/>
      <c r="C3080" s="36"/>
      <c r="D3080" s="36"/>
      <c r="E3080" s="37"/>
      <c r="F3080" s="37"/>
      <c r="G3080" s="36"/>
      <c r="H3080" s="36"/>
      <c r="I3080" s="36"/>
      <c r="J3080" s="36"/>
      <c r="K3080" s="37"/>
      <c r="L3080" s="37"/>
      <c r="M3080" s="37"/>
      <c r="N3080" s="38" t="str">
        <f t="shared" si="1536"/>
        <v/>
      </c>
      <c r="O3080" t="str">
        <f t="shared" si="1537"/>
        <v/>
      </c>
      <c r="P3080" t="str">
        <f t="shared" si="1538"/>
        <v/>
      </c>
      <c r="Q3080" t="str">
        <f t="shared" si="1539"/>
        <v/>
      </c>
      <c r="R3080" t="str">
        <f t="shared" si="1540"/>
        <v/>
      </c>
      <c r="S3080" t="str">
        <f t="shared" si="1541"/>
        <v/>
      </c>
      <c r="T3080" s="39" t="str">
        <f t="shared" si="1542"/>
        <v/>
      </c>
      <c r="U3080" s="40">
        <f t="shared" si="1543"/>
        <v>0</v>
      </c>
      <c r="V3080" s="40">
        <f t="shared" si="1544"/>
        <v>0</v>
      </c>
      <c r="W3080" s="40">
        <f t="shared" si="1545"/>
        <v>0</v>
      </c>
      <c r="X3080" t="str">
        <f t="shared" si="1546"/>
        <v/>
      </c>
      <c r="Y3080" s="40">
        <f t="shared" si="1547"/>
        <v>0</v>
      </c>
      <c r="Z3080" s="40">
        <f t="shared" si="1548"/>
        <v>0</v>
      </c>
      <c r="AA3080" s="40">
        <f t="shared" si="1549"/>
        <v>0</v>
      </c>
      <c r="AB3080" s="40">
        <f t="shared" si="1550"/>
        <v>0</v>
      </c>
      <c r="AC3080" s="40">
        <f t="shared" si="1551"/>
        <v>0</v>
      </c>
      <c r="AD3080" s="39">
        <f t="shared" si="1552"/>
        <v>0</v>
      </c>
      <c r="AE3080" s="39">
        <f t="shared" si="1553"/>
        <v>0</v>
      </c>
      <c r="AF3080" t="str">
        <f t="shared" si="1554"/>
        <v/>
      </c>
      <c r="AG3080" t="str">
        <f t="shared" si="1555"/>
        <v/>
      </c>
      <c r="AH3080" t="str">
        <f t="shared" si="1556"/>
        <v/>
      </c>
      <c r="AJ3080" s="41" t="str">
        <f t="shared" si="1557"/>
        <v/>
      </c>
      <c r="AK3080" s="42" t="str">
        <f t="shared" si="1558"/>
        <v/>
      </c>
      <c r="AL3080" s="41" t="str">
        <f t="shared" si="1559"/>
        <v/>
      </c>
      <c r="AM3080" s="41" t="str">
        <f t="shared" si="1560"/>
        <v/>
      </c>
      <c r="AN3080" s="41" t="str">
        <f t="shared" si="1561"/>
        <v/>
      </c>
      <c r="AO3080" s="42" t="str">
        <f t="shared" si="1562"/>
        <v/>
      </c>
      <c r="AP3080" s="41" t="str">
        <f t="shared" si="1563"/>
        <v/>
      </c>
      <c r="AQ3080" s="41" t="str">
        <f t="shared" si="1564"/>
        <v/>
      </c>
      <c r="AR3080" s="41" t="str">
        <f>IF($AQ3080="","",COUNTIFS(L_ChaveCob,$AQ3080,L_Ausencia,"&gt;"&amp;$W3080)+COUNTIFS($AQ$4:$AQ3080,$AQ3080,$W$4:$W3080,$W3080))</f>
        <v/>
      </c>
      <c r="AS3080" s="42">
        <f t="shared" si="1565"/>
        <v>0</v>
      </c>
      <c r="AT3080" s="42">
        <f t="shared" si="1566"/>
        <v>0</v>
      </c>
      <c r="AU3080" s="42">
        <f t="shared" si="1567"/>
        <v>0</v>
      </c>
    </row>
    <row r="3081" spans="1:47" x14ac:dyDescent="0.2">
      <c r="A3081" s="35"/>
      <c r="B3081" s="36"/>
      <c r="C3081" s="36"/>
      <c r="D3081" s="36"/>
      <c r="E3081" s="37"/>
      <c r="F3081" s="37"/>
      <c r="G3081" s="36"/>
      <c r="H3081" s="36"/>
      <c r="I3081" s="36"/>
      <c r="J3081" s="36"/>
      <c r="K3081" s="37"/>
      <c r="L3081" s="37"/>
      <c r="M3081" s="37"/>
      <c r="N3081" s="38" t="str">
        <f t="shared" si="1536"/>
        <v/>
      </c>
      <c r="O3081" t="str">
        <f t="shared" si="1537"/>
        <v/>
      </c>
      <c r="P3081" t="str">
        <f t="shared" si="1538"/>
        <v/>
      </c>
      <c r="Q3081" t="str">
        <f t="shared" si="1539"/>
        <v/>
      </c>
      <c r="R3081" t="str">
        <f t="shared" si="1540"/>
        <v/>
      </c>
      <c r="S3081" t="str">
        <f t="shared" si="1541"/>
        <v/>
      </c>
      <c r="T3081" s="39" t="str">
        <f t="shared" si="1542"/>
        <v/>
      </c>
      <c r="U3081" s="40">
        <f t="shared" si="1543"/>
        <v>0</v>
      </c>
      <c r="V3081" s="40">
        <f t="shared" si="1544"/>
        <v>0</v>
      </c>
      <c r="W3081" s="40">
        <f t="shared" si="1545"/>
        <v>0</v>
      </c>
      <c r="X3081" t="str">
        <f t="shared" si="1546"/>
        <v/>
      </c>
      <c r="Y3081" s="40">
        <f t="shared" si="1547"/>
        <v>0</v>
      </c>
      <c r="Z3081" s="40">
        <f t="shared" si="1548"/>
        <v>0</v>
      </c>
      <c r="AA3081" s="40">
        <f t="shared" si="1549"/>
        <v>0</v>
      </c>
      <c r="AB3081" s="40">
        <f t="shared" si="1550"/>
        <v>0</v>
      </c>
      <c r="AC3081" s="40">
        <f t="shared" si="1551"/>
        <v>0</v>
      </c>
      <c r="AD3081" s="39">
        <f t="shared" si="1552"/>
        <v>0</v>
      </c>
      <c r="AE3081" s="39">
        <f t="shared" si="1553"/>
        <v>0</v>
      </c>
      <c r="AF3081" t="str">
        <f t="shared" si="1554"/>
        <v/>
      </c>
      <c r="AG3081" t="str">
        <f t="shared" si="1555"/>
        <v/>
      </c>
      <c r="AH3081" t="str">
        <f t="shared" si="1556"/>
        <v/>
      </c>
      <c r="AJ3081" s="41" t="str">
        <f t="shared" si="1557"/>
        <v/>
      </c>
      <c r="AK3081" s="42" t="str">
        <f t="shared" si="1558"/>
        <v/>
      </c>
      <c r="AL3081" s="41" t="str">
        <f t="shared" si="1559"/>
        <v/>
      </c>
      <c r="AM3081" s="41" t="str">
        <f t="shared" si="1560"/>
        <v/>
      </c>
      <c r="AN3081" s="41" t="str">
        <f t="shared" si="1561"/>
        <v/>
      </c>
      <c r="AO3081" s="42" t="str">
        <f t="shared" si="1562"/>
        <v/>
      </c>
      <c r="AP3081" s="41" t="str">
        <f t="shared" si="1563"/>
        <v/>
      </c>
      <c r="AQ3081" s="41" t="str">
        <f t="shared" si="1564"/>
        <v/>
      </c>
      <c r="AR3081" s="41" t="str">
        <f>IF($AQ3081="","",COUNTIFS(L_ChaveCob,$AQ3081,L_Ausencia,"&gt;"&amp;$W3081)+COUNTIFS($AQ$4:$AQ3081,$AQ3081,$W$4:$W3081,$W3081))</f>
        <v/>
      </c>
      <c r="AS3081" s="42">
        <f t="shared" si="1565"/>
        <v>0</v>
      </c>
      <c r="AT3081" s="42">
        <f t="shared" si="1566"/>
        <v>0</v>
      </c>
      <c r="AU3081" s="42">
        <f t="shared" si="1567"/>
        <v>0</v>
      </c>
    </row>
    <row r="3082" spans="1:47" x14ac:dyDescent="0.2">
      <c r="A3082" s="35"/>
      <c r="B3082" s="36"/>
      <c r="C3082" s="36"/>
      <c r="D3082" s="36"/>
      <c r="E3082" s="37"/>
      <c r="F3082" s="37"/>
      <c r="G3082" s="36"/>
      <c r="H3082" s="36"/>
      <c r="I3082" s="36"/>
      <c r="J3082" s="36"/>
      <c r="K3082" s="37"/>
      <c r="L3082" s="37"/>
      <c r="M3082" s="37"/>
      <c r="N3082" s="38" t="str">
        <f t="shared" si="1536"/>
        <v/>
      </c>
      <c r="O3082" t="str">
        <f t="shared" si="1537"/>
        <v/>
      </c>
      <c r="P3082" t="str">
        <f t="shared" si="1538"/>
        <v/>
      </c>
      <c r="Q3082" t="str">
        <f t="shared" si="1539"/>
        <v/>
      </c>
      <c r="R3082" t="str">
        <f t="shared" si="1540"/>
        <v/>
      </c>
      <c r="S3082" t="str">
        <f t="shared" si="1541"/>
        <v/>
      </c>
      <c r="T3082" s="39" t="str">
        <f t="shared" si="1542"/>
        <v/>
      </c>
      <c r="U3082" s="40">
        <f t="shared" si="1543"/>
        <v>0</v>
      </c>
      <c r="V3082" s="40">
        <f t="shared" si="1544"/>
        <v>0</v>
      </c>
      <c r="W3082" s="40">
        <f t="shared" si="1545"/>
        <v>0</v>
      </c>
      <c r="X3082" t="str">
        <f t="shared" si="1546"/>
        <v/>
      </c>
      <c r="Y3082" s="40">
        <f t="shared" si="1547"/>
        <v>0</v>
      </c>
      <c r="Z3082" s="40">
        <f t="shared" si="1548"/>
        <v>0</v>
      </c>
      <c r="AA3082" s="40">
        <f t="shared" si="1549"/>
        <v>0</v>
      </c>
      <c r="AB3082" s="40">
        <f t="shared" si="1550"/>
        <v>0</v>
      </c>
      <c r="AC3082" s="40">
        <f t="shared" si="1551"/>
        <v>0</v>
      </c>
      <c r="AD3082" s="39">
        <f t="shared" si="1552"/>
        <v>0</v>
      </c>
      <c r="AE3082" s="39">
        <f t="shared" si="1553"/>
        <v>0</v>
      </c>
      <c r="AF3082" t="str">
        <f t="shared" si="1554"/>
        <v/>
      </c>
      <c r="AG3082" t="str">
        <f t="shared" si="1555"/>
        <v/>
      </c>
      <c r="AH3082" t="str">
        <f t="shared" si="1556"/>
        <v/>
      </c>
      <c r="AJ3082" s="41" t="str">
        <f t="shared" si="1557"/>
        <v/>
      </c>
      <c r="AK3082" s="42" t="str">
        <f t="shared" si="1558"/>
        <v/>
      </c>
      <c r="AL3082" s="41" t="str">
        <f t="shared" si="1559"/>
        <v/>
      </c>
      <c r="AM3082" s="41" t="str">
        <f t="shared" si="1560"/>
        <v/>
      </c>
      <c r="AN3082" s="41" t="str">
        <f t="shared" si="1561"/>
        <v/>
      </c>
      <c r="AO3082" s="42" t="str">
        <f t="shared" si="1562"/>
        <v/>
      </c>
      <c r="AP3082" s="41" t="str">
        <f t="shared" si="1563"/>
        <v/>
      </c>
      <c r="AQ3082" s="41" t="str">
        <f t="shared" si="1564"/>
        <v/>
      </c>
      <c r="AR3082" s="41" t="str">
        <f>IF($AQ3082="","",COUNTIFS(L_ChaveCob,$AQ3082,L_Ausencia,"&gt;"&amp;$W3082)+COUNTIFS($AQ$4:$AQ3082,$AQ3082,$W$4:$W3082,$W3082))</f>
        <v/>
      </c>
      <c r="AS3082" s="42">
        <f t="shared" si="1565"/>
        <v>0</v>
      </c>
      <c r="AT3082" s="42">
        <f t="shared" si="1566"/>
        <v>0</v>
      </c>
      <c r="AU3082" s="42">
        <f t="shared" si="1567"/>
        <v>0</v>
      </c>
    </row>
    <row r="3083" spans="1:47" x14ac:dyDescent="0.2">
      <c r="A3083" s="35"/>
      <c r="B3083" s="36"/>
      <c r="C3083" s="36"/>
      <c r="D3083" s="36"/>
      <c r="E3083" s="37"/>
      <c r="F3083" s="37"/>
      <c r="G3083" s="36"/>
      <c r="H3083" s="36"/>
      <c r="I3083" s="36"/>
      <c r="J3083" s="36"/>
      <c r="K3083" s="37"/>
      <c r="L3083" s="37"/>
      <c r="M3083" s="37"/>
      <c r="N3083" s="38" t="str">
        <f t="shared" si="1536"/>
        <v/>
      </c>
      <c r="O3083" t="str">
        <f t="shared" si="1537"/>
        <v/>
      </c>
      <c r="P3083" t="str">
        <f t="shared" si="1538"/>
        <v/>
      </c>
      <c r="Q3083" t="str">
        <f t="shared" si="1539"/>
        <v/>
      </c>
      <c r="R3083" t="str">
        <f t="shared" si="1540"/>
        <v/>
      </c>
      <c r="S3083" t="str">
        <f t="shared" si="1541"/>
        <v/>
      </c>
      <c r="T3083" s="39" t="str">
        <f t="shared" si="1542"/>
        <v/>
      </c>
      <c r="U3083" s="40">
        <f t="shared" si="1543"/>
        <v>0</v>
      </c>
      <c r="V3083" s="40">
        <f t="shared" si="1544"/>
        <v>0</v>
      </c>
      <c r="W3083" s="40">
        <f t="shared" si="1545"/>
        <v>0</v>
      </c>
      <c r="X3083" t="str">
        <f t="shared" si="1546"/>
        <v/>
      </c>
      <c r="Y3083" s="40">
        <f t="shared" si="1547"/>
        <v>0</v>
      </c>
      <c r="Z3083" s="40">
        <f t="shared" si="1548"/>
        <v>0</v>
      </c>
      <c r="AA3083" s="40">
        <f t="shared" si="1549"/>
        <v>0</v>
      </c>
      <c r="AB3083" s="40">
        <f t="shared" si="1550"/>
        <v>0</v>
      </c>
      <c r="AC3083" s="40">
        <f t="shared" si="1551"/>
        <v>0</v>
      </c>
      <c r="AD3083" s="39">
        <f t="shared" si="1552"/>
        <v>0</v>
      </c>
      <c r="AE3083" s="39">
        <f t="shared" si="1553"/>
        <v>0</v>
      </c>
      <c r="AF3083" t="str">
        <f t="shared" si="1554"/>
        <v/>
      </c>
      <c r="AG3083" t="str">
        <f t="shared" si="1555"/>
        <v/>
      </c>
      <c r="AH3083" t="str">
        <f t="shared" si="1556"/>
        <v/>
      </c>
      <c r="AJ3083" s="41" t="str">
        <f t="shared" si="1557"/>
        <v/>
      </c>
      <c r="AK3083" s="42" t="str">
        <f t="shared" si="1558"/>
        <v/>
      </c>
      <c r="AL3083" s="41" t="str">
        <f t="shared" si="1559"/>
        <v/>
      </c>
      <c r="AM3083" s="41" t="str">
        <f t="shared" si="1560"/>
        <v/>
      </c>
      <c r="AN3083" s="41" t="str">
        <f t="shared" si="1561"/>
        <v/>
      </c>
      <c r="AO3083" s="42" t="str">
        <f t="shared" si="1562"/>
        <v/>
      </c>
      <c r="AP3083" s="41" t="str">
        <f t="shared" si="1563"/>
        <v/>
      </c>
      <c r="AQ3083" s="41" t="str">
        <f t="shared" si="1564"/>
        <v/>
      </c>
      <c r="AR3083" s="41" t="str">
        <f>IF($AQ3083="","",COUNTIFS(L_ChaveCob,$AQ3083,L_Ausencia,"&gt;"&amp;$W3083)+COUNTIFS($AQ$4:$AQ3083,$AQ3083,$W$4:$W3083,$W3083))</f>
        <v/>
      </c>
      <c r="AS3083" s="42">
        <f t="shared" si="1565"/>
        <v>0</v>
      </c>
      <c r="AT3083" s="42">
        <f t="shared" si="1566"/>
        <v>0</v>
      </c>
      <c r="AU3083" s="42">
        <f t="shared" si="1567"/>
        <v>0</v>
      </c>
    </row>
    <row r="3084" spans="1:47" x14ac:dyDescent="0.2">
      <c r="A3084" s="35"/>
      <c r="B3084" s="36"/>
      <c r="C3084" s="36"/>
      <c r="D3084" s="36"/>
      <c r="E3084" s="37"/>
      <c r="F3084" s="37"/>
      <c r="G3084" s="36"/>
      <c r="H3084" s="36"/>
      <c r="I3084" s="36"/>
      <c r="J3084" s="36"/>
      <c r="K3084" s="37"/>
      <c r="L3084" s="37"/>
      <c r="M3084" s="37"/>
      <c r="N3084" s="38" t="str">
        <f t="shared" si="1536"/>
        <v/>
      </c>
      <c r="O3084" t="str">
        <f t="shared" si="1537"/>
        <v/>
      </c>
      <c r="P3084" t="str">
        <f t="shared" si="1538"/>
        <v/>
      </c>
      <c r="Q3084" t="str">
        <f t="shared" si="1539"/>
        <v/>
      </c>
      <c r="R3084" t="str">
        <f t="shared" si="1540"/>
        <v/>
      </c>
      <c r="S3084" t="str">
        <f t="shared" si="1541"/>
        <v/>
      </c>
      <c r="T3084" s="39" t="str">
        <f t="shared" si="1542"/>
        <v/>
      </c>
      <c r="U3084" s="40">
        <f t="shared" si="1543"/>
        <v>0</v>
      </c>
      <c r="V3084" s="40">
        <f t="shared" si="1544"/>
        <v>0</v>
      </c>
      <c r="W3084" s="40">
        <f t="shared" si="1545"/>
        <v>0</v>
      </c>
      <c r="X3084" t="str">
        <f t="shared" si="1546"/>
        <v/>
      </c>
      <c r="Y3084" s="40">
        <f t="shared" si="1547"/>
        <v>0</v>
      </c>
      <c r="Z3084" s="40">
        <f t="shared" si="1548"/>
        <v>0</v>
      </c>
      <c r="AA3084" s="40">
        <f t="shared" si="1549"/>
        <v>0</v>
      </c>
      <c r="AB3084" s="40">
        <f t="shared" si="1550"/>
        <v>0</v>
      </c>
      <c r="AC3084" s="40">
        <f t="shared" si="1551"/>
        <v>0</v>
      </c>
      <c r="AD3084" s="39">
        <f t="shared" si="1552"/>
        <v>0</v>
      </c>
      <c r="AE3084" s="39">
        <f t="shared" si="1553"/>
        <v>0</v>
      </c>
      <c r="AF3084" t="str">
        <f t="shared" si="1554"/>
        <v/>
      </c>
      <c r="AG3084" t="str">
        <f t="shared" si="1555"/>
        <v/>
      </c>
      <c r="AH3084" t="str">
        <f t="shared" si="1556"/>
        <v/>
      </c>
      <c r="AJ3084" s="41" t="str">
        <f t="shared" si="1557"/>
        <v/>
      </c>
      <c r="AK3084" s="42" t="str">
        <f t="shared" si="1558"/>
        <v/>
      </c>
      <c r="AL3084" s="41" t="str">
        <f t="shared" si="1559"/>
        <v/>
      </c>
      <c r="AM3084" s="41" t="str">
        <f t="shared" si="1560"/>
        <v/>
      </c>
      <c r="AN3084" s="41" t="str">
        <f t="shared" si="1561"/>
        <v/>
      </c>
      <c r="AO3084" s="42" t="str">
        <f t="shared" si="1562"/>
        <v/>
      </c>
      <c r="AP3084" s="41" t="str">
        <f t="shared" si="1563"/>
        <v/>
      </c>
      <c r="AQ3084" s="41" t="str">
        <f t="shared" si="1564"/>
        <v/>
      </c>
      <c r="AR3084" s="41" t="str">
        <f>IF($AQ3084="","",COUNTIFS(L_ChaveCob,$AQ3084,L_Ausencia,"&gt;"&amp;$W3084)+COUNTIFS($AQ$4:$AQ3084,$AQ3084,$W$4:$W3084,$W3084))</f>
        <v/>
      </c>
      <c r="AS3084" s="42">
        <f t="shared" si="1565"/>
        <v>0</v>
      </c>
      <c r="AT3084" s="42">
        <f t="shared" si="1566"/>
        <v>0</v>
      </c>
      <c r="AU3084" s="42">
        <f t="shared" si="1567"/>
        <v>0</v>
      </c>
    </row>
    <row r="3085" spans="1:47" x14ac:dyDescent="0.2">
      <c r="A3085" s="35"/>
      <c r="B3085" s="36"/>
      <c r="C3085" s="36"/>
      <c r="D3085" s="36"/>
      <c r="E3085" s="37"/>
      <c r="F3085" s="37"/>
      <c r="G3085" s="36"/>
      <c r="H3085" s="36"/>
      <c r="I3085" s="36"/>
      <c r="J3085" s="36"/>
      <c r="K3085" s="37"/>
      <c r="L3085" s="37"/>
      <c r="M3085" s="37"/>
      <c r="N3085" s="38" t="str">
        <f t="shared" si="1536"/>
        <v/>
      </c>
      <c r="O3085" t="str">
        <f t="shared" si="1537"/>
        <v/>
      </c>
      <c r="P3085" t="str">
        <f t="shared" si="1538"/>
        <v/>
      </c>
      <c r="Q3085" t="str">
        <f t="shared" si="1539"/>
        <v/>
      </c>
      <c r="R3085" t="str">
        <f t="shared" si="1540"/>
        <v/>
      </c>
      <c r="S3085" t="str">
        <f t="shared" si="1541"/>
        <v/>
      </c>
      <c r="T3085" s="39" t="str">
        <f t="shared" si="1542"/>
        <v/>
      </c>
      <c r="U3085" s="40">
        <f t="shared" si="1543"/>
        <v>0</v>
      </c>
      <c r="V3085" s="40">
        <f t="shared" si="1544"/>
        <v>0</v>
      </c>
      <c r="W3085" s="40">
        <f t="shared" si="1545"/>
        <v>0</v>
      </c>
      <c r="X3085" t="str">
        <f t="shared" si="1546"/>
        <v/>
      </c>
      <c r="Y3085" s="40">
        <f t="shared" si="1547"/>
        <v>0</v>
      </c>
      <c r="Z3085" s="40">
        <f t="shared" si="1548"/>
        <v>0</v>
      </c>
      <c r="AA3085" s="40">
        <f t="shared" si="1549"/>
        <v>0</v>
      </c>
      <c r="AB3085" s="40">
        <f t="shared" si="1550"/>
        <v>0</v>
      </c>
      <c r="AC3085" s="40">
        <f t="shared" si="1551"/>
        <v>0</v>
      </c>
      <c r="AD3085" s="39">
        <f t="shared" si="1552"/>
        <v>0</v>
      </c>
      <c r="AE3085" s="39">
        <f t="shared" si="1553"/>
        <v>0</v>
      </c>
      <c r="AF3085" t="str">
        <f t="shared" si="1554"/>
        <v/>
      </c>
      <c r="AG3085" t="str">
        <f t="shared" si="1555"/>
        <v/>
      </c>
      <c r="AH3085" t="str">
        <f t="shared" si="1556"/>
        <v/>
      </c>
      <c r="AJ3085" s="41" t="str">
        <f t="shared" si="1557"/>
        <v/>
      </c>
      <c r="AK3085" s="42" t="str">
        <f t="shared" si="1558"/>
        <v/>
      </c>
      <c r="AL3085" s="41" t="str">
        <f t="shared" si="1559"/>
        <v/>
      </c>
      <c r="AM3085" s="41" t="str">
        <f t="shared" si="1560"/>
        <v/>
      </c>
      <c r="AN3085" s="41" t="str">
        <f t="shared" si="1561"/>
        <v/>
      </c>
      <c r="AO3085" s="42" t="str">
        <f t="shared" si="1562"/>
        <v/>
      </c>
      <c r="AP3085" s="41" t="str">
        <f t="shared" si="1563"/>
        <v/>
      </c>
      <c r="AQ3085" s="41" t="str">
        <f t="shared" si="1564"/>
        <v/>
      </c>
      <c r="AR3085" s="41" t="str">
        <f>IF($AQ3085="","",COUNTIFS(L_ChaveCob,$AQ3085,L_Ausencia,"&gt;"&amp;$W3085)+COUNTIFS($AQ$4:$AQ3085,$AQ3085,$W$4:$W3085,$W3085))</f>
        <v/>
      </c>
      <c r="AS3085" s="42">
        <f t="shared" si="1565"/>
        <v>0</v>
      </c>
      <c r="AT3085" s="42">
        <f t="shared" si="1566"/>
        <v>0</v>
      </c>
      <c r="AU3085" s="42">
        <f t="shared" si="1567"/>
        <v>0</v>
      </c>
    </row>
    <row r="3086" spans="1:47" x14ac:dyDescent="0.2">
      <c r="A3086" s="35"/>
      <c r="B3086" s="36"/>
      <c r="C3086" s="36"/>
      <c r="D3086" s="36"/>
      <c r="E3086" s="37"/>
      <c r="F3086" s="37"/>
      <c r="G3086" s="36"/>
      <c r="H3086" s="36"/>
      <c r="I3086" s="36"/>
      <c r="J3086" s="36"/>
      <c r="K3086" s="37"/>
      <c r="L3086" s="37"/>
      <c r="M3086" s="37"/>
      <c r="N3086" s="38" t="str">
        <f t="shared" si="1536"/>
        <v/>
      </c>
      <c r="O3086" t="str">
        <f t="shared" si="1537"/>
        <v/>
      </c>
      <c r="P3086" t="str">
        <f t="shared" si="1538"/>
        <v/>
      </c>
      <c r="Q3086" t="str">
        <f t="shared" si="1539"/>
        <v/>
      </c>
      <c r="R3086" t="str">
        <f t="shared" si="1540"/>
        <v/>
      </c>
      <c r="S3086" t="str">
        <f t="shared" si="1541"/>
        <v/>
      </c>
      <c r="T3086" s="39" t="str">
        <f t="shared" si="1542"/>
        <v/>
      </c>
      <c r="U3086" s="40">
        <f t="shared" si="1543"/>
        <v>0</v>
      </c>
      <c r="V3086" s="40">
        <f t="shared" si="1544"/>
        <v>0</v>
      </c>
      <c r="W3086" s="40">
        <f t="shared" si="1545"/>
        <v>0</v>
      </c>
      <c r="X3086" t="str">
        <f t="shared" si="1546"/>
        <v/>
      </c>
      <c r="Y3086" s="40">
        <f t="shared" si="1547"/>
        <v>0</v>
      </c>
      <c r="Z3086" s="40">
        <f t="shared" si="1548"/>
        <v>0</v>
      </c>
      <c r="AA3086" s="40">
        <f t="shared" si="1549"/>
        <v>0</v>
      </c>
      <c r="AB3086" s="40">
        <f t="shared" si="1550"/>
        <v>0</v>
      </c>
      <c r="AC3086" s="40">
        <f t="shared" si="1551"/>
        <v>0</v>
      </c>
      <c r="AD3086" s="39">
        <f t="shared" si="1552"/>
        <v>0</v>
      </c>
      <c r="AE3086" s="39">
        <f t="shared" si="1553"/>
        <v>0</v>
      </c>
      <c r="AF3086" t="str">
        <f t="shared" si="1554"/>
        <v/>
      </c>
      <c r="AG3086" t="str">
        <f t="shared" si="1555"/>
        <v/>
      </c>
      <c r="AH3086" t="str">
        <f t="shared" si="1556"/>
        <v/>
      </c>
      <c r="AJ3086" s="41" t="str">
        <f t="shared" si="1557"/>
        <v/>
      </c>
      <c r="AK3086" s="42" t="str">
        <f t="shared" si="1558"/>
        <v/>
      </c>
      <c r="AL3086" s="41" t="str">
        <f t="shared" si="1559"/>
        <v/>
      </c>
      <c r="AM3086" s="41" t="str">
        <f t="shared" si="1560"/>
        <v/>
      </c>
      <c r="AN3086" s="41" t="str">
        <f t="shared" si="1561"/>
        <v/>
      </c>
      <c r="AO3086" s="42" t="str">
        <f t="shared" si="1562"/>
        <v/>
      </c>
      <c r="AP3086" s="41" t="str">
        <f t="shared" si="1563"/>
        <v/>
      </c>
      <c r="AQ3086" s="41" t="str">
        <f t="shared" si="1564"/>
        <v/>
      </c>
      <c r="AR3086" s="41" t="str">
        <f>IF($AQ3086="","",COUNTIFS(L_ChaveCob,$AQ3086,L_Ausencia,"&gt;"&amp;$W3086)+COUNTIFS($AQ$4:$AQ3086,$AQ3086,$W$4:$W3086,$W3086))</f>
        <v/>
      </c>
      <c r="AS3086" s="42">
        <f t="shared" si="1565"/>
        <v>0</v>
      </c>
      <c r="AT3086" s="42">
        <f t="shared" si="1566"/>
        <v>0</v>
      </c>
      <c r="AU3086" s="42">
        <f t="shared" si="1567"/>
        <v>0</v>
      </c>
    </row>
    <row r="3087" spans="1:47" x14ac:dyDescent="0.2">
      <c r="A3087" s="35"/>
      <c r="B3087" s="36"/>
      <c r="C3087" s="36"/>
      <c r="D3087" s="36"/>
      <c r="E3087" s="37"/>
      <c r="F3087" s="37"/>
      <c r="G3087" s="36"/>
      <c r="H3087" s="36"/>
      <c r="I3087" s="36"/>
      <c r="J3087" s="36"/>
      <c r="K3087" s="37"/>
      <c r="L3087" s="37"/>
      <c r="M3087" s="37"/>
      <c r="N3087" s="38" t="str">
        <f t="shared" si="1536"/>
        <v/>
      </c>
      <c r="O3087" t="str">
        <f t="shared" si="1537"/>
        <v/>
      </c>
      <c r="P3087" t="str">
        <f t="shared" si="1538"/>
        <v/>
      </c>
      <c r="Q3087" t="str">
        <f t="shared" si="1539"/>
        <v/>
      </c>
      <c r="R3087" t="str">
        <f t="shared" si="1540"/>
        <v/>
      </c>
      <c r="S3087" t="str">
        <f t="shared" si="1541"/>
        <v/>
      </c>
      <c r="T3087" s="39" t="str">
        <f t="shared" si="1542"/>
        <v/>
      </c>
      <c r="U3087" s="40">
        <f t="shared" si="1543"/>
        <v>0</v>
      </c>
      <c r="V3087" s="40">
        <f t="shared" si="1544"/>
        <v>0</v>
      </c>
      <c r="W3087" s="40">
        <f t="shared" si="1545"/>
        <v>0</v>
      </c>
      <c r="X3087" t="str">
        <f t="shared" si="1546"/>
        <v/>
      </c>
      <c r="Y3087" s="40">
        <f t="shared" si="1547"/>
        <v>0</v>
      </c>
      <c r="Z3087" s="40">
        <f t="shared" si="1548"/>
        <v>0</v>
      </c>
      <c r="AA3087" s="40">
        <f t="shared" si="1549"/>
        <v>0</v>
      </c>
      <c r="AB3087" s="40">
        <f t="shared" si="1550"/>
        <v>0</v>
      </c>
      <c r="AC3087" s="40">
        <f t="shared" si="1551"/>
        <v>0</v>
      </c>
      <c r="AD3087" s="39">
        <f t="shared" si="1552"/>
        <v>0</v>
      </c>
      <c r="AE3087" s="39">
        <f t="shared" si="1553"/>
        <v>0</v>
      </c>
      <c r="AF3087" t="str">
        <f t="shared" si="1554"/>
        <v/>
      </c>
      <c r="AG3087" t="str">
        <f t="shared" si="1555"/>
        <v/>
      </c>
      <c r="AH3087" t="str">
        <f t="shared" si="1556"/>
        <v/>
      </c>
      <c r="AJ3087" s="41" t="str">
        <f t="shared" si="1557"/>
        <v/>
      </c>
      <c r="AK3087" s="42" t="str">
        <f t="shared" si="1558"/>
        <v/>
      </c>
      <c r="AL3087" s="41" t="str">
        <f t="shared" si="1559"/>
        <v/>
      </c>
      <c r="AM3087" s="41" t="str">
        <f t="shared" si="1560"/>
        <v/>
      </c>
      <c r="AN3087" s="41" t="str">
        <f t="shared" si="1561"/>
        <v/>
      </c>
      <c r="AO3087" s="42" t="str">
        <f t="shared" si="1562"/>
        <v/>
      </c>
      <c r="AP3087" s="41" t="str">
        <f t="shared" si="1563"/>
        <v/>
      </c>
      <c r="AQ3087" s="41" t="str">
        <f t="shared" si="1564"/>
        <v/>
      </c>
      <c r="AR3087" s="41" t="str">
        <f>IF($AQ3087="","",COUNTIFS(L_ChaveCob,$AQ3087,L_Ausencia,"&gt;"&amp;$W3087)+COUNTIFS($AQ$4:$AQ3087,$AQ3087,$W$4:$W3087,$W3087))</f>
        <v/>
      </c>
      <c r="AS3087" s="42">
        <f t="shared" si="1565"/>
        <v>0</v>
      </c>
      <c r="AT3087" s="42">
        <f t="shared" si="1566"/>
        <v>0</v>
      </c>
      <c r="AU3087" s="42">
        <f t="shared" si="1567"/>
        <v>0</v>
      </c>
    </row>
    <row r="3088" spans="1:47" x14ac:dyDescent="0.2">
      <c r="A3088" s="35"/>
      <c r="B3088" s="36"/>
      <c r="C3088" s="36"/>
      <c r="D3088" s="36"/>
      <c r="E3088" s="37"/>
      <c r="F3088" s="37"/>
      <c r="G3088" s="36"/>
      <c r="H3088" s="36"/>
      <c r="I3088" s="36"/>
      <c r="J3088" s="36"/>
      <c r="K3088" s="37"/>
      <c r="L3088" s="37"/>
      <c r="M3088" s="37"/>
      <c r="N3088" s="38" t="str">
        <f t="shared" si="1536"/>
        <v/>
      </c>
      <c r="O3088" t="str">
        <f t="shared" si="1537"/>
        <v/>
      </c>
      <c r="P3088" t="str">
        <f t="shared" si="1538"/>
        <v/>
      </c>
      <c r="Q3088" t="str">
        <f t="shared" si="1539"/>
        <v/>
      </c>
      <c r="R3088" t="str">
        <f t="shared" si="1540"/>
        <v/>
      </c>
      <c r="S3088" t="str">
        <f t="shared" si="1541"/>
        <v/>
      </c>
      <c r="T3088" s="39" t="str">
        <f t="shared" si="1542"/>
        <v/>
      </c>
      <c r="U3088" s="40">
        <f t="shared" si="1543"/>
        <v>0</v>
      </c>
      <c r="V3088" s="40">
        <f t="shared" si="1544"/>
        <v>0</v>
      </c>
      <c r="W3088" s="40">
        <f t="shared" si="1545"/>
        <v>0</v>
      </c>
      <c r="X3088" t="str">
        <f t="shared" si="1546"/>
        <v/>
      </c>
      <c r="Y3088" s="40">
        <f t="shared" si="1547"/>
        <v>0</v>
      </c>
      <c r="Z3088" s="40">
        <f t="shared" si="1548"/>
        <v>0</v>
      </c>
      <c r="AA3088" s="40">
        <f t="shared" si="1549"/>
        <v>0</v>
      </c>
      <c r="AB3088" s="40">
        <f t="shared" si="1550"/>
        <v>0</v>
      </c>
      <c r="AC3088" s="40">
        <f t="shared" si="1551"/>
        <v>0</v>
      </c>
      <c r="AD3088" s="39">
        <f t="shared" si="1552"/>
        <v>0</v>
      </c>
      <c r="AE3088" s="39">
        <f t="shared" si="1553"/>
        <v>0</v>
      </c>
      <c r="AF3088" t="str">
        <f t="shared" si="1554"/>
        <v/>
      </c>
      <c r="AG3088" t="str">
        <f t="shared" si="1555"/>
        <v/>
      </c>
      <c r="AH3088" t="str">
        <f t="shared" si="1556"/>
        <v/>
      </c>
      <c r="AJ3088" s="41" t="str">
        <f t="shared" si="1557"/>
        <v/>
      </c>
      <c r="AK3088" s="42" t="str">
        <f t="shared" si="1558"/>
        <v/>
      </c>
      <c r="AL3088" s="41" t="str">
        <f t="shared" si="1559"/>
        <v/>
      </c>
      <c r="AM3088" s="41" t="str">
        <f t="shared" si="1560"/>
        <v/>
      </c>
      <c r="AN3088" s="41" t="str">
        <f t="shared" si="1561"/>
        <v/>
      </c>
      <c r="AO3088" s="42" t="str">
        <f t="shared" si="1562"/>
        <v/>
      </c>
      <c r="AP3088" s="41" t="str">
        <f t="shared" si="1563"/>
        <v/>
      </c>
      <c r="AQ3088" s="41" t="str">
        <f t="shared" si="1564"/>
        <v/>
      </c>
      <c r="AR3088" s="41" t="str">
        <f>IF($AQ3088="","",COUNTIFS(L_ChaveCob,$AQ3088,L_Ausencia,"&gt;"&amp;$W3088)+COUNTIFS($AQ$4:$AQ3088,$AQ3088,$W$4:$W3088,$W3088))</f>
        <v/>
      </c>
      <c r="AS3088" s="42">
        <f t="shared" si="1565"/>
        <v>0</v>
      </c>
      <c r="AT3088" s="42">
        <f t="shared" si="1566"/>
        <v>0</v>
      </c>
      <c r="AU3088" s="42">
        <f t="shared" si="1567"/>
        <v>0</v>
      </c>
    </row>
    <row r="3089" spans="1:47" x14ac:dyDescent="0.2">
      <c r="A3089" s="35"/>
      <c r="B3089" s="36"/>
      <c r="C3089" s="36"/>
      <c r="D3089" s="36"/>
      <c r="E3089" s="37"/>
      <c r="F3089" s="37"/>
      <c r="G3089" s="36"/>
      <c r="H3089" s="36"/>
      <c r="I3089" s="36"/>
      <c r="J3089" s="36"/>
      <c r="K3089" s="37"/>
      <c r="L3089" s="37"/>
      <c r="M3089" s="37"/>
      <c r="N3089" s="38" t="str">
        <f t="shared" si="1536"/>
        <v/>
      </c>
      <c r="O3089" t="str">
        <f t="shared" si="1537"/>
        <v/>
      </c>
      <c r="P3089" t="str">
        <f t="shared" si="1538"/>
        <v/>
      </c>
      <c r="Q3089" t="str">
        <f t="shared" si="1539"/>
        <v/>
      </c>
      <c r="R3089" t="str">
        <f t="shared" si="1540"/>
        <v/>
      </c>
      <c r="S3089" t="str">
        <f t="shared" si="1541"/>
        <v/>
      </c>
      <c r="T3089" s="39" t="str">
        <f t="shared" si="1542"/>
        <v/>
      </c>
      <c r="U3089" s="40">
        <f t="shared" si="1543"/>
        <v>0</v>
      </c>
      <c r="V3089" s="40">
        <f t="shared" si="1544"/>
        <v>0</v>
      </c>
      <c r="W3089" s="40">
        <f t="shared" si="1545"/>
        <v>0</v>
      </c>
      <c r="X3089" t="str">
        <f t="shared" si="1546"/>
        <v/>
      </c>
      <c r="Y3089" s="40">
        <f t="shared" si="1547"/>
        <v>0</v>
      </c>
      <c r="Z3089" s="40">
        <f t="shared" si="1548"/>
        <v>0</v>
      </c>
      <c r="AA3089" s="40">
        <f t="shared" si="1549"/>
        <v>0</v>
      </c>
      <c r="AB3089" s="40">
        <f t="shared" si="1550"/>
        <v>0</v>
      </c>
      <c r="AC3089" s="40">
        <f t="shared" si="1551"/>
        <v>0</v>
      </c>
      <c r="AD3089" s="39">
        <f t="shared" si="1552"/>
        <v>0</v>
      </c>
      <c r="AE3089" s="39">
        <f t="shared" si="1553"/>
        <v>0</v>
      </c>
      <c r="AF3089" t="str">
        <f t="shared" si="1554"/>
        <v/>
      </c>
      <c r="AG3089" t="str">
        <f t="shared" si="1555"/>
        <v/>
      </c>
      <c r="AH3089" t="str">
        <f t="shared" si="1556"/>
        <v/>
      </c>
      <c r="AJ3089" s="41" t="str">
        <f t="shared" si="1557"/>
        <v/>
      </c>
      <c r="AK3089" s="42" t="str">
        <f t="shared" si="1558"/>
        <v/>
      </c>
      <c r="AL3089" s="41" t="str">
        <f t="shared" si="1559"/>
        <v/>
      </c>
      <c r="AM3089" s="41" t="str">
        <f t="shared" si="1560"/>
        <v/>
      </c>
      <c r="AN3089" s="41" t="str">
        <f t="shared" si="1561"/>
        <v/>
      </c>
      <c r="AO3089" s="42" t="str">
        <f t="shared" si="1562"/>
        <v/>
      </c>
      <c r="AP3089" s="41" t="str">
        <f t="shared" si="1563"/>
        <v/>
      </c>
      <c r="AQ3089" s="41" t="str">
        <f t="shared" si="1564"/>
        <v/>
      </c>
      <c r="AR3089" s="41" t="str">
        <f>IF($AQ3089="","",COUNTIFS(L_ChaveCob,$AQ3089,L_Ausencia,"&gt;"&amp;$W3089)+COUNTIFS($AQ$4:$AQ3089,$AQ3089,$W$4:$W3089,$W3089))</f>
        <v/>
      </c>
      <c r="AS3089" s="42">
        <f t="shared" si="1565"/>
        <v>0</v>
      </c>
      <c r="AT3089" s="42">
        <f t="shared" si="1566"/>
        <v>0</v>
      </c>
      <c r="AU3089" s="42">
        <f t="shared" si="1567"/>
        <v>0</v>
      </c>
    </row>
    <row r="3090" spans="1:47" x14ac:dyDescent="0.2">
      <c r="A3090" s="35"/>
      <c r="B3090" s="36"/>
      <c r="C3090" s="36"/>
      <c r="D3090" s="36"/>
      <c r="E3090" s="37"/>
      <c r="F3090" s="37"/>
      <c r="G3090" s="36"/>
      <c r="H3090" s="36"/>
      <c r="I3090" s="36"/>
      <c r="J3090" s="36"/>
      <c r="K3090" s="37"/>
      <c r="L3090" s="37"/>
      <c r="M3090" s="37"/>
      <c r="N3090" s="38" t="str">
        <f t="shared" si="1536"/>
        <v/>
      </c>
      <c r="O3090" t="str">
        <f t="shared" si="1537"/>
        <v/>
      </c>
      <c r="P3090" t="str">
        <f t="shared" si="1538"/>
        <v/>
      </c>
      <c r="Q3090" t="str">
        <f t="shared" si="1539"/>
        <v/>
      </c>
      <c r="R3090" t="str">
        <f t="shared" si="1540"/>
        <v/>
      </c>
      <c r="S3090" t="str">
        <f t="shared" si="1541"/>
        <v/>
      </c>
      <c r="T3090" s="39" t="str">
        <f t="shared" si="1542"/>
        <v/>
      </c>
      <c r="U3090" s="40">
        <f t="shared" si="1543"/>
        <v>0</v>
      </c>
      <c r="V3090" s="40">
        <f t="shared" si="1544"/>
        <v>0</v>
      </c>
      <c r="W3090" s="40">
        <f t="shared" si="1545"/>
        <v>0</v>
      </c>
      <c r="X3090" t="str">
        <f t="shared" si="1546"/>
        <v/>
      </c>
      <c r="Y3090" s="40">
        <f t="shared" si="1547"/>
        <v>0</v>
      </c>
      <c r="Z3090" s="40">
        <f t="shared" si="1548"/>
        <v>0</v>
      </c>
      <c r="AA3090" s="40">
        <f t="shared" si="1549"/>
        <v>0</v>
      </c>
      <c r="AB3090" s="40">
        <f t="shared" si="1550"/>
        <v>0</v>
      </c>
      <c r="AC3090" s="40">
        <f t="shared" si="1551"/>
        <v>0</v>
      </c>
      <c r="AD3090" s="39">
        <f t="shared" si="1552"/>
        <v>0</v>
      </c>
      <c r="AE3090" s="39">
        <f t="shared" si="1553"/>
        <v>0</v>
      </c>
      <c r="AF3090" t="str">
        <f t="shared" si="1554"/>
        <v/>
      </c>
      <c r="AG3090" t="str">
        <f t="shared" si="1555"/>
        <v/>
      </c>
      <c r="AH3090" t="str">
        <f t="shared" si="1556"/>
        <v/>
      </c>
      <c r="AJ3090" s="41" t="str">
        <f t="shared" si="1557"/>
        <v/>
      </c>
      <c r="AK3090" s="42" t="str">
        <f t="shared" si="1558"/>
        <v/>
      </c>
      <c r="AL3090" s="41" t="str">
        <f t="shared" si="1559"/>
        <v/>
      </c>
      <c r="AM3090" s="41" t="str">
        <f t="shared" si="1560"/>
        <v/>
      </c>
      <c r="AN3090" s="41" t="str">
        <f t="shared" si="1561"/>
        <v/>
      </c>
      <c r="AO3090" s="42" t="str">
        <f t="shared" si="1562"/>
        <v/>
      </c>
      <c r="AP3090" s="41" t="str">
        <f t="shared" si="1563"/>
        <v/>
      </c>
      <c r="AQ3090" s="41" t="str">
        <f t="shared" si="1564"/>
        <v/>
      </c>
      <c r="AR3090" s="41" t="str">
        <f>IF($AQ3090="","",COUNTIFS(L_ChaveCob,$AQ3090,L_Ausencia,"&gt;"&amp;$W3090)+COUNTIFS($AQ$4:$AQ3090,$AQ3090,$W$4:$W3090,$W3090))</f>
        <v/>
      </c>
      <c r="AS3090" s="42">
        <f t="shared" si="1565"/>
        <v>0</v>
      </c>
      <c r="AT3090" s="42">
        <f t="shared" si="1566"/>
        <v>0</v>
      </c>
      <c r="AU3090" s="42">
        <f t="shared" si="1567"/>
        <v>0</v>
      </c>
    </row>
    <row r="3091" spans="1:47" x14ac:dyDescent="0.2">
      <c r="A3091" s="35"/>
      <c r="B3091" s="36"/>
      <c r="C3091" s="36"/>
      <c r="D3091" s="36"/>
      <c r="E3091" s="37"/>
      <c r="F3091" s="37"/>
      <c r="G3091" s="36"/>
      <c r="H3091" s="36"/>
      <c r="I3091" s="36"/>
      <c r="J3091" s="36"/>
      <c r="K3091" s="37"/>
      <c r="L3091" s="37"/>
      <c r="M3091" s="37"/>
      <c r="N3091" s="38" t="str">
        <f t="shared" si="1536"/>
        <v/>
      </c>
      <c r="O3091" t="str">
        <f t="shared" si="1537"/>
        <v/>
      </c>
      <c r="P3091" t="str">
        <f t="shared" si="1538"/>
        <v/>
      </c>
      <c r="Q3091" t="str">
        <f t="shared" si="1539"/>
        <v/>
      </c>
      <c r="R3091" t="str">
        <f t="shared" si="1540"/>
        <v/>
      </c>
      <c r="S3091" t="str">
        <f t="shared" si="1541"/>
        <v/>
      </c>
      <c r="T3091" s="39" t="str">
        <f t="shared" si="1542"/>
        <v/>
      </c>
      <c r="U3091" s="40">
        <f t="shared" si="1543"/>
        <v>0</v>
      </c>
      <c r="V3091" s="40">
        <f t="shared" si="1544"/>
        <v>0</v>
      </c>
      <c r="W3091" s="40">
        <f t="shared" si="1545"/>
        <v>0</v>
      </c>
      <c r="X3091" t="str">
        <f t="shared" si="1546"/>
        <v/>
      </c>
      <c r="Y3091" s="40">
        <f t="shared" si="1547"/>
        <v>0</v>
      </c>
      <c r="Z3091" s="40">
        <f t="shared" si="1548"/>
        <v>0</v>
      </c>
      <c r="AA3091" s="40">
        <f t="shared" si="1549"/>
        <v>0</v>
      </c>
      <c r="AB3091" s="40">
        <f t="shared" si="1550"/>
        <v>0</v>
      </c>
      <c r="AC3091" s="40">
        <f t="shared" si="1551"/>
        <v>0</v>
      </c>
      <c r="AD3091" s="39">
        <f t="shared" si="1552"/>
        <v>0</v>
      </c>
      <c r="AE3091" s="39">
        <f t="shared" si="1553"/>
        <v>0</v>
      </c>
      <c r="AF3091" t="str">
        <f t="shared" si="1554"/>
        <v/>
      </c>
      <c r="AG3091" t="str">
        <f t="shared" si="1555"/>
        <v/>
      </c>
      <c r="AH3091" t="str">
        <f t="shared" si="1556"/>
        <v/>
      </c>
      <c r="AJ3091" s="41" t="str">
        <f t="shared" si="1557"/>
        <v/>
      </c>
      <c r="AK3091" s="42" t="str">
        <f t="shared" si="1558"/>
        <v/>
      </c>
      <c r="AL3091" s="41" t="str">
        <f t="shared" si="1559"/>
        <v/>
      </c>
      <c r="AM3091" s="41" t="str">
        <f t="shared" si="1560"/>
        <v/>
      </c>
      <c r="AN3091" s="41" t="str">
        <f t="shared" si="1561"/>
        <v/>
      </c>
      <c r="AO3091" s="42" t="str">
        <f t="shared" si="1562"/>
        <v/>
      </c>
      <c r="AP3091" s="41" t="str">
        <f t="shared" si="1563"/>
        <v/>
      </c>
      <c r="AQ3091" s="41" t="str">
        <f t="shared" si="1564"/>
        <v/>
      </c>
      <c r="AR3091" s="41" t="str">
        <f>IF($AQ3091="","",COUNTIFS(L_ChaveCob,$AQ3091,L_Ausencia,"&gt;"&amp;$W3091)+COUNTIFS($AQ$4:$AQ3091,$AQ3091,$W$4:$W3091,$W3091))</f>
        <v/>
      </c>
      <c r="AS3091" s="42">
        <f t="shared" si="1565"/>
        <v>0</v>
      </c>
      <c r="AT3091" s="42">
        <f t="shared" si="1566"/>
        <v>0</v>
      </c>
      <c r="AU3091" s="42">
        <f t="shared" si="1567"/>
        <v>0</v>
      </c>
    </row>
    <row r="3092" spans="1:47" x14ac:dyDescent="0.2">
      <c r="A3092" s="35"/>
      <c r="B3092" s="36"/>
      <c r="C3092" s="36"/>
      <c r="D3092" s="36"/>
      <c r="E3092" s="37"/>
      <c r="F3092" s="37"/>
      <c r="G3092" s="36"/>
      <c r="H3092" s="36"/>
      <c r="I3092" s="36"/>
      <c r="J3092" s="36"/>
      <c r="K3092" s="37"/>
      <c r="L3092" s="37"/>
      <c r="M3092" s="37"/>
      <c r="N3092" s="38" t="str">
        <f t="shared" si="1536"/>
        <v/>
      </c>
      <c r="O3092" t="str">
        <f t="shared" si="1537"/>
        <v/>
      </c>
      <c r="P3092" t="str">
        <f t="shared" si="1538"/>
        <v/>
      </c>
      <c r="Q3092" t="str">
        <f t="shared" si="1539"/>
        <v/>
      </c>
      <c r="R3092" t="str">
        <f t="shared" si="1540"/>
        <v/>
      </c>
      <c r="S3092" t="str">
        <f t="shared" si="1541"/>
        <v/>
      </c>
      <c r="T3092" s="39" t="str">
        <f t="shared" si="1542"/>
        <v/>
      </c>
      <c r="U3092" s="40">
        <f t="shared" si="1543"/>
        <v>0</v>
      </c>
      <c r="V3092" s="40">
        <f t="shared" si="1544"/>
        <v>0</v>
      </c>
      <c r="W3092" s="40">
        <f t="shared" si="1545"/>
        <v>0</v>
      </c>
      <c r="X3092" t="str">
        <f t="shared" si="1546"/>
        <v/>
      </c>
      <c r="Y3092" s="40">
        <f t="shared" si="1547"/>
        <v>0</v>
      </c>
      <c r="Z3092" s="40">
        <f t="shared" si="1548"/>
        <v>0</v>
      </c>
      <c r="AA3092" s="40">
        <f t="shared" si="1549"/>
        <v>0</v>
      </c>
      <c r="AB3092" s="40">
        <f t="shared" si="1550"/>
        <v>0</v>
      </c>
      <c r="AC3092" s="40">
        <f t="shared" si="1551"/>
        <v>0</v>
      </c>
      <c r="AD3092" s="39">
        <f t="shared" si="1552"/>
        <v>0</v>
      </c>
      <c r="AE3092" s="39">
        <f t="shared" si="1553"/>
        <v>0</v>
      </c>
      <c r="AF3092" t="str">
        <f t="shared" si="1554"/>
        <v/>
      </c>
      <c r="AG3092" t="str">
        <f t="shared" si="1555"/>
        <v/>
      </c>
      <c r="AH3092" t="str">
        <f t="shared" si="1556"/>
        <v/>
      </c>
      <c r="AJ3092" s="41" t="str">
        <f t="shared" si="1557"/>
        <v/>
      </c>
      <c r="AK3092" s="42" t="str">
        <f t="shared" si="1558"/>
        <v/>
      </c>
      <c r="AL3092" s="41" t="str">
        <f t="shared" si="1559"/>
        <v/>
      </c>
      <c r="AM3092" s="41" t="str">
        <f t="shared" si="1560"/>
        <v/>
      </c>
      <c r="AN3092" s="41" t="str">
        <f t="shared" si="1561"/>
        <v/>
      </c>
      <c r="AO3092" s="42" t="str">
        <f t="shared" si="1562"/>
        <v/>
      </c>
      <c r="AP3092" s="41" t="str">
        <f t="shared" si="1563"/>
        <v/>
      </c>
      <c r="AQ3092" s="41" t="str">
        <f t="shared" si="1564"/>
        <v/>
      </c>
      <c r="AR3092" s="41" t="str">
        <f>IF($AQ3092="","",COUNTIFS(L_ChaveCob,$AQ3092,L_Ausencia,"&gt;"&amp;$W3092)+COUNTIFS($AQ$4:$AQ3092,$AQ3092,$W$4:$W3092,$W3092))</f>
        <v/>
      </c>
      <c r="AS3092" s="42">
        <f t="shared" si="1565"/>
        <v>0</v>
      </c>
      <c r="AT3092" s="42">
        <f t="shared" si="1566"/>
        <v>0</v>
      </c>
      <c r="AU3092" s="42">
        <f t="shared" si="1567"/>
        <v>0</v>
      </c>
    </row>
    <row r="3093" spans="1:47" x14ac:dyDescent="0.2">
      <c r="A3093" s="35"/>
      <c r="B3093" s="36"/>
      <c r="C3093" s="36"/>
      <c r="D3093" s="36"/>
      <c r="E3093" s="37"/>
      <c r="F3093" s="37"/>
      <c r="G3093" s="36"/>
      <c r="H3093" s="36"/>
      <c r="I3093" s="36"/>
      <c r="J3093" s="36"/>
      <c r="K3093" s="37"/>
      <c r="L3093" s="37"/>
      <c r="M3093" s="37"/>
      <c r="N3093" s="38" t="str">
        <f t="shared" si="1536"/>
        <v/>
      </c>
      <c r="O3093" t="str">
        <f t="shared" si="1537"/>
        <v/>
      </c>
      <c r="P3093" t="str">
        <f t="shared" si="1538"/>
        <v/>
      </c>
      <c r="Q3093" t="str">
        <f t="shared" si="1539"/>
        <v/>
      </c>
      <c r="R3093" t="str">
        <f t="shared" si="1540"/>
        <v/>
      </c>
      <c r="S3093" t="str">
        <f t="shared" si="1541"/>
        <v/>
      </c>
      <c r="T3093" s="39" t="str">
        <f t="shared" si="1542"/>
        <v/>
      </c>
      <c r="U3093" s="40">
        <f t="shared" si="1543"/>
        <v>0</v>
      </c>
      <c r="V3093" s="40">
        <f t="shared" si="1544"/>
        <v>0</v>
      </c>
      <c r="W3093" s="40">
        <f t="shared" si="1545"/>
        <v>0</v>
      </c>
      <c r="X3093" t="str">
        <f t="shared" si="1546"/>
        <v/>
      </c>
      <c r="Y3093" s="40">
        <f t="shared" si="1547"/>
        <v>0</v>
      </c>
      <c r="Z3093" s="40">
        <f t="shared" si="1548"/>
        <v>0</v>
      </c>
      <c r="AA3093" s="40">
        <f t="shared" si="1549"/>
        <v>0</v>
      </c>
      <c r="AB3093" s="40">
        <f t="shared" si="1550"/>
        <v>0</v>
      </c>
      <c r="AC3093" s="40">
        <f t="shared" si="1551"/>
        <v>0</v>
      </c>
      <c r="AD3093" s="39">
        <f t="shared" si="1552"/>
        <v>0</v>
      </c>
      <c r="AE3093" s="39">
        <f t="shared" si="1553"/>
        <v>0</v>
      </c>
      <c r="AF3093" t="str">
        <f t="shared" si="1554"/>
        <v/>
      </c>
      <c r="AG3093" t="str">
        <f t="shared" si="1555"/>
        <v/>
      </c>
      <c r="AH3093" t="str">
        <f t="shared" si="1556"/>
        <v/>
      </c>
      <c r="AJ3093" s="41" t="str">
        <f t="shared" si="1557"/>
        <v/>
      </c>
      <c r="AK3093" s="42" t="str">
        <f t="shared" si="1558"/>
        <v/>
      </c>
      <c r="AL3093" s="41" t="str">
        <f t="shared" si="1559"/>
        <v/>
      </c>
      <c r="AM3093" s="41" t="str">
        <f t="shared" si="1560"/>
        <v/>
      </c>
      <c r="AN3093" s="41" t="str">
        <f t="shared" si="1561"/>
        <v/>
      </c>
      <c r="AO3093" s="42" t="str">
        <f t="shared" si="1562"/>
        <v/>
      </c>
      <c r="AP3093" s="41" t="str">
        <f t="shared" si="1563"/>
        <v/>
      </c>
      <c r="AQ3093" s="41" t="str">
        <f t="shared" si="1564"/>
        <v/>
      </c>
      <c r="AR3093" s="41" t="str">
        <f>IF($AQ3093="","",COUNTIFS(L_ChaveCob,$AQ3093,L_Ausencia,"&gt;"&amp;$W3093)+COUNTIFS($AQ$4:$AQ3093,$AQ3093,$W$4:$W3093,$W3093))</f>
        <v/>
      </c>
      <c r="AS3093" s="42">
        <f t="shared" si="1565"/>
        <v>0</v>
      </c>
      <c r="AT3093" s="42">
        <f t="shared" si="1566"/>
        <v>0</v>
      </c>
      <c r="AU3093" s="42">
        <f t="shared" si="1567"/>
        <v>0</v>
      </c>
    </row>
    <row r="3094" spans="1:47" x14ac:dyDescent="0.2">
      <c r="A3094" s="35"/>
      <c r="B3094" s="36"/>
      <c r="C3094" s="36"/>
      <c r="D3094" s="36"/>
      <c r="E3094" s="37"/>
      <c r="F3094" s="37"/>
      <c r="G3094" s="36"/>
      <c r="H3094" s="36"/>
      <c r="I3094" s="36"/>
      <c r="J3094" s="36"/>
      <c r="K3094" s="37"/>
      <c r="L3094" s="37"/>
      <c r="M3094" s="37"/>
      <c r="N3094" s="38" t="str">
        <f t="shared" si="1536"/>
        <v/>
      </c>
      <c r="O3094" t="str">
        <f t="shared" si="1537"/>
        <v/>
      </c>
      <c r="P3094" t="str">
        <f t="shared" si="1538"/>
        <v/>
      </c>
      <c r="Q3094" t="str">
        <f t="shared" si="1539"/>
        <v/>
      </c>
      <c r="R3094" t="str">
        <f t="shared" si="1540"/>
        <v/>
      </c>
      <c r="S3094" t="str">
        <f t="shared" si="1541"/>
        <v/>
      </c>
      <c r="T3094" s="39" t="str">
        <f t="shared" si="1542"/>
        <v/>
      </c>
      <c r="U3094" s="40">
        <f t="shared" si="1543"/>
        <v>0</v>
      </c>
      <c r="V3094" s="40">
        <f t="shared" si="1544"/>
        <v>0</v>
      </c>
      <c r="W3094" s="40">
        <f t="shared" si="1545"/>
        <v>0</v>
      </c>
      <c r="X3094" t="str">
        <f t="shared" si="1546"/>
        <v/>
      </c>
      <c r="Y3094" s="40">
        <f t="shared" si="1547"/>
        <v>0</v>
      </c>
      <c r="Z3094" s="40">
        <f t="shared" si="1548"/>
        <v>0</v>
      </c>
      <c r="AA3094" s="40">
        <f t="shared" si="1549"/>
        <v>0</v>
      </c>
      <c r="AB3094" s="40">
        <f t="shared" si="1550"/>
        <v>0</v>
      </c>
      <c r="AC3094" s="40">
        <f t="shared" si="1551"/>
        <v>0</v>
      </c>
      <c r="AD3094" s="39">
        <f t="shared" si="1552"/>
        <v>0</v>
      </c>
      <c r="AE3094" s="39">
        <f t="shared" si="1553"/>
        <v>0</v>
      </c>
      <c r="AF3094" t="str">
        <f t="shared" si="1554"/>
        <v/>
      </c>
      <c r="AG3094" t="str">
        <f t="shared" si="1555"/>
        <v/>
      </c>
      <c r="AH3094" t="str">
        <f t="shared" si="1556"/>
        <v/>
      </c>
      <c r="AJ3094" s="41" t="str">
        <f t="shared" si="1557"/>
        <v/>
      </c>
      <c r="AK3094" s="42" t="str">
        <f t="shared" si="1558"/>
        <v/>
      </c>
      <c r="AL3094" s="41" t="str">
        <f t="shared" si="1559"/>
        <v/>
      </c>
      <c r="AM3094" s="41" t="str">
        <f t="shared" si="1560"/>
        <v/>
      </c>
      <c r="AN3094" s="41" t="str">
        <f t="shared" si="1561"/>
        <v/>
      </c>
      <c r="AO3094" s="42" t="str">
        <f t="shared" si="1562"/>
        <v/>
      </c>
      <c r="AP3094" s="41" t="str">
        <f t="shared" si="1563"/>
        <v/>
      </c>
      <c r="AQ3094" s="41" t="str">
        <f t="shared" si="1564"/>
        <v/>
      </c>
      <c r="AR3094" s="41" t="str">
        <f>IF($AQ3094="","",COUNTIFS(L_ChaveCob,$AQ3094,L_Ausencia,"&gt;"&amp;$W3094)+COUNTIFS($AQ$4:$AQ3094,$AQ3094,$W$4:$W3094,$W3094))</f>
        <v/>
      </c>
      <c r="AS3094" s="42">
        <f t="shared" si="1565"/>
        <v>0</v>
      </c>
      <c r="AT3094" s="42">
        <f t="shared" si="1566"/>
        <v>0</v>
      </c>
      <c r="AU3094" s="42">
        <f t="shared" si="1567"/>
        <v>0</v>
      </c>
    </row>
    <row r="3095" spans="1:47" x14ac:dyDescent="0.2">
      <c r="A3095" s="35"/>
      <c r="B3095" s="36"/>
      <c r="C3095" s="36"/>
      <c r="D3095" s="36"/>
      <c r="E3095" s="37"/>
      <c r="F3095" s="37"/>
      <c r="G3095" s="36"/>
      <c r="H3095" s="36"/>
      <c r="I3095" s="36"/>
      <c r="J3095" s="36"/>
      <c r="K3095" s="37"/>
      <c r="L3095" s="37"/>
      <c r="M3095" s="37"/>
      <c r="N3095" s="38" t="str">
        <f t="shared" si="1536"/>
        <v/>
      </c>
      <c r="O3095" t="str">
        <f t="shared" si="1537"/>
        <v/>
      </c>
      <c r="P3095" t="str">
        <f t="shared" si="1538"/>
        <v/>
      </c>
      <c r="Q3095" t="str">
        <f t="shared" si="1539"/>
        <v/>
      </c>
      <c r="R3095" t="str">
        <f t="shared" si="1540"/>
        <v/>
      </c>
      <c r="S3095" t="str">
        <f t="shared" si="1541"/>
        <v/>
      </c>
      <c r="T3095" s="39" t="str">
        <f t="shared" si="1542"/>
        <v/>
      </c>
      <c r="U3095" s="40">
        <f t="shared" si="1543"/>
        <v>0</v>
      </c>
      <c r="V3095" s="40">
        <f t="shared" si="1544"/>
        <v>0</v>
      </c>
      <c r="W3095" s="40">
        <f t="shared" si="1545"/>
        <v>0</v>
      </c>
      <c r="X3095" t="str">
        <f t="shared" si="1546"/>
        <v/>
      </c>
      <c r="Y3095" s="40">
        <f t="shared" si="1547"/>
        <v>0</v>
      </c>
      <c r="Z3095" s="40">
        <f t="shared" si="1548"/>
        <v>0</v>
      </c>
      <c r="AA3095" s="40">
        <f t="shared" si="1549"/>
        <v>0</v>
      </c>
      <c r="AB3095" s="40">
        <f t="shared" si="1550"/>
        <v>0</v>
      </c>
      <c r="AC3095" s="40">
        <f t="shared" si="1551"/>
        <v>0</v>
      </c>
      <c r="AD3095" s="39">
        <f t="shared" si="1552"/>
        <v>0</v>
      </c>
      <c r="AE3095" s="39">
        <f t="shared" si="1553"/>
        <v>0</v>
      </c>
      <c r="AF3095" t="str">
        <f t="shared" si="1554"/>
        <v/>
      </c>
      <c r="AG3095" t="str">
        <f t="shared" si="1555"/>
        <v/>
      </c>
      <c r="AH3095" t="str">
        <f t="shared" si="1556"/>
        <v/>
      </c>
      <c r="AJ3095" s="41" t="str">
        <f t="shared" si="1557"/>
        <v/>
      </c>
      <c r="AK3095" s="42" t="str">
        <f t="shared" si="1558"/>
        <v/>
      </c>
      <c r="AL3095" s="41" t="str">
        <f t="shared" si="1559"/>
        <v/>
      </c>
      <c r="AM3095" s="41" t="str">
        <f t="shared" si="1560"/>
        <v/>
      </c>
      <c r="AN3095" s="41" t="str">
        <f t="shared" si="1561"/>
        <v/>
      </c>
      <c r="AO3095" s="42" t="str">
        <f t="shared" si="1562"/>
        <v/>
      </c>
      <c r="AP3095" s="41" t="str">
        <f t="shared" si="1563"/>
        <v/>
      </c>
      <c r="AQ3095" s="41" t="str">
        <f t="shared" si="1564"/>
        <v/>
      </c>
      <c r="AR3095" s="41" t="str">
        <f>IF($AQ3095="","",COUNTIFS(L_ChaveCob,$AQ3095,L_Ausencia,"&gt;"&amp;$W3095)+COUNTIFS($AQ$4:$AQ3095,$AQ3095,$W$4:$W3095,$W3095))</f>
        <v/>
      </c>
      <c r="AS3095" s="42">
        <f t="shared" si="1565"/>
        <v>0</v>
      </c>
      <c r="AT3095" s="42">
        <f t="shared" si="1566"/>
        <v>0</v>
      </c>
      <c r="AU3095" s="42">
        <f t="shared" si="1567"/>
        <v>0</v>
      </c>
    </row>
    <row r="3096" spans="1:47" x14ac:dyDescent="0.2">
      <c r="A3096" s="35"/>
      <c r="B3096" s="36"/>
      <c r="C3096" s="36"/>
      <c r="D3096" s="36"/>
      <c r="E3096" s="37"/>
      <c r="F3096" s="37"/>
      <c r="G3096" s="36"/>
      <c r="H3096" s="36"/>
      <c r="I3096" s="36"/>
      <c r="J3096" s="36"/>
      <c r="K3096" s="37"/>
      <c r="L3096" s="37"/>
      <c r="M3096" s="37"/>
      <c r="N3096" s="38" t="str">
        <f t="shared" si="1536"/>
        <v/>
      </c>
      <c r="O3096" t="str">
        <f t="shared" si="1537"/>
        <v/>
      </c>
      <c r="P3096" t="str">
        <f t="shared" si="1538"/>
        <v/>
      </c>
      <c r="Q3096" t="str">
        <f t="shared" si="1539"/>
        <v/>
      </c>
      <c r="R3096" t="str">
        <f t="shared" si="1540"/>
        <v/>
      </c>
      <c r="S3096" t="str">
        <f t="shared" si="1541"/>
        <v/>
      </c>
      <c r="T3096" s="39" t="str">
        <f t="shared" si="1542"/>
        <v/>
      </c>
      <c r="U3096" s="40">
        <f t="shared" si="1543"/>
        <v>0</v>
      </c>
      <c r="V3096" s="40">
        <f t="shared" si="1544"/>
        <v>0</v>
      </c>
      <c r="W3096" s="40">
        <f t="shared" si="1545"/>
        <v>0</v>
      </c>
      <c r="X3096" t="str">
        <f t="shared" si="1546"/>
        <v/>
      </c>
      <c r="Y3096" s="40">
        <f t="shared" si="1547"/>
        <v>0</v>
      </c>
      <c r="Z3096" s="40">
        <f t="shared" si="1548"/>
        <v>0</v>
      </c>
      <c r="AA3096" s="40">
        <f t="shared" si="1549"/>
        <v>0</v>
      </c>
      <c r="AB3096" s="40">
        <f t="shared" si="1550"/>
        <v>0</v>
      </c>
      <c r="AC3096" s="40">
        <f t="shared" si="1551"/>
        <v>0</v>
      </c>
      <c r="AD3096" s="39">
        <f t="shared" si="1552"/>
        <v>0</v>
      </c>
      <c r="AE3096" s="39">
        <f t="shared" si="1553"/>
        <v>0</v>
      </c>
      <c r="AF3096" t="str">
        <f t="shared" si="1554"/>
        <v/>
      </c>
      <c r="AG3096" t="str">
        <f t="shared" si="1555"/>
        <v/>
      </c>
      <c r="AH3096" t="str">
        <f t="shared" si="1556"/>
        <v/>
      </c>
      <c r="AJ3096" s="41" t="str">
        <f t="shared" si="1557"/>
        <v/>
      </c>
      <c r="AK3096" s="42" t="str">
        <f t="shared" si="1558"/>
        <v/>
      </c>
      <c r="AL3096" s="41" t="str">
        <f t="shared" si="1559"/>
        <v/>
      </c>
      <c r="AM3096" s="41" t="str">
        <f t="shared" si="1560"/>
        <v/>
      </c>
      <c r="AN3096" s="41" t="str">
        <f t="shared" si="1561"/>
        <v/>
      </c>
      <c r="AO3096" s="42" t="str">
        <f t="shared" si="1562"/>
        <v/>
      </c>
      <c r="AP3096" s="41" t="str">
        <f t="shared" si="1563"/>
        <v/>
      </c>
      <c r="AQ3096" s="41" t="str">
        <f t="shared" si="1564"/>
        <v/>
      </c>
      <c r="AR3096" s="41" t="str">
        <f>IF($AQ3096="","",COUNTIFS(L_ChaveCob,$AQ3096,L_Ausencia,"&gt;"&amp;$W3096)+COUNTIFS($AQ$4:$AQ3096,$AQ3096,$W$4:$W3096,$W3096))</f>
        <v/>
      </c>
      <c r="AS3096" s="42">
        <f t="shared" si="1565"/>
        <v>0</v>
      </c>
      <c r="AT3096" s="42">
        <f t="shared" si="1566"/>
        <v>0</v>
      </c>
      <c r="AU3096" s="42">
        <f t="shared" si="1567"/>
        <v>0</v>
      </c>
    </row>
    <row r="3097" spans="1:47" x14ac:dyDescent="0.2">
      <c r="A3097" s="35"/>
      <c r="B3097" s="36"/>
      <c r="C3097" s="36"/>
      <c r="D3097" s="36"/>
      <c r="E3097" s="37"/>
      <c r="F3097" s="37"/>
      <c r="G3097" s="36"/>
      <c r="H3097" s="36"/>
      <c r="I3097" s="36"/>
      <c r="J3097" s="36"/>
      <c r="K3097" s="37"/>
      <c r="L3097" s="37"/>
      <c r="M3097" s="37"/>
      <c r="N3097" s="38" t="str">
        <f t="shared" si="1536"/>
        <v/>
      </c>
      <c r="O3097" t="str">
        <f t="shared" si="1537"/>
        <v/>
      </c>
      <c r="P3097" t="str">
        <f t="shared" si="1538"/>
        <v/>
      </c>
      <c r="Q3097" t="str">
        <f t="shared" si="1539"/>
        <v/>
      </c>
      <c r="R3097" t="str">
        <f t="shared" si="1540"/>
        <v/>
      </c>
      <c r="S3097" t="str">
        <f t="shared" si="1541"/>
        <v/>
      </c>
      <c r="T3097" s="39" t="str">
        <f t="shared" si="1542"/>
        <v/>
      </c>
      <c r="U3097" s="40">
        <f t="shared" si="1543"/>
        <v>0</v>
      </c>
      <c r="V3097" s="40">
        <f t="shared" si="1544"/>
        <v>0</v>
      </c>
      <c r="W3097" s="40">
        <f t="shared" si="1545"/>
        <v>0</v>
      </c>
      <c r="X3097" t="str">
        <f t="shared" si="1546"/>
        <v/>
      </c>
      <c r="Y3097" s="40">
        <f t="shared" si="1547"/>
        <v>0</v>
      </c>
      <c r="Z3097" s="40">
        <f t="shared" si="1548"/>
        <v>0</v>
      </c>
      <c r="AA3097" s="40">
        <f t="shared" si="1549"/>
        <v>0</v>
      </c>
      <c r="AB3097" s="40">
        <f t="shared" si="1550"/>
        <v>0</v>
      </c>
      <c r="AC3097" s="40">
        <f t="shared" si="1551"/>
        <v>0</v>
      </c>
      <c r="AD3097" s="39">
        <f t="shared" si="1552"/>
        <v>0</v>
      </c>
      <c r="AE3097" s="39">
        <f t="shared" si="1553"/>
        <v>0</v>
      </c>
      <c r="AF3097" t="str">
        <f t="shared" si="1554"/>
        <v/>
      </c>
      <c r="AG3097" t="str">
        <f t="shared" si="1555"/>
        <v/>
      </c>
      <c r="AH3097" t="str">
        <f t="shared" si="1556"/>
        <v/>
      </c>
      <c r="AJ3097" s="41" t="str">
        <f t="shared" si="1557"/>
        <v/>
      </c>
      <c r="AK3097" s="42" t="str">
        <f t="shared" si="1558"/>
        <v/>
      </c>
      <c r="AL3097" s="41" t="str">
        <f t="shared" si="1559"/>
        <v/>
      </c>
      <c r="AM3097" s="41" t="str">
        <f t="shared" si="1560"/>
        <v/>
      </c>
      <c r="AN3097" s="41" t="str">
        <f t="shared" si="1561"/>
        <v/>
      </c>
      <c r="AO3097" s="42" t="str">
        <f t="shared" si="1562"/>
        <v/>
      </c>
      <c r="AP3097" s="41" t="str">
        <f t="shared" si="1563"/>
        <v/>
      </c>
      <c r="AQ3097" s="41" t="str">
        <f t="shared" si="1564"/>
        <v/>
      </c>
      <c r="AR3097" s="41" t="str">
        <f>IF($AQ3097="","",COUNTIFS(L_ChaveCob,$AQ3097,L_Ausencia,"&gt;"&amp;$W3097)+COUNTIFS($AQ$4:$AQ3097,$AQ3097,$W$4:$W3097,$W3097))</f>
        <v/>
      </c>
      <c r="AS3097" s="42">
        <f t="shared" si="1565"/>
        <v>0</v>
      </c>
      <c r="AT3097" s="42">
        <f t="shared" si="1566"/>
        <v>0</v>
      </c>
      <c r="AU3097" s="42">
        <f t="shared" si="1567"/>
        <v>0</v>
      </c>
    </row>
    <row r="3098" spans="1:47" x14ac:dyDescent="0.2">
      <c r="A3098" s="35"/>
      <c r="B3098" s="36"/>
      <c r="C3098" s="36"/>
      <c r="D3098" s="36"/>
      <c r="E3098" s="37"/>
      <c r="F3098" s="37"/>
      <c r="G3098" s="36"/>
      <c r="H3098" s="36"/>
      <c r="I3098" s="36"/>
      <c r="J3098" s="36"/>
      <c r="K3098" s="37"/>
      <c r="L3098" s="37"/>
      <c r="M3098" s="37"/>
      <c r="N3098" s="38" t="str">
        <f t="shared" si="1536"/>
        <v/>
      </c>
      <c r="O3098" t="str">
        <f t="shared" si="1537"/>
        <v/>
      </c>
      <c r="P3098" t="str">
        <f t="shared" si="1538"/>
        <v/>
      </c>
      <c r="Q3098" t="str">
        <f t="shared" si="1539"/>
        <v/>
      </c>
      <c r="R3098" t="str">
        <f t="shared" si="1540"/>
        <v/>
      </c>
      <c r="S3098" t="str">
        <f t="shared" si="1541"/>
        <v/>
      </c>
      <c r="T3098" s="39" t="str">
        <f t="shared" si="1542"/>
        <v/>
      </c>
      <c r="U3098" s="40">
        <f t="shared" si="1543"/>
        <v>0</v>
      </c>
      <c r="V3098" s="40">
        <f t="shared" si="1544"/>
        <v>0</v>
      </c>
      <c r="W3098" s="40">
        <f t="shared" si="1545"/>
        <v>0</v>
      </c>
      <c r="X3098" t="str">
        <f t="shared" si="1546"/>
        <v/>
      </c>
      <c r="Y3098" s="40">
        <f t="shared" si="1547"/>
        <v>0</v>
      </c>
      <c r="Z3098" s="40">
        <f t="shared" si="1548"/>
        <v>0</v>
      </c>
      <c r="AA3098" s="40">
        <f t="shared" si="1549"/>
        <v>0</v>
      </c>
      <c r="AB3098" s="40">
        <f t="shared" si="1550"/>
        <v>0</v>
      </c>
      <c r="AC3098" s="40">
        <f t="shared" si="1551"/>
        <v>0</v>
      </c>
      <c r="AD3098" s="39">
        <f t="shared" si="1552"/>
        <v>0</v>
      </c>
      <c r="AE3098" s="39">
        <f t="shared" si="1553"/>
        <v>0</v>
      </c>
      <c r="AF3098" t="str">
        <f t="shared" si="1554"/>
        <v/>
      </c>
      <c r="AG3098" t="str">
        <f t="shared" si="1555"/>
        <v/>
      </c>
      <c r="AH3098" t="str">
        <f t="shared" si="1556"/>
        <v/>
      </c>
      <c r="AJ3098" s="41" t="str">
        <f t="shared" si="1557"/>
        <v/>
      </c>
      <c r="AK3098" s="42" t="str">
        <f t="shared" si="1558"/>
        <v/>
      </c>
      <c r="AL3098" s="41" t="str">
        <f t="shared" si="1559"/>
        <v/>
      </c>
      <c r="AM3098" s="41" t="str">
        <f t="shared" si="1560"/>
        <v/>
      </c>
      <c r="AN3098" s="41" t="str">
        <f t="shared" si="1561"/>
        <v/>
      </c>
      <c r="AO3098" s="42" t="str">
        <f t="shared" si="1562"/>
        <v/>
      </c>
      <c r="AP3098" s="41" t="str">
        <f t="shared" si="1563"/>
        <v/>
      </c>
      <c r="AQ3098" s="41" t="str">
        <f t="shared" si="1564"/>
        <v/>
      </c>
      <c r="AR3098" s="41" t="str">
        <f>IF($AQ3098="","",COUNTIFS(L_ChaveCob,$AQ3098,L_Ausencia,"&gt;"&amp;$W3098)+COUNTIFS($AQ$4:$AQ3098,$AQ3098,$W$4:$W3098,$W3098))</f>
        <v/>
      </c>
      <c r="AS3098" s="42">
        <f t="shared" si="1565"/>
        <v>0</v>
      </c>
      <c r="AT3098" s="42">
        <f t="shared" si="1566"/>
        <v>0</v>
      </c>
      <c r="AU3098" s="42">
        <f t="shared" si="1567"/>
        <v>0</v>
      </c>
    </row>
    <row r="3099" spans="1:47" x14ac:dyDescent="0.2">
      <c r="A3099" s="35"/>
      <c r="B3099" s="36"/>
      <c r="C3099" s="36"/>
      <c r="D3099" s="36"/>
      <c r="E3099" s="37"/>
      <c r="F3099" s="37"/>
      <c r="G3099" s="36"/>
      <c r="H3099" s="36"/>
      <c r="I3099" s="36"/>
      <c r="J3099" s="36"/>
      <c r="K3099" s="37"/>
      <c r="L3099" s="37"/>
      <c r="M3099" s="37"/>
      <c r="N3099" s="38" t="str">
        <f t="shared" si="1536"/>
        <v/>
      </c>
      <c r="O3099" t="str">
        <f t="shared" si="1537"/>
        <v/>
      </c>
      <c r="P3099" t="str">
        <f t="shared" si="1538"/>
        <v/>
      </c>
      <c r="Q3099" t="str">
        <f t="shared" si="1539"/>
        <v/>
      </c>
      <c r="R3099" t="str">
        <f t="shared" si="1540"/>
        <v/>
      </c>
      <c r="S3099" t="str">
        <f t="shared" si="1541"/>
        <v/>
      </c>
      <c r="T3099" s="39" t="str">
        <f t="shared" si="1542"/>
        <v/>
      </c>
      <c r="U3099" s="40">
        <f t="shared" si="1543"/>
        <v>0</v>
      </c>
      <c r="V3099" s="40">
        <f t="shared" si="1544"/>
        <v>0</v>
      </c>
      <c r="W3099" s="40">
        <f t="shared" si="1545"/>
        <v>0</v>
      </c>
      <c r="X3099" t="str">
        <f t="shared" si="1546"/>
        <v/>
      </c>
      <c r="Y3099" s="40">
        <f t="shared" si="1547"/>
        <v>0</v>
      </c>
      <c r="Z3099" s="40">
        <f t="shared" si="1548"/>
        <v>0</v>
      </c>
      <c r="AA3099" s="40">
        <f t="shared" si="1549"/>
        <v>0</v>
      </c>
      <c r="AB3099" s="40">
        <f t="shared" si="1550"/>
        <v>0</v>
      </c>
      <c r="AC3099" s="40">
        <f t="shared" si="1551"/>
        <v>0</v>
      </c>
      <c r="AD3099" s="39">
        <f t="shared" si="1552"/>
        <v>0</v>
      </c>
      <c r="AE3099" s="39">
        <f t="shared" si="1553"/>
        <v>0</v>
      </c>
      <c r="AF3099" t="str">
        <f t="shared" si="1554"/>
        <v/>
      </c>
      <c r="AG3099" t="str">
        <f t="shared" si="1555"/>
        <v/>
      </c>
      <c r="AH3099" t="str">
        <f t="shared" si="1556"/>
        <v/>
      </c>
      <c r="AJ3099" s="41" t="str">
        <f t="shared" si="1557"/>
        <v/>
      </c>
      <c r="AK3099" s="42" t="str">
        <f t="shared" si="1558"/>
        <v/>
      </c>
      <c r="AL3099" s="41" t="str">
        <f t="shared" si="1559"/>
        <v/>
      </c>
      <c r="AM3099" s="41" t="str">
        <f t="shared" si="1560"/>
        <v/>
      </c>
      <c r="AN3099" s="41" t="str">
        <f t="shared" si="1561"/>
        <v/>
      </c>
      <c r="AO3099" s="42" t="str">
        <f t="shared" si="1562"/>
        <v/>
      </c>
      <c r="AP3099" s="41" t="str">
        <f t="shared" si="1563"/>
        <v/>
      </c>
      <c r="AQ3099" s="41" t="str">
        <f t="shared" si="1564"/>
        <v/>
      </c>
      <c r="AR3099" s="41" t="str">
        <f>IF($AQ3099="","",COUNTIFS(L_ChaveCob,$AQ3099,L_Ausencia,"&gt;"&amp;$W3099)+COUNTIFS($AQ$4:$AQ3099,$AQ3099,$W$4:$W3099,$W3099))</f>
        <v/>
      </c>
      <c r="AS3099" s="42">
        <f t="shared" si="1565"/>
        <v>0</v>
      </c>
      <c r="AT3099" s="42">
        <f t="shared" si="1566"/>
        <v>0</v>
      </c>
      <c r="AU3099" s="42">
        <f t="shared" si="1567"/>
        <v>0</v>
      </c>
    </row>
    <row r="3100" spans="1:47" x14ac:dyDescent="0.2">
      <c r="A3100" s="35"/>
      <c r="B3100" s="36"/>
      <c r="C3100" s="36"/>
      <c r="D3100" s="36"/>
      <c r="E3100" s="37"/>
      <c r="F3100" s="37"/>
      <c r="G3100" s="36"/>
      <c r="H3100" s="36"/>
      <c r="I3100" s="36"/>
      <c r="J3100" s="36"/>
      <c r="K3100" s="37"/>
      <c r="L3100" s="37"/>
      <c r="M3100" s="37"/>
      <c r="N3100" s="38" t="str">
        <f t="shared" si="1536"/>
        <v/>
      </c>
      <c r="O3100" t="str">
        <f t="shared" si="1537"/>
        <v/>
      </c>
      <c r="P3100" t="str">
        <f t="shared" si="1538"/>
        <v/>
      </c>
      <c r="Q3100" t="str">
        <f t="shared" si="1539"/>
        <v/>
      </c>
      <c r="R3100" t="str">
        <f t="shared" si="1540"/>
        <v/>
      </c>
      <c r="S3100" t="str">
        <f t="shared" si="1541"/>
        <v/>
      </c>
      <c r="T3100" s="39" t="str">
        <f t="shared" si="1542"/>
        <v/>
      </c>
      <c r="U3100" s="40">
        <f t="shared" si="1543"/>
        <v>0</v>
      </c>
      <c r="V3100" s="40">
        <f t="shared" si="1544"/>
        <v>0</v>
      </c>
      <c r="W3100" s="40">
        <f t="shared" si="1545"/>
        <v>0</v>
      </c>
      <c r="X3100" t="str">
        <f t="shared" si="1546"/>
        <v/>
      </c>
      <c r="Y3100" s="40">
        <f t="shared" si="1547"/>
        <v>0</v>
      </c>
      <c r="Z3100" s="40">
        <f t="shared" si="1548"/>
        <v>0</v>
      </c>
      <c r="AA3100" s="40">
        <f t="shared" si="1549"/>
        <v>0</v>
      </c>
      <c r="AB3100" s="40">
        <f t="shared" si="1550"/>
        <v>0</v>
      </c>
      <c r="AC3100" s="40">
        <f t="shared" si="1551"/>
        <v>0</v>
      </c>
      <c r="AD3100" s="39">
        <f t="shared" si="1552"/>
        <v>0</v>
      </c>
      <c r="AE3100" s="39">
        <f t="shared" si="1553"/>
        <v>0</v>
      </c>
      <c r="AF3100" t="str">
        <f t="shared" si="1554"/>
        <v/>
      </c>
      <c r="AG3100" t="str">
        <f t="shared" si="1555"/>
        <v/>
      </c>
      <c r="AH3100" t="str">
        <f t="shared" si="1556"/>
        <v/>
      </c>
      <c r="AJ3100" s="41" t="str">
        <f t="shared" si="1557"/>
        <v/>
      </c>
      <c r="AK3100" s="42" t="str">
        <f t="shared" si="1558"/>
        <v/>
      </c>
      <c r="AL3100" s="41" t="str">
        <f t="shared" si="1559"/>
        <v/>
      </c>
      <c r="AM3100" s="41" t="str">
        <f t="shared" si="1560"/>
        <v/>
      </c>
      <c r="AN3100" s="41" t="str">
        <f t="shared" si="1561"/>
        <v/>
      </c>
      <c r="AO3100" s="42" t="str">
        <f t="shared" si="1562"/>
        <v/>
      </c>
      <c r="AP3100" s="41" t="str">
        <f t="shared" si="1563"/>
        <v/>
      </c>
      <c r="AQ3100" s="41" t="str">
        <f t="shared" si="1564"/>
        <v/>
      </c>
      <c r="AR3100" s="41" t="str">
        <f>IF($AQ3100="","",COUNTIFS(L_ChaveCob,$AQ3100,L_Ausencia,"&gt;"&amp;$W3100)+COUNTIFS($AQ$4:$AQ3100,$AQ3100,$W$4:$W3100,$W3100))</f>
        <v/>
      </c>
      <c r="AS3100" s="42">
        <f t="shared" si="1565"/>
        <v>0</v>
      </c>
      <c r="AT3100" s="42">
        <f t="shared" si="1566"/>
        <v>0</v>
      </c>
      <c r="AU3100" s="42">
        <f t="shared" si="1567"/>
        <v>0</v>
      </c>
    </row>
    <row r="3101" spans="1:47" x14ac:dyDescent="0.2">
      <c r="A3101" s="35"/>
      <c r="B3101" s="36"/>
      <c r="C3101" s="36"/>
      <c r="D3101" s="36"/>
      <c r="E3101" s="37"/>
      <c r="F3101" s="37"/>
      <c r="G3101" s="36"/>
      <c r="H3101" s="36"/>
      <c r="I3101" s="36"/>
      <c r="J3101" s="36"/>
      <c r="K3101" s="37"/>
      <c r="L3101" s="37"/>
      <c r="M3101" s="37"/>
      <c r="N3101" s="38" t="str">
        <f t="shared" si="1536"/>
        <v/>
      </c>
      <c r="O3101" t="str">
        <f t="shared" si="1537"/>
        <v/>
      </c>
      <c r="P3101" t="str">
        <f t="shared" si="1538"/>
        <v/>
      </c>
      <c r="Q3101" t="str">
        <f t="shared" si="1539"/>
        <v/>
      </c>
      <c r="R3101" t="str">
        <f t="shared" si="1540"/>
        <v/>
      </c>
      <c r="S3101" t="str">
        <f t="shared" si="1541"/>
        <v/>
      </c>
      <c r="T3101" s="39" t="str">
        <f t="shared" si="1542"/>
        <v/>
      </c>
      <c r="U3101" s="40">
        <f t="shared" si="1543"/>
        <v>0</v>
      </c>
      <c r="V3101" s="40">
        <f t="shared" si="1544"/>
        <v>0</v>
      </c>
      <c r="W3101" s="40">
        <f t="shared" si="1545"/>
        <v>0</v>
      </c>
      <c r="X3101" t="str">
        <f t="shared" si="1546"/>
        <v/>
      </c>
      <c r="Y3101" s="40">
        <f t="shared" si="1547"/>
        <v>0</v>
      </c>
      <c r="Z3101" s="40">
        <f t="shared" si="1548"/>
        <v>0</v>
      </c>
      <c r="AA3101" s="40">
        <f t="shared" si="1549"/>
        <v>0</v>
      </c>
      <c r="AB3101" s="40">
        <f t="shared" si="1550"/>
        <v>0</v>
      </c>
      <c r="AC3101" s="40">
        <f t="shared" si="1551"/>
        <v>0</v>
      </c>
      <c r="AD3101" s="39">
        <f t="shared" si="1552"/>
        <v>0</v>
      </c>
      <c r="AE3101" s="39">
        <f t="shared" si="1553"/>
        <v>0</v>
      </c>
      <c r="AF3101" t="str">
        <f t="shared" si="1554"/>
        <v/>
      </c>
      <c r="AG3101" t="str">
        <f t="shared" si="1555"/>
        <v/>
      </c>
      <c r="AH3101" t="str">
        <f t="shared" si="1556"/>
        <v/>
      </c>
      <c r="AJ3101" s="41" t="str">
        <f t="shared" si="1557"/>
        <v/>
      </c>
      <c r="AK3101" s="42" t="str">
        <f t="shared" si="1558"/>
        <v/>
      </c>
      <c r="AL3101" s="41" t="str">
        <f t="shared" si="1559"/>
        <v/>
      </c>
      <c r="AM3101" s="41" t="str">
        <f t="shared" si="1560"/>
        <v/>
      </c>
      <c r="AN3101" s="41" t="str">
        <f t="shared" si="1561"/>
        <v/>
      </c>
      <c r="AO3101" s="42" t="str">
        <f t="shared" si="1562"/>
        <v/>
      </c>
      <c r="AP3101" s="41" t="str">
        <f t="shared" si="1563"/>
        <v/>
      </c>
      <c r="AQ3101" s="41" t="str">
        <f t="shared" si="1564"/>
        <v/>
      </c>
      <c r="AR3101" s="41" t="str">
        <f>IF($AQ3101="","",COUNTIFS(L_ChaveCob,$AQ3101,L_Ausencia,"&gt;"&amp;$W3101)+COUNTIFS($AQ$4:$AQ3101,$AQ3101,$W$4:$W3101,$W3101))</f>
        <v/>
      </c>
      <c r="AS3101" s="42">
        <f t="shared" si="1565"/>
        <v>0</v>
      </c>
      <c r="AT3101" s="42">
        <f t="shared" si="1566"/>
        <v>0</v>
      </c>
      <c r="AU3101" s="42">
        <f t="shared" si="1567"/>
        <v>0</v>
      </c>
    </row>
    <row r="3102" spans="1:47" x14ac:dyDescent="0.2">
      <c r="A3102" s="35"/>
      <c r="B3102" s="36"/>
      <c r="C3102" s="36"/>
      <c r="D3102" s="36"/>
      <c r="E3102" s="37"/>
      <c r="F3102" s="37"/>
      <c r="G3102" s="36"/>
      <c r="H3102" s="36"/>
      <c r="I3102" s="36"/>
      <c r="J3102" s="36"/>
      <c r="K3102" s="37"/>
      <c r="L3102" s="37"/>
      <c r="M3102" s="37"/>
      <c r="N3102" s="38" t="str">
        <f t="shared" si="1536"/>
        <v/>
      </c>
      <c r="O3102" t="str">
        <f t="shared" si="1537"/>
        <v/>
      </c>
      <c r="P3102" t="str">
        <f t="shared" si="1538"/>
        <v/>
      </c>
      <c r="Q3102" t="str">
        <f t="shared" si="1539"/>
        <v/>
      </c>
      <c r="R3102" t="str">
        <f t="shared" si="1540"/>
        <v/>
      </c>
      <c r="S3102" t="str">
        <f t="shared" si="1541"/>
        <v/>
      </c>
      <c r="T3102" s="39" t="str">
        <f t="shared" si="1542"/>
        <v/>
      </c>
      <c r="U3102" s="40">
        <f t="shared" si="1543"/>
        <v>0</v>
      </c>
      <c r="V3102" s="40">
        <f t="shared" si="1544"/>
        <v>0</v>
      </c>
      <c r="W3102" s="40">
        <f t="shared" si="1545"/>
        <v>0</v>
      </c>
      <c r="X3102" t="str">
        <f t="shared" si="1546"/>
        <v/>
      </c>
      <c r="Y3102" s="40">
        <f t="shared" si="1547"/>
        <v>0</v>
      </c>
      <c r="Z3102" s="40">
        <f t="shared" si="1548"/>
        <v>0</v>
      </c>
      <c r="AA3102" s="40">
        <f t="shared" si="1549"/>
        <v>0</v>
      </c>
      <c r="AB3102" s="40">
        <f t="shared" si="1550"/>
        <v>0</v>
      </c>
      <c r="AC3102" s="40">
        <f t="shared" si="1551"/>
        <v>0</v>
      </c>
      <c r="AD3102" s="39">
        <f t="shared" si="1552"/>
        <v>0</v>
      </c>
      <c r="AE3102" s="39">
        <f t="shared" si="1553"/>
        <v>0</v>
      </c>
      <c r="AF3102" t="str">
        <f t="shared" si="1554"/>
        <v/>
      </c>
      <c r="AG3102" t="str">
        <f t="shared" si="1555"/>
        <v/>
      </c>
      <c r="AH3102" t="str">
        <f t="shared" si="1556"/>
        <v/>
      </c>
      <c r="AJ3102" s="41" t="str">
        <f t="shared" si="1557"/>
        <v/>
      </c>
      <c r="AK3102" s="42" t="str">
        <f t="shared" si="1558"/>
        <v/>
      </c>
      <c r="AL3102" s="41" t="str">
        <f t="shared" si="1559"/>
        <v/>
      </c>
      <c r="AM3102" s="41" t="str">
        <f t="shared" si="1560"/>
        <v/>
      </c>
      <c r="AN3102" s="41" t="str">
        <f t="shared" si="1561"/>
        <v/>
      </c>
      <c r="AO3102" s="42" t="str">
        <f t="shared" si="1562"/>
        <v/>
      </c>
      <c r="AP3102" s="41" t="str">
        <f t="shared" si="1563"/>
        <v/>
      </c>
      <c r="AQ3102" s="41" t="str">
        <f t="shared" si="1564"/>
        <v/>
      </c>
      <c r="AR3102" s="41" t="str">
        <f>IF($AQ3102="","",COUNTIFS(L_ChaveCob,$AQ3102,L_Ausencia,"&gt;"&amp;$W3102)+COUNTIFS($AQ$4:$AQ3102,$AQ3102,$W$4:$W3102,$W3102))</f>
        <v/>
      </c>
      <c r="AS3102" s="42">
        <f t="shared" si="1565"/>
        <v>0</v>
      </c>
      <c r="AT3102" s="42">
        <f t="shared" si="1566"/>
        <v>0</v>
      </c>
      <c r="AU3102" s="42">
        <f t="shared" si="1567"/>
        <v>0</v>
      </c>
    </row>
    <row r="3103" spans="1:47" x14ac:dyDescent="0.2">
      <c r="A3103" s="35"/>
      <c r="B3103" s="36"/>
      <c r="C3103" s="36"/>
      <c r="D3103" s="36"/>
      <c r="E3103" s="37"/>
      <c r="F3103" s="37"/>
      <c r="G3103" s="36"/>
      <c r="H3103" s="36"/>
      <c r="I3103" s="36"/>
      <c r="J3103" s="36"/>
      <c r="K3103" s="37"/>
      <c r="L3103" s="37"/>
      <c r="M3103" s="37"/>
      <c r="N3103" s="38" t="str">
        <f t="shared" si="1536"/>
        <v/>
      </c>
      <c r="O3103" t="str">
        <f t="shared" si="1537"/>
        <v/>
      </c>
      <c r="P3103" t="str">
        <f t="shared" si="1538"/>
        <v/>
      </c>
      <c r="Q3103" t="str">
        <f t="shared" si="1539"/>
        <v/>
      </c>
      <c r="R3103" t="str">
        <f t="shared" si="1540"/>
        <v/>
      </c>
      <c r="S3103" t="str">
        <f t="shared" si="1541"/>
        <v/>
      </c>
      <c r="T3103" s="39" t="str">
        <f t="shared" si="1542"/>
        <v/>
      </c>
      <c r="U3103" s="40">
        <f t="shared" si="1543"/>
        <v>0</v>
      </c>
      <c r="V3103" s="40">
        <f t="shared" si="1544"/>
        <v>0</v>
      </c>
      <c r="W3103" s="40">
        <f t="shared" si="1545"/>
        <v>0</v>
      </c>
      <c r="X3103" t="str">
        <f t="shared" si="1546"/>
        <v/>
      </c>
      <c r="Y3103" s="40">
        <f t="shared" si="1547"/>
        <v>0</v>
      </c>
      <c r="Z3103" s="40">
        <f t="shared" si="1548"/>
        <v>0</v>
      </c>
      <c r="AA3103" s="40">
        <f t="shared" si="1549"/>
        <v>0</v>
      </c>
      <c r="AB3103" s="40">
        <f t="shared" si="1550"/>
        <v>0</v>
      </c>
      <c r="AC3103" s="40">
        <f t="shared" si="1551"/>
        <v>0</v>
      </c>
      <c r="AD3103" s="39">
        <f t="shared" si="1552"/>
        <v>0</v>
      </c>
      <c r="AE3103" s="39">
        <f t="shared" si="1553"/>
        <v>0</v>
      </c>
      <c r="AF3103" t="str">
        <f t="shared" si="1554"/>
        <v/>
      </c>
      <c r="AG3103" t="str">
        <f t="shared" si="1555"/>
        <v/>
      </c>
      <c r="AH3103" t="str">
        <f t="shared" si="1556"/>
        <v/>
      </c>
      <c r="AJ3103" s="41" t="str">
        <f t="shared" si="1557"/>
        <v/>
      </c>
      <c r="AK3103" s="42" t="str">
        <f t="shared" si="1558"/>
        <v/>
      </c>
      <c r="AL3103" s="41" t="str">
        <f t="shared" si="1559"/>
        <v/>
      </c>
      <c r="AM3103" s="41" t="str">
        <f t="shared" si="1560"/>
        <v/>
      </c>
      <c r="AN3103" s="41" t="str">
        <f t="shared" si="1561"/>
        <v/>
      </c>
      <c r="AO3103" s="42" t="str">
        <f t="shared" si="1562"/>
        <v/>
      </c>
      <c r="AP3103" s="41" t="str">
        <f t="shared" si="1563"/>
        <v/>
      </c>
      <c r="AQ3103" s="41" t="str">
        <f t="shared" si="1564"/>
        <v/>
      </c>
      <c r="AR3103" s="41" t="str">
        <f>IF($AQ3103="","",COUNTIFS(L_ChaveCob,$AQ3103,L_Ausencia,"&gt;"&amp;$W3103)+COUNTIFS($AQ$4:$AQ3103,$AQ3103,$W$4:$W3103,$W3103))</f>
        <v/>
      </c>
      <c r="AS3103" s="42">
        <f t="shared" si="1565"/>
        <v>0</v>
      </c>
      <c r="AT3103" s="42">
        <f t="shared" si="1566"/>
        <v>0</v>
      </c>
      <c r="AU3103" s="42">
        <f t="shared" si="1567"/>
        <v>0</v>
      </c>
    </row>
    <row r="3104" spans="1:47" x14ac:dyDescent="0.2">
      <c r="A3104" s="35"/>
      <c r="B3104" s="36"/>
      <c r="C3104" s="36"/>
      <c r="D3104" s="36"/>
      <c r="E3104" s="37"/>
      <c r="F3104" s="37"/>
      <c r="G3104" s="36"/>
      <c r="H3104" s="36"/>
      <c r="I3104" s="36"/>
      <c r="J3104" s="36"/>
      <c r="K3104" s="37"/>
      <c r="L3104" s="37"/>
      <c r="M3104" s="37"/>
      <c r="N3104" s="38" t="str">
        <f t="shared" si="1536"/>
        <v/>
      </c>
      <c r="O3104" t="str">
        <f t="shared" si="1537"/>
        <v/>
      </c>
      <c r="P3104" t="str">
        <f t="shared" si="1538"/>
        <v/>
      </c>
      <c r="Q3104" t="str">
        <f t="shared" si="1539"/>
        <v/>
      </c>
      <c r="R3104" t="str">
        <f t="shared" si="1540"/>
        <v/>
      </c>
      <c r="S3104" t="str">
        <f t="shared" si="1541"/>
        <v/>
      </c>
      <c r="T3104" s="39" t="str">
        <f t="shared" si="1542"/>
        <v/>
      </c>
      <c r="U3104" s="40">
        <f t="shared" si="1543"/>
        <v>0</v>
      </c>
      <c r="V3104" s="40">
        <f t="shared" si="1544"/>
        <v>0</v>
      </c>
      <c r="W3104" s="40">
        <f t="shared" si="1545"/>
        <v>0</v>
      </c>
      <c r="X3104" t="str">
        <f t="shared" si="1546"/>
        <v/>
      </c>
      <c r="Y3104" s="40">
        <f t="shared" si="1547"/>
        <v>0</v>
      </c>
      <c r="Z3104" s="40">
        <f t="shared" si="1548"/>
        <v>0</v>
      </c>
      <c r="AA3104" s="40">
        <f t="shared" si="1549"/>
        <v>0</v>
      </c>
      <c r="AB3104" s="40">
        <f t="shared" si="1550"/>
        <v>0</v>
      </c>
      <c r="AC3104" s="40">
        <f t="shared" si="1551"/>
        <v>0</v>
      </c>
      <c r="AD3104" s="39">
        <f t="shared" si="1552"/>
        <v>0</v>
      </c>
      <c r="AE3104" s="39">
        <f t="shared" si="1553"/>
        <v>0</v>
      </c>
      <c r="AF3104" t="str">
        <f t="shared" si="1554"/>
        <v/>
      </c>
      <c r="AG3104" t="str">
        <f t="shared" si="1555"/>
        <v/>
      </c>
      <c r="AH3104" t="str">
        <f t="shared" si="1556"/>
        <v/>
      </c>
      <c r="AJ3104" s="41" t="str">
        <f t="shared" si="1557"/>
        <v/>
      </c>
      <c r="AK3104" s="42" t="str">
        <f t="shared" si="1558"/>
        <v/>
      </c>
      <c r="AL3104" s="41" t="str">
        <f t="shared" si="1559"/>
        <v/>
      </c>
      <c r="AM3104" s="41" t="str">
        <f t="shared" si="1560"/>
        <v/>
      </c>
      <c r="AN3104" s="41" t="str">
        <f t="shared" si="1561"/>
        <v/>
      </c>
      <c r="AO3104" s="42" t="str">
        <f t="shared" si="1562"/>
        <v/>
      </c>
      <c r="AP3104" s="41" t="str">
        <f t="shared" si="1563"/>
        <v/>
      </c>
      <c r="AQ3104" s="41" t="str">
        <f t="shared" si="1564"/>
        <v/>
      </c>
      <c r="AR3104" s="41" t="str">
        <f>IF($AQ3104="","",COUNTIFS(L_ChaveCob,$AQ3104,L_Ausencia,"&gt;"&amp;$W3104)+COUNTIFS($AQ$4:$AQ3104,$AQ3104,$W$4:$W3104,$W3104))</f>
        <v/>
      </c>
      <c r="AS3104" s="42">
        <f t="shared" si="1565"/>
        <v>0</v>
      </c>
      <c r="AT3104" s="42">
        <f t="shared" si="1566"/>
        <v>0</v>
      </c>
      <c r="AU3104" s="42">
        <f t="shared" si="1567"/>
        <v>0</v>
      </c>
    </row>
    <row r="3105" spans="1:47" x14ac:dyDescent="0.2">
      <c r="A3105" s="35"/>
      <c r="B3105" s="36"/>
      <c r="C3105" s="36"/>
      <c r="D3105" s="36"/>
      <c r="E3105" s="37"/>
      <c r="F3105" s="37"/>
      <c r="G3105" s="36"/>
      <c r="H3105" s="36"/>
      <c r="I3105" s="36"/>
      <c r="J3105" s="36"/>
      <c r="K3105" s="37"/>
      <c r="L3105" s="37"/>
      <c r="M3105" s="37"/>
      <c r="N3105" s="38" t="str">
        <f t="shared" si="1536"/>
        <v/>
      </c>
      <c r="O3105" t="str">
        <f t="shared" si="1537"/>
        <v/>
      </c>
      <c r="P3105" t="str">
        <f t="shared" si="1538"/>
        <v/>
      </c>
      <c r="Q3105" t="str">
        <f t="shared" si="1539"/>
        <v/>
      </c>
      <c r="R3105" t="str">
        <f t="shared" si="1540"/>
        <v/>
      </c>
      <c r="S3105" t="str">
        <f t="shared" si="1541"/>
        <v/>
      </c>
      <c r="T3105" s="39" t="str">
        <f t="shared" si="1542"/>
        <v/>
      </c>
      <c r="U3105" s="40">
        <f t="shared" si="1543"/>
        <v>0</v>
      </c>
      <c r="V3105" s="40">
        <f t="shared" si="1544"/>
        <v>0</v>
      </c>
      <c r="W3105" s="40">
        <f t="shared" si="1545"/>
        <v>0</v>
      </c>
      <c r="X3105" t="str">
        <f t="shared" si="1546"/>
        <v/>
      </c>
      <c r="Y3105" s="40">
        <f t="shared" si="1547"/>
        <v>0</v>
      </c>
      <c r="Z3105" s="40">
        <f t="shared" si="1548"/>
        <v>0</v>
      </c>
      <c r="AA3105" s="40">
        <f t="shared" si="1549"/>
        <v>0</v>
      </c>
      <c r="AB3105" s="40">
        <f t="shared" si="1550"/>
        <v>0</v>
      </c>
      <c r="AC3105" s="40">
        <f t="shared" si="1551"/>
        <v>0</v>
      </c>
      <c r="AD3105" s="39">
        <f t="shared" si="1552"/>
        <v>0</v>
      </c>
      <c r="AE3105" s="39">
        <f t="shared" si="1553"/>
        <v>0</v>
      </c>
      <c r="AF3105" t="str">
        <f t="shared" si="1554"/>
        <v/>
      </c>
      <c r="AG3105" t="str">
        <f t="shared" si="1555"/>
        <v/>
      </c>
      <c r="AH3105" t="str">
        <f t="shared" si="1556"/>
        <v/>
      </c>
      <c r="AJ3105" s="41" t="str">
        <f t="shared" si="1557"/>
        <v/>
      </c>
      <c r="AK3105" s="42" t="str">
        <f t="shared" si="1558"/>
        <v/>
      </c>
      <c r="AL3105" s="41" t="str">
        <f t="shared" si="1559"/>
        <v/>
      </c>
      <c r="AM3105" s="41" t="str">
        <f t="shared" si="1560"/>
        <v/>
      </c>
      <c r="AN3105" s="41" t="str">
        <f t="shared" si="1561"/>
        <v/>
      </c>
      <c r="AO3105" s="42" t="str">
        <f t="shared" si="1562"/>
        <v/>
      </c>
      <c r="AP3105" s="41" t="str">
        <f t="shared" si="1563"/>
        <v/>
      </c>
      <c r="AQ3105" s="41" t="str">
        <f t="shared" si="1564"/>
        <v/>
      </c>
      <c r="AR3105" s="41" t="str">
        <f>IF($AQ3105="","",COUNTIFS(L_ChaveCob,$AQ3105,L_Ausencia,"&gt;"&amp;$W3105)+COUNTIFS($AQ$4:$AQ3105,$AQ3105,$W$4:$W3105,$W3105))</f>
        <v/>
      </c>
      <c r="AS3105" s="42">
        <f t="shared" si="1565"/>
        <v>0</v>
      </c>
      <c r="AT3105" s="42">
        <f t="shared" si="1566"/>
        <v>0</v>
      </c>
      <c r="AU3105" s="42">
        <f t="shared" si="1567"/>
        <v>0</v>
      </c>
    </row>
    <row r="3106" spans="1:47" x14ac:dyDescent="0.2">
      <c r="A3106" s="35"/>
      <c r="B3106" s="36"/>
      <c r="C3106" s="36"/>
      <c r="D3106" s="36"/>
      <c r="E3106" s="37"/>
      <c r="F3106" s="37"/>
      <c r="G3106" s="36"/>
      <c r="H3106" s="36"/>
      <c r="I3106" s="36"/>
      <c r="J3106" s="36"/>
      <c r="K3106" s="37"/>
      <c r="L3106" s="37"/>
      <c r="M3106" s="37"/>
      <c r="N3106" s="38" t="str">
        <f t="shared" si="1536"/>
        <v/>
      </c>
      <c r="O3106" t="str">
        <f t="shared" si="1537"/>
        <v/>
      </c>
      <c r="P3106" t="str">
        <f t="shared" si="1538"/>
        <v/>
      </c>
      <c r="Q3106" t="str">
        <f t="shared" si="1539"/>
        <v/>
      </c>
      <c r="R3106" t="str">
        <f t="shared" si="1540"/>
        <v/>
      </c>
      <c r="S3106" t="str">
        <f t="shared" si="1541"/>
        <v/>
      </c>
      <c r="T3106" s="39" t="str">
        <f t="shared" si="1542"/>
        <v/>
      </c>
      <c r="U3106" s="40">
        <f t="shared" si="1543"/>
        <v>0</v>
      </c>
      <c r="V3106" s="40">
        <f t="shared" si="1544"/>
        <v>0</v>
      </c>
      <c r="W3106" s="40">
        <f t="shared" si="1545"/>
        <v>0</v>
      </c>
      <c r="X3106" t="str">
        <f t="shared" si="1546"/>
        <v/>
      </c>
      <c r="Y3106" s="40">
        <f t="shared" si="1547"/>
        <v>0</v>
      </c>
      <c r="Z3106" s="40">
        <f t="shared" si="1548"/>
        <v>0</v>
      </c>
      <c r="AA3106" s="40">
        <f t="shared" si="1549"/>
        <v>0</v>
      </c>
      <c r="AB3106" s="40">
        <f t="shared" si="1550"/>
        <v>0</v>
      </c>
      <c r="AC3106" s="40">
        <f t="shared" si="1551"/>
        <v>0</v>
      </c>
      <c r="AD3106" s="39">
        <f t="shared" si="1552"/>
        <v>0</v>
      </c>
      <c r="AE3106" s="39">
        <f t="shared" si="1553"/>
        <v>0</v>
      </c>
      <c r="AF3106" t="str">
        <f t="shared" si="1554"/>
        <v/>
      </c>
      <c r="AG3106" t="str">
        <f t="shared" si="1555"/>
        <v/>
      </c>
      <c r="AH3106" t="str">
        <f t="shared" si="1556"/>
        <v/>
      </c>
      <c r="AJ3106" s="41" t="str">
        <f t="shared" si="1557"/>
        <v/>
      </c>
      <c r="AK3106" s="42" t="str">
        <f t="shared" si="1558"/>
        <v/>
      </c>
      <c r="AL3106" s="41" t="str">
        <f t="shared" si="1559"/>
        <v/>
      </c>
      <c r="AM3106" s="41" t="str">
        <f t="shared" si="1560"/>
        <v/>
      </c>
      <c r="AN3106" s="41" t="str">
        <f t="shared" si="1561"/>
        <v/>
      </c>
      <c r="AO3106" s="42" t="str">
        <f t="shared" si="1562"/>
        <v/>
      </c>
      <c r="AP3106" s="41" t="str">
        <f t="shared" si="1563"/>
        <v/>
      </c>
      <c r="AQ3106" s="41" t="str">
        <f t="shared" si="1564"/>
        <v/>
      </c>
      <c r="AR3106" s="41" t="str">
        <f>IF($AQ3106="","",COUNTIFS(L_ChaveCob,$AQ3106,L_Ausencia,"&gt;"&amp;$W3106)+COUNTIFS($AQ$4:$AQ3106,$AQ3106,$W$4:$W3106,$W3106))</f>
        <v/>
      </c>
      <c r="AS3106" s="42">
        <f t="shared" si="1565"/>
        <v>0</v>
      </c>
      <c r="AT3106" s="42">
        <f t="shared" si="1566"/>
        <v>0</v>
      </c>
      <c r="AU3106" s="42">
        <f t="shared" si="1567"/>
        <v>0</v>
      </c>
    </row>
    <row r="3107" spans="1:47" x14ac:dyDescent="0.2">
      <c r="A3107" s="35"/>
      <c r="B3107" s="36"/>
      <c r="C3107" s="36"/>
      <c r="D3107" s="36"/>
      <c r="E3107" s="37"/>
      <c r="F3107" s="37"/>
      <c r="G3107" s="36"/>
      <c r="H3107" s="36"/>
      <c r="I3107" s="36"/>
      <c r="J3107" s="36"/>
      <c r="K3107" s="37"/>
      <c r="L3107" s="37"/>
      <c r="M3107" s="37"/>
      <c r="N3107" s="38" t="str">
        <f t="shared" si="1536"/>
        <v/>
      </c>
      <c r="O3107" t="str">
        <f t="shared" si="1537"/>
        <v/>
      </c>
      <c r="P3107" t="str">
        <f t="shared" si="1538"/>
        <v/>
      </c>
      <c r="Q3107" t="str">
        <f t="shared" si="1539"/>
        <v/>
      </c>
      <c r="R3107" t="str">
        <f t="shared" si="1540"/>
        <v/>
      </c>
      <c r="S3107" t="str">
        <f t="shared" si="1541"/>
        <v/>
      </c>
      <c r="T3107" s="39" t="str">
        <f t="shared" si="1542"/>
        <v/>
      </c>
      <c r="U3107" s="40">
        <f t="shared" si="1543"/>
        <v>0</v>
      </c>
      <c r="V3107" s="40">
        <f t="shared" si="1544"/>
        <v>0</v>
      </c>
      <c r="W3107" s="40">
        <f t="shared" si="1545"/>
        <v>0</v>
      </c>
      <c r="X3107" t="str">
        <f t="shared" si="1546"/>
        <v/>
      </c>
      <c r="Y3107" s="40">
        <f t="shared" si="1547"/>
        <v>0</v>
      </c>
      <c r="Z3107" s="40">
        <f t="shared" si="1548"/>
        <v>0</v>
      </c>
      <c r="AA3107" s="40">
        <f t="shared" si="1549"/>
        <v>0</v>
      </c>
      <c r="AB3107" s="40">
        <f t="shared" si="1550"/>
        <v>0</v>
      </c>
      <c r="AC3107" s="40">
        <f t="shared" si="1551"/>
        <v>0</v>
      </c>
      <c r="AD3107" s="39">
        <f t="shared" si="1552"/>
        <v>0</v>
      </c>
      <c r="AE3107" s="39">
        <f t="shared" si="1553"/>
        <v>0</v>
      </c>
      <c r="AF3107" t="str">
        <f t="shared" si="1554"/>
        <v/>
      </c>
      <c r="AG3107" t="str">
        <f t="shared" si="1555"/>
        <v/>
      </c>
      <c r="AH3107" t="str">
        <f t="shared" si="1556"/>
        <v/>
      </c>
      <c r="AJ3107" s="41" t="str">
        <f t="shared" si="1557"/>
        <v/>
      </c>
      <c r="AK3107" s="42" t="str">
        <f t="shared" si="1558"/>
        <v/>
      </c>
      <c r="AL3107" s="41" t="str">
        <f t="shared" si="1559"/>
        <v/>
      </c>
      <c r="AM3107" s="41" t="str">
        <f t="shared" si="1560"/>
        <v/>
      </c>
      <c r="AN3107" s="41" t="str">
        <f t="shared" si="1561"/>
        <v/>
      </c>
      <c r="AO3107" s="42" t="str">
        <f t="shared" si="1562"/>
        <v/>
      </c>
      <c r="AP3107" s="41" t="str">
        <f t="shared" si="1563"/>
        <v/>
      </c>
      <c r="AQ3107" s="41" t="str">
        <f t="shared" si="1564"/>
        <v/>
      </c>
      <c r="AR3107" s="41" t="str">
        <f>IF($AQ3107="","",COUNTIFS(L_ChaveCob,$AQ3107,L_Ausencia,"&gt;"&amp;$W3107)+COUNTIFS($AQ$4:$AQ3107,$AQ3107,$W$4:$W3107,$W3107))</f>
        <v/>
      </c>
      <c r="AS3107" s="42">
        <f t="shared" si="1565"/>
        <v>0</v>
      </c>
      <c r="AT3107" s="42">
        <f t="shared" si="1566"/>
        <v>0</v>
      </c>
      <c r="AU3107" s="42">
        <f t="shared" si="1567"/>
        <v>0</v>
      </c>
    </row>
    <row r="3108" spans="1:47" x14ac:dyDescent="0.2">
      <c r="A3108" s="35"/>
      <c r="B3108" s="36"/>
      <c r="C3108" s="36"/>
      <c r="D3108" s="36"/>
      <c r="E3108" s="37"/>
      <c r="F3108" s="37"/>
      <c r="G3108" s="36"/>
      <c r="H3108" s="36"/>
      <c r="I3108" s="36"/>
      <c r="J3108" s="36"/>
      <c r="K3108" s="37"/>
      <c r="L3108" s="37"/>
      <c r="M3108" s="37"/>
      <c r="N3108" s="38" t="str">
        <f t="shared" si="1536"/>
        <v/>
      </c>
      <c r="O3108" t="str">
        <f t="shared" si="1537"/>
        <v/>
      </c>
      <c r="P3108" t="str">
        <f t="shared" si="1538"/>
        <v/>
      </c>
      <c r="Q3108" t="str">
        <f t="shared" si="1539"/>
        <v/>
      </c>
      <c r="R3108" t="str">
        <f t="shared" si="1540"/>
        <v/>
      </c>
      <c r="S3108" t="str">
        <f t="shared" si="1541"/>
        <v/>
      </c>
      <c r="T3108" s="39" t="str">
        <f t="shared" si="1542"/>
        <v/>
      </c>
      <c r="U3108" s="40">
        <f t="shared" si="1543"/>
        <v>0</v>
      </c>
      <c r="V3108" s="40">
        <f t="shared" si="1544"/>
        <v>0</v>
      </c>
      <c r="W3108" s="40">
        <f t="shared" si="1545"/>
        <v>0</v>
      </c>
      <c r="X3108" t="str">
        <f t="shared" si="1546"/>
        <v/>
      </c>
      <c r="Y3108" s="40">
        <f t="shared" si="1547"/>
        <v>0</v>
      </c>
      <c r="Z3108" s="40">
        <f t="shared" si="1548"/>
        <v>0</v>
      </c>
      <c r="AA3108" s="40">
        <f t="shared" si="1549"/>
        <v>0</v>
      </c>
      <c r="AB3108" s="40">
        <f t="shared" si="1550"/>
        <v>0</v>
      </c>
      <c r="AC3108" s="40">
        <f t="shared" si="1551"/>
        <v>0</v>
      </c>
      <c r="AD3108" s="39">
        <f t="shared" si="1552"/>
        <v>0</v>
      </c>
      <c r="AE3108" s="39">
        <f t="shared" si="1553"/>
        <v>0</v>
      </c>
      <c r="AF3108" t="str">
        <f t="shared" si="1554"/>
        <v/>
      </c>
      <c r="AG3108" t="str">
        <f t="shared" si="1555"/>
        <v/>
      </c>
      <c r="AH3108" t="str">
        <f t="shared" si="1556"/>
        <v/>
      </c>
      <c r="AJ3108" s="41" t="str">
        <f t="shared" si="1557"/>
        <v/>
      </c>
      <c r="AK3108" s="42" t="str">
        <f t="shared" si="1558"/>
        <v/>
      </c>
      <c r="AL3108" s="41" t="str">
        <f t="shared" si="1559"/>
        <v/>
      </c>
      <c r="AM3108" s="41" t="str">
        <f t="shared" si="1560"/>
        <v/>
      </c>
      <c r="AN3108" s="41" t="str">
        <f t="shared" si="1561"/>
        <v/>
      </c>
      <c r="AO3108" s="42" t="str">
        <f t="shared" si="1562"/>
        <v/>
      </c>
      <c r="AP3108" s="41" t="str">
        <f t="shared" si="1563"/>
        <v/>
      </c>
      <c r="AQ3108" s="41" t="str">
        <f t="shared" si="1564"/>
        <v/>
      </c>
      <c r="AR3108" s="41" t="str">
        <f>IF($AQ3108="","",COUNTIFS(L_ChaveCob,$AQ3108,L_Ausencia,"&gt;"&amp;$W3108)+COUNTIFS($AQ$4:$AQ3108,$AQ3108,$W$4:$W3108,$W3108))</f>
        <v/>
      </c>
      <c r="AS3108" s="42">
        <f t="shared" si="1565"/>
        <v>0</v>
      </c>
      <c r="AT3108" s="42">
        <f t="shared" si="1566"/>
        <v>0</v>
      </c>
      <c r="AU3108" s="42">
        <f t="shared" si="1567"/>
        <v>0</v>
      </c>
    </row>
    <row r="3109" spans="1:47" x14ac:dyDescent="0.2">
      <c r="A3109" s="35"/>
      <c r="B3109" s="36"/>
      <c r="C3109" s="36"/>
      <c r="D3109" s="36"/>
      <c r="E3109" s="37"/>
      <c r="F3109" s="37"/>
      <c r="G3109" s="36"/>
      <c r="H3109" s="36"/>
      <c r="I3109" s="36"/>
      <c r="J3109" s="36"/>
      <c r="K3109" s="37"/>
      <c r="L3109" s="37"/>
      <c r="M3109" s="37"/>
      <c r="N3109" s="38" t="str">
        <f t="shared" si="1536"/>
        <v/>
      </c>
      <c r="O3109" t="str">
        <f t="shared" si="1537"/>
        <v/>
      </c>
      <c r="P3109" t="str">
        <f t="shared" si="1538"/>
        <v/>
      </c>
      <c r="Q3109" t="str">
        <f t="shared" si="1539"/>
        <v/>
      </c>
      <c r="R3109" t="str">
        <f t="shared" si="1540"/>
        <v/>
      </c>
      <c r="S3109" t="str">
        <f t="shared" si="1541"/>
        <v/>
      </c>
      <c r="T3109" s="39" t="str">
        <f t="shared" si="1542"/>
        <v/>
      </c>
      <c r="U3109" s="40">
        <f t="shared" si="1543"/>
        <v>0</v>
      </c>
      <c r="V3109" s="40">
        <f t="shared" si="1544"/>
        <v>0</v>
      </c>
      <c r="W3109" s="40">
        <f t="shared" si="1545"/>
        <v>0</v>
      </c>
      <c r="X3109" t="str">
        <f t="shared" si="1546"/>
        <v/>
      </c>
      <c r="Y3109" s="40">
        <f t="shared" si="1547"/>
        <v>0</v>
      </c>
      <c r="Z3109" s="40">
        <f t="shared" si="1548"/>
        <v>0</v>
      </c>
      <c r="AA3109" s="40">
        <f t="shared" si="1549"/>
        <v>0</v>
      </c>
      <c r="AB3109" s="40">
        <f t="shared" si="1550"/>
        <v>0</v>
      </c>
      <c r="AC3109" s="40">
        <f t="shared" si="1551"/>
        <v>0</v>
      </c>
      <c r="AD3109" s="39">
        <f t="shared" si="1552"/>
        <v>0</v>
      </c>
      <c r="AE3109" s="39">
        <f t="shared" si="1553"/>
        <v>0</v>
      </c>
      <c r="AF3109" t="str">
        <f t="shared" si="1554"/>
        <v/>
      </c>
      <c r="AG3109" t="str">
        <f t="shared" si="1555"/>
        <v/>
      </c>
      <c r="AH3109" t="str">
        <f t="shared" si="1556"/>
        <v/>
      </c>
      <c r="AJ3109" s="41" t="str">
        <f t="shared" si="1557"/>
        <v/>
      </c>
      <c r="AK3109" s="42" t="str">
        <f t="shared" si="1558"/>
        <v/>
      </c>
      <c r="AL3109" s="41" t="str">
        <f t="shared" si="1559"/>
        <v/>
      </c>
      <c r="AM3109" s="41" t="str">
        <f t="shared" si="1560"/>
        <v/>
      </c>
      <c r="AN3109" s="41" t="str">
        <f t="shared" si="1561"/>
        <v/>
      </c>
      <c r="AO3109" s="42" t="str">
        <f t="shared" si="1562"/>
        <v/>
      </c>
      <c r="AP3109" s="41" t="str">
        <f t="shared" si="1563"/>
        <v/>
      </c>
      <c r="AQ3109" s="41" t="str">
        <f t="shared" si="1564"/>
        <v/>
      </c>
      <c r="AR3109" s="41" t="str">
        <f>IF($AQ3109="","",COUNTIFS(L_ChaveCob,$AQ3109,L_Ausencia,"&gt;"&amp;$W3109)+COUNTIFS($AQ$4:$AQ3109,$AQ3109,$W$4:$W3109,$W3109))</f>
        <v/>
      </c>
      <c r="AS3109" s="42">
        <f t="shared" si="1565"/>
        <v>0</v>
      </c>
      <c r="AT3109" s="42">
        <f t="shared" si="1566"/>
        <v>0</v>
      </c>
      <c r="AU3109" s="42">
        <f t="shared" si="1567"/>
        <v>0</v>
      </c>
    </row>
    <row r="3110" spans="1:47" x14ac:dyDescent="0.2">
      <c r="A3110" s="35"/>
      <c r="B3110" s="36"/>
      <c r="C3110" s="36"/>
      <c r="D3110" s="36"/>
      <c r="E3110" s="37"/>
      <c r="F3110" s="37"/>
      <c r="G3110" s="36"/>
      <c r="H3110" s="36"/>
      <c r="I3110" s="36"/>
      <c r="J3110" s="36"/>
      <c r="K3110" s="37"/>
      <c r="L3110" s="37"/>
      <c r="M3110" s="37"/>
      <c r="N3110" s="38" t="str">
        <f t="shared" si="1536"/>
        <v/>
      </c>
      <c r="O3110" t="str">
        <f t="shared" si="1537"/>
        <v/>
      </c>
      <c r="P3110" t="str">
        <f t="shared" si="1538"/>
        <v/>
      </c>
      <c r="Q3110" t="str">
        <f t="shared" si="1539"/>
        <v/>
      </c>
      <c r="R3110" t="str">
        <f t="shared" si="1540"/>
        <v/>
      </c>
      <c r="S3110" t="str">
        <f t="shared" si="1541"/>
        <v/>
      </c>
      <c r="T3110" s="39" t="str">
        <f t="shared" si="1542"/>
        <v/>
      </c>
      <c r="U3110" s="40">
        <f t="shared" si="1543"/>
        <v>0</v>
      </c>
      <c r="V3110" s="40">
        <f t="shared" si="1544"/>
        <v>0</v>
      </c>
      <c r="W3110" s="40">
        <f t="shared" si="1545"/>
        <v>0</v>
      </c>
      <c r="X3110" t="str">
        <f t="shared" si="1546"/>
        <v/>
      </c>
      <c r="Y3110" s="40">
        <f t="shared" si="1547"/>
        <v>0</v>
      </c>
      <c r="Z3110" s="40">
        <f t="shared" si="1548"/>
        <v>0</v>
      </c>
      <c r="AA3110" s="40">
        <f t="shared" si="1549"/>
        <v>0</v>
      </c>
      <c r="AB3110" s="40">
        <f t="shared" si="1550"/>
        <v>0</v>
      </c>
      <c r="AC3110" s="40">
        <f t="shared" si="1551"/>
        <v>0</v>
      </c>
      <c r="AD3110" s="39">
        <f t="shared" si="1552"/>
        <v>0</v>
      </c>
      <c r="AE3110" s="39">
        <f t="shared" si="1553"/>
        <v>0</v>
      </c>
      <c r="AF3110" t="str">
        <f t="shared" si="1554"/>
        <v/>
      </c>
      <c r="AG3110" t="str">
        <f t="shared" si="1555"/>
        <v/>
      </c>
      <c r="AH3110" t="str">
        <f t="shared" si="1556"/>
        <v/>
      </c>
      <c r="AJ3110" s="41" t="str">
        <f t="shared" si="1557"/>
        <v/>
      </c>
      <c r="AK3110" s="42" t="str">
        <f t="shared" si="1558"/>
        <v/>
      </c>
      <c r="AL3110" s="41" t="str">
        <f t="shared" si="1559"/>
        <v/>
      </c>
      <c r="AM3110" s="41" t="str">
        <f t="shared" si="1560"/>
        <v/>
      </c>
      <c r="AN3110" s="41" t="str">
        <f t="shared" si="1561"/>
        <v/>
      </c>
      <c r="AO3110" s="42" t="str">
        <f t="shared" si="1562"/>
        <v/>
      </c>
      <c r="AP3110" s="41" t="str">
        <f t="shared" si="1563"/>
        <v/>
      </c>
      <c r="AQ3110" s="41" t="str">
        <f t="shared" si="1564"/>
        <v/>
      </c>
      <c r="AR3110" s="41" t="str">
        <f>IF($AQ3110="","",COUNTIFS(L_ChaveCob,$AQ3110,L_Ausencia,"&gt;"&amp;$W3110)+COUNTIFS($AQ$4:$AQ3110,$AQ3110,$W$4:$W3110,$W3110))</f>
        <v/>
      </c>
      <c r="AS3110" s="42">
        <f t="shared" si="1565"/>
        <v>0</v>
      </c>
      <c r="AT3110" s="42">
        <f t="shared" si="1566"/>
        <v>0</v>
      </c>
      <c r="AU3110" s="42">
        <f t="shared" si="1567"/>
        <v>0</v>
      </c>
    </row>
    <row r="3111" spans="1:47" x14ac:dyDescent="0.2">
      <c r="A3111" s="35"/>
      <c r="B3111" s="36"/>
      <c r="C3111" s="36"/>
      <c r="D3111" s="36"/>
      <c r="E3111" s="37"/>
      <c r="F3111" s="37"/>
      <c r="G3111" s="36"/>
      <c r="H3111" s="36"/>
      <c r="I3111" s="36"/>
      <c r="J3111" s="36"/>
      <c r="K3111" s="37"/>
      <c r="L3111" s="37"/>
      <c r="M3111" s="37"/>
      <c r="N3111" s="38" t="str">
        <f t="shared" si="1536"/>
        <v/>
      </c>
      <c r="O3111" t="str">
        <f t="shared" si="1537"/>
        <v/>
      </c>
      <c r="P3111" t="str">
        <f t="shared" si="1538"/>
        <v/>
      </c>
      <c r="Q3111" t="str">
        <f t="shared" si="1539"/>
        <v/>
      </c>
      <c r="R3111" t="str">
        <f t="shared" si="1540"/>
        <v/>
      </c>
      <c r="S3111" t="str">
        <f t="shared" si="1541"/>
        <v/>
      </c>
      <c r="T3111" s="39" t="str">
        <f t="shared" si="1542"/>
        <v/>
      </c>
      <c r="U3111" s="40">
        <f t="shared" si="1543"/>
        <v>0</v>
      </c>
      <c r="V3111" s="40">
        <f t="shared" si="1544"/>
        <v>0</v>
      </c>
      <c r="W3111" s="40">
        <f t="shared" si="1545"/>
        <v>0</v>
      </c>
      <c r="X3111" t="str">
        <f t="shared" si="1546"/>
        <v/>
      </c>
      <c r="Y3111" s="40">
        <f t="shared" si="1547"/>
        <v>0</v>
      </c>
      <c r="Z3111" s="40">
        <f t="shared" si="1548"/>
        <v>0</v>
      </c>
      <c r="AA3111" s="40">
        <f t="shared" si="1549"/>
        <v>0</v>
      </c>
      <c r="AB3111" s="40">
        <f t="shared" si="1550"/>
        <v>0</v>
      </c>
      <c r="AC3111" s="40">
        <f t="shared" si="1551"/>
        <v>0</v>
      </c>
      <c r="AD3111" s="39">
        <f t="shared" si="1552"/>
        <v>0</v>
      </c>
      <c r="AE3111" s="39">
        <f t="shared" si="1553"/>
        <v>0</v>
      </c>
      <c r="AF3111" t="str">
        <f t="shared" si="1554"/>
        <v/>
      </c>
      <c r="AG3111" t="str">
        <f t="shared" si="1555"/>
        <v/>
      </c>
      <c r="AH3111" t="str">
        <f t="shared" si="1556"/>
        <v/>
      </c>
      <c r="AJ3111" s="41" t="str">
        <f t="shared" si="1557"/>
        <v/>
      </c>
      <c r="AK3111" s="42" t="str">
        <f t="shared" si="1558"/>
        <v/>
      </c>
      <c r="AL3111" s="41" t="str">
        <f t="shared" si="1559"/>
        <v/>
      </c>
      <c r="AM3111" s="41" t="str">
        <f t="shared" si="1560"/>
        <v/>
      </c>
      <c r="AN3111" s="41" t="str">
        <f t="shared" si="1561"/>
        <v/>
      </c>
      <c r="AO3111" s="42" t="str">
        <f t="shared" si="1562"/>
        <v/>
      </c>
      <c r="AP3111" s="41" t="str">
        <f t="shared" si="1563"/>
        <v/>
      </c>
      <c r="AQ3111" s="41" t="str">
        <f t="shared" si="1564"/>
        <v/>
      </c>
      <c r="AR3111" s="41" t="str">
        <f>IF($AQ3111="","",COUNTIFS(L_ChaveCob,$AQ3111,L_Ausencia,"&gt;"&amp;$W3111)+COUNTIFS($AQ$4:$AQ3111,$AQ3111,$W$4:$W3111,$W3111))</f>
        <v/>
      </c>
      <c r="AS3111" s="42">
        <f t="shared" si="1565"/>
        <v>0</v>
      </c>
      <c r="AT3111" s="42">
        <f t="shared" si="1566"/>
        <v>0</v>
      </c>
      <c r="AU3111" s="42">
        <f t="shared" si="1567"/>
        <v>0</v>
      </c>
    </row>
    <row r="3112" spans="1:47" x14ac:dyDescent="0.2">
      <c r="A3112" s="35"/>
      <c r="B3112" s="36"/>
      <c r="C3112" s="36"/>
      <c r="D3112" s="36"/>
      <c r="E3112" s="37"/>
      <c r="F3112" s="37"/>
      <c r="G3112" s="36"/>
      <c r="H3112" s="36"/>
      <c r="I3112" s="36"/>
      <c r="J3112" s="36"/>
      <c r="K3112" s="37"/>
      <c r="L3112" s="37"/>
      <c r="M3112" s="37"/>
      <c r="N3112" s="38" t="str">
        <f t="shared" si="1536"/>
        <v/>
      </c>
      <c r="O3112" t="str">
        <f t="shared" si="1537"/>
        <v/>
      </c>
      <c r="P3112" t="str">
        <f t="shared" si="1538"/>
        <v/>
      </c>
      <c r="Q3112" t="str">
        <f t="shared" si="1539"/>
        <v/>
      </c>
      <c r="R3112" t="str">
        <f t="shared" si="1540"/>
        <v/>
      </c>
      <c r="S3112" t="str">
        <f t="shared" si="1541"/>
        <v/>
      </c>
      <c r="T3112" s="39" t="str">
        <f t="shared" si="1542"/>
        <v/>
      </c>
      <c r="U3112" s="40">
        <f t="shared" si="1543"/>
        <v>0</v>
      </c>
      <c r="V3112" s="40">
        <f t="shared" si="1544"/>
        <v>0</v>
      </c>
      <c r="W3112" s="40">
        <f t="shared" si="1545"/>
        <v>0</v>
      </c>
      <c r="X3112" t="str">
        <f t="shared" si="1546"/>
        <v/>
      </c>
      <c r="Y3112" s="40">
        <f t="shared" si="1547"/>
        <v>0</v>
      </c>
      <c r="Z3112" s="40">
        <f t="shared" si="1548"/>
        <v>0</v>
      </c>
      <c r="AA3112" s="40">
        <f t="shared" si="1549"/>
        <v>0</v>
      </c>
      <c r="AB3112" s="40">
        <f t="shared" si="1550"/>
        <v>0</v>
      </c>
      <c r="AC3112" s="40">
        <f t="shared" si="1551"/>
        <v>0</v>
      </c>
      <c r="AD3112" s="39">
        <f t="shared" si="1552"/>
        <v>0</v>
      </c>
      <c r="AE3112" s="39">
        <f t="shared" si="1553"/>
        <v>0</v>
      </c>
      <c r="AF3112" t="str">
        <f t="shared" si="1554"/>
        <v/>
      </c>
      <c r="AG3112" t="str">
        <f t="shared" si="1555"/>
        <v/>
      </c>
      <c r="AH3112" t="str">
        <f t="shared" si="1556"/>
        <v/>
      </c>
      <c r="AJ3112" s="41" t="str">
        <f t="shared" si="1557"/>
        <v/>
      </c>
      <c r="AK3112" s="42" t="str">
        <f t="shared" si="1558"/>
        <v/>
      </c>
      <c r="AL3112" s="41" t="str">
        <f t="shared" si="1559"/>
        <v/>
      </c>
      <c r="AM3112" s="41" t="str">
        <f t="shared" si="1560"/>
        <v/>
      </c>
      <c r="AN3112" s="41" t="str">
        <f t="shared" si="1561"/>
        <v/>
      </c>
      <c r="AO3112" s="42" t="str">
        <f t="shared" si="1562"/>
        <v/>
      </c>
      <c r="AP3112" s="41" t="str">
        <f t="shared" si="1563"/>
        <v/>
      </c>
      <c r="AQ3112" s="41" t="str">
        <f t="shared" si="1564"/>
        <v/>
      </c>
      <c r="AR3112" s="41" t="str">
        <f>IF($AQ3112="","",COUNTIFS(L_ChaveCob,$AQ3112,L_Ausencia,"&gt;"&amp;$W3112)+COUNTIFS($AQ$4:$AQ3112,$AQ3112,$W$4:$W3112,$W3112))</f>
        <v/>
      </c>
      <c r="AS3112" s="42">
        <f t="shared" si="1565"/>
        <v>0</v>
      </c>
      <c r="AT3112" s="42">
        <f t="shared" si="1566"/>
        <v>0</v>
      </c>
      <c r="AU3112" s="42">
        <f t="shared" si="1567"/>
        <v>0</v>
      </c>
    </row>
    <row r="3113" spans="1:47" x14ac:dyDescent="0.2">
      <c r="A3113" s="35"/>
      <c r="B3113" s="36"/>
      <c r="C3113" s="36"/>
      <c r="D3113" s="36"/>
      <c r="E3113" s="37"/>
      <c r="F3113" s="37"/>
      <c r="G3113" s="36"/>
      <c r="H3113" s="36"/>
      <c r="I3113" s="36"/>
      <c r="J3113" s="36"/>
      <c r="K3113" s="37"/>
      <c r="L3113" s="37"/>
      <c r="M3113" s="37"/>
      <c r="N3113" s="38" t="str">
        <f t="shared" si="1536"/>
        <v/>
      </c>
      <c r="O3113" t="str">
        <f t="shared" si="1537"/>
        <v/>
      </c>
      <c r="P3113" t="str">
        <f t="shared" si="1538"/>
        <v/>
      </c>
      <c r="Q3113" t="str">
        <f t="shared" si="1539"/>
        <v/>
      </c>
      <c r="R3113" t="str">
        <f t="shared" si="1540"/>
        <v/>
      </c>
      <c r="S3113" t="str">
        <f t="shared" si="1541"/>
        <v/>
      </c>
      <c r="T3113" s="39" t="str">
        <f t="shared" si="1542"/>
        <v/>
      </c>
      <c r="U3113" s="40">
        <f t="shared" si="1543"/>
        <v>0</v>
      </c>
      <c r="V3113" s="40">
        <f t="shared" si="1544"/>
        <v>0</v>
      </c>
      <c r="W3113" s="40">
        <f t="shared" si="1545"/>
        <v>0</v>
      </c>
      <c r="X3113" t="str">
        <f t="shared" si="1546"/>
        <v/>
      </c>
      <c r="Y3113" s="40">
        <f t="shared" si="1547"/>
        <v>0</v>
      </c>
      <c r="Z3113" s="40">
        <f t="shared" si="1548"/>
        <v>0</v>
      </c>
      <c r="AA3113" s="40">
        <f t="shared" si="1549"/>
        <v>0</v>
      </c>
      <c r="AB3113" s="40">
        <f t="shared" si="1550"/>
        <v>0</v>
      </c>
      <c r="AC3113" s="40">
        <f t="shared" si="1551"/>
        <v>0</v>
      </c>
      <c r="AD3113" s="39">
        <f t="shared" si="1552"/>
        <v>0</v>
      </c>
      <c r="AE3113" s="39">
        <f t="shared" si="1553"/>
        <v>0</v>
      </c>
      <c r="AF3113" t="str">
        <f t="shared" si="1554"/>
        <v/>
      </c>
      <c r="AG3113" t="str">
        <f t="shared" si="1555"/>
        <v/>
      </c>
      <c r="AH3113" t="str">
        <f t="shared" si="1556"/>
        <v/>
      </c>
      <c r="AJ3113" s="41" t="str">
        <f t="shared" si="1557"/>
        <v/>
      </c>
      <c r="AK3113" s="42" t="str">
        <f t="shared" si="1558"/>
        <v/>
      </c>
      <c r="AL3113" s="41" t="str">
        <f t="shared" si="1559"/>
        <v/>
      </c>
      <c r="AM3113" s="41" t="str">
        <f t="shared" si="1560"/>
        <v/>
      </c>
      <c r="AN3113" s="41" t="str">
        <f t="shared" si="1561"/>
        <v/>
      </c>
      <c r="AO3113" s="42" t="str">
        <f t="shared" si="1562"/>
        <v/>
      </c>
      <c r="AP3113" s="41" t="str">
        <f t="shared" si="1563"/>
        <v/>
      </c>
      <c r="AQ3113" s="41" t="str">
        <f t="shared" si="1564"/>
        <v/>
      </c>
      <c r="AR3113" s="41" t="str">
        <f>IF($AQ3113="","",COUNTIFS(L_ChaveCob,$AQ3113,L_Ausencia,"&gt;"&amp;$W3113)+COUNTIFS($AQ$4:$AQ3113,$AQ3113,$W$4:$W3113,$W3113))</f>
        <v/>
      </c>
      <c r="AS3113" s="42">
        <f t="shared" si="1565"/>
        <v>0</v>
      </c>
      <c r="AT3113" s="42">
        <f t="shared" si="1566"/>
        <v>0</v>
      </c>
      <c r="AU3113" s="42">
        <f t="shared" si="1567"/>
        <v>0</v>
      </c>
    </row>
    <row r="3114" spans="1:47" x14ac:dyDescent="0.2">
      <c r="A3114" s="35"/>
      <c r="B3114" s="36"/>
      <c r="C3114" s="36"/>
      <c r="D3114" s="36"/>
      <c r="E3114" s="37"/>
      <c r="F3114" s="37"/>
      <c r="G3114" s="36"/>
      <c r="H3114" s="36"/>
      <c r="I3114" s="36"/>
      <c r="J3114" s="36"/>
      <c r="K3114" s="37"/>
      <c r="L3114" s="37"/>
      <c r="M3114" s="37"/>
      <c r="N3114" s="38" t="str">
        <f t="shared" si="1536"/>
        <v/>
      </c>
      <c r="O3114" t="str">
        <f t="shared" si="1537"/>
        <v/>
      </c>
      <c r="P3114" t="str">
        <f t="shared" si="1538"/>
        <v/>
      </c>
      <c r="Q3114" t="str">
        <f t="shared" si="1539"/>
        <v/>
      </c>
      <c r="R3114" t="str">
        <f t="shared" si="1540"/>
        <v/>
      </c>
      <c r="S3114" t="str">
        <f t="shared" si="1541"/>
        <v/>
      </c>
      <c r="T3114" s="39" t="str">
        <f t="shared" si="1542"/>
        <v/>
      </c>
      <c r="U3114" s="40">
        <f t="shared" si="1543"/>
        <v>0</v>
      </c>
      <c r="V3114" s="40">
        <f t="shared" si="1544"/>
        <v>0</v>
      </c>
      <c r="W3114" s="40">
        <f t="shared" si="1545"/>
        <v>0</v>
      </c>
      <c r="X3114" t="str">
        <f t="shared" si="1546"/>
        <v/>
      </c>
      <c r="Y3114" s="40">
        <f t="shared" si="1547"/>
        <v>0</v>
      </c>
      <c r="Z3114" s="40">
        <f t="shared" si="1548"/>
        <v>0</v>
      </c>
      <c r="AA3114" s="40">
        <f t="shared" si="1549"/>
        <v>0</v>
      </c>
      <c r="AB3114" s="40">
        <f t="shared" si="1550"/>
        <v>0</v>
      </c>
      <c r="AC3114" s="40">
        <f t="shared" si="1551"/>
        <v>0</v>
      </c>
      <c r="AD3114" s="39">
        <f t="shared" si="1552"/>
        <v>0</v>
      </c>
      <c r="AE3114" s="39">
        <f t="shared" si="1553"/>
        <v>0</v>
      </c>
      <c r="AF3114" t="str">
        <f t="shared" si="1554"/>
        <v/>
      </c>
      <c r="AG3114" t="str">
        <f t="shared" si="1555"/>
        <v/>
      </c>
      <c r="AH3114" t="str">
        <f t="shared" si="1556"/>
        <v/>
      </c>
      <c r="AJ3114" s="41" t="str">
        <f t="shared" si="1557"/>
        <v/>
      </c>
      <c r="AK3114" s="42" t="str">
        <f t="shared" si="1558"/>
        <v/>
      </c>
      <c r="AL3114" s="41" t="str">
        <f t="shared" si="1559"/>
        <v/>
      </c>
      <c r="AM3114" s="41" t="str">
        <f t="shared" si="1560"/>
        <v/>
      </c>
      <c r="AN3114" s="41" t="str">
        <f t="shared" si="1561"/>
        <v/>
      </c>
      <c r="AO3114" s="42" t="str">
        <f t="shared" si="1562"/>
        <v/>
      </c>
      <c r="AP3114" s="41" t="str">
        <f t="shared" si="1563"/>
        <v/>
      </c>
      <c r="AQ3114" s="41" t="str">
        <f t="shared" si="1564"/>
        <v/>
      </c>
      <c r="AR3114" s="41" t="str">
        <f>IF($AQ3114="","",COUNTIFS(L_ChaveCob,$AQ3114,L_Ausencia,"&gt;"&amp;$W3114)+COUNTIFS($AQ$4:$AQ3114,$AQ3114,$W$4:$W3114,$W3114))</f>
        <v/>
      </c>
      <c r="AS3114" s="42">
        <f t="shared" si="1565"/>
        <v>0</v>
      </c>
      <c r="AT3114" s="42">
        <f t="shared" si="1566"/>
        <v>0</v>
      </c>
      <c r="AU3114" s="42">
        <f t="shared" si="1567"/>
        <v>0</v>
      </c>
    </row>
    <row r="3115" spans="1:47" x14ac:dyDescent="0.2">
      <c r="A3115" s="35"/>
      <c r="B3115" s="36"/>
      <c r="C3115" s="36"/>
      <c r="D3115" s="36"/>
      <c r="E3115" s="37"/>
      <c r="F3115" s="37"/>
      <c r="G3115" s="36"/>
      <c r="H3115" s="36"/>
      <c r="I3115" s="36"/>
      <c r="J3115" s="36"/>
      <c r="K3115" s="37"/>
      <c r="L3115" s="37"/>
      <c r="M3115" s="37"/>
      <c r="N3115" s="38" t="str">
        <f t="shared" si="1536"/>
        <v/>
      </c>
      <c r="O3115" t="str">
        <f t="shared" si="1537"/>
        <v/>
      </c>
      <c r="P3115" t="str">
        <f t="shared" si="1538"/>
        <v/>
      </c>
      <c r="Q3115" t="str">
        <f t="shared" si="1539"/>
        <v/>
      </c>
      <c r="R3115" t="str">
        <f t="shared" si="1540"/>
        <v/>
      </c>
      <c r="S3115" t="str">
        <f t="shared" si="1541"/>
        <v/>
      </c>
      <c r="T3115" s="39" t="str">
        <f t="shared" si="1542"/>
        <v/>
      </c>
      <c r="U3115" s="40">
        <f t="shared" si="1543"/>
        <v>0</v>
      </c>
      <c r="V3115" s="40">
        <f t="shared" si="1544"/>
        <v>0</v>
      </c>
      <c r="W3115" s="40">
        <f t="shared" si="1545"/>
        <v>0</v>
      </c>
      <c r="X3115" t="str">
        <f t="shared" si="1546"/>
        <v/>
      </c>
      <c r="Y3115" s="40">
        <f t="shared" si="1547"/>
        <v>0</v>
      </c>
      <c r="Z3115" s="40">
        <f t="shared" si="1548"/>
        <v>0</v>
      </c>
      <c r="AA3115" s="40">
        <f t="shared" si="1549"/>
        <v>0</v>
      </c>
      <c r="AB3115" s="40">
        <f t="shared" si="1550"/>
        <v>0</v>
      </c>
      <c r="AC3115" s="40">
        <f t="shared" si="1551"/>
        <v>0</v>
      </c>
      <c r="AD3115" s="39">
        <f t="shared" si="1552"/>
        <v>0</v>
      </c>
      <c r="AE3115" s="39">
        <f t="shared" si="1553"/>
        <v>0</v>
      </c>
      <c r="AF3115" t="str">
        <f t="shared" si="1554"/>
        <v/>
      </c>
      <c r="AG3115" t="str">
        <f t="shared" si="1555"/>
        <v/>
      </c>
      <c r="AH3115" t="str">
        <f t="shared" si="1556"/>
        <v/>
      </c>
      <c r="AJ3115" s="41" t="str">
        <f t="shared" si="1557"/>
        <v/>
      </c>
      <c r="AK3115" s="42" t="str">
        <f t="shared" si="1558"/>
        <v/>
      </c>
      <c r="AL3115" s="41" t="str">
        <f t="shared" si="1559"/>
        <v/>
      </c>
      <c r="AM3115" s="41" t="str">
        <f t="shared" si="1560"/>
        <v/>
      </c>
      <c r="AN3115" s="41" t="str">
        <f t="shared" si="1561"/>
        <v/>
      </c>
      <c r="AO3115" s="42" t="str">
        <f t="shared" si="1562"/>
        <v/>
      </c>
      <c r="AP3115" s="41" t="str">
        <f t="shared" si="1563"/>
        <v/>
      </c>
      <c r="AQ3115" s="41" t="str">
        <f t="shared" si="1564"/>
        <v/>
      </c>
      <c r="AR3115" s="41" t="str">
        <f>IF($AQ3115="","",COUNTIFS(L_ChaveCob,$AQ3115,L_Ausencia,"&gt;"&amp;$W3115)+COUNTIFS($AQ$4:$AQ3115,$AQ3115,$W$4:$W3115,$W3115))</f>
        <v/>
      </c>
      <c r="AS3115" s="42">
        <f t="shared" si="1565"/>
        <v>0</v>
      </c>
      <c r="AT3115" s="42">
        <f t="shared" si="1566"/>
        <v>0</v>
      </c>
      <c r="AU3115" s="42">
        <f t="shared" si="1567"/>
        <v>0</v>
      </c>
    </row>
    <row r="3116" spans="1:47" x14ac:dyDescent="0.2">
      <c r="A3116" s="35"/>
      <c r="B3116" s="36"/>
      <c r="C3116" s="36"/>
      <c r="D3116" s="36"/>
      <c r="E3116" s="37"/>
      <c r="F3116" s="37"/>
      <c r="G3116" s="36"/>
      <c r="H3116" s="36"/>
      <c r="I3116" s="36"/>
      <c r="J3116" s="36"/>
      <c r="K3116" s="37"/>
      <c r="L3116" s="37"/>
      <c r="M3116" s="37"/>
      <c r="N3116" s="38" t="str">
        <f t="shared" si="1536"/>
        <v/>
      </c>
      <c r="O3116" t="str">
        <f t="shared" si="1537"/>
        <v/>
      </c>
      <c r="P3116" t="str">
        <f t="shared" si="1538"/>
        <v/>
      </c>
      <c r="Q3116" t="str">
        <f t="shared" si="1539"/>
        <v/>
      </c>
      <c r="R3116" t="str">
        <f t="shared" si="1540"/>
        <v/>
      </c>
      <c r="S3116" t="str">
        <f t="shared" si="1541"/>
        <v/>
      </c>
      <c r="T3116" s="39" t="str">
        <f t="shared" si="1542"/>
        <v/>
      </c>
      <c r="U3116" s="40">
        <f t="shared" si="1543"/>
        <v>0</v>
      </c>
      <c r="V3116" s="40">
        <f t="shared" si="1544"/>
        <v>0</v>
      </c>
      <c r="W3116" s="40">
        <f t="shared" si="1545"/>
        <v>0</v>
      </c>
      <c r="X3116" t="str">
        <f t="shared" si="1546"/>
        <v/>
      </c>
      <c r="Y3116" s="40">
        <f t="shared" si="1547"/>
        <v>0</v>
      </c>
      <c r="Z3116" s="40">
        <f t="shared" si="1548"/>
        <v>0</v>
      </c>
      <c r="AA3116" s="40">
        <f t="shared" si="1549"/>
        <v>0</v>
      </c>
      <c r="AB3116" s="40">
        <f t="shared" si="1550"/>
        <v>0</v>
      </c>
      <c r="AC3116" s="40">
        <f t="shared" si="1551"/>
        <v>0</v>
      </c>
      <c r="AD3116" s="39">
        <f t="shared" si="1552"/>
        <v>0</v>
      </c>
      <c r="AE3116" s="39">
        <f t="shared" si="1553"/>
        <v>0</v>
      </c>
      <c r="AF3116" t="str">
        <f t="shared" si="1554"/>
        <v/>
      </c>
      <c r="AG3116" t="str">
        <f t="shared" si="1555"/>
        <v/>
      </c>
      <c r="AH3116" t="str">
        <f t="shared" si="1556"/>
        <v/>
      </c>
      <c r="AJ3116" s="41" t="str">
        <f t="shared" si="1557"/>
        <v/>
      </c>
      <c r="AK3116" s="42" t="str">
        <f t="shared" si="1558"/>
        <v/>
      </c>
      <c r="AL3116" s="41" t="str">
        <f t="shared" si="1559"/>
        <v/>
      </c>
      <c r="AM3116" s="41" t="str">
        <f t="shared" si="1560"/>
        <v/>
      </c>
      <c r="AN3116" s="41" t="str">
        <f t="shared" si="1561"/>
        <v/>
      </c>
      <c r="AO3116" s="42" t="str">
        <f t="shared" si="1562"/>
        <v/>
      </c>
      <c r="AP3116" s="41" t="str">
        <f t="shared" si="1563"/>
        <v/>
      </c>
      <c r="AQ3116" s="41" t="str">
        <f t="shared" si="1564"/>
        <v/>
      </c>
      <c r="AR3116" s="41" t="str">
        <f>IF($AQ3116="","",COUNTIFS(L_ChaveCob,$AQ3116,L_Ausencia,"&gt;"&amp;$W3116)+COUNTIFS($AQ$4:$AQ3116,$AQ3116,$W$4:$W3116,$W3116))</f>
        <v/>
      </c>
      <c r="AS3116" s="42">
        <f t="shared" si="1565"/>
        <v>0</v>
      </c>
      <c r="AT3116" s="42">
        <f t="shared" si="1566"/>
        <v>0</v>
      </c>
      <c r="AU3116" s="42">
        <f t="shared" si="1567"/>
        <v>0</v>
      </c>
    </row>
    <row r="3117" spans="1:47" x14ac:dyDescent="0.2">
      <c r="A3117" s="35"/>
      <c r="B3117" s="36"/>
      <c r="C3117" s="36"/>
      <c r="D3117" s="36"/>
      <c r="E3117" s="37"/>
      <c r="F3117" s="37"/>
      <c r="G3117" s="36"/>
      <c r="H3117" s="36"/>
      <c r="I3117" s="36"/>
      <c r="J3117" s="36"/>
      <c r="K3117" s="37"/>
      <c r="L3117" s="37"/>
      <c r="M3117" s="37"/>
      <c r="N3117" s="38" t="str">
        <f t="shared" si="1536"/>
        <v/>
      </c>
      <c r="O3117" t="str">
        <f t="shared" si="1537"/>
        <v/>
      </c>
      <c r="P3117" t="str">
        <f t="shared" si="1538"/>
        <v/>
      </c>
      <c r="Q3117" t="str">
        <f t="shared" si="1539"/>
        <v/>
      </c>
      <c r="R3117" t="str">
        <f t="shared" si="1540"/>
        <v/>
      </c>
      <c r="S3117" t="str">
        <f t="shared" si="1541"/>
        <v/>
      </c>
      <c r="T3117" s="39" t="str">
        <f t="shared" si="1542"/>
        <v/>
      </c>
      <c r="U3117" s="40">
        <f t="shared" si="1543"/>
        <v>0</v>
      </c>
      <c r="V3117" s="40">
        <f t="shared" si="1544"/>
        <v>0</v>
      </c>
      <c r="W3117" s="40">
        <f t="shared" si="1545"/>
        <v>0</v>
      </c>
      <c r="X3117" t="str">
        <f t="shared" si="1546"/>
        <v/>
      </c>
      <c r="Y3117" s="40">
        <f t="shared" si="1547"/>
        <v>0</v>
      </c>
      <c r="Z3117" s="40">
        <f t="shared" si="1548"/>
        <v>0</v>
      </c>
      <c r="AA3117" s="40">
        <f t="shared" si="1549"/>
        <v>0</v>
      </c>
      <c r="AB3117" s="40">
        <f t="shared" si="1550"/>
        <v>0</v>
      </c>
      <c r="AC3117" s="40">
        <f t="shared" si="1551"/>
        <v>0</v>
      </c>
      <c r="AD3117" s="39">
        <f t="shared" si="1552"/>
        <v>0</v>
      </c>
      <c r="AE3117" s="39">
        <f t="shared" si="1553"/>
        <v>0</v>
      </c>
      <c r="AF3117" t="str">
        <f t="shared" si="1554"/>
        <v/>
      </c>
      <c r="AG3117" t="str">
        <f t="shared" si="1555"/>
        <v/>
      </c>
      <c r="AH3117" t="str">
        <f t="shared" si="1556"/>
        <v/>
      </c>
      <c r="AJ3117" s="41" t="str">
        <f t="shared" si="1557"/>
        <v/>
      </c>
      <c r="AK3117" s="42" t="str">
        <f t="shared" si="1558"/>
        <v/>
      </c>
      <c r="AL3117" s="41" t="str">
        <f t="shared" si="1559"/>
        <v/>
      </c>
      <c r="AM3117" s="41" t="str">
        <f t="shared" si="1560"/>
        <v/>
      </c>
      <c r="AN3117" s="41" t="str">
        <f t="shared" si="1561"/>
        <v/>
      </c>
      <c r="AO3117" s="42" t="str">
        <f t="shared" si="1562"/>
        <v/>
      </c>
      <c r="AP3117" s="41" t="str">
        <f t="shared" si="1563"/>
        <v/>
      </c>
      <c r="AQ3117" s="41" t="str">
        <f t="shared" si="1564"/>
        <v/>
      </c>
      <c r="AR3117" s="41" t="str">
        <f>IF($AQ3117="","",COUNTIFS(L_ChaveCob,$AQ3117,L_Ausencia,"&gt;"&amp;$W3117)+COUNTIFS($AQ$4:$AQ3117,$AQ3117,$W$4:$W3117,$W3117))</f>
        <v/>
      </c>
      <c r="AS3117" s="42">
        <f t="shared" si="1565"/>
        <v>0</v>
      </c>
      <c r="AT3117" s="42">
        <f t="shared" si="1566"/>
        <v>0</v>
      </c>
      <c r="AU3117" s="42">
        <f t="shared" si="1567"/>
        <v>0</v>
      </c>
    </row>
    <row r="3118" spans="1:47" x14ac:dyDescent="0.2">
      <c r="A3118" s="35"/>
      <c r="B3118" s="36"/>
      <c r="C3118" s="36"/>
      <c r="D3118" s="36"/>
      <c r="E3118" s="37"/>
      <c r="F3118" s="37"/>
      <c r="G3118" s="36"/>
      <c r="H3118" s="36"/>
      <c r="I3118" s="36"/>
      <c r="J3118" s="36"/>
      <c r="K3118" s="37"/>
      <c r="L3118" s="37"/>
      <c r="M3118" s="37"/>
      <c r="N3118" s="38" t="str">
        <f t="shared" si="1536"/>
        <v/>
      </c>
      <c r="O3118" t="str">
        <f t="shared" si="1537"/>
        <v/>
      </c>
      <c r="P3118" t="str">
        <f t="shared" si="1538"/>
        <v/>
      </c>
      <c r="Q3118" t="str">
        <f t="shared" si="1539"/>
        <v/>
      </c>
      <c r="R3118" t="str">
        <f t="shared" si="1540"/>
        <v/>
      </c>
      <c r="S3118" t="str">
        <f t="shared" si="1541"/>
        <v/>
      </c>
      <c r="T3118" s="39" t="str">
        <f t="shared" si="1542"/>
        <v/>
      </c>
      <c r="U3118" s="40">
        <f t="shared" si="1543"/>
        <v>0</v>
      </c>
      <c r="V3118" s="40">
        <f t="shared" si="1544"/>
        <v>0</v>
      </c>
      <c r="W3118" s="40">
        <f t="shared" si="1545"/>
        <v>0</v>
      </c>
      <c r="X3118" t="str">
        <f t="shared" si="1546"/>
        <v/>
      </c>
      <c r="Y3118" s="40">
        <f t="shared" si="1547"/>
        <v>0</v>
      </c>
      <c r="Z3118" s="40">
        <f t="shared" si="1548"/>
        <v>0</v>
      </c>
      <c r="AA3118" s="40">
        <f t="shared" si="1549"/>
        <v>0</v>
      </c>
      <c r="AB3118" s="40">
        <f t="shared" si="1550"/>
        <v>0</v>
      </c>
      <c r="AC3118" s="40">
        <f t="shared" si="1551"/>
        <v>0</v>
      </c>
      <c r="AD3118" s="39">
        <f t="shared" si="1552"/>
        <v>0</v>
      </c>
      <c r="AE3118" s="39">
        <f t="shared" si="1553"/>
        <v>0</v>
      </c>
      <c r="AF3118" t="str">
        <f t="shared" si="1554"/>
        <v/>
      </c>
      <c r="AG3118" t="str">
        <f t="shared" si="1555"/>
        <v/>
      </c>
      <c r="AH3118" t="str">
        <f t="shared" si="1556"/>
        <v/>
      </c>
      <c r="AJ3118" s="41" t="str">
        <f t="shared" si="1557"/>
        <v/>
      </c>
      <c r="AK3118" s="42" t="str">
        <f t="shared" si="1558"/>
        <v/>
      </c>
      <c r="AL3118" s="41" t="str">
        <f t="shared" si="1559"/>
        <v/>
      </c>
      <c r="AM3118" s="41" t="str">
        <f t="shared" si="1560"/>
        <v/>
      </c>
      <c r="AN3118" s="41" t="str">
        <f t="shared" si="1561"/>
        <v/>
      </c>
      <c r="AO3118" s="42" t="str">
        <f t="shared" si="1562"/>
        <v/>
      </c>
      <c r="AP3118" s="41" t="str">
        <f t="shared" si="1563"/>
        <v/>
      </c>
      <c r="AQ3118" s="41" t="str">
        <f t="shared" si="1564"/>
        <v/>
      </c>
      <c r="AR3118" s="41" t="str">
        <f>IF($AQ3118="","",COUNTIFS(L_ChaveCob,$AQ3118,L_Ausencia,"&gt;"&amp;$W3118)+COUNTIFS($AQ$4:$AQ3118,$AQ3118,$W$4:$W3118,$W3118))</f>
        <v/>
      </c>
      <c r="AS3118" s="42">
        <f t="shared" si="1565"/>
        <v>0</v>
      </c>
      <c r="AT3118" s="42">
        <f t="shared" si="1566"/>
        <v>0</v>
      </c>
      <c r="AU3118" s="42">
        <f t="shared" si="1567"/>
        <v>0</v>
      </c>
    </row>
    <row r="3119" spans="1:47" x14ac:dyDescent="0.2">
      <c r="A3119" s="35"/>
      <c r="B3119" s="36"/>
      <c r="C3119" s="36"/>
      <c r="D3119" s="36"/>
      <c r="E3119" s="37"/>
      <c r="F3119" s="37"/>
      <c r="G3119" s="36"/>
      <c r="H3119" s="36"/>
      <c r="I3119" s="36"/>
      <c r="J3119" s="36"/>
      <c r="K3119" s="37"/>
      <c r="L3119" s="37"/>
      <c r="M3119" s="37"/>
      <c r="N3119" s="38" t="str">
        <f t="shared" si="1536"/>
        <v/>
      </c>
      <c r="O3119" t="str">
        <f t="shared" si="1537"/>
        <v/>
      </c>
      <c r="P3119" t="str">
        <f t="shared" si="1538"/>
        <v/>
      </c>
      <c r="Q3119" t="str">
        <f t="shared" si="1539"/>
        <v/>
      </c>
      <c r="R3119" t="str">
        <f t="shared" si="1540"/>
        <v/>
      </c>
      <c r="S3119" t="str">
        <f t="shared" si="1541"/>
        <v/>
      </c>
      <c r="T3119" s="39" t="str">
        <f t="shared" si="1542"/>
        <v/>
      </c>
      <c r="U3119" s="40">
        <f t="shared" si="1543"/>
        <v>0</v>
      </c>
      <c r="V3119" s="40">
        <f t="shared" si="1544"/>
        <v>0</v>
      </c>
      <c r="W3119" s="40">
        <f t="shared" si="1545"/>
        <v>0</v>
      </c>
      <c r="X3119" t="str">
        <f t="shared" si="1546"/>
        <v/>
      </c>
      <c r="Y3119" s="40">
        <f t="shared" si="1547"/>
        <v>0</v>
      </c>
      <c r="Z3119" s="40">
        <f t="shared" si="1548"/>
        <v>0</v>
      </c>
      <c r="AA3119" s="40">
        <f t="shared" si="1549"/>
        <v>0</v>
      </c>
      <c r="AB3119" s="40">
        <f t="shared" si="1550"/>
        <v>0</v>
      </c>
      <c r="AC3119" s="40">
        <f t="shared" si="1551"/>
        <v>0</v>
      </c>
      <c r="AD3119" s="39">
        <f t="shared" si="1552"/>
        <v>0</v>
      </c>
      <c r="AE3119" s="39">
        <f t="shared" si="1553"/>
        <v>0</v>
      </c>
      <c r="AF3119" t="str">
        <f t="shared" si="1554"/>
        <v/>
      </c>
      <c r="AG3119" t="str">
        <f t="shared" si="1555"/>
        <v/>
      </c>
      <c r="AH3119" t="str">
        <f t="shared" si="1556"/>
        <v/>
      </c>
      <c r="AJ3119" s="41" t="str">
        <f t="shared" si="1557"/>
        <v/>
      </c>
      <c r="AK3119" s="42" t="str">
        <f t="shared" si="1558"/>
        <v/>
      </c>
      <c r="AL3119" s="41" t="str">
        <f t="shared" si="1559"/>
        <v/>
      </c>
      <c r="AM3119" s="41" t="str">
        <f t="shared" si="1560"/>
        <v/>
      </c>
      <c r="AN3119" s="41" t="str">
        <f t="shared" si="1561"/>
        <v/>
      </c>
      <c r="AO3119" s="42" t="str">
        <f t="shared" si="1562"/>
        <v/>
      </c>
      <c r="AP3119" s="41" t="str">
        <f t="shared" si="1563"/>
        <v/>
      </c>
      <c r="AQ3119" s="41" t="str">
        <f t="shared" si="1564"/>
        <v/>
      </c>
      <c r="AR3119" s="41" t="str">
        <f>IF($AQ3119="","",COUNTIFS(L_ChaveCob,$AQ3119,L_Ausencia,"&gt;"&amp;$W3119)+COUNTIFS($AQ$4:$AQ3119,$AQ3119,$W$4:$W3119,$W3119))</f>
        <v/>
      </c>
      <c r="AS3119" s="42">
        <f t="shared" si="1565"/>
        <v>0</v>
      </c>
      <c r="AT3119" s="42">
        <f t="shared" si="1566"/>
        <v>0</v>
      </c>
      <c r="AU3119" s="42">
        <f t="shared" si="1567"/>
        <v>0</v>
      </c>
    </row>
    <row r="3120" spans="1:47" x14ac:dyDescent="0.2">
      <c r="A3120" s="35"/>
      <c r="B3120" s="36"/>
      <c r="C3120" s="36"/>
      <c r="D3120" s="36"/>
      <c r="E3120" s="37"/>
      <c r="F3120" s="37"/>
      <c r="G3120" s="36"/>
      <c r="H3120" s="36"/>
      <c r="I3120" s="36"/>
      <c r="J3120" s="36"/>
      <c r="K3120" s="37"/>
      <c r="L3120" s="37"/>
      <c r="M3120" s="37"/>
      <c r="N3120" s="38" t="str">
        <f t="shared" si="1536"/>
        <v/>
      </c>
      <c r="O3120" t="str">
        <f t="shared" si="1537"/>
        <v/>
      </c>
      <c r="P3120" t="str">
        <f t="shared" si="1538"/>
        <v/>
      </c>
      <c r="Q3120" t="str">
        <f t="shared" si="1539"/>
        <v/>
      </c>
      <c r="R3120" t="str">
        <f t="shared" si="1540"/>
        <v/>
      </c>
      <c r="S3120" t="str">
        <f t="shared" si="1541"/>
        <v/>
      </c>
      <c r="T3120" s="39" t="str">
        <f t="shared" si="1542"/>
        <v/>
      </c>
      <c r="U3120" s="40">
        <f t="shared" si="1543"/>
        <v>0</v>
      </c>
      <c r="V3120" s="40">
        <f t="shared" si="1544"/>
        <v>0</v>
      </c>
      <c r="W3120" s="40">
        <f t="shared" si="1545"/>
        <v>0</v>
      </c>
      <c r="X3120" t="str">
        <f t="shared" si="1546"/>
        <v/>
      </c>
      <c r="Y3120" s="40">
        <f t="shared" si="1547"/>
        <v>0</v>
      </c>
      <c r="Z3120" s="40">
        <f t="shared" si="1548"/>
        <v>0</v>
      </c>
      <c r="AA3120" s="40">
        <f t="shared" si="1549"/>
        <v>0</v>
      </c>
      <c r="AB3120" s="40">
        <f t="shared" si="1550"/>
        <v>0</v>
      </c>
      <c r="AC3120" s="40">
        <f t="shared" si="1551"/>
        <v>0</v>
      </c>
      <c r="AD3120" s="39">
        <f t="shared" si="1552"/>
        <v>0</v>
      </c>
      <c r="AE3120" s="39">
        <f t="shared" si="1553"/>
        <v>0</v>
      </c>
      <c r="AF3120" t="str">
        <f t="shared" si="1554"/>
        <v/>
      </c>
      <c r="AG3120" t="str">
        <f t="shared" si="1555"/>
        <v/>
      </c>
      <c r="AH3120" t="str">
        <f t="shared" si="1556"/>
        <v/>
      </c>
      <c r="AJ3120" s="41" t="str">
        <f t="shared" si="1557"/>
        <v/>
      </c>
      <c r="AK3120" s="42" t="str">
        <f t="shared" si="1558"/>
        <v/>
      </c>
      <c r="AL3120" s="41" t="str">
        <f t="shared" si="1559"/>
        <v/>
      </c>
      <c r="AM3120" s="41" t="str">
        <f t="shared" si="1560"/>
        <v/>
      </c>
      <c r="AN3120" s="41" t="str">
        <f t="shared" si="1561"/>
        <v/>
      </c>
      <c r="AO3120" s="42" t="str">
        <f t="shared" si="1562"/>
        <v/>
      </c>
      <c r="AP3120" s="41" t="str">
        <f t="shared" si="1563"/>
        <v/>
      </c>
      <c r="AQ3120" s="41" t="str">
        <f t="shared" si="1564"/>
        <v/>
      </c>
      <c r="AR3120" s="41" t="str">
        <f>IF($AQ3120="","",COUNTIFS(L_ChaveCob,$AQ3120,L_Ausencia,"&gt;"&amp;$W3120)+COUNTIFS($AQ$4:$AQ3120,$AQ3120,$W$4:$W3120,$W3120))</f>
        <v/>
      </c>
      <c r="AS3120" s="42">
        <f t="shared" si="1565"/>
        <v>0</v>
      </c>
      <c r="AT3120" s="42">
        <f t="shared" si="1566"/>
        <v>0</v>
      </c>
      <c r="AU3120" s="42">
        <f t="shared" si="1567"/>
        <v>0</v>
      </c>
    </row>
    <row r="3121" spans="1:47" x14ac:dyDescent="0.2">
      <c r="A3121" s="35"/>
      <c r="B3121" s="36"/>
      <c r="C3121" s="36"/>
      <c r="D3121" s="36"/>
      <c r="E3121" s="37"/>
      <c r="F3121" s="37"/>
      <c r="G3121" s="36"/>
      <c r="H3121" s="36"/>
      <c r="I3121" s="36"/>
      <c r="J3121" s="36"/>
      <c r="K3121" s="37"/>
      <c r="L3121" s="37"/>
      <c r="M3121" s="37"/>
      <c r="N3121" s="38" t="str">
        <f t="shared" si="1536"/>
        <v/>
      </c>
      <c r="O3121" t="str">
        <f t="shared" si="1537"/>
        <v/>
      </c>
      <c r="P3121" t="str">
        <f t="shared" si="1538"/>
        <v/>
      </c>
      <c r="Q3121" t="str">
        <f t="shared" si="1539"/>
        <v/>
      </c>
      <c r="R3121" t="str">
        <f t="shared" si="1540"/>
        <v/>
      </c>
      <c r="S3121" t="str">
        <f t="shared" si="1541"/>
        <v/>
      </c>
      <c r="T3121" s="39" t="str">
        <f t="shared" si="1542"/>
        <v/>
      </c>
      <c r="U3121" s="40">
        <f t="shared" si="1543"/>
        <v>0</v>
      </c>
      <c r="V3121" s="40">
        <f t="shared" si="1544"/>
        <v>0</v>
      </c>
      <c r="W3121" s="40">
        <f t="shared" si="1545"/>
        <v>0</v>
      </c>
      <c r="X3121" t="str">
        <f t="shared" si="1546"/>
        <v/>
      </c>
      <c r="Y3121" s="40">
        <f t="shared" si="1547"/>
        <v>0</v>
      </c>
      <c r="Z3121" s="40">
        <f t="shared" si="1548"/>
        <v>0</v>
      </c>
      <c r="AA3121" s="40">
        <f t="shared" si="1549"/>
        <v>0</v>
      </c>
      <c r="AB3121" s="40">
        <f t="shared" si="1550"/>
        <v>0</v>
      </c>
      <c r="AC3121" s="40">
        <f t="shared" si="1551"/>
        <v>0</v>
      </c>
      <c r="AD3121" s="39">
        <f t="shared" si="1552"/>
        <v>0</v>
      </c>
      <c r="AE3121" s="39">
        <f t="shared" si="1553"/>
        <v>0</v>
      </c>
      <c r="AF3121" t="str">
        <f t="shared" si="1554"/>
        <v/>
      </c>
      <c r="AG3121" t="str">
        <f t="shared" si="1555"/>
        <v/>
      </c>
      <c r="AH3121" t="str">
        <f t="shared" si="1556"/>
        <v/>
      </c>
      <c r="AJ3121" s="41" t="str">
        <f t="shared" si="1557"/>
        <v/>
      </c>
      <c r="AK3121" s="42" t="str">
        <f t="shared" si="1558"/>
        <v/>
      </c>
      <c r="AL3121" s="41" t="str">
        <f t="shared" si="1559"/>
        <v/>
      </c>
      <c r="AM3121" s="41" t="str">
        <f t="shared" si="1560"/>
        <v/>
      </c>
      <c r="AN3121" s="41" t="str">
        <f t="shared" si="1561"/>
        <v/>
      </c>
      <c r="AO3121" s="42" t="str">
        <f t="shared" si="1562"/>
        <v/>
      </c>
      <c r="AP3121" s="41" t="str">
        <f t="shared" si="1563"/>
        <v/>
      </c>
      <c r="AQ3121" s="41" t="str">
        <f t="shared" si="1564"/>
        <v/>
      </c>
      <c r="AR3121" s="41" t="str">
        <f>IF($AQ3121="","",COUNTIFS(L_ChaveCob,$AQ3121,L_Ausencia,"&gt;"&amp;$W3121)+COUNTIFS($AQ$4:$AQ3121,$AQ3121,$W$4:$W3121,$W3121))</f>
        <v/>
      </c>
      <c r="AS3121" s="42">
        <f t="shared" si="1565"/>
        <v>0</v>
      </c>
      <c r="AT3121" s="42">
        <f t="shared" si="1566"/>
        <v>0</v>
      </c>
      <c r="AU3121" s="42">
        <f t="shared" si="1567"/>
        <v>0</v>
      </c>
    </row>
    <row r="3122" spans="1:47" x14ac:dyDescent="0.2">
      <c r="A3122" s="35"/>
      <c r="B3122" s="36"/>
      <c r="C3122" s="36"/>
      <c r="D3122" s="36"/>
      <c r="E3122" s="37"/>
      <c r="F3122" s="37"/>
      <c r="G3122" s="36"/>
      <c r="H3122" s="36"/>
      <c r="I3122" s="36"/>
      <c r="J3122" s="36"/>
      <c r="K3122" s="37"/>
      <c r="L3122" s="37"/>
      <c r="M3122" s="37"/>
      <c r="N3122" s="38" t="str">
        <f t="shared" si="1536"/>
        <v/>
      </c>
      <c r="O3122" t="str">
        <f t="shared" si="1537"/>
        <v/>
      </c>
      <c r="P3122" t="str">
        <f t="shared" si="1538"/>
        <v/>
      </c>
      <c r="Q3122" t="str">
        <f t="shared" si="1539"/>
        <v/>
      </c>
      <c r="R3122" t="str">
        <f t="shared" si="1540"/>
        <v/>
      </c>
      <c r="S3122" t="str">
        <f t="shared" si="1541"/>
        <v/>
      </c>
      <c r="T3122" s="39" t="str">
        <f t="shared" si="1542"/>
        <v/>
      </c>
      <c r="U3122" s="40">
        <f t="shared" si="1543"/>
        <v>0</v>
      </c>
      <c r="V3122" s="40">
        <f t="shared" si="1544"/>
        <v>0</v>
      </c>
      <c r="W3122" s="40">
        <f t="shared" si="1545"/>
        <v>0</v>
      </c>
      <c r="X3122" t="str">
        <f t="shared" si="1546"/>
        <v/>
      </c>
      <c r="Y3122" s="40">
        <f t="shared" si="1547"/>
        <v>0</v>
      </c>
      <c r="Z3122" s="40">
        <f t="shared" si="1548"/>
        <v>0</v>
      </c>
      <c r="AA3122" s="40">
        <f t="shared" si="1549"/>
        <v>0</v>
      </c>
      <c r="AB3122" s="40">
        <f t="shared" si="1550"/>
        <v>0</v>
      </c>
      <c r="AC3122" s="40">
        <f t="shared" si="1551"/>
        <v>0</v>
      </c>
      <c r="AD3122" s="39">
        <f t="shared" si="1552"/>
        <v>0</v>
      </c>
      <c r="AE3122" s="39">
        <f t="shared" si="1553"/>
        <v>0</v>
      </c>
      <c r="AF3122" t="str">
        <f t="shared" si="1554"/>
        <v/>
      </c>
      <c r="AG3122" t="str">
        <f t="shared" si="1555"/>
        <v/>
      </c>
      <c r="AH3122" t="str">
        <f t="shared" si="1556"/>
        <v/>
      </c>
      <c r="AJ3122" s="41" t="str">
        <f t="shared" si="1557"/>
        <v/>
      </c>
      <c r="AK3122" s="42" t="str">
        <f t="shared" si="1558"/>
        <v/>
      </c>
      <c r="AL3122" s="41" t="str">
        <f t="shared" si="1559"/>
        <v/>
      </c>
      <c r="AM3122" s="41" t="str">
        <f t="shared" si="1560"/>
        <v/>
      </c>
      <c r="AN3122" s="41" t="str">
        <f t="shared" si="1561"/>
        <v/>
      </c>
      <c r="AO3122" s="42" t="str">
        <f t="shared" si="1562"/>
        <v/>
      </c>
      <c r="AP3122" s="41" t="str">
        <f t="shared" si="1563"/>
        <v/>
      </c>
      <c r="AQ3122" s="41" t="str">
        <f t="shared" si="1564"/>
        <v/>
      </c>
      <c r="AR3122" s="41" t="str">
        <f>IF($AQ3122="","",COUNTIFS(L_ChaveCob,$AQ3122,L_Ausencia,"&gt;"&amp;$W3122)+COUNTIFS($AQ$4:$AQ3122,$AQ3122,$W$4:$W3122,$W3122))</f>
        <v/>
      </c>
      <c r="AS3122" s="42">
        <f t="shared" si="1565"/>
        <v>0</v>
      </c>
      <c r="AT3122" s="42">
        <f t="shared" si="1566"/>
        <v>0</v>
      </c>
      <c r="AU3122" s="42">
        <f t="shared" si="1567"/>
        <v>0</v>
      </c>
    </row>
    <row r="3123" spans="1:47" x14ac:dyDescent="0.2">
      <c r="A3123" s="35"/>
      <c r="B3123" s="36"/>
      <c r="C3123" s="36"/>
      <c r="D3123" s="36"/>
      <c r="E3123" s="37"/>
      <c r="F3123" s="37"/>
      <c r="G3123" s="36"/>
      <c r="H3123" s="36"/>
      <c r="I3123" s="36"/>
      <c r="J3123" s="36"/>
      <c r="K3123" s="37"/>
      <c r="L3123" s="37"/>
      <c r="M3123" s="37"/>
      <c r="N3123" s="38" t="str">
        <f t="shared" si="1536"/>
        <v/>
      </c>
      <c r="O3123" t="str">
        <f t="shared" si="1537"/>
        <v/>
      </c>
      <c r="P3123" t="str">
        <f t="shared" si="1538"/>
        <v/>
      </c>
      <c r="Q3123" t="str">
        <f t="shared" si="1539"/>
        <v/>
      </c>
      <c r="R3123" t="str">
        <f t="shared" si="1540"/>
        <v/>
      </c>
      <c r="S3123" t="str">
        <f t="shared" si="1541"/>
        <v/>
      </c>
      <c r="T3123" s="39" t="str">
        <f t="shared" si="1542"/>
        <v/>
      </c>
      <c r="U3123" s="40">
        <f t="shared" si="1543"/>
        <v>0</v>
      </c>
      <c r="V3123" s="40">
        <f t="shared" si="1544"/>
        <v>0</v>
      </c>
      <c r="W3123" s="40">
        <f t="shared" si="1545"/>
        <v>0</v>
      </c>
      <c r="X3123" t="str">
        <f t="shared" si="1546"/>
        <v/>
      </c>
      <c r="Y3123" s="40">
        <f t="shared" si="1547"/>
        <v>0</v>
      </c>
      <c r="Z3123" s="40">
        <f t="shared" si="1548"/>
        <v>0</v>
      </c>
      <c r="AA3123" s="40">
        <f t="shared" si="1549"/>
        <v>0</v>
      </c>
      <c r="AB3123" s="40">
        <f t="shared" si="1550"/>
        <v>0</v>
      </c>
      <c r="AC3123" s="40">
        <f t="shared" si="1551"/>
        <v>0</v>
      </c>
      <c r="AD3123" s="39">
        <f t="shared" si="1552"/>
        <v>0</v>
      </c>
      <c r="AE3123" s="39">
        <f t="shared" si="1553"/>
        <v>0</v>
      </c>
      <c r="AF3123" t="str">
        <f t="shared" si="1554"/>
        <v/>
      </c>
      <c r="AG3123" t="str">
        <f t="shared" si="1555"/>
        <v/>
      </c>
      <c r="AH3123" t="str">
        <f t="shared" si="1556"/>
        <v/>
      </c>
      <c r="AJ3123" s="41" t="str">
        <f t="shared" si="1557"/>
        <v/>
      </c>
      <c r="AK3123" s="42" t="str">
        <f t="shared" si="1558"/>
        <v/>
      </c>
      <c r="AL3123" s="41" t="str">
        <f t="shared" si="1559"/>
        <v/>
      </c>
      <c r="AM3123" s="41" t="str">
        <f t="shared" si="1560"/>
        <v/>
      </c>
      <c r="AN3123" s="41" t="str">
        <f t="shared" si="1561"/>
        <v/>
      </c>
      <c r="AO3123" s="42" t="str">
        <f t="shared" si="1562"/>
        <v/>
      </c>
      <c r="AP3123" s="41" t="str">
        <f t="shared" si="1563"/>
        <v/>
      </c>
      <c r="AQ3123" s="41" t="str">
        <f t="shared" si="1564"/>
        <v/>
      </c>
      <c r="AR3123" s="41" t="str">
        <f>IF($AQ3123="","",COUNTIFS(L_ChaveCob,$AQ3123,L_Ausencia,"&gt;"&amp;$W3123)+COUNTIFS($AQ$4:$AQ3123,$AQ3123,$W$4:$W3123,$W3123))</f>
        <v/>
      </c>
      <c r="AS3123" s="42">
        <f t="shared" si="1565"/>
        <v>0</v>
      </c>
      <c r="AT3123" s="42">
        <f t="shared" si="1566"/>
        <v>0</v>
      </c>
      <c r="AU3123" s="42">
        <f t="shared" si="1567"/>
        <v>0</v>
      </c>
    </row>
    <row r="3124" spans="1:47" x14ac:dyDescent="0.2">
      <c r="A3124" s="35"/>
      <c r="B3124" s="36"/>
      <c r="C3124" s="36"/>
      <c r="D3124" s="36"/>
      <c r="E3124" s="37"/>
      <c r="F3124" s="37"/>
      <c r="G3124" s="36"/>
      <c r="H3124" s="36"/>
      <c r="I3124" s="36"/>
      <c r="J3124" s="36"/>
      <c r="K3124" s="37"/>
      <c r="L3124" s="37"/>
      <c r="M3124" s="37"/>
      <c r="N3124" s="38" t="str">
        <f t="shared" si="1536"/>
        <v/>
      </c>
      <c r="O3124" t="str">
        <f t="shared" si="1537"/>
        <v/>
      </c>
      <c r="P3124" t="str">
        <f t="shared" si="1538"/>
        <v/>
      </c>
      <c r="Q3124" t="str">
        <f t="shared" si="1539"/>
        <v/>
      </c>
      <c r="R3124" t="str">
        <f t="shared" si="1540"/>
        <v/>
      </c>
      <c r="S3124" t="str">
        <f t="shared" si="1541"/>
        <v/>
      </c>
      <c r="T3124" s="39" t="str">
        <f t="shared" si="1542"/>
        <v/>
      </c>
      <c r="U3124" s="40">
        <f t="shared" si="1543"/>
        <v>0</v>
      </c>
      <c r="V3124" s="40">
        <f t="shared" si="1544"/>
        <v>0</v>
      </c>
      <c r="W3124" s="40">
        <f t="shared" si="1545"/>
        <v>0</v>
      </c>
      <c r="X3124" t="str">
        <f t="shared" si="1546"/>
        <v/>
      </c>
      <c r="Y3124" s="40">
        <f t="shared" si="1547"/>
        <v>0</v>
      </c>
      <c r="Z3124" s="40">
        <f t="shared" si="1548"/>
        <v>0</v>
      </c>
      <c r="AA3124" s="40">
        <f t="shared" si="1549"/>
        <v>0</v>
      </c>
      <c r="AB3124" s="40">
        <f t="shared" si="1550"/>
        <v>0</v>
      </c>
      <c r="AC3124" s="40">
        <f t="shared" si="1551"/>
        <v>0</v>
      </c>
      <c r="AD3124" s="39">
        <f t="shared" si="1552"/>
        <v>0</v>
      </c>
      <c r="AE3124" s="39">
        <f t="shared" si="1553"/>
        <v>0</v>
      </c>
      <c r="AF3124" t="str">
        <f t="shared" si="1554"/>
        <v/>
      </c>
      <c r="AG3124" t="str">
        <f t="shared" si="1555"/>
        <v/>
      </c>
      <c r="AH3124" t="str">
        <f t="shared" si="1556"/>
        <v/>
      </c>
      <c r="AJ3124" s="41" t="str">
        <f t="shared" si="1557"/>
        <v/>
      </c>
      <c r="AK3124" s="42" t="str">
        <f t="shared" si="1558"/>
        <v/>
      </c>
      <c r="AL3124" s="41" t="str">
        <f t="shared" si="1559"/>
        <v/>
      </c>
      <c r="AM3124" s="41" t="str">
        <f t="shared" si="1560"/>
        <v/>
      </c>
      <c r="AN3124" s="41" t="str">
        <f t="shared" si="1561"/>
        <v/>
      </c>
      <c r="AO3124" s="42" t="str">
        <f t="shared" si="1562"/>
        <v/>
      </c>
      <c r="AP3124" s="41" t="str">
        <f t="shared" si="1563"/>
        <v/>
      </c>
      <c r="AQ3124" s="41" t="str">
        <f t="shared" si="1564"/>
        <v/>
      </c>
      <c r="AR3124" s="41" t="str">
        <f>IF($AQ3124="","",COUNTIFS(L_ChaveCob,$AQ3124,L_Ausencia,"&gt;"&amp;$W3124)+COUNTIFS($AQ$4:$AQ3124,$AQ3124,$W$4:$W3124,$W3124))</f>
        <v/>
      </c>
      <c r="AS3124" s="42">
        <f t="shared" si="1565"/>
        <v>0</v>
      </c>
      <c r="AT3124" s="42">
        <f t="shared" si="1566"/>
        <v>0</v>
      </c>
      <c r="AU3124" s="42">
        <f t="shared" si="1567"/>
        <v>0</v>
      </c>
    </row>
    <row r="3125" spans="1:47" x14ac:dyDescent="0.2">
      <c r="A3125" s="35"/>
      <c r="B3125" s="36"/>
      <c r="C3125" s="36"/>
      <c r="D3125" s="36"/>
      <c r="E3125" s="37"/>
      <c r="F3125" s="37"/>
      <c r="G3125" s="36"/>
      <c r="H3125" s="36"/>
      <c r="I3125" s="36"/>
      <c r="J3125" s="36"/>
      <c r="K3125" s="37"/>
      <c r="L3125" s="37"/>
      <c r="M3125" s="37"/>
      <c r="N3125" s="38" t="str">
        <f t="shared" si="1536"/>
        <v/>
      </c>
      <c r="O3125" t="str">
        <f t="shared" si="1537"/>
        <v/>
      </c>
      <c r="P3125" t="str">
        <f t="shared" si="1538"/>
        <v/>
      </c>
      <c r="Q3125" t="str">
        <f t="shared" si="1539"/>
        <v/>
      </c>
      <c r="R3125" t="str">
        <f t="shared" si="1540"/>
        <v/>
      </c>
      <c r="S3125" t="str">
        <f t="shared" si="1541"/>
        <v/>
      </c>
      <c r="T3125" s="39" t="str">
        <f t="shared" si="1542"/>
        <v/>
      </c>
      <c r="U3125" s="40">
        <f t="shared" si="1543"/>
        <v>0</v>
      </c>
      <c r="V3125" s="40">
        <f t="shared" si="1544"/>
        <v>0</v>
      </c>
      <c r="W3125" s="40">
        <f t="shared" si="1545"/>
        <v>0</v>
      </c>
      <c r="X3125" t="str">
        <f t="shared" si="1546"/>
        <v/>
      </c>
      <c r="Y3125" s="40">
        <f t="shared" si="1547"/>
        <v>0</v>
      </c>
      <c r="Z3125" s="40">
        <f t="shared" si="1548"/>
        <v>0</v>
      </c>
      <c r="AA3125" s="40">
        <f t="shared" si="1549"/>
        <v>0</v>
      </c>
      <c r="AB3125" s="40">
        <f t="shared" si="1550"/>
        <v>0</v>
      </c>
      <c r="AC3125" s="40">
        <f t="shared" si="1551"/>
        <v>0</v>
      </c>
      <c r="AD3125" s="39">
        <f t="shared" si="1552"/>
        <v>0</v>
      </c>
      <c r="AE3125" s="39">
        <f t="shared" si="1553"/>
        <v>0</v>
      </c>
      <c r="AF3125" t="str">
        <f t="shared" si="1554"/>
        <v/>
      </c>
      <c r="AG3125" t="str">
        <f t="shared" si="1555"/>
        <v/>
      </c>
      <c r="AH3125" t="str">
        <f t="shared" si="1556"/>
        <v/>
      </c>
      <c r="AJ3125" s="41" t="str">
        <f t="shared" si="1557"/>
        <v/>
      </c>
      <c r="AK3125" s="42" t="str">
        <f t="shared" si="1558"/>
        <v/>
      </c>
      <c r="AL3125" s="41" t="str">
        <f t="shared" si="1559"/>
        <v/>
      </c>
      <c r="AM3125" s="41" t="str">
        <f t="shared" si="1560"/>
        <v/>
      </c>
      <c r="AN3125" s="41" t="str">
        <f t="shared" si="1561"/>
        <v/>
      </c>
      <c r="AO3125" s="42" t="str">
        <f t="shared" si="1562"/>
        <v/>
      </c>
      <c r="AP3125" s="41" t="str">
        <f t="shared" si="1563"/>
        <v/>
      </c>
      <c r="AQ3125" s="41" t="str">
        <f t="shared" si="1564"/>
        <v/>
      </c>
      <c r="AR3125" s="41" t="str">
        <f>IF($AQ3125="","",COUNTIFS(L_ChaveCob,$AQ3125,L_Ausencia,"&gt;"&amp;$W3125)+COUNTIFS($AQ$4:$AQ3125,$AQ3125,$W$4:$W3125,$W3125))</f>
        <v/>
      </c>
      <c r="AS3125" s="42">
        <f t="shared" si="1565"/>
        <v>0</v>
      </c>
      <c r="AT3125" s="42">
        <f t="shared" si="1566"/>
        <v>0</v>
      </c>
      <c r="AU3125" s="42">
        <f t="shared" si="1567"/>
        <v>0</v>
      </c>
    </row>
    <row r="3126" spans="1:47" x14ac:dyDescent="0.2">
      <c r="A3126" s="35"/>
      <c r="B3126" s="36"/>
      <c r="C3126" s="36"/>
      <c r="D3126" s="36"/>
      <c r="E3126" s="37"/>
      <c r="F3126" s="37"/>
      <c r="G3126" s="36"/>
      <c r="H3126" s="36"/>
      <c r="I3126" s="36"/>
      <c r="J3126" s="36"/>
      <c r="K3126" s="37"/>
      <c r="L3126" s="37"/>
      <c r="M3126" s="37"/>
      <c r="N3126" s="38" t="str">
        <f t="shared" si="1536"/>
        <v/>
      </c>
      <c r="O3126" t="str">
        <f t="shared" si="1537"/>
        <v/>
      </c>
      <c r="P3126" t="str">
        <f t="shared" si="1538"/>
        <v/>
      </c>
      <c r="Q3126" t="str">
        <f t="shared" si="1539"/>
        <v/>
      </c>
      <c r="R3126" t="str">
        <f t="shared" si="1540"/>
        <v/>
      </c>
      <c r="S3126" t="str">
        <f t="shared" si="1541"/>
        <v/>
      </c>
      <c r="T3126" s="39" t="str">
        <f t="shared" si="1542"/>
        <v/>
      </c>
      <c r="U3126" s="40">
        <f t="shared" si="1543"/>
        <v>0</v>
      </c>
      <c r="V3126" s="40">
        <f t="shared" si="1544"/>
        <v>0</v>
      </c>
      <c r="W3126" s="40">
        <f t="shared" si="1545"/>
        <v>0</v>
      </c>
      <c r="X3126" t="str">
        <f t="shared" si="1546"/>
        <v/>
      </c>
      <c r="Y3126" s="40">
        <f t="shared" si="1547"/>
        <v>0</v>
      </c>
      <c r="Z3126" s="40">
        <f t="shared" si="1548"/>
        <v>0</v>
      </c>
      <c r="AA3126" s="40">
        <f t="shared" si="1549"/>
        <v>0</v>
      </c>
      <c r="AB3126" s="40">
        <f t="shared" si="1550"/>
        <v>0</v>
      </c>
      <c r="AC3126" s="40">
        <f t="shared" si="1551"/>
        <v>0</v>
      </c>
      <c r="AD3126" s="39">
        <f t="shared" si="1552"/>
        <v>0</v>
      </c>
      <c r="AE3126" s="39">
        <f t="shared" si="1553"/>
        <v>0</v>
      </c>
      <c r="AF3126" t="str">
        <f t="shared" si="1554"/>
        <v/>
      </c>
      <c r="AG3126" t="str">
        <f t="shared" si="1555"/>
        <v/>
      </c>
      <c r="AH3126" t="str">
        <f t="shared" si="1556"/>
        <v/>
      </c>
      <c r="AJ3126" s="41" t="str">
        <f t="shared" si="1557"/>
        <v/>
      </c>
      <c r="AK3126" s="42" t="str">
        <f t="shared" si="1558"/>
        <v/>
      </c>
      <c r="AL3126" s="41" t="str">
        <f t="shared" si="1559"/>
        <v/>
      </c>
      <c r="AM3126" s="41" t="str">
        <f t="shared" si="1560"/>
        <v/>
      </c>
      <c r="AN3126" s="41" t="str">
        <f t="shared" si="1561"/>
        <v/>
      </c>
      <c r="AO3126" s="42" t="str">
        <f t="shared" si="1562"/>
        <v/>
      </c>
      <c r="AP3126" s="41" t="str">
        <f t="shared" si="1563"/>
        <v/>
      </c>
      <c r="AQ3126" s="41" t="str">
        <f t="shared" si="1564"/>
        <v/>
      </c>
      <c r="AR3126" s="41" t="str">
        <f>IF($AQ3126="","",COUNTIFS(L_ChaveCob,$AQ3126,L_Ausencia,"&gt;"&amp;$W3126)+COUNTIFS($AQ$4:$AQ3126,$AQ3126,$W$4:$W3126,$W3126))</f>
        <v/>
      </c>
      <c r="AS3126" s="42">
        <f t="shared" si="1565"/>
        <v>0</v>
      </c>
      <c r="AT3126" s="42">
        <f t="shared" si="1566"/>
        <v>0</v>
      </c>
      <c r="AU3126" s="42">
        <f t="shared" si="1567"/>
        <v>0</v>
      </c>
    </row>
    <row r="3127" spans="1:47" x14ac:dyDescent="0.2">
      <c r="A3127" s="35"/>
      <c r="B3127" s="36"/>
      <c r="C3127" s="36"/>
      <c r="D3127" s="36"/>
      <c r="E3127" s="37"/>
      <c r="F3127" s="37"/>
      <c r="G3127" s="36"/>
      <c r="H3127" s="36"/>
      <c r="I3127" s="36"/>
      <c r="J3127" s="36"/>
      <c r="K3127" s="37"/>
      <c r="L3127" s="37"/>
      <c r="M3127" s="37"/>
      <c r="N3127" s="38" t="str">
        <f t="shared" si="1536"/>
        <v/>
      </c>
      <c r="O3127" t="str">
        <f t="shared" si="1537"/>
        <v/>
      </c>
      <c r="P3127" t="str">
        <f t="shared" si="1538"/>
        <v/>
      </c>
      <c r="Q3127" t="str">
        <f t="shared" si="1539"/>
        <v/>
      </c>
      <c r="R3127" t="str">
        <f t="shared" si="1540"/>
        <v/>
      </c>
      <c r="S3127" t="str">
        <f t="shared" si="1541"/>
        <v/>
      </c>
      <c r="T3127" s="39" t="str">
        <f t="shared" si="1542"/>
        <v/>
      </c>
      <c r="U3127" s="40">
        <f t="shared" si="1543"/>
        <v>0</v>
      </c>
      <c r="V3127" s="40">
        <f t="shared" si="1544"/>
        <v>0</v>
      </c>
      <c r="W3127" s="40">
        <f t="shared" si="1545"/>
        <v>0</v>
      </c>
      <c r="X3127" t="str">
        <f t="shared" si="1546"/>
        <v/>
      </c>
      <c r="Y3127" s="40">
        <f t="shared" si="1547"/>
        <v>0</v>
      </c>
      <c r="Z3127" s="40">
        <f t="shared" si="1548"/>
        <v>0</v>
      </c>
      <c r="AA3127" s="40">
        <f t="shared" si="1549"/>
        <v>0</v>
      </c>
      <c r="AB3127" s="40">
        <f t="shared" si="1550"/>
        <v>0</v>
      </c>
      <c r="AC3127" s="40">
        <f t="shared" si="1551"/>
        <v>0</v>
      </c>
      <c r="AD3127" s="39">
        <f t="shared" si="1552"/>
        <v>0</v>
      </c>
      <c r="AE3127" s="39">
        <f t="shared" si="1553"/>
        <v>0</v>
      </c>
      <c r="AF3127" t="str">
        <f t="shared" si="1554"/>
        <v/>
      </c>
      <c r="AG3127" t="str">
        <f t="shared" si="1555"/>
        <v/>
      </c>
      <c r="AH3127" t="str">
        <f t="shared" si="1556"/>
        <v/>
      </c>
      <c r="AJ3127" s="41" t="str">
        <f t="shared" si="1557"/>
        <v/>
      </c>
      <c r="AK3127" s="42" t="str">
        <f t="shared" si="1558"/>
        <v/>
      </c>
      <c r="AL3127" s="41" t="str">
        <f t="shared" si="1559"/>
        <v/>
      </c>
      <c r="AM3127" s="41" t="str">
        <f t="shared" si="1560"/>
        <v/>
      </c>
      <c r="AN3127" s="41" t="str">
        <f t="shared" si="1561"/>
        <v/>
      </c>
      <c r="AO3127" s="42" t="str">
        <f t="shared" si="1562"/>
        <v/>
      </c>
      <c r="AP3127" s="41" t="str">
        <f t="shared" si="1563"/>
        <v/>
      </c>
      <c r="AQ3127" s="41" t="str">
        <f t="shared" si="1564"/>
        <v/>
      </c>
      <c r="AR3127" s="41" t="str">
        <f>IF($AQ3127="","",COUNTIFS(L_ChaveCob,$AQ3127,L_Ausencia,"&gt;"&amp;$W3127)+COUNTIFS($AQ$4:$AQ3127,$AQ3127,$W$4:$W3127,$W3127))</f>
        <v/>
      </c>
      <c r="AS3127" s="42">
        <f t="shared" si="1565"/>
        <v>0</v>
      </c>
      <c r="AT3127" s="42">
        <f t="shared" si="1566"/>
        <v>0</v>
      </c>
      <c r="AU3127" s="42">
        <f t="shared" si="1567"/>
        <v>0</v>
      </c>
    </row>
    <row r="3128" spans="1:47" x14ac:dyDescent="0.2">
      <c r="A3128" s="35"/>
      <c r="B3128" s="36"/>
      <c r="C3128" s="36"/>
      <c r="D3128" s="36"/>
      <c r="E3128" s="37"/>
      <c r="F3128" s="37"/>
      <c r="G3128" s="36"/>
      <c r="H3128" s="36"/>
      <c r="I3128" s="36"/>
      <c r="J3128" s="36"/>
      <c r="K3128" s="37"/>
      <c r="L3128" s="37"/>
      <c r="M3128" s="37"/>
      <c r="N3128" s="38" t="str">
        <f t="shared" si="1536"/>
        <v/>
      </c>
      <c r="O3128" t="str">
        <f t="shared" si="1537"/>
        <v/>
      </c>
      <c r="P3128" t="str">
        <f t="shared" si="1538"/>
        <v/>
      </c>
      <c r="Q3128" t="str">
        <f t="shared" si="1539"/>
        <v/>
      </c>
      <c r="R3128" t="str">
        <f t="shared" si="1540"/>
        <v/>
      </c>
      <c r="S3128" t="str">
        <f t="shared" si="1541"/>
        <v/>
      </c>
      <c r="T3128" s="39" t="str">
        <f t="shared" si="1542"/>
        <v/>
      </c>
      <c r="U3128" s="40">
        <f t="shared" si="1543"/>
        <v>0</v>
      </c>
      <c r="V3128" s="40">
        <f t="shared" si="1544"/>
        <v>0</v>
      </c>
      <c r="W3128" s="40">
        <f t="shared" si="1545"/>
        <v>0</v>
      </c>
      <c r="X3128" t="str">
        <f t="shared" si="1546"/>
        <v/>
      </c>
      <c r="Y3128" s="40">
        <f t="shared" si="1547"/>
        <v>0</v>
      </c>
      <c r="Z3128" s="40">
        <f t="shared" si="1548"/>
        <v>0</v>
      </c>
      <c r="AA3128" s="40">
        <f t="shared" si="1549"/>
        <v>0</v>
      </c>
      <c r="AB3128" s="40">
        <f t="shared" si="1550"/>
        <v>0</v>
      </c>
      <c r="AC3128" s="40">
        <f t="shared" si="1551"/>
        <v>0</v>
      </c>
      <c r="AD3128" s="39">
        <f t="shared" si="1552"/>
        <v>0</v>
      </c>
      <c r="AE3128" s="39">
        <f t="shared" si="1553"/>
        <v>0</v>
      </c>
      <c r="AF3128" t="str">
        <f t="shared" si="1554"/>
        <v/>
      </c>
      <c r="AG3128" t="str">
        <f t="shared" si="1555"/>
        <v/>
      </c>
      <c r="AH3128" t="str">
        <f t="shared" si="1556"/>
        <v/>
      </c>
      <c r="AJ3128" s="41" t="str">
        <f t="shared" si="1557"/>
        <v/>
      </c>
      <c r="AK3128" s="42" t="str">
        <f t="shared" si="1558"/>
        <v/>
      </c>
      <c r="AL3128" s="41" t="str">
        <f t="shared" si="1559"/>
        <v/>
      </c>
      <c r="AM3128" s="41" t="str">
        <f t="shared" si="1560"/>
        <v/>
      </c>
      <c r="AN3128" s="41" t="str">
        <f t="shared" si="1561"/>
        <v/>
      </c>
      <c r="AO3128" s="42" t="str">
        <f t="shared" si="1562"/>
        <v/>
      </c>
      <c r="AP3128" s="41" t="str">
        <f t="shared" si="1563"/>
        <v/>
      </c>
      <c r="AQ3128" s="41" t="str">
        <f t="shared" si="1564"/>
        <v/>
      </c>
      <c r="AR3128" s="41" t="str">
        <f>IF($AQ3128="","",COUNTIFS(L_ChaveCob,$AQ3128,L_Ausencia,"&gt;"&amp;$W3128)+COUNTIFS($AQ$4:$AQ3128,$AQ3128,$W$4:$W3128,$W3128))</f>
        <v/>
      </c>
      <c r="AS3128" s="42">
        <f t="shared" si="1565"/>
        <v>0</v>
      </c>
      <c r="AT3128" s="42">
        <f t="shared" si="1566"/>
        <v>0</v>
      </c>
      <c r="AU3128" s="42">
        <f t="shared" si="1567"/>
        <v>0</v>
      </c>
    </row>
    <row r="3129" spans="1:47" x14ac:dyDescent="0.2">
      <c r="A3129" s="35"/>
      <c r="B3129" s="36"/>
      <c r="C3129" s="36"/>
      <c r="D3129" s="36"/>
      <c r="E3129" s="37"/>
      <c r="F3129" s="37"/>
      <c r="G3129" s="36"/>
      <c r="H3129" s="36"/>
      <c r="I3129" s="36"/>
      <c r="J3129" s="36"/>
      <c r="K3129" s="37"/>
      <c r="L3129" s="37"/>
      <c r="M3129" s="37"/>
      <c r="N3129" s="38" t="str">
        <f t="shared" ref="N3129:N3192" si="1568">IF($A3129="","",DATE(YEAR($A3129),MONTH($A3129),1))</f>
        <v/>
      </c>
      <c r="O3129" t="str">
        <f t="shared" ref="O3129:O3192" si="1569">IF(TRIM($B3129)="","",IFERROR(INDEX(C_RG,MATCH(TRIM($B3129),C_Nome,0)),"?"))</f>
        <v/>
      </c>
      <c r="P3129" t="str">
        <f t="shared" ref="P3129:P3192" si="1570">IF($A3129="","",IF(TRIM($B3129)="",P_EquipePostoVago,IF($AJ3129="","",INDEX(V_Equipe,$AJ3129))))</f>
        <v/>
      </c>
      <c r="Q3129" t="str">
        <f t="shared" ref="Q3129:Q3192" si="1571">IF($A3129="","",IF(TRIM($B3129)="","Posto Vago",IF($AJ3129="","",INDEX(V_Contrato,$AJ3129))))</f>
        <v/>
      </c>
      <c r="R3129" t="str">
        <f t="shared" ref="R3129:R3192" si="1572">IF($A3129="","",IF(TRIM($B3129)="",$H3129,IF($AJ3129="","",INDEX(V_Funcao,$AJ3129))))</f>
        <v/>
      </c>
      <c r="S3129" t="str">
        <f t="shared" ref="S3129:S3192" si="1573">IF($A3129="","",IF($I3129&lt;&gt;"",$I3129,IF(TRIM($B3129)="","ADM",IF($AJ3129="","",INDEX(V_Turno,$AJ3129)))))</f>
        <v/>
      </c>
      <c r="T3129" s="39" t="str">
        <f t="shared" ref="T3129:T3192" si="1574">IF(OR($A3129="",$R3129=""),"",IFERROR(INDEX(F_Valor,MATCH($R3129&amp;"|"&amp;SUMPRODUCT(MAX((F_Funcao=$R3129)*(F_Ini&lt;=$A3129)*F_Ini)),F_Chave,0)),""))</f>
        <v/>
      </c>
      <c r="U3129" s="40">
        <f t="shared" ref="U3129:U3192" si="1575">IF(OR($A3129="",$S3129=""),0,IFERROR(INDEX(T_Horas,MATCH($S3129,T_Turno,0),WEEKDAY($A3129,2)),0))</f>
        <v>0</v>
      </c>
      <c r="V3129" s="40">
        <f t="shared" ref="V3129:V3192" si="1576">IF($A3129="",0,MAX(IF($F3129&lt;&gt;"",N($F3129),IF($AN3129="Sim",IF($AK3129&lt;&gt;"",$AK3129,$U3129),$U3129-$W3129))-IF($J3129="Situação Atípica - Presente",N($K3129),0),0))</f>
        <v>0</v>
      </c>
      <c r="W3129" s="40">
        <f t="shared" ref="W3129:W3192" si="1577">IF($A3129="",0,IF($E3129&lt;&gt;"",N($E3129),IF($AL3129="Dia inteiro",$U3129,IF($AL3129="Pelo ponto",IF($AK3129="",$U3129,MAX($U3129-$AK3129,0)),IF(AND($AL3129="Leve atraso",$AO3129&lt;&gt;""),IF(AND($AO3129&gt;P_LeveMin,$AO3129&lt;=P_LeveMax),$AO3129,0),0)))))</f>
        <v>0</v>
      </c>
      <c r="X3129" t="str">
        <f t="shared" ref="X3129:X3192" si="1578">IF($A3129="","",IF(OR($Q3129="Ferista",$Q3129=""),"Não",IF(AND($AL3129="Leve atraso",$W3129&gt;0,$A3129&gt;=P_InicioRegras),"Sim",IF(OR($J3129&lt;&gt;"",$K3129&lt;&gt;"",$L3129&lt;&gt;""),"Não",$AM3129))))</f>
        <v/>
      </c>
      <c r="Y3129" s="40">
        <f t="shared" ref="Y3129:Y3192" si="1579">IF($A3129="",0,IF($Q3129="Ferista",0,IF($X3129="Sim",$W3129,0)+N($K3129)))</f>
        <v>0</v>
      </c>
      <c r="Z3129" s="40">
        <f t="shared" ref="Z3129:Z3192" si="1580">IF($X3129="Sim",$AT3129,0)</f>
        <v>0</v>
      </c>
      <c r="AA3129" s="40">
        <f t="shared" ref="AA3129:AA3192" si="1581">IF($AP3129="",0,MIN(MAX($Y3129-$Z3129,0),SUMIFS(CP_Horas,CP_ChaveFalta,$AP3129,CP_Aprov,"Sim")))</f>
        <v>0</v>
      </c>
      <c r="AB3129" s="40">
        <f t="shared" ref="AB3129:AB3192" si="1582">IF($A3129="",0,MIN(MAX($Y3129-$Z3129-$AA3129,0),N($M3129)))</f>
        <v>0</v>
      </c>
      <c r="AC3129" s="40">
        <f t="shared" ref="AC3129:AC3192" si="1583">IF($A3129="",0,MAX($Y3129-$Z3129-$AA3129-$AB3129,0))</f>
        <v>0</v>
      </c>
      <c r="AD3129" s="39">
        <f t="shared" ref="AD3129:AD3192" si="1584">IF(OR($AC3129=0,$T3129=""),0,$AC3129*24*$T3129)</f>
        <v>0</v>
      </c>
      <c r="AE3129" s="39">
        <f t="shared" ref="AE3129:AE3192" si="1585">IF(OR($A3129="",$T3129=""),0,(IF($AF3129="Justificada",$W3129,0)+N($L3129))*24*$T3129)</f>
        <v>0</v>
      </c>
      <c r="AF3129" t="str">
        <f t="shared" ref="AF3129:AF3192" si="1586">IF($A3129="","",IF($J3129&lt;&gt;"","Situação atípica",IF(AND($AL3129="Leve atraso",$W3129&gt;0),"Leve atraso",IFERROR(INDEX(S_Cat,MATCH($C3129,S_Status,0)),"Outros"))))</f>
        <v/>
      </c>
      <c r="AG3129" t="str">
        <f t="shared" ref="AG3129:AG3192" si="1587">IF($A3129="","",TRIM(IF($Z3129&gt;0,"Ferista cobriu "&amp;TEXT($Z3129,"[h]:mm")&amp;"h. ","")&amp;IF($AA3129&gt;0,"Compensado "&amp;TEXT($AA3129,"[h]:mm")&amp;"h por "&amp;IFERROR(INDEX(CP_Quem,MATCH($AP3129,CP_ChaveFalta,0)),"?")&amp;". ","")&amp;IF($AU3129&gt;0,"Compensação aguardando aprovação ("&amp;TEXT($AU3129,"[h]:mm")&amp;"h). ","")&amp;IF($AB3129&gt;0,"Perdoado por acordo "&amp;TEXT($AB3129,"[h]:mm")&amp;"h. ","")&amp;IF(AND($AP3129&lt;&gt;"",COUNTIF(CP_ChaveQuem,$AP3129)&gt;0),"Horas usadas p/ compensar falta de "&amp;INDEX(CP_Falta,MATCH($AP3129,CP_ChaveQuem,0))&amp;" de "&amp;TEXT(INDEX(CP_DataFalta,MATCH($AP3129,CP_ChaveQuem,0)),"dd/mm")&amp;". ","")&amp;IF(AND($Q3129="Ferista",SUMIFS(L_Ferista,L_Data,$A3129,L_Equipe,$P3129)&gt;0),"Como ferista, cobriu "&amp;TEXT(SUMIFS(L_Ferista,L_Data,$A3129,L_Equipe,$P3129),"[h]:mm")&amp;"h de faltas da equipe. ","")&amp;IF($AC3129&gt;0,"DESCONTA "&amp;TEXT($AC3129,"[h]:mm")&amp;"h ("&amp;$AF3129&amp;").","")))</f>
        <v/>
      </c>
      <c r="AH3129" t="str">
        <f t="shared" ref="AH3129:AH3192" si="1588">IF($A3129="","",IF($O3129="?","CADASTRO: funcionário não está no Cadastro",IF(AND($O3129&lt;&gt;"",$AJ3129=""),"CADASTRO: sem vigência (função/turno) nesta data",IF(AND($AP3129&lt;&gt;"",COUNTIF(L_ChavePD,$AP3129)&gt;1),"DUPLICADO: mesma pessoa 2x no dia",IF($A3129&lt;P_InicioRegras,"",IF(AND($C3129="Horas Compensadas",COUNTIF(CP_ChaveQuem,$AP3129)=0),"VINCULAR: registrar na aba Compensações de quem é a falta",IF($AU3129&gt;0,"APROVAR: compensação pendente na aba Compensações",IF(AND($AQ3129&lt;&gt;"",$AS3129&gt;0,$AT3129&lt;$W3129,$AC3129&gt;0),"FERISTA: horas do ferista não cobriram toda a falta",IF(AND($AL3129="Pelo ponto",$AK3129="",$E3129="",$X3129="Sim"),"PONTO: sem ponto nem horas manuais — descontando jornada cheia",IF(AND($AL3129="Leve atraso",$E3129="",N($AO3129)&gt;P_LeveMax),"CLASSIFICAR: ponto mostra atraso &gt; 30 min — trocar o Status",IF($AF3129="Leve atraso","AJUSTAR STATUS: atraso lançado como Horas Trabalhadas",IF(AND(N($K3129)&gt;0,$G3129=""),"OBSERVAÇÃO: desconto extra sem observação",IF(AND($J3129&lt;&gt;"",N($K3129)+N($L3129)&gt;$U3129),"CONFERIR: horas manuais maiores que a jornada","")))))))))))))</f>
        <v/>
      </c>
      <c r="AJ3129" s="41" t="str">
        <f t="shared" ref="AJ3129:AJ3192" si="1589">IF(OR($A3129="",$O3129="",$O3129="?"),"",IFERROR(MATCH($O3129&amp;"|"&amp;SUMPRODUCT(MAX((V_RG=$O3129)*(V_Ini&lt;=$A3129)*V_Ini)),V_Chave,0),""))</f>
        <v/>
      </c>
      <c r="AK3129" s="42" t="str">
        <f t="shared" ref="AK3129:AK3192" si="1590">IF(ISNUMBER(SEARCH(" = ",$D3129)),IFERROR(TIMEVALUE(TRIM(RIGHT($D3129,5))),""),"")</f>
        <v/>
      </c>
      <c r="AL3129" s="41" t="str">
        <f t="shared" ref="AL3129:AL3192" si="1591">IF($C3129="","",IFERROR(INDEX(S_Modo,MATCH($C3129,S_Status,0)),"Não"))</f>
        <v/>
      </c>
      <c r="AM3129" s="41" t="str">
        <f t="shared" ref="AM3129:AM3192" si="1592">IF($C3129="","",IFERROR(INDEX(S_Conta,MATCH($C3129,S_Status,0)),"Não"))</f>
        <v/>
      </c>
      <c r="AN3129" s="41" t="str">
        <f t="shared" ref="AN3129:AN3192" si="1593">IF($C3129="","",IFERROR(INDEX(S_Trab,MATCH($C3129,S_Status,0)),"Não"))</f>
        <v/>
      </c>
      <c r="AO3129" s="42" t="str">
        <f t="shared" ref="AO3129:AO3192" si="1594">IF(OR($A3129="",$AK3129=""),"",$U3129-$AK3129-IF($J3129&lt;&gt;"Situação Atípica - Presente",N($K3129)+N($L3129),0))</f>
        <v/>
      </c>
      <c r="AP3129" s="41" t="str">
        <f t="shared" ref="AP3129:AP3192" si="1595">IF(OR($A3129="",TRIM($B3129)=""),"",TRIM($B3129)&amp;"|"&amp;$A3129)</f>
        <v/>
      </c>
      <c r="AQ3129" s="41" t="str">
        <f t="shared" ref="AQ3129:AQ3192" si="1596">IF(AND(P_CoberturaAuto="Sim",$A3129&lt;&gt;"",$A3129&gt;=P_InicioRegras,$Q3129="Normal / Fixo",$R3129&lt;&gt;"",ISERROR(SEARCH("ENCARREGADO",$R3129)),$AM3129="Sim",$W3129&gt;0),$A3129&amp;"|"&amp;$P3129,"")</f>
        <v/>
      </c>
      <c r="AR3129" s="41" t="str">
        <f>IF($AQ3129="","",COUNTIFS(L_ChaveCob,$AQ3129,L_Ausencia,"&gt;"&amp;$W3129)+COUNTIFS($AQ$4:$AQ3129,$AQ3129,$W$4:$W3129,$W3129))</f>
        <v/>
      </c>
      <c r="AS3129" s="42">
        <f t="shared" ref="AS3129:AS3192" si="1597">IF($AQ3129="",0,SUMIFS(L_Trab,L_Data,$A3129,L_Equipe,$P3129,L_Contrato,"Ferista",L_Status,"&lt;&gt;Remanejamento"))</f>
        <v>0</v>
      </c>
      <c r="AT3129" s="42">
        <f t="shared" ref="AT3129:AT3192" si="1598">IF(OR($AQ3129="",$AS3129=0),0,MAX(MIN($W3129,$AS3129-SUMIFS(L_Ausencia,L_ChaveCob,$AQ3129,L_OrdemCob,"&lt;"&amp;$AR3129)),0))</f>
        <v>0</v>
      </c>
      <c r="AU3129" s="42">
        <f t="shared" ref="AU3129:AU3192" si="1599">IF($AP3129="",0,SUMIFS(CP_Horas,CP_ChaveFalta,$AP3129,CP_Aprov,"&lt;&gt;Sim"))</f>
        <v>0</v>
      </c>
    </row>
    <row r="3130" spans="1:47" x14ac:dyDescent="0.2">
      <c r="A3130" s="35"/>
      <c r="B3130" s="36"/>
      <c r="C3130" s="36"/>
      <c r="D3130" s="36"/>
      <c r="E3130" s="37"/>
      <c r="F3130" s="37"/>
      <c r="G3130" s="36"/>
      <c r="H3130" s="36"/>
      <c r="I3130" s="36"/>
      <c r="J3130" s="36"/>
      <c r="K3130" s="37"/>
      <c r="L3130" s="37"/>
      <c r="M3130" s="37"/>
      <c r="N3130" s="38" t="str">
        <f t="shared" si="1568"/>
        <v/>
      </c>
      <c r="O3130" t="str">
        <f t="shared" si="1569"/>
        <v/>
      </c>
      <c r="P3130" t="str">
        <f t="shared" si="1570"/>
        <v/>
      </c>
      <c r="Q3130" t="str">
        <f t="shared" si="1571"/>
        <v/>
      </c>
      <c r="R3130" t="str">
        <f t="shared" si="1572"/>
        <v/>
      </c>
      <c r="S3130" t="str">
        <f t="shared" si="1573"/>
        <v/>
      </c>
      <c r="T3130" s="39" t="str">
        <f t="shared" si="1574"/>
        <v/>
      </c>
      <c r="U3130" s="40">
        <f t="shared" si="1575"/>
        <v>0</v>
      </c>
      <c r="V3130" s="40">
        <f t="shared" si="1576"/>
        <v>0</v>
      </c>
      <c r="W3130" s="40">
        <f t="shared" si="1577"/>
        <v>0</v>
      </c>
      <c r="X3130" t="str">
        <f t="shared" si="1578"/>
        <v/>
      </c>
      <c r="Y3130" s="40">
        <f t="shared" si="1579"/>
        <v>0</v>
      </c>
      <c r="Z3130" s="40">
        <f t="shared" si="1580"/>
        <v>0</v>
      </c>
      <c r="AA3130" s="40">
        <f t="shared" si="1581"/>
        <v>0</v>
      </c>
      <c r="AB3130" s="40">
        <f t="shared" si="1582"/>
        <v>0</v>
      </c>
      <c r="AC3130" s="40">
        <f t="shared" si="1583"/>
        <v>0</v>
      </c>
      <c r="AD3130" s="39">
        <f t="shared" si="1584"/>
        <v>0</v>
      </c>
      <c r="AE3130" s="39">
        <f t="shared" si="1585"/>
        <v>0</v>
      </c>
      <c r="AF3130" t="str">
        <f t="shared" si="1586"/>
        <v/>
      </c>
      <c r="AG3130" t="str">
        <f t="shared" si="1587"/>
        <v/>
      </c>
      <c r="AH3130" t="str">
        <f t="shared" si="1588"/>
        <v/>
      </c>
      <c r="AJ3130" s="41" t="str">
        <f t="shared" si="1589"/>
        <v/>
      </c>
      <c r="AK3130" s="42" t="str">
        <f t="shared" si="1590"/>
        <v/>
      </c>
      <c r="AL3130" s="41" t="str">
        <f t="shared" si="1591"/>
        <v/>
      </c>
      <c r="AM3130" s="41" t="str">
        <f t="shared" si="1592"/>
        <v/>
      </c>
      <c r="AN3130" s="41" t="str">
        <f t="shared" si="1593"/>
        <v/>
      </c>
      <c r="AO3130" s="42" t="str">
        <f t="shared" si="1594"/>
        <v/>
      </c>
      <c r="AP3130" s="41" t="str">
        <f t="shared" si="1595"/>
        <v/>
      </c>
      <c r="AQ3130" s="41" t="str">
        <f t="shared" si="1596"/>
        <v/>
      </c>
      <c r="AR3130" s="41" t="str">
        <f>IF($AQ3130="","",COUNTIFS(L_ChaveCob,$AQ3130,L_Ausencia,"&gt;"&amp;$W3130)+COUNTIFS($AQ$4:$AQ3130,$AQ3130,$W$4:$W3130,$W3130))</f>
        <v/>
      </c>
      <c r="AS3130" s="42">
        <f t="shared" si="1597"/>
        <v>0</v>
      </c>
      <c r="AT3130" s="42">
        <f t="shared" si="1598"/>
        <v>0</v>
      </c>
      <c r="AU3130" s="42">
        <f t="shared" si="1599"/>
        <v>0</v>
      </c>
    </row>
    <row r="3131" spans="1:47" x14ac:dyDescent="0.2">
      <c r="A3131" s="35"/>
      <c r="B3131" s="36"/>
      <c r="C3131" s="36"/>
      <c r="D3131" s="36"/>
      <c r="E3131" s="37"/>
      <c r="F3131" s="37"/>
      <c r="G3131" s="36"/>
      <c r="H3131" s="36"/>
      <c r="I3131" s="36"/>
      <c r="J3131" s="36"/>
      <c r="K3131" s="37"/>
      <c r="L3131" s="37"/>
      <c r="M3131" s="37"/>
      <c r="N3131" s="38" t="str">
        <f t="shared" si="1568"/>
        <v/>
      </c>
      <c r="O3131" t="str">
        <f t="shared" si="1569"/>
        <v/>
      </c>
      <c r="P3131" t="str">
        <f t="shared" si="1570"/>
        <v/>
      </c>
      <c r="Q3131" t="str">
        <f t="shared" si="1571"/>
        <v/>
      </c>
      <c r="R3131" t="str">
        <f t="shared" si="1572"/>
        <v/>
      </c>
      <c r="S3131" t="str">
        <f t="shared" si="1573"/>
        <v/>
      </c>
      <c r="T3131" s="39" t="str">
        <f t="shared" si="1574"/>
        <v/>
      </c>
      <c r="U3131" s="40">
        <f t="shared" si="1575"/>
        <v>0</v>
      </c>
      <c r="V3131" s="40">
        <f t="shared" si="1576"/>
        <v>0</v>
      </c>
      <c r="W3131" s="40">
        <f t="shared" si="1577"/>
        <v>0</v>
      </c>
      <c r="X3131" t="str">
        <f t="shared" si="1578"/>
        <v/>
      </c>
      <c r="Y3131" s="40">
        <f t="shared" si="1579"/>
        <v>0</v>
      </c>
      <c r="Z3131" s="40">
        <f t="shared" si="1580"/>
        <v>0</v>
      </c>
      <c r="AA3131" s="40">
        <f t="shared" si="1581"/>
        <v>0</v>
      </c>
      <c r="AB3131" s="40">
        <f t="shared" si="1582"/>
        <v>0</v>
      </c>
      <c r="AC3131" s="40">
        <f t="shared" si="1583"/>
        <v>0</v>
      </c>
      <c r="AD3131" s="39">
        <f t="shared" si="1584"/>
        <v>0</v>
      </c>
      <c r="AE3131" s="39">
        <f t="shared" si="1585"/>
        <v>0</v>
      </c>
      <c r="AF3131" t="str">
        <f t="shared" si="1586"/>
        <v/>
      </c>
      <c r="AG3131" t="str">
        <f t="shared" si="1587"/>
        <v/>
      </c>
      <c r="AH3131" t="str">
        <f t="shared" si="1588"/>
        <v/>
      </c>
      <c r="AJ3131" s="41" t="str">
        <f t="shared" si="1589"/>
        <v/>
      </c>
      <c r="AK3131" s="42" t="str">
        <f t="shared" si="1590"/>
        <v/>
      </c>
      <c r="AL3131" s="41" t="str">
        <f t="shared" si="1591"/>
        <v/>
      </c>
      <c r="AM3131" s="41" t="str">
        <f t="shared" si="1592"/>
        <v/>
      </c>
      <c r="AN3131" s="41" t="str">
        <f t="shared" si="1593"/>
        <v/>
      </c>
      <c r="AO3131" s="42" t="str">
        <f t="shared" si="1594"/>
        <v/>
      </c>
      <c r="AP3131" s="41" t="str">
        <f t="shared" si="1595"/>
        <v/>
      </c>
      <c r="AQ3131" s="41" t="str">
        <f t="shared" si="1596"/>
        <v/>
      </c>
      <c r="AR3131" s="41" t="str">
        <f>IF($AQ3131="","",COUNTIFS(L_ChaveCob,$AQ3131,L_Ausencia,"&gt;"&amp;$W3131)+COUNTIFS($AQ$4:$AQ3131,$AQ3131,$W$4:$W3131,$W3131))</f>
        <v/>
      </c>
      <c r="AS3131" s="42">
        <f t="shared" si="1597"/>
        <v>0</v>
      </c>
      <c r="AT3131" s="42">
        <f t="shared" si="1598"/>
        <v>0</v>
      </c>
      <c r="AU3131" s="42">
        <f t="shared" si="1599"/>
        <v>0</v>
      </c>
    </row>
    <row r="3132" spans="1:47" x14ac:dyDescent="0.2">
      <c r="A3132" s="35"/>
      <c r="B3132" s="36"/>
      <c r="C3132" s="36"/>
      <c r="D3132" s="36"/>
      <c r="E3132" s="37"/>
      <c r="F3132" s="37"/>
      <c r="G3132" s="36"/>
      <c r="H3132" s="36"/>
      <c r="I3132" s="36"/>
      <c r="J3132" s="36"/>
      <c r="K3132" s="37"/>
      <c r="L3132" s="37"/>
      <c r="M3132" s="37"/>
      <c r="N3132" s="38" t="str">
        <f t="shared" si="1568"/>
        <v/>
      </c>
      <c r="O3132" t="str">
        <f t="shared" si="1569"/>
        <v/>
      </c>
      <c r="P3132" t="str">
        <f t="shared" si="1570"/>
        <v/>
      </c>
      <c r="Q3132" t="str">
        <f t="shared" si="1571"/>
        <v/>
      </c>
      <c r="R3132" t="str">
        <f t="shared" si="1572"/>
        <v/>
      </c>
      <c r="S3132" t="str">
        <f t="shared" si="1573"/>
        <v/>
      </c>
      <c r="T3132" s="39" t="str">
        <f t="shared" si="1574"/>
        <v/>
      </c>
      <c r="U3132" s="40">
        <f t="shared" si="1575"/>
        <v>0</v>
      </c>
      <c r="V3132" s="40">
        <f t="shared" si="1576"/>
        <v>0</v>
      </c>
      <c r="W3132" s="40">
        <f t="shared" si="1577"/>
        <v>0</v>
      </c>
      <c r="X3132" t="str">
        <f t="shared" si="1578"/>
        <v/>
      </c>
      <c r="Y3132" s="40">
        <f t="shared" si="1579"/>
        <v>0</v>
      </c>
      <c r="Z3132" s="40">
        <f t="shared" si="1580"/>
        <v>0</v>
      </c>
      <c r="AA3132" s="40">
        <f t="shared" si="1581"/>
        <v>0</v>
      </c>
      <c r="AB3132" s="40">
        <f t="shared" si="1582"/>
        <v>0</v>
      </c>
      <c r="AC3132" s="40">
        <f t="shared" si="1583"/>
        <v>0</v>
      </c>
      <c r="AD3132" s="39">
        <f t="shared" si="1584"/>
        <v>0</v>
      </c>
      <c r="AE3132" s="39">
        <f t="shared" si="1585"/>
        <v>0</v>
      </c>
      <c r="AF3132" t="str">
        <f t="shared" si="1586"/>
        <v/>
      </c>
      <c r="AG3132" t="str">
        <f t="shared" si="1587"/>
        <v/>
      </c>
      <c r="AH3132" t="str">
        <f t="shared" si="1588"/>
        <v/>
      </c>
      <c r="AJ3132" s="41" t="str">
        <f t="shared" si="1589"/>
        <v/>
      </c>
      <c r="AK3132" s="42" t="str">
        <f t="shared" si="1590"/>
        <v/>
      </c>
      <c r="AL3132" s="41" t="str">
        <f t="shared" si="1591"/>
        <v/>
      </c>
      <c r="AM3132" s="41" t="str">
        <f t="shared" si="1592"/>
        <v/>
      </c>
      <c r="AN3132" s="41" t="str">
        <f t="shared" si="1593"/>
        <v/>
      </c>
      <c r="AO3132" s="42" t="str">
        <f t="shared" si="1594"/>
        <v/>
      </c>
      <c r="AP3132" s="41" t="str">
        <f t="shared" si="1595"/>
        <v/>
      </c>
      <c r="AQ3132" s="41" t="str">
        <f t="shared" si="1596"/>
        <v/>
      </c>
      <c r="AR3132" s="41" t="str">
        <f>IF($AQ3132="","",COUNTIFS(L_ChaveCob,$AQ3132,L_Ausencia,"&gt;"&amp;$W3132)+COUNTIFS($AQ$4:$AQ3132,$AQ3132,$W$4:$W3132,$W3132))</f>
        <v/>
      </c>
      <c r="AS3132" s="42">
        <f t="shared" si="1597"/>
        <v>0</v>
      </c>
      <c r="AT3132" s="42">
        <f t="shared" si="1598"/>
        <v>0</v>
      </c>
      <c r="AU3132" s="42">
        <f t="shared" si="1599"/>
        <v>0</v>
      </c>
    </row>
    <row r="3133" spans="1:47" x14ac:dyDescent="0.2">
      <c r="A3133" s="35"/>
      <c r="B3133" s="36"/>
      <c r="C3133" s="36"/>
      <c r="D3133" s="36"/>
      <c r="E3133" s="37"/>
      <c r="F3133" s="37"/>
      <c r="G3133" s="36"/>
      <c r="H3133" s="36"/>
      <c r="I3133" s="36"/>
      <c r="J3133" s="36"/>
      <c r="K3133" s="37"/>
      <c r="L3133" s="37"/>
      <c r="M3133" s="37"/>
      <c r="N3133" s="38" t="str">
        <f t="shared" si="1568"/>
        <v/>
      </c>
      <c r="O3133" t="str">
        <f t="shared" si="1569"/>
        <v/>
      </c>
      <c r="P3133" t="str">
        <f t="shared" si="1570"/>
        <v/>
      </c>
      <c r="Q3133" t="str">
        <f t="shared" si="1571"/>
        <v/>
      </c>
      <c r="R3133" t="str">
        <f t="shared" si="1572"/>
        <v/>
      </c>
      <c r="S3133" t="str">
        <f t="shared" si="1573"/>
        <v/>
      </c>
      <c r="T3133" s="39" t="str">
        <f t="shared" si="1574"/>
        <v/>
      </c>
      <c r="U3133" s="40">
        <f t="shared" si="1575"/>
        <v>0</v>
      </c>
      <c r="V3133" s="40">
        <f t="shared" si="1576"/>
        <v>0</v>
      </c>
      <c r="W3133" s="40">
        <f t="shared" si="1577"/>
        <v>0</v>
      </c>
      <c r="X3133" t="str">
        <f t="shared" si="1578"/>
        <v/>
      </c>
      <c r="Y3133" s="40">
        <f t="shared" si="1579"/>
        <v>0</v>
      </c>
      <c r="Z3133" s="40">
        <f t="shared" si="1580"/>
        <v>0</v>
      </c>
      <c r="AA3133" s="40">
        <f t="shared" si="1581"/>
        <v>0</v>
      </c>
      <c r="AB3133" s="40">
        <f t="shared" si="1582"/>
        <v>0</v>
      </c>
      <c r="AC3133" s="40">
        <f t="shared" si="1583"/>
        <v>0</v>
      </c>
      <c r="AD3133" s="39">
        <f t="shared" si="1584"/>
        <v>0</v>
      </c>
      <c r="AE3133" s="39">
        <f t="shared" si="1585"/>
        <v>0</v>
      </c>
      <c r="AF3133" t="str">
        <f t="shared" si="1586"/>
        <v/>
      </c>
      <c r="AG3133" t="str">
        <f t="shared" si="1587"/>
        <v/>
      </c>
      <c r="AH3133" t="str">
        <f t="shared" si="1588"/>
        <v/>
      </c>
      <c r="AJ3133" s="41" t="str">
        <f t="shared" si="1589"/>
        <v/>
      </c>
      <c r="AK3133" s="42" t="str">
        <f t="shared" si="1590"/>
        <v/>
      </c>
      <c r="AL3133" s="41" t="str">
        <f t="shared" si="1591"/>
        <v/>
      </c>
      <c r="AM3133" s="41" t="str">
        <f t="shared" si="1592"/>
        <v/>
      </c>
      <c r="AN3133" s="41" t="str">
        <f t="shared" si="1593"/>
        <v/>
      </c>
      <c r="AO3133" s="42" t="str">
        <f t="shared" si="1594"/>
        <v/>
      </c>
      <c r="AP3133" s="41" t="str">
        <f t="shared" si="1595"/>
        <v/>
      </c>
      <c r="AQ3133" s="41" t="str">
        <f t="shared" si="1596"/>
        <v/>
      </c>
      <c r="AR3133" s="41" t="str">
        <f>IF($AQ3133="","",COUNTIFS(L_ChaveCob,$AQ3133,L_Ausencia,"&gt;"&amp;$W3133)+COUNTIFS($AQ$4:$AQ3133,$AQ3133,$W$4:$W3133,$W3133))</f>
        <v/>
      </c>
      <c r="AS3133" s="42">
        <f t="shared" si="1597"/>
        <v>0</v>
      </c>
      <c r="AT3133" s="42">
        <f t="shared" si="1598"/>
        <v>0</v>
      </c>
      <c r="AU3133" s="42">
        <f t="shared" si="1599"/>
        <v>0</v>
      </c>
    </row>
    <row r="3134" spans="1:47" x14ac:dyDescent="0.2">
      <c r="A3134" s="35"/>
      <c r="B3134" s="36"/>
      <c r="C3134" s="36"/>
      <c r="D3134" s="36"/>
      <c r="E3134" s="37"/>
      <c r="F3134" s="37"/>
      <c r="G3134" s="36"/>
      <c r="H3134" s="36"/>
      <c r="I3134" s="36"/>
      <c r="J3134" s="36"/>
      <c r="K3134" s="37"/>
      <c r="L3134" s="37"/>
      <c r="M3134" s="37"/>
      <c r="N3134" s="38" t="str">
        <f t="shared" si="1568"/>
        <v/>
      </c>
      <c r="O3134" t="str">
        <f t="shared" si="1569"/>
        <v/>
      </c>
      <c r="P3134" t="str">
        <f t="shared" si="1570"/>
        <v/>
      </c>
      <c r="Q3134" t="str">
        <f t="shared" si="1571"/>
        <v/>
      </c>
      <c r="R3134" t="str">
        <f t="shared" si="1572"/>
        <v/>
      </c>
      <c r="S3134" t="str">
        <f t="shared" si="1573"/>
        <v/>
      </c>
      <c r="T3134" s="39" t="str">
        <f t="shared" si="1574"/>
        <v/>
      </c>
      <c r="U3134" s="40">
        <f t="shared" si="1575"/>
        <v>0</v>
      </c>
      <c r="V3134" s="40">
        <f t="shared" si="1576"/>
        <v>0</v>
      </c>
      <c r="W3134" s="40">
        <f t="shared" si="1577"/>
        <v>0</v>
      </c>
      <c r="X3134" t="str">
        <f t="shared" si="1578"/>
        <v/>
      </c>
      <c r="Y3134" s="40">
        <f t="shared" si="1579"/>
        <v>0</v>
      </c>
      <c r="Z3134" s="40">
        <f t="shared" si="1580"/>
        <v>0</v>
      </c>
      <c r="AA3134" s="40">
        <f t="shared" si="1581"/>
        <v>0</v>
      </c>
      <c r="AB3134" s="40">
        <f t="shared" si="1582"/>
        <v>0</v>
      </c>
      <c r="AC3134" s="40">
        <f t="shared" si="1583"/>
        <v>0</v>
      </c>
      <c r="AD3134" s="39">
        <f t="shared" si="1584"/>
        <v>0</v>
      </c>
      <c r="AE3134" s="39">
        <f t="shared" si="1585"/>
        <v>0</v>
      </c>
      <c r="AF3134" t="str">
        <f t="shared" si="1586"/>
        <v/>
      </c>
      <c r="AG3134" t="str">
        <f t="shared" si="1587"/>
        <v/>
      </c>
      <c r="AH3134" t="str">
        <f t="shared" si="1588"/>
        <v/>
      </c>
      <c r="AJ3134" s="41" t="str">
        <f t="shared" si="1589"/>
        <v/>
      </c>
      <c r="AK3134" s="42" t="str">
        <f t="shared" si="1590"/>
        <v/>
      </c>
      <c r="AL3134" s="41" t="str">
        <f t="shared" si="1591"/>
        <v/>
      </c>
      <c r="AM3134" s="41" t="str">
        <f t="shared" si="1592"/>
        <v/>
      </c>
      <c r="AN3134" s="41" t="str">
        <f t="shared" si="1593"/>
        <v/>
      </c>
      <c r="AO3134" s="42" t="str">
        <f t="shared" si="1594"/>
        <v/>
      </c>
      <c r="AP3134" s="41" t="str">
        <f t="shared" si="1595"/>
        <v/>
      </c>
      <c r="AQ3134" s="41" t="str">
        <f t="shared" si="1596"/>
        <v/>
      </c>
      <c r="AR3134" s="41" t="str">
        <f>IF($AQ3134="","",COUNTIFS(L_ChaveCob,$AQ3134,L_Ausencia,"&gt;"&amp;$W3134)+COUNTIFS($AQ$4:$AQ3134,$AQ3134,$W$4:$W3134,$W3134))</f>
        <v/>
      </c>
      <c r="AS3134" s="42">
        <f t="shared" si="1597"/>
        <v>0</v>
      </c>
      <c r="AT3134" s="42">
        <f t="shared" si="1598"/>
        <v>0</v>
      </c>
      <c r="AU3134" s="42">
        <f t="shared" si="1599"/>
        <v>0</v>
      </c>
    </row>
    <row r="3135" spans="1:47" x14ac:dyDescent="0.2">
      <c r="A3135" s="35"/>
      <c r="B3135" s="36"/>
      <c r="C3135" s="36"/>
      <c r="D3135" s="36"/>
      <c r="E3135" s="37"/>
      <c r="F3135" s="37"/>
      <c r="G3135" s="36"/>
      <c r="H3135" s="36"/>
      <c r="I3135" s="36"/>
      <c r="J3135" s="36"/>
      <c r="K3135" s="37"/>
      <c r="L3135" s="37"/>
      <c r="M3135" s="37"/>
      <c r="N3135" s="38" t="str">
        <f t="shared" si="1568"/>
        <v/>
      </c>
      <c r="O3135" t="str">
        <f t="shared" si="1569"/>
        <v/>
      </c>
      <c r="P3135" t="str">
        <f t="shared" si="1570"/>
        <v/>
      </c>
      <c r="Q3135" t="str">
        <f t="shared" si="1571"/>
        <v/>
      </c>
      <c r="R3135" t="str">
        <f t="shared" si="1572"/>
        <v/>
      </c>
      <c r="S3135" t="str">
        <f t="shared" si="1573"/>
        <v/>
      </c>
      <c r="T3135" s="39" t="str">
        <f t="shared" si="1574"/>
        <v/>
      </c>
      <c r="U3135" s="40">
        <f t="shared" si="1575"/>
        <v>0</v>
      </c>
      <c r="V3135" s="40">
        <f t="shared" si="1576"/>
        <v>0</v>
      </c>
      <c r="W3135" s="40">
        <f t="shared" si="1577"/>
        <v>0</v>
      </c>
      <c r="X3135" t="str">
        <f t="shared" si="1578"/>
        <v/>
      </c>
      <c r="Y3135" s="40">
        <f t="shared" si="1579"/>
        <v>0</v>
      </c>
      <c r="Z3135" s="40">
        <f t="shared" si="1580"/>
        <v>0</v>
      </c>
      <c r="AA3135" s="40">
        <f t="shared" si="1581"/>
        <v>0</v>
      </c>
      <c r="AB3135" s="40">
        <f t="shared" si="1582"/>
        <v>0</v>
      </c>
      <c r="AC3135" s="40">
        <f t="shared" si="1583"/>
        <v>0</v>
      </c>
      <c r="AD3135" s="39">
        <f t="shared" si="1584"/>
        <v>0</v>
      </c>
      <c r="AE3135" s="39">
        <f t="shared" si="1585"/>
        <v>0</v>
      </c>
      <c r="AF3135" t="str">
        <f t="shared" si="1586"/>
        <v/>
      </c>
      <c r="AG3135" t="str">
        <f t="shared" si="1587"/>
        <v/>
      </c>
      <c r="AH3135" t="str">
        <f t="shared" si="1588"/>
        <v/>
      </c>
      <c r="AJ3135" s="41" t="str">
        <f t="shared" si="1589"/>
        <v/>
      </c>
      <c r="AK3135" s="42" t="str">
        <f t="shared" si="1590"/>
        <v/>
      </c>
      <c r="AL3135" s="41" t="str">
        <f t="shared" si="1591"/>
        <v/>
      </c>
      <c r="AM3135" s="41" t="str">
        <f t="shared" si="1592"/>
        <v/>
      </c>
      <c r="AN3135" s="41" t="str">
        <f t="shared" si="1593"/>
        <v/>
      </c>
      <c r="AO3135" s="42" t="str">
        <f t="shared" si="1594"/>
        <v/>
      </c>
      <c r="AP3135" s="41" t="str">
        <f t="shared" si="1595"/>
        <v/>
      </c>
      <c r="AQ3135" s="41" t="str">
        <f t="shared" si="1596"/>
        <v/>
      </c>
      <c r="AR3135" s="41" t="str">
        <f>IF($AQ3135="","",COUNTIFS(L_ChaveCob,$AQ3135,L_Ausencia,"&gt;"&amp;$W3135)+COUNTIFS($AQ$4:$AQ3135,$AQ3135,$W$4:$W3135,$W3135))</f>
        <v/>
      </c>
      <c r="AS3135" s="42">
        <f t="shared" si="1597"/>
        <v>0</v>
      </c>
      <c r="AT3135" s="42">
        <f t="shared" si="1598"/>
        <v>0</v>
      </c>
      <c r="AU3135" s="42">
        <f t="shared" si="1599"/>
        <v>0</v>
      </c>
    </row>
    <row r="3136" spans="1:47" x14ac:dyDescent="0.2">
      <c r="A3136" s="35"/>
      <c r="B3136" s="36"/>
      <c r="C3136" s="36"/>
      <c r="D3136" s="36"/>
      <c r="E3136" s="37"/>
      <c r="F3136" s="37"/>
      <c r="G3136" s="36"/>
      <c r="H3136" s="36"/>
      <c r="I3136" s="36"/>
      <c r="J3136" s="36"/>
      <c r="K3136" s="37"/>
      <c r="L3136" s="37"/>
      <c r="M3136" s="37"/>
      <c r="N3136" s="38" t="str">
        <f t="shared" si="1568"/>
        <v/>
      </c>
      <c r="O3136" t="str">
        <f t="shared" si="1569"/>
        <v/>
      </c>
      <c r="P3136" t="str">
        <f t="shared" si="1570"/>
        <v/>
      </c>
      <c r="Q3136" t="str">
        <f t="shared" si="1571"/>
        <v/>
      </c>
      <c r="R3136" t="str">
        <f t="shared" si="1572"/>
        <v/>
      </c>
      <c r="S3136" t="str">
        <f t="shared" si="1573"/>
        <v/>
      </c>
      <c r="T3136" s="39" t="str">
        <f t="shared" si="1574"/>
        <v/>
      </c>
      <c r="U3136" s="40">
        <f t="shared" si="1575"/>
        <v>0</v>
      </c>
      <c r="V3136" s="40">
        <f t="shared" si="1576"/>
        <v>0</v>
      </c>
      <c r="W3136" s="40">
        <f t="shared" si="1577"/>
        <v>0</v>
      </c>
      <c r="X3136" t="str">
        <f t="shared" si="1578"/>
        <v/>
      </c>
      <c r="Y3136" s="40">
        <f t="shared" si="1579"/>
        <v>0</v>
      </c>
      <c r="Z3136" s="40">
        <f t="shared" si="1580"/>
        <v>0</v>
      </c>
      <c r="AA3136" s="40">
        <f t="shared" si="1581"/>
        <v>0</v>
      </c>
      <c r="AB3136" s="40">
        <f t="shared" si="1582"/>
        <v>0</v>
      </c>
      <c r="AC3136" s="40">
        <f t="shared" si="1583"/>
        <v>0</v>
      </c>
      <c r="AD3136" s="39">
        <f t="shared" si="1584"/>
        <v>0</v>
      </c>
      <c r="AE3136" s="39">
        <f t="shared" si="1585"/>
        <v>0</v>
      </c>
      <c r="AF3136" t="str">
        <f t="shared" si="1586"/>
        <v/>
      </c>
      <c r="AG3136" t="str">
        <f t="shared" si="1587"/>
        <v/>
      </c>
      <c r="AH3136" t="str">
        <f t="shared" si="1588"/>
        <v/>
      </c>
      <c r="AJ3136" s="41" t="str">
        <f t="shared" si="1589"/>
        <v/>
      </c>
      <c r="AK3136" s="42" t="str">
        <f t="shared" si="1590"/>
        <v/>
      </c>
      <c r="AL3136" s="41" t="str">
        <f t="shared" si="1591"/>
        <v/>
      </c>
      <c r="AM3136" s="41" t="str">
        <f t="shared" si="1592"/>
        <v/>
      </c>
      <c r="AN3136" s="41" t="str">
        <f t="shared" si="1593"/>
        <v/>
      </c>
      <c r="AO3136" s="42" t="str">
        <f t="shared" si="1594"/>
        <v/>
      </c>
      <c r="AP3136" s="41" t="str">
        <f t="shared" si="1595"/>
        <v/>
      </c>
      <c r="AQ3136" s="41" t="str">
        <f t="shared" si="1596"/>
        <v/>
      </c>
      <c r="AR3136" s="41" t="str">
        <f>IF($AQ3136="","",COUNTIFS(L_ChaveCob,$AQ3136,L_Ausencia,"&gt;"&amp;$W3136)+COUNTIFS($AQ$4:$AQ3136,$AQ3136,$W$4:$W3136,$W3136))</f>
        <v/>
      </c>
      <c r="AS3136" s="42">
        <f t="shared" si="1597"/>
        <v>0</v>
      </c>
      <c r="AT3136" s="42">
        <f t="shared" si="1598"/>
        <v>0</v>
      </c>
      <c r="AU3136" s="42">
        <f t="shared" si="1599"/>
        <v>0</v>
      </c>
    </row>
    <row r="3137" spans="1:47" x14ac:dyDescent="0.2">
      <c r="A3137" s="35"/>
      <c r="B3137" s="36"/>
      <c r="C3137" s="36"/>
      <c r="D3137" s="36"/>
      <c r="E3137" s="37"/>
      <c r="F3137" s="37"/>
      <c r="G3137" s="36"/>
      <c r="H3137" s="36"/>
      <c r="I3137" s="36"/>
      <c r="J3137" s="36"/>
      <c r="K3137" s="37"/>
      <c r="L3137" s="37"/>
      <c r="M3137" s="37"/>
      <c r="N3137" s="38" t="str">
        <f t="shared" si="1568"/>
        <v/>
      </c>
      <c r="O3137" t="str">
        <f t="shared" si="1569"/>
        <v/>
      </c>
      <c r="P3137" t="str">
        <f t="shared" si="1570"/>
        <v/>
      </c>
      <c r="Q3137" t="str">
        <f t="shared" si="1571"/>
        <v/>
      </c>
      <c r="R3137" t="str">
        <f t="shared" si="1572"/>
        <v/>
      </c>
      <c r="S3137" t="str">
        <f t="shared" si="1573"/>
        <v/>
      </c>
      <c r="T3137" s="39" t="str">
        <f t="shared" si="1574"/>
        <v/>
      </c>
      <c r="U3137" s="40">
        <f t="shared" si="1575"/>
        <v>0</v>
      </c>
      <c r="V3137" s="40">
        <f t="shared" si="1576"/>
        <v>0</v>
      </c>
      <c r="W3137" s="40">
        <f t="shared" si="1577"/>
        <v>0</v>
      </c>
      <c r="X3137" t="str">
        <f t="shared" si="1578"/>
        <v/>
      </c>
      <c r="Y3137" s="40">
        <f t="shared" si="1579"/>
        <v>0</v>
      </c>
      <c r="Z3137" s="40">
        <f t="shared" si="1580"/>
        <v>0</v>
      </c>
      <c r="AA3137" s="40">
        <f t="shared" si="1581"/>
        <v>0</v>
      </c>
      <c r="AB3137" s="40">
        <f t="shared" si="1582"/>
        <v>0</v>
      </c>
      <c r="AC3137" s="40">
        <f t="shared" si="1583"/>
        <v>0</v>
      </c>
      <c r="AD3137" s="39">
        <f t="shared" si="1584"/>
        <v>0</v>
      </c>
      <c r="AE3137" s="39">
        <f t="shared" si="1585"/>
        <v>0</v>
      </c>
      <c r="AF3137" t="str">
        <f t="shared" si="1586"/>
        <v/>
      </c>
      <c r="AG3137" t="str">
        <f t="shared" si="1587"/>
        <v/>
      </c>
      <c r="AH3137" t="str">
        <f t="shared" si="1588"/>
        <v/>
      </c>
      <c r="AJ3137" s="41" t="str">
        <f t="shared" si="1589"/>
        <v/>
      </c>
      <c r="AK3137" s="42" t="str">
        <f t="shared" si="1590"/>
        <v/>
      </c>
      <c r="AL3137" s="41" t="str">
        <f t="shared" si="1591"/>
        <v/>
      </c>
      <c r="AM3137" s="41" t="str">
        <f t="shared" si="1592"/>
        <v/>
      </c>
      <c r="AN3137" s="41" t="str">
        <f t="shared" si="1593"/>
        <v/>
      </c>
      <c r="AO3137" s="42" t="str">
        <f t="shared" si="1594"/>
        <v/>
      </c>
      <c r="AP3137" s="41" t="str">
        <f t="shared" si="1595"/>
        <v/>
      </c>
      <c r="AQ3137" s="41" t="str">
        <f t="shared" si="1596"/>
        <v/>
      </c>
      <c r="AR3137" s="41" t="str">
        <f>IF($AQ3137="","",COUNTIFS(L_ChaveCob,$AQ3137,L_Ausencia,"&gt;"&amp;$W3137)+COUNTIFS($AQ$4:$AQ3137,$AQ3137,$W$4:$W3137,$W3137))</f>
        <v/>
      </c>
      <c r="AS3137" s="42">
        <f t="shared" si="1597"/>
        <v>0</v>
      </c>
      <c r="AT3137" s="42">
        <f t="shared" si="1598"/>
        <v>0</v>
      </c>
      <c r="AU3137" s="42">
        <f t="shared" si="1599"/>
        <v>0</v>
      </c>
    </row>
    <row r="3138" spans="1:47" x14ac:dyDescent="0.2">
      <c r="A3138" s="35"/>
      <c r="B3138" s="36"/>
      <c r="C3138" s="36"/>
      <c r="D3138" s="36"/>
      <c r="E3138" s="37"/>
      <c r="F3138" s="37"/>
      <c r="G3138" s="36"/>
      <c r="H3138" s="36"/>
      <c r="I3138" s="36"/>
      <c r="J3138" s="36"/>
      <c r="K3138" s="37"/>
      <c r="L3138" s="37"/>
      <c r="M3138" s="37"/>
      <c r="N3138" s="38" t="str">
        <f t="shared" si="1568"/>
        <v/>
      </c>
      <c r="O3138" t="str">
        <f t="shared" si="1569"/>
        <v/>
      </c>
      <c r="P3138" t="str">
        <f t="shared" si="1570"/>
        <v/>
      </c>
      <c r="Q3138" t="str">
        <f t="shared" si="1571"/>
        <v/>
      </c>
      <c r="R3138" t="str">
        <f t="shared" si="1572"/>
        <v/>
      </c>
      <c r="S3138" t="str">
        <f t="shared" si="1573"/>
        <v/>
      </c>
      <c r="T3138" s="39" t="str">
        <f t="shared" si="1574"/>
        <v/>
      </c>
      <c r="U3138" s="40">
        <f t="shared" si="1575"/>
        <v>0</v>
      </c>
      <c r="V3138" s="40">
        <f t="shared" si="1576"/>
        <v>0</v>
      </c>
      <c r="W3138" s="40">
        <f t="shared" si="1577"/>
        <v>0</v>
      </c>
      <c r="X3138" t="str">
        <f t="shared" si="1578"/>
        <v/>
      </c>
      <c r="Y3138" s="40">
        <f t="shared" si="1579"/>
        <v>0</v>
      </c>
      <c r="Z3138" s="40">
        <f t="shared" si="1580"/>
        <v>0</v>
      </c>
      <c r="AA3138" s="40">
        <f t="shared" si="1581"/>
        <v>0</v>
      </c>
      <c r="AB3138" s="40">
        <f t="shared" si="1582"/>
        <v>0</v>
      </c>
      <c r="AC3138" s="40">
        <f t="shared" si="1583"/>
        <v>0</v>
      </c>
      <c r="AD3138" s="39">
        <f t="shared" si="1584"/>
        <v>0</v>
      </c>
      <c r="AE3138" s="39">
        <f t="shared" si="1585"/>
        <v>0</v>
      </c>
      <c r="AF3138" t="str">
        <f t="shared" si="1586"/>
        <v/>
      </c>
      <c r="AG3138" t="str">
        <f t="shared" si="1587"/>
        <v/>
      </c>
      <c r="AH3138" t="str">
        <f t="shared" si="1588"/>
        <v/>
      </c>
      <c r="AJ3138" s="41" t="str">
        <f t="shared" si="1589"/>
        <v/>
      </c>
      <c r="AK3138" s="42" t="str">
        <f t="shared" si="1590"/>
        <v/>
      </c>
      <c r="AL3138" s="41" t="str">
        <f t="shared" si="1591"/>
        <v/>
      </c>
      <c r="AM3138" s="41" t="str">
        <f t="shared" si="1592"/>
        <v/>
      </c>
      <c r="AN3138" s="41" t="str">
        <f t="shared" si="1593"/>
        <v/>
      </c>
      <c r="AO3138" s="42" t="str">
        <f t="shared" si="1594"/>
        <v/>
      </c>
      <c r="AP3138" s="41" t="str">
        <f t="shared" si="1595"/>
        <v/>
      </c>
      <c r="AQ3138" s="41" t="str">
        <f t="shared" si="1596"/>
        <v/>
      </c>
      <c r="AR3138" s="41" t="str">
        <f>IF($AQ3138="","",COUNTIFS(L_ChaveCob,$AQ3138,L_Ausencia,"&gt;"&amp;$W3138)+COUNTIFS($AQ$4:$AQ3138,$AQ3138,$W$4:$W3138,$W3138))</f>
        <v/>
      </c>
      <c r="AS3138" s="42">
        <f t="shared" si="1597"/>
        <v>0</v>
      </c>
      <c r="AT3138" s="42">
        <f t="shared" si="1598"/>
        <v>0</v>
      </c>
      <c r="AU3138" s="42">
        <f t="shared" si="1599"/>
        <v>0</v>
      </c>
    </row>
    <row r="3139" spans="1:47" x14ac:dyDescent="0.2">
      <c r="A3139" s="35"/>
      <c r="B3139" s="36"/>
      <c r="C3139" s="36"/>
      <c r="D3139" s="36"/>
      <c r="E3139" s="37"/>
      <c r="F3139" s="37"/>
      <c r="G3139" s="36"/>
      <c r="H3139" s="36"/>
      <c r="I3139" s="36"/>
      <c r="J3139" s="36"/>
      <c r="K3139" s="37"/>
      <c r="L3139" s="37"/>
      <c r="M3139" s="37"/>
      <c r="N3139" s="38" t="str">
        <f t="shared" si="1568"/>
        <v/>
      </c>
      <c r="O3139" t="str">
        <f t="shared" si="1569"/>
        <v/>
      </c>
      <c r="P3139" t="str">
        <f t="shared" si="1570"/>
        <v/>
      </c>
      <c r="Q3139" t="str">
        <f t="shared" si="1571"/>
        <v/>
      </c>
      <c r="R3139" t="str">
        <f t="shared" si="1572"/>
        <v/>
      </c>
      <c r="S3139" t="str">
        <f t="shared" si="1573"/>
        <v/>
      </c>
      <c r="T3139" s="39" t="str">
        <f t="shared" si="1574"/>
        <v/>
      </c>
      <c r="U3139" s="40">
        <f t="shared" si="1575"/>
        <v>0</v>
      </c>
      <c r="V3139" s="40">
        <f t="shared" si="1576"/>
        <v>0</v>
      </c>
      <c r="W3139" s="40">
        <f t="shared" si="1577"/>
        <v>0</v>
      </c>
      <c r="X3139" t="str">
        <f t="shared" si="1578"/>
        <v/>
      </c>
      <c r="Y3139" s="40">
        <f t="shared" si="1579"/>
        <v>0</v>
      </c>
      <c r="Z3139" s="40">
        <f t="shared" si="1580"/>
        <v>0</v>
      </c>
      <c r="AA3139" s="40">
        <f t="shared" si="1581"/>
        <v>0</v>
      </c>
      <c r="AB3139" s="40">
        <f t="shared" si="1582"/>
        <v>0</v>
      </c>
      <c r="AC3139" s="40">
        <f t="shared" si="1583"/>
        <v>0</v>
      </c>
      <c r="AD3139" s="39">
        <f t="shared" si="1584"/>
        <v>0</v>
      </c>
      <c r="AE3139" s="39">
        <f t="shared" si="1585"/>
        <v>0</v>
      </c>
      <c r="AF3139" t="str">
        <f t="shared" si="1586"/>
        <v/>
      </c>
      <c r="AG3139" t="str">
        <f t="shared" si="1587"/>
        <v/>
      </c>
      <c r="AH3139" t="str">
        <f t="shared" si="1588"/>
        <v/>
      </c>
      <c r="AJ3139" s="41" t="str">
        <f t="shared" si="1589"/>
        <v/>
      </c>
      <c r="AK3139" s="42" t="str">
        <f t="shared" si="1590"/>
        <v/>
      </c>
      <c r="AL3139" s="41" t="str">
        <f t="shared" si="1591"/>
        <v/>
      </c>
      <c r="AM3139" s="41" t="str">
        <f t="shared" si="1592"/>
        <v/>
      </c>
      <c r="AN3139" s="41" t="str">
        <f t="shared" si="1593"/>
        <v/>
      </c>
      <c r="AO3139" s="42" t="str">
        <f t="shared" si="1594"/>
        <v/>
      </c>
      <c r="AP3139" s="41" t="str">
        <f t="shared" si="1595"/>
        <v/>
      </c>
      <c r="AQ3139" s="41" t="str">
        <f t="shared" si="1596"/>
        <v/>
      </c>
      <c r="AR3139" s="41" t="str">
        <f>IF($AQ3139="","",COUNTIFS(L_ChaveCob,$AQ3139,L_Ausencia,"&gt;"&amp;$W3139)+COUNTIFS($AQ$4:$AQ3139,$AQ3139,$W$4:$W3139,$W3139))</f>
        <v/>
      </c>
      <c r="AS3139" s="42">
        <f t="shared" si="1597"/>
        <v>0</v>
      </c>
      <c r="AT3139" s="42">
        <f t="shared" si="1598"/>
        <v>0</v>
      </c>
      <c r="AU3139" s="42">
        <f t="shared" si="1599"/>
        <v>0</v>
      </c>
    </row>
    <row r="3140" spans="1:47" x14ac:dyDescent="0.2">
      <c r="A3140" s="35"/>
      <c r="B3140" s="36"/>
      <c r="C3140" s="36"/>
      <c r="D3140" s="36"/>
      <c r="E3140" s="37"/>
      <c r="F3140" s="37"/>
      <c r="G3140" s="36"/>
      <c r="H3140" s="36"/>
      <c r="I3140" s="36"/>
      <c r="J3140" s="36"/>
      <c r="K3140" s="37"/>
      <c r="L3140" s="37"/>
      <c r="M3140" s="37"/>
      <c r="N3140" s="38" t="str">
        <f t="shared" si="1568"/>
        <v/>
      </c>
      <c r="O3140" t="str">
        <f t="shared" si="1569"/>
        <v/>
      </c>
      <c r="P3140" t="str">
        <f t="shared" si="1570"/>
        <v/>
      </c>
      <c r="Q3140" t="str">
        <f t="shared" si="1571"/>
        <v/>
      </c>
      <c r="R3140" t="str">
        <f t="shared" si="1572"/>
        <v/>
      </c>
      <c r="S3140" t="str">
        <f t="shared" si="1573"/>
        <v/>
      </c>
      <c r="T3140" s="39" t="str">
        <f t="shared" si="1574"/>
        <v/>
      </c>
      <c r="U3140" s="40">
        <f t="shared" si="1575"/>
        <v>0</v>
      </c>
      <c r="V3140" s="40">
        <f t="shared" si="1576"/>
        <v>0</v>
      </c>
      <c r="W3140" s="40">
        <f t="shared" si="1577"/>
        <v>0</v>
      </c>
      <c r="X3140" t="str">
        <f t="shared" si="1578"/>
        <v/>
      </c>
      <c r="Y3140" s="40">
        <f t="shared" si="1579"/>
        <v>0</v>
      </c>
      <c r="Z3140" s="40">
        <f t="shared" si="1580"/>
        <v>0</v>
      </c>
      <c r="AA3140" s="40">
        <f t="shared" si="1581"/>
        <v>0</v>
      </c>
      <c r="AB3140" s="40">
        <f t="shared" si="1582"/>
        <v>0</v>
      </c>
      <c r="AC3140" s="40">
        <f t="shared" si="1583"/>
        <v>0</v>
      </c>
      <c r="AD3140" s="39">
        <f t="shared" si="1584"/>
        <v>0</v>
      </c>
      <c r="AE3140" s="39">
        <f t="shared" si="1585"/>
        <v>0</v>
      </c>
      <c r="AF3140" t="str">
        <f t="shared" si="1586"/>
        <v/>
      </c>
      <c r="AG3140" t="str">
        <f t="shared" si="1587"/>
        <v/>
      </c>
      <c r="AH3140" t="str">
        <f t="shared" si="1588"/>
        <v/>
      </c>
      <c r="AJ3140" s="41" t="str">
        <f t="shared" si="1589"/>
        <v/>
      </c>
      <c r="AK3140" s="42" t="str">
        <f t="shared" si="1590"/>
        <v/>
      </c>
      <c r="AL3140" s="41" t="str">
        <f t="shared" si="1591"/>
        <v/>
      </c>
      <c r="AM3140" s="41" t="str">
        <f t="shared" si="1592"/>
        <v/>
      </c>
      <c r="AN3140" s="41" t="str">
        <f t="shared" si="1593"/>
        <v/>
      </c>
      <c r="AO3140" s="42" t="str">
        <f t="shared" si="1594"/>
        <v/>
      </c>
      <c r="AP3140" s="41" t="str">
        <f t="shared" si="1595"/>
        <v/>
      </c>
      <c r="AQ3140" s="41" t="str">
        <f t="shared" si="1596"/>
        <v/>
      </c>
      <c r="AR3140" s="41" t="str">
        <f>IF($AQ3140="","",COUNTIFS(L_ChaveCob,$AQ3140,L_Ausencia,"&gt;"&amp;$W3140)+COUNTIFS($AQ$4:$AQ3140,$AQ3140,$W$4:$W3140,$W3140))</f>
        <v/>
      </c>
      <c r="AS3140" s="42">
        <f t="shared" si="1597"/>
        <v>0</v>
      </c>
      <c r="AT3140" s="42">
        <f t="shared" si="1598"/>
        <v>0</v>
      </c>
      <c r="AU3140" s="42">
        <f t="shared" si="1599"/>
        <v>0</v>
      </c>
    </row>
    <row r="3141" spans="1:47" x14ac:dyDescent="0.2">
      <c r="A3141" s="35"/>
      <c r="B3141" s="36"/>
      <c r="C3141" s="36"/>
      <c r="D3141" s="36"/>
      <c r="E3141" s="37"/>
      <c r="F3141" s="37"/>
      <c r="G3141" s="36"/>
      <c r="H3141" s="36"/>
      <c r="I3141" s="36"/>
      <c r="J3141" s="36"/>
      <c r="K3141" s="37"/>
      <c r="L3141" s="37"/>
      <c r="M3141" s="37"/>
      <c r="N3141" s="38" t="str">
        <f t="shared" si="1568"/>
        <v/>
      </c>
      <c r="O3141" t="str">
        <f t="shared" si="1569"/>
        <v/>
      </c>
      <c r="P3141" t="str">
        <f t="shared" si="1570"/>
        <v/>
      </c>
      <c r="Q3141" t="str">
        <f t="shared" si="1571"/>
        <v/>
      </c>
      <c r="R3141" t="str">
        <f t="shared" si="1572"/>
        <v/>
      </c>
      <c r="S3141" t="str">
        <f t="shared" si="1573"/>
        <v/>
      </c>
      <c r="T3141" s="39" t="str">
        <f t="shared" si="1574"/>
        <v/>
      </c>
      <c r="U3141" s="40">
        <f t="shared" si="1575"/>
        <v>0</v>
      </c>
      <c r="V3141" s="40">
        <f t="shared" si="1576"/>
        <v>0</v>
      </c>
      <c r="W3141" s="40">
        <f t="shared" si="1577"/>
        <v>0</v>
      </c>
      <c r="X3141" t="str">
        <f t="shared" si="1578"/>
        <v/>
      </c>
      <c r="Y3141" s="40">
        <f t="shared" si="1579"/>
        <v>0</v>
      </c>
      <c r="Z3141" s="40">
        <f t="shared" si="1580"/>
        <v>0</v>
      </c>
      <c r="AA3141" s="40">
        <f t="shared" si="1581"/>
        <v>0</v>
      </c>
      <c r="AB3141" s="40">
        <f t="shared" si="1582"/>
        <v>0</v>
      </c>
      <c r="AC3141" s="40">
        <f t="shared" si="1583"/>
        <v>0</v>
      </c>
      <c r="AD3141" s="39">
        <f t="shared" si="1584"/>
        <v>0</v>
      </c>
      <c r="AE3141" s="39">
        <f t="shared" si="1585"/>
        <v>0</v>
      </c>
      <c r="AF3141" t="str">
        <f t="shared" si="1586"/>
        <v/>
      </c>
      <c r="AG3141" t="str">
        <f t="shared" si="1587"/>
        <v/>
      </c>
      <c r="AH3141" t="str">
        <f t="shared" si="1588"/>
        <v/>
      </c>
      <c r="AJ3141" s="41" t="str">
        <f t="shared" si="1589"/>
        <v/>
      </c>
      <c r="AK3141" s="42" t="str">
        <f t="shared" si="1590"/>
        <v/>
      </c>
      <c r="AL3141" s="41" t="str">
        <f t="shared" si="1591"/>
        <v/>
      </c>
      <c r="AM3141" s="41" t="str">
        <f t="shared" si="1592"/>
        <v/>
      </c>
      <c r="AN3141" s="41" t="str">
        <f t="shared" si="1593"/>
        <v/>
      </c>
      <c r="AO3141" s="42" t="str">
        <f t="shared" si="1594"/>
        <v/>
      </c>
      <c r="AP3141" s="41" t="str">
        <f t="shared" si="1595"/>
        <v/>
      </c>
      <c r="AQ3141" s="41" t="str">
        <f t="shared" si="1596"/>
        <v/>
      </c>
      <c r="AR3141" s="41" t="str">
        <f>IF($AQ3141="","",COUNTIFS(L_ChaveCob,$AQ3141,L_Ausencia,"&gt;"&amp;$W3141)+COUNTIFS($AQ$4:$AQ3141,$AQ3141,$W$4:$W3141,$W3141))</f>
        <v/>
      </c>
      <c r="AS3141" s="42">
        <f t="shared" si="1597"/>
        <v>0</v>
      </c>
      <c r="AT3141" s="42">
        <f t="shared" si="1598"/>
        <v>0</v>
      </c>
      <c r="AU3141" s="42">
        <f t="shared" si="1599"/>
        <v>0</v>
      </c>
    </row>
    <row r="3142" spans="1:47" x14ac:dyDescent="0.2">
      <c r="A3142" s="35"/>
      <c r="B3142" s="36"/>
      <c r="C3142" s="36"/>
      <c r="D3142" s="36"/>
      <c r="E3142" s="37"/>
      <c r="F3142" s="37"/>
      <c r="G3142" s="36"/>
      <c r="H3142" s="36"/>
      <c r="I3142" s="36"/>
      <c r="J3142" s="36"/>
      <c r="K3142" s="37"/>
      <c r="L3142" s="37"/>
      <c r="M3142" s="37"/>
      <c r="N3142" s="38" t="str">
        <f t="shared" si="1568"/>
        <v/>
      </c>
      <c r="O3142" t="str">
        <f t="shared" si="1569"/>
        <v/>
      </c>
      <c r="P3142" t="str">
        <f t="shared" si="1570"/>
        <v/>
      </c>
      <c r="Q3142" t="str">
        <f t="shared" si="1571"/>
        <v/>
      </c>
      <c r="R3142" t="str">
        <f t="shared" si="1572"/>
        <v/>
      </c>
      <c r="S3142" t="str">
        <f t="shared" si="1573"/>
        <v/>
      </c>
      <c r="T3142" s="39" t="str">
        <f t="shared" si="1574"/>
        <v/>
      </c>
      <c r="U3142" s="40">
        <f t="shared" si="1575"/>
        <v>0</v>
      </c>
      <c r="V3142" s="40">
        <f t="shared" si="1576"/>
        <v>0</v>
      </c>
      <c r="W3142" s="40">
        <f t="shared" si="1577"/>
        <v>0</v>
      </c>
      <c r="X3142" t="str">
        <f t="shared" si="1578"/>
        <v/>
      </c>
      <c r="Y3142" s="40">
        <f t="shared" si="1579"/>
        <v>0</v>
      </c>
      <c r="Z3142" s="40">
        <f t="shared" si="1580"/>
        <v>0</v>
      </c>
      <c r="AA3142" s="40">
        <f t="shared" si="1581"/>
        <v>0</v>
      </c>
      <c r="AB3142" s="40">
        <f t="shared" si="1582"/>
        <v>0</v>
      </c>
      <c r="AC3142" s="40">
        <f t="shared" si="1583"/>
        <v>0</v>
      </c>
      <c r="AD3142" s="39">
        <f t="shared" si="1584"/>
        <v>0</v>
      </c>
      <c r="AE3142" s="39">
        <f t="shared" si="1585"/>
        <v>0</v>
      </c>
      <c r="AF3142" t="str">
        <f t="shared" si="1586"/>
        <v/>
      </c>
      <c r="AG3142" t="str">
        <f t="shared" si="1587"/>
        <v/>
      </c>
      <c r="AH3142" t="str">
        <f t="shared" si="1588"/>
        <v/>
      </c>
      <c r="AJ3142" s="41" t="str">
        <f t="shared" si="1589"/>
        <v/>
      </c>
      <c r="AK3142" s="42" t="str">
        <f t="shared" si="1590"/>
        <v/>
      </c>
      <c r="AL3142" s="41" t="str">
        <f t="shared" si="1591"/>
        <v/>
      </c>
      <c r="AM3142" s="41" t="str">
        <f t="shared" si="1592"/>
        <v/>
      </c>
      <c r="AN3142" s="41" t="str">
        <f t="shared" si="1593"/>
        <v/>
      </c>
      <c r="AO3142" s="42" t="str">
        <f t="shared" si="1594"/>
        <v/>
      </c>
      <c r="AP3142" s="41" t="str">
        <f t="shared" si="1595"/>
        <v/>
      </c>
      <c r="AQ3142" s="41" t="str">
        <f t="shared" si="1596"/>
        <v/>
      </c>
      <c r="AR3142" s="41" t="str">
        <f>IF($AQ3142="","",COUNTIFS(L_ChaveCob,$AQ3142,L_Ausencia,"&gt;"&amp;$W3142)+COUNTIFS($AQ$4:$AQ3142,$AQ3142,$W$4:$W3142,$W3142))</f>
        <v/>
      </c>
      <c r="AS3142" s="42">
        <f t="shared" si="1597"/>
        <v>0</v>
      </c>
      <c r="AT3142" s="42">
        <f t="shared" si="1598"/>
        <v>0</v>
      </c>
      <c r="AU3142" s="42">
        <f t="shared" si="1599"/>
        <v>0</v>
      </c>
    </row>
    <row r="3143" spans="1:47" x14ac:dyDescent="0.2">
      <c r="A3143" s="35"/>
      <c r="B3143" s="36"/>
      <c r="C3143" s="36"/>
      <c r="D3143" s="36"/>
      <c r="E3143" s="37"/>
      <c r="F3143" s="37"/>
      <c r="G3143" s="36"/>
      <c r="H3143" s="36"/>
      <c r="I3143" s="36"/>
      <c r="J3143" s="36"/>
      <c r="K3143" s="37"/>
      <c r="L3143" s="37"/>
      <c r="M3143" s="37"/>
      <c r="N3143" s="38" t="str">
        <f t="shared" si="1568"/>
        <v/>
      </c>
      <c r="O3143" t="str">
        <f t="shared" si="1569"/>
        <v/>
      </c>
      <c r="P3143" t="str">
        <f t="shared" si="1570"/>
        <v/>
      </c>
      <c r="Q3143" t="str">
        <f t="shared" si="1571"/>
        <v/>
      </c>
      <c r="R3143" t="str">
        <f t="shared" si="1572"/>
        <v/>
      </c>
      <c r="S3143" t="str">
        <f t="shared" si="1573"/>
        <v/>
      </c>
      <c r="T3143" s="39" t="str">
        <f t="shared" si="1574"/>
        <v/>
      </c>
      <c r="U3143" s="40">
        <f t="shared" si="1575"/>
        <v>0</v>
      </c>
      <c r="V3143" s="40">
        <f t="shared" si="1576"/>
        <v>0</v>
      </c>
      <c r="W3143" s="40">
        <f t="shared" si="1577"/>
        <v>0</v>
      </c>
      <c r="X3143" t="str">
        <f t="shared" si="1578"/>
        <v/>
      </c>
      <c r="Y3143" s="40">
        <f t="shared" si="1579"/>
        <v>0</v>
      </c>
      <c r="Z3143" s="40">
        <f t="shared" si="1580"/>
        <v>0</v>
      </c>
      <c r="AA3143" s="40">
        <f t="shared" si="1581"/>
        <v>0</v>
      </c>
      <c r="AB3143" s="40">
        <f t="shared" si="1582"/>
        <v>0</v>
      </c>
      <c r="AC3143" s="40">
        <f t="shared" si="1583"/>
        <v>0</v>
      </c>
      <c r="AD3143" s="39">
        <f t="shared" si="1584"/>
        <v>0</v>
      </c>
      <c r="AE3143" s="39">
        <f t="shared" si="1585"/>
        <v>0</v>
      </c>
      <c r="AF3143" t="str">
        <f t="shared" si="1586"/>
        <v/>
      </c>
      <c r="AG3143" t="str">
        <f t="shared" si="1587"/>
        <v/>
      </c>
      <c r="AH3143" t="str">
        <f t="shared" si="1588"/>
        <v/>
      </c>
      <c r="AJ3143" s="41" t="str">
        <f t="shared" si="1589"/>
        <v/>
      </c>
      <c r="AK3143" s="42" t="str">
        <f t="shared" si="1590"/>
        <v/>
      </c>
      <c r="AL3143" s="41" t="str">
        <f t="shared" si="1591"/>
        <v/>
      </c>
      <c r="AM3143" s="41" t="str">
        <f t="shared" si="1592"/>
        <v/>
      </c>
      <c r="AN3143" s="41" t="str">
        <f t="shared" si="1593"/>
        <v/>
      </c>
      <c r="AO3143" s="42" t="str">
        <f t="shared" si="1594"/>
        <v/>
      </c>
      <c r="AP3143" s="41" t="str">
        <f t="shared" si="1595"/>
        <v/>
      </c>
      <c r="AQ3143" s="41" t="str">
        <f t="shared" si="1596"/>
        <v/>
      </c>
      <c r="AR3143" s="41" t="str">
        <f>IF($AQ3143="","",COUNTIFS(L_ChaveCob,$AQ3143,L_Ausencia,"&gt;"&amp;$W3143)+COUNTIFS($AQ$4:$AQ3143,$AQ3143,$W$4:$W3143,$W3143))</f>
        <v/>
      </c>
      <c r="AS3143" s="42">
        <f t="shared" si="1597"/>
        <v>0</v>
      </c>
      <c r="AT3143" s="42">
        <f t="shared" si="1598"/>
        <v>0</v>
      </c>
      <c r="AU3143" s="42">
        <f t="shared" si="1599"/>
        <v>0</v>
      </c>
    </row>
    <row r="3144" spans="1:47" x14ac:dyDescent="0.2">
      <c r="A3144" s="35"/>
      <c r="B3144" s="36"/>
      <c r="C3144" s="36"/>
      <c r="D3144" s="36"/>
      <c r="E3144" s="37"/>
      <c r="F3144" s="37"/>
      <c r="G3144" s="36"/>
      <c r="H3144" s="36"/>
      <c r="I3144" s="36"/>
      <c r="J3144" s="36"/>
      <c r="K3144" s="37"/>
      <c r="L3144" s="37"/>
      <c r="M3144" s="37"/>
      <c r="N3144" s="38" t="str">
        <f t="shared" si="1568"/>
        <v/>
      </c>
      <c r="O3144" t="str">
        <f t="shared" si="1569"/>
        <v/>
      </c>
      <c r="P3144" t="str">
        <f t="shared" si="1570"/>
        <v/>
      </c>
      <c r="Q3144" t="str">
        <f t="shared" si="1571"/>
        <v/>
      </c>
      <c r="R3144" t="str">
        <f t="shared" si="1572"/>
        <v/>
      </c>
      <c r="S3144" t="str">
        <f t="shared" si="1573"/>
        <v/>
      </c>
      <c r="T3144" s="39" t="str">
        <f t="shared" si="1574"/>
        <v/>
      </c>
      <c r="U3144" s="40">
        <f t="shared" si="1575"/>
        <v>0</v>
      </c>
      <c r="V3144" s="40">
        <f t="shared" si="1576"/>
        <v>0</v>
      </c>
      <c r="W3144" s="40">
        <f t="shared" si="1577"/>
        <v>0</v>
      </c>
      <c r="X3144" t="str">
        <f t="shared" si="1578"/>
        <v/>
      </c>
      <c r="Y3144" s="40">
        <f t="shared" si="1579"/>
        <v>0</v>
      </c>
      <c r="Z3144" s="40">
        <f t="shared" si="1580"/>
        <v>0</v>
      </c>
      <c r="AA3144" s="40">
        <f t="shared" si="1581"/>
        <v>0</v>
      </c>
      <c r="AB3144" s="40">
        <f t="shared" si="1582"/>
        <v>0</v>
      </c>
      <c r="AC3144" s="40">
        <f t="shared" si="1583"/>
        <v>0</v>
      </c>
      <c r="AD3144" s="39">
        <f t="shared" si="1584"/>
        <v>0</v>
      </c>
      <c r="AE3144" s="39">
        <f t="shared" si="1585"/>
        <v>0</v>
      </c>
      <c r="AF3144" t="str">
        <f t="shared" si="1586"/>
        <v/>
      </c>
      <c r="AG3144" t="str">
        <f t="shared" si="1587"/>
        <v/>
      </c>
      <c r="AH3144" t="str">
        <f t="shared" si="1588"/>
        <v/>
      </c>
      <c r="AJ3144" s="41" t="str">
        <f t="shared" si="1589"/>
        <v/>
      </c>
      <c r="AK3144" s="42" t="str">
        <f t="shared" si="1590"/>
        <v/>
      </c>
      <c r="AL3144" s="41" t="str">
        <f t="shared" si="1591"/>
        <v/>
      </c>
      <c r="AM3144" s="41" t="str">
        <f t="shared" si="1592"/>
        <v/>
      </c>
      <c r="AN3144" s="41" t="str">
        <f t="shared" si="1593"/>
        <v/>
      </c>
      <c r="AO3144" s="42" t="str">
        <f t="shared" si="1594"/>
        <v/>
      </c>
      <c r="AP3144" s="41" t="str">
        <f t="shared" si="1595"/>
        <v/>
      </c>
      <c r="AQ3144" s="41" t="str">
        <f t="shared" si="1596"/>
        <v/>
      </c>
      <c r="AR3144" s="41" t="str">
        <f>IF($AQ3144="","",COUNTIFS(L_ChaveCob,$AQ3144,L_Ausencia,"&gt;"&amp;$W3144)+COUNTIFS($AQ$4:$AQ3144,$AQ3144,$W$4:$W3144,$W3144))</f>
        <v/>
      </c>
      <c r="AS3144" s="42">
        <f t="shared" si="1597"/>
        <v>0</v>
      </c>
      <c r="AT3144" s="42">
        <f t="shared" si="1598"/>
        <v>0</v>
      </c>
      <c r="AU3144" s="42">
        <f t="shared" si="1599"/>
        <v>0</v>
      </c>
    </row>
    <row r="3145" spans="1:47" x14ac:dyDescent="0.2">
      <c r="A3145" s="35"/>
      <c r="B3145" s="36"/>
      <c r="C3145" s="36"/>
      <c r="D3145" s="36"/>
      <c r="E3145" s="37"/>
      <c r="F3145" s="37"/>
      <c r="G3145" s="36"/>
      <c r="H3145" s="36"/>
      <c r="I3145" s="36"/>
      <c r="J3145" s="36"/>
      <c r="K3145" s="37"/>
      <c r="L3145" s="37"/>
      <c r="M3145" s="37"/>
      <c r="N3145" s="38" t="str">
        <f t="shared" si="1568"/>
        <v/>
      </c>
      <c r="O3145" t="str">
        <f t="shared" si="1569"/>
        <v/>
      </c>
      <c r="P3145" t="str">
        <f t="shared" si="1570"/>
        <v/>
      </c>
      <c r="Q3145" t="str">
        <f t="shared" si="1571"/>
        <v/>
      </c>
      <c r="R3145" t="str">
        <f t="shared" si="1572"/>
        <v/>
      </c>
      <c r="S3145" t="str">
        <f t="shared" si="1573"/>
        <v/>
      </c>
      <c r="T3145" s="39" t="str">
        <f t="shared" si="1574"/>
        <v/>
      </c>
      <c r="U3145" s="40">
        <f t="shared" si="1575"/>
        <v>0</v>
      </c>
      <c r="V3145" s="40">
        <f t="shared" si="1576"/>
        <v>0</v>
      </c>
      <c r="W3145" s="40">
        <f t="shared" si="1577"/>
        <v>0</v>
      </c>
      <c r="X3145" t="str">
        <f t="shared" si="1578"/>
        <v/>
      </c>
      <c r="Y3145" s="40">
        <f t="shared" si="1579"/>
        <v>0</v>
      </c>
      <c r="Z3145" s="40">
        <f t="shared" si="1580"/>
        <v>0</v>
      </c>
      <c r="AA3145" s="40">
        <f t="shared" si="1581"/>
        <v>0</v>
      </c>
      <c r="AB3145" s="40">
        <f t="shared" si="1582"/>
        <v>0</v>
      </c>
      <c r="AC3145" s="40">
        <f t="shared" si="1583"/>
        <v>0</v>
      </c>
      <c r="AD3145" s="39">
        <f t="shared" si="1584"/>
        <v>0</v>
      </c>
      <c r="AE3145" s="39">
        <f t="shared" si="1585"/>
        <v>0</v>
      </c>
      <c r="AF3145" t="str">
        <f t="shared" si="1586"/>
        <v/>
      </c>
      <c r="AG3145" t="str">
        <f t="shared" si="1587"/>
        <v/>
      </c>
      <c r="AH3145" t="str">
        <f t="shared" si="1588"/>
        <v/>
      </c>
      <c r="AJ3145" s="41" t="str">
        <f t="shared" si="1589"/>
        <v/>
      </c>
      <c r="AK3145" s="42" t="str">
        <f t="shared" si="1590"/>
        <v/>
      </c>
      <c r="AL3145" s="41" t="str">
        <f t="shared" si="1591"/>
        <v/>
      </c>
      <c r="AM3145" s="41" t="str">
        <f t="shared" si="1592"/>
        <v/>
      </c>
      <c r="AN3145" s="41" t="str">
        <f t="shared" si="1593"/>
        <v/>
      </c>
      <c r="AO3145" s="42" t="str">
        <f t="shared" si="1594"/>
        <v/>
      </c>
      <c r="AP3145" s="41" t="str">
        <f t="shared" si="1595"/>
        <v/>
      </c>
      <c r="AQ3145" s="41" t="str">
        <f t="shared" si="1596"/>
        <v/>
      </c>
      <c r="AR3145" s="41" t="str">
        <f>IF($AQ3145="","",COUNTIFS(L_ChaveCob,$AQ3145,L_Ausencia,"&gt;"&amp;$W3145)+COUNTIFS($AQ$4:$AQ3145,$AQ3145,$W$4:$W3145,$W3145))</f>
        <v/>
      </c>
      <c r="AS3145" s="42">
        <f t="shared" si="1597"/>
        <v>0</v>
      </c>
      <c r="AT3145" s="42">
        <f t="shared" si="1598"/>
        <v>0</v>
      </c>
      <c r="AU3145" s="42">
        <f t="shared" si="1599"/>
        <v>0</v>
      </c>
    </row>
    <row r="3146" spans="1:47" x14ac:dyDescent="0.2">
      <c r="A3146" s="35"/>
      <c r="B3146" s="36"/>
      <c r="C3146" s="36"/>
      <c r="D3146" s="36"/>
      <c r="E3146" s="37"/>
      <c r="F3146" s="37"/>
      <c r="G3146" s="36"/>
      <c r="H3146" s="36"/>
      <c r="I3146" s="36"/>
      <c r="J3146" s="36"/>
      <c r="K3146" s="37"/>
      <c r="L3146" s="37"/>
      <c r="M3146" s="37"/>
      <c r="N3146" s="38" t="str">
        <f t="shared" si="1568"/>
        <v/>
      </c>
      <c r="O3146" t="str">
        <f t="shared" si="1569"/>
        <v/>
      </c>
      <c r="P3146" t="str">
        <f t="shared" si="1570"/>
        <v/>
      </c>
      <c r="Q3146" t="str">
        <f t="shared" si="1571"/>
        <v/>
      </c>
      <c r="R3146" t="str">
        <f t="shared" si="1572"/>
        <v/>
      </c>
      <c r="S3146" t="str">
        <f t="shared" si="1573"/>
        <v/>
      </c>
      <c r="T3146" s="39" t="str">
        <f t="shared" si="1574"/>
        <v/>
      </c>
      <c r="U3146" s="40">
        <f t="shared" si="1575"/>
        <v>0</v>
      </c>
      <c r="V3146" s="40">
        <f t="shared" si="1576"/>
        <v>0</v>
      </c>
      <c r="W3146" s="40">
        <f t="shared" si="1577"/>
        <v>0</v>
      </c>
      <c r="X3146" t="str">
        <f t="shared" si="1578"/>
        <v/>
      </c>
      <c r="Y3146" s="40">
        <f t="shared" si="1579"/>
        <v>0</v>
      </c>
      <c r="Z3146" s="40">
        <f t="shared" si="1580"/>
        <v>0</v>
      </c>
      <c r="AA3146" s="40">
        <f t="shared" si="1581"/>
        <v>0</v>
      </c>
      <c r="AB3146" s="40">
        <f t="shared" si="1582"/>
        <v>0</v>
      </c>
      <c r="AC3146" s="40">
        <f t="shared" si="1583"/>
        <v>0</v>
      </c>
      <c r="AD3146" s="39">
        <f t="shared" si="1584"/>
        <v>0</v>
      </c>
      <c r="AE3146" s="39">
        <f t="shared" si="1585"/>
        <v>0</v>
      </c>
      <c r="AF3146" t="str">
        <f t="shared" si="1586"/>
        <v/>
      </c>
      <c r="AG3146" t="str">
        <f t="shared" si="1587"/>
        <v/>
      </c>
      <c r="AH3146" t="str">
        <f t="shared" si="1588"/>
        <v/>
      </c>
      <c r="AJ3146" s="41" t="str">
        <f t="shared" si="1589"/>
        <v/>
      </c>
      <c r="AK3146" s="42" t="str">
        <f t="shared" si="1590"/>
        <v/>
      </c>
      <c r="AL3146" s="41" t="str">
        <f t="shared" si="1591"/>
        <v/>
      </c>
      <c r="AM3146" s="41" t="str">
        <f t="shared" si="1592"/>
        <v/>
      </c>
      <c r="AN3146" s="41" t="str">
        <f t="shared" si="1593"/>
        <v/>
      </c>
      <c r="AO3146" s="42" t="str">
        <f t="shared" si="1594"/>
        <v/>
      </c>
      <c r="AP3146" s="41" t="str">
        <f t="shared" si="1595"/>
        <v/>
      </c>
      <c r="AQ3146" s="41" t="str">
        <f t="shared" si="1596"/>
        <v/>
      </c>
      <c r="AR3146" s="41" t="str">
        <f>IF($AQ3146="","",COUNTIFS(L_ChaveCob,$AQ3146,L_Ausencia,"&gt;"&amp;$W3146)+COUNTIFS($AQ$4:$AQ3146,$AQ3146,$W$4:$W3146,$W3146))</f>
        <v/>
      </c>
      <c r="AS3146" s="42">
        <f t="shared" si="1597"/>
        <v>0</v>
      </c>
      <c r="AT3146" s="42">
        <f t="shared" si="1598"/>
        <v>0</v>
      </c>
      <c r="AU3146" s="42">
        <f t="shared" si="1599"/>
        <v>0</v>
      </c>
    </row>
    <row r="3147" spans="1:47" x14ac:dyDescent="0.2">
      <c r="A3147" s="35"/>
      <c r="B3147" s="36"/>
      <c r="C3147" s="36"/>
      <c r="D3147" s="36"/>
      <c r="E3147" s="37"/>
      <c r="F3147" s="37"/>
      <c r="G3147" s="36"/>
      <c r="H3147" s="36"/>
      <c r="I3147" s="36"/>
      <c r="J3147" s="36"/>
      <c r="K3147" s="37"/>
      <c r="L3147" s="37"/>
      <c r="M3147" s="37"/>
      <c r="N3147" s="38" t="str">
        <f t="shared" si="1568"/>
        <v/>
      </c>
      <c r="O3147" t="str">
        <f t="shared" si="1569"/>
        <v/>
      </c>
      <c r="P3147" t="str">
        <f t="shared" si="1570"/>
        <v/>
      </c>
      <c r="Q3147" t="str">
        <f t="shared" si="1571"/>
        <v/>
      </c>
      <c r="R3147" t="str">
        <f t="shared" si="1572"/>
        <v/>
      </c>
      <c r="S3147" t="str">
        <f t="shared" si="1573"/>
        <v/>
      </c>
      <c r="T3147" s="39" t="str">
        <f t="shared" si="1574"/>
        <v/>
      </c>
      <c r="U3147" s="40">
        <f t="shared" si="1575"/>
        <v>0</v>
      </c>
      <c r="V3147" s="40">
        <f t="shared" si="1576"/>
        <v>0</v>
      </c>
      <c r="W3147" s="40">
        <f t="shared" si="1577"/>
        <v>0</v>
      </c>
      <c r="X3147" t="str">
        <f t="shared" si="1578"/>
        <v/>
      </c>
      <c r="Y3147" s="40">
        <f t="shared" si="1579"/>
        <v>0</v>
      </c>
      <c r="Z3147" s="40">
        <f t="shared" si="1580"/>
        <v>0</v>
      </c>
      <c r="AA3147" s="40">
        <f t="shared" si="1581"/>
        <v>0</v>
      </c>
      <c r="AB3147" s="40">
        <f t="shared" si="1582"/>
        <v>0</v>
      </c>
      <c r="AC3147" s="40">
        <f t="shared" si="1583"/>
        <v>0</v>
      </c>
      <c r="AD3147" s="39">
        <f t="shared" si="1584"/>
        <v>0</v>
      </c>
      <c r="AE3147" s="39">
        <f t="shared" si="1585"/>
        <v>0</v>
      </c>
      <c r="AF3147" t="str">
        <f t="shared" si="1586"/>
        <v/>
      </c>
      <c r="AG3147" t="str">
        <f t="shared" si="1587"/>
        <v/>
      </c>
      <c r="AH3147" t="str">
        <f t="shared" si="1588"/>
        <v/>
      </c>
      <c r="AJ3147" s="41" t="str">
        <f t="shared" si="1589"/>
        <v/>
      </c>
      <c r="AK3147" s="42" t="str">
        <f t="shared" si="1590"/>
        <v/>
      </c>
      <c r="AL3147" s="41" t="str">
        <f t="shared" si="1591"/>
        <v/>
      </c>
      <c r="AM3147" s="41" t="str">
        <f t="shared" si="1592"/>
        <v/>
      </c>
      <c r="AN3147" s="41" t="str">
        <f t="shared" si="1593"/>
        <v/>
      </c>
      <c r="AO3147" s="42" t="str">
        <f t="shared" si="1594"/>
        <v/>
      </c>
      <c r="AP3147" s="41" t="str">
        <f t="shared" si="1595"/>
        <v/>
      </c>
      <c r="AQ3147" s="41" t="str">
        <f t="shared" si="1596"/>
        <v/>
      </c>
      <c r="AR3147" s="41" t="str">
        <f>IF($AQ3147="","",COUNTIFS(L_ChaveCob,$AQ3147,L_Ausencia,"&gt;"&amp;$W3147)+COUNTIFS($AQ$4:$AQ3147,$AQ3147,$W$4:$W3147,$W3147))</f>
        <v/>
      </c>
      <c r="AS3147" s="42">
        <f t="shared" si="1597"/>
        <v>0</v>
      </c>
      <c r="AT3147" s="42">
        <f t="shared" si="1598"/>
        <v>0</v>
      </c>
      <c r="AU3147" s="42">
        <f t="shared" si="1599"/>
        <v>0</v>
      </c>
    </row>
    <row r="3148" spans="1:47" x14ac:dyDescent="0.2">
      <c r="A3148" s="35"/>
      <c r="B3148" s="36"/>
      <c r="C3148" s="36"/>
      <c r="D3148" s="36"/>
      <c r="E3148" s="37"/>
      <c r="F3148" s="37"/>
      <c r="G3148" s="36"/>
      <c r="H3148" s="36"/>
      <c r="I3148" s="36"/>
      <c r="J3148" s="36"/>
      <c r="K3148" s="37"/>
      <c r="L3148" s="37"/>
      <c r="M3148" s="37"/>
      <c r="N3148" s="38" t="str">
        <f t="shared" si="1568"/>
        <v/>
      </c>
      <c r="O3148" t="str">
        <f t="shared" si="1569"/>
        <v/>
      </c>
      <c r="P3148" t="str">
        <f t="shared" si="1570"/>
        <v/>
      </c>
      <c r="Q3148" t="str">
        <f t="shared" si="1571"/>
        <v/>
      </c>
      <c r="R3148" t="str">
        <f t="shared" si="1572"/>
        <v/>
      </c>
      <c r="S3148" t="str">
        <f t="shared" si="1573"/>
        <v/>
      </c>
      <c r="T3148" s="39" t="str">
        <f t="shared" si="1574"/>
        <v/>
      </c>
      <c r="U3148" s="40">
        <f t="shared" si="1575"/>
        <v>0</v>
      </c>
      <c r="V3148" s="40">
        <f t="shared" si="1576"/>
        <v>0</v>
      </c>
      <c r="W3148" s="40">
        <f t="shared" si="1577"/>
        <v>0</v>
      </c>
      <c r="X3148" t="str">
        <f t="shared" si="1578"/>
        <v/>
      </c>
      <c r="Y3148" s="40">
        <f t="shared" si="1579"/>
        <v>0</v>
      </c>
      <c r="Z3148" s="40">
        <f t="shared" si="1580"/>
        <v>0</v>
      </c>
      <c r="AA3148" s="40">
        <f t="shared" si="1581"/>
        <v>0</v>
      </c>
      <c r="AB3148" s="40">
        <f t="shared" si="1582"/>
        <v>0</v>
      </c>
      <c r="AC3148" s="40">
        <f t="shared" si="1583"/>
        <v>0</v>
      </c>
      <c r="AD3148" s="39">
        <f t="shared" si="1584"/>
        <v>0</v>
      </c>
      <c r="AE3148" s="39">
        <f t="shared" si="1585"/>
        <v>0</v>
      </c>
      <c r="AF3148" t="str">
        <f t="shared" si="1586"/>
        <v/>
      </c>
      <c r="AG3148" t="str">
        <f t="shared" si="1587"/>
        <v/>
      </c>
      <c r="AH3148" t="str">
        <f t="shared" si="1588"/>
        <v/>
      </c>
      <c r="AJ3148" s="41" t="str">
        <f t="shared" si="1589"/>
        <v/>
      </c>
      <c r="AK3148" s="42" t="str">
        <f t="shared" si="1590"/>
        <v/>
      </c>
      <c r="AL3148" s="41" t="str">
        <f t="shared" si="1591"/>
        <v/>
      </c>
      <c r="AM3148" s="41" t="str">
        <f t="shared" si="1592"/>
        <v/>
      </c>
      <c r="AN3148" s="41" t="str">
        <f t="shared" si="1593"/>
        <v/>
      </c>
      <c r="AO3148" s="42" t="str">
        <f t="shared" si="1594"/>
        <v/>
      </c>
      <c r="AP3148" s="41" t="str">
        <f t="shared" si="1595"/>
        <v/>
      </c>
      <c r="AQ3148" s="41" t="str">
        <f t="shared" si="1596"/>
        <v/>
      </c>
      <c r="AR3148" s="41" t="str">
        <f>IF($AQ3148="","",COUNTIFS(L_ChaveCob,$AQ3148,L_Ausencia,"&gt;"&amp;$W3148)+COUNTIFS($AQ$4:$AQ3148,$AQ3148,$W$4:$W3148,$W3148))</f>
        <v/>
      </c>
      <c r="AS3148" s="42">
        <f t="shared" si="1597"/>
        <v>0</v>
      </c>
      <c r="AT3148" s="42">
        <f t="shared" si="1598"/>
        <v>0</v>
      </c>
      <c r="AU3148" s="42">
        <f t="shared" si="1599"/>
        <v>0</v>
      </c>
    </row>
    <row r="3149" spans="1:47" x14ac:dyDescent="0.2">
      <c r="A3149" s="35"/>
      <c r="B3149" s="36"/>
      <c r="C3149" s="36"/>
      <c r="D3149" s="36"/>
      <c r="E3149" s="37"/>
      <c r="F3149" s="37"/>
      <c r="G3149" s="36"/>
      <c r="H3149" s="36"/>
      <c r="I3149" s="36"/>
      <c r="J3149" s="36"/>
      <c r="K3149" s="37"/>
      <c r="L3149" s="37"/>
      <c r="M3149" s="37"/>
      <c r="N3149" s="38" t="str">
        <f t="shared" si="1568"/>
        <v/>
      </c>
      <c r="O3149" t="str">
        <f t="shared" si="1569"/>
        <v/>
      </c>
      <c r="P3149" t="str">
        <f t="shared" si="1570"/>
        <v/>
      </c>
      <c r="Q3149" t="str">
        <f t="shared" si="1571"/>
        <v/>
      </c>
      <c r="R3149" t="str">
        <f t="shared" si="1572"/>
        <v/>
      </c>
      <c r="S3149" t="str">
        <f t="shared" si="1573"/>
        <v/>
      </c>
      <c r="T3149" s="39" t="str">
        <f t="shared" si="1574"/>
        <v/>
      </c>
      <c r="U3149" s="40">
        <f t="shared" si="1575"/>
        <v>0</v>
      </c>
      <c r="V3149" s="40">
        <f t="shared" si="1576"/>
        <v>0</v>
      </c>
      <c r="W3149" s="40">
        <f t="shared" si="1577"/>
        <v>0</v>
      </c>
      <c r="X3149" t="str">
        <f t="shared" si="1578"/>
        <v/>
      </c>
      <c r="Y3149" s="40">
        <f t="shared" si="1579"/>
        <v>0</v>
      </c>
      <c r="Z3149" s="40">
        <f t="shared" si="1580"/>
        <v>0</v>
      </c>
      <c r="AA3149" s="40">
        <f t="shared" si="1581"/>
        <v>0</v>
      </c>
      <c r="AB3149" s="40">
        <f t="shared" si="1582"/>
        <v>0</v>
      </c>
      <c r="AC3149" s="40">
        <f t="shared" si="1583"/>
        <v>0</v>
      </c>
      <c r="AD3149" s="39">
        <f t="shared" si="1584"/>
        <v>0</v>
      </c>
      <c r="AE3149" s="39">
        <f t="shared" si="1585"/>
        <v>0</v>
      </c>
      <c r="AF3149" t="str">
        <f t="shared" si="1586"/>
        <v/>
      </c>
      <c r="AG3149" t="str">
        <f t="shared" si="1587"/>
        <v/>
      </c>
      <c r="AH3149" t="str">
        <f t="shared" si="1588"/>
        <v/>
      </c>
      <c r="AJ3149" s="41" t="str">
        <f t="shared" si="1589"/>
        <v/>
      </c>
      <c r="AK3149" s="42" t="str">
        <f t="shared" si="1590"/>
        <v/>
      </c>
      <c r="AL3149" s="41" t="str">
        <f t="shared" si="1591"/>
        <v/>
      </c>
      <c r="AM3149" s="41" t="str">
        <f t="shared" si="1592"/>
        <v/>
      </c>
      <c r="AN3149" s="41" t="str">
        <f t="shared" si="1593"/>
        <v/>
      </c>
      <c r="AO3149" s="42" t="str">
        <f t="shared" si="1594"/>
        <v/>
      </c>
      <c r="AP3149" s="41" t="str">
        <f t="shared" si="1595"/>
        <v/>
      </c>
      <c r="AQ3149" s="41" t="str">
        <f t="shared" si="1596"/>
        <v/>
      </c>
      <c r="AR3149" s="41" t="str">
        <f>IF($AQ3149="","",COUNTIFS(L_ChaveCob,$AQ3149,L_Ausencia,"&gt;"&amp;$W3149)+COUNTIFS($AQ$4:$AQ3149,$AQ3149,$W$4:$W3149,$W3149))</f>
        <v/>
      </c>
      <c r="AS3149" s="42">
        <f t="shared" si="1597"/>
        <v>0</v>
      </c>
      <c r="AT3149" s="42">
        <f t="shared" si="1598"/>
        <v>0</v>
      </c>
      <c r="AU3149" s="42">
        <f t="shared" si="1599"/>
        <v>0</v>
      </c>
    </row>
    <row r="3150" spans="1:47" x14ac:dyDescent="0.2">
      <c r="A3150" s="35"/>
      <c r="B3150" s="36"/>
      <c r="C3150" s="36"/>
      <c r="D3150" s="36"/>
      <c r="E3150" s="37"/>
      <c r="F3150" s="37"/>
      <c r="G3150" s="36"/>
      <c r="H3150" s="36"/>
      <c r="I3150" s="36"/>
      <c r="J3150" s="36"/>
      <c r="K3150" s="37"/>
      <c r="L3150" s="37"/>
      <c r="M3150" s="37"/>
      <c r="N3150" s="38" t="str">
        <f t="shared" si="1568"/>
        <v/>
      </c>
      <c r="O3150" t="str">
        <f t="shared" si="1569"/>
        <v/>
      </c>
      <c r="P3150" t="str">
        <f t="shared" si="1570"/>
        <v/>
      </c>
      <c r="Q3150" t="str">
        <f t="shared" si="1571"/>
        <v/>
      </c>
      <c r="R3150" t="str">
        <f t="shared" si="1572"/>
        <v/>
      </c>
      <c r="S3150" t="str">
        <f t="shared" si="1573"/>
        <v/>
      </c>
      <c r="T3150" s="39" t="str">
        <f t="shared" si="1574"/>
        <v/>
      </c>
      <c r="U3150" s="40">
        <f t="shared" si="1575"/>
        <v>0</v>
      </c>
      <c r="V3150" s="40">
        <f t="shared" si="1576"/>
        <v>0</v>
      </c>
      <c r="W3150" s="40">
        <f t="shared" si="1577"/>
        <v>0</v>
      </c>
      <c r="X3150" t="str">
        <f t="shared" si="1578"/>
        <v/>
      </c>
      <c r="Y3150" s="40">
        <f t="shared" si="1579"/>
        <v>0</v>
      </c>
      <c r="Z3150" s="40">
        <f t="shared" si="1580"/>
        <v>0</v>
      </c>
      <c r="AA3150" s="40">
        <f t="shared" si="1581"/>
        <v>0</v>
      </c>
      <c r="AB3150" s="40">
        <f t="shared" si="1582"/>
        <v>0</v>
      </c>
      <c r="AC3150" s="40">
        <f t="shared" si="1583"/>
        <v>0</v>
      </c>
      <c r="AD3150" s="39">
        <f t="shared" si="1584"/>
        <v>0</v>
      </c>
      <c r="AE3150" s="39">
        <f t="shared" si="1585"/>
        <v>0</v>
      </c>
      <c r="AF3150" t="str">
        <f t="shared" si="1586"/>
        <v/>
      </c>
      <c r="AG3150" t="str">
        <f t="shared" si="1587"/>
        <v/>
      </c>
      <c r="AH3150" t="str">
        <f t="shared" si="1588"/>
        <v/>
      </c>
      <c r="AJ3150" s="41" t="str">
        <f t="shared" si="1589"/>
        <v/>
      </c>
      <c r="AK3150" s="42" t="str">
        <f t="shared" si="1590"/>
        <v/>
      </c>
      <c r="AL3150" s="41" t="str">
        <f t="shared" si="1591"/>
        <v/>
      </c>
      <c r="AM3150" s="41" t="str">
        <f t="shared" si="1592"/>
        <v/>
      </c>
      <c r="AN3150" s="41" t="str">
        <f t="shared" si="1593"/>
        <v/>
      </c>
      <c r="AO3150" s="42" t="str">
        <f t="shared" si="1594"/>
        <v/>
      </c>
      <c r="AP3150" s="41" t="str">
        <f t="shared" si="1595"/>
        <v/>
      </c>
      <c r="AQ3150" s="41" t="str">
        <f t="shared" si="1596"/>
        <v/>
      </c>
      <c r="AR3150" s="41" t="str">
        <f>IF($AQ3150="","",COUNTIFS(L_ChaveCob,$AQ3150,L_Ausencia,"&gt;"&amp;$W3150)+COUNTIFS($AQ$4:$AQ3150,$AQ3150,$W$4:$W3150,$W3150))</f>
        <v/>
      </c>
      <c r="AS3150" s="42">
        <f t="shared" si="1597"/>
        <v>0</v>
      </c>
      <c r="AT3150" s="42">
        <f t="shared" si="1598"/>
        <v>0</v>
      </c>
      <c r="AU3150" s="42">
        <f t="shared" si="1599"/>
        <v>0</v>
      </c>
    </row>
    <row r="3151" spans="1:47" x14ac:dyDescent="0.2">
      <c r="A3151" s="35"/>
      <c r="B3151" s="36"/>
      <c r="C3151" s="36"/>
      <c r="D3151" s="36"/>
      <c r="E3151" s="37"/>
      <c r="F3151" s="37"/>
      <c r="G3151" s="36"/>
      <c r="H3151" s="36"/>
      <c r="I3151" s="36"/>
      <c r="J3151" s="36"/>
      <c r="K3151" s="37"/>
      <c r="L3151" s="37"/>
      <c r="M3151" s="37"/>
      <c r="N3151" s="38" t="str">
        <f t="shared" si="1568"/>
        <v/>
      </c>
      <c r="O3151" t="str">
        <f t="shared" si="1569"/>
        <v/>
      </c>
      <c r="P3151" t="str">
        <f t="shared" si="1570"/>
        <v/>
      </c>
      <c r="Q3151" t="str">
        <f t="shared" si="1571"/>
        <v/>
      </c>
      <c r="R3151" t="str">
        <f t="shared" si="1572"/>
        <v/>
      </c>
      <c r="S3151" t="str">
        <f t="shared" si="1573"/>
        <v/>
      </c>
      <c r="T3151" s="39" t="str">
        <f t="shared" si="1574"/>
        <v/>
      </c>
      <c r="U3151" s="40">
        <f t="shared" si="1575"/>
        <v>0</v>
      </c>
      <c r="V3151" s="40">
        <f t="shared" si="1576"/>
        <v>0</v>
      </c>
      <c r="W3151" s="40">
        <f t="shared" si="1577"/>
        <v>0</v>
      </c>
      <c r="X3151" t="str">
        <f t="shared" si="1578"/>
        <v/>
      </c>
      <c r="Y3151" s="40">
        <f t="shared" si="1579"/>
        <v>0</v>
      </c>
      <c r="Z3151" s="40">
        <f t="shared" si="1580"/>
        <v>0</v>
      </c>
      <c r="AA3151" s="40">
        <f t="shared" si="1581"/>
        <v>0</v>
      </c>
      <c r="AB3151" s="40">
        <f t="shared" si="1582"/>
        <v>0</v>
      </c>
      <c r="AC3151" s="40">
        <f t="shared" si="1583"/>
        <v>0</v>
      </c>
      <c r="AD3151" s="39">
        <f t="shared" si="1584"/>
        <v>0</v>
      </c>
      <c r="AE3151" s="39">
        <f t="shared" si="1585"/>
        <v>0</v>
      </c>
      <c r="AF3151" t="str">
        <f t="shared" si="1586"/>
        <v/>
      </c>
      <c r="AG3151" t="str">
        <f t="shared" si="1587"/>
        <v/>
      </c>
      <c r="AH3151" t="str">
        <f t="shared" si="1588"/>
        <v/>
      </c>
      <c r="AJ3151" s="41" t="str">
        <f t="shared" si="1589"/>
        <v/>
      </c>
      <c r="AK3151" s="42" t="str">
        <f t="shared" si="1590"/>
        <v/>
      </c>
      <c r="AL3151" s="41" t="str">
        <f t="shared" si="1591"/>
        <v/>
      </c>
      <c r="AM3151" s="41" t="str">
        <f t="shared" si="1592"/>
        <v/>
      </c>
      <c r="AN3151" s="41" t="str">
        <f t="shared" si="1593"/>
        <v/>
      </c>
      <c r="AO3151" s="42" t="str">
        <f t="shared" si="1594"/>
        <v/>
      </c>
      <c r="AP3151" s="41" t="str">
        <f t="shared" si="1595"/>
        <v/>
      </c>
      <c r="AQ3151" s="41" t="str">
        <f t="shared" si="1596"/>
        <v/>
      </c>
      <c r="AR3151" s="41" t="str">
        <f>IF($AQ3151="","",COUNTIFS(L_ChaveCob,$AQ3151,L_Ausencia,"&gt;"&amp;$W3151)+COUNTIFS($AQ$4:$AQ3151,$AQ3151,$W$4:$W3151,$W3151))</f>
        <v/>
      </c>
      <c r="AS3151" s="42">
        <f t="shared" si="1597"/>
        <v>0</v>
      </c>
      <c r="AT3151" s="42">
        <f t="shared" si="1598"/>
        <v>0</v>
      </c>
      <c r="AU3151" s="42">
        <f t="shared" si="1599"/>
        <v>0</v>
      </c>
    </row>
    <row r="3152" spans="1:47" x14ac:dyDescent="0.2">
      <c r="A3152" s="35"/>
      <c r="B3152" s="36"/>
      <c r="C3152" s="36"/>
      <c r="D3152" s="36"/>
      <c r="E3152" s="37"/>
      <c r="F3152" s="37"/>
      <c r="G3152" s="36"/>
      <c r="H3152" s="36"/>
      <c r="I3152" s="36"/>
      <c r="J3152" s="36"/>
      <c r="K3152" s="37"/>
      <c r="L3152" s="37"/>
      <c r="M3152" s="37"/>
      <c r="N3152" s="38" t="str">
        <f t="shared" si="1568"/>
        <v/>
      </c>
      <c r="O3152" t="str">
        <f t="shared" si="1569"/>
        <v/>
      </c>
      <c r="P3152" t="str">
        <f t="shared" si="1570"/>
        <v/>
      </c>
      <c r="Q3152" t="str">
        <f t="shared" si="1571"/>
        <v/>
      </c>
      <c r="R3152" t="str">
        <f t="shared" si="1572"/>
        <v/>
      </c>
      <c r="S3152" t="str">
        <f t="shared" si="1573"/>
        <v/>
      </c>
      <c r="T3152" s="39" t="str">
        <f t="shared" si="1574"/>
        <v/>
      </c>
      <c r="U3152" s="40">
        <f t="shared" si="1575"/>
        <v>0</v>
      </c>
      <c r="V3152" s="40">
        <f t="shared" si="1576"/>
        <v>0</v>
      </c>
      <c r="W3152" s="40">
        <f t="shared" si="1577"/>
        <v>0</v>
      </c>
      <c r="X3152" t="str">
        <f t="shared" si="1578"/>
        <v/>
      </c>
      <c r="Y3152" s="40">
        <f t="shared" si="1579"/>
        <v>0</v>
      </c>
      <c r="Z3152" s="40">
        <f t="shared" si="1580"/>
        <v>0</v>
      </c>
      <c r="AA3152" s="40">
        <f t="shared" si="1581"/>
        <v>0</v>
      </c>
      <c r="AB3152" s="40">
        <f t="shared" si="1582"/>
        <v>0</v>
      </c>
      <c r="AC3152" s="40">
        <f t="shared" si="1583"/>
        <v>0</v>
      </c>
      <c r="AD3152" s="39">
        <f t="shared" si="1584"/>
        <v>0</v>
      </c>
      <c r="AE3152" s="39">
        <f t="shared" si="1585"/>
        <v>0</v>
      </c>
      <c r="AF3152" t="str">
        <f t="shared" si="1586"/>
        <v/>
      </c>
      <c r="AG3152" t="str">
        <f t="shared" si="1587"/>
        <v/>
      </c>
      <c r="AH3152" t="str">
        <f t="shared" si="1588"/>
        <v/>
      </c>
      <c r="AJ3152" s="41" t="str">
        <f t="shared" si="1589"/>
        <v/>
      </c>
      <c r="AK3152" s="42" t="str">
        <f t="shared" si="1590"/>
        <v/>
      </c>
      <c r="AL3152" s="41" t="str">
        <f t="shared" si="1591"/>
        <v/>
      </c>
      <c r="AM3152" s="41" t="str">
        <f t="shared" si="1592"/>
        <v/>
      </c>
      <c r="AN3152" s="41" t="str">
        <f t="shared" si="1593"/>
        <v/>
      </c>
      <c r="AO3152" s="42" t="str">
        <f t="shared" si="1594"/>
        <v/>
      </c>
      <c r="AP3152" s="41" t="str">
        <f t="shared" si="1595"/>
        <v/>
      </c>
      <c r="AQ3152" s="41" t="str">
        <f t="shared" si="1596"/>
        <v/>
      </c>
      <c r="AR3152" s="41" t="str">
        <f>IF($AQ3152="","",COUNTIFS(L_ChaveCob,$AQ3152,L_Ausencia,"&gt;"&amp;$W3152)+COUNTIFS($AQ$4:$AQ3152,$AQ3152,$W$4:$W3152,$W3152))</f>
        <v/>
      </c>
      <c r="AS3152" s="42">
        <f t="shared" si="1597"/>
        <v>0</v>
      </c>
      <c r="AT3152" s="42">
        <f t="shared" si="1598"/>
        <v>0</v>
      </c>
      <c r="AU3152" s="42">
        <f t="shared" si="1599"/>
        <v>0</v>
      </c>
    </row>
    <row r="3153" spans="1:47" x14ac:dyDescent="0.2">
      <c r="A3153" s="35"/>
      <c r="B3153" s="36"/>
      <c r="C3153" s="36"/>
      <c r="D3153" s="36"/>
      <c r="E3153" s="37"/>
      <c r="F3153" s="37"/>
      <c r="G3153" s="36"/>
      <c r="H3153" s="36"/>
      <c r="I3153" s="36"/>
      <c r="J3153" s="36"/>
      <c r="K3153" s="37"/>
      <c r="L3153" s="37"/>
      <c r="M3153" s="37"/>
      <c r="N3153" s="38" t="str">
        <f t="shared" si="1568"/>
        <v/>
      </c>
      <c r="O3153" t="str">
        <f t="shared" si="1569"/>
        <v/>
      </c>
      <c r="P3153" t="str">
        <f t="shared" si="1570"/>
        <v/>
      </c>
      <c r="Q3153" t="str">
        <f t="shared" si="1571"/>
        <v/>
      </c>
      <c r="R3153" t="str">
        <f t="shared" si="1572"/>
        <v/>
      </c>
      <c r="S3153" t="str">
        <f t="shared" si="1573"/>
        <v/>
      </c>
      <c r="T3153" s="39" t="str">
        <f t="shared" si="1574"/>
        <v/>
      </c>
      <c r="U3153" s="40">
        <f t="shared" si="1575"/>
        <v>0</v>
      </c>
      <c r="V3153" s="40">
        <f t="shared" si="1576"/>
        <v>0</v>
      </c>
      <c r="W3153" s="40">
        <f t="shared" si="1577"/>
        <v>0</v>
      </c>
      <c r="X3153" t="str">
        <f t="shared" si="1578"/>
        <v/>
      </c>
      <c r="Y3153" s="40">
        <f t="shared" si="1579"/>
        <v>0</v>
      </c>
      <c r="Z3153" s="40">
        <f t="shared" si="1580"/>
        <v>0</v>
      </c>
      <c r="AA3153" s="40">
        <f t="shared" si="1581"/>
        <v>0</v>
      </c>
      <c r="AB3153" s="40">
        <f t="shared" si="1582"/>
        <v>0</v>
      </c>
      <c r="AC3153" s="40">
        <f t="shared" si="1583"/>
        <v>0</v>
      </c>
      <c r="AD3153" s="39">
        <f t="shared" si="1584"/>
        <v>0</v>
      </c>
      <c r="AE3153" s="39">
        <f t="shared" si="1585"/>
        <v>0</v>
      </c>
      <c r="AF3153" t="str">
        <f t="shared" si="1586"/>
        <v/>
      </c>
      <c r="AG3153" t="str">
        <f t="shared" si="1587"/>
        <v/>
      </c>
      <c r="AH3153" t="str">
        <f t="shared" si="1588"/>
        <v/>
      </c>
      <c r="AJ3153" s="41" t="str">
        <f t="shared" si="1589"/>
        <v/>
      </c>
      <c r="AK3153" s="42" t="str">
        <f t="shared" si="1590"/>
        <v/>
      </c>
      <c r="AL3153" s="41" t="str">
        <f t="shared" si="1591"/>
        <v/>
      </c>
      <c r="AM3153" s="41" t="str">
        <f t="shared" si="1592"/>
        <v/>
      </c>
      <c r="AN3153" s="41" t="str">
        <f t="shared" si="1593"/>
        <v/>
      </c>
      <c r="AO3153" s="42" t="str">
        <f t="shared" si="1594"/>
        <v/>
      </c>
      <c r="AP3153" s="41" t="str">
        <f t="shared" si="1595"/>
        <v/>
      </c>
      <c r="AQ3153" s="41" t="str">
        <f t="shared" si="1596"/>
        <v/>
      </c>
      <c r="AR3153" s="41" t="str">
        <f>IF($AQ3153="","",COUNTIFS(L_ChaveCob,$AQ3153,L_Ausencia,"&gt;"&amp;$W3153)+COUNTIFS($AQ$4:$AQ3153,$AQ3153,$W$4:$W3153,$W3153))</f>
        <v/>
      </c>
      <c r="AS3153" s="42">
        <f t="shared" si="1597"/>
        <v>0</v>
      </c>
      <c r="AT3153" s="42">
        <f t="shared" si="1598"/>
        <v>0</v>
      </c>
      <c r="AU3153" s="42">
        <f t="shared" si="1599"/>
        <v>0</v>
      </c>
    </row>
    <row r="3154" spans="1:47" x14ac:dyDescent="0.2">
      <c r="A3154" s="35"/>
      <c r="B3154" s="36"/>
      <c r="C3154" s="36"/>
      <c r="D3154" s="36"/>
      <c r="E3154" s="37"/>
      <c r="F3154" s="37"/>
      <c r="G3154" s="36"/>
      <c r="H3154" s="36"/>
      <c r="I3154" s="36"/>
      <c r="J3154" s="36"/>
      <c r="K3154" s="37"/>
      <c r="L3154" s="37"/>
      <c r="M3154" s="37"/>
      <c r="N3154" s="38" t="str">
        <f t="shared" si="1568"/>
        <v/>
      </c>
      <c r="O3154" t="str">
        <f t="shared" si="1569"/>
        <v/>
      </c>
      <c r="P3154" t="str">
        <f t="shared" si="1570"/>
        <v/>
      </c>
      <c r="Q3154" t="str">
        <f t="shared" si="1571"/>
        <v/>
      </c>
      <c r="R3154" t="str">
        <f t="shared" si="1572"/>
        <v/>
      </c>
      <c r="S3154" t="str">
        <f t="shared" si="1573"/>
        <v/>
      </c>
      <c r="T3154" s="39" t="str">
        <f t="shared" si="1574"/>
        <v/>
      </c>
      <c r="U3154" s="40">
        <f t="shared" si="1575"/>
        <v>0</v>
      </c>
      <c r="V3154" s="40">
        <f t="shared" si="1576"/>
        <v>0</v>
      </c>
      <c r="W3154" s="40">
        <f t="shared" si="1577"/>
        <v>0</v>
      </c>
      <c r="X3154" t="str">
        <f t="shared" si="1578"/>
        <v/>
      </c>
      <c r="Y3154" s="40">
        <f t="shared" si="1579"/>
        <v>0</v>
      </c>
      <c r="Z3154" s="40">
        <f t="shared" si="1580"/>
        <v>0</v>
      </c>
      <c r="AA3154" s="40">
        <f t="shared" si="1581"/>
        <v>0</v>
      </c>
      <c r="AB3154" s="40">
        <f t="shared" si="1582"/>
        <v>0</v>
      </c>
      <c r="AC3154" s="40">
        <f t="shared" si="1583"/>
        <v>0</v>
      </c>
      <c r="AD3154" s="39">
        <f t="shared" si="1584"/>
        <v>0</v>
      </c>
      <c r="AE3154" s="39">
        <f t="shared" si="1585"/>
        <v>0</v>
      </c>
      <c r="AF3154" t="str">
        <f t="shared" si="1586"/>
        <v/>
      </c>
      <c r="AG3154" t="str">
        <f t="shared" si="1587"/>
        <v/>
      </c>
      <c r="AH3154" t="str">
        <f t="shared" si="1588"/>
        <v/>
      </c>
      <c r="AJ3154" s="41" t="str">
        <f t="shared" si="1589"/>
        <v/>
      </c>
      <c r="AK3154" s="42" t="str">
        <f t="shared" si="1590"/>
        <v/>
      </c>
      <c r="AL3154" s="41" t="str">
        <f t="shared" si="1591"/>
        <v/>
      </c>
      <c r="AM3154" s="41" t="str">
        <f t="shared" si="1592"/>
        <v/>
      </c>
      <c r="AN3154" s="41" t="str">
        <f t="shared" si="1593"/>
        <v/>
      </c>
      <c r="AO3154" s="42" t="str">
        <f t="shared" si="1594"/>
        <v/>
      </c>
      <c r="AP3154" s="41" t="str">
        <f t="shared" si="1595"/>
        <v/>
      </c>
      <c r="AQ3154" s="41" t="str">
        <f t="shared" si="1596"/>
        <v/>
      </c>
      <c r="AR3154" s="41" t="str">
        <f>IF($AQ3154="","",COUNTIFS(L_ChaveCob,$AQ3154,L_Ausencia,"&gt;"&amp;$W3154)+COUNTIFS($AQ$4:$AQ3154,$AQ3154,$W$4:$W3154,$W3154))</f>
        <v/>
      </c>
      <c r="AS3154" s="42">
        <f t="shared" si="1597"/>
        <v>0</v>
      </c>
      <c r="AT3154" s="42">
        <f t="shared" si="1598"/>
        <v>0</v>
      </c>
      <c r="AU3154" s="42">
        <f t="shared" si="1599"/>
        <v>0</v>
      </c>
    </row>
    <row r="3155" spans="1:47" x14ac:dyDescent="0.2">
      <c r="A3155" s="35"/>
      <c r="B3155" s="36"/>
      <c r="C3155" s="36"/>
      <c r="D3155" s="36"/>
      <c r="E3155" s="37"/>
      <c r="F3155" s="37"/>
      <c r="G3155" s="36"/>
      <c r="H3155" s="36"/>
      <c r="I3155" s="36"/>
      <c r="J3155" s="36"/>
      <c r="K3155" s="37"/>
      <c r="L3155" s="37"/>
      <c r="M3155" s="37"/>
      <c r="N3155" s="38" t="str">
        <f t="shared" si="1568"/>
        <v/>
      </c>
      <c r="O3155" t="str">
        <f t="shared" si="1569"/>
        <v/>
      </c>
      <c r="P3155" t="str">
        <f t="shared" si="1570"/>
        <v/>
      </c>
      <c r="Q3155" t="str">
        <f t="shared" si="1571"/>
        <v/>
      </c>
      <c r="R3155" t="str">
        <f t="shared" si="1572"/>
        <v/>
      </c>
      <c r="S3155" t="str">
        <f t="shared" si="1573"/>
        <v/>
      </c>
      <c r="T3155" s="39" t="str">
        <f t="shared" si="1574"/>
        <v/>
      </c>
      <c r="U3155" s="40">
        <f t="shared" si="1575"/>
        <v>0</v>
      </c>
      <c r="V3155" s="40">
        <f t="shared" si="1576"/>
        <v>0</v>
      </c>
      <c r="W3155" s="40">
        <f t="shared" si="1577"/>
        <v>0</v>
      </c>
      <c r="X3155" t="str">
        <f t="shared" si="1578"/>
        <v/>
      </c>
      <c r="Y3155" s="40">
        <f t="shared" si="1579"/>
        <v>0</v>
      </c>
      <c r="Z3155" s="40">
        <f t="shared" si="1580"/>
        <v>0</v>
      </c>
      <c r="AA3155" s="40">
        <f t="shared" si="1581"/>
        <v>0</v>
      </c>
      <c r="AB3155" s="40">
        <f t="shared" si="1582"/>
        <v>0</v>
      </c>
      <c r="AC3155" s="40">
        <f t="shared" si="1583"/>
        <v>0</v>
      </c>
      <c r="AD3155" s="39">
        <f t="shared" si="1584"/>
        <v>0</v>
      </c>
      <c r="AE3155" s="39">
        <f t="shared" si="1585"/>
        <v>0</v>
      </c>
      <c r="AF3155" t="str">
        <f t="shared" si="1586"/>
        <v/>
      </c>
      <c r="AG3155" t="str">
        <f t="shared" si="1587"/>
        <v/>
      </c>
      <c r="AH3155" t="str">
        <f t="shared" si="1588"/>
        <v/>
      </c>
      <c r="AJ3155" s="41" t="str">
        <f t="shared" si="1589"/>
        <v/>
      </c>
      <c r="AK3155" s="42" t="str">
        <f t="shared" si="1590"/>
        <v/>
      </c>
      <c r="AL3155" s="41" t="str">
        <f t="shared" si="1591"/>
        <v/>
      </c>
      <c r="AM3155" s="41" t="str">
        <f t="shared" si="1592"/>
        <v/>
      </c>
      <c r="AN3155" s="41" t="str">
        <f t="shared" si="1593"/>
        <v/>
      </c>
      <c r="AO3155" s="42" t="str">
        <f t="shared" si="1594"/>
        <v/>
      </c>
      <c r="AP3155" s="41" t="str">
        <f t="shared" si="1595"/>
        <v/>
      </c>
      <c r="AQ3155" s="41" t="str">
        <f t="shared" si="1596"/>
        <v/>
      </c>
      <c r="AR3155" s="41" t="str">
        <f>IF($AQ3155="","",COUNTIFS(L_ChaveCob,$AQ3155,L_Ausencia,"&gt;"&amp;$W3155)+COUNTIFS($AQ$4:$AQ3155,$AQ3155,$W$4:$W3155,$W3155))</f>
        <v/>
      </c>
      <c r="AS3155" s="42">
        <f t="shared" si="1597"/>
        <v>0</v>
      </c>
      <c r="AT3155" s="42">
        <f t="shared" si="1598"/>
        <v>0</v>
      </c>
      <c r="AU3155" s="42">
        <f t="shared" si="1599"/>
        <v>0</v>
      </c>
    </row>
    <row r="3156" spans="1:47" x14ac:dyDescent="0.2">
      <c r="A3156" s="35"/>
      <c r="B3156" s="36"/>
      <c r="C3156" s="36"/>
      <c r="D3156" s="36"/>
      <c r="E3156" s="37"/>
      <c r="F3156" s="37"/>
      <c r="G3156" s="36"/>
      <c r="H3156" s="36"/>
      <c r="I3156" s="36"/>
      <c r="J3156" s="36"/>
      <c r="K3156" s="37"/>
      <c r="L3156" s="37"/>
      <c r="M3156" s="37"/>
      <c r="N3156" s="38" t="str">
        <f t="shared" si="1568"/>
        <v/>
      </c>
      <c r="O3156" t="str">
        <f t="shared" si="1569"/>
        <v/>
      </c>
      <c r="P3156" t="str">
        <f t="shared" si="1570"/>
        <v/>
      </c>
      <c r="Q3156" t="str">
        <f t="shared" si="1571"/>
        <v/>
      </c>
      <c r="R3156" t="str">
        <f t="shared" si="1572"/>
        <v/>
      </c>
      <c r="S3156" t="str">
        <f t="shared" si="1573"/>
        <v/>
      </c>
      <c r="T3156" s="39" t="str">
        <f t="shared" si="1574"/>
        <v/>
      </c>
      <c r="U3156" s="40">
        <f t="shared" si="1575"/>
        <v>0</v>
      </c>
      <c r="V3156" s="40">
        <f t="shared" si="1576"/>
        <v>0</v>
      </c>
      <c r="W3156" s="40">
        <f t="shared" si="1577"/>
        <v>0</v>
      </c>
      <c r="X3156" t="str">
        <f t="shared" si="1578"/>
        <v/>
      </c>
      <c r="Y3156" s="40">
        <f t="shared" si="1579"/>
        <v>0</v>
      </c>
      <c r="Z3156" s="40">
        <f t="shared" si="1580"/>
        <v>0</v>
      </c>
      <c r="AA3156" s="40">
        <f t="shared" si="1581"/>
        <v>0</v>
      </c>
      <c r="AB3156" s="40">
        <f t="shared" si="1582"/>
        <v>0</v>
      </c>
      <c r="AC3156" s="40">
        <f t="shared" si="1583"/>
        <v>0</v>
      </c>
      <c r="AD3156" s="39">
        <f t="shared" si="1584"/>
        <v>0</v>
      </c>
      <c r="AE3156" s="39">
        <f t="shared" si="1585"/>
        <v>0</v>
      </c>
      <c r="AF3156" t="str">
        <f t="shared" si="1586"/>
        <v/>
      </c>
      <c r="AG3156" t="str">
        <f t="shared" si="1587"/>
        <v/>
      </c>
      <c r="AH3156" t="str">
        <f t="shared" si="1588"/>
        <v/>
      </c>
      <c r="AJ3156" s="41" t="str">
        <f t="shared" si="1589"/>
        <v/>
      </c>
      <c r="AK3156" s="42" t="str">
        <f t="shared" si="1590"/>
        <v/>
      </c>
      <c r="AL3156" s="41" t="str">
        <f t="shared" si="1591"/>
        <v/>
      </c>
      <c r="AM3156" s="41" t="str">
        <f t="shared" si="1592"/>
        <v/>
      </c>
      <c r="AN3156" s="41" t="str">
        <f t="shared" si="1593"/>
        <v/>
      </c>
      <c r="AO3156" s="42" t="str">
        <f t="shared" si="1594"/>
        <v/>
      </c>
      <c r="AP3156" s="41" t="str">
        <f t="shared" si="1595"/>
        <v/>
      </c>
      <c r="AQ3156" s="41" t="str">
        <f t="shared" si="1596"/>
        <v/>
      </c>
      <c r="AR3156" s="41" t="str">
        <f>IF($AQ3156="","",COUNTIFS(L_ChaveCob,$AQ3156,L_Ausencia,"&gt;"&amp;$W3156)+COUNTIFS($AQ$4:$AQ3156,$AQ3156,$W$4:$W3156,$W3156))</f>
        <v/>
      </c>
      <c r="AS3156" s="42">
        <f t="shared" si="1597"/>
        <v>0</v>
      </c>
      <c r="AT3156" s="42">
        <f t="shared" si="1598"/>
        <v>0</v>
      </c>
      <c r="AU3156" s="42">
        <f t="shared" si="1599"/>
        <v>0</v>
      </c>
    </row>
    <row r="3157" spans="1:47" x14ac:dyDescent="0.2">
      <c r="A3157" s="35"/>
      <c r="B3157" s="36"/>
      <c r="C3157" s="36"/>
      <c r="D3157" s="36"/>
      <c r="E3157" s="37"/>
      <c r="F3157" s="37"/>
      <c r="G3157" s="36"/>
      <c r="H3157" s="36"/>
      <c r="I3157" s="36"/>
      <c r="J3157" s="36"/>
      <c r="K3157" s="37"/>
      <c r="L3157" s="37"/>
      <c r="M3157" s="37"/>
      <c r="N3157" s="38" t="str">
        <f t="shared" si="1568"/>
        <v/>
      </c>
      <c r="O3157" t="str">
        <f t="shared" si="1569"/>
        <v/>
      </c>
      <c r="P3157" t="str">
        <f t="shared" si="1570"/>
        <v/>
      </c>
      <c r="Q3157" t="str">
        <f t="shared" si="1571"/>
        <v/>
      </c>
      <c r="R3157" t="str">
        <f t="shared" si="1572"/>
        <v/>
      </c>
      <c r="S3157" t="str">
        <f t="shared" si="1573"/>
        <v/>
      </c>
      <c r="T3157" s="39" t="str">
        <f t="shared" si="1574"/>
        <v/>
      </c>
      <c r="U3157" s="40">
        <f t="shared" si="1575"/>
        <v>0</v>
      </c>
      <c r="V3157" s="40">
        <f t="shared" si="1576"/>
        <v>0</v>
      </c>
      <c r="W3157" s="40">
        <f t="shared" si="1577"/>
        <v>0</v>
      </c>
      <c r="X3157" t="str">
        <f t="shared" si="1578"/>
        <v/>
      </c>
      <c r="Y3157" s="40">
        <f t="shared" si="1579"/>
        <v>0</v>
      </c>
      <c r="Z3157" s="40">
        <f t="shared" si="1580"/>
        <v>0</v>
      </c>
      <c r="AA3157" s="40">
        <f t="shared" si="1581"/>
        <v>0</v>
      </c>
      <c r="AB3157" s="40">
        <f t="shared" si="1582"/>
        <v>0</v>
      </c>
      <c r="AC3157" s="40">
        <f t="shared" si="1583"/>
        <v>0</v>
      </c>
      <c r="AD3157" s="39">
        <f t="shared" si="1584"/>
        <v>0</v>
      </c>
      <c r="AE3157" s="39">
        <f t="shared" si="1585"/>
        <v>0</v>
      </c>
      <c r="AF3157" t="str">
        <f t="shared" si="1586"/>
        <v/>
      </c>
      <c r="AG3157" t="str">
        <f t="shared" si="1587"/>
        <v/>
      </c>
      <c r="AH3157" t="str">
        <f t="shared" si="1588"/>
        <v/>
      </c>
      <c r="AJ3157" s="41" t="str">
        <f t="shared" si="1589"/>
        <v/>
      </c>
      <c r="AK3157" s="42" t="str">
        <f t="shared" si="1590"/>
        <v/>
      </c>
      <c r="AL3157" s="41" t="str">
        <f t="shared" si="1591"/>
        <v/>
      </c>
      <c r="AM3157" s="41" t="str">
        <f t="shared" si="1592"/>
        <v/>
      </c>
      <c r="AN3157" s="41" t="str">
        <f t="shared" si="1593"/>
        <v/>
      </c>
      <c r="AO3157" s="42" t="str">
        <f t="shared" si="1594"/>
        <v/>
      </c>
      <c r="AP3157" s="41" t="str">
        <f t="shared" si="1595"/>
        <v/>
      </c>
      <c r="AQ3157" s="41" t="str">
        <f t="shared" si="1596"/>
        <v/>
      </c>
      <c r="AR3157" s="41" t="str">
        <f>IF($AQ3157="","",COUNTIFS(L_ChaveCob,$AQ3157,L_Ausencia,"&gt;"&amp;$W3157)+COUNTIFS($AQ$4:$AQ3157,$AQ3157,$W$4:$W3157,$W3157))</f>
        <v/>
      </c>
      <c r="AS3157" s="42">
        <f t="shared" si="1597"/>
        <v>0</v>
      </c>
      <c r="AT3157" s="42">
        <f t="shared" si="1598"/>
        <v>0</v>
      </c>
      <c r="AU3157" s="42">
        <f t="shared" si="1599"/>
        <v>0</v>
      </c>
    </row>
    <row r="3158" spans="1:47" x14ac:dyDescent="0.2">
      <c r="A3158" s="35"/>
      <c r="B3158" s="36"/>
      <c r="C3158" s="36"/>
      <c r="D3158" s="36"/>
      <c r="E3158" s="37"/>
      <c r="F3158" s="37"/>
      <c r="G3158" s="36"/>
      <c r="H3158" s="36"/>
      <c r="I3158" s="36"/>
      <c r="J3158" s="36"/>
      <c r="K3158" s="37"/>
      <c r="L3158" s="37"/>
      <c r="M3158" s="37"/>
      <c r="N3158" s="38" t="str">
        <f t="shared" si="1568"/>
        <v/>
      </c>
      <c r="O3158" t="str">
        <f t="shared" si="1569"/>
        <v/>
      </c>
      <c r="P3158" t="str">
        <f t="shared" si="1570"/>
        <v/>
      </c>
      <c r="Q3158" t="str">
        <f t="shared" si="1571"/>
        <v/>
      </c>
      <c r="R3158" t="str">
        <f t="shared" si="1572"/>
        <v/>
      </c>
      <c r="S3158" t="str">
        <f t="shared" si="1573"/>
        <v/>
      </c>
      <c r="T3158" s="39" t="str">
        <f t="shared" si="1574"/>
        <v/>
      </c>
      <c r="U3158" s="40">
        <f t="shared" si="1575"/>
        <v>0</v>
      </c>
      <c r="V3158" s="40">
        <f t="shared" si="1576"/>
        <v>0</v>
      </c>
      <c r="W3158" s="40">
        <f t="shared" si="1577"/>
        <v>0</v>
      </c>
      <c r="X3158" t="str">
        <f t="shared" si="1578"/>
        <v/>
      </c>
      <c r="Y3158" s="40">
        <f t="shared" si="1579"/>
        <v>0</v>
      </c>
      <c r="Z3158" s="40">
        <f t="shared" si="1580"/>
        <v>0</v>
      </c>
      <c r="AA3158" s="40">
        <f t="shared" si="1581"/>
        <v>0</v>
      </c>
      <c r="AB3158" s="40">
        <f t="shared" si="1582"/>
        <v>0</v>
      </c>
      <c r="AC3158" s="40">
        <f t="shared" si="1583"/>
        <v>0</v>
      </c>
      <c r="AD3158" s="39">
        <f t="shared" si="1584"/>
        <v>0</v>
      </c>
      <c r="AE3158" s="39">
        <f t="shared" si="1585"/>
        <v>0</v>
      </c>
      <c r="AF3158" t="str">
        <f t="shared" si="1586"/>
        <v/>
      </c>
      <c r="AG3158" t="str">
        <f t="shared" si="1587"/>
        <v/>
      </c>
      <c r="AH3158" t="str">
        <f t="shared" si="1588"/>
        <v/>
      </c>
      <c r="AJ3158" s="41" t="str">
        <f t="shared" si="1589"/>
        <v/>
      </c>
      <c r="AK3158" s="42" t="str">
        <f t="shared" si="1590"/>
        <v/>
      </c>
      <c r="AL3158" s="41" t="str">
        <f t="shared" si="1591"/>
        <v/>
      </c>
      <c r="AM3158" s="41" t="str">
        <f t="shared" si="1592"/>
        <v/>
      </c>
      <c r="AN3158" s="41" t="str">
        <f t="shared" si="1593"/>
        <v/>
      </c>
      <c r="AO3158" s="42" t="str">
        <f t="shared" si="1594"/>
        <v/>
      </c>
      <c r="AP3158" s="41" t="str">
        <f t="shared" si="1595"/>
        <v/>
      </c>
      <c r="AQ3158" s="41" t="str">
        <f t="shared" si="1596"/>
        <v/>
      </c>
      <c r="AR3158" s="41" t="str">
        <f>IF($AQ3158="","",COUNTIFS(L_ChaveCob,$AQ3158,L_Ausencia,"&gt;"&amp;$W3158)+COUNTIFS($AQ$4:$AQ3158,$AQ3158,$W$4:$W3158,$W3158))</f>
        <v/>
      </c>
      <c r="AS3158" s="42">
        <f t="shared" si="1597"/>
        <v>0</v>
      </c>
      <c r="AT3158" s="42">
        <f t="shared" si="1598"/>
        <v>0</v>
      </c>
      <c r="AU3158" s="42">
        <f t="shared" si="1599"/>
        <v>0</v>
      </c>
    </row>
    <row r="3159" spans="1:47" x14ac:dyDescent="0.2">
      <c r="A3159" s="35"/>
      <c r="B3159" s="36"/>
      <c r="C3159" s="36"/>
      <c r="D3159" s="36"/>
      <c r="E3159" s="37"/>
      <c r="F3159" s="37"/>
      <c r="G3159" s="36"/>
      <c r="H3159" s="36"/>
      <c r="I3159" s="36"/>
      <c r="J3159" s="36"/>
      <c r="K3159" s="37"/>
      <c r="L3159" s="37"/>
      <c r="M3159" s="37"/>
      <c r="N3159" s="38" t="str">
        <f t="shared" si="1568"/>
        <v/>
      </c>
      <c r="O3159" t="str">
        <f t="shared" si="1569"/>
        <v/>
      </c>
      <c r="P3159" t="str">
        <f t="shared" si="1570"/>
        <v/>
      </c>
      <c r="Q3159" t="str">
        <f t="shared" si="1571"/>
        <v/>
      </c>
      <c r="R3159" t="str">
        <f t="shared" si="1572"/>
        <v/>
      </c>
      <c r="S3159" t="str">
        <f t="shared" si="1573"/>
        <v/>
      </c>
      <c r="T3159" s="39" t="str">
        <f t="shared" si="1574"/>
        <v/>
      </c>
      <c r="U3159" s="40">
        <f t="shared" si="1575"/>
        <v>0</v>
      </c>
      <c r="V3159" s="40">
        <f t="shared" si="1576"/>
        <v>0</v>
      </c>
      <c r="W3159" s="40">
        <f t="shared" si="1577"/>
        <v>0</v>
      </c>
      <c r="X3159" t="str">
        <f t="shared" si="1578"/>
        <v/>
      </c>
      <c r="Y3159" s="40">
        <f t="shared" si="1579"/>
        <v>0</v>
      </c>
      <c r="Z3159" s="40">
        <f t="shared" si="1580"/>
        <v>0</v>
      </c>
      <c r="AA3159" s="40">
        <f t="shared" si="1581"/>
        <v>0</v>
      </c>
      <c r="AB3159" s="40">
        <f t="shared" si="1582"/>
        <v>0</v>
      </c>
      <c r="AC3159" s="40">
        <f t="shared" si="1583"/>
        <v>0</v>
      </c>
      <c r="AD3159" s="39">
        <f t="shared" si="1584"/>
        <v>0</v>
      </c>
      <c r="AE3159" s="39">
        <f t="shared" si="1585"/>
        <v>0</v>
      </c>
      <c r="AF3159" t="str">
        <f t="shared" si="1586"/>
        <v/>
      </c>
      <c r="AG3159" t="str">
        <f t="shared" si="1587"/>
        <v/>
      </c>
      <c r="AH3159" t="str">
        <f t="shared" si="1588"/>
        <v/>
      </c>
      <c r="AJ3159" s="41" t="str">
        <f t="shared" si="1589"/>
        <v/>
      </c>
      <c r="AK3159" s="42" t="str">
        <f t="shared" si="1590"/>
        <v/>
      </c>
      <c r="AL3159" s="41" t="str">
        <f t="shared" si="1591"/>
        <v/>
      </c>
      <c r="AM3159" s="41" t="str">
        <f t="shared" si="1592"/>
        <v/>
      </c>
      <c r="AN3159" s="41" t="str">
        <f t="shared" si="1593"/>
        <v/>
      </c>
      <c r="AO3159" s="42" t="str">
        <f t="shared" si="1594"/>
        <v/>
      </c>
      <c r="AP3159" s="41" t="str">
        <f t="shared" si="1595"/>
        <v/>
      </c>
      <c r="AQ3159" s="41" t="str">
        <f t="shared" si="1596"/>
        <v/>
      </c>
      <c r="AR3159" s="41" t="str">
        <f>IF($AQ3159="","",COUNTIFS(L_ChaveCob,$AQ3159,L_Ausencia,"&gt;"&amp;$W3159)+COUNTIFS($AQ$4:$AQ3159,$AQ3159,$W$4:$W3159,$W3159))</f>
        <v/>
      </c>
      <c r="AS3159" s="42">
        <f t="shared" si="1597"/>
        <v>0</v>
      </c>
      <c r="AT3159" s="42">
        <f t="shared" si="1598"/>
        <v>0</v>
      </c>
      <c r="AU3159" s="42">
        <f t="shared" si="1599"/>
        <v>0</v>
      </c>
    </row>
    <row r="3160" spans="1:47" x14ac:dyDescent="0.2">
      <c r="A3160" s="35"/>
      <c r="B3160" s="36"/>
      <c r="C3160" s="36"/>
      <c r="D3160" s="36"/>
      <c r="E3160" s="37"/>
      <c r="F3160" s="37"/>
      <c r="G3160" s="36"/>
      <c r="H3160" s="36"/>
      <c r="I3160" s="36"/>
      <c r="J3160" s="36"/>
      <c r="K3160" s="37"/>
      <c r="L3160" s="37"/>
      <c r="M3160" s="37"/>
      <c r="N3160" s="38" t="str">
        <f t="shared" si="1568"/>
        <v/>
      </c>
      <c r="O3160" t="str">
        <f t="shared" si="1569"/>
        <v/>
      </c>
      <c r="P3160" t="str">
        <f t="shared" si="1570"/>
        <v/>
      </c>
      <c r="Q3160" t="str">
        <f t="shared" si="1571"/>
        <v/>
      </c>
      <c r="R3160" t="str">
        <f t="shared" si="1572"/>
        <v/>
      </c>
      <c r="S3160" t="str">
        <f t="shared" si="1573"/>
        <v/>
      </c>
      <c r="T3160" s="39" t="str">
        <f t="shared" si="1574"/>
        <v/>
      </c>
      <c r="U3160" s="40">
        <f t="shared" si="1575"/>
        <v>0</v>
      </c>
      <c r="V3160" s="40">
        <f t="shared" si="1576"/>
        <v>0</v>
      </c>
      <c r="W3160" s="40">
        <f t="shared" si="1577"/>
        <v>0</v>
      </c>
      <c r="X3160" t="str">
        <f t="shared" si="1578"/>
        <v/>
      </c>
      <c r="Y3160" s="40">
        <f t="shared" si="1579"/>
        <v>0</v>
      </c>
      <c r="Z3160" s="40">
        <f t="shared" si="1580"/>
        <v>0</v>
      </c>
      <c r="AA3160" s="40">
        <f t="shared" si="1581"/>
        <v>0</v>
      </c>
      <c r="AB3160" s="40">
        <f t="shared" si="1582"/>
        <v>0</v>
      </c>
      <c r="AC3160" s="40">
        <f t="shared" si="1583"/>
        <v>0</v>
      </c>
      <c r="AD3160" s="39">
        <f t="shared" si="1584"/>
        <v>0</v>
      </c>
      <c r="AE3160" s="39">
        <f t="shared" si="1585"/>
        <v>0</v>
      </c>
      <c r="AF3160" t="str">
        <f t="shared" si="1586"/>
        <v/>
      </c>
      <c r="AG3160" t="str">
        <f t="shared" si="1587"/>
        <v/>
      </c>
      <c r="AH3160" t="str">
        <f t="shared" si="1588"/>
        <v/>
      </c>
      <c r="AJ3160" s="41" t="str">
        <f t="shared" si="1589"/>
        <v/>
      </c>
      <c r="AK3160" s="42" t="str">
        <f t="shared" si="1590"/>
        <v/>
      </c>
      <c r="AL3160" s="41" t="str">
        <f t="shared" si="1591"/>
        <v/>
      </c>
      <c r="AM3160" s="41" t="str">
        <f t="shared" si="1592"/>
        <v/>
      </c>
      <c r="AN3160" s="41" t="str">
        <f t="shared" si="1593"/>
        <v/>
      </c>
      <c r="AO3160" s="42" t="str">
        <f t="shared" si="1594"/>
        <v/>
      </c>
      <c r="AP3160" s="41" t="str">
        <f t="shared" si="1595"/>
        <v/>
      </c>
      <c r="AQ3160" s="41" t="str">
        <f t="shared" si="1596"/>
        <v/>
      </c>
      <c r="AR3160" s="41" t="str">
        <f>IF($AQ3160="","",COUNTIFS(L_ChaveCob,$AQ3160,L_Ausencia,"&gt;"&amp;$W3160)+COUNTIFS($AQ$4:$AQ3160,$AQ3160,$W$4:$W3160,$W3160))</f>
        <v/>
      </c>
      <c r="AS3160" s="42">
        <f t="shared" si="1597"/>
        <v>0</v>
      </c>
      <c r="AT3160" s="42">
        <f t="shared" si="1598"/>
        <v>0</v>
      </c>
      <c r="AU3160" s="42">
        <f t="shared" si="1599"/>
        <v>0</v>
      </c>
    </row>
    <row r="3161" spans="1:47" x14ac:dyDescent="0.2">
      <c r="A3161" s="35"/>
      <c r="B3161" s="36"/>
      <c r="C3161" s="36"/>
      <c r="D3161" s="36"/>
      <c r="E3161" s="37"/>
      <c r="F3161" s="37"/>
      <c r="G3161" s="36"/>
      <c r="H3161" s="36"/>
      <c r="I3161" s="36"/>
      <c r="J3161" s="36"/>
      <c r="K3161" s="37"/>
      <c r="L3161" s="37"/>
      <c r="M3161" s="37"/>
      <c r="N3161" s="38" t="str">
        <f t="shared" si="1568"/>
        <v/>
      </c>
      <c r="O3161" t="str">
        <f t="shared" si="1569"/>
        <v/>
      </c>
      <c r="P3161" t="str">
        <f t="shared" si="1570"/>
        <v/>
      </c>
      <c r="Q3161" t="str">
        <f t="shared" si="1571"/>
        <v/>
      </c>
      <c r="R3161" t="str">
        <f t="shared" si="1572"/>
        <v/>
      </c>
      <c r="S3161" t="str">
        <f t="shared" si="1573"/>
        <v/>
      </c>
      <c r="T3161" s="39" t="str">
        <f t="shared" si="1574"/>
        <v/>
      </c>
      <c r="U3161" s="40">
        <f t="shared" si="1575"/>
        <v>0</v>
      </c>
      <c r="V3161" s="40">
        <f t="shared" si="1576"/>
        <v>0</v>
      </c>
      <c r="W3161" s="40">
        <f t="shared" si="1577"/>
        <v>0</v>
      </c>
      <c r="X3161" t="str">
        <f t="shared" si="1578"/>
        <v/>
      </c>
      <c r="Y3161" s="40">
        <f t="shared" si="1579"/>
        <v>0</v>
      </c>
      <c r="Z3161" s="40">
        <f t="shared" si="1580"/>
        <v>0</v>
      </c>
      <c r="AA3161" s="40">
        <f t="shared" si="1581"/>
        <v>0</v>
      </c>
      <c r="AB3161" s="40">
        <f t="shared" si="1582"/>
        <v>0</v>
      </c>
      <c r="AC3161" s="40">
        <f t="shared" si="1583"/>
        <v>0</v>
      </c>
      <c r="AD3161" s="39">
        <f t="shared" si="1584"/>
        <v>0</v>
      </c>
      <c r="AE3161" s="39">
        <f t="shared" si="1585"/>
        <v>0</v>
      </c>
      <c r="AF3161" t="str">
        <f t="shared" si="1586"/>
        <v/>
      </c>
      <c r="AG3161" t="str">
        <f t="shared" si="1587"/>
        <v/>
      </c>
      <c r="AH3161" t="str">
        <f t="shared" si="1588"/>
        <v/>
      </c>
      <c r="AJ3161" s="41" t="str">
        <f t="shared" si="1589"/>
        <v/>
      </c>
      <c r="AK3161" s="42" t="str">
        <f t="shared" si="1590"/>
        <v/>
      </c>
      <c r="AL3161" s="41" t="str">
        <f t="shared" si="1591"/>
        <v/>
      </c>
      <c r="AM3161" s="41" t="str">
        <f t="shared" si="1592"/>
        <v/>
      </c>
      <c r="AN3161" s="41" t="str">
        <f t="shared" si="1593"/>
        <v/>
      </c>
      <c r="AO3161" s="42" t="str">
        <f t="shared" si="1594"/>
        <v/>
      </c>
      <c r="AP3161" s="41" t="str">
        <f t="shared" si="1595"/>
        <v/>
      </c>
      <c r="AQ3161" s="41" t="str">
        <f t="shared" si="1596"/>
        <v/>
      </c>
      <c r="AR3161" s="41" t="str">
        <f>IF($AQ3161="","",COUNTIFS(L_ChaveCob,$AQ3161,L_Ausencia,"&gt;"&amp;$W3161)+COUNTIFS($AQ$4:$AQ3161,$AQ3161,$W$4:$W3161,$W3161))</f>
        <v/>
      </c>
      <c r="AS3161" s="42">
        <f t="shared" si="1597"/>
        <v>0</v>
      </c>
      <c r="AT3161" s="42">
        <f t="shared" si="1598"/>
        <v>0</v>
      </c>
      <c r="AU3161" s="42">
        <f t="shared" si="1599"/>
        <v>0</v>
      </c>
    </row>
    <row r="3162" spans="1:47" x14ac:dyDescent="0.2">
      <c r="A3162" s="35"/>
      <c r="B3162" s="36"/>
      <c r="C3162" s="36"/>
      <c r="D3162" s="36"/>
      <c r="E3162" s="37"/>
      <c r="F3162" s="37"/>
      <c r="G3162" s="36"/>
      <c r="H3162" s="36"/>
      <c r="I3162" s="36"/>
      <c r="J3162" s="36"/>
      <c r="K3162" s="37"/>
      <c r="L3162" s="37"/>
      <c r="M3162" s="37"/>
      <c r="N3162" s="38" t="str">
        <f t="shared" si="1568"/>
        <v/>
      </c>
      <c r="O3162" t="str">
        <f t="shared" si="1569"/>
        <v/>
      </c>
      <c r="P3162" t="str">
        <f t="shared" si="1570"/>
        <v/>
      </c>
      <c r="Q3162" t="str">
        <f t="shared" si="1571"/>
        <v/>
      </c>
      <c r="R3162" t="str">
        <f t="shared" si="1572"/>
        <v/>
      </c>
      <c r="S3162" t="str">
        <f t="shared" si="1573"/>
        <v/>
      </c>
      <c r="T3162" s="39" t="str">
        <f t="shared" si="1574"/>
        <v/>
      </c>
      <c r="U3162" s="40">
        <f t="shared" si="1575"/>
        <v>0</v>
      </c>
      <c r="V3162" s="40">
        <f t="shared" si="1576"/>
        <v>0</v>
      </c>
      <c r="W3162" s="40">
        <f t="shared" si="1577"/>
        <v>0</v>
      </c>
      <c r="X3162" t="str">
        <f t="shared" si="1578"/>
        <v/>
      </c>
      <c r="Y3162" s="40">
        <f t="shared" si="1579"/>
        <v>0</v>
      </c>
      <c r="Z3162" s="40">
        <f t="shared" si="1580"/>
        <v>0</v>
      </c>
      <c r="AA3162" s="40">
        <f t="shared" si="1581"/>
        <v>0</v>
      </c>
      <c r="AB3162" s="40">
        <f t="shared" si="1582"/>
        <v>0</v>
      </c>
      <c r="AC3162" s="40">
        <f t="shared" si="1583"/>
        <v>0</v>
      </c>
      <c r="AD3162" s="39">
        <f t="shared" si="1584"/>
        <v>0</v>
      </c>
      <c r="AE3162" s="39">
        <f t="shared" si="1585"/>
        <v>0</v>
      </c>
      <c r="AF3162" t="str">
        <f t="shared" si="1586"/>
        <v/>
      </c>
      <c r="AG3162" t="str">
        <f t="shared" si="1587"/>
        <v/>
      </c>
      <c r="AH3162" t="str">
        <f t="shared" si="1588"/>
        <v/>
      </c>
      <c r="AJ3162" s="41" t="str">
        <f t="shared" si="1589"/>
        <v/>
      </c>
      <c r="AK3162" s="42" t="str">
        <f t="shared" si="1590"/>
        <v/>
      </c>
      <c r="AL3162" s="41" t="str">
        <f t="shared" si="1591"/>
        <v/>
      </c>
      <c r="AM3162" s="41" t="str">
        <f t="shared" si="1592"/>
        <v/>
      </c>
      <c r="AN3162" s="41" t="str">
        <f t="shared" si="1593"/>
        <v/>
      </c>
      <c r="AO3162" s="42" t="str">
        <f t="shared" si="1594"/>
        <v/>
      </c>
      <c r="AP3162" s="41" t="str">
        <f t="shared" si="1595"/>
        <v/>
      </c>
      <c r="AQ3162" s="41" t="str">
        <f t="shared" si="1596"/>
        <v/>
      </c>
      <c r="AR3162" s="41" t="str">
        <f>IF($AQ3162="","",COUNTIFS(L_ChaveCob,$AQ3162,L_Ausencia,"&gt;"&amp;$W3162)+COUNTIFS($AQ$4:$AQ3162,$AQ3162,$W$4:$W3162,$W3162))</f>
        <v/>
      </c>
      <c r="AS3162" s="42">
        <f t="shared" si="1597"/>
        <v>0</v>
      </c>
      <c r="AT3162" s="42">
        <f t="shared" si="1598"/>
        <v>0</v>
      </c>
      <c r="AU3162" s="42">
        <f t="shared" si="1599"/>
        <v>0</v>
      </c>
    </row>
    <row r="3163" spans="1:47" x14ac:dyDescent="0.2">
      <c r="A3163" s="35"/>
      <c r="B3163" s="36"/>
      <c r="C3163" s="36"/>
      <c r="D3163" s="36"/>
      <c r="E3163" s="37"/>
      <c r="F3163" s="37"/>
      <c r="G3163" s="36"/>
      <c r="H3163" s="36"/>
      <c r="I3163" s="36"/>
      <c r="J3163" s="36"/>
      <c r="K3163" s="37"/>
      <c r="L3163" s="37"/>
      <c r="M3163" s="37"/>
      <c r="N3163" s="38" t="str">
        <f t="shared" si="1568"/>
        <v/>
      </c>
      <c r="O3163" t="str">
        <f t="shared" si="1569"/>
        <v/>
      </c>
      <c r="P3163" t="str">
        <f t="shared" si="1570"/>
        <v/>
      </c>
      <c r="Q3163" t="str">
        <f t="shared" si="1571"/>
        <v/>
      </c>
      <c r="R3163" t="str">
        <f t="shared" si="1572"/>
        <v/>
      </c>
      <c r="S3163" t="str">
        <f t="shared" si="1573"/>
        <v/>
      </c>
      <c r="T3163" s="39" t="str">
        <f t="shared" si="1574"/>
        <v/>
      </c>
      <c r="U3163" s="40">
        <f t="shared" si="1575"/>
        <v>0</v>
      </c>
      <c r="V3163" s="40">
        <f t="shared" si="1576"/>
        <v>0</v>
      </c>
      <c r="W3163" s="40">
        <f t="shared" si="1577"/>
        <v>0</v>
      </c>
      <c r="X3163" t="str">
        <f t="shared" si="1578"/>
        <v/>
      </c>
      <c r="Y3163" s="40">
        <f t="shared" si="1579"/>
        <v>0</v>
      </c>
      <c r="Z3163" s="40">
        <f t="shared" si="1580"/>
        <v>0</v>
      </c>
      <c r="AA3163" s="40">
        <f t="shared" si="1581"/>
        <v>0</v>
      </c>
      <c r="AB3163" s="40">
        <f t="shared" si="1582"/>
        <v>0</v>
      </c>
      <c r="AC3163" s="40">
        <f t="shared" si="1583"/>
        <v>0</v>
      </c>
      <c r="AD3163" s="39">
        <f t="shared" si="1584"/>
        <v>0</v>
      </c>
      <c r="AE3163" s="39">
        <f t="shared" si="1585"/>
        <v>0</v>
      </c>
      <c r="AF3163" t="str">
        <f t="shared" si="1586"/>
        <v/>
      </c>
      <c r="AG3163" t="str">
        <f t="shared" si="1587"/>
        <v/>
      </c>
      <c r="AH3163" t="str">
        <f t="shared" si="1588"/>
        <v/>
      </c>
      <c r="AJ3163" s="41" t="str">
        <f t="shared" si="1589"/>
        <v/>
      </c>
      <c r="AK3163" s="42" t="str">
        <f t="shared" si="1590"/>
        <v/>
      </c>
      <c r="AL3163" s="41" t="str">
        <f t="shared" si="1591"/>
        <v/>
      </c>
      <c r="AM3163" s="41" t="str">
        <f t="shared" si="1592"/>
        <v/>
      </c>
      <c r="AN3163" s="41" t="str">
        <f t="shared" si="1593"/>
        <v/>
      </c>
      <c r="AO3163" s="42" t="str">
        <f t="shared" si="1594"/>
        <v/>
      </c>
      <c r="AP3163" s="41" t="str">
        <f t="shared" si="1595"/>
        <v/>
      </c>
      <c r="AQ3163" s="41" t="str">
        <f t="shared" si="1596"/>
        <v/>
      </c>
      <c r="AR3163" s="41" t="str">
        <f>IF($AQ3163="","",COUNTIFS(L_ChaveCob,$AQ3163,L_Ausencia,"&gt;"&amp;$W3163)+COUNTIFS($AQ$4:$AQ3163,$AQ3163,$W$4:$W3163,$W3163))</f>
        <v/>
      </c>
      <c r="AS3163" s="42">
        <f t="shared" si="1597"/>
        <v>0</v>
      </c>
      <c r="AT3163" s="42">
        <f t="shared" si="1598"/>
        <v>0</v>
      </c>
      <c r="AU3163" s="42">
        <f t="shared" si="1599"/>
        <v>0</v>
      </c>
    </row>
    <row r="3164" spans="1:47" x14ac:dyDescent="0.2">
      <c r="A3164" s="35"/>
      <c r="B3164" s="36"/>
      <c r="C3164" s="36"/>
      <c r="D3164" s="36"/>
      <c r="E3164" s="37"/>
      <c r="F3164" s="37"/>
      <c r="G3164" s="36"/>
      <c r="H3164" s="36"/>
      <c r="I3164" s="36"/>
      <c r="J3164" s="36"/>
      <c r="K3164" s="37"/>
      <c r="L3164" s="37"/>
      <c r="M3164" s="37"/>
      <c r="N3164" s="38" t="str">
        <f t="shared" si="1568"/>
        <v/>
      </c>
      <c r="O3164" t="str">
        <f t="shared" si="1569"/>
        <v/>
      </c>
      <c r="P3164" t="str">
        <f t="shared" si="1570"/>
        <v/>
      </c>
      <c r="Q3164" t="str">
        <f t="shared" si="1571"/>
        <v/>
      </c>
      <c r="R3164" t="str">
        <f t="shared" si="1572"/>
        <v/>
      </c>
      <c r="S3164" t="str">
        <f t="shared" si="1573"/>
        <v/>
      </c>
      <c r="T3164" s="39" t="str">
        <f t="shared" si="1574"/>
        <v/>
      </c>
      <c r="U3164" s="40">
        <f t="shared" si="1575"/>
        <v>0</v>
      </c>
      <c r="V3164" s="40">
        <f t="shared" si="1576"/>
        <v>0</v>
      </c>
      <c r="W3164" s="40">
        <f t="shared" si="1577"/>
        <v>0</v>
      </c>
      <c r="X3164" t="str">
        <f t="shared" si="1578"/>
        <v/>
      </c>
      <c r="Y3164" s="40">
        <f t="shared" si="1579"/>
        <v>0</v>
      </c>
      <c r="Z3164" s="40">
        <f t="shared" si="1580"/>
        <v>0</v>
      </c>
      <c r="AA3164" s="40">
        <f t="shared" si="1581"/>
        <v>0</v>
      </c>
      <c r="AB3164" s="40">
        <f t="shared" si="1582"/>
        <v>0</v>
      </c>
      <c r="AC3164" s="40">
        <f t="shared" si="1583"/>
        <v>0</v>
      </c>
      <c r="AD3164" s="39">
        <f t="shared" si="1584"/>
        <v>0</v>
      </c>
      <c r="AE3164" s="39">
        <f t="shared" si="1585"/>
        <v>0</v>
      </c>
      <c r="AF3164" t="str">
        <f t="shared" si="1586"/>
        <v/>
      </c>
      <c r="AG3164" t="str">
        <f t="shared" si="1587"/>
        <v/>
      </c>
      <c r="AH3164" t="str">
        <f t="shared" si="1588"/>
        <v/>
      </c>
      <c r="AJ3164" s="41" t="str">
        <f t="shared" si="1589"/>
        <v/>
      </c>
      <c r="AK3164" s="42" t="str">
        <f t="shared" si="1590"/>
        <v/>
      </c>
      <c r="AL3164" s="41" t="str">
        <f t="shared" si="1591"/>
        <v/>
      </c>
      <c r="AM3164" s="41" t="str">
        <f t="shared" si="1592"/>
        <v/>
      </c>
      <c r="AN3164" s="41" t="str">
        <f t="shared" si="1593"/>
        <v/>
      </c>
      <c r="AO3164" s="42" t="str">
        <f t="shared" si="1594"/>
        <v/>
      </c>
      <c r="AP3164" s="41" t="str">
        <f t="shared" si="1595"/>
        <v/>
      </c>
      <c r="AQ3164" s="41" t="str">
        <f t="shared" si="1596"/>
        <v/>
      </c>
      <c r="AR3164" s="41" t="str">
        <f>IF($AQ3164="","",COUNTIFS(L_ChaveCob,$AQ3164,L_Ausencia,"&gt;"&amp;$W3164)+COUNTIFS($AQ$4:$AQ3164,$AQ3164,$W$4:$W3164,$W3164))</f>
        <v/>
      </c>
      <c r="AS3164" s="42">
        <f t="shared" si="1597"/>
        <v>0</v>
      </c>
      <c r="AT3164" s="42">
        <f t="shared" si="1598"/>
        <v>0</v>
      </c>
      <c r="AU3164" s="42">
        <f t="shared" si="1599"/>
        <v>0</v>
      </c>
    </row>
    <row r="3165" spans="1:47" x14ac:dyDescent="0.2">
      <c r="A3165" s="35"/>
      <c r="B3165" s="36"/>
      <c r="C3165" s="36"/>
      <c r="D3165" s="36"/>
      <c r="E3165" s="37"/>
      <c r="F3165" s="37"/>
      <c r="G3165" s="36"/>
      <c r="H3165" s="36"/>
      <c r="I3165" s="36"/>
      <c r="J3165" s="36"/>
      <c r="K3165" s="37"/>
      <c r="L3165" s="37"/>
      <c r="M3165" s="37"/>
      <c r="N3165" s="38" t="str">
        <f t="shared" si="1568"/>
        <v/>
      </c>
      <c r="O3165" t="str">
        <f t="shared" si="1569"/>
        <v/>
      </c>
      <c r="P3165" t="str">
        <f t="shared" si="1570"/>
        <v/>
      </c>
      <c r="Q3165" t="str">
        <f t="shared" si="1571"/>
        <v/>
      </c>
      <c r="R3165" t="str">
        <f t="shared" si="1572"/>
        <v/>
      </c>
      <c r="S3165" t="str">
        <f t="shared" si="1573"/>
        <v/>
      </c>
      <c r="T3165" s="39" t="str">
        <f t="shared" si="1574"/>
        <v/>
      </c>
      <c r="U3165" s="40">
        <f t="shared" si="1575"/>
        <v>0</v>
      </c>
      <c r="V3165" s="40">
        <f t="shared" si="1576"/>
        <v>0</v>
      </c>
      <c r="W3165" s="40">
        <f t="shared" si="1577"/>
        <v>0</v>
      </c>
      <c r="X3165" t="str">
        <f t="shared" si="1578"/>
        <v/>
      </c>
      <c r="Y3165" s="40">
        <f t="shared" si="1579"/>
        <v>0</v>
      </c>
      <c r="Z3165" s="40">
        <f t="shared" si="1580"/>
        <v>0</v>
      </c>
      <c r="AA3165" s="40">
        <f t="shared" si="1581"/>
        <v>0</v>
      </c>
      <c r="AB3165" s="40">
        <f t="shared" si="1582"/>
        <v>0</v>
      </c>
      <c r="AC3165" s="40">
        <f t="shared" si="1583"/>
        <v>0</v>
      </c>
      <c r="AD3165" s="39">
        <f t="shared" si="1584"/>
        <v>0</v>
      </c>
      <c r="AE3165" s="39">
        <f t="shared" si="1585"/>
        <v>0</v>
      </c>
      <c r="AF3165" t="str">
        <f t="shared" si="1586"/>
        <v/>
      </c>
      <c r="AG3165" t="str">
        <f t="shared" si="1587"/>
        <v/>
      </c>
      <c r="AH3165" t="str">
        <f t="shared" si="1588"/>
        <v/>
      </c>
      <c r="AJ3165" s="41" t="str">
        <f t="shared" si="1589"/>
        <v/>
      </c>
      <c r="AK3165" s="42" t="str">
        <f t="shared" si="1590"/>
        <v/>
      </c>
      <c r="AL3165" s="41" t="str">
        <f t="shared" si="1591"/>
        <v/>
      </c>
      <c r="AM3165" s="41" t="str">
        <f t="shared" si="1592"/>
        <v/>
      </c>
      <c r="AN3165" s="41" t="str">
        <f t="shared" si="1593"/>
        <v/>
      </c>
      <c r="AO3165" s="42" t="str">
        <f t="shared" si="1594"/>
        <v/>
      </c>
      <c r="AP3165" s="41" t="str">
        <f t="shared" si="1595"/>
        <v/>
      </c>
      <c r="AQ3165" s="41" t="str">
        <f t="shared" si="1596"/>
        <v/>
      </c>
      <c r="AR3165" s="41" t="str">
        <f>IF($AQ3165="","",COUNTIFS(L_ChaveCob,$AQ3165,L_Ausencia,"&gt;"&amp;$W3165)+COUNTIFS($AQ$4:$AQ3165,$AQ3165,$W$4:$W3165,$W3165))</f>
        <v/>
      </c>
      <c r="AS3165" s="42">
        <f t="shared" si="1597"/>
        <v>0</v>
      </c>
      <c r="AT3165" s="42">
        <f t="shared" si="1598"/>
        <v>0</v>
      </c>
      <c r="AU3165" s="42">
        <f t="shared" si="1599"/>
        <v>0</v>
      </c>
    </row>
    <row r="3166" spans="1:47" x14ac:dyDescent="0.2">
      <c r="A3166" s="35"/>
      <c r="B3166" s="36"/>
      <c r="C3166" s="36"/>
      <c r="D3166" s="36"/>
      <c r="E3166" s="37"/>
      <c r="F3166" s="37"/>
      <c r="G3166" s="36"/>
      <c r="H3166" s="36"/>
      <c r="I3166" s="36"/>
      <c r="J3166" s="36"/>
      <c r="K3166" s="37"/>
      <c r="L3166" s="37"/>
      <c r="M3166" s="37"/>
      <c r="N3166" s="38" t="str">
        <f t="shared" si="1568"/>
        <v/>
      </c>
      <c r="O3166" t="str">
        <f t="shared" si="1569"/>
        <v/>
      </c>
      <c r="P3166" t="str">
        <f t="shared" si="1570"/>
        <v/>
      </c>
      <c r="Q3166" t="str">
        <f t="shared" si="1571"/>
        <v/>
      </c>
      <c r="R3166" t="str">
        <f t="shared" si="1572"/>
        <v/>
      </c>
      <c r="S3166" t="str">
        <f t="shared" si="1573"/>
        <v/>
      </c>
      <c r="T3166" s="39" t="str">
        <f t="shared" si="1574"/>
        <v/>
      </c>
      <c r="U3166" s="40">
        <f t="shared" si="1575"/>
        <v>0</v>
      </c>
      <c r="V3166" s="40">
        <f t="shared" si="1576"/>
        <v>0</v>
      </c>
      <c r="W3166" s="40">
        <f t="shared" si="1577"/>
        <v>0</v>
      </c>
      <c r="X3166" t="str">
        <f t="shared" si="1578"/>
        <v/>
      </c>
      <c r="Y3166" s="40">
        <f t="shared" si="1579"/>
        <v>0</v>
      </c>
      <c r="Z3166" s="40">
        <f t="shared" si="1580"/>
        <v>0</v>
      </c>
      <c r="AA3166" s="40">
        <f t="shared" si="1581"/>
        <v>0</v>
      </c>
      <c r="AB3166" s="40">
        <f t="shared" si="1582"/>
        <v>0</v>
      </c>
      <c r="AC3166" s="40">
        <f t="shared" si="1583"/>
        <v>0</v>
      </c>
      <c r="AD3166" s="39">
        <f t="shared" si="1584"/>
        <v>0</v>
      </c>
      <c r="AE3166" s="39">
        <f t="shared" si="1585"/>
        <v>0</v>
      </c>
      <c r="AF3166" t="str">
        <f t="shared" si="1586"/>
        <v/>
      </c>
      <c r="AG3166" t="str">
        <f t="shared" si="1587"/>
        <v/>
      </c>
      <c r="AH3166" t="str">
        <f t="shared" si="1588"/>
        <v/>
      </c>
      <c r="AJ3166" s="41" t="str">
        <f t="shared" si="1589"/>
        <v/>
      </c>
      <c r="AK3166" s="42" t="str">
        <f t="shared" si="1590"/>
        <v/>
      </c>
      <c r="AL3166" s="41" t="str">
        <f t="shared" si="1591"/>
        <v/>
      </c>
      <c r="AM3166" s="41" t="str">
        <f t="shared" si="1592"/>
        <v/>
      </c>
      <c r="AN3166" s="41" t="str">
        <f t="shared" si="1593"/>
        <v/>
      </c>
      <c r="AO3166" s="42" t="str">
        <f t="shared" si="1594"/>
        <v/>
      </c>
      <c r="AP3166" s="41" t="str">
        <f t="shared" si="1595"/>
        <v/>
      </c>
      <c r="AQ3166" s="41" t="str">
        <f t="shared" si="1596"/>
        <v/>
      </c>
      <c r="AR3166" s="41" t="str">
        <f>IF($AQ3166="","",COUNTIFS(L_ChaveCob,$AQ3166,L_Ausencia,"&gt;"&amp;$W3166)+COUNTIFS($AQ$4:$AQ3166,$AQ3166,$W$4:$W3166,$W3166))</f>
        <v/>
      </c>
      <c r="AS3166" s="42">
        <f t="shared" si="1597"/>
        <v>0</v>
      </c>
      <c r="AT3166" s="42">
        <f t="shared" si="1598"/>
        <v>0</v>
      </c>
      <c r="AU3166" s="42">
        <f t="shared" si="1599"/>
        <v>0</v>
      </c>
    </row>
    <row r="3167" spans="1:47" x14ac:dyDescent="0.2">
      <c r="A3167" s="35"/>
      <c r="B3167" s="36"/>
      <c r="C3167" s="36"/>
      <c r="D3167" s="36"/>
      <c r="E3167" s="37"/>
      <c r="F3167" s="37"/>
      <c r="G3167" s="36"/>
      <c r="H3167" s="36"/>
      <c r="I3167" s="36"/>
      <c r="J3167" s="36"/>
      <c r="K3167" s="37"/>
      <c r="L3167" s="37"/>
      <c r="M3167" s="37"/>
      <c r="N3167" s="38" t="str">
        <f t="shared" si="1568"/>
        <v/>
      </c>
      <c r="O3167" t="str">
        <f t="shared" si="1569"/>
        <v/>
      </c>
      <c r="P3167" t="str">
        <f t="shared" si="1570"/>
        <v/>
      </c>
      <c r="Q3167" t="str">
        <f t="shared" si="1571"/>
        <v/>
      </c>
      <c r="R3167" t="str">
        <f t="shared" si="1572"/>
        <v/>
      </c>
      <c r="S3167" t="str">
        <f t="shared" si="1573"/>
        <v/>
      </c>
      <c r="T3167" s="39" t="str">
        <f t="shared" si="1574"/>
        <v/>
      </c>
      <c r="U3167" s="40">
        <f t="shared" si="1575"/>
        <v>0</v>
      </c>
      <c r="V3167" s="40">
        <f t="shared" si="1576"/>
        <v>0</v>
      </c>
      <c r="W3167" s="40">
        <f t="shared" si="1577"/>
        <v>0</v>
      </c>
      <c r="X3167" t="str">
        <f t="shared" si="1578"/>
        <v/>
      </c>
      <c r="Y3167" s="40">
        <f t="shared" si="1579"/>
        <v>0</v>
      </c>
      <c r="Z3167" s="40">
        <f t="shared" si="1580"/>
        <v>0</v>
      </c>
      <c r="AA3167" s="40">
        <f t="shared" si="1581"/>
        <v>0</v>
      </c>
      <c r="AB3167" s="40">
        <f t="shared" si="1582"/>
        <v>0</v>
      </c>
      <c r="AC3167" s="40">
        <f t="shared" si="1583"/>
        <v>0</v>
      </c>
      <c r="AD3167" s="39">
        <f t="shared" si="1584"/>
        <v>0</v>
      </c>
      <c r="AE3167" s="39">
        <f t="shared" si="1585"/>
        <v>0</v>
      </c>
      <c r="AF3167" t="str">
        <f t="shared" si="1586"/>
        <v/>
      </c>
      <c r="AG3167" t="str">
        <f t="shared" si="1587"/>
        <v/>
      </c>
      <c r="AH3167" t="str">
        <f t="shared" si="1588"/>
        <v/>
      </c>
      <c r="AJ3167" s="41" t="str">
        <f t="shared" si="1589"/>
        <v/>
      </c>
      <c r="AK3167" s="42" t="str">
        <f t="shared" si="1590"/>
        <v/>
      </c>
      <c r="AL3167" s="41" t="str">
        <f t="shared" si="1591"/>
        <v/>
      </c>
      <c r="AM3167" s="41" t="str">
        <f t="shared" si="1592"/>
        <v/>
      </c>
      <c r="AN3167" s="41" t="str">
        <f t="shared" si="1593"/>
        <v/>
      </c>
      <c r="AO3167" s="42" t="str">
        <f t="shared" si="1594"/>
        <v/>
      </c>
      <c r="AP3167" s="41" t="str">
        <f t="shared" si="1595"/>
        <v/>
      </c>
      <c r="AQ3167" s="41" t="str">
        <f t="shared" si="1596"/>
        <v/>
      </c>
      <c r="AR3167" s="41" t="str">
        <f>IF($AQ3167="","",COUNTIFS(L_ChaveCob,$AQ3167,L_Ausencia,"&gt;"&amp;$W3167)+COUNTIFS($AQ$4:$AQ3167,$AQ3167,$W$4:$W3167,$W3167))</f>
        <v/>
      </c>
      <c r="AS3167" s="42">
        <f t="shared" si="1597"/>
        <v>0</v>
      </c>
      <c r="AT3167" s="42">
        <f t="shared" si="1598"/>
        <v>0</v>
      </c>
      <c r="AU3167" s="42">
        <f t="shared" si="1599"/>
        <v>0</v>
      </c>
    </row>
    <row r="3168" spans="1:47" x14ac:dyDescent="0.2">
      <c r="A3168" s="35"/>
      <c r="B3168" s="36"/>
      <c r="C3168" s="36"/>
      <c r="D3168" s="36"/>
      <c r="E3168" s="37"/>
      <c r="F3168" s="37"/>
      <c r="G3168" s="36"/>
      <c r="H3168" s="36"/>
      <c r="I3168" s="36"/>
      <c r="J3168" s="36"/>
      <c r="K3168" s="37"/>
      <c r="L3168" s="37"/>
      <c r="M3168" s="37"/>
      <c r="N3168" s="38" t="str">
        <f t="shared" si="1568"/>
        <v/>
      </c>
      <c r="O3168" t="str">
        <f t="shared" si="1569"/>
        <v/>
      </c>
      <c r="P3168" t="str">
        <f t="shared" si="1570"/>
        <v/>
      </c>
      <c r="Q3168" t="str">
        <f t="shared" si="1571"/>
        <v/>
      </c>
      <c r="R3168" t="str">
        <f t="shared" si="1572"/>
        <v/>
      </c>
      <c r="S3168" t="str">
        <f t="shared" si="1573"/>
        <v/>
      </c>
      <c r="T3168" s="39" t="str">
        <f t="shared" si="1574"/>
        <v/>
      </c>
      <c r="U3168" s="40">
        <f t="shared" si="1575"/>
        <v>0</v>
      </c>
      <c r="V3168" s="40">
        <f t="shared" si="1576"/>
        <v>0</v>
      </c>
      <c r="W3168" s="40">
        <f t="shared" si="1577"/>
        <v>0</v>
      </c>
      <c r="X3168" t="str">
        <f t="shared" si="1578"/>
        <v/>
      </c>
      <c r="Y3168" s="40">
        <f t="shared" si="1579"/>
        <v>0</v>
      </c>
      <c r="Z3168" s="40">
        <f t="shared" si="1580"/>
        <v>0</v>
      </c>
      <c r="AA3168" s="40">
        <f t="shared" si="1581"/>
        <v>0</v>
      </c>
      <c r="AB3168" s="40">
        <f t="shared" si="1582"/>
        <v>0</v>
      </c>
      <c r="AC3168" s="40">
        <f t="shared" si="1583"/>
        <v>0</v>
      </c>
      <c r="AD3168" s="39">
        <f t="shared" si="1584"/>
        <v>0</v>
      </c>
      <c r="AE3168" s="39">
        <f t="shared" si="1585"/>
        <v>0</v>
      </c>
      <c r="AF3168" t="str">
        <f t="shared" si="1586"/>
        <v/>
      </c>
      <c r="AG3168" t="str">
        <f t="shared" si="1587"/>
        <v/>
      </c>
      <c r="AH3168" t="str">
        <f t="shared" si="1588"/>
        <v/>
      </c>
      <c r="AJ3168" s="41" t="str">
        <f t="shared" si="1589"/>
        <v/>
      </c>
      <c r="AK3168" s="42" t="str">
        <f t="shared" si="1590"/>
        <v/>
      </c>
      <c r="AL3168" s="41" t="str">
        <f t="shared" si="1591"/>
        <v/>
      </c>
      <c r="AM3168" s="41" t="str">
        <f t="shared" si="1592"/>
        <v/>
      </c>
      <c r="AN3168" s="41" t="str">
        <f t="shared" si="1593"/>
        <v/>
      </c>
      <c r="AO3168" s="42" t="str">
        <f t="shared" si="1594"/>
        <v/>
      </c>
      <c r="AP3168" s="41" t="str">
        <f t="shared" si="1595"/>
        <v/>
      </c>
      <c r="AQ3168" s="41" t="str">
        <f t="shared" si="1596"/>
        <v/>
      </c>
      <c r="AR3168" s="41" t="str">
        <f>IF($AQ3168="","",COUNTIFS(L_ChaveCob,$AQ3168,L_Ausencia,"&gt;"&amp;$W3168)+COUNTIFS($AQ$4:$AQ3168,$AQ3168,$W$4:$W3168,$W3168))</f>
        <v/>
      </c>
      <c r="AS3168" s="42">
        <f t="shared" si="1597"/>
        <v>0</v>
      </c>
      <c r="AT3168" s="42">
        <f t="shared" si="1598"/>
        <v>0</v>
      </c>
      <c r="AU3168" s="42">
        <f t="shared" si="1599"/>
        <v>0</v>
      </c>
    </row>
    <row r="3169" spans="1:47" x14ac:dyDescent="0.2">
      <c r="A3169" s="35"/>
      <c r="B3169" s="36"/>
      <c r="C3169" s="36"/>
      <c r="D3169" s="36"/>
      <c r="E3169" s="37"/>
      <c r="F3169" s="37"/>
      <c r="G3169" s="36"/>
      <c r="H3169" s="36"/>
      <c r="I3169" s="36"/>
      <c r="J3169" s="36"/>
      <c r="K3169" s="37"/>
      <c r="L3169" s="37"/>
      <c r="M3169" s="37"/>
      <c r="N3169" s="38" t="str">
        <f t="shared" si="1568"/>
        <v/>
      </c>
      <c r="O3169" t="str">
        <f t="shared" si="1569"/>
        <v/>
      </c>
      <c r="P3169" t="str">
        <f t="shared" si="1570"/>
        <v/>
      </c>
      <c r="Q3169" t="str">
        <f t="shared" si="1571"/>
        <v/>
      </c>
      <c r="R3169" t="str">
        <f t="shared" si="1572"/>
        <v/>
      </c>
      <c r="S3169" t="str">
        <f t="shared" si="1573"/>
        <v/>
      </c>
      <c r="T3169" s="39" t="str">
        <f t="shared" si="1574"/>
        <v/>
      </c>
      <c r="U3169" s="40">
        <f t="shared" si="1575"/>
        <v>0</v>
      </c>
      <c r="V3169" s="40">
        <f t="shared" si="1576"/>
        <v>0</v>
      </c>
      <c r="W3169" s="40">
        <f t="shared" si="1577"/>
        <v>0</v>
      </c>
      <c r="X3169" t="str">
        <f t="shared" si="1578"/>
        <v/>
      </c>
      <c r="Y3169" s="40">
        <f t="shared" si="1579"/>
        <v>0</v>
      </c>
      <c r="Z3169" s="40">
        <f t="shared" si="1580"/>
        <v>0</v>
      </c>
      <c r="AA3169" s="40">
        <f t="shared" si="1581"/>
        <v>0</v>
      </c>
      <c r="AB3169" s="40">
        <f t="shared" si="1582"/>
        <v>0</v>
      </c>
      <c r="AC3169" s="40">
        <f t="shared" si="1583"/>
        <v>0</v>
      </c>
      <c r="AD3169" s="39">
        <f t="shared" si="1584"/>
        <v>0</v>
      </c>
      <c r="AE3169" s="39">
        <f t="shared" si="1585"/>
        <v>0</v>
      </c>
      <c r="AF3169" t="str">
        <f t="shared" si="1586"/>
        <v/>
      </c>
      <c r="AG3169" t="str">
        <f t="shared" si="1587"/>
        <v/>
      </c>
      <c r="AH3169" t="str">
        <f t="shared" si="1588"/>
        <v/>
      </c>
      <c r="AJ3169" s="41" t="str">
        <f t="shared" si="1589"/>
        <v/>
      </c>
      <c r="AK3169" s="42" t="str">
        <f t="shared" si="1590"/>
        <v/>
      </c>
      <c r="AL3169" s="41" t="str">
        <f t="shared" si="1591"/>
        <v/>
      </c>
      <c r="AM3169" s="41" t="str">
        <f t="shared" si="1592"/>
        <v/>
      </c>
      <c r="AN3169" s="41" t="str">
        <f t="shared" si="1593"/>
        <v/>
      </c>
      <c r="AO3169" s="42" t="str">
        <f t="shared" si="1594"/>
        <v/>
      </c>
      <c r="AP3169" s="41" t="str">
        <f t="shared" si="1595"/>
        <v/>
      </c>
      <c r="AQ3169" s="41" t="str">
        <f t="shared" si="1596"/>
        <v/>
      </c>
      <c r="AR3169" s="41" t="str">
        <f>IF($AQ3169="","",COUNTIFS(L_ChaveCob,$AQ3169,L_Ausencia,"&gt;"&amp;$W3169)+COUNTIFS($AQ$4:$AQ3169,$AQ3169,$W$4:$W3169,$W3169))</f>
        <v/>
      </c>
      <c r="AS3169" s="42">
        <f t="shared" si="1597"/>
        <v>0</v>
      </c>
      <c r="AT3169" s="42">
        <f t="shared" si="1598"/>
        <v>0</v>
      </c>
      <c r="AU3169" s="42">
        <f t="shared" si="1599"/>
        <v>0</v>
      </c>
    </row>
    <row r="3170" spans="1:47" x14ac:dyDescent="0.2">
      <c r="A3170" s="35"/>
      <c r="B3170" s="36"/>
      <c r="C3170" s="36"/>
      <c r="D3170" s="36"/>
      <c r="E3170" s="37"/>
      <c r="F3170" s="37"/>
      <c r="G3170" s="36"/>
      <c r="H3170" s="36"/>
      <c r="I3170" s="36"/>
      <c r="J3170" s="36"/>
      <c r="K3170" s="37"/>
      <c r="L3170" s="37"/>
      <c r="M3170" s="37"/>
      <c r="N3170" s="38" t="str">
        <f t="shared" si="1568"/>
        <v/>
      </c>
      <c r="O3170" t="str">
        <f t="shared" si="1569"/>
        <v/>
      </c>
      <c r="P3170" t="str">
        <f t="shared" si="1570"/>
        <v/>
      </c>
      <c r="Q3170" t="str">
        <f t="shared" si="1571"/>
        <v/>
      </c>
      <c r="R3170" t="str">
        <f t="shared" si="1572"/>
        <v/>
      </c>
      <c r="S3170" t="str">
        <f t="shared" si="1573"/>
        <v/>
      </c>
      <c r="T3170" s="39" t="str">
        <f t="shared" si="1574"/>
        <v/>
      </c>
      <c r="U3170" s="40">
        <f t="shared" si="1575"/>
        <v>0</v>
      </c>
      <c r="V3170" s="40">
        <f t="shared" si="1576"/>
        <v>0</v>
      </c>
      <c r="W3170" s="40">
        <f t="shared" si="1577"/>
        <v>0</v>
      </c>
      <c r="X3170" t="str">
        <f t="shared" si="1578"/>
        <v/>
      </c>
      <c r="Y3170" s="40">
        <f t="shared" si="1579"/>
        <v>0</v>
      </c>
      <c r="Z3170" s="40">
        <f t="shared" si="1580"/>
        <v>0</v>
      </c>
      <c r="AA3170" s="40">
        <f t="shared" si="1581"/>
        <v>0</v>
      </c>
      <c r="AB3170" s="40">
        <f t="shared" si="1582"/>
        <v>0</v>
      </c>
      <c r="AC3170" s="40">
        <f t="shared" si="1583"/>
        <v>0</v>
      </c>
      <c r="AD3170" s="39">
        <f t="shared" si="1584"/>
        <v>0</v>
      </c>
      <c r="AE3170" s="39">
        <f t="shared" si="1585"/>
        <v>0</v>
      </c>
      <c r="AF3170" t="str">
        <f t="shared" si="1586"/>
        <v/>
      </c>
      <c r="AG3170" t="str">
        <f t="shared" si="1587"/>
        <v/>
      </c>
      <c r="AH3170" t="str">
        <f t="shared" si="1588"/>
        <v/>
      </c>
      <c r="AJ3170" s="41" t="str">
        <f t="shared" si="1589"/>
        <v/>
      </c>
      <c r="AK3170" s="42" t="str">
        <f t="shared" si="1590"/>
        <v/>
      </c>
      <c r="AL3170" s="41" t="str">
        <f t="shared" si="1591"/>
        <v/>
      </c>
      <c r="AM3170" s="41" t="str">
        <f t="shared" si="1592"/>
        <v/>
      </c>
      <c r="AN3170" s="41" t="str">
        <f t="shared" si="1593"/>
        <v/>
      </c>
      <c r="AO3170" s="42" t="str">
        <f t="shared" si="1594"/>
        <v/>
      </c>
      <c r="AP3170" s="41" t="str">
        <f t="shared" si="1595"/>
        <v/>
      </c>
      <c r="AQ3170" s="41" t="str">
        <f t="shared" si="1596"/>
        <v/>
      </c>
      <c r="AR3170" s="41" t="str">
        <f>IF($AQ3170="","",COUNTIFS(L_ChaveCob,$AQ3170,L_Ausencia,"&gt;"&amp;$W3170)+COUNTIFS($AQ$4:$AQ3170,$AQ3170,$W$4:$W3170,$W3170))</f>
        <v/>
      </c>
      <c r="AS3170" s="42">
        <f t="shared" si="1597"/>
        <v>0</v>
      </c>
      <c r="AT3170" s="42">
        <f t="shared" si="1598"/>
        <v>0</v>
      </c>
      <c r="AU3170" s="42">
        <f t="shared" si="1599"/>
        <v>0</v>
      </c>
    </row>
    <row r="3171" spans="1:47" x14ac:dyDescent="0.2">
      <c r="A3171" s="35"/>
      <c r="B3171" s="36"/>
      <c r="C3171" s="36"/>
      <c r="D3171" s="36"/>
      <c r="E3171" s="37"/>
      <c r="F3171" s="37"/>
      <c r="G3171" s="36"/>
      <c r="H3171" s="36"/>
      <c r="I3171" s="36"/>
      <c r="J3171" s="36"/>
      <c r="K3171" s="37"/>
      <c r="L3171" s="37"/>
      <c r="M3171" s="37"/>
      <c r="N3171" s="38" t="str">
        <f t="shared" si="1568"/>
        <v/>
      </c>
      <c r="O3171" t="str">
        <f t="shared" si="1569"/>
        <v/>
      </c>
      <c r="P3171" t="str">
        <f t="shared" si="1570"/>
        <v/>
      </c>
      <c r="Q3171" t="str">
        <f t="shared" si="1571"/>
        <v/>
      </c>
      <c r="R3171" t="str">
        <f t="shared" si="1572"/>
        <v/>
      </c>
      <c r="S3171" t="str">
        <f t="shared" si="1573"/>
        <v/>
      </c>
      <c r="T3171" s="39" t="str">
        <f t="shared" si="1574"/>
        <v/>
      </c>
      <c r="U3171" s="40">
        <f t="shared" si="1575"/>
        <v>0</v>
      </c>
      <c r="V3171" s="40">
        <f t="shared" si="1576"/>
        <v>0</v>
      </c>
      <c r="W3171" s="40">
        <f t="shared" si="1577"/>
        <v>0</v>
      </c>
      <c r="X3171" t="str">
        <f t="shared" si="1578"/>
        <v/>
      </c>
      <c r="Y3171" s="40">
        <f t="shared" si="1579"/>
        <v>0</v>
      </c>
      <c r="Z3171" s="40">
        <f t="shared" si="1580"/>
        <v>0</v>
      </c>
      <c r="AA3171" s="40">
        <f t="shared" si="1581"/>
        <v>0</v>
      </c>
      <c r="AB3171" s="40">
        <f t="shared" si="1582"/>
        <v>0</v>
      </c>
      <c r="AC3171" s="40">
        <f t="shared" si="1583"/>
        <v>0</v>
      </c>
      <c r="AD3171" s="39">
        <f t="shared" si="1584"/>
        <v>0</v>
      </c>
      <c r="AE3171" s="39">
        <f t="shared" si="1585"/>
        <v>0</v>
      </c>
      <c r="AF3171" t="str">
        <f t="shared" si="1586"/>
        <v/>
      </c>
      <c r="AG3171" t="str">
        <f t="shared" si="1587"/>
        <v/>
      </c>
      <c r="AH3171" t="str">
        <f t="shared" si="1588"/>
        <v/>
      </c>
      <c r="AJ3171" s="41" t="str">
        <f t="shared" si="1589"/>
        <v/>
      </c>
      <c r="AK3171" s="42" t="str">
        <f t="shared" si="1590"/>
        <v/>
      </c>
      <c r="AL3171" s="41" t="str">
        <f t="shared" si="1591"/>
        <v/>
      </c>
      <c r="AM3171" s="41" t="str">
        <f t="shared" si="1592"/>
        <v/>
      </c>
      <c r="AN3171" s="41" t="str">
        <f t="shared" si="1593"/>
        <v/>
      </c>
      <c r="AO3171" s="42" t="str">
        <f t="shared" si="1594"/>
        <v/>
      </c>
      <c r="AP3171" s="41" t="str">
        <f t="shared" si="1595"/>
        <v/>
      </c>
      <c r="AQ3171" s="41" t="str">
        <f t="shared" si="1596"/>
        <v/>
      </c>
      <c r="AR3171" s="41" t="str">
        <f>IF($AQ3171="","",COUNTIFS(L_ChaveCob,$AQ3171,L_Ausencia,"&gt;"&amp;$W3171)+COUNTIFS($AQ$4:$AQ3171,$AQ3171,$W$4:$W3171,$W3171))</f>
        <v/>
      </c>
      <c r="AS3171" s="42">
        <f t="shared" si="1597"/>
        <v>0</v>
      </c>
      <c r="AT3171" s="42">
        <f t="shared" si="1598"/>
        <v>0</v>
      </c>
      <c r="AU3171" s="42">
        <f t="shared" si="1599"/>
        <v>0</v>
      </c>
    </row>
    <row r="3172" spans="1:47" x14ac:dyDescent="0.2">
      <c r="A3172" s="35"/>
      <c r="B3172" s="36"/>
      <c r="C3172" s="36"/>
      <c r="D3172" s="36"/>
      <c r="E3172" s="37"/>
      <c r="F3172" s="37"/>
      <c r="G3172" s="36"/>
      <c r="H3172" s="36"/>
      <c r="I3172" s="36"/>
      <c r="J3172" s="36"/>
      <c r="K3172" s="37"/>
      <c r="L3172" s="37"/>
      <c r="M3172" s="37"/>
      <c r="N3172" s="38" t="str">
        <f t="shared" si="1568"/>
        <v/>
      </c>
      <c r="O3172" t="str">
        <f t="shared" si="1569"/>
        <v/>
      </c>
      <c r="P3172" t="str">
        <f t="shared" si="1570"/>
        <v/>
      </c>
      <c r="Q3172" t="str">
        <f t="shared" si="1571"/>
        <v/>
      </c>
      <c r="R3172" t="str">
        <f t="shared" si="1572"/>
        <v/>
      </c>
      <c r="S3172" t="str">
        <f t="shared" si="1573"/>
        <v/>
      </c>
      <c r="T3172" s="39" t="str">
        <f t="shared" si="1574"/>
        <v/>
      </c>
      <c r="U3172" s="40">
        <f t="shared" si="1575"/>
        <v>0</v>
      </c>
      <c r="V3172" s="40">
        <f t="shared" si="1576"/>
        <v>0</v>
      </c>
      <c r="W3172" s="40">
        <f t="shared" si="1577"/>
        <v>0</v>
      </c>
      <c r="X3172" t="str">
        <f t="shared" si="1578"/>
        <v/>
      </c>
      <c r="Y3172" s="40">
        <f t="shared" si="1579"/>
        <v>0</v>
      </c>
      <c r="Z3172" s="40">
        <f t="shared" si="1580"/>
        <v>0</v>
      </c>
      <c r="AA3172" s="40">
        <f t="shared" si="1581"/>
        <v>0</v>
      </c>
      <c r="AB3172" s="40">
        <f t="shared" si="1582"/>
        <v>0</v>
      </c>
      <c r="AC3172" s="40">
        <f t="shared" si="1583"/>
        <v>0</v>
      </c>
      <c r="AD3172" s="39">
        <f t="shared" si="1584"/>
        <v>0</v>
      </c>
      <c r="AE3172" s="39">
        <f t="shared" si="1585"/>
        <v>0</v>
      </c>
      <c r="AF3172" t="str">
        <f t="shared" si="1586"/>
        <v/>
      </c>
      <c r="AG3172" t="str">
        <f t="shared" si="1587"/>
        <v/>
      </c>
      <c r="AH3172" t="str">
        <f t="shared" si="1588"/>
        <v/>
      </c>
      <c r="AJ3172" s="41" t="str">
        <f t="shared" si="1589"/>
        <v/>
      </c>
      <c r="AK3172" s="42" t="str">
        <f t="shared" si="1590"/>
        <v/>
      </c>
      <c r="AL3172" s="41" t="str">
        <f t="shared" si="1591"/>
        <v/>
      </c>
      <c r="AM3172" s="41" t="str">
        <f t="shared" si="1592"/>
        <v/>
      </c>
      <c r="AN3172" s="41" t="str">
        <f t="shared" si="1593"/>
        <v/>
      </c>
      <c r="AO3172" s="42" t="str">
        <f t="shared" si="1594"/>
        <v/>
      </c>
      <c r="AP3172" s="41" t="str">
        <f t="shared" si="1595"/>
        <v/>
      </c>
      <c r="AQ3172" s="41" t="str">
        <f t="shared" si="1596"/>
        <v/>
      </c>
      <c r="AR3172" s="41" t="str">
        <f>IF($AQ3172="","",COUNTIFS(L_ChaveCob,$AQ3172,L_Ausencia,"&gt;"&amp;$W3172)+COUNTIFS($AQ$4:$AQ3172,$AQ3172,$W$4:$W3172,$W3172))</f>
        <v/>
      </c>
      <c r="AS3172" s="42">
        <f t="shared" si="1597"/>
        <v>0</v>
      </c>
      <c r="AT3172" s="42">
        <f t="shared" si="1598"/>
        <v>0</v>
      </c>
      <c r="AU3172" s="42">
        <f t="shared" si="1599"/>
        <v>0</v>
      </c>
    </row>
    <row r="3173" spans="1:47" x14ac:dyDescent="0.2">
      <c r="A3173" s="35"/>
      <c r="B3173" s="36"/>
      <c r="C3173" s="36"/>
      <c r="D3173" s="36"/>
      <c r="E3173" s="37"/>
      <c r="F3173" s="37"/>
      <c r="G3173" s="36"/>
      <c r="H3173" s="36"/>
      <c r="I3173" s="36"/>
      <c r="J3173" s="36"/>
      <c r="K3173" s="37"/>
      <c r="L3173" s="37"/>
      <c r="M3173" s="37"/>
      <c r="N3173" s="38" t="str">
        <f t="shared" si="1568"/>
        <v/>
      </c>
      <c r="O3173" t="str">
        <f t="shared" si="1569"/>
        <v/>
      </c>
      <c r="P3173" t="str">
        <f t="shared" si="1570"/>
        <v/>
      </c>
      <c r="Q3173" t="str">
        <f t="shared" si="1571"/>
        <v/>
      </c>
      <c r="R3173" t="str">
        <f t="shared" si="1572"/>
        <v/>
      </c>
      <c r="S3173" t="str">
        <f t="shared" si="1573"/>
        <v/>
      </c>
      <c r="T3173" s="39" t="str">
        <f t="shared" si="1574"/>
        <v/>
      </c>
      <c r="U3173" s="40">
        <f t="shared" si="1575"/>
        <v>0</v>
      </c>
      <c r="V3173" s="40">
        <f t="shared" si="1576"/>
        <v>0</v>
      </c>
      <c r="W3173" s="40">
        <f t="shared" si="1577"/>
        <v>0</v>
      </c>
      <c r="X3173" t="str">
        <f t="shared" si="1578"/>
        <v/>
      </c>
      <c r="Y3173" s="40">
        <f t="shared" si="1579"/>
        <v>0</v>
      </c>
      <c r="Z3173" s="40">
        <f t="shared" si="1580"/>
        <v>0</v>
      </c>
      <c r="AA3173" s="40">
        <f t="shared" si="1581"/>
        <v>0</v>
      </c>
      <c r="AB3173" s="40">
        <f t="shared" si="1582"/>
        <v>0</v>
      </c>
      <c r="AC3173" s="40">
        <f t="shared" si="1583"/>
        <v>0</v>
      </c>
      <c r="AD3173" s="39">
        <f t="shared" si="1584"/>
        <v>0</v>
      </c>
      <c r="AE3173" s="39">
        <f t="shared" si="1585"/>
        <v>0</v>
      </c>
      <c r="AF3173" t="str">
        <f t="shared" si="1586"/>
        <v/>
      </c>
      <c r="AG3173" t="str">
        <f t="shared" si="1587"/>
        <v/>
      </c>
      <c r="AH3173" t="str">
        <f t="shared" si="1588"/>
        <v/>
      </c>
      <c r="AJ3173" s="41" t="str">
        <f t="shared" si="1589"/>
        <v/>
      </c>
      <c r="AK3173" s="42" t="str">
        <f t="shared" si="1590"/>
        <v/>
      </c>
      <c r="AL3173" s="41" t="str">
        <f t="shared" si="1591"/>
        <v/>
      </c>
      <c r="AM3173" s="41" t="str">
        <f t="shared" si="1592"/>
        <v/>
      </c>
      <c r="AN3173" s="41" t="str">
        <f t="shared" si="1593"/>
        <v/>
      </c>
      <c r="AO3173" s="42" t="str">
        <f t="shared" si="1594"/>
        <v/>
      </c>
      <c r="AP3173" s="41" t="str">
        <f t="shared" si="1595"/>
        <v/>
      </c>
      <c r="AQ3173" s="41" t="str">
        <f t="shared" si="1596"/>
        <v/>
      </c>
      <c r="AR3173" s="41" t="str">
        <f>IF($AQ3173="","",COUNTIFS(L_ChaveCob,$AQ3173,L_Ausencia,"&gt;"&amp;$W3173)+COUNTIFS($AQ$4:$AQ3173,$AQ3173,$W$4:$W3173,$W3173))</f>
        <v/>
      </c>
      <c r="AS3173" s="42">
        <f t="shared" si="1597"/>
        <v>0</v>
      </c>
      <c r="AT3173" s="42">
        <f t="shared" si="1598"/>
        <v>0</v>
      </c>
      <c r="AU3173" s="42">
        <f t="shared" si="1599"/>
        <v>0</v>
      </c>
    </row>
    <row r="3174" spans="1:47" x14ac:dyDescent="0.2">
      <c r="A3174" s="35"/>
      <c r="B3174" s="36"/>
      <c r="C3174" s="36"/>
      <c r="D3174" s="36"/>
      <c r="E3174" s="37"/>
      <c r="F3174" s="37"/>
      <c r="G3174" s="36"/>
      <c r="H3174" s="36"/>
      <c r="I3174" s="36"/>
      <c r="J3174" s="36"/>
      <c r="K3174" s="37"/>
      <c r="L3174" s="37"/>
      <c r="M3174" s="37"/>
      <c r="N3174" s="38" t="str">
        <f t="shared" si="1568"/>
        <v/>
      </c>
      <c r="O3174" t="str">
        <f t="shared" si="1569"/>
        <v/>
      </c>
      <c r="P3174" t="str">
        <f t="shared" si="1570"/>
        <v/>
      </c>
      <c r="Q3174" t="str">
        <f t="shared" si="1571"/>
        <v/>
      </c>
      <c r="R3174" t="str">
        <f t="shared" si="1572"/>
        <v/>
      </c>
      <c r="S3174" t="str">
        <f t="shared" si="1573"/>
        <v/>
      </c>
      <c r="T3174" s="39" t="str">
        <f t="shared" si="1574"/>
        <v/>
      </c>
      <c r="U3174" s="40">
        <f t="shared" si="1575"/>
        <v>0</v>
      </c>
      <c r="V3174" s="40">
        <f t="shared" si="1576"/>
        <v>0</v>
      </c>
      <c r="W3174" s="40">
        <f t="shared" si="1577"/>
        <v>0</v>
      </c>
      <c r="X3174" t="str">
        <f t="shared" si="1578"/>
        <v/>
      </c>
      <c r="Y3174" s="40">
        <f t="shared" si="1579"/>
        <v>0</v>
      </c>
      <c r="Z3174" s="40">
        <f t="shared" si="1580"/>
        <v>0</v>
      </c>
      <c r="AA3174" s="40">
        <f t="shared" si="1581"/>
        <v>0</v>
      </c>
      <c r="AB3174" s="40">
        <f t="shared" si="1582"/>
        <v>0</v>
      </c>
      <c r="AC3174" s="40">
        <f t="shared" si="1583"/>
        <v>0</v>
      </c>
      <c r="AD3174" s="39">
        <f t="shared" si="1584"/>
        <v>0</v>
      </c>
      <c r="AE3174" s="39">
        <f t="shared" si="1585"/>
        <v>0</v>
      </c>
      <c r="AF3174" t="str">
        <f t="shared" si="1586"/>
        <v/>
      </c>
      <c r="AG3174" t="str">
        <f t="shared" si="1587"/>
        <v/>
      </c>
      <c r="AH3174" t="str">
        <f t="shared" si="1588"/>
        <v/>
      </c>
      <c r="AJ3174" s="41" t="str">
        <f t="shared" si="1589"/>
        <v/>
      </c>
      <c r="AK3174" s="42" t="str">
        <f t="shared" si="1590"/>
        <v/>
      </c>
      <c r="AL3174" s="41" t="str">
        <f t="shared" si="1591"/>
        <v/>
      </c>
      <c r="AM3174" s="41" t="str">
        <f t="shared" si="1592"/>
        <v/>
      </c>
      <c r="AN3174" s="41" t="str">
        <f t="shared" si="1593"/>
        <v/>
      </c>
      <c r="AO3174" s="42" t="str">
        <f t="shared" si="1594"/>
        <v/>
      </c>
      <c r="AP3174" s="41" t="str">
        <f t="shared" si="1595"/>
        <v/>
      </c>
      <c r="AQ3174" s="41" t="str">
        <f t="shared" si="1596"/>
        <v/>
      </c>
      <c r="AR3174" s="41" t="str">
        <f>IF($AQ3174="","",COUNTIFS(L_ChaveCob,$AQ3174,L_Ausencia,"&gt;"&amp;$W3174)+COUNTIFS($AQ$4:$AQ3174,$AQ3174,$W$4:$W3174,$W3174))</f>
        <v/>
      </c>
      <c r="AS3174" s="42">
        <f t="shared" si="1597"/>
        <v>0</v>
      </c>
      <c r="AT3174" s="42">
        <f t="shared" si="1598"/>
        <v>0</v>
      </c>
      <c r="AU3174" s="42">
        <f t="shared" si="1599"/>
        <v>0</v>
      </c>
    </row>
    <row r="3175" spans="1:47" x14ac:dyDescent="0.2">
      <c r="A3175" s="35"/>
      <c r="B3175" s="36"/>
      <c r="C3175" s="36"/>
      <c r="D3175" s="36"/>
      <c r="E3175" s="37"/>
      <c r="F3175" s="37"/>
      <c r="G3175" s="36"/>
      <c r="H3175" s="36"/>
      <c r="I3175" s="36"/>
      <c r="J3175" s="36"/>
      <c r="K3175" s="37"/>
      <c r="L3175" s="37"/>
      <c r="M3175" s="37"/>
      <c r="N3175" s="38" t="str">
        <f t="shared" si="1568"/>
        <v/>
      </c>
      <c r="O3175" t="str">
        <f t="shared" si="1569"/>
        <v/>
      </c>
      <c r="P3175" t="str">
        <f t="shared" si="1570"/>
        <v/>
      </c>
      <c r="Q3175" t="str">
        <f t="shared" si="1571"/>
        <v/>
      </c>
      <c r="R3175" t="str">
        <f t="shared" si="1572"/>
        <v/>
      </c>
      <c r="S3175" t="str">
        <f t="shared" si="1573"/>
        <v/>
      </c>
      <c r="T3175" s="39" t="str">
        <f t="shared" si="1574"/>
        <v/>
      </c>
      <c r="U3175" s="40">
        <f t="shared" si="1575"/>
        <v>0</v>
      </c>
      <c r="V3175" s="40">
        <f t="shared" si="1576"/>
        <v>0</v>
      </c>
      <c r="W3175" s="40">
        <f t="shared" si="1577"/>
        <v>0</v>
      </c>
      <c r="X3175" t="str">
        <f t="shared" si="1578"/>
        <v/>
      </c>
      <c r="Y3175" s="40">
        <f t="shared" si="1579"/>
        <v>0</v>
      </c>
      <c r="Z3175" s="40">
        <f t="shared" si="1580"/>
        <v>0</v>
      </c>
      <c r="AA3175" s="40">
        <f t="shared" si="1581"/>
        <v>0</v>
      </c>
      <c r="AB3175" s="40">
        <f t="shared" si="1582"/>
        <v>0</v>
      </c>
      <c r="AC3175" s="40">
        <f t="shared" si="1583"/>
        <v>0</v>
      </c>
      <c r="AD3175" s="39">
        <f t="shared" si="1584"/>
        <v>0</v>
      </c>
      <c r="AE3175" s="39">
        <f t="shared" si="1585"/>
        <v>0</v>
      </c>
      <c r="AF3175" t="str">
        <f t="shared" si="1586"/>
        <v/>
      </c>
      <c r="AG3175" t="str">
        <f t="shared" si="1587"/>
        <v/>
      </c>
      <c r="AH3175" t="str">
        <f t="shared" si="1588"/>
        <v/>
      </c>
      <c r="AJ3175" s="41" t="str">
        <f t="shared" si="1589"/>
        <v/>
      </c>
      <c r="AK3175" s="42" t="str">
        <f t="shared" si="1590"/>
        <v/>
      </c>
      <c r="AL3175" s="41" t="str">
        <f t="shared" si="1591"/>
        <v/>
      </c>
      <c r="AM3175" s="41" t="str">
        <f t="shared" si="1592"/>
        <v/>
      </c>
      <c r="AN3175" s="41" t="str">
        <f t="shared" si="1593"/>
        <v/>
      </c>
      <c r="AO3175" s="42" t="str">
        <f t="shared" si="1594"/>
        <v/>
      </c>
      <c r="AP3175" s="41" t="str">
        <f t="shared" si="1595"/>
        <v/>
      </c>
      <c r="AQ3175" s="41" t="str">
        <f t="shared" si="1596"/>
        <v/>
      </c>
      <c r="AR3175" s="41" t="str">
        <f>IF($AQ3175="","",COUNTIFS(L_ChaveCob,$AQ3175,L_Ausencia,"&gt;"&amp;$W3175)+COUNTIFS($AQ$4:$AQ3175,$AQ3175,$W$4:$W3175,$W3175))</f>
        <v/>
      </c>
      <c r="AS3175" s="42">
        <f t="shared" si="1597"/>
        <v>0</v>
      </c>
      <c r="AT3175" s="42">
        <f t="shared" si="1598"/>
        <v>0</v>
      </c>
      <c r="AU3175" s="42">
        <f t="shared" si="1599"/>
        <v>0</v>
      </c>
    </row>
    <row r="3176" spans="1:47" x14ac:dyDescent="0.2">
      <c r="A3176" s="35"/>
      <c r="B3176" s="36"/>
      <c r="C3176" s="36"/>
      <c r="D3176" s="36"/>
      <c r="E3176" s="37"/>
      <c r="F3176" s="37"/>
      <c r="G3176" s="36"/>
      <c r="H3176" s="36"/>
      <c r="I3176" s="36"/>
      <c r="J3176" s="36"/>
      <c r="K3176" s="37"/>
      <c r="L3176" s="37"/>
      <c r="M3176" s="37"/>
      <c r="N3176" s="38" t="str">
        <f t="shared" si="1568"/>
        <v/>
      </c>
      <c r="O3176" t="str">
        <f t="shared" si="1569"/>
        <v/>
      </c>
      <c r="P3176" t="str">
        <f t="shared" si="1570"/>
        <v/>
      </c>
      <c r="Q3176" t="str">
        <f t="shared" si="1571"/>
        <v/>
      </c>
      <c r="R3176" t="str">
        <f t="shared" si="1572"/>
        <v/>
      </c>
      <c r="S3176" t="str">
        <f t="shared" si="1573"/>
        <v/>
      </c>
      <c r="T3176" s="39" t="str">
        <f t="shared" si="1574"/>
        <v/>
      </c>
      <c r="U3176" s="40">
        <f t="shared" si="1575"/>
        <v>0</v>
      </c>
      <c r="V3176" s="40">
        <f t="shared" si="1576"/>
        <v>0</v>
      </c>
      <c r="W3176" s="40">
        <f t="shared" si="1577"/>
        <v>0</v>
      </c>
      <c r="X3176" t="str">
        <f t="shared" si="1578"/>
        <v/>
      </c>
      <c r="Y3176" s="40">
        <f t="shared" si="1579"/>
        <v>0</v>
      </c>
      <c r="Z3176" s="40">
        <f t="shared" si="1580"/>
        <v>0</v>
      </c>
      <c r="AA3176" s="40">
        <f t="shared" si="1581"/>
        <v>0</v>
      </c>
      <c r="AB3176" s="40">
        <f t="shared" si="1582"/>
        <v>0</v>
      </c>
      <c r="AC3176" s="40">
        <f t="shared" si="1583"/>
        <v>0</v>
      </c>
      <c r="AD3176" s="39">
        <f t="shared" si="1584"/>
        <v>0</v>
      </c>
      <c r="AE3176" s="39">
        <f t="shared" si="1585"/>
        <v>0</v>
      </c>
      <c r="AF3176" t="str">
        <f t="shared" si="1586"/>
        <v/>
      </c>
      <c r="AG3176" t="str">
        <f t="shared" si="1587"/>
        <v/>
      </c>
      <c r="AH3176" t="str">
        <f t="shared" si="1588"/>
        <v/>
      </c>
      <c r="AJ3176" s="41" t="str">
        <f t="shared" si="1589"/>
        <v/>
      </c>
      <c r="AK3176" s="42" t="str">
        <f t="shared" si="1590"/>
        <v/>
      </c>
      <c r="AL3176" s="41" t="str">
        <f t="shared" si="1591"/>
        <v/>
      </c>
      <c r="AM3176" s="41" t="str">
        <f t="shared" si="1592"/>
        <v/>
      </c>
      <c r="AN3176" s="41" t="str">
        <f t="shared" si="1593"/>
        <v/>
      </c>
      <c r="AO3176" s="42" t="str">
        <f t="shared" si="1594"/>
        <v/>
      </c>
      <c r="AP3176" s="41" t="str">
        <f t="shared" si="1595"/>
        <v/>
      </c>
      <c r="AQ3176" s="41" t="str">
        <f t="shared" si="1596"/>
        <v/>
      </c>
      <c r="AR3176" s="41" t="str">
        <f>IF($AQ3176="","",COUNTIFS(L_ChaveCob,$AQ3176,L_Ausencia,"&gt;"&amp;$W3176)+COUNTIFS($AQ$4:$AQ3176,$AQ3176,$W$4:$W3176,$W3176))</f>
        <v/>
      </c>
      <c r="AS3176" s="42">
        <f t="shared" si="1597"/>
        <v>0</v>
      </c>
      <c r="AT3176" s="42">
        <f t="shared" si="1598"/>
        <v>0</v>
      </c>
      <c r="AU3176" s="42">
        <f t="shared" si="1599"/>
        <v>0</v>
      </c>
    </row>
    <row r="3177" spans="1:47" x14ac:dyDescent="0.2">
      <c r="A3177" s="35"/>
      <c r="B3177" s="36"/>
      <c r="C3177" s="36"/>
      <c r="D3177" s="36"/>
      <c r="E3177" s="37"/>
      <c r="F3177" s="37"/>
      <c r="G3177" s="36"/>
      <c r="H3177" s="36"/>
      <c r="I3177" s="36"/>
      <c r="J3177" s="36"/>
      <c r="K3177" s="37"/>
      <c r="L3177" s="37"/>
      <c r="M3177" s="37"/>
      <c r="N3177" s="38" t="str">
        <f t="shared" si="1568"/>
        <v/>
      </c>
      <c r="O3177" t="str">
        <f t="shared" si="1569"/>
        <v/>
      </c>
      <c r="P3177" t="str">
        <f t="shared" si="1570"/>
        <v/>
      </c>
      <c r="Q3177" t="str">
        <f t="shared" si="1571"/>
        <v/>
      </c>
      <c r="R3177" t="str">
        <f t="shared" si="1572"/>
        <v/>
      </c>
      <c r="S3177" t="str">
        <f t="shared" si="1573"/>
        <v/>
      </c>
      <c r="T3177" s="39" t="str">
        <f t="shared" si="1574"/>
        <v/>
      </c>
      <c r="U3177" s="40">
        <f t="shared" si="1575"/>
        <v>0</v>
      </c>
      <c r="V3177" s="40">
        <f t="shared" si="1576"/>
        <v>0</v>
      </c>
      <c r="W3177" s="40">
        <f t="shared" si="1577"/>
        <v>0</v>
      </c>
      <c r="X3177" t="str">
        <f t="shared" si="1578"/>
        <v/>
      </c>
      <c r="Y3177" s="40">
        <f t="shared" si="1579"/>
        <v>0</v>
      </c>
      <c r="Z3177" s="40">
        <f t="shared" si="1580"/>
        <v>0</v>
      </c>
      <c r="AA3177" s="40">
        <f t="shared" si="1581"/>
        <v>0</v>
      </c>
      <c r="AB3177" s="40">
        <f t="shared" si="1582"/>
        <v>0</v>
      </c>
      <c r="AC3177" s="40">
        <f t="shared" si="1583"/>
        <v>0</v>
      </c>
      <c r="AD3177" s="39">
        <f t="shared" si="1584"/>
        <v>0</v>
      </c>
      <c r="AE3177" s="39">
        <f t="shared" si="1585"/>
        <v>0</v>
      </c>
      <c r="AF3177" t="str">
        <f t="shared" si="1586"/>
        <v/>
      </c>
      <c r="AG3177" t="str">
        <f t="shared" si="1587"/>
        <v/>
      </c>
      <c r="AH3177" t="str">
        <f t="shared" si="1588"/>
        <v/>
      </c>
      <c r="AJ3177" s="41" t="str">
        <f t="shared" si="1589"/>
        <v/>
      </c>
      <c r="AK3177" s="42" t="str">
        <f t="shared" si="1590"/>
        <v/>
      </c>
      <c r="AL3177" s="41" t="str">
        <f t="shared" si="1591"/>
        <v/>
      </c>
      <c r="AM3177" s="41" t="str">
        <f t="shared" si="1592"/>
        <v/>
      </c>
      <c r="AN3177" s="41" t="str">
        <f t="shared" si="1593"/>
        <v/>
      </c>
      <c r="AO3177" s="42" t="str">
        <f t="shared" si="1594"/>
        <v/>
      </c>
      <c r="AP3177" s="41" t="str">
        <f t="shared" si="1595"/>
        <v/>
      </c>
      <c r="AQ3177" s="41" t="str">
        <f t="shared" si="1596"/>
        <v/>
      </c>
      <c r="AR3177" s="41" t="str">
        <f>IF($AQ3177="","",COUNTIFS(L_ChaveCob,$AQ3177,L_Ausencia,"&gt;"&amp;$W3177)+COUNTIFS($AQ$4:$AQ3177,$AQ3177,$W$4:$W3177,$W3177))</f>
        <v/>
      </c>
      <c r="AS3177" s="42">
        <f t="shared" si="1597"/>
        <v>0</v>
      </c>
      <c r="AT3177" s="42">
        <f t="shared" si="1598"/>
        <v>0</v>
      </c>
      <c r="AU3177" s="42">
        <f t="shared" si="1599"/>
        <v>0</v>
      </c>
    </row>
    <row r="3178" spans="1:47" x14ac:dyDescent="0.2">
      <c r="A3178" s="35"/>
      <c r="B3178" s="36"/>
      <c r="C3178" s="36"/>
      <c r="D3178" s="36"/>
      <c r="E3178" s="37"/>
      <c r="F3178" s="37"/>
      <c r="G3178" s="36"/>
      <c r="H3178" s="36"/>
      <c r="I3178" s="36"/>
      <c r="J3178" s="36"/>
      <c r="K3178" s="37"/>
      <c r="L3178" s="37"/>
      <c r="M3178" s="37"/>
      <c r="N3178" s="38" t="str">
        <f t="shared" si="1568"/>
        <v/>
      </c>
      <c r="O3178" t="str">
        <f t="shared" si="1569"/>
        <v/>
      </c>
      <c r="P3178" t="str">
        <f t="shared" si="1570"/>
        <v/>
      </c>
      <c r="Q3178" t="str">
        <f t="shared" si="1571"/>
        <v/>
      </c>
      <c r="R3178" t="str">
        <f t="shared" si="1572"/>
        <v/>
      </c>
      <c r="S3178" t="str">
        <f t="shared" si="1573"/>
        <v/>
      </c>
      <c r="T3178" s="39" t="str">
        <f t="shared" si="1574"/>
        <v/>
      </c>
      <c r="U3178" s="40">
        <f t="shared" si="1575"/>
        <v>0</v>
      </c>
      <c r="V3178" s="40">
        <f t="shared" si="1576"/>
        <v>0</v>
      </c>
      <c r="W3178" s="40">
        <f t="shared" si="1577"/>
        <v>0</v>
      </c>
      <c r="X3178" t="str">
        <f t="shared" si="1578"/>
        <v/>
      </c>
      <c r="Y3178" s="40">
        <f t="shared" si="1579"/>
        <v>0</v>
      </c>
      <c r="Z3178" s="40">
        <f t="shared" si="1580"/>
        <v>0</v>
      </c>
      <c r="AA3178" s="40">
        <f t="shared" si="1581"/>
        <v>0</v>
      </c>
      <c r="AB3178" s="40">
        <f t="shared" si="1582"/>
        <v>0</v>
      </c>
      <c r="AC3178" s="40">
        <f t="shared" si="1583"/>
        <v>0</v>
      </c>
      <c r="AD3178" s="39">
        <f t="shared" si="1584"/>
        <v>0</v>
      </c>
      <c r="AE3178" s="39">
        <f t="shared" si="1585"/>
        <v>0</v>
      </c>
      <c r="AF3178" t="str">
        <f t="shared" si="1586"/>
        <v/>
      </c>
      <c r="AG3178" t="str">
        <f t="shared" si="1587"/>
        <v/>
      </c>
      <c r="AH3178" t="str">
        <f t="shared" si="1588"/>
        <v/>
      </c>
      <c r="AJ3178" s="41" t="str">
        <f t="shared" si="1589"/>
        <v/>
      </c>
      <c r="AK3178" s="42" t="str">
        <f t="shared" si="1590"/>
        <v/>
      </c>
      <c r="AL3178" s="41" t="str">
        <f t="shared" si="1591"/>
        <v/>
      </c>
      <c r="AM3178" s="41" t="str">
        <f t="shared" si="1592"/>
        <v/>
      </c>
      <c r="AN3178" s="41" t="str">
        <f t="shared" si="1593"/>
        <v/>
      </c>
      <c r="AO3178" s="42" t="str">
        <f t="shared" si="1594"/>
        <v/>
      </c>
      <c r="AP3178" s="41" t="str">
        <f t="shared" si="1595"/>
        <v/>
      </c>
      <c r="AQ3178" s="41" t="str">
        <f t="shared" si="1596"/>
        <v/>
      </c>
      <c r="AR3178" s="41" t="str">
        <f>IF($AQ3178="","",COUNTIFS(L_ChaveCob,$AQ3178,L_Ausencia,"&gt;"&amp;$W3178)+COUNTIFS($AQ$4:$AQ3178,$AQ3178,$W$4:$W3178,$W3178))</f>
        <v/>
      </c>
      <c r="AS3178" s="42">
        <f t="shared" si="1597"/>
        <v>0</v>
      </c>
      <c r="AT3178" s="42">
        <f t="shared" si="1598"/>
        <v>0</v>
      </c>
      <c r="AU3178" s="42">
        <f t="shared" si="1599"/>
        <v>0</v>
      </c>
    </row>
    <row r="3179" spans="1:47" x14ac:dyDescent="0.2">
      <c r="A3179" s="35"/>
      <c r="B3179" s="36"/>
      <c r="C3179" s="36"/>
      <c r="D3179" s="36"/>
      <c r="E3179" s="37"/>
      <c r="F3179" s="37"/>
      <c r="G3179" s="36"/>
      <c r="H3179" s="36"/>
      <c r="I3179" s="36"/>
      <c r="J3179" s="36"/>
      <c r="K3179" s="37"/>
      <c r="L3179" s="37"/>
      <c r="M3179" s="37"/>
      <c r="N3179" s="38" t="str">
        <f t="shared" si="1568"/>
        <v/>
      </c>
      <c r="O3179" t="str">
        <f t="shared" si="1569"/>
        <v/>
      </c>
      <c r="P3179" t="str">
        <f t="shared" si="1570"/>
        <v/>
      </c>
      <c r="Q3179" t="str">
        <f t="shared" si="1571"/>
        <v/>
      </c>
      <c r="R3179" t="str">
        <f t="shared" si="1572"/>
        <v/>
      </c>
      <c r="S3179" t="str">
        <f t="shared" si="1573"/>
        <v/>
      </c>
      <c r="T3179" s="39" t="str">
        <f t="shared" si="1574"/>
        <v/>
      </c>
      <c r="U3179" s="40">
        <f t="shared" si="1575"/>
        <v>0</v>
      </c>
      <c r="V3179" s="40">
        <f t="shared" si="1576"/>
        <v>0</v>
      </c>
      <c r="W3179" s="40">
        <f t="shared" si="1577"/>
        <v>0</v>
      </c>
      <c r="X3179" t="str">
        <f t="shared" si="1578"/>
        <v/>
      </c>
      <c r="Y3179" s="40">
        <f t="shared" si="1579"/>
        <v>0</v>
      </c>
      <c r="Z3179" s="40">
        <f t="shared" si="1580"/>
        <v>0</v>
      </c>
      <c r="AA3179" s="40">
        <f t="shared" si="1581"/>
        <v>0</v>
      </c>
      <c r="AB3179" s="40">
        <f t="shared" si="1582"/>
        <v>0</v>
      </c>
      <c r="AC3179" s="40">
        <f t="shared" si="1583"/>
        <v>0</v>
      </c>
      <c r="AD3179" s="39">
        <f t="shared" si="1584"/>
        <v>0</v>
      </c>
      <c r="AE3179" s="39">
        <f t="shared" si="1585"/>
        <v>0</v>
      </c>
      <c r="AF3179" t="str">
        <f t="shared" si="1586"/>
        <v/>
      </c>
      <c r="AG3179" t="str">
        <f t="shared" si="1587"/>
        <v/>
      </c>
      <c r="AH3179" t="str">
        <f t="shared" si="1588"/>
        <v/>
      </c>
      <c r="AJ3179" s="41" t="str">
        <f t="shared" si="1589"/>
        <v/>
      </c>
      <c r="AK3179" s="42" t="str">
        <f t="shared" si="1590"/>
        <v/>
      </c>
      <c r="AL3179" s="41" t="str">
        <f t="shared" si="1591"/>
        <v/>
      </c>
      <c r="AM3179" s="41" t="str">
        <f t="shared" si="1592"/>
        <v/>
      </c>
      <c r="AN3179" s="41" t="str">
        <f t="shared" si="1593"/>
        <v/>
      </c>
      <c r="AO3179" s="42" t="str">
        <f t="shared" si="1594"/>
        <v/>
      </c>
      <c r="AP3179" s="41" t="str">
        <f t="shared" si="1595"/>
        <v/>
      </c>
      <c r="AQ3179" s="41" t="str">
        <f t="shared" si="1596"/>
        <v/>
      </c>
      <c r="AR3179" s="41" t="str">
        <f>IF($AQ3179="","",COUNTIFS(L_ChaveCob,$AQ3179,L_Ausencia,"&gt;"&amp;$W3179)+COUNTIFS($AQ$4:$AQ3179,$AQ3179,$W$4:$W3179,$W3179))</f>
        <v/>
      </c>
      <c r="AS3179" s="42">
        <f t="shared" si="1597"/>
        <v>0</v>
      </c>
      <c r="AT3179" s="42">
        <f t="shared" si="1598"/>
        <v>0</v>
      </c>
      <c r="AU3179" s="42">
        <f t="shared" si="1599"/>
        <v>0</v>
      </c>
    </row>
    <row r="3180" spans="1:47" x14ac:dyDescent="0.2">
      <c r="A3180" s="35"/>
      <c r="B3180" s="36"/>
      <c r="C3180" s="36"/>
      <c r="D3180" s="36"/>
      <c r="E3180" s="37"/>
      <c r="F3180" s="37"/>
      <c r="G3180" s="36"/>
      <c r="H3180" s="36"/>
      <c r="I3180" s="36"/>
      <c r="J3180" s="36"/>
      <c r="K3180" s="37"/>
      <c r="L3180" s="37"/>
      <c r="M3180" s="37"/>
      <c r="N3180" s="38" t="str">
        <f t="shared" si="1568"/>
        <v/>
      </c>
      <c r="O3180" t="str">
        <f t="shared" si="1569"/>
        <v/>
      </c>
      <c r="P3180" t="str">
        <f t="shared" si="1570"/>
        <v/>
      </c>
      <c r="Q3180" t="str">
        <f t="shared" si="1571"/>
        <v/>
      </c>
      <c r="R3180" t="str">
        <f t="shared" si="1572"/>
        <v/>
      </c>
      <c r="S3180" t="str">
        <f t="shared" si="1573"/>
        <v/>
      </c>
      <c r="T3180" s="39" t="str">
        <f t="shared" si="1574"/>
        <v/>
      </c>
      <c r="U3180" s="40">
        <f t="shared" si="1575"/>
        <v>0</v>
      </c>
      <c r="V3180" s="40">
        <f t="shared" si="1576"/>
        <v>0</v>
      </c>
      <c r="W3180" s="40">
        <f t="shared" si="1577"/>
        <v>0</v>
      </c>
      <c r="X3180" t="str">
        <f t="shared" si="1578"/>
        <v/>
      </c>
      <c r="Y3180" s="40">
        <f t="shared" si="1579"/>
        <v>0</v>
      </c>
      <c r="Z3180" s="40">
        <f t="shared" si="1580"/>
        <v>0</v>
      </c>
      <c r="AA3180" s="40">
        <f t="shared" si="1581"/>
        <v>0</v>
      </c>
      <c r="AB3180" s="40">
        <f t="shared" si="1582"/>
        <v>0</v>
      </c>
      <c r="AC3180" s="40">
        <f t="shared" si="1583"/>
        <v>0</v>
      </c>
      <c r="AD3180" s="39">
        <f t="shared" si="1584"/>
        <v>0</v>
      </c>
      <c r="AE3180" s="39">
        <f t="shared" si="1585"/>
        <v>0</v>
      </c>
      <c r="AF3180" t="str">
        <f t="shared" si="1586"/>
        <v/>
      </c>
      <c r="AG3180" t="str">
        <f t="shared" si="1587"/>
        <v/>
      </c>
      <c r="AH3180" t="str">
        <f t="shared" si="1588"/>
        <v/>
      </c>
      <c r="AJ3180" s="41" t="str">
        <f t="shared" si="1589"/>
        <v/>
      </c>
      <c r="AK3180" s="42" t="str">
        <f t="shared" si="1590"/>
        <v/>
      </c>
      <c r="AL3180" s="41" t="str">
        <f t="shared" si="1591"/>
        <v/>
      </c>
      <c r="AM3180" s="41" t="str">
        <f t="shared" si="1592"/>
        <v/>
      </c>
      <c r="AN3180" s="41" t="str">
        <f t="shared" si="1593"/>
        <v/>
      </c>
      <c r="AO3180" s="42" t="str">
        <f t="shared" si="1594"/>
        <v/>
      </c>
      <c r="AP3180" s="41" t="str">
        <f t="shared" si="1595"/>
        <v/>
      </c>
      <c r="AQ3180" s="41" t="str">
        <f t="shared" si="1596"/>
        <v/>
      </c>
      <c r="AR3180" s="41" t="str">
        <f>IF($AQ3180="","",COUNTIFS(L_ChaveCob,$AQ3180,L_Ausencia,"&gt;"&amp;$W3180)+COUNTIFS($AQ$4:$AQ3180,$AQ3180,$W$4:$W3180,$W3180))</f>
        <v/>
      </c>
      <c r="AS3180" s="42">
        <f t="shared" si="1597"/>
        <v>0</v>
      </c>
      <c r="AT3180" s="42">
        <f t="shared" si="1598"/>
        <v>0</v>
      </c>
      <c r="AU3180" s="42">
        <f t="shared" si="1599"/>
        <v>0</v>
      </c>
    </row>
    <row r="3181" spans="1:47" x14ac:dyDescent="0.2">
      <c r="A3181" s="35"/>
      <c r="B3181" s="36"/>
      <c r="C3181" s="36"/>
      <c r="D3181" s="36"/>
      <c r="E3181" s="37"/>
      <c r="F3181" s="37"/>
      <c r="G3181" s="36"/>
      <c r="H3181" s="36"/>
      <c r="I3181" s="36"/>
      <c r="J3181" s="36"/>
      <c r="K3181" s="37"/>
      <c r="L3181" s="37"/>
      <c r="M3181" s="37"/>
      <c r="N3181" s="38" t="str">
        <f t="shared" si="1568"/>
        <v/>
      </c>
      <c r="O3181" t="str">
        <f t="shared" si="1569"/>
        <v/>
      </c>
      <c r="P3181" t="str">
        <f t="shared" si="1570"/>
        <v/>
      </c>
      <c r="Q3181" t="str">
        <f t="shared" si="1571"/>
        <v/>
      </c>
      <c r="R3181" t="str">
        <f t="shared" si="1572"/>
        <v/>
      </c>
      <c r="S3181" t="str">
        <f t="shared" si="1573"/>
        <v/>
      </c>
      <c r="T3181" s="39" t="str">
        <f t="shared" si="1574"/>
        <v/>
      </c>
      <c r="U3181" s="40">
        <f t="shared" si="1575"/>
        <v>0</v>
      </c>
      <c r="V3181" s="40">
        <f t="shared" si="1576"/>
        <v>0</v>
      </c>
      <c r="W3181" s="40">
        <f t="shared" si="1577"/>
        <v>0</v>
      </c>
      <c r="X3181" t="str">
        <f t="shared" si="1578"/>
        <v/>
      </c>
      <c r="Y3181" s="40">
        <f t="shared" si="1579"/>
        <v>0</v>
      </c>
      <c r="Z3181" s="40">
        <f t="shared" si="1580"/>
        <v>0</v>
      </c>
      <c r="AA3181" s="40">
        <f t="shared" si="1581"/>
        <v>0</v>
      </c>
      <c r="AB3181" s="40">
        <f t="shared" si="1582"/>
        <v>0</v>
      </c>
      <c r="AC3181" s="40">
        <f t="shared" si="1583"/>
        <v>0</v>
      </c>
      <c r="AD3181" s="39">
        <f t="shared" si="1584"/>
        <v>0</v>
      </c>
      <c r="AE3181" s="39">
        <f t="shared" si="1585"/>
        <v>0</v>
      </c>
      <c r="AF3181" t="str">
        <f t="shared" si="1586"/>
        <v/>
      </c>
      <c r="AG3181" t="str">
        <f t="shared" si="1587"/>
        <v/>
      </c>
      <c r="AH3181" t="str">
        <f t="shared" si="1588"/>
        <v/>
      </c>
      <c r="AJ3181" s="41" t="str">
        <f t="shared" si="1589"/>
        <v/>
      </c>
      <c r="AK3181" s="42" t="str">
        <f t="shared" si="1590"/>
        <v/>
      </c>
      <c r="AL3181" s="41" t="str">
        <f t="shared" si="1591"/>
        <v/>
      </c>
      <c r="AM3181" s="41" t="str">
        <f t="shared" si="1592"/>
        <v/>
      </c>
      <c r="AN3181" s="41" t="str">
        <f t="shared" si="1593"/>
        <v/>
      </c>
      <c r="AO3181" s="42" t="str">
        <f t="shared" si="1594"/>
        <v/>
      </c>
      <c r="AP3181" s="41" t="str">
        <f t="shared" si="1595"/>
        <v/>
      </c>
      <c r="AQ3181" s="41" t="str">
        <f t="shared" si="1596"/>
        <v/>
      </c>
      <c r="AR3181" s="41" t="str">
        <f>IF($AQ3181="","",COUNTIFS(L_ChaveCob,$AQ3181,L_Ausencia,"&gt;"&amp;$W3181)+COUNTIFS($AQ$4:$AQ3181,$AQ3181,$W$4:$W3181,$W3181))</f>
        <v/>
      </c>
      <c r="AS3181" s="42">
        <f t="shared" si="1597"/>
        <v>0</v>
      </c>
      <c r="AT3181" s="42">
        <f t="shared" si="1598"/>
        <v>0</v>
      </c>
      <c r="AU3181" s="42">
        <f t="shared" si="1599"/>
        <v>0</v>
      </c>
    </row>
    <row r="3182" spans="1:47" x14ac:dyDescent="0.2">
      <c r="A3182" s="35"/>
      <c r="B3182" s="36"/>
      <c r="C3182" s="36"/>
      <c r="D3182" s="36"/>
      <c r="E3182" s="37"/>
      <c r="F3182" s="37"/>
      <c r="G3182" s="36"/>
      <c r="H3182" s="36"/>
      <c r="I3182" s="36"/>
      <c r="J3182" s="36"/>
      <c r="K3182" s="37"/>
      <c r="L3182" s="37"/>
      <c r="M3182" s="37"/>
      <c r="N3182" s="38" t="str">
        <f t="shared" si="1568"/>
        <v/>
      </c>
      <c r="O3182" t="str">
        <f t="shared" si="1569"/>
        <v/>
      </c>
      <c r="P3182" t="str">
        <f t="shared" si="1570"/>
        <v/>
      </c>
      <c r="Q3182" t="str">
        <f t="shared" si="1571"/>
        <v/>
      </c>
      <c r="R3182" t="str">
        <f t="shared" si="1572"/>
        <v/>
      </c>
      <c r="S3182" t="str">
        <f t="shared" si="1573"/>
        <v/>
      </c>
      <c r="T3182" s="39" t="str">
        <f t="shared" si="1574"/>
        <v/>
      </c>
      <c r="U3182" s="40">
        <f t="shared" si="1575"/>
        <v>0</v>
      </c>
      <c r="V3182" s="40">
        <f t="shared" si="1576"/>
        <v>0</v>
      </c>
      <c r="W3182" s="40">
        <f t="shared" si="1577"/>
        <v>0</v>
      </c>
      <c r="X3182" t="str">
        <f t="shared" si="1578"/>
        <v/>
      </c>
      <c r="Y3182" s="40">
        <f t="shared" si="1579"/>
        <v>0</v>
      </c>
      <c r="Z3182" s="40">
        <f t="shared" si="1580"/>
        <v>0</v>
      </c>
      <c r="AA3182" s="40">
        <f t="shared" si="1581"/>
        <v>0</v>
      </c>
      <c r="AB3182" s="40">
        <f t="shared" si="1582"/>
        <v>0</v>
      </c>
      <c r="AC3182" s="40">
        <f t="shared" si="1583"/>
        <v>0</v>
      </c>
      <c r="AD3182" s="39">
        <f t="shared" si="1584"/>
        <v>0</v>
      </c>
      <c r="AE3182" s="39">
        <f t="shared" si="1585"/>
        <v>0</v>
      </c>
      <c r="AF3182" t="str">
        <f t="shared" si="1586"/>
        <v/>
      </c>
      <c r="AG3182" t="str">
        <f t="shared" si="1587"/>
        <v/>
      </c>
      <c r="AH3182" t="str">
        <f t="shared" si="1588"/>
        <v/>
      </c>
      <c r="AJ3182" s="41" t="str">
        <f t="shared" si="1589"/>
        <v/>
      </c>
      <c r="AK3182" s="42" t="str">
        <f t="shared" si="1590"/>
        <v/>
      </c>
      <c r="AL3182" s="41" t="str">
        <f t="shared" si="1591"/>
        <v/>
      </c>
      <c r="AM3182" s="41" t="str">
        <f t="shared" si="1592"/>
        <v/>
      </c>
      <c r="AN3182" s="41" t="str">
        <f t="shared" si="1593"/>
        <v/>
      </c>
      <c r="AO3182" s="42" t="str">
        <f t="shared" si="1594"/>
        <v/>
      </c>
      <c r="AP3182" s="41" t="str">
        <f t="shared" si="1595"/>
        <v/>
      </c>
      <c r="AQ3182" s="41" t="str">
        <f t="shared" si="1596"/>
        <v/>
      </c>
      <c r="AR3182" s="41" t="str">
        <f>IF($AQ3182="","",COUNTIFS(L_ChaveCob,$AQ3182,L_Ausencia,"&gt;"&amp;$W3182)+COUNTIFS($AQ$4:$AQ3182,$AQ3182,$W$4:$W3182,$W3182))</f>
        <v/>
      </c>
      <c r="AS3182" s="42">
        <f t="shared" si="1597"/>
        <v>0</v>
      </c>
      <c r="AT3182" s="42">
        <f t="shared" si="1598"/>
        <v>0</v>
      </c>
      <c r="AU3182" s="42">
        <f t="shared" si="1599"/>
        <v>0</v>
      </c>
    </row>
    <row r="3183" spans="1:47" x14ac:dyDescent="0.2">
      <c r="A3183" s="35"/>
      <c r="B3183" s="36"/>
      <c r="C3183" s="36"/>
      <c r="D3183" s="36"/>
      <c r="E3183" s="37"/>
      <c r="F3183" s="37"/>
      <c r="G3183" s="36"/>
      <c r="H3183" s="36"/>
      <c r="I3183" s="36"/>
      <c r="J3183" s="36"/>
      <c r="K3183" s="37"/>
      <c r="L3183" s="37"/>
      <c r="M3183" s="37"/>
      <c r="N3183" s="38" t="str">
        <f t="shared" si="1568"/>
        <v/>
      </c>
      <c r="O3183" t="str">
        <f t="shared" si="1569"/>
        <v/>
      </c>
      <c r="P3183" t="str">
        <f t="shared" si="1570"/>
        <v/>
      </c>
      <c r="Q3183" t="str">
        <f t="shared" si="1571"/>
        <v/>
      </c>
      <c r="R3183" t="str">
        <f t="shared" si="1572"/>
        <v/>
      </c>
      <c r="S3183" t="str">
        <f t="shared" si="1573"/>
        <v/>
      </c>
      <c r="T3183" s="39" t="str">
        <f t="shared" si="1574"/>
        <v/>
      </c>
      <c r="U3183" s="40">
        <f t="shared" si="1575"/>
        <v>0</v>
      </c>
      <c r="V3183" s="40">
        <f t="shared" si="1576"/>
        <v>0</v>
      </c>
      <c r="W3183" s="40">
        <f t="shared" si="1577"/>
        <v>0</v>
      </c>
      <c r="X3183" t="str">
        <f t="shared" si="1578"/>
        <v/>
      </c>
      <c r="Y3183" s="40">
        <f t="shared" si="1579"/>
        <v>0</v>
      </c>
      <c r="Z3183" s="40">
        <f t="shared" si="1580"/>
        <v>0</v>
      </c>
      <c r="AA3183" s="40">
        <f t="shared" si="1581"/>
        <v>0</v>
      </c>
      <c r="AB3183" s="40">
        <f t="shared" si="1582"/>
        <v>0</v>
      </c>
      <c r="AC3183" s="40">
        <f t="shared" si="1583"/>
        <v>0</v>
      </c>
      <c r="AD3183" s="39">
        <f t="shared" si="1584"/>
        <v>0</v>
      </c>
      <c r="AE3183" s="39">
        <f t="shared" si="1585"/>
        <v>0</v>
      </c>
      <c r="AF3183" t="str">
        <f t="shared" si="1586"/>
        <v/>
      </c>
      <c r="AG3183" t="str">
        <f t="shared" si="1587"/>
        <v/>
      </c>
      <c r="AH3183" t="str">
        <f t="shared" si="1588"/>
        <v/>
      </c>
      <c r="AJ3183" s="41" t="str">
        <f t="shared" si="1589"/>
        <v/>
      </c>
      <c r="AK3183" s="42" t="str">
        <f t="shared" si="1590"/>
        <v/>
      </c>
      <c r="AL3183" s="41" t="str">
        <f t="shared" si="1591"/>
        <v/>
      </c>
      <c r="AM3183" s="41" t="str">
        <f t="shared" si="1592"/>
        <v/>
      </c>
      <c r="AN3183" s="41" t="str">
        <f t="shared" si="1593"/>
        <v/>
      </c>
      <c r="AO3183" s="42" t="str">
        <f t="shared" si="1594"/>
        <v/>
      </c>
      <c r="AP3183" s="41" t="str">
        <f t="shared" si="1595"/>
        <v/>
      </c>
      <c r="AQ3183" s="41" t="str">
        <f t="shared" si="1596"/>
        <v/>
      </c>
      <c r="AR3183" s="41" t="str">
        <f>IF($AQ3183="","",COUNTIFS(L_ChaveCob,$AQ3183,L_Ausencia,"&gt;"&amp;$W3183)+COUNTIFS($AQ$4:$AQ3183,$AQ3183,$W$4:$W3183,$W3183))</f>
        <v/>
      </c>
      <c r="AS3183" s="42">
        <f t="shared" si="1597"/>
        <v>0</v>
      </c>
      <c r="AT3183" s="42">
        <f t="shared" si="1598"/>
        <v>0</v>
      </c>
      <c r="AU3183" s="42">
        <f t="shared" si="1599"/>
        <v>0</v>
      </c>
    </row>
    <row r="3184" spans="1:47" x14ac:dyDescent="0.2">
      <c r="A3184" s="35"/>
      <c r="B3184" s="36"/>
      <c r="C3184" s="36"/>
      <c r="D3184" s="36"/>
      <c r="E3184" s="37"/>
      <c r="F3184" s="37"/>
      <c r="G3184" s="36"/>
      <c r="H3184" s="36"/>
      <c r="I3184" s="36"/>
      <c r="J3184" s="36"/>
      <c r="K3184" s="37"/>
      <c r="L3184" s="37"/>
      <c r="M3184" s="37"/>
      <c r="N3184" s="38" t="str">
        <f t="shared" si="1568"/>
        <v/>
      </c>
      <c r="O3184" t="str">
        <f t="shared" si="1569"/>
        <v/>
      </c>
      <c r="P3184" t="str">
        <f t="shared" si="1570"/>
        <v/>
      </c>
      <c r="Q3184" t="str">
        <f t="shared" si="1571"/>
        <v/>
      </c>
      <c r="R3184" t="str">
        <f t="shared" si="1572"/>
        <v/>
      </c>
      <c r="S3184" t="str">
        <f t="shared" si="1573"/>
        <v/>
      </c>
      <c r="T3184" s="39" t="str">
        <f t="shared" si="1574"/>
        <v/>
      </c>
      <c r="U3184" s="40">
        <f t="shared" si="1575"/>
        <v>0</v>
      </c>
      <c r="V3184" s="40">
        <f t="shared" si="1576"/>
        <v>0</v>
      </c>
      <c r="W3184" s="40">
        <f t="shared" si="1577"/>
        <v>0</v>
      </c>
      <c r="X3184" t="str">
        <f t="shared" si="1578"/>
        <v/>
      </c>
      <c r="Y3184" s="40">
        <f t="shared" si="1579"/>
        <v>0</v>
      </c>
      <c r="Z3184" s="40">
        <f t="shared" si="1580"/>
        <v>0</v>
      </c>
      <c r="AA3184" s="40">
        <f t="shared" si="1581"/>
        <v>0</v>
      </c>
      <c r="AB3184" s="40">
        <f t="shared" si="1582"/>
        <v>0</v>
      </c>
      <c r="AC3184" s="40">
        <f t="shared" si="1583"/>
        <v>0</v>
      </c>
      <c r="AD3184" s="39">
        <f t="shared" si="1584"/>
        <v>0</v>
      </c>
      <c r="AE3184" s="39">
        <f t="shared" si="1585"/>
        <v>0</v>
      </c>
      <c r="AF3184" t="str">
        <f t="shared" si="1586"/>
        <v/>
      </c>
      <c r="AG3184" t="str">
        <f t="shared" si="1587"/>
        <v/>
      </c>
      <c r="AH3184" t="str">
        <f t="shared" si="1588"/>
        <v/>
      </c>
      <c r="AJ3184" s="41" t="str">
        <f t="shared" si="1589"/>
        <v/>
      </c>
      <c r="AK3184" s="42" t="str">
        <f t="shared" si="1590"/>
        <v/>
      </c>
      <c r="AL3184" s="41" t="str">
        <f t="shared" si="1591"/>
        <v/>
      </c>
      <c r="AM3184" s="41" t="str">
        <f t="shared" si="1592"/>
        <v/>
      </c>
      <c r="AN3184" s="41" t="str">
        <f t="shared" si="1593"/>
        <v/>
      </c>
      <c r="AO3184" s="42" t="str">
        <f t="shared" si="1594"/>
        <v/>
      </c>
      <c r="AP3184" s="41" t="str">
        <f t="shared" si="1595"/>
        <v/>
      </c>
      <c r="AQ3184" s="41" t="str">
        <f t="shared" si="1596"/>
        <v/>
      </c>
      <c r="AR3184" s="41" t="str">
        <f>IF($AQ3184="","",COUNTIFS(L_ChaveCob,$AQ3184,L_Ausencia,"&gt;"&amp;$W3184)+COUNTIFS($AQ$4:$AQ3184,$AQ3184,$W$4:$W3184,$W3184))</f>
        <v/>
      </c>
      <c r="AS3184" s="42">
        <f t="shared" si="1597"/>
        <v>0</v>
      </c>
      <c r="AT3184" s="42">
        <f t="shared" si="1598"/>
        <v>0</v>
      </c>
      <c r="AU3184" s="42">
        <f t="shared" si="1599"/>
        <v>0</v>
      </c>
    </row>
    <row r="3185" spans="1:47" x14ac:dyDescent="0.2">
      <c r="A3185" s="35"/>
      <c r="B3185" s="36"/>
      <c r="C3185" s="36"/>
      <c r="D3185" s="36"/>
      <c r="E3185" s="37"/>
      <c r="F3185" s="37"/>
      <c r="G3185" s="36"/>
      <c r="H3185" s="36"/>
      <c r="I3185" s="36"/>
      <c r="J3185" s="36"/>
      <c r="K3185" s="37"/>
      <c r="L3185" s="37"/>
      <c r="M3185" s="37"/>
      <c r="N3185" s="38" t="str">
        <f t="shared" si="1568"/>
        <v/>
      </c>
      <c r="O3185" t="str">
        <f t="shared" si="1569"/>
        <v/>
      </c>
      <c r="P3185" t="str">
        <f t="shared" si="1570"/>
        <v/>
      </c>
      <c r="Q3185" t="str">
        <f t="shared" si="1571"/>
        <v/>
      </c>
      <c r="R3185" t="str">
        <f t="shared" si="1572"/>
        <v/>
      </c>
      <c r="S3185" t="str">
        <f t="shared" si="1573"/>
        <v/>
      </c>
      <c r="T3185" s="39" t="str">
        <f t="shared" si="1574"/>
        <v/>
      </c>
      <c r="U3185" s="40">
        <f t="shared" si="1575"/>
        <v>0</v>
      </c>
      <c r="V3185" s="40">
        <f t="shared" si="1576"/>
        <v>0</v>
      </c>
      <c r="W3185" s="40">
        <f t="shared" si="1577"/>
        <v>0</v>
      </c>
      <c r="X3185" t="str">
        <f t="shared" si="1578"/>
        <v/>
      </c>
      <c r="Y3185" s="40">
        <f t="shared" si="1579"/>
        <v>0</v>
      </c>
      <c r="Z3185" s="40">
        <f t="shared" si="1580"/>
        <v>0</v>
      </c>
      <c r="AA3185" s="40">
        <f t="shared" si="1581"/>
        <v>0</v>
      </c>
      <c r="AB3185" s="40">
        <f t="shared" si="1582"/>
        <v>0</v>
      </c>
      <c r="AC3185" s="40">
        <f t="shared" si="1583"/>
        <v>0</v>
      </c>
      <c r="AD3185" s="39">
        <f t="shared" si="1584"/>
        <v>0</v>
      </c>
      <c r="AE3185" s="39">
        <f t="shared" si="1585"/>
        <v>0</v>
      </c>
      <c r="AF3185" t="str">
        <f t="shared" si="1586"/>
        <v/>
      </c>
      <c r="AG3185" t="str">
        <f t="shared" si="1587"/>
        <v/>
      </c>
      <c r="AH3185" t="str">
        <f t="shared" si="1588"/>
        <v/>
      </c>
      <c r="AJ3185" s="41" t="str">
        <f t="shared" si="1589"/>
        <v/>
      </c>
      <c r="AK3185" s="42" t="str">
        <f t="shared" si="1590"/>
        <v/>
      </c>
      <c r="AL3185" s="41" t="str">
        <f t="shared" si="1591"/>
        <v/>
      </c>
      <c r="AM3185" s="41" t="str">
        <f t="shared" si="1592"/>
        <v/>
      </c>
      <c r="AN3185" s="41" t="str">
        <f t="shared" si="1593"/>
        <v/>
      </c>
      <c r="AO3185" s="42" t="str">
        <f t="shared" si="1594"/>
        <v/>
      </c>
      <c r="AP3185" s="41" t="str">
        <f t="shared" si="1595"/>
        <v/>
      </c>
      <c r="AQ3185" s="41" t="str">
        <f t="shared" si="1596"/>
        <v/>
      </c>
      <c r="AR3185" s="41" t="str">
        <f>IF($AQ3185="","",COUNTIFS(L_ChaveCob,$AQ3185,L_Ausencia,"&gt;"&amp;$W3185)+COUNTIFS($AQ$4:$AQ3185,$AQ3185,$W$4:$W3185,$W3185))</f>
        <v/>
      </c>
      <c r="AS3185" s="42">
        <f t="shared" si="1597"/>
        <v>0</v>
      </c>
      <c r="AT3185" s="42">
        <f t="shared" si="1598"/>
        <v>0</v>
      </c>
      <c r="AU3185" s="42">
        <f t="shared" si="1599"/>
        <v>0</v>
      </c>
    </row>
    <row r="3186" spans="1:47" x14ac:dyDescent="0.2">
      <c r="A3186" s="35"/>
      <c r="B3186" s="36"/>
      <c r="C3186" s="36"/>
      <c r="D3186" s="36"/>
      <c r="E3186" s="37"/>
      <c r="F3186" s="37"/>
      <c r="G3186" s="36"/>
      <c r="H3186" s="36"/>
      <c r="I3186" s="36"/>
      <c r="J3186" s="36"/>
      <c r="K3186" s="37"/>
      <c r="L3186" s="37"/>
      <c r="M3186" s="37"/>
      <c r="N3186" s="38" t="str">
        <f t="shared" si="1568"/>
        <v/>
      </c>
      <c r="O3186" t="str">
        <f t="shared" si="1569"/>
        <v/>
      </c>
      <c r="P3186" t="str">
        <f t="shared" si="1570"/>
        <v/>
      </c>
      <c r="Q3186" t="str">
        <f t="shared" si="1571"/>
        <v/>
      </c>
      <c r="R3186" t="str">
        <f t="shared" si="1572"/>
        <v/>
      </c>
      <c r="S3186" t="str">
        <f t="shared" si="1573"/>
        <v/>
      </c>
      <c r="T3186" s="39" t="str">
        <f t="shared" si="1574"/>
        <v/>
      </c>
      <c r="U3186" s="40">
        <f t="shared" si="1575"/>
        <v>0</v>
      </c>
      <c r="V3186" s="40">
        <f t="shared" si="1576"/>
        <v>0</v>
      </c>
      <c r="W3186" s="40">
        <f t="shared" si="1577"/>
        <v>0</v>
      </c>
      <c r="X3186" t="str">
        <f t="shared" si="1578"/>
        <v/>
      </c>
      <c r="Y3186" s="40">
        <f t="shared" si="1579"/>
        <v>0</v>
      </c>
      <c r="Z3186" s="40">
        <f t="shared" si="1580"/>
        <v>0</v>
      </c>
      <c r="AA3186" s="40">
        <f t="shared" si="1581"/>
        <v>0</v>
      </c>
      <c r="AB3186" s="40">
        <f t="shared" si="1582"/>
        <v>0</v>
      </c>
      <c r="AC3186" s="40">
        <f t="shared" si="1583"/>
        <v>0</v>
      </c>
      <c r="AD3186" s="39">
        <f t="shared" si="1584"/>
        <v>0</v>
      </c>
      <c r="AE3186" s="39">
        <f t="shared" si="1585"/>
        <v>0</v>
      </c>
      <c r="AF3186" t="str">
        <f t="shared" si="1586"/>
        <v/>
      </c>
      <c r="AG3186" t="str">
        <f t="shared" si="1587"/>
        <v/>
      </c>
      <c r="AH3186" t="str">
        <f t="shared" si="1588"/>
        <v/>
      </c>
      <c r="AJ3186" s="41" t="str">
        <f t="shared" si="1589"/>
        <v/>
      </c>
      <c r="AK3186" s="42" t="str">
        <f t="shared" si="1590"/>
        <v/>
      </c>
      <c r="AL3186" s="41" t="str">
        <f t="shared" si="1591"/>
        <v/>
      </c>
      <c r="AM3186" s="41" t="str">
        <f t="shared" si="1592"/>
        <v/>
      </c>
      <c r="AN3186" s="41" t="str">
        <f t="shared" si="1593"/>
        <v/>
      </c>
      <c r="AO3186" s="42" t="str">
        <f t="shared" si="1594"/>
        <v/>
      </c>
      <c r="AP3186" s="41" t="str">
        <f t="shared" si="1595"/>
        <v/>
      </c>
      <c r="AQ3186" s="41" t="str">
        <f t="shared" si="1596"/>
        <v/>
      </c>
      <c r="AR3186" s="41" t="str">
        <f>IF($AQ3186="","",COUNTIFS(L_ChaveCob,$AQ3186,L_Ausencia,"&gt;"&amp;$W3186)+COUNTIFS($AQ$4:$AQ3186,$AQ3186,$W$4:$W3186,$W3186))</f>
        <v/>
      </c>
      <c r="AS3186" s="42">
        <f t="shared" si="1597"/>
        <v>0</v>
      </c>
      <c r="AT3186" s="42">
        <f t="shared" si="1598"/>
        <v>0</v>
      </c>
      <c r="AU3186" s="42">
        <f t="shared" si="1599"/>
        <v>0</v>
      </c>
    </row>
    <row r="3187" spans="1:47" x14ac:dyDescent="0.2">
      <c r="A3187" s="35"/>
      <c r="B3187" s="36"/>
      <c r="C3187" s="36"/>
      <c r="D3187" s="36"/>
      <c r="E3187" s="37"/>
      <c r="F3187" s="37"/>
      <c r="G3187" s="36"/>
      <c r="H3187" s="36"/>
      <c r="I3187" s="36"/>
      <c r="J3187" s="36"/>
      <c r="K3187" s="37"/>
      <c r="L3187" s="37"/>
      <c r="M3187" s="37"/>
      <c r="N3187" s="38" t="str">
        <f t="shared" si="1568"/>
        <v/>
      </c>
      <c r="O3187" t="str">
        <f t="shared" si="1569"/>
        <v/>
      </c>
      <c r="P3187" t="str">
        <f t="shared" si="1570"/>
        <v/>
      </c>
      <c r="Q3187" t="str">
        <f t="shared" si="1571"/>
        <v/>
      </c>
      <c r="R3187" t="str">
        <f t="shared" si="1572"/>
        <v/>
      </c>
      <c r="S3187" t="str">
        <f t="shared" si="1573"/>
        <v/>
      </c>
      <c r="T3187" s="39" t="str">
        <f t="shared" si="1574"/>
        <v/>
      </c>
      <c r="U3187" s="40">
        <f t="shared" si="1575"/>
        <v>0</v>
      </c>
      <c r="V3187" s="40">
        <f t="shared" si="1576"/>
        <v>0</v>
      </c>
      <c r="W3187" s="40">
        <f t="shared" si="1577"/>
        <v>0</v>
      </c>
      <c r="X3187" t="str">
        <f t="shared" si="1578"/>
        <v/>
      </c>
      <c r="Y3187" s="40">
        <f t="shared" si="1579"/>
        <v>0</v>
      </c>
      <c r="Z3187" s="40">
        <f t="shared" si="1580"/>
        <v>0</v>
      </c>
      <c r="AA3187" s="40">
        <f t="shared" si="1581"/>
        <v>0</v>
      </c>
      <c r="AB3187" s="40">
        <f t="shared" si="1582"/>
        <v>0</v>
      </c>
      <c r="AC3187" s="40">
        <f t="shared" si="1583"/>
        <v>0</v>
      </c>
      <c r="AD3187" s="39">
        <f t="shared" si="1584"/>
        <v>0</v>
      </c>
      <c r="AE3187" s="39">
        <f t="shared" si="1585"/>
        <v>0</v>
      </c>
      <c r="AF3187" t="str">
        <f t="shared" si="1586"/>
        <v/>
      </c>
      <c r="AG3187" t="str">
        <f t="shared" si="1587"/>
        <v/>
      </c>
      <c r="AH3187" t="str">
        <f t="shared" si="1588"/>
        <v/>
      </c>
      <c r="AJ3187" s="41" t="str">
        <f t="shared" si="1589"/>
        <v/>
      </c>
      <c r="AK3187" s="42" t="str">
        <f t="shared" si="1590"/>
        <v/>
      </c>
      <c r="AL3187" s="41" t="str">
        <f t="shared" si="1591"/>
        <v/>
      </c>
      <c r="AM3187" s="41" t="str">
        <f t="shared" si="1592"/>
        <v/>
      </c>
      <c r="AN3187" s="41" t="str">
        <f t="shared" si="1593"/>
        <v/>
      </c>
      <c r="AO3187" s="42" t="str">
        <f t="shared" si="1594"/>
        <v/>
      </c>
      <c r="AP3187" s="41" t="str">
        <f t="shared" si="1595"/>
        <v/>
      </c>
      <c r="AQ3187" s="41" t="str">
        <f t="shared" si="1596"/>
        <v/>
      </c>
      <c r="AR3187" s="41" t="str">
        <f>IF($AQ3187="","",COUNTIFS(L_ChaveCob,$AQ3187,L_Ausencia,"&gt;"&amp;$W3187)+COUNTIFS($AQ$4:$AQ3187,$AQ3187,$W$4:$W3187,$W3187))</f>
        <v/>
      </c>
      <c r="AS3187" s="42">
        <f t="shared" si="1597"/>
        <v>0</v>
      </c>
      <c r="AT3187" s="42">
        <f t="shared" si="1598"/>
        <v>0</v>
      </c>
      <c r="AU3187" s="42">
        <f t="shared" si="1599"/>
        <v>0</v>
      </c>
    </row>
    <row r="3188" spans="1:47" x14ac:dyDescent="0.2">
      <c r="A3188" s="35"/>
      <c r="B3188" s="36"/>
      <c r="C3188" s="36"/>
      <c r="D3188" s="36"/>
      <c r="E3188" s="37"/>
      <c r="F3188" s="37"/>
      <c r="G3188" s="36"/>
      <c r="H3188" s="36"/>
      <c r="I3188" s="36"/>
      <c r="J3188" s="36"/>
      <c r="K3188" s="37"/>
      <c r="L3188" s="37"/>
      <c r="M3188" s="37"/>
      <c r="N3188" s="38" t="str">
        <f t="shared" si="1568"/>
        <v/>
      </c>
      <c r="O3188" t="str">
        <f t="shared" si="1569"/>
        <v/>
      </c>
      <c r="P3188" t="str">
        <f t="shared" si="1570"/>
        <v/>
      </c>
      <c r="Q3188" t="str">
        <f t="shared" si="1571"/>
        <v/>
      </c>
      <c r="R3188" t="str">
        <f t="shared" si="1572"/>
        <v/>
      </c>
      <c r="S3188" t="str">
        <f t="shared" si="1573"/>
        <v/>
      </c>
      <c r="T3188" s="39" t="str">
        <f t="shared" si="1574"/>
        <v/>
      </c>
      <c r="U3188" s="40">
        <f t="shared" si="1575"/>
        <v>0</v>
      </c>
      <c r="V3188" s="40">
        <f t="shared" si="1576"/>
        <v>0</v>
      </c>
      <c r="W3188" s="40">
        <f t="shared" si="1577"/>
        <v>0</v>
      </c>
      <c r="X3188" t="str">
        <f t="shared" si="1578"/>
        <v/>
      </c>
      <c r="Y3188" s="40">
        <f t="shared" si="1579"/>
        <v>0</v>
      </c>
      <c r="Z3188" s="40">
        <f t="shared" si="1580"/>
        <v>0</v>
      </c>
      <c r="AA3188" s="40">
        <f t="shared" si="1581"/>
        <v>0</v>
      </c>
      <c r="AB3188" s="40">
        <f t="shared" si="1582"/>
        <v>0</v>
      </c>
      <c r="AC3188" s="40">
        <f t="shared" si="1583"/>
        <v>0</v>
      </c>
      <c r="AD3188" s="39">
        <f t="shared" si="1584"/>
        <v>0</v>
      </c>
      <c r="AE3188" s="39">
        <f t="shared" si="1585"/>
        <v>0</v>
      </c>
      <c r="AF3188" t="str">
        <f t="shared" si="1586"/>
        <v/>
      </c>
      <c r="AG3188" t="str">
        <f t="shared" si="1587"/>
        <v/>
      </c>
      <c r="AH3188" t="str">
        <f t="shared" si="1588"/>
        <v/>
      </c>
      <c r="AJ3188" s="41" t="str">
        <f t="shared" si="1589"/>
        <v/>
      </c>
      <c r="AK3188" s="42" t="str">
        <f t="shared" si="1590"/>
        <v/>
      </c>
      <c r="AL3188" s="41" t="str">
        <f t="shared" si="1591"/>
        <v/>
      </c>
      <c r="AM3188" s="41" t="str">
        <f t="shared" si="1592"/>
        <v/>
      </c>
      <c r="AN3188" s="41" t="str">
        <f t="shared" si="1593"/>
        <v/>
      </c>
      <c r="AO3188" s="42" t="str">
        <f t="shared" si="1594"/>
        <v/>
      </c>
      <c r="AP3188" s="41" t="str">
        <f t="shared" si="1595"/>
        <v/>
      </c>
      <c r="AQ3188" s="41" t="str">
        <f t="shared" si="1596"/>
        <v/>
      </c>
      <c r="AR3188" s="41" t="str">
        <f>IF($AQ3188="","",COUNTIFS(L_ChaveCob,$AQ3188,L_Ausencia,"&gt;"&amp;$W3188)+COUNTIFS($AQ$4:$AQ3188,$AQ3188,$W$4:$W3188,$W3188))</f>
        <v/>
      </c>
      <c r="AS3188" s="42">
        <f t="shared" si="1597"/>
        <v>0</v>
      </c>
      <c r="AT3188" s="42">
        <f t="shared" si="1598"/>
        <v>0</v>
      </c>
      <c r="AU3188" s="42">
        <f t="shared" si="1599"/>
        <v>0</v>
      </c>
    </row>
    <row r="3189" spans="1:47" x14ac:dyDescent="0.2">
      <c r="A3189" s="35"/>
      <c r="B3189" s="36"/>
      <c r="C3189" s="36"/>
      <c r="D3189" s="36"/>
      <c r="E3189" s="37"/>
      <c r="F3189" s="37"/>
      <c r="G3189" s="36"/>
      <c r="H3189" s="36"/>
      <c r="I3189" s="36"/>
      <c r="J3189" s="36"/>
      <c r="K3189" s="37"/>
      <c r="L3189" s="37"/>
      <c r="M3189" s="37"/>
      <c r="N3189" s="38" t="str">
        <f t="shared" si="1568"/>
        <v/>
      </c>
      <c r="O3189" t="str">
        <f t="shared" si="1569"/>
        <v/>
      </c>
      <c r="P3189" t="str">
        <f t="shared" si="1570"/>
        <v/>
      </c>
      <c r="Q3189" t="str">
        <f t="shared" si="1571"/>
        <v/>
      </c>
      <c r="R3189" t="str">
        <f t="shared" si="1572"/>
        <v/>
      </c>
      <c r="S3189" t="str">
        <f t="shared" si="1573"/>
        <v/>
      </c>
      <c r="T3189" s="39" t="str">
        <f t="shared" si="1574"/>
        <v/>
      </c>
      <c r="U3189" s="40">
        <f t="shared" si="1575"/>
        <v>0</v>
      </c>
      <c r="V3189" s="40">
        <f t="shared" si="1576"/>
        <v>0</v>
      </c>
      <c r="W3189" s="40">
        <f t="shared" si="1577"/>
        <v>0</v>
      </c>
      <c r="X3189" t="str">
        <f t="shared" si="1578"/>
        <v/>
      </c>
      <c r="Y3189" s="40">
        <f t="shared" si="1579"/>
        <v>0</v>
      </c>
      <c r="Z3189" s="40">
        <f t="shared" si="1580"/>
        <v>0</v>
      </c>
      <c r="AA3189" s="40">
        <f t="shared" si="1581"/>
        <v>0</v>
      </c>
      <c r="AB3189" s="40">
        <f t="shared" si="1582"/>
        <v>0</v>
      </c>
      <c r="AC3189" s="40">
        <f t="shared" si="1583"/>
        <v>0</v>
      </c>
      <c r="AD3189" s="39">
        <f t="shared" si="1584"/>
        <v>0</v>
      </c>
      <c r="AE3189" s="39">
        <f t="shared" si="1585"/>
        <v>0</v>
      </c>
      <c r="AF3189" t="str">
        <f t="shared" si="1586"/>
        <v/>
      </c>
      <c r="AG3189" t="str">
        <f t="shared" si="1587"/>
        <v/>
      </c>
      <c r="AH3189" t="str">
        <f t="shared" si="1588"/>
        <v/>
      </c>
      <c r="AJ3189" s="41" t="str">
        <f t="shared" si="1589"/>
        <v/>
      </c>
      <c r="AK3189" s="42" t="str">
        <f t="shared" si="1590"/>
        <v/>
      </c>
      <c r="AL3189" s="41" t="str">
        <f t="shared" si="1591"/>
        <v/>
      </c>
      <c r="AM3189" s="41" t="str">
        <f t="shared" si="1592"/>
        <v/>
      </c>
      <c r="AN3189" s="41" t="str">
        <f t="shared" si="1593"/>
        <v/>
      </c>
      <c r="AO3189" s="42" t="str">
        <f t="shared" si="1594"/>
        <v/>
      </c>
      <c r="AP3189" s="41" t="str">
        <f t="shared" si="1595"/>
        <v/>
      </c>
      <c r="AQ3189" s="41" t="str">
        <f t="shared" si="1596"/>
        <v/>
      </c>
      <c r="AR3189" s="41" t="str">
        <f>IF($AQ3189="","",COUNTIFS(L_ChaveCob,$AQ3189,L_Ausencia,"&gt;"&amp;$W3189)+COUNTIFS($AQ$4:$AQ3189,$AQ3189,$W$4:$W3189,$W3189))</f>
        <v/>
      </c>
      <c r="AS3189" s="42">
        <f t="shared" si="1597"/>
        <v>0</v>
      </c>
      <c r="AT3189" s="42">
        <f t="shared" si="1598"/>
        <v>0</v>
      </c>
      <c r="AU3189" s="42">
        <f t="shared" si="1599"/>
        <v>0</v>
      </c>
    </row>
    <row r="3190" spans="1:47" x14ac:dyDescent="0.2">
      <c r="A3190" s="35"/>
      <c r="B3190" s="36"/>
      <c r="C3190" s="36"/>
      <c r="D3190" s="36"/>
      <c r="E3190" s="37"/>
      <c r="F3190" s="37"/>
      <c r="G3190" s="36"/>
      <c r="H3190" s="36"/>
      <c r="I3190" s="36"/>
      <c r="J3190" s="36"/>
      <c r="K3190" s="37"/>
      <c r="L3190" s="37"/>
      <c r="M3190" s="37"/>
      <c r="N3190" s="38" t="str">
        <f t="shared" si="1568"/>
        <v/>
      </c>
      <c r="O3190" t="str">
        <f t="shared" si="1569"/>
        <v/>
      </c>
      <c r="P3190" t="str">
        <f t="shared" si="1570"/>
        <v/>
      </c>
      <c r="Q3190" t="str">
        <f t="shared" si="1571"/>
        <v/>
      </c>
      <c r="R3190" t="str">
        <f t="shared" si="1572"/>
        <v/>
      </c>
      <c r="S3190" t="str">
        <f t="shared" si="1573"/>
        <v/>
      </c>
      <c r="T3190" s="39" t="str">
        <f t="shared" si="1574"/>
        <v/>
      </c>
      <c r="U3190" s="40">
        <f t="shared" si="1575"/>
        <v>0</v>
      </c>
      <c r="V3190" s="40">
        <f t="shared" si="1576"/>
        <v>0</v>
      </c>
      <c r="W3190" s="40">
        <f t="shared" si="1577"/>
        <v>0</v>
      </c>
      <c r="X3190" t="str">
        <f t="shared" si="1578"/>
        <v/>
      </c>
      <c r="Y3190" s="40">
        <f t="shared" si="1579"/>
        <v>0</v>
      </c>
      <c r="Z3190" s="40">
        <f t="shared" si="1580"/>
        <v>0</v>
      </c>
      <c r="AA3190" s="40">
        <f t="shared" si="1581"/>
        <v>0</v>
      </c>
      <c r="AB3190" s="40">
        <f t="shared" si="1582"/>
        <v>0</v>
      </c>
      <c r="AC3190" s="40">
        <f t="shared" si="1583"/>
        <v>0</v>
      </c>
      <c r="AD3190" s="39">
        <f t="shared" si="1584"/>
        <v>0</v>
      </c>
      <c r="AE3190" s="39">
        <f t="shared" si="1585"/>
        <v>0</v>
      </c>
      <c r="AF3190" t="str">
        <f t="shared" si="1586"/>
        <v/>
      </c>
      <c r="AG3190" t="str">
        <f t="shared" si="1587"/>
        <v/>
      </c>
      <c r="AH3190" t="str">
        <f t="shared" si="1588"/>
        <v/>
      </c>
      <c r="AJ3190" s="41" t="str">
        <f t="shared" si="1589"/>
        <v/>
      </c>
      <c r="AK3190" s="42" t="str">
        <f t="shared" si="1590"/>
        <v/>
      </c>
      <c r="AL3190" s="41" t="str">
        <f t="shared" si="1591"/>
        <v/>
      </c>
      <c r="AM3190" s="41" t="str">
        <f t="shared" si="1592"/>
        <v/>
      </c>
      <c r="AN3190" s="41" t="str">
        <f t="shared" si="1593"/>
        <v/>
      </c>
      <c r="AO3190" s="42" t="str">
        <f t="shared" si="1594"/>
        <v/>
      </c>
      <c r="AP3190" s="41" t="str">
        <f t="shared" si="1595"/>
        <v/>
      </c>
      <c r="AQ3190" s="41" t="str">
        <f t="shared" si="1596"/>
        <v/>
      </c>
      <c r="AR3190" s="41" t="str">
        <f>IF($AQ3190="","",COUNTIFS(L_ChaveCob,$AQ3190,L_Ausencia,"&gt;"&amp;$W3190)+COUNTIFS($AQ$4:$AQ3190,$AQ3190,$W$4:$W3190,$W3190))</f>
        <v/>
      </c>
      <c r="AS3190" s="42">
        <f t="shared" si="1597"/>
        <v>0</v>
      </c>
      <c r="AT3190" s="42">
        <f t="shared" si="1598"/>
        <v>0</v>
      </c>
      <c r="AU3190" s="42">
        <f t="shared" si="1599"/>
        <v>0</v>
      </c>
    </row>
    <row r="3191" spans="1:47" x14ac:dyDescent="0.2">
      <c r="A3191" s="35"/>
      <c r="B3191" s="36"/>
      <c r="C3191" s="36"/>
      <c r="D3191" s="36"/>
      <c r="E3191" s="37"/>
      <c r="F3191" s="37"/>
      <c r="G3191" s="36"/>
      <c r="H3191" s="36"/>
      <c r="I3191" s="36"/>
      <c r="J3191" s="36"/>
      <c r="K3191" s="37"/>
      <c r="L3191" s="37"/>
      <c r="M3191" s="37"/>
      <c r="N3191" s="38" t="str">
        <f t="shared" si="1568"/>
        <v/>
      </c>
      <c r="O3191" t="str">
        <f t="shared" si="1569"/>
        <v/>
      </c>
      <c r="P3191" t="str">
        <f t="shared" si="1570"/>
        <v/>
      </c>
      <c r="Q3191" t="str">
        <f t="shared" si="1571"/>
        <v/>
      </c>
      <c r="R3191" t="str">
        <f t="shared" si="1572"/>
        <v/>
      </c>
      <c r="S3191" t="str">
        <f t="shared" si="1573"/>
        <v/>
      </c>
      <c r="T3191" s="39" t="str">
        <f t="shared" si="1574"/>
        <v/>
      </c>
      <c r="U3191" s="40">
        <f t="shared" si="1575"/>
        <v>0</v>
      </c>
      <c r="V3191" s="40">
        <f t="shared" si="1576"/>
        <v>0</v>
      </c>
      <c r="W3191" s="40">
        <f t="shared" si="1577"/>
        <v>0</v>
      </c>
      <c r="X3191" t="str">
        <f t="shared" si="1578"/>
        <v/>
      </c>
      <c r="Y3191" s="40">
        <f t="shared" si="1579"/>
        <v>0</v>
      </c>
      <c r="Z3191" s="40">
        <f t="shared" si="1580"/>
        <v>0</v>
      </c>
      <c r="AA3191" s="40">
        <f t="shared" si="1581"/>
        <v>0</v>
      </c>
      <c r="AB3191" s="40">
        <f t="shared" si="1582"/>
        <v>0</v>
      </c>
      <c r="AC3191" s="40">
        <f t="shared" si="1583"/>
        <v>0</v>
      </c>
      <c r="AD3191" s="39">
        <f t="shared" si="1584"/>
        <v>0</v>
      </c>
      <c r="AE3191" s="39">
        <f t="shared" si="1585"/>
        <v>0</v>
      </c>
      <c r="AF3191" t="str">
        <f t="shared" si="1586"/>
        <v/>
      </c>
      <c r="AG3191" t="str">
        <f t="shared" si="1587"/>
        <v/>
      </c>
      <c r="AH3191" t="str">
        <f t="shared" si="1588"/>
        <v/>
      </c>
      <c r="AJ3191" s="41" t="str">
        <f t="shared" si="1589"/>
        <v/>
      </c>
      <c r="AK3191" s="42" t="str">
        <f t="shared" si="1590"/>
        <v/>
      </c>
      <c r="AL3191" s="41" t="str">
        <f t="shared" si="1591"/>
        <v/>
      </c>
      <c r="AM3191" s="41" t="str">
        <f t="shared" si="1592"/>
        <v/>
      </c>
      <c r="AN3191" s="41" t="str">
        <f t="shared" si="1593"/>
        <v/>
      </c>
      <c r="AO3191" s="42" t="str">
        <f t="shared" si="1594"/>
        <v/>
      </c>
      <c r="AP3191" s="41" t="str">
        <f t="shared" si="1595"/>
        <v/>
      </c>
      <c r="AQ3191" s="41" t="str">
        <f t="shared" si="1596"/>
        <v/>
      </c>
      <c r="AR3191" s="41" t="str">
        <f>IF($AQ3191="","",COUNTIFS(L_ChaveCob,$AQ3191,L_Ausencia,"&gt;"&amp;$W3191)+COUNTIFS($AQ$4:$AQ3191,$AQ3191,$W$4:$W3191,$W3191))</f>
        <v/>
      </c>
      <c r="AS3191" s="42">
        <f t="shared" si="1597"/>
        <v>0</v>
      </c>
      <c r="AT3191" s="42">
        <f t="shared" si="1598"/>
        <v>0</v>
      </c>
      <c r="AU3191" s="42">
        <f t="shared" si="1599"/>
        <v>0</v>
      </c>
    </row>
    <row r="3192" spans="1:47" x14ac:dyDescent="0.2">
      <c r="A3192" s="35"/>
      <c r="B3192" s="36"/>
      <c r="C3192" s="36"/>
      <c r="D3192" s="36"/>
      <c r="E3192" s="37"/>
      <c r="F3192" s="37"/>
      <c r="G3192" s="36"/>
      <c r="H3192" s="36"/>
      <c r="I3192" s="36"/>
      <c r="J3192" s="36"/>
      <c r="K3192" s="37"/>
      <c r="L3192" s="37"/>
      <c r="M3192" s="37"/>
      <c r="N3192" s="38" t="str">
        <f t="shared" si="1568"/>
        <v/>
      </c>
      <c r="O3192" t="str">
        <f t="shared" si="1569"/>
        <v/>
      </c>
      <c r="P3192" t="str">
        <f t="shared" si="1570"/>
        <v/>
      </c>
      <c r="Q3192" t="str">
        <f t="shared" si="1571"/>
        <v/>
      </c>
      <c r="R3192" t="str">
        <f t="shared" si="1572"/>
        <v/>
      </c>
      <c r="S3192" t="str">
        <f t="shared" si="1573"/>
        <v/>
      </c>
      <c r="T3192" s="39" t="str">
        <f t="shared" si="1574"/>
        <v/>
      </c>
      <c r="U3192" s="40">
        <f t="shared" si="1575"/>
        <v>0</v>
      </c>
      <c r="V3192" s="40">
        <f t="shared" si="1576"/>
        <v>0</v>
      </c>
      <c r="W3192" s="40">
        <f t="shared" si="1577"/>
        <v>0</v>
      </c>
      <c r="X3192" t="str">
        <f t="shared" si="1578"/>
        <v/>
      </c>
      <c r="Y3192" s="40">
        <f t="shared" si="1579"/>
        <v>0</v>
      </c>
      <c r="Z3192" s="40">
        <f t="shared" si="1580"/>
        <v>0</v>
      </c>
      <c r="AA3192" s="40">
        <f t="shared" si="1581"/>
        <v>0</v>
      </c>
      <c r="AB3192" s="40">
        <f t="shared" si="1582"/>
        <v>0</v>
      </c>
      <c r="AC3192" s="40">
        <f t="shared" si="1583"/>
        <v>0</v>
      </c>
      <c r="AD3192" s="39">
        <f t="shared" si="1584"/>
        <v>0</v>
      </c>
      <c r="AE3192" s="39">
        <f t="shared" si="1585"/>
        <v>0</v>
      </c>
      <c r="AF3192" t="str">
        <f t="shared" si="1586"/>
        <v/>
      </c>
      <c r="AG3192" t="str">
        <f t="shared" si="1587"/>
        <v/>
      </c>
      <c r="AH3192" t="str">
        <f t="shared" si="1588"/>
        <v/>
      </c>
      <c r="AJ3192" s="41" t="str">
        <f t="shared" si="1589"/>
        <v/>
      </c>
      <c r="AK3192" s="42" t="str">
        <f t="shared" si="1590"/>
        <v/>
      </c>
      <c r="AL3192" s="41" t="str">
        <f t="shared" si="1591"/>
        <v/>
      </c>
      <c r="AM3192" s="41" t="str">
        <f t="shared" si="1592"/>
        <v/>
      </c>
      <c r="AN3192" s="41" t="str">
        <f t="shared" si="1593"/>
        <v/>
      </c>
      <c r="AO3192" s="42" t="str">
        <f t="shared" si="1594"/>
        <v/>
      </c>
      <c r="AP3192" s="41" t="str">
        <f t="shared" si="1595"/>
        <v/>
      </c>
      <c r="AQ3192" s="41" t="str">
        <f t="shared" si="1596"/>
        <v/>
      </c>
      <c r="AR3192" s="41" t="str">
        <f>IF($AQ3192="","",COUNTIFS(L_ChaveCob,$AQ3192,L_Ausencia,"&gt;"&amp;$W3192)+COUNTIFS($AQ$4:$AQ3192,$AQ3192,$W$4:$W3192,$W3192))</f>
        <v/>
      </c>
      <c r="AS3192" s="42">
        <f t="shared" si="1597"/>
        <v>0</v>
      </c>
      <c r="AT3192" s="42">
        <f t="shared" si="1598"/>
        <v>0</v>
      </c>
      <c r="AU3192" s="42">
        <f t="shared" si="1599"/>
        <v>0</v>
      </c>
    </row>
    <row r="3193" spans="1:47" x14ac:dyDescent="0.2">
      <c r="A3193" s="35"/>
      <c r="B3193" s="36"/>
      <c r="C3193" s="36"/>
      <c r="D3193" s="36"/>
      <c r="E3193" s="37"/>
      <c r="F3193" s="37"/>
      <c r="G3193" s="36"/>
      <c r="H3193" s="36"/>
      <c r="I3193" s="36"/>
      <c r="J3193" s="36"/>
      <c r="K3193" s="37"/>
      <c r="L3193" s="37"/>
      <c r="M3193" s="37"/>
      <c r="N3193" s="38" t="str">
        <f t="shared" ref="N3193:N3256" si="1600">IF($A3193="","",DATE(YEAR($A3193),MONTH($A3193),1))</f>
        <v/>
      </c>
      <c r="O3193" t="str">
        <f t="shared" ref="O3193:O3256" si="1601">IF(TRIM($B3193)="","",IFERROR(INDEX(C_RG,MATCH(TRIM($B3193),C_Nome,0)),"?"))</f>
        <v/>
      </c>
      <c r="P3193" t="str">
        <f t="shared" ref="P3193:P3256" si="1602">IF($A3193="","",IF(TRIM($B3193)="",P_EquipePostoVago,IF($AJ3193="","",INDEX(V_Equipe,$AJ3193))))</f>
        <v/>
      </c>
      <c r="Q3193" t="str">
        <f t="shared" ref="Q3193:Q3256" si="1603">IF($A3193="","",IF(TRIM($B3193)="","Posto Vago",IF($AJ3193="","",INDEX(V_Contrato,$AJ3193))))</f>
        <v/>
      </c>
      <c r="R3193" t="str">
        <f t="shared" ref="R3193:R3256" si="1604">IF($A3193="","",IF(TRIM($B3193)="",$H3193,IF($AJ3193="","",INDEX(V_Funcao,$AJ3193))))</f>
        <v/>
      </c>
      <c r="S3193" t="str">
        <f t="shared" ref="S3193:S3256" si="1605">IF($A3193="","",IF($I3193&lt;&gt;"",$I3193,IF(TRIM($B3193)="","ADM",IF($AJ3193="","",INDEX(V_Turno,$AJ3193)))))</f>
        <v/>
      </c>
      <c r="T3193" s="39" t="str">
        <f t="shared" ref="T3193:T3256" si="1606">IF(OR($A3193="",$R3193=""),"",IFERROR(INDEX(F_Valor,MATCH($R3193&amp;"|"&amp;SUMPRODUCT(MAX((F_Funcao=$R3193)*(F_Ini&lt;=$A3193)*F_Ini)),F_Chave,0)),""))</f>
        <v/>
      </c>
      <c r="U3193" s="40">
        <f t="shared" ref="U3193:U3256" si="1607">IF(OR($A3193="",$S3193=""),0,IFERROR(INDEX(T_Horas,MATCH($S3193,T_Turno,0),WEEKDAY($A3193,2)),0))</f>
        <v>0</v>
      </c>
      <c r="V3193" s="40">
        <f t="shared" ref="V3193:V3256" si="1608">IF($A3193="",0,MAX(IF($F3193&lt;&gt;"",N($F3193),IF($AN3193="Sim",IF($AK3193&lt;&gt;"",$AK3193,$U3193),$U3193-$W3193))-IF($J3193="Situação Atípica - Presente",N($K3193),0),0))</f>
        <v>0</v>
      </c>
      <c r="W3193" s="40">
        <f t="shared" ref="W3193:W3256" si="1609">IF($A3193="",0,IF($E3193&lt;&gt;"",N($E3193),IF($AL3193="Dia inteiro",$U3193,IF($AL3193="Pelo ponto",IF($AK3193="",$U3193,MAX($U3193-$AK3193,0)),IF(AND($AL3193="Leve atraso",$AO3193&lt;&gt;""),IF(AND($AO3193&gt;P_LeveMin,$AO3193&lt;=P_LeveMax),$AO3193,0),0)))))</f>
        <v>0</v>
      </c>
      <c r="X3193" t="str">
        <f t="shared" ref="X3193:X3256" si="1610">IF($A3193="","",IF(OR($Q3193="Ferista",$Q3193=""),"Não",IF(AND($AL3193="Leve atraso",$W3193&gt;0,$A3193&gt;=P_InicioRegras),"Sim",IF(OR($J3193&lt;&gt;"",$K3193&lt;&gt;"",$L3193&lt;&gt;""),"Não",$AM3193))))</f>
        <v/>
      </c>
      <c r="Y3193" s="40">
        <f t="shared" ref="Y3193:Y3256" si="1611">IF($A3193="",0,IF($Q3193="Ferista",0,IF($X3193="Sim",$W3193,0)+N($K3193)))</f>
        <v>0</v>
      </c>
      <c r="Z3193" s="40">
        <f t="shared" ref="Z3193:Z3256" si="1612">IF($X3193="Sim",$AT3193,0)</f>
        <v>0</v>
      </c>
      <c r="AA3193" s="40">
        <f t="shared" ref="AA3193:AA3256" si="1613">IF($AP3193="",0,MIN(MAX($Y3193-$Z3193,0),SUMIFS(CP_Horas,CP_ChaveFalta,$AP3193,CP_Aprov,"Sim")))</f>
        <v>0</v>
      </c>
      <c r="AB3193" s="40">
        <f t="shared" ref="AB3193:AB3256" si="1614">IF($A3193="",0,MIN(MAX($Y3193-$Z3193-$AA3193,0),N($M3193)))</f>
        <v>0</v>
      </c>
      <c r="AC3193" s="40">
        <f t="shared" ref="AC3193:AC3256" si="1615">IF($A3193="",0,MAX($Y3193-$Z3193-$AA3193-$AB3193,0))</f>
        <v>0</v>
      </c>
      <c r="AD3193" s="39">
        <f t="shared" ref="AD3193:AD3256" si="1616">IF(OR($AC3193=0,$T3193=""),0,$AC3193*24*$T3193)</f>
        <v>0</v>
      </c>
      <c r="AE3193" s="39">
        <f t="shared" ref="AE3193:AE3256" si="1617">IF(OR($A3193="",$T3193=""),0,(IF($AF3193="Justificada",$W3193,0)+N($L3193))*24*$T3193)</f>
        <v>0</v>
      </c>
      <c r="AF3193" t="str">
        <f t="shared" ref="AF3193:AF3256" si="1618">IF($A3193="","",IF($J3193&lt;&gt;"","Situação atípica",IF(AND($AL3193="Leve atraso",$W3193&gt;0),"Leve atraso",IFERROR(INDEX(S_Cat,MATCH($C3193,S_Status,0)),"Outros"))))</f>
        <v/>
      </c>
      <c r="AG3193" t="str">
        <f t="shared" ref="AG3193:AG3256" si="1619">IF($A3193="","",TRIM(IF($Z3193&gt;0,"Ferista cobriu "&amp;TEXT($Z3193,"[h]:mm")&amp;"h. ","")&amp;IF($AA3193&gt;0,"Compensado "&amp;TEXT($AA3193,"[h]:mm")&amp;"h por "&amp;IFERROR(INDEX(CP_Quem,MATCH($AP3193,CP_ChaveFalta,0)),"?")&amp;". ","")&amp;IF($AU3193&gt;0,"Compensação aguardando aprovação ("&amp;TEXT($AU3193,"[h]:mm")&amp;"h). ","")&amp;IF($AB3193&gt;0,"Perdoado por acordo "&amp;TEXT($AB3193,"[h]:mm")&amp;"h. ","")&amp;IF(AND($AP3193&lt;&gt;"",COUNTIF(CP_ChaveQuem,$AP3193)&gt;0),"Horas usadas p/ compensar falta de "&amp;INDEX(CP_Falta,MATCH($AP3193,CP_ChaveQuem,0))&amp;" de "&amp;TEXT(INDEX(CP_DataFalta,MATCH($AP3193,CP_ChaveQuem,0)),"dd/mm")&amp;". ","")&amp;IF(AND($Q3193="Ferista",SUMIFS(L_Ferista,L_Data,$A3193,L_Equipe,$P3193)&gt;0),"Como ferista, cobriu "&amp;TEXT(SUMIFS(L_Ferista,L_Data,$A3193,L_Equipe,$P3193),"[h]:mm")&amp;"h de faltas da equipe. ","")&amp;IF($AC3193&gt;0,"DESCONTA "&amp;TEXT($AC3193,"[h]:mm")&amp;"h ("&amp;$AF3193&amp;").","")))</f>
        <v/>
      </c>
      <c r="AH3193" t="str">
        <f t="shared" ref="AH3193:AH3256" si="1620">IF($A3193="","",IF($O3193="?","CADASTRO: funcionário não está no Cadastro",IF(AND($O3193&lt;&gt;"",$AJ3193=""),"CADASTRO: sem vigência (função/turno) nesta data",IF(AND($AP3193&lt;&gt;"",COUNTIF(L_ChavePD,$AP3193)&gt;1),"DUPLICADO: mesma pessoa 2x no dia",IF($A3193&lt;P_InicioRegras,"",IF(AND($C3193="Horas Compensadas",COUNTIF(CP_ChaveQuem,$AP3193)=0),"VINCULAR: registrar na aba Compensações de quem é a falta",IF($AU3193&gt;0,"APROVAR: compensação pendente na aba Compensações",IF(AND($AQ3193&lt;&gt;"",$AS3193&gt;0,$AT3193&lt;$W3193,$AC3193&gt;0),"FERISTA: horas do ferista não cobriram toda a falta",IF(AND($AL3193="Pelo ponto",$AK3193="",$E3193="",$X3193="Sim"),"PONTO: sem ponto nem horas manuais — descontando jornada cheia",IF(AND($AL3193="Leve atraso",$E3193="",N($AO3193)&gt;P_LeveMax),"CLASSIFICAR: ponto mostra atraso &gt; 30 min — trocar o Status",IF($AF3193="Leve atraso","AJUSTAR STATUS: atraso lançado como Horas Trabalhadas",IF(AND(N($K3193)&gt;0,$G3193=""),"OBSERVAÇÃO: desconto extra sem observação",IF(AND($J3193&lt;&gt;"",N($K3193)+N($L3193)&gt;$U3193),"CONFERIR: horas manuais maiores que a jornada","")))))))))))))</f>
        <v/>
      </c>
      <c r="AJ3193" s="41" t="str">
        <f t="shared" ref="AJ3193:AJ3256" si="1621">IF(OR($A3193="",$O3193="",$O3193="?"),"",IFERROR(MATCH($O3193&amp;"|"&amp;SUMPRODUCT(MAX((V_RG=$O3193)*(V_Ini&lt;=$A3193)*V_Ini)),V_Chave,0),""))</f>
        <v/>
      </c>
      <c r="AK3193" s="42" t="str">
        <f t="shared" ref="AK3193:AK3256" si="1622">IF(ISNUMBER(SEARCH(" = ",$D3193)),IFERROR(TIMEVALUE(TRIM(RIGHT($D3193,5))),""),"")</f>
        <v/>
      </c>
      <c r="AL3193" s="41" t="str">
        <f t="shared" ref="AL3193:AL3256" si="1623">IF($C3193="","",IFERROR(INDEX(S_Modo,MATCH($C3193,S_Status,0)),"Não"))</f>
        <v/>
      </c>
      <c r="AM3193" s="41" t="str">
        <f t="shared" ref="AM3193:AM3256" si="1624">IF($C3193="","",IFERROR(INDEX(S_Conta,MATCH($C3193,S_Status,0)),"Não"))</f>
        <v/>
      </c>
      <c r="AN3193" s="41" t="str">
        <f t="shared" ref="AN3193:AN3256" si="1625">IF($C3193="","",IFERROR(INDEX(S_Trab,MATCH($C3193,S_Status,0)),"Não"))</f>
        <v/>
      </c>
      <c r="AO3193" s="42" t="str">
        <f t="shared" ref="AO3193:AO3256" si="1626">IF(OR($A3193="",$AK3193=""),"",$U3193-$AK3193-IF($J3193&lt;&gt;"Situação Atípica - Presente",N($K3193)+N($L3193),0))</f>
        <v/>
      </c>
      <c r="AP3193" s="41" t="str">
        <f t="shared" ref="AP3193:AP3256" si="1627">IF(OR($A3193="",TRIM($B3193)=""),"",TRIM($B3193)&amp;"|"&amp;$A3193)</f>
        <v/>
      </c>
      <c r="AQ3193" s="41" t="str">
        <f t="shared" ref="AQ3193:AQ3256" si="1628">IF(AND(P_CoberturaAuto="Sim",$A3193&lt;&gt;"",$A3193&gt;=P_InicioRegras,$Q3193="Normal / Fixo",$R3193&lt;&gt;"",ISERROR(SEARCH("ENCARREGADO",$R3193)),$AM3193="Sim",$W3193&gt;0),$A3193&amp;"|"&amp;$P3193,"")</f>
        <v/>
      </c>
      <c r="AR3193" s="41" t="str">
        <f>IF($AQ3193="","",COUNTIFS(L_ChaveCob,$AQ3193,L_Ausencia,"&gt;"&amp;$W3193)+COUNTIFS($AQ$4:$AQ3193,$AQ3193,$W$4:$W3193,$W3193))</f>
        <v/>
      </c>
      <c r="AS3193" s="42">
        <f t="shared" ref="AS3193:AS3256" si="1629">IF($AQ3193="",0,SUMIFS(L_Trab,L_Data,$A3193,L_Equipe,$P3193,L_Contrato,"Ferista",L_Status,"&lt;&gt;Remanejamento"))</f>
        <v>0</v>
      </c>
      <c r="AT3193" s="42">
        <f t="shared" ref="AT3193:AT3256" si="1630">IF(OR($AQ3193="",$AS3193=0),0,MAX(MIN($W3193,$AS3193-SUMIFS(L_Ausencia,L_ChaveCob,$AQ3193,L_OrdemCob,"&lt;"&amp;$AR3193)),0))</f>
        <v>0</v>
      </c>
      <c r="AU3193" s="42">
        <f t="shared" ref="AU3193:AU3256" si="1631">IF($AP3193="",0,SUMIFS(CP_Horas,CP_ChaveFalta,$AP3193,CP_Aprov,"&lt;&gt;Sim"))</f>
        <v>0</v>
      </c>
    </row>
    <row r="3194" spans="1:47" x14ac:dyDescent="0.2">
      <c r="A3194" s="35"/>
      <c r="B3194" s="36"/>
      <c r="C3194" s="36"/>
      <c r="D3194" s="36"/>
      <c r="E3194" s="37"/>
      <c r="F3194" s="37"/>
      <c r="G3194" s="36"/>
      <c r="H3194" s="36"/>
      <c r="I3194" s="36"/>
      <c r="J3194" s="36"/>
      <c r="K3194" s="37"/>
      <c r="L3194" s="37"/>
      <c r="M3194" s="37"/>
      <c r="N3194" s="38" t="str">
        <f t="shared" si="1600"/>
        <v/>
      </c>
      <c r="O3194" t="str">
        <f t="shared" si="1601"/>
        <v/>
      </c>
      <c r="P3194" t="str">
        <f t="shared" si="1602"/>
        <v/>
      </c>
      <c r="Q3194" t="str">
        <f t="shared" si="1603"/>
        <v/>
      </c>
      <c r="R3194" t="str">
        <f t="shared" si="1604"/>
        <v/>
      </c>
      <c r="S3194" t="str">
        <f t="shared" si="1605"/>
        <v/>
      </c>
      <c r="T3194" s="39" t="str">
        <f t="shared" si="1606"/>
        <v/>
      </c>
      <c r="U3194" s="40">
        <f t="shared" si="1607"/>
        <v>0</v>
      </c>
      <c r="V3194" s="40">
        <f t="shared" si="1608"/>
        <v>0</v>
      </c>
      <c r="W3194" s="40">
        <f t="shared" si="1609"/>
        <v>0</v>
      </c>
      <c r="X3194" t="str">
        <f t="shared" si="1610"/>
        <v/>
      </c>
      <c r="Y3194" s="40">
        <f t="shared" si="1611"/>
        <v>0</v>
      </c>
      <c r="Z3194" s="40">
        <f t="shared" si="1612"/>
        <v>0</v>
      </c>
      <c r="AA3194" s="40">
        <f t="shared" si="1613"/>
        <v>0</v>
      </c>
      <c r="AB3194" s="40">
        <f t="shared" si="1614"/>
        <v>0</v>
      </c>
      <c r="AC3194" s="40">
        <f t="shared" si="1615"/>
        <v>0</v>
      </c>
      <c r="AD3194" s="39">
        <f t="shared" si="1616"/>
        <v>0</v>
      </c>
      <c r="AE3194" s="39">
        <f t="shared" si="1617"/>
        <v>0</v>
      </c>
      <c r="AF3194" t="str">
        <f t="shared" si="1618"/>
        <v/>
      </c>
      <c r="AG3194" t="str">
        <f t="shared" si="1619"/>
        <v/>
      </c>
      <c r="AH3194" t="str">
        <f t="shared" si="1620"/>
        <v/>
      </c>
      <c r="AJ3194" s="41" t="str">
        <f t="shared" si="1621"/>
        <v/>
      </c>
      <c r="AK3194" s="42" t="str">
        <f t="shared" si="1622"/>
        <v/>
      </c>
      <c r="AL3194" s="41" t="str">
        <f t="shared" si="1623"/>
        <v/>
      </c>
      <c r="AM3194" s="41" t="str">
        <f t="shared" si="1624"/>
        <v/>
      </c>
      <c r="AN3194" s="41" t="str">
        <f t="shared" si="1625"/>
        <v/>
      </c>
      <c r="AO3194" s="42" t="str">
        <f t="shared" si="1626"/>
        <v/>
      </c>
      <c r="AP3194" s="41" t="str">
        <f t="shared" si="1627"/>
        <v/>
      </c>
      <c r="AQ3194" s="41" t="str">
        <f t="shared" si="1628"/>
        <v/>
      </c>
      <c r="AR3194" s="41" t="str">
        <f>IF($AQ3194="","",COUNTIFS(L_ChaveCob,$AQ3194,L_Ausencia,"&gt;"&amp;$W3194)+COUNTIFS($AQ$4:$AQ3194,$AQ3194,$W$4:$W3194,$W3194))</f>
        <v/>
      </c>
      <c r="AS3194" s="42">
        <f t="shared" si="1629"/>
        <v>0</v>
      </c>
      <c r="AT3194" s="42">
        <f t="shared" si="1630"/>
        <v>0</v>
      </c>
      <c r="AU3194" s="42">
        <f t="shared" si="1631"/>
        <v>0</v>
      </c>
    </row>
    <row r="3195" spans="1:47" x14ac:dyDescent="0.2">
      <c r="A3195" s="35"/>
      <c r="B3195" s="36"/>
      <c r="C3195" s="36"/>
      <c r="D3195" s="36"/>
      <c r="E3195" s="37"/>
      <c r="F3195" s="37"/>
      <c r="G3195" s="36"/>
      <c r="H3195" s="36"/>
      <c r="I3195" s="36"/>
      <c r="J3195" s="36"/>
      <c r="K3195" s="37"/>
      <c r="L3195" s="37"/>
      <c r="M3195" s="37"/>
      <c r="N3195" s="38" t="str">
        <f t="shared" si="1600"/>
        <v/>
      </c>
      <c r="O3195" t="str">
        <f t="shared" si="1601"/>
        <v/>
      </c>
      <c r="P3195" t="str">
        <f t="shared" si="1602"/>
        <v/>
      </c>
      <c r="Q3195" t="str">
        <f t="shared" si="1603"/>
        <v/>
      </c>
      <c r="R3195" t="str">
        <f t="shared" si="1604"/>
        <v/>
      </c>
      <c r="S3195" t="str">
        <f t="shared" si="1605"/>
        <v/>
      </c>
      <c r="T3195" s="39" t="str">
        <f t="shared" si="1606"/>
        <v/>
      </c>
      <c r="U3195" s="40">
        <f t="shared" si="1607"/>
        <v>0</v>
      </c>
      <c r="V3195" s="40">
        <f t="shared" si="1608"/>
        <v>0</v>
      </c>
      <c r="W3195" s="40">
        <f t="shared" si="1609"/>
        <v>0</v>
      </c>
      <c r="X3195" t="str">
        <f t="shared" si="1610"/>
        <v/>
      </c>
      <c r="Y3195" s="40">
        <f t="shared" si="1611"/>
        <v>0</v>
      </c>
      <c r="Z3195" s="40">
        <f t="shared" si="1612"/>
        <v>0</v>
      </c>
      <c r="AA3195" s="40">
        <f t="shared" si="1613"/>
        <v>0</v>
      </c>
      <c r="AB3195" s="40">
        <f t="shared" si="1614"/>
        <v>0</v>
      </c>
      <c r="AC3195" s="40">
        <f t="shared" si="1615"/>
        <v>0</v>
      </c>
      <c r="AD3195" s="39">
        <f t="shared" si="1616"/>
        <v>0</v>
      </c>
      <c r="AE3195" s="39">
        <f t="shared" si="1617"/>
        <v>0</v>
      </c>
      <c r="AF3195" t="str">
        <f t="shared" si="1618"/>
        <v/>
      </c>
      <c r="AG3195" t="str">
        <f t="shared" si="1619"/>
        <v/>
      </c>
      <c r="AH3195" t="str">
        <f t="shared" si="1620"/>
        <v/>
      </c>
      <c r="AJ3195" s="41" t="str">
        <f t="shared" si="1621"/>
        <v/>
      </c>
      <c r="AK3195" s="42" t="str">
        <f t="shared" si="1622"/>
        <v/>
      </c>
      <c r="AL3195" s="41" t="str">
        <f t="shared" si="1623"/>
        <v/>
      </c>
      <c r="AM3195" s="41" t="str">
        <f t="shared" si="1624"/>
        <v/>
      </c>
      <c r="AN3195" s="41" t="str">
        <f t="shared" si="1625"/>
        <v/>
      </c>
      <c r="AO3195" s="42" t="str">
        <f t="shared" si="1626"/>
        <v/>
      </c>
      <c r="AP3195" s="41" t="str">
        <f t="shared" si="1627"/>
        <v/>
      </c>
      <c r="AQ3195" s="41" t="str">
        <f t="shared" si="1628"/>
        <v/>
      </c>
      <c r="AR3195" s="41" t="str">
        <f>IF($AQ3195="","",COUNTIFS(L_ChaveCob,$AQ3195,L_Ausencia,"&gt;"&amp;$W3195)+COUNTIFS($AQ$4:$AQ3195,$AQ3195,$W$4:$W3195,$W3195))</f>
        <v/>
      </c>
      <c r="AS3195" s="42">
        <f t="shared" si="1629"/>
        <v>0</v>
      </c>
      <c r="AT3195" s="42">
        <f t="shared" si="1630"/>
        <v>0</v>
      </c>
      <c r="AU3195" s="42">
        <f t="shared" si="1631"/>
        <v>0</v>
      </c>
    </row>
    <row r="3196" spans="1:47" x14ac:dyDescent="0.2">
      <c r="A3196" s="35"/>
      <c r="B3196" s="36"/>
      <c r="C3196" s="36"/>
      <c r="D3196" s="36"/>
      <c r="E3196" s="37"/>
      <c r="F3196" s="37"/>
      <c r="G3196" s="36"/>
      <c r="H3196" s="36"/>
      <c r="I3196" s="36"/>
      <c r="J3196" s="36"/>
      <c r="K3196" s="37"/>
      <c r="L3196" s="37"/>
      <c r="M3196" s="37"/>
      <c r="N3196" s="38" t="str">
        <f t="shared" si="1600"/>
        <v/>
      </c>
      <c r="O3196" t="str">
        <f t="shared" si="1601"/>
        <v/>
      </c>
      <c r="P3196" t="str">
        <f t="shared" si="1602"/>
        <v/>
      </c>
      <c r="Q3196" t="str">
        <f t="shared" si="1603"/>
        <v/>
      </c>
      <c r="R3196" t="str">
        <f t="shared" si="1604"/>
        <v/>
      </c>
      <c r="S3196" t="str">
        <f t="shared" si="1605"/>
        <v/>
      </c>
      <c r="T3196" s="39" t="str">
        <f t="shared" si="1606"/>
        <v/>
      </c>
      <c r="U3196" s="40">
        <f t="shared" si="1607"/>
        <v>0</v>
      </c>
      <c r="V3196" s="40">
        <f t="shared" si="1608"/>
        <v>0</v>
      </c>
      <c r="W3196" s="40">
        <f t="shared" si="1609"/>
        <v>0</v>
      </c>
      <c r="X3196" t="str">
        <f t="shared" si="1610"/>
        <v/>
      </c>
      <c r="Y3196" s="40">
        <f t="shared" si="1611"/>
        <v>0</v>
      </c>
      <c r="Z3196" s="40">
        <f t="shared" si="1612"/>
        <v>0</v>
      </c>
      <c r="AA3196" s="40">
        <f t="shared" si="1613"/>
        <v>0</v>
      </c>
      <c r="AB3196" s="40">
        <f t="shared" si="1614"/>
        <v>0</v>
      </c>
      <c r="AC3196" s="40">
        <f t="shared" si="1615"/>
        <v>0</v>
      </c>
      <c r="AD3196" s="39">
        <f t="shared" si="1616"/>
        <v>0</v>
      </c>
      <c r="AE3196" s="39">
        <f t="shared" si="1617"/>
        <v>0</v>
      </c>
      <c r="AF3196" t="str">
        <f t="shared" si="1618"/>
        <v/>
      </c>
      <c r="AG3196" t="str">
        <f t="shared" si="1619"/>
        <v/>
      </c>
      <c r="AH3196" t="str">
        <f t="shared" si="1620"/>
        <v/>
      </c>
      <c r="AJ3196" s="41" t="str">
        <f t="shared" si="1621"/>
        <v/>
      </c>
      <c r="AK3196" s="42" t="str">
        <f t="shared" si="1622"/>
        <v/>
      </c>
      <c r="AL3196" s="41" t="str">
        <f t="shared" si="1623"/>
        <v/>
      </c>
      <c r="AM3196" s="41" t="str">
        <f t="shared" si="1624"/>
        <v/>
      </c>
      <c r="AN3196" s="41" t="str">
        <f t="shared" si="1625"/>
        <v/>
      </c>
      <c r="AO3196" s="42" t="str">
        <f t="shared" si="1626"/>
        <v/>
      </c>
      <c r="AP3196" s="41" t="str">
        <f t="shared" si="1627"/>
        <v/>
      </c>
      <c r="AQ3196" s="41" t="str">
        <f t="shared" si="1628"/>
        <v/>
      </c>
      <c r="AR3196" s="41" t="str">
        <f>IF($AQ3196="","",COUNTIFS(L_ChaveCob,$AQ3196,L_Ausencia,"&gt;"&amp;$W3196)+COUNTIFS($AQ$4:$AQ3196,$AQ3196,$W$4:$W3196,$W3196))</f>
        <v/>
      </c>
      <c r="AS3196" s="42">
        <f t="shared" si="1629"/>
        <v>0</v>
      </c>
      <c r="AT3196" s="42">
        <f t="shared" si="1630"/>
        <v>0</v>
      </c>
      <c r="AU3196" s="42">
        <f t="shared" si="1631"/>
        <v>0</v>
      </c>
    </row>
    <row r="3197" spans="1:47" x14ac:dyDescent="0.2">
      <c r="A3197" s="35"/>
      <c r="B3197" s="36"/>
      <c r="C3197" s="36"/>
      <c r="D3197" s="36"/>
      <c r="E3197" s="37"/>
      <c r="F3197" s="37"/>
      <c r="G3197" s="36"/>
      <c r="H3197" s="36"/>
      <c r="I3197" s="36"/>
      <c r="J3197" s="36"/>
      <c r="K3197" s="37"/>
      <c r="L3197" s="37"/>
      <c r="M3197" s="37"/>
      <c r="N3197" s="38" t="str">
        <f t="shared" si="1600"/>
        <v/>
      </c>
      <c r="O3197" t="str">
        <f t="shared" si="1601"/>
        <v/>
      </c>
      <c r="P3197" t="str">
        <f t="shared" si="1602"/>
        <v/>
      </c>
      <c r="Q3197" t="str">
        <f t="shared" si="1603"/>
        <v/>
      </c>
      <c r="R3197" t="str">
        <f t="shared" si="1604"/>
        <v/>
      </c>
      <c r="S3197" t="str">
        <f t="shared" si="1605"/>
        <v/>
      </c>
      <c r="T3197" s="39" t="str">
        <f t="shared" si="1606"/>
        <v/>
      </c>
      <c r="U3197" s="40">
        <f t="shared" si="1607"/>
        <v>0</v>
      </c>
      <c r="V3197" s="40">
        <f t="shared" si="1608"/>
        <v>0</v>
      </c>
      <c r="W3197" s="40">
        <f t="shared" si="1609"/>
        <v>0</v>
      </c>
      <c r="X3197" t="str">
        <f t="shared" si="1610"/>
        <v/>
      </c>
      <c r="Y3197" s="40">
        <f t="shared" si="1611"/>
        <v>0</v>
      </c>
      <c r="Z3197" s="40">
        <f t="shared" si="1612"/>
        <v>0</v>
      </c>
      <c r="AA3197" s="40">
        <f t="shared" si="1613"/>
        <v>0</v>
      </c>
      <c r="AB3197" s="40">
        <f t="shared" si="1614"/>
        <v>0</v>
      </c>
      <c r="AC3197" s="40">
        <f t="shared" si="1615"/>
        <v>0</v>
      </c>
      <c r="AD3197" s="39">
        <f t="shared" si="1616"/>
        <v>0</v>
      </c>
      <c r="AE3197" s="39">
        <f t="shared" si="1617"/>
        <v>0</v>
      </c>
      <c r="AF3197" t="str">
        <f t="shared" si="1618"/>
        <v/>
      </c>
      <c r="AG3197" t="str">
        <f t="shared" si="1619"/>
        <v/>
      </c>
      <c r="AH3197" t="str">
        <f t="shared" si="1620"/>
        <v/>
      </c>
      <c r="AJ3197" s="41" t="str">
        <f t="shared" si="1621"/>
        <v/>
      </c>
      <c r="AK3197" s="42" t="str">
        <f t="shared" si="1622"/>
        <v/>
      </c>
      <c r="AL3197" s="41" t="str">
        <f t="shared" si="1623"/>
        <v/>
      </c>
      <c r="AM3197" s="41" t="str">
        <f t="shared" si="1624"/>
        <v/>
      </c>
      <c r="AN3197" s="41" t="str">
        <f t="shared" si="1625"/>
        <v/>
      </c>
      <c r="AO3197" s="42" t="str">
        <f t="shared" si="1626"/>
        <v/>
      </c>
      <c r="AP3197" s="41" t="str">
        <f t="shared" si="1627"/>
        <v/>
      </c>
      <c r="AQ3197" s="41" t="str">
        <f t="shared" si="1628"/>
        <v/>
      </c>
      <c r="AR3197" s="41" t="str">
        <f>IF($AQ3197="","",COUNTIFS(L_ChaveCob,$AQ3197,L_Ausencia,"&gt;"&amp;$W3197)+COUNTIFS($AQ$4:$AQ3197,$AQ3197,$W$4:$W3197,$W3197))</f>
        <v/>
      </c>
      <c r="AS3197" s="42">
        <f t="shared" si="1629"/>
        <v>0</v>
      </c>
      <c r="AT3197" s="42">
        <f t="shared" si="1630"/>
        <v>0</v>
      </c>
      <c r="AU3197" s="42">
        <f t="shared" si="1631"/>
        <v>0</v>
      </c>
    </row>
    <row r="3198" spans="1:47" x14ac:dyDescent="0.2">
      <c r="A3198" s="35"/>
      <c r="B3198" s="36"/>
      <c r="C3198" s="36"/>
      <c r="D3198" s="36"/>
      <c r="E3198" s="37"/>
      <c r="F3198" s="37"/>
      <c r="G3198" s="36"/>
      <c r="H3198" s="36"/>
      <c r="I3198" s="36"/>
      <c r="J3198" s="36"/>
      <c r="K3198" s="37"/>
      <c r="L3198" s="37"/>
      <c r="M3198" s="37"/>
      <c r="N3198" s="38" t="str">
        <f t="shared" si="1600"/>
        <v/>
      </c>
      <c r="O3198" t="str">
        <f t="shared" si="1601"/>
        <v/>
      </c>
      <c r="P3198" t="str">
        <f t="shared" si="1602"/>
        <v/>
      </c>
      <c r="Q3198" t="str">
        <f t="shared" si="1603"/>
        <v/>
      </c>
      <c r="R3198" t="str">
        <f t="shared" si="1604"/>
        <v/>
      </c>
      <c r="S3198" t="str">
        <f t="shared" si="1605"/>
        <v/>
      </c>
      <c r="T3198" s="39" t="str">
        <f t="shared" si="1606"/>
        <v/>
      </c>
      <c r="U3198" s="40">
        <f t="shared" si="1607"/>
        <v>0</v>
      </c>
      <c r="V3198" s="40">
        <f t="shared" si="1608"/>
        <v>0</v>
      </c>
      <c r="W3198" s="40">
        <f t="shared" si="1609"/>
        <v>0</v>
      </c>
      <c r="X3198" t="str">
        <f t="shared" si="1610"/>
        <v/>
      </c>
      <c r="Y3198" s="40">
        <f t="shared" si="1611"/>
        <v>0</v>
      </c>
      <c r="Z3198" s="40">
        <f t="shared" si="1612"/>
        <v>0</v>
      </c>
      <c r="AA3198" s="40">
        <f t="shared" si="1613"/>
        <v>0</v>
      </c>
      <c r="AB3198" s="40">
        <f t="shared" si="1614"/>
        <v>0</v>
      </c>
      <c r="AC3198" s="40">
        <f t="shared" si="1615"/>
        <v>0</v>
      </c>
      <c r="AD3198" s="39">
        <f t="shared" si="1616"/>
        <v>0</v>
      </c>
      <c r="AE3198" s="39">
        <f t="shared" si="1617"/>
        <v>0</v>
      </c>
      <c r="AF3198" t="str">
        <f t="shared" si="1618"/>
        <v/>
      </c>
      <c r="AG3198" t="str">
        <f t="shared" si="1619"/>
        <v/>
      </c>
      <c r="AH3198" t="str">
        <f t="shared" si="1620"/>
        <v/>
      </c>
      <c r="AJ3198" s="41" t="str">
        <f t="shared" si="1621"/>
        <v/>
      </c>
      <c r="AK3198" s="42" t="str">
        <f t="shared" si="1622"/>
        <v/>
      </c>
      <c r="AL3198" s="41" t="str">
        <f t="shared" si="1623"/>
        <v/>
      </c>
      <c r="AM3198" s="41" t="str">
        <f t="shared" si="1624"/>
        <v/>
      </c>
      <c r="AN3198" s="41" t="str">
        <f t="shared" si="1625"/>
        <v/>
      </c>
      <c r="AO3198" s="42" t="str">
        <f t="shared" si="1626"/>
        <v/>
      </c>
      <c r="AP3198" s="41" t="str">
        <f t="shared" si="1627"/>
        <v/>
      </c>
      <c r="AQ3198" s="41" t="str">
        <f t="shared" si="1628"/>
        <v/>
      </c>
      <c r="AR3198" s="41" t="str">
        <f>IF($AQ3198="","",COUNTIFS(L_ChaveCob,$AQ3198,L_Ausencia,"&gt;"&amp;$W3198)+COUNTIFS($AQ$4:$AQ3198,$AQ3198,$W$4:$W3198,$W3198))</f>
        <v/>
      </c>
      <c r="AS3198" s="42">
        <f t="shared" si="1629"/>
        <v>0</v>
      </c>
      <c r="AT3198" s="42">
        <f t="shared" si="1630"/>
        <v>0</v>
      </c>
      <c r="AU3198" s="42">
        <f t="shared" si="1631"/>
        <v>0</v>
      </c>
    </row>
    <row r="3199" spans="1:47" x14ac:dyDescent="0.2">
      <c r="A3199" s="35"/>
      <c r="B3199" s="36"/>
      <c r="C3199" s="36"/>
      <c r="D3199" s="36"/>
      <c r="E3199" s="37"/>
      <c r="F3199" s="37"/>
      <c r="G3199" s="36"/>
      <c r="H3199" s="36"/>
      <c r="I3199" s="36"/>
      <c r="J3199" s="36"/>
      <c r="K3199" s="37"/>
      <c r="L3199" s="37"/>
      <c r="M3199" s="37"/>
      <c r="N3199" s="38" t="str">
        <f t="shared" si="1600"/>
        <v/>
      </c>
      <c r="O3199" t="str">
        <f t="shared" si="1601"/>
        <v/>
      </c>
      <c r="P3199" t="str">
        <f t="shared" si="1602"/>
        <v/>
      </c>
      <c r="Q3199" t="str">
        <f t="shared" si="1603"/>
        <v/>
      </c>
      <c r="R3199" t="str">
        <f t="shared" si="1604"/>
        <v/>
      </c>
      <c r="S3199" t="str">
        <f t="shared" si="1605"/>
        <v/>
      </c>
      <c r="T3199" s="39" t="str">
        <f t="shared" si="1606"/>
        <v/>
      </c>
      <c r="U3199" s="40">
        <f t="shared" si="1607"/>
        <v>0</v>
      </c>
      <c r="V3199" s="40">
        <f t="shared" si="1608"/>
        <v>0</v>
      </c>
      <c r="W3199" s="40">
        <f t="shared" si="1609"/>
        <v>0</v>
      </c>
      <c r="X3199" t="str">
        <f t="shared" si="1610"/>
        <v/>
      </c>
      <c r="Y3199" s="40">
        <f t="shared" si="1611"/>
        <v>0</v>
      </c>
      <c r="Z3199" s="40">
        <f t="shared" si="1612"/>
        <v>0</v>
      </c>
      <c r="AA3199" s="40">
        <f t="shared" si="1613"/>
        <v>0</v>
      </c>
      <c r="AB3199" s="40">
        <f t="shared" si="1614"/>
        <v>0</v>
      </c>
      <c r="AC3199" s="40">
        <f t="shared" si="1615"/>
        <v>0</v>
      </c>
      <c r="AD3199" s="39">
        <f t="shared" si="1616"/>
        <v>0</v>
      </c>
      <c r="AE3199" s="39">
        <f t="shared" si="1617"/>
        <v>0</v>
      </c>
      <c r="AF3199" t="str">
        <f t="shared" si="1618"/>
        <v/>
      </c>
      <c r="AG3199" t="str">
        <f t="shared" si="1619"/>
        <v/>
      </c>
      <c r="AH3199" t="str">
        <f t="shared" si="1620"/>
        <v/>
      </c>
      <c r="AJ3199" s="41" t="str">
        <f t="shared" si="1621"/>
        <v/>
      </c>
      <c r="AK3199" s="42" t="str">
        <f t="shared" si="1622"/>
        <v/>
      </c>
      <c r="AL3199" s="41" t="str">
        <f t="shared" si="1623"/>
        <v/>
      </c>
      <c r="AM3199" s="41" t="str">
        <f t="shared" si="1624"/>
        <v/>
      </c>
      <c r="AN3199" s="41" t="str">
        <f t="shared" si="1625"/>
        <v/>
      </c>
      <c r="AO3199" s="42" t="str">
        <f t="shared" si="1626"/>
        <v/>
      </c>
      <c r="AP3199" s="41" t="str">
        <f t="shared" si="1627"/>
        <v/>
      </c>
      <c r="AQ3199" s="41" t="str">
        <f t="shared" si="1628"/>
        <v/>
      </c>
      <c r="AR3199" s="41" t="str">
        <f>IF($AQ3199="","",COUNTIFS(L_ChaveCob,$AQ3199,L_Ausencia,"&gt;"&amp;$W3199)+COUNTIFS($AQ$4:$AQ3199,$AQ3199,$W$4:$W3199,$W3199))</f>
        <v/>
      </c>
      <c r="AS3199" s="42">
        <f t="shared" si="1629"/>
        <v>0</v>
      </c>
      <c r="AT3199" s="42">
        <f t="shared" si="1630"/>
        <v>0</v>
      </c>
      <c r="AU3199" s="42">
        <f t="shared" si="1631"/>
        <v>0</v>
      </c>
    </row>
    <row r="3200" spans="1:47" x14ac:dyDescent="0.2">
      <c r="A3200" s="35"/>
      <c r="B3200" s="36"/>
      <c r="C3200" s="36"/>
      <c r="D3200" s="36"/>
      <c r="E3200" s="37"/>
      <c r="F3200" s="37"/>
      <c r="G3200" s="36"/>
      <c r="H3200" s="36"/>
      <c r="I3200" s="36"/>
      <c r="J3200" s="36"/>
      <c r="K3200" s="37"/>
      <c r="L3200" s="37"/>
      <c r="M3200" s="37"/>
      <c r="N3200" s="38" t="str">
        <f t="shared" si="1600"/>
        <v/>
      </c>
      <c r="O3200" t="str">
        <f t="shared" si="1601"/>
        <v/>
      </c>
      <c r="P3200" t="str">
        <f t="shared" si="1602"/>
        <v/>
      </c>
      <c r="Q3200" t="str">
        <f t="shared" si="1603"/>
        <v/>
      </c>
      <c r="R3200" t="str">
        <f t="shared" si="1604"/>
        <v/>
      </c>
      <c r="S3200" t="str">
        <f t="shared" si="1605"/>
        <v/>
      </c>
      <c r="T3200" s="39" t="str">
        <f t="shared" si="1606"/>
        <v/>
      </c>
      <c r="U3200" s="40">
        <f t="shared" si="1607"/>
        <v>0</v>
      </c>
      <c r="V3200" s="40">
        <f t="shared" si="1608"/>
        <v>0</v>
      </c>
      <c r="W3200" s="40">
        <f t="shared" si="1609"/>
        <v>0</v>
      </c>
      <c r="X3200" t="str">
        <f t="shared" si="1610"/>
        <v/>
      </c>
      <c r="Y3200" s="40">
        <f t="shared" si="1611"/>
        <v>0</v>
      </c>
      <c r="Z3200" s="40">
        <f t="shared" si="1612"/>
        <v>0</v>
      </c>
      <c r="AA3200" s="40">
        <f t="shared" si="1613"/>
        <v>0</v>
      </c>
      <c r="AB3200" s="40">
        <f t="shared" si="1614"/>
        <v>0</v>
      </c>
      <c r="AC3200" s="40">
        <f t="shared" si="1615"/>
        <v>0</v>
      </c>
      <c r="AD3200" s="39">
        <f t="shared" si="1616"/>
        <v>0</v>
      </c>
      <c r="AE3200" s="39">
        <f t="shared" si="1617"/>
        <v>0</v>
      </c>
      <c r="AF3200" t="str">
        <f t="shared" si="1618"/>
        <v/>
      </c>
      <c r="AG3200" t="str">
        <f t="shared" si="1619"/>
        <v/>
      </c>
      <c r="AH3200" t="str">
        <f t="shared" si="1620"/>
        <v/>
      </c>
      <c r="AJ3200" s="41" t="str">
        <f t="shared" si="1621"/>
        <v/>
      </c>
      <c r="AK3200" s="42" t="str">
        <f t="shared" si="1622"/>
        <v/>
      </c>
      <c r="AL3200" s="41" t="str">
        <f t="shared" si="1623"/>
        <v/>
      </c>
      <c r="AM3200" s="41" t="str">
        <f t="shared" si="1624"/>
        <v/>
      </c>
      <c r="AN3200" s="41" t="str">
        <f t="shared" si="1625"/>
        <v/>
      </c>
      <c r="AO3200" s="42" t="str">
        <f t="shared" si="1626"/>
        <v/>
      </c>
      <c r="AP3200" s="41" t="str">
        <f t="shared" si="1627"/>
        <v/>
      </c>
      <c r="AQ3200" s="41" t="str">
        <f t="shared" si="1628"/>
        <v/>
      </c>
      <c r="AR3200" s="41" t="str">
        <f>IF($AQ3200="","",COUNTIFS(L_ChaveCob,$AQ3200,L_Ausencia,"&gt;"&amp;$W3200)+COUNTIFS($AQ$4:$AQ3200,$AQ3200,$W$4:$W3200,$W3200))</f>
        <v/>
      </c>
      <c r="AS3200" s="42">
        <f t="shared" si="1629"/>
        <v>0</v>
      </c>
      <c r="AT3200" s="42">
        <f t="shared" si="1630"/>
        <v>0</v>
      </c>
      <c r="AU3200" s="42">
        <f t="shared" si="1631"/>
        <v>0</v>
      </c>
    </row>
    <row r="3201" spans="1:47" x14ac:dyDescent="0.2">
      <c r="A3201" s="35"/>
      <c r="B3201" s="36"/>
      <c r="C3201" s="36"/>
      <c r="D3201" s="36"/>
      <c r="E3201" s="37"/>
      <c r="F3201" s="37"/>
      <c r="G3201" s="36"/>
      <c r="H3201" s="36"/>
      <c r="I3201" s="36"/>
      <c r="J3201" s="36"/>
      <c r="K3201" s="37"/>
      <c r="L3201" s="37"/>
      <c r="M3201" s="37"/>
      <c r="N3201" s="38" t="str">
        <f t="shared" si="1600"/>
        <v/>
      </c>
      <c r="O3201" t="str">
        <f t="shared" si="1601"/>
        <v/>
      </c>
      <c r="P3201" t="str">
        <f t="shared" si="1602"/>
        <v/>
      </c>
      <c r="Q3201" t="str">
        <f t="shared" si="1603"/>
        <v/>
      </c>
      <c r="R3201" t="str">
        <f t="shared" si="1604"/>
        <v/>
      </c>
      <c r="S3201" t="str">
        <f t="shared" si="1605"/>
        <v/>
      </c>
      <c r="T3201" s="39" t="str">
        <f t="shared" si="1606"/>
        <v/>
      </c>
      <c r="U3201" s="40">
        <f t="shared" si="1607"/>
        <v>0</v>
      </c>
      <c r="V3201" s="40">
        <f t="shared" si="1608"/>
        <v>0</v>
      </c>
      <c r="W3201" s="40">
        <f t="shared" si="1609"/>
        <v>0</v>
      </c>
      <c r="X3201" t="str">
        <f t="shared" si="1610"/>
        <v/>
      </c>
      <c r="Y3201" s="40">
        <f t="shared" si="1611"/>
        <v>0</v>
      </c>
      <c r="Z3201" s="40">
        <f t="shared" si="1612"/>
        <v>0</v>
      </c>
      <c r="AA3201" s="40">
        <f t="shared" si="1613"/>
        <v>0</v>
      </c>
      <c r="AB3201" s="40">
        <f t="shared" si="1614"/>
        <v>0</v>
      </c>
      <c r="AC3201" s="40">
        <f t="shared" si="1615"/>
        <v>0</v>
      </c>
      <c r="AD3201" s="39">
        <f t="shared" si="1616"/>
        <v>0</v>
      </c>
      <c r="AE3201" s="39">
        <f t="shared" si="1617"/>
        <v>0</v>
      </c>
      <c r="AF3201" t="str">
        <f t="shared" si="1618"/>
        <v/>
      </c>
      <c r="AG3201" t="str">
        <f t="shared" si="1619"/>
        <v/>
      </c>
      <c r="AH3201" t="str">
        <f t="shared" si="1620"/>
        <v/>
      </c>
      <c r="AJ3201" s="41" t="str">
        <f t="shared" si="1621"/>
        <v/>
      </c>
      <c r="AK3201" s="42" t="str">
        <f t="shared" si="1622"/>
        <v/>
      </c>
      <c r="AL3201" s="41" t="str">
        <f t="shared" si="1623"/>
        <v/>
      </c>
      <c r="AM3201" s="41" t="str">
        <f t="shared" si="1624"/>
        <v/>
      </c>
      <c r="AN3201" s="41" t="str">
        <f t="shared" si="1625"/>
        <v/>
      </c>
      <c r="AO3201" s="42" t="str">
        <f t="shared" si="1626"/>
        <v/>
      </c>
      <c r="AP3201" s="41" t="str">
        <f t="shared" si="1627"/>
        <v/>
      </c>
      <c r="AQ3201" s="41" t="str">
        <f t="shared" si="1628"/>
        <v/>
      </c>
      <c r="AR3201" s="41" t="str">
        <f>IF($AQ3201="","",COUNTIFS(L_ChaveCob,$AQ3201,L_Ausencia,"&gt;"&amp;$W3201)+COUNTIFS($AQ$4:$AQ3201,$AQ3201,$W$4:$W3201,$W3201))</f>
        <v/>
      </c>
      <c r="AS3201" s="42">
        <f t="shared" si="1629"/>
        <v>0</v>
      </c>
      <c r="AT3201" s="42">
        <f t="shared" si="1630"/>
        <v>0</v>
      </c>
      <c r="AU3201" s="42">
        <f t="shared" si="1631"/>
        <v>0</v>
      </c>
    </row>
    <row r="3202" spans="1:47" x14ac:dyDescent="0.2">
      <c r="A3202" s="35"/>
      <c r="B3202" s="36"/>
      <c r="C3202" s="36"/>
      <c r="D3202" s="36"/>
      <c r="E3202" s="37"/>
      <c r="F3202" s="37"/>
      <c r="G3202" s="36"/>
      <c r="H3202" s="36"/>
      <c r="I3202" s="36"/>
      <c r="J3202" s="36"/>
      <c r="K3202" s="37"/>
      <c r="L3202" s="37"/>
      <c r="M3202" s="37"/>
      <c r="N3202" s="38" t="str">
        <f t="shared" si="1600"/>
        <v/>
      </c>
      <c r="O3202" t="str">
        <f t="shared" si="1601"/>
        <v/>
      </c>
      <c r="P3202" t="str">
        <f t="shared" si="1602"/>
        <v/>
      </c>
      <c r="Q3202" t="str">
        <f t="shared" si="1603"/>
        <v/>
      </c>
      <c r="R3202" t="str">
        <f t="shared" si="1604"/>
        <v/>
      </c>
      <c r="S3202" t="str">
        <f t="shared" si="1605"/>
        <v/>
      </c>
      <c r="T3202" s="39" t="str">
        <f t="shared" si="1606"/>
        <v/>
      </c>
      <c r="U3202" s="40">
        <f t="shared" si="1607"/>
        <v>0</v>
      </c>
      <c r="V3202" s="40">
        <f t="shared" si="1608"/>
        <v>0</v>
      </c>
      <c r="W3202" s="40">
        <f t="shared" si="1609"/>
        <v>0</v>
      </c>
      <c r="X3202" t="str">
        <f t="shared" si="1610"/>
        <v/>
      </c>
      <c r="Y3202" s="40">
        <f t="shared" si="1611"/>
        <v>0</v>
      </c>
      <c r="Z3202" s="40">
        <f t="shared" si="1612"/>
        <v>0</v>
      </c>
      <c r="AA3202" s="40">
        <f t="shared" si="1613"/>
        <v>0</v>
      </c>
      <c r="AB3202" s="40">
        <f t="shared" si="1614"/>
        <v>0</v>
      </c>
      <c r="AC3202" s="40">
        <f t="shared" si="1615"/>
        <v>0</v>
      </c>
      <c r="AD3202" s="39">
        <f t="shared" si="1616"/>
        <v>0</v>
      </c>
      <c r="AE3202" s="39">
        <f t="shared" si="1617"/>
        <v>0</v>
      </c>
      <c r="AF3202" t="str">
        <f t="shared" si="1618"/>
        <v/>
      </c>
      <c r="AG3202" t="str">
        <f t="shared" si="1619"/>
        <v/>
      </c>
      <c r="AH3202" t="str">
        <f t="shared" si="1620"/>
        <v/>
      </c>
      <c r="AJ3202" s="41" t="str">
        <f t="shared" si="1621"/>
        <v/>
      </c>
      <c r="AK3202" s="42" t="str">
        <f t="shared" si="1622"/>
        <v/>
      </c>
      <c r="AL3202" s="41" t="str">
        <f t="shared" si="1623"/>
        <v/>
      </c>
      <c r="AM3202" s="41" t="str">
        <f t="shared" si="1624"/>
        <v/>
      </c>
      <c r="AN3202" s="41" t="str">
        <f t="shared" si="1625"/>
        <v/>
      </c>
      <c r="AO3202" s="42" t="str">
        <f t="shared" si="1626"/>
        <v/>
      </c>
      <c r="AP3202" s="41" t="str">
        <f t="shared" si="1627"/>
        <v/>
      </c>
      <c r="AQ3202" s="41" t="str">
        <f t="shared" si="1628"/>
        <v/>
      </c>
      <c r="AR3202" s="41" t="str">
        <f>IF($AQ3202="","",COUNTIFS(L_ChaveCob,$AQ3202,L_Ausencia,"&gt;"&amp;$W3202)+COUNTIFS($AQ$4:$AQ3202,$AQ3202,$W$4:$W3202,$W3202))</f>
        <v/>
      </c>
      <c r="AS3202" s="42">
        <f t="shared" si="1629"/>
        <v>0</v>
      </c>
      <c r="AT3202" s="42">
        <f t="shared" si="1630"/>
        <v>0</v>
      </c>
      <c r="AU3202" s="42">
        <f t="shared" si="1631"/>
        <v>0</v>
      </c>
    </row>
    <row r="3203" spans="1:47" x14ac:dyDescent="0.2">
      <c r="A3203" s="35"/>
      <c r="B3203" s="36"/>
      <c r="C3203" s="36"/>
      <c r="D3203" s="36"/>
      <c r="E3203" s="37"/>
      <c r="F3203" s="37"/>
      <c r="G3203" s="36"/>
      <c r="H3203" s="36"/>
      <c r="I3203" s="36"/>
      <c r="J3203" s="36"/>
      <c r="K3203" s="37"/>
      <c r="L3203" s="37"/>
      <c r="M3203" s="37"/>
      <c r="N3203" s="38" t="str">
        <f t="shared" si="1600"/>
        <v/>
      </c>
      <c r="O3203" t="str">
        <f t="shared" si="1601"/>
        <v/>
      </c>
      <c r="P3203" t="str">
        <f t="shared" si="1602"/>
        <v/>
      </c>
      <c r="Q3203" t="str">
        <f t="shared" si="1603"/>
        <v/>
      </c>
      <c r="R3203" t="str">
        <f t="shared" si="1604"/>
        <v/>
      </c>
      <c r="S3203" t="str">
        <f t="shared" si="1605"/>
        <v/>
      </c>
      <c r="T3203" s="39" t="str">
        <f t="shared" si="1606"/>
        <v/>
      </c>
      <c r="U3203" s="40">
        <f t="shared" si="1607"/>
        <v>0</v>
      </c>
      <c r="V3203" s="40">
        <f t="shared" si="1608"/>
        <v>0</v>
      </c>
      <c r="W3203" s="40">
        <f t="shared" si="1609"/>
        <v>0</v>
      </c>
      <c r="X3203" t="str">
        <f t="shared" si="1610"/>
        <v/>
      </c>
      <c r="Y3203" s="40">
        <f t="shared" si="1611"/>
        <v>0</v>
      </c>
      <c r="Z3203" s="40">
        <f t="shared" si="1612"/>
        <v>0</v>
      </c>
      <c r="AA3203" s="40">
        <f t="shared" si="1613"/>
        <v>0</v>
      </c>
      <c r="AB3203" s="40">
        <f t="shared" si="1614"/>
        <v>0</v>
      </c>
      <c r="AC3203" s="40">
        <f t="shared" si="1615"/>
        <v>0</v>
      </c>
      <c r="AD3203" s="39">
        <f t="shared" si="1616"/>
        <v>0</v>
      </c>
      <c r="AE3203" s="39">
        <f t="shared" si="1617"/>
        <v>0</v>
      </c>
      <c r="AF3203" t="str">
        <f t="shared" si="1618"/>
        <v/>
      </c>
      <c r="AG3203" t="str">
        <f t="shared" si="1619"/>
        <v/>
      </c>
      <c r="AH3203" t="str">
        <f t="shared" si="1620"/>
        <v/>
      </c>
      <c r="AJ3203" s="41" t="str">
        <f t="shared" si="1621"/>
        <v/>
      </c>
      <c r="AK3203" s="42" t="str">
        <f t="shared" si="1622"/>
        <v/>
      </c>
      <c r="AL3203" s="41" t="str">
        <f t="shared" si="1623"/>
        <v/>
      </c>
      <c r="AM3203" s="41" t="str">
        <f t="shared" si="1624"/>
        <v/>
      </c>
      <c r="AN3203" s="41" t="str">
        <f t="shared" si="1625"/>
        <v/>
      </c>
      <c r="AO3203" s="42" t="str">
        <f t="shared" si="1626"/>
        <v/>
      </c>
      <c r="AP3203" s="41" t="str">
        <f t="shared" si="1627"/>
        <v/>
      </c>
      <c r="AQ3203" s="41" t="str">
        <f t="shared" si="1628"/>
        <v/>
      </c>
      <c r="AR3203" s="41" t="str">
        <f>IF($AQ3203="","",COUNTIFS(L_ChaveCob,$AQ3203,L_Ausencia,"&gt;"&amp;$W3203)+COUNTIFS($AQ$4:$AQ3203,$AQ3203,$W$4:$W3203,$W3203))</f>
        <v/>
      </c>
      <c r="AS3203" s="42">
        <f t="shared" si="1629"/>
        <v>0</v>
      </c>
      <c r="AT3203" s="42">
        <f t="shared" si="1630"/>
        <v>0</v>
      </c>
      <c r="AU3203" s="42">
        <f t="shared" si="1631"/>
        <v>0</v>
      </c>
    </row>
    <row r="3204" spans="1:47" x14ac:dyDescent="0.2">
      <c r="A3204" s="35"/>
      <c r="B3204" s="36"/>
      <c r="C3204" s="36"/>
      <c r="D3204" s="36"/>
      <c r="E3204" s="37"/>
      <c r="F3204" s="37"/>
      <c r="G3204" s="36"/>
      <c r="H3204" s="36"/>
      <c r="I3204" s="36"/>
      <c r="J3204" s="36"/>
      <c r="K3204" s="37"/>
      <c r="L3204" s="37"/>
      <c r="M3204" s="37"/>
      <c r="N3204" s="38" t="str">
        <f t="shared" si="1600"/>
        <v/>
      </c>
      <c r="O3204" t="str">
        <f t="shared" si="1601"/>
        <v/>
      </c>
      <c r="P3204" t="str">
        <f t="shared" si="1602"/>
        <v/>
      </c>
      <c r="Q3204" t="str">
        <f t="shared" si="1603"/>
        <v/>
      </c>
      <c r="R3204" t="str">
        <f t="shared" si="1604"/>
        <v/>
      </c>
      <c r="S3204" t="str">
        <f t="shared" si="1605"/>
        <v/>
      </c>
      <c r="T3204" s="39" t="str">
        <f t="shared" si="1606"/>
        <v/>
      </c>
      <c r="U3204" s="40">
        <f t="shared" si="1607"/>
        <v>0</v>
      </c>
      <c r="V3204" s="40">
        <f t="shared" si="1608"/>
        <v>0</v>
      </c>
      <c r="W3204" s="40">
        <f t="shared" si="1609"/>
        <v>0</v>
      </c>
      <c r="X3204" t="str">
        <f t="shared" si="1610"/>
        <v/>
      </c>
      <c r="Y3204" s="40">
        <f t="shared" si="1611"/>
        <v>0</v>
      </c>
      <c r="Z3204" s="40">
        <f t="shared" si="1612"/>
        <v>0</v>
      </c>
      <c r="AA3204" s="40">
        <f t="shared" si="1613"/>
        <v>0</v>
      </c>
      <c r="AB3204" s="40">
        <f t="shared" si="1614"/>
        <v>0</v>
      </c>
      <c r="AC3204" s="40">
        <f t="shared" si="1615"/>
        <v>0</v>
      </c>
      <c r="AD3204" s="39">
        <f t="shared" si="1616"/>
        <v>0</v>
      </c>
      <c r="AE3204" s="39">
        <f t="shared" si="1617"/>
        <v>0</v>
      </c>
      <c r="AF3204" t="str">
        <f t="shared" si="1618"/>
        <v/>
      </c>
      <c r="AG3204" t="str">
        <f t="shared" si="1619"/>
        <v/>
      </c>
      <c r="AH3204" t="str">
        <f t="shared" si="1620"/>
        <v/>
      </c>
      <c r="AJ3204" s="41" t="str">
        <f t="shared" si="1621"/>
        <v/>
      </c>
      <c r="AK3204" s="42" t="str">
        <f t="shared" si="1622"/>
        <v/>
      </c>
      <c r="AL3204" s="41" t="str">
        <f t="shared" si="1623"/>
        <v/>
      </c>
      <c r="AM3204" s="41" t="str">
        <f t="shared" si="1624"/>
        <v/>
      </c>
      <c r="AN3204" s="41" t="str">
        <f t="shared" si="1625"/>
        <v/>
      </c>
      <c r="AO3204" s="42" t="str">
        <f t="shared" si="1626"/>
        <v/>
      </c>
      <c r="AP3204" s="41" t="str">
        <f t="shared" si="1627"/>
        <v/>
      </c>
      <c r="AQ3204" s="41" t="str">
        <f t="shared" si="1628"/>
        <v/>
      </c>
      <c r="AR3204" s="41" t="str">
        <f>IF($AQ3204="","",COUNTIFS(L_ChaveCob,$AQ3204,L_Ausencia,"&gt;"&amp;$W3204)+COUNTIFS($AQ$4:$AQ3204,$AQ3204,$W$4:$W3204,$W3204))</f>
        <v/>
      </c>
      <c r="AS3204" s="42">
        <f t="shared" si="1629"/>
        <v>0</v>
      </c>
      <c r="AT3204" s="42">
        <f t="shared" si="1630"/>
        <v>0</v>
      </c>
      <c r="AU3204" s="42">
        <f t="shared" si="1631"/>
        <v>0</v>
      </c>
    </row>
    <row r="3205" spans="1:47" x14ac:dyDescent="0.2">
      <c r="A3205" s="35"/>
      <c r="B3205" s="36"/>
      <c r="C3205" s="36"/>
      <c r="D3205" s="36"/>
      <c r="E3205" s="37"/>
      <c r="F3205" s="37"/>
      <c r="G3205" s="36"/>
      <c r="H3205" s="36"/>
      <c r="I3205" s="36"/>
      <c r="J3205" s="36"/>
      <c r="K3205" s="37"/>
      <c r="L3205" s="37"/>
      <c r="M3205" s="37"/>
      <c r="N3205" s="38" t="str">
        <f t="shared" si="1600"/>
        <v/>
      </c>
      <c r="O3205" t="str">
        <f t="shared" si="1601"/>
        <v/>
      </c>
      <c r="P3205" t="str">
        <f t="shared" si="1602"/>
        <v/>
      </c>
      <c r="Q3205" t="str">
        <f t="shared" si="1603"/>
        <v/>
      </c>
      <c r="R3205" t="str">
        <f t="shared" si="1604"/>
        <v/>
      </c>
      <c r="S3205" t="str">
        <f t="shared" si="1605"/>
        <v/>
      </c>
      <c r="T3205" s="39" t="str">
        <f t="shared" si="1606"/>
        <v/>
      </c>
      <c r="U3205" s="40">
        <f t="shared" si="1607"/>
        <v>0</v>
      </c>
      <c r="V3205" s="40">
        <f t="shared" si="1608"/>
        <v>0</v>
      </c>
      <c r="W3205" s="40">
        <f t="shared" si="1609"/>
        <v>0</v>
      </c>
      <c r="X3205" t="str">
        <f t="shared" si="1610"/>
        <v/>
      </c>
      <c r="Y3205" s="40">
        <f t="shared" si="1611"/>
        <v>0</v>
      </c>
      <c r="Z3205" s="40">
        <f t="shared" si="1612"/>
        <v>0</v>
      </c>
      <c r="AA3205" s="40">
        <f t="shared" si="1613"/>
        <v>0</v>
      </c>
      <c r="AB3205" s="40">
        <f t="shared" si="1614"/>
        <v>0</v>
      </c>
      <c r="AC3205" s="40">
        <f t="shared" si="1615"/>
        <v>0</v>
      </c>
      <c r="AD3205" s="39">
        <f t="shared" si="1616"/>
        <v>0</v>
      </c>
      <c r="AE3205" s="39">
        <f t="shared" si="1617"/>
        <v>0</v>
      </c>
      <c r="AF3205" t="str">
        <f t="shared" si="1618"/>
        <v/>
      </c>
      <c r="AG3205" t="str">
        <f t="shared" si="1619"/>
        <v/>
      </c>
      <c r="AH3205" t="str">
        <f t="shared" si="1620"/>
        <v/>
      </c>
      <c r="AJ3205" s="41" t="str">
        <f t="shared" si="1621"/>
        <v/>
      </c>
      <c r="AK3205" s="42" t="str">
        <f t="shared" si="1622"/>
        <v/>
      </c>
      <c r="AL3205" s="41" t="str">
        <f t="shared" si="1623"/>
        <v/>
      </c>
      <c r="AM3205" s="41" t="str">
        <f t="shared" si="1624"/>
        <v/>
      </c>
      <c r="AN3205" s="41" t="str">
        <f t="shared" si="1625"/>
        <v/>
      </c>
      <c r="AO3205" s="42" t="str">
        <f t="shared" si="1626"/>
        <v/>
      </c>
      <c r="AP3205" s="41" t="str">
        <f t="shared" si="1627"/>
        <v/>
      </c>
      <c r="AQ3205" s="41" t="str">
        <f t="shared" si="1628"/>
        <v/>
      </c>
      <c r="AR3205" s="41" t="str">
        <f>IF($AQ3205="","",COUNTIFS(L_ChaveCob,$AQ3205,L_Ausencia,"&gt;"&amp;$W3205)+COUNTIFS($AQ$4:$AQ3205,$AQ3205,$W$4:$W3205,$W3205))</f>
        <v/>
      </c>
      <c r="AS3205" s="42">
        <f t="shared" si="1629"/>
        <v>0</v>
      </c>
      <c r="AT3205" s="42">
        <f t="shared" si="1630"/>
        <v>0</v>
      </c>
      <c r="AU3205" s="42">
        <f t="shared" si="1631"/>
        <v>0</v>
      </c>
    </row>
    <row r="3206" spans="1:47" x14ac:dyDescent="0.2">
      <c r="A3206" s="35"/>
      <c r="B3206" s="36"/>
      <c r="C3206" s="36"/>
      <c r="D3206" s="36"/>
      <c r="E3206" s="37"/>
      <c r="F3206" s="37"/>
      <c r="G3206" s="36"/>
      <c r="H3206" s="36"/>
      <c r="I3206" s="36"/>
      <c r="J3206" s="36"/>
      <c r="K3206" s="37"/>
      <c r="L3206" s="37"/>
      <c r="M3206" s="37"/>
      <c r="N3206" s="38" t="str">
        <f t="shared" si="1600"/>
        <v/>
      </c>
      <c r="O3206" t="str">
        <f t="shared" si="1601"/>
        <v/>
      </c>
      <c r="P3206" t="str">
        <f t="shared" si="1602"/>
        <v/>
      </c>
      <c r="Q3206" t="str">
        <f t="shared" si="1603"/>
        <v/>
      </c>
      <c r="R3206" t="str">
        <f t="shared" si="1604"/>
        <v/>
      </c>
      <c r="S3206" t="str">
        <f t="shared" si="1605"/>
        <v/>
      </c>
      <c r="T3206" s="39" t="str">
        <f t="shared" si="1606"/>
        <v/>
      </c>
      <c r="U3206" s="40">
        <f t="shared" si="1607"/>
        <v>0</v>
      </c>
      <c r="V3206" s="40">
        <f t="shared" si="1608"/>
        <v>0</v>
      </c>
      <c r="W3206" s="40">
        <f t="shared" si="1609"/>
        <v>0</v>
      </c>
      <c r="X3206" t="str">
        <f t="shared" si="1610"/>
        <v/>
      </c>
      <c r="Y3206" s="40">
        <f t="shared" si="1611"/>
        <v>0</v>
      </c>
      <c r="Z3206" s="40">
        <f t="shared" si="1612"/>
        <v>0</v>
      </c>
      <c r="AA3206" s="40">
        <f t="shared" si="1613"/>
        <v>0</v>
      </c>
      <c r="AB3206" s="40">
        <f t="shared" si="1614"/>
        <v>0</v>
      </c>
      <c r="AC3206" s="40">
        <f t="shared" si="1615"/>
        <v>0</v>
      </c>
      <c r="AD3206" s="39">
        <f t="shared" si="1616"/>
        <v>0</v>
      </c>
      <c r="AE3206" s="39">
        <f t="shared" si="1617"/>
        <v>0</v>
      </c>
      <c r="AF3206" t="str">
        <f t="shared" si="1618"/>
        <v/>
      </c>
      <c r="AG3206" t="str">
        <f t="shared" si="1619"/>
        <v/>
      </c>
      <c r="AH3206" t="str">
        <f t="shared" si="1620"/>
        <v/>
      </c>
      <c r="AJ3206" s="41" t="str">
        <f t="shared" si="1621"/>
        <v/>
      </c>
      <c r="AK3206" s="42" t="str">
        <f t="shared" si="1622"/>
        <v/>
      </c>
      <c r="AL3206" s="41" t="str">
        <f t="shared" si="1623"/>
        <v/>
      </c>
      <c r="AM3206" s="41" t="str">
        <f t="shared" si="1624"/>
        <v/>
      </c>
      <c r="AN3206" s="41" t="str">
        <f t="shared" si="1625"/>
        <v/>
      </c>
      <c r="AO3206" s="42" t="str">
        <f t="shared" si="1626"/>
        <v/>
      </c>
      <c r="AP3206" s="41" t="str">
        <f t="shared" si="1627"/>
        <v/>
      </c>
      <c r="AQ3206" s="41" t="str">
        <f t="shared" si="1628"/>
        <v/>
      </c>
      <c r="AR3206" s="41" t="str">
        <f>IF($AQ3206="","",COUNTIFS(L_ChaveCob,$AQ3206,L_Ausencia,"&gt;"&amp;$W3206)+COUNTIFS($AQ$4:$AQ3206,$AQ3206,$W$4:$W3206,$W3206))</f>
        <v/>
      </c>
      <c r="AS3206" s="42">
        <f t="shared" si="1629"/>
        <v>0</v>
      </c>
      <c r="AT3206" s="42">
        <f t="shared" si="1630"/>
        <v>0</v>
      </c>
      <c r="AU3206" s="42">
        <f t="shared" si="1631"/>
        <v>0</v>
      </c>
    </row>
    <row r="3207" spans="1:47" x14ac:dyDescent="0.2">
      <c r="A3207" s="35"/>
      <c r="B3207" s="36"/>
      <c r="C3207" s="36"/>
      <c r="D3207" s="36"/>
      <c r="E3207" s="37"/>
      <c r="F3207" s="37"/>
      <c r="G3207" s="36"/>
      <c r="H3207" s="36"/>
      <c r="I3207" s="36"/>
      <c r="J3207" s="36"/>
      <c r="K3207" s="37"/>
      <c r="L3207" s="37"/>
      <c r="M3207" s="37"/>
      <c r="N3207" s="38" t="str">
        <f t="shared" si="1600"/>
        <v/>
      </c>
      <c r="O3207" t="str">
        <f t="shared" si="1601"/>
        <v/>
      </c>
      <c r="P3207" t="str">
        <f t="shared" si="1602"/>
        <v/>
      </c>
      <c r="Q3207" t="str">
        <f t="shared" si="1603"/>
        <v/>
      </c>
      <c r="R3207" t="str">
        <f t="shared" si="1604"/>
        <v/>
      </c>
      <c r="S3207" t="str">
        <f t="shared" si="1605"/>
        <v/>
      </c>
      <c r="T3207" s="39" t="str">
        <f t="shared" si="1606"/>
        <v/>
      </c>
      <c r="U3207" s="40">
        <f t="shared" si="1607"/>
        <v>0</v>
      </c>
      <c r="V3207" s="40">
        <f t="shared" si="1608"/>
        <v>0</v>
      </c>
      <c r="W3207" s="40">
        <f t="shared" si="1609"/>
        <v>0</v>
      </c>
      <c r="X3207" t="str">
        <f t="shared" si="1610"/>
        <v/>
      </c>
      <c r="Y3207" s="40">
        <f t="shared" si="1611"/>
        <v>0</v>
      </c>
      <c r="Z3207" s="40">
        <f t="shared" si="1612"/>
        <v>0</v>
      </c>
      <c r="AA3207" s="40">
        <f t="shared" si="1613"/>
        <v>0</v>
      </c>
      <c r="AB3207" s="40">
        <f t="shared" si="1614"/>
        <v>0</v>
      </c>
      <c r="AC3207" s="40">
        <f t="shared" si="1615"/>
        <v>0</v>
      </c>
      <c r="AD3207" s="39">
        <f t="shared" si="1616"/>
        <v>0</v>
      </c>
      <c r="AE3207" s="39">
        <f t="shared" si="1617"/>
        <v>0</v>
      </c>
      <c r="AF3207" t="str">
        <f t="shared" si="1618"/>
        <v/>
      </c>
      <c r="AG3207" t="str">
        <f t="shared" si="1619"/>
        <v/>
      </c>
      <c r="AH3207" t="str">
        <f t="shared" si="1620"/>
        <v/>
      </c>
      <c r="AJ3207" s="41" t="str">
        <f t="shared" si="1621"/>
        <v/>
      </c>
      <c r="AK3207" s="42" t="str">
        <f t="shared" si="1622"/>
        <v/>
      </c>
      <c r="AL3207" s="41" t="str">
        <f t="shared" si="1623"/>
        <v/>
      </c>
      <c r="AM3207" s="41" t="str">
        <f t="shared" si="1624"/>
        <v/>
      </c>
      <c r="AN3207" s="41" t="str">
        <f t="shared" si="1625"/>
        <v/>
      </c>
      <c r="AO3207" s="42" t="str">
        <f t="shared" si="1626"/>
        <v/>
      </c>
      <c r="AP3207" s="41" t="str">
        <f t="shared" si="1627"/>
        <v/>
      </c>
      <c r="AQ3207" s="41" t="str">
        <f t="shared" si="1628"/>
        <v/>
      </c>
      <c r="AR3207" s="41" t="str">
        <f>IF($AQ3207="","",COUNTIFS(L_ChaveCob,$AQ3207,L_Ausencia,"&gt;"&amp;$W3207)+COUNTIFS($AQ$4:$AQ3207,$AQ3207,$W$4:$W3207,$W3207))</f>
        <v/>
      </c>
      <c r="AS3207" s="42">
        <f t="shared" si="1629"/>
        <v>0</v>
      </c>
      <c r="AT3207" s="42">
        <f t="shared" si="1630"/>
        <v>0</v>
      </c>
      <c r="AU3207" s="42">
        <f t="shared" si="1631"/>
        <v>0</v>
      </c>
    </row>
    <row r="3208" spans="1:47" x14ac:dyDescent="0.2">
      <c r="A3208" s="35"/>
      <c r="B3208" s="36"/>
      <c r="C3208" s="36"/>
      <c r="D3208" s="36"/>
      <c r="E3208" s="37"/>
      <c r="F3208" s="37"/>
      <c r="G3208" s="36"/>
      <c r="H3208" s="36"/>
      <c r="I3208" s="36"/>
      <c r="J3208" s="36"/>
      <c r="K3208" s="37"/>
      <c r="L3208" s="37"/>
      <c r="M3208" s="37"/>
      <c r="N3208" s="38" t="str">
        <f t="shared" si="1600"/>
        <v/>
      </c>
      <c r="O3208" t="str">
        <f t="shared" si="1601"/>
        <v/>
      </c>
      <c r="P3208" t="str">
        <f t="shared" si="1602"/>
        <v/>
      </c>
      <c r="Q3208" t="str">
        <f t="shared" si="1603"/>
        <v/>
      </c>
      <c r="R3208" t="str">
        <f t="shared" si="1604"/>
        <v/>
      </c>
      <c r="S3208" t="str">
        <f t="shared" si="1605"/>
        <v/>
      </c>
      <c r="T3208" s="39" t="str">
        <f t="shared" si="1606"/>
        <v/>
      </c>
      <c r="U3208" s="40">
        <f t="shared" si="1607"/>
        <v>0</v>
      </c>
      <c r="V3208" s="40">
        <f t="shared" si="1608"/>
        <v>0</v>
      </c>
      <c r="W3208" s="40">
        <f t="shared" si="1609"/>
        <v>0</v>
      </c>
      <c r="X3208" t="str">
        <f t="shared" si="1610"/>
        <v/>
      </c>
      <c r="Y3208" s="40">
        <f t="shared" si="1611"/>
        <v>0</v>
      </c>
      <c r="Z3208" s="40">
        <f t="shared" si="1612"/>
        <v>0</v>
      </c>
      <c r="AA3208" s="40">
        <f t="shared" si="1613"/>
        <v>0</v>
      </c>
      <c r="AB3208" s="40">
        <f t="shared" si="1614"/>
        <v>0</v>
      </c>
      <c r="AC3208" s="40">
        <f t="shared" si="1615"/>
        <v>0</v>
      </c>
      <c r="AD3208" s="39">
        <f t="shared" si="1616"/>
        <v>0</v>
      </c>
      <c r="AE3208" s="39">
        <f t="shared" si="1617"/>
        <v>0</v>
      </c>
      <c r="AF3208" t="str">
        <f t="shared" si="1618"/>
        <v/>
      </c>
      <c r="AG3208" t="str">
        <f t="shared" si="1619"/>
        <v/>
      </c>
      <c r="AH3208" t="str">
        <f t="shared" si="1620"/>
        <v/>
      </c>
      <c r="AJ3208" s="41" t="str">
        <f t="shared" si="1621"/>
        <v/>
      </c>
      <c r="AK3208" s="42" t="str">
        <f t="shared" si="1622"/>
        <v/>
      </c>
      <c r="AL3208" s="41" t="str">
        <f t="shared" si="1623"/>
        <v/>
      </c>
      <c r="AM3208" s="41" t="str">
        <f t="shared" si="1624"/>
        <v/>
      </c>
      <c r="AN3208" s="41" t="str">
        <f t="shared" si="1625"/>
        <v/>
      </c>
      <c r="AO3208" s="42" t="str">
        <f t="shared" si="1626"/>
        <v/>
      </c>
      <c r="AP3208" s="41" t="str">
        <f t="shared" si="1627"/>
        <v/>
      </c>
      <c r="AQ3208" s="41" t="str">
        <f t="shared" si="1628"/>
        <v/>
      </c>
      <c r="AR3208" s="41" t="str">
        <f>IF($AQ3208="","",COUNTIFS(L_ChaveCob,$AQ3208,L_Ausencia,"&gt;"&amp;$W3208)+COUNTIFS($AQ$4:$AQ3208,$AQ3208,$W$4:$W3208,$W3208))</f>
        <v/>
      </c>
      <c r="AS3208" s="42">
        <f t="shared" si="1629"/>
        <v>0</v>
      </c>
      <c r="AT3208" s="42">
        <f t="shared" si="1630"/>
        <v>0</v>
      </c>
      <c r="AU3208" s="42">
        <f t="shared" si="1631"/>
        <v>0</v>
      </c>
    </row>
    <row r="3209" spans="1:47" x14ac:dyDescent="0.2">
      <c r="A3209" s="35"/>
      <c r="B3209" s="36"/>
      <c r="C3209" s="36"/>
      <c r="D3209" s="36"/>
      <c r="E3209" s="37"/>
      <c r="F3209" s="37"/>
      <c r="G3209" s="36"/>
      <c r="H3209" s="36"/>
      <c r="I3209" s="36"/>
      <c r="J3209" s="36"/>
      <c r="K3209" s="37"/>
      <c r="L3209" s="37"/>
      <c r="M3209" s="37"/>
      <c r="N3209" s="38" t="str">
        <f t="shared" si="1600"/>
        <v/>
      </c>
      <c r="O3209" t="str">
        <f t="shared" si="1601"/>
        <v/>
      </c>
      <c r="P3209" t="str">
        <f t="shared" si="1602"/>
        <v/>
      </c>
      <c r="Q3209" t="str">
        <f t="shared" si="1603"/>
        <v/>
      </c>
      <c r="R3209" t="str">
        <f t="shared" si="1604"/>
        <v/>
      </c>
      <c r="S3209" t="str">
        <f t="shared" si="1605"/>
        <v/>
      </c>
      <c r="T3209" s="39" t="str">
        <f t="shared" si="1606"/>
        <v/>
      </c>
      <c r="U3209" s="40">
        <f t="shared" si="1607"/>
        <v>0</v>
      </c>
      <c r="V3209" s="40">
        <f t="shared" si="1608"/>
        <v>0</v>
      </c>
      <c r="W3209" s="40">
        <f t="shared" si="1609"/>
        <v>0</v>
      </c>
      <c r="X3209" t="str">
        <f t="shared" si="1610"/>
        <v/>
      </c>
      <c r="Y3209" s="40">
        <f t="shared" si="1611"/>
        <v>0</v>
      </c>
      <c r="Z3209" s="40">
        <f t="shared" si="1612"/>
        <v>0</v>
      </c>
      <c r="AA3209" s="40">
        <f t="shared" si="1613"/>
        <v>0</v>
      </c>
      <c r="AB3209" s="40">
        <f t="shared" si="1614"/>
        <v>0</v>
      </c>
      <c r="AC3209" s="40">
        <f t="shared" si="1615"/>
        <v>0</v>
      </c>
      <c r="AD3209" s="39">
        <f t="shared" si="1616"/>
        <v>0</v>
      </c>
      <c r="AE3209" s="39">
        <f t="shared" si="1617"/>
        <v>0</v>
      </c>
      <c r="AF3209" t="str">
        <f t="shared" si="1618"/>
        <v/>
      </c>
      <c r="AG3209" t="str">
        <f t="shared" si="1619"/>
        <v/>
      </c>
      <c r="AH3209" t="str">
        <f t="shared" si="1620"/>
        <v/>
      </c>
      <c r="AJ3209" s="41" t="str">
        <f t="shared" si="1621"/>
        <v/>
      </c>
      <c r="AK3209" s="42" t="str">
        <f t="shared" si="1622"/>
        <v/>
      </c>
      <c r="AL3209" s="41" t="str">
        <f t="shared" si="1623"/>
        <v/>
      </c>
      <c r="AM3209" s="41" t="str">
        <f t="shared" si="1624"/>
        <v/>
      </c>
      <c r="AN3209" s="41" t="str">
        <f t="shared" si="1625"/>
        <v/>
      </c>
      <c r="AO3209" s="42" t="str">
        <f t="shared" si="1626"/>
        <v/>
      </c>
      <c r="AP3209" s="41" t="str">
        <f t="shared" si="1627"/>
        <v/>
      </c>
      <c r="AQ3209" s="41" t="str">
        <f t="shared" si="1628"/>
        <v/>
      </c>
      <c r="AR3209" s="41" t="str">
        <f>IF($AQ3209="","",COUNTIFS(L_ChaveCob,$AQ3209,L_Ausencia,"&gt;"&amp;$W3209)+COUNTIFS($AQ$4:$AQ3209,$AQ3209,$W$4:$W3209,$W3209))</f>
        <v/>
      </c>
      <c r="AS3209" s="42">
        <f t="shared" si="1629"/>
        <v>0</v>
      </c>
      <c r="AT3209" s="42">
        <f t="shared" si="1630"/>
        <v>0</v>
      </c>
      <c r="AU3209" s="42">
        <f t="shared" si="1631"/>
        <v>0</v>
      </c>
    </row>
    <row r="3210" spans="1:47" x14ac:dyDescent="0.2">
      <c r="A3210" s="35"/>
      <c r="B3210" s="36"/>
      <c r="C3210" s="36"/>
      <c r="D3210" s="36"/>
      <c r="E3210" s="37"/>
      <c r="F3210" s="37"/>
      <c r="G3210" s="36"/>
      <c r="H3210" s="36"/>
      <c r="I3210" s="36"/>
      <c r="J3210" s="36"/>
      <c r="K3210" s="37"/>
      <c r="L3210" s="37"/>
      <c r="M3210" s="37"/>
      <c r="N3210" s="38" t="str">
        <f t="shared" si="1600"/>
        <v/>
      </c>
      <c r="O3210" t="str">
        <f t="shared" si="1601"/>
        <v/>
      </c>
      <c r="P3210" t="str">
        <f t="shared" si="1602"/>
        <v/>
      </c>
      <c r="Q3210" t="str">
        <f t="shared" si="1603"/>
        <v/>
      </c>
      <c r="R3210" t="str">
        <f t="shared" si="1604"/>
        <v/>
      </c>
      <c r="S3210" t="str">
        <f t="shared" si="1605"/>
        <v/>
      </c>
      <c r="T3210" s="39" t="str">
        <f t="shared" si="1606"/>
        <v/>
      </c>
      <c r="U3210" s="40">
        <f t="shared" si="1607"/>
        <v>0</v>
      </c>
      <c r="V3210" s="40">
        <f t="shared" si="1608"/>
        <v>0</v>
      </c>
      <c r="W3210" s="40">
        <f t="shared" si="1609"/>
        <v>0</v>
      </c>
      <c r="X3210" t="str">
        <f t="shared" si="1610"/>
        <v/>
      </c>
      <c r="Y3210" s="40">
        <f t="shared" si="1611"/>
        <v>0</v>
      </c>
      <c r="Z3210" s="40">
        <f t="shared" si="1612"/>
        <v>0</v>
      </c>
      <c r="AA3210" s="40">
        <f t="shared" si="1613"/>
        <v>0</v>
      </c>
      <c r="AB3210" s="40">
        <f t="shared" si="1614"/>
        <v>0</v>
      </c>
      <c r="AC3210" s="40">
        <f t="shared" si="1615"/>
        <v>0</v>
      </c>
      <c r="AD3210" s="39">
        <f t="shared" si="1616"/>
        <v>0</v>
      </c>
      <c r="AE3210" s="39">
        <f t="shared" si="1617"/>
        <v>0</v>
      </c>
      <c r="AF3210" t="str">
        <f t="shared" si="1618"/>
        <v/>
      </c>
      <c r="AG3210" t="str">
        <f t="shared" si="1619"/>
        <v/>
      </c>
      <c r="AH3210" t="str">
        <f t="shared" si="1620"/>
        <v/>
      </c>
      <c r="AJ3210" s="41" t="str">
        <f t="shared" si="1621"/>
        <v/>
      </c>
      <c r="AK3210" s="42" t="str">
        <f t="shared" si="1622"/>
        <v/>
      </c>
      <c r="AL3210" s="41" t="str">
        <f t="shared" si="1623"/>
        <v/>
      </c>
      <c r="AM3210" s="41" t="str">
        <f t="shared" si="1624"/>
        <v/>
      </c>
      <c r="AN3210" s="41" t="str">
        <f t="shared" si="1625"/>
        <v/>
      </c>
      <c r="AO3210" s="42" t="str">
        <f t="shared" si="1626"/>
        <v/>
      </c>
      <c r="AP3210" s="41" t="str">
        <f t="shared" si="1627"/>
        <v/>
      </c>
      <c r="AQ3210" s="41" t="str">
        <f t="shared" si="1628"/>
        <v/>
      </c>
      <c r="AR3210" s="41" t="str">
        <f>IF($AQ3210="","",COUNTIFS(L_ChaveCob,$AQ3210,L_Ausencia,"&gt;"&amp;$W3210)+COUNTIFS($AQ$4:$AQ3210,$AQ3210,$W$4:$W3210,$W3210))</f>
        <v/>
      </c>
      <c r="AS3210" s="42">
        <f t="shared" si="1629"/>
        <v>0</v>
      </c>
      <c r="AT3210" s="42">
        <f t="shared" si="1630"/>
        <v>0</v>
      </c>
      <c r="AU3210" s="42">
        <f t="shared" si="1631"/>
        <v>0</v>
      </c>
    </row>
    <row r="3211" spans="1:47" x14ac:dyDescent="0.2">
      <c r="A3211" s="35"/>
      <c r="B3211" s="36"/>
      <c r="C3211" s="36"/>
      <c r="D3211" s="36"/>
      <c r="E3211" s="37"/>
      <c r="F3211" s="37"/>
      <c r="G3211" s="36"/>
      <c r="H3211" s="36"/>
      <c r="I3211" s="36"/>
      <c r="J3211" s="36"/>
      <c r="K3211" s="37"/>
      <c r="L3211" s="37"/>
      <c r="M3211" s="37"/>
      <c r="N3211" s="38" t="str">
        <f t="shared" si="1600"/>
        <v/>
      </c>
      <c r="O3211" t="str">
        <f t="shared" si="1601"/>
        <v/>
      </c>
      <c r="P3211" t="str">
        <f t="shared" si="1602"/>
        <v/>
      </c>
      <c r="Q3211" t="str">
        <f t="shared" si="1603"/>
        <v/>
      </c>
      <c r="R3211" t="str">
        <f t="shared" si="1604"/>
        <v/>
      </c>
      <c r="S3211" t="str">
        <f t="shared" si="1605"/>
        <v/>
      </c>
      <c r="T3211" s="39" t="str">
        <f t="shared" si="1606"/>
        <v/>
      </c>
      <c r="U3211" s="40">
        <f t="shared" si="1607"/>
        <v>0</v>
      </c>
      <c r="V3211" s="40">
        <f t="shared" si="1608"/>
        <v>0</v>
      </c>
      <c r="W3211" s="40">
        <f t="shared" si="1609"/>
        <v>0</v>
      </c>
      <c r="X3211" t="str">
        <f t="shared" si="1610"/>
        <v/>
      </c>
      <c r="Y3211" s="40">
        <f t="shared" si="1611"/>
        <v>0</v>
      </c>
      <c r="Z3211" s="40">
        <f t="shared" si="1612"/>
        <v>0</v>
      </c>
      <c r="AA3211" s="40">
        <f t="shared" si="1613"/>
        <v>0</v>
      </c>
      <c r="AB3211" s="40">
        <f t="shared" si="1614"/>
        <v>0</v>
      </c>
      <c r="AC3211" s="40">
        <f t="shared" si="1615"/>
        <v>0</v>
      </c>
      <c r="AD3211" s="39">
        <f t="shared" si="1616"/>
        <v>0</v>
      </c>
      <c r="AE3211" s="39">
        <f t="shared" si="1617"/>
        <v>0</v>
      </c>
      <c r="AF3211" t="str">
        <f t="shared" si="1618"/>
        <v/>
      </c>
      <c r="AG3211" t="str">
        <f t="shared" si="1619"/>
        <v/>
      </c>
      <c r="AH3211" t="str">
        <f t="shared" si="1620"/>
        <v/>
      </c>
      <c r="AJ3211" s="41" t="str">
        <f t="shared" si="1621"/>
        <v/>
      </c>
      <c r="AK3211" s="42" t="str">
        <f t="shared" si="1622"/>
        <v/>
      </c>
      <c r="AL3211" s="41" t="str">
        <f t="shared" si="1623"/>
        <v/>
      </c>
      <c r="AM3211" s="41" t="str">
        <f t="shared" si="1624"/>
        <v/>
      </c>
      <c r="AN3211" s="41" t="str">
        <f t="shared" si="1625"/>
        <v/>
      </c>
      <c r="AO3211" s="42" t="str">
        <f t="shared" si="1626"/>
        <v/>
      </c>
      <c r="AP3211" s="41" t="str">
        <f t="shared" si="1627"/>
        <v/>
      </c>
      <c r="AQ3211" s="41" t="str">
        <f t="shared" si="1628"/>
        <v/>
      </c>
      <c r="AR3211" s="41" t="str">
        <f>IF($AQ3211="","",COUNTIFS(L_ChaveCob,$AQ3211,L_Ausencia,"&gt;"&amp;$W3211)+COUNTIFS($AQ$4:$AQ3211,$AQ3211,$W$4:$W3211,$W3211))</f>
        <v/>
      </c>
      <c r="AS3211" s="42">
        <f t="shared" si="1629"/>
        <v>0</v>
      </c>
      <c r="AT3211" s="42">
        <f t="shared" si="1630"/>
        <v>0</v>
      </c>
      <c r="AU3211" s="42">
        <f t="shared" si="1631"/>
        <v>0</v>
      </c>
    </row>
    <row r="3212" spans="1:47" x14ac:dyDescent="0.2">
      <c r="A3212" s="35"/>
      <c r="B3212" s="36"/>
      <c r="C3212" s="36"/>
      <c r="D3212" s="36"/>
      <c r="E3212" s="37"/>
      <c r="F3212" s="37"/>
      <c r="G3212" s="36"/>
      <c r="H3212" s="36"/>
      <c r="I3212" s="36"/>
      <c r="J3212" s="36"/>
      <c r="K3212" s="37"/>
      <c r="L3212" s="37"/>
      <c r="M3212" s="37"/>
      <c r="N3212" s="38" t="str">
        <f t="shared" si="1600"/>
        <v/>
      </c>
      <c r="O3212" t="str">
        <f t="shared" si="1601"/>
        <v/>
      </c>
      <c r="P3212" t="str">
        <f t="shared" si="1602"/>
        <v/>
      </c>
      <c r="Q3212" t="str">
        <f t="shared" si="1603"/>
        <v/>
      </c>
      <c r="R3212" t="str">
        <f t="shared" si="1604"/>
        <v/>
      </c>
      <c r="S3212" t="str">
        <f t="shared" si="1605"/>
        <v/>
      </c>
      <c r="T3212" s="39" t="str">
        <f t="shared" si="1606"/>
        <v/>
      </c>
      <c r="U3212" s="40">
        <f t="shared" si="1607"/>
        <v>0</v>
      </c>
      <c r="V3212" s="40">
        <f t="shared" si="1608"/>
        <v>0</v>
      </c>
      <c r="W3212" s="40">
        <f t="shared" si="1609"/>
        <v>0</v>
      </c>
      <c r="X3212" t="str">
        <f t="shared" si="1610"/>
        <v/>
      </c>
      <c r="Y3212" s="40">
        <f t="shared" si="1611"/>
        <v>0</v>
      </c>
      <c r="Z3212" s="40">
        <f t="shared" si="1612"/>
        <v>0</v>
      </c>
      <c r="AA3212" s="40">
        <f t="shared" si="1613"/>
        <v>0</v>
      </c>
      <c r="AB3212" s="40">
        <f t="shared" si="1614"/>
        <v>0</v>
      </c>
      <c r="AC3212" s="40">
        <f t="shared" si="1615"/>
        <v>0</v>
      </c>
      <c r="AD3212" s="39">
        <f t="shared" si="1616"/>
        <v>0</v>
      </c>
      <c r="AE3212" s="39">
        <f t="shared" si="1617"/>
        <v>0</v>
      </c>
      <c r="AF3212" t="str">
        <f t="shared" si="1618"/>
        <v/>
      </c>
      <c r="AG3212" t="str">
        <f t="shared" si="1619"/>
        <v/>
      </c>
      <c r="AH3212" t="str">
        <f t="shared" si="1620"/>
        <v/>
      </c>
      <c r="AJ3212" s="41" t="str">
        <f t="shared" si="1621"/>
        <v/>
      </c>
      <c r="AK3212" s="42" t="str">
        <f t="shared" si="1622"/>
        <v/>
      </c>
      <c r="AL3212" s="41" t="str">
        <f t="shared" si="1623"/>
        <v/>
      </c>
      <c r="AM3212" s="41" t="str">
        <f t="shared" si="1624"/>
        <v/>
      </c>
      <c r="AN3212" s="41" t="str">
        <f t="shared" si="1625"/>
        <v/>
      </c>
      <c r="AO3212" s="42" t="str">
        <f t="shared" si="1626"/>
        <v/>
      </c>
      <c r="AP3212" s="41" t="str">
        <f t="shared" si="1627"/>
        <v/>
      </c>
      <c r="AQ3212" s="41" t="str">
        <f t="shared" si="1628"/>
        <v/>
      </c>
      <c r="AR3212" s="41" t="str">
        <f>IF($AQ3212="","",COUNTIFS(L_ChaveCob,$AQ3212,L_Ausencia,"&gt;"&amp;$W3212)+COUNTIFS($AQ$4:$AQ3212,$AQ3212,$W$4:$W3212,$W3212))</f>
        <v/>
      </c>
      <c r="AS3212" s="42">
        <f t="shared" si="1629"/>
        <v>0</v>
      </c>
      <c r="AT3212" s="42">
        <f t="shared" si="1630"/>
        <v>0</v>
      </c>
      <c r="AU3212" s="42">
        <f t="shared" si="1631"/>
        <v>0</v>
      </c>
    </row>
    <row r="3213" spans="1:47" x14ac:dyDescent="0.2">
      <c r="A3213" s="35"/>
      <c r="B3213" s="36"/>
      <c r="C3213" s="36"/>
      <c r="D3213" s="36"/>
      <c r="E3213" s="37"/>
      <c r="F3213" s="37"/>
      <c r="G3213" s="36"/>
      <c r="H3213" s="36"/>
      <c r="I3213" s="36"/>
      <c r="J3213" s="36"/>
      <c r="K3213" s="37"/>
      <c r="L3213" s="37"/>
      <c r="M3213" s="37"/>
      <c r="N3213" s="38" t="str">
        <f t="shared" si="1600"/>
        <v/>
      </c>
      <c r="O3213" t="str">
        <f t="shared" si="1601"/>
        <v/>
      </c>
      <c r="P3213" t="str">
        <f t="shared" si="1602"/>
        <v/>
      </c>
      <c r="Q3213" t="str">
        <f t="shared" si="1603"/>
        <v/>
      </c>
      <c r="R3213" t="str">
        <f t="shared" si="1604"/>
        <v/>
      </c>
      <c r="S3213" t="str">
        <f t="shared" si="1605"/>
        <v/>
      </c>
      <c r="T3213" s="39" t="str">
        <f t="shared" si="1606"/>
        <v/>
      </c>
      <c r="U3213" s="40">
        <f t="shared" si="1607"/>
        <v>0</v>
      </c>
      <c r="V3213" s="40">
        <f t="shared" si="1608"/>
        <v>0</v>
      </c>
      <c r="W3213" s="40">
        <f t="shared" si="1609"/>
        <v>0</v>
      </c>
      <c r="X3213" t="str">
        <f t="shared" si="1610"/>
        <v/>
      </c>
      <c r="Y3213" s="40">
        <f t="shared" si="1611"/>
        <v>0</v>
      </c>
      <c r="Z3213" s="40">
        <f t="shared" si="1612"/>
        <v>0</v>
      </c>
      <c r="AA3213" s="40">
        <f t="shared" si="1613"/>
        <v>0</v>
      </c>
      <c r="AB3213" s="40">
        <f t="shared" si="1614"/>
        <v>0</v>
      </c>
      <c r="AC3213" s="40">
        <f t="shared" si="1615"/>
        <v>0</v>
      </c>
      <c r="AD3213" s="39">
        <f t="shared" si="1616"/>
        <v>0</v>
      </c>
      <c r="AE3213" s="39">
        <f t="shared" si="1617"/>
        <v>0</v>
      </c>
      <c r="AF3213" t="str">
        <f t="shared" si="1618"/>
        <v/>
      </c>
      <c r="AG3213" t="str">
        <f t="shared" si="1619"/>
        <v/>
      </c>
      <c r="AH3213" t="str">
        <f t="shared" si="1620"/>
        <v/>
      </c>
      <c r="AJ3213" s="41" t="str">
        <f t="shared" si="1621"/>
        <v/>
      </c>
      <c r="AK3213" s="42" t="str">
        <f t="shared" si="1622"/>
        <v/>
      </c>
      <c r="AL3213" s="41" t="str">
        <f t="shared" si="1623"/>
        <v/>
      </c>
      <c r="AM3213" s="41" t="str">
        <f t="shared" si="1624"/>
        <v/>
      </c>
      <c r="AN3213" s="41" t="str">
        <f t="shared" si="1625"/>
        <v/>
      </c>
      <c r="AO3213" s="42" t="str">
        <f t="shared" si="1626"/>
        <v/>
      </c>
      <c r="AP3213" s="41" t="str">
        <f t="shared" si="1627"/>
        <v/>
      </c>
      <c r="AQ3213" s="41" t="str">
        <f t="shared" si="1628"/>
        <v/>
      </c>
      <c r="AR3213" s="41" t="str">
        <f>IF($AQ3213="","",COUNTIFS(L_ChaveCob,$AQ3213,L_Ausencia,"&gt;"&amp;$W3213)+COUNTIFS($AQ$4:$AQ3213,$AQ3213,$W$4:$W3213,$W3213))</f>
        <v/>
      </c>
      <c r="AS3213" s="42">
        <f t="shared" si="1629"/>
        <v>0</v>
      </c>
      <c r="AT3213" s="42">
        <f t="shared" si="1630"/>
        <v>0</v>
      </c>
      <c r="AU3213" s="42">
        <f t="shared" si="1631"/>
        <v>0</v>
      </c>
    </row>
    <row r="3214" spans="1:47" x14ac:dyDescent="0.2">
      <c r="A3214" s="35"/>
      <c r="B3214" s="36"/>
      <c r="C3214" s="36"/>
      <c r="D3214" s="36"/>
      <c r="E3214" s="37"/>
      <c r="F3214" s="37"/>
      <c r="G3214" s="36"/>
      <c r="H3214" s="36"/>
      <c r="I3214" s="36"/>
      <c r="J3214" s="36"/>
      <c r="K3214" s="37"/>
      <c r="L3214" s="37"/>
      <c r="M3214" s="37"/>
      <c r="N3214" s="38" t="str">
        <f t="shared" si="1600"/>
        <v/>
      </c>
      <c r="O3214" t="str">
        <f t="shared" si="1601"/>
        <v/>
      </c>
      <c r="P3214" t="str">
        <f t="shared" si="1602"/>
        <v/>
      </c>
      <c r="Q3214" t="str">
        <f t="shared" si="1603"/>
        <v/>
      </c>
      <c r="R3214" t="str">
        <f t="shared" si="1604"/>
        <v/>
      </c>
      <c r="S3214" t="str">
        <f t="shared" si="1605"/>
        <v/>
      </c>
      <c r="T3214" s="39" t="str">
        <f t="shared" si="1606"/>
        <v/>
      </c>
      <c r="U3214" s="40">
        <f t="shared" si="1607"/>
        <v>0</v>
      </c>
      <c r="V3214" s="40">
        <f t="shared" si="1608"/>
        <v>0</v>
      </c>
      <c r="W3214" s="40">
        <f t="shared" si="1609"/>
        <v>0</v>
      </c>
      <c r="X3214" t="str">
        <f t="shared" si="1610"/>
        <v/>
      </c>
      <c r="Y3214" s="40">
        <f t="shared" si="1611"/>
        <v>0</v>
      </c>
      <c r="Z3214" s="40">
        <f t="shared" si="1612"/>
        <v>0</v>
      </c>
      <c r="AA3214" s="40">
        <f t="shared" si="1613"/>
        <v>0</v>
      </c>
      <c r="AB3214" s="40">
        <f t="shared" si="1614"/>
        <v>0</v>
      </c>
      <c r="AC3214" s="40">
        <f t="shared" si="1615"/>
        <v>0</v>
      </c>
      <c r="AD3214" s="39">
        <f t="shared" si="1616"/>
        <v>0</v>
      </c>
      <c r="AE3214" s="39">
        <f t="shared" si="1617"/>
        <v>0</v>
      </c>
      <c r="AF3214" t="str">
        <f t="shared" si="1618"/>
        <v/>
      </c>
      <c r="AG3214" t="str">
        <f t="shared" si="1619"/>
        <v/>
      </c>
      <c r="AH3214" t="str">
        <f t="shared" si="1620"/>
        <v/>
      </c>
      <c r="AJ3214" s="41" t="str">
        <f t="shared" si="1621"/>
        <v/>
      </c>
      <c r="AK3214" s="42" t="str">
        <f t="shared" si="1622"/>
        <v/>
      </c>
      <c r="AL3214" s="41" t="str">
        <f t="shared" si="1623"/>
        <v/>
      </c>
      <c r="AM3214" s="41" t="str">
        <f t="shared" si="1624"/>
        <v/>
      </c>
      <c r="AN3214" s="41" t="str">
        <f t="shared" si="1625"/>
        <v/>
      </c>
      <c r="AO3214" s="42" t="str">
        <f t="shared" si="1626"/>
        <v/>
      </c>
      <c r="AP3214" s="41" t="str">
        <f t="shared" si="1627"/>
        <v/>
      </c>
      <c r="AQ3214" s="41" t="str">
        <f t="shared" si="1628"/>
        <v/>
      </c>
      <c r="AR3214" s="41" t="str">
        <f>IF($AQ3214="","",COUNTIFS(L_ChaveCob,$AQ3214,L_Ausencia,"&gt;"&amp;$W3214)+COUNTIFS($AQ$4:$AQ3214,$AQ3214,$W$4:$W3214,$W3214))</f>
        <v/>
      </c>
      <c r="AS3214" s="42">
        <f t="shared" si="1629"/>
        <v>0</v>
      </c>
      <c r="AT3214" s="42">
        <f t="shared" si="1630"/>
        <v>0</v>
      </c>
      <c r="AU3214" s="42">
        <f t="shared" si="1631"/>
        <v>0</v>
      </c>
    </row>
    <row r="3215" spans="1:47" x14ac:dyDescent="0.2">
      <c r="A3215" s="35"/>
      <c r="B3215" s="36"/>
      <c r="C3215" s="36"/>
      <c r="D3215" s="36"/>
      <c r="E3215" s="37"/>
      <c r="F3215" s="37"/>
      <c r="G3215" s="36"/>
      <c r="H3215" s="36"/>
      <c r="I3215" s="36"/>
      <c r="J3215" s="36"/>
      <c r="K3215" s="37"/>
      <c r="L3215" s="37"/>
      <c r="M3215" s="37"/>
      <c r="N3215" s="38" t="str">
        <f t="shared" si="1600"/>
        <v/>
      </c>
      <c r="O3215" t="str">
        <f t="shared" si="1601"/>
        <v/>
      </c>
      <c r="P3215" t="str">
        <f t="shared" si="1602"/>
        <v/>
      </c>
      <c r="Q3215" t="str">
        <f t="shared" si="1603"/>
        <v/>
      </c>
      <c r="R3215" t="str">
        <f t="shared" si="1604"/>
        <v/>
      </c>
      <c r="S3215" t="str">
        <f t="shared" si="1605"/>
        <v/>
      </c>
      <c r="T3215" s="39" t="str">
        <f t="shared" si="1606"/>
        <v/>
      </c>
      <c r="U3215" s="40">
        <f t="shared" si="1607"/>
        <v>0</v>
      </c>
      <c r="V3215" s="40">
        <f t="shared" si="1608"/>
        <v>0</v>
      </c>
      <c r="W3215" s="40">
        <f t="shared" si="1609"/>
        <v>0</v>
      </c>
      <c r="X3215" t="str">
        <f t="shared" si="1610"/>
        <v/>
      </c>
      <c r="Y3215" s="40">
        <f t="shared" si="1611"/>
        <v>0</v>
      </c>
      <c r="Z3215" s="40">
        <f t="shared" si="1612"/>
        <v>0</v>
      </c>
      <c r="AA3215" s="40">
        <f t="shared" si="1613"/>
        <v>0</v>
      </c>
      <c r="AB3215" s="40">
        <f t="shared" si="1614"/>
        <v>0</v>
      </c>
      <c r="AC3215" s="40">
        <f t="shared" si="1615"/>
        <v>0</v>
      </c>
      <c r="AD3215" s="39">
        <f t="shared" si="1616"/>
        <v>0</v>
      </c>
      <c r="AE3215" s="39">
        <f t="shared" si="1617"/>
        <v>0</v>
      </c>
      <c r="AF3215" t="str">
        <f t="shared" si="1618"/>
        <v/>
      </c>
      <c r="AG3215" t="str">
        <f t="shared" si="1619"/>
        <v/>
      </c>
      <c r="AH3215" t="str">
        <f t="shared" si="1620"/>
        <v/>
      </c>
      <c r="AJ3215" s="41" t="str">
        <f t="shared" si="1621"/>
        <v/>
      </c>
      <c r="AK3215" s="42" t="str">
        <f t="shared" si="1622"/>
        <v/>
      </c>
      <c r="AL3215" s="41" t="str">
        <f t="shared" si="1623"/>
        <v/>
      </c>
      <c r="AM3215" s="41" t="str">
        <f t="shared" si="1624"/>
        <v/>
      </c>
      <c r="AN3215" s="41" t="str">
        <f t="shared" si="1625"/>
        <v/>
      </c>
      <c r="AO3215" s="42" t="str">
        <f t="shared" si="1626"/>
        <v/>
      </c>
      <c r="AP3215" s="41" t="str">
        <f t="shared" si="1627"/>
        <v/>
      </c>
      <c r="AQ3215" s="41" t="str">
        <f t="shared" si="1628"/>
        <v/>
      </c>
      <c r="AR3215" s="41" t="str">
        <f>IF($AQ3215="","",COUNTIFS(L_ChaveCob,$AQ3215,L_Ausencia,"&gt;"&amp;$W3215)+COUNTIFS($AQ$4:$AQ3215,$AQ3215,$W$4:$W3215,$W3215))</f>
        <v/>
      </c>
      <c r="AS3215" s="42">
        <f t="shared" si="1629"/>
        <v>0</v>
      </c>
      <c r="AT3215" s="42">
        <f t="shared" si="1630"/>
        <v>0</v>
      </c>
      <c r="AU3215" s="42">
        <f t="shared" si="1631"/>
        <v>0</v>
      </c>
    </row>
    <row r="3216" spans="1:47" x14ac:dyDescent="0.2">
      <c r="A3216" s="35"/>
      <c r="B3216" s="36"/>
      <c r="C3216" s="36"/>
      <c r="D3216" s="36"/>
      <c r="E3216" s="37"/>
      <c r="F3216" s="37"/>
      <c r="G3216" s="36"/>
      <c r="H3216" s="36"/>
      <c r="I3216" s="36"/>
      <c r="J3216" s="36"/>
      <c r="K3216" s="37"/>
      <c r="L3216" s="37"/>
      <c r="M3216" s="37"/>
      <c r="N3216" s="38" t="str">
        <f t="shared" si="1600"/>
        <v/>
      </c>
      <c r="O3216" t="str">
        <f t="shared" si="1601"/>
        <v/>
      </c>
      <c r="P3216" t="str">
        <f t="shared" si="1602"/>
        <v/>
      </c>
      <c r="Q3216" t="str">
        <f t="shared" si="1603"/>
        <v/>
      </c>
      <c r="R3216" t="str">
        <f t="shared" si="1604"/>
        <v/>
      </c>
      <c r="S3216" t="str">
        <f t="shared" si="1605"/>
        <v/>
      </c>
      <c r="T3216" s="39" t="str">
        <f t="shared" si="1606"/>
        <v/>
      </c>
      <c r="U3216" s="40">
        <f t="shared" si="1607"/>
        <v>0</v>
      </c>
      <c r="V3216" s="40">
        <f t="shared" si="1608"/>
        <v>0</v>
      </c>
      <c r="W3216" s="40">
        <f t="shared" si="1609"/>
        <v>0</v>
      </c>
      <c r="X3216" t="str">
        <f t="shared" si="1610"/>
        <v/>
      </c>
      <c r="Y3216" s="40">
        <f t="shared" si="1611"/>
        <v>0</v>
      </c>
      <c r="Z3216" s="40">
        <f t="shared" si="1612"/>
        <v>0</v>
      </c>
      <c r="AA3216" s="40">
        <f t="shared" si="1613"/>
        <v>0</v>
      </c>
      <c r="AB3216" s="40">
        <f t="shared" si="1614"/>
        <v>0</v>
      </c>
      <c r="AC3216" s="40">
        <f t="shared" si="1615"/>
        <v>0</v>
      </c>
      <c r="AD3216" s="39">
        <f t="shared" si="1616"/>
        <v>0</v>
      </c>
      <c r="AE3216" s="39">
        <f t="shared" si="1617"/>
        <v>0</v>
      </c>
      <c r="AF3216" t="str">
        <f t="shared" si="1618"/>
        <v/>
      </c>
      <c r="AG3216" t="str">
        <f t="shared" si="1619"/>
        <v/>
      </c>
      <c r="AH3216" t="str">
        <f t="shared" si="1620"/>
        <v/>
      </c>
      <c r="AJ3216" s="41" t="str">
        <f t="shared" si="1621"/>
        <v/>
      </c>
      <c r="AK3216" s="42" t="str">
        <f t="shared" si="1622"/>
        <v/>
      </c>
      <c r="AL3216" s="41" t="str">
        <f t="shared" si="1623"/>
        <v/>
      </c>
      <c r="AM3216" s="41" t="str">
        <f t="shared" si="1624"/>
        <v/>
      </c>
      <c r="AN3216" s="41" t="str">
        <f t="shared" si="1625"/>
        <v/>
      </c>
      <c r="AO3216" s="42" t="str">
        <f t="shared" si="1626"/>
        <v/>
      </c>
      <c r="AP3216" s="41" t="str">
        <f t="shared" si="1627"/>
        <v/>
      </c>
      <c r="AQ3216" s="41" t="str">
        <f t="shared" si="1628"/>
        <v/>
      </c>
      <c r="AR3216" s="41" t="str">
        <f>IF($AQ3216="","",COUNTIFS(L_ChaveCob,$AQ3216,L_Ausencia,"&gt;"&amp;$W3216)+COUNTIFS($AQ$4:$AQ3216,$AQ3216,$W$4:$W3216,$W3216))</f>
        <v/>
      </c>
      <c r="AS3216" s="42">
        <f t="shared" si="1629"/>
        <v>0</v>
      </c>
      <c r="AT3216" s="42">
        <f t="shared" si="1630"/>
        <v>0</v>
      </c>
      <c r="AU3216" s="42">
        <f t="shared" si="1631"/>
        <v>0</v>
      </c>
    </row>
    <row r="3217" spans="1:47" x14ac:dyDescent="0.2">
      <c r="A3217" s="35"/>
      <c r="B3217" s="36"/>
      <c r="C3217" s="36"/>
      <c r="D3217" s="36"/>
      <c r="E3217" s="37"/>
      <c r="F3217" s="37"/>
      <c r="G3217" s="36"/>
      <c r="H3217" s="36"/>
      <c r="I3217" s="36"/>
      <c r="J3217" s="36"/>
      <c r="K3217" s="37"/>
      <c r="L3217" s="37"/>
      <c r="M3217" s="37"/>
      <c r="N3217" s="38" t="str">
        <f t="shared" si="1600"/>
        <v/>
      </c>
      <c r="O3217" t="str">
        <f t="shared" si="1601"/>
        <v/>
      </c>
      <c r="P3217" t="str">
        <f t="shared" si="1602"/>
        <v/>
      </c>
      <c r="Q3217" t="str">
        <f t="shared" si="1603"/>
        <v/>
      </c>
      <c r="R3217" t="str">
        <f t="shared" si="1604"/>
        <v/>
      </c>
      <c r="S3217" t="str">
        <f t="shared" si="1605"/>
        <v/>
      </c>
      <c r="T3217" s="39" t="str">
        <f t="shared" si="1606"/>
        <v/>
      </c>
      <c r="U3217" s="40">
        <f t="shared" si="1607"/>
        <v>0</v>
      </c>
      <c r="V3217" s="40">
        <f t="shared" si="1608"/>
        <v>0</v>
      </c>
      <c r="W3217" s="40">
        <f t="shared" si="1609"/>
        <v>0</v>
      </c>
      <c r="X3217" t="str">
        <f t="shared" si="1610"/>
        <v/>
      </c>
      <c r="Y3217" s="40">
        <f t="shared" si="1611"/>
        <v>0</v>
      </c>
      <c r="Z3217" s="40">
        <f t="shared" si="1612"/>
        <v>0</v>
      </c>
      <c r="AA3217" s="40">
        <f t="shared" si="1613"/>
        <v>0</v>
      </c>
      <c r="AB3217" s="40">
        <f t="shared" si="1614"/>
        <v>0</v>
      </c>
      <c r="AC3217" s="40">
        <f t="shared" si="1615"/>
        <v>0</v>
      </c>
      <c r="AD3217" s="39">
        <f t="shared" si="1616"/>
        <v>0</v>
      </c>
      <c r="AE3217" s="39">
        <f t="shared" si="1617"/>
        <v>0</v>
      </c>
      <c r="AF3217" t="str">
        <f t="shared" si="1618"/>
        <v/>
      </c>
      <c r="AG3217" t="str">
        <f t="shared" si="1619"/>
        <v/>
      </c>
      <c r="AH3217" t="str">
        <f t="shared" si="1620"/>
        <v/>
      </c>
      <c r="AJ3217" s="41" t="str">
        <f t="shared" si="1621"/>
        <v/>
      </c>
      <c r="AK3217" s="42" t="str">
        <f t="shared" si="1622"/>
        <v/>
      </c>
      <c r="AL3217" s="41" t="str">
        <f t="shared" si="1623"/>
        <v/>
      </c>
      <c r="AM3217" s="41" t="str">
        <f t="shared" si="1624"/>
        <v/>
      </c>
      <c r="AN3217" s="41" t="str">
        <f t="shared" si="1625"/>
        <v/>
      </c>
      <c r="AO3217" s="42" t="str">
        <f t="shared" si="1626"/>
        <v/>
      </c>
      <c r="AP3217" s="41" t="str">
        <f t="shared" si="1627"/>
        <v/>
      </c>
      <c r="AQ3217" s="41" t="str">
        <f t="shared" si="1628"/>
        <v/>
      </c>
      <c r="AR3217" s="41" t="str">
        <f>IF($AQ3217="","",COUNTIFS(L_ChaveCob,$AQ3217,L_Ausencia,"&gt;"&amp;$W3217)+COUNTIFS($AQ$4:$AQ3217,$AQ3217,$W$4:$W3217,$W3217))</f>
        <v/>
      </c>
      <c r="AS3217" s="42">
        <f t="shared" si="1629"/>
        <v>0</v>
      </c>
      <c r="AT3217" s="42">
        <f t="shared" si="1630"/>
        <v>0</v>
      </c>
      <c r="AU3217" s="42">
        <f t="shared" si="1631"/>
        <v>0</v>
      </c>
    </row>
    <row r="3218" spans="1:47" x14ac:dyDescent="0.2">
      <c r="A3218" s="35"/>
      <c r="B3218" s="36"/>
      <c r="C3218" s="36"/>
      <c r="D3218" s="36"/>
      <c r="E3218" s="37"/>
      <c r="F3218" s="37"/>
      <c r="G3218" s="36"/>
      <c r="H3218" s="36"/>
      <c r="I3218" s="36"/>
      <c r="J3218" s="36"/>
      <c r="K3218" s="37"/>
      <c r="L3218" s="37"/>
      <c r="M3218" s="37"/>
      <c r="N3218" s="38" t="str">
        <f t="shared" si="1600"/>
        <v/>
      </c>
      <c r="O3218" t="str">
        <f t="shared" si="1601"/>
        <v/>
      </c>
      <c r="P3218" t="str">
        <f t="shared" si="1602"/>
        <v/>
      </c>
      <c r="Q3218" t="str">
        <f t="shared" si="1603"/>
        <v/>
      </c>
      <c r="R3218" t="str">
        <f t="shared" si="1604"/>
        <v/>
      </c>
      <c r="S3218" t="str">
        <f t="shared" si="1605"/>
        <v/>
      </c>
      <c r="T3218" s="39" t="str">
        <f t="shared" si="1606"/>
        <v/>
      </c>
      <c r="U3218" s="40">
        <f t="shared" si="1607"/>
        <v>0</v>
      </c>
      <c r="V3218" s="40">
        <f t="shared" si="1608"/>
        <v>0</v>
      </c>
      <c r="W3218" s="40">
        <f t="shared" si="1609"/>
        <v>0</v>
      </c>
      <c r="X3218" t="str">
        <f t="shared" si="1610"/>
        <v/>
      </c>
      <c r="Y3218" s="40">
        <f t="shared" si="1611"/>
        <v>0</v>
      </c>
      <c r="Z3218" s="40">
        <f t="shared" si="1612"/>
        <v>0</v>
      </c>
      <c r="AA3218" s="40">
        <f t="shared" si="1613"/>
        <v>0</v>
      </c>
      <c r="AB3218" s="40">
        <f t="shared" si="1614"/>
        <v>0</v>
      </c>
      <c r="AC3218" s="40">
        <f t="shared" si="1615"/>
        <v>0</v>
      </c>
      <c r="AD3218" s="39">
        <f t="shared" si="1616"/>
        <v>0</v>
      </c>
      <c r="AE3218" s="39">
        <f t="shared" si="1617"/>
        <v>0</v>
      </c>
      <c r="AF3218" t="str">
        <f t="shared" si="1618"/>
        <v/>
      </c>
      <c r="AG3218" t="str">
        <f t="shared" si="1619"/>
        <v/>
      </c>
      <c r="AH3218" t="str">
        <f t="shared" si="1620"/>
        <v/>
      </c>
      <c r="AJ3218" s="41" t="str">
        <f t="shared" si="1621"/>
        <v/>
      </c>
      <c r="AK3218" s="42" t="str">
        <f t="shared" si="1622"/>
        <v/>
      </c>
      <c r="AL3218" s="41" t="str">
        <f t="shared" si="1623"/>
        <v/>
      </c>
      <c r="AM3218" s="41" t="str">
        <f t="shared" si="1624"/>
        <v/>
      </c>
      <c r="AN3218" s="41" t="str">
        <f t="shared" si="1625"/>
        <v/>
      </c>
      <c r="AO3218" s="42" t="str">
        <f t="shared" si="1626"/>
        <v/>
      </c>
      <c r="AP3218" s="41" t="str">
        <f t="shared" si="1627"/>
        <v/>
      </c>
      <c r="AQ3218" s="41" t="str">
        <f t="shared" si="1628"/>
        <v/>
      </c>
      <c r="AR3218" s="41" t="str">
        <f>IF($AQ3218="","",COUNTIFS(L_ChaveCob,$AQ3218,L_Ausencia,"&gt;"&amp;$W3218)+COUNTIFS($AQ$4:$AQ3218,$AQ3218,$W$4:$W3218,$W3218))</f>
        <v/>
      </c>
      <c r="AS3218" s="42">
        <f t="shared" si="1629"/>
        <v>0</v>
      </c>
      <c r="AT3218" s="42">
        <f t="shared" si="1630"/>
        <v>0</v>
      </c>
      <c r="AU3218" s="42">
        <f t="shared" si="1631"/>
        <v>0</v>
      </c>
    </row>
    <row r="3219" spans="1:47" x14ac:dyDescent="0.2">
      <c r="A3219" s="35"/>
      <c r="B3219" s="36"/>
      <c r="C3219" s="36"/>
      <c r="D3219" s="36"/>
      <c r="E3219" s="37"/>
      <c r="F3219" s="37"/>
      <c r="G3219" s="36"/>
      <c r="H3219" s="36"/>
      <c r="I3219" s="36"/>
      <c r="J3219" s="36"/>
      <c r="K3219" s="37"/>
      <c r="L3219" s="37"/>
      <c r="M3219" s="37"/>
      <c r="N3219" s="38" t="str">
        <f t="shared" si="1600"/>
        <v/>
      </c>
      <c r="O3219" t="str">
        <f t="shared" si="1601"/>
        <v/>
      </c>
      <c r="P3219" t="str">
        <f t="shared" si="1602"/>
        <v/>
      </c>
      <c r="Q3219" t="str">
        <f t="shared" si="1603"/>
        <v/>
      </c>
      <c r="R3219" t="str">
        <f t="shared" si="1604"/>
        <v/>
      </c>
      <c r="S3219" t="str">
        <f t="shared" si="1605"/>
        <v/>
      </c>
      <c r="T3219" s="39" t="str">
        <f t="shared" si="1606"/>
        <v/>
      </c>
      <c r="U3219" s="40">
        <f t="shared" si="1607"/>
        <v>0</v>
      </c>
      <c r="V3219" s="40">
        <f t="shared" si="1608"/>
        <v>0</v>
      </c>
      <c r="W3219" s="40">
        <f t="shared" si="1609"/>
        <v>0</v>
      </c>
      <c r="X3219" t="str">
        <f t="shared" si="1610"/>
        <v/>
      </c>
      <c r="Y3219" s="40">
        <f t="shared" si="1611"/>
        <v>0</v>
      </c>
      <c r="Z3219" s="40">
        <f t="shared" si="1612"/>
        <v>0</v>
      </c>
      <c r="AA3219" s="40">
        <f t="shared" si="1613"/>
        <v>0</v>
      </c>
      <c r="AB3219" s="40">
        <f t="shared" si="1614"/>
        <v>0</v>
      </c>
      <c r="AC3219" s="40">
        <f t="shared" si="1615"/>
        <v>0</v>
      </c>
      <c r="AD3219" s="39">
        <f t="shared" si="1616"/>
        <v>0</v>
      </c>
      <c r="AE3219" s="39">
        <f t="shared" si="1617"/>
        <v>0</v>
      </c>
      <c r="AF3219" t="str">
        <f t="shared" si="1618"/>
        <v/>
      </c>
      <c r="AG3219" t="str">
        <f t="shared" si="1619"/>
        <v/>
      </c>
      <c r="AH3219" t="str">
        <f t="shared" si="1620"/>
        <v/>
      </c>
      <c r="AJ3219" s="41" t="str">
        <f t="shared" si="1621"/>
        <v/>
      </c>
      <c r="AK3219" s="42" t="str">
        <f t="shared" si="1622"/>
        <v/>
      </c>
      <c r="AL3219" s="41" t="str">
        <f t="shared" si="1623"/>
        <v/>
      </c>
      <c r="AM3219" s="41" t="str">
        <f t="shared" si="1624"/>
        <v/>
      </c>
      <c r="AN3219" s="41" t="str">
        <f t="shared" si="1625"/>
        <v/>
      </c>
      <c r="AO3219" s="42" t="str">
        <f t="shared" si="1626"/>
        <v/>
      </c>
      <c r="AP3219" s="41" t="str">
        <f t="shared" si="1627"/>
        <v/>
      </c>
      <c r="AQ3219" s="41" t="str">
        <f t="shared" si="1628"/>
        <v/>
      </c>
      <c r="AR3219" s="41" t="str">
        <f>IF($AQ3219="","",COUNTIFS(L_ChaveCob,$AQ3219,L_Ausencia,"&gt;"&amp;$W3219)+COUNTIFS($AQ$4:$AQ3219,$AQ3219,$W$4:$W3219,$W3219))</f>
        <v/>
      </c>
      <c r="AS3219" s="42">
        <f t="shared" si="1629"/>
        <v>0</v>
      </c>
      <c r="AT3219" s="42">
        <f t="shared" si="1630"/>
        <v>0</v>
      </c>
      <c r="AU3219" s="42">
        <f t="shared" si="1631"/>
        <v>0</v>
      </c>
    </row>
    <row r="3220" spans="1:47" x14ac:dyDescent="0.2">
      <c r="A3220" s="35"/>
      <c r="B3220" s="36"/>
      <c r="C3220" s="36"/>
      <c r="D3220" s="36"/>
      <c r="E3220" s="37"/>
      <c r="F3220" s="37"/>
      <c r="G3220" s="36"/>
      <c r="H3220" s="36"/>
      <c r="I3220" s="36"/>
      <c r="J3220" s="36"/>
      <c r="K3220" s="37"/>
      <c r="L3220" s="37"/>
      <c r="M3220" s="37"/>
      <c r="N3220" s="38" t="str">
        <f t="shared" si="1600"/>
        <v/>
      </c>
      <c r="O3220" t="str">
        <f t="shared" si="1601"/>
        <v/>
      </c>
      <c r="P3220" t="str">
        <f t="shared" si="1602"/>
        <v/>
      </c>
      <c r="Q3220" t="str">
        <f t="shared" si="1603"/>
        <v/>
      </c>
      <c r="R3220" t="str">
        <f t="shared" si="1604"/>
        <v/>
      </c>
      <c r="S3220" t="str">
        <f t="shared" si="1605"/>
        <v/>
      </c>
      <c r="T3220" s="39" t="str">
        <f t="shared" si="1606"/>
        <v/>
      </c>
      <c r="U3220" s="40">
        <f t="shared" si="1607"/>
        <v>0</v>
      </c>
      <c r="V3220" s="40">
        <f t="shared" si="1608"/>
        <v>0</v>
      </c>
      <c r="W3220" s="40">
        <f t="shared" si="1609"/>
        <v>0</v>
      </c>
      <c r="X3220" t="str">
        <f t="shared" si="1610"/>
        <v/>
      </c>
      <c r="Y3220" s="40">
        <f t="shared" si="1611"/>
        <v>0</v>
      </c>
      <c r="Z3220" s="40">
        <f t="shared" si="1612"/>
        <v>0</v>
      </c>
      <c r="AA3220" s="40">
        <f t="shared" si="1613"/>
        <v>0</v>
      </c>
      <c r="AB3220" s="40">
        <f t="shared" si="1614"/>
        <v>0</v>
      </c>
      <c r="AC3220" s="40">
        <f t="shared" si="1615"/>
        <v>0</v>
      </c>
      <c r="AD3220" s="39">
        <f t="shared" si="1616"/>
        <v>0</v>
      </c>
      <c r="AE3220" s="39">
        <f t="shared" si="1617"/>
        <v>0</v>
      </c>
      <c r="AF3220" t="str">
        <f t="shared" si="1618"/>
        <v/>
      </c>
      <c r="AG3220" t="str">
        <f t="shared" si="1619"/>
        <v/>
      </c>
      <c r="AH3220" t="str">
        <f t="shared" si="1620"/>
        <v/>
      </c>
      <c r="AJ3220" s="41" t="str">
        <f t="shared" si="1621"/>
        <v/>
      </c>
      <c r="AK3220" s="42" t="str">
        <f t="shared" si="1622"/>
        <v/>
      </c>
      <c r="AL3220" s="41" t="str">
        <f t="shared" si="1623"/>
        <v/>
      </c>
      <c r="AM3220" s="41" t="str">
        <f t="shared" si="1624"/>
        <v/>
      </c>
      <c r="AN3220" s="41" t="str">
        <f t="shared" si="1625"/>
        <v/>
      </c>
      <c r="AO3220" s="42" t="str">
        <f t="shared" si="1626"/>
        <v/>
      </c>
      <c r="AP3220" s="41" t="str">
        <f t="shared" si="1627"/>
        <v/>
      </c>
      <c r="AQ3220" s="41" t="str">
        <f t="shared" si="1628"/>
        <v/>
      </c>
      <c r="AR3220" s="41" t="str">
        <f>IF($AQ3220="","",COUNTIFS(L_ChaveCob,$AQ3220,L_Ausencia,"&gt;"&amp;$W3220)+COUNTIFS($AQ$4:$AQ3220,$AQ3220,$W$4:$W3220,$W3220))</f>
        <v/>
      </c>
      <c r="AS3220" s="42">
        <f t="shared" si="1629"/>
        <v>0</v>
      </c>
      <c r="AT3220" s="42">
        <f t="shared" si="1630"/>
        <v>0</v>
      </c>
      <c r="AU3220" s="42">
        <f t="shared" si="1631"/>
        <v>0</v>
      </c>
    </row>
    <row r="3221" spans="1:47" x14ac:dyDescent="0.2">
      <c r="A3221" s="35"/>
      <c r="B3221" s="36"/>
      <c r="C3221" s="36"/>
      <c r="D3221" s="36"/>
      <c r="E3221" s="37"/>
      <c r="F3221" s="37"/>
      <c r="G3221" s="36"/>
      <c r="H3221" s="36"/>
      <c r="I3221" s="36"/>
      <c r="J3221" s="36"/>
      <c r="K3221" s="37"/>
      <c r="L3221" s="37"/>
      <c r="M3221" s="37"/>
      <c r="N3221" s="38" t="str">
        <f t="shared" si="1600"/>
        <v/>
      </c>
      <c r="O3221" t="str">
        <f t="shared" si="1601"/>
        <v/>
      </c>
      <c r="P3221" t="str">
        <f t="shared" si="1602"/>
        <v/>
      </c>
      <c r="Q3221" t="str">
        <f t="shared" si="1603"/>
        <v/>
      </c>
      <c r="R3221" t="str">
        <f t="shared" si="1604"/>
        <v/>
      </c>
      <c r="S3221" t="str">
        <f t="shared" si="1605"/>
        <v/>
      </c>
      <c r="T3221" s="39" t="str">
        <f t="shared" si="1606"/>
        <v/>
      </c>
      <c r="U3221" s="40">
        <f t="shared" si="1607"/>
        <v>0</v>
      </c>
      <c r="V3221" s="40">
        <f t="shared" si="1608"/>
        <v>0</v>
      </c>
      <c r="W3221" s="40">
        <f t="shared" si="1609"/>
        <v>0</v>
      </c>
      <c r="X3221" t="str">
        <f t="shared" si="1610"/>
        <v/>
      </c>
      <c r="Y3221" s="40">
        <f t="shared" si="1611"/>
        <v>0</v>
      </c>
      <c r="Z3221" s="40">
        <f t="shared" si="1612"/>
        <v>0</v>
      </c>
      <c r="AA3221" s="40">
        <f t="shared" si="1613"/>
        <v>0</v>
      </c>
      <c r="AB3221" s="40">
        <f t="shared" si="1614"/>
        <v>0</v>
      </c>
      <c r="AC3221" s="40">
        <f t="shared" si="1615"/>
        <v>0</v>
      </c>
      <c r="AD3221" s="39">
        <f t="shared" si="1616"/>
        <v>0</v>
      </c>
      <c r="AE3221" s="39">
        <f t="shared" si="1617"/>
        <v>0</v>
      </c>
      <c r="AF3221" t="str">
        <f t="shared" si="1618"/>
        <v/>
      </c>
      <c r="AG3221" t="str">
        <f t="shared" si="1619"/>
        <v/>
      </c>
      <c r="AH3221" t="str">
        <f t="shared" si="1620"/>
        <v/>
      </c>
      <c r="AJ3221" s="41" t="str">
        <f t="shared" si="1621"/>
        <v/>
      </c>
      <c r="AK3221" s="42" t="str">
        <f t="shared" si="1622"/>
        <v/>
      </c>
      <c r="AL3221" s="41" t="str">
        <f t="shared" si="1623"/>
        <v/>
      </c>
      <c r="AM3221" s="41" t="str">
        <f t="shared" si="1624"/>
        <v/>
      </c>
      <c r="AN3221" s="41" t="str">
        <f t="shared" si="1625"/>
        <v/>
      </c>
      <c r="AO3221" s="42" t="str">
        <f t="shared" si="1626"/>
        <v/>
      </c>
      <c r="AP3221" s="41" t="str">
        <f t="shared" si="1627"/>
        <v/>
      </c>
      <c r="AQ3221" s="41" t="str">
        <f t="shared" si="1628"/>
        <v/>
      </c>
      <c r="AR3221" s="41" t="str">
        <f>IF($AQ3221="","",COUNTIFS(L_ChaveCob,$AQ3221,L_Ausencia,"&gt;"&amp;$W3221)+COUNTIFS($AQ$4:$AQ3221,$AQ3221,$W$4:$W3221,$W3221))</f>
        <v/>
      </c>
      <c r="AS3221" s="42">
        <f t="shared" si="1629"/>
        <v>0</v>
      </c>
      <c r="AT3221" s="42">
        <f t="shared" si="1630"/>
        <v>0</v>
      </c>
      <c r="AU3221" s="42">
        <f t="shared" si="1631"/>
        <v>0</v>
      </c>
    </row>
    <row r="3222" spans="1:47" x14ac:dyDescent="0.2">
      <c r="A3222" s="35"/>
      <c r="B3222" s="36"/>
      <c r="C3222" s="36"/>
      <c r="D3222" s="36"/>
      <c r="E3222" s="37"/>
      <c r="F3222" s="37"/>
      <c r="G3222" s="36"/>
      <c r="H3222" s="36"/>
      <c r="I3222" s="36"/>
      <c r="J3222" s="36"/>
      <c r="K3222" s="37"/>
      <c r="L3222" s="37"/>
      <c r="M3222" s="37"/>
      <c r="N3222" s="38" t="str">
        <f t="shared" si="1600"/>
        <v/>
      </c>
      <c r="O3222" t="str">
        <f t="shared" si="1601"/>
        <v/>
      </c>
      <c r="P3222" t="str">
        <f t="shared" si="1602"/>
        <v/>
      </c>
      <c r="Q3222" t="str">
        <f t="shared" si="1603"/>
        <v/>
      </c>
      <c r="R3222" t="str">
        <f t="shared" si="1604"/>
        <v/>
      </c>
      <c r="S3222" t="str">
        <f t="shared" si="1605"/>
        <v/>
      </c>
      <c r="T3222" s="39" t="str">
        <f t="shared" si="1606"/>
        <v/>
      </c>
      <c r="U3222" s="40">
        <f t="shared" si="1607"/>
        <v>0</v>
      </c>
      <c r="V3222" s="40">
        <f t="shared" si="1608"/>
        <v>0</v>
      </c>
      <c r="W3222" s="40">
        <f t="shared" si="1609"/>
        <v>0</v>
      </c>
      <c r="X3222" t="str">
        <f t="shared" si="1610"/>
        <v/>
      </c>
      <c r="Y3222" s="40">
        <f t="shared" si="1611"/>
        <v>0</v>
      </c>
      <c r="Z3222" s="40">
        <f t="shared" si="1612"/>
        <v>0</v>
      </c>
      <c r="AA3222" s="40">
        <f t="shared" si="1613"/>
        <v>0</v>
      </c>
      <c r="AB3222" s="40">
        <f t="shared" si="1614"/>
        <v>0</v>
      </c>
      <c r="AC3222" s="40">
        <f t="shared" si="1615"/>
        <v>0</v>
      </c>
      <c r="AD3222" s="39">
        <f t="shared" si="1616"/>
        <v>0</v>
      </c>
      <c r="AE3222" s="39">
        <f t="shared" si="1617"/>
        <v>0</v>
      </c>
      <c r="AF3222" t="str">
        <f t="shared" si="1618"/>
        <v/>
      </c>
      <c r="AG3222" t="str">
        <f t="shared" si="1619"/>
        <v/>
      </c>
      <c r="AH3222" t="str">
        <f t="shared" si="1620"/>
        <v/>
      </c>
      <c r="AJ3222" s="41" t="str">
        <f t="shared" si="1621"/>
        <v/>
      </c>
      <c r="AK3222" s="42" t="str">
        <f t="shared" si="1622"/>
        <v/>
      </c>
      <c r="AL3222" s="41" t="str">
        <f t="shared" si="1623"/>
        <v/>
      </c>
      <c r="AM3222" s="41" t="str">
        <f t="shared" si="1624"/>
        <v/>
      </c>
      <c r="AN3222" s="41" t="str">
        <f t="shared" si="1625"/>
        <v/>
      </c>
      <c r="AO3222" s="42" t="str">
        <f t="shared" si="1626"/>
        <v/>
      </c>
      <c r="AP3222" s="41" t="str">
        <f t="shared" si="1627"/>
        <v/>
      </c>
      <c r="AQ3222" s="41" t="str">
        <f t="shared" si="1628"/>
        <v/>
      </c>
      <c r="AR3222" s="41" t="str">
        <f>IF($AQ3222="","",COUNTIFS(L_ChaveCob,$AQ3222,L_Ausencia,"&gt;"&amp;$W3222)+COUNTIFS($AQ$4:$AQ3222,$AQ3222,$W$4:$W3222,$W3222))</f>
        <v/>
      </c>
      <c r="AS3222" s="42">
        <f t="shared" si="1629"/>
        <v>0</v>
      </c>
      <c r="AT3222" s="42">
        <f t="shared" si="1630"/>
        <v>0</v>
      </c>
      <c r="AU3222" s="42">
        <f t="shared" si="1631"/>
        <v>0</v>
      </c>
    </row>
    <row r="3223" spans="1:47" x14ac:dyDescent="0.2">
      <c r="A3223" s="35"/>
      <c r="B3223" s="36"/>
      <c r="C3223" s="36"/>
      <c r="D3223" s="36"/>
      <c r="E3223" s="37"/>
      <c r="F3223" s="37"/>
      <c r="G3223" s="36"/>
      <c r="H3223" s="36"/>
      <c r="I3223" s="36"/>
      <c r="J3223" s="36"/>
      <c r="K3223" s="37"/>
      <c r="L3223" s="37"/>
      <c r="M3223" s="37"/>
      <c r="N3223" s="38" t="str">
        <f t="shared" si="1600"/>
        <v/>
      </c>
      <c r="O3223" t="str">
        <f t="shared" si="1601"/>
        <v/>
      </c>
      <c r="P3223" t="str">
        <f t="shared" si="1602"/>
        <v/>
      </c>
      <c r="Q3223" t="str">
        <f t="shared" si="1603"/>
        <v/>
      </c>
      <c r="R3223" t="str">
        <f t="shared" si="1604"/>
        <v/>
      </c>
      <c r="S3223" t="str">
        <f t="shared" si="1605"/>
        <v/>
      </c>
      <c r="T3223" s="39" t="str">
        <f t="shared" si="1606"/>
        <v/>
      </c>
      <c r="U3223" s="40">
        <f t="shared" si="1607"/>
        <v>0</v>
      </c>
      <c r="V3223" s="40">
        <f t="shared" si="1608"/>
        <v>0</v>
      </c>
      <c r="W3223" s="40">
        <f t="shared" si="1609"/>
        <v>0</v>
      </c>
      <c r="X3223" t="str">
        <f t="shared" si="1610"/>
        <v/>
      </c>
      <c r="Y3223" s="40">
        <f t="shared" si="1611"/>
        <v>0</v>
      </c>
      <c r="Z3223" s="40">
        <f t="shared" si="1612"/>
        <v>0</v>
      </c>
      <c r="AA3223" s="40">
        <f t="shared" si="1613"/>
        <v>0</v>
      </c>
      <c r="AB3223" s="40">
        <f t="shared" si="1614"/>
        <v>0</v>
      </c>
      <c r="AC3223" s="40">
        <f t="shared" si="1615"/>
        <v>0</v>
      </c>
      <c r="AD3223" s="39">
        <f t="shared" si="1616"/>
        <v>0</v>
      </c>
      <c r="AE3223" s="39">
        <f t="shared" si="1617"/>
        <v>0</v>
      </c>
      <c r="AF3223" t="str">
        <f t="shared" si="1618"/>
        <v/>
      </c>
      <c r="AG3223" t="str">
        <f t="shared" si="1619"/>
        <v/>
      </c>
      <c r="AH3223" t="str">
        <f t="shared" si="1620"/>
        <v/>
      </c>
      <c r="AJ3223" s="41" t="str">
        <f t="shared" si="1621"/>
        <v/>
      </c>
      <c r="AK3223" s="42" t="str">
        <f t="shared" si="1622"/>
        <v/>
      </c>
      <c r="AL3223" s="41" t="str">
        <f t="shared" si="1623"/>
        <v/>
      </c>
      <c r="AM3223" s="41" t="str">
        <f t="shared" si="1624"/>
        <v/>
      </c>
      <c r="AN3223" s="41" t="str">
        <f t="shared" si="1625"/>
        <v/>
      </c>
      <c r="AO3223" s="42" t="str">
        <f t="shared" si="1626"/>
        <v/>
      </c>
      <c r="AP3223" s="41" t="str">
        <f t="shared" si="1627"/>
        <v/>
      </c>
      <c r="AQ3223" s="41" t="str">
        <f t="shared" si="1628"/>
        <v/>
      </c>
      <c r="AR3223" s="41" t="str">
        <f>IF($AQ3223="","",COUNTIFS(L_ChaveCob,$AQ3223,L_Ausencia,"&gt;"&amp;$W3223)+COUNTIFS($AQ$4:$AQ3223,$AQ3223,$W$4:$W3223,$W3223))</f>
        <v/>
      </c>
      <c r="AS3223" s="42">
        <f t="shared" si="1629"/>
        <v>0</v>
      </c>
      <c r="AT3223" s="42">
        <f t="shared" si="1630"/>
        <v>0</v>
      </c>
      <c r="AU3223" s="42">
        <f t="shared" si="1631"/>
        <v>0</v>
      </c>
    </row>
    <row r="3224" spans="1:47" x14ac:dyDescent="0.2">
      <c r="A3224" s="35"/>
      <c r="B3224" s="36"/>
      <c r="C3224" s="36"/>
      <c r="D3224" s="36"/>
      <c r="E3224" s="37"/>
      <c r="F3224" s="37"/>
      <c r="G3224" s="36"/>
      <c r="H3224" s="36"/>
      <c r="I3224" s="36"/>
      <c r="J3224" s="36"/>
      <c r="K3224" s="37"/>
      <c r="L3224" s="37"/>
      <c r="M3224" s="37"/>
      <c r="N3224" s="38" t="str">
        <f t="shared" si="1600"/>
        <v/>
      </c>
      <c r="O3224" t="str">
        <f t="shared" si="1601"/>
        <v/>
      </c>
      <c r="P3224" t="str">
        <f t="shared" si="1602"/>
        <v/>
      </c>
      <c r="Q3224" t="str">
        <f t="shared" si="1603"/>
        <v/>
      </c>
      <c r="R3224" t="str">
        <f t="shared" si="1604"/>
        <v/>
      </c>
      <c r="S3224" t="str">
        <f t="shared" si="1605"/>
        <v/>
      </c>
      <c r="T3224" s="39" t="str">
        <f t="shared" si="1606"/>
        <v/>
      </c>
      <c r="U3224" s="40">
        <f t="shared" si="1607"/>
        <v>0</v>
      </c>
      <c r="V3224" s="40">
        <f t="shared" si="1608"/>
        <v>0</v>
      </c>
      <c r="W3224" s="40">
        <f t="shared" si="1609"/>
        <v>0</v>
      </c>
      <c r="X3224" t="str">
        <f t="shared" si="1610"/>
        <v/>
      </c>
      <c r="Y3224" s="40">
        <f t="shared" si="1611"/>
        <v>0</v>
      </c>
      <c r="Z3224" s="40">
        <f t="shared" si="1612"/>
        <v>0</v>
      </c>
      <c r="AA3224" s="40">
        <f t="shared" si="1613"/>
        <v>0</v>
      </c>
      <c r="AB3224" s="40">
        <f t="shared" si="1614"/>
        <v>0</v>
      </c>
      <c r="AC3224" s="40">
        <f t="shared" si="1615"/>
        <v>0</v>
      </c>
      <c r="AD3224" s="39">
        <f t="shared" si="1616"/>
        <v>0</v>
      </c>
      <c r="AE3224" s="39">
        <f t="shared" si="1617"/>
        <v>0</v>
      </c>
      <c r="AF3224" t="str">
        <f t="shared" si="1618"/>
        <v/>
      </c>
      <c r="AG3224" t="str">
        <f t="shared" si="1619"/>
        <v/>
      </c>
      <c r="AH3224" t="str">
        <f t="shared" si="1620"/>
        <v/>
      </c>
      <c r="AJ3224" s="41" t="str">
        <f t="shared" si="1621"/>
        <v/>
      </c>
      <c r="AK3224" s="42" t="str">
        <f t="shared" si="1622"/>
        <v/>
      </c>
      <c r="AL3224" s="41" t="str">
        <f t="shared" si="1623"/>
        <v/>
      </c>
      <c r="AM3224" s="41" t="str">
        <f t="shared" si="1624"/>
        <v/>
      </c>
      <c r="AN3224" s="41" t="str">
        <f t="shared" si="1625"/>
        <v/>
      </c>
      <c r="AO3224" s="42" t="str">
        <f t="shared" si="1626"/>
        <v/>
      </c>
      <c r="AP3224" s="41" t="str">
        <f t="shared" si="1627"/>
        <v/>
      </c>
      <c r="AQ3224" s="41" t="str">
        <f t="shared" si="1628"/>
        <v/>
      </c>
      <c r="AR3224" s="41" t="str">
        <f>IF($AQ3224="","",COUNTIFS(L_ChaveCob,$AQ3224,L_Ausencia,"&gt;"&amp;$W3224)+COUNTIFS($AQ$4:$AQ3224,$AQ3224,$W$4:$W3224,$W3224))</f>
        <v/>
      </c>
      <c r="AS3224" s="42">
        <f t="shared" si="1629"/>
        <v>0</v>
      </c>
      <c r="AT3224" s="42">
        <f t="shared" si="1630"/>
        <v>0</v>
      </c>
      <c r="AU3224" s="42">
        <f t="shared" si="1631"/>
        <v>0</v>
      </c>
    </row>
    <row r="3225" spans="1:47" x14ac:dyDescent="0.2">
      <c r="A3225" s="35"/>
      <c r="B3225" s="36"/>
      <c r="C3225" s="36"/>
      <c r="D3225" s="36"/>
      <c r="E3225" s="37"/>
      <c r="F3225" s="37"/>
      <c r="G3225" s="36"/>
      <c r="H3225" s="36"/>
      <c r="I3225" s="36"/>
      <c r="J3225" s="36"/>
      <c r="K3225" s="37"/>
      <c r="L3225" s="37"/>
      <c r="M3225" s="37"/>
      <c r="N3225" s="38" t="str">
        <f t="shared" si="1600"/>
        <v/>
      </c>
      <c r="O3225" t="str">
        <f t="shared" si="1601"/>
        <v/>
      </c>
      <c r="P3225" t="str">
        <f t="shared" si="1602"/>
        <v/>
      </c>
      <c r="Q3225" t="str">
        <f t="shared" si="1603"/>
        <v/>
      </c>
      <c r="R3225" t="str">
        <f t="shared" si="1604"/>
        <v/>
      </c>
      <c r="S3225" t="str">
        <f t="shared" si="1605"/>
        <v/>
      </c>
      <c r="T3225" s="39" t="str">
        <f t="shared" si="1606"/>
        <v/>
      </c>
      <c r="U3225" s="40">
        <f t="shared" si="1607"/>
        <v>0</v>
      </c>
      <c r="V3225" s="40">
        <f t="shared" si="1608"/>
        <v>0</v>
      </c>
      <c r="W3225" s="40">
        <f t="shared" si="1609"/>
        <v>0</v>
      </c>
      <c r="X3225" t="str">
        <f t="shared" si="1610"/>
        <v/>
      </c>
      <c r="Y3225" s="40">
        <f t="shared" si="1611"/>
        <v>0</v>
      </c>
      <c r="Z3225" s="40">
        <f t="shared" si="1612"/>
        <v>0</v>
      </c>
      <c r="AA3225" s="40">
        <f t="shared" si="1613"/>
        <v>0</v>
      </c>
      <c r="AB3225" s="40">
        <f t="shared" si="1614"/>
        <v>0</v>
      </c>
      <c r="AC3225" s="40">
        <f t="shared" si="1615"/>
        <v>0</v>
      </c>
      <c r="AD3225" s="39">
        <f t="shared" si="1616"/>
        <v>0</v>
      </c>
      <c r="AE3225" s="39">
        <f t="shared" si="1617"/>
        <v>0</v>
      </c>
      <c r="AF3225" t="str">
        <f t="shared" si="1618"/>
        <v/>
      </c>
      <c r="AG3225" t="str">
        <f t="shared" si="1619"/>
        <v/>
      </c>
      <c r="AH3225" t="str">
        <f t="shared" si="1620"/>
        <v/>
      </c>
      <c r="AJ3225" s="41" t="str">
        <f t="shared" si="1621"/>
        <v/>
      </c>
      <c r="AK3225" s="42" t="str">
        <f t="shared" si="1622"/>
        <v/>
      </c>
      <c r="AL3225" s="41" t="str">
        <f t="shared" si="1623"/>
        <v/>
      </c>
      <c r="AM3225" s="41" t="str">
        <f t="shared" si="1624"/>
        <v/>
      </c>
      <c r="AN3225" s="41" t="str">
        <f t="shared" si="1625"/>
        <v/>
      </c>
      <c r="AO3225" s="42" t="str">
        <f t="shared" si="1626"/>
        <v/>
      </c>
      <c r="AP3225" s="41" t="str">
        <f t="shared" si="1627"/>
        <v/>
      </c>
      <c r="AQ3225" s="41" t="str">
        <f t="shared" si="1628"/>
        <v/>
      </c>
      <c r="AR3225" s="41" t="str">
        <f>IF($AQ3225="","",COUNTIFS(L_ChaveCob,$AQ3225,L_Ausencia,"&gt;"&amp;$W3225)+COUNTIFS($AQ$4:$AQ3225,$AQ3225,$W$4:$W3225,$W3225))</f>
        <v/>
      </c>
      <c r="AS3225" s="42">
        <f t="shared" si="1629"/>
        <v>0</v>
      </c>
      <c r="AT3225" s="42">
        <f t="shared" si="1630"/>
        <v>0</v>
      </c>
      <c r="AU3225" s="42">
        <f t="shared" si="1631"/>
        <v>0</v>
      </c>
    </row>
    <row r="3226" spans="1:47" x14ac:dyDescent="0.2">
      <c r="A3226" s="35"/>
      <c r="B3226" s="36"/>
      <c r="C3226" s="36"/>
      <c r="D3226" s="36"/>
      <c r="E3226" s="37"/>
      <c r="F3226" s="37"/>
      <c r="G3226" s="36"/>
      <c r="H3226" s="36"/>
      <c r="I3226" s="36"/>
      <c r="J3226" s="36"/>
      <c r="K3226" s="37"/>
      <c r="L3226" s="37"/>
      <c r="M3226" s="37"/>
      <c r="N3226" s="38" t="str">
        <f t="shared" si="1600"/>
        <v/>
      </c>
      <c r="O3226" t="str">
        <f t="shared" si="1601"/>
        <v/>
      </c>
      <c r="P3226" t="str">
        <f t="shared" si="1602"/>
        <v/>
      </c>
      <c r="Q3226" t="str">
        <f t="shared" si="1603"/>
        <v/>
      </c>
      <c r="R3226" t="str">
        <f t="shared" si="1604"/>
        <v/>
      </c>
      <c r="S3226" t="str">
        <f t="shared" si="1605"/>
        <v/>
      </c>
      <c r="T3226" s="39" t="str">
        <f t="shared" si="1606"/>
        <v/>
      </c>
      <c r="U3226" s="40">
        <f t="shared" si="1607"/>
        <v>0</v>
      </c>
      <c r="V3226" s="40">
        <f t="shared" si="1608"/>
        <v>0</v>
      </c>
      <c r="W3226" s="40">
        <f t="shared" si="1609"/>
        <v>0</v>
      </c>
      <c r="X3226" t="str">
        <f t="shared" si="1610"/>
        <v/>
      </c>
      <c r="Y3226" s="40">
        <f t="shared" si="1611"/>
        <v>0</v>
      </c>
      <c r="Z3226" s="40">
        <f t="shared" si="1612"/>
        <v>0</v>
      </c>
      <c r="AA3226" s="40">
        <f t="shared" si="1613"/>
        <v>0</v>
      </c>
      <c r="AB3226" s="40">
        <f t="shared" si="1614"/>
        <v>0</v>
      </c>
      <c r="AC3226" s="40">
        <f t="shared" si="1615"/>
        <v>0</v>
      </c>
      <c r="AD3226" s="39">
        <f t="shared" si="1616"/>
        <v>0</v>
      </c>
      <c r="AE3226" s="39">
        <f t="shared" si="1617"/>
        <v>0</v>
      </c>
      <c r="AF3226" t="str">
        <f t="shared" si="1618"/>
        <v/>
      </c>
      <c r="AG3226" t="str">
        <f t="shared" si="1619"/>
        <v/>
      </c>
      <c r="AH3226" t="str">
        <f t="shared" si="1620"/>
        <v/>
      </c>
      <c r="AJ3226" s="41" t="str">
        <f t="shared" si="1621"/>
        <v/>
      </c>
      <c r="AK3226" s="42" t="str">
        <f t="shared" si="1622"/>
        <v/>
      </c>
      <c r="AL3226" s="41" t="str">
        <f t="shared" si="1623"/>
        <v/>
      </c>
      <c r="AM3226" s="41" t="str">
        <f t="shared" si="1624"/>
        <v/>
      </c>
      <c r="AN3226" s="41" t="str">
        <f t="shared" si="1625"/>
        <v/>
      </c>
      <c r="AO3226" s="42" t="str">
        <f t="shared" si="1626"/>
        <v/>
      </c>
      <c r="AP3226" s="41" t="str">
        <f t="shared" si="1627"/>
        <v/>
      </c>
      <c r="AQ3226" s="41" t="str">
        <f t="shared" si="1628"/>
        <v/>
      </c>
      <c r="AR3226" s="41" t="str">
        <f>IF($AQ3226="","",COUNTIFS(L_ChaveCob,$AQ3226,L_Ausencia,"&gt;"&amp;$W3226)+COUNTIFS($AQ$4:$AQ3226,$AQ3226,$W$4:$W3226,$W3226))</f>
        <v/>
      </c>
      <c r="AS3226" s="42">
        <f t="shared" si="1629"/>
        <v>0</v>
      </c>
      <c r="AT3226" s="42">
        <f t="shared" si="1630"/>
        <v>0</v>
      </c>
      <c r="AU3226" s="42">
        <f t="shared" si="1631"/>
        <v>0</v>
      </c>
    </row>
    <row r="3227" spans="1:47" x14ac:dyDescent="0.2">
      <c r="A3227" s="35"/>
      <c r="B3227" s="36"/>
      <c r="C3227" s="36"/>
      <c r="D3227" s="36"/>
      <c r="E3227" s="37"/>
      <c r="F3227" s="37"/>
      <c r="G3227" s="36"/>
      <c r="H3227" s="36"/>
      <c r="I3227" s="36"/>
      <c r="J3227" s="36"/>
      <c r="K3227" s="37"/>
      <c r="L3227" s="37"/>
      <c r="M3227" s="37"/>
      <c r="N3227" s="38" t="str">
        <f t="shared" si="1600"/>
        <v/>
      </c>
      <c r="O3227" t="str">
        <f t="shared" si="1601"/>
        <v/>
      </c>
      <c r="P3227" t="str">
        <f t="shared" si="1602"/>
        <v/>
      </c>
      <c r="Q3227" t="str">
        <f t="shared" si="1603"/>
        <v/>
      </c>
      <c r="R3227" t="str">
        <f t="shared" si="1604"/>
        <v/>
      </c>
      <c r="S3227" t="str">
        <f t="shared" si="1605"/>
        <v/>
      </c>
      <c r="T3227" s="39" t="str">
        <f t="shared" si="1606"/>
        <v/>
      </c>
      <c r="U3227" s="40">
        <f t="shared" si="1607"/>
        <v>0</v>
      </c>
      <c r="V3227" s="40">
        <f t="shared" si="1608"/>
        <v>0</v>
      </c>
      <c r="W3227" s="40">
        <f t="shared" si="1609"/>
        <v>0</v>
      </c>
      <c r="X3227" t="str">
        <f t="shared" si="1610"/>
        <v/>
      </c>
      <c r="Y3227" s="40">
        <f t="shared" si="1611"/>
        <v>0</v>
      </c>
      <c r="Z3227" s="40">
        <f t="shared" si="1612"/>
        <v>0</v>
      </c>
      <c r="AA3227" s="40">
        <f t="shared" si="1613"/>
        <v>0</v>
      </c>
      <c r="AB3227" s="40">
        <f t="shared" si="1614"/>
        <v>0</v>
      </c>
      <c r="AC3227" s="40">
        <f t="shared" si="1615"/>
        <v>0</v>
      </c>
      <c r="AD3227" s="39">
        <f t="shared" si="1616"/>
        <v>0</v>
      </c>
      <c r="AE3227" s="39">
        <f t="shared" si="1617"/>
        <v>0</v>
      </c>
      <c r="AF3227" t="str">
        <f t="shared" si="1618"/>
        <v/>
      </c>
      <c r="AG3227" t="str">
        <f t="shared" si="1619"/>
        <v/>
      </c>
      <c r="AH3227" t="str">
        <f t="shared" si="1620"/>
        <v/>
      </c>
      <c r="AJ3227" s="41" t="str">
        <f t="shared" si="1621"/>
        <v/>
      </c>
      <c r="AK3227" s="42" t="str">
        <f t="shared" si="1622"/>
        <v/>
      </c>
      <c r="AL3227" s="41" t="str">
        <f t="shared" si="1623"/>
        <v/>
      </c>
      <c r="AM3227" s="41" t="str">
        <f t="shared" si="1624"/>
        <v/>
      </c>
      <c r="AN3227" s="41" t="str">
        <f t="shared" si="1625"/>
        <v/>
      </c>
      <c r="AO3227" s="42" t="str">
        <f t="shared" si="1626"/>
        <v/>
      </c>
      <c r="AP3227" s="41" t="str">
        <f t="shared" si="1627"/>
        <v/>
      </c>
      <c r="AQ3227" s="41" t="str">
        <f t="shared" si="1628"/>
        <v/>
      </c>
      <c r="AR3227" s="41" t="str">
        <f>IF($AQ3227="","",COUNTIFS(L_ChaveCob,$AQ3227,L_Ausencia,"&gt;"&amp;$W3227)+COUNTIFS($AQ$4:$AQ3227,$AQ3227,$W$4:$W3227,$W3227))</f>
        <v/>
      </c>
      <c r="AS3227" s="42">
        <f t="shared" si="1629"/>
        <v>0</v>
      </c>
      <c r="AT3227" s="42">
        <f t="shared" si="1630"/>
        <v>0</v>
      </c>
      <c r="AU3227" s="42">
        <f t="shared" si="1631"/>
        <v>0</v>
      </c>
    </row>
    <row r="3228" spans="1:47" x14ac:dyDescent="0.2">
      <c r="A3228" s="35"/>
      <c r="B3228" s="36"/>
      <c r="C3228" s="36"/>
      <c r="D3228" s="36"/>
      <c r="E3228" s="37"/>
      <c r="F3228" s="37"/>
      <c r="G3228" s="36"/>
      <c r="H3228" s="36"/>
      <c r="I3228" s="36"/>
      <c r="J3228" s="36"/>
      <c r="K3228" s="37"/>
      <c r="L3228" s="37"/>
      <c r="M3228" s="37"/>
      <c r="N3228" s="38" t="str">
        <f t="shared" si="1600"/>
        <v/>
      </c>
      <c r="O3228" t="str">
        <f t="shared" si="1601"/>
        <v/>
      </c>
      <c r="P3228" t="str">
        <f t="shared" si="1602"/>
        <v/>
      </c>
      <c r="Q3228" t="str">
        <f t="shared" si="1603"/>
        <v/>
      </c>
      <c r="R3228" t="str">
        <f t="shared" si="1604"/>
        <v/>
      </c>
      <c r="S3228" t="str">
        <f t="shared" si="1605"/>
        <v/>
      </c>
      <c r="T3228" s="39" t="str">
        <f t="shared" si="1606"/>
        <v/>
      </c>
      <c r="U3228" s="40">
        <f t="shared" si="1607"/>
        <v>0</v>
      </c>
      <c r="V3228" s="40">
        <f t="shared" si="1608"/>
        <v>0</v>
      </c>
      <c r="W3228" s="40">
        <f t="shared" si="1609"/>
        <v>0</v>
      </c>
      <c r="X3228" t="str">
        <f t="shared" si="1610"/>
        <v/>
      </c>
      <c r="Y3228" s="40">
        <f t="shared" si="1611"/>
        <v>0</v>
      </c>
      <c r="Z3228" s="40">
        <f t="shared" si="1612"/>
        <v>0</v>
      </c>
      <c r="AA3228" s="40">
        <f t="shared" si="1613"/>
        <v>0</v>
      </c>
      <c r="AB3228" s="40">
        <f t="shared" si="1614"/>
        <v>0</v>
      </c>
      <c r="AC3228" s="40">
        <f t="shared" si="1615"/>
        <v>0</v>
      </c>
      <c r="AD3228" s="39">
        <f t="shared" si="1616"/>
        <v>0</v>
      </c>
      <c r="AE3228" s="39">
        <f t="shared" si="1617"/>
        <v>0</v>
      </c>
      <c r="AF3228" t="str">
        <f t="shared" si="1618"/>
        <v/>
      </c>
      <c r="AG3228" t="str">
        <f t="shared" si="1619"/>
        <v/>
      </c>
      <c r="AH3228" t="str">
        <f t="shared" si="1620"/>
        <v/>
      </c>
      <c r="AJ3228" s="41" t="str">
        <f t="shared" si="1621"/>
        <v/>
      </c>
      <c r="AK3228" s="42" t="str">
        <f t="shared" si="1622"/>
        <v/>
      </c>
      <c r="AL3228" s="41" t="str">
        <f t="shared" si="1623"/>
        <v/>
      </c>
      <c r="AM3228" s="41" t="str">
        <f t="shared" si="1624"/>
        <v/>
      </c>
      <c r="AN3228" s="41" t="str">
        <f t="shared" si="1625"/>
        <v/>
      </c>
      <c r="AO3228" s="42" t="str">
        <f t="shared" si="1626"/>
        <v/>
      </c>
      <c r="AP3228" s="41" t="str">
        <f t="shared" si="1627"/>
        <v/>
      </c>
      <c r="AQ3228" s="41" t="str">
        <f t="shared" si="1628"/>
        <v/>
      </c>
      <c r="AR3228" s="41" t="str">
        <f>IF($AQ3228="","",COUNTIFS(L_ChaveCob,$AQ3228,L_Ausencia,"&gt;"&amp;$W3228)+COUNTIFS($AQ$4:$AQ3228,$AQ3228,$W$4:$W3228,$W3228))</f>
        <v/>
      </c>
      <c r="AS3228" s="42">
        <f t="shared" si="1629"/>
        <v>0</v>
      </c>
      <c r="AT3228" s="42">
        <f t="shared" si="1630"/>
        <v>0</v>
      </c>
      <c r="AU3228" s="42">
        <f t="shared" si="1631"/>
        <v>0</v>
      </c>
    </row>
    <row r="3229" spans="1:47" x14ac:dyDescent="0.2">
      <c r="A3229" s="35"/>
      <c r="B3229" s="36"/>
      <c r="C3229" s="36"/>
      <c r="D3229" s="36"/>
      <c r="E3229" s="37"/>
      <c r="F3229" s="37"/>
      <c r="G3229" s="36"/>
      <c r="H3229" s="36"/>
      <c r="I3229" s="36"/>
      <c r="J3229" s="36"/>
      <c r="K3229" s="37"/>
      <c r="L3229" s="37"/>
      <c r="M3229" s="37"/>
      <c r="N3229" s="38" t="str">
        <f t="shared" si="1600"/>
        <v/>
      </c>
      <c r="O3229" t="str">
        <f t="shared" si="1601"/>
        <v/>
      </c>
      <c r="P3229" t="str">
        <f t="shared" si="1602"/>
        <v/>
      </c>
      <c r="Q3229" t="str">
        <f t="shared" si="1603"/>
        <v/>
      </c>
      <c r="R3229" t="str">
        <f t="shared" si="1604"/>
        <v/>
      </c>
      <c r="S3229" t="str">
        <f t="shared" si="1605"/>
        <v/>
      </c>
      <c r="T3229" s="39" t="str">
        <f t="shared" si="1606"/>
        <v/>
      </c>
      <c r="U3229" s="40">
        <f t="shared" si="1607"/>
        <v>0</v>
      </c>
      <c r="V3229" s="40">
        <f t="shared" si="1608"/>
        <v>0</v>
      </c>
      <c r="W3229" s="40">
        <f t="shared" si="1609"/>
        <v>0</v>
      </c>
      <c r="X3229" t="str">
        <f t="shared" si="1610"/>
        <v/>
      </c>
      <c r="Y3229" s="40">
        <f t="shared" si="1611"/>
        <v>0</v>
      </c>
      <c r="Z3229" s="40">
        <f t="shared" si="1612"/>
        <v>0</v>
      </c>
      <c r="AA3229" s="40">
        <f t="shared" si="1613"/>
        <v>0</v>
      </c>
      <c r="AB3229" s="40">
        <f t="shared" si="1614"/>
        <v>0</v>
      </c>
      <c r="AC3229" s="40">
        <f t="shared" si="1615"/>
        <v>0</v>
      </c>
      <c r="AD3229" s="39">
        <f t="shared" si="1616"/>
        <v>0</v>
      </c>
      <c r="AE3229" s="39">
        <f t="shared" si="1617"/>
        <v>0</v>
      </c>
      <c r="AF3229" t="str">
        <f t="shared" si="1618"/>
        <v/>
      </c>
      <c r="AG3229" t="str">
        <f t="shared" si="1619"/>
        <v/>
      </c>
      <c r="AH3229" t="str">
        <f t="shared" si="1620"/>
        <v/>
      </c>
      <c r="AJ3229" s="41" t="str">
        <f t="shared" si="1621"/>
        <v/>
      </c>
      <c r="AK3229" s="42" t="str">
        <f t="shared" si="1622"/>
        <v/>
      </c>
      <c r="AL3229" s="41" t="str">
        <f t="shared" si="1623"/>
        <v/>
      </c>
      <c r="AM3229" s="41" t="str">
        <f t="shared" si="1624"/>
        <v/>
      </c>
      <c r="AN3229" s="41" t="str">
        <f t="shared" si="1625"/>
        <v/>
      </c>
      <c r="AO3229" s="42" t="str">
        <f t="shared" si="1626"/>
        <v/>
      </c>
      <c r="AP3229" s="41" t="str">
        <f t="shared" si="1627"/>
        <v/>
      </c>
      <c r="AQ3229" s="41" t="str">
        <f t="shared" si="1628"/>
        <v/>
      </c>
      <c r="AR3229" s="41" t="str">
        <f>IF($AQ3229="","",COUNTIFS(L_ChaveCob,$AQ3229,L_Ausencia,"&gt;"&amp;$W3229)+COUNTIFS($AQ$4:$AQ3229,$AQ3229,$W$4:$W3229,$W3229))</f>
        <v/>
      </c>
      <c r="AS3229" s="42">
        <f t="shared" si="1629"/>
        <v>0</v>
      </c>
      <c r="AT3229" s="42">
        <f t="shared" si="1630"/>
        <v>0</v>
      </c>
      <c r="AU3229" s="42">
        <f t="shared" si="1631"/>
        <v>0</v>
      </c>
    </row>
    <row r="3230" spans="1:47" x14ac:dyDescent="0.2">
      <c r="A3230" s="35"/>
      <c r="B3230" s="36"/>
      <c r="C3230" s="36"/>
      <c r="D3230" s="36"/>
      <c r="E3230" s="37"/>
      <c r="F3230" s="37"/>
      <c r="G3230" s="36"/>
      <c r="H3230" s="36"/>
      <c r="I3230" s="36"/>
      <c r="J3230" s="36"/>
      <c r="K3230" s="37"/>
      <c r="L3230" s="37"/>
      <c r="M3230" s="37"/>
      <c r="N3230" s="38" t="str">
        <f t="shared" si="1600"/>
        <v/>
      </c>
      <c r="O3230" t="str">
        <f t="shared" si="1601"/>
        <v/>
      </c>
      <c r="P3230" t="str">
        <f t="shared" si="1602"/>
        <v/>
      </c>
      <c r="Q3230" t="str">
        <f t="shared" si="1603"/>
        <v/>
      </c>
      <c r="R3230" t="str">
        <f t="shared" si="1604"/>
        <v/>
      </c>
      <c r="S3230" t="str">
        <f t="shared" si="1605"/>
        <v/>
      </c>
      <c r="T3230" s="39" t="str">
        <f t="shared" si="1606"/>
        <v/>
      </c>
      <c r="U3230" s="40">
        <f t="shared" si="1607"/>
        <v>0</v>
      </c>
      <c r="V3230" s="40">
        <f t="shared" si="1608"/>
        <v>0</v>
      </c>
      <c r="W3230" s="40">
        <f t="shared" si="1609"/>
        <v>0</v>
      </c>
      <c r="X3230" t="str">
        <f t="shared" si="1610"/>
        <v/>
      </c>
      <c r="Y3230" s="40">
        <f t="shared" si="1611"/>
        <v>0</v>
      </c>
      <c r="Z3230" s="40">
        <f t="shared" si="1612"/>
        <v>0</v>
      </c>
      <c r="AA3230" s="40">
        <f t="shared" si="1613"/>
        <v>0</v>
      </c>
      <c r="AB3230" s="40">
        <f t="shared" si="1614"/>
        <v>0</v>
      </c>
      <c r="AC3230" s="40">
        <f t="shared" si="1615"/>
        <v>0</v>
      </c>
      <c r="AD3230" s="39">
        <f t="shared" si="1616"/>
        <v>0</v>
      </c>
      <c r="AE3230" s="39">
        <f t="shared" si="1617"/>
        <v>0</v>
      </c>
      <c r="AF3230" t="str">
        <f t="shared" si="1618"/>
        <v/>
      </c>
      <c r="AG3230" t="str">
        <f t="shared" si="1619"/>
        <v/>
      </c>
      <c r="AH3230" t="str">
        <f t="shared" si="1620"/>
        <v/>
      </c>
      <c r="AJ3230" s="41" t="str">
        <f t="shared" si="1621"/>
        <v/>
      </c>
      <c r="AK3230" s="42" t="str">
        <f t="shared" si="1622"/>
        <v/>
      </c>
      <c r="AL3230" s="41" t="str">
        <f t="shared" si="1623"/>
        <v/>
      </c>
      <c r="AM3230" s="41" t="str">
        <f t="shared" si="1624"/>
        <v/>
      </c>
      <c r="AN3230" s="41" t="str">
        <f t="shared" si="1625"/>
        <v/>
      </c>
      <c r="AO3230" s="42" t="str">
        <f t="shared" si="1626"/>
        <v/>
      </c>
      <c r="AP3230" s="41" t="str">
        <f t="shared" si="1627"/>
        <v/>
      </c>
      <c r="AQ3230" s="41" t="str">
        <f t="shared" si="1628"/>
        <v/>
      </c>
      <c r="AR3230" s="41" t="str">
        <f>IF($AQ3230="","",COUNTIFS(L_ChaveCob,$AQ3230,L_Ausencia,"&gt;"&amp;$W3230)+COUNTIFS($AQ$4:$AQ3230,$AQ3230,$W$4:$W3230,$W3230))</f>
        <v/>
      </c>
      <c r="AS3230" s="42">
        <f t="shared" si="1629"/>
        <v>0</v>
      </c>
      <c r="AT3230" s="42">
        <f t="shared" si="1630"/>
        <v>0</v>
      </c>
      <c r="AU3230" s="42">
        <f t="shared" si="1631"/>
        <v>0</v>
      </c>
    </row>
    <row r="3231" spans="1:47" x14ac:dyDescent="0.2">
      <c r="A3231" s="35"/>
      <c r="B3231" s="36"/>
      <c r="C3231" s="36"/>
      <c r="D3231" s="36"/>
      <c r="E3231" s="37"/>
      <c r="F3231" s="37"/>
      <c r="G3231" s="36"/>
      <c r="H3231" s="36"/>
      <c r="I3231" s="36"/>
      <c r="J3231" s="36"/>
      <c r="K3231" s="37"/>
      <c r="L3231" s="37"/>
      <c r="M3231" s="37"/>
      <c r="N3231" s="38" t="str">
        <f t="shared" si="1600"/>
        <v/>
      </c>
      <c r="O3231" t="str">
        <f t="shared" si="1601"/>
        <v/>
      </c>
      <c r="P3231" t="str">
        <f t="shared" si="1602"/>
        <v/>
      </c>
      <c r="Q3231" t="str">
        <f t="shared" si="1603"/>
        <v/>
      </c>
      <c r="R3231" t="str">
        <f t="shared" si="1604"/>
        <v/>
      </c>
      <c r="S3231" t="str">
        <f t="shared" si="1605"/>
        <v/>
      </c>
      <c r="T3231" s="39" t="str">
        <f t="shared" si="1606"/>
        <v/>
      </c>
      <c r="U3231" s="40">
        <f t="shared" si="1607"/>
        <v>0</v>
      </c>
      <c r="V3231" s="40">
        <f t="shared" si="1608"/>
        <v>0</v>
      </c>
      <c r="W3231" s="40">
        <f t="shared" si="1609"/>
        <v>0</v>
      </c>
      <c r="X3231" t="str">
        <f t="shared" si="1610"/>
        <v/>
      </c>
      <c r="Y3231" s="40">
        <f t="shared" si="1611"/>
        <v>0</v>
      </c>
      <c r="Z3231" s="40">
        <f t="shared" si="1612"/>
        <v>0</v>
      </c>
      <c r="AA3231" s="40">
        <f t="shared" si="1613"/>
        <v>0</v>
      </c>
      <c r="AB3231" s="40">
        <f t="shared" si="1614"/>
        <v>0</v>
      </c>
      <c r="AC3231" s="40">
        <f t="shared" si="1615"/>
        <v>0</v>
      </c>
      <c r="AD3231" s="39">
        <f t="shared" si="1616"/>
        <v>0</v>
      </c>
      <c r="AE3231" s="39">
        <f t="shared" si="1617"/>
        <v>0</v>
      </c>
      <c r="AF3231" t="str">
        <f t="shared" si="1618"/>
        <v/>
      </c>
      <c r="AG3231" t="str">
        <f t="shared" si="1619"/>
        <v/>
      </c>
      <c r="AH3231" t="str">
        <f t="shared" si="1620"/>
        <v/>
      </c>
      <c r="AJ3231" s="41" t="str">
        <f t="shared" si="1621"/>
        <v/>
      </c>
      <c r="AK3231" s="42" t="str">
        <f t="shared" si="1622"/>
        <v/>
      </c>
      <c r="AL3231" s="41" t="str">
        <f t="shared" si="1623"/>
        <v/>
      </c>
      <c r="AM3231" s="41" t="str">
        <f t="shared" si="1624"/>
        <v/>
      </c>
      <c r="AN3231" s="41" t="str">
        <f t="shared" si="1625"/>
        <v/>
      </c>
      <c r="AO3231" s="42" t="str">
        <f t="shared" si="1626"/>
        <v/>
      </c>
      <c r="AP3231" s="41" t="str">
        <f t="shared" si="1627"/>
        <v/>
      </c>
      <c r="AQ3231" s="41" t="str">
        <f t="shared" si="1628"/>
        <v/>
      </c>
      <c r="AR3231" s="41" t="str">
        <f>IF($AQ3231="","",COUNTIFS(L_ChaveCob,$AQ3231,L_Ausencia,"&gt;"&amp;$W3231)+COUNTIFS($AQ$4:$AQ3231,$AQ3231,$W$4:$W3231,$W3231))</f>
        <v/>
      </c>
      <c r="AS3231" s="42">
        <f t="shared" si="1629"/>
        <v>0</v>
      </c>
      <c r="AT3231" s="42">
        <f t="shared" si="1630"/>
        <v>0</v>
      </c>
      <c r="AU3231" s="42">
        <f t="shared" si="1631"/>
        <v>0</v>
      </c>
    </row>
    <row r="3232" spans="1:47" x14ac:dyDescent="0.2">
      <c r="A3232" s="35"/>
      <c r="B3232" s="36"/>
      <c r="C3232" s="36"/>
      <c r="D3232" s="36"/>
      <c r="E3232" s="37"/>
      <c r="F3232" s="37"/>
      <c r="G3232" s="36"/>
      <c r="H3232" s="36"/>
      <c r="I3232" s="36"/>
      <c r="J3232" s="36"/>
      <c r="K3232" s="37"/>
      <c r="L3232" s="37"/>
      <c r="M3232" s="37"/>
      <c r="N3232" s="38" t="str">
        <f t="shared" si="1600"/>
        <v/>
      </c>
      <c r="O3232" t="str">
        <f t="shared" si="1601"/>
        <v/>
      </c>
      <c r="P3232" t="str">
        <f t="shared" si="1602"/>
        <v/>
      </c>
      <c r="Q3232" t="str">
        <f t="shared" si="1603"/>
        <v/>
      </c>
      <c r="R3232" t="str">
        <f t="shared" si="1604"/>
        <v/>
      </c>
      <c r="S3232" t="str">
        <f t="shared" si="1605"/>
        <v/>
      </c>
      <c r="T3232" s="39" t="str">
        <f t="shared" si="1606"/>
        <v/>
      </c>
      <c r="U3232" s="40">
        <f t="shared" si="1607"/>
        <v>0</v>
      </c>
      <c r="V3232" s="40">
        <f t="shared" si="1608"/>
        <v>0</v>
      </c>
      <c r="W3232" s="40">
        <f t="shared" si="1609"/>
        <v>0</v>
      </c>
      <c r="X3232" t="str">
        <f t="shared" si="1610"/>
        <v/>
      </c>
      <c r="Y3232" s="40">
        <f t="shared" si="1611"/>
        <v>0</v>
      </c>
      <c r="Z3232" s="40">
        <f t="shared" si="1612"/>
        <v>0</v>
      </c>
      <c r="AA3232" s="40">
        <f t="shared" si="1613"/>
        <v>0</v>
      </c>
      <c r="AB3232" s="40">
        <f t="shared" si="1614"/>
        <v>0</v>
      </c>
      <c r="AC3232" s="40">
        <f t="shared" si="1615"/>
        <v>0</v>
      </c>
      <c r="AD3232" s="39">
        <f t="shared" si="1616"/>
        <v>0</v>
      </c>
      <c r="AE3232" s="39">
        <f t="shared" si="1617"/>
        <v>0</v>
      </c>
      <c r="AF3232" t="str">
        <f t="shared" si="1618"/>
        <v/>
      </c>
      <c r="AG3232" t="str">
        <f t="shared" si="1619"/>
        <v/>
      </c>
      <c r="AH3232" t="str">
        <f t="shared" si="1620"/>
        <v/>
      </c>
      <c r="AJ3232" s="41" t="str">
        <f t="shared" si="1621"/>
        <v/>
      </c>
      <c r="AK3232" s="42" t="str">
        <f t="shared" si="1622"/>
        <v/>
      </c>
      <c r="AL3232" s="41" t="str">
        <f t="shared" si="1623"/>
        <v/>
      </c>
      <c r="AM3232" s="41" t="str">
        <f t="shared" si="1624"/>
        <v/>
      </c>
      <c r="AN3232" s="41" t="str">
        <f t="shared" si="1625"/>
        <v/>
      </c>
      <c r="AO3232" s="42" t="str">
        <f t="shared" si="1626"/>
        <v/>
      </c>
      <c r="AP3232" s="41" t="str">
        <f t="shared" si="1627"/>
        <v/>
      </c>
      <c r="AQ3232" s="41" t="str">
        <f t="shared" si="1628"/>
        <v/>
      </c>
      <c r="AR3232" s="41" t="str">
        <f>IF($AQ3232="","",COUNTIFS(L_ChaveCob,$AQ3232,L_Ausencia,"&gt;"&amp;$W3232)+COUNTIFS($AQ$4:$AQ3232,$AQ3232,$W$4:$W3232,$W3232))</f>
        <v/>
      </c>
      <c r="AS3232" s="42">
        <f t="shared" si="1629"/>
        <v>0</v>
      </c>
      <c r="AT3232" s="42">
        <f t="shared" si="1630"/>
        <v>0</v>
      </c>
      <c r="AU3232" s="42">
        <f t="shared" si="1631"/>
        <v>0</v>
      </c>
    </row>
    <row r="3233" spans="1:47" x14ac:dyDescent="0.2">
      <c r="A3233" s="35"/>
      <c r="B3233" s="36"/>
      <c r="C3233" s="36"/>
      <c r="D3233" s="36"/>
      <c r="E3233" s="37"/>
      <c r="F3233" s="37"/>
      <c r="G3233" s="36"/>
      <c r="H3233" s="36"/>
      <c r="I3233" s="36"/>
      <c r="J3233" s="36"/>
      <c r="K3233" s="37"/>
      <c r="L3233" s="37"/>
      <c r="M3233" s="37"/>
      <c r="N3233" s="38" t="str">
        <f t="shared" si="1600"/>
        <v/>
      </c>
      <c r="O3233" t="str">
        <f t="shared" si="1601"/>
        <v/>
      </c>
      <c r="P3233" t="str">
        <f t="shared" si="1602"/>
        <v/>
      </c>
      <c r="Q3233" t="str">
        <f t="shared" si="1603"/>
        <v/>
      </c>
      <c r="R3233" t="str">
        <f t="shared" si="1604"/>
        <v/>
      </c>
      <c r="S3233" t="str">
        <f t="shared" si="1605"/>
        <v/>
      </c>
      <c r="T3233" s="39" t="str">
        <f t="shared" si="1606"/>
        <v/>
      </c>
      <c r="U3233" s="40">
        <f t="shared" si="1607"/>
        <v>0</v>
      </c>
      <c r="V3233" s="40">
        <f t="shared" si="1608"/>
        <v>0</v>
      </c>
      <c r="W3233" s="40">
        <f t="shared" si="1609"/>
        <v>0</v>
      </c>
      <c r="X3233" t="str">
        <f t="shared" si="1610"/>
        <v/>
      </c>
      <c r="Y3233" s="40">
        <f t="shared" si="1611"/>
        <v>0</v>
      </c>
      <c r="Z3233" s="40">
        <f t="shared" si="1612"/>
        <v>0</v>
      </c>
      <c r="AA3233" s="40">
        <f t="shared" si="1613"/>
        <v>0</v>
      </c>
      <c r="AB3233" s="40">
        <f t="shared" si="1614"/>
        <v>0</v>
      </c>
      <c r="AC3233" s="40">
        <f t="shared" si="1615"/>
        <v>0</v>
      </c>
      <c r="AD3233" s="39">
        <f t="shared" si="1616"/>
        <v>0</v>
      </c>
      <c r="AE3233" s="39">
        <f t="shared" si="1617"/>
        <v>0</v>
      </c>
      <c r="AF3233" t="str">
        <f t="shared" si="1618"/>
        <v/>
      </c>
      <c r="AG3233" t="str">
        <f t="shared" si="1619"/>
        <v/>
      </c>
      <c r="AH3233" t="str">
        <f t="shared" si="1620"/>
        <v/>
      </c>
      <c r="AJ3233" s="41" t="str">
        <f t="shared" si="1621"/>
        <v/>
      </c>
      <c r="AK3233" s="42" t="str">
        <f t="shared" si="1622"/>
        <v/>
      </c>
      <c r="AL3233" s="41" t="str">
        <f t="shared" si="1623"/>
        <v/>
      </c>
      <c r="AM3233" s="41" t="str">
        <f t="shared" si="1624"/>
        <v/>
      </c>
      <c r="AN3233" s="41" t="str">
        <f t="shared" si="1625"/>
        <v/>
      </c>
      <c r="AO3233" s="42" t="str">
        <f t="shared" si="1626"/>
        <v/>
      </c>
      <c r="AP3233" s="41" t="str">
        <f t="shared" si="1627"/>
        <v/>
      </c>
      <c r="AQ3233" s="41" t="str">
        <f t="shared" si="1628"/>
        <v/>
      </c>
      <c r="AR3233" s="41" t="str">
        <f>IF($AQ3233="","",COUNTIFS(L_ChaveCob,$AQ3233,L_Ausencia,"&gt;"&amp;$W3233)+COUNTIFS($AQ$4:$AQ3233,$AQ3233,$W$4:$W3233,$W3233))</f>
        <v/>
      </c>
      <c r="AS3233" s="42">
        <f t="shared" si="1629"/>
        <v>0</v>
      </c>
      <c r="AT3233" s="42">
        <f t="shared" si="1630"/>
        <v>0</v>
      </c>
      <c r="AU3233" s="42">
        <f t="shared" si="1631"/>
        <v>0</v>
      </c>
    </row>
    <row r="3234" spans="1:47" x14ac:dyDescent="0.2">
      <c r="A3234" s="35"/>
      <c r="B3234" s="36"/>
      <c r="C3234" s="36"/>
      <c r="D3234" s="36"/>
      <c r="E3234" s="37"/>
      <c r="F3234" s="37"/>
      <c r="G3234" s="36"/>
      <c r="H3234" s="36"/>
      <c r="I3234" s="36"/>
      <c r="J3234" s="36"/>
      <c r="K3234" s="37"/>
      <c r="L3234" s="37"/>
      <c r="M3234" s="37"/>
      <c r="N3234" s="38" t="str">
        <f t="shared" si="1600"/>
        <v/>
      </c>
      <c r="O3234" t="str">
        <f t="shared" si="1601"/>
        <v/>
      </c>
      <c r="P3234" t="str">
        <f t="shared" si="1602"/>
        <v/>
      </c>
      <c r="Q3234" t="str">
        <f t="shared" si="1603"/>
        <v/>
      </c>
      <c r="R3234" t="str">
        <f t="shared" si="1604"/>
        <v/>
      </c>
      <c r="S3234" t="str">
        <f t="shared" si="1605"/>
        <v/>
      </c>
      <c r="T3234" s="39" t="str">
        <f t="shared" si="1606"/>
        <v/>
      </c>
      <c r="U3234" s="40">
        <f t="shared" si="1607"/>
        <v>0</v>
      </c>
      <c r="V3234" s="40">
        <f t="shared" si="1608"/>
        <v>0</v>
      </c>
      <c r="W3234" s="40">
        <f t="shared" si="1609"/>
        <v>0</v>
      </c>
      <c r="X3234" t="str">
        <f t="shared" si="1610"/>
        <v/>
      </c>
      <c r="Y3234" s="40">
        <f t="shared" si="1611"/>
        <v>0</v>
      </c>
      <c r="Z3234" s="40">
        <f t="shared" si="1612"/>
        <v>0</v>
      </c>
      <c r="AA3234" s="40">
        <f t="shared" si="1613"/>
        <v>0</v>
      </c>
      <c r="AB3234" s="40">
        <f t="shared" si="1614"/>
        <v>0</v>
      </c>
      <c r="AC3234" s="40">
        <f t="shared" si="1615"/>
        <v>0</v>
      </c>
      <c r="AD3234" s="39">
        <f t="shared" si="1616"/>
        <v>0</v>
      </c>
      <c r="AE3234" s="39">
        <f t="shared" si="1617"/>
        <v>0</v>
      </c>
      <c r="AF3234" t="str">
        <f t="shared" si="1618"/>
        <v/>
      </c>
      <c r="AG3234" t="str">
        <f t="shared" si="1619"/>
        <v/>
      </c>
      <c r="AH3234" t="str">
        <f t="shared" si="1620"/>
        <v/>
      </c>
      <c r="AJ3234" s="41" t="str">
        <f t="shared" si="1621"/>
        <v/>
      </c>
      <c r="AK3234" s="42" t="str">
        <f t="shared" si="1622"/>
        <v/>
      </c>
      <c r="AL3234" s="41" t="str">
        <f t="shared" si="1623"/>
        <v/>
      </c>
      <c r="AM3234" s="41" t="str">
        <f t="shared" si="1624"/>
        <v/>
      </c>
      <c r="AN3234" s="41" t="str">
        <f t="shared" si="1625"/>
        <v/>
      </c>
      <c r="AO3234" s="42" t="str">
        <f t="shared" si="1626"/>
        <v/>
      </c>
      <c r="AP3234" s="41" t="str">
        <f t="shared" si="1627"/>
        <v/>
      </c>
      <c r="AQ3234" s="41" t="str">
        <f t="shared" si="1628"/>
        <v/>
      </c>
      <c r="AR3234" s="41" t="str">
        <f>IF($AQ3234="","",COUNTIFS(L_ChaveCob,$AQ3234,L_Ausencia,"&gt;"&amp;$W3234)+COUNTIFS($AQ$4:$AQ3234,$AQ3234,$W$4:$W3234,$W3234))</f>
        <v/>
      </c>
      <c r="AS3234" s="42">
        <f t="shared" si="1629"/>
        <v>0</v>
      </c>
      <c r="AT3234" s="42">
        <f t="shared" si="1630"/>
        <v>0</v>
      </c>
      <c r="AU3234" s="42">
        <f t="shared" si="1631"/>
        <v>0</v>
      </c>
    </row>
    <row r="3235" spans="1:47" x14ac:dyDescent="0.2">
      <c r="A3235" s="35"/>
      <c r="B3235" s="36"/>
      <c r="C3235" s="36"/>
      <c r="D3235" s="36"/>
      <c r="E3235" s="37"/>
      <c r="F3235" s="37"/>
      <c r="G3235" s="36"/>
      <c r="H3235" s="36"/>
      <c r="I3235" s="36"/>
      <c r="J3235" s="36"/>
      <c r="K3235" s="37"/>
      <c r="L3235" s="37"/>
      <c r="M3235" s="37"/>
      <c r="N3235" s="38" t="str">
        <f t="shared" si="1600"/>
        <v/>
      </c>
      <c r="O3235" t="str">
        <f t="shared" si="1601"/>
        <v/>
      </c>
      <c r="P3235" t="str">
        <f t="shared" si="1602"/>
        <v/>
      </c>
      <c r="Q3235" t="str">
        <f t="shared" si="1603"/>
        <v/>
      </c>
      <c r="R3235" t="str">
        <f t="shared" si="1604"/>
        <v/>
      </c>
      <c r="S3235" t="str">
        <f t="shared" si="1605"/>
        <v/>
      </c>
      <c r="T3235" s="39" t="str">
        <f t="shared" si="1606"/>
        <v/>
      </c>
      <c r="U3235" s="40">
        <f t="shared" si="1607"/>
        <v>0</v>
      </c>
      <c r="V3235" s="40">
        <f t="shared" si="1608"/>
        <v>0</v>
      </c>
      <c r="W3235" s="40">
        <f t="shared" si="1609"/>
        <v>0</v>
      </c>
      <c r="X3235" t="str">
        <f t="shared" si="1610"/>
        <v/>
      </c>
      <c r="Y3235" s="40">
        <f t="shared" si="1611"/>
        <v>0</v>
      </c>
      <c r="Z3235" s="40">
        <f t="shared" si="1612"/>
        <v>0</v>
      </c>
      <c r="AA3235" s="40">
        <f t="shared" si="1613"/>
        <v>0</v>
      </c>
      <c r="AB3235" s="40">
        <f t="shared" si="1614"/>
        <v>0</v>
      </c>
      <c r="AC3235" s="40">
        <f t="shared" si="1615"/>
        <v>0</v>
      </c>
      <c r="AD3235" s="39">
        <f t="shared" si="1616"/>
        <v>0</v>
      </c>
      <c r="AE3235" s="39">
        <f t="shared" si="1617"/>
        <v>0</v>
      </c>
      <c r="AF3235" t="str">
        <f t="shared" si="1618"/>
        <v/>
      </c>
      <c r="AG3235" t="str">
        <f t="shared" si="1619"/>
        <v/>
      </c>
      <c r="AH3235" t="str">
        <f t="shared" si="1620"/>
        <v/>
      </c>
      <c r="AJ3235" s="41" t="str">
        <f t="shared" si="1621"/>
        <v/>
      </c>
      <c r="AK3235" s="42" t="str">
        <f t="shared" si="1622"/>
        <v/>
      </c>
      <c r="AL3235" s="41" t="str">
        <f t="shared" si="1623"/>
        <v/>
      </c>
      <c r="AM3235" s="41" t="str">
        <f t="shared" si="1624"/>
        <v/>
      </c>
      <c r="AN3235" s="41" t="str">
        <f t="shared" si="1625"/>
        <v/>
      </c>
      <c r="AO3235" s="42" t="str">
        <f t="shared" si="1626"/>
        <v/>
      </c>
      <c r="AP3235" s="41" t="str">
        <f t="shared" si="1627"/>
        <v/>
      </c>
      <c r="AQ3235" s="41" t="str">
        <f t="shared" si="1628"/>
        <v/>
      </c>
      <c r="AR3235" s="41" t="str">
        <f>IF($AQ3235="","",COUNTIFS(L_ChaveCob,$AQ3235,L_Ausencia,"&gt;"&amp;$W3235)+COUNTIFS($AQ$4:$AQ3235,$AQ3235,$W$4:$W3235,$W3235))</f>
        <v/>
      </c>
      <c r="AS3235" s="42">
        <f t="shared" si="1629"/>
        <v>0</v>
      </c>
      <c r="AT3235" s="42">
        <f t="shared" si="1630"/>
        <v>0</v>
      </c>
      <c r="AU3235" s="42">
        <f t="shared" si="1631"/>
        <v>0</v>
      </c>
    </row>
    <row r="3236" spans="1:47" x14ac:dyDescent="0.2">
      <c r="A3236" s="35"/>
      <c r="B3236" s="36"/>
      <c r="C3236" s="36"/>
      <c r="D3236" s="36"/>
      <c r="E3236" s="37"/>
      <c r="F3236" s="37"/>
      <c r="G3236" s="36"/>
      <c r="H3236" s="36"/>
      <c r="I3236" s="36"/>
      <c r="J3236" s="36"/>
      <c r="K3236" s="37"/>
      <c r="L3236" s="37"/>
      <c r="M3236" s="37"/>
      <c r="N3236" s="38" t="str">
        <f t="shared" si="1600"/>
        <v/>
      </c>
      <c r="O3236" t="str">
        <f t="shared" si="1601"/>
        <v/>
      </c>
      <c r="P3236" t="str">
        <f t="shared" si="1602"/>
        <v/>
      </c>
      <c r="Q3236" t="str">
        <f t="shared" si="1603"/>
        <v/>
      </c>
      <c r="R3236" t="str">
        <f t="shared" si="1604"/>
        <v/>
      </c>
      <c r="S3236" t="str">
        <f t="shared" si="1605"/>
        <v/>
      </c>
      <c r="T3236" s="39" t="str">
        <f t="shared" si="1606"/>
        <v/>
      </c>
      <c r="U3236" s="40">
        <f t="shared" si="1607"/>
        <v>0</v>
      </c>
      <c r="V3236" s="40">
        <f t="shared" si="1608"/>
        <v>0</v>
      </c>
      <c r="W3236" s="40">
        <f t="shared" si="1609"/>
        <v>0</v>
      </c>
      <c r="X3236" t="str">
        <f t="shared" si="1610"/>
        <v/>
      </c>
      <c r="Y3236" s="40">
        <f t="shared" si="1611"/>
        <v>0</v>
      </c>
      <c r="Z3236" s="40">
        <f t="shared" si="1612"/>
        <v>0</v>
      </c>
      <c r="AA3236" s="40">
        <f t="shared" si="1613"/>
        <v>0</v>
      </c>
      <c r="AB3236" s="40">
        <f t="shared" si="1614"/>
        <v>0</v>
      </c>
      <c r="AC3236" s="40">
        <f t="shared" si="1615"/>
        <v>0</v>
      </c>
      <c r="AD3236" s="39">
        <f t="shared" si="1616"/>
        <v>0</v>
      </c>
      <c r="AE3236" s="39">
        <f t="shared" si="1617"/>
        <v>0</v>
      </c>
      <c r="AF3236" t="str">
        <f t="shared" si="1618"/>
        <v/>
      </c>
      <c r="AG3236" t="str">
        <f t="shared" si="1619"/>
        <v/>
      </c>
      <c r="AH3236" t="str">
        <f t="shared" si="1620"/>
        <v/>
      </c>
      <c r="AJ3236" s="41" t="str">
        <f t="shared" si="1621"/>
        <v/>
      </c>
      <c r="AK3236" s="42" t="str">
        <f t="shared" si="1622"/>
        <v/>
      </c>
      <c r="AL3236" s="41" t="str">
        <f t="shared" si="1623"/>
        <v/>
      </c>
      <c r="AM3236" s="41" t="str">
        <f t="shared" si="1624"/>
        <v/>
      </c>
      <c r="AN3236" s="41" t="str">
        <f t="shared" si="1625"/>
        <v/>
      </c>
      <c r="AO3236" s="42" t="str">
        <f t="shared" si="1626"/>
        <v/>
      </c>
      <c r="AP3236" s="41" t="str">
        <f t="shared" si="1627"/>
        <v/>
      </c>
      <c r="AQ3236" s="41" t="str">
        <f t="shared" si="1628"/>
        <v/>
      </c>
      <c r="AR3236" s="41" t="str">
        <f>IF($AQ3236="","",COUNTIFS(L_ChaveCob,$AQ3236,L_Ausencia,"&gt;"&amp;$W3236)+COUNTIFS($AQ$4:$AQ3236,$AQ3236,$W$4:$W3236,$W3236))</f>
        <v/>
      </c>
      <c r="AS3236" s="42">
        <f t="shared" si="1629"/>
        <v>0</v>
      </c>
      <c r="AT3236" s="42">
        <f t="shared" si="1630"/>
        <v>0</v>
      </c>
      <c r="AU3236" s="42">
        <f t="shared" si="1631"/>
        <v>0</v>
      </c>
    </row>
    <row r="3237" spans="1:47" x14ac:dyDescent="0.2">
      <c r="A3237" s="35"/>
      <c r="B3237" s="36"/>
      <c r="C3237" s="36"/>
      <c r="D3237" s="36"/>
      <c r="E3237" s="37"/>
      <c r="F3237" s="37"/>
      <c r="G3237" s="36"/>
      <c r="H3237" s="36"/>
      <c r="I3237" s="36"/>
      <c r="J3237" s="36"/>
      <c r="K3237" s="37"/>
      <c r="L3237" s="37"/>
      <c r="M3237" s="37"/>
      <c r="N3237" s="38" t="str">
        <f t="shared" si="1600"/>
        <v/>
      </c>
      <c r="O3237" t="str">
        <f t="shared" si="1601"/>
        <v/>
      </c>
      <c r="P3237" t="str">
        <f t="shared" si="1602"/>
        <v/>
      </c>
      <c r="Q3237" t="str">
        <f t="shared" si="1603"/>
        <v/>
      </c>
      <c r="R3237" t="str">
        <f t="shared" si="1604"/>
        <v/>
      </c>
      <c r="S3237" t="str">
        <f t="shared" si="1605"/>
        <v/>
      </c>
      <c r="T3237" s="39" t="str">
        <f t="shared" si="1606"/>
        <v/>
      </c>
      <c r="U3237" s="40">
        <f t="shared" si="1607"/>
        <v>0</v>
      </c>
      <c r="V3237" s="40">
        <f t="shared" si="1608"/>
        <v>0</v>
      </c>
      <c r="W3237" s="40">
        <f t="shared" si="1609"/>
        <v>0</v>
      </c>
      <c r="X3237" t="str">
        <f t="shared" si="1610"/>
        <v/>
      </c>
      <c r="Y3237" s="40">
        <f t="shared" si="1611"/>
        <v>0</v>
      </c>
      <c r="Z3237" s="40">
        <f t="shared" si="1612"/>
        <v>0</v>
      </c>
      <c r="AA3237" s="40">
        <f t="shared" si="1613"/>
        <v>0</v>
      </c>
      <c r="AB3237" s="40">
        <f t="shared" si="1614"/>
        <v>0</v>
      </c>
      <c r="AC3237" s="40">
        <f t="shared" si="1615"/>
        <v>0</v>
      </c>
      <c r="AD3237" s="39">
        <f t="shared" si="1616"/>
        <v>0</v>
      </c>
      <c r="AE3237" s="39">
        <f t="shared" si="1617"/>
        <v>0</v>
      </c>
      <c r="AF3237" t="str">
        <f t="shared" si="1618"/>
        <v/>
      </c>
      <c r="AG3237" t="str">
        <f t="shared" si="1619"/>
        <v/>
      </c>
      <c r="AH3237" t="str">
        <f t="shared" si="1620"/>
        <v/>
      </c>
      <c r="AJ3237" s="41" t="str">
        <f t="shared" si="1621"/>
        <v/>
      </c>
      <c r="AK3237" s="42" t="str">
        <f t="shared" si="1622"/>
        <v/>
      </c>
      <c r="AL3237" s="41" t="str">
        <f t="shared" si="1623"/>
        <v/>
      </c>
      <c r="AM3237" s="41" t="str">
        <f t="shared" si="1624"/>
        <v/>
      </c>
      <c r="AN3237" s="41" t="str">
        <f t="shared" si="1625"/>
        <v/>
      </c>
      <c r="AO3237" s="42" t="str">
        <f t="shared" si="1626"/>
        <v/>
      </c>
      <c r="AP3237" s="41" t="str">
        <f t="shared" si="1627"/>
        <v/>
      </c>
      <c r="AQ3237" s="41" t="str">
        <f t="shared" si="1628"/>
        <v/>
      </c>
      <c r="AR3237" s="41" t="str">
        <f>IF($AQ3237="","",COUNTIFS(L_ChaveCob,$AQ3237,L_Ausencia,"&gt;"&amp;$W3237)+COUNTIFS($AQ$4:$AQ3237,$AQ3237,$W$4:$W3237,$W3237))</f>
        <v/>
      </c>
      <c r="AS3237" s="42">
        <f t="shared" si="1629"/>
        <v>0</v>
      </c>
      <c r="AT3237" s="42">
        <f t="shared" si="1630"/>
        <v>0</v>
      </c>
      <c r="AU3237" s="42">
        <f t="shared" si="1631"/>
        <v>0</v>
      </c>
    </row>
    <row r="3238" spans="1:47" x14ac:dyDescent="0.2">
      <c r="A3238" s="35"/>
      <c r="B3238" s="36"/>
      <c r="C3238" s="36"/>
      <c r="D3238" s="36"/>
      <c r="E3238" s="37"/>
      <c r="F3238" s="37"/>
      <c r="G3238" s="36"/>
      <c r="H3238" s="36"/>
      <c r="I3238" s="36"/>
      <c r="J3238" s="36"/>
      <c r="K3238" s="37"/>
      <c r="L3238" s="37"/>
      <c r="M3238" s="37"/>
      <c r="N3238" s="38" t="str">
        <f t="shared" si="1600"/>
        <v/>
      </c>
      <c r="O3238" t="str">
        <f t="shared" si="1601"/>
        <v/>
      </c>
      <c r="P3238" t="str">
        <f t="shared" si="1602"/>
        <v/>
      </c>
      <c r="Q3238" t="str">
        <f t="shared" si="1603"/>
        <v/>
      </c>
      <c r="R3238" t="str">
        <f t="shared" si="1604"/>
        <v/>
      </c>
      <c r="S3238" t="str">
        <f t="shared" si="1605"/>
        <v/>
      </c>
      <c r="T3238" s="39" t="str">
        <f t="shared" si="1606"/>
        <v/>
      </c>
      <c r="U3238" s="40">
        <f t="shared" si="1607"/>
        <v>0</v>
      </c>
      <c r="V3238" s="40">
        <f t="shared" si="1608"/>
        <v>0</v>
      </c>
      <c r="W3238" s="40">
        <f t="shared" si="1609"/>
        <v>0</v>
      </c>
      <c r="X3238" t="str">
        <f t="shared" si="1610"/>
        <v/>
      </c>
      <c r="Y3238" s="40">
        <f t="shared" si="1611"/>
        <v>0</v>
      </c>
      <c r="Z3238" s="40">
        <f t="shared" si="1612"/>
        <v>0</v>
      </c>
      <c r="AA3238" s="40">
        <f t="shared" si="1613"/>
        <v>0</v>
      </c>
      <c r="AB3238" s="40">
        <f t="shared" si="1614"/>
        <v>0</v>
      </c>
      <c r="AC3238" s="40">
        <f t="shared" si="1615"/>
        <v>0</v>
      </c>
      <c r="AD3238" s="39">
        <f t="shared" si="1616"/>
        <v>0</v>
      </c>
      <c r="AE3238" s="39">
        <f t="shared" si="1617"/>
        <v>0</v>
      </c>
      <c r="AF3238" t="str">
        <f t="shared" si="1618"/>
        <v/>
      </c>
      <c r="AG3238" t="str">
        <f t="shared" si="1619"/>
        <v/>
      </c>
      <c r="AH3238" t="str">
        <f t="shared" si="1620"/>
        <v/>
      </c>
      <c r="AJ3238" s="41" t="str">
        <f t="shared" si="1621"/>
        <v/>
      </c>
      <c r="AK3238" s="42" t="str">
        <f t="shared" si="1622"/>
        <v/>
      </c>
      <c r="AL3238" s="41" t="str">
        <f t="shared" si="1623"/>
        <v/>
      </c>
      <c r="AM3238" s="41" t="str">
        <f t="shared" si="1624"/>
        <v/>
      </c>
      <c r="AN3238" s="41" t="str">
        <f t="shared" si="1625"/>
        <v/>
      </c>
      <c r="AO3238" s="42" t="str">
        <f t="shared" si="1626"/>
        <v/>
      </c>
      <c r="AP3238" s="41" t="str">
        <f t="shared" si="1627"/>
        <v/>
      </c>
      <c r="AQ3238" s="41" t="str">
        <f t="shared" si="1628"/>
        <v/>
      </c>
      <c r="AR3238" s="41" t="str">
        <f>IF($AQ3238="","",COUNTIFS(L_ChaveCob,$AQ3238,L_Ausencia,"&gt;"&amp;$W3238)+COUNTIFS($AQ$4:$AQ3238,$AQ3238,$W$4:$W3238,$W3238))</f>
        <v/>
      </c>
      <c r="AS3238" s="42">
        <f t="shared" si="1629"/>
        <v>0</v>
      </c>
      <c r="AT3238" s="42">
        <f t="shared" si="1630"/>
        <v>0</v>
      </c>
      <c r="AU3238" s="42">
        <f t="shared" si="1631"/>
        <v>0</v>
      </c>
    </row>
    <row r="3239" spans="1:47" x14ac:dyDescent="0.2">
      <c r="A3239" s="35"/>
      <c r="B3239" s="36"/>
      <c r="C3239" s="36"/>
      <c r="D3239" s="36"/>
      <c r="E3239" s="37"/>
      <c r="F3239" s="37"/>
      <c r="G3239" s="36"/>
      <c r="H3239" s="36"/>
      <c r="I3239" s="36"/>
      <c r="J3239" s="36"/>
      <c r="K3239" s="37"/>
      <c r="L3239" s="37"/>
      <c r="M3239" s="37"/>
      <c r="N3239" s="38" t="str">
        <f t="shared" si="1600"/>
        <v/>
      </c>
      <c r="O3239" t="str">
        <f t="shared" si="1601"/>
        <v/>
      </c>
      <c r="P3239" t="str">
        <f t="shared" si="1602"/>
        <v/>
      </c>
      <c r="Q3239" t="str">
        <f t="shared" si="1603"/>
        <v/>
      </c>
      <c r="R3239" t="str">
        <f t="shared" si="1604"/>
        <v/>
      </c>
      <c r="S3239" t="str">
        <f t="shared" si="1605"/>
        <v/>
      </c>
      <c r="T3239" s="39" t="str">
        <f t="shared" si="1606"/>
        <v/>
      </c>
      <c r="U3239" s="40">
        <f t="shared" si="1607"/>
        <v>0</v>
      </c>
      <c r="V3239" s="40">
        <f t="shared" si="1608"/>
        <v>0</v>
      </c>
      <c r="W3239" s="40">
        <f t="shared" si="1609"/>
        <v>0</v>
      </c>
      <c r="X3239" t="str">
        <f t="shared" si="1610"/>
        <v/>
      </c>
      <c r="Y3239" s="40">
        <f t="shared" si="1611"/>
        <v>0</v>
      </c>
      <c r="Z3239" s="40">
        <f t="shared" si="1612"/>
        <v>0</v>
      </c>
      <c r="AA3239" s="40">
        <f t="shared" si="1613"/>
        <v>0</v>
      </c>
      <c r="AB3239" s="40">
        <f t="shared" si="1614"/>
        <v>0</v>
      </c>
      <c r="AC3239" s="40">
        <f t="shared" si="1615"/>
        <v>0</v>
      </c>
      <c r="AD3239" s="39">
        <f t="shared" si="1616"/>
        <v>0</v>
      </c>
      <c r="AE3239" s="39">
        <f t="shared" si="1617"/>
        <v>0</v>
      </c>
      <c r="AF3239" t="str">
        <f t="shared" si="1618"/>
        <v/>
      </c>
      <c r="AG3239" t="str">
        <f t="shared" si="1619"/>
        <v/>
      </c>
      <c r="AH3239" t="str">
        <f t="shared" si="1620"/>
        <v/>
      </c>
      <c r="AJ3239" s="41" t="str">
        <f t="shared" si="1621"/>
        <v/>
      </c>
      <c r="AK3239" s="42" t="str">
        <f t="shared" si="1622"/>
        <v/>
      </c>
      <c r="AL3239" s="41" t="str">
        <f t="shared" si="1623"/>
        <v/>
      </c>
      <c r="AM3239" s="41" t="str">
        <f t="shared" si="1624"/>
        <v/>
      </c>
      <c r="AN3239" s="41" t="str">
        <f t="shared" si="1625"/>
        <v/>
      </c>
      <c r="AO3239" s="42" t="str">
        <f t="shared" si="1626"/>
        <v/>
      </c>
      <c r="AP3239" s="41" t="str">
        <f t="shared" si="1627"/>
        <v/>
      </c>
      <c r="AQ3239" s="41" t="str">
        <f t="shared" si="1628"/>
        <v/>
      </c>
      <c r="AR3239" s="41" t="str">
        <f>IF($AQ3239="","",COUNTIFS(L_ChaveCob,$AQ3239,L_Ausencia,"&gt;"&amp;$W3239)+COUNTIFS($AQ$4:$AQ3239,$AQ3239,$W$4:$W3239,$W3239))</f>
        <v/>
      </c>
      <c r="AS3239" s="42">
        <f t="shared" si="1629"/>
        <v>0</v>
      </c>
      <c r="AT3239" s="42">
        <f t="shared" si="1630"/>
        <v>0</v>
      </c>
      <c r="AU3239" s="42">
        <f t="shared" si="1631"/>
        <v>0</v>
      </c>
    </row>
    <row r="3240" spans="1:47" x14ac:dyDescent="0.2">
      <c r="A3240" s="35"/>
      <c r="B3240" s="36"/>
      <c r="C3240" s="36"/>
      <c r="D3240" s="36"/>
      <c r="E3240" s="37"/>
      <c r="F3240" s="37"/>
      <c r="G3240" s="36"/>
      <c r="H3240" s="36"/>
      <c r="I3240" s="36"/>
      <c r="J3240" s="36"/>
      <c r="K3240" s="37"/>
      <c r="L3240" s="37"/>
      <c r="M3240" s="37"/>
      <c r="N3240" s="38" t="str">
        <f t="shared" si="1600"/>
        <v/>
      </c>
      <c r="O3240" t="str">
        <f t="shared" si="1601"/>
        <v/>
      </c>
      <c r="P3240" t="str">
        <f t="shared" si="1602"/>
        <v/>
      </c>
      <c r="Q3240" t="str">
        <f t="shared" si="1603"/>
        <v/>
      </c>
      <c r="R3240" t="str">
        <f t="shared" si="1604"/>
        <v/>
      </c>
      <c r="S3240" t="str">
        <f t="shared" si="1605"/>
        <v/>
      </c>
      <c r="T3240" s="39" t="str">
        <f t="shared" si="1606"/>
        <v/>
      </c>
      <c r="U3240" s="40">
        <f t="shared" si="1607"/>
        <v>0</v>
      </c>
      <c r="V3240" s="40">
        <f t="shared" si="1608"/>
        <v>0</v>
      </c>
      <c r="W3240" s="40">
        <f t="shared" si="1609"/>
        <v>0</v>
      </c>
      <c r="X3240" t="str">
        <f t="shared" si="1610"/>
        <v/>
      </c>
      <c r="Y3240" s="40">
        <f t="shared" si="1611"/>
        <v>0</v>
      </c>
      <c r="Z3240" s="40">
        <f t="shared" si="1612"/>
        <v>0</v>
      </c>
      <c r="AA3240" s="40">
        <f t="shared" si="1613"/>
        <v>0</v>
      </c>
      <c r="AB3240" s="40">
        <f t="shared" si="1614"/>
        <v>0</v>
      </c>
      <c r="AC3240" s="40">
        <f t="shared" si="1615"/>
        <v>0</v>
      </c>
      <c r="AD3240" s="39">
        <f t="shared" si="1616"/>
        <v>0</v>
      </c>
      <c r="AE3240" s="39">
        <f t="shared" si="1617"/>
        <v>0</v>
      </c>
      <c r="AF3240" t="str">
        <f t="shared" si="1618"/>
        <v/>
      </c>
      <c r="AG3240" t="str">
        <f t="shared" si="1619"/>
        <v/>
      </c>
      <c r="AH3240" t="str">
        <f t="shared" si="1620"/>
        <v/>
      </c>
      <c r="AJ3240" s="41" t="str">
        <f t="shared" si="1621"/>
        <v/>
      </c>
      <c r="AK3240" s="42" t="str">
        <f t="shared" si="1622"/>
        <v/>
      </c>
      <c r="AL3240" s="41" t="str">
        <f t="shared" si="1623"/>
        <v/>
      </c>
      <c r="AM3240" s="41" t="str">
        <f t="shared" si="1624"/>
        <v/>
      </c>
      <c r="AN3240" s="41" t="str">
        <f t="shared" si="1625"/>
        <v/>
      </c>
      <c r="AO3240" s="42" t="str">
        <f t="shared" si="1626"/>
        <v/>
      </c>
      <c r="AP3240" s="41" t="str">
        <f t="shared" si="1627"/>
        <v/>
      </c>
      <c r="AQ3240" s="41" t="str">
        <f t="shared" si="1628"/>
        <v/>
      </c>
      <c r="AR3240" s="41" t="str">
        <f>IF($AQ3240="","",COUNTIFS(L_ChaveCob,$AQ3240,L_Ausencia,"&gt;"&amp;$W3240)+COUNTIFS($AQ$4:$AQ3240,$AQ3240,$W$4:$W3240,$W3240))</f>
        <v/>
      </c>
      <c r="AS3240" s="42">
        <f t="shared" si="1629"/>
        <v>0</v>
      </c>
      <c r="AT3240" s="42">
        <f t="shared" si="1630"/>
        <v>0</v>
      </c>
      <c r="AU3240" s="42">
        <f t="shared" si="1631"/>
        <v>0</v>
      </c>
    </row>
    <row r="3241" spans="1:47" x14ac:dyDescent="0.2">
      <c r="A3241" s="35"/>
      <c r="B3241" s="36"/>
      <c r="C3241" s="36"/>
      <c r="D3241" s="36"/>
      <c r="E3241" s="37"/>
      <c r="F3241" s="37"/>
      <c r="G3241" s="36"/>
      <c r="H3241" s="36"/>
      <c r="I3241" s="36"/>
      <c r="J3241" s="36"/>
      <c r="K3241" s="37"/>
      <c r="L3241" s="37"/>
      <c r="M3241" s="37"/>
      <c r="N3241" s="38" t="str">
        <f t="shared" si="1600"/>
        <v/>
      </c>
      <c r="O3241" t="str">
        <f t="shared" si="1601"/>
        <v/>
      </c>
      <c r="P3241" t="str">
        <f t="shared" si="1602"/>
        <v/>
      </c>
      <c r="Q3241" t="str">
        <f t="shared" si="1603"/>
        <v/>
      </c>
      <c r="R3241" t="str">
        <f t="shared" si="1604"/>
        <v/>
      </c>
      <c r="S3241" t="str">
        <f t="shared" si="1605"/>
        <v/>
      </c>
      <c r="T3241" s="39" t="str">
        <f t="shared" si="1606"/>
        <v/>
      </c>
      <c r="U3241" s="40">
        <f t="shared" si="1607"/>
        <v>0</v>
      </c>
      <c r="V3241" s="40">
        <f t="shared" si="1608"/>
        <v>0</v>
      </c>
      <c r="W3241" s="40">
        <f t="shared" si="1609"/>
        <v>0</v>
      </c>
      <c r="X3241" t="str">
        <f t="shared" si="1610"/>
        <v/>
      </c>
      <c r="Y3241" s="40">
        <f t="shared" si="1611"/>
        <v>0</v>
      </c>
      <c r="Z3241" s="40">
        <f t="shared" si="1612"/>
        <v>0</v>
      </c>
      <c r="AA3241" s="40">
        <f t="shared" si="1613"/>
        <v>0</v>
      </c>
      <c r="AB3241" s="40">
        <f t="shared" si="1614"/>
        <v>0</v>
      </c>
      <c r="AC3241" s="40">
        <f t="shared" si="1615"/>
        <v>0</v>
      </c>
      <c r="AD3241" s="39">
        <f t="shared" si="1616"/>
        <v>0</v>
      </c>
      <c r="AE3241" s="39">
        <f t="shared" si="1617"/>
        <v>0</v>
      </c>
      <c r="AF3241" t="str">
        <f t="shared" si="1618"/>
        <v/>
      </c>
      <c r="AG3241" t="str">
        <f t="shared" si="1619"/>
        <v/>
      </c>
      <c r="AH3241" t="str">
        <f t="shared" si="1620"/>
        <v/>
      </c>
      <c r="AJ3241" s="41" t="str">
        <f t="shared" si="1621"/>
        <v/>
      </c>
      <c r="AK3241" s="42" t="str">
        <f t="shared" si="1622"/>
        <v/>
      </c>
      <c r="AL3241" s="41" t="str">
        <f t="shared" si="1623"/>
        <v/>
      </c>
      <c r="AM3241" s="41" t="str">
        <f t="shared" si="1624"/>
        <v/>
      </c>
      <c r="AN3241" s="41" t="str">
        <f t="shared" si="1625"/>
        <v/>
      </c>
      <c r="AO3241" s="42" t="str">
        <f t="shared" si="1626"/>
        <v/>
      </c>
      <c r="AP3241" s="41" t="str">
        <f t="shared" si="1627"/>
        <v/>
      </c>
      <c r="AQ3241" s="41" t="str">
        <f t="shared" si="1628"/>
        <v/>
      </c>
      <c r="AR3241" s="41" t="str">
        <f>IF($AQ3241="","",COUNTIFS(L_ChaveCob,$AQ3241,L_Ausencia,"&gt;"&amp;$W3241)+COUNTIFS($AQ$4:$AQ3241,$AQ3241,$W$4:$W3241,$W3241))</f>
        <v/>
      </c>
      <c r="AS3241" s="42">
        <f t="shared" si="1629"/>
        <v>0</v>
      </c>
      <c r="AT3241" s="42">
        <f t="shared" si="1630"/>
        <v>0</v>
      </c>
      <c r="AU3241" s="42">
        <f t="shared" si="1631"/>
        <v>0</v>
      </c>
    </row>
    <row r="3242" spans="1:47" x14ac:dyDescent="0.2">
      <c r="A3242" s="35"/>
      <c r="B3242" s="36"/>
      <c r="C3242" s="36"/>
      <c r="D3242" s="36"/>
      <c r="E3242" s="37"/>
      <c r="F3242" s="37"/>
      <c r="G3242" s="36"/>
      <c r="H3242" s="36"/>
      <c r="I3242" s="36"/>
      <c r="J3242" s="36"/>
      <c r="K3242" s="37"/>
      <c r="L3242" s="37"/>
      <c r="M3242" s="37"/>
      <c r="N3242" s="38" t="str">
        <f t="shared" si="1600"/>
        <v/>
      </c>
      <c r="O3242" t="str">
        <f t="shared" si="1601"/>
        <v/>
      </c>
      <c r="P3242" t="str">
        <f t="shared" si="1602"/>
        <v/>
      </c>
      <c r="Q3242" t="str">
        <f t="shared" si="1603"/>
        <v/>
      </c>
      <c r="R3242" t="str">
        <f t="shared" si="1604"/>
        <v/>
      </c>
      <c r="S3242" t="str">
        <f t="shared" si="1605"/>
        <v/>
      </c>
      <c r="T3242" s="39" t="str">
        <f t="shared" si="1606"/>
        <v/>
      </c>
      <c r="U3242" s="40">
        <f t="shared" si="1607"/>
        <v>0</v>
      </c>
      <c r="V3242" s="40">
        <f t="shared" si="1608"/>
        <v>0</v>
      </c>
      <c r="W3242" s="40">
        <f t="shared" si="1609"/>
        <v>0</v>
      </c>
      <c r="X3242" t="str">
        <f t="shared" si="1610"/>
        <v/>
      </c>
      <c r="Y3242" s="40">
        <f t="shared" si="1611"/>
        <v>0</v>
      </c>
      <c r="Z3242" s="40">
        <f t="shared" si="1612"/>
        <v>0</v>
      </c>
      <c r="AA3242" s="40">
        <f t="shared" si="1613"/>
        <v>0</v>
      </c>
      <c r="AB3242" s="40">
        <f t="shared" si="1614"/>
        <v>0</v>
      </c>
      <c r="AC3242" s="40">
        <f t="shared" si="1615"/>
        <v>0</v>
      </c>
      <c r="AD3242" s="39">
        <f t="shared" si="1616"/>
        <v>0</v>
      </c>
      <c r="AE3242" s="39">
        <f t="shared" si="1617"/>
        <v>0</v>
      </c>
      <c r="AF3242" t="str">
        <f t="shared" si="1618"/>
        <v/>
      </c>
      <c r="AG3242" t="str">
        <f t="shared" si="1619"/>
        <v/>
      </c>
      <c r="AH3242" t="str">
        <f t="shared" si="1620"/>
        <v/>
      </c>
      <c r="AJ3242" s="41" t="str">
        <f t="shared" si="1621"/>
        <v/>
      </c>
      <c r="AK3242" s="42" t="str">
        <f t="shared" si="1622"/>
        <v/>
      </c>
      <c r="AL3242" s="41" t="str">
        <f t="shared" si="1623"/>
        <v/>
      </c>
      <c r="AM3242" s="41" t="str">
        <f t="shared" si="1624"/>
        <v/>
      </c>
      <c r="AN3242" s="41" t="str">
        <f t="shared" si="1625"/>
        <v/>
      </c>
      <c r="AO3242" s="42" t="str">
        <f t="shared" si="1626"/>
        <v/>
      </c>
      <c r="AP3242" s="41" t="str">
        <f t="shared" si="1627"/>
        <v/>
      </c>
      <c r="AQ3242" s="41" t="str">
        <f t="shared" si="1628"/>
        <v/>
      </c>
      <c r="AR3242" s="41" t="str">
        <f>IF($AQ3242="","",COUNTIFS(L_ChaveCob,$AQ3242,L_Ausencia,"&gt;"&amp;$W3242)+COUNTIFS($AQ$4:$AQ3242,$AQ3242,$W$4:$W3242,$W3242))</f>
        <v/>
      </c>
      <c r="AS3242" s="42">
        <f t="shared" si="1629"/>
        <v>0</v>
      </c>
      <c r="AT3242" s="42">
        <f t="shared" si="1630"/>
        <v>0</v>
      </c>
      <c r="AU3242" s="42">
        <f t="shared" si="1631"/>
        <v>0</v>
      </c>
    </row>
    <row r="3243" spans="1:47" x14ac:dyDescent="0.2">
      <c r="A3243" s="35"/>
      <c r="B3243" s="36"/>
      <c r="C3243" s="36"/>
      <c r="D3243" s="36"/>
      <c r="E3243" s="37"/>
      <c r="F3243" s="37"/>
      <c r="G3243" s="36"/>
      <c r="H3243" s="36"/>
      <c r="I3243" s="36"/>
      <c r="J3243" s="36"/>
      <c r="K3243" s="37"/>
      <c r="L3243" s="37"/>
      <c r="M3243" s="37"/>
      <c r="N3243" s="38" t="str">
        <f t="shared" si="1600"/>
        <v/>
      </c>
      <c r="O3243" t="str">
        <f t="shared" si="1601"/>
        <v/>
      </c>
      <c r="P3243" t="str">
        <f t="shared" si="1602"/>
        <v/>
      </c>
      <c r="Q3243" t="str">
        <f t="shared" si="1603"/>
        <v/>
      </c>
      <c r="R3243" t="str">
        <f t="shared" si="1604"/>
        <v/>
      </c>
      <c r="S3243" t="str">
        <f t="shared" si="1605"/>
        <v/>
      </c>
      <c r="T3243" s="39" t="str">
        <f t="shared" si="1606"/>
        <v/>
      </c>
      <c r="U3243" s="40">
        <f t="shared" si="1607"/>
        <v>0</v>
      </c>
      <c r="V3243" s="40">
        <f t="shared" si="1608"/>
        <v>0</v>
      </c>
      <c r="W3243" s="40">
        <f t="shared" si="1609"/>
        <v>0</v>
      </c>
      <c r="X3243" t="str">
        <f t="shared" si="1610"/>
        <v/>
      </c>
      <c r="Y3243" s="40">
        <f t="shared" si="1611"/>
        <v>0</v>
      </c>
      <c r="Z3243" s="40">
        <f t="shared" si="1612"/>
        <v>0</v>
      </c>
      <c r="AA3243" s="40">
        <f t="shared" si="1613"/>
        <v>0</v>
      </c>
      <c r="AB3243" s="40">
        <f t="shared" si="1614"/>
        <v>0</v>
      </c>
      <c r="AC3243" s="40">
        <f t="shared" si="1615"/>
        <v>0</v>
      </c>
      <c r="AD3243" s="39">
        <f t="shared" si="1616"/>
        <v>0</v>
      </c>
      <c r="AE3243" s="39">
        <f t="shared" si="1617"/>
        <v>0</v>
      </c>
      <c r="AF3243" t="str">
        <f t="shared" si="1618"/>
        <v/>
      </c>
      <c r="AG3243" t="str">
        <f t="shared" si="1619"/>
        <v/>
      </c>
      <c r="AH3243" t="str">
        <f t="shared" si="1620"/>
        <v/>
      </c>
      <c r="AJ3243" s="41" t="str">
        <f t="shared" si="1621"/>
        <v/>
      </c>
      <c r="AK3243" s="42" t="str">
        <f t="shared" si="1622"/>
        <v/>
      </c>
      <c r="AL3243" s="41" t="str">
        <f t="shared" si="1623"/>
        <v/>
      </c>
      <c r="AM3243" s="41" t="str">
        <f t="shared" si="1624"/>
        <v/>
      </c>
      <c r="AN3243" s="41" t="str">
        <f t="shared" si="1625"/>
        <v/>
      </c>
      <c r="AO3243" s="42" t="str">
        <f t="shared" si="1626"/>
        <v/>
      </c>
      <c r="AP3243" s="41" t="str">
        <f t="shared" si="1627"/>
        <v/>
      </c>
      <c r="AQ3243" s="41" t="str">
        <f t="shared" si="1628"/>
        <v/>
      </c>
      <c r="AR3243" s="41" t="str">
        <f>IF($AQ3243="","",COUNTIFS(L_ChaveCob,$AQ3243,L_Ausencia,"&gt;"&amp;$W3243)+COUNTIFS($AQ$4:$AQ3243,$AQ3243,$W$4:$W3243,$W3243))</f>
        <v/>
      </c>
      <c r="AS3243" s="42">
        <f t="shared" si="1629"/>
        <v>0</v>
      </c>
      <c r="AT3243" s="42">
        <f t="shared" si="1630"/>
        <v>0</v>
      </c>
      <c r="AU3243" s="42">
        <f t="shared" si="1631"/>
        <v>0</v>
      </c>
    </row>
    <row r="3244" spans="1:47" x14ac:dyDescent="0.2">
      <c r="A3244" s="35"/>
      <c r="B3244" s="36"/>
      <c r="C3244" s="36"/>
      <c r="D3244" s="36"/>
      <c r="E3244" s="37"/>
      <c r="F3244" s="37"/>
      <c r="G3244" s="36"/>
      <c r="H3244" s="36"/>
      <c r="I3244" s="36"/>
      <c r="J3244" s="36"/>
      <c r="K3244" s="37"/>
      <c r="L3244" s="37"/>
      <c r="M3244" s="37"/>
      <c r="N3244" s="38" t="str">
        <f t="shared" si="1600"/>
        <v/>
      </c>
      <c r="O3244" t="str">
        <f t="shared" si="1601"/>
        <v/>
      </c>
      <c r="P3244" t="str">
        <f t="shared" si="1602"/>
        <v/>
      </c>
      <c r="Q3244" t="str">
        <f t="shared" si="1603"/>
        <v/>
      </c>
      <c r="R3244" t="str">
        <f t="shared" si="1604"/>
        <v/>
      </c>
      <c r="S3244" t="str">
        <f t="shared" si="1605"/>
        <v/>
      </c>
      <c r="T3244" s="39" t="str">
        <f t="shared" si="1606"/>
        <v/>
      </c>
      <c r="U3244" s="40">
        <f t="shared" si="1607"/>
        <v>0</v>
      </c>
      <c r="V3244" s="40">
        <f t="shared" si="1608"/>
        <v>0</v>
      </c>
      <c r="W3244" s="40">
        <f t="shared" si="1609"/>
        <v>0</v>
      </c>
      <c r="X3244" t="str">
        <f t="shared" si="1610"/>
        <v/>
      </c>
      <c r="Y3244" s="40">
        <f t="shared" si="1611"/>
        <v>0</v>
      </c>
      <c r="Z3244" s="40">
        <f t="shared" si="1612"/>
        <v>0</v>
      </c>
      <c r="AA3244" s="40">
        <f t="shared" si="1613"/>
        <v>0</v>
      </c>
      <c r="AB3244" s="40">
        <f t="shared" si="1614"/>
        <v>0</v>
      </c>
      <c r="AC3244" s="40">
        <f t="shared" si="1615"/>
        <v>0</v>
      </c>
      <c r="AD3244" s="39">
        <f t="shared" si="1616"/>
        <v>0</v>
      </c>
      <c r="AE3244" s="39">
        <f t="shared" si="1617"/>
        <v>0</v>
      </c>
      <c r="AF3244" t="str">
        <f t="shared" si="1618"/>
        <v/>
      </c>
      <c r="AG3244" t="str">
        <f t="shared" si="1619"/>
        <v/>
      </c>
      <c r="AH3244" t="str">
        <f t="shared" si="1620"/>
        <v/>
      </c>
      <c r="AJ3244" s="41" t="str">
        <f t="shared" si="1621"/>
        <v/>
      </c>
      <c r="AK3244" s="42" t="str">
        <f t="shared" si="1622"/>
        <v/>
      </c>
      <c r="AL3244" s="41" t="str">
        <f t="shared" si="1623"/>
        <v/>
      </c>
      <c r="AM3244" s="41" t="str">
        <f t="shared" si="1624"/>
        <v/>
      </c>
      <c r="AN3244" s="41" t="str">
        <f t="shared" si="1625"/>
        <v/>
      </c>
      <c r="AO3244" s="42" t="str">
        <f t="shared" si="1626"/>
        <v/>
      </c>
      <c r="AP3244" s="41" t="str">
        <f t="shared" si="1627"/>
        <v/>
      </c>
      <c r="AQ3244" s="41" t="str">
        <f t="shared" si="1628"/>
        <v/>
      </c>
      <c r="AR3244" s="41" t="str">
        <f>IF($AQ3244="","",COUNTIFS(L_ChaveCob,$AQ3244,L_Ausencia,"&gt;"&amp;$W3244)+COUNTIFS($AQ$4:$AQ3244,$AQ3244,$W$4:$W3244,$W3244))</f>
        <v/>
      </c>
      <c r="AS3244" s="42">
        <f t="shared" si="1629"/>
        <v>0</v>
      </c>
      <c r="AT3244" s="42">
        <f t="shared" si="1630"/>
        <v>0</v>
      </c>
      <c r="AU3244" s="42">
        <f t="shared" si="1631"/>
        <v>0</v>
      </c>
    </row>
    <row r="3245" spans="1:47" x14ac:dyDescent="0.2">
      <c r="A3245" s="35"/>
      <c r="B3245" s="36"/>
      <c r="C3245" s="36"/>
      <c r="D3245" s="36"/>
      <c r="E3245" s="37"/>
      <c r="F3245" s="37"/>
      <c r="G3245" s="36"/>
      <c r="H3245" s="36"/>
      <c r="I3245" s="36"/>
      <c r="J3245" s="36"/>
      <c r="K3245" s="37"/>
      <c r="L3245" s="37"/>
      <c r="M3245" s="37"/>
      <c r="N3245" s="38" t="str">
        <f t="shared" si="1600"/>
        <v/>
      </c>
      <c r="O3245" t="str">
        <f t="shared" si="1601"/>
        <v/>
      </c>
      <c r="P3245" t="str">
        <f t="shared" si="1602"/>
        <v/>
      </c>
      <c r="Q3245" t="str">
        <f t="shared" si="1603"/>
        <v/>
      </c>
      <c r="R3245" t="str">
        <f t="shared" si="1604"/>
        <v/>
      </c>
      <c r="S3245" t="str">
        <f t="shared" si="1605"/>
        <v/>
      </c>
      <c r="T3245" s="39" t="str">
        <f t="shared" si="1606"/>
        <v/>
      </c>
      <c r="U3245" s="40">
        <f t="shared" si="1607"/>
        <v>0</v>
      </c>
      <c r="V3245" s="40">
        <f t="shared" si="1608"/>
        <v>0</v>
      </c>
      <c r="W3245" s="40">
        <f t="shared" si="1609"/>
        <v>0</v>
      </c>
      <c r="X3245" t="str">
        <f t="shared" si="1610"/>
        <v/>
      </c>
      <c r="Y3245" s="40">
        <f t="shared" si="1611"/>
        <v>0</v>
      </c>
      <c r="Z3245" s="40">
        <f t="shared" si="1612"/>
        <v>0</v>
      </c>
      <c r="AA3245" s="40">
        <f t="shared" si="1613"/>
        <v>0</v>
      </c>
      <c r="AB3245" s="40">
        <f t="shared" si="1614"/>
        <v>0</v>
      </c>
      <c r="AC3245" s="40">
        <f t="shared" si="1615"/>
        <v>0</v>
      </c>
      <c r="AD3245" s="39">
        <f t="shared" si="1616"/>
        <v>0</v>
      </c>
      <c r="AE3245" s="39">
        <f t="shared" si="1617"/>
        <v>0</v>
      </c>
      <c r="AF3245" t="str">
        <f t="shared" si="1618"/>
        <v/>
      </c>
      <c r="AG3245" t="str">
        <f t="shared" si="1619"/>
        <v/>
      </c>
      <c r="AH3245" t="str">
        <f t="shared" si="1620"/>
        <v/>
      </c>
      <c r="AJ3245" s="41" t="str">
        <f t="shared" si="1621"/>
        <v/>
      </c>
      <c r="AK3245" s="42" t="str">
        <f t="shared" si="1622"/>
        <v/>
      </c>
      <c r="AL3245" s="41" t="str">
        <f t="shared" si="1623"/>
        <v/>
      </c>
      <c r="AM3245" s="41" t="str">
        <f t="shared" si="1624"/>
        <v/>
      </c>
      <c r="AN3245" s="41" t="str">
        <f t="shared" si="1625"/>
        <v/>
      </c>
      <c r="AO3245" s="42" t="str">
        <f t="shared" si="1626"/>
        <v/>
      </c>
      <c r="AP3245" s="41" t="str">
        <f t="shared" si="1627"/>
        <v/>
      </c>
      <c r="AQ3245" s="41" t="str">
        <f t="shared" si="1628"/>
        <v/>
      </c>
      <c r="AR3245" s="41" t="str">
        <f>IF($AQ3245="","",COUNTIFS(L_ChaveCob,$AQ3245,L_Ausencia,"&gt;"&amp;$W3245)+COUNTIFS($AQ$4:$AQ3245,$AQ3245,$W$4:$W3245,$W3245))</f>
        <v/>
      </c>
      <c r="AS3245" s="42">
        <f t="shared" si="1629"/>
        <v>0</v>
      </c>
      <c r="AT3245" s="42">
        <f t="shared" si="1630"/>
        <v>0</v>
      </c>
      <c r="AU3245" s="42">
        <f t="shared" si="1631"/>
        <v>0</v>
      </c>
    </row>
    <row r="3246" spans="1:47" x14ac:dyDescent="0.2">
      <c r="A3246" s="35"/>
      <c r="B3246" s="36"/>
      <c r="C3246" s="36"/>
      <c r="D3246" s="36"/>
      <c r="E3246" s="37"/>
      <c r="F3246" s="37"/>
      <c r="G3246" s="36"/>
      <c r="H3246" s="36"/>
      <c r="I3246" s="36"/>
      <c r="J3246" s="36"/>
      <c r="K3246" s="37"/>
      <c r="L3246" s="37"/>
      <c r="M3246" s="37"/>
      <c r="N3246" s="38" t="str">
        <f t="shared" si="1600"/>
        <v/>
      </c>
      <c r="O3246" t="str">
        <f t="shared" si="1601"/>
        <v/>
      </c>
      <c r="P3246" t="str">
        <f t="shared" si="1602"/>
        <v/>
      </c>
      <c r="Q3246" t="str">
        <f t="shared" si="1603"/>
        <v/>
      </c>
      <c r="R3246" t="str">
        <f t="shared" si="1604"/>
        <v/>
      </c>
      <c r="S3246" t="str">
        <f t="shared" si="1605"/>
        <v/>
      </c>
      <c r="T3246" s="39" t="str">
        <f t="shared" si="1606"/>
        <v/>
      </c>
      <c r="U3246" s="40">
        <f t="shared" si="1607"/>
        <v>0</v>
      </c>
      <c r="V3246" s="40">
        <f t="shared" si="1608"/>
        <v>0</v>
      </c>
      <c r="W3246" s="40">
        <f t="shared" si="1609"/>
        <v>0</v>
      </c>
      <c r="X3246" t="str">
        <f t="shared" si="1610"/>
        <v/>
      </c>
      <c r="Y3246" s="40">
        <f t="shared" si="1611"/>
        <v>0</v>
      </c>
      <c r="Z3246" s="40">
        <f t="shared" si="1612"/>
        <v>0</v>
      </c>
      <c r="AA3246" s="40">
        <f t="shared" si="1613"/>
        <v>0</v>
      </c>
      <c r="AB3246" s="40">
        <f t="shared" si="1614"/>
        <v>0</v>
      </c>
      <c r="AC3246" s="40">
        <f t="shared" si="1615"/>
        <v>0</v>
      </c>
      <c r="AD3246" s="39">
        <f t="shared" si="1616"/>
        <v>0</v>
      </c>
      <c r="AE3246" s="39">
        <f t="shared" si="1617"/>
        <v>0</v>
      </c>
      <c r="AF3246" t="str">
        <f t="shared" si="1618"/>
        <v/>
      </c>
      <c r="AG3246" t="str">
        <f t="shared" si="1619"/>
        <v/>
      </c>
      <c r="AH3246" t="str">
        <f t="shared" si="1620"/>
        <v/>
      </c>
      <c r="AJ3246" s="41" t="str">
        <f t="shared" si="1621"/>
        <v/>
      </c>
      <c r="AK3246" s="42" t="str">
        <f t="shared" si="1622"/>
        <v/>
      </c>
      <c r="AL3246" s="41" t="str">
        <f t="shared" si="1623"/>
        <v/>
      </c>
      <c r="AM3246" s="41" t="str">
        <f t="shared" si="1624"/>
        <v/>
      </c>
      <c r="AN3246" s="41" t="str">
        <f t="shared" si="1625"/>
        <v/>
      </c>
      <c r="AO3246" s="42" t="str">
        <f t="shared" si="1626"/>
        <v/>
      </c>
      <c r="AP3246" s="41" t="str">
        <f t="shared" si="1627"/>
        <v/>
      </c>
      <c r="AQ3246" s="41" t="str">
        <f t="shared" si="1628"/>
        <v/>
      </c>
      <c r="AR3246" s="41" t="str">
        <f>IF($AQ3246="","",COUNTIFS(L_ChaveCob,$AQ3246,L_Ausencia,"&gt;"&amp;$W3246)+COUNTIFS($AQ$4:$AQ3246,$AQ3246,$W$4:$W3246,$W3246))</f>
        <v/>
      </c>
      <c r="AS3246" s="42">
        <f t="shared" si="1629"/>
        <v>0</v>
      </c>
      <c r="AT3246" s="42">
        <f t="shared" si="1630"/>
        <v>0</v>
      </c>
      <c r="AU3246" s="42">
        <f t="shared" si="1631"/>
        <v>0</v>
      </c>
    </row>
    <row r="3247" spans="1:47" x14ac:dyDescent="0.2">
      <c r="A3247" s="35"/>
      <c r="B3247" s="36"/>
      <c r="C3247" s="36"/>
      <c r="D3247" s="36"/>
      <c r="E3247" s="37"/>
      <c r="F3247" s="37"/>
      <c r="G3247" s="36"/>
      <c r="H3247" s="36"/>
      <c r="I3247" s="36"/>
      <c r="J3247" s="36"/>
      <c r="K3247" s="37"/>
      <c r="L3247" s="37"/>
      <c r="M3247" s="37"/>
      <c r="N3247" s="38" t="str">
        <f t="shared" si="1600"/>
        <v/>
      </c>
      <c r="O3247" t="str">
        <f t="shared" si="1601"/>
        <v/>
      </c>
      <c r="P3247" t="str">
        <f t="shared" si="1602"/>
        <v/>
      </c>
      <c r="Q3247" t="str">
        <f t="shared" si="1603"/>
        <v/>
      </c>
      <c r="R3247" t="str">
        <f t="shared" si="1604"/>
        <v/>
      </c>
      <c r="S3247" t="str">
        <f t="shared" si="1605"/>
        <v/>
      </c>
      <c r="T3247" s="39" t="str">
        <f t="shared" si="1606"/>
        <v/>
      </c>
      <c r="U3247" s="40">
        <f t="shared" si="1607"/>
        <v>0</v>
      </c>
      <c r="V3247" s="40">
        <f t="shared" si="1608"/>
        <v>0</v>
      </c>
      <c r="W3247" s="40">
        <f t="shared" si="1609"/>
        <v>0</v>
      </c>
      <c r="X3247" t="str">
        <f t="shared" si="1610"/>
        <v/>
      </c>
      <c r="Y3247" s="40">
        <f t="shared" si="1611"/>
        <v>0</v>
      </c>
      <c r="Z3247" s="40">
        <f t="shared" si="1612"/>
        <v>0</v>
      </c>
      <c r="AA3247" s="40">
        <f t="shared" si="1613"/>
        <v>0</v>
      </c>
      <c r="AB3247" s="40">
        <f t="shared" si="1614"/>
        <v>0</v>
      </c>
      <c r="AC3247" s="40">
        <f t="shared" si="1615"/>
        <v>0</v>
      </c>
      <c r="AD3247" s="39">
        <f t="shared" si="1616"/>
        <v>0</v>
      </c>
      <c r="AE3247" s="39">
        <f t="shared" si="1617"/>
        <v>0</v>
      </c>
      <c r="AF3247" t="str">
        <f t="shared" si="1618"/>
        <v/>
      </c>
      <c r="AG3247" t="str">
        <f t="shared" si="1619"/>
        <v/>
      </c>
      <c r="AH3247" t="str">
        <f t="shared" si="1620"/>
        <v/>
      </c>
      <c r="AJ3247" s="41" t="str">
        <f t="shared" si="1621"/>
        <v/>
      </c>
      <c r="AK3247" s="42" t="str">
        <f t="shared" si="1622"/>
        <v/>
      </c>
      <c r="AL3247" s="41" t="str">
        <f t="shared" si="1623"/>
        <v/>
      </c>
      <c r="AM3247" s="41" t="str">
        <f t="shared" si="1624"/>
        <v/>
      </c>
      <c r="AN3247" s="41" t="str">
        <f t="shared" si="1625"/>
        <v/>
      </c>
      <c r="AO3247" s="42" t="str">
        <f t="shared" si="1626"/>
        <v/>
      </c>
      <c r="AP3247" s="41" t="str">
        <f t="shared" si="1627"/>
        <v/>
      </c>
      <c r="AQ3247" s="41" t="str">
        <f t="shared" si="1628"/>
        <v/>
      </c>
      <c r="AR3247" s="41" t="str">
        <f>IF($AQ3247="","",COUNTIFS(L_ChaveCob,$AQ3247,L_Ausencia,"&gt;"&amp;$W3247)+COUNTIFS($AQ$4:$AQ3247,$AQ3247,$W$4:$W3247,$W3247))</f>
        <v/>
      </c>
      <c r="AS3247" s="42">
        <f t="shared" si="1629"/>
        <v>0</v>
      </c>
      <c r="AT3247" s="42">
        <f t="shared" si="1630"/>
        <v>0</v>
      </c>
      <c r="AU3247" s="42">
        <f t="shared" si="1631"/>
        <v>0</v>
      </c>
    </row>
    <row r="3248" spans="1:47" x14ac:dyDescent="0.2">
      <c r="A3248" s="35"/>
      <c r="B3248" s="36"/>
      <c r="C3248" s="36"/>
      <c r="D3248" s="36"/>
      <c r="E3248" s="37"/>
      <c r="F3248" s="37"/>
      <c r="G3248" s="36"/>
      <c r="H3248" s="36"/>
      <c r="I3248" s="36"/>
      <c r="J3248" s="36"/>
      <c r="K3248" s="37"/>
      <c r="L3248" s="37"/>
      <c r="M3248" s="37"/>
      <c r="N3248" s="38" t="str">
        <f t="shared" si="1600"/>
        <v/>
      </c>
      <c r="O3248" t="str">
        <f t="shared" si="1601"/>
        <v/>
      </c>
      <c r="P3248" t="str">
        <f t="shared" si="1602"/>
        <v/>
      </c>
      <c r="Q3248" t="str">
        <f t="shared" si="1603"/>
        <v/>
      </c>
      <c r="R3248" t="str">
        <f t="shared" si="1604"/>
        <v/>
      </c>
      <c r="S3248" t="str">
        <f t="shared" si="1605"/>
        <v/>
      </c>
      <c r="T3248" s="39" t="str">
        <f t="shared" si="1606"/>
        <v/>
      </c>
      <c r="U3248" s="40">
        <f t="shared" si="1607"/>
        <v>0</v>
      </c>
      <c r="V3248" s="40">
        <f t="shared" si="1608"/>
        <v>0</v>
      </c>
      <c r="W3248" s="40">
        <f t="shared" si="1609"/>
        <v>0</v>
      </c>
      <c r="X3248" t="str">
        <f t="shared" si="1610"/>
        <v/>
      </c>
      <c r="Y3248" s="40">
        <f t="shared" si="1611"/>
        <v>0</v>
      </c>
      <c r="Z3248" s="40">
        <f t="shared" si="1612"/>
        <v>0</v>
      </c>
      <c r="AA3248" s="40">
        <f t="shared" si="1613"/>
        <v>0</v>
      </c>
      <c r="AB3248" s="40">
        <f t="shared" si="1614"/>
        <v>0</v>
      </c>
      <c r="AC3248" s="40">
        <f t="shared" si="1615"/>
        <v>0</v>
      </c>
      <c r="AD3248" s="39">
        <f t="shared" si="1616"/>
        <v>0</v>
      </c>
      <c r="AE3248" s="39">
        <f t="shared" si="1617"/>
        <v>0</v>
      </c>
      <c r="AF3248" t="str">
        <f t="shared" si="1618"/>
        <v/>
      </c>
      <c r="AG3248" t="str">
        <f t="shared" si="1619"/>
        <v/>
      </c>
      <c r="AH3248" t="str">
        <f t="shared" si="1620"/>
        <v/>
      </c>
      <c r="AJ3248" s="41" t="str">
        <f t="shared" si="1621"/>
        <v/>
      </c>
      <c r="AK3248" s="42" t="str">
        <f t="shared" si="1622"/>
        <v/>
      </c>
      <c r="AL3248" s="41" t="str">
        <f t="shared" si="1623"/>
        <v/>
      </c>
      <c r="AM3248" s="41" t="str">
        <f t="shared" si="1624"/>
        <v/>
      </c>
      <c r="AN3248" s="41" t="str">
        <f t="shared" si="1625"/>
        <v/>
      </c>
      <c r="AO3248" s="42" t="str">
        <f t="shared" si="1626"/>
        <v/>
      </c>
      <c r="AP3248" s="41" t="str">
        <f t="shared" si="1627"/>
        <v/>
      </c>
      <c r="AQ3248" s="41" t="str">
        <f t="shared" si="1628"/>
        <v/>
      </c>
      <c r="AR3248" s="41" t="str">
        <f>IF($AQ3248="","",COUNTIFS(L_ChaveCob,$AQ3248,L_Ausencia,"&gt;"&amp;$W3248)+COUNTIFS($AQ$4:$AQ3248,$AQ3248,$W$4:$W3248,$W3248))</f>
        <v/>
      </c>
      <c r="AS3248" s="42">
        <f t="shared" si="1629"/>
        <v>0</v>
      </c>
      <c r="AT3248" s="42">
        <f t="shared" si="1630"/>
        <v>0</v>
      </c>
      <c r="AU3248" s="42">
        <f t="shared" si="1631"/>
        <v>0</v>
      </c>
    </row>
    <row r="3249" spans="1:47" x14ac:dyDescent="0.2">
      <c r="A3249" s="35"/>
      <c r="B3249" s="36"/>
      <c r="C3249" s="36"/>
      <c r="D3249" s="36"/>
      <c r="E3249" s="37"/>
      <c r="F3249" s="37"/>
      <c r="G3249" s="36"/>
      <c r="H3249" s="36"/>
      <c r="I3249" s="36"/>
      <c r="J3249" s="36"/>
      <c r="K3249" s="37"/>
      <c r="L3249" s="37"/>
      <c r="M3249" s="37"/>
      <c r="N3249" s="38" t="str">
        <f t="shared" si="1600"/>
        <v/>
      </c>
      <c r="O3249" t="str">
        <f t="shared" si="1601"/>
        <v/>
      </c>
      <c r="P3249" t="str">
        <f t="shared" si="1602"/>
        <v/>
      </c>
      <c r="Q3249" t="str">
        <f t="shared" si="1603"/>
        <v/>
      </c>
      <c r="R3249" t="str">
        <f t="shared" si="1604"/>
        <v/>
      </c>
      <c r="S3249" t="str">
        <f t="shared" si="1605"/>
        <v/>
      </c>
      <c r="T3249" s="39" t="str">
        <f t="shared" si="1606"/>
        <v/>
      </c>
      <c r="U3249" s="40">
        <f t="shared" si="1607"/>
        <v>0</v>
      </c>
      <c r="V3249" s="40">
        <f t="shared" si="1608"/>
        <v>0</v>
      </c>
      <c r="W3249" s="40">
        <f t="shared" si="1609"/>
        <v>0</v>
      </c>
      <c r="X3249" t="str">
        <f t="shared" si="1610"/>
        <v/>
      </c>
      <c r="Y3249" s="40">
        <f t="shared" si="1611"/>
        <v>0</v>
      </c>
      <c r="Z3249" s="40">
        <f t="shared" si="1612"/>
        <v>0</v>
      </c>
      <c r="AA3249" s="40">
        <f t="shared" si="1613"/>
        <v>0</v>
      </c>
      <c r="AB3249" s="40">
        <f t="shared" si="1614"/>
        <v>0</v>
      </c>
      <c r="AC3249" s="40">
        <f t="shared" si="1615"/>
        <v>0</v>
      </c>
      <c r="AD3249" s="39">
        <f t="shared" si="1616"/>
        <v>0</v>
      </c>
      <c r="AE3249" s="39">
        <f t="shared" si="1617"/>
        <v>0</v>
      </c>
      <c r="AF3249" t="str">
        <f t="shared" si="1618"/>
        <v/>
      </c>
      <c r="AG3249" t="str">
        <f t="shared" si="1619"/>
        <v/>
      </c>
      <c r="AH3249" t="str">
        <f t="shared" si="1620"/>
        <v/>
      </c>
      <c r="AJ3249" s="41" t="str">
        <f t="shared" si="1621"/>
        <v/>
      </c>
      <c r="AK3249" s="42" t="str">
        <f t="shared" si="1622"/>
        <v/>
      </c>
      <c r="AL3249" s="41" t="str">
        <f t="shared" si="1623"/>
        <v/>
      </c>
      <c r="AM3249" s="41" t="str">
        <f t="shared" si="1624"/>
        <v/>
      </c>
      <c r="AN3249" s="41" t="str">
        <f t="shared" si="1625"/>
        <v/>
      </c>
      <c r="AO3249" s="42" t="str">
        <f t="shared" si="1626"/>
        <v/>
      </c>
      <c r="AP3249" s="41" t="str">
        <f t="shared" si="1627"/>
        <v/>
      </c>
      <c r="AQ3249" s="41" t="str">
        <f t="shared" si="1628"/>
        <v/>
      </c>
      <c r="AR3249" s="41" t="str">
        <f>IF($AQ3249="","",COUNTIFS(L_ChaveCob,$AQ3249,L_Ausencia,"&gt;"&amp;$W3249)+COUNTIFS($AQ$4:$AQ3249,$AQ3249,$W$4:$W3249,$W3249))</f>
        <v/>
      </c>
      <c r="AS3249" s="42">
        <f t="shared" si="1629"/>
        <v>0</v>
      </c>
      <c r="AT3249" s="42">
        <f t="shared" si="1630"/>
        <v>0</v>
      </c>
      <c r="AU3249" s="42">
        <f t="shared" si="1631"/>
        <v>0</v>
      </c>
    </row>
    <row r="3250" spans="1:47" x14ac:dyDescent="0.2">
      <c r="A3250" s="35"/>
      <c r="B3250" s="36"/>
      <c r="C3250" s="36"/>
      <c r="D3250" s="36"/>
      <c r="E3250" s="37"/>
      <c r="F3250" s="37"/>
      <c r="G3250" s="36"/>
      <c r="H3250" s="36"/>
      <c r="I3250" s="36"/>
      <c r="J3250" s="36"/>
      <c r="K3250" s="37"/>
      <c r="L3250" s="37"/>
      <c r="M3250" s="37"/>
      <c r="N3250" s="38" t="str">
        <f t="shared" si="1600"/>
        <v/>
      </c>
      <c r="O3250" t="str">
        <f t="shared" si="1601"/>
        <v/>
      </c>
      <c r="P3250" t="str">
        <f t="shared" si="1602"/>
        <v/>
      </c>
      <c r="Q3250" t="str">
        <f t="shared" si="1603"/>
        <v/>
      </c>
      <c r="R3250" t="str">
        <f t="shared" si="1604"/>
        <v/>
      </c>
      <c r="S3250" t="str">
        <f t="shared" si="1605"/>
        <v/>
      </c>
      <c r="T3250" s="39" t="str">
        <f t="shared" si="1606"/>
        <v/>
      </c>
      <c r="U3250" s="40">
        <f t="shared" si="1607"/>
        <v>0</v>
      </c>
      <c r="V3250" s="40">
        <f t="shared" si="1608"/>
        <v>0</v>
      </c>
      <c r="W3250" s="40">
        <f t="shared" si="1609"/>
        <v>0</v>
      </c>
      <c r="X3250" t="str">
        <f t="shared" si="1610"/>
        <v/>
      </c>
      <c r="Y3250" s="40">
        <f t="shared" si="1611"/>
        <v>0</v>
      </c>
      <c r="Z3250" s="40">
        <f t="shared" si="1612"/>
        <v>0</v>
      </c>
      <c r="AA3250" s="40">
        <f t="shared" si="1613"/>
        <v>0</v>
      </c>
      <c r="AB3250" s="40">
        <f t="shared" si="1614"/>
        <v>0</v>
      </c>
      <c r="AC3250" s="40">
        <f t="shared" si="1615"/>
        <v>0</v>
      </c>
      <c r="AD3250" s="39">
        <f t="shared" si="1616"/>
        <v>0</v>
      </c>
      <c r="AE3250" s="39">
        <f t="shared" si="1617"/>
        <v>0</v>
      </c>
      <c r="AF3250" t="str">
        <f t="shared" si="1618"/>
        <v/>
      </c>
      <c r="AG3250" t="str">
        <f t="shared" si="1619"/>
        <v/>
      </c>
      <c r="AH3250" t="str">
        <f t="shared" si="1620"/>
        <v/>
      </c>
      <c r="AJ3250" s="41" t="str">
        <f t="shared" si="1621"/>
        <v/>
      </c>
      <c r="AK3250" s="42" t="str">
        <f t="shared" si="1622"/>
        <v/>
      </c>
      <c r="AL3250" s="41" t="str">
        <f t="shared" si="1623"/>
        <v/>
      </c>
      <c r="AM3250" s="41" t="str">
        <f t="shared" si="1624"/>
        <v/>
      </c>
      <c r="AN3250" s="41" t="str">
        <f t="shared" si="1625"/>
        <v/>
      </c>
      <c r="AO3250" s="42" t="str">
        <f t="shared" si="1626"/>
        <v/>
      </c>
      <c r="AP3250" s="41" t="str">
        <f t="shared" si="1627"/>
        <v/>
      </c>
      <c r="AQ3250" s="41" t="str">
        <f t="shared" si="1628"/>
        <v/>
      </c>
      <c r="AR3250" s="41" t="str">
        <f>IF($AQ3250="","",COUNTIFS(L_ChaveCob,$AQ3250,L_Ausencia,"&gt;"&amp;$W3250)+COUNTIFS($AQ$4:$AQ3250,$AQ3250,$W$4:$W3250,$W3250))</f>
        <v/>
      </c>
      <c r="AS3250" s="42">
        <f t="shared" si="1629"/>
        <v>0</v>
      </c>
      <c r="AT3250" s="42">
        <f t="shared" si="1630"/>
        <v>0</v>
      </c>
      <c r="AU3250" s="42">
        <f t="shared" si="1631"/>
        <v>0</v>
      </c>
    </row>
    <row r="3251" spans="1:47" x14ac:dyDescent="0.2">
      <c r="A3251" s="35"/>
      <c r="B3251" s="36"/>
      <c r="C3251" s="36"/>
      <c r="D3251" s="36"/>
      <c r="E3251" s="37"/>
      <c r="F3251" s="37"/>
      <c r="G3251" s="36"/>
      <c r="H3251" s="36"/>
      <c r="I3251" s="36"/>
      <c r="J3251" s="36"/>
      <c r="K3251" s="37"/>
      <c r="L3251" s="37"/>
      <c r="M3251" s="37"/>
      <c r="N3251" s="38" t="str">
        <f t="shared" si="1600"/>
        <v/>
      </c>
      <c r="O3251" t="str">
        <f t="shared" si="1601"/>
        <v/>
      </c>
      <c r="P3251" t="str">
        <f t="shared" si="1602"/>
        <v/>
      </c>
      <c r="Q3251" t="str">
        <f t="shared" si="1603"/>
        <v/>
      </c>
      <c r="R3251" t="str">
        <f t="shared" si="1604"/>
        <v/>
      </c>
      <c r="S3251" t="str">
        <f t="shared" si="1605"/>
        <v/>
      </c>
      <c r="T3251" s="39" t="str">
        <f t="shared" si="1606"/>
        <v/>
      </c>
      <c r="U3251" s="40">
        <f t="shared" si="1607"/>
        <v>0</v>
      </c>
      <c r="V3251" s="40">
        <f t="shared" si="1608"/>
        <v>0</v>
      </c>
      <c r="W3251" s="40">
        <f t="shared" si="1609"/>
        <v>0</v>
      </c>
      <c r="X3251" t="str">
        <f t="shared" si="1610"/>
        <v/>
      </c>
      <c r="Y3251" s="40">
        <f t="shared" si="1611"/>
        <v>0</v>
      </c>
      <c r="Z3251" s="40">
        <f t="shared" si="1612"/>
        <v>0</v>
      </c>
      <c r="AA3251" s="40">
        <f t="shared" si="1613"/>
        <v>0</v>
      </c>
      <c r="AB3251" s="40">
        <f t="shared" si="1614"/>
        <v>0</v>
      </c>
      <c r="AC3251" s="40">
        <f t="shared" si="1615"/>
        <v>0</v>
      </c>
      <c r="AD3251" s="39">
        <f t="shared" si="1616"/>
        <v>0</v>
      </c>
      <c r="AE3251" s="39">
        <f t="shared" si="1617"/>
        <v>0</v>
      </c>
      <c r="AF3251" t="str">
        <f t="shared" si="1618"/>
        <v/>
      </c>
      <c r="AG3251" t="str">
        <f t="shared" si="1619"/>
        <v/>
      </c>
      <c r="AH3251" t="str">
        <f t="shared" si="1620"/>
        <v/>
      </c>
      <c r="AJ3251" s="41" t="str">
        <f t="shared" si="1621"/>
        <v/>
      </c>
      <c r="AK3251" s="42" t="str">
        <f t="shared" si="1622"/>
        <v/>
      </c>
      <c r="AL3251" s="41" t="str">
        <f t="shared" si="1623"/>
        <v/>
      </c>
      <c r="AM3251" s="41" t="str">
        <f t="shared" si="1624"/>
        <v/>
      </c>
      <c r="AN3251" s="41" t="str">
        <f t="shared" si="1625"/>
        <v/>
      </c>
      <c r="AO3251" s="42" t="str">
        <f t="shared" si="1626"/>
        <v/>
      </c>
      <c r="AP3251" s="41" t="str">
        <f t="shared" si="1627"/>
        <v/>
      </c>
      <c r="AQ3251" s="41" t="str">
        <f t="shared" si="1628"/>
        <v/>
      </c>
      <c r="AR3251" s="41" t="str">
        <f>IF($AQ3251="","",COUNTIFS(L_ChaveCob,$AQ3251,L_Ausencia,"&gt;"&amp;$W3251)+COUNTIFS($AQ$4:$AQ3251,$AQ3251,$W$4:$W3251,$W3251))</f>
        <v/>
      </c>
      <c r="AS3251" s="42">
        <f t="shared" si="1629"/>
        <v>0</v>
      </c>
      <c r="AT3251" s="42">
        <f t="shared" si="1630"/>
        <v>0</v>
      </c>
      <c r="AU3251" s="42">
        <f t="shared" si="1631"/>
        <v>0</v>
      </c>
    </row>
    <row r="3252" spans="1:47" x14ac:dyDescent="0.2">
      <c r="A3252" s="35"/>
      <c r="B3252" s="36"/>
      <c r="C3252" s="36"/>
      <c r="D3252" s="36"/>
      <c r="E3252" s="37"/>
      <c r="F3252" s="37"/>
      <c r="G3252" s="36"/>
      <c r="H3252" s="36"/>
      <c r="I3252" s="36"/>
      <c r="J3252" s="36"/>
      <c r="K3252" s="37"/>
      <c r="L3252" s="37"/>
      <c r="M3252" s="37"/>
      <c r="N3252" s="38" t="str">
        <f t="shared" si="1600"/>
        <v/>
      </c>
      <c r="O3252" t="str">
        <f t="shared" si="1601"/>
        <v/>
      </c>
      <c r="P3252" t="str">
        <f t="shared" si="1602"/>
        <v/>
      </c>
      <c r="Q3252" t="str">
        <f t="shared" si="1603"/>
        <v/>
      </c>
      <c r="R3252" t="str">
        <f t="shared" si="1604"/>
        <v/>
      </c>
      <c r="S3252" t="str">
        <f t="shared" si="1605"/>
        <v/>
      </c>
      <c r="T3252" s="39" t="str">
        <f t="shared" si="1606"/>
        <v/>
      </c>
      <c r="U3252" s="40">
        <f t="shared" si="1607"/>
        <v>0</v>
      </c>
      <c r="V3252" s="40">
        <f t="shared" si="1608"/>
        <v>0</v>
      </c>
      <c r="W3252" s="40">
        <f t="shared" si="1609"/>
        <v>0</v>
      </c>
      <c r="X3252" t="str">
        <f t="shared" si="1610"/>
        <v/>
      </c>
      <c r="Y3252" s="40">
        <f t="shared" si="1611"/>
        <v>0</v>
      </c>
      <c r="Z3252" s="40">
        <f t="shared" si="1612"/>
        <v>0</v>
      </c>
      <c r="AA3252" s="40">
        <f t="shared" si="1613"/>
        <v>0</v>
      </c>
      <c r="AB3252" s="40">
        <f t="shared" si="1614"/>
        <v>0</v>
      </c>
      <c r="AC3252" s="40">
        <f t="shared" si="1615"/>
        <v>0</v>
      </c>
      <c r="AD3252" s="39">
        <f t="shared" si="1616"/>
        <v>0</v>
      </c>
      <c r="AE3252" s="39">
        <f t="shared" si="1617"/>
        <v>0</v>
      </c>
      <c r="AF3252" t="str">
        <f t="shared" si="1618"/>
        <v/>
      </c>
      <c r="AG3252" t="str">
        <f t="shared" si="1619"/>
        <v/>
      </c>
      <c r="AH3252" t="str">
        <f t="shared" si="1620"/>
        <v/>
      </c>
      <c r="AJ3252" s="41" t="str">
        <f t="shared" si="1621"/>
        <v/>
      </c>
      <c r="AK3252" s="42" t="str">
        <f t="shared" si="1622"/>
        <v/>
      </c>
      <c r="AL3252" s="41" t="str">
        <f t="shared" si="1623"/>
        <v/>
      </c>
      <c r="AM3252" s="41" t="str">
        <f t="shared" si="1624"/>
        <v/>
      </c>
      <c r="AN3252" s="41" t="str">
        <f t="shared" si="1625"/>
        <v/>
      </c>
      <c r="AO3252" s="42" t="str">
        <f t="shared" si="1626"/>
        <v/>
      </c>
      <c r="AP3252" s="41" t="str">
        <f t="shared" si="1627"/>
        <v/>
      </c>
      <c r="AQ3252" s="41" t="str">
        <f t="shared" si="1628"/>
        <v/>
      </c>
      <c r="AR3252" s="41" t="str">
        <f>IF($AQ3252="","",COUNTIFS(L_ChaveCob,$AQ3252,L_Ausencia,"&gt;"&amp;$W3252)+COUNTIFS($AQ$4:$AQ3252,$AQ3252,$W$4:$W3252,$W3252))</f>
        <v/>
      </c>
      <c r="AS3252" s="42">
        <f t="shared" si="1629"/>
        <v>0</v>
      </c>
      <c r="AT3252" s="42">
        <f t="shared" si="1630"/>
        <v>0</v>
      </c>
      <c r="AU3252" s="42">
        <f t="shared" si="1631"/>
        <v>0</v>
      </c>
    </row>
    <row r="3253" spans="1:47" x14ac:dyDescent="0.2">
      <c r="A3253" s="35"/>
      <c r="B3253" s="36"/>
      <c r="C3253" s="36"/>
      <c r="D3253" s="36"/>
      <c r="E3253" s="37"/>
      <c r="F3253" s="37"/>
      <c r="G3253" s="36"/>
      <c r="H3253" s="36"/>
      <c r="I3253" s="36"/>
      <c r="J3253" s="36"/>
      <c r="K3253" s="37"/>
      <c r="L3253" s="37"/>
      <c r="M3253" s="37"/>
      <c r="N3253" s="38" t="str">
        <f t="shared" si="1600"/>
        <v/>
      </c>
      <c r="O3253" t="str">
        <f t="shared" si="1601"/>
        <v/>
      </c>
      <c r="P3253" t="str">
        <f t="shared" si="1602"/>
        <v/>
      </c>
      <c r="Q3253" t="str">
        <f t="shared" si="1603"/>
        <v/>
      </c>
      <c r="R3253" t="str">
        <f t="shared" si="1604"/>
        <v/>
      </c>
      <c r="S3253" t="str">
        <f t="shared" si="1605"/>
        <v/>
      </c>
      <c r="T3253" s="39" t="str">
        <f t="shared" si="1606"/>
        <v/>
      </c>
      <c r="U3253" s="40">
        <f t="shared" si="1607"/>
        <v>0</v>
      </c>
      <c r="V3253" s="40">
        <f t="shared" si="1608"/>
        <v>0</v>
      </c>
      <c r="W3253" s="40">
        <f t="shared" si="1609"/>
        <v>0</v>
      </c>
      <c r="X3253" t="str">
        <f t="shared" si="1610"/>
        <v/>
      </c>
      <c r="Y3253" s="40">
        <f t="shared" si="1611"/>
        <v>0</v>
      </c>
      <c r="Z3253" s="40">
        <f t="shared" si="1612"/>
        <v>0</v>
      </c>
      <c r="AA3253" s="40">
        <f t="shared" si="1613"/>
        <v>0</v>
      </c>
      <c r="AB3253" s="40">
        <f t="shared" si="1614"/>
        <v>0</v>
      </c>
      <c r="AC3253" s="40">
        <f t="shared" si="1615"/>
        <v>0</v>
      </c>
      <c r="AD3253" s="39">
        <f t="shared" si="1616"/>
        <v>0</v>
      </c>
      <c r="AE3253" s="39">
        <f t="shared" si="1617"/>
        <v>0</v>
      </c>
      <c r="AF3253" t="str">
        <f t="shared" si="1618"/>
        <v/>
      </c>
      <c r="AG3253" t="str">
        <f t="shared" si="1619"/>
        <v/>
      </c>
      <c r="AH3253" t="str">
        <f t="shared" si="1620"/>
        <v/>
      </c>
      <c r="AJ3253" s="41" t="str">
        <f t="shared" si="1621"/>
        <v/>
      </c>
      <c r="AK3253" s="42" t="str">
        <f t="shared" si="1622"/>
        <v/>
      </c>
      <c r="AL3253" s="41" t="str">
        <f t="shared" si="1623"/>
        <v/>
      </c>
      <c r="AM3253" s="41" t="str">
        <f t="shared" si="1624"/>
        <v/>
      </c>
      <c r="AN3253" s="41" t="str">
        <f t="shared" si="1625"/>
        <v/>
      </c>
      <c r="AO3253" s="42" t="str">
        <f t="shared" si="1626"/>
        <v/>
      </c>
      <c r="AP3253" s="41" t="str">
        <f t="shared" si="1627"/>
        <v/>
      </c>
      <c r="AQ3253" s="41" t="str">
        <f t="shared" si="1628"/>
        <v/>
      </c>
      <c r="AR3253" s="41" t="str">
        <f>IF($AQ3253="","",COUNTIFS(L_ChaveCob,$AQ3253,L_Ausencia,"&gt;"&amp;$W3253)+COUNTIFS($AQ$4:$AQ3253,$AQ3253,$W$4:$W3253,$W3253))</f>
        <v/>
      </c>
      <c r="AS3253" s="42">
        <f t="shared" si="1629"/>
        <v>0</v>
      </c>
      <c r="AT3253" s="42">
        <f t="shared" si="1630"/>
        <v>0</v>
      </c>
      <c r="AU3253" s="42">
        <f t="shared" si="1631"/>
        <v>0</v>
      </c>
    </row>
    <row r="3254" spans="1:47" x14ac:dyDescent="0.2">
      <c r="A3254" s="35"/>
      <c r="B3254" s="36"/>
      <c r="C3254" s="36"/>
      <c r="D3254" s="36"/>
      <c r="E3254" s="37"/>
      <c r="F3254" s="37"/>
      <c r="G3254" s="36"/>
      <c r="H3254" s="36"/>
      <c r="I3254" s="36"/>
      <c r="J3254" s="36"/>
      <c r="K3254" s="37"/>
      <c r="L3254" s="37"/>
      <c r="M3254" s="37"/>
      <c r="N3254" s="38" t="str">
        <f t="shared" si="1600"/>
        <v/>
      </c>
      <c r="O3254" t="str">
        <f t="shared" si="1601"/>
        <v/>
      </c>
      <c r="P3254" t="str">
        <f t="shared" si="1602"/>
        <v/>
      </c>
      <c r="Q3254" t="str">
        <f t="shared" si="1603"/>
        <v/>
      </c>
      <c r="R3254" t="str">
        <f t="shared" si="1604"/>
        <v/>
      </c>
      <c r="S3254" t="str">
        <f t="shared" si="1605"/>
        <v/>
      </c>
      <c r="T3254" s="39" t="str">
        <f t="shared" si="1606"/>
        <v/>
      </c>
      <c r="U3254" s="40">
        <f t="shared" si="1607"/>
        <v>0</v>
      </c>
      <c r="V3254" s="40">
        <f t="shared" si="1608"/>
        <v>0</v>
      </c>
      <c r="W3254" s="40">
        <f t="shared" si="1609"/>
        <v>0</v>
      </c>
      <c r="X3254" t="str">
        <f t="shared" si="1610"/>
        <v/>
      </c>
      <c r="Y3254" s="40">
        <f t="shared" si="1611"/>
        <v>0</v>
      </c>
      <c r="Z3254" s="40">
        <f t="shared" si="1612"/>
        <v>0</v>
      </c>
      <c r="AA3254" s="40">
        <f t="shared" si="1613"/>
        <v>0</v>
      </c>
      <c r="AB3254" s="40">
        <f t="shared" si="1614"/>
        <v>0</v>
      </c>
      <c r="AC3254" s="40">
        <f t="shared" si="1615"/>
        <v>0</v>
      </c>
      <c r="AD3254" s="39">
        <f t="shared" si="1616"/>
        <v>0</v>
      </c>
      <c r="AE3254" s="39">
        <f t="shared" si="1617"/>
        <v>0</v>
      </c>
      <c r="AF3254" t="str">
        <f t="shared" si="1618"/>
        <v/>
      </c>
      <c r="AG3254" t="str">
        <f t="shared" si="1619"/>
        <v/>
      </c>
      <c r="AH3254" t="str">
        <f t="shared" si="1620"/>
        <v/>
      </c>
      <c r="AJ3254" s="41" t="str">
        <f t="shared" si="1621"/>
        <v/>
      </c>
      <c r="AK3254" s="42" t="str">
        <f t="shared" si="1622"/>
        <v/>
      </c>
      <c r="AL3254" s="41" t="str">
        <f t="shared" si="1623"/>
        <v/>
      </c>
      <c r="AM3254" s="41" t="str">
        <f t="shared" si="1624"/>
        <v/>
      </c>
      <c r="AN3254" s="41" t="str">
        <f t="shared" si="1625"/>
        <v/>
      </c>
      <c r="AO3254" s="42" t="str">
        <f t="shared" si="1626"/>
        <v/>
      </c>
      <c r="AP3254" s="41" t="str">
        <f t="shared" si="1627"/>
        <v/>
      </c>
      <c r="AQ3254" s="41" t="str">
        <f t="shared" si="1628"/>
        <v/>
      </c>
      <c r="AR3254" s="41" t="str">
        <f>IF($AQ3254="","",COUNTIFS(L_ChaveCob,$AQ3254,L_Ausencia,"&gt;"&amp;$W3254)+COUNTIFS($AQ$4:$AQ3254,$AQ3254,$W$4:$W3254,$W3254))</f>
        <v/>
      </c>
      <c r="AS3254" s="42">
        <f t="shared" si="1629"/>
        <v>0</v>
      </c>
      <c r="AT3254" s="42">
        <f t="shared" si="1630"/>
        <v>0</v>
      </c>
      <c r="AU3254" s="42">
        <f t="shared" si="1631"/>
        <v>0</v>
      </c>
    </row>
    <row r="3255" spans="1:47" x14ac:dyDescent="0.2">
      <c r="A3255" s="35"/>
      <c r="B3255" s="36"/>
      <c r="C3255" s="36"/>
      <c r="D3255" s="36"/>
      <c r="E3255" s="37"/>
      <c r="F3255" s="37"/>
      <c r="G3255" s="36"/>
      <c r="H3255" s="36"/>
      <c r="I3255" s="36"/>
      <c r="J3255" s="36"/>
      <c r="K3255" s="37"/>
      <c r="L3255" s="37"/>
      <c r="M3255" s="37"/>
      <c r="N3255" s="38" t="str">
        <f t="shared" si="1600"/>
        <v/>
      </c>
      <c r="O3255" t="str">
        <f t="shared" si="1601"/>
        <v/>
      </c>
      <c r="P3255" t="str">
        <f t="shared" si="1602"/>
        <v/>
      </c>
      <c r="Q3255" t="str">
        <f t="shared" si="1603"/>
        <v/>
      </c>
      <c r="R3255" t="str">
        <f t="shared" si="1604"/>
        <v/>
      </c>
      <c r="S3255" t="str">
        <f t="shared" si="1605"/>
        <v/>
      </c>
      <c r="T3255" s="39" t="str">
        <f t="shared" si="1606"/>
        <v/>
      </c>
      <c r="U3255" s="40">
        <f t="shared" si="1607"/>
        <v>0</v>
      </c>
      <c r="V3255" s="40">
        <f t="shared" si="1608"/>
        <v>0</v>
      </c>
      <c r="W3255" s="40">
        <f t="shared" si="1609"/>
        <v>0</v>
      </c>
      <c r="X3255" t="str">
        <f t="shared" si="1610"/>
        <v/>
      </c>
      <c r="Y3255" s="40">
        <f t="shared" si="1611"/>
        <v>0</v>
      </c>
      <c r="Z3255" s="40">
        <f t="shared" si="1612"/>
        <v>0</v>
      </c>
      <c r="AA3255" s="40">
        <f t="shared" si="1613"/>
        <v>0</v>
      </c>
      <c r="AB3255" s="40">
        <f t="shared" si="1614"/>
        <v>0</v>
      </c>
      <c r="AC3255" s="40">
        <f t="shared" si="1615"/>
        <v>0</v>
      </c>
      <c r="AD3255" s="39">
        <f t="shared" si="1616"/>
        <v>0</v>
      </c>
      <c r="AE3255" s="39">
        <f t="shared" si="1617"/>
        <v>0</v>
      </c>
      <c r="AF3255" t="str">
        <f t="shared" si="1618"/>
        <v/>
      </c>
      <c r="AG3255" t="str">
        <f t="shared" si="1619"/>
        <v/>
      </c>
      <c r="AH3255" t="str">
        <f t="shared" si="1620"/>
        <v/>
      </c>
      <c r="AJ3255" s="41" t="str">
        <f t="shared" si="1621"/>
        <v/>
      </c>
      <c r="AK3255" s="42" t="str">
        <f t="shared" si="1622"/>
        <v/>
      </c>
      <c r="AL3255" s="41" t="str">
        <f t="shared" si="1623"/>
        <v/>
      </c>
      <c r="AM3255" s="41" t="str">
        <f t="shared" si="1624"/>
        <v/>
      </c>
      <c r="AN3255" s="41" t="str">
        <f t="shared" si="1625"/>
        <v/>
      </c>
      <c r="AO3255" s="42" t="str">
        <f t="shared" si="1626"/>
        <v/>
      </c>
      <c r="AP3255" s="41" t="str">
        <f t="shared" si="1627"/>
        <v/>
      </c>
      <c r="AQ3255" s="41" t="str">
        <f t="shared" si="1628"/>
        <v/>
      </c>
      <c r="AR3255" s="41" t="str">
        <f>IF($AQ3255="","",COUNTIFS(L_ChaveCob,$AQ3255,L_Ausencia,"&gt;"&amp;$W3255)+COUNTIFS($AQ$4:$AQ3255,$AQ3255,$W$4:$W3255,$W3255))</f>
        <v/>
      </c>
      <c r="AS3255" s="42">
        <f t="shared" si="1629"/>
        <v>0</v>
      </c>
      <c r="AT3255" s="42">
        <f t="shared" si="1630"/>
        <v>0</v>
      </c>
      <c r="AU3255" s="42">
        <f t="shared" si="1631"/>
        <v>0</v>
      </c>
    </row>
    <row r="3256" spans="1:47" x14ac:dyDescent="0.2">
      <c r="A3256" s="35"/>
      <c r="B3256" s="36"/>
      <c r="C3256" s="36"/>
      <c r="D3256" s="36"/>
      <c r="E3256" s="37"/>
      <c r="F3256" s="37"/>
      <c r="G3256" s="36"/>
      <c r="H3256" s="36"/>
      <c r="I3256" s="36"/>
      <c r="J3256" s="36"/>
      <c r="K3256" s="37"/>
      <c r="L3256" s="37"/>
      <c r="M3256" s="37"/>
      <c r="N3256" s="38" t="str">
        <f t="shared" si="1600"/>
        <v/>
      </c>
      <c r="O3256" t="str">
        <f t="shared" si="1601"/>
        <v/>
      </c>
      <c r="P3256" t="str">
        <f t="shared" si="1602"/>
        <v/>
      </c>
      <c r="Q3256" t="str">
        <f t="shared" si="1603"/>
        <v/>
      </c>
      <c r="R3256" t="str">
        <f t="shared" si="1604"/>
        <v/>
      </c>
      <c r="S3256" t="str">
        <f t="shared" si="1605"/>
        <v/>
      </c>
      <c r="T3256" s="39" t="str">
        <f t="shared" si="1606"/>
        <v/>
      </c>
      <c r="U3256" s="40">
        <f t="shared" si="1607"/>
        <v>0</v>
      </c>
      <c r="V3256" s="40">
        <f t="shared" si="1608"/>
        <v>0</v>
      </c>
      <c r="W3256" s="40">
        <f t="shared" si="1609"/>
        <v>0</v>
      </c>
      <c r="X3256" t="str">
        <f t="shared" si="1610"/>
        <v/>
      </c>
      <c r="Y3256" s="40">
        <f t="shared" si="1611"/>
        <v>0</v>
      </c>
      <c r="Z3256" s="40">
        <f t="shared" si="1612"/>
        <v>0</v>
      </c>
      <c r="AA3256" s="40">
        <f t="shared" si="1613"/>
        <v>0</v>
      </c>
      <c r="AB3256" s="40">
        <f t="shared" si="1614"/>
        <v>0</v>
      </c>
      <c r="AC3256" s="40">
        <f t="shared" si="1615"/>
        <v>0</v>
      </c>
      <c r="AD3256" s="39">
        <f t="shared" si="1616"/>
        <v>0</v>
      </c>
      <c r="AE3256" s="39">
        <f t="shared" si="1617"/>
        <v>0</v>
      </c>
      <c r="AF3256" t="str">
        <f t="shared" si="1618"/>
        <v/>
      </c>
      <c r="AG3256" t="str">
        <f t="shared" si="1619"/>
        <v/>
      </c>
      <c r="AH3256" t="str">
        <f t="shared" si="1620"/>
        <v/>
      </c>
      <c r="AJ3256" s="41" t="str">
        <f t="shared" si="1621"/>
        <v/>
      </c>
      <c r="AK3256" s="42" t="str">
        <f t="shared" si="1622"/>
        <v/>
      </c>
      <c r="AL3256" s="41" t="str">
        <f t="shared" si="1623"/>
        <v/>
      </c>
      <c r="AM3256" s="41" t="str">
        <f t="shared" si="1624"/>
        <v/>
      </c>
      <c r="AN3256" s="41" t="str">
        <f t="shared" si="1625"/>
        <v/>
      </c>
      <c r="AO3256" s="42" t="str">
        <f t="shared" si="1626"/>
        <v/>
      </c>
      <c r="AP3256" s="41" t="str">
        <f t="shared" si="1627"/>
        <v/>
      </c>
      <c r="AQ3256" s="41" t="str">
        <f t="shared" si="1628"/>
        <v/>
      </c>
      <c r="AR3256" s="41" t="str">
        <f>IF($AQ3256="","",COUNTIFS(L_ChaveCob,$AQ3256,L_Ausencia,"&gt;"&amp;$W3256)+COUNTIFS($AQ$4:$AQ3256,$AQ3256,$W$4:$W3256,$W3256))</f>
        <v/>
      </c>
      <c r="AS3256" s="42">
        <f t="shared" si="1629"/>
        <v>0</v>
      </c>
      <c r="AT3256" s="42">
        <f t="shared" si="1630"/>
        <v>0</v>
      </c>
      <c r="AU3256" s="42">
        <f t="shared" si="1631"/>
        <v>0</v>
      </c>
    </row>
    <row r="3257" spans="1:47" x14ac:dyDescent="0.2">
      <c r="A3257" s="35"/>
      <c r="B3257" s="36"/>
      <c r="C3257" s="36"/>
      <c r="D3257" s="36"/>
      <c r="E3257" s="37"/>
      <c r="F3257" s="37"/>
      <c r="G3257" s="36"/>
      <c r="H3257" s="36"/>
      <c r="I3257" s="36"/>
      <c r="J3257" s="36"/>
      <c r="K3257" s="37"/>
      <c r="L3257" s="37"/>
      <c r="M3257" s="37"/>
      <c r="N3257" s="38" t="str">
        <f t="shared" ref="N3257:N3320" si="1632">IF($A3257="","",DATE(YEAR($A3257),MONTH($A3257),1))</f>
        <v/>
      </c>
      <c r="O3257" t="str">
        <f t="shared" ref="O3257:O3320" si="1633">IF(TRIM($B3257)="","",IFERROR(INDEX(C_RG,MATCH(TRIM($B3257),C_Nome,0)),"?"))</f>
        <v/>
      </c>
      <c r="P3257" t="str">
        <f t="shared" ref="P3257:P3320" si="1634">IF($A3257="","",IF(TRIM($B3257)="",P_EquipePostoVago,IF($AJ3257="","",INDEX(V_Equipe,$AJ3257))))</f>
        <v/>
      </c>
      <c r="Q3257" t="str">
        <f t="shared" ref="Q3257:Q3320" si="1635">IF($A3257="","",IF(TRIM($B3257)="","Posto Vago",IF($AJ3257="","",INDEX(V_Contrato,$AJ3257))))</f>
        <v/>
      </c>
      <c r="R3257" t="str">
        <f t="shared" ref="R3257:R3320" si="1636">IF($A3257="","",IF(TRIM($B3257)="",$H3257,IF($AJ3257="","",INDEX(V_Funcao,$AJ3257))))</f>
        <v/>
      </c>
      <c r="S3257" t="str">
        <f t="shared" ref="S3257:S3320" si="1637">IF($A3257="","",IF($I3257&lt;&gt;"",$I3257,IF(TRIM($B3257)="","ADM",IF($AJ3257="","",INDEX(V_Turno,$AJ3257)))))</f>
        <v/>
      </c>
      <c r="T3257" s="39" t="str">
        <f t="shared" ref="T3257:T3320" si="1638">IF(OR($A3257="",$R3257=""),"",IFERROR(INDEX(F_Valor,MATCH($R3257&amp;"|"&amp;SUMPRODUCT(MAX((F_Funcao=$R3257)*(F_Ini&lt;=$A3257)*F_Ini)),F_Chave,0)),""))</f>
        <v/>
      </c>
      <c r="U3257" s="40">
        <f t="shared" ref="U3257:U3320" si="1639">IF(OR($A3257="",$S3257=""),0,IFERROR(INDEX(T_Horas,MATCH($S3257,T_Turno,0),WEEKDAY($A3257,2)),0))</f>
        <v>0</v>
      </c>
      <c r="V3257" s="40">
        <f t="shared" ref="V3257:V3320" si="1640">IF($A3257="",0,MAX(IF($F3257&lt;&gt;"",N($F3257),IF($AN3257="Sim",IF($AK3257&lt;&gt;"",$AK3257,$U3257),$U3257-$W3257))-IF($J3257="Situação Atípica - Presente",N($K3257),0),0))</f>
        <v>0</v>
      </c>
      <c r="W3257" s="40">
        <f t="shared" ref="W3257:W3320" si="1641">IF($A3257="",0,IF($E3257&lt;&gt;"",N($E3257),IF($AL3257="Dia inteiro",$U3257,IF($AL3257="Pelo ponto",IF($AK3257="",$U3257,MAX($U3257-$AK3257,0)),IF(AND($AL3257="Leve atraso",$AO3257&lt;&gt;""),IF(AND($AO3257&gt;P_LeveMin,$AO3257&lt;=P_LeveMax),$AO3257,0),0)))))</f>
        <v>0</v>
      </c>
      <c r="X3257" t="str">
        <f t="shared" ref="X3257:X3320" si="1642">IF($A3257="","",IF(OR($Q3257="Ferista",$Q3257=""),"Não",IF(AND($AL3257="Leve atraso",$W3257&gt;0,$A3257&gt;=P_InicioRegras),"Sim",IF(OR($J3257&lt;&gt;"",$K3257&lt;&gt;"",$L3257&lt;&gt;""),"Não",$AM3257))))</f>
        <v/>
      </c>
      <c r="Y3257" s="40">
        <f t="shared" ref="Y3257:Y3320" si="1643">IF($A3257="",0,IF($Q3257="Ferista",0,IF($X3257="Sim",$W3257,0)+N($K3257)))</f>
        <v>0</v>
      </c>
      <c r="Z3257" s="40">
        <f t="shared" ref="Z3257:Z3320" si="1644">IF($X3257="Sim",$AT3257,0)</f>
        <v>0</v>
      </c>
      <c r="AA3257" s="40">
        <f t="shared" ref="AA3257:AA3320" si="1645">IF($AP3257="",0,MIN(MAX($Y3257-$Z3257,0),SUMIFS(CP_Horas,CP_ChaveFalta,$AP3257,CP_Aprov,"Sim")))</f>
        <v>0</v>
      </c>
      <c r="AB3257" s="40">
        <f t="shared" ref="AB3257:AB3320" si="1646">IF($A3257="",0,MIN(MAX($Y3257-$Z3257-$AA3257,0),N($M3257)))</f>
        <v>0</v>
      </c>
      <c r="AC3257" s="40">
        <f t="shared" ref="AC3257:AC3320" si="1647">IF($A3257="",0,MAX($Y3257-$Z3257-$AA3257-$AB3257,0))</f>
        <v>0</v>
      </c>
      <c r="AD3257" s="39">
        <f t="shared" ref="AD3257:AD3320" si="1648">IF(OR($AC3257=0,$T3257=""),0,$AC3257*24*$T3257)</f>
        <v>0</v>
      </c>
      <c r="AE3257" s="39">
        <f t="shared" ref="AE3257:AE3320" si="1649">IF(OR($A3257="",$T3257=""),0,(IF($AF3257="Justificada",$W3257,0)+N($L3257))*24*$T3257)</f>
        <v>0</v>
      </c>
      <c r="AF3257" t="str">
        <f t="shared" ref="AF3257:AF3320" si="1650">IF($A3257="","",IF($J3257&lt;&gt;"","Situação atípica",IF(AND($AL3257="Leve atraso",$W3257&gt;0),"Leve atraso",IFERROR(INDEX(S_Cat,MATCH($C3257,S_Status,0)),"Outros"))))</f>
        <v/>
      </c>
      <c r="AG3257" t="str">
        <f t="shared" ref="AG3257:AG3320" si="1651">IF($A3257="","",TRIM(IF($Z3257&gt;0,"Ferista cobriu "&amp;TEXT($Z3257,"[h]:mm")&amp;"h. ","")&amp;IF($AA3257&gt;0,"Compensado "&amp;TEXT($AA3257,"[h]:mm")&amp;"h por "&amp;IFERROR(INDEX(CP_Quem,MATCH($AP3257,CP_ChaveFalta,0)),"?")&amp;". ","")&amp;IF($AU3257&gt;0,"Compensação aguardando aprovação ("&amp;TEXT($AU3257,"[h]:mm")&amp;"h). ","")&amp;IF($AB3257&gt;0,"Perdoado por acordo "&amp;TEXT($AB3257,"[h]:mm")&amp;"h. ","")&amp;IF(AND($AP3257&lt;&gt;"",COUNTIF(CP_ChaveQuem,$AP3257)&gt;0),"Horas usadas p/ compensar falta de "&amp;INDEX(CP_Falta,MATCH($AP3257,CP_ChaveQuem,0))&amp;" de "&amp;TEXT(INDEX(CP_DataFalta,MATCH($AP3257,CP_ChaveQuem,0)),"dd/mm")&amp;". ","")&amp;IF(AND($Q3257="Ferista",SUMIFS(L_Ferista,L_Data,$A3257,L_Equipe,$P3257)&gt;0),"Como ferista, cobriu "&amp;TEXT(SUMIFS(L_Ferista,L_Data,$A3257,L_Equipe,$P3257),"[h]:mm")&amp;"h de faltas da equipe. ","")&amp;IF($AC3257&gt;0,"DESCONTA "&amp;TEXT($AC3257,"[h]:mm")&amp;"h ("&amp;$AF3257&amp;").","")))</f>
        <v/>
      </c>
      <c r="AH3257" t="str">
        <f t="shared" ref="AH3257:AH3320" si="1652">IF($A3257="","",IF($O3257="?","CADASTRO: funcionário não está no Cadastro",IF(AND($O3257&lt;&gt;"",$AJ3257=""),"CADASTRO: sem vigência (função/turno) nesta data",IF(AND($AP3257&lt;&gt;"",COUNTIF(L_ChavePD,$AP3257)&gt;1),"DUPLICADO: mesma pessoa 2x no dia",IF($A3257&lt;P_InicioRegras,"",IF(AND($C3257="Horas Compensadas",COUNTIF(CP_ChaveQuem,$AP3257)=0),"VINCULAR: registrar na aba Compensações de quem é a falta",IF($AU3257&gt;0,"APROVAR: compensação pendente na aba Compensações",IF(AND($AQ3257&lt;&gt;"",$AS3257&gt;0,$AT3257&lt;$W3257,$AC3257&gt;0),"FERISTA: horas do ferista não cobriram toda a falta",IF(AND($AL3257="Pelo ponto",$AK3257="",$E3257="",$X3257="Sim"),"PONTO: sem ponto nem horas manuais — descontando jornada cheia",IF(AND($AL3257="Leve atraso",$E3257="",N($AO3257)&gt;P_LeveMax),"CLASSIFICAR: ponto mostra atraso &gt; 30 min — trocar o Status",IF($AF3257="Leve atraso","AJUSTAR STATUS: atraso lançado como Horas Trabalhadas",IF(AND(N($K3257)&gt;0,$G3257=""),"OBSERVAÇÃO: desconto extra sem observação",IF(AND($J3257&lt;&gt;"",N($K3257)+N($L3257)&gt;$U3257),"CONFERIR: horas manuais maiores que a jornada","")))))))))))))</f>
        <v/>
      </c>
      <c r="AJ3257" s="41" t="str">
        <f t="shared" ref="AJ3257:AJ3320" si="1653">IF(OR($A3257="",$O3257="",$O3257="?"),"",IFERROR(MATCH($O3257&amp;"|"&amp;SUMPRODUCT(MAX((V_RG=$O3257)*(V_Ini&lt;=$A3257)*V_Ini)),V_Chave,0),""))</f>
        <v/>
      </c>
      <c r="AK3257" s="42" t="str">
        <f t="shared" ref="AK3257:AK3320" si="1654">IF(ISNUMBER(SEARCH(" = ",$D3257)),IFERROR(TIMEVALUE(TRIM(RIGHT($D3257,5))),""),"")</f>
        <v/>
      </c>
      <c r="AL3257" s="41" t="str">
        <f t="shared" ref="AL3257:AL3320" si="1655">IF($C3257="","",IFERROR(INDEX(S_Modo,MATCH($C3257,S_Status,0)),"Não"))</f>
        <v/>
      </c>
      <c r="AM3257" s="41" t="str">
        <f t="shared" ref="AM3257:AM3320" si="1656">IF($C3257="","",IFERROR(INDEX(S_Conta,MATCH($C3257,S_Status,0)),"Não"))</f>
        <v/>
      </c>
      <c r="AN3257" s="41" t="str">
        <f t="shared" ref="AN3257:AN3320" si="1657">IF($C3257="","",IFERROR(INDEX(S_Trab,MATCH($C3257,S_Status,0)),"Não"))</f>
        <v/>
      </c>
      <c r="AO3257" s="42" t="str">
        <f t="shared" ref="AO3257:AO3320" si="1658">IF(OR($A3257="",$AK3257=""),"",$U3257-$AK3257-IF($J3257&lt;&gt;"Situação Atípica - Presente",N($K3257)+N($L3257),0))</f>
        <v/>
      </c>
      <c r="AP3257" s="41" t="str">
        <f t="shared" ref="AP3257:AP3320" si="1659">IF(OR($A3257="",TRIM($B3257)=""),"",TRIM($B3257)&amp;"|"&amp;$A3257)</f>
        <v/>
      </c>
      <c r="AQ3257" s="41" t="str">
        <f t="shared" ref="AQ3257:AQ3320" si="1660">IF(AND(P_CoberturaAuto="Sim",$A3257&lt;&gt;"",$A3257&gt;=P_InicioRegras,$Q3257="Normal / Fixo",$R3257&lt;&gt;"",ISERROR(SEARCH("ENCARREGADO",$R3257)),$AM3257="Sim",$W3257&gt;0),$A3257&amp;"|"&amp;$P3257,"")</f>
        <v/>
      </c>
      <c r="AR3257" s="41" t="str">
        <f>IF($AQ3257="","",COUNTIFS(L_ChaveCob,$AQ3257,L_Ausencia,"&gt;"&amp;$W3257)+COUNTIFS($AQ$4:$AQ3257,$AQ3257,$W$4:$W3257,$W3257))</f>
        <v/>
      </c>
      <c r="AS3257" s="42">
        <f t="shared" ref="AS3257:AS3320" si="1661">IF($AQ3257="",0,SUMIFS(L_Trab,L_Data,$A3257,L_Equipe,$P3257,L_Contrato,"Ferista",L_Status,"&lt;&gt;Remanejamento"))</f>
        <v>0</v>
      </c>
      <c r="AT3257" s="42">
        <f t="shared" ref="AT3257:AT3320" si="1662">IF(OR($AQ3257="",$AS3257=0),0,MAX(MIN($W3257,$AS3257-SUMIFS(L_Ausencia,L_ChaveCob,$AQ3257,L_OrdemCob,"&lt;"&amp;$AR3257)),0))</f>
        <v>0</v>
      </c>
      <c r="AU3257" s="42">
        <f t="shared" ref="AU3257:AU3320" si="1663">IF($AP3257="",0,SUMIFS(CP_Horas,CP_ChaveFalta,$AP3257,CP_Aprov,"&lt;&gt;Sim"))</f>
        <v>0</v>
      </c>
    </row>
    <row r="3258" spans="1:47" x14ac:dyDescent="0.2">
      <c r="A3258" s="35"/>
      <c r="B3258" s="36"/>
      <c r="C3258" s="36"/>
      <c r="D3258" s="36"/>
      <c r="E3258" s="37"/>
      <c r="F3258" s="37"/>
      <c r="G3258" s="36"/>
      <c r="H3258" s="36"/>
      <c r="I3258" s="36"/>
      <c r="J3258" s="36"/>
      <c r="K3258" s="37"/>
      <c r="L3258" s="37"/>
      <c r="M3258" s="37"/>
      <c r="N3258" s="38" t="str">
        <f t="shared" si="1632"/>
        <v/>
      </c>
      <c r="O3258" t="str">
        <f t="shared" si="1633"/>
        <v/>
      </c>
      <c r="P3258" t="str">
        <f t="shared" si="1634"/>
        <v/>
      </c>
      <c r="Q3258" t="str">
        <f t="shared" si="1635"/>
        <v/>
      </c>
      <c r="R3258" t="str">
        <f t="shared" si="1636"/>
        <v/>
      </c>
      <c r="S3258" t="str">
        <f t="shared" si="1637"/>
        <v/>
      </c>
      <c r="T3258" s="39" t="str">
        <f t="shared" si="1638"/>
        <v/>
      </c>
      <c r="U3258" s="40">
        <f t="shared" si="1639"/>
        <v>0</v>
      </c>
      <c r="V3258" s="40">
        <f t="shared" si="1640"/>
        <v>0</v>
      </c>
      <c r="W3258" s="40">
        <f t="shared" si="1641"/>
        <v>0</v>
      </c>
      <c r="X3258" t="str">
        <f t="shared" si="1642"/>
        <v/>
      </c>
      <c r="Y3258" s="40">
        <f t="shared" si="1643"/>
        <v>0</v>
      </c>
      <c r="Z3258" s="40">
        <f t="shared" si="1644"/>
        <v>0</v>
      </c>
      <c r="AA3258" s="40">
        <f t="shared" si="1645"/>
        <v>0</v>
      </c>
      <c r="AB3258" s="40">
        <f t="shared" si="1646"/>
        <v>0</v>
      </c>
      <c r="AC3258" s="40">
        <f t="shared" si="1647"/>
        <v>0</v>
      </c>
      <c r="AD3258" s="39">
        <f t="shared" si="1648"/>
        <v>0</v>
      </c>
      <c r="AE3258" s="39">
        <f t="shared" si="1649"/>
        <v>0</v>
      </c>
      <c r="AF3258" t="str">
        <f t="shared" si="1650"/>
        <v/>
      </c>
      <c r="AG3258" t="str">
        <f t="shared" si="1651"/>
        <v/>
      </c>
      <c r="AH3258" t="str">
        <f t="shared" si="1652"/>
        <v/>
      </c>
      <c r="AJ3258" s="41" t="str">
        <f t="shared" si="1653"/>
        <v/>
      </c>
      <c r="AK3258" s="42" t="str">
        <f t="shared" si="1654"/>
        <v/>
      </c>
      <c r="AL3258" s="41" t="str">
        <f t="shared" si="1655"/>
        <v/>
      </c>
      <c r="AM3258" s="41" t="str">
        <f t="shared" si="1656"/>
        <v/>
      </c>
      <c r="AN3258" s="41" t="str">
        <f t="shared" si="1657"/>
        <v/>
      </c>
      <c r="AO3258" s="42" t="str">
        <f t="shared" si="1658"/>
        <v/>
      </c>
      <c r="AP3258" s="41" t="str">
        <f t="shared" si="1659"/>
        <v/>
      </c>
      <c r="AQ3258" s="41" t="str">
        <f t="shared" si="1660"/>
        <v/>
      </c>
      <c r="AR3258" s="41" t="str">
        <f>IF($AQ3258="","",COUNTIFS(L_ChaveCob,$AQ3258,L_Ausencia,"&gt;"&amp;$W3258)+COUNTIFS($AQ$4:$AQ3258,$AQ3258,$W$4:$W3258,$W3258))</f>
        <v/>
      </c>
      <c r="AS3258" s="42">
        <f t="shared" si="1661"/>
        <v>0</v>
      </c>
      <c r="AT3258" s="42">
        <f t="shared" si="1662"/>
        <v>0</v>
      </c>
      <c r="AU3258" s="42">
        <f t="shared" si="1663"/>
        <v>0</v>
      </c>
    </row>
    <row r="3259" spans="1:47" x14ac:dyDescent="0.2">
      <c r="A3259" s="35"/>
      <c r="B3259" s="36"/>
      <c r="C3259" s="36"/>
      <c r="D3259" s="36"/>
      <c r="E3259" s="37"/>
      <c r="F3259" s="37"/>
      <c r="G3259" s="36"/>
      <c r="H3259" s="36"/>
      <c r="I3259" s="36"/>
      <c r="J3259" s="36"/>
      <c r="K3259" s="37"/>
      <c r="L3259" s="37"/>
      <c r="M3259" s="37"/>
      <c r="N3259" s="38" t="str">
        <f t="shared" si="1632"/>
        <v/>
      </c>
      <c r="O3259" t="str">
        <f t="shared" si="1633"/>
        <v/>
      </c>
      <c r="P3259" t="str">
        <f t="shared" si="1634"/>
        <v/>
      </c>
      <c r="Q3259" t="str">
        <f t="shared" si="1635"/>
        <v/>
      </c>
      <c r="R3259" t="str">
        <f t="shared" si="1636"/>
        <v/>
      </c>
      <c r="S3259" t="str">
        <f t="shared" si="1637"/>
        <v/>
      </c>
      <c r="T3259" s="39" t="str">
        <f t="shared" si="1638"/>
        <v/>
      </c>
      <c r="U3259" s="40">
        <f t="shared" si="1639"/>
        <v>0</v>
      </c>
      <c r="V3259" s="40">
        <f t="shared" si="1640"/>
        <v>0</v>
      </c>
      <c r="W3259" s="40">
        <f t="shared" si="1641"/>
        <v>0</v>
      </c>
      <c r="X3259" t="str">
        <f t="shared" si="1642"/>
        <v/>
      </c>
      <c r="Y3259" s="40">
        <f t="shared" si="1643"/>
        <v>0</v>
      </c>
      <c r="Z3259" s="40">
        <f t="shared" si="1644"/>
        <v>0</v>
      </c>
      <c r="AA3259" s="40">
        <f t="shared" si="1645"/>
        <v>0</v>
      </c>
      <c r="AB3259" s="40">
        <f t="shared" si="1646"/>
        <v>0</v>
      </c>
      <c r="AC3259" s="40">
        <f t="shared" si="1647"/>
        <v>0</v>
      </c>
      <c r="AD3259" s="39">
        <f t="shared" si="1648"/>
        <v>0</v>
      </c>
      <c r="AE3259" s="39">
        <f t="shared" si="1649"/>
        <v>0</v>
      </c>
      <c r="AF3259" t="str">
        <f t="shared" si="1650"/>
        <v/>
      </c>
      <c r="AG3259" t="str">
        <f t="shared" si="1651"/>
        <v/>
      </c>
      <c r="AH3259" t="str">
        <f t="shared" si="1652"/>
        <v/>
      </c>
      <c r="AJ3259" s="41" t="str">
        <f t="shared" si="1653"/>
        <v/>
      </c>
      <c r="AK3259" s="42" t="str">
        <f t="shared" si="1654"/>
        <v/>
      </c>
      <c r="AL3259" s="41" t="str">
        <f t="shared" si="1655"/>
        <v/>
      </c>
      <c r="AM3259" s="41" t="str">
        <f t="shared" si="1656"/>
        <v/>
      </c>
      <c r="AN3259" s="41" t="str">
        <f t="shared" si="1657"/>
        <v/>
      </c>
      <c r="AO3259" s="42" t="str">
        <f t="shared" si="1658"/>
        <v/>
      </c>
      <c r="AP3259" s="41" t="str">
        <f t="shared" si="1659"/>
        <v/>
      </c>
      <c r="AQ3259" s="41" t="str">
        <f t="shared" si="1660"/>
        <v/>
      </c>
      <c r="AR3259" s="41" t="str">
        <f>IF($AQ3259="","",COUNTIFS(L_ChaveCob,$AQ3259,L_Ausencia,"&gt;"&amp;$W3259)+COUNTIFS($AQ$4:$AQ3259,$AQ3259,$W$4:$W3259,$W3259))</f>
        <v/>
      </c>
      <c r="AS3259" s="42">
        <f t="shared" si="1661"/>
        <v>0</v>
      </c>
      <c r="AT3259" s="42">
        <f t="shared" si="1662"/>
        <v>0</v>
      </c>
      <c r="AU3259" s="42">
        <f t="shared" si="1663"/>
        <v>0</v>
      </c>
    </row>
    <row r="3260" spans="1:47" x14ac:dyDescent="0.2">
      <c r="A3260" s="35"/>
      <c r="B3260" s="36"/>
      <c r="C3260" s="36"/>
      <c r="D3260" s="36"/>
      <c r="E3260" s="37"/>
      <c r="F3260" s="37"/>
      <c r="G3260" s="36"/>
      <c r="H3260" s="36"/>
      <c r="I3260" s="36"/>
      <c r="J3260" s="36"/>
      <c r="K3260" s="37"/>
      <c r="L3260" s="37"/>
      <c r="M3260" s="37"/>
      <c r="N3260" s="38" t="str">
        <f t="shared" si="1632"/>
        <v/>
      </c>
      <c r="O3260" t="str">
        <f t="shared" si="1633"/>
        <v/>
      </c>
      <c r="P3260" t="str">
        <f t="shared" si="1634"/>
        <v/>
      </c>
      <c r="Q3260" t="str">
        <f t="shared" si="1635"/>
        <v/>
      </c>
      <c r="R3260" t="str">
        <f t="shared" si="1636"/>
        <v/>
      </c>
      <c r="S3260" t="str">
        <f t="shared" si="1637"/>
        <v/>
      </c>
      <c r="T3260" s="39" t="str">
        <f t="shared" si="1638"/>
        <v/>
      </c>
      <c r="U3260" s="40">
        <f t="shared" si="1639"/>
        <v>0</v>
      </c>
      <c r="V3260" s="40">
        <f t="shared" si="1640"/>
        <v>0</v>
      </c>
      <c r="W3260" s="40">
        <f t="shared" si="1641"/>
        <v>0</v>
      </c>
      <c r="X3260" t="str">
        <f t="shared" si="1642"/>
        <v/>
      </c>
      <c r="Y3260" s="40">
        <f t="shared" si="1643"/>
        <v>0</v>
      </c>
      <c r="Z3260" s="40">
        <f t="shared" si="1644"/>
        <v>0</v>
      </c>
      <c r="AA3260" s="40">
        <f t="shared" si="1645"/>
        <v>0</v>
      </c>
      <c r="AB3260" s="40">
        <f t="shared" si="1646"/>
        <v>0</v>
      </c>
      <c r="AC3260" s="40">
        <f t="shared" si="1647"/>
        <v>0</v>
      </c>
      <c r="AD3260" s="39">
        <f t="shared" si="1648"/>
        <v>0</v>
      </c>
      <c r="AE3260" s="39">
        <f t="shared" si="1649"/>
        <v>0</v>
      </c>
      <c r="AF3260" t="str">
        <f t="shared" si="1650"/>
        <v/>
      </c>
      <c r="AG3260" t="str">
        <f t="shared" si="1651"/>
        <v/>
      </c>
      <c r="AH3260" t="str">
        <f t="shared" si="1652"/>
        <v/>
      </c>
      <c r="AJ3260" s="41" t="str">
        <f t="shared" si="1653"/>
        <v/>
      </c>
      <c r="AK3260" s="42" t="str">
        <f t="shared" si="1654"/>
        <v/>
      </c>
      <c r="AL3260" s="41" t="str">
        <f t="shared" si="1655"/>
        <v/>
      </c>
      <c r="AM3260" s="41" t="str">
        <f t="shared" si="1656"/>
        <v/>
      </c>
      <c r="AN3260" s="41" t="str">
        <f t="shared" si="1657"/>
        <v/>
      </c>
      <c r="AO3260" s="42" t="str">
        <f t="shared" si="1658"/>
        <v/>
      </c>
      <c r="AP3260" s="41" t="str">
        <f t="shared" si="1659"/>
        <v/>
      </c>
      <c r="AQ3260" s="41" t="str">
        <f t="shared" si="1660"/>
        <v/>
      </c>
      <c r="AR3260" s="41" t="str">
        <f>IF($AQ3260="","",COUNTIFS(L_ChaveCob,$AQ3260,L_Ausencia,"&gt;"&amp;$W3260)+COUNTIFS($AQ$4:$AQ3260,$AQ3260,$W$4:$W3260,$W3260))</f>
        <v/>
      </c>
      <c r="AS3260" s="42">
        <f t="shared" si="1661"/>
        <v>0</v>
      </c>
      <c r="AT3260" s="42">
        <f t="shared" si="1662"/>
        <v>0</v>
      </c>
      <c r="AU3260" s="42">
        <f t="shared" si="1663"/>
        <v>0</v>
      </c>
    </row>
    <row r="3261" spans="1:47" x14ac:dyDescent="0.2">
      <c r="A3261" s="35"/>
      <c r="B3261" s="36"/>
      <c r="C3261" s="36"/>
      <c r="D3261" s="36"/>
      <c r="E3261" s="37"/>
      <c r="F3261" s="37"/>
      <c r="G3261" s="36"/>
      <c r="H3261" s="36"/>
      <c r="I3261" s="36"/>
      <c r="J3261" s="36"/>
      <c r="K3261" s="37"/>
      <c r="L3261" s="37"/>
      <c r="M3261" s="37"/>
      <c r="N3261" s="38" t="str">
        <f t="shared" si="1632"/>
        <v/>
      </c>
      <c r="O3261" t="str">
        <f t="shared" si="1633"/>
        <v/>
      </c>
      <c r="P3261" t="str">
        <f t="shared" si="1634"/>
        <v/>
      </c>
      <c r="Q3261" t="str">
        <f t="shared" si="1635"/>
        <v/>
      </c>
      <c r="R3261" t="str">
        <f t="shared" si="1636"/>
        <v/>
      </c>
      <c r="S3261" t="str">
        <f t="shared" si="1637"/>
        <v/>
      </c>
      <c r="T3261" s="39" t="str">
        <f t="shared" si="1638"/>
        <v/>
      </c>
      <c r="U3261" s="40">
        <f t="shared" si="1639"/>
        <v>0</v>
      </c>
      <c r="V3261" s="40">
        <f t="shared" si="1640"/>
        <v>0</v>
      </c>
      <c r="W3261" s="40">
        <f t="shared" si="1641"/>
        <v>0</v>
      </c>
      <c r="X3261" t="str">
        <f t="shared" si="1642"/>
        <v/>
      </c>
      <c r="Y3261" s="40">
        <f t="shared" si="1643"/>
        <v>0</v>
      </c>
      <c r="Z3261" s="40">
        <f t="shared" si="1644"/>
        <v>0</v>
      </c>
      <c r="AA3261" s="40">
        <f t="shared" si="1645"/>
        <v>0</v>
      </c>
      <c r="AB3261" s="40">
        <f t="shared" si="1646"/>
        <v>0</v>
      </c>
      <c r="AC3261" s="40">
        <f t="shared" si="1647"/>
        <v>0</v>
      </c>
      <c r="AD3261" s="39">
        <f t="shared" si="1648"/>
        <v>0</v>
      </c>
      <c r="AE3261" s="39">
        <f t="shared" si="1649"/>
        <v>0</v>
      </c>
      <c r="AF3261" t="str">
        <f t="shared" si="1650"/>
        <v/>
      </c>
      <c r="AG3261" t="str">
        <f t="shared" si="1651"/>
        <v/>
      </c>
      <c r="AH3261" t="str">
        <f t="shared" si="1652"/>
        <v/>
      </c>
      <c r="AJ3261" s="41" t="str">
        <f t="shared" si="1653"/>
        <v/>
      </c>
      <c r="AK3261" s="42" t="str">
        <f t="shared" si="1654"/>
        <v/>
      </c>
      <c r="AL3261" s="41" t="str">
        <f t="shared" si="1655"/>
        <v/>
      </c>
      <c r="AM3261" s="41" t="str">
        <f t="shared" si="1656"/>
        <v/>
      </c>
      <c r="AN3261" s="41" t="str">
        <f t="shared" si="1657"/>
        <v/>
      </c>
      <c r="AO3261" s="42" t="str">
        <f t="shared" si="1658"/>
        <v/>
      </c>
      <c r="AP3261" s="41" t="str">
        <f t="shared" si="1659"/>
        <v/>
      </c>
      <c r="AQ3261" s="41" t="str">
        <f t="shared" si="1660"/>
        <v/>
      </c>
      <c r="AR3261" s="41" t="str">
        <f>IF($AQ3261="","",COUNTIFS(L_ChaveCob,$AQ3261,L_Ausencia,"&gt;"&amp;$W3261)+COUNTIFS($AQ$4:$AQ3261,$AQ3261,$W$4:$W3261,$W3261))</f>
        <v/>
      </c>
      <c r="AS3261" s="42">
        <f t="shared" si="1661"/>
        <v>0</v>
      </c>
      <c r="AT3261" s="42">
        <f t="shared" si="1662"/>
        <v>0</v>
      </c>
      <c r="AU3261" s="42">
        <f t="shared" si="1663"/>
        <v>0</v>
      </c>
    </row>
    <row r="3262" spans="1:47" x14ac:dyDescent="0.2">
      <c r="A3262" s="35"/>
      <c r="B3262" s="36"/>
      <c r="C3262" s="36"/>
      <c r="D3262" s="36"/>
      <c r="E3262" s="37"/>
      <c r="F3262" s="37"/>
      <c r="G3262" s="36"/>
      <c r="H3262" s="36"/>
      <c r="I3262" s="36"/>
      <c r="J3262" s="36"/>
      <c r="K3262" s="37"/>
      <c r="L3262" s="37"/>
      <c r="M3262" s="37"/>
      <c r="N3262" s="38" t="str">
        <f t="shared" si="1632"/>
        <v/>
      </c>
      <c r="O3262" t="str">
        <f t="shared" si="1633"/>
        <v/>
      </c>
      <c r="P3262" t="str">
        <f t="shared" si="1634"/>
        <v/>
      </c>
      <c r="Q3262" t="str">
        <f t="shared" si="1635"/>
        <v/>
      </c>
      <c r="R3262" t="str">
        <f t="shared" si="1636"/>
        <v/>
      </c>
      <c r="S3262" t="str">
        <f t="shared" si="1637"/>
        <v/>
      </c>
      <c r="T3262" s="39" t="str">
        <f t="shared" si="1638"/>
        <v/>
      </c>
      <c r="U3262" s="40">
        <f t="shared" si="1639"/>
        <v>0</v>
      </c>
      <c r="V3262" s="40">
        <f t="shared" si="1640"/>
        <v>0</v>
      </c>
      <c r="W3262" s="40">
        <f t="shared" si="1641"/>
        <v>0</v>
      </c>
      <c r="X3262" t="str">
        <f t="shared" si="1642"/>
        <v/>
      </c>
      <c r="Y3262" s="40">
        <f t="shared" si="1643"/>
        <v>0</v>
      </c>
      <c r="Z3262" s="40">
        <f t="shared" si="1644"/>
        <v>0</v>
      </c>
      <c r="AA3262" s="40">
        <f t="shared" si="1645"/>
        <v>0</v>
      </c>
      <c r="AB3262" s="40">
        <f t="shared" si="1646"/>
        <v>0</v>
      </c>
      <c r="AC3262" s="40">
        <f t="shared" si="1647"/>
        <v>0</v>
      </c>
      <c r="AD3262" s="39">
        <f t="shared" si="1648"/>
        <v>0</v>
      </c>
      <c r="AE3262" s="39">
        <f t="shared" si="1649"/>
        <v>0</v>
      </c>
      <c r="AF3262" t="str">
        <f t="shared" si="1650"/>
        <v/>
      </c>
      <c r="AG3262" t="str">
        <f t="shared" si="1651"/>
        <v/>
      </c>
      <c r="AH3262" t="str">
        <f t="shared" si="1652"/>
        <v/>
      </c>
      <c r="AJ3262" s="41" t="str">
        <f t="shared" si="1653"/>
        <v/>
      </c>
      <c r="AK3262" s="42" t="str">
        <f t="shared" si="1654"/>
        <v/>
      </c>
      <c r="AL3262" s="41" t="str">
        <f t="shared" si="1655"/>
        <v/>
      </c>
      <c r="AM3262" s="41" t="str">
        <f t="shared" si="1656"/>
        <v/>
      </c>
      <c r="AN3262" s="41" t="str">
        <f t="shared" si="1657"/>
        <v/>
      </c>
      <c r="AO3262" s="42" t="str">
        <f t="shared" si="1658"/>
        <v/>
      </c>
      <c r="AP3262" s="41" t="str">
        <f t="shared" si="1659"/>
        <v/>
      </c>
      <c r="AQ3262" s="41" t="str">
        <f t="shared" si="1660"/>
        <v/>
      </c>
      <c r="AR3262" s="41" t="str">
        <f>IF($AQ3262="","",COUNTIFS(L_ChaveCob,$AQ3262,L_Ausencia,"&gt;"&amp;$W3262)+COUNTIFS($AQ$4:$AQ3262,$AQ3262,$W$4:$W3262,$W3262))</f>
        <v/>
      </c>
      <c r="AS3262" s="42">
        <f t="shared" si="1661"/>
        <v>0</v>
      </c>
      <c r="AT3262" s="42">
        <f t="shared" si="1662"/>
        <v>0</v>
      </c>
      <c r="AU3262" s="42">
        <f t="shared" si="1663"/>
        <v>0</v>
      </c>
    </row>
    <row r="3263" spans="1:47" x14ac:dyDescent="0.2">
      <c r="A3263" s="35"/>
      <c r="B3263" s="36"/>
      <c r="C3263" s="36"/>
      <c r="D3263" s="36"/>
      <c r="E3263" s="37"/>
      <c r="F3263" s="37"/>
      <c r="G3263" s="36"/>
      <c r="H3263" s="36"/>
      <c r="I3263" s="36"/>
      <c r="J3263" s="36"/>
      <c r="K3263" s="37"/>
      <c r="L3263" s="37"/>
      <c r="M3263" s="37"/>
      <c r="N3263" s="38" t="str">
        <f t="shared" si="1632"/>
        <v/>
      </c>
      <c r="O3263" t="str">
        <f t="shared" si="1633"/>
        <v/>
      </c>
      <c r="P3263" t="str">
        <f t="shared" si="1634"/>
        <v/>
      </c>
      <c r="Q3263" t="str">
        <f t="shared" si="1635"/>
        <v/>
      </c>
      <c r="R3263" t="str">
        <f t="shared" si="1636"/>
        <v/>
      </c>
      <c r="S3263" t="str">
        <f t="shared" si="1637"/>
        <v/>
      </c>
      <c r="T3263" s="39" t="str">
        <f t="shared" si="1638"/>
        <v/>
      </c>
      <c r="U3263" s="40">
        <f t="shared" si="1639"/>
        <v>0</v>
      </c>
      <c r="V3263" s="40">
        <f t="shared" si="1640"/>
        <v>0</v>
      </c>
      <c r="W3263" s="40">
        <f t="shared" si="1641"/>
        <v>0</v>
      </c>
      <c r="X3263" t="str">
        <f t="shared" si="1642"/>
        <v/>
      </c>
      <c r="Y3263" s="40">
        <f t="shared" si="1643"/>
        <v>0</v>
      </c>
      <c r="Z3263" s="40">
        <f t="shared" si="1644"/>
        <v>0</v>
      </c>
      <c r="AA3263" s="40">
        <f t="shared" si="1645"/>
        <v>0</v>
      </c>
      <c r="AB3263" s="40">
        <f t="shared" si="1646"/>
        <v>0</v>
      </c>
      <c r="AC3263" s="40">
        <f t="shared" si="1647"/>
        <v>0</v>
      </c>
      <c r="AD3263" s="39">
        <f t="shared" si="1648"/>
        <v>0</v>
      </c>
      <c r="AE3263" s="39">
        <f t="shared" si="1649"/>
        <v>0</v>
      </c>
      <c r="AF3263" t="str">
        <f t="shared" si="1650"/>
        <v/>
      </c>
      <c r="AG3263" t="str">
        <f t="shared" si="1651"/>
        <v/>
      </c>
      <c r="AH3263" t="str">
        <f t="shared" si="1652"/>
        <v/>
      </c>
      <c r="AJ3263" s="41" t="str">
        <f t="shared" si="1653"/>
        <v/>
      </c>
      <c r="AK3263" s="42" t="str">
        <f t="shared" si="1654"/>
        <v/>
      </c>
      <c r="AL3263" s="41" t="str">
        <f t="shared" si="1655"/>
        <v/>
      </c>
      <c r="AM3263" s="41" t="str">
        <f t="shared" si="1656"/>
        <v/>
      </c>
      <c r="AN3263" s="41" t="str">
        <f t="shared" si="1657"/>
        <v/>
      </c>
      <c r="AO3263" s="42" t="str">
        <f t="shared" si="1658"/>
        <v/>
      </c>
      <c r="AP3263" s="41" t="str">
        <f t="shared" si="1659"/>
        <v/>
      </c>
      <c r="AQ3263" s="41" t="str">
        <f t="shared" si="1660"/>
        <v/>
      </c>
      <c r="AR3263" s="41" t="str">
        <f>IF($AQ3263="","",COUNTIFS(L_ChaveCob,$AQ3263,L_Ausencia,"&gt;"&amp;$W3263)+COUNTIFS($AQ$4:$AQ3263,$AQ3263,$W$4:$W3263,$W3263))</f>
        <v/>
      </c>
      <c r="AS3263" s="42">
        <f t="shared" si="1661"/>
        <v>0</v>
      </c>
      <c r="AT3263" s="42">
        <f t="shared" si="1662"/>
        <v>0</v>
      </c>
      <c r="AU3263" s="42">
        <f t="shared" si="1663"/>
        <v>0</v>
      </c>
    </row>
    <row r="3264" spans="1:47" x14ac:dyDescent="0.2">
      <c r="A3264" s="35"/>
      <c r="B3264" s="36"/>
      <c r="C3264" s="36"/>
      <c r="D3264" s="36"/>
      <c r="E3264" s="37"/>
      <c r="F3264" s="37"/>
      <c r="G3264" s="36"/>
      <c r="H3264" s="36"/>
      <c r="I3264" s="36"/>
      <c r="J3264" s="36"/>
      <c r="K3264" s="37"/>
      <c r="L3264" s="37"/>
      <c r="M3264" s="37"/>
      <c r="N3264" s="38" t="str">
        <f t="shared" si="1632"/>
        <v/>
      </c>
      <c r="O3264" t="str">
        <f t="shared" si="1633"/>
        <v/>
      </c>
      <c r="P3264" t="str">
        <f t="shared" si="1634"/>
        <v/>
      </c>
      <c r="Q3264" t="str">
        <f t="shared" si="1635"/>
        <v/>
      </c>
      <c r="R3264" t="str">
        <f t="shared" si="1636"/>
        <v/>
      </c>
      <c r="S3264" t="str">
        <f t="shared" si="1637"/>
        <v/>
      </c>
      <c r="T3264" s="39" t="str">
        <f t="shared" si="1638"/>
        <v/>
      </c>
      <c r="U3264" s="40">
        <f t="shared" si="1639"/>
        <v>0</v>
      </c>
      <c r="V3264" s="40">
        <f t="shared" si="1640"/>
        <v>0</v>
      </c>
      <c r="W3264" s="40">
        <f t="shared" si="1641"/>
        <v>0</v>
      </c>
      <c r="X3264" t="str">
        <f t="shared" si="1642"/>
        <v/>
      </c>
      <c r="Y3264" s="40">
        <f t="shared" si="1643"/>
        <v>0</v>
      </c>
      <c r="Z3264" s="40">
        <f t="shared" si="1644"/>
        <v>0</v>
      </c>
      <c r="AA3264" s="40">
        <f t="shared" si="1645"/>
        <v>0</v>
      </c>
      <c r="AB3264" s="40">
        <f t="shared" si="1646"/>
        <v>0</v>
      </c>
      <c r="AC3264" s="40">
        <f t="shared" si="1647"/>
        <v>0</v>
      </c>
      <c r="AD3264" s="39">
        <f t="shared" si="1648"/>
        <v>0</v>
      </c>
      <c r="AE3264" s="39">
        <f t="shared" si="1649"/>
        <v>0</v>
      </c>
      <c r="AF3264" t="str">
        <f t="shared" si="1650"/>
        <v/>
      </c>
      <c r="AG3264" t="str">
        <f t="shared" si="1651"/>
        <v/>
      </c>
      <c r="AH3264" t="str">
        <f t="shared" si="1652"/>
        <v/>
      </c>
      <c r="AJ3264" s="41" t="str">
        <f t="shared" si="1653"/>
        <v/>
      </c>
      <c r="AK3264" s="42" t="str">
        <f t="shared" si="1654"/>
        <v/>
      </c>
      <c r="AL3264" s="41" t="str">
        <f t="shared" si="1655"/>
        <v/>
      </c>
      <c r="AM3264" s="41" t="str">
        <f t="shared" si="1656"/>
        <v/>
      </c>
      <c r="AN3264" s="41" t="str">
        <f t="shared" si="1657"/>
        <v/>
      </c>
      <c r="AO3264" s="42" t="str">
        <f t="shared" si="1658"/>
        <v/>
      </c>
      <c r="AP3264" s="41" t="str">
        <f t="shared" si="1659"/>
        <v/>
      </c>
      <c r="AQ3264" s="41" t="str">
        <f t="shared" si="1660"/>
        <v/>
      </c>
      <c r="AR3264" s="41" t="str">
        <f>IF($AQ3264="","",COUNTIFS(L_ChaveCob,$AQ3264,L_Ausencia,"&gt;"&amp;$W3264)+COUNTIFS($AQ$4:$AQ3264,$AQ3264,$W$4:$W3264,$W3264))</f>
        <v/>
      </c>
      <c r="AS3264" s="42">
        <f t="shared" si="1661"/>
        <v>0</v>
      </c>
      <c r="AT3264" s="42">
        <f t="shared" si="1662"/>
        <v>0</v>
      </c>
      <c r="AU3264" s="42">
        <f t="shared" si="1663"/>
        <v>0</v>
      </c>
    </row>
    <row r="3265" spans="1:47" x14ac:dyDescent="0.2">
      <c r="A3265" s="35"/>
      <c r="B3265" s="36"/>
      <c r="C3265" s="36"/>
      <c r="D3265" s="36"/>
      <c r="E3265" s="37"/>
      <c r="F3265" s="37"/>
      <c r="G3265" s="36"/>
      <c r="H3265" s="36"/>
      <c r="I3265" s="36"/>
      <c r="J3265" s="36"/>
      <c r="K3265" s="37"/>
      <c r="L3265" s="37"/>
      <c r="M3265" s="37"/>
      <c r="N3265" s="38" t="str">
        <f t="shared" si="1632"/>
        <v/>
      </c>
      <c r="O3265" t="str">
        <f t="shared" si="1633"/>
        <v/>
      </c>
      <c r="P3265" t="str">
        <f t="shared" si="1634"/>
        <v/>
      </c>
      <c r="Q3265" t="str">
        <f t="shared" si="1635"/>
        <v/>
      </c>
      <c r="R3265" t="str">
        <f t="shared" si="1636"/>
        <v/>
      </c>
      <c r="S3265" t="str">
        <f t="shared" si="1637"/>
        <v/>
      </c>
      <c r="T3265" s="39" t="str">
        <f t="shared" si="1638"/>
        <v/>
      </c>
      <c r="U3265" s="40">
        <f t="shared" si="1639"/>
        <v>0</v>
      </c>
      <c r="V3265" s="40">
        <f t="shared" si="1640"/>
        <v>0</v>
      </c>
      <c r="W3265" s="40">
        <f t="shared" si="1641"/>
        <v>0</v>
      </c>
      <c r="X3265" t="str">
        <f t="shared" si="1642"/>
        <v/>
      </c>
      <c r="Y3265" s="40">
        <f t="shared" si="1643"/>
        <v>0</v>
      </c>
      <c r="Z3265" s="40">
        <f t="shared" si="1644"/>
        <v>0</v>
      </c>
      <c r="AA3265" s="40">
        <f t="shared" si="1645"/>
        <v>0</v>
      </c>
      <c r="AB3265" s="40">
        <f t="shared" si="1646"/>
        <v>0</v>
      </c>
      <c r="AC3265" s="40">
        <f t="shared" si="1647"/>
        <v>0</v>
      </c>
      <c r="AD3265" s="39">
        <f t="shared" si="1648"/>
        <v>0</v>
      </c>
      <c r="AE3265" s="39">
        <f t="shared" si="1649"/>
        <v>0</v>
      </c>
      <c r="AF3265" t="str">
        <f t="shared" si="1650"/>
        <v/>
      </c>
      <c r="AG3265" t="str">
        <f t="shared" si="1651"/>
        <v/>
      </c>
      <c r="AH3265" t="str">
        <f t="shared" si="1652"/>
        <v/>
      </c>
      <c r="AJ3265" s="41" t="str">
        <f t="shared" si="1653"/>
        <v/>
      </c>
      <c r="AK3265" s="42" t="str">
        <f t="shared" si="1654"/>
        <v/>
      </c>
      <c r="AL3265" s="41" t="str">
        <f t="shared" si="1655"/>
        <v/>
      </c>
      <c r="AM3265" s="41" t="str">
        <f t="shared" si="1656"/>
        <v/>
      </c>
      <c r="AN3265" s="41" t="str">
        <f t="shared" si="1657"/>
        <v/>
      </c>
      <c r="AO3265" s="42" t="str">
        <f t="shared" si="1658"/>
        <v/>
      </c>
      <c r="AP3265" s="41" t="str">
        <f t="shared" si="1659"/>
        <v/>
      </c>
      <c r="AQ3265" s="41" t="str">
        <f t="shared" si="1660"/>
        <v/>
      </c>
      <c r="AR3265" s="41" t="str">
        <f>IF($AQ3265="","",COUNTIFS(L_ChaveCob,$AQ3265,L_Ausencia,"&gt;"&amp;$W3265)+COUNTIFS($AQ$4:$AQ3265,$AQ3265,$W$4:$W3265,$W3265))</f>
        <v/>
      </c>
      <c r="AS3265" s="42">
        <f t="shared" si="1661"/>
        <v>0</v>
      </c>
      <c r="AT3265" s="42">
        <f t="shared" si="1662"/>
        <v>0</v>
      </c>
      <c r="AU3265" s="42">
        <f t="shared" si="1663"/>
        <v>0</v>
      </c>
    </row>
    <row r="3266" spans="1:47" x14ac:dyDescent="0.2">
      <c r="A3266" s="35"/>
      <c r="B3266" s="36"/>
      <c r="C3266" s="36"/>
      <c r="D3266" s="36"/>
      <c r="E3266" s="37"/>
      <c r="F3266" s="37"/>
      <c r="G3266" s="36"/>
      <c r="H3266" s="36"/>
      <c r="I3266" s="36"/>
      <c r="J3266" s="36"/>
      <c r="K3266" s="37"/>
      <c r="L3266" s="37"/>
      <c r="M3266" s="37"/>
      <c r="N3266" s="38" t="str">
        <f t="shared" si="1632"/>
        <v/>
      </c>
      <c r="O3266" t="str">
        <f t="shared" si="1633"/>
        <v/>
      </c>
      <c r="P3266" t="str">
        <f t="shared" si="1634"/>
        <v/>
      </c>
      <c r="Q3266" t="str">
        <f t="shared" si="1635"/>
        <v/>
      </c>
      <c r="R3266" t="str">
        <f t="shared" si="1636"/>
        <v/>
      </c>
      <c r="S3266" t="str">
        <f t="shared" si="1637"/>
        <v/>
      </c>
      <c r="T3266" s="39" t="str">
        <f t="shared" si="1638"/>
        <v/>
      </c>
      <c r="U3266" s="40">
        <f t="shared" si="1639"/>
        <v>0</v>
      </c>
      <c r="V3266" s="40">
        <f t="shared" si="1640"/>
        <v>0</v>
      </c>
      <c r="W3266" s="40">
        <f t="shared" si="1641"/>
        <v>0</v>
      </c>
      <c r="X3266" t="str">
        <f t="shared" si="1642"/>
        <v/>
      </c>
      <c r="Y3266" s="40">
        <f t="shared" si="1643"/>
        <v>0</v>
      </c>
      <c r="Z3266" s="40">
        <f t="shared" si="1644"/>
        <v>0</v>
      </c>
      <c r="AA3266" s="40">
        <f t="shared" si="1645"/>
        <v>0</v>
      </c>
      <c r="AB3266" s="40">
        <f t="shared" si="1646"/>
        <v>0</v>
      </c>
      <c r="AC3266" s="40">
        <f t="shared" si="1647"/>
        <v>0</v>
      </c>
      <c r="AD3266" s="39">
        <f t="shared" si="1648"/>
        <v>0</v>
      </c>
      <c r="AE3266" s="39">
        <f t="shared" si="1649"/>
        <v>0</v>
      </c>
      <c r="AF3266" t="str">
        <f t="shared" si="1650"/>
        <v/>
      </c>
      <c r="AG3266" t="str">
        <f t="shared" si="1651"/>
        <v/>
      </c>
      <c r="AH3266" t="str">
        <f t="shared" si="1652"/>
        <v/>
      </c>
      <c r="AJ3266" s="41" t="str">
        <f t="shared" si="1653"/>
        <v/>
      </c>
      <c r="AK3266" s="42" t="str">
        <f t="shared" si="1654"/>
        <v/>
      </c>
      <c r="AL3266" s="41" t="str">
        <f t="shared" si="1655"/>
        <v/>
      </c>
      <c r="AM3266" s="41" t="str">
        <f t="shared" si="1656"/>
        <v/>
      </c>
      <c r="AN3266" s="41" t="str">
        <f t="shared" si="1657"/>
        <v/>
      </c>
      <c r="AO3266" s="42" t="str">
        <f t="shared" si="1658"/>
        <v/>
      </c>
      <c r="AP3266" s="41" t="str">
        <f t="shared" si="1659"/>
        <v/>
      </c>
      <c r="AQ3266" s="41" t="str">
        <f t="shared" si="1660"/>
        <v/>
      </c>
      <c r="AR3266" s="41" t="str">
        <f>IF($AQ3266="","",COUNTIFS(L_ChaveCob,$AQ3266,L_Ausencia,"&gt;"&amp;$W3266)+COUNTIFS($AQ$4:$AQ3266,$AQ3266,$W$4:$W3266,$W3266))</f>
        <v/>
      </c>
      <c r="AS3266" s="42">
        <f t="shared" si="1661"/>
        <v>0</v>
      </c>
      <c r="AT3266" s="42">
        <f t="shared" si="1662"/>
        <v>0</v>
      </c>
      <c r="AU3266" s="42">
        <f t="shared" si="1663"/>
        <v>0</v>
      </c>
    </row>
    <row r="3267" spans="1:47" x14ac:dyDescent="0.2">
      <c r="A3267" s="35"/>
      <c r="B3267" s="36"/>
      <c r="C3267" s="36"/>
      <c r="D3267" s="36"/>
      <c r="E3267" s="37"/>
      <c r="F3267" s="37"/>
      <c r="G3267" s="36"/>
      <c r="H3267" s="36"/>
      <c r="I3267" s="36"/>
      <c r="J3267" s="36"/>
      <c r="K3267" s="37"/>
      <c r="L3267" s="37"/>
      <c r="M3267" s="37"/>
      <c r="N3267" s="38" t="str">
        <f t="shared" si="1632"/>
        <v/>
      </c>
      <c r="O3267" t="str">
        <f t="shared" si="1633"/>
        <v/>
      </c>
      <c r="P3267" t="str">
        <f t="shared" si="1634"/>
        <v/>
      </c>
      <c r="Q3267" t="str">
        <f t="shared" si="1635"/>
        <v/>
      </c>
      <c r="R3267" t="str">
        <f t="shared" si="1636"/>
        <v/>
      </c>
      <c r="S3267" t="str">
        <f t="shared" si="1637"/>
        <v/>
      </c>
      <c r="T3267" s="39" t="str">
        <f t="shared" si="1638"/>
        <v/>
      </c>
      <c r="U3267" s="40">
        <f t="shared" si="1639"/>
        <v>0</v>
      </c>
      <c r="V3267" s="40">
        <f t="shared" si="1640"/>
        <v>0</v>
      </c>
      <c r="W3267" s="40">
        <f t="shared" si="1641"/>
        <v>0</v>
      </c>
      <c r="X3267" t="str">
        <f t="shared" si="1642"/>
        <v/>
      </c>
      <c r="Y3267" s="40">
        <f t="shared" si="1643"/>
        <v>0</v>
      </c>
      <c r="Z3267" s="40">
        <f t="shared" si="1644"/>
        <v>0</v>
      </c>
      <c r="AA3267" s="40">
        <f t="shared" si="1645"/>
        <v>0</v>
      </c>
      <c r="AB3267" s="40">
        <f t="shared" si="1646"/>
        <v>0</v>
      </c>
      <c r="AC3267" s="40">
        <f t="shared" si="1647"/>
        <v>0</v>
      </c>
      <c r="AD3267" s="39">
        <f t="shared" si="1648"/>
        <v>0</v>
      </c>
      <c r="AE3267" s="39">
        <f t="shared" si="1649"/>
        <v>0</v>
      </c>
      <c r="AF3267" t="str">
        <f t="shared" si="1650"/>
        <v/>
      </c>
      <c r="AG3267" t="str">
        <f t="shared" si="1651"/>
        <v/>
      </c>
      <c r="AH3267" t="str">
        <f t="shared" si="1652"/>
        <v/>
      </c>
      <c r="AJ3267" s="41" t="str">
        <f t="shared" si="1653"/>
        <v/>
      </c>
      <c r="AK3267" s="42" t="str">
        <f t="shared" si="1654"/>
        <v/>
      </c>
      <c r="AL3267" s="41" t="str">
        <f t="shared" si="1655"/>
        <v/>
      </c>
      <c r="AM3267" s="41" t="str">
        <f t="shared" si="1656"/>
        <v/>
      </c>
      <c r="AN3267" s="41" t="str">
        <f t="shared" si="1657"/>
        <v/>
      </c>
      <c r="AO3267" s="42" t="str">
        <f t="shared" si="1658"/>
        <v/>
      </c>
      <c r="AP3267" s="41" t="str">
        <f t="shared" si="1659"/>
        <v/>
      </c>
      <c r="AQ3267" s="41" t="str">
        <f t="shared" si="1660"/>
        <v/>
      </c>
      <c r="AR3267" s="41" t="str">
        <f>IF($AQ3267="","",COUNTIFS(L_ChaveCob,$AQ3267,L_Ausencia,"&gt;"&amp;$W3267)+COUNTIFS($AQ$4:$AQ3267,$AQ3267,$W$4:$W3267,$W3267))</f>
        <v/>
      </c>
      <c r="AS3267" s="42">
        <f t="shared" si="1661"/>
        <v>0</v>
      </c>
      <c r="AT3267" s="42">
        <f t="shared" si="1662"/>
        <v>0</v>
      </c>
      <c r="AU3267" s="42">
        <f t="shared" si="1663"/>
        <v>0</v>
      </c>
    </row>
    <row r="3268" spans="1:47" x14ac:dyDescent="0.2">
      <c r="A3268" s="35"/>
      <c r="B3268" s="36"/>
      <c r="C3268" s="36"/>
      <c r="D3268" s="36"/>
      <c r="E3268" s="37"/>
      <c r="F3268" s="37"/>
      <c r="G3268" s="36"/>
      <c r="H3268" s="36"/>
      <c r="I3268" s="36"/>
      <c r="J3268" s="36"/>
      <c r="K3268" s="37"/>
      <c r="L3268" s="37"/>
      <c r="M3268" s="37"/>
      <c r="N3268" s="38" t="str">
        <f t="shared" si="1632"/>
        <v/>
      </c>
      <c r="O3268" t="str">
        <f t="shared" si="1633"/>
        <v/>
      </c>
      <c r="P3268" t="str">
        <f t="shared" si="1634"/>
        <v/>
      </c>
      <c r="Q3268" t="str">
        <f t="shared" si="1635"/>
        <v/>
      </c>
      <c r="R3268" t="str">
        <f t="shared" si="1636"/>
        <v/>
      </c>
      <c r="S3268" t="str">
        <f t="shared" si="1637"/>
        <v/>
      </c>
      <c r="T3268" s="39" t="str">
        <f t="shared" si="1638"/>
        <v/>
      </c>
      <c r="U3268" s="40">
        <f t="shared" si="1639"/>
        <v>0</v>
      </c>
      <c r="V3268" s="40">
        <f t="shared" si="1640"/>
        <v>0</v>
      </c>
      <c r="W3268" s="40">
        <f t="shared" si="1641"/>
        <v>0</v>
      </c>
      <c r="X3268" t="str">
        <f t="shared" si="1642"/>
        <v/>
      </c>
      <c r="Y3268" s="40">
        <f t="shared" si="1643"/>
        <v>0</v>
      </c>
      <c r="Z3268" s="40">
        <f t="shared" si="1644"/>
        <v>0</v>
      </c>
      <c r="AA3268" s="40">
        <f t="shared" si="1645"/>
        <v>0</v>
      </c>
      <c r="AB3268" s="40">
        <f t="shared" si="1646"/>
        <v>0</v>
      </c>
      <c r="AC3268" s="40">
        <f t="shared" si="1647"/>
        <v>0</v>
      </c>
      <c r="AD3268" s="39">
        <f t="shared" si="1648"/>
        <v>0</v>
      </c>
      <c r="AE3268" s="39">
        <f t="shared" si="1649"/>
        <v>0</v>
      </c>
      <c r="AF3268" t="str">
        <f t="shared" si="1650"/>
        <v/>
      </c>
      <c r="AG3268" t="str">
        <f t="shared" si="1651"/>
        <v/>
      </c>
      <c r="AH3268" t="str">
        <f t="shared" si="1652"/>
        <v/>
      </c>
      <c r="AJ3268" s="41" t="str">
        <f t="shared" si="1653"/>
        <v/>
      </c>
      <c r="AK3268" s="42" t="str">
        <f t="shared" si="1654"/>
        <v/>
      </c>
      <c r="AL3268" s="41" t="str">
        <f t="shared" si="1655"/>
        <v/>
      </c>
      <c r="AM3268" s="41" t="str">
        <f t="shared" si="1656"/>
        <v/>
      </c>
      <c r="AN3268" s="41" t="str">
        <f t="shared" si="1657"/>
        <v/>
      </c>
      <c r="AO3268" s="42" t="str">
        <f t="shared" si="1658"/>
        <v/>
      </c>
      <c r="AP3268" s="41" t="str">
        <f t="shared" si="1659"/>
        <v/>
      </c>
      <c r="AQ3268" s="41" t="str">
        <f t="shared" si="1660"/>
        <v/>
      </c>
      <c r="AR3268" s="41" t="str">
        <f>IF($AQ3268="","",COUNTIFS(L_ChaveCob,$AQ3268,L_Ausencia,"&gt;"&amp;$W3268)+COUNTIFS($AQ$4:$AQ3268,$AQ3268,$W$4:$W3268,$W3268))</f>
        <v/>
      </c>
      <c r="AS3268" s="42">
        <f t="shared" si="1661"/>
        <v>0</v>
      </c>
      <c r="AT3268" s="42">
        <f t="shared" si="1662"/>
        <v>0</v>
      </c>
      <c r="AU3268" s="42">
        <f t="shared" si="1663"/>
        <v>0</v>
      </c>
    </row>
    <row r="3269" spans="1:47" x14ac:dyDescent="0.2">
      <c r="A3269" s="35"/>
      <c r="B3269" s="36"/>
      <c r="C3269" s="36"/>
      <c r="D3269" s="36"/>
      <c r="E3269" s="37"/>
      <c r="F3269" s="37"/>
      <c r="G3269" s="36"/>
      <c r="H3269" s="36"/>
      <c r="I3269" s="36"/>
      <c r="J3269" s="36"/>
      <c r="K3269" s="37"/>
      <c r="L3269" s="37"/>
      <c r="M3269" s="37"/>
      <c r="N3269" s="38" t="str">
        <f t="shared" si="1632"/>
        <v/>
      </c>
      <c r="O3269" t="str">
        <f t="shared" si="1633"/>
        <v/>
      </c>
      <c r="P3269" t="str">
        <f t="shared" si="1634"/>
        <v/>
      </c>
      <c r="Q3269" t="str">
        <f t="shared" si="1635"/>
        <v/>
      </c>
      <c r="R3269" t="str">
        <f t="shared" si="1636"/>
        <v/>
      </c>
      <c r="S3269" t="str">
        <f t="shared" si="1637"/>
        <v/>
      </c>
      <c r="T3269" s="39" t="str">
        <f t="shared" si="1638"/>
        <v/>
      </c>
      <c r="U3269" s="40">
        <f t="shared" si="1639"/>
        <v>0</v>
      </c>
      <c r="V3269" s="40">
        <f t="shared" si="1640"/>
        <v>0</v>
      </c>
      <c r="W3269" s="40">
        <f t="shared" si="1641"/>
        <v>0</v>
      </c>
      <c r="X3269" t="str">
        <f t="shared" si="1642"/>
        <v/>
      </c>
      <c r="Y3269" s="40">
        <f t="shared" si="1643"/>
        <v>0</v>
      </c>
      <c r="Z3269" s="40">
        <f t="shared" si="1644"/>
        <v>0</v>
      </c>
      <c r="AA3269" s="40">
        <f t="shared" si="1645"/>
        <v>0</v>
      </c>
      <c r="AB3269" s="40">
        <f t="shared" si="1646"/>
        <v>0</v>
      </c>
      <c r="AC3269" s="40">
        <f t="shared" si="1647"/>
        <v>0</v>
      </c>
      <c r="AD3269" s="39">
        <f t="shared" si="1648"/>
        <v>0</v>
      </c>
      <c r="AE3269" s="39">
        <f t="shared" si="1649"/>
        <v>0</v>
      </c>
      <c r="AF3269" t="str">
        <f t="shared" si="1650"/>
        <v/>
      </c>
      <c r="AG3269" t="str">
        <f t="shared" si="1651"/>
        <v/>
      </c>
      <c r="AH3269" t="str">
        <f t="shared" si="1652"/>
        <v/>
      </c>
      <c r="AJ3269" s="41" t="str">
        <f t="shared" si="1653"/>
        <v/>
      </c>
      <c r="AK3269" s="42" t="str">
        <f t="shared" si="1654"/>
        <v/>
      </c>
      <c r="AL3269" s="41" t="str">
        <f t="shared" si="1655"/>
        <v/>
      </c>
      <c r="AM3269" s="41" t="str">
        <f t="shared" si="1656"/>
        <v/>
      </c>
      <c r="AN3269" s="41" t="str">
        <f t="shared" si="1657"/>
        <v/>
      </c>
      <c r="AO3269" s="42" t="str">
        <f t="shared" si="1658"/>
        <v/>
      </c>
      <c r="AP3269" s="41" t="str">
        <f t="shared" si="1659"/>
        <v/>
      </c>
      <c r="AQ3269" s="41" t="str">
        <f t="shared" si="1660"/>
        <v/>
      </c>
      <c r="AR3269" s="41" t="str">
        <f>IF($AQ3269="","",COUNTIFS(L_ChaveCob,$AQ3269,L_Ausencia,"&gt;"&amp;$W3269)+COUNTIFS($AQ$4:$AQ3269,$AQ3269,$W$4:$W3269,$W3269))</f>
        <v/>
      </c>
      <c r="AS3269" s="42">
        <f t="shared" si="1661"/>
        <v>0</v>
      </c>
      <c r="AT3269" s="42">
        <f t="shared" si="1662"/>
        <v>0</v>
      </c>
      <c r="AU3269" s="42">
        <f t="shared" si="1663"/>
        <v>0</v>
      </c>
    </row>
    <row r="3270" spans="1:47" x14ac:dyDescent="0.2">
      <c r="A3270" s="35"/>
      <c r="B3270" s="36"/>
      <c r="C3270" s="36"/>
      <c r="D3270" s="36"/>
      <c r="E3270" s="37"/>
      <c r="F3270" s="37"/>
      <c r="G3270" s="36"/>
      <c r="H3270" s="36"/>
      <c r="I3270" s="36"/>
      <c r="J3270" s="36"/>
      <c r="K3270" s="37"/>
      <c r="L3270" s="37"/>
      <c r="M3270" s="37"/>
      <c r="N3270" s="38" t="str">
        <f t="shared" si="1632"/>
        <v/>
      </c>
      <c r="O3270" t="str">
        <f t="shared" si="1633"/>
        <v/>
      </c>
      <c r="P3270" t="str">
        <f t="shared" si="1634"/>
        <v/>
      </c>
      <c r="Q3270" t="str">
        <f t="shared" si="1635"/>
        <v/>
      </c>
      <c r="R3270" t="str">
        <f t="shared" si="1636"/>
        <v/>
      </c>
      <c r="S3270" t="str">
        <f t="shared" si="1637"/>
        <v/>
      </c>
      <c r="T3270" s="39" t="str">
        <f t="shared" si="1638"/>
        <v/>
      </c>
      <c r="U3270" s="40">
        <f t="shared" si="1639"/>
        <v>0</v>
      </c>
      <c r="V3270" s="40">
        <f t="shared" si="1640"/>
        <v>0</v>
      </c>
      <c r="W3270" s="40">
        <f t="shared" si="1641"/>
        <v>0</v>
      </c>
      <c r="X3270" t="str">
        <f t="shared" si="1642"/>
        <v/>
      </c>
      <c r="Y3270" s="40">
        <f t="shared" si="1643"/>
        <v>0</v>
      </c>
      <c r="Z3270" s="40">
        <f t="shared" si="1644"/>
        <v>0</v>
      </c>
      <c r="AA3270" s="40">
        <f t="shared" si="1645"/>
        <v>0</v>
      </c>
      <c r="AB3270" s="40">
        <f t="shared" si="1646"/>
        <v>0</v>
      </c>
      <c r="AC3270" s="40">
        <f t="shared" si="1647"/>
        <v>0</v>
      </c>
      <c r="AD3270" s="39">
        <f t="shared" si="1648"/>
        <v>0</v>
      </c>
      <c r="AE3270" s="39">
        <f t="shared" si="1649"/>
        <v>0</v>
      </c>
      <c r="AF3270" t="str">
        <f t="shared" si="1650"/>
        <v/>
      </c>
      <c r="AG3270" t="str">
        <f t="shared" si="1651"/>
        <v/>
      </c>
      <c r="AH3270" t="str">
        <f t="shared" si="1652"/>
        <v/>
      </c>
      <c r="AJ3270" s="41" t="str">
        <f t="shared" si="1653"/>
        <v/>
      </c>
      <c r="AK3270" s="42" t="str">
        <f t="shared" si="1654"/>
        <v/>
      </c>
      <c r="AL3270" s="41" t="str">
        <f t="shared" si="1655"/>
        <v/>
      </c>
      <c r="AM3270" s="41" t="str">
        <f t="shared" si="1656"/>
        <v/>
      </c>
      <c r="AN3270" s="41" t="str">
        <f t="shared" si="1657"/>
        <v/>
      </c>
      <c r="AO3270" s="42" t="str">
        <f t="shared" si="1658"/>
        <v/>
      </c>
      <c r="AP3270" s="41" t="str">
        <f t="shared" si="1659"/>
        <v/>
      </c>
      <c r="AQ3270" s="41" t="str">
        <f t="shared" si="1660"/>
        <v/>
      </c>
      <c r="AR3270" s="41" t="str">
        <f>IF($AQ3270="","",COUNTIFS(L_ChaveCob,$AQ3270,L_Ausencia,"&gt;"&amp;$W3270)+COUNTIFS($AQ$4:$AQ3270,$AQ3270,$W$4:$W3270,$W3270))</f>
        <v/>
      </c>
      <c r="AS3270" s="42">
        <f t="shared" si="1661"/>
        <v>0</v>
      </c>
      <c r="AT3270" s="42">
        <f t="shared" si="1662"/>
        <v>0</v>
      </c>
      <c r="AU3270" s="42">
        <f t="shared" si="1663"/>
        <v>0</v>
      </c>
    </row>
    <row r="3271" spans="1:47" x14ac:dyDescent="0.2">
      <c r="A3271" s="35"/>
      <c r="B3271" s="36"/>
      <c r="C3271" s="36"/>
      <c r="D3271" s="36"/>
      <c r="E3271" s="37"/>
      <c r="F3271" s="37"/>
      <c r="G3271" s="36"/>
      <c r="H3271" s="36"/>
      <c r="I3271" s="36"/>
      <c r="J3271" s="36"/>
      <c r="K3271" s="37"/>
      <c r="L3271" s="37"/>
      <c r="M3271" s="37"/>
      <c r="N3271" s="38" t="str">
        <f t="shared" si="1632"/>
        <v/>
      </c>
      <c r="O3271" t="str">
        <f t="shared" si="1633"/>
        <v/>
      </c>
      <c r="P3271" t="str">
        <f t="shared" si="1634"/>
        <v/>
      </c>
      <c r="Q3271" t="str">
        <f t="shared" si="1635"/>
        <v/>
      </c>
      <c r="R3271" t="str">
        <f t="shared" si="1636"/>
        <v/>
      </c>
      <c r="S3271" t="str">
        <f t="shared" si="1637"/>
        <v/>
      </c>
      <c r="T3271" s="39" t="str">
        <f t="shared" si="1638"/>
        <v/>
      </c>
      <c r="U3271" s="40">
        <f t="shared" si="1639"/>
        <v>0</v>
      </c>
      <c r="V3271" s="40">
        <f t="shared" si="1640"/>
        <v>0</v>
      </c>
      <c r="W3271" s="40">
        <f t="shared" si="1641"/>
        <v>0</v>
      </c>
      <c r="X3271" t="str">
        <f t="shared" si="1642"/>
        <v/>
      </c>
      <c r="Y3271" s="40">
        <f t="shared" si="1643"/>
        <v>0</v>
      </c>
      <c r="Z3271" s="40">
        <f t="shared" si="1644"/>
        <v>0</v>
      </c>
      <c r="AA3271" s="40">
        <f t="shared" si="1645"/>
        <v>0</v>
      </c>
      <c r="AB3271" s="40">
        <f t="shared" si="1646"/>
        <v>0</v>
      </c>
      <c r="AC3271" s="40">
        <f t="shared" si="1647"/>
        <v>0</v>
      </c>
      <c r="AD3271" s="39">
        <f t="shared" si="1648"/>
        <v>0</v>
      </c>
      <c r="AE3271" s="39">
        <f t="shared" si="1649"/>
        <v>0</v>
      </c>
      <c r="AF3271" t="str">
        <f t="shared" si="1650"/>
        <v/>
      </c>
      <c r="AG3271" t="str">
        <f t="shared" si="1651"/>
        <v/>
      </c>
      <c r="AH3271" t="str">
        <f t="shared" si="1652"/>
        <v/>
      </c>
      <c r="AJ3271" s="41" t="str">
        <f t="shared" si="1653"/>
        <v/>
      </c>
      <c r="AK3271" s="42" t="str">
        <f t="shared" si="1654"/>
        <v/>
      </c>
      <c r="AL3271" s="41" t="str">
        <f t="shared" si="1655"/>
        <v/>
      </c>
      <c r="AM3271" s="41" t="str">
        <f t="shared" si="1656"/>
        <v/>
      </c>
      <c r="AN3271" s="41" t="str">
        <f t="shared" si="1657"/>
        <v/>
      </c>
      <c r="AO3271" s="42" t="str">
        <f t="shared" si="1658"/>
        <v/>
      </c>
      <c r="AP3271" s="41" t="str">
        <f t="shared" si="1659"/>
        <v/>
      </c>
      <c r="AQ3271" s="41" t="str">
        <f t="shared" si="1660"/>
        <v/>
      </c>
      <c r="AR3271" s="41" t="str">
        <f>IF($AQ3271="","",COUNTIFS(L_ChaveCob,$AQ3271,L_Ausencia,"&gt;"&amp;$W3271)+COUNTIFS($AQ$4:$AQ3271,$AQ3271,$W$4:$W3271,$W3271))</f>
        <v/>
      </c>
      <c r="AS3271" s="42">
        <f t="shared" si="1661"/>
        <v>0</v>
      </c>
      <c r="AT3271" s="42">
        <f t="shared" si="1662"/>
        <v>0</v>
      </c>
      <c r="AU3271" s="42">
        <f t="shared" si="1663"/>
        <v>0</v>
      </c>
    </row>
    <row r="3272" spans="1:47" x14ac:dyDescent="0.2">
      <c r="A3272" s="35"/>
      <c r="B3272" s="36"/>
      <c r="C3272" s="36"/>
      <c r="D3272" s="36"/>
      <c r="E3272" s="37"/>
      <c r="F3272" s="37"/>
      <c r="G3272" s="36"/>
      <c r="H3272" s="36"/>
      <c r="I3272" s="36"/>
      <c r="J3272" s="36"/>
      <c r="K3272" s="37"/>
      <c r="L3272" s="37"/>
      <c r="M3272" s="37"/>
      <c r="N3272" s="38" t="str">
        <f t="shared" si="1632"/>
        <v/>
      </c>
      <c r="O3272" t="str">
        <f t="shared" si="1633"/>
        <v/>
      </c>
      <c r="P3272" t="str">
        <f t="shared" si="1634"/>
        <v/>
      </c>
      <c r="Q3272" t="str">
        <f t="shared" si="1635"/>
        <v/>
      </c>
      <c r="R3272" t="str">
        <f t="shared" si="1636"/>
        <v/>
      </c>
      <c r="S3272" t="str">
        <f t="shared" si="1637"/>
        <v/>
      </c>
      <c r="T3272" s="39" t="str">
        <f t="shared" si="1638"/>
        <v/>
      </c>
      <c r="U3272" s="40">
        <f t="shared" si="1639"/>
        <v>0</v>
      </c>
      <c r="V3272" s="40">
        <f t="shared" si="1640"/>
        <v>0</v>
      </c>
      <c r="W3272" s="40">
        <f t="shared" si="1641"/>
        <v>0</v>
      </c>
      <c r="X3272" t="str">
        <f t="shared" si="1642"/>
        <v/>
      </c>
      <c r="Y3272" s="40">
        <f t="shared" si="1643"/>
        <v>0</v>
      </c>
      <c r="Z3272" s="40">
        <f t="shared" si="1644"/>
        <v>0</v>
      </c>
      <c r="AA3272" s="40">
        <f t="shared" si="1645"/>
        <v>0</v>
      </c>
      <c r="AB3272" s="40">
        <f t="shared" si="1646"/>
        <v>0</v>
      </c>
      <c r="AC3272" s="40">
        <f t="shared" si="1647"/>
        <v>0</v>
      </c>
      <c r="AD3272" s="39">
        <f t="shared" si="1648"/>
        <v>0</v>
      </c>
      <c r="AE3272" s="39">
        <f t="shared" si="1649"/>
        <v>0</v>
      </c>
      <c r="AF3272" t="str">
        <f t="shared" si="1650"/>
        <v/>
      </c>
      <c r="AG3272" t="str">
        <f t="shared" si="1651"/>
        <v/>
      </c>
      <c r="AH3272" t="str">
        <f t="shared" si="1652"/>
        <v/>
      </c>
      <c r="AJ3272" s="41" t="str">
        <f t="shared" si="1653"/>
        <v/>
      </c>
      <c r="AK3272" s="42" t="str">
        <f t="shared" si="1654"/>
        <v/>
      </c>
      <c r="AL3272" s="41" t="str">
        <f t="shared" si="1655"/>
        <v/>
      </c>
      <c r="AM3272" s="41" t="str">
        <f t="shared" si="1656"/>
        <v/>
      </c>
      <c r="AN3272" s="41" t="str">
        <f t="shared" si="1657"/>
        <v/>
      </c>
      <c r="AO3272" s="42" t="str">
        <f t="shared" si="1658"/>
        <v/>
      </c>
      <c r="AP3272" s="41" t="str">
        <f t="shared" si="1659"/>
        <v/>
      </c>
      <c r="AQ3272" s="41" t="str">
        <f t="shared" si="1660"/>
        <v/>
      </c>
      <c r="AR3272" s="41" t="str">
        <f>IF($AQ3272="","",COUNTIFS(L_ChaveCob,$AQ3272,L_Ausencia,"&gt;"&amp;$W3272)+COUNTIFS($AQ$4:$AQ3272,$AQ3272,$W$4:$W3272,$W3272))</f>
        <v/>
      </c>
      <c r="AS3272" s="42">
        <f t="shared" si="1661"/>
        <v>0</v>
      </c>
      <c r="AT3272" s="42">
        <f t="shared" si="1662"/>
        <v>0</v>
      </c>
      <c r="AU3272" s="42">
        <f t="shared" si="1663"/>
        <v>0</v>
      </c>
    </row>
    <row r="3273" spans="1:47" x14ac:dyDescent="0.2">
      <c r="A3273" s="35"/>
      <c r="B3273" s="36"/>
      <c r="C3273" s="36"/>
      <c r="D3273" s="36"/>
      <c r="E3273" s="37"/>
      <c r="F3273" s="37"/>
      <c r="G3273" s="36"/>
      <c r="H3273" s="36"/>
      <c r="I3273" s="36"/>
      <c r="J3273" s="36"/>
      <c r="K3273" s="37"/>
      <c r="L3273" s="37"/>
      <c r="M3273" s="37"/>
      <c r="N3273" s="38" t="str">
        <f t="shared" si="1632"/>
        <v/>
      </c>
      <c r="O3273" t="str">
        <f t="shared" si="1633"/>
        <v/>
      </c>
      <c r="P3273" t="str">
        <f t="shared" si="1634"/>
        <v/>
      </c>
      <c r="Q3273" t="str">
        <f t="shared" si="1635"/>
        <v/>
      </c>
      <c r="R3273" t="str">
        <f t="shared" si="1636"/>
        <v/>
      </c>
      <c r="S3273" t="str">
        <f t="shared" si="1637"/>
        <v/>
      </c>
      <c r="T3273" s="39" t="str">
        <f t="shared" si="1638"/>
        <v/>
      </c>
      <c r="U3273" s="40">
        <f t="shared" si="1639"/>
        <v>0</v>
      </c>
      <c r="V3273" s="40">
        <f t="shared" si="1640"/>
        <v>0</v>
      </c>
      <c r="W3273" s="40">
        <f t="shared" si="1641"/>
        <v>0</v>
      </c>
      <c r="X3273" t="str">
        <f t="shared" si="1642"/>
        <v/>
      </c>
      <c r="Y3273" s="40">
        <f t="shared" si="1643"/>
        <v>0</v>
      </c>
      <c r="Z3273" s="40">
        <f t="shared" si="1644"/>
        <v>0</v>
      </c>
      <c r="AA3273" s="40">
        <f t="shared" si="1645"/>
        <v>0</v>
      </c>
      <c r="AB3273" s="40">
        <f t="shared" si="1646"/>
        <v>0</v>
      </c>
      <c r="AC3273" s="40">
        <f t="shared" si="1647"/>
        <v>0</v>
      </c>
      <c r="AD3273" s="39">
        <f t="shared" si="1648"/>
        <v>0</v>
      </c>
      <c r="AE3273" s="39">
        <f t="shared" si="1649"/>
        <v>0</v>
      </c>
      <c r="AF3273" t="str">
        <f t="shared" si="1650"/>
        <v/>
      </c>
      <c r="AG3273" t="str">
        <f t="shared" si="1651"/>
        <v/>
      </c>
      <c r="AH3273" t="str">
        <f t="shared" si="1652"/>
        <v/>
      </c>
      <c r="AJ3273" s="41" t="str">
        <f t="shared" si="1653"/>
        <v/>
      </c>
      <c r="AK3273" s="42" t="str">
        <f t="shared" si="1654"/>
        <v/>
      </c>
      <c r="AL3273" s="41" t="str">
        <f t="shared" si="1655"/>
        <v/>
      </c>
      <c r="AM3273" s="41" t="str">
        <f t="shared" si="1656"/>
        <v/>
      </c>
      <c r="AN3273" s="41" t="str">
        <f t="shared" si="1657"/>
        <v/>
      </c>
      <c r="AO3273" s="42" t="str">
        <f t="shared" si="1658"/>
        <v/>
      </c>
      <c r="AP3273" s="41" t="str">
        <f t="shared" si="1659"/>
        <v/>
      </c>
      <c r="AQ3273" s="41" t="str">
        <f t="shared" si="1660"/>
        <v/>
      </c>
      <c r="AR3273" s="41" t="str">
        <f>IF($AQ3273="","",COUNTIFS(L_ChaveCob,$AQ3273,L_Ausencia,"&gt;"&amp;$W3273)+COUNTIFS($AQ$4:$AQ3273,$AQ3273,$W$4:$W3273,$W3273))</f>
        <v/>
      </c>
      <c r="AS3273" s="42">
        <f t="shared" si="1661"/>
        <v>0</v>
      </c>
      <c r="AT3273" s="42">
        <f t="shared" si="1662"/>
        <v>0</v>
      </c>
      <c r="AU3273" s="42">
        <f t="shared" si="1663"/>
        <v>0</v>
      </c>
    </row>
    <row r="3274" spans="1:47" x14ac:dyDescent="0.2">
      <c r="A3274" s="35"/>
      <c r="B3274" s="36"/>
      <c r="C3274" s="36"/>
      <c r="D3274" s="36"/>
      <c r="E3274" s="37"/>
      <c r="F3274" s="37"/>
      <c r="G3274" s="36"/>
      <c r="H3274" s="36"/>
      <c r="I3274" s="36"/>
      <c r="J3274" s="36"/>
      <c r="K3274" s="37"/>
      <c r="L3274" s="37"/>
      <c r="M3274" s="37"/>
      <c r="N3274" s="38" t="str">
        <f t="shared" si="1632"/>
        <v/>
      </c>
      <c r="O3274" t="str">
        <f t="shared" si="1633"/>
        <v/>
      </c>
      <c r="P3274" t="str">
        <f t="shared" si="1634"/>
        <v/>
      </c>
      <c r="Q3274" t="str">
        <f t="shared" si="1635"/>
        <v/>
      </c>
      <c r="R3274" t="str">
        <f t="shared" si="1636"/>
        <v/>
      </c>
      <c r="S3274" t="str">
        <f t="shared" si="1637"/>
        <v/>
      </c>
      <c r="T3274" s="39" t="str">
        <f t="shared" si="1638"/>
        <v/>
      </c>
      <c r="U3274" s="40">
        <f t="shared" si="1639"/>
        <v>0</v>
      </c>
      <c r="V3274" s="40">
        <f t="shared" si="1640"/>
        <v>0</v>
      </c>
      <c r="W3274" s="40">
        <f t="shared" si="1641"/>
        <v>0</v>
      </c>
      <c r="X3274" t="str">
        <f t="shared" si="1642"/>
        <v/>
      </c>
      <c r="Y3274" s="40">
        <f t="shared" si="1643"/>
        <v>0</v>
      </c>
      <c r="Z3274" s="40">
        <f t="shared" si="1644"/>
        <v>0</v>
      </c>
      <c r="AA3274" s="40">
        <f t="shared" si="1645"/>
        <v>0</v>
      </c>
      <c r="AB3274" s="40">
        <f t="shared" si="1646"/>
        <v>0</v>
      </c>
      <c r="AC3274" s="40">
        <f t="shared" si="1647"/>
        <v>0</v>
      </c>
      <c r="AD3274" s="39">
        <f t="shared" si="1648"/>
        <v>0</v>
      </c>
      <c r="AE3274" s="39">
        <f t="shared" si="1649"/>
        <v>0</v>
      </c>
      <c r="AF3274" t="str">
        <f t="shared" si="1650"/>
        <v/>
      </c>
      <c r="AG3274" t="str">
        <f t="shared" si="1651"/>
        <v/>
      </c>
      <c r="AH3274" t="str">
        <f t="shared" si="1652"/>
        <v/>
      </c>
      <c r="AJ3274" s="41" t="str">
        <f t="shared" si="1653"/>
        <v/>
      </c>
      <c r="AK3274" s="42" t="str">
        <f t="shared" si="1654"/>
        <v/>
      </c>
      <c r="AL3274" s="41" t="str">
        <f t="shared" si="1655"/>
        <v/>
      </c>
      <c r="AM3274" s="41" t="str">
        <f t="shared" si="1656"/>
        <v/>
      </c>
      <c r="AN3274" s="41" t="str">
        <f t="shared" si="1657"/>
        <v/>
      </c>
      <c r="AO3274" s="42" t="str">
        <f t="shared" si="1658"/>
        <v/>
      </c>
      <c r="AP3274" s="41" t="str">
        <f t="shared" si="1659"/>
        <v/>
      </c>
      <c r="AQ3274" s="41" t="str">
        <f t="shared" si="1660"/>
        <v/>
      </c>
      <c r="AR3274" s="41" t="str">
        <f>IF($AQ3274="","",COUNTIFS(L_ChaveCob,$AQ3274,L_Ausencia,"&gt;"&amp;$W3274)+COUNTIFS($AQ$4:$AQ3274,$AQ3274,$W$4:$W3274,$W3274))</f>
        <v/>
      </c>
      <c r="AS3274" s="42">
        <f t="shared" si="1661"/>
        <v>0</v>
      </c>
      <c r="AT3274" s="42">
        <f t="shared" si="1662"/>
        <v>0</v>
      </c>
      <c r="AU3274" s="42">
        <f t="shared" si="1663"/>
        <v>0</v>
      </c>
    </row>
    <row r="3275" spans="1:47" x14ac:dyDescent="0.2">
      <c r="A3275" s="35"/>
      <c r="B3275" s="36"/>
      <c r="C3275" s="36"/>
      <c r="D3275" s="36"/>
      <c r="E3275" s="37"/>
      <c r="F3275" s="37"/>
      <c r="G3275" s="36"/>
      <c r="H3275" s="36"/>
      <c r="I3275" s="36"/>
      <c r="J3275" s="36"/>
      <c r="K3275" s="37"/>
      <c r="L3275" s="37"/>
      <c r="M3275" s="37"/>
      <c r="N3275" s="38" t="str">
        <f t="shared" si="1632"/>
        <v/>
      </c>
      <c r="O3275" t="str">
        <f t="shared" si="1633"/>
        <v/>
      </c>
      <c r="P3275" t="str">
        <f t="shared" si="1634"/>
        <v/>
      </c>
      <c r="Q3275" t="str">
        <f t="shared" si="1635"/>
        <v/>
      </c>
      <c r="R3275" t="str">
        <f t="shared" si="1636"/>
        <v/>
      </c>
      <c r="S3275" t="str">
        <f t="shared" si="1637"/>
        <v/>
      </c>
      <c r="T3275" s="39" t="str">
        <f t="shared" si="1638"/>
        <v/>
      </c>
      <c r="U3275" s="40">
        <f t="shared" si="1639"/>
        <v>0</v>
      </c>
      <c r="V3275" s="40">
        <f t="shared" si="1640"/>
        <v>0</v>
      </c>
      <c r="W3275" s="40">
        <f t="shared" si="1641"/>
        <v>0</v>
      </c>
      <c r="X3275" t="str">
        <f t="shared" si="1642"/>
        <v/>
      </c>
      <c r="Y3275" s="40">
        <f t="shared" si="1643"/>
        <v>0</v>
      </c>
      <c r="Z3275" s="40">
        <f t="shared" si="1644"/>
        <v>0</v>
      </c>
      <c r="AA3275" s="40">
        <f t="shared" si="1645"/>
        <v>0</v>
      </c>
      <c r="AB3275" s="40">
        <f t="shared" si="1646"/>
        <v>0</v>
      </c>
      <c r="AC3275" s="40">
        <f t="shared" si="1647"/>
        <v>0</v>
      </c>
      <c r="AD3275" s="39">
        <f t="shared" si="1648"/>
        <v>0</v>
      </c>
      <c r="AE3275" s="39">
        <f t="shared" si="1649"/>
        <v>0</v>
      </c>
      <c r="AF3275" t="str">
        <f t="shared" si="1650"/>
        <v/>
      </c>
      <c r="AG3275" t="str">
        <f t="shared" si="1651"/>
        <v/>
      </c>
      <c r="AH3275" t="str">
        <f t="shared" si="1652"/>
        <v/>
      </c>
      <c r="AJ3275" s="41" t="str">
        <f t="shared" si="1653"/>
        <v/>
      </c>
      <c r="AK3275" s="42" t="str">
        <f t="shared" si="1654"/>
        <v/>
      </c>
      <c r="AL3275" s="41" t="str">
        <f t="shared" si="1655"/>
        <v/>
      </c>
      <c r="AM3275" s="41" t="str">
        <f t="shared" si="1656"/>
        <v/>
      </c>
      <c r="AN3275" s="41" t="str">
        <f t="shared" si="1657"/>
        <v/>
      </c>
      <c r="AO3275" s="42" t="str">
        <f t="shared" si="1658"/>
        <v/>
      </c>
      <c r="AP3275" s="41" t="str">
        <f t="shared" si="1659"/>
        <v/>
      </c>
      <c r="AQ3275" s="41" t="str">
        <f t="shared" si="1660"/>
        <v/>
      </c>
      <c r="AR3275" s="41" t="str">
        <f>IF($AQ3275="","",COUNTIFS(L_ChaveCob,$AQ3275,L_Ausencia,"&gt;"&amp;$W3275)+COUNTIFS($AQ$4:$AQ3275,$AQ3275,$W$4:$W3275,$W3275))</f>
        <v/>
      </c>
      <c r="AS3275" s="42">
        <f t="shared" si="1661"/>
        <v>0</v>
      </c>
      <c r="AT3275" s="42">
        <f t="shared" si="1662"/>
        <v>0</v>
      </c>
      <c r="AU3275" s="42">
        <f t="shared" si="1663"/>
        <v>0</v>
      </c>
    </row>
    <row r="3276" spans="1:47" x14ac:dyDescent="0.2">
      <c r="A3276" s="35"/>
      <c r="B3276" s="36"/>
      <c r="C3276" s="36"/>
      <c r="D3276" s="36"/>
      <c r="E3276" s="37"/>
      <c r="F3276" s="37"/>
      <c r="G3276" s="36"/>
      <c r="H3276" s="36"/>
      <c r="I3276" s="36"/>
      <c r="J3276" s="36"/>
      <c r="K3276" s="37"/>
      <c r="L3276" s="37"/>
      <c r="M3276" s="37"/>
      <c r="N3276" s="38" t="str">
        <f t="shared" si="1632"/>
        <v/>
      </c>
      <c r="O3276" t="str">
        <f t="shared" si="1633"/>
        <v/>
      </c>
      <c r="P3276" t="str">
        <f t="shared" si="1634"/>
        <v/>
      </c>
      <c r="Q3276" t="str">
        <f t="shared" si="1635"/>
        <v/>
      </c>
      <c r="R3276" t="str">
        <f t="shared" si="1636"/>
        <v/>
      </c>
      <c r="S3276" t="str">
        <f t="shared" si="1637"/>
        <v/>
      </c>
      <c r="T3276" s="39" t="str">
        <f t="shared" si="1638"/>
        <v/>
      </c>
      <c r="U3276" s="40">
        <f t="shared" si="1639"/>
        <v>0</v>
      </c>
      <c r="V3276" s="40">
        <f t="shared" si="1640"/>
        <v>0</v>
      </c>
      <c r="W3276" s="40">
        <f t="shared" si="1641"/>
        <v>0</v>
      </c>
      <c r="X3276" t="str">
        <f t="shared" si="1642"/>
        <v/>
      </c>
      <c r="Y3276" s="40">
        <f t="shared" si="1643"/>
        <v>0</v>
      </c>
      <c r="Z3276" s="40">
        <f t="shared" si="1644"/>
        <v>0</v>
      </c>
      <c r="AA3276" s="40">
        <f t="shared" si="1645"/>
        <v>0</v>
      </c>
      <c r="AB3276" s="40">
        <f t="shared" si="1646"/>
        <v>0</v>
      </c>
      <c r="AC3276" s="40">
        <f t="shared" si="1647"/>
        <v>0</v>
      </c>
      <c r="AD3276" s="39">
        <f t="shared" si="1648"/>
        <v>0</v>
      </c>
      <c r="AE3276" s="39">
        <f t="shared" si="1649"/>
        <v>0</v>
      </c>
      <c r="AF3276" t="str">
        <f t="shared" si="1650"/>
        <v/>
      </c>
      <c r="AG3276" t="str">
        <f t="shared" si="1651"/>
        <v/>
      </c>
      <c r="AH3276" t="str">
        <f t="shared" si="1652"/>
        <v/>
      </c>
      <c r="AJ3276" s="41" t="str">
        <f t="shared" si="1653"/>
        <v/>
      </c>
      <c r="AK3276" s="42" t="str">
        <f t="shared" si="1654"/>
        <v/>
      </c>
      <c r="AL3276" s="41" t="str">
        <f t="shared" si="1655"/>
        <v/>
      </c>
      <c r="AM3276" s="41" t="str">
        <f t="shared" si="1656"/>
        <v/>
      </c>
      <c r="AN3276" s="41" t="str">
        <f t="shared" si="1657"/>
        <v/>
      </c>
      <c r="AO3276" s="42" t="str">
        <f t="shared" si="1658"/>
        <v/>
      </c>
      <c r="AP3276" s="41" t="str">
        <f t="shared" si="1659"/>
        <v/>
      </c>
      <c r="AQ3276" s="41" t="str">
        <f t="shared" si="1660"/>
        <v/>
      </c>
      <c r="AR3276" s="41" t="str">
        <f>IF($AQ3276="","",COUNTIFS(L_ChaveCob,$AQ3276,L_Ausencia,"&gt;"&amp;$W3276)+COUNTIFS($AQ$4:$AQ3276,$AQ3276,$W$4:$W3276,$W3276))</f>
        <v/>
      </c>
      <c r="AS3276" s="42">
        <f t="shared" si="1661"/>
        <v>0</v>
      </c>
      <c r="AT3276" s="42">
        <f t="shared" si="1662"/>
        <v>0</v>
      </c>
      <c r="AU3276" s="42">
        <f t="shared" si="1663"/>
        <v>0</v>
      </c>
    </row>
    <row r="3277" spans="1:47" x14ac:dyDescent="0.2">
      <c r="A3277" s="35"/>
      <c r="B3277" s="36"/>
      <c r="C3277" s="36"/>
      <c r="D3277" s="36"/>
      <c r="E3277" s="37"/>
      <c r="F3277" s="37"/>
      <c r="G3277" s="36"/>
      <c r="H3277" s="36"/>
      <c r="I3277" s="36"/>
      <c r="J3277" s="36"/>
      <c r="K3277" s="37"/>
      <c r="L3277" s="37"/>
      <c r="M3277" s="37"/>
      <c r="N3277" s="38" t="str">
        <f t="shared" si="1632"/>
        <v/>
      </c>
      <c r="O3277" t="str">
        <f t="shared" si="1633"/>
        <v/>
      </c>
      <c r="P3277" t="str">
        <f t="shared" si="1634"/>
        <v/>
      </c>
      <c r="Q3277" t="str">
        <f t="shared" si="1635"/>
        <v/>
      </c>
      <c r="R3277" t="str">
        <f t="shared" si="1636"/>
        <v/>
      </c>
      <c r="S3277" t="str">
        <f t="shared" si="1637"/>
        <v/>
      </c>
      <c r="T3277" s="39" t="str">
        <f t="shared" si="1638"/>
        <v/>
      </c>
      <c r="U3277" s="40">
        <f t="shared" si="1639"/>
        <v>0</v>
      </c>
      <c r="V3277" s="40">
        <f t="shared" si="1640"/>
        <v>0</v>
      </c>
      <c r="W3277" s="40">
        <f t="shared" si="1641"/>
        <v>0</v>
      </c>
      <c r="X3277" t="str">
        <f t="shared" si="1642"/>
        <v/>
      </c>
      <c r="Y3277" s="40">
        <f t="shared" si="1643"/>
        <v>0</v>
      </c>
      <c r="Z3277" s="40">
        <f t="shared" si="1644"/>
        <v>0</v>
      </c>
      <c r="AA3277" s="40">
        <f t="shared" si="1645"/>
        <v>0</v>
      </c>
      <c r="AB3277" s="40">
        <f t="shared" si="1646"/>
        <v>0</v>
      </c>
      <c r="AC3277" s="40">
        <f t="shared" si="1647"/>
        <v>0</v>
      </c>
      <c r="AD3277" s="39">
        <f t="shared" si="1648"/>
        <v>0</v>
      </c>
      <c r="AE3277" s="39">
        <f t="shared" si="1649"/>
        <v>0</v>
      </c>
      <c r="AF3277" t="str">
        <f t="shared" si="1650"/>
        <v/>
      </c>
      <c r="AG3277" t="str">
        <f t="shared" si="1651"/>
        <v/>
      </c>
      <c r="AH3277" t="str">
        <f t="shared" si="1652"/>
        <v/>
      </c>
      <c r="AJ3277" s="41" t="str">
        <f t="shared" si="1653"/>
        <v/>
      </c>
      <c r="AK3277" s="42" t="str">
        <f t="shared" si="1654"/>
        <v/>
      </c>
      <c r="AL3277" s="41" t="str">
        <f t="shared" si="1655"/>
        <v/>
      </c>
      <c r="AM3277" s="41" t="str">
        <f t="shared" si="1656"/>
        <v/>
      </c>
      <c r="AN3277" s="41" t="str">
        <f t="shared" si="1657"/>
        <v/>
      </c>
      <c r="AO3277" s="42" t="str">
        <f t="shared" si="1658"/>
        <v/>
      </c>
      <c r="AP3277" s="41" t="str">
        <f t="shared" si="1659"/>
        <v/>
      </c>
      <c r="AQ3277" s="41" t="str">
        <f t="shared" si="1660"/>
        <v/>
      </c>
      <c r="AR3277" s="41" t="str">
        <f>IF($AQ3277="","",COUNTIFS(L_ChaveCob,$AQ3277,L_Ausencia,"&gt;"&amp;$W3277)+COUNTIFS($AQ$4:$AQ3277,$AQ3277,$W$4:$W3277,$W3277))</f>
        <v/>
      </c>
      <c r="AS3277" s="42">
        <f t="shared" si="1661"/>
        <v>0</v>
      </c>
      <c r="AT3277" s="42">
        <f t="shared" si="1662"/>
        <v>0</v>
      </c>
      <c r="AU3277" s="42">
        <f t="shared" si="1663"/>
        <v>0</v>
      </c>
    </row>
    <row r="3278" spans="1:47" x14ac:dyDescent="0.2">
      <c r="A3278" s="35"/>
      <c r="B3278" s="36"/>
      <c r="C3278" s="36"/>
      <c r="D3278" s="36"/>
      <c r="E3278" s="37"/>
      <c r="F3278" s="37"/>
      <c r="G3278" s="36"/>
      <c r="H3278" s="36"/>
      <c r="I3278" s="36"/>
      <c r="J3278" s="36"/>
      <c r="K3278" s="37"/>
      <c r="L3278" s="37"/>
      <c r="M3278" s="37"/>
      <c r="N3278" s="38" t="str">
        <f t="shared" si="1632"/>
        <v/>
      </c>
      <c r="O3278" t="str">
        <f t="shared" si="1633"/>
        <v/>
      </c>
      <c r="P3278" t="str">
        <f t="shared" si="1634"/>
        <v/>
      </c>
      <c r="Q3278" t="str">
        <f t="shared" si="1635"/>
        <v/>
      </c>
      <c r="R3278" t="str">
        <f t="shared" si="1636"/>
        <v/>
      </c>
      <c r="S3278" t="str">
        <f t="shared" si="1637"/>
        <v/>
      </c>
      <c r="T3278" s="39" t="str">
        <f t="shared" si="1638"/>
        <v/>
      </c>
      <c r="U3278" s="40">
        <f t="shared" si="1639"/>
        <v>0</v>
      </c>
      <c r="V3278" s="40">
        <f t="shared" si="1640"/>
        <v>0</v>
      </c>
      <c r="W3278" s="40">
        <f t="shared" si="1641"/>
        <v>0</v>
      </c>
      <c r="X3278" t="str">
        <f t="shared" si="1642"/>
        <v/>
      </c>
      <c r="Y3278" s="40">
        <f t="shared" si="1643"/>
        <v>0</v>
      </c>
      <c r="Z3278" s="40">
        <f t="shared" si="1644"/>
        <v>0</v>
      </c>
      <c r="AA3278" s="40">
        <f t="shared" si="1645"/>
        <v>0</v>
      </c>
      <c r="AB3278" s="40">
        <f t="shared" si="1646"/>
        <v>0</v>
      </c>
      <c r="AC3278" s="40">
        <f t="shared" si="1647"/>
        <v>0</v>
      </c>
      <c r="AD3278" s="39">
        <f t="shared" si="1648"/>
        <v>0</v>
      </c>
      <c r="AE3278" s="39">
        <f t="shared" si="1649"/>
        <v>0</v>
      </c>
      <c r="AF3278" t="str">
        <f t="shared" si="1650"/>
        <v/>
      </c>
      <c r="AG3278" t="str">
        <f t="shared" si="1651"/>
        <v/>
      </c>
      <c r="AH3278" t="str">
        <f t="shared" si="1652"/>
        <v/>
      </c>
      <c r="AJ3278" s="41" t="str">
        <f t="shared" si="1653"/>
        <v/>
      </c>
      <c r="AK3278" s="42" t="str">
        <f t="shared" si="1654"/>
        <v/>
      </c>
      <c r="AL3278" s="41" t="str">
        <f t="shared" si="1655"/>
        <v/>
      </c>
      <c r="AM3278" s="41" t="str">
        <f t="shared" si="1656"/>
        <v/>
      </c>
      <c r="AN3278" s="41" t="str">
        <f t="shared" si="1657"/>
        <v/>
      </c>
      <c r="AO3278" s="42" t="str">
        <f t="shared" si="1658"/>
        <v/>
      </c>
      <c r="AP3278" s="41" t="str">
        <f t="shared" si="1659"/>
        <v/>
      </c>
      <c r="AQ3278" s="41" t="str">
        <f t="shared" si="1660"/>
        <v/>
      </c>
      <c r="AR3278" s="41" t="str">
        <f>IF($AQ3278="","",COUNTIFS(L_ChaveCob,$AQ3278,L_Ausencia,"&gt;"&amp;$W3278)+COUNTIFS($AQ$4:$AQ3278,$AQ3278,$W$4:$W3278,$W3278))</f>
        <v/>
      </c>
      <c r="AS3278" s="42">
        <f t="shared" si="1661"/>
        <v>0</v>
      </c>
      <c r="AT3278" s="42">
        <f t="shared" si="1662"/>
        <v>0</v>
      </c>
      <c r="AU3278" s="42">
        <f t="shared" si="1663"/>
        <v>0</v>
      </c>
    </row>
    <row r="3279" spans="1:47" x14ac:dyDescent="0.2">
      <c r="A3279" s="35"/>
      <c r="B3279" s="36"/>
      <c r="C3279" s="36"/>
      <c r="D3279" s="36"/>
      <c r="E3279" s="37"/>
      <c r="F3279" s="37"/>
      <c r="G3279" s="36"/>
      <c r="H3279" s="36"/>
      <c r="I3279" s="36"/>
      <c r="J3279" s="36"/>
      <c r="K3279" s="37"/>
      <c r="L3279" s="37"/>
      <c r="M3279" s="37"/>
      <c r="N3279" s="38" t="str">
        <f t="shared" si="1632"/>
        <v/>
      </c>
      <c r="O3279" t="str">
        <f t="shared" si="1633"/>
        <v/>
      </c>
      <c r="P3279" t="str">
        <f t="shared" si="1634"/>
        <v/>
      </c>
      <c r="Q3279" t="str">
        <f t="shared" si="1635"/>
        <v/>
      </c>
      <c r="R3279" t="str">
        <f t="shared" si="1636"/>
        <v/>
      </c>
      <c r="S3279" t="str">
        <f t="shared" si="1637"/>
        <v/>
      </c>
      <c r="T3279" s="39" t="str">
        <f t="shared" si="1638"/>
        <v/>
      </c>
      <c r="U3279" s="40">
        <f t="shared" si="1639"/>
        <v>0</v>
      </c>
      <c r="V3279" s="40">
        <f t="shared" si="1640"/>
        <v>0</v>
      </c>
      <c r="W3279" s="40">
        <f t="shared" si="1641"/>
        <v>0</v>
      </c>
      <c r="X3279" t="str">
        <f t="shared" si="1642"/>
        <v/>
      </c>
      <c r="Y3279" s="40">
        <f t="shared" si="1643"/>
        <v>0</v>
      </c>
      <c r="Z3279" s="40">
        <f t="shared" si="1644"/>
        <v>0</v>
      </c>
      <c r="AA3279" s="40">
        <f t="shared" si="1645"/>
        <v>0</v>
      </c>
      <c r="AB3279" s="40">
        <f t="shared" si="1646"/>
        <v>0</v>
      </c>
      <c r="AC3279" s="40">
        <f t="shared" si="1647"/>
        <v>0</v>
      </c>
      <c r="AD3279" s="39">
        <f t="shared" si="1648"/>
        <v>0</v>
      </c>
      <c r="AE3279" s="39">
        <f t="shared" si="1649"/>
        <v>0</v>
      </c>
      <c r="AF3279" t="str">
        <f t="shared" si="1650"/>
        <v/>
      </c>
      <c r="AG3279" t="str">
        <f t="shared" si="1651"/>
        <v/>
      </c>
      <c r="AH3279" t="str">
        <f t="shared" si="1652"/>
        <v/>
      </c>
      <c r="AJ3279" s="41" t="str">
        <f t="shared" si="1653"/>
        <v/>
      </c>
      <c r="AK3279" s="42" t="str">
        <f t="shared" si="1654"/>
        <v/>
      </c>
      <c r="AL3279" s="41" t="str">
        <f t="shared" si="1655"/>
        <v/>
      </c>
      <c r="AM3279" s="41" t="str">
        <f t="shared" si="1656"/>
        <v/>
      </c>
      <c r="AN3279" s="41" t="str">
        <f t="shared" si="1657"/>
        <v/>
      </c>
      <c r="AO3279" s="42" t="str">
        <f t="shared" si="1658"/>
        <v/>
      </c>
      <c r="AP3279" s="41" t="str">
        <f t="shared" si="1659"/>
        <v/>
      </c>
      <c r="AQ3279" s="41" t="str">
        <f t="shared" si="1660"/>
        <v/>
      </c>
      <c r="AR3279" s="41" t="str">
        <f>IF($AQ3279="","",COUNTIFS(L_ChaveCob,$AQ3279,L_Ausencia,"&gt;"&amp;$W3279)+COUNTIFS($AQ$4:$AQ3279,$AQ3279,$W$4:$W3279,$W3279))</f>
        <v/>
      </c>
      <c r="AS3279" s="42">
        <f t="shared" si="1661"/>
        <v>0</v>
      </c>
      <c r="AT3279" s="42">
        <f t="shared" si="1662"/>
        <v>0</v>
      </c>
      <c r="AU3279" s="42">
        <f t="shared" si="1663"/>
        <v>0</v>
      </c>
    </row>
    <row r="3280" spans="1:47" x14ac:dyDescent="0.2">
      <c r="A3280" s="35"/>
      <c r="B3280" s="36"/>
      <c r="C3280" s="36"/>
      <c r="D3280" s="36"/>
      <c r="E3280" s="37"/>
      <c r="F3280" s="37"/>
      <c r="G3280" s="36"/>
      <c r="H3280" s="36"/>
      <c r="I3280" s="36"/>
      <c r="J3280" s="36"/>
      <c r="K3280" s="37"/>
      <c r="L3280" s="37"/>
      <c r="M3280" s="37"/>
      <c r="N3280" s="38" t="str">
        <f t="shared" si="1632"/>
        <v/>
      </c>
      <c r="O3280" t="str">
        <f t="shared" si="1633"/>
        <v/>
      </c>
      <c r="P3280" t="str">
        <f t="shared" si="1634"/>
        <v/>
      </c>
      <c r="Q3280" t="str">
        <f t="shared" si="1635"/>
        <v/>
      </c>
      <c r="R3280" t="str">
        <f t="shared" si="1636"/>
        <v/>
      </c>
      <c r="S3280" t="str">
        <f t="shared" si="1637"/>
        <v/>
      </c>
      <c r="T3280" s="39" t="str">
        <f t="shared" si="1638"/>
        <v/>
      </c>
      <c r="U3280" s="40">
        <f t="shared" si="1639"/>
        <v>0</v>
      </c>
      <c r="V3280" s="40">
        <f t="shared" si="1640"/>
        <v>0</v>
      </c>
      <c r="W3280" s="40">
        <f t="shared" si="1641"/>
        <v>0</v>
      </c>
      <c r="X3280" t="str">
        <f t="shared" si="1642"/>
        <v/>
      </c>
      <c r="Y3280" s="40">
        <f t="shared" si="1643"/>
        <v>0</v>
      </c>
      <c r="Z3280" s="40">
        <f t="shared" si="1644"/>
        <v>0</v>
      </c>
      <c r="AA3280" s="40">
        <f t="shared" si="1645"/>
        <v>0</v>
      </c>
      <c r="AB3280" s="40">
        <f t="shared" si="1646"/>
        <v>0</v>
      </c>
      <c r="AC3280" s="40">
        <f t="shared" si="1647"/>
        <v>0</v>
      </c>
      <c r="AD3280" s="39">
        <f t="shared" si="1648"/>
        <v>0</v>
      </c>
      <c r="AE3280" s="39">
        <f t="shared" si="1649"/>
        <v>0</v>
      </c>
      <c r="AF3280" t="str">
        <f t="shared" si="1650"/>
        <v/>
      </c>
      <c r="AG3280" t="str">
        <f t="shared" si="1651"/>
        <v/>
      </c>
      <c r="AH3280" t="str">
        <f t="shared" si="1652"/>
        <v/>
      </c>
      <c r="AJ3280" s="41" t="str">
        <f t="shared" si="1653"/>
        <v/>
      </c>
      <c r="AK3280" s="42" t="str">
        <f t="shared" si="1654"/>
        <v/>
      </c>
      <c r="AL3280" s="41" t="str">
        <f t="shared" si="1655"/>
        <v/>
      </c>
      <c r="AM3280" s="41" t="str">
        <f t="shared" si="1656"/>
        <v/>
      </c>
      <c r="AN3280" s="41" t="str">
        <f t="shared" si="1657"/>
        <v/>
      </c>
      <c r="AO3280" s="42" t="str">
        <f t="shared" si="1658"/>
        <v/>
      </c>
      <c r="AP3280" s="41" t="str">
        <f t="shared" si="1659"/>
        <v/>
      </c>
      <c r="AQ3280" s="41" t="str">
        <f t="shared" si="1660"/>
        <v/>
      </c>
      <c r="AR3280" s="41" t="str">
        <f>IF($AQ3280="","",COUNTIFS(L_ChaveCob,$AQ3280,L_Ausencia,"&gt;"&amp;$W3280)+COUNTIFS($AQ$4:$AQ3280,$AQ3280,$W$4:$W3280,$W3280))</f>
        <v/>
      </c>
      <c r="AS3280" s="42">
        <f t="shared" si="1661"/>
        <v>0</v>
      </c>
      <c r="AT3280" s="42">
        <f t="shared" si="1662"/>
        <v>0</v>
      </c>
      <c r="AU3280" s="42">
        <f t="shared" si="1663"/>
        <v>0</v>
      </c>
    </row>
    <row r="3281" spans="1:47" x14ac:dyDescent="0.2">
      <c r="A3281" s="35"/>
      <c r="B3281" s="36"/>
      <c r="C3281" s="36"/>
      <c r="D3281" s="36"/>
      <c r="E3281" s="37"/>
      <c r="F3281" s="37"/>
      <c r="G3281" s="36"/>
      <c r="H3281" s="36"/>
      <c r="I3281" s="36"/>
      <c r="J3281" s="36"/>
      <c r="K3281" s="37"/>
      <c r="L3281" s="37"/>
      <c r="M3281" s="37"/>
      <c r="N3281" s="38" t="str">
        <f t="shared" si="1632"/>
        <v/>
      </c>
      <c r="O3281" t="str">
        <f t="shared" si="1633"/>
        <v/>
      </c>
      <c r="P3281" t="str">
        <f t="shared" si="1634"/>
        <v/>
      </c>
      <c r="Q3281" t="str">
        <f t="shared" si="1635"/>
        <v/>
      </c>
      <c r="R3281" t="str">
        <f t="shared" si="1636"/>
        <v/>
      </c>
      <c r="S3281" t="str">
        <f t="shared" si="1637"/>
        <v/>
      </c>
      <c r="T3281" s="39" t="str">
        <f t="shared" si="1638"/>
        <v/>
      </c>
      <c r="U3281" s="40">
        <f t="shared" si="1639"/>
        <v>0</v>
      </c>
      <c r="V3281" s="40">
        <f t="shared" si="1640"/>
        <v>0</v>
      </c>
      <c r="W3281" s="40">
        <f t="shared" si="1641"/>
        <v>0</v>
      </c>
      <c r="X3281" t="str">
        <f t="shared" si="1642"/>
        <v/>
      </c>
      <c r="Y3281" s="40">
        <f t="shared" si="1643"/>
        <v>0</v>
      </c>
      <c r="Z3281" s="40">
        <f t="shared" si="1644"/>
        <v>0</v>
      </c>
      <c r="AA3281" s="40">
        <f t="shared" si="1645"/>
        <v>0</v>
      </c>
      <c r="AB3281" s="40">
        <f t="shared" si="1646"/>
        <v>0</v>
      </c>
      <c r="AC3281" s="40">
        <f t="shared" si="1647"/>
        <v>0</v>
      </c>
      <c r="AD3281" s="39">
        <f t="shared" si="1648"/>
        <v>0</v>
      </c>
      <c r="AE3281" s="39">
        <f t="shared" si="1649"/>
        <v>0</v>
      </c>
      <c r="AF3281" t="str">
        <f t="shared" si="1650"/>
        <v/>
      </c>
      <c r="AG3281" t="str">
        <f t="shared" si="1651"/>
        <v/>
      </c>
      <c r="AH3281" t="str">
        <f t="shared" si="1652"/>
        <v/>
      </c>
      <c r="AJ3281" s="41" t="str">
        <f t="shared" si="1653"/>
        <v/>
      </c>
      <c r="AK3281" s="42" t="str">
        <f t="shared" si="1654"/>
        <v/>
      </c>
      <c r="AL3281" s="41" t="str">
        <f t="shared" si="1655"/>
        <v/>
      </c>
      <c r="AM3281" s="41" t="str">
        <f t="shared" si="1656"/>
        <v/>
      </c>
      <c r="AN3281" s="41" t="str">
        <f t="shared" si="1657"/>
        <v/>
      </c>
      <c r="AO3281" s="42" t="str">
        <f t="shared" si="1658"/>
        <v/>
      </c>
      <c r="AP3281" s="41" t="str">
        <f t="shared" si="1659"/>
        <v/>
      </c>
      <c r="AQ3281" s="41" t="str">
        <f t="shared" si="1660"/>
        <v/>
      </c>
      <c r="AR3281" s="41" t="str">
        <f>IF($AQ3281="","",COUNTIFS(L_ChaveCob,$AQ3281,L_Ausencia,"&gt;"&amp;$W3281)+COUNTIFS($AQ$4:$AQ3281,$AQ3281,$W$4:$W3281,$W3281))</f>
        <v/>
      </c>
      <c r="AS3281" s="42">
        <f t="shared" si="1661"/>
        <v>0</v>
      </c>
      <c r="AT3281" s="42">
        <f t="shared" si="1662"/>
        <v>0</v>
      </c>
      <c r="AU3281" s="42">
        <f t="shared" si="1663"/>
        <v>0</v>
      </c>
    </row>
    <row r="3282" spans="1:47" x14ac:dyDescent="0.2">
      <c r="A3282" s="35"/>
      <c r="B3282" s="36"/>
      <c r="C3282" s="36"/>
      <c r="D3282" s="36"/>
      <c r="E3282" s="37"/>
      <c r="F3282" s="37"/>
      <c r="G3282" s="36"/>
      <c r="H3282" s="36"/>
      <c r="I3282" s="36"/>
      <c r="J3282" s="36"/>
      <c r="K3282" s="37"/>
      <c r="L3282" s="37"/>
      <c r="M3282" s="37"/>
      <c r="N3282" s="38" t="str">
        <f t="shared" si="1632"/>
        <v/>
      </c>
      <c r="O3282" t="str">
        <f t="shared" si="1633"/>
        <v/>
      </c>
      <c r="P3282" t="str">
        <f t="shared" si="1634"/>
        <v/>
      </c>
      <c r="Q3282" t="str">
        <f t="shared" si="1635"/>
        <v/>
      </c>
      <c r="R3282" t="str">
        <f t="shared" si="1636"/>
        <v/>
      </c>
      <c r="S3282" t="str">
        <f t="shared" si="1637"/>
        <v/>
      </c>
      <c r="T3282" s="39" t="str">
        <f t="shared" si="1638"/>
        <v/>
      </c>
      <c r="U3282" s="40">
        <f t="shared" si="1639"/>
        <v>0</v>
      </c>
      <c r="V3282" s="40">
        <f t="shared" si="1640"/>
        <v>0</v>
      </c>
      <c r="W3282" s="40">
        <f t="shared" si="1641"/>
        <v>0</v>
      </c>
      <c r="X3282" t="str">
        <f t="shared" si="1642"/>
        <v/>
      </c>
      <c r="Y3282" s="40">
        <f t="shared" si="1643"/>
        <v>0</v>
      </c>
      <c r="Z3282" s="40">
        <f t="shared" si="1644"/>
        <v>0</v>
      </c>
      <c r="AA3282" s="40">
        <f t="shared" si="1645"/>
        <v>0</v>
      </c>
      <c r="AB3282" s="40">
        <f t="shared" si="1646"/>
        <v>0</v>
      </c>
      <c r="AC3282" s="40">
        <f t="shared" si="1647"/>
        <v>0</v>
      </c>
      <c r="AD3282" s="39">
        <f t="shared" si="1648"/>
        <v>0</v>
      </c>
      <c r="AE3282" s="39">
        <f t="shared" si="1649"/>
        <v>0</v>
      </c>
      <c r="AF3282" t="str">
        <f t="shared" si="1650"/>
        <v/>
      </c>
      <c r="AG3282" t="str">
        <f t="shared" si="1651"/>
        <v/>
      </c>
      <c r="AH3282" t="str">
        <f t="shared" si="1652"/>
        <v/>
      </c>
      <c r="AJ3282" s="41" t="str">
        <f t="shared" si="1653"/>
        <v/>
      </c>
      <c r="AK3282" s="42" t="str">
        <f t="shared" si="1654"/>
        <v/>
      </c>
      <c r="AL3282" s="41" t="str">
        <f t="shared" si="1655"/>
        <v/>
      </c>
      <c r="AM3282" s="41" t="str">
        <f t="shared" si="1656"/>
        <v/>
      </c>
      <c r="AN3282" s="41" t="str">
        <f t="shared" si="1657"/>
        <v/>
      </c>
      <c r="AO3282" s="42" t="str">
        <f t="shared" si="1658"/>
        <v/>
      </c>
      <c r="AP3282" s="41" t="str">
        <f t="shared" si="1659"/>
        <v/>
      </c>
      <c r="AQ3282" s="41" t="str">
        <f t="shared" si="1660"/>
        <v/>
      </c>
      <c r="AR3282" s="41" t="str">
        <f>IF($AQ3282="","",COUNTIFS(L_ChaveCob,$AQ3282,L_Ausencia,"&gt;"&amp;$W3282)+COUNTIFS($AQ$4:$AQ3282,$AQ3282,$W$4:$W3282,$W3282))</f>
        <v/>
      </c>
      <c r="AS3282" s="42">
        <f t="shared" si="1661"/>
        <v>0</v>
      </c>
      <c r="AT3282" s="42">
        <f t="shared" si="1662"/>
        <v>0</v>
      </c>
      <c r="AU3282" s="42">
        <f t="shared" si="1663"/>
        <v>0</v>
      </c>
    </row>
    <row r="3283" spans="1:47" x14ac:dyDescent="0.2">
      <c r="A3283" s="35"/>
      <c r="B3283" s="36"/>
      <c r="C3283" s="36"/>
      <c r="D3283" s="36"/>
      <c r="E3283" s="37"/>
      <c r="F3283" s="37"/>
      <c r="G3283" s="36"/>
      <c r="H3283" s="36"/>
      <c r="I3283" s="36"/>
      <c r="J3283" s="36"/>
      <c r="K3283" s="37"/>
      <c r="L3283" s="37"/>
      <c r="M3283" s="37"/>
      <c r="N3283" s="38" t="str">
        <f t="shared" si="1632"/>
        <v/>
      </c>
      <c r="O3283" t="str">
        <f t="shared" si="1633"/>
        <v/>
      </c>
      <c r="P3283" t="str">
        <f t="shared" si="1634"/>
        <v/>
      </c>
      <c r="Q3283" t="str">
        <f t="shared" si="1635"/>
        <v/>
      </c>
      <c r="R3283" t="str">
        <f t="shared" si="1636"/>
        <v/>
      </c>
      <c r="S3283" t="str">
        <f t="shared" si="1637"/>
        <v/>
      </c>
      <c r="T3283" s="39" t="str">
        <f t="shared" si="1638"/>
        <v/>
      </c>
      <c r="U3283" s="40">
        <f t="shared" si="1639"/>
        <v>0</v>
      </c>
      <c r="V3283" s="40">
        <f t="shared" si="1640"/>
        <v>0</v>
      </c>
      <c r="W3283" s="40">
        <f t="shared" si="1641"/>
        <v>0</v>
      </c>
      <c r="X3283" t="str">
        <f t="shared" si="1642"/>
        <v/>
      </c>
      <c r="Y3283" s="40">
        <f t="shared" si="1643"/>
        <v>0</v>
      </c>
      <c r="Z3283" s="40">
        <f t="shared" si="1644"/>
        <v>0</v>
      </c>
      <c r="AA3283" s="40">
        <f t="shared" si="1645"/>
        <v>0</v>
      </c>
      <c r="AB3283" s="40">
        <f t="shared" si="1646"/>
        <v>0</v>
      </c>
      <c r="AC3283" s="40">
        <f t="shared" si="1647"/>
        <v>0</v>
      </c>
      <c r="AD3283" s="39">
        <f t="shared" si="1648"/>
        <v>0</v>
      </c>
      <c r="AE3283" s="39">
        <f t="shared" si="1649"/>
        <v>0</v>
      </c>
      <c r="AF3283" t="str">
        <f t="shared" si="1650"/>
        <v/>
      </c>
      <c r="AG3283" t="str">
        <f t="shared" si="1651"/>
        <v/>
      </c>
      <c r="AH3283" t="str">
        <f t="shared" si="1652"/>
        <v/>
      </c>
      <c r="AJ3283" s="41" t="str">
        <f t="shared" si="1653"/>
        <v/>
      </c>
      <c r="AK3283" s="42" t="str">
        <f t="shared" si="1654"/>
        <v/>
      </c>
      <c r="AL3283" s="41" t="str">
        <f t="shared" si="1655"/>
        <v/>
      </c>
      <c r="AM3283" s="41" t="str">
        <f t="shared" si="1656"/>
        <v/>
      </c>
      <c r="AN3283" s="41" t="str">
        <f t="shared" si="1657"/>
        <v/>
      </c>
      <c r="AO3283" s="42" t="str">
        <f t="shared" si="1658"/>
        <v/>
      </c>
      <c r="AP3283" s="41" t="str">
        <f t="shared" si="1659"/>
        <v/>
      </c>
      <c r="AQ3283" s="41" t="str">
        <f t="shared" si="1660"/>
        <v/>
      </c>
      <c r="AR3283" s="41" t="str">
        <f>IF($AQ3283="","",COUNTIFS(L_ChaveCob,$AQ3283,L_Ausencia,"&gt;"&amp;$W3283)+COUNTIFS($AQ$4:$AQ3283,$AQ3283,$W$4:$W3283,$W3283))</f>
        <v/>
      </c>
      <c r="AS3283" s="42">
        <f t="shared" si="1661"/>
        <v>0</v>
      </c>
      <c r="AT3283" s="42">
        <f t="shared" si="1662"/>
        <v>0</v>
      </c>
      <c r="AU3283" s="42">
        <f t="shared" si="1663"/>
        <v>0</v>
      </c>
    </row>
    <row r="3284" spans="1:47" x14ac:dyDescent="0.2">
      <c r="A3284" s="35"/>
      <c r="B3284" s="36"/>
      <c r="C3284" s="36"/>
      <c r="D3284" s="36"/>
      <c r="E3284" s="37"/>
      <c r="F3284" s="37"/>
      <c r="G3284" s="36"/>
      <c r="H3284" s="36"/>
      <c r="I3284" s="36"/>
      <c r="J3284" s="36"/>
      <c r="K3284" s="37"/>
      <c r="L3284" s="37"/>
      <c r="M3284" s="37"/>
      <c r="N3284" s="38" t="str">
        <f t="shared" si="1632"/>
        <v/>
      </c>
      <c r="O3284" t="str">
        <f t="shared" si="1633"/>
        <v/>
      </c>
      <c r="P3284" t="str">
        <f t="shared" si="1634"/>
        <v/>
      </c>
      <c r="Q3284" t="str">
        <f t="shared" si="1635"/>
        <v/>
      </c>
      <c r="R3284" t="str">
        <f t="shared" si="1636"/>
        <v/>
      </c>
      <c r="S3284" t="str">
        <f t="shared" si="1637"/>
        <v/>
      </c>
      <c r="T3284" s="39" t="str">
        <f t="shared" si="1638"/>
        <v/>
      </c>
      <c r="U3284" s="40">
        <f t="shared" si="1639"/>
        <v>0</v>
      </c>
      <c r="V3284" s="40">
        <f t="shared" si="1640"/>
        <v>0</v>
      </c>
      <c r="W3284" s="40">
        <f t="shared" si="1641"/>
        <v>0</v>
      </c>
      <c r="X3284" t="str">
        <f t="shared" si="1642"/>
        <v/>
      </c>
      <c r="Y3284" s="40">
        <f t="shared" si="1643"/>
        <v>0</v>
      </c>
      <c r="Z3284" s="40">
        <f t="shared" si="1644"/>
        <v>0</v>
      </c>
      <c r="AA3284" s="40">
        <f t="shared" si="1645"/>
        <v>0</v>
      </c>
      <c r="AB3284" s="40">
        <f t="shared" si="1646"/>
        <v>0</v>
      </c>
      <c r="AC3284" s="40">
        <f t="shared" si="1647"/>
        <v>0</v>
      </c>
      <c r="AD3284" s="39">
        <f t="shared" si="1648"/>
        <v>0</v>
      </c>
      <c r="AE3284" s="39">
        <f t="shared" si="1649"/>
        <v>0</v>
      </c>
      <c r="AF3284" t="str">
        <f t="shared" si="1650"/>
        <v/>
      </c>
      <c r="AG3284" t="str">
        <f t="shared" si="1651"/>
        <v/>
      </c>
      <c r="AH3284" t="str">
        <f t="shared" si="1652"/>
        <v/>
      </c>
      <c r="AJ3284" s="41" t="str">
        <f t="shared" si="1653"/>
        <v/>
      </c>
      <c r="AK3284" s="42" t="str">
        <f t="shared" si="1654"/>
        <v/>
      </c>
      <c r="AL3284" s="41" t="str">
        <f t="shared" si="1655"/>
        <v/>
      </c>
      <c r="AM3284" s="41" t="str">
        <f t="shared" si="1656"/>
        <v/>
      </c>
      <c r="AN3284" s="41" t="str">
        <f t="shared" si="1657"/>
        <v/>
      </c>
      <c r="AO3284" s="42" t="str">
        <f t="shared" si="1658"/>
        <v/>
      </c>
      <c r="AP3284" s="41" t="str">
        <f t="shared" si="1659"/>
        <v/>
      </c>
      <c r="AQ3284" s="41" t="str">
        <f t="shared" si="1660"/>
        <v/>
      </c>
      <c r="AR3284" s="41" t="str">
        <f>IF($AQ3284="","",COUNTIFS(L_ChaveCob,$AQ3284,L_Ausencia,"&gt;"&amp;$W3284)+COUNTIFS($AQ$4:$AQ3284,$AQ3284,$W$4:$W3284,$W3284))</f>
        <v/>
      </c>
      <c r="AS3284" s="42">
        <f t="shared" si="1661"/>
        <v>0</v>
      </c>
      <c r="AT3284" s="42">
        <f t="shared" si="1662"/>
        <v>0</v>
      </c>
      <c r="AU3284" s="42">
        <f t="shared" si="1663"/>
        <v>0</v>
      </c>
    </row>
    <row r="3285" spans="1:47" x14ac:dyDescent="0.2">
      <c r="A3285" s="35"/>
      <c r="B3285" s="36"/>
      <c r="C3285" s="36"/>
      <c r="D3285" s="36"/>
      <c r="E3285" s="37"/>
      <c r="F3285" s="37"/>
      <c r="G3285" s="36"/>
      <c r="H3285" s="36"/>
      <c r="I3285" s="36"/>
      <c r="J3285" s="36"/>
      <c r="K3285" s="37"/>
      <c r="L3285" s="37"/>
      <c r="M3285" s="37"/>
      <c r="N3285" s="38" t="str">
        <f t="shared" si="1632"/>
        <v/>
      </c>
      <c r="O3285" t="str">
        <f t="shared" si="1633"/>
        <v/>
      </c>
      <c r="P3285" t="str">
        <f t="shared" si="1634"/>
        <v/>
      </c>
      <c r="Q3285" t="str">
        <f t="shared" si="1635"/>
        <v/>
      </c>
      <c r="R3285" t="str">
        <f t="shared" si="1636"/>
        <v/>
      </c>
      <c r="S3285" t="str">
        <f t="shared" si="1637"/>
        <v/>
      </c>
      <c r="T3285" s="39" t="str">
        <f t="shared" si="1638"/>
        <v/>
      </c>
      <c r="U3285" s="40">
        <f t="shared" si="1639"/>
        <v>0</v>
      </c>
      <c r="V3285" s="40">
        <f t="shared" si="1640"/>
        <v>0</v>
      </c>
      <c r="W3285" s="40">
        <f t="shared" si="1641"/>
        <v>0</v>
      </c>
      <c r="X3285" t="str">
        <f t="shared" si="1642"/>
        <v/>
      </c>
      <c r="Y3285" s="40">
        <f t="shared" si="1643"/>
        <v>0</v>
      </c>
      <c r="Z3285" s="40">
        <f t="shared" si="1644"/>
        <v>0</v>
      </c>
      <c r="AA3285" s="40">
        <f t="shared" si="1645"/>
        <v>0</v>
      </c>
      <c r="AB3285" s="40">
        <f t="shared" si="1646"/>
        <v>0</v>
      </c>
      <c r="AC3285" s="40">
        <f t="shared" si="1647"/>
        <v>0</v>
      </c>
      <c r="AD3285" s="39">
        <f t="shared" si="1648"/>
        <v>0</v>
      </c>
      <c r="AE3285" s="39">
        <f t="shared" si="1649"/>
        <v>0</v>
      </c>
      <c r="AF3285" t="str">
        <f t="shared" si="1650"/>
        <v/>
      </c>
      <c r="AG3285" t="str">
        <f t="shared" si="1651"/>
        <v/>
      </c>
      <c r="AH3285" t="str">
        <f t="shared" si="1652"/>
        <v/>
      </c>
      <c r="AJ3285" s="41" t="str">
        <f t="shared" si="1653"/>
        <v/>
      </c>
      <c r="AK3285" s="42" t="str">
        <f t="shared" si="1654"/>
        <v/>
      </c>
      <c r="AL3285" s="41" t="str">
        <f t="shared" si="1655"/>
        <v/>
      </c>
      <c r="AM3285" s="41" t="str">
        <f t="shared" si="1656"/>
        <v/>
      </c>
      <c r="AN3285" s="41" t="str">
        <f t="shared" si="1657"/>
        <v/>
      </c>
      <c r="AO3285" s="42" t="str">
        <f t="shared" si="1658"/>
        <v/>
      </c>
      <c r="AP3285" s="41" t="str">
        <f t="shared" si="1659"/>
        <v/>
      </c>
      <c r="AQ3285" s="41" t="str">
        <f t="shared" si="1660"/>
        <v/>
      </c>
      <c r="AR3285" s="41" t="str">
        <f>IF($AQ3285="","",COUNTIFS(L_ChaveCob,$AQ3285,L_Ausencia,"&gt;"&amp;$W3285)+COUNTIFS($AQ$4:$AQ3285,$AQ3285,$W$4:$W3285,$W3285))</f>
        <v/>
      </c>
      <c r="AS3285" s="42">
        <f t="shared" si="1661"/>
        <v>0</v>
      </c>
      <c r="AT3285" s="42">
        <f t="shared" si="1662"/>
        <v>0</v>
      </c>
      <c r="AU3285" s="42">
        <f t="shared" si="1663"/>
        <v>0</v>
      </c>
    </row>
    <row r="3286" spans="1:47" x14ac:dyDescent="0.2">
      <c r="A3286" s="35"/>
      <c r="B3286" s="36"/>
      <c r="C3286" s="36"/>
      <c r="D3286" s="36"/>
      <c r="E3286" s="37"/>
      <c r="F3286" s="37"/>
      <c r="G3286" s="36"/>
      <c r="H3286" s="36"/>
      <c r="I3286" s="36"/>
      <c r="J3286" s="36"/>
      <c r="K3286" s="37"/>
      <c r="L3286" s="37"/>
      <c r="M3286" s="37"/>
      <c r="N3286" s="38" t="str">
        <f t="shared" si="1632"/>
        <v/>
      </c>
      <c r="O3286" t="str">
        <f t="shared" si="1633"/>
        <v/>
      </c>
      <c r="P3286" t="str">
        <f t="shared" si="1634"/>
        <v/>
      </c>
      <c r="Q3286" t="str">
        <f t="shared" si="1635"/>
        <v/>
      </c>
      <c r="R3286" t="str">
        <f t="shared" si="1636"/>
        <v/>
      </c>
      <c r="S3286" t="str">
        <f t="shared" si="1637"/>
        <v/>
      </c>
      <c r="T3286" s="39" t="str">
        <f t="shared" si="1638"/>
        <v/>
      </c>
      <c r="U3286" s="40">
        <f t="shared" si="1639"/>
        <v>0</v>
      </c>
      <c r="V3286" s="40">
        <f t="shared" si="1640"/>
        <v>0</v>
      </c>
      <c r="W3286" s="40">
        <f t="shared" si="1641"/>
        <v>0</v>
      </c>
      <c r="X3286" t="str">
        <f t="shared" si="1642"/>
        <v/>
      </c>
      <c r="Y3286" s="40">
        <f t="shared" si="1643"/>
        <v>0</v>
      </c>
      <c r="Z3286" s="40">
        <f t="shared" si="1644"/>
        <v>0</v>
      </c>
      <c r="AA3286" s="40">
        <f t="shared" si="1645"/>
        <v>0</v>
      </c>
      <c r="AB3286" s="40">
        <f t="shared" si="1646"/>
        <v>0</v>
      </c>
      <c r="AC3286" s="40">
        <f t="shared" si="1647"/>
        <v>0</v>
      </c>
      <c r="AD3286" s="39">
        <f t="shared" si="1648"/>
        <v>0</v>
      </c>
      <c r="AE3286" s="39">
        <f t="shared" si="1649"/>
        <v>0</v>
      </c>
      <c r="AF3286" t="str">
        <f t="shared" si="1650"/>
        <v/>
      </c>
      <c r="AG3286" t="str">
        <f t="shared" si="1651"/>
        <v/>
      </c>
      <c r="AH3286" t="str">
        <f t="shared" si="1652"/>
        <v/>
      </c>
      <c r="AJ3286" s="41" t="str">
        <f t="shared" si="1653"/>
        <v/>
      </c>
      <c r="AK3286" s="42" t="str">
        <f t="shared" si="1654"/>
        <v/>
      </c>
      <c r="AL3286" s="41" t="str">
        <f t="shared" si="1655"/>
        <v/>
      </c>
      <c r="AM3286" s="41" t="str">
        <f t="shared" si="1656"/>
        <v/>
      </c>
      <c r="AN3286" s="41" t="str">
        <f t="shared" si="1657"/>
        <v/>
      </c>
      <c r="AO3286" s="42" t="str">
        <f t="shared" si="1658"/>
        <v/>
      </c>
      <c r="AP3286" s="41" t="str">
        <f t="shared" si="1659"/>
        <v/>
      </c>
      <c r="AQ3286" s="41" t="str">
        <f t="shared" si="1660"/>
        <v/>
      </c>
      <c r="AR3286" s="41" t="str">
        <f>IF($AQ3286="","",COUNTIFS(L_ChaveCob,$AQ3286,L_Ausencia,"&gt;"&amp;$W3286)+COUNTIFS($AQ$4:$AQ3286,$AQ3286,$W$4:$W3286,$W3286))</f>
        <v/>
      </c>
      <c r="AS3286" s="42">
        <f t="shared" si="1661"/>
        <v>0</v>
      </c>
      <c r="AT3286" s="42">
        <f t="shared" si="1662"/>
        <v>0</v>
      </c>
      <c r="AU3286" s="42">
        <f t="shared" si="1663"/>
        <v>0</v>
      </c>
    </row>
    <row r="3287" spans="1:47" x14ac:dyDescent="0.2">
      <c r="A3287" s="35"/>
      <c r="B3287" s="36"/>
      <c r="C3287" s="36"/>
      <c r="D3287" s="36"/>
      <c r="E3287" s="37"/>
      <c r="F3287" s="37"/>
      <c r="G3287" s="36"/>
      <c r="H3287" s="36"/>
      <c r="I3287" s="36"/>
      <c r="J3287" s="36"/>
      <c r="K3287" s="37"/>
      <c r="L3287" s="37"/>
      <c r="M3287" s="37"/>
      <c r="N3287" s="38" t="str">
        <f t="shared" si="1632"/>
        <v/>
      </c>
      <c r="O3287" t="str">
        <f t="shared" si="1633"/>
        <v/>
      </c>
      <c r="P3287" t="str">
        <f t="shared" si="1634"/>
        <v/>
      </c>
      <c r="Q3287" t="str">
        <f t="shared" si="1635"/>
        <v/>
      </c>
      <c r="R3287" t="str">
        <f t="shared" si="1636"/>
        <v/>
      </c>
      <c r="S3287" t="str">
        <f t="shared" si="1637"/>
        <v/>
      </c>
      <c r="T3287" s="39" t="str">
        <f t="shared" si="1638"/>
        <v/>
      </c>
      <c r="U3287" s="40">
        <f t="shared" si="1639"/>
        <v>0</v>
      </c>
      <c r="V3287" s="40">
        <f t="shared" si="1640"/>
        <v>0</v>
      </c>
      <c r="W3287" s="40">
        <f t="shared" si="1641"/>
        <v>0</v>
      </c>
      <c r="X3287" t="str">
        <f t="shared" si="1642"/>
        <v/>
      </c>
      <c r="Y3287" s="40">
        <f t="shared" si="1643"/>
        <v>0</v>
      </c>
      <c r="Z3287" s="40">
        <f t="shared" si="1644"/>
        <v>0</v>
      </c>
      <c r="AA3287" s="40">
        <f t="shared" si="1645"/>
        <v>0</v>
      </c>
      <c r="AB3287" s="40">
        <f t="shared" si="1646"/>
        <v>0</v>
      </c>
      <c r="AC3287" s="40">
        <f t="shared" si="1647"/>
        <v>0</v>
      </c>
      <c r="AD3287" s="39">
        <f t="shared" si="1648"/>
        <v>0</v>
      </c>
      <c r="AE3287" s="39">
        <f t="shared" si="1649"/>
        <v>0</v>
      </c>
      <c r="AF3287" t="str">
        <f t="shared" si="1650"/>
        <v/>
      </c>
      <c r="AG3287" t="str">
        <f t="shared" si="1651"/>
        <v/>
      </c>
      <c r="AH3287" t="str">
        <f t="shared" si="1652"/>
        <v/>
      </c>
      <c r="AJ3287" s="41" t="str">
        <f t="shared" si="1653"/>
        <v/>
      </c>
      <c r="AK3287" s="42" t="str">
        <f t="shared" si="1654"/>
        <v/>
      </c>
      <c r="AL3287" s="41" t="str">
        <f t="shared" si="1655"/>
        <v/>
      </c>
      <c r="AM3287" s="41" t="str">
        <f t="shared" si="1656"/>
        <v/>
      </c>
      <c r="AN3287" s="41" t="str">
        <f t="shared" si="1657"/>
        <v/>
      </c>
      <c r="AO3287" s="42" t="str">
        <f t="shared" si="1658"/>
        <v/>
      </c>
      <c r="AP3287" s="41" t="str">
        <f t="shared" si="1659"/>
        <v/>
      </c>
      <c r="AQ3287" s="41" t="str">
        <f t="shared" si="1660"/>
        <v/>
      </c>
      <c r="AR3287" s="41" t="str">
        <f>IF($AQ3287="","",COUNTIFS(L_ChaveCob,$AQ3287,L_Ausencia,"&gt;"&amp;$W3287)+COUNTIFS($AQ$4:$AQ3287,$AQ3287,$W$4:$W3287,$W3287))</f>
        <v/>
      </c>
      <c r="AS3287" s="42">
        <f t="shared" si="1661"/>
        <v>0</v>
      </c>
      <c r="AT3287" s="42">
        <f t="shared" si="1662"/>
        <v>0</v>
      </c>
      <c r="AU3287" s="42">
        <f t="shared" si="1663"/>
        <v>0</v>
      </c>
    </row>
    <row r="3288" spans="1:47" x14ac:dyDescent="0.2">
      <c r="A3288" s="35"/>
      <c r="B3288" s="36"/>
      <c r="C3288" s="36"/>
      <c r="D3288" s="36"/>
      <c r="E3288" s="37"/>
      <c r="F3288" s="37"/>
      <c r="G3288" s="36"/>
      <c r="H3288" s="36"/>
      <c r="I3288" s="36"/>
      <c r="J3288" s="36"/>
      <c r="K3288" s="37"/>
      <c r="L3288" s="37"/>
      <c r="M3288" s="37"/>
      <c r="N3288" s="38" t="str">
        <f t="shared" si="1632"/>
        <v/>
      </c>
      <c r="O3288" t="str">
        <f t="shared" si="1633"/>
        <v/>
      </c>
      <c r="P3288" t="str">
        <f t="shared" si="1634"/>
        <v/>
      </c>
      <c r="Q3288" t="str">
        <f t="shared" si="1635"/>
        <v/>
      </c>
      <c r="R3288" t="str">
        <f t="shared" si="1636"/>
        <v/>
      </c>
      <c r="S3288" t="str">
        <f t="shared" si="1637"/>
        <v/>
      </c>
      <c r="T3288" s="39" t="str">
        <f t="shared" si="1638"/>
        <v/>
      </c>
      <c r="U3288" s="40">
        <f t="shared" si="1639"/>
        <v>0</v>
      </c>
      <c r="V3288" s="40">
        <f t="shared" si="1640"/>
        <v>0</v>
      </c>
      <c r="W3288" s="40">
        <f t="shared" si="1641"/>
        <v>0</v>
      </c>
      <c r="X3288" t="str">
        <f t="shared" si="1642"/>
        <v/>
      </c>
      <c r="Y3288" s="40">
        <f t="shared" si="1643"/>
        <v>0</v>
      </c>
      <c r="Z3288" s="40">
        <f t="shared" si="1644"/>
        <v>0</v>
      </c>
      <c r="AA3288" s="40">
        <f t="shared" si="1645"/>
        <v>0</v>
      </c>
      <c r="AB3288" s="40">
        <f t="shared" si="1646"/>
        <v>0</v>
      </c>
      <c r="AC3288" s="40">
        <f t="shared" si="1647"/>
        <v>0</v>
      </c>
      <c r="AD3288" s="39">
        <f t="shared" si="1648"/>
        <v>0</v>
      </c>
      <c r="AE3288" s="39">
        <f t="shared" si="1649"/>
        <v>0</v>
      </c>
      <c r="AF3288" t="str">
        <f t="shared" si="1650"/>
        <v/>
      </c>
      <c r="AG3288" t="str">
        <f t="shared" si="1651"/>
        <v/>
      </c>
      <c r="AH3288" t="str">
        <f t="shared" si="1652"/>
        <v/>
      </c>
      <c r="AJ3288" s="41" t="str">
        <f t="shared" si="1653"/>
        <v/>
      </c>
      <c r="AK3288" s="42" t="str">
        <f t="shared" si="1654"/>
        <v/>
      </c>
      <c r="AL3288" s="41" t="str">
        <f t="shared" si="1655"/>
        <v/>
      </c>
      <c r="AM3288" s="41" t="str">
        <f t="shared" si="1656"/>
        <v/>
      </c>
      <c r="AN3288" s="41" t="str">
        <f t="shared" si="1657"/>
        <v/>
      </c>
      <c r="AO3288" s="42" t="str">
        <f t="shared" si="1658"/>
        <v/>
      </c>
      <c r="AP3288" s="41" t="str">
        <f t="shared" si="1659"/>
        <v/>
      </c>
      <c r="AQ3288" s="41" t="str">
        <f t="shared" si="1660"/>
        <v/>
      </c>
      <c r="AR3288" s="41" t="str">
        <f>IF($AQ3288="","",COUNTIFS(L_ChaveCob,$AQ3288,L_Ausencia,"&gt;"&amp;$W3288)+COUNTIFS($AQ$4:$AQ3288,$AQ3288,$W$4:$W3288,$W3288))</f>
        <v/>
      </c>
      <c r="AS3288" s="42">
        <f t="shared" si="1661"/>
        <v>0</v>
      </c>
      <c r="AT3288" s="42">
        <f t="shared" si="1662"/>
        <v>0</v>
      </c>
      <c r="AU3288" s="42">
        <f t="shared" si="1663"/>
        <v>0</v>
      </c>
    </row>
    <row r="3289" spans="1:47" x14ac:dyDescent="0.2">
      <c r="A3289" s="35"/>
      <c r="B3289" s="36"/>
      <c r="C3289" s="36"/>
      <c r="D3289" s="36"/>
      <c r="E3289" s="37"/>
      <c r="F3289" s="37"/>
      <c r="G3289" s="36"/>
      <c r="H3289" s="36"/>
      <c r="I3289" s="36"/>
      <c r="J3289" s="36"/>
      <c r="K3289" s="37"/>
      <c r="L3289" s="37"/>
      <c r="M3289" s="37"/>
      <c r="N3289" s="38" t="str">
        <f t="shared" si="1632"/>
        <v/>
      </c>
      <c r="O3289" t="str">
        <f t="shared" si="1633"/>
        <v/>
      </c>
      <c r="P3289" t="str">
        <f t="shared" si="1634"/>
        <v/>
      </c>
      <c r="Q3289" t="str">
        <f t="shared" si="1635"/>
        <v/>
      </c>
      <c r="R3289" t="str">
        <f t="shared" si="1636"/>
        <v/>
      </c>
      <c r="S3289" t="str">
        <f t="shared" si="1637"/>
        <v/>
      </c>
      <c r="T3289" s="39" t="str">
        <f t="shared" si="1638"/>
        <v/>
      </c>
      <c r="U3289" s="40">
        <f t="shared" si="1639"/>
        <v>0</v>
      </c>
      <c r="V3289" s="40">
        <f t="shared" si="1640"/>
        <v>0</v>
      </c>
      <c r="W3289" s="40">
        <f t="shared" si="1641"/>
        <v>0</v>
      </c>
      <c r="X3289" t="str">
        <f t="shared" si="1642"/>
        <v/>
      </c>
      <c r="Y3289" s="40">
        <f t="shared" si="1643"/>
        <v>0</v>
      </c>
      <c r="Z3289" s="40">
        <f t="shared" si="1644"/>
        <v>0</v>
      </c>
      <c r="AA3289" s="40">
        <f t="shared" si="1645"/>
        <v>0</v>
      </c>
      <c r="AB3289" s="40">
        <f t="shared" si="1646"/>
        <v>0</v>
      </c>
      <c r="AC3289" s="40">
        <f t="shared" si="1647"/>
        <v>0</v>
      </c>
      <c r="AD3289" s="39">
        <f t="shared" si="1648"/>
        <v>0</v>
      </c>
      <c r="AE3289" s="39">
        <f t="shared" si="1649"/>
        <v>0</v>
      </c>
      <c r="AF3289" t="str">
        <f t="shared" si="1650"/>
        <v/>
      </c>
      <c r="AG3289" t="str">
        <f t="shared" si="1651"/>
        <v/>
      </c>
      <c r="AH3289" t="str">
        <f t="shared" si="1652"/>
        <v/>
      </c>
      <c r="AJ3289" s="41" t="str">
        <f t="shared" si="1653"/>
        <v/>
      </c>
      <c r="AK3289" s="42" t="str">
        <f t="shared" si="1654"/>
        <v/>
      </c>
      <c r="AL3289" s="41" t="str">
        <f t="shared" si="1655"/>
        <v/>
      </c>
      <c r="AM3289" s="41" t="str">
        <f t="shared" si="1656"/>
        <v/>
      </c>
      <c r="AN3289" s="41" t="str">
        <f t="shared" si="1657"/>
        <v/>
      </c>
      <c r="AO3289" s="42" t="str">
        <f t="shared" si="1658"/>
        <v/>
      </c>
      <c r="AP3289" s="41" t="str">
        <f t="shared" si="1659"/>
        <v/>
      </c>
      <c r="AQ3289" s="41" t="str">
        <f t="shared" si="1660"/>
        <v/>
      </c>
      <c r="AR3289" s="41" t="str">
        <f>IF($AQ3289="","",COUNTIFS(L_ChaveCob,$AQ3289,L_Ausencia,"&gt;"&amp;$W3289)+COUNTIFS($AQ$4:$AQ3289,$AQ3289,$W$4:$W3289,$W3289))</f>
        <v/>
      </c>
      <c r="AS3289" s="42">
        <f t="shared" si="1661"/>
        <v>0</v>
      </c>
      <c r="AT3289" s="42">
        <f t="shared" si="1662"/>
        <v>0</v>
      </c>
      <c r="AU3289" s="42">
        <f t="shared" si="1663"/>
        <v>0</v>
      </c>
    </row>
    <row r="3290" spans="1:47" x14ac:dyDescent="0.2">
      <c r="A3290" s="35"/>
      <c r="B3290" s="36"/>
      <c r="C3290" s="36"/>
      <c r="D3290" s="36"/>
      <c r="E3290" s="37"/>
      <c r="F3290" s="37"/>
      <c r="G3290" s="36"/>
      <c r="H3290" s="36"/>
      <c r="I3290" s="36"/>
      <c r="J3290" s="36"/>
      <c r="K3290" s="37"/>
      <c r="L3290" s="37"/>
      <c r="M3290" s="37"/>
      <c r="N3290" s="38" t="str">
        <f t="shared" si="1632"/>
        <v/>
      </c>
      <c r="O3290" t="str">
        <f t="shared" si="1633"/>
        <v/>
      </c>
      <c r="P3290" t="str">
        <f t="shared" si="1634"/>
        <v/>
      </c>
      <c r="Q3290" t="str">
        <f t="shared" si="1635"/>
        <v/>
      </c>
      <c r="R3290" t="str">
        <f t="shared" si="1636"/>
        <v/>
      </c>
      <c r="S3290" t="str">
        <f t="shared" si="1637"/>
        <v/>
      </c>
      <c r="T3290" s="39" t="str">
        <f t="shared" si="1638"/>
        <v/>
      </c>
      <c r="U3290" s="40">
        <f t="shared" si="1639"/>
        <v>0</v>
      </c>
      <c r="V3290" s="40">
        <f t="shared" si="1640"/>
        <v>0</v>
      </c>
      <c r="W3290" s="40">
        <f t="shared" si="1641"/>
        <v>0</v>
      </c>
      <c r="X3290" t="str">
        <f t="shared" si="1642"/>
        <v/>
      </c>
      <c r="Y3290" s="40">
        <f t="shared" si="1643"/>
        <v>0</v>
      </c>
      <c r="Z3290" s="40">
        <f t="shared" si="1644"/>
        <v>0</v>
      </c>
      <c r="AA3290" s="40">
        <f t="shared" si="1645"/>
        <v>0</v>
      </c>
      <c r="AB3290" s="40">
        <f t="shared" si="1646"/>
        <v>0</v>
      </c>
      <c r="AC3290" s="40">
        <f t="shared" si="1647"/>
        <v>0</v>
      </c>
      <c r="AD3290" s="39">
        <f t="shared" si="1648"/>
        <v>0</v>
      </c>
      <c r="AE3290" s="39">
        <f t="shared" si="1649"/>
        <v>0</v>
      </c>
      <c r="AF3290" t="str">
        <f t="shared" si="1650"/>
        <v/>
      </c>
      <c r="AG3290" t="str">
        <f t="shared" si="1651"/>
        <v/>
      </c>
      <c r="AH3290" t="str">
        <f t="shared" si="1652"/>
        <v/>
      </c>
      <c r="AJ3290" s="41" t="str">
        <f t="shared" si="1653"/>
        <v/>
      </c>
      <c r="AK3290" s="42" t="str">
        <f t="shared" si="1654"/>
        <v/>
      </c>
      <c r="AL3290" s="41" t="str">
        <f t="shared" si="1655"/>
        <v/>
      </c>
      <c r="AM3290" s="41" t="str">
        <f t="shared" si="1656"/>
        <v/>
      </c>
      <c r="AN3290" s="41" t="str">
        <f t="shared" si="1657"/>
        <v/>
      </c>
      <c r="AO3290" s="42" t="str">
        <f t="shared" si="1658"/>
        <v/>
      </c>
      <c r="AP3290" s="41" t="str">
        <f t="shared" si="1659"/>
        <v/>
      </c>
      <c r="AQ3290" s="41" t="str">
        <f t="shared" si="1660"/>
        <v/>
      </c>
      <c r="AR3290" s="41" t="str">
        <f>IF($AQ3290="","",COUNTIFS(L_ChaveCob,$AQ3290,L_Ausencia,"&gt;"&amp;$W3290)+COUNTIFS($AQ$4:$AQ3290,$AQ3290,$W$4:$W3290,$W3290))</f>
        <v/>
      </c>
      <c r="AS3290" s="42">
        <f t="shared" si="1661"/>
        <v>0</v>
      </c>
      <c r="AT3290" s="42">
        <f t="shared" si="1662"/>
        <v>0</v>
      </c>
      <c r="AU3290" s="42">
        <f t="shared" si="1663"/>
        <v>0</v>
      </c>
    </row>
    <row r="3291" spans="1:47" x14ac:dyDescent="0.2">
      <c r="A3291" s="35"/>
      <c r="B3291" s="36"/>
      <c r="C3291" s="36"/>
      <c r="D3291" s="36"/>
      <c r="E3291" s="37"/>
      <c r="F3291" s="37"/>
      <c r="G3291" s="36"/>
      <c r="H3291" s="36"/>
      <c r="I3291" s="36"/>
      <c r="J3291" s="36"/>
      <c r="K3291" s="37"/>
      <c r="L3291" s="37"/>
      <c r="M3291" s="37"/>
      <c r="N3291" s="38" t="str">
        <f t="shared" si="1632"/>
        <v/>
      </c>
      <c r="O3291" t="str">
        <f t="shared" si="1633"/>
        <v/>
      </c>
      <c r="P3291" t="str">
        <f t="shared" si="1634"/>
        <v/>
      </c>
      <c r="Q3291" t="str">
        <f t="shared" si="1635"/>
        <v/>
      </c>
      <c r="R3291" t="str">
        <f t="shared" si="1636"/>
        <v/>
      </c>
      <c r="S3291" t="str">
        <f t="shared" si="1637"/>
        <v/>
      </c>
      <c r="T3291" s="39" t="str">
        <f t="shared" si="1638"/>
        <v/>
      </c>
      <c r="U3291" s="40">
        <f t="shared" si="1639"/>
        <v>0</v>
      </c>
      <c r="V3291" s="40">
        <f t="shared" si="1640"/>
        <v>0</v>
      </c>
      <c r="W3291" s="40">
        <f t="shared" si="1641"/>
        <v>0</v>
      </c>
      <c r="X3291" t="str">
        <f t="shared" si="1642"/>
        <v/>
      </c>
      <c r="Y3291" s="40">
        <f t="shared" si="1643"/>
        <v>0</v>
      </c>
      <c r="Z3291" s="40">
        <f t="shared" si="1644"/>
        <v>0</v>
      </c>
      <c r="AA3291" s="40">
        <f t="shared" si="1645"/>
        <v>0</v>
      </c>
      <c r="AB3291" s="40">
        <f t="shared" si="1646"/>
        <v>0</v>
      </c>
      <c r="AC3291" s="40">
        <f t="shared" si="1647"/>
        <v>0</v>
      </c>
      <c r="AD3291" s="39">
        <f t="shared" si="1648"/>
        <v>0</v>
      </c>
      <c r="AE3291" s="39">
        <f t="shared" si="1649"/>
        <v>0</v>
      </c>
      <c r="AF3291" t="str">
        <f t="shared" si="1650"/>
        <v/>
      </c>
      <c r="AG3291" t="str">
        <f t="shared" si="1651"/>
        <v/>
      </c>
      <c r="AH3291" t="str">
        <f t="shared" si="1652"/>
        <v/>
      </c>
      <c r="AJ3291" s="41" t="str">
        <f t="shared" si="1653"/>
        <v/>
      </c>
      <c r="AK3291" s="42" t="str">
        <f t="shared" si="1654"/>
        <v/>
      </c>
      <c r="AL3291" s="41" t="str">
        <f t="shared" si="1655"/>
        <v/>
      </c>
      <c r="AM3291" s="41" t="str">
        <f t="shared" si="1656"/>
        <v/>
      </c>
      <c r="AN3291" s="41" t="str">
        <f t="shared" si="1657"/>
        <v/>
      </c>
      <c r="AO3291" s="42" t="str">
        <f t="shared" si="1658"/>
        <v/>
      </c>
      <c r="AP3291" s="41" t="str">
        <f t="shared" si="1659"/>
        <v/>
      </c>
      <c r="AQ3291" s="41" t="str">
        <f t="shared" si="1660"/>
        <v/>
      </c>
      <c r="AR3291" s="41" t="str">
        <f>IF($AQ3291="","",COUNTIFS(L_ChaveCob,$AQ3291,L_Ausencia,"&gt;"&amp;$W3291)+COUNTIFS($AQ$4:$AQ3291,$AQ3291,$W$4:$W3291,$W3291))</f>
        <v/>
      </c>
      <c r="AS3291" s="42">
        <f t="shared" si="1661"/>
        <v>0</v>
      </c>
      <c r="AT3291" s="42">
        <f t="shared" si="1662"/>
        <v>0</v>
      </c>
      <c r="AU3291" s="42">
        <f t="shared" si="1663"/>
        <v>0</v>
      </c>
    </row>
    <row r="3292" spans="1:47" x14ac:dyDescent="0.2">
      <c r="A3292" s="35"/>
      <c r="B3292" s="36"/>
      <c r="C3292" s="36"/>
      <c r="D3292" s="36"/>
      <c r="E3292" s="37"/>
      <c r="F3292" s="37"/>
      <c r="G3292" s="36"/>
      <c r="H3292" s="36"/>
      <c r="I3292" s="36"/>
      <c r="J3292" s="36"/>
      <c r="K3292" s="37"/>
      <c r="L3292" s="37"/>
      <c r="M3292" s="37"/>
      <c r="N3292" s="38" t="str">
        <f t="shared" si="1632"/>
        <v/>
      </c>
      <c r="O3292" t="str">
        <f t="shared" si="1633"/>
        <v/>
      </c>
      <c r="P3292" t="str">
        <f t="shared" si="1634"/>
        <v/>
      </c>
      <c r="Q3292" t="str">
        <f t="shared" si="1635"/>
        <v/>
      </c>
      <c r="R3292" t="str">
        <f t="shared" si="1636"/>
        <v/>
      </c>
      <c r="S3292" t="str">
        <f t="shared" si="1637"/>
        <v/>
      </c>
      <c r="T3292" s="39" t="str">
        <f t="shared" si="1638"/>
        <v/>
      </c>
      <c r="U3292" s="40">
        <f t="shared" si="1639"/>
        <v>0</v>
      </c>
      <c r="V3292" s="40">
        <f t="shared" si="1640"/>
        <v>0</v>
      </c>
      <c r="W3292" s="40">
        <f t="shared" si="1641"/>
        <v>0</v>
      </c>
      <c r="X3292" t="str">
        <f t="shared" si="1642"/>
        <v/>
      </c>
      <c r="Y3292" s="40">
        <f t="shared" si="1643"/>
        <v>0</v>
      </c>
      <c r="Z3292" s="40">
        <f t="shared" si="1644"/>
        <v>0</v>
      </c>
      <c r="AA3292" s="40">
        <f t="shared" si="1645"/>
        <v>0</v>
      </c>
      <c r="AB3292" s="40">
        <f t="shared" si="1646"/>
        <v>0</v>
      </c>
      <c r="AC3292" s="40">
        <f t="shared" si="1647"/>
        <v>0</v>
      </c>
      <c r="AD3292" s="39">
        <f t="shared" si="1648"/>
        <v>0</v>
      </c>
      <c r="AE3292" s="39">
        <f t="shared" si="1649"/>
        <v>0</v>
      </c>
      <c r="AF3292" t="str">
        <f t="shared" si="1650"/>
        <v/>
      </c>
      <c r="AG3292" t="str">
        <f t="shared" si="1651"/>
        <v/>
      </c>
      <c r="AH3292" t="str">
        <f t="shared" si="1652"/>
        <v/>
      </c>
      <c r="AJ3292" s="41" t="str">
        <f t="shared" si="1653"/>
        <v/>
      </c>
      <c r="AK3292" s="42" t="str">
        <f t="shared" si="1654"/>
        <v/>
      </c>
      <c r="AL3292" s="41" t="str">
        <f t="shared" si="1655"/>
        <v/>
      </c>
      <c r="AM3292" s="41" t="str">
        <f t="shared" si="1656"/>
        <v/>
      </c>
      <c r="AN3292" s="41" t="str">
        <f t="shared" si="1657"/>
        <v/>
      </c>
      <c r="AO3292" s="42" t="str">
        <f t="shared" si="1658"/>
        <v/>
      </c>
      <c r="AP3292" s="41" t="str">
        <f t="shared" si="1659"/>
        <v/>
      </c>
      <c r="AQ3292" s="41" t="str">
        <f t="shared" si="1660"/>
        <v/>
      </c>
      <c r="AR3292" s="41" t="str">
        <f>IF($AQ3292="","",COUNTIFS(L_ChaveCob,$AQ3292,L_Ausencia,"&gt;"&amp;$W3292)+COUNTIFS($AQ$4:$AQ3292,$AQ3292,$W$4:$W3292,$W3292))</f>
        <v/>
      </c>
      <c r="AS3292" s="42">
        <f t="shared" si="1661"/>
        <v>0</v>
      </c>
      <c r="AT3292" s="42">
        <f t="shared" si="1662"/>
        <v>0</v>
      </c>
      <c r="AU3292" s="42">
        <f t="shared" si="1663"/>
        <v>0</v>
      </c>
    </row>
    <row r="3293" spans="1:47" x14ac:dyDescent="0.2">
      <c r="A3293" s="35"/>
      <c r="B3293" s="36"/>
      <c r="C3293" s="36"/>
      <c r="D3293" s="36"/>
      <c r="E3293" s="37"/>
      <c r="F3293" s="37"/>
      <c r="G3293" s="36"/>
      <c r="H3293" s="36"/>
      <c r="I3293" s="36"/>
      <c r="J3293" s="36"/>
      <c r="K3293" s="37"/>
      <c r="L3293" s="37"/>
      <c r="M3293" s="37"/>
      <c r="N3293" s="38" t="str">
        <f t="shared" si="1632"/>
        <v/>
      </c>
      <c r="O3293" t="str">
        <f t="shared" si="1633"/>
        <v/>
      </c>
      <c r="P3293" t="str">
        <f t="shared" si="1634"/>
        <v/>
      </c>
      <c r="Q3293" t="str">
        <f t="shared" si="1635"/>
        <v/>
      </c>
      <c r="R3293" t="str">
        <f t="shared" si="1636"/>
        <v/>
      </c>
      <c r="S3293" t="str">
        <f t="shared" si="1637"/>
        <v/>
      </c>
      <c r="T3293" s="39" t="str">
        <f t="shared" si="1638"/>
        <v/>
      </c>
      <c r="U3293" s="40">
        <f t="shared" si="1639"/>
        <v>0</v>
      </c>
      <c r="V3293" s="40">
        <f t="shared" si="1640"/>
        <v>0</v>
      </c>
      <c r="W3293" s="40">
        <f t="shared" si="1641"/>
        <v>0</v>
      </c>
      <c r="X3293" t="str">
        <f t="shared" si="1642"/>
        <v/>
      </c>
      <c r="Y3293" s="40">
        <f t="shared" si="1643"/>
        <v>0</v>
      </c>
      <c r="Z3293" s="40">
        <f t="shared" si="1644"/>
        <v>0</v>
      </c>
      <c r="AA3293" s="40">
        <f t="shared" si="1645"/>
        <v>0</v>
      </c>
      <c r="AB3293" s="40">
        <f t="shared" si="1646"/>
        <v>0</v>
      </c>
      <c r="AC3293" s="40">
        <f t="shared" si="1647"/>
        <v>0</v>
      </c>
      <c r="AD3293" s="39">
        <f t="shared" si="1648"/>
        <v>0</v>
      </c>
      <c r="AE3293" s="39">
        <f t="shared" si="1649"/>
        <v>0</v>
      </c>
      <c r="AF3293" t="str">
        <f t="shared" si="1650"/>
        <v/>
      </c>
      <c r="AG3293" t="str">
        <f t="shared" si="1651"/>
        <v/>
      </c>
      <c r="AH3293" t="str">
        <f t="shared" si="1652"/>
        <v/>
      </c>
      <c r="AJ3293" s="41" t="str">
        <f t="shared" si="1653"/>
        <v/>
      </c>
      <c r="AK3293" s="42" t="str">
        <f t="shared" si="1654"/>
        <v/>
      </c>
      <c r="AL3293" s="41" t="str">
        <f t="shared" si="1655"/>
        <v/>
      </c>
      <c r="AM3293" s="41" t="str">
        <f t="shared" si="1656"/>
        <v/>
      </c>
      <c r="AN3293" s="41" t="str">
        <f t="shared" si="1657"/>
        <v/>
      </c>
      <c r="AO3293" s="42" t="str">
        <f t="shared" si="1658"/>
        <v/>
      </c>
      <c r="AP3293" s="41" t="str">
        <f t="shared" si="1659"/>
        <v/>
      </c>
      <c r="AQ3293" s="41" t="str">
        <f t="shared" si="1660"/>
        <v/>
      </c>
      <c r="AR3293" s="41" t="str">
        <f>IF($AQ3293="","",COUNTIFS(L_ChaveCob,$AQ3293,L_Ausencia,"&gt;"&amp;$W3293)+COUNTIFS($AQ$4:$AQ3293,$AQ3293,$W$4:$W3293,$W3293))</f>
        <v/>
      </c>
      <c r="AS3293" s="42">
        <f t="shared" si="1661"/>
        <v>0</v>
      </c>
      <c r="AT3293" s="42">
        <f t="shared" si="1662"/>
        <v>0</v>
      </c>
      <c r="AU3293" s="42">
        <f t="shared" si="1663"/>
        <v>0</v>
      </c>
    </row>
    <row r="3294" spans="1:47" x14ac:dyDescent="0.2">
      <c r="A3294" s="35"/>
      <c r="B3294" s="36"/>
      <c r="C3294" s="36"/>
      <c r="D3294" s="36"/>
      <c r="E3294" s="37"/>
      <c r="F3294" s="37"/>
      <c r="G3294" s="36"/>
      <c r="H3294" s="36"/>
      <c r="I3294" s="36"/>
      <c r="J3294" s="36"/>
      <c r="K3294" s="37"/>
      <c r="L3294" s="37"/>
      <c r="M3294" s="37"/>
      <c r="N3294" s="38" t="str">
        <f t="shared" si="1632"/>
        <v/>
      </c>
      <c r="O3294" t="str">
        <f t="shared" si="1633"/>
        <v/>
      </c>
      <c r="P3294" t="str">
        <f t="shared" si="1634"/>
        <v/>
      </c>
      <c r="Q3294" t="str">
        <f t="shared" si="1635"/>
        <v/>
      </c>
      <c r="R3294" t="str">
        <f t="shared" si="1636"/>
        <v/>
      </c>
      <c r="S3294" t="str">
        <f t="shared" si="1637"/>
        <v/>
      </c>
      <c r="T3294" s="39" t="str">
        <f t="shared" si="1638"/>
        <v/>
      </c>
      <c r="U3294" s="40">
        <f t="shared" si="1639"/>
        <v>0</v>
      </c>
      <c r="V3294" s="40">
        <f t="shared" si="1640"/>
        <v>0</v>
      </c>
      <c r="W3294" s="40">
        <f t="shared" si="1641"/>
        <v>0</v>
      </c>
      <c r="X3294" t="str">
        <f t="shared" si="1642"/>
        <v/>
      </c>
      <c r="Y3294" s="40">
        <f t="shared" si="1643"/>
        <v>0</v>
      </c>
      <c r="Z3294" s="40">
        <f t="shared" si="1644"/>
        <v>0</v>
      </c>
      <c r="AA3294" s="40">
        <f t="shared" si="1645"/>
        <v>0</v>
      </c>
      <c r="AB3294" s="40">
        <f t="shared" si="1646"/>
        <v>0</v>
      </c>
      <c r="AC3294" s="40">
        <f t="shared" si="1647"/>
        <v>0</v>
      </c>
      <c r="AD3294" s="39">
        <f t="shared" si="1648"/>
        <v>0</v>
      </c>
      <c r="AE3294" s="39">
        <f t="shared" si="1649"/>
        <v>0</v>
      </c>
      <c r="AF3294" t="str">
        <f t="shared" si="1650"/>
        <v/>
      </c>
      <c r="AG3294" t="str">
        <f t="shared" si="1651"/>
        <v/>
      </c>
      <c r="AH3294" t="str">
        <f t="shared" si="1652"/>
        <v/>
      </c>
      <c r="AJ3294" s="41" t="str">
        <f t="shared" si="1653"/>
        <v/>
      </c>
      <c r="AK3294" s="42" t="str">
        <f t="shared" si="1654"/>
        <v/>
      </c>
      <c r="AL3294" s="41" t="str">
        <f t="shared" si="1655"/>
        <v/>
      </c>
      <c r="AM3294" s="41" t="str">
        <f t="shared" si="1656"/>
        <v/>
      </c>
      <c r="AN3294" s="41" t="str">
        <f t="shared" si="1657"/>
        <v/>
      </c>
      <c r="AO3294" s="42" t="str">
        <f t="shared" si="1658"/>
        <v/>
      </c>
      <c r="AP3294" s="41" t="str">
        <f t="shared" si="1659"/>
        <v/>
      </c>
      <c r="AQ3294" s="41" t="str">
        <f t="shared" si="1660"/>
        <v/>
      </c>
      <c r="AR3294" s="41" t="str">
        <f>IF($AQ3294="","",COUNTIFS(L_ChaveCob,$AQ3294,L_Ausencia,"&gt;"&amp;$W3294)+COUNTIFS($AQ$4:$AQ3294,$AQ3294,$W$4:$W3294,$W3294))</f>
        <v/>
      </c>
      <c r="AS3294" s="42">
        <f t="shared" si="1661"/>
        <v>0</v>
      </c>
      <c r="AT3294" s="42">
        <f t="shared" si="1662"/>
        <v>0</v>
      </c>
      <c r="AU3294" s="42">
        <f t="shared" si="1663"/>
        <v>0</v>
      </c>
    </row>
    <row r="3295" spans="1:47" x14ac:dyDescent="0.2">
      <c r="A3295" s="35"/>
      <c r="B3295" s="36"/>
      <c r="C3295" s="36"/>
      <c r="D3295" s="36"/>
      <c r="E3295" s="37"/>
      <c r="F3295" s="37"/>
      <c r="G3295" s="36"/>
      <c r="H3295" s="36"/>
      <c r="I3295" s="36"/>
      <c r="J3295" s="36"/>
      <c r="K3295" s="37"/>
      <c r="L3295" s="37"/>
      <c r="M3295" s="37"/>
      <c r="N3295" s="38" t="str">
        <f t="shared" si="1632"/>
        <v/>
      </c>
      <c r="O3295" t="str">
        <f t="shared" si="1633"/>
        <v/>
      </c>
      <c r="P3295" t="str">
        <f t="shared" si="1634"/>
        <v/>
      </c>
      <c r="Q3295" t="str">
        <f t="shared" si="1635"/>
        <v/>
      </c>
      <c r="R3295" t="str">
        <f t="shared" si="1636"/>
        <v/>
      </c>
      <c r="S3295" t="str">
        <f t="shared" si="1637"/>
        <v/>
      </c>
      <c r="T3295" s="39" t="str">
        <f t="shared" si="1638"/>
        <v/>
      </c>
      <c r="U3295" s="40">
        <f t="shared" si="1639"/>
        <v>0</v>
      </c>
      <c r="V3295" s="40">
        <f t="shared" si="1640"/>
        <v>0</v>
      </c>
      <c r="W3295" s="40">
        <f t="shared" si="1641"/>
        <v>0</v>
      </c>
      <c r="X3295" t="str">
        <f t="shared" si="1642"/>
        <v/>
      </c>
      <c r="Y3295" s="40">
        <f t="shared" si="1643"/>
        <v>0</v>
      </c>
      <c r="Z3295" s="40">
        <f t="shared" si="1644"/>
        <v>0</v>
      </c>
      <c r="AA3295" s="40">
        <f t="shared" si="1645"/>
        <v>0</v>
      </c>
      <c r="AB3295" s="40">
        <f t="shared" si="1646"/>
        <v>0</v>
      </c>
      <c r="AC3295" s="40">
        <f t="shared" si="1647"/>
        <v>0</v>
      </c>
      <c r="AD3295" s="39">
        <f t="shared" si="1648"/>
        <v>0</v>
      </c>
      <c r="AE3295" s="39">
        <f t="shared" si="1649"/>
        <v>0</v>
      </c>
      <c r="AF3295" t="str">
        <f t="shared" si="1650"/>
        <v/>
      </c>
      <c r="AG3295" t="str">
        <f t="shared" si="1651"/>
        <v/>
      </c>
      <c r="AH3295" t="str">
        <f t="shared" si="1652"/>
        <v/>
      </c>
      <c r="AJ3295" s="41" t="str">
        <f t="shared" si="1653"/>
        <v/>
      </c>
      <c r="AK3295" s="42" t="str">
        <f t="shared" si="1654"/>
        <v/>
      </c>
      <c r="AL3295" s="41" t="str">
        <f t="shared" si="1655"/>
        <v/>
      </c>
      <c r="AM3295" s="41" t="str">
        <f t="shared" si="1656"/>
        <v/>
      </c>
      <c r="AN3295" s="41" t="str">
        <f t="shared" si="1657"/>
        <v/>
      </c>
      <c r="AO3295" s="42" t="str">
        <f t="shared" si="1658"/>
        <v/>
      </c>
      <c r="AP3295" s="41" t="str">
        <f t="shared" si="1659"/>
        <v/>
      </c>
      <c r="AQ3295" s="41" t="str">
        <f t="shared" si="1660"/>
        <v/>
      </c>
      <c r="AR3295" s="41" t="str">
        <f>IF($AQ3295="","",COUNTIFS(L_ChaveCob,$AQ3295,L_Ausencia,"&gt;"&amp;$W3295)+COUNTIFS($AQ$4:$AQ3295,$AQ3295,$W$4:$W3295,$W3295))</f>
        <v/>
      </c>
      <c r="AS3295" s="42">
        <f t="shared" si="1661"/>
        <v>0</v>
      </c>
      <c r="AT3295" s="42">
        <f t="shared" si="1662"/>
        <v>0</v>
      </c>
      <c r="AU3295" s="42">
        <f t="shared" si="1663"/>
        <v>0</v>
      </c>
    </row>
    <row r="3296" spans="1:47" x14ac:dyDescent="0.2">
      <c r="A3296" s="35"/>
      <c r="B3296" s="36"/>
      <c r="C3296" s="36"/>
      <c r="D3296" s="36"/>
      <c r="E3296" s="37"/>
      <c r="F3296" s="37"/>
      <c r="G3296" s="36"/>
      <c r="H3296" s="36"/>
      <c r="I3296" s="36"/>
      <c r="J3296" s="36"/>
      <c r="K3296" s="37"/>
      <c r="L3296" s="37"/>
      <c r="M3296" s="37"/>
      <c r="N3296" s="38" t="str">
        <f t="shared" si="1632"/>
        <v/>
      </c>
      <c r="O3296" t="str">
        <f t="shared" si="1633"/>
        <v/>
      </c>
      <c r="P3296" t="str">
        <f t="shared" si="1634"/>
        <v/>
      </c>
      <c r="Q3296" t="str">
        <f t="shared" si="1635"/>
        <v/>
      </c>
      <c r="R3296" t="str">
        <f t="shared" si="1636"/>
        <v/>
      </c>
      <c r="S3296" t="str">
        <f t="shared" si="1637"/>
        <v/>
      </c>
      <c r="T3296" s="39" t="str">
        <f t="shared" si="1638"/>
        <v/>
      </c>
      <c r="U3296" s="40">
        <f t="shared" si="1639"/>
        <v>0</v>
      </c>
      <c r="V3296" s="40">
        <f t="shared" si="1640"/>
        <v>0</v>
      </c>
      <c r="W3296" s="40">
        <f t="shared" si="1641"/>
        <v>0</v>
      </c>
      <c r="X3296" t="str">
        <f t="shared" si="1642"/>
        <v/>
      </c>
      <c r="Y3296" s="40">
        <f t="shared" si="1643"/>
        <v>0</v>
      </c>
      <c r="Z3296" s="40">
        <f t="shared" si="1644"/>
        <v>0</v>
      </c>
      <c r="AA3296" s="40">
        <f t="shared" si="1645"/>
        <v>0</v>
      </c>
      <c r="AB3296" s="40">
        <f t="shared" si="1646"/>
        <v>0</v>
      </c>
      <c r="AC3296" s="40">
        <f t="shared" si="1647"/>
        <v>0</v>
      </c>
      <c r="AD3296" s="39">
        <f t="shared" si="1648"/>
        <v>0</v>
      </c>
      <c r="AE3296" s="39">
        <f t="shared" si="1649"/>
        <v>0</v>
      </c>
      <c r="AF3296" t="str">
        <f t="shared" si="1650"/>
        <v/>
      </c>
      <c r="AG3296" t="str">
        <f t="shared" si="1651"/>
        <v/>
      </c>
      <c r="AH3296" t="str">
        <f t="shared" si="1652"/>
        <v/>
      </c>
      <c r="AJ3296" s="41" t="str">
        <f t="shared" si="1653"/>
        <v/>
      </c>
      <c r="AK3296" s="42" t="str">
        <f t="shared" si="1654"/>
        <v/>
      </c>
      <c r="AL3296" s="41" t="str">
        <f t="shared" si="1655"/>
        <v/>
      </c>
      <c r="AM3296" s="41" t="str">
        <f t="shared" si="1656"/>
        <v/>
      </c>
      <c r="AN3296" s="41" t="str">
        <f t="shared" si="1657"/>
        <v/>
      </c>
      <c r="AO3296" s="42" t="str">
        <f t="shared" si="1658"/>
        <v/>
      </c>
      <c r="AP3296" s="41" t="str">
        <f t="shared" si="1659"/>
        <v/>
      </c>
      <c r="AQ3296" s="41" t="str">
        <f t="shared" si="1660"/>
        <v/>
      </c>
      <c r="AR3296" s="41" t="str">
        <f>IF($AQ3296="","",COUNTIFS(L_ChaveCob,$AQ3296,L_Ausencia,"&gt;"&amp;$W3296)+COUNTIFS($AQ$4:$AQ3296,$AQ3296,$W$4:$W3296,$W3296))</f>
        <v/>
      </c>
      <c r="AS3296" s="42">
        <f t="shared" si="1661"/>
        <v>0</v>
      </c>
      <c r="AT3296" s="42">
        <f t="shared" si="1662"/>
        <v>0</v>
      </c>
      <c r="AU3296" s="42">
        <f t="shared" si="1663"/>
        <v>0</v>
      </c>
    </row>
    <row r="3297" spans="1:47" x14ac:dyDescent="0.2">
      <c r="A3297" s="35"/>
      <c r="B3297" s="36"/>
      <c r="C3297" s="36"/>
      <c r="D3297" s="36"/>
      <c r="E3297" s="37"/>
      <c r="F3297" s="37"/>
      <c r="G3297" s="36"/>
      <c r="H3297" s="36"/>
      <c r="I3297" s="36"/>
      <c r="J3297" s="36"/>
      <c r="K3297" s="37"/>
      <c r="L3297" s="37"/>
      <c r="M3297" s="37"/>
      <c r="N3297" s="38" t="str">
        <f t="shared" si="1632"/>
        <v/>
      </c>
      <c r="O3297" t="str">
        <f t="shared" si="1633"/>
        <v/>
      </c>
      <c r="P3297" t="str">
        <f t="shared" si="1634"/>
        <v/>
      </c>
      <c r="Q3297" t="str">
        <f t="shared" si="1635"/>
        <v/>
      </c>
      <c r="R3297" t="str">
        <f t="shared" si="1636"/>
        <v/>
      </c>
      <c r="S3297" t="str">
        <f t="shared" si="1637"/>
        <v/>
      </c>
      <c r="T3297" s="39" t="str">
        <f t="shared" si="1638"/>
        <v/>
      </c>
      <c r="U3297" s="40">
        <f t="shared" si="1639"/>
        <v>0</v>
      </c>
      <c r="V3297" s="40">
        <f t="shared" si="1640"/>
        <v>0</v>
      </c>
      <c r="W3297" s="40">
        <f t="shared" si="1641"/>
        <v>0</v>
      </c>
      <c r="X3297" t="str">
        <f t="shared" si="1642"/>
        <v/>
      </c>
      <c r="Y3297" s="40">
        <f t="shared" si="1643"/>
        <v>0</v>
      </c>
      <c r="Z3297" s="40">
        <f t="shared" si="1644"/>
        <v>0</v>
      </c>
      <c r="AA3297" s="40">
        <f t="shared" si="1645"/>
        <v>0</v>
      </c>
      <c r="AB3297" s="40">
        <f t="shared" si="1646"/>
        <v>0</v>
      </c>
      <c r="AC3297" s="40">
        <f t="shared" si="1647"/>
        <v>0</v>
      </c>
      <c r="AD3297" s="39">
        <f t="shared" si="1648"/>
        <v>0</v>
      </c>
      <c r="AE3297" s="39">
        <f t="shared" si="1649"/>
        <v>0</v>
      </c>
      <c r="AF3297" t="str">
        <f t="shared" si="1650"/>
        <v/>
      </c>
      <c r="AG3297" t="str">
        <f t="shared" si="1651"/>
        <v/>
      </c>
      <c r="AH3297" t="str">
        <f t="shared" si="1652"/>
        <v/>
      </c>
      <c r="AJ3297" s="41" t="str">
        <f t="shared" si="1653"/>
        <v/>
      </c>
      <c r="AK3297" s="42" t="str">
        <f t="shared" si="1654"/>
        <v/>
      </c>
      <c r="AL3297" s="41" t="str">
        <f t="shared" si="1655"/>
        <v/>
      </c>
      <c r="AM3297" s="41" t="str">
        <f t="shared" si="1656"/>
        <v/>
      </c>
      <c r="AN3297" s="41" t="str">
        <f t="shared" si="1657"/>
        <v/>
      </c>
      <c r="AO3297" s="42" t="str">
        <f t="shared" si="1658"/>
        <v/>
      </c>
      <c r="AP3297" s="41" t="str">
        <f t="shared" si="1659"/>
        <v/>
      </c>
      <c r="AQ3297" s="41" t="str">
        <f t="shared" si="1660"/>
        <v/>
      </c>
      <c r="AR3297" s="41" t="str">
        <f>IF($AQ3297="","",COUNTIFS(L_ChaveCob,$AQ3297,L_Ausencia,"&gt;"&amp;$W3297)+COUNTIFS($AQ$4:$AQ3297,$AQ3297,$W$4:$W3297,$W3297))</f>
        <v/>
      </c>
      <c r="AS3297" s="42">
        <f t="shared" si="1661"/>
        <v>0</v>
      </c>
      <c r="AT3297" s="42">
        <f t="shared" si="1662"/>
        <v>0</v>
      </c>
      <c r="AU3297" s="42">
        <f t="shared" si="1663"/>
        <v>0</v>
      </c>
    </row>
    <row r="3298" spans="1:47" x14ac:dyDescent="0.2">
      <c r="A3298" s="35"/>
      <c r="B3298" s="36"/>
      <c r="C3298" s="36"/>
      <c r="D3298" s="36"/>
      <c r="E3298" s="37"/>
      <c r="F3298" s="37"/>
      <c r="G3298" s="36"/>
      <c r="H3298" s="36"/>
      <c r="I3298" s="36"/>
      <c r="J3298" s="36"/>
      <c r="K3298" s="37"/>
      <c r="L3298" s="37"/>
      <c r="M3298" s="37"/>
      <c r="N3298" s="38" t="str">
        <f t="shared" si="1632"/>
        <v/>
      </c>
      <c r="O3298" t="str">
        <f t="shared" si="1633"/>
        <v/>
      </c>
      <c r="P3298" t="str">
        <f t="shared" si="1634"/>
        <v/>
      </c>
      <c r="Q3298" t="str">
        <f t="shared" si="1635"/>
        <v/>
      </c>
      <c r="R3298" t="str">
        <f t="shared" si="1636"/>
        <v/>
      </c>
      <c r="S3298" t="str">
        <f t="shared" si="1637"/>
        <v/>
      </c>
      <c r="T3298" s="39" t="str">
        <f t="shared" si="1638"/>
        <v/>
      </c>
      <c r="U3298" s="40">
        <f t="shared" si="1639"/>
        <v>0</v>
      </c>
      <c r="V3298" s="40">
        <f t="shared" si="1640"/>
        <v>0</v>
      </c>
      <c r="W3298" s="40">
        <f t="shared" si="1641"/>
        <v>0</v>
      </c>
      <c r="X3298" t="str">
        <f t="shared" si="1642"/>
        <v/>
      </c>
      <c r="Y3298" s="40">
        <f t="shared" si="1643"/>
        <v>0</v>
      </c>
      <c r="Z3298" s="40">
        <f t="shared" si="1644"/>
        <v>0</v>
      </c>
      <c r="AA3298" s="40">
        <f t="shared" si="1645"/>
        <v>0</v>
      </c>
      <c r="AB3298" s="40">
        <f t="shared" si="1646"/>
        <v>0</v>
      </c>
      <c r="AC3298" s="40">
        <f t="shared" si="1647"/>
        <v>0</v>
      </c>
      <c r="AD3298" s="39">
        <f t="shared" si="1648"/>
        <v>0</v>
      </c>
      <c r="AE3298" s="39">
        <f t="shared" si="1649"/>
        <v>0</v>
      </c>
      <c r="AF3298" t="str">
        <f t="shared" si="1650"/>
        <v/>
      </c>
      <c r="AG3298" t="str">
        <f t="shared" si="1651"/>
        <v/>
      </c>
      <c r="AH3298" t="str">
        <f t="shared" si="1652"/>
        <v/>
      </c>
      <c r="AJ3298" s="41" t="str">
        <f t="shared" si="1653"/>
        <v/>
      </c>
      <c r="AK3298" s="42" t="str">
        <f t="shared" si="1654"/>
        <v/>
      </c>
      <c r="AL3298" s="41" t="str">
        <f t="shared" si="1655"/>
        <v/>
      </c>
      <c r="AM3298" s="41" t="str">
        <f t="shared" si="1656"/>
        <v/>
      </c>
      <c r="AN3298" s="41" t="str">
        <f t="shared" si="1657"/>
        <v/>
      </c>
      <c r="AO3298" s="42" t="str">
        <f t="shared" si="1658"/>
        <v/>
      </c>
      <c r="AP3298" s="41" t="str">
        <f t="shared" si="1659"/>
        <v/>
      </c>
      <c r="AQ3298" s="41" t="str">
        <f t="shared" si="1660"/>
        <v/>
      </c>
      <c r="AR3298" s="41" t="str">
        <f>IF($AQ3298="","",COUNTIFS(L_ChaveCob,$AQ3298,L_Ausencia,"&gt;"&amp;$W3298)+COUNTIFS($AQ$4:$AQ3298,$AQ3298,$W$4:$W3298,$W3298))</f>
        <v/>
      </c>
      <c r="AS3298" s="42">
        <f t="shared" si="1661"/>
        <v>0</v>
      </c>
      <c r="AT3298" s="42">
        <f t="shared" si="1662"/>
        <v>0</v>
      </c>
      <c r="AU3298" s="42">
        <f t="shared" si="1663"/>
        <v>0</v>
      </c>
    </row>
    <row r="3299" spans="1:47" x14ac:dyDescent="0.2">
      <c r="A3299" s="35"/>
      <c r="B3299" s="36"/>
      <c r="C3299" s="36"/>
      <c r="D3299" s="36"/>
      <c r="E3299" s="37"/>
      <c r="F3299" s="37"/>
      <c r="G3299" s="36"/>
      <c r="H3299" s="36"/>
      <c r="I3299" s="36"/>
      <c r="J3299" s="36"/>
      <c r="K3299" s="37"/>
      <c r="L3299" s="37"/>
      <c r="M3299" s="37"/>
      <c r="N3299" s="38" t="str">
        <f t="shared" si="1632"/>
        <v/>
      </c>
      <c r="O3299" t="str">
        <f t="shared" si="1633"/>
        <v/>
      </c>
      <c r="P3299" t="str">
        <f t="shared" si="1634"/>
        <v/>
      </c>
      <c r="Q3299" t="str">
        <f t="shared" si="1635"/>
        <v/>
      </c>
      <c r="R3299" t="str">
        <f t="shared" si="1636"/>
        <v/>
      </c>
      <c r="S3299" t="str">
        <f t="shared" si="1637"/>
        <v/>
      </c>
      <c r="T3299" s="39" t="str">
        <f t="shared" si="1638"/>
        <v/>
      </c>
      <c r="U3299" s="40">
        <f t="shared" si="1639"/>
        <v>0</v>
      </c>
      <c r="V3299" s="40">
        <f t="shared" si="1640"/>
        <v>0</v>
      </c>
      <c r="W3299" s="40">
        <f t="shared" si="1641"/>
        <v>0</v>
      </c>
      <c r="X3299" t="str">
        <f t="shared" si="1642"/>
        <v/>
      </c>
      <c r="Y3299" s="40">
        <f t="shared" si="1643"/>
        <v>0</v>
      </c>
      <c r="Z3299" s="40">
        <f t="shared" si="1644"/>
        <v>0</v>
      </c>
      <c r="AA3299" s="40">
        <f t="shared" si="1645"/>
        <v>0</v>
      </c>
      <c r="AB3299" s="40">
        <f t="shared" si="1646"/>
        <v>0</v>
      </c>
      <c r="AC3299" s="40">
        <f t="shared" si="1647"/>
        <v>0</v>
      </c>
      <c r="AD3299" s="39">
        <f t="shared" si="1648"/>
        <v>0</v>
      </c>
      <c r="AE3299" s="39">
        <f t="shared" si="1649"/>
        <v>0</v>
      </c>
      <c r="AF3299" t="str">
        <f t="shared" si="1650"/>
        <v/>
      </c>
      <c r="AG3299" t="str">
        <f t="shared" si="1651"/>
        <v/>
      </c>
      <c r="AH3299" t="str">
        <f t="shared" si="1652"/>
        <v/>
      </c>
      <c r="AJ3299" s="41" t="str">
        <f t="shared" si="1653"/>
        <v/>
      </c>
      <c r="AK3299" s="42" t="str">
        <f t="shared" si="1654"/>
        <v/>
      </c>
      <c r="AL3299" s="41" t="str">
        <f t="shared" si="1655"/>
        <v/>
      </c>
      <c r="AM3299" s="41" t="str">
        <f t="shared" si="1656"/>
        <v/>
      </c>
      <c r="AN3299" s="41" t="str">
        <f t="shared" si="1657"/>
        <v/>
      </c>
      <c r="AO3299" s="42" t="str">
        <f t="shared" si="1658"/>
        <v/>
      </c>
      <c r="AP3299" s="41" t="str">
        <f t="shared" si="1659"/>
        <v/>
      </c>
      <c r="AQ3299" s="41" t="str">
        <f t="shared" si="1660"/>
        <v/>
      </c>
      <c r="AR3299" s="41" t="str">
        <f>IF($AQ3299="","",COUNTIFS(L_ChaveCob,$AQ3299,L_Ausencia,"&gt;"&amp;$W3299)+COUNTIFS($AQ$4:$AQ3299,$AQ3299,$W$4:$W3299,$W3299))</f>
        <v/>
      </c>
      <c r="AS3299" s="42">
        <f t="shared" si="1661"/>
        <v>0</v>
      </c>
      <c r="AT3299" s="42">
        <f t="shared" si="1662"/>
        <v>0</v>
      </c>
      <c r="AU3299" s="42">
        <f t="shared" si="1663"/>
        <v>0</v>
      </c>
    </row>
    <row r="3300" spans="1:47" x14ac:dyDescent="0.2">
      <c r="A3300" s="35"/>
      <c r="B3300" s="36"/>
      <c r="C3300" s="36"/>
      <c r="D3300" s="36"/>
      <c r="E3300" s="37"/>
      <c r="F3300" s="37"/>
      <c r="G3300" s="36"/>
      <c r="H3300" s="36"/>
      <c r="I3300" s="36"/>
      <c r="J3300" s="36"/>
      <c r="K3300" s="37"/>
      <c r="L3300" s="37"/>
      <c r="M3300" s="37"/>
      <c r="N3300" s="38" t="str">
        <f t="shared" si="1632"/>
        <v/>
      </c>
      <c r="O3300" t="str">
        <f t="shared" si="1633"/>
        <v/>
      </c>
      <c r="P3300" t="str">
        <f t="shared" si="1634"/>
        <v/>
      </c>
      <c r="Q3300" t="str">
        <f t="shared" si="1635"/>
        <v/>
      </c>
      <c r="R3300" t="str">
        <f t="shared" si="1636"/>
        <v/>
      </c>
      <c r="S3300" t="str">
        <f t="shared" si="1637"/>
        <v/>
      </c>
      <c r="T3300" s="39" t="str">
        <f t="shared" si="1638"/>
        <v/>
      </c>
      <c r="U3300" s="40">
        <f t="shared" si="1639"/>
        <v>0</v>
      </c>
      <c r="V3300" s="40">
        <f t="shared" si="1640"/>
        <v>0</v>
      </c>
      <c r="W3300" s="40">
        <f t="shared" si="1641"/>
        <v>0</v>
      </c>
      <c r="X3300" t="str">
        <f t="shared" si="1642"/>
        <v/>
      </c>
      <c r="Y3300" s="40">
        <f t="shared" si="1643"/>
        <v>0</v>
      </c>
      <c r="Z3300" s="40">
        <f t="shared" si="1644"/>
        <v>0</v>
      </c>
      <c r="AA3300" s="40">
        <f t="shared" si="1645"/>
        <v>0</v>
      </c>
      <c r="AB3300" s="40">
        <f t="shared" si="1646"/>
        <v>0</v>
      </c>
      <c r="AC3300" s="40">
        <f t="shared" si="1647"/>
        <v>0</v>
      </c>
      <c r="AD3300" s="39">
        <f t="shared" si="1648"/>
        <v>0</v>
      </c>
      <c r="AE3300" s="39">
        <f t="shared" si="1649"/>
        <v>0</v>
      </c>
      <c r="AF3300" t="str">
        <f t="shared" si="1650"/>
        <v/>
      </c>
      <c r="AG3300" t="str">
        <f t="shared" si="1651"/>
        <v/>
      </c>
      <c r="AH3300" t="str">
        <f t="shared" si="1652"/>
        <v/>
      </c>
      <c r="AJ3300" s="41" t="str">
        <f t="shared" si="1653"/>
        <v/>
      </c>
      <c r="AK3300" s="42" t="str">
        <f t="shared" si="1654"/>
        <v/>
      </c>
      <c r="AL3300" s="41" t="str">
        <f t="shared" si="1655"/>
        <v/>
      </c>
      <c r="AM3300" s="41" t="str">
        <f t="shared" si="1656"/>
        <v/>
      </c>
      <c r="AN3300" s="41" t="str">
        <f t="shared" si="1657"/>
        <v/>
      </c>
      <c r="AO3300" s="42" t="str">
        <f t="shared" si="1658"/>
        <v/>
      </c>
      <c r="AP3300" s="41" t="str">
        <f t="shared" si="1659"/>
        <v/>
      </c>
      <c r="AQ3300" s="41" t="str">
        <f t="shared" si="1660"/>
        <v/>
      </c>
      <c r="AR3300" s="41" t="str">
        <f>IF($AQ3300="","",COUNTIFS(L_ChaveCob,$AQ3300,L_Ausencia,"&gt;"&amp;$W3300)+COUNTIFS($AQ$4:$AQ3300,$AQ3300,$W$4:$W3300,$W3300))</f>
        <v/>
      </c>
      <c r="AS3300" s="42">
        <f t="shared" si="1661"/>
        <v>0</v>
      </c>
      <c r="AT3300" s="42">
        <f t="shared" si="1662"/>
        <v>0</v>
      </c>
      <c r="AU3300" s="42">
        <f t="shared" si="1663"/>
        <v>0</v>
      </c>
    </row>
    <row r="3301" spans="1:47" x14ac:dyDescent="0.2">
      <c r="A3301" s="35"/>
      <c r="B3301" s="36"/>
      <c r="C3301" s="36"/>
      <c r="D3301" s="36"/>
      <c r="E3301" s="37"/>
      <c r="F3301" s="37"/>
      <c r="G3301" s="36"/>
      <c r="H3301" s="36"/>
      <c r="I3301" s="36"/>
      <c r="J3301" s="36"/>
      <c r="K3301" s="37"/>
      <c r="L3301" s="37"/>
      <c r="M3301" s="37"/>
      <c r="N3301" s="38" t="str">
        <f t="shared" si="1632"/>
        <v/>
      </c>
      <c r="O3301" t="str">
        <f t="shared" si="1633"/>
        <v/>
      </c>
      <c r="P3301" t="str">
        <f t="shared" si="1634"/>
        <v/>
      </c>
      <c r="Q3301" t="str">
        <f t="shared" si="1635"/>
        <v/>
      </c>
      <c r="R3301" t="str">
        <f t="shared" si="1636"/>
        <v/>
      </c>
      <c r="S3301" t="str">
        <f t="shared" si="1637"/>
        <v/>
      </c>
      <c r="T3301" s="39" t="str">
        <f t="shared" si="1638"/>
        <v/>
      </c>
      <c r="U3301" s="40">
        <f t="shared" si="1639"/>
        <v>0</v>
      </c>
      <c r="V3301" s="40">
        <f t="shared" si="1640"/>
        <v>0</v>
      </c>
      <c r="W3301" s="40">
        <f t="shared" si="1641"/>
        <v>0</v>
      </c>
      <c r="X3301" t="str">
        <f t="shared" si="1642"/>
        <v/>
      </c>
      <c r="Y3301" s="40">
        <f t="shared" si="1643"/>
        <v>0</v>
      </c>
      <c r="Z3301" s="40">
        <f t="shared" si="1644"/>
        <v>0</v>
      </c>
      <c r="AA3301" s="40">
        <f t="shared" si="1645"/>
        <v>0</v>
      </c>
      <c r="AB3301" s="40">
        <f t="shared" si="1646"/>
        <v>0</v>
      </c>
      <c r="AC3301" s="40">
        <f t="shared" si="1647"/>
        <v>0</v>
      </c>
      <c r="AD3301" s="39">
        <f t="shared" si="1648"/>
        <v>0</v>
      </c>
      <c r="AE3301" s="39">
        <f t="shared" si="1649"/>
        <v>0</v>
      </c>
      <c r="AF3301" t="str">
        <f t="shared" si="1650"/>
        <v/>
      </c>
      <c r="AG3301" t="str">
        <f t="shared" si="1651"/>
        <v/>
      </c>
      <c r="AH3301" t="str">
        <f t="shared" si="1652"/>
        <v/>
      </c>
      <c r="AJ3301" s="41" t="str">
        <f t="shared" si="1653"/>
        <v/>
      </c>
      <c r="AK3301" s="42" t="str">
        <f t="shared" si="1654"/>
        <v/>
      </c>
      <c r="AL3301" s="41" t="str">
        <f t="shared" si="1655"/>
        <v/>
      </c>
      <c r="AM3301" s="41" t="str">
        <f t="shared" si="1656"/>
        <v/>
      </c>
      <c r="AN3301" s="41" t="str">
        <f t="shared" si="1657"/>
        <v/>
      </c>
      <c r="AO3301" s="42" t="str">
        <f t="shared" si="1658"/>
        <v/>
      </c>
      <c r="AP3301" s="41" t="str">
        <f t="shared" si="1659"/>
        <v/>
      </c>
      <c r="AQ3301" s="41" t="str">
        <f t="shared" si="1660"/>
        <v/>
      </c>
      <c r="AR3301" s="41" t="str">
        <f>IF($AQ3301="","",COUNTIFS(L_ChaveCob,$AQ3301,L_Ausencia,"&gt;"&amp;$W3301)+COUNTIFS($AQ$4:$AQ3301,$AQ3301,$W$4:$W3301,$W3301))</f>
        <v/>
      </c>
      <c r="AS3301" s="42">
        <f t="shared" si="1661"/>
        <v>0</v>
      </c>
      <c r="AT3301" s="42">
        <f t="shared" si="1662"/>
        <v>0</v>
      </c>
      <c r="AU3301" s="42">
        <f t="shared" si="1663"/>
        <v>0</v>
      </c>
    </row>
    <row r="3302" spans="1:47" x14ac:dyDescent="0.2">
      <c r="A3302" s="35"/>
      <c r="B3302" s="36"/>
      <c r="C3302" s="36"/>
      <c r="D3302" s="36"/>
      <c r="E3302" s="37"/>
      <c r="F3302" s="37"/>
      <c r="G3302" s="36"/>
      <c r="H3302" s="36"/>
      <c r="I3302" s="36"/>
      <c r="J3302" s="36"/>
      <c r="K3302" s="37"/>
      <c r="L3302" s="37"/>
      <c r="M3302" s="37"/>
      <c r="N3302" s="38" t="str">
        <f t="shared" si="1632"/>
        <v/>
      </c>
      <c r="O3302" t="str">
        <f t="shared" si="1633"/>
        <v/>
      </c>
      <c r="P3302" t="str">
        <f t="shared" si="1634"/>
        <v/>
      </c>
      <c r="Q3302" t="str">
        <f t="shared" si="1635"/>
        <v/>
      </c>
      <c r="R3302" t="str">
        <f t="shared" si="1636"/>
        <v/>
      </c>
      <c r="S3302" t="str">
        <f t="shared" si="1637"/>
        <v/>
      </c>
      <c r="T3302" s="39" t="str">
        <f t="shared" si="1638"/>
        <v/>
      </c>
      <c r="U3302" s="40">
        <f t="shared" si="1639"/>
        <v>0</v>
      </c>
      <c r="V3302" s="40">
        <f t="shared" si="1640"/>
        <v>0</v>
      </c>
      <c r="W3302" s="40">
        <f t="shared" si="1641"/>
        <v>0</v>
      </c>
      <c r="X3302" t="str">
        <f t="shared" si="1642"/>
        <v/>
      </c>
      <c r="Y3302" s="40">
        <f t="shared" si="1643"/>
        <v>0</v>
      </c>
      <c r="Z3302" s="40">
        <f t="shared" si="1644"/>
        <v>0</v>
      </c>
      <c r="AA3302" s="40">
        <f t="shared" si="1645"/>
        <v>0</v>
      </c>
      <c r="AB3302" s="40">
        <f t="shared" si="1646"/>
        <v>0</v>
      </c>
      <c r="AC3302" s="40">
        <f t="shared" si="1647"/>
        <v>0</v>
      </c>
      <c r="AD3302" s="39">
        <f t="shared" si="1648"/>
        <v>0</v>
      </c>
      <c r="AE3302" s="39">
        <f t="shared" si="1649"/>
        <v>0</v>
      </c>
      <c r="AF3302" t="str">
        <f t="shared" si="1650"/>
        <v/>
      </c>
      <c r="AG3302" t="str">
        <f t="shared" si="1651"/>
        <v/>
      </c>
      <c r="AH3302" t="str">
        <f t="shared" si="1652"/>
        <v/>
      </c>
      <c r="AJ3302" s="41" t="str">
        <f t="shared" si="1653"/>
        <v/>
      </c>
      <c r="AK3302" s="42" t="str">
        <f t="shared" si="1654"/>
        <v/>
      </c>
      <c r="AL3302" s="41" t="str">
        <f t="shared" si="1655"/>
        <v/>
      </c>
      <c r="AM3302" s="41" t="str">
        <f t="shared" si="1656"/>
        <v/>
      </c>
      <c r="AN3302" s="41" t="str">
        <f t="shared" si="1657"/>
        <v/>
      </c>
      <c r="AO3302" s="42" t="str">
        <f t="shared" si="1658"/>
        <v/>
      </c>
      <c r="AP3302" s="41" t="str">
        <f t="shared" si="1659"/>
        <v/>
      </c>
      <c r="AQ3302" s="41" t="str">
        <f t="shared" si="1660"/>
        <v/>
      </c>
      <c r="AR3302" s="41" t="str">
        <f>IF($AQ3302="","",COUNTIFS(L_ChaveCob,$AQ3302,L_Ausencia,"&gt;"&amp;$W3302)+COUNTIFS($AQ$4:$AQ3302,$AQ3302,$W$4:$W3302,$W3302))</f>
        <v/>
      </c>
      <c r="AS3302" s="42">
        <f t="shared" si="1661"/>
        <v>0</v>
      </c>
      <c r="AT3302" s="42">
        <f t="shared" si="1662"/>
        <v>0</v>
      </c>
      <c r="AU3302" s="42">
        <f t="shared" si="1663"/>
        <v>0</v>
      </c>
    </row>
    <row r="3303" spans="1:47" x14ac:dyDescent="0.2">
      <c r="A3303" s="35"/>
      <c r="B3303" s="36"/>
      <c r="C3303" s="36"/>
      <c r="D3303" s="36"/>
      <c r="E3303" s="37"/>
      <c r="F3303" s="37"/>
      <c r="G3303" s="36"/>
      <c r="H3303" s="36"/>
      <c r="I3303" s="36"/>
      <c r="J3303" s="36"/>
      <c r="K3303" s="37"/>
      <c r="L3303" s="37"/>
      <c r="M3303" s="37"/>
      <c r="N3303" s="38" t="str">
        <f t="shared" si="1632"/>
        <v/>
      </c>
      <c r="O3303" t="str">
        <f t="shared" si="1633"/>
        <v/>
      </c>
      <c r="P3303" t="str">
        <f t="shared" si="1634"/>
        <v/>
      </c>
      <c r="Q3303" t="str">
        <f t="shared" si="1635"/>
        <v/>
      </c>
      <c r="R3303" t="str">
        <f t="shared" si="1636"/>
        <v/>
      </c>
      <c r="S3303" t="str">
        <f t="shared" si="1637"/>
        <v/>
      </c>
      <c r="T3303" s="39" t="str">
        <f t="shared" si="1638"/>
        <v/>
      </c>
      <c r="U3303" s="40">
        <f t="shared" si="1639"/>
        <v>0</v>
      </c>
      <c r="V3303" s="40">
        <f t="shared" si="1640"/>
        <v>0</v>
      </c>
      <c r="W3303" s="40">
        <f t="shared" si="1641"/>
        <v>0</v>
      </c>
      <c r="X3303" t="str">
        <f t="shared" si="1642"/>
        <v/>
      </c>
      <c r="Y3303" s="40">
        <f t="shared" si="1643"/>
        <v>0</v>
      </c>
      <c r="Z3303" s="40">
        <f t="shared" si="1644"/>
        <v>0</v>
      </c>
      <c r="AA3303" s="40">
        <f t="shared" si="1645"/>
        <v>0</v>
      </c>
      <c r="AB3303" s="40">
        <f t="shared" si="1646"/>
        <v>0</v>
      </c>
      <c r="AC3303" s="40">
        <f t="shared" si="1647"/>
        <v>0</v>
      </c>
      <c r="AD3303" s="39">
        <f t="shared" si="1648"/>
        <v>0</v>
      </c>
      <c r="AE3303" s="39">
        <f t="shared" si="1649"/>
        <v>0</v>
      </c>
      <c r="AF3303" t="str">
        <f t="shared" si="1650"/>
        <v/>
      </c>
      <c r="AG3303" t="str">
        <f t="shared" si="1651"/>
        <v/>
      </c>
      <c r="AH3303" t="str">
        <f t="shared" si="1652"/>
        <v/>
      </c>
      <c r="AJ3303" s="41" t="str">
        <f t="shared" si="1653"/>
        <v/>
      </c>
      <c r="AK3303" s="42" t="str">
        <f t="shared" si="1654"/>
        <v/>
      </c>
      <c r="AL3303" s="41" t="str">
        <f t="shared" si="1655"/>
        <v/>
      </c>
      <c r="AM3303" s="41" t="str">
        <f t="shared" si="1656"/>
        <v/>
      </c>
      <c r="AN3303" s="41" t="str">
        <f t="shared" si="1657"/>
        <v/>
      </c>
      <c r="AO3303" s="42" t="str">
        <f t="shared" si="1658"/>
        <v/>
      </c>
      <c r="AP3303" s="41" t="str">
        <f t="shared" si="1659"/>
        <v/>
      </c>
      <c r="AQ3303" s="41" t="str">
        <f t="shared" si="1660"/>
        <v/>
      </c>
      <c r="AR3303" s="41" t="str">
        <f>IF($AQ3303="","",COUNTIFS(L_ChaveCob,$AQ3303,L_Ausencia,"&gt;"&amp;$W3303)+COUNTIFS($AQ$4:$AQ3303,$AQ3303,$W$4:$W3303,$W3303))</f>
        <v/>
      </c>
      <c r="AS3303" s="42">
        <f t="shared" si="1661"/>
        <v>0</v>
      </c>
      <c r="AT3303" s="42">
        <f t="shared" si="1662"/>
        <v>0</v>
      </c>
      <c r="AU3303" s="42">
        <f t="shared" si="1663"/>
        <v>0</v>
      </c>
    </row>
    <row r="3304" spans="1:47" x14ac:dyDescent="0.2">
      <c r="A3304" s="35"/>
      <c r="B3304" s="36"/>
      <c r="C3304" s="36"/>
      <c r="D3304" s="36"/>
      <c r="E3304" s="37"/>
      <c r="F3304" s="37"/>
      <c r="G3304" s="36"/>
      <c r="H3304" s="36"/>
      <c r="I3304" s="36"/>
      <c r="J3304" s="36"/>
      <c r="K3304" s="37"/>
      <c r="L3304" s="37"/>
      <c r="M3304" s="37"/>
      <c r="N3304" s="38" t="str">
        <f t="shared" si="1632"/>
        <v/>
      </c>
      <c r="O3304" t="str">
        <f t="shared" si="1633"/>
        <v/>
      </c>
      <c r="P3304" t="str">
        <f t="shared" si="1634"/>
        <v/>
      </c>
      <c r="Q3304" t="str">
        <f t="shared" si="1635"/>
        <v/>
      </c>
      <c r="R3304" t="str">
        <f t="shared" si="1636"/>
        <v/>
      </c>
      <c r="S3304" t="str">
        <f t="shared" si="1637"/>
        <v/>
      </c>
      <c r="T3304" s="39" t="str">
        <f t="shared" si="1638"/>
        <v/>
      </c>
      <c r="U3304" s="40">
        <f t="shared" si="1639"/>
        <v>0</v>
      </c>
      <c r="V3304" s="40">
        <f t="shared" si="1640"/>
        <v>0</v>
      </c>
      <c r="W3304" s="40">
        <f t="shared" si="1641"/>
        <v>0</v>
      </c>
      <c r="X3304" t="str">
        <f t="shared" si="1642"/>
        <v/>
      </c>
      <c r="Y3304" s="40">
        <f t="shared" si="1643"/>
        <v>0</v>
      </c>
      <c r="Z3304" s="40">
        <f t="shared" si="1644"/>
        <v>0</v>
      </c>
      <c r="AA3304" s="40">
        <f t="shared" si="1645"/>
        <v>0</v>
      </c>
      <c r="AB3304" s="40">
        <f t="shared" si="1646"/>
        <v>0</v>
      </c>
      <c r="AC3304" s="40">
        <f t="shared" si="1647"/>
        <v>0</v>
      </c>
      <c r="AD3304" s="39">
        <f t="shared" si="1648"/>
        <v>0</v>
      </c>
      <c r="AE3304" s="39">
        <f t="shared" si="1649"/>
        <v>0</v>
      </c>
      <c r="AF3304" t="str">
        <f t="shared" si="1650"/>
        <v/>
      </c>
      <c r="AG3304" t="str">
        <f t="shared" si="1651"/>
        <v/>
      </c>
      <c r="AH3304" t="str">
        <f t="shared" si="1652"/>
        <v/>
      </c>
      <c r="AJ3304" s="41" t="str">
        <f t="shared" si="1653"/>
        <v/>
      </c>
      <c r="AK3304" s="42" t="str">
        <f t="shared" si="1654"/>
        <v/>
      </c>
      <c r="AL3304" s="41" t="str">
        <f t="shared" si="1655"/>
        <v/>
      </c>
      <c r="AM3304" s="41" t="str">
        <f t="shared" si="1656"/>
        <v/>
      </c>
      <c r="AN3304" s="41" t="str">
        <f t="shared" si="1657"/>
        <v/>
      </c>
      <c r="AO3304" s="42" t="str">
        <f t="shared" si="1658"/>
        <v/>
      </c>
      <c r="AP3304" s="41" t="str">
        <f t="shared" si="1659"/>
        <v/>
      </c>
      <c r="AQ3304" s="41" t="str">
        <f t="shared" si="1660"/>
        <v/>
      </c>
      <c r="AR3304" s="41" t="str">
        <f>IF($AQ3304="","",COUNTIFS(L_ChaveCob,$AQ3304,L_Ausencia,"&gt;"&amp;$W3304)+COUNTIFS($AQ$4:$AQ3304,$AQ3304,$W$4:$W3304,$W3304))</f>
        <v/>
      </c>
      <c r="AS3304" s="42">
        <f t="shared" si="1661"/>
        <v>0</v>
      </c>
      <c r="AT3304" s="42">
        <f t="shared" si="1662"/>
        <v>0</v>
      </c>
      <c r="AU3304" s="42">
        <f t="shared" si="1663"/>
        <v>0</v>
      </c>
    </row>
    <row r="3305" spans="1:47" x14ac:dyDescent="0.2">
      <c r="A3305" s="35"/>
      <c r="B3305" s="36"/>
      <c r="C3305" s="36"/>
      <c r="D3305" s="36"/>
      <c r="E3305" s="37"/>
      <c r="F3305" s="37"/>
      <c r="G3305" s="36"/>
      <c r="H3305" s="36"/>
      <c r="I3305" s="36"/>
      <c r="J3305" s="36"/>
      <c r="K3305" s="37"/>
      <c r="L3305" s="37"/>
      <c r="M3305" s="37"/>
      <c r="N3305" s="38" t="str">
        <f t="shared" si="1632"/>
        <v/>
      </c>
      <c r="O3305" t="str">
        <f t="shared" si="1633"/>
        <v/>
      </c>
      <c r="P3305" t="str">
        <f t="shared" si="1634"/>
        <v/>
      </c>
      <c r="Q3305" t="str">
        <f t="shared" si="1635"/>
        <v/>
      </c>
      <c r="R3305" t="str">
        <f t="shared" si="1636"/>
        <v/>
      </c>
      <c r="S3305" t="str">
        <f t="shared" si="1637"/>
        <v/>
      </c>
      <c r="T3305" s="39" t="str">
        <f t="shared" si="1638"/>
        <v/>
      </c>
      <c r="U3305" s="40">
        <f t="shared" si="1639"/>
        <v>0</v>
      </c>
      <c r="V3305" s="40">
        <f t="shared" si="1640"/>
        <v>0</v>
      </c>
      <c r="W3305" s="40">
        <f t="shared" si="1641"/>
        <v>0</v>
      </c>
      <c r="X3305" t="str">
        <f t="shared" si="1642"/>
        <v/>
      </c>
      <c r="Y3305" s="40">
        <f t="shared" si="1643"/>
        <v>0</v>
      </c>
      <c r="Z3305" s="40">
        <f t="shared" si="1644"/>
        <v>0</v>
      </c>
      <c r="AA3305" s="40">
        <f t="shared" si="1645"/>
        <v>0</v>
      </c>
      <c r="AB3305" s="40">
        <f t="shared" si="1646"/>
        <v>0</v>
      </c>
      <c r="AC3305" s="40">
        <f t="shared" si="1647"/>
        <v>0</v>
      </c>
      <c r="AD3305" s="39">
        <f t="shared" si="1648"/>
        <v>0</v>
      </c>
      <c r="AE3305" s="39">
        <f t="shared" si="1649"/>
        <v>0</v>
      </c>
      <c r="AF3305" t="str">
        <f t="shared" si="1650"/>
        <v/>
      </c>
      <c r="AG3305" t="str">
        <f t="shared" si="1651"/>
        <v/>
      </c>
      <c r="AH3305" t="str">
        <f t="shared" si="1652"/>
        <v/>
      </c>
      <c r="AJ3305" s="41" t="str">
        <f t="shared" si="1653"/>
        <v/>
      </c>
      <c r="AK3305" s="42" t="str">
        <f t="shared" si="1654"/>
        <v/>
      </c>
      <c r="AL3305" s="41" t="str">
        <f t="shared" si="1655"/>
        <v/>
      </c>
      <c r="AM3305" s="41" t="str">
        <f t="shared" si="1656"/>
        <v/>
      </c>
      <c r="AN3305" s="41" t="str">
        <f t="shared" si="1657"/>
        <v/>
      </c>
      <c r="AO3305" s="42" t="str">
        <f t="shared" si="1658"/>
        <v/>
      </c>
      <c r="AP3305" s="41" t="str">
        <f t="shared" si="1659"/>
        <v/>
      </c>
      <c r="AQ3305" s="41" t="str">
        <f t="shared" si="1660"/>
        <v/>
      </c>
      <c r="AR3305" s="41" t="str">
        <f>IF($AQ3305="","",COUNTIFS(L_ChaveCob,$AQ3305,L_Ausencia,"&gt;"&amp;$W3305)+COUNTIFS($AQ$4:$AQ3305,$AQ3305,$W$4:$W3305,$W3305))</f>
        <v/>
      </c>
      <c r="AS3305" s="42">
        <f t="shared" si="1661"/>
        <v>0</v>
      </c>
      <c r="AT3305" s="42">
        <f t="shared" si="1662"/>
        <v>0</v>
      </c>
      <c r="AU3305" s="42">
        <f t="shared" si="1663"/>
        <v>0</v>
      </c>
    </row>
    <row r="3306" spans="1:47" x14ac:dyDescent="0.2">
      <c r="A3306" s="35"/>
      <c r="B3306" s="36"/>
      <c r="C3306" s="36"/>
      <c r="D3306" s="36"/>
      <c r="E3306" s="37"/>
      <c r="F3306" s="37"/>
      <c r="G3306" s="36"/>
      <c r="H3306" s="36"/>
      <c r="I3306" s="36"/>
      <c r="J3306" s="36"/>
      <c r="K3306" s="37"/>
      <c r="L3306" s="37"/>
      <c r="M3306" s="37"/>
      <c r="N3306" s="38" t="str">
        <f t="shared" si="1632"/>
        <v/>
      </c>
      <c r="O3306" t="str">
        <f t="shared" si="1633"/>
        <v/>
      </c>
      <c r="P3306" t="str">
        <f t="shared" si="1634"/>
        <v/>
      </c>
      <c r="Q3306" t="str">
        <f t="shared" si="1635"/>
        <v/>
      </c>
      <c r="R3306" t="str">
        <f t="shared" si="1636"/>
        <v/>
      </c>
      <c r="S3306" t="str">
        <f t="shared" si="1637"/>
        <v/>
      </c>
      <c r="T3306" s="39" t="str">
        <f t="shared" si="1638"/>
        <v/>
      </c>
      <c r="U3306" s="40">
        <f t="shared" si="1639"/>
        <v>0</v>
      </c>
      <c r="V3306" s="40">
        <f t="shared" si="1640"/>
        <v>0</v>
      </c>
      <c r="W3306" s="40">
        <f t="shared" si="1641"/>
        <v>0</v>
      </c>
      <c r="X3306" t="str">
        <f t="shared" si="1642"/>
        <v/>
      </c>
      <c r="Y3306" s="40">
        <f t="shared" si="1643"/>
        <v>0</v>
      </c>
      <c r="Z3306" s="40">
        <f t="shared" si="1644"/>
        <v>0</v>
      </c>
      <c r="AA3306" s="40">
        <f t="shared" si="1645"/>
        <v>0</v>
      </c>
      <c r="AB3306" s="40">
        <f t="shared" si="1646"/>
        <v>0</v>
      </c>
      <c r="AC3306" s="40">
        <f t="shared" si="1647"/>
        <v>0</v>
      </c>
      <c r="AD3306" s="39">
        <f t="shared" si="1648"/>
        <v>0</v>
      </c>
      <c r="AE3306" s="39">
        <f t="shared" si="1649"/>
        <v>0</v>
      </c>
      <c r="AF3306" t="str">
        <f t="shared" si="1650"/>
        <v/>
      </c>
      <c r="AG3306" t="str">
        <f t="shared" si="1651"/>
        <v/>
      </c>
      <c r="AH3306" t="str">
        <f t="shared" si="1652"/>
        <v/>
      </c>
      <c r="AJ3306" s="41" t="str">
        <f t="shared" si="1653"/>
        <v/>
      </c>
      <c r="AK3306" s="42" t="str">
        <f t="shared" si="1654"/>
        <v/>
      </c>
      <c r="AL3306" s="41" t="str">
        <f t="shared" si="1655"/>
        <v/>
      </c>
      <c r="AM3306" s="41" t="str">
        <f t="shared" si="1656"/>
        <v/>
      </c>
      <c r="AN3306" s="41" t="str">
        <f t="shared" si="1657"/>
        <v/>
      </c>
      <c r="AO3306" s="42" t="str">
        <f t="shared" si="1658"/>
        <v/>
      </c>
      <c r="AP3306" s="41" t="str">
        <f t="shared" si="1659"/>
        <v/>
      </c>
      <c r="AQ3306" s="41" t="str">
        <f t="shared" si="1660"/>
        <v/>
      </c>
      <c r="AR3306" s="41" t="str">
        <f>IF($AQ3306="","",COUNTIFS(L_ChaveCob,$AQ3306,L_Ausencia,"&gt;"&amp;$W3306)+COUNTIFS($AQ$4:$AQ3306,$AQ3306,$W$4:$W3306,$W3306))</f>
        <v/>
      </c>
      <c r="AS3306" s="42">
        <f t="shared" si="1661"/>
        <v>0</v>
      </c>
      <c r="AT3306" s="42">
        <f t="shared" si="1662"/>
        <v>0</v>
      </c>
      <c r="AU3306" s="42">
        <f t="shared" si="1663"/>
        <v>0</v>
      </c>
    </row>
    <row r="3307" spans="1:47" x14ac:dyDescent="0.2">
      <c r="A3307" s="35"/>
      <c r="B3307" s="36"/>
      <c r="C3307" s="36"/>
      <c r="D3307" s="36"/>
      <c r="E3307" s="37"/>
      <c r="F3307" s="37"/>
      <c r="G3307" s="36"/>
      <c r="H3307" s="36"/>
      <c r="I3307" s="36"/>
      <c r="J3307" s="36"/>
      <c r="K3307" s="37"/>
      <c r="L3307" s="37"/>
      <c r="M3307" s="37"/>
      <c r="N3307" s="38" t="str">
        <f t="shared" si="1632"/>
        <v/>
      </c>
      <c r="O3307" t="str">
        <f t="shared" si="1633"/>
        <v/>
      </c>
      <c r="P3307" t="str">
        <f t="shared" si="1634"/>
        <v/>
      </c>
      <c r="Q3307" t="str">
        <f t="shared" si="1635"/>
        <v/>
      </c>
      <c r="R3307" t="str">
        <f t="shared" si="1636"/>
        <v/>
      </c>
      <c r="S3307" t="str">
        <f t="shared" si="1637"/>
        <v/>
      </c>
      <c r="T3307" s="39" t="str">
        <f t="shared" si="1638"/>
        <v/>
      </c>
      <c r="U3307" s="40">
        <f t="shared" si="1639"/>
        <v>0</v>
      </c>
      <c r="V3307" s="40">
        <f t="shared" si="1640"/>
        <v>0</v>
      </c>
      <c r="W3307" s="40">
        <f t="shared" si="1641"/>
        <v>0</v>
      </c>
      <c r="X3307" t="str">
        <f t="shared" si="1642"/>
        <v/>
      </c>
      <c r="Y3307" s="40">
        <f t="shared" si="1643"/>
        <v>0</v>
      </c>
      <c r="Z3307" s="40">
        <f t="shared" si="1644"/>
        <v>0</v>
      </c>
      <c r="AA3307" s="40">
        <f t="shared" si="1645"/>
        <v>0</v>
      </c>
      <c r="AB3307" s="40">
        <f t="shared" si="1646"/>
        <v>0</v>
      </c>
      <c r="AC3307" s="40">
        <f t="shared" si="1647"/>
        <v>0</v>
      </c>
      <c r="AD3307" s="39">
        <f t="shared" si="1648"/>
        <v>0</v>
      </c>
      <c r="AE3307" s="39">
        <f t="shared" si="1649"/>
        <v>0</v>
      </c>
      <c r="AF3307" t="str">
        <f t="shared" si="1650"/>
        <v/>
      </c>
      <c r="AG3307" t="str">
        <f t="shared" si="1651"/>
        <v/>
      </c>
      <c r="AH3307" t="str">
        <f t="shared" si="1652"/>
        <v/>
      </c>
      <c r="AJ3307" s="41" t="str">
        <f t="shared" si="1653"/>
        <v/>
      </c>
      <c r="AK3307" s="42" t="str">
        <f t="shared" si="1654"/>
        <v/>
      </c>
      <c r="AL3307" s="41" t="str">
        <f t="shared" si="1655"/>
        <v/>
      </c>
      <c r="AM3307" s="41" t="str">
        <f t="shared" si="1656"/>
        <v/>
      </c>
      <c r="AN3307" s="41" t="str">
        <f t="shared" si="1657"/>
        <v/>
      </c>
      <c r="AO3307" s="42" t="str">
        <f t="shared" si="1658"/>
        <v/>
      </c>
      <c r="AP3307" s="41" t="str">
        <f t="shared" si="1659"/>
        <v/>
      </c>
      <c r="AQ3307" s="41" t="str">
        <f t="shared" si="1660"/>
        <v/>
      </c>
      <c r="AR3307" s="41" t="str">
        <f>IF($AQ3307="","",COUNTIFS(L_ChaveCob,$AQ3307,L_Ausencia,"&gt;"&amp;$W3307)+COUNTIFS($AQ$4:$AQ3307,$AQ3307,$W$4:$W3307,$W3307))</f>
        <v/>
      </c>
      <c r="AS3307" s="42">
        <f t="shared" si="1661"/>
        <v>0</v>
      </c>
      <c r="AT3307" s="42">
        <f t="shared" si="1662"/>
        <v>0</v>
      </c>
      <c r="AU3307" s="42">
        <f t="shared" si="1663"/>
        <v>0</v>
      </c>
    </row>
    <row r="3308" spans="1:47" x14ac:dyDescent="0.2">
      <c r="A3308" s="35"/>
      <c r="B3308" s="36"/>
      <c r="C3308" s="36"/>
      <c r="D3308" s="36"/>
      <c r="E3308" s="37"/>
      <c r="F3308" s="37"/>
      <c r="G3308" s="36"/>
      <c r="H3308" s="36"/>
      <c r="I3308" s="36"/>
      <c r="J3308" s="36"/>
      <c r="K3308" s="37"/>
      <c r="L3308" s="37"/>
      <c r="M3308" s="37"/>
      <c r="N3308" s="38" t="str">
        <f t="shared" si="1632"/>
        <v/>
      </c>
      <c r="O3308" t="str">
        <f t="shared" si="1633"/>
        <v/>
      </c>
      <c r="P3308" t="str">
        <f t="shared" si="1634"/>
        <v/>
      </c>
      <c r="Q3308" t="str">
        <f t="shared" si="1635"/>
        <v/>
      </c>
      <c r="R3308" t="str">
        <f t="shared" si="1636"/>
        <v/>
      </c>
      <c r="S3308" t="str">
        <f t="shared" si="1637"/>
        <v/>
      </c>
      <c r="T3308" s="39" t="str">
        <f t="shared" si="1638"/>
        <v/>
      </c>
      <c r="U3308" s="40">
        <f t="shared" si="1639"/>
        <v>0</v>
      </c>
      <c r="V3308" s="40">
        <f t="shared" si="1640"/>
        <v>0</v>
      </c>
      <c r="W3308" s="40">
        <f t="shared" si="1641"/>
        <v>0</v>
      </c>
      <c r="X3308" t="str">
        <f t="shared" si="1642"/>
        <v/>
      </c>
      <c r="Y3308" s="40">
        <f t="shared" si="1643"/>
        <v>0</v>
      </c>
      <c r="Z3308" s="40">
        <f t="shared" si="1644"/>
        <v>0</v>
      </c>
      <c r="AA3308" s="40">
        <f t="shared" si="1645"/>
        <v>0</v>
      </c>
      <c r="AB3308" s="40">
        <f t="shared" si="1646"/>
        <v>0</v>
      </c>
      <c r="AC3308" s="40">
        <f t="shared" si="1647"/>
        <v>0</v>
      </c>
      <c r="AD3308" s="39">
        <f t="shared" si="1648"/>
        <v>0</v>
      </c>
      <c r="AE3308" s="39">
        <f t="shared" si="1649"/>
        <v>0</v>
      </c>
      <c r="AF3308" t="str">
        <f t="shared" si="1650"/>
        <v/>
      </c>
      <c r="AG3308" t="str">
        <f t="shared" si="1651"/>
        <v/>
      </c>
      <c r="AH3308" t="str">
        <f t="shared" si="1652"/>
        <v/>
      </c>
      <c r="AJ3308" s="41" t="str">
        <f t="shared" si="1653"/>
        <v/>
      </c>
      <c r="AK3308" s="42" t="str">
        <f t="shared" si="1654"/>
        <v/>
      </c>
      <c r="AL3308" s="41" t="str">
        <f t="shared" si="1655"/>
        <v/>
      </c>
      <c r="AM3308" s="41" t="str">
        <f t="shared" si="1656"/>
        <v/>
      </c>
      <c r="AN3308" s="41" t="str">
        <f t="shared" si="1657"/>
        <v/>
      </c>
      <c r="AO3308" s="42" t="str">
        <f t="shared" si="1658"/>
        <v/>
      </c>
      <c r="AP3308" s="41" t="str">
        <f t="shared" si="1659"/>
        <v/>
      </c>
      <c r="AQ3308" s="41" t="str">
        <f t="shared" si="1660"/>
        <v/>
      </c>
      <c r="AR3308" s="41" t="str">
        <f>IF($AQ3308="","",COUNTIFS(L_ChaveCob,$AQ3308,L_Ausencia,"&gt;"&amp;$W3308)+COUNTIFS($AQ$4:$AQ3308,$AQ3308,$W$4:$W3308,$W3308))</f>
        <v/>
      </c>
      <c r="AS3308" s="42">
        <f t="shared" si="1661"/>
        <v>0</v>
      </c>
      <c r="AT3308" s="42">
        <f t="shared" si="1662"/>
        <v>0</v>
      </c>
      <c r="AU3308" s="42">
        <f t="shared" si="1663"/>
        <v>0</v>
      </c>
    </row>
    <row r="3309" spans="1:47" x14ac:dyDescent="0.2">
      <c r="A3309" s="35"/>
      <c r="B3309" s="36"/>
      <c r="C3309" s="36"/>
      <c r="D3309" s="36"/>
      <c r="E3309" s="37"/>
      <c r="F3309" s="37"/>
      <c r="G3309" s="36"/>
      <c r="H3309" s="36"/>
      <c r="I3309" s="36"/>
      <c r="J3309" s="36"/>
      <c r="K3309" s="37"/>
      <c r="L3309" s="37"/>
      <c r="M3309" s="37"/>
      <c r="N3309" s="38" t="str">
        <f t="shared" si="1632"/>
        <v/>
      </c>
      <c r="O3309" t="str">
        <f t="shared" si="1633"/>
        <v/>
      </c>
      <c r="P3309" t="str">
        <f t="shared" si="1634"/>
        <v/>
      </c>
      <c r="Q3309" t="str">
        <f t="shared" si="1635"/>
        <v/>
      </c>
      <c r="R3309" t="str">
        <f t="shared" si="1636"/>
        <v/>
      </c>
      <c r="S3309" t="str">
        <f t="shared" si="1637"/>
        <v/>
      </c>
      <c r="T3309" s="39" t="str">
        <f t="shared" si="1638"/>
        <v/>
      </c>
      <c r="U3309" s="40">
        <f t="shared" si="1639"/>
        <v>0</v>
      </c>
      <c r="V3309" s="40">
        <f t="shared" si="1640"/>
        <v>0</v>
      </c>
      <c r="W3309" s="40">
        <f t="shared" si="1641"/>
        <v>0</v>
      </c>
      <c r="X3309" t="str">
        <f t="shared" si="1642"/>
        <v/>
      </c>
      <c r="Y3309" s="40">
        <f t="shared" si="1643"/>
        <v>0</v>
      </c>
      <c r="Z3309" s="40">
        <f t="shared" si="1644"/>
        <v>0</v>
      </c>
      <c r="AA3309" s="40">
        <f t="shared" si="1645"/>
        <v>0</v>
      </c>
      <c r="AB3309" s="40">
        <f t="shared" si="1646"/>
        <v>0</v>
      </c>
      <c r="AC3309" s="40">
        <f t="shared" si="1647"/>
        <v>0</v>
      </c>
      <c r="AD3309" s="39">
        <f t="shared" si="1648"/>
        <v>0</v>
      </c>
      <c r="AE3309" s="39">
        <f t="shared" si="1649"/>
        <v>0</v>
      </c>
      <c r="AF3309" t="str">
        <f t="shared" si="1650"/>
        <v/>
      </c>
      <c r="AG3309" t="str">
        <f t="shared" si="1651"/>
        <v/>
      </c>
      <c r="AH3309" t="str">
        <f t="shared" si="1652"/>
        <v/>
      </c>
      <c r="AJ3309" s="41" t="str">
        <f t="shared" si="1653"/>
        <v/>
      </c>
      <c r="AK3309" s="42" t="str">
        <f t="shared" si="1654"/>
        <v/>
      </c>
      <c r="AL3309" s="41" t="str">
        <f t="shared" si="1655"/>
        <v/>
      </c>
      <c r="AM3309" s="41" t="str">
        <f t="shared" si="1656"/>
        <v/>
      </c>
      <c r="AN3309" s="41" t="str">
        <f t="shared" si="1657"/>
        <v/>
      </c>
      <c r="AO3309" s="42" t="str">
        <f t="shared" si="1658"/>
        <v/>
      </c>
      <c r="AP3309" s="41" t="str">
        <f t="shared" si="1659"/>
        <v/>
      </c>
      <c r="AQ3309" s="41" t="str">
        <f t="shared" si="1660"/>
        <v/>
      </c>
      <c r="AR3309" s="41" t="str">
        <f>IF($AQ3309="","",COUNTIFS(L_ChaveCob,$AQ3309,L_Ausencia,"&gt;"&amp;$W3309)+COUNTIFS($AQ$4:$AQ3309,$AQ3309,$W$4:$W3309,$W3309))</f>
        <v/>
      </c>
      <c r="AS3309" s="42">
        <f t="shared" si="1661"/>
        <v>0</v>
      </c>
      <c r="AT3309" s="42">
        <f t="shared" si="1662"/>
        <v>0</v>
      </c>
      <c r="AU3309" s="42">
        <f t="shared" si="1663"/>
        <v>0</v>
      </c>
    </row>
    <row r="3310" spans="1:47" x14ac:dyDescent="0.2">
      <c r="A3310" s="35"/>
      <c r="B3310" s="36"/>
      <c r="C3310" s="36"/>
      <c r="D3310" s="36"/>
      <c r="E3310" s="37"/>
      <c r="F3310" s="37"/>
      <c r="G3310" s="36"/>
      <c r="H3310" s="36"/>
      <c r="I3310" s="36"/>
      <c r="J3310" s="36"/>
      <c r="K3310" s="37"/>
      <c r="L3310" s="37"/>
      <c r="M3310" s="37"/>
      <c r="N3310" s="38" t="str">
        <f t="shared" si="1632"/>
        <v/>
      </c>
      <c r="O3310" t="str">
        <f t="shared" si="1633"/>
        <v/>
      </c>
      <c r="P3310" t="str">
        <f t="shared" si="1634"/>
        <v/>
      </c>
      <c r="Q3310" t="str">
        <f t="shared" si="1635"/>
        <v/>
      </c>
      <c r="R3310" t="str">
        <f t="shared" si="1636"/>
        <v/>
      </c>
      <c r="S3310" t="str">
        <f t="shared" si="1637"/>
        <v/>
      </c>
      <c r="T3310" s="39" t="str">
        <f t="shared" si="1638"/>
        <v/>
      </c>
      <c r="U3310" s="40">
        <f t="shared" si="1639"/>
        <v>0</v>
      </c>
      <c r="V3310" s="40">
        <f t="shared" si="1640"/>
        <v>0</v>
      </c>
      <c r="W3310" s="40">
        <f t="shared" si="1641"/>
        <v>0</v>
      </c>
      <c r="X3310" t="str">
        <f t="shared" si="1642"/>
        <v/>
      </c>
      <c r="Y3310" s="40">
        <f t="shared" si="1643"/>
        <v>0</v>
      </c>
      <c r="Z3310" s="40">
        <f t="shared" si="1644"/>
        <v>0</v>
      </c>
      <c r="AA3310" s="40">
        <f t="shared" si="1645"/>
        <v>0</v>
      </c>
      <c r="AB3310" s="40">
        <f t="shared" si="1646"/>
        <v>0</v>
      </c>
      <c r="AC3310" s="40">
        <f t="shared" si="1647"/>
        <v>0</v>
      </c>
      <c r="AD3310" s="39">
        <f t="shared" si="1648"/>
        <v>0</v>
      </c>
      <c r="AE3310" s="39">
        <f t="shared" si="1649"/>
        <v>0</v>
      </c>
      <c r="AF3310" t="str">
        <f t="shared" si="1650"/>
        <v/>
      </c>
      <c r="AG3310" t="str">
        <f t="shared" si="1651"/>
        <v/>
      </c>
      <c r="AH3310" t="str">
        <f t="shared" si="1652"/>
        <v/>
      </c>
      <c r="AJ3310" s="41" t="str">
        <f t="shared" si="1653"/>
        <v/>
      </c>
      <c r="AK3310" s="42" t="str">
        <f t="shared" si="1654"/>
        <v/>
      </c>
      <c r="AL3310" s="41" t="str">
        <f t="shared" si="1655"/>
        <v/>
      </c>
      <c r="AM3310" s="41" t="str">
        <f t="shared" si="1656"/>
        <v/>
      </c>
      <c r="AN3310" s="41" t="str">
        <f t="shared" si="1657"/>
        <v/>
      </c>
      <c r="AO3310" s="42" t="str">
        <f t="shared" si="1658"/>
        <v/>
      </c>
      <c r="AP3310" s="41" t="str">
        <f t="shared" si="1659"/>
        <v/>
      </c>
      <c r="AQ3310" s="41" t="str">
        <f t="shared" si="1660"/>
        <v/>
      </c>
      <c r="AR3310" s="41" t="str">
        <f>IF($AQ3310="","",COUNTIFS(L_ChaveCob,$AQ3310,L_Ausencia,"&gt;"&amp;$W3310)+COUNTIFS($AQ$4:$AQ3310,$AQ3310,$W$4:$W3310,$W3310))</f>
        <v/>
      </c>
      <c r="AS3310" s="42">
        <f t="shared" si="1661"/>
        <v>0</v>
      </c>
      <c r="AT3310" s="42">
        <f t="shared" si="1662"/>
        <v>0</v>
      </c>
      <c r="AU3310" s="42">
        <f t="shared" si="1663"/>
        <v>0</v>
      </c>
    </row>
    <row r="3311" spans="1:47" x14ac:dyDescent="0.2">
      <c r="A3311" s="35"/>
      <c r="B3311" s="36"/>
      <c r="C3311" s="36"/>
      <c r="D3311" s="36"/>
      <c r="E3311" s="37"/>
      <c r="F3311" s="37"/>
      <c r="G3311" s="36"/>
      <c r="H3311" s="36"/>
      <c r="I3311" s="36"/>
      <c r="J3311" s="36"/>
      <c r="K3311" s="37"/>
      <c r="L3311" s="37"/>
      <c r="M3311" s="37"/>
      <c r="N3311" s="38" t="str">
        <f t="shared" si="1632"/>
        <v/>
      </c>
      <c r="O3311" t="str">
        <f t="shared" si="1633"/>
        <v/>
      </c>
      <c r="P3311" t="str">
        <f t="shared" si="1634"/>
        <v/>
      </c>
      <c r="Q3311" t="str">
        <f t="shared" si="1635"/>
        <v/>
      </c>
      <c r="R3311" t="str">
        <f t="shared" si="1636"/>
        <v/>
      </c>
      <c r="S3311" t="str">
        <f t="shared" si="1637"/>
        <v/>
      </c>
      <c r="T3311" s="39" t="str">
        <f t="shared" si="1638"/>
        <v/>
      </c>
      <c r="U3311" s="40">
        <f t="shared" si="1639"/>
        <v>0</v>
      </c>
      <c r="V3311" s="40">
        <f t="shared" si="1640"/>
        <v>0</v>
      </c>
      <c r="W3311" s="40">
        <f t="shared" si="1641"/>
        <v>0</v>
      </c>
      <c r="X3311" t="str">
        <f t="shared" si="1642"/>
        <v/>
      </c>
      <c r="Y3311" s="40">
        <f t="shared" si="1643"/>
        <v>0</v>
      </c>
      <c r="Z3311" s="40">
        <f t="shared" si="1644"/>
        <v>0</v>
      </c>
      <c r="AA3311" s="40">
        <f t="shared" si="1645"/>
        <v>0</v>
      </c>
      <c r="AB3311" s="40">
        <f t="shared" si="1646"/>
        <v>0</v>
      </c>
      <c r="AC3311" s="40">
        <f t="shared" si="1647"/>
        <v>0</v>
      </c>
      <c r="AD3311" s="39">
        <f t="shared" si="1648"/>
        <v>0</v>
      </c>
      <c r="AE3311" s="39">
        <f t="shared" si="1649"/>
        <v>0</v>
      </c>
      <c r="AF3311" t="str">
        <f t="shared" si="1650"/>
        <v/>
      </c>
      <c r="AG3311" t="str">
        <f t="shared" si="1651"/>
        <v/>
      </c>
      <c r="AH3311" t="str">
        <f t="shared" si="1652"/>
        <v/>
      </c>
      <c r="AJ3311" s="41" t="str">
        <f t="shared" si="1653"/>
        <v/>
      </c>
      <c r="AK3311" s="42" t="str">
        <f t="shared" si="1654"/>
        <v/>
      </c>
      <c r="AL3311" s="41" t="str">
        <f t="shared" si="1655"/>
        <v/>
      </c>
      <c r="AM3311" s="41" t="str">
        <f t="shared" si="1656"/>
        <v/>
      </c>
      <c r="AN3311" s="41" t="str">
        <f t="shared" si="1657"/>
        <v/>
      </c>
      <c r="AO3311" s="42" t="str">
        <f t="shared" si="1658"/>
        <v/>
      </c>
      <c r="AP3311" s="41" t="str">
        <f t="shared" si="1659"/>
        <v/>
      </c>
      <c r="AQ3311" s="41" t="str">
        <f t="shared" si="1660"/>
        <v/>
      </c>
      <c r="AR3311" s="41" t="str">
        <f>IF($AQ3311="","",COUNTIFS(L_ChaveCob,$AQ3311,L_Ausencia,"&gt;"&amp;$W3311)+COUNTIFS($AQ$4:$AQ3311,$AQ3311,$W$4:$W3311,$W3311))</f>
        <v/>
      </c>
      <c r="AS3311" s="42">
        <f t="shared" si="1661"/>
        <v>0</v>
      </c>
      <c r="AT3311" s="42">
        <f t="shared" si="1662"/>
        <v>0</v>
      </c>
      <c r="AU3311" s="42">
        <f t="shared" si="1663"/>
        <v>0</v>
      </c>
    </row>
    <row r="3312" spans="1:47" x14ac:dyDescent="0.2">
      <c r="A3312" s="35"/>
      <c r="B3312" s="36"/>
      <c r="C3312" s="36"/>
      <c r="D3312" s="36"/>
      <c r="E3312" s="37"/>
      <c r="F3312" s="37"/>
      <c r="G3312" s="36"/>
      <c r="H3312" s="36"/>
      <c r="I3312" s="36"/>
      <c r="J3312" s="36"/>
      <c r="K3312" s="37"/>
      <c r="L3312" s="37"/>
      <c r="M3312" s="37"/>
      <c r="N3312" s="38" t="str">
        <f t="shared" si="1632"/>
        <v/>
      </c>
      <c r="O3312" t="str">
        <f t="shared" si="1633"/>
        <v/>
      </c>
      <c r="P3312" t="str">
        <f t="shared" si="1634"/>
        <v/>
      </c>
      <c r="Q3312" t="str">
        <f t="shared" si="1635"/>
        <v/>
      </c>
      <c r="R3312" t="str">
        <f t="shared" si="1636"/>
        <v/>
      </c>
      <c r="S3312" t="str">
        <f t="shared" si="1637"/>
        <v/>
      </c>
      <c r="T3312" s="39" t="str">
        <f t="shared" si="1638"/>
        <v/>
      </c>
      <c r="U3312" s="40">
        <f t="shared" si="1639"/>
        <v>0</v>
      </c>
      <c r="V3312" s="40">
        <f t="shared" si="1640"/>
        <v>0</v>
      </c>
      <c r="W3312" s="40">
        <f t="shared" si="1641"/>
        <v>0</v>
      </c>
      <c r="X3312" t="str">
        <f t="shared" si="1642"/>
        <v/>
      </c>
      <c r="Y3312" s="40">
        <f t="shared" si="1643"/>
        <v>0</v>
      </c>
      <c r="Z3312" s="40">
        <f t="shared" si="1644"/>
        <v>0</v>
      </c>
      <c r="AA3312" s="40">
        <f t="shared" si="1645"/>
        <v>0</v>
      </c>
      <c r="AB3312" s="40">
        <f t="shared" si="1646"/>
        <v>0</v>
      </c>
      <c r="AC3312" s="40">
        <f t="shared" si="1647"/>
        <v>0</v>
      </c>
      <c r="AD3312" s="39">
        <f t="shared" si="1648"/>
        <v>0</v>
      </c>
      <c r="AE3312" s="39">
        <f t="shared" si="1649"/>
        <v>0</v>
      </c>
      <c r="AF3312" t="str">
        <f t="shared" si="1650"/>
        <v/>
      </c>
      <c r="AG3312" t="str">
        <f t="shared" si="1651"/>
        <v/>
      </c>
      <c r="AH3312" t="str">
        <f t="shared" si="1652"/>
        <v/>
      </c>
      <c r="AJ3312" s="41" t="str">
        <f t="shared" si="1653"/>
        <v/>
      </c>
      <c r="AK3312" s="42" t="str">
        <f t="shared" si="1654"/>
        <v/>
      </c>
      <c r="AL3312" s="41" t="str">
        <f t="shared" si="1655"/>
        <v/>
      </c>
      <c r="AM3312" s="41" t="str">
        <f t="shared" si="1656"/>
        <v/>
      </c>
      <c r="AN3312" s="41" t="str">
        <f t="shared" si="1657"/>
        <v/>
      </c>
      <c r="AO3312" s="42" t="str">
        <f t="shared" si="1658"/>
        <v/>
      </c>
      <c r="AP3312" s="41" t="str">
        <f t="shared" si="1659"/>
        <v/>
      </c>
      <c r="AQ3312" s="41" t="str">
        <f t="shared" si="1660"/>
        <v/>
      </c>
      <c r="AR3312" s="41" t="str">
        <f>IF($AQ3312="","",COUNTIFS(L_ChaveCob,$AQ3312,L_Ausencia,"&gt;"&amp;$W3312)+COUNTIFS($AQ$4:$AQ3312,$AQ3312,$W$4:$W3312,$W3312))</f>
        <v/>
      </c>
      <c r="AS3312" s="42">
        <f t="shared" si="1661"/>
        <v>0</v>
      </c>
      <c r="AT3312" s="42">
        <f t="shared" si="1662"/>
        <v>0</v>
      </c>
      <c r="AU3312" s="42">
        <f t="shared" si="1663"/>
        <v>0</v>
      </c>
    </row>
    <row r="3313" spans="1:47" x14ac:dyDescent="0.2">
      <c r="A3313" s="35"/>
      <c r="B3313" s="36"/>
      <c r="C3313" s="36"/>
      <c r="D3313" s="36"/>
      <c r="E3313" s="37"/>
      <c r="F3313" s="37"/>
      <c r="G3313" s="36"/>
      <c r="H3313" s="36"/>
      <c r="I3313" s="36"/>
      <c r="J3313" s="36"/>
      <c r="K3313" s="37"/>
      <c r="L3313" s="37"/>
      <c r="M3313" s="37"/>
      <c r="N3313" s="38" t="str">
        <f t="shared" si="1632"/>
        <v/>
      </c>
      <c r="O3313" t="str">
        <f t="shared" si="1633"/>
        <v/>
      </c>
      <c r="P3313" t="str">
        <f t="shared" si="1634"/>
        <v/>
      </c>
      <c r="Q3313" t="str">
        <f t="shared" si="1635"/>
        <v/>
      </c>
      <c r="R3313" t="str">
        <f t="shared" si="1636"/>
        <v/>
      </c>
      <c r="S3313" t="str">
        <f t="shared" si="1637"/>
        <v/>
      </c>
      <c r="T3313" s="39" t="str">
        <f t="shared" si="1638"/>
        <v/>
      </c>
      <c r="U3313" s="40">
        <f t="shared" si="1639"/>
        <v>0</v>
      </c>
      <c r="V3313" s="40">
        <f t="shared" si="1640"/>
        <v>0</v>
      </c>
      <c r="W3313" s="40">
        <f t="shared" si="1641"/>
        <v>0</v>
      </c>
      <c r="X3313" t="str">
        <f t="shared" si="1642"/>
        <v/>
      </c>
      <c r="Y3313" s="40">
        <f t="shared" si="1643"/>
        <v>0</v>
      </c>
      <c r="Z3313" s="40">
        <f t="shared" si="1644"/>
        <v>0</v>
      </c>
      <c r="AA3313" s="40">
        <f t="shared" si="1645"/>
        <v>0</v>
      </c>
      <c r="AB3313" s="40">
        <f t="shared" si="1646"/>
        <v>0</v>
      </c>
      <c r="AC3313" s="40">
        <f t="shared" si="1647"/>
        <v>0</v>
      </c>
      <c r="AD3313" s="39">
        <f t="shared" si="1648"/>
        <v>0</v>
      </c>
      <c r="AE3313" s="39">
        <f t="shared" si="1649"/>
        <v>0</v>
      </c>
      <c r="AF3313" t="str">
        <f t="shared" si="1650"/>
        <v/>
      </c>
      <c r="AG3313" t="str">
        <f t="shared" si="1651"/>
        <v/>
      </c>
      <c r="AH3313" t="str">
        <f t="shared" si="1652"/>
        <v/>
      </c>
      <c r="AJ3313" s="41" t="str">
        <f t="shared" si="1653"/>
        <v/>
      </c>
      <c r="AK3313" s="42" t="str">
        <f t="shared" si="1654"/>
        <v/>
      </c>
      <c r="AL3313" s="41" t="str">
        <f t="shared" si="1655"/>
        <v/>
      </c>
      <c r="AM3313" s="41" t="str">
        <f t="shared" si="1656"/>
        <v/>
      </c>
      <c r="AN3313" s="41" t="str">
        <f t="shared" si="1657"/>
        <v/>
      </c>
      <c r="AO3313" s="42" t="str">
        <f t="shared" si="1658"/>
        <v/>
      </c>
      <c r="AP3313" s="41" t="str">
        <f t="shared" si="1659"/>
        <v/>
      </c>
      <c r="AQ3313" s="41" t="str">
        <f t="shared" si="1660"/>
        <v/>
      </c>
      <c r="AR3313" s="41" t="str">
        <f>IF($AQ3313="","",COUNTIFS(L_ChaveCob,$AQ3313,L_Ausencia,"&gt;"&amp;$W3313)+COUNTIFS($AQ$4:$AQ3313,$AQ3313,$W$4:$W3313,$W3313))</f>
        <v/>
      </c>
      <c r="AS3313" s="42">
        <f t="shared" si="1661"/>
        <v>0</v>
      </c>
      <c r="AT3313" s="42">
        <f t="shared" si="1662"/>
        <v>0</v>
      </c>
      <c r="AU3313" s="42">
        <f t="shared" si="1663"/>
        <v>0</v>
      </c>
    </row>
    <row r="3314" spans="1:47" x14ac:dyDescent="0.2">
      <c r="A3314" s="35"/>
      <c r="B3314" s="36"/>
      <c r="C3314" s="36"/>
      <c r="D3314" s="36"/>
      <c r="E3314" s="37"/>
      <c r="F3314" s="37"/>
      <c r="G3314" s="36"/>
      <c r="H3314" s="36"/>
      <c r="I3314" s="36"/>
      <c r="J3314" s="36"/>
      <c r="K3314" s="37"/>
      <c r="L3314" s="37"/>
      <c r="M3314" s="37"/>
      <c r="N3314" s="38" t="str">
        <f t="shared" si="1632"/>
        <v/>
      </c>
      <c r="O3314" t="str">
        <f t="shared" si="1633"/>
        <v/>
      </c>
      <c r="P3314" t="str">
        <f t="shared" si="1634"/>
        <v/>
      </c>
      <c r="Q3314" t="str">
        <f t="shared" si="1635"/>
        <v/>
      </c>
      <c r="R3314" t="str">
        <f t="shared" si="1636"/>
        <v/>
      </c>
      <c r="S3314" t="str">
        <f t="shared" si="1637"/>
        <v/>
      </c>
      <c r="T3314" s="39" t="str">
        <f t="shared" si="1638"/>
        <v/>
      </c>
      <c r="U3314" s="40">
        <f t="shared" si="1639"/>
        <v>0</v>
      </c>
      <c r="V3314" s="40">
        <f t="shared" si="1640"/>
        <v>0</v>
      </c>
      <c r="W3314" s="40">
        <f t="shared" si="1641"/>
        <v>0</v>
      </c>
      <c r="X3314" t="str">
        <f t="shared" si="1642"/>
        <v/>
      </c>
      <c r="Y3314" s="40">
        <f t="shared" si="1643"/>
        <v>0</v>
      </c>
      <c r="Z3314" s="40">
        <f t="shared" si="1644"/>
        <v>0</v>
      </c>
      <c r="AA3314" s="40">
        <f t="shared" si="1645"/>
        <v>0</v>
      </c>
      <c r="AB3314" s="40">
        <f t="shared" si="1646"/>
        <v>0</v>
      </c>
      <c r="AC3314" s="40">
        <f t="shared" si="1647"/>
        <v>0</v>
      </c>
      <c r="AD3314" s="39">
        <f t="shared" si="1648"/>
        <v>0</v>
      </c>
      <c r="AE3314" s="39">
        <f t="shared" si="1649"/>
        <v>0</v>
      </c>
      <c r="AF3314" t="str">
        <f t="shared" si="1650"/>
        <v/>
      </c>
      <c r="AG3314" t="str">
        <f t="shared" si="1651"/>
        <v/>
      </c>
      <c r="AH3314" t="str">
        <f t="shared" si="1652"/>
        <v/>
      </c>
      <c r="AJ3314" s="41" t="str">
        <f t="shared" si="1653"/>
        <v/>
      </c>
      <c r="AK3314" s="42" t="str">
        <f t="shared" si="1654"/>
        <v/>
      </c>
      <c r="AL3314" s="41" t="str">
        <f t="shared" si="1655"/>
        <v/>
      </c>
      <c r="AM3314" s="41" t="str">
        <f t="shared" si="1656"/>
        <v/>
      </c>
      <c r="AN3314" s="41" t="str">
        <f t="shared" si="1657"/>
        <v/>
      </c>
      <c r="AO3314" s="42" t="str">
        <f t="shared" si="1658"/>
        <v/>
      </c>
      <c r="AP3314" s="41" t="str">
        <f t="shared" si="1659"/>
        <v/>
      </c>
      <c r="AQ3314" s="41" t="str">
        <f t="shared" si="1660"/>
        <v/>
      </c>
      <c r="AR3314" s="41" t="str">
        <f>IF($AQ3314="","",COUNTIFS(L_ChaveCob,$AQ3314,L_Ausencia,"&gt;"&amp;$W3314)+COUNTIFS($AQ$4:$AQ3314,$AQ3314,$W$4:$W3314,$W3314))</f>
        <v/>
      </c>
      <c r="AS3314" s="42">
        <f t="shared" si="1661"/>
        <v>0</v>
      </c>
      <c r="AT3314" s="42">
        <f t="shared" si="1662"/>
        <v>0</v>
      </c>
      <c r="AU3314" s="42">
        <f t="shared" si="1663"/>
        <v>0</v>
      </c>
    </row>
    <row r="3315" spans="1:47" x14ac:dyDescent="0.2">
      <c r="A3315" s="35"/>
      <c r="B3315" s="36"/>
      <c r="C3315" s="36"/>
      <c r="D3315" s="36"/>
      <c r="E3315" s="37"/>
      <c r="F3315" s="37"/>
      <c r="G3315" s="36"/>
      <c r="H3315" s="36"/>
      <c r="I3315" s="36"/>
      <c r="J3315" s="36"/>
      <c r="K3315" s="37"/>
      <c r="L3315" s="37"/>
      <c r="M3315" s="37"/>
      <c r="N3315" s="38" t="str">
        <f t="shared" si="1632"/>
        <v/>
      </c>
      <c r="O3315" t="str">
        <f t="shared" si="1633"/>
        <v/>
      </c>
      <c r="P3315" t="str">
        <f t="shared" si="1634"/>
        <v/>
      </c>
      <c r="Q3315" t="str">
        <f t="shared" si="1635"/>
        <v/>
      </c>
      <c r="R3315" t="str">
        <f t="shared" si="1636"/>
        <v/>
      </c>
      <c r="S3315" t="str">
        <f t="shared" si="1637"/>
        <v/>
      </c>
      <c r="T3315" s="39" t="str">
        <f t="shared" si="1638"/>
        <v/>
      </c>
      <c r="U3315" s="40">
        <f t="shared" si="1639"/>
        <v>0</v>
      </c>
      <c r="V3315" s="40">
        <f t="shared" si="1640"/>
        <v>0</v>
      </c>
      <c r="W3315" s="40">
        <f t="shared" si="1641"/>
        <v>0</v>
      </c>
      <c r="X3315" t="str">
        <f t="shared" si="1642"/>
        <v/>
      </c>
      <c r="Y3315" s="40">
        <f t="shared" si="1643"/>
        <v>0</v>
      </c>
      <c r="Z3315" s="40">
        <f t="shared" si="1644"/>
        <v>0</v>
      </c>
      <c r="AA3315" s="40">
        <f t="shared" si="1645"/>
        <v>0</v>
      </c>
      <c r="AB3315" s="40">
        <f t="shared" si="1646"/>
        <v>0</v>
      </c>
      <c r="AC3315" s="40">
        <f t="shared" si="1647"/>
        <v>0</v>
      </c>
      <c r="AD3315" s="39">
        <f t="shared" si="1648"/>
        <v>0</v>
      </c>
      <c r="AE3315" s="39">
        <f t="shared" si="1649"/>
        <v>0</v>
      </c>
      <c r="AF3315" t="str">
        <f t="shared" si="1650"/>
        <v/>
      </c>
      <c r="AG3315" t="str">
        <f t="shared" si="1651"/>
        <v/>
      </c>
      <c r="AH3315" t="str">
        <f t="shared" si="1652"/>
        <v/>
      </c>
      <c r="AJ3315" s="41" t="str">
        <f t="shared" si="1653"/>
        <v/>
      </c>
      <c r="AK3315" s="42" t="str">
        <f t="shared" si="1654"/>
        <v/>
      </c>
      <c r="AL3315" s="41" t="str">
        <f t="shared" si="1655"/>
        <v/>
      </c>
      <c r="AM3315" s="41" t="str">
        <f t="shared" si="1656"/>
        <v/>
      </c>
      <c r="AN3315" s="41" t="str">
        <f t="shared" si="1657"/>
        <v/>
      </c>
      <c r="AO3315" s="42" t="str">
        <f t="shared" si="1658"/>
        <v/>
      </c>
      <c r="AP3315" s="41" t="str">
        <f t="shared" si="1659"/>
        <v/>
      </c>
      <c r="AQ3315" s="41" t="str">
        <f t="shared" si="1660"/>
        <v/>
      </c>
      <c r="AR3315" s="41" t="str">
        <f>IF($AQ3315="","",COUNTIFS(L_ChaveCob,$AQ3315,L_Ausencia,"&gt;"&amp;$W3315)+COUNTIFS($AQ$4:$AQ3315,$AQ3315,$W$4:$W3315,$W3315))</f>
        <v/>
      </c>
      <c r="AS3315" s="42">
        <f t="shared" si="1661"/>
        <v>0</v>
      </c>
      <c r="AT3315" s="42">
        <f t="shared" si="1662"/>
        <v>0</v>
      </c>
      <c r="AU3315" s="42">
        <f t="shared" si="1663"/>
        <v>0</v>
      </c>
    </row>
    <row r="3316" spans="1:47" x14ac:dyDescent="0.2">
      <c r="A3316" s="35"/>
      <c r="B3316" s="36"/>
      <c r="C3316" s="36"/>
      <c r="D3316" s="36"/>
      <c r="E3316" s="37"/>
      <c r="F3316" s="37"/>
      <c r="G3316" s="36"/>
      <c r="H3316" s="36"/>
      <c r="I3316" s="36"/>
      <c r="J3316" s="36"/>
      <c r="K3316" s="37"/>
      <c r="L3316" s="37"/>
      <c r="M3316" s="37"/>
      <c r="N3316" s="38" t="str">
        <f t="shared" si="1632"/>
        <v/>
      </c>
      <c r="O3316" t="str">
        <f t="shared" si="1633"/>
        <v/>
      </c>
      <c r="P3316" t="str">
        <f t="shared" si="1634"/>
        <v/>
      </c>
      <c r="Q3316" t="str">
        <f t="shared" si="1635"/>
        <v/>
      </c>
      <c r="R3316" t="str">
        <f t="shared" si="1636"/>
        <v/>
      </c>
      <c r="S3316" t="str">
        <f t="shared" si="1637"/>
        <v/>
      </c>
      <c r="T3316" s="39" t="str">
        <f t="shared" si="1638"/>
        <v/>
      </c>
      <c r="U3316" s="40">
        <f t="shared" si="1639"/>
        <v>0</v>
      </c>
      <c r="V3316" s="40">
        <f t="shared" si="1640"/>
        <v>0</v>
      </c>
      <c r="W3316" s="40">
        <f t="shared" si="1641"/>
        <v>0</v>
      </c>
      <c r="X3316" t="str">
        <f t="shared" si="1642"/>
        <v/>
      </c>
      <c r="Y3316" s="40">
        <f t="shared" si="1643"/>
        <v>0</v>
      </c>
      <c r="Z3316" s="40">
        <f t="shared" si="1644"/>
        <v>0</v>
      </c>
      <c r="AA3316" s="40">
        <f t="shared" si="1645"/>
        <v>0</v>
      </c>
      <c r="AB3316" s="40">
        <f t="shared" si="1646"/>
        <v>0</v>
      </c>
      <c r="AC3316" s="40">
        <f t="shared" si="1647"/>
        <v>0</v>
      </c>
      <c r="AD3316" s="39">
        <f t="shared" si="1648"/>
        <v>0</v>
      </c>
      <c r="AE3316" s="39">
        <f t="shared" si="1649"/>
        <v>0</v>
      </c>
      <c r="AF3316" t="str">
        <f t="shared" si="1650"/>
        <v/>
      </c>
      <c r="AG3316" t="str">
        <f t="shared" si="1651"/>
        <v/>
      </c>
      <c r="AH3316" t="str">
        <f t="shared" si="1652"/>
        <v/>
      </c>
      <c r="AJ3316" s="41" t="str">
        <f t="shared" si="1653"/>
        <v/>
      </c>
      <c r="AK3316" s="42" t="str">
        <f t="shared" si="1654"/>
        <v/>
      </c>
      <c r="AL3316" s="41" t="str">
        <f t="shared" si="1655"/>
        <v/>
      </c>
      <c r="AM3316" s="41" t="str">
        <f t="shared" si="1656"/>
        <v/>
      </c>
      <c r="AN3316" s="41" t="str">
        <f t="shared" si="1657"/>
        <v/>
      </c>
      <c r="AO3316" s="42" t="str">
        <f t="shared" si="1658"/>
        <v/>
      </c>
      <c r="AP3316" s="41" t="str">
        <f t="shared" si="1659"/>
        <v/>
      </c>
      <c r="AQ3316" s="41" t="str">
        <f t="shared" si="1660"/>
        <v/>
      </c>
      <c r="AR3316" s="41" t="str">
        <f>IF($AQ3316="","",COUNTIFS(L_ChaveCob,$AQ3316,L_Ausencia,"&gt;"&amp;$W3316)+COUNTIFS($AQ$4:$AQ3316,$AQ3316,$W$4:$W3316,$W3316))</f>
        <v/>
      </c>
      <c r="AS3316" s="42">
        <f t="shared" si="1661"/>
        <v>0</v>
      </c>
      <c r="AT3316" s="42">
        <f t="shared" si="1662"/>
        <v>0</v>
      </c>
      <c r="AU3316" s="42">
        <f t="shared" si="1663"/>
        <v>0</v>
      </c>
    </row>
    <row r="3317" spans="1:47" x14ac:dyDescent="0.2">
      <c r="A3317" s="35"/>
      <c r="B3317" s="36"/>
      <c r="C3317" s="36"/>
      <c r="D3317" s="36"/>
      <c r="E3317" s="37"/>
      <c r="F3317" s="37"/>
      <c r="G3317" s="36"/>
      <c r="H3317" s="36"/>
      <c r="I3317" s="36"/>
      <c r="J3317" s="36"/>
      <c r="K3317" s="37"/>
      <c r="L3317" s="37"/>
      <c r="M3317" s="37"/>
      <c r="N3317" s="38" t="str">
        <f t="shared" si="1632"/>
        <v/>
      </c>
      <c r="O3317" t="str">
        <f t="shared" si="1633"/>
        <v/>
      </c>
      <c r="P3317" t="str">
        <f t="shared" si="1634"/>
        <v/>
      </c>
      <c r="Q3317" t="str">
        <f t="shared" si="1635"/>
        <v/>
      </c>
      <c r="R3317" t="str">
        <f t="shared" si="1636"/>
        <v/>
      </c>
      <c r="S3317" t="str">
        <f t="shared" si="1637"/>
        <v/>
      </c>
      <c r="T3317" s="39" t="str">
        <f t="shared" si="1638"/>
        <v/>
      </c>
      <c r="U3317" s="40">
        <f t="shared" si="1639"/>
        <v>0</v>
      </c>
      <c r="V3317" s="40">
        <f t="shared" si="1640"/>
        <v>0</v>
      </c>
      <c r="W3317" s="40">
        <f t="shared" si="1641"/>
        <v>0</v>
      </c>
      <c r="X3317" t="str">
        <f t="shared" si="1642"/>
        <v/>
      </c>
      <c r="Y3317" s="40">
        <f t="shared" si="1643"/>
        <v>0</v>
      </c>
      <c r="Z3317" s="40">
        <f t="shared" si="1644"/>
        <v>0</v>
      </c>
      <c r="AA3317" s="40">
        <f t="shared" si="1645"/>
        <v>0</v>
      </c>
      <c r="AB3317" s="40">
        <f t="shared" si="1646"/>
        <v>0</v>
      </c>
      <c r="AC3317" s="40">
        <f t="shared" si="1647"/>
        <v>0</v>
      </c>
      <c r="AD3317" s="39">
        <f t="shared" si="1648"/>
        <v>0</v>
      </c>
      <c r="AE3317" s="39">
        <f t="shared" si="1649"/>
        <v>0</v>
      </c>
      <c r="AF3317" t="str">
        <f t="shared" si="1650"/>
        <v/>
      </c>
      <c r="AG3317" t="str">
        <f t="shared" si="1651"/>
        <v/>
      </c>
      <c r="AH3317" t="str">
        <f t="shared" si="1652"/>
        <v/>
      </c>
      <c r="AJ3317" s="41" t="str">
        <f t="shared" si="1653"/>
        <v/>
      </c>
      <c r="AK3317" s="42" t="str">
        <f t="shared" si="1654"/>
        <v/>
      </c>
      <c r="AL3317" s="41" t="str">
        <f t="shared" si="1655"/>
        <v/>
      </c>
      <c r="AM3317" s="41" t="str">
        <f t="shared" si="1656"/>
        <v/>
      </c>
      <c r="AN3317" s="41" t="str">
        <f t="shared" si="1657"/>
        <v/>
      </c>
      <c r="AO3317" s="42" t="str">
        <f t="shared" si="1658"/>
        <v/>
      </c>
      <c r="AP3317" s="41" t="str">
        <f t="shared" si="1659"/>
        <v/>
      </c>
      <c r="AQ3317" s="41" t="str">
        <f t="shared" si="1660"/>
        <v/>
      </c>
      <c r="AR3317" s="41" t="str">
        <f>IF($AQ3317="","",COUNTIFS(L_ChaveCob,$AQ3317,L_Ausencia,"&gt;"&amp;$W3317)+COUNTIFS($AQ$4:$AQ3317,$AQ3317,$W$4:$W3317,$W3317))</f>
        <v/>
      </c>
      <c r="AS3317" s="42">
        <f t="shared" si="1661"/>
        <v>0</v>
      </c>
      <c r="AT3317" s="42">
        <f t="shared" si="1662"/>
        <v>0</v>
      </c>
      <c r="AU3317" s="42">
        <f t="shared" si="1663"/>
        <v>0</v>
      </c>
    </row>
    <row r="3318" spans="1:47" x14ac:dyDescent="0.2">
      <c r="A3318" s="35"/>
      <c r="B3318" s="36"/>
      <c r="C3318" s="36"/>
      <c r="D3318" s="36"/>
      <c r="E3318" s="37"/>
      <c r="F3318" s="37"/>
      <c r="G3318" s="36"/>
      <c r="H3318" s="36"/>
      <c r="I3318" s="36"/>
      <c r="J3318" s="36"/>
      <c r="K3318" s="37"/>
      <c r="L3318" s="37"/>
      <c r="M3318" s="37"/>
      <c r="N3318" s="38" t="str">
        <f t="shared" si="1632"/>
        <v/>
      </c>
      <c r="O3318" t="str">
        <f t="shared" si="1633"/>
        <v/>
      </c>
      <c r="P3318" t="str">
        <f t="shared" si="1634"/>
        <v/>
      </c>
      <c r="Q3318" t="str">
        <f t="shared" si="1635"/>
        <v/>
      </c>
      <c r="R3318" t="str">
        <f t="shared" si="1636"/>
        <v/>
      </c>
      <c r="S3318" t="str">
        <f t="shared" si="1637"/>
        <v/>
      </c>
      <c r="T3318" s="39" t="str">
        <f t="shared" si="1638"/>
        <v/>
      </c>
      <c r="U3318" s="40">
        <f t="shared" si="1639"/>
        <v>0</v>
      </c>
      <c r="V3318" s="40">
        <f t="shared" si="1640"/>
        <v>0</v>
      </c>
      <c r="W3318" s="40">
        <f t="shared" si="1641"/>
        <v>0</v>
      </c>
      <c r="X3318" t="str">
        <f t="shared" si="1642"/>
        <v/>
      </c>
      <c r="Y3318" s="40">
        <f t="shared" si="1643"/>
        <v>0</v>
      </c>
      <c r="Z3318" s="40">
        <f t="shared" si="1644"/>
        <v>0</v>
      </c>
      <c r="AA3318" s="40">
        <f t="shared" si="1645"/>
        <v>0</v>
      </c>
      <c r="AB3318" s="40">
        <f t="shared" si="1646"/>
        <v>0</v>
      </c>
      <c r="AC3318" s="40">
        <f t="shared" si="1647"/>
        <v>0</v>
      </c>
      <c r="AD3318" s="39">
        <f t="shared" si="1648"/>
        <v>0</v>
      </c>
      <c r="AE3318" s="39">
        <f t="shared" si="1649"/>
        <v>0</v>
      </c>
      <c r="AF3318" t="str">
        <f t="shared" si="1650"/>
        <v/>
      </c>
      <c r="AG3318" t="str">
        <f t="shared" si="1651"/>
        <v/>
      </c>
      <c r="AH3318" t="str">
        <f t="shared" si="1652"/>
        <v/>
      </c>
      <c r="AJ3318" s="41" t="str">
        <f t="shared" si="1653"/>
        <v/>
      </c>
      <c r="AK3318" s="42" t="str">
        <f t="shared" si="1654"/>
        <v/>
      </c>
      <c r="AL3318" s="41" t="str">
        <f t="shared" si="1655"/>
        <v/>
      </c>
      <c r="AM3318" s="41" t="str">
        <f t="shared" si="1656"/>
        <v/>
      </c>
      <c r="AN3318" s="41" t="str">
        <f t="shared" si="1657"/>
        <v/>
      </c>
      <c r="AO3318" s="42" t="str">
        <f t="shared" si="1658"/>
        <v/>
      </c>
      <c r="AP3318" s="41" t="str">
        <f t="shared" si="1659"/>
        <v/>
      </c>
      <c r="AQ3318" s="41" t="str">
        <f t="shared" si="1660"/>
        <v/>
      </c>
      <c r="AR3318" s="41" t="str">
        <f>IF($AQ3318="","",COUNTIFS(L_ChaveCob,$AQ3318,L_Ausencia,"&gt;"&amp;$W3318)+COUNTIFS($AQ$4:$AQ3318,$AQ3318,$W$4:$W3318,$W3318))</f>
        <v/>
      </c>
      <c r="AS3318" s="42">
        <f t="shared" si="1661"/>
        <v>0</v>
      </c>
      <c r="AT3318" s="42">
        <f t="shared" si="1662"/>
        <v>0</v>
      </c>
      <c r="AU3318" s="42">
        <f t="shared" si="1663"/>
        <v>0</v>
      </c>
    </row>
    <row r="3319" spans="1:47" x14ac:dyDescent="0.2">
      <c r="A3319" s="35"/>
      <c r="B3319" s="36"/>
      <c r="C3319" s="36"/>
      <c r="D3319" s="36"/>
      <c r="E3319" s="37"/>
      <c r="F3319" s="37"/>
      <c r="G3319" s="36"/>
      <c r="H3319" s="36"/>
      <c r="I3319" s="36"/>
      <c r="J3319" s="36"/>
      <c r="K3319" s="37"/>
      <c r="L3319" s="37"/>
      <c r="M3319" s="37"/>
      <c r="N3319" s="38" t="str">
        <f t="shared" si="1632"/>
        <v/>
      </c>
      <c r="O3319" t="str">
        <f t="shared" si="1633"/>
        <v/>
      </c>
      <c r="P3319" t="str">
        <f t="shared" si="1634"/>
        <v/>
      </c>
      <c r="Q3319" t="str">
        <f t="shared" si="1635"/>
        <v/>
      </c>
      <c r="R3319" t="str">
        <f t="shared" si="1636"/>
        <v/>
      </c>
      <c r="S3319" t="str">
        <f t="shared" si="1637"/>
        <v/>
      </c>
      <c r="T3319" s="39" t="str">
        <f t="shared" si="1638"/>
        <v/>
      </c>
      <c r="U3319" s="40">
        <f t="shared" si="1639"/>
        <v>0</v>
      </c>
      <c r="V3319" s="40">
        <f t="shared" si="1640"/>
        <v>0</v>
      </c>
      <c r="W3319" s="40">
        <f t="shared" si="1641"/>
        <v>0</v>
      </c>
      <c r="X3319" t="str">
        <f t="shared" si="1642"/>
        <v/>
      </c>
      <c r="Y3319" s="40">
        <f t="shared" si="1643"/>
        <v>0</v>
      </c>
      <c r="Z3319" s="40">
        <f t="shared" si="1644"/>
        <v>0</v>
      </c>
      <c r="AA3319" s="40">
        <f t="shared" si="1645"/>
        <v>0</v>
      </c>
      <c r="AB3319" s="40">
        <f t="shared" si="1646"/>
        <v>0</v>
      </c>
      <c r="AC3319" s="40">
        <f t="shared" si="1647"/>
        <v>0</v>
      </c>
      <c r="AD3319" s="39">
        <f t="shared" si="1648"/>
        <v>0</v>
      </c>
      <c r="AE3319" s="39">
        <f t="shared" si="1649"/>
        <v>0</v>
      </c>
      <c r="AF3319" t="str">
        <f t="shared" si="1650"/>
        <v/>
      </c>
      <c r="AG3319" t="str">
        <f t="shared" si="1651"/>
        <v/>
      </c>
      <c r="AH3319" t="str">
        <f t="shared" si="1652"/>
        <v/>
      </c>
      <c r="AJ3319" s="41" t="str">
        <f t="shared" si="1653"/>
        <v/>
      </c>
      <c r="AK3319" s="42" t="str">
        <f t="shared" si="1654"/>
        <v/>
      </c>
      <c r="AL3319" s="41" t="str">
        <f t="shared" si="1655"/>
        <v/>
      </c>
      <c r="AM3319" s="41" t="str">
        <f t="shared" si="1656"/>
        <v/>
      </c>
      <c r="AN3319" s="41" t="str">
        <f t="shared" si="1657"/>
        <v/>
      </c>
      <c r="AO3319" s="42" t="str">
        <f t="shared" si="1658"/>
        <v/>
      </c>
      <c r="AP3319" s="41" t="str">
        <f t="shared" si="1659"/>
        <v/>
      </c>
      <c r="AQ3319" s="41" t="str">
        <f t="shared" si="1660"/>
        <v/>
      </c>
      <c r="AR3319" s="41" t="str">
        <f>IF($AQ3319="","",COUNTIFS(L_ChaveCob,$AQ3319,L_Ausencia,"&gt;"&amp;$W3319)+COUNTIFS($AQ$4:$AQ3319,$AQ3319,$W$4:$W3319,$W3319))</f>
        <v/>
      </c>
      <c r="AS3319" s="42">
        <f t="shared" si="1661"/>
        <v>0</v>
      </c>
      <c r="AT3319" s="42">
        <f t="shared" si="1662"/>
        <v>0</v>
      </c>
      <c r="AU3319" s="42">
        <f t="shared" si="1663"/>
        <v>0</v>
      </c>
    </row>
    <row r="3320" spans="1:47" x14ac:dyDescent="0.2">
      <c r="A3320" s="35"/>
      <c r="B3320" s="36"/>
      <c r="C3320" s="36"/>
      <c r="D3320" s="36"/>
      <c r="E3320" s="37"/>
      <c r="F3320" s="37"/>
      <c r="G3320" s="36"/>
      <c r="H3320" s="36"/>
      <c r="I3320" s="36"/>
      <c r="J3320" s="36"/>
      <c r="K3320" s="37"/>
      <c r="L3320" s="37"/>
      <c r="M3320" s="37"/>
      <c r="N3320" s="38" t="str">
        <f t="shared" si="1632"/>
        <v/>
      </c>
      <c r="O3320" t="str">
        <f t="shared" si="1633"/>
        <v/>
      </c>
      <c r="P3320" t="str">
        <f t="shared" si="1634"/>
        <v/>
      </c>
      <c r="Q3320" t="str">
        <f t="shared" si="1635"/>
        <v/>
      </c>
      <c r="R3320" t="str">
        <f t="shared" si="1636"/>
        <v/>
      </c>
      <c r="S3320" t="str">
        <f t="shared" si="1637"/>
        <v/>
      </c>
      <c r="T3320" s="39" t="str">
        <f t="shared" si="1638"/>
        <v/>
      </c>
      <c r="U3320" s="40">
        <f t="shared" si="1639"/>
        <v>0</v>
      </c>
      <c r="V3320" s="40">
        <f t="shared" si="1640"/>
        <v>0</v>
      </c>
      <c r="W3320" s="40">
        <f t="shared" si="1641"/>
        <v>0</v>
      </c>
      <c r="X3320" t="str">
        <f t="shared" si="1642"/>
        <v/>
      </c>
      <c r="Y3320" s="40">
        <f t="shared" si="1643"/>
        <v>0</v>
      </c>
      <c r="Z3320" s="40">
        <f t="shared" si="1644"/>
        <v>0</v>
      </c>
      <c r="AA3320" s="40">
        <f t="shared" si="1645"/>
        <v>0</v>
      </c>
      <c r="AB3320" s="40">
        <f t="shared" si="1646"/>
        <v>0</v>
      </c>
      <c r="AC3320" s="40">
        <f t="shared" si="1647"/>
        <v>0</v>
      </c>
      <c r="AD3320" s="39">
        <f t="shared" si="1648"/>
        <v>0</v>
      </c>
      <c r="AE3320" s="39">
        <f t="shared" si="1649"/>
        <v>0</v>
      </c>
      <c r="AF3320" t="str">
        <f t="shared" si="1650"/>
        <v/>
      </c>
      <c r="AG3320" t="str">
        <f t="shared" si="1651"/>
        <v/>
      </c>
      <c r="AH3320" t="str">
        <f t="shared" si="1652"/>
        <v/>
      </c>
      <c r="AJ3320" s="41" t="str">
        <f t="shared" si="1653"/>
        <v/>
      </c>
      <c r="AK3320" s="42" t="str">
        <f t="shared" si="1654"/>
        <v/>
      </c>
      <c r="AL3320" s="41" t="str">
        <f t="shared" si="1655"/>
        <v/>
      </c>
      <c r="AM3320" s="41" t="str">
        <f t="shared" si="1656"/>
        <v/>
      </c>
      <c r="AN3320" s="41" t="str">
        <f t="shared" si="1657"/>
        <v/>
      </c>
      <c r="AO3320" s="42" t="str">
        <f t="shared" si="1658"/>
        <v/>
      </c>
      <c r="AP3320" s="41" t="str">
        <f t="shared" si="1659"/>
        <v/>
      </c>
      <c r="AQ3320" s="41" t="str">
        <f t="shared" si="1660"/>
        <v/>
      </c>
      <c r="AR3320" s="41" t="str">
        <f>IF($AQ3320="","",COUNTIFS(L_ChaveCob,$AQ3320,L_Ausencia,"&gt;"&amp;$W3320)+COUNTIFS($AQ$4:$AQ3320,$AQ3320,$W$4:$W3320,$W3320))</f>
        <v/>
      </c>
      <c r="AS3320" s="42">
        <f t="shared" si="1661"/>
        <v>0</v>
      </c>
      <c r="AT3320" s="42">
        <f t="shared" si="1662"/>
        <v>0</v>
      </c>
      <c r="AU3320" s="42">
        <f t="shared" si="1663"/>
        <v>0</v>
      </c>
    </row>
    <row r="3321" spans="1:47" x14ac:dyDescent="0.2">
      <c r="A3321" s="35"/>
      <c r="B3321" s="36"/>
      <c r="C3321" s="36"/>
      <c r="D3321" s="36"/>
      <c r="E3321" s="37"/>
      <c r="F3321" s="37"/>
      <c r="G3321" s="36"/>
      <c r="H3321" s="36"/>
      <c r="I3321" s="36"/>
      <c r="J3321" s="36"/>
      <c r="K3321" s="37"/>
      <c r="L3321" s="37"/>
      <c r="M3321" s="37"/>
      <c r="N3321" s="38" t="str">
        <f t="shared" ref="N3321:N3384" si="1664">IF($A3321="","",DATE(YEAR($A3321),MONTH($A3321),1))</f>
        <v/>
      </c>
      <c r="O3321" t="str">
        <f t="shared" ref="O3321:O3384" si="1665">IF(TRIM($B3321)="","",IFERROR(INDEX(C_RG,MATCH(TRIM($B3321),C_Nome,0)),"?"))</f>
        <v/>
      </c>
      <c r="P3321" t="str">
        <f t="shared" ref="P3321:P3384" si="1666">IF($A3321="","",IF(TRIM($B3321)="",P_EquipePostoVago,IF($AJ3321="","",INDEX(V_Equipe,$AJ3321))))</f>
        <v/>
      </c>
      <c r="Q3321" t="str">
        <f t="shared" ref="Q3321:Q3384" si="1667">IF($A3321="","",IF(TRIM($B3321)="","Posto Vago",IF($AJ3321="","",INDEX(V_Contrato,$AJ3321))))</f>
        <v/>
      </c>
      <c r="R3321" t="str">
        <f t="shared" ref="R3321:R3384" si="1668">IF($A3321="","",IF(TRIM($B3321)="",$H3321,IF($AJ3321="","",INDEX(V_Funcao,$AJ3321))))</f>
        <v/>
      </c>
      <c r="S3321" t="str">
        <f t="shared" ref="S3321:S3384" si="1669">IF($A3321="","",IF($I3321&lt;&gt;"",$I3321,IF(TRIM($B3321)="","ADM",IF($AJ3321="","",INDEX(V_Turno,$AJ3321)))))</f>
        <v/>
      </c>
      <c r="T3321" s="39" t="str">
        <f t="shared" ref="T3321:T3384" si="1670">IF(OR($A3321="",$R3321=""),"",IFERROR(INDEX(F_Valor,MATCH($R3321&amp;"|"&amp;SUMPRODUCT(MAX((F_Funcao=$R3321)*(F_Ini&lt;=$A3321)*F_Ini)),F_Chave,0)),""))</f>
        <v/>
      </c>
      <c r="U3321" s="40">
        <f t="shared" ref="U3321:U3384" si="1671">IF(OR($A3321="",$S3321=""),0,IFERROR(INDEX(T_Horas,MATCH($S3321,T_Turno,0),WEEKDAY($A3321,2)),0))</f>
        <v>0</v>
      </c>
      <c r="V3321" s="40">
        <f t="shared" ref="V3321:V3384" si="1672">IF($A3321="",0,MAX(IF($F3321&lt;&gt;"",N($F3321),IF($AN3321="Sim",IF($AK3321&lt;&gt;"",$AK3321,$U3321),$U3321-$W3321))-IF($J3321="Situação Atípica - Presente",N($K3321),0),0))</f>
        <v>0</v>
      </c>
      <c r="W3321" s="40">
        <f t="shared" ref="W3321:W3384" si="1673">IF($A3321="",0,IF($E3321&lt;&gt;"",N($E3321),IF($AL3321="Dia inteiro",$U3321,IF($AL3321="Pelo ponto",IF($AK3321="",$U3321,MAX($U3321-$AK3321,0)),IF(AND($AL3321="Leve atraso",$AO3321&lt;&gt;""),IF(AND($AO3321&gt;P_LeveMin,$AO3321&lt;=P_LeveMax),$AO3321,0),0)))))</f>
        <v>0</v>
      </c>
      <c r="X3321" t="str">
        <f t="shared" ref="X3321:X3384" si="1674">IF($A3321="","",IF(OR($Q3321="Ferista",$Q3321=""),"Não",IF(AND($AL3321="Leve atraso",$W3321&gt;0,$A3321&gt;=P_InicioRegras),"Sim",IF(OR($J3321&lt;&gt;"",$K3321&lt;&gt;"",$L3321&lt;&gt;""),"Não",$AM3321))))</f>
        <v/>
      </c>
      <c r="Y3321" s="40">
        <f t="shared" ref="Y3321:Y3384" si="1675">IF($A3321="",0,IF($Q3321="Ferista",0,IF($X3321="Sim",$W3321,0)+N($K3321)))</f>
        <v>0</v>
      </c>
      <c r="Z3321" s="40">
        <f t="shared" ref="Z3321:Z3384" si="1676">IF($X3321="Sim",$AT3321,0)</f>
        <v>0</v>
      </c>
      <c r="AA3321" s="40">
        <f t="shared" ref="AA3321:AA3384" si="1677">IF($AP3321="",0,MIN(MAX($Y3321-$Z3321,0),SUMIFS(CP_Horas,CP_ChaveFalta,$AP3321,CP_Aprov,"Sim")))</f>
        <v>0</v>
      </c>
      <c r="AB3321" s="40">
        <f t="shared" ref="AB3321:AB3384" si="1678">IF($A3321="",0,MIN(MAX($Y3321-$Z3321-$AA3321,0),N($M3321)))</f>
        <v>0</v>
      </c>
      <c r="AC3321" s="40">
        <f t="shared" ref="AC3321:AC3384" si="1679">IF($A3321="",0,MAX($Y3321-$Z3321-$AA3321-$AB3321,0))</f>
        <v>0</v>
      </c>
      <c r="AD3321" s="39">
        <f t="shared" ref="AD3321:AD3384" si="1680">IF(OR($AC3321=0,$T3321=""),0,$AC3321*24*$T3321)</f>
        <v>0</v>
      </c>
      <c r="AE3321" s="39">
        <f t="shared" ref="AE3321:AE3384" si="1681">IF(OR($A3321="",$T3321=""),0,(IF($AF3321="Justificada",$W3321,0)+N($L3321))*24*$T3321)</f>
        <v>0</v>
      </c>
      <c r="AF3321" t="str">
        <f t="shared" ref="AF3321:AF3384" si="1682">IF($A3321="","",IF($J3321&lt;&gt;"","Situação atípica",IF(AND($AL3321="Leve atraso",$W3321&gt;0),"Leve atraso",IFERROR(INDEX(S_Cat,MATCH($C3321,S_Status,0)),"Outros"))))</f>
        <v/>
      </c>
      <c r="AG3321" t="str">
        <f t="shared" ref="AG3321:AG3384" si="1683">IF($A3321="","",TRIM(IF($Z3321&gt;0,"Ferista cobriu "&amp;TEXT($Z3321,"[h]:mm")&amp;"h. ","")&amp;IF($AA3321&gt;0,"Compensado "&amp;TEXT($AA3321,"[h]:mm")&amp;"h por "&amp;IFERROR(INDEX(CP_Quem,MATCH($AP3321,CP_ChaveFalta,0)),"?")&amp;". ","")&amp;IF($AU3321&gt;0,"Compensação aguardando aprovação ("&amp;TEXT($AU3321,"[h]:mm")&amp;"h). ","")&amp;IF($AB3321&gt;0,"Perdoado por acordo "&amp;TEXT($AB3321,"[h]:mm")&amp;"h. ","")&amp;IF(AND($AP3321&lt;&gt;"",COUNTIF(CP_ChaveQuem,$AP3321)&gt;0),"Horas usadas p/ compensar falta de "&amp;INDEX(CP_Falta,MATCH($AP3321,CP_ChaveQuem,0))&amp;" de "&amp;TEXT(INDEX(CP_DataFalta,MATCH($AP3321,CP_ChaveQuem,0)),"dd/mm")&amp;". ","")&amp;IF(AND($Q3321="Ferista",SUMIFS(L_Ferista,L_Data,$A3321,L_Equipe,$P3321)&gt;0),"Como ferista, cobriu "&amp;TEXT(SUMIFS(L_Ferista,L_Data,$A3321,L_Equipe,$P3321),"[h]:mm")&amp;"h de faltas da equipe. ","")&amp;IF($AC3321&gt;0,"DESCONTA "&amp;TEXT($AC3321,"[h]:mm")&amp;"h ("&amp;$AF3321&amp;").","")))</f>
        <v/>
      </c>
      <c r="AH3321" t="str">
        <f t="shared" ref="AH3321:AH3384" si="1684">IF($A3321="","",IF($O3321="?","CADASTRO: funcionário não está no Cadastro",IF(AND($O3321&lt;&gt;"",$AJ3321=""),"CADASTRO: sem vigência (função/turno) nesta data",IF(AND($AP3321&lt;&gt;"",COUNTIF(L_ChavePD,$AP3321)&gt;1),"DUPLICADO: mesma pessoa 2x no dia",IF($A3321&lt;P_InicioRegras,"",IF(AND($C3321="Horas Compensadas",COUNTIF(CP_ChaveQuem,$AP3321)=0),"VINCULAR: registrar na aba Compensações de quem é a falta",IF($AU3321&gt;0,"APROVAR: compensação pendente na aba Compensações",IF(AND($AQ3321&lt;&gt;"",$AS3321&gt;0,$AT3321&lt;$W3321,$AC3321&gt;0),"FERISTA: horas do ferista não cobriram toda a falta",IF(AND($AL3321="Pelo ponto",$AK3321="",$E3321="",$X3321="Sim"),"PONTO: sem ponto nem horas manuais — descontando jornada cheia",IF(AND($AL3321="Leve atraso",$E3321="",N($AO3321)&gt;P_LeveMax),"CLASSIFICAR: ponto mostra atraso &gt; 30 min — trocar o Status",IF($AF3321="Leve atraso","AJUSTAR STATUS: atraso lançado como Horas Trabalhadas",IF(AND(N($K3321)&gt;0,$G3321=""),"OBSERVAÇÃO: desconto extra sem observação",IF(AND($J3321&lt;&gt;"",N($K3321)+N($L3321)&gt;$U3321),"CONFERIR: horas manuais maiores que a jornada","")))))))))))))</f>
        <v/>
      </c>
      <c r="AJ3321" s="41" t="str">
        <f t="shared" ref="AJ3321:AJ3384" si="1685">IF(OR($A3321="",$O3321="",$O3321="?"),"",IFERROR(MATCH($O3321&amp;"|"&amp;SUMPRODUCT(MAX((V_RG=$O3321)*(V_Ini&lt;=$A3321)*V_Ini)),V_Chave,0),""))</f>
        <v/>
      </c>
      <c r="AK3321" s="42" t="str">
        <f t="shared" ref="AK3321:AK3384" si="1686">IF(ISNUMBER(SEARCH(" = ",$D3321)),IFERROR(TIMEVALUE(TRIM(RIGHT($D3321,5))),""),"")</f>
        <v/>
      </c>
      <c r="AL3321" s="41" t="str">
        <f t="shared" ref="AL3321:AL3384" si="1687">IF($C3321="","",IFERROR(INDEX(S_Modo,MATCH($C3321,S_Status,0)),"Não"))</f>
        <v/>
      </c>
      <c r="AM3321" s="41" t="str">
        <f t="shared" ref="AM3321:AM3384" si="1688">IF($C3321="","",IFERROR(INDEX(S_Conta,MATCH($C3321,S_Status,0)),"Não"))</f>
        <v/>
      </c>
      <c r="AN3321" s="41" t="str">
        <f t="shared" ref="AN3321:AN3384" si="1689">IF($C3321="","",IFERROR(INDEX(S_Trab,MATCH($C3321,S_Status,0)),"Não"))</f>
        <v/>
      </c>
      <c r="AO3321" s="42" t="str">
        <f t="shared" ref="AO3321:AO3384" si="1690">IF(OR($A3321="",$AK3321=""),"",$U3321-$AK3321-IF($J3321&lt;&gt;"Situação Atípica - Presente",N($K3321)+N($L3321),0))</f>
        <v/>
      </c>
      <c r="AP3321" s="41" t="str">
        <f t="shared" ref="AP3321:AP3384" si="1691">IF(OR($A3321="",TRIM($B3321)=""),"",TRIM($B3321)&amp;"|"&amp;$A3321)</f>
        <v/>
      </c>
      <c r="AQ3321" s="41" t="str">
        <f t="shared" ref="AQ3321:AQ3384" si="1692">IF(AND(P_CoberturaAuto="Sim",$A3321&lt;&gt;"",$A3321&gt;=P_InicioRegras,$Q3321="Normal / Fixo",$R3321&lt;&gt;"",ISERROR(SEARCH("ENCARREGADO",$R3321)),$AM3321="Sim",$W3321&gt;0),$A3321&amp;"|"&amp;$P3321,"")</f>
        <v/>
      </c>
      <c r="AR3321" s="41" t="str">
        <f>IF($AQ3321="","",COUNTIFS(L_ChaveCob,$AQ3321,L_Ausencia,"&gt;"&amp;$W3321)+COUNTIFS($AQ$4:$AQ3321,$AQ3321,$W$4:$W3321,$W3321))</f>
        <v/>
      </c>
      <c r="AS3321" s="42">
        <f t="shared" ref="AS3321:AS3384" si="1693">IF($AQ3321="",0,SUMIFS(L_Trab,L_Data,$A3321,L_Equipe,$P3321,L_Contrato,"Ferista",L_Status,"&lt;&gt;Remanejamento"))</f>
        <v>0</v>
      </c>
      <c r="AT3321" s="42">
        <f t="shared" ref="AT3321:AT3384" si="1694">IF(OR($AQ3321="",$AS3321=0),0,MAX(MIN($W3321,$AS3321-SUMIFS(L_Ausencia,L_ChaveCob,$AQ3321,L_OrdemCob,"&lt;"&amp;$AR3321)),0))</f>
        <v>0</v>
      </c>
      <c r="AU3321" s="42">
        <f t="shared" ref="AU3321:AU3384" si="1695">IF($AP3321="",0,SUMIFS(CP_Horas,CP_ChaveFalta,$AP3321,CP_Aprov,"&lt;&gt;Sim"))</f>
        <v>0</v>
      </c>
    </row>
    <row r="3322" spans="1:47" x14ac:dyDescent="0.2">
      <c r="A3322" s="35"/>
      <c r="B3322" s="36"/>
      <c r="C3322" s="36"/>
      <c r="D3322" s="36"/>
      <c r="E3322" s="37"/>
      <c r="F3322" s="37"/>
      <c r="G3322" s="36"/>
      <c r="H3322" s="36"/>
      <c r="I3322" s="36"/>
      <c r="J3322" s="36"/>
      <c r="K3322" s="37"/>
      <c r="L3322" s="37"/>
      <c r="M3322" s="37"/>
      <c r="N3322" s="38" t="str">
        <f t="shared" si="1664"/>
        <v/>
      </c>
      <c r="O3322" t="str">
        <f t="shared" si="1665"/>
        <v/>
      </c>
      <c r="P3322" t="str">
        <f t="shared" si="1666"/>
        <v/>
      </c>
      <c r="Q3322" t="str">
        <f t="shared" si="1667"/>
        <v/>
      </c>
      <c r="R3322" t="str">
        <f t="shared" si="1668"/>
        <v/>
      </c>
      <c r="S3322" t="str">
        <f t="shared" si="1669"/>
        <v/>
      </c>
      <c r="T3322" s="39" t="str">
        <f t="shared" si="1670"/>
        <v/>
      </c>
      <c r="U3322" s="40">
        <f t="shared" si="1671"/>
        <v>0</v>
      </c>
      <c r="V3322" s="40">
        <f t="shared" si="1672"/>
        <v>0</v>
      </c>
      <c r="W3322" s="40">
        <f t="shared" si="1673"/>
        <v>0</v>
      </c>
      <c r="X3322" t="str">
        <f t="shared" si="1674"/>
        <v/>
      </c>
      <c r="Y3322" s="40">
        <f t="shared" si="1675"/>
        <v>0</v>
      </c>
      <c r="Z3322" s="40">
        <f t="shared" si="1676"/>
        <v>0</v>
      </c>
      <c r="AA3322" s="40">
        <f t="shared" si="1677"/>
        <v>0</v>
      </c>
      <c r="AB3322" s="40">
        <f t="shared" si="1678"/>
        <v>0</v>
      </c>
      <c r="AC3322" s="40">
        <f t="shared" si="1679"/>
        <v>0</v>
      </c>
      <c r="AD3322" s="39">
        <f t="shared" si="1680"/>
        <v>0</v>
      </c>
      <c r="AE3322" s="39">
        <f t="shared" si="1681"/>
        <v>0</v>
      </c>
      <c r="AF3322" t="str">
        <f t="shared" si="1682"/>
        <v/>
      </c>
      <c r="AG3322" t="str">
        <f t="shared" si="1683"/>
        <v/>
      </c>
      <c r="AH3322" t="str">
        <f t="shared" si="1684"/>
        <v/>
      </c>
      <c r="AJ3322" s="41" t="str">
        <f t="shared" si="1685"/>
        <v/>
      </c>
      <c r="AK3322" s="42" t="str">
        <f t="shared" si="1686"/>
        <v/>
      </c>
      <c r="AL3322" s="41" t="str">
        <f t="shared" si="1687"/>
        <v/>
      </c>
      <c r="AM3322" s="41" t="str">
        <f t="shared" si="1688"/>
        <v/>
      </c>
      <c r="AN3322" s="41" t="str">
        <f t="shared" si="1689"/>
        <v/>
      </c>
      <c r="AO3322" s="42" t="str">
        <f t="shared" si="1690"/>
        <v/>
      </c>
      <c r="AP3322" s="41" t="str">
        <f t="shared" si="1691"/>
        <v/>
      </c>
      <c r="AQ3322" s="41" t="str">
        <f t="shared" si="1692"/>
        <v/>
      </c>
      <c r="AR3322" s="41" t="str">
        <f>IF($AQ3322="","",COUNTIFS(L_ChaveCob,$AQ3322,L_Ausencia,"&gt;"&amp;$W3322)+COUNTIFS($AQ$4:$AQ3322,$AQ3322,$W$4:$W3322,$W3322))</f>
        <v/>
      </c>
      <c r="AS3322" s="42">
        <f t="shared" si="1693"/>
        <v>0</v>
      </c>
      <c r="AT3322" s="42">
        <f t="shared" si="1694"/>
        <v>0</v>
      </c>
      <c r="AU3322" s="42">
        <f t="shared" si="1695"/>
        <v>0</v>
      </c>
    </row>
    <row r="3323" spans="1:47" x14ac:dyDescent="0.2">
      <c r="A3323" s="35"/>
      <c r="B3323" s="36"/>
      <c r="C3323" s="36"/>
      <c r="D3323" s="36"/>
      <c r="E3323" s="37"/>
      <c r="F3323" s="37"/>
      <c r="G3323" s="36"/>
      <c r="H3323" s="36"/>
      <c r="I3323" s="36"/>
      <c r="J3323" s="36"/>
      <c r="K3323" s="37"/>
      <c r="L3323" s="37"/>
      <c r="M3323" s="37"/>
      <c r="N3323" s="38" t="str">
        <f t="shared" si="1664"/>
        <v/>
      </c>
      <c r="O3323" t="str">
        <f t="shared" si="1665"/>
        <v/>
      </c>
      <c r="P3323" t="str">
        <f t="shared" si="1666"/>
        <v/>
      </c>
      <c r="Q3323" t="str">
        <f t="shared" si="1667"/>
        <v/>
      </c>
      <c r="R3323" t="str">
        <f t="shared" si="1668"/>
        <v/>
      </c>
      <c r="S3323" t="str">
        <f t="shared" si="1669"/>
        <v/>
      </c>
      <c r="T3323" s="39" t="str">
        <f t="shared" si="1670"/>
        <v/>
      </c>
      <c r="U3323" s="40">
        <f t="shared" si="1671"/>
        <v>0</v>
      </c>
      <c r="V3323" s="40">
        <f t="shared" si="1672"/>
        <v>0</v>
      </c>
      <c r="W3323" s="40">
        <f t="shared" si="1673"/>
        <v>0</v>
      </c>
      <c r="X3323" t="str">
        <f t="shared" si="1674"/>
        <v/>
      </c>
      <c r="Y3323" s="40">
        <f t="shared" si="1675"/>
        <v>0</v>
      </c>
      <c r="Z3323" s="40">
        <f t="shared" si="1676"/>
        <v>0</v>
      </c>
      <c r="AA3323" s="40">
        <f t="shared" si="1677"/>
        <v>0</v>
      </c>
      <c r="AB3323" s="40">
        <f t="shared" si="1678"/>
        <v>0</v>
      </c>
      <c r="AC3323" s="40">
        <f t="shared" si="1679"/>
        <v>0</v>
      </c>
      <c r="AD3323" s="39">
        <f t="shared" si="1680"/>
        <v>0</v>
      </c>
      <c r="AE3323" s="39">
        <f t="shared" si="1681"/>
        <v>0</v>
      </c>
      <c r="AF3323" t="str">
        <f t="shared" si="1682"/>
        <v/>
      </c>
      <c r="AG3323" t="str">
        <f t="shared" si="1683"/>
        <v/>
      </c>
      <c r="AH3323" t="str">
        <f t="shared" si="1684"/>
        <v/>
      </c>
      <c r="AJ3323" s="41" t="str">
        <f t="shared" si="1685"/>
        <v/>
      </c>
      <c r="AK3323" s="42" t="str">
        <f t="shared" si="1686"/>
        <v/>
      </c>
      <c r="AL3323" s="41" t="str">
        <f t="shared" si="1687"/>
        <v/>
      </c>
      <c r="AM3323" s="41" t="str">
        <f t="shared" si="1688"/>
        <v/>
      </c>
      <c r="AN3323" s="41" t="str">
        <f t="shared" si="1689"/>
        <v/>
      </c>
      <c r="AO3323" s="42" t="str">
        <f t="shared" si="1690"/>
        <v/>
      </c>
      <c r="AP3323" s="41" t="str">
        <f t="shared" si="1691"/>
        <v/>
      </c>
      <c r="AQ3323" s="41" t="str">
        <f t="shared" si="1692"/>
        <v/>
      </c>
      <c r="AR3323" s="41" t="str">
        <f>IF($AQ3323="","",COUNTIFS(L_ChaveCob,$AQ3323,L_Ausencia,"&gt;"&amp;$W3323)+COUNTIFS($AQ$4:$AQ3323,$AQ3323,$W$4:$W3323,$W3323))</f>
        <v/>
      </c>
      <c r="AS3323" s="42">
        <f t="shared" si="1693"/>
        <v>0</v>
      </c>
      <c r="AT3323" s="42">
        <f t="shared" si="1694"/>
        <v>0</v>
      </c>
      <c r="AU3323" s="42">
        <f t="shared" si="1695"/>
        <v>0</v>
      </c>
    </row>
    <row r="3324" spans="1:47" x14ac:dyDescent="0.2">
      <c r="A3324" s="35"/>
      <c r="B3324" s="36"/>
      <c r="C3324" s="36"/>
      <c r="D3324" s="36"/>
      <c r="E3324" s="37"/>
      <c r="F3324" s="37"/>
      <c r="G3324" s="36"/>
      <c r="H3324" s="36"/>
      <c r="I3324" s="36"/>
      <c r="J3324" s="36"/>
      <c r="K3324" s="37"/>
      <c r="L3324" s="37"/>
      <c r="M3324" s="37"/>
      <c r="N3324" s="38" t="str">
        <f t="shared" si="1664"/>
        <v/>
      </c>
      <c r="O3324" t="str">
        <f t="shared" si="1665"/>
        <v/>
      </c>
      <c r="P3324" t="str">
        <f t="shared" si="1666"/>
        <v/>
      </c>
      <c r="Q3324" t="str">
        <f t="shared" si="1667"/>
        <v/>
      </c>
      <c r="R3324" t="str">
        <f t="shared" si="1668"/>
        <v/>
      </c>
      <c r="S3324" t="str">
        <f t="shared" si="1669"/>
        <v/>
      </c>
      <c r="T3324" s="39" t="str">
        <f t="shared" si="1670"/>
        <v/>
      </c>
      <c r="U3324" s="40">
        <f t="shared" si="1671"/>
        <v>0</v>
      </c>
      <c r="V3324" s="40">
        <f t="shared" si="1672"/>
        <v>0</v>
      </c>
      <c r="W3324" s="40">
        <f t="shared" si="1673"/>
        <v>0</v>
      </c>
      <c r="X3324" t="str">
        <f t="shared" si="1674"/>
        <v/>
      </c>
      <c r="Y3324" s="40">
        <f t="shared" si="1675"/>
        <v>0</v>
      </c>
      <c r="Z3324" s="40">
        <f t="shared" si="1676"/>
        <v>0</v>
      </c>
      <c r="AA3324" s="40">
        <f t="shared" si="1677"/>
        <v>0</v>
      </c>
      <c r="AB3324" s="40">
        <f t="shared" si="1678"/>
        <v>0</v>
      </c>
      <c r="AC3324" s="40">
        <f t="shared" si="1679"/>
        <v>0</v>
      </c>
      <c r="AD3324" s="39">
        <f t="shared" si="1680"/>
        <v>0</v>
      </c>
      <c r="AE3324" s="39">
        <f t="shared" si="1681"/>
        <v>0</v>
      </c>
      <c r="AF3324" t="str">
        <f t="shared" si="1682"/>
        <v/>
      </c>
      <c r="AG3324" t="str">
        <f t="shared" si="1683"/>
        <v/>
      </c>
      <c r="AH3324" t="str">
        <f t="shared" si="1684"/>
        <v/>
      </c>
      <c r="AJ3324" s="41" t="str">
        <f t="shared" si="1685"/>
        <v/>
      </c>
      <c r="AK3324" s="42" t="str">
        <f t="shared" si="1686"/>
        <v/>
      </c>
      <c r="AL3324" s="41" t="str">
        <f t="shared" si="1687"/>
        <v/>
      </c>
      <c r="AM3324" s="41" t="str">
        <f t="shared" si="1688"/>
        <v/>
      </c>
      <c r="AN3324" s="41" t="str">
        <f t="shared" si="1689"/>
        <v/>
      </c>
      <c r="AO3324" s="42" t="str">
        <f t="shared" si="1690"/>
        <v/>
      </c>
      <c r="AP3324" s="41" t="str">
        <f t="shared" si="1691"/>
        <v/>
      </c>
      <c r="AQ3324" s="41" t="str">
        <f t="shared" si="1692"/>
        <v/>
      </c>
      <c r="AR3324" s="41" t="str">
        <f>IF($AQ3324="","",COUNTIFS(L_ChaveCob,$AQ3324,L_Ausencia,"&gt;"&amp;$W3324)+COUNTIFS($AQ$4:$AQ3324,$AQ3324,$W$4:$W3324,$W3324))</f>
        <v/>
      </c>
      <c r="AS3324" s="42">
        <f t="shared" si="1693"/>
        <v>0</v>
      </c>
      <c r="AT3324" s="42">
        <f t="shared" si="1694"/>
        <v>0</v>
      </c>
      <c r="AU3324" s="42">
        <f t="shared" si="1695"/>
        <v>0</v>
      </c>
    </row>
    <row r="3325" spans="1:47" x14ac:dyDescent="0.2">
      <c r="A3325" s="35"/>
      <c r="B3325" s="36"/>
      <c r="C3325" s="36"/>
      <c r="D3325" s="36"/>
      <c r="E3325" s="37"/>
      <c r="F3325" s="37"/>
      <c r="G3325" s="36"/>
      <c r="H3325" s="36"/>
      <c r="I3325" s="36"/>
      <c r="J3325" s="36"/>
      <c r="K3325" s="37"/>
      <c r="L3325" s="37"/>
      <c r="M3325" s="37"/>
      <c r="N3325" s="38" t="str">
        <f t="shared" si="1664"/>
        <v/>
      </c>
      <c r="O3325" t="str">
        <f t="shared" si="1665"/>
        <v/>
      </c>
      <c r="P3325" t="str">
        <f t="shared" si="1666"/>
        <v/>
      </c>
      <c r="Q3325" t="str">
        <f t="shared" si="1667"/>
        <v/>
      </c>
      <c r="R3325" t="str">
        <f t="shared" si="1668"/>
        <v/>
      </c>
      <c r="S3325" t="str">
        <f t="shared" si="1669"/>
        <v/>
      </c>
      <c r="T3325" s="39" t="str">
        <f t="shared" si="1670"/>
        <v/>
      </c>
      <c r="U3325" s="40">
        <f t="shared" si="1671"/>
        <v>0</v>
      </c>
      <c r="V3325" s="40">
        <f t="shared" si="1672"/>
        <v>0</v>
      </c>
      <c r="W3325" s="40">
        <f t="shared" si="1673"/>
        <v>0</v>
      </c>
      <c r="X3325" t="str">
        <f t="shared" si="1674"/>
        <v/>
      </c>
      <c r="Y3325" s="40">
        <f t="shared" si="1675"/>
        <v>0</v>
      </c>
      <c r="Z3325" s="40">
        <f t="shared" si="1676"/>
        <v>0</v>
      </c>
      <c r="AA3325" s="40">
        <f t="shared" si="1677"/>
        <v>0</v>
      </c>
      <c r="AB3325" s="40">
        <f t="shared" si="1678"/>
        <v>0</v>
      </c>
      <c r="AC3325" s="40">
        <f t="shared" si="1679"/>
        <v>0</v>
      </c>
      <c r="AD3325" s="39">
        <f t="shared" si="1680"/>
        <v>0</v>
      </c>
      <c r="AE3325" s="39">
        <f t="shared" si="1681"/>
        <v>0</v>
      </c>
      <c r="AF3325" t="str">
        <f t="shared" si="1682"/>
        <v/>
      </c>
      <c r="AG3325" t="str">
        <f t="shared" si="1683"/>
        <v/>
      </c>
      <c r="AH3325" t="str">
        <f t="shared" si="1684"/>
        <v/>
      </c>
      <c r="AJ3325" s="41" t="str">
        <f t="shared" si="1685"/>
        <v/>
      </c>
      <c r="AK3325" s="42" t="str">
        <f t="shared" si="1686"/>
        <v/>
      </c>
      <c r="AL3325" s="41" t="str">
        <f t="shared" si="1687"/>
        <v/>
      </c>
      <c r="AM3325" s="41" t="str">
        <f t="shared" si="1688"/>
        <v/>
      </c>
      <c r="AN3325" s="41" t="str">
        <f t="shared" si="1689"/>
        <v/>
      </c>
      <c r="AO3325" s="42" t="str">
        <f t="shared" si="1690"/>
        <v/>
      </c>
      <c r="AP3325" s="41" t="str">
        <f t="shared" si="1691"/>
        <v/>
      </c>
      <c r="AQ3325" s="41" t="str">
        <f t="shared" si="1692"/>
        <v/>
      </c>
      <c r="AR3325" s="41" t="str">
        <f>IF($AQ3325="","",COUNTIFS(L_ChaveCob,$AQ3325,L_Ausencia,"&gt;"&amp;$W3325)+COUNTIFS($AQ$4:$AQ3325,$AQ3325,$W$4:$W3325,$W3325))</f>
        <v/>
      </c>
      <c r="AS3325" s="42">
        <f t="shared" si="1693"/>
        <v>0</v>
      </c>
      <c r="AT3325" s="42">
        <f t="shared" si="1694"/>
        <v>0</v>
      </c>
      <c r="AU3325" s="42">
        <f t="shared" si="1695"/>
        <v>0</v>
      </c>
    </row>
    <row r="3326" spans="1:47" x14ac:dyDescent="0.2">
      <c r="A3326" s="35"/>
      <c r="B3326" s="36"/>
      <c r="C3326" s="36"/>
      <c r="D3326" s="36"/>
      <c r="E3326" s="37"/>
      <c r="F3326" s="37"/>
      <c r="G3326" s="36"/>
      <c r="H3326" s="36"/>
      <c r="I3326" s="36"/>
      <c r="J3326" s="36"/>
      <c r="K3326" s="37"/>
      <c r="L3326" s="37"/>
      <c r="M3326" s="37"/>
      <c r="N3326" s="38" t="str">
        <f t="shared" si="1664"/>
        <v/>
      </c>
      <c r="O3326" t="str">
        <f t="shared" si="1665"/>
        <v/>
      </c>
      <c r="P3326" t="str">
        <f t="shared" si="1666"/>
        <v/>
      </c>
      <c r="Q3326" t="str">
        <f t="shared" si="1667"/>
        <v/>
      </c>
      <c r="R3326" t="str">
        <f t="shared" si="1668"/>
        <v/>
      </c>
      <c r="S3326" t="str">
        <f t="shared" si="1669"/>
        <v/>
      </c>
      <c r="T3326" s="39" t="str">
        <f t="shared" si="1670"/>
        <v/>
      </c>
      <c r="U3326" s="40">
        <f t="shared" si="1671"/>
        <v>0</v>
      </c>
      <c r="V3326" s="40">
        <f t="shared" si="1672"/>
        <v>0</v>
      </c>
      <c r="W3326" s="40">
        <f t="shared" si="1673"/>
        <v>0</v>
      </c>
      <c r="X3326" t="str">
        <f t="shared" si="1674"/>
        <v/>
      </c>
      <c r="Y3326" s="40">
        <f t="shared" si="1675"/>
        <v>0</v>
      </c>
      <c r="Z3326" s="40">
        <f t="shared" si="1676"/>
        <v>0</v>
      </c>
      <c r="AA3326" s="40">
        <f t="shared" si="1677"/>
        <v>0</v>
      </c>
      <c r="AB3326" s="40">
        <f t="shared" si="1678"/>
        <v>0</v>
      </c>
      <c r="AC3326" s="40">
        <f t="shared" si="1679"/>
        <v>0</v>
      </c>
      <c r="AD3326" s="39">
        <f t="shared" si="1680"/>
        <v>0</v>
      </c>
      <c r="AE3326" s="39">
        <f t="shared" si="1681"/>
        <v>0</v>
      </c>
      <c r="AF3326" t="str">
        <f t="shared" si="1682"/>
        <v/>
      </c>
      <c r="AG3326" t="str">
        <f t="shared" si="1683"/>
        <v/>
      </c>
      <c r="AH3326" t="str">
        <f t="shared" si="1684"/>
        <v/>
      </c>
      <c r="AJ3326" s="41" t="str">
        <f t="shared" si="1685"/>
        <v/>
      </c>
      <c r="AK3326" s="42" t="str">
        <f t="shared" si="1686"/>
        <v/>
      </c>
      <c r="AL3326" s="41" t="str">
        <f t="shared" si="1687"/>
        <v/>
      </c>
      <c r="AM3326" s="41" t="str">
        <f t="shared" si="1688"/>
        <v/>
      </c>
      <c r="AN3326" s="41" t="str">
        <f t="shared" si="1689"/>
        <v/>
      </c>
      <c r="AO3326" s="42" t="str">
        <f t="shared" si="1690"/>
        <v/>
      </c>
      <c r="AP3326" s="41" t="str">
        <f t="shared" si="1691"/>
        <v/>
      </c>
      <c r="AQ3326" s="41" t="str">
        <f t="shared" si="1692"/>
        <v/>
      </c>
      <c r="AR3326" s="41" t="str">
        <f>IF($AQ3326="","",COUNTIFS(L_ChaveCob,$AQ3326,L_Ausencia,"&gt;"&amp;$W3326)+COUNTIFS($AQ$4:$AQ3326,$AQ3326,$W$4:$W3326,$W3326))</f>
        <v/>
      </c>
      <c r="AS3326" s="42">
        <f t="shared" si="1693"/>
        <v>0</v>
      </c>
      <c r="AT3326" s="42">
        <f t="shared" si="1694"/>
        <v>0</v>
      </c>
      <c r="AU3326" s="42">
        <f t="shared" si="1695"/>
        <v>0</v>
      </c>
    </row>
    <row r="3327" spans="1:47" x14ac:dyDescent="0.2">
      <c r="A3327" s="35"/>
      <c r="B3327" s="36"/>
      <c r="C3327" s="36"/>
      <c r="D3327" s="36"/>
      <c r="E3327" s="37"/>
      <c r="F3327" s="37"/>
      <c r="G3327" s="36"/>
      <c r="H3327" s="36"/>
      <c r="I3327" s="36"/>
      <c r="J3327" s="36"/>
      <c r="K3327" s="37"/>
      <c r="L3327" s="37"/>
      <c r="M3327" s="37"/>
      <c r="N3327" s="38" t="str">
        <f t="shared" si="1664"/>
        <v/>
      </c>
      <c r="O3327" t="str">
        <f t="shared" si="1665"/>
        <v/>
      </c>
      <c r="P3327" t="str">
        <f t="shared" si="1666"/>
        <v/>
      </c>
      <c r="Q3327" t="str">
        <f t="shared" si="1667"/>
        <v/>
      </c>
      <c r="R3327" t="str">
        <f t="shared" si="1668"/>
        <v/>
      </c>
      <c r="S3327" t="str">
        <f t="shared" si="1669"/>
        <v/>
      </c>
      <c r="T3327" s="39" t="str">
        <f t="shared" si="1670"/>
        <v/>
      </c>
      <c r="U3327" s="40">
        <f t="shared" si="1671"/>
        <v>0</v>
      </c>
      <c r="V3327" s="40">
        <f t="shared" si="1672"/>
        <v>0</v>
      </c>
      <c r="W3327" s="40">
        <f t="shared" si="1673"/>
        <v>0</v>
      </c>
      <c r="X3327" t="str">
        <f t="shared" si="1674"/>
        <v/>
      </c>
      <c r="Y3327" s="40">
        <f t="shared" si="1675"/>
        <v>0</v>
      </c>
      <c r="Z3327" s="40">
        <f t="shared" si="1676"/>
        <v>0</v>
      </c>
      <c r="AA3327" s="40">
        <f t="shared" si="1677"/>
        <v>0</v>
      </c>
      <c r="AB3327" s="40">
        <f t="shared" si="1678"/>
        <v>0</v>
      </c>
      <c r="AC3327" s="40">
        <f t="shared" si="1679"/>
        <v>0</v>
      </c>
      <c r="AD3327" s="39">
        <f t="shared" si="1680"/>
        <v>0</v>
      </c>
      <c r="AE3327" s="39">
        <f t="shared" si="1681"/>
        <v>0</v>
      </c>
      <c r="AF3327" t="str">
        <f t="shared" si="1682"/>
        <v/>
      </c>
      <c r="AG3327" t="str">
        <f t="shared" si="1683"/>
        <v/>
      </c>
      <c r="AH3327" t="str">
        <f t="shared" si="1684"/>
        <v/>
      </c>
      <c r="AJ3327" s="41" t="str">
        <f t="shared" si="1685"/>
        <v/>
      </c>
      <c r="AK3327" s="42" t="str">
        <f t="shared" si="1686"/>
        <v/>
      </c>
      <c r="AL3327" s="41" t="str">
        <f t="shared" si="1687"/>
        <v/>
      </c>
      <c r="AM3327" s="41" t="str">
        <f t="shared" si="1688"/>
        <v/>
      </c>
      <c r="AN3327" s="41" t="str">
        <f t="shared" si="1689"/>
        <v/>
      </c>
      <c r="AO3327" s="42" t="str">
        <f t="shared" si="1690"/>
        <v/>
      </c>
      <c r="AP3327" s="41" t="str">
        <f t="shared" si="1691"/>
        <v/>
      </c>
      <c r="AQ3327" s="41" t="str">
        <f t="shared" si="1692"/>
        <v/>
      </c>
      <c r="AR3327" s="41" t="str">
        <f>IF($AQ3327="","",COUNTIFS(L_ChaveCob,$AQ3327,L_Ausencia,"&gt;"&amp;$W3327)+COUNTIFS($AQ$4:$AQ3327,$AQ3327,$W$4:$W3327,$W3327))</f>
        <v/>
      </c>
      <c r="AS3327" s="42">
        <f t="shared" si="1693"/>
        <v>0</v>
      </c>
      <c r="AT3327" s="42">
        <f t="shared" si="1694"/>
        <v>0</v>
      </c>
      <c r="AU3327" s="42">
        <f t="shared" si="1695"/>
        <v>0</v>
      </c>
    </row>
    <row r="3328" spans="1:47" x14ac:dyDescent="0.2">
      <c r="A3328" s="35"/>
      <c r="B3328" s="36"/>
      <c r="C3328" s="36"/>
      <c r="D3328" s="36"/>
      <c r="E3328" s="37"/>
      <c r="F3328" s="37"/>
      <c r="G3328" s="36"/>
      <c r="H3328" s="36"/>
      <c r="I3328" s="36"/>
      <c r="J3328" s="36"/>
      <c r="K3328" s="37"/>
      <c r="L3328" s="37"/>
      <c r="M3328" s="37"/>
      <c r="N3328" s="38" t="str">
        <f t="shared" si="1664"/>
        <v/>
      </c>
      <c r="O3328" t="str">
        <f t="shared" si="1665"/>
        <v/>
      </c>
      <c r="P3328" t="str">
        <f t="shared" si="1666"/>
        <v/>
      </c>
      <c r="Q3328" t="str">
        <f t="shared" si="1667"/>
        <v/>
      </c>
      <c r="R3328" t="str">
        <f t="shared" si="1668"/>
        <v/>
      </c>
      <c r="S3328" t="str">
        <f t="shared" si="1669"/>
        <v/>
      </c>
      <c r="T3328" s="39" t="str">
        <f t="shared" si="1670"/>
        <v/>
      </c>
      <c r="U3328" s="40">
        <f t="shared" si="1671"/>
        <v>0</v>
      </c>
      <c r="V3328" s="40">
        <f t="shared" si="1672"/>
        <v>0</v>
      </c>
      <c r="W3328" s="40">
        <f t="shared" si="1673"/>
        <v>0</v>
      </c>
      <c r="X3328" t="str">
        <f t="shared" si="1674"/>
        <v/>
      </c>
      <c r="Y3328" s="40">
        <f t="shared" si="1675"/>
        <v>0</v>
      </c>
      <c r="Z3328" s="40">
        <f t="shared" si="1676"/>
        <v>0</v>
      </c>
      <c r="AA3328" s="40">
        <f t="shared" si="1677"/>
        <v>0</v>
      </c>
      <c r="AB3328" s="40">
        <f t="shared" si="1678"/>
        <v>0</v>
      </c>
      <c r="AC3328" s="40">
        <f t="shared" si="1679"/>
        <v>0</v>
      </c>
      <c r="AD3328" s="39">
        <f t="shared" si="1680"/>
        <v>0</v>
      </c>
      <c r="AE3328" s="39">
        <f t="shared" si="1681"/>
        <v>0</v>
      </c>
      <c r="AF3328" t="str">
        <f t="shared" si="1682"/>
        <v/>
      </c>
      <c r="AG3328" t="str">
        <f t="shared" si="1683"/>
        <v/>
      </c>
      <c r="AH3328" t="str">
        <f t="shared" si="1684"/>
        <v/>
      </c>
      <c r="AJ3328" s="41" t="str">
        <f t="shared" si="1685"/>
        <v/>
      </c>
      <c r="AK3328" s="42" t="str">
        <f t="shared" si="1686"/>
        <v/>
      </c>
      <c r="AL3328" s="41" t="str">
        <f t="shared" si="1687"/>
        <v/>
      </c>
      <c r="AM3328" s="41" t="str">
        <f t="shared" si="1688"/>
        <v/>
      </c>
      <c r="AN3328" s="41" t="str">
        <f t="shared" si="1689"/>
        <v/>
      </c>
      <c r="AO3328" s="42" t="str">
        <f t="shared" si="1690"/>
        <v/>
      </c>
      <c r="AP3328" s="41" t="str">
        <f t="shared" si="1691"/>
        <v/>
      </c>
      <c r="AQ3328" s="41" t="str">
        <f t="shared" si="1692"/>
        <v/>
      </c>
      <c r="AR3328" s="41" t="str">
        <f>IF($AQ3328="","",COUNTIFS(L_ChaveCob,$AQ3328,L_Ausencia,"&gt;"&amp;$W3328)+COUNTIFS($AQ$4:$AQ3328,$AQ3328,$W$4:$W3328,$W3328))</f>
        <v/>
      </c>
      <c r="AS3328" s="42">
        <f t="shared" si="1693"/>
        <v>0</v>
      </c>
      <c r="AT3328" s="42">
        <f t="shared" si="1694"/>
        <v>0</v>
      </c>
      <c r="AU3328" s="42">
        <f t="shared" si="1695"/>
        <v>0</v>
      </c>
    </row>
    <row r="3329" spans="1:47" x14ac:dyDescent="0.2">
      <c r="A3329" s="35"/>
      <c r="B3329" s="36"/>
      <c r="C3329" s="36"/>
      <c r="D3329" s="36"/>
      <c r="E3329" s="37"/>
      <c r="F3329" s="37"/>
      <c r="G3329" s="36"/>
      <c r="H3329" s="36"/>
      <c r="I3329" s="36"/>
      <c r="J3329" s="36"/>
      <c r="K3329" s="37"/>
      <c r="L3329" s="37"/>
      <c r="M3329" s="37"/>
      <c r="N3329" s="38" t="str">
        <f t="shared" si="1664"/>
        <v/>
      </c>
      <c r="O3329" t="str">
        <f t="shared" si="1665"/>
        <v/>
      </c>
      <c r="P3329" t="str">
        <f t="shared" si="1666"/>
        <v/>
      </c>
      <c r="Q3329" t="str">
        <f t="shared" si="1667"/>
        <v/>
      </c>
      <c r="R3329" t="str">
        <f t="shared" si="1668"/>
        <v/>
      </c>
      <c r="S3329" t="str">
        <f t="shared" si="1669"/>
        <v/>
      </c>
      <c r="T3329" s="39" t="str">
        <f t="shared" si="1670"/>
        <v/>
      </c>
      <c r="U3329" s="40">
        <f t="shared" si="1671"/>
        <v>0</v>
      </c>
      <c r="V3329" s="40">
        <f t="shared" si="1672"/>
        <v>0</v>
      </c>
      <c r="W3329" s="40">
        <f t="shared" si="1673"/>
        <v>0</v>
      </c>
      <c r="X3329" t="str">
        <f t="shared" si="1674"/>
        <v/>
      </c>
      <c r="Y3329" s="40">
        <f t="shared" si="1675"/>
        <v>0</v>
      </c>
      <c r="Z3329" s="40">
        <f t="shared" si="1676"/>
        <v>0</v>
      </c>
      <c r="AA3329" s="40">
        <f t="shared" si="1677"/>
        <v>0</v>
      </c>
      <c r="AB3329" s="40">
        <f t="shared" si="1678"/>
        <v>0</v>
      </c>
      <c r="AC3329" s="40">
        <f t="shared" si="1679"/>
        <v>0</v>
      </c>
      <c r="AD3329" s="39">
        <f t="shared" si="1680"/>
        <v>0</v>
      </c>
      <c r="AE3329" s="39">
        <f t="shared" si="1681"/>
        <v>0</v>
      </c>
      <c r="AF3329" t="str">
        <f t="shared" si="1682"/>
        <v/>
      </c>
      <c r="AG3329" t="str">
        <f t="shared" si="1683"/>
        <v/>
      </c>
      <c r="AH3329" t="str">
        <f t="shared" si="1684"/>
        <v/>
      </c>
      <c r="AJ3329" s="41" t="str">
        <f t="shared" si="1685"/>
        <v/>
      </c>
      <c r="AK3329" s="42" t="str">
        <f t="shared" si="1686"/>
        <v/>
      </c>
      <c r="AL3329" s="41" t="str">
        <f t="shared" si="1687"/>
        <v/>
      </c>
      <c r="AM3329" s="41" t="str">
        <f t="shared" si="1688"/>
        <v/>
      </c>
      <c r="AN3329" s="41" t="str">
        <f t="shared" si="1689"/>
        <v/>
      </c>
      <c r="AO3329" s="42" t="str">
        <f t="shared" si="1690"/>
        <v/>
      </c>
      <c r="AP3329" s="41" t="str">
        <f t="shared" si="1691"/>
        <v/>
      </c>
      <c r="AQ3329" s="41" t="str">
        <f t="shared" si="1692"/>
        <v/>
      </c>
      <c r="AR3329" s="41" t="str">
        <f>IF($AQ3329="","",COUNTIFS(L_ChaveCob,$AQ3329,L_Ausencia,"&gt;"&amp;$W3329)+COUNTIFS($AQ$4:$AQ3329,$AQ3329,$W$4:$W3329,$W3329))</f>
        <v/>
      </c>
      <c r="AS3329" s="42">
        <f t="shared" si="1693"/>
        <v>0</v>
      </c>
      <c r="AT3329" s="42">
        <f t="shared" si="1694"/>
        <v>0</v>
      </c>
      <c r="AU3329" s="42">
        <f t="shared" si="1695"/>
        <v>0</v>
      </c>
    </row>
    <row r="3330" spans="1:47" x14ac:dyDescent="0.2">
      <c r="A3330" s="35"/>
      <c r="B3330" s="36"/>
      <c r="C3330" s="36"/>
      <c r="D3330" s="36"/>
      <c r="E3330" s="37"/>
      <c r="F3330" s="37"/>
      <c r="G3330" s="36"/>
      <c r="H3330" s="36"/>
      <c r="I3330" s="36"/>
      <c r="J3330" s="36"/>
      <c r="K3330" s="37"/>
      <c r="L3330" s="37"/>
      <c r="M3330" s="37"/>
      <c r="N3330" s="38" t="str">
        <f t="shared" si="1664"/>
        <v/>
      </c>
      <c r="O3330" t="str">
        <f t="shared" si="1665"/>
        <v/>
      </c>
      <c r="P3330" t="str">
        <f t="shared" si="1666"/>
        <v/>
      </c>
      <c r="Q3330" t="str">
        <f t="shared" si="1667"/>
        <v/>
      </c>
      <c r="R3330" t="str">
        <f t="shared" si="1668"/>
        <v/>
      </c>
      <c r="S3330" t="str">
        <f t="shared" si="1669"/>
        <v/>
      </c>
      <c r="T3330" s="39" t="str">
        <f t="shared" si="1670"/>
        <v/>
      </c>
      <c r="U3330" s="40">
        <f t="shared" si="1671"/>
        <v>0</v>
      </c>
      <c r="V3330" s="40">
        <f t="shared" si="1672"/>
        <v>0</v>
      </c>
      <c r="W3330" s="40">
        <f t="shared" si="1673"/>
        <v>0</v>
      </c>
      <c r="X3330" t="str">
        <f t="shared" si="1674"/>
        <v/>
      </c>
      <c r="Y3330" s="40">
        <f t="shared" si="1675"/>
        <v>0</v>
      </c>
      <c r="Z3330" s="40">
        <f t="shared" si="1676"/>
        <v>0</v>
      </c>
      <c r="AA3330" s="40">
        <f t="shared" si="1677"/>
        <v>0</v>
      </c>
      <c r="AB3330" s="40">
        <f t="shared" si="1678"/>
        <v>0</v>
      </c>
      <c r="AC3330" s="40">
        <f t="shared" si="1679"/>
        <v>0</v>
      </c>
      <c r="AD3330" s="39">
        <f t="shared" si="1680"/>
        <v>0</v>
      </c>
      <c r="AE3330" s="39">
        <f t="shared" si="1681"/>
        <v>0</v>
      </c>
      <c r="AF3330" t="str">
        <f t="shared" si="1682"/>
        <v/>
      </c>
      <c r="AG3330" t="str">
        <f t="shared" si="1683"/>
        <v/>
      </c>
      <c r="AH3330" t="str">
        <f t="shared" si="1684"/>
        <v/>
      </c>
      <c r="AJ3330" s="41" t="str">
        <f t="shared" si="1685"/>
        <v/>
      </c>
      <c r="AK3330" s="42" t="str">
        <f t="shared" si="1686"/>
        <v/>
      </c>
      <c r="AL3330" s="41" t="str">
        <f t="shared" si="1687"/>
        <v/>
      </c>
      <c r="AM3330" s="41" t="str">
        <f t="shared" si="1688"/>
        <v/>
      </c>
      <c r="AN3330" s="41" t="str">
        <f t="shared" si="1689"/>
        <v/>
      </c>
      <c r="AO3330" s="42" t="str">
        <f t="shared" si="1690"/>
        <v/>
      </c>
      <c r="AP3330" s="41" t="str">
        <f t="shared" si="1691"/>
        <v/>
      </c>
      <c r="AQ3330" s="41" t="str">
        <f t="shared" si="1692"/>
        <v/>
      </c>
      <c r="AR3330" s="41" t="str">
        <f>IF($AQ3330="","",COUNTIFS(L_ChaveCob,$AQ3330,L_Ausencia,"&gt;"&amp;$W3330)+COUNTIFS($AQ$4:$AQ3330,$AQ3330,$W$4:$W3330,$W3330))</f>
        <v/>
      </c>
      <c r="AS3330" s="42">
        <f t="shared" si="1693"/>
        <v>0</v>
      </c>
      <c r="AT3330" s="42">
        <f t="shared" si="1694"/>
        <v>0</v>
      </c>
      <c r="AU3330" s="42">
        <f t="shared" si="1695"/>
        <v>0</v>
      </c>
    </row>
    <row r="3331" spans="1:47" x14ac:dyDescent="0.2">
      <c r="A3331" s="35"/>
      <c r="B3331" s="36"/>
      <c r="C3331" s="36"/>
      <c r="D3331" s="36"/>
      <c r="E3331" s="37"/>
      <c r="F3331" s="37"/>
      <c r="G3331" s="36"/>
      <c r="H3331" s="36"/>
      <c r="I3331" s="36"/>
      <c r="J3331" s="36"/>
      <c r="K3331" s="37"/>
      <c r="L3331" s="37"/>
      <c r="M3331" s="37"/>
      <c r="N3331" s="38" t="str">
        <f t="shared" si="1664"/>
        <v/>
      </c>
      <c r="O3331" t="str">
        <f t="shared" si="1665"/>
        <v/>
      </c>
      <c r="P3331" t="str">
        <f t="shared" si="1666"/>
        <v/>
      </c>
      <c r="Q3331" t="str">
        <f t="shared" si="1667"/>
        <v/>
      </c>
      <c r="R3331" t="str">
        <f t="shared" si="1668"/>
        <v/>
      </c>
      <c r="S3331" t="str">
        <f t="shared" si="1669"/>
        <v/>
      </c>
      <c r="T3331" s="39" t="str">
        <f t="shared" si="1670"/>
        <v/>
      </c>
      <c r="U3331" s="40">
        <f t="shared" si="1671"/>
        <v>0</v>
      </c>
      <c r="V3331" s="40">
        <f t="shared" si="1672"/>
        <v>0</v>
      </c>
      <c r="W3331" s="40">
        <f t="shared" si="1673"/>
        <v>0</v>
      </c>
      <c r="X3331" t="str">
        <f t="shared" si="1674"/>
        <v/>
      </c>
      <c r="Y3331" s="40">
        <f t="shared" si="1675"/>
        <v>0</v>
      </c>
      <c r="Z3331" s="40">
        <f t="shared" si="1676"/>
        <v>0</v>
      </c>
      <c r="AA3331" s="40">
        <f t="shared" si="1677"/>
        <v>0</v>
      </c>
      <c r="AB3331" s="40">
        <f t="shared" si="1678"/>
        <v>0</v>
      </c>
      <c r="AC3331" s="40">
        <f t="shared" si="1679"/>
        <v>0</v>
      </c>
      <c r="AD3331" s="39">
        <f t="shared" si="1680"/>
        <v>0</v>
      </c>
      <c r="AE3331" s="39">
        <f t="shared" si="1681"/>
        <v>0</v>
      </c>
      <c r="AF3331" t="str">
        <f t="shared" si="1682"/>
        <v/>
      </c>
      <c r="AG3331" t="str">
        <f t="shared" si="1683"/>
        <v/>
      </c>
      <c r="AH3331" t="str">
        <f t="shared" si="1684"/>
        <v/>
      </c>
      <c r="AJ3331" s="41" t="str">
        <f t="shared" si="1685"/>
        <v/>
      </c>
      <c r="AK3331" s="42" t="str">
        <f t="shared" si="1686"/>
        <v/>
      </c>
      <c r="AL3331" s="41" t="str">
        <f t="shared" si="1687"/>
        <v/>
      </c>
      <c r="AM3331" s="41" t="str">
        <f t="shared" si="1688"/>
        <v/>
      </c>
      <c r="AN3331" s="41" t="str">
        <f t="shared" si="1689"/>
        <v/>
      </c>
      <c r="AO3331" s="42" t="str">
        <f t="shared" si="1690"/>
        <v/>
      </c>
      <c r="AP3331" s="41" t="str">
        <f t="shared" si="1691"/>
        <v/>
      </c>
      <c r="AQ3331" s="41" t="str">
        <f t="shared" si="1692"/>
        <v/>
      </c>
      <c r="AR3331" s="41" t="str">
        <f>IF($AQ3331="","",COUNTIFS(L_ChaveCob,$AQ3331,L_Ausencia,"&gt;"&amp;$W3331)+COUNTIFS($AQ$4:$AQ3331,$AQ3331,$W$4:$W3331,$W3331))</f>
        <v/>
      </c>
      <c r="AS3331" s="42">
        <f t="shared" si="1693"/>
        <v>0</v>
      </c>
      <c r="AT3331" s="42">
        <f t="shared" si="1694"/>
        <v>0</v>
      </c>
      <c r="AU3331" s="42">
        <f t="shared" si="1695"/>
        <v>0</v>
      </c>
    </row>
    <row r="3332" spans="1:47" x14ac:dyDescent="0.2">
      <c r="A3332" s="35"/>
      <c r="B3332" s="36"/>
      <c r="C3332" s="36"/>
      <c r="D3332" s="36"/>
      <c r="E3332" s="37"/>
      <c r="F3332" s="37"/>
      <c r="G3332" s="36"/>
      <c r="H3332" s="36"/>
      <c r="I3332" s="36"/>
      <c r="J3332" s="36"/>
      <c r="K3332" s="37"/>
      <c r="L3332" s="37"/>
      <c r="M3332" s="37"/>
      <c r="N3332" s="38" t="str">
        <f t="shared" si="1664"/>
        <v/>
      </c>
      <c r="O3332" t="str">
        <f t="shared" si="1665"/>
        <v/>
      </c>
      <c r="P3332" t="str">
        <f t="shared" si="1666"/>
        <v/>
      </c>
      <c r="Q3332" t="str">
        <f t="shared" si="1667"/>
        <v/>
      </c>
      <c r="R3332" t="str">
        <f t="shared" si="1668"/>
        <v/>
      </c>
      <c r="S3332" t="str">
        <f t="shared" si="1669"/>
        <v/>
      </c>
      <c r="T3332" s="39" t="str">
        <f t="shared" si="1670"/>
        <v/>
      </c>
      <c r="U3332" s="40">
        <f t="shared" si="1671"/>
        <v>0</v>
      </c>
      <c r="V3332" s="40">
        <f t="shared" si="1672"/>
        <v>0</v>
      </c>
      <c r="W3332" s="40">
        <f t="shared" si="1673"/>
        <v>0</v>
      </c>
      <c r="X3332" t="str">
        <f t="shared" si="1674"/>
        <v/>
      </c>
      <c r="Y3332" s="40">
        <f t="shared" si="1675"/>
        <v>0</v>
      </c>
      <c r="Z3332" s="40">
        <f t="shared" si="1676"/>
        <v>0</v>
      </c>
      <c r="AA3332" s="40">
        <f t="shared" si="1677"/>
        <v>0</v>
      </c>
      <c r="AB3332" s="40">
        <f t="shared" si="1678"/>
        <v>0</v>
      </c>
      <c r="AC3332" s="40">
        <f t="shared" si="1679"/>
        <v>0</v>
      </c>
      <c r="AD3332" s="39">
        <f t="shared" si="1680"/>
        <v>0</v>
      </c>
      <c r="AE3332" s="39">
        <f t="shared" si="1681"/>
        <v>0</v>
      </c>
      <c r="AF3332" t="str">
        <f t="shared" si="1682"/>
        <v/>
      </c>
      <c r="AG3332" t="str">
        <f t="shared" si="1683"/>
        <v/>
      </c>
      <c r="AH3332" t="str">
        <f t="shared" si="1684"/>
        <v/>
      </c>
      <c r="AJ3332" s="41" t="str">
        <f t="shared" si="1685"/>
        <v/>
      </c>
      <c r="AK3332" s="42" t="str">
        <f t="shared" si="1686"/>
        <v/>
      </c>
      <c r="AL3332" s="41" t="str">
        <f t="shared" si="1687"/>
        <v/>
      </c>
      <c r="AM3332" s="41" t="str">
        <f t="shared" si="1688"/>
        <v/>
      </c>
      <c r="AN3332" s="41" t="str">
        <f t="shared" si="1689"/>
        <v/>
      </c>
      <c r="AO3332" s="42" t="str">
        <f t="shared" si="1690"/>
        <v/>
      </c>
      <c r="AP3332" s="41" t="str">
        <f t="shared" si="1691"/>
        <v/>
      </c>
      <c r="AQ3332" s="41" t="str">
        <f t="shared" si="1692"/>
        <v/>
      </c>
      <c r="AR3332" s="41" t="str">
        <f>IF($AQ3332="","",COUNTIFS(L_ChaveCob,$AQ3332,L_Ausencia,"&gt;"&amp;$W3332)+COUNTIFS($AQ$4:$AQ3332,$AQ3332,$W$4:$W3332,$W3332))</f>
        <v/>
      </c>
      <c r="AS3332" s="42">
        <f t="shared" si="1693"/>
        <v>0</v>
      </c>
      <c r="AT3332" s="42">
        <f t="shared" si="1694"/>
        <v>0</v>
      </c>
      <c r="AU3332" s="42">
        <f t="shared" si="1695"/>
        <v>0</v>
      </c>
    </row>
    <row r="3333" spans="1:47" x14ac:dyDescent="0.2">
      <c r="A3333" s="35"/>
      <c r="B3333" s="36"/>
      <c r="C3333" s="36"/>
      <c r="D3333" s="36"/>
      <c r="E3333" s="37"/>
      <c r="F3333" s="37"/>
      <c r="G3333" s="36"/>
      <c r="H3333" s="36"/>
      <c r="I3333" s="36"/>
      <c r="J3333" s="36"/>
      <c r="K3333" s="37"/>
      <c r="L3333" s="37"/>
      <c r="M3333" s="37"/>
      <c r="N3333" s="38" t="str">
        <f t="shared" si="1664"/>
        <v/>
      </c>
      <c r="O3333" t="str">
        <f t="shared" si="1665"/>
        <v/>
      </c>
      <c r="P3333" t="str">
        <f t="shared" si="1666"/>
        <v/>
      </c>
      <c r="Q3333" t="str">
        <f t="shared" si="1667"/>
        <v/>
      </c>
      <c r="R3333" t="str">
        <f t="shared" si="1668"/>
        <v/>
      </c>
      <c r="S3333" t="str">
        <f t="shared" si="1669"/>
        <v/>
      </c>
      <c r="T3333" s="39" t="str">
        <f t="shared" si="1670"/>
        <v/>
      </c>
      <c r="U3333" s="40">
        <f t="shared" si="1671"/>
        <v>0</v>
      </c>
      <c r="V3333" s="40">
        <f t="shared" si="1672"/>
        <v>0</v>
      </c>
      <c r="W3333" s="40">
        <f t="shared" si="1673"/>
        <v>0</v>
      </c>
      <c r="X3333" t="str">
        <f t="shared" si="1674"/>
        <v/>
      </c>
      <c r="Y3333" s="40">
        <f t="shared" si="1675"/>
        <v>0</v>
      </c>
      <c r="Z3333" s="40">
        <f t="shared" si="1676"/>
        <v>0</v>
      </c>
      <c r="AA3333" s="40">
        <f t="shared" si="1677"/>
        <v>0</v>
      </c>
      <c r="AB3333" s="40">
        <f t="shared" si="1678"/>
        <v>0</v>
      </c>
      <c r="AC3333" s="40">
        <f t="shared" si="1679"/>
        <v>0</v>
      </c>
      <c r="AD3333" s="39">
        <f t="shared" si="1680"/>
        <v>0</v>
      </c>
      <c r="AE3333" s="39">
        <f t="shared" si="1681"/>
        <v>0</v>
      </c>
      <c r="AF3333" t="str">
        <f t="shared" si="1682"/>
        <v/>
      </c>
      <c r="AG3333" t="str">
        <f t="shared" si="1683"/>
        <v/>
      </c>
      <c r="AH3333" t="str">
        <f t="shared" si="1684"/>
        <v/>
      </c>
      <c r="AJ3333" s="41" t="str">
        <f t="shared" si="1685"/>
        <v/>
      </c>
      <c r="AK3333" s="42" t="str">
        <f t="shared" si="1686"/>
        <v/>
      </c>
      <c r="AL3333" s="41" t="str">
        <f t="shared" si="1687"/>
        <v/>
      </c>
      <c r="AM3333" s="41" t="str">
        <f t="shared" si="1688"/>
        <v/>
      </c>
      <c r="AN3333" s="41" t="str">
        <f t="shared" si="1689"/>
        <v/>
      </c>
      <c r="AO3333" s="42" t="str">
        <f t="shared" si="1690"/>
        <v/>
      </c>
      <c r="AP3333" s="41" t="str">
        <f t="shared" si="1691"/>
        <v/>
      </c>
      <c r="AQ3333" s="41" t="str">
        <f t="shared" si="1692"/>
        <v/>
      </c>
      <c r="AR3333" s="41" t="str">
        <f>IF($AQ3333="","",COUNTIFS(L_ChaveCob,$AQ3333,L_Ausencia,"&gt;"&amp;$W3333)+COUNTIFS($AQ$4:$AQ3333,$AQ3333,$W$4:$W3333,$W3333))</f>
        <v/>
      </c>
      <c r="AS3333" s="42">
        <f t="shared" si="1693"/>
        <v>0</v>
      </c>
      <c r="AT3333" s="42">
        <f t="shared" si="1694"/>
        <v>0</v>
      </c>
      <c r="AU3333" s="42">
        <f t="shared" si="1695"/>
        <v>0</v>
      </c>
    </row>
    <row r="3334" spans="1:47" x14ac:dyDescent="0.2">
      <c r="A3334" s="35"/>
      <c r="B3334" s="36"/>
      <c r="C3334" s="36"/>
      <c r="D3334" s="36"/>
      <c r="E3334" s="37"/>
      <c r="F3334" s="37"/>
      <c r="G3334" s="36"/>
      <c r="H3334" s="36"/>
      <c r="I3334" s="36"/>
      <c r="J3334" s="36"/>
      <c r="K3334" s="37"/>
      <c r="L3334" s="37"/>
      <c r="M3334" s="37"/>
      <c r="N3334" s="38" t="str">
        <f t="shared" si="1664"/>
        <v/>
      </c>
      <c r="O3334" t="str">
        <f t="shared" si="1665"/>
        <v/>
      </c>
      <c r="P3334" t="str">
        <f t="shared" si="1666"/>
        <v/>
      </c>
      <c r="Q3334" t="str">
        <f t="shared" si="1667"/>
        <v/>
      </c>
      <c r="R3334" t="str">
        <f t="shared" si="1668"/>
        <v/>
      </c>
      <c r="S3334" t="str">
        <f t="shared" si="1669"/>
        <v/>
      </c>
      <c r="T3334" s="39" t="str">
        <f t="shared" si="1670"/>
        <v/>
      </c>
      <c r="U3334" s="40">
        <f t="shared" si="1671"/>
        <v>0</v>
      </c>
      <c r="V3334" s="40">
        <f t="shared" si="1672"/>
        <v>0</v>
      </c>
      <c r="W3334" s="40">
        <f t="shared" si="1673"/>
        <v>0</v>
      </c>
      <c r="X3334" t="str">
        <f t="shared" si="1674"/>
        <v/>
      </c>
      <c r="Y3334" s="40">
        <f t="shared" si="1675"/>
        <v>0</v>
      </c>
      <c r="Z3334" s="40">
        <f t="shared" si="1676"/>
        <v>0</v>
      </c>
      <c r="AA3334" s="40">
        <f t="shared" si="1677"/>
        <v>0</v>
      </c>
      <c r="AB3334" s="40">
        <f t="shared" si="1678"/>
        <v>0</v>
      </c>
      <c r="AC3334" s="40">
        <f t="shared" si="1679"/>
        <v>0</v>
      </c>
      <c r="AD3334" s="39">
        <f t="shared" si="1680"/>
        <v>0</v>
      </c>
      <c r="AE3334" s="39">
        <f t="shared" si="1681"/>
        <v>0</v>
      </c>
      <c r="AF3334" t="str">
        <f t="shared" si="1682"/>
        <v/>
      </c>
      <c r="AG3334" t="str">
        <f t="shared" si="1683"/>
        <v/>
      </c>
      <c r="AH3334" t="str">
        <f t="shared" si="1684"/>
        <v/>
      </c>
      <c r="AJ3334" s="41" t="str">
        <f t="shared" si="1685"/>
        <v/>
      </c>
      <c r="AK3334" s="42" t="str">
        <f t="shared" si="1686"/>
        <v/>
      </c>
      <c r="AL3334" s="41" t="str">
        <f t="shared" si="1687"/>
        <v/>
      </c>
      <c r="AM3334" s="41" t="str">
        <f t="shared" si="1688"/>
        <v/>
      </c>
      <c r="AN3334" s="41" t="str">
        <f t="shared" si="1689"/>
        <v/>
      </c>
      <c r="AO3334" s="42" t="str">
        <f t="shared" si="1690"/>
        <v/>
      </c>
      <c r="AP3334" s="41" t="str">
        <f t="shared" si="1691"/>
        <v/>
      </c>
      <c r="AQ3334" s="41" t="str">
        <f t="shared" si="1692"/>
        <v/>
      </c>
      <c r="AR3334" s="41" t="str">
        <f>IF($AQ3334="","",COUNTIFS(L_ChaveCob,$AQ3334,L_Ausencia,"&gt;"&amp;$W3334)+COUNTIFS($AQ$4:$AQ3334,$AQ3334,$W$4:$W3334,$W3334))</f>
        <v/>
      </c>
      <c r="AS3334" s="42">
        <f t="shared" si="1693"/>
        <v>0</v>
      </c>
      <c r="AT3334" s="42">
        <f t="shared" si="1694"/>
        <v>0</v>
      </c>
      <c r="AU3334" s="42">
        <f t="shared" si="1695"/>
        <v>0</v>
      </c>
    </row>
    <row r="3335" spans="1:47" x14ac:dyDescent="0.2">
      <c r="A3335" s="35"/>
      <c r="B3335" s="36"/>
      <c r="C3335" s="36"/>
      <c r="D3335" s="36"/>
      <c r="E3335" s="37"/>
      <c r="F3335" s="37"/>
      <c r="G3335" s="36"/>
      <c r="H3335" s="36"/>
      <c r="I3335" s="36"/>
      <c r="J3335" s="36"/>
      <c r="K3335" s="37"/>
      <c r="L3335" s="37"/>
      <c r="M3335" s="37"/>
      <c r="N3335" s="38" t="str">
        <f t="shared" si="1664"/>
        <v/>
      </c>
      <c r="O3335" t="str">
        <f t="shared" si="1665"/>
        <v/>
      </c>
      <c r="P3335" t="str">
        <f t="shared" si="1666"/>
        <v/>
      </c>
      <c r="Q3335" t="str">
        <f t="shared" si="1667"/>
        <v/>
      </c>
      <c r="R3335" t="str">
        <f t="shared" si="1668"/>
        <v/>
      </c>
      <c r="S3335" t="str">
        <f t="shared" si="1669"/>
        <v/>
      </c>
      <c r="T3335" s="39" t="str">
        <f t="shared" si="1670"/>
        <v/>
      </c>
      <c r="U3335" s="40">
        <f t="shared" si="1671"/>
        <v>0</v>
      </c>
      <c r="V3335" s="40">
        <f t="shared" si="1672"/>
        <v>0</v>
      </c>
      <c r="W3335" s="40">
        <f t="shared" si="1673"/>
        <v>0</v>
      </c>
      <c r="X3335" t="str">
        <f t="shared" si="1674"/>
        <v/>
      </c>
      <c r="Y3335" s="40">
        <f t="shared" si="1675"/>
        <v>0</v>
      </c>
      <c r="Z3335" s="40">
        <f t="shared" si="1676"/>
        <v>0</v>
      </c>
      <c r="AA3335" s="40">
        <f t="shared" si="1677"/>
        <v>0</v>
      </c>
      <c r="AB3335" s="40">
        <f t="shared" si="1678"/>
        <v>0</v>
      </c>
      <c r="AC3335" s="40">
        <f t="shared" si="1679"/>
        <v>0</v>
      </c>
      <c r="AD3335" s="39">
        <f t="shared" si="1680"/>
        <v>0</v>
      </c>
      <c r="AE3335" s="39">
        <f t="shared" si="1681"/>
        <v>0</v>
      </c>
      <c r="AF3335" t="str">
        <f t="shared" si="1682"/>
        <v/>
      </c>
      <c r="AG3335" t="str">
        <f t="shared" si="1683"/>
        <v/>
      </c>
      <c r="AH3335" t="str">
        <f t="shared" si="1684"/>
        <v/>
      </c>
      <c r="AJ3335" s="41" t="str">
        <f t="shared" si="1685"/>
        <v/>
      </c>
      <c r="AK3335" s="42" t="str">
        <f t="shared" si="1686"/>
        <v/>
      </c>
      <c r="AL3335" s="41" t="str">
        <f t="shared" si="1687"/>
        <v/>
      </c>
      <c r="AM3335" s="41" t="str">
        <f t="shared" si="1688"/>
        <v/>
      </c>
      <c r="AN3335" s="41" t="str">
        <f t="shared" si="1689"/>
        <v/>
      </c>
      <c r="AO3335" s="42" t="str">
        <f t="shared" si="1690"/>
        <v/>
      </c>
      <c r="AP3335" s="41" t="str">
        <f t="shared" si="1691"/>
        <v/>
      </c>
      <c r="AQ3335" s="41" t="str">
        <f t="shared" si="1692"/>
        <v/>
      </c>
      <c r="AR3335" s="41" t="str">
        <f>IF($AQ3335="","",COUNTIFS(L_ChaveCob,$AQ3335,L_Ausencia,"&gt;"&amp;$W3335)+COUNTIFS($AQ$4:$AQ3335,$AQ3335,$W$4:$W3335,$W3335))</f>
        <v/>
      </c>
      <c r="AS3335" s="42">
        <f t="shared" si="1693"/>
        <v>0</v>
      </c>
      <c r="AT3335" s="42">
        <f t="shared" si="1694"/>
        <v>0</v>
      </c>
      <c r="AU3335" s="42">
        <f t="shared" si="1695"/>
        <v>0</v>
      </c>
    </row>
    <row r="3336" spans="1:47" x14ac:dyDescent="0.2">
      <c r="A3336" s="35"/>
      <c r="B3336" s="36"/>
      <c r="C3336" s="36"/>
      <c r="D3336" s="36"/>
      <c r="E3336" s="37"/>
      <c r="F3336" s="37"/>
      <c r="G3336" s="36"/>
      <c r="H3336" s="36"/>
      <c r="I3336" s="36"/>
      <c r="J3336" s="36"/>
      <c r="K3336" s="37"/>
      <c r="L3336" s="37"/>
      <c r="M3336" s="37"/>
      <c r="N3336" s="38" t="str">
        <f t="shared" si="1664"/>
        <v/>
      </c>
      <c r="O3336" t="str">
        <f t="shared" si="1665"/>
        <v/>
      </c>
      <c r="P3336" t="str">
        <f t="shared" si="1666"/>
        <v/>
      </c>
      <c r="Q3336" t="str">
        <f t="shared" si="1667"/>
        <v/>
      </c>
      <c r="R3336" t="str">
        <f t="shared" si="1668"/>
        <v/>
      </c>
      <c r="S3336" t="str">
        <f t="shared" si="1669"/>
        <v/>
      </c>
      <c r="T3336" s="39" t="str">
        <f t="shared" si="1670"/>
        <v/>
      </c>
      <c r="U3336" s="40">
        <f t="shared" si="1671"/>
        <v>0</v>
      </c>
      <c r="V3336" s="40">
        <f t="shared" si="1672"/>
        <v>0</v>
      </c>
      <c r="W3336" s="40">
        <f t="shared" si="1673"/>
        <v>0</v>
      </c>
      <c r="X3336" t="str">
        <f t="shared" si="1674"/>
        <v/>
      </c>
      <c r="Y3336" s="40">
        <f t="shared" si="1675"/>
        <v>0</v>
      </c>
      <c r="Z3336" s="40">
        <f t="shared" si="1676"/>
        <v>0</v>
      </c>
      <c r="AA3336" s="40">
        <f t="shared" si="1677"/>
        <v>0</v>
      </c>
      <c r="AB3336" s="40">
        <f t="shared" si="1678"/>
        <v>0</v>
      </c>
      <c r="AC3336" s="40">
        <f t="shared" si="1679"/>
        <v>0</v>
      </c>
      <c r="AD3336" s="39">
        <f t="shared" si="1680"/>
        <v>0</v>
      </c>
      <c r="AE3336" s="39">
        <f t="shared" si="1681"/>
        <v>0</v>
      </c>
      <c r="AF3336" t="str">
        <f t="shared" si="1682"/>
        <v/>
      </c>
      <c r="AG3336" t="str">
        <f t="shared" si="1683"/>
        <v/>
      </c>
      <c r="AH3336" t="str">
        <f t="shared" si="1684"/>
        <v/>
      </c>
      <c r="AJ3336" s="41" t="str">
        <f t="shared" si="1685"/>
        <v/>
      </c>
      <c r="AK3336" s="42" t="str">
        <f t="shared" si="1686"/>
        <v/>
      </c>
      <c r="AL3336" s="41" t="str">
        <f t="shared" si="1687"/>
        <v/>
      </c>
      <c r="AM3336" s="41" t="str">
        <f t="shared" si="1688"/>
        <v/>
      </c>
      <c r="AN3336" s="41" t="str">
        <f t="shared" si="1689"/>
        <v/>
      </c>
      <c r="AO3336" s="42" t="str">
        <f t="shared" si="1690"/>
        <v/>
      </c>
      <c r="AP3336" s="41" t="str">
        <f t="shared" si="1691"/>
        <v/>
      </c>
      <c r="AQ3336" s="41" t="str">
        <f t="shared" si="1692"/>
        <v/>
      </c>
      <c r="AR3336" s="41" t="str">
        <f>IF($AQ3336="","",COUNTIFS(L_ChaveCob,$AQ3336,L_Ausencia,"&gt;"&amp;$W3336)+COUNTIFS($AQ$4:$AQ3336,$AQ3336,$W$4:$W3336,$W3336))</f>
        <v/>
      </c>
      <c r="AS3336" s="42">
        <f t="shared" si="1693"/>
        <v>0</v>
      </c>
      <c r="AT3336" s="42">
        <f t="shared" si="1694"/>
        <v>0</v>
      </c>
      <c r="AU3336" s="42">
        <f t="shared" si="1695"/>
        <v>0</v>
      </c>
    </row>
    <row r="3337" spans="1:47" x14ac:dyDescent="0.2">
      <c r="A3337" s="35"/>
      <c r="B3337" s="36"/>
      <c r="C3337" s="36"/>
      <c r="D3337" s="36"/>
      <c r="E3337" s="37"/>
      <c r="F3337" s="37"/>
      <c r="G3337" s="36"/>
      <c r="H3337" s="36"/>
      <c r="I3337" s="36"/>
      <c r="J3337" s="36"/>
      <c r="K3337" s="37"/>
      <c r="L3337" s="37"/>
      <c r="M3337" s="37"/>
      <c r="N3337" s="38" t="str">
        <f t="shared" si="1664"/>
        <v/>
      </c>
      <c r="O3337" t="str">
        <f t="shared" si="1665"/>
        <v/>
      </c>
      <c r="P3337" t="str">
        <f t="shared" si="1666"/>
        <v/>
      </c>
      <c r="Q3337" t="str">
        <f t="shared" si="1667"/>
        <v/>
      </c>
      <c r="R3337" t="str">
        <f t="shared" si="1668"/>
        <v/>
      </c>
      <c r="S3337" t="str">
        <f t="shared" si="1669"/>
        <v/>
      </c>
      <c r="T3337" s="39" t="str">
        <f t="shared" si="1670"/>
        <v/>
      </c>
      <c r="U3337" s="40">
        <f t="shared" si="1671"/>
        <v>0</v>
      </c>
      <c r="V3337" s="40">
        <f t="shared" si="1672"/>
        <v>0</v>
      </c>
      <c r="W3337" s="40">
        <f t="shared" si="1673"/>
        <v>0</v>
      </c>
      <c r="X3337" t="str">
        <f t="shared" si="1674"/>
        <v/>
      </c>
      <c r="Y3337" s="40">
        <f t="shared" si="1675"/>
        <v>0</v>
      </c>
      <c r="Z3337" s="40">
        <f t="shared" si="1676"/>
        <v>0</v>
      </c>
      <c r="AA3337" s="40">
        <f t="shared" si="1677"/>
        <v>0</v>
      </c>
      <c r="AB3337" s="40">
        <f t="shared" si="1678"/>
        <v>0</v>
      </c>
      <c r="AC3337" s="40">
        <f t="shared" si="1679"/>
        <v>0</v>
      </c>
      <c r="AD3337" s="39">
        <f t="shared" si="1680"/>
        <v>0</v>
      </c>
      <c r="AE3337" s="39">
        <f t="shared" si="1681"/>
        <v>0</v>
      </c>
      <c r="AF3337" t="str">
        <f t="shared" si="1682"/>
        <v/>
      </c>
      <c r="AG3337" t="str">
        <f t="shared" si="1683"/>
        <v/>
      </c>
      <c r="AH3337" t="str">
        <f t="shared" si="1684"/>
        <v/>
      </c>
      <c r="AJ3337" s="41" t="str">
        <f t="shared" si="1685"/>
        <v/>
      </c>
      <c r="AK3337" s="42" t="str">
        <f t="shared" si="1686"/>
        <v/>
      </c>
      <c r="AL3337" s="41" t="str">
        <f t="shared" si="1687"/>
        <v/>
      </c>
      <c r="AM3337" s="41" t="str">
        <f t="shared" si="1688"/>
        <v/>
      </c>
      <c r="AN3337" s="41" t="str">
        <f t="shared" si="1689"/>
        <v/>
      </c>
      <c r="AO3337" s="42" t="str">
        <f t="shared" si="1690"/>
        <v/>
      </c>
      <c r="AP3337" s="41" t="str">
        <f t="shared" si="1691"/>
        <v/>
      </c>
      <c r="AQ3337" s="41" t="str">
        <f t="shared" si="1692"/>
        <v/>
      </c>
      <c r="AR3337" s="41" t="str">
        <f>IF($AQ3337="","",COUNTIFS(L_ChaveCob,$AQ3337,L_Ausencia,"&gt;"&amp;$W3337)+COUNTIFS($AQ$4:$AQ3337,$AQ3337,$W$4:$W3337,$W3337))</f>
        <v/>
      </c>
      <c r="AS3337" s="42">
        <f t="shared" si="1693"/>
        <v>0</v>
      </c>
      <c r="AT3337" s="42">
        <f t="shared" si="1694"/>
        <v>0</v>
      </c>
      <c r="AU3337" s="42">
        <f t="shared" si="1695"/>
        <v>0</v>
      </c>
    </row>
    <row r="3338" spans="1:47" x14ac:dyDescent="0.2">
      <c r="A3338" s="35"/>
      <c r="B3338" s="36"/>
      <c r="C3338" s="36"/>
      <c r="D3338" s="36"/>
      <c r="E3338" s="37"/>
      <c r="F3338" s="37"/>
      <c r="G3338" s="36"/>
      <c r="H3338" s="36"/>
      <c r="I3338" s="36"/>
      <c r="J3338" s="36"/>
      <c r="K3338" s="37"/>
      <c r="L3338" s="37"/>
      <c r="M3338" s="37"/>
      <c r="N3338" s="38" t="str">
        <f t="shared" si="1664"/>
        <v/>
      </c>
      <c r="O3338" t="str">
        <f t="shared" si="1665"/>
        <v/>
      </c>
      <c r="P3338" t="str">
        <f t="shared" si="1666"/>
        <v/>
      </c>
      <c r="Q3338" t="str">
        <f t="shared" si="1667"/>
        <v/>
      </c>
      <c r="R3338" t="str">
        <f t="shared" si="1668"/>
        <v/>
      </c>
      <c r="S3338" t="str">
        <f t="shared" si="1669"/>
        <v/>
      </c>
      <c r="T3338" s="39" t="str">
        <f t="shared" si="1670"/>
        <v/>
      </c>
      <c r="U3338" s="40">
        <f t="shared" si="1671"/>
        <v>0</v>
      </c>
      <c r="V3338" s="40">
        <f t="shared" si="1672"/>
        <v>0</v>
      </c>
      <c r="W3338" s="40">
        <f t="shared" si="1673"/>
        <v>0</v>
      </c>
      <c r="X3338" t="str">
        <f t="shared" si="1674"/>
        <v/>
      </c>
      <c r="Y3338" s="40">
        <f t="shared" si="1675"/>
        <v>0</v>
      </c>
      <c r="Z3338" s="40">
        <f t="shared" si="1676"/>
        <v>0</v>
      </c>
      <c r="AA3338" s="40">
        <f t="shared" si="1677"/>
        <v>0</v>
      </c>
      <c r="AB3338" s="40">
        <f t="shared" si="1678"/>
        <v>0</v>
      </c>
      <c r="AC3338" s="40">
        <f t="shared" si="1679"/>
        <v>0</v>
      </c>
      <c r="AD3338" s="39">
        <f t="shared" si="1680"/>
        <v>0</v>
      </c>
      <c r="AE3338" s="39">
        <f t="shared" si="1681"/>
        <v>0</v>
      </c>
      <c r="AF3338" t="str">
        <f t="shared" si="1682"/>
        <v/>
      </c>
      <c r="AG3338" t="str">
        <f t="shared" si="1683"/>
        <v/>
      </c>
      <c r="AH3338" t="str">
        <f t="shared" si="1684"/>
        <v/>
      </c>
      <c r="AJ3338" s="41" t="str">
        <f t="shared" si="1685"/>
        <v/>
      </c>
      <c r="AK3338" s="42" t="str">
        <f t="shared" si="1686"/>
        <v/>
      </c>
      <c r="AL3338" s="41" t="str">
        <f t="shared" si="1687"/>
        <v/>
      </c>
      <c r="AM3338" s="41" t="str">
        <f t="shared" si="1688"/>
        <v/>
      </c>
      <c r="AN3338" s="41" t="str">
        <f t="shared" si="1689"/>
        <v/>
      </c>
      <c r="AO3338" s="42" t="str">
        <f t="shared" si="1690"/>
        <v/>
      </c>
      <c r="AP3338" s="41" t="str">
        <f t="shared" si="1691"/>
        <v/>
      </c>
      <c r="AQ3338" s="41" t="str">
        <f t="shared" si="1692"/>
        <v/>
      </c>
      <c r="AR3338" s="41" t="str">
        <f>IF($AQ3338="","",COUNTIFS(L_ChaveCob,$AQ3338,L_Ausencia,"&gt;"&amp;$W3338)+COUNTIFS($AQ$4:$AQ3338,$AQ3338,$W$4:$W3338,$W3338))</f>
        <v/>
      </c>
      <c r="AS3338" s="42">
        <f t="shared" si="1693"/>
        <v>0</v>
      </c>
      <c r="AT3338" s="42">
        <f t="shared" si="1694"/>
        <v>0</v>
      </c>
      <c r="AU3338" s="42">
        <f t="shared" si="1695"/>
        <v>0</v>
      </c>
    </row>
    <row r="3339" spans="1:47" x14ac:dyDescent="0.2">
      <c r="A3339" s="35"/>
      <c r="B3339" s="36"/>
      <c r="C3339" s="36"/>
      <c r="D3339" s="36"/>
      <c r="E3339" s="37"/>
      <c r="F3339" s="37"/>
      <c r="G3339" s="36"/>
      <c r="H3339" s="36"/>
      <c r="I3339" s="36"/>
      <c r="J3339" s="36"/>
      <c r="K3339" s="37"/>
      <c r="L3339" s="37"/>
      <c r="M3339" s="37"/>
      <c r="N3339" s="38" t="str">
        <f t="shared" si="1664"/>
        <v/>
      </c>
      <c r="O3339" t="str">
        <f t="shared" si="1665"/>
        <v/>
      </c>
      <c r="P3339" t="str">
        <f t="shared" si="1666"/>
        <v/>
      </c>
      <c r="Q3339" t="str">
        <f t="shared" si="1667"/>
        <v/>
      </c>
      <c r="R3339" t="str">
        <f t="shared" si="1668"/>
        <v/>
      </c>
      <c r="S3339" t="str">
        <f t="shared" si="1669"/>
        <v/>
      </c>
      <c r="T3339" s="39" t="str">
        <f t="shared" si="1670"/>
        <v/>
      </c>
      <c r="U3339" s="40">
        <f t="shared" si="1671"/>
        <v>0</v>
      </c>
      <c r="V3339" s="40">
        <f t="shared" si="1672"/>
        <v>0</v>
      </c>
      <c r="W3339" s="40">
        <f t="shared" si="1673"/>
        <v>0</v>
      </c>
      <c r="X3339" t="str">
        <f t="shared" si="1674"/>
        <v/>
      </c>
      <c r="Y3339" s="40">
        <f t="shared" si="1675"/>
        <v>0</v>
      </c>
      <c r="Z3339" s="40">
        <f t="shared" si="1676"/>
        <v>0</v>
      </c>
      <c r="AA3339" s="40">
        <f t="shared" si="1677"/>
        <v>0</v>
      </c>
      <c r="AB3339" s="40">
        <f t="shared" si="1678"/>
        <v>0</v>
      </c>
      <c r="AC3339" s="40">
        <f t="shared" si="1679"/>
        <v>0</v>
      </c>
      <c r="AD3339" s="39">
        <f t="shared" si="1680"/>
        <v>0</v>
      </c>
      <c r="AE3339" s="39">
        <f t="shared" si="1681"/>
        <v>0</v>
      </c>
      <c r="AF3339" t="str">
        <f t="shared" si="1682"/>
        <v/>
      </c>
      <c r="AG3339" t="str">
        <f t="shared" si="1683"/>
        <v/>
      </c>
      <c r="AH3339" t="str">
        <f t="shared" si="1684"/>
        <v/>
      </c>
      <c r="AJ3339" s="41" t="str">
        <f t="shared" si="1685"/>
        <v/>
      </c>
      <c r="AK3339" s="42" t="str">
        <f t="shared" si="1686"/>
        <v/>
      </c>
      <c r="AL3339" s="41" t="str">
        <f t="shared" si="1687"/>
        <v/>
      </c>
      <c r="AM3339" s="41" t="str">
        <f t="shared" si="1688"/>
        <v/>
      </c>
      <c r="AN3339" s="41" t="str">
        <f t="shared" si="1689"/>
        <v/>
      </c>
      <c r="AO3339" s="42" t="str">
        <f t="shared" si="1690"/>
        <v/>
      </c>
      <c r="AP3339" s="41" t="str">
        <f t="shared" si="1691"/>
        <v/>
      </c>
      <c r="AQ3339" s="41" t="str">
        <f t="shared" si="1692"/>
        <v/>
      </c>
      <c r="AR3339" s="41" t="str">
        <f>IF($AQ3339="","",COUNTIFS(L_ChaveCob,$AQ3339,L_Ausencia,"&gt;"&amp;$W3339)+COUNTIFS($AQ$4:$AQ3339,$AQ3339,$W$4:$W3339,$W3339))</f>
        <v/>
      </c>
      <c r="AS3339" s="42">
        <f t="shared" si="1693"/>
        <v>0</v>
      </c>
      <c r="AT3339" s="42">
        <f t="shared" si="1694"/>
        <v>0</v>
      </c>
      <c r="AU3339" s="42">
        <f t="shared" si="1695"/>
        <v>0</v>
      </c>
    </row>
    <row r="3340" spans="1:47" x14ac:dyDescent="0.2">
      <c r="A3340" s="35"/>
      <c r="B3340" s="36"/>
      <c r="C3340" s="36"/>
      <c r="D3340" s="36"/>
      <c r="E3340" s="37"/>
      <c r="F3340" s="37"/>
      <c r="G3340" s="36"/>
      <c r="H3340" s="36"/>
      <c r="I3340" s="36"/>
      <c r="J3340" s="36"/>
      <c r="K3340" s="37"/>
      <c r="L3340" s="37"/>
      <c r="M3340" s="37"/>
      <c r="N3340" s="38" t="str">
        <f t="shared" si="1664"/>
        <v/>
      </c>
      <c r="O3340" t="str">
        <f t="shared" si="1665"/>
        <v/>
      </c>
      <c r="P3340" t="str">
        <f t="shared" si="1666"/>
        <v/>
      </c>
      <c r="Q3340" t="str">
        <f t="shared" si="1667"/>
        <v/>
      </c>
      <c r="R3340" t="str">
        <f t="shared" si="1668"/>
        <v/>
      </c>
      <c r="S3340" t="str">
        <f t="shared" si="1669"/>
        <v/>
      </c>
      <c r="T3340" s="39" t="str">
        <f t="shared" si="1670"/>
        <v/>
      </c>
      <c r="U3340" s="40">
        <f t="shared" si="1671"/>
        <v>0</v>
      </c>
      <c r="V3340" s="40">
        <f t="shared" si="1672"/>
        <v>0</v>
      </c>
      <c r="W3340" s="40">
        <f t="shared" si="1673"/>
        <v>0</v>
      </c>
      <c r="X3340" t="str">
        <f t="shared" si="1674"/>
        <v/>
      </c>
      <c r="Y3340" s="40">
        <f t="shared" si="1675"/>
        <v>0</v>
      </c>
      <c r="Z3340" s="40">
        <f t="shared" si="1676"/>
        <v>0</v>
      </c>
      <c r="AA3340" s="40">
        <f t="shared" si="1677"/>
        <v>0</v>
      </c>
      <c r="AB3340" s="40">
        <f t="shared" si="1678"/>
        <v>0</v>
      </c>
      <c r="AC3340" s="40">
        <f t="shared" si="1679"/>
        <v>0</v>
      </c>
      <c r="AD3340" s="39">
        <f t="shared" si="1680"/>
        <v>0</v>
      </c>
      <c r="AE3340" s="39">
        <f t="shared" si="1681"/>
        <v>0</v>
      </c>
      <c r="AF3340" t="str">
        <f t="shared" si="1682"/>
        <v/>
      </c>
      <c r="AG3340" t="str">
        <f t="shared" si="1683"/>
        <v/>
      </c>
      <c r="AH3340" t="str">
        <f t="shared" si="1684"/>
        <v/>
      </c>
      <c r="AJ3340" s="41" t="str">
        <f t="shared" si="1685"/>
        <v/>
      </c>
      <c r="AK3340" s="42" t="str">
        <f t="shared" si="1686"/>
        <v/>
      </c>
      <c r="AL3340" s="41" t="str">
        <f t="shared" si="1687"/>
        <v/>
      </c>
      <c r="AM3340" s="41" t="str">
        <f t="shared" si="1688"/>
        <v/>
      </c>
      <c r="AN3340" s="41" t="str">
        <f t="shared" si="1689"/>
        <v/>
      </c>
      <c r="AO3340" s="42" t="str">
        <f t="shared" si="1690"/>
        <v/>
      </c>
      <c r="AP3340" s="41" t="str">
        <f t="shared" si="1691"/>
        <v/>
      </c>
      <c r="AQ3340" s="41" t="str">
        <f t="shared" si="1692"/>
        <v/>
      </c>
      <c r="AR3340" s="41" t="str">
        <f>IF($AQ3340="","",COUNTIFS(L_ChaveCob,$AQ3340,L_Ausencia,"&gt;"&amp;$W3340)+COUNTIFS($AQ$4:$AQ3340,$AQ3340,$W$4:$W3340,$W3340))</f>
        <v/>
      </c>
      <c r="AS3340" s="42">
        <f t="shared" si="1693"/>
        <v>0</v>
      </c>
      <c r="AT3340" s="42">
        <f t="shared" si="1694"/>
        <v>0</v>
      </c>
      <c r="AU3340" s="42">
        <f t="shared" si="1695"/>
        <v>0</v>
      </c>
    </row>
    <row r="3341" spans="1:47" x14ac:dyDescent="0.2">
      <c r="A3341" s="35"/>
      <c r="B3341" s="36"/>
      <c r="C3341" s="36"/>
      <c r="D3341" s="36"/>
      <c r="E3341" s="37"/>
      <c r="F3341" s="37"/>
      <c r="G3341" s="36"/>
      <c r="H3341" s="36"/>
      <c r="I3341" s="36"/>
      <c r="J3341" s="36"/>
      <c r="K3341" s="37"/>
      <c r="L3341" s="37"/>
      <c r="M3341" s="37"/>
      <c r="N3341" s="38" t="str">
        <f t="shared" si="1664"/>
        <v/>
      </c>
      <c r="O3341" t="str">
        <f t="shared" si="1665"/>
        <v/>
      </c>
      <c r="P3341" t="str">
        <f t="shared" si="1666"/>
        <v/>
      </c>
      <c r="Q3341" t="str">
        <f t="shared" si="1667"/>
        <v/>
      </c>
      <c r="R3341" t="str">
        <f t="shared" si="1668"/>
        <v/>
      </c>
      <c r="S3341" t="str">
        <f t="shared" si="1669"/>
        <v/>
      </c>
      <c r="T3341" s="39" t="str">
        <f t="shared" si="1670"/>
        <v/>
      </c>
      <c r="U3341" s="40">
        <f t="shared" si="1671"/>
        <v>0</v>
      </c>
      <c r="V3341" s="40">
        <f t="shared" si="1672"/>
        <v>0</v>
      </c>
      <c r="W3341" s="40">
        <f t="shared" si="1673"/>
        <v>0</v>
      </c>
      <c r="X3341" t="str">
        <f t="shared" si="1674"/>
        <v/>
      </c>
      <c r="Y3341" s="40">
        <f t="shared" si="1675"/>
        <v>0</v>
      </c>
      <c r="Z3341" s="40">
        <f t="shared" si="1676"/>
        <v>0</v>
      </c>
      <c r="AA3341" s="40">
        <f t="shared" si="1677"/>
        <v>0</v>
      </c>
      <c r="AB3341" s="40">
        <f t="shared" si="1678"/>
        <v>0</v>
      </c>
      <c r="AC3341" s="40">
        <f t="shared" si="1679"/>
        <v>0</v>
      </c>
      <c r="AD3341" s="39">
        <f t="shared" si="1680"/>
        <v>0</v>
      </c>
      <c r="AE3341" s="39">
        <f t="shared" si="1681"/>
        <v>0</v>
      </c>
      <c r="AF3341" t="str">
        <f t="shared" si="1682"/>
        <v/>
      </c>
      <c r="AG3341" t="str">
        <f t="shared" si="1683"/>
        <v/>
      </c>
      <c r="AH3341" t="str">
        <f t="shared" si="1684"/>
        <v/>
      </c>
      <c r="AJ3341" s="41" t="str">
        <f t="shared" si="1685"/>
        <v/>
      </c>
      <c r="AK3341" s="42" t="str">
        <f t="shared" si="1686"/>
        <v/>
      </c>
      <c r="AL3341" s="41" t="str">
        <f t="shared" si="1687"/>
        <v/>
      </c>
      <c r="AM3341" s="41" t="str">
        <f t="shared" si="1688"/>
        <v/>
      </c>
      <c r="AN3341" s="41" t="str">
        <f t="shared" si="1689"/>
        <v/>
      </c>
      <c r="AO3341" s="42" t="str">
        <f t="shared" si="1690"/>
        <v/>
      </c>
      <c r="AP3341" s="41" t="str">
        <f t="shared" si="1691"/>
        <v/>
      </c>
      <c r="AQ3341" s="41" t="str">
        <f t="shared" si="1692"/>
        <v/>
      </c>
      <c r="AR3341" s="41" t="str">
        <f>IF($AQ3341="","",COUNTIFS(L_ChaveCob,$AQ3341,L_Ausencia,"&gt;"&amp;$W3341)+COUNTIFS($AQ$4:$AQ3341,$AQ3341,$W$4:$W3341,$W3341))</f>
        <v/>
      </c>
      <c r="AS3341" s="42">
        <f t="shared" si="1693"/>
        <v>0</v>
      </c>
      <c r="AT3341" s="42">
        <f t="shared" si="1694"/>
        <v>0</v>
      </c>
      <c r="AU3341" s="42">
        <f t="shared" si="1695"/>
        <v>0</v>
      </c>
    </row>
    <row r="3342" spans="1:47" x14ac:dyDescent="0.2">
      <c r="A3342" s="35"/>
      <c r="B3342" s="36"/>
      <c r="C3342" s="36"/>
      <c r="D3342" s="36"/>
      <c r="E3342" s="37"/>
      <c r="F3342" s="37"/>
      <c r="G3342" s="36"/>
      <c r="H3342" s="36"/>
      <c r="I3342" s="36"/>
      <c r="J3342" s="36"/>
      <c r="K3342" s="37"/>
      <c r="L3342" s="37"/>
      <c r="M3342" s="37"/>
      <c r="N3342" s="38" t="str">
        <f t="shared" si="1664"/>
        <v/>
      </c>
      <c r="O3342" t="str">
        <f t="shared" si="1665"/>
        <v/>
      </c>
      <c r="P3342" t="str">
        <f t="shared" si="1666"/>
        <v/>
      </c>
      <c r="Q3342" t="str">
        <f t="shared" si="1667"/>
        <v/>
      </c>
      <c r="R3342" t="str">
        <f t="shared" si="1668"/>
        <v/>
      </c>
      <c r="S3342" t="str">
        <f t="shared" si="1669"/>
        <v/>
      </c>
      <c r="T3342" s="39" t="str">
        <f t="shared" si="1670"/>
        <v/>
      </c>
      <c r="U3342" s="40">
        <f t="shared" si="1671"/>
        <v>0</v>
      </c>
      <c r="V3342" s="40">
        <f t="shared" si="1672"/>
        <v>0</v>
      </c>
      <c r="W3342" s="40">
        <f t="shared" si="1673"/>
        <v>0</v>
      </c>
      <c r="X3342" t="str">
        <f t="shared" si="1674"/>
        <v/>
      </c>
      <c r="Y3342" s="40">
        <f t="shared" si="1675"/>
        <v>0</v>
      </c>
      <c r="Z3342" s="40">
        <f t="shared" si="1676"/>
        <v>0</v>
      </c>
      <c r="AA3342" s="40">
        <f t="shared" si="1677"/>
        <v>0</v>
      </c>
      <c r="AB3342" s="40">
        <f t="shared" si="1678"/>
        <v>0</v>
      </c>
      <c r="AC3342" s="40">
        <f t="shared" si="1679"/>
        <v>0</v>
      </c>
      <c r="AD3342" s="39">
        <f t="shared" si="1680"/>
        <v>0</v>
      </c>
      <c r="AE3342" s="39">
        <f t="shared" si="1681"/>
        <v>0</v>
      </c>
      <c r="AF3342" t="str">
        <f t="shared" si="1682"/>
        <v/>
      </c>
      <c r="AG3342" t="str">
        <f t="shared" si="1683"/>
        <v/>
      </c>
      <c r="AH3342" t="str">
        <f t="shared" si="1684"/>
        <v/>
      </c>
      <c r="AJ3342" s="41" t="str">
        <f t="shared" si="1685"/>
        <v/>
      </c>
      <c r="AK3342" s="42" t="str">
        <f t="shared" si="1686"/>
        <v/>
      </c>
      <c r="AL3342" s="41" t="str">
        <f t="shared" si="1687"/>
        <v/>
      </c>
      <c r="AM3342" s="41" t="str">
        <f t="shared" si="1688"/>
        <v/>
      </c>
      <c r="AN3342" s="41" t="str">
        <f t="shared" si="1689"/>
        <v/>
      </c>
      <c r="AO3342" s="42" t="str">
        <f t="shared" si="1690"/>
        <v/>
      </c>
      <c r="AP3342" s="41" t="str">
        <f t="shared" si="1691"/>
        <v/>
      </c>
      <c r="AQ3342" s="41" t="str">
        <f t="shared" si="1692"/>
        <v/>
      </c>
      <c r="AR3342" s="41" t="str">
        <f>IF($AQ3342="","",COUNTIFS(L_ChaveCob,$AQ3342,L_Ausencia,"&gt;"&amp;$W3342)+COUNTIFS($AQ$4:$AQ3342,$AQ3342,$W$4:$W3342,$W3342))</f>
        <v/>
      </c>
      <c r="AS3342" s="42">
        <f t="shared" si="1693"/>
        <v>0</v>
      </c>
      <c r="AT3342" s="42">
        <f t="shared" si="1694"/>
        <v>0</v>
      </c>
      <c r="AU3342" s="42">
        <f t="shared" si="1695"/>
        <v>0</v>
      </c>
    </row>
    <row r="3343" spans="1:47" x14ac:dyDescent="0.2">
      <c r="A3343" s="35"/>
      <c r="B3343" s="36"/>
      <c r="C3343" s="36"/>
      <c r="D3343" s="36"/>
      <c r="E3343" s="37"/>
      <c r="F3343" s="37"/>
      <c r="G3343" s="36"/>
      <c r="H3343" s="36"/>
      <c r="I3343" s="36"/>
      <c r="J3343" s="36"/>
      <c r="K3343" s="37"/>
      <c r="L3343" s="37"/>
      <c r="M3343" s="37"/>
      <c r="N3343" s="38" t="str">
        <f t="shared" si="1664"/>
        <v/>
      </c>
      <c r="O3343" t="str">
        <f t="shared" si="1665"/>
        <v/>
      </c>
      <c r="P3343" t="str">
        <f t="shared" si="1666"/>
        <v/>
      </c>
      <c r="Q3343" t="str">
        <f t="shared" si="1667"/>
        <v/>
      </c>
      <c r="R3343" t="str">
        <f t="shared" si="1668"/>
        <v/>
      </c>
      <c r="S3343" t="str">
        <f t="shared" si="1669"/>
        <v/>
      </c>
      <c r="T3343" s="39" t="str">
        <f t="shared" si="1670"/>
        <v/>
      </c>
      <c r="U3343" s="40">
        <f t="shared" si="1671"/>
        <v>0</v>
      </c>
      <c r="V3343" s="40">
        <f t="shared" si="1672"/>
        <v>0</v>
      </c>
      <c r="W3343" s="40">
        <f t="shared" si="1673"/>
        <v>0</v>
      </c>
      <c r="X3343" t="str">
        <f t="shared" si="1674"/>
        <v/>
      </c>
      <c r="Y3343" s="40">
        <f t="shared" si="1675"/>
        <v>0</v>
      </c>
      <c r="Z3343" s="40">
        <f t="shared" si="1676"/>
        <v>0</v>
      </c>
      <c r="AA3343" s="40">
        <f t="shared" si="1677"/>
        <v>0</v>
      </c>
      <c r="AB3343" s="40">
        <f t="shared" si="1678"/>
        <v>0</v>
      </c>
      <c r="AC3343" s="40">
        <f t="shared" si="1679"/>
        <v>0</v>
      </c>
      <c r="AD3343" s="39">
        <f t="shared" si="1680"/>
        <v>0</v>
      </c>
      <c r="AE3343" s="39">
        <f t="shared" si="1681"/>
        <v>0</v>
      </c>
      <c r="AF3343" t="str">
        <f t="shared" si="1682"/>
        <v/>
      </c>
      <c r="AG3343" t="str">
        <f t="shared" si="1683"/>
        <v/>
      </c>
      <c r="AH3343" t="str">
        <f t="shared" si="1684"/>
        <v/>
      </c>
      <c r="AJ3343" s="41" t="str">
        <f t="shared" si="1685"/>
        <v/>
      </c>
      <c r="AK3343" s="42" t="str">
        <f t="shared" si="1686"/>
        <v/>
      </c>
      <c r="AL3343" s="41" t="str">
        <f t="shared" si="1687"/>
        <v/>
      </c>
      <c r="AM3343" s="41" t="str">
        <f t="shared" si="1688"/>
        <v/>
      </c>
      <c r="AN3343" s="41" t="str">
        <f t="shared" si="1689"/>
        <v/>
      </c>
      <c r="AO3343" s="42" t="str">
        <f t="shared" si="1690"/>
        <v/>
      </c>
      <c r="AP3343" s="41" t="str">
        <f t="shared" si="1691"/>
        <v/>
      </c>
      <c r="AQ3343" s="41" t="str">
        <f t="shared" si="1692"/>
        <v/>
      </c>
      <c r="AR3343" s="41" t="str">
        <f>IF($AQ3343="","",COUNTIFS(L_ChaveCob,$AQ3343,L_Ausencia,"&gt;"&amp;$W3343)+COUNTIFS($AQ$4:$AQ3343,$AQ3343,$W$4:$W3343,$W3343))</f>
        <v/>
      </c>
      <c r="AS3343" s="42">
        <f t="shared" si="1693"/>
        <v>0</v>
      </c>
      <c r="AT3343" s="42">
        <f t="shared" si="1694"/>
        <v>0</v>
      </c>
      <c r="AU3343" s="42">
        <f t="shared" si="1695"/>
        <v>0</v>
      </c>
    </row>
    <row r="3344" spans="1:47" x14ac:dyDescent="0.2">
      <c r="A3344" s="35"/>
      <c r="B3344" s="36"/>
      <c r="C3344" s="36"/>
      <c r="D3344" s="36"/>
      <c r="E3344" s="37"/>
      <c r="F3344" s="37"/>
      <c r="G3344" s="36"/>
      <c r="H3344" s="36"/>
      <c r="I3344" s="36"/>
      <c r="J3344" s="36"/>
      <c r="K3344" s="37"/>
      <c r="L3344" s="37"/>
      <c r="M3344" s="37"/>
      <c r="N3344" s="38" t="str">
        <f t="shared" si="1664"/>
        <v/>
      </c>
      <c r="O3344" t="str">
        <f t="shared" si="1665"/>
        <v/>
      </c>
      <c r="P3344" t="str">
        <f t="shared" si="1666"/>
        <v/>
      </c>
      <c r="Q3344" t="str">
        <f t="shared" si="1667"/>
        <v/>
      </c>
      <c r="R3344" t="str">
        <f t="shared" si="1668"/>
        <v/>
      </c>
      <c r="S3344" t="str">
        <f t="shared" si="1669"/>
        <v/>
      </c>
      <c r="T3344" s="39" t="str">
        <f t="shared" si="1670"/>
        <v/>
      </c>
      <c r="U3344" s="40">
        <f t="shared" si="1671"/>
        <v>0</v>
      </c>
      <c r="V3344" s="40">
        <f t="shared" si="1672"/>
        <v>0</v>
      </c>
      <c r="W3344" s="40">
        <f t="shared" si="1673"/>
        <v>0</v>
      </c>
      <c r="X3344" t="str">
        <f t="shared" si="1674"/>
        <v/>
      </c>
      <c r="Y3344" s="40">
        <f t="shared" si="1675"/>
        <v>0</v>
      </c>
      <c r="Z3344" s="40">
        <f t="shared" si="1676"/>
        <v>0</v>
      </c>
      <c r="AA3344" s="40">
        <f t="shared" si="1677"/>
        <v>0</v>
      </c>
      <c r="AB3344" s="40">
        <f t="shared" si="1678"/>
        <v>0</v>
      </c>
      <c r="AC3344" s="40">
        <f t="shared" si="1679"/>
        <v>0</v>
      </c>
      <c r="AD3344" s="39">
        <f t="shared" si="1680"/>
        <v>0</v>
      </c>
      <c r="AE3344" s="39">
        <f t="shared" si="1681"/>
        <v>0</v>
      </c>
      <c r="AF3344" t="str">
        <f t="shared" si="1682"/>
        <v/>
      </c>
      <c r="AG3344" t="str">
        <f t="shared" si="1683"/>
        <v/>
      </c>
      <c r="AH3344" t="str">
        <f t="shared" si="1684"/>
        <v/>
      </c>
      <c r="AJ3344" s="41" t="str">
        <f t="shared" si="1685"/>
        <v/>
      </c>
      <c r="AK3344" s="42" t="str">
        <f t="shared" si="1686"/>
        <v/>
      </c>
      <c r="AL3344" s="41" t="str">
        <f t="shared" si="1687"/>
        <v/>
      </c>
      <c r="AM3344" s="41" t="str">
        <f t="shared" si="1688"/>
        <v/>
      </c>
      <c r="AN3344" s="41" t="str">
        <f t="shared" si="1689"/>
        <v/>
      </c>
      <c r="AO3344" s="42" t="str">
        <f t="shared" si="1690"/>
        <v/>
      </c>
      <c r="AP3344" s="41" t="str">
        <f t="shared" si="1691"/>
        <v/>
      </c>
      <c r="AQ3344" s="41" t="str">
        <f t="shared" si="1692"/>
        <v/>
      </c>
      <c r="AR3344" s="41" t="str">
        <f>IF($AQ3344="","",COUNTIFS(L_ChaveCob,$AQ3344,L_Ausencia,"&gt;"&amp;$W3344)+COUNTIFS($AQ$4:$AQ3344,$AQ3344,$W$4:$W3344,$W3344))</f>
        <v/>
      </c>
      <c r="AS3344" s="42">
        <f t="shared" si="1693"/>
        <v>0</v>
      </c>
      <c r="AT3344" s="42">
        <f t="shared" si="1694"/>
        <v>0</v>
      </c>
      <c r="AU3344" s="42">
        <f t="shared" si="1695"/>
        <v>0</v>
      </c>
    </row>
    <row r="3345" spans="1:47" x14ac:dyDescent="0.2">
      <c r="A3345" s="35"/>
      <c r="B3345" s="36"/>
      <c r="C3345" s="36"/>
      <c r="D3345" s="36"/>
      <c r="E3345" s="37"/>
      <c r="F3345" s="37"/>
      <c r="G3345" s="36"/>
      <c r="H3345" s="36"/>
      <c r="I3345" s="36"/>
      <c r="J3345" s="36"/>
      <c r="K3345" s="37"/>
      <c r="L3345" s="37"/>
      <c r="M3345" s="37"/>
      <c r="N3345" s="38" t="str">
        <f t="shared" si="1664"/>
        <v/>
      </c>
      <c r="O3345" t="str">
        <f t="shared" si="1665"/>
        <v/>
      </c>
      <c r="P3345" t="str">
        <f t="shared" si="1666"/>
        <v/>
      </c>
      <c r="Q3345" t="str">
        <f t="shared" si="1667"/>
        <v/>
      </c>
      <c r="R3345" t="str">
        <f t="shared" si="1668"/>
        <v/>
      </c>
      <c r="S3345" t="str">
        <f t="shared" si="1669"/>
        <v/>
      </c>
      <c r="T3345" s="39" t="str">
        <f t="shared" si="1670"/>
        <v/>
      </c>
      <c r="U3345" s="40">
        <f t="shared" si="1671"/>
        <v>0</v>
      </c>
      <c r="V3345" s="40">
        <f t="shared" si="1672"/>
        <v>0</v>
      </c>
      <c r="W3345" s="40">
        <f t="shared" si="1673"/>
        <v>0</v>
      </c>
      <c r="X3345" t="str">
        <f t="shared" si="1674"/>
        <v/>
      </c>
      <c r="Y3345" s="40">
        <f t="shared" si="1675"/>
        <v>0</v>
      </c>
      <c r="Z3345" s="40">
        <f t="shared" si="1676"/>
        <v>0</v>
      </c>
      <c r="AA3345" s="40">
        <f t="shared" si="1677"/>
        <v>0</v>
      </c>
      <c r="AB3345" s="40">
        <f t="shared" si="1678"/>
        <v>0</v>
      </c>
      <c r="AC3345" s="40">
        <f t="shared" si="1679"/>
        <v>0</v>
      </c>
      <c r="AD3345" s="39">
        <f t="shared" si="1680"/>
        <v>0</v>
      </c>
      <c r="AE3345" s="39">
        <f t="shared" si="1681"/>
        <v>0</v>
      </c>
      <c r="AF3345" t="str">
        <f t="shared" si="1682"/>
        <v/>
      </c>
      <c r="AG3345" t="str">
        <f t="shared" si="1683"/>
        <v/>
      </c>
      <c r="AH3345" t="str">
        <f t="shared" si="1684"/>
        <v/>
      </c>
      <c r="AJ3345" s="41" t="str">
        <f t="shared" si="1685"/>
        <v/>
      </c>
      <c r="AK3345" s="42" t="str">
        <f t="shared" si="1686"/>
        <v/>
      </c>
      <c r="AL3345" s="41" t="str">
        <f t="shared" si="1687"/>
        <v/>
      </c>
      <c r="AM3345" s="41" t="str">
        <f t="shared" si="1688"/>
        <v/>
      </c>
      <c r="AN3345" s="41" t="str">
        <f t="shared" si="1689"/>
        <v/>
      </c>
      <c r="AO3345" s="42" t="str">
        <f t="shared" si="1690"/>
        <v/>
      </c>
      <c r="AP3345" s="41" t="str">
        <f t="shared" si="1691"/>
        <v/>
      </c>
      <c r="AQ3345" s="41" t="str">
        <f t="shared" si="1692"/>
        <v/>
      </c>
      <c r="AR3345" s="41" t="str">
        <f>IF($AQ3345="","",COUNTIFS(L_ChaveCob,$AQ3345,L_Ausencia,"&gt;"&amp;$W3345)+COUNTIFS($AQ$4:$AQ3345,$AQ3345,$W$4:$W3345,$W3345))</f>
        <v/>
      </c>
      <c r="AS3345" s="42">
        <f t="shared" si="1693"/>
        <v>0</v>
      </c>
      <c r="AT3345" s="42">
        <f t="shared" si="1694"/>
        <v>0</v>
      </c>
      <c r="AU3345" s="42">
        <f t="shared" si="1695"/>
        <v>0</v>
      </c>
    </row>
    <row r="3346" spans="1:47" x14ac:dyDescent="0.2">
      <c r="A3346" s="35"/>
      <c r="B3346" s="36"/>
      <c r="C3346" s="36"/>
      <c r="D3346" s="36"/>
      <c r="E3346" s="37"/>
      <c r="F3346" s="37"/>
      <c r="G3346" s="36"/>
      <c r="H3346" s="36"/>
      <c r="I3346" s="36"/>
      <c r="J3346" s="36"/>
      <c r="K3346" s="37"/>
      <c r="L3346" s="37"/>
      <c r="M3346" s="37"/>
      <c r="N3346" s="38" t="str">
        <f t="shared" si="1664"/>
        <v/>
      </c>
      <c r="O3346" t="str">
        <f t="shared" si="1665"/>
        <v/>
      </c>
      <c r="P3346" t="str">
        <f t="shared" si="1666"/>
        <v/>
      </c>
      <c r="Q3346" t="str">
        <f t="shared" si="1667"/>
        <v/>
      </c>
      <c r="R3346" t="str">
        <f t="shared" si="1668"/>
        <v/>
      </c>
      <c r="S3346" t="str">
        <f t="shared" si="1669"/>
        <v/>
      </c>
      <c r="T3346" s="39" t="str">
        <f t="shared" si="1670"/>
        <v/>
      </c>
      <c r="U3346" s="40">
        <f t="shared" si="1671"/>
        <v>0</v>
      </c>
      <c r="V3346" s="40">
        <f t="shared" si="1672"/>
        <v>0</v>
      </c>
      <c r="W3346" s="40">
        <f t="shared" si="1673"/>
        <v>0</v>
      </c>
      <c r="X3346" t="str">
        <f t="shared" si="1674"/>
        <v/>
      </c>
      <c r="Y3346" s="40">
        <f t="shared" si="1675"/>
        <v>0</v>
      </c>
      <c r="Z3346" s="40">
        <f t="shared" si="1676"/>
        <v>0</v>
      </c>
      <c r="AA3346" s="40">
        <f t="shared" si="1677"/>
        <v>0</v>
      </c>
      <c r="AB3346" s="40">
        <f t="shared" si="1678"/>
        <v>0</v>
      </c>
      <c r="AC3346" s="40">
        <f t="shared" si="1679"/>
        <v>0</v>
      </c>
      <c r="AD3346" s="39">
        <f t="shared" si="1680"/>
        <v>0</v>
      </c>
      <c r="AE3346" s="39">
        <f t="shared" si="1681"/>
        <v>0</v>
      </c>
      <c r="AF3346" t="str">
        <f t="shared" si="1682"/>
        <v/>
      </c>
      <c r="AG3346" t="str">
        <f t="shared" si="1683"/>
        <v/>
      </c>
      <c r="AH3346" t="str">
        <f t="shared" si="1684"/>
        <v/>
      </c>
      <c r="AJ3346" s="41" t="str">
        <f t="shared" si="1685"/>
        <v/>
      </c>
      <c r="AK3346" s="42" t="str">
        <f t="shared" si="1686"/>
        <v/>
      </c>
      <c r="AL3346" s="41" t="str">
        <f t="shared" si="1687"/>
        <v/>
      </c>
      <c r="AM3346" s="41" t="str">
        <f t="shared" si="1688"/>
        <v/>
      </c>
      <c r="AN3346" s="41" t="str">
        <f t="shared" si="1689"/>
        <v/>
      </c>
      <c r="AO3346" s="42" t="str">
        <f t="shared" si="1690"/>
        <v/>
      </c>
      <c r="AP3346" s="41" t="str">
        <f t="shared" si="1691"/>
        <v/>
      </c>
      <c r="AQ3346" s="41" t="str">
        <f t="shared" si="1692"/>
        <v/>
      </c>
      <c r="AR3346" s="41" t="str">
        <f>IF($AQ3346="","",COUNTIFS(L_ChaveCob,$AQ3346,L_Ausencia,"&gt;"&amp;$W3346)+COUNTIFS($AQ$4:$AQ3346,$AQ3346,$W$4:$W3346,$W3346))</f>
        <v/>
      </c>
      <c r="AS3346" s="42">
        <f t="shared" si="1693"/>
        <v>0</v>
      </c>
      <c r="AT3346" s="42">
        <f t="shared" si="1694"/>
        <v>0</v>
      </c>
      <c r="AU3346" s="42">
        <f t="shared" si="1695"/>
        <v>0</v>
      </c>
    </row>
    <row r="3347" spans="1:47" x14ac:dyDescent="0.2">
      <c r="A3347" s="35"/>
      <c r="B3347" s="36"/>
      <c r="C3347" s="36"/>
      <c r="D3347" s="36"/>
      <c r="E3347" s="37"/>
      <c r="F3347" s="37"/>
      <c r="G3347" s="36"/>
      <c r="H3347" s="36"/>
      <c r="I3347" s="36"/>
      <c r="J3347" s="36"/>
      <c r="K3347" s="37"/>
      <c r="L3347" s="37"/>
      <c r="M3347" s="37"/>
      <c r="N3347" s="38" t="str">
        <f t="shared" si="1664"/>
        <v/>
      </c>
      <c r="O3347" t="str">
        <f t="shared" si="1665"/>
        <v/>
      </c>
      <c r="P3347" t="str">
        <f t="shared" si="1666"/>
        <v/>
      </c>
      <c r="Q3347" t="str">
        <f t="shared" si="1667"/>
        <v/>
      </c>
      <c r="R3347" t="str">
        <f t="shared" si="1668"/>
        <v/>
      </c>
      <c r="S3347" t="str">
        <f t="shared" si="1669"/>
        <v/>
      </c>
      <c r="T3347" s="39" t="str">
        <f t="shared" si="1670"/>
        <v/>
      </c>
      <c r="U3347" s="40">
        <f t="shared" si="1671"/>
        <v>0</v>
      </c>
      <c r="V3347" s="40">
        <f t="shared" si="1672"/>
        <v>0</v>
      </c>
      <c r="W3347" s="40">
        <f t="shared" si="1673"/>
        <v>0</v>
      </c>
      <c r="X3347" t="str">
        <f t="shared" si="1674"/>
        <v/>
      </c>
      <c r="Y3347" s="40">
        <f t="shared" si="1675"/>
        <v>0</v>
      </c>
      <c r="Z3347" s="40">
        <f t="shared" si="1676"/>
        <v>0</v>
      </c>
      <c r="AA3347" s="40">
        <f t="shared" si="1677"/>
        <v>0</v>
      </c>
      <c r="AB3347" s="40">
        <f t="shared" si="1678"/>
        <v>0</v>
      </c>
      <c r="AC3347" s="40">
        <f t="shared" si="1679"/>
        <v>0</v>
      </c>
      <c r="AD3347" s="39">
        <f t="shared" si="1680"/>
        <v>0</v>
      </c>
      <c r="AE3347" s="39">
        <f t="shared" si="1681"/>
        <v>0</v>
      </c>
      <c r="AF3347" t="str">
        <f t="shared" si="1682"/>
        <v/>
      </c>
      <c r="AG3347" t="str">
        <f t="shared" si="1683"/>
        <v/>
      </c>
      <c r="AH3347" t="str">
        <f t="shared" si="1684"/>
        <v/>
      </c>
      <c r="AJ3347" s="41" t="str">
        <f t="shared" si="1685"/>
        <v/>
      </c>
      <c r="AK3347" s="42" t="str">
        <f t="shared" si="1686"/>
        <v/>
      </c>
      <c r="AL3347" s="41" t="str">
        <f t="shared" si="1687"/>
        <v/>
      </c>
      <c r="AM3347" s="41" t="str">
        <f t="shared" si="1688"/>
        <v/>
      </c>
      <c r="AN3347" s="41" t="str">
        <f t="shared" si="1689"/>
        <v/>
      </c>
      <c r="AO3347" s="42" t="str">
        <f t="shared" si="1690"/>
        <v/>
      </c>
      <c r="AP3347" s="41" t="str">
        <f t="shared" si="1691"/>
        <v/>
      </c>
      <c r="AQ3347" s="41" t="str">
        <f t="shared" si="1692"/>
        <v/>
      </c>
      <c r="AR3347" s="41" t="str">
        <f>IF($AQ3347="","",COUNTIFS(L_ChaveCob,$AQ3347,L_Ausencia,"&gt;"&amp;$W3347)+COUNTIFS($AQ$4:$AQ3347,$AQ3347,$W$4:$W3347,$W3347))</f>
        <v/>
      </c>
      <c r="AS3347" s="42">
        <f t="shared" si="1693"/>
        <v>0</v>
      </c>
      <c r="AT3347" s="42">
        <f t="shared" si="1694"/>
        <v>0</v>
      </c>
      <c r="AU3347" s="42">
        <f t="shared" si="1695"/>
        <v>0</v>
      </c>
    </row>
    <row r="3348" spans="1:47" x14ac:dyDescent="0.2">
      <c r="A3348" s="35"/>
      <c r="B3348" s="36"/>
      <c r="C3348" s="36"/>
      <c r="D3348" s="36"/>
      <c r="E3348" s="37"/>
      <c r="F3348" s="37"/>
      <c r="G3348" s="36"/>
      <c r="H3348" s="36"/>
      <c r="I3348" s="36"/>
      <c r="J3348" s="36"/>
      <c r="K3348" s="37"/>
      <c r="L3348" s="37"/>
      <c r="M3348" s="37"/>
      <c r="N3348" s="38" t="str">
        <f t="shared" si="1664"/>
        <v/>
      </c>
      <c r="O3348" t="str">
        <f t="shared" si="1665"/>
        <v/>
      </c>
      <c r="P3348" t="str">
        <f t="shared" si="1666"/>
        <v/>
      </c>
      <c r="Q3348" t="str">
        <f t="shared" si="1667"/>
        <v/>
      </c>
      <c r="R3348" t="str">
        <f t="shared" si="1668"/>
        <v/>
      </c>
      <c r="S3348" t="str">
        <f t="shared" si="1669"/>
        <v/>
      </c>
      <c r="T3348" s="39" t="str">
        <f t="shared" si="1670"/>
        <v/>
      </c>
      <c r="U3348" s="40">
        <f t="shared" si="1671"/>
        <v>0</v>
      </c>
      <c r="V3348" s="40">
        <f t="shared" si="1672"/>
        <v>0</v>
      </c>
      <c r="W3348" s="40">
        <f t="shared" si="1673"/>
        <v>0</v>
      </c>
      <c r="X3348" t="str">
        <f t="shared" si="1674"/>
        <v/>
      </c>
      <c r="Y3348" s="40">
        <f t="shared" si="1675"/>
        <v>0</v>
      </c>
      <c r="Z3348" s="40">
        <f t="shared" si="1676"/>
        <v>0</v>
      </c>
      <c r="AA3348" s="40">
        <f t="shared" si="1677"/>
        <v>0</v>
      </c>
      <c r="AB3348" s="40">
        <f t="shared" si="1678"/>
        <v>0</v>
      </c>
      <c r="AC3348" s="40">
        <f t="shared" si="1679"/>
        <v>0</v>
      </c>
      <c r="AD3348" s="39">
        <f t="shared" si="1680"/>
        <v>0</v>
      </c>
      <c r="AE3348" s="39">
        <f t="shared" si="1681"/>
        <v>0</v>
      </c>
      <c r="AF3348" t="str">
        <f t="shared" si="1682"/>
        <v/>
      </c>
      <c r="AG3348" t="str">
        <f t="shared" si="1683"/>
        <v/>
      </c>
      <c r="AH3348" t="str">
        <f t="shared" si="1684"/>
        <v/>
      </c>
      <c r="AJ3348" s="41" t="str">
        <f t="shared" si="1685"/>
        <v/>
      </c>
      <c r="AK3348" s="42" t="str">
        <f t="shared" si="1686"/>
        <v/>
      </c>
      <c r="AL3348" s="41" t="str">
        <f t="shared" si="1687"/>
        <v/>
      </c>
      <c r="AM3348" s="41" t="str">
        <f t="shared" si="1688"/>
        <v/>
      </c>
      <c r="AN3348" s="41" t="str">
        <f t="shared" si="1689"/>
        <v/>
      </c>
      <c r="AO3348" s="42" t="str">
        <f t="shared" si="1690"/>
        <v/>
      </c>
      <c r="AP3348" s="41" t="str">
        <f t="shared" si="1691"/>
        <v/>
      </c>
      <c r="AQ3348" s="41" t="str">
        <f t="shared" si="1692"/>
        <v/>
      </c>
      <c r="AR3348" s="41" t="str">
        <f>IF($AQ3348="","",COUNTIFS(L_ChaveCob,$AQ3348,L_Ausencia,"&gt;"&amp;$W3348)+COUNTIFS($AQ$4:$AQ3348,$AQ3348,$W$4:$W3348,$W3348))</f>
        <v/>
      </c>
      <c r="AS3348" s="42">
        <f t="shared" si="1693"/>
        <v>0</v>
      </c>
      <c r="AT3348" s="42">
        <f t="shared" si="1694"/>
        <v>0</v>
      </c>
      <c r="AU3348" s="42">
        <f t="shared" si="1695"/>
        <v>0</v>
      </c>
    </row>
    <row r="3349" spans="1:47" x14ac:dyDescent="0.2">
      <c r="A3349" s="35"/>
      <c r="B3349" s="36"/>
      <c r="C3349" s="36"/>
      <c r="D3349" s="36"/>
      <c r="E3349" s="37"/>
      <c r="F3349" s="37"/>
      <c r="G3349" s="36"/>
      <c r="H3349" s="36"/>
      <c r="I3349" s="36"/>
      <c r="J3349" s="36"/>
      <c r="K3349" s="37"/>
      <c r="L3349" s="37"/>
      <c r="M3349" s="37"/>
      <c r="N3349" s="38" t="str">
        <f t="shared" si="1664"/>
        <v/>
      </c>
      <c r="O3349" t="str">
        <f t="shared" si="1665"/>
        <v/>
      </c>
      <c r="P3349" t="str">
        <f t="shared" si="1666"/>
        <v/>
      </c>
      <c r="Q3349" t="str">
        <f t="shared" si="1667"/>
        <v/>
      </c>
      <c r="R3349" t="str">
        <f t="shared" si="1668"/>
        <v/>
      </c>
      <c r="S3349" t="str">
        <f t="shared" si="1669"/>
        <v/>
      </c>
      <c r="T3349" s="39" t="str">
        <f t="shared" si="1670"/>
        <v/>
      </c>
      <c r="U3349" s="40">
        <f t="shared" si="1671"/>
        <v>0</v>
      </c>
      <c r="V3349" s="40">
        <f t="shared" si="1672"/>
        <v>0</v>
      </c>
      <c r="W3349" s="40">
        <f t="shared" si="1673"/>
        <v>0</v>
      </c>
      <c r="X3349" t="str">
        <f t="shared" si="1674"/>
        <v/>
      </c>
      <c r="Y3349" s="40">
        <f t="shared" si="1675"/>
        <v>0</v>
      </c>
      <c r="Z3349" s="40">
        <f t="shared" si="1676"/>
        <v>0</v>
      </c>
      <c r="AA3349" s="40">
        <f t="shared" si="1677"/>
        <v>0</v>
      </c>
      <c r="AB3349" s="40">
        <f t="shared" si="1678"/>
        <v>0</v>
      </c>
      <c r="AC3349" s="40">
        <f t="shared" si="1679"/>
        <v>0</v>
      </c>
      <c r="AD3349" s="39">
        <f t="shared" si="1680"/>
        <v>0</v>
      </c>
      <c r="AE3349" s="39">
        <f t="shared" si="1681"/>
        <v>0</v>
      </c>
      <c r="AF3349" t="str">
        <f t="shared" si="1682"/>
        <v/>
      </c>
      <c r="AG3349" t="str">
        <f t="shared" si="1683"/>
        <v/>
      </c>
      <c r="AH3349" t="str">
        <f t="shared" si="1684"/>
        <v/>
      </c>
      <c r="AJ3349" s="41" t="str">
        <f t="shared" si="1685"/>
        <v/>
      </c>
      <c r="AK3349" s="42" t="str">
        <f t="shared" si="1686"/>
        <v/>
      </c>
      <c r="AL3349" s="41" t="str">
        <f t="shared" si="1687"/>
        <v/>
      </c>
      <c r="AM3349" s="41" t="str">
        <f t="shared" si="1688"/>
        <v/>
      </c>
      <c r="AN3349" s="41" t="str">
        <f t="shared" si="1689"/>
        <v/>
      </c>
      <c r="AO3349" s="42" t="str">
        <f t="shared" si="1690"/>
        <v/>
      </c>
      <c r="AP3349" s="41" t="str">
        <f t="shared" si="1691"/>
        <v/>
      </c>
      <c r="AQ3349" s="41" t="str">
        <f t="shared" si="1692"/>
        <v/>
      </c>
      <c r="AR3349" s="41" t="str">
        <f>IF($AQ3349="","",COUNTIFS(L_ChaveCob,$AQ3349,L_Ausencia,"&gt;"&amp;$W3349)+COUNTIFS($AQ$4:$AQ3349,$AQ3349,$W$4:$W3349,$W3349))</f>
        <v/>
      </c>
      <c r="AS3349" s="42">
        <f t="shared" si="1693"/>
        <v>0</v>
      </c>
      <c r="AT3349" s="42">
        <f t="shared" si="1694"/>
        <v>0</v>
      </c>
      <c r="AU3349" s="42">
        <f t="shared" si="1695"/>
        <v>0</v>
      </c>
    </row>
    <row r="3350" spans="1:47" x14ac:dyDescent="0.2">
      <c r="A3350" s="35"/>
      <c r="B3350" s="36"/>
      <c r="C3350" s="36"/>
      <c r="D3350" s="36"/>
      <c r="E3350" s="37"/>
      <c r="F3350" s="37"/>
      <c r="G3350" s="36"/>
      <c r="H3350" s="36"/>
      <c r="I3350" s="36"/>
      <c r="J3350" s="36"/>
      <c r="K3350" s="37"/>
      <c r="L3350" s="37"/>
      <c r="M3350" s="37"/>
      <c r="N3350" s="38" t="str">
        <f t="shared" si="1664"/>
        <v/>
      </c>
      <c r="O3350" t="str">
        <f t="shared" si="1665"/>
        <v/>
      </c>
      <c r="P3350" t="str">
        <f t="shared" si="1666"/>
        <v/>
      </c>
      <c r="Q3350" t="str">
        <f t="shared" si="1667"/>
        <v/>
      </c>
      <c r="R3350" t="str">
        <f t="shared" si="1668"/>
        <v/>
      </c>
      <c r="S3350" t="str">
        <f t="shared" si="1669"/>
        <v/>
      </c>
      <c r="T3350" s="39" t="str">
        <f t="shared" si="1670"/>
        <v/>
      </c>
      <c r="U3350" s="40">
        <f t="shared" si="1671"/>
        <v>0</v>
      </c>
      <c r="V3350" s="40">
        <f t="shared" si="1672"/>
        <v>0</v>
      </c>
      <c r="W3350" s="40">
        <f t="shared" si="1673"/>
        <v>0</v>
      </c>
      <c r="X3350" t="str">
        <f t="shared" si="1674"/>
        <v/>
      </c>
      <c r="Y3350" s="40">
        <f t="shared" si="1675"/>
        <v>0</v>
      </c>
      <c r="Z3350" s="40">
        <f t="shared" si="1676"/>
        <v>0</v>
      </c>
      <c r="AA3350" s="40">
        <f t="shared" si="1677"/>
        <v>0</v>
      </c>
      <c r="AB3350" s="40">
        <f t="shared" si="1678"/>
        <v>0</v>
      </c>
      <c r="AC3350" s="40">
        <f t="shared" si="1679"/>
        <v>0</v>
      </c>
      <c r="AD3350" s="39">
        <f t="shared" si="1680"/>
        <v>0</v>
      </c>
      <c r="AE3350" s="39">
        <f t="shared" si="1681"/>
        <v>0</v>
      </c>
      <c r="AF3350" t="str">
        <f t="shared" si="1682"/>
        <v/>
      </c>
      <c r="AG3350" t="str">
        <f t="shared" si="1683"/>
        <v/>
      </c>
      <c r="AH3350" t="str">
        <f t="shared" si="1684"/>
        <v/>
      </c>
      <c r="AJ3350" s="41" t="str">
        <f t="shared" si="1685"/>
        <v/>
      </c>
      <c r="AK3350" s="42" t="str">
        <f t="shared" si="1686"/>
        <v/>
      </c>
      <c r="AL3350" s="41" t="str">
        <f t="shared" si="1687"/>
        <v/>
      </c>
      <c r="AM3350" s="41" t="str">
        <f t="shared" si="1688"/>
        <v/>
      </c>
      <c r="AN3350" s="41" t="str">
        <f t="shared" si="1689"/>
        <v/>
      </c>
      <c r="AO3350" s="42" t="str">
        <f t="shared" si="1690"/>
        <v/>
      </c>
      <c r="AP3350" s="41" t="str">
        <f t="shared" si="1691"/>
        <v/>
      </c>
      <c r="AQ3350" s="41" t="str">
        <f t="shared" si="1692"/>
        <v/>
      </c>
      <c r="AR3350" s="41" t="str">
        <f>IF($AQ3350="","",COUNTIFS(L_ChaveCob,$AQ3350,L_Ausencia,"&gt;"&amp;$W3350)+COUNTIFS($AQ$4:$AQ3350,$AQ3350,$W$4:$W3350,$W3350))</f>
        <v/>
      </c>
      <c r="AS3350" s="42">
        <f t="shared" si="1693"/>
        <v>0</v>
      </c>
      <c r="AT3350" s="42">
        <f t="shared" si="1694"/>
        <v>0</v>
      </c>
      <c r="AU3350" s="42">
        <f t="shared" si="1695"/>
        <v>0</v>
      </c>
    </row>
    <row r="3351" spans="1:47" x14ac:dyDescent="0.2">
      <c r="A3351" s="35"/>
      <c r="B3351" s="36"/>
      <c r="C3351" s="36"/>
      <c r="D3351" s="36"/>
      <c r="E3351" s="37"/>
      <c r="F3351" s="37"/>
      <c r="G3351" s="36"/>
      <c r="H3351" s="36"/>
      <c r="I3351" s="36"/>
      <c r="J3351" s="36"/>
      <c r="K3351" s="37"/>
      <c r="L3351" s="37"/>
      <c r="M3351" s="37"/>
      <c r="N3351" s="38" t="str">
        <f t="shared" si="1664"/>
        <v/>
      </c>
      <c r="O3351" t="str">
        <f t="shared" si="1665"/>
        <v/>
      </c>
      <c r="P3351" t="str">
        <f t="shared" si="1666"/>
        <v/>
      </c>
      <c r="Q3351" t="str">
        <f t="shared" si="1667"/>
        <v/>
      </c>
      <c r="R3351" t="str">
        <f t="shared" si="1668"/>
        <v/>
      </c>
      <c r="S3351" t="str">
        <f t="shared" si="1669"/>
        <v/>
      </c>
      <c r="T3351" s="39" t="str">
        <f t="shared" si="1670"/>
        <v/>
      </c>
      <c r="U3351" s="40">
        <f t="shared" si="1671"/>
        <v>0</v>
      </c>
      <c r="V3351" s="40">
        <f t="shared" si="1672"/>
        <v>0</v>
      </c>
      <c r="W3351" s="40">
        <f t="shared" si="1673"/>
        <v>0</v>
      </c>
      <c r="X3351" t="str">
        <f t="shared" si="1674"/>
        <v/>
      </c>
      <c r="Y3351" s="40">
        <f t="shared" si="1675"/>
        <v>0</v>
      </c>
      <c r="Z3351" s="40">
        <f t="shared" si="1676"/>
        <v>0</v>
      </c>
      <c r="AA3351" s="40">
        <f t="shared" si="1677"/>
        <v>0</v>
      </c>
      <c r="AB3351" s="40">
        <f t="shared" si="1678"/>
        <v>0</v>
      </c>
      <c r="AC3351" s="40">
        <f t="shared" si="1679"/>
        <v>0</v>
      </c>
      <c r="AD3351" s="39">
        <f t="shared" si="1680"/>
        <v>0</v>
      </c>
      <c r="AE3351" s="39">
        <f t="shared" si="1681"/>
        <v>0</v>
      </c>
      <c r="AF3351" t="str">
        <f t="shared" si="1682"/>
        <v/>
      </c>
      <c r="AG3351" t="str">
        <f t="shared" si="1683"/>
        <v/>
      </c>
      <c r="AH3351" t="str">
        <f t="shared" si="1684"/>
        <v/>
      </c>
      <c r="AJ3351" s="41" t="str">
        <f t="shared" si="1685"/>
        <v/>
      </c>
      <c r="AK3351" s="42" t="str">
        <f t="shared" si="1686"/>
        <v/>
      </c>
      <c r="AL3351" s="41" t="str">
        <f t="shared" si="1687"/>
        <v/>
      </c>
      <c r="AM3351" s="41" t="str">
        <f t="shared" si="1688"/>
        <v/>
      </c>
      <c r="AN3351" s="41" t="str">
        <f t="shared" si="1689"/>
        <v/>
      </c>
      <c r="AO3351" s="42" t="str">
        <f t="shared" si="1690"/>
        <v/>
      </c>
      <c r="AP3351" s="41" t="str">
        <f t="shared" si="1691"/>
        <v/>
      </c>
      <c r="AQ3351" s="41" t="str">
        <f t="shared" si="1692"/>
        <v/>
      </c>
      <c r="AR3351" s="41" t="str">
        <f>IF($AQ3351="","",COUNTIFS(L_ChaveCob,$AQ3351,L_Ausencia,"&gt;"&amp;$W3351)+COUNTIFS($AQ$4:$AQ3351,$AQ3351,$W$4:$W3351,$W3351))</f>
        <v/>
      </c>
      <c r="AS3351" s="42">
        <f t="shared" si="1693"/>
        <v>0</v>
      </c>
      <c r="AT3351" s="42">
        <f t="shared" si="1694"/>
        <v>0</v>
      </c>
      <c r="AU3351" s="42">
        <f t="shared" si="1695"/>
        <v>0</v>
      </c>
    </row>
    <row r="3352" spans="1:47" x14ac:dyDescent="0.2">
      <c r="A3352" s="35"/>
      <c r="B3352" s="36"/>
      <c r="C3352" s="36"/>
      <c r="D3352" s="36"/>
      <c r="E3352" s="37"/>
      <c r="F3352" s="37"/>
      <c r="G3352" s="36"/>
      <c r="H3352" s="36"/>
      <c r="I3352" s="36"/>
      <c r="J3352" s="36"/>
      <c r="K3352" s="37"/>
      <c r="L3352" s="37"/>
      <c r="M3352" s="37"/>
      <c r="N3352" s="38" t="str">
        <f t="shared" si="1664"/>
        <v/>
      </c>
      <c r="O3352" t="str">
        <f t="shared" si="1665"/>
        <v/>
      </c>
      <c r="P3352" t="str">
        <f t="shared" si="1666"/>
        <v/>
      </c>
      <c r="Q3352" t="str">
        <f t="shared" si="1667"/>
        <v/>
      </c>
      <c r="R3352" t="str">
        <f t="shared" si="1668"/>
        <v/>
      </c>
      <c r="S3352" t="str">
        <f t="shared" si="1669"/>
        <v/>
      </c>
      <c r="T3352" s="39" t="str">
        <f t="shared" si="1670"/>
        <v/>
      </c>
      <c r="U3352" s="40">
        <f t="shared" si="1671"/>
        <v>0</v>
      </c>
      <c r="V3352" s="40">
        <f t="shared" si="1672"/>
        <v>0</v>
      </c>
      <c r="W3352" s="40">
        <f t="shared" si="1673"/>
        <v>0</v>
      </c>
      <c r="X3352" t="str">
        <f t="shared" si="1674"/>
        <v/>
      </c>
      <c r="Y3352" s="40">
        <f t="shared" si="1675"/>
        <v>0</v>
      </c>
      <c r="Z3352" s="40">
        <f t="shared" si="1676"/>
        <v>0</v>
      </c>
      <c r="AA3352" s="40">
        <f t="shared" si="1677"/>
        <v>0</v>
      </c>
      <c r="AB3352" s="40">
        <f t="shared" si="1678"/>
        <v>0</v>
      </c>
      <c r="AC3352" s="40">
        <f t="shared" si="1679"/>
        <v>0</v>
      </c>
      <c r="AD3352" s="39">
        <f t="shared" si="1680"/>
        <v>0</v>
      </c>
      <c r="AE3352" s="39">
        <f t="shared" si="1681"/>
        <v>0</v>
      </c>
      <c r="AF3352" t="str">
        <f t="shared" si="1682"/>
        <v/>
      </c>
      <c r="AG3352" t="str">
        <f t="shared" si="1683"/>
        <v/>
      </c>
      <c r="AH3352" t="str">
        <f t="shared" si="1684"/>
        <v/>
      </c>
      <c r="AJ3352" s="41" t="str">
        <f t="shared" si="1685"/>
        <v/>
      </c>
      <c r="AK3352" s="42" t="str">
        <f t="shared" si="1686"/>
        <v/>
      </c>
      <c r="AL3352" s="41" t="str">
        <f t="shared" si="1687"/>
        <v/>
      </c>
      <c r="AM3352" s="41" t="str">
        <f t="shared" si="1688"/>
        <v/>
      </c>
      <c r="AN3352" s="41" t="str">
        <f t="shared" si="1689"/>
        <v/>
      </c>
      <c r="AO3352" s="42" t="str">
        <f t="shared" si="1690"/>
        <v/>
      </c>
      <c r="AP3352" s="41" t="str">
        <f t="shared" si="1691"/>
        <v/>
      </c>
      <c r="AQ3352" s="41" t="str">
        <f t="shared" si="1692"/>
        <v/>
      </c>
      <c r="AR3352" s="41" t="str">
        <f>IF($AQ3352="","",COUNTIFS(L_ChaveCob,$AQ3352,L_Ausencia,"&gt;"&amp;$W3352)+COUNTIFS($AQ$4:$AQ3352,$AQ3352,$W$4:$W3352,$W3352))</f>
        <v/>
      </c>
      <c r="AS3352" s="42">
        <f t="shared" si="1693"/>
        <v>0</v>
      </c>
      <c r="AT3352" s="42">
        <f t="shared" si="1694"/>
        <v>0</v>
      </c>
      <c r="AU3352" s="42">
        <f t="shared" si="1695"/>
        <v>0</v>
      </c>
    </row>
    <row r="3353" spans="1:47" x14ac:dyDescent="0.2">
      <c r="A3353" s="35"/>
      <c r="B3353" s="36"/>
      <c r="C3353" s="36"/>
      <c r="D3353" s="36"/>
      <c r="E3353" s="37"/>
      <c r="F3353" s="37"/>
      <c r="G3353" s="36"/>
      <c r="H3353" s="36"/>
      <c r="I3353" s="36"/>
      <c r="J3353" s="36"/>
      <c r="K3353" s="37"/>
      <c r="L3353" s="37"/>
      <c r="M3353" s="37"/>
      <c r="N3353" s="38" t="str">
        <f t="shared" si="1664"/>
        <v/>
      </c>
      <c r="O3353" t="str">
        <f t="shared" si="1665"/>
        <v/>
      </c>
      <c r="P3353" t="str">
        <f t="shared" si="1666"/>
        <v/>
      </c>
      <c r="Q3353" t="str">
        <f t="shared" si="1667"/>
        <v/>
      </c>
      <c r="R3353" t="str">
        <f t="shared" si="1668"/>
        <v/>
      </c>
      <c r="S3353" t="str">
        <f t="shared" si="1669"/>
        <v/>
      </c>
      <c r="T3353" s="39" t="str">
        <f t="shared" si="1670"/>
        <v/>
      </c>
      <c r="U3353" s="40">
        <f t="shared" si="1671"/>
        <v>0</v>
      </c>
      <c r="V3353" s="40">
        <f t="shared" si="1672"/>
        <v>0</v>
      </c>
      <c r="W3353" s="40">
        <f t="shared" si="1673"/>
        <v>0</v>
      </c>
      <c r="X3353" t="str">
        <f t="shared" si="1674"/>
        <v/>
      </c>
      <c r="Y3353" s="40">
        <f t="shared" si="1675"/>
        <v>0</v>
      </c>
      <c r="Z3353" s="40">
        <f t="shared" si="1676"/>
        <v>0</v>
      </c>
      <c r="AA3353" s="40">
        <f t="shared" si="1677"/>
        <v>0</v>
      </c>
      <c r="AB3353" s="40">
        <f t="shared" si="1678"/>
        <v>0</v>
      </c>
      <c r="AC3353" s="40">
        <f t="shared" si="1679"/>
        <v>0</v>
      </c>
      <c r="AD3353" s="39">
        <f t="shared" si="1680"/>
        <v>0</v>
      </c>
      <c r="AE3353" s="39">
        <f t="shared" si="1681"/>
        <v>0</v>
      </c>
      <c r="AF3353" t="str">
        <f t="shared" si="1682"/>
        <v/>
      </c>
      <c r="AG3353" t="str">
        <f t="shared" si="1683"/>
        <v/>
      </c>
      <c r="AH3353" t="str">
        <f t="shared" si="1684"/>
        <v/>
      </c>
      <c r="AJ3353" s="41" t="str">
        <f t="shared" si="1685"/>
        <v/>
      </c>
      <c r="AK3353" s="42" t="str">
        <f t="shared" si="1686"/>
        <v/>
      </c>
      <c r="AL3353" s="41" t="str">
        <f t="shared" si="1687"/>
        <v/>
      </c>
      <c r="AM3353" s="41" t="str">
        <f t="shared" si="1688"/>
        <v/>
      </c>
      <c r="AN3353" s="41" t="str">
        <f t="shared" si="1689"/>
        <v/>
      </c>
      <c r="AO3353" s="42" t="str">
        <f t="shared" si="1690"/>
        <v/>
      </c>
      <c r="AP3353" s="41" t="str">
        <f t="shared" si="1691"/>
        <v/>
      </c>
      <c r="AQ3353" s="41" t="str">
        <f t="shared" si="1692"/>
        <v/>
      </c>
      <c r="AR3353" s="41" t="str">
        <f>IF($AQ3353="","",COUNTIFS(L_ChaveCob,$AQ3353,L_Ausencia,"&gt;"&amp;$W3353)+COUNTIFS($AQ$4:$AQ3353,$AQ3353,$W$4:$W3353,$W3353))</f>
        <v/>
      </c>
      <c r="AS3353" s="42">
        <f t="shared" si="1693"/>
        <v>0</v>
      </c>
      <c r="AT3353" s="42">
        <f t="shared" si="1694"/>
        <v>0</v>
      </c>
      <c r="AU3353" s="42">
        <f t="shared" si="1695"/>
        <v>0</v>
      </c>
    </row>
    <row r="3354" spans="1:47" x14ac:dyDescent="0.2">
      <c r="A3354" s="35"/>
      <c r="B3354" s="36"/>
      <c r="C3354" s="36"/>
      <c r="D3354" s="36"/>
      <c r="E3354" s="37"/>
      <c r="F3354" s="37"/>
      <c r="G3354" s="36"/>
      <c r="H3354" s="36"/>
      <c r="I3354" s="36"/>
      <c r="J3354" s="36"/>
      <c r="K3354" s="37"/>
      <c r="L3354" s="37"/>
      <c r="M3354" s="37"/>
      <c r="N3354" s="38" t="str">
        <f t="shared" si="1664"/>
        <v/>
      </c>
      <c r="O3354" t="str">
        <f t="shared" si="1665"/>
        <v/>
      </c>
      <c r="P3354" t="str">
        <f t="shared" si="1666"/>
        <v/>
      </c>
      <c r="Q3354" t="str">
        <f t="shared" si="1667"/>
        <v/>
      </c>
      <c r="R3354" t="str">
        <f t="shared" si="1668"/>
        <v/>
      </c>
      <c r="S3354" t="str">
        <f t="shared" si="1669"/>
        <v/>
      </c>
      <c r="T3354" s="39" t="str">
        <f t="shared" si="1670"/>
        <v/>
      </c>
      <c r="U3354" s="40">
        <f t="shared" si="1671"/>
        <v>0</v>
      </c>
      <c r="V3354" s="40">
        <f t="shared" si="1672"/>
        <v>0</v>
      </c>
      <c r="W3354" s="40">
        <f t="shared" si="1673"/>
        <v>0</v>
      </c>
      <c r="X3354" t="str">
        <f t="shared" si="1674"/>
        <v/>
      </c>
      <c r="Y3354" s="40">
        <f t="shared" si="1675"/>
        <v>0</v>
      </c>
      <c r="Z3354" s="40">
        <f t="shared" si="1676"/>
        <v>0</v>
      </c>
      <c r="AA3354" s="40">
        <f t="shared" si="1677"/>
        <v>0</v>
      </c>
      <c r="AB3354" s="40">
        <f t="shared" si="1678"/>
        <v>0</v>
      </c>
      <c r="AC3354" s="40">
        <f t="shared" si="1679"/>
        <v>0</v>
      </c>
      <c r="AD3354" s="39">
        <f t="shared" si="1680"/>
        <v>0</v>
      </c>
      <c r="AE3354" s="39">
        <f t="shared" si="1681"/>
        <v>0</v>
      </c>
      <c r="AF3354" t="str">
        <f t="shared" si="1682"/>
        <v/>
      </c>
      <c r="AG3354" t="str">
        <f t="shared" si="1683"/>
        <v/>
      </c>
      <c r="AH3354" t="str">
        <f t="shared" si="1684"/>
        <v/>
      </c>
      <c r="AJ3354" s="41" t="str">
        <f t="shared" si="1685"/>
        <v/>
      </c>
      <c r="AK3354" s="42" t="str">
        <f t="shared" si="1686"/>
        <v/>
      </c>
      <c r="AL3354" s="41" t="str">
        <f t="shared" si="1687"/>
        <v/>
      </c>
      <c r="AM3354" s="41" t="str">
        <f t="shared" si="1688"/>
        <v/>
      </c>
      <c r="AN3354" s="41" t="str">
        <f t="shared" si="1689"/>
        <v/>
      </c>
      <c r="AO3354" s="42" t="str">
        <f t="shared" si="1690"/>
        <v/>
      </c>
      <c r="AP3354" s="41" t="str">
        <f t="shared" si="1691"/>
        <v/>
      </c>
      <c r="AQ3354" s="41" t="str">
        <f t="shared" si="1692"/>
        <v/>
      </c>
      <c r="AR3354" s="41" t="str">
        <f>IF($AQ3354="","",COUNTIFS(L_ChaveCob,$AQ3354,L_Ausencia,"&gt;"&amp;$W3354)+COUNTIFS($AQ$4:$AQ3354,$AQ3354,$W$4:$W3354,$W3354))</f>
        <v/>
      </c>
      <c r="AS3354" s="42">
        <f t="shared" si="1693"/>
        <v>0</v>
      </c>
      <c r="AT3354" s="42">
        <f t="shared" si="1694"/>
        <v>0</v>
      </c>
      <c r="AU3354" s="42">
        <f t="shared" si="1695"/>
        <v>0</v>
      </c>
    </row>
    <row r="3355" spans="1:47" x14ac:dyDescent="0.2">
      <c r="A3355" s="35"/>
      <c r="B3355" s="36"/>
      <c r="C3355" s="36"/>
      <c r="D3355" s="36"/>
      <c r="E3355" s="37"/>
      <c r="F3355" s="37"/>
      <c r="G3355" s="36"/>
      <c r="H3355" s="36"/>
      <c r="I3355" s="36"/>
      <c r="J3355" s="36"/>
      <c r="K3355" s="37"/>
      <c r="L3355" s="37"/>
      <c r="M3355" s="37"/>
      <c r="N3355" s="38" t="str">
        <f t="shared" si="1664"/>
        <v/>
      </c>
      <c r="O3355" t="str">
        <f t="shared" si="1665"/>
        <v/>
      </c>
      <c r="P3355" t="str">
        <f t="shared" si="1666"/>
        <v/>
      </c>
      <c r="Q3355" t="str">
        <f t="shared" si="1667"/>
        <v/>
      </c>
      <c r="R3355" t="str">
        <f t="shared" si="1668"/>
        <v/>
      </c>
      <c r="S3355" t="str">
        <f t="shared" si="1669"/>
        <v/>
      </c>
      <c r="T3355" s="39" t="str">
        <f t="shared" si="1670"/>
        <v/>
      </c>
      <c r="U3355" s="40">
        <f t="shared" si="1671"/>
        <v>0</v>
      </c>
      <c r="V3355" s="40">
        <f t="shared" si="1672"/>
        <v>0</v>
      </c>
      <c r="W3355" s="40">
        <f t="shared" si="1673"/>
        <v>0</v>
      </c>
      <c r="X3355" t="str">
        <f t="shared" si="1674"/>
        <v/>
      </c>
      <c r="Y3355" s="40">
        <f t="shared" si="1675"/>
        <v>0</v>
      </c>
      <c r="Z3355" s="40">
        <f t="shared" si="1676"/>
        <v>0</v>
      </c>
      <c r="AA3355" s="40">
        <f t="shared" si="1677"/>
        <v>0</v>
      </c>
      <c r="AB3355" s="40">
        <f t="shared" si="1678"/>
        <v>0</v>
      </c>
      <c r="AC3355" s="40">
        <f t="shared" si="1679"/>
        <v>0</v>
      </c>
      <c r="AD3355" s="39">
        <f t="shared" si="1680"/>
        <v>0</v>
      </c>
      <c r="AE3355" s="39">
        <f t="shared" si="1681"/>
        <v>0</v>
      </c>
      <c r="AF3355" t="str">
        <f t="shared" si="1682"/>
        <v/>
      </c>
      <c r="AG3355" t="str">
        <f t="shared" si="1683"/>
        <v/>
      </c>
      <c r="AH3355" t="str">
        <f t="shared" si="1684"/>
        <v/>
      </c>
      <c r="AJ3355" s="41" t="str">
        <f t="shared" si="1685"/>
        <v/>
      </c>
      <c r="AK3355" s="42" t="str">
        <f t="shared" si="1686"/>
        <v/>
      </c>
      <c r="AL3355" s="41" t="str">
        <f t="shared" si="1687"/>
        <v/>
      </c>
      <c r="AM3355" s="41" t="str">
        <f t="shared" si="1688"/>
        <v/>
      </c>
      <c r="AN3355" s="41" t="str">
        <f t="shared" si="1689"/>
        <v/>
      </c>
      <c r="AO3355" s="42" t="str">
        <f t="shared" si="1690"/>
        <v/>
      </c>
      <c r="AP3355" s="41" t="str">
        <f t="shared" si="1691"/>
        <v/>
      </c>
      <c r="AQ3355" s="41" t="str">
        <f t="shared" si="1692"/>
        <v/>
      </c>
      <c r="AR3355" s="41" t="str">
        <f>IF($AQ3355="","",COUNTIFS(L_ChaveCob,$AQ3355,L_Ausencia,"&gt;"&amp;$W3355)+COUNTIFS($AQ$4:$AQ3355,$AQ3355,$W$4:$W3355,$W3355))</f>
        <v/>
      </c>
      <c r="AS3355" s="42">
        <f t="shared" si="1693"/>
        <v>0</v>
      </c>
      <c r="AT3355" s="42">
        <f t="shared" si="1694"/>
        <v>0</v>
      </c>
      <c r="AU3355" s="42">
        <f t="shared" si="1695"/>
        <v>0</v>
      </c>
    </row>
    <row r="3356" spans="1:47" x14ac:dyDescent="0.2">
      <c r="A3356" s="35"/>
      <c r="B3356" s="36"/>
      <c r="C3356" s="36"/>
      <c r="D3356" s="36"/>
      <c r="E3356" s="37"/>
      <c r="F3356" s="37"/>
      <c r="G3356" s="36"/>
      <c r="H3356" s="36"/>
      <c r="I3356" s="36"/>
      <c r="J3356" s="36"/>
      <c r="K3356" s="37"/>
      <c r="L3356" s="37"/>
      <c r="M3356" s="37"/>
      <c r="N3356" s="38" t="str">
        <f t="shared" si="1664"/>
        <v/>
      </c>
      <c r="O3356" t="str">
        <f t="shared" si="1665"/>
        <v/>
      </c>
      <c r="P3356" t="str">
        <f t="shared" si="1666"/>
        <v/>
      </c>
      <c r="Q3356" t="str">
        <f t="shared" si="1667"/>
        <v/>
      </c>
      <c r="R3356" t="str">
        <f t="shared" si="1668"/>
        <v/>
      </c>
      <c r="S3356" t="str">
        <f t="shared" si="1669"/>
        <v/>
      </c>
      <c r="T3356" s="39" t="str">
        <f t="shared" si="1670"/>
        <v/>
      </c>
      <c r="U3356" s="40">
        <f t="shared" si="1671"/>
        <v>0</v>
      </c>
      <c r="V3356" s="40">
        <f t="shared" si="1672"/>
        <v>0</v>
      </c>
      <c r="W3356" s="40">
        <f t="shared" si="1673"/>
        <v>0</v>
      </c>
      <c r="X3356" t="str">
        <f t="shared" si="1674"/>
        <v/>
      </c>
      <c r="Y3356" s="40">
        <f t="shared" si="1675"/>
        <v>0</v>
      </c>
      <c r="Z3356" s="40">
        <f t="shared" si="1676"/>
        <v>0</v>
      </c>
      <c r="AA3356" s="40">
        <f t="shared" si="1677"/>
        <v>0</v>
      </c>
      <c r="AB3356" s="40">
        <f t="shared" si="1678"/>
        <v>0</v>
      </c>
      <c r="AC3356" s="40">
        <f t="shared" si="1679"/>
        <v>0</v>
      </c>
      <c r="AD3356" s="39">
        <f t="shared" si="1680"/>
        <v>0</v>
      </c>
      <c r="AE3356" s="39">
        <f t="shared" si="1681"/>
        <v>0</v>
      </c>
      <c r="AF3356" t="str">
        <f t="shared" si="1682"/>
        <v/>
      </c>
      <c r="AG3356" t="str">
        <f t="shared" si="1683"/>
        <v/>
      </c>
      <c r="AH3356" t="str">
        <f t="shared" si="1684"/>
        <v/>
      </c>
      <c r="AJ3356" s="41" t="str">
        <f t="shared" si="1685"/>
        <v/>
      </c>
      <c r="AK3356" s="42" t="str">
        <f t="shared" si="1686"/>
        <v/>
      </c>
      <c r="AL3356" s="41" t="str">
        <f t="shared" si="1687"/>
        <v/>
      </c>
      <c r="AM3356" s="41" t="str">
        <f t="shared" si="1688"/>
        <v/>
      </c>
      <c r="AN3356" s="41" t="str">
        <f t="shared" si="1689"/>
        <v/>
      </c>
      <c r="AO3356" s="42" t="str">
        <f t="shared" si="1690"/>
        <v/>
      </c>
      <c r="AP3356" s="41" t="str">
        <f t="shared" si="1691"/>
        <v/>
      </c>
      <c r="AQ3356" s="41" t="str">
        <f t="shared" si="1692"/>
        <v/>
      </c>
      <c r="AR3356" s="41" t="str">
        <f>IF($AQ3356="","",COUNTIFS(L_ChaveCob,$AQ3356,L_Ausencia,"&gt;"&amp;$W3356)+COUNTIFS($AQ$4:$AQ3356,$AQ3356,$W$4:$W3356,$W3356))</f>
        <v/>
      </c>
      <c r="AS3356" s="42">
        <f t="shared" si="1693"/>
        <v>0</v>
      </c>
      <c r="AT3356" s="42">
        <f t="shared" si="1694"/>
        <v>0</v>
      </c>
      <c r="AU3356" s="42">
        <f t="shared" si="1695"/>
        <v>0</v>
      </c>
    </row>
    <row r="3357" spans="1:47" x14ac:dyDescent="0.2">
      <c r="A3357" s="35"/>
      <c r="B3357" s="36"/>
      <c r="C3357" s="36"/>
      <c r="D3357" s="36"/>
      <c r="E3357" s="37"/>
      <c r="F3357" s="37"/>
      <c r="G3357" s="36"/>
      <c r="H3357" s="36"/>
      <c r="I3357" s="36"/>
      <c r="J3357" s="36"/>
      <c r="K3357" s="37"/>
      <c r="L3357" s="37"/>
      <c r="M3357" s="37"/>
      <c r="N3357" s="38" t="str">
        <f t="shared" si="1664"/>
        <v/>
      </c>
      <c r="O3357" t="str">
        <f t="shared" si="1665"/>
        <v/>
      </c>
      <c r="P3357" t="str">
        <f t="shared" si="1666"/>
        <v/>
      </c>
      <c r="Q3357" t="str">
        <f t="shared" si="1667"/>
        <v/>
      </c>
      <c r="R3357" t="str">
        <f t="shared" si="1668"/>
        <v/>
      </c>
      <c r="S3357" t="str">
        <f t="shared" si="1669"/>
        <v/>
      </c>
      <c r="T3357" s="39" t="str">
        <f t="shared" si="1670"/>
        <v/>
      </c>
      <c r="U3357" s="40">
        <f t="shared" si="1671"/>
        <v>0</v>
      </c>
      <c r="V3357" s="40">
        <f t="shared" si="1672"/>
        <v>0</v>
      </c>
      <c r="W3357" s="40">
        <f t="shared" si="1673"/>
        <v>0</v>
      </c>
      <c r="X3357" t="str">
        <f t="shared" si="1674"/>
        <v/>
      </c>
      <c r="Y3357" s="40">
        <f t="shared" si="1675"/>
        <v>0</v>
      </c>
      <c r="Z3357" s="40">
        <f t="shared" si="1676"/>
        <v>0</v>
      </c>
      <c r="AA3357" s="40">
        <f t="shared" si="1677"/>
        <v>0</v>
      </c>
      <c r="AB3357" s="40">
        <f t="shared" si="1678"/>
        <v>0</v>
      </c>
      <c r="AC3357" s="40">
        <f t="shared" si="1679"/>
        <v>0</v>
      </c>
      <c r="AD3357" s="39">
        <f t="shared" si="1680"/>
        <v>0</v>
      </c>
      <c r="AE3357" s="39">
        <f t="shared" si="1681"/>
        <v>0</v>
      </c>
      <c r="AF3357" t="str">
        <f t="shared" si="1682"/>
        <v/>
      </c>
      <c r="AG3357" t="str">
        <f t="shared" si="1683"/>
        <v/>
      </c>
      <c r="AH3357" t="str">
        <f t="shared" si="1684"/>
        <v/>
      </c>
      <c r="AJ3357" s="41" t="str">
        <f t="shared" si="1685"/>
        <v/>
      </c>
      <c r="AK3357" s="42" t="str">
        <f t="shared" si="1686"/>
        <v/>
      </c>
      <c r="AL3357" s="41" t="str">
        <f t="shared" si="1687"/>
        <v/>
      </c>
      <c r="AM3357" s="41" t="str">
        <f t="shared" si="1688"/>
        <v/>
      </c>
      <c r="AN3357" s="41" t="str">
        <f t="shared" si="1689"/>
        <v/>
      </c>
      <c r="AO3357" s="42" t="str">
        <f t="shared" si="1690"/>
        <v/>
      </c>
      <c r="AP3357" s="41" t="str">
        <f t="shared" si="1691"/>
        <v/>
      </c>
      <c r="AQ3357" s="41" t="str">
        <f t="shared" si="1692"/>
        <v/>
      </c>
      <c r="AR3357" s="41" t="str">
        <f>IF($AQ3357="","",COUNTIFS(L_ChaveCob,$AQ3357,L_Ausencia,"&gt;"&amp;$W3357)+COUNTIFS($AQ$4:$AQ3357,$AQ3357,$W$4:$W3357,$W3357))</f>
        <v/>
      </c>
      <c r="AS3357" s="42">
        <f t="shared" si="1693"/>
        <v>0</v>
      </c>
      <c r="AT3357" s="42">
        <f t="shared" si="1694"/>
        <v>0</v>
      </c>
      <c r="AU3357" s="42">
        <f t="shared" si="1695"/>
        <v>0</v>
      </c>
    </row>
    <row r="3358" spans="1:47" x14ac:dyDescent="0.2">
      <c r="A3358" s="35"/>
      <c r="B3358" s="36"/>
      <c r="C3358" s="36"/>
      <c r="D3358" s="36"/>
      <c r="E3358" s="37"/>
      <c r="F3358" s="37"/>
      <c r="G3358" s="36"/>
      <c r="H3358" s="36"/>
      <c r="I3358" s="36"/>
      <c r="J3358" s="36"/>
      <c r="K3358" s="37"/>
      <c r="L3358" s="37"/>
      <c r="M3358" s="37"/>
      <c r="N3358" s="38" t="str">
        <f t="shared" si="1664"/>
        <v/>
      </c>
      <c r="O3358" t="str">
        <f t="shared" si="1665"/>
        <v/>
      </c>
      <c r="P3358" t="str">
        <f t="shared" si="1666"/>
        <v/>
      </c>
      <c r="Q3358" t="str">
        <f t="shared" si="1667"/>
        <v/>
      </c>
      <c r="R3358" t="str">
        <f t="shared" si="1668"/>
        <v/>
      </c>
      <c r="S3358" t="str">
        <f t="shared" si="1669"/>
        <v/>
      </c>
      <c r="T3358" s="39" t="str">
        <f t="shared" si="1670"/>
        <v/>
      </c>
      <c r="U3358" s="40">
        <f t="shared" si="1671"/>
        <v>0</v>
      </c>
      <c r="V3358" s="40">
        <f t="shared" si="1672"/>
        <v>0</v>
      </c>
      <c r="W3358" s="40">
        <f t="shared" si="1673"/>
        <v>0</v>
      </c>
      <c r="X3358" t="str">
        <f t="shared" si="1674"/>
        <v/>
      </c>
      <c r="Y3358" s="40">
        <f t="shared" si="1675"/>
        <v>0</v>
      </c>
      <c r="Z3358" s="40">
        <f t="shared" si="1676"/>
        <v>0</v>
      </c>
      <c r="AA3358" s="40">
        <f t="shared" si="1677"/>
        <v>0</v>
      </c>
      <c r="AB3358" s="40">
        <f t="shared" si="1678"/>
        <v>0</v>
      </c>
      <c r="AC3358" s="40">
        <f t="shared" si="1679"/>
        <v>0</v>
      </c>
      <c r="AD3358" s="39">
        <f t="shared" si="1680"/>
        <v>0</v>
      </c>
      <c r="AE3358" s="39">
        <f t="shared" si="1681"/>
        <v>0</v>
      </c>
      <c r="AF3358" t="str">
        <f t="shared" si="1682"/>
        <v/>
      </c>
      <c r="AG3358" t="str">
        <f t="shared" si="1683"/>
        <v/>
      </c>
      <c r="AH3358" t="str">
        <f t="shared" si="1684"/>
        <v/>
      </c>
      <c r="AJ3358" s="41" t="str">
        <f t="shared" si="1685"/>
        <v/>
      </c>
      <c r="AK3358" s="42" t="str">
        <f t="shared" si="1686"/>
        <v/>
      </c>
      <c r="AL3358" s="41" t="str">
        <f t="shared" si="1687"/>
        <v/>
      </c>
      <c r="AM3358" s="41" t="str">
        <f t="shared" si="1688"/>
        <v/>
      </c>
      <c r="AN3358" s="41" t="str">
        <f t="shared" si="1689"/>
        <v/>
      </c>
      <c r="AO3358" s="42" t="str">
        <f t="shared" si="1690"/>
        <v/>
      </c>
      <c r="AP3358" s="41" t="str">
        <f t="shared" si="1691"/>
        <v/>
      </c>
      <c r="AQ3358" s="41" t="str">
        <f t="shared" si="1692"/>
        <v/>
      </c>
      <c r="AR3358" s="41" t="str">
        <f>IF($AQ3358="","",COUNTIFS(L_ChaveCob,$AQ3358,L_Ausencia,"&gt;"&amp;$W3358)+COUNTIFS($AQ$4:$AQ3358,$AQ3358,$W$4:$W3358,$W3358))</f>
        <v/>
      </c>
      <c r="AS3358" s="42">
        <f t="shared" si="1693"/>
        <v>0</v>
      </c>
      <c r="AT3358" s="42">
        <f t="shared" si="1694"/>
        <v>0</v>
      </c>
      <c r="AU3358" s="42">
        <f t="shared" si="1695"/>
        <v>0</v>
      </c>
    </row>
    <row r="3359" spans="1:47" x14ac:dyDescent="0.2">
      <c r="A3359" s="35"/>
      <c r="B3359" s="36"/>
      <c r="C3359" s="36"/>
      <c r="D3359" s="36"/>
      <c r="E3359" s="37"/>
      <c r="F3359" s="37"/>
      <c r="G3359" s="36"/>
      <c r="H3359" s="36"/>
      <c r="I3359" s="36"/>
      <c r="J3359" s="36"/>
      <c r="K3359" s="37"/>
      <c r="L3359" s="37"/>
      <c r="M3359" s="37"/>
      <c r="N3359" s="38" t="str">
        <f t="shared" si="1664"/>
        <v/>
      </c>
      <c r="O3359" t="str">
        <f t="shared" si="1665"/>
        <v/>
      </c>
      <c r="P3359" t="str">
        <f t="shared" si="1666"/>
        <v/>
      </c>
      <c r="Q3359" t="str">
        <f t="shared" si="1667"/>
        <v/>
      </c>
      <c r="R3359" t="str">
        <f t="shared" si="1668"/>
        <v/>
      </c>
      <c r="S3359" t="str">
        <f t="shared" si="1669"/>
        <v/>
      </c>
      <c r="T3359" s="39" t="str">
        <f t="shared" si="1670"/>
        <v/>
      </c>
      <c r="U3359" s="40">
        <f t="shared" si="1671"/>
        <v>0</v>
      </c>
      <c r="V3359" s="40">
        <f t="shared" si="1672"/>
        <v>0</v>
      </c>
      <c r="W3359" s="40">
        <f t="shared" si="1673"/>
        <v>0</v>
      </c>
      <c r="X3359" t="str">
        <f t="shared" si="1674"/>
        <v/>
      </c>
      <c r="Y3359" s="40">
        <f t="shared" si="1675"/>
        <v>0</v>
      </c>
      <c r="Z3359" s="40">
        <f t="shared" si="1676"/>
        <v>0</v>
      </c>
      <c r="AA3359" s="40">
        <f t="shared" si="1677"/>
        <v>0</v>
      </c>
      <c r="AB3359" s="40">
        <f t="shared" si="1678"/>
        <v>0</v>
      </c>
      <c r="AC3359" s="40">
        <f t="shared" si="1679"/>
        <v>0</v>
      </c>
      <c r="AD3359" s="39">
        <f t="shared" si="1680"/>
        <v>0</v>
      </c>
      <c r="AE3359" s="39">
        <f t="shared" si="1681"/>
        <v>0</v>
      </c>
      <c r="AF3359" t="str">
        <f t="shared" si="1682"/>
        <v/>
      </c>
      <c r="AG3359" t="str">
        <f t="shared" si="1683"/>
        <v/>
      </c>
      <c r="AH3359" t="str">
        <f t="shared" si="1684"/>
        <v/>
      </c>
      <c r="AJ3359" s="41" t="str">
        <f t="shared" si="1685"/>
        <v/>
      </c>
      <c r="AK3359" s="42" t="str">
        <f t="shared" si="1686"/>
        <v/>
      </c>
      <c r="AL3359" s="41" t="str">
        <f t="shared" si="1687"/>
        <v/>
      </c>
      <c r="AM3359" s="41" t="str">
        <f t="shared" si="1688"/>
        <v/>
      </c>
      <c r="AN3359" s="41" t="str">
        <f t="shared" si="1689"/>
        <v/>
      </c>
      <c r="AO3359" s="42" t="str">
        <f t="shared" si="1690"/>
        <v/>
      </c>
      <c r="AP3359" s="41" t="str">
        <f t="shared" si="1691"/>
        <v/>
      </c>
      <c r="AQ3359" s="41" t="str">
        <f t="shared" si="1692"/>
        <v/>
      </c>
      <c r="AR3359" s="41" t="str">
        <f>IF($AQ3359="","",COUNTIFS(L_ChaveCob,$AQ3359,L_Ausencia,"&gt;"&amp;$W3359)+COUNTIFS($AQ$4:$AQ3359,$AQ3359,$W$4:$W3359,$W3359))</f>
        <v/>
      </c>
      <c r="AS3359" s="42">
        <f t="shared" si="1693"/>
        <v>0</v>
      </c>
      <c r="AT3359" s="42">
        <f t="shared" si="1694"/>
        <v>0</v>
      </c>
      <c r="AU3359" s="42">
        <f t="shared" si="1695"/>
        <v>0</v>
      </c>
    </row>
    <row r="3360" spans="1:47" x14ac:dyDescent="0.2">
      <c r="A3360" s="35"/>
      <c r="B3360" s="36"/>
      <c r="C3360" s="36"/>
      <c r="D3360" s="36"/>
      <c r="E3360" s="37"/>
      <c r="F3360" s="37"/>
      <c r="G3360" s="36"/>
      <c r="H3360" s="36"/>
      <c r="I3360" s="36"/>
      <c r="J3360" s="36"/>
      <c r="K3360" s="37"/>
      <c r="L3360" s="37"/>
      <c r="M3360" s="37"/>
      <c r="N3360" s="38" t="str">
        <f t="shared" si="1664"/>
        <v/>
      </c>
      <c r="O3360" t="str">
        <f t="shared" si="1665"/>
        <v/>
      </c>
      <c r="P3360" t="str">
        <f t="shared" si="1666"/>
        <v/>
      </c>
      <c r="Q3360" t="str">
        <f t="shared" si="1667"/>
        <v/>
      </c>
      <c r="R3360" t="str">
        <f t="shared" si="1668"/>
        <v/>
      </c>
      <c r="S3360" t="str">
        <f t="shared" si="1669"/>
        <v/>
      </c>
      <c r="T3360" s="39" t="str">
        <f t="shared" si="1670"/>
        <v/>
      </c>
      <c r="U3360" s="40">
        <f t="shared" si="1671"/>
        <v>0</v>
      </c>
      <c r="V3360" s="40">
        <f t="shared" si="1672"/>
        <v>0</v>
      </c>
      <c r="W3360" s="40">
        <f t="shared" si="1673"/>
        <v>0</v>
      </c>
      <c r="X3360" t="str">
        <f t="shared" si="1674"/>
        <v/>
      </c>
      <c r="Y3360" s="40">
        <f t="shared" si="1675"/>
        <v>0</v>
      </c>
      <c r="Z3360" s="40">
        <f t="shared" si="1676"/>
        <v>0</v>
      </c>
      <c r="AA3360" s="40">
        <f t="shared" si="1677"/>
        <v>0</v>
      </c>
      <c r="AB3360" s="40">
        <f t="shared" si="1678"/>
        <v>0</v>
      </c>
      <c r="AC3360" s="40">
        <f t="shared" si="1679"/>
        <v>0</v>
      </c>
      <c r="AD3360" s="39">
        <f t="shared" si="1680"/>
        <v>0</v>
      </c>
      <c r="AE3360" s="39">
        <f t="shared" si="1681"/>
        <v>0</v>
      </c>
      <c r="AF3360" t="str">
        <f t="shared" si="1682"/>
        <v/>
      </c>
      <c r="AG3360" t="str">
        <f t="shared" si="1683"/>
        <v/>
      </c>
      <c r="AH3360" t="str">
        <f t="shared" si="1684"/>
        <v/>
      </c>
      <c r="AJ3360" s="41" t="str">
        <f t="shared" si="1685"/>
        <v/>
      </c>
      <c r="AK3360" s="42" t="str">
        <f t="shared" si="1686"/>
        <v/>
      </c>
      <c r="AL3360" s="41" t="str">
        <f t="shared" si="1687"/>
        <v/>
      </c>
      <c r="AM3360" s="41" t="str">
        <f t="shared" si="1688"/>
        <v/>
      </c>
      <c r="AN3360" s="41" t="str">
        <f t="shared" si="1689"/>
        <v/>
      </c>
      <c r="AO3360" s="42" t="str">
        <f t="shared" si="1690"/>
        <v/>
      </c>
      <c r="AP3360" s="41" t="str">
        <f t="shared" si="1691"/>
        <v/>
      </c>
      <c r="AQ3360" s="41" t="str">
        <f t="shared" si="1692"/>
        <v/>
      </c>
      <c r="AR3360" s="41" t="str">
        <f>IF($AQ3360="","",COUNTIFS(L_ChaveCob,$AQ3360,L_Ausencia,"&gt;"&amp;$W3360)+COUNTIFS($AQ$4:$AQ3360,$AQ3360,$W$4:$W3360,$W3360))</f>
        <v/>
      </c>
      <c r="AS3360" s="42">
        <f t="shared" si="1693"/>
        <v>0</v>
      </c>
      <c r="AT3360" s="42">
        <f t="shared" si="1694"/>
        <v>0</v>
      </c>
      <c r="AU3360" s="42">
        <f t="shared" si="1695"/>
        <v>0</v>
      </c>
    </row>
    <row r="3361" spans="1:47" x14ac:dyDescent="0.2">
      <c r="A3361" s="35"/>
      <c r="B3361" s="36"/>
      <c r="C3361" s="36"/>
      <c r="D3361" s="36"/>
      <c r="E3361" s="37"/>
      <c r="F3361" s="37"/>
      <c r="G3361" s="36"/>
      <c r="H3361" s="36"/>
      <c r="I3361" s="36"/>
      <c r="J3361" s="36"/>
      <c r="K3361" s="37"/>
      <c r="L3361" s="37"/>
      <c r="M3361" s="37"/>
      <c r="N3361" s="38" t="str">
        <f t="shared" si="1664"/>
        <v/>
      </c>
      <c r="O3361" t="str">
        <f t="shared" si="1665"/>
        <v/>
      </c>
      <c r="P3361" t="str">
        <f t="shared" si="1666"/>
        <v/>
      </c>
      <c r="Q3361" t="str">
        <f t="shared" si="1667"/>
        <v/>
      </c>
      <c r="R3361" t="str">
        <f t="shared" si="1668"/>
        <v/>
      </c>
      <c r="S3361" t="str">
        <f t="shared" si="1669"/>
        <v/>
      </c>
      <c r="T3361" s="39" t="str">
        <f t="shared" si="1670"/>
        <v/>
      </c>
      <c r="U3361" s="40">
        <f t="shared" si="1671"/>
        <v>0</v>
      </c>
      <c r="V3361" s="40">
        <f t="shared" si="1672"/>
        <v>0</v>
      </c>
      <c r="W3361" s="40">
        <f t="shared" si="1673"/>
        <v>0</v>
      </c>
      <c r="X3361" t="str">
        <f t="shared" si="1674"/>
        <v/>
      </c>
      <c r="Y3361" s="40">
        <f t="shared" si="1675"/>
        <v>0</v>
      </c>
      <c r="Z3361" s="40">
        <f t="shared" si="1676"/>
        <v>0</v>
      </c>
      <c r="AA3361" s="40">
        <f t="shared" si="1677"/>
        <v>0</v>
      </c>
      <c r="AB3361" s="40">
        <f t="shared" si="1678"/>
        <v>0</v>
      </c>
      <c r="AC3361" s="40">
        <f t="shared" si="1679"/>
        <v>0</v>
      </c>
      <c r="AD3361" s="39">
        <f t="shared" si="1680"/>
        <v>0</v>
      </c>
      <c r="AE3361" s="39">
        <f t="shared" si="1681"/>
        <v>0</v>
      </c>
      <c r="AF3361" t="str">
        <f t="shared" si="1682"/>
        <v/>
      </c>
      <c r="AG3361" t="str">
        <f t="shared" si="1683"/>
        <v/>
      </c>
      <c r="AH3361" t="str">
        <f t="shared" si="1684"/>
        <v/>
      </c>
      <c r="AJ3361" s="41" t="str">
        <f t="shared" si="1685"/>
        <v/>
      </c>
      <c r="AK3361" s="42" t="str">
        <f t="shared" si="1686"/>
        <v/>
      </c>
      <c r="AL3361" s="41" t="str">
        <f t="shared" si="1687"/>
        <v/>
      </c>
      <c r="AM3361" s="41" t="str">
        <f t="shared" si="1688"/>
        <v/>
      </c>
      <c r="AN3361" s="41" t="str">
        <f t="shared" si="1689"/>
        <v/>
      </c>
      <c r="AO3361" s="42" t="str">
        <f t="shared" si="1690"/>
        <v/>
      </c>
      <c r="AP3361" s="41" t="str">
        <f t="shared" si="1691"/>
        <v/>
      </c>
      <c r="AQ3361" s="41" t="str">
        <f t="shared" si="1692"/>
        <v/>
      </c>
      <c r="AR3361" s="41" t="str">
        <f>IF($AQ3361="","",COUNTIFS(L_ChaveCob,$AQ3361,L_Ausencia,"&gt;"&amp;$W3361)+COUNTIFS($AQ$4:$AQ3361,$AQ3361,$W$4:$W3361,$W3361))</f>
        <v/>
      </c>
      <c r="AS3361" s="42">
        <f t="shared" si="1693"/>
        <v>0</v>
      </c>
      <c r="AT3361" s="42">
        <f t="shared" si="1694"/>
        <v>0</v>
      </c>
      <c r="AU3361" s="42">
        <f t="shared" si="1695"/>
        <v>0</v>
      </c>
    </row>
    <row r="3362" spans="1:47" x14ac:dyDescent="0.2">
      <c r="A3362" s="35"/>
      <c r="B3362" s="36"/>
      <c r="C3362" s="36"/>
      <c r="D3362" s="36"/>
      <c r="E3362" s="37"/>
      <c r="F3362" s="37"/>
      <c r="G3362" s="36"/>
      <c r="H3362" s="36"/>
      <c r="I3362" s="36"/>
      <c r="J3362" s="36"/>
      <c r="K3362" s="37"/>
      <c r="L3362" s="37"/>
      <c r="M3362" s="37"/>
      <c r="N3362" s="38" t="str">
        <f t="shared" si="1664"/>
        <v/>
      </c>
      <c r="O3362" t="str">
        <f t="shared" si="1665"/>
        <v/>
      </c>
      <c r="P3362" t="str">
        <f t="shared" si="1666"/>
        <v/>
      </c>
      <c r="Q3362" t="str">
        <f t="shared" si="1667"/>
        <v/>
      </c>
      <c r="R3362" t="str">
        <f t="shared" si="1668"/>
        <v/>
      </c>
      <c r="S3362" t="str">
        <f t="shared" si="1669"/>
        <v/>
      </c>
      <c r="T3362" s="39" t="str">
        <f t="shared" si="1670"/>
        <v/>
      </c>
      <c r="U3362" s="40">
        <f t="shared" si="1671"/>
        <v>0</v>
      </c>
      <c r="V3362" s="40">
        <f t="shared" si="1672"/>
        <v>0</v>
      </c>
      <c r="W3362" s="40">
        <f t="shared" si="1673"/>
        <v>0</v>
      </c>
      <c r="X3362" t="str">
        <f t="shared" si="1674"/>
        <v/>
      </c>
      <c r="Y3362" s="40">
        <f t="shared" si="1675"/>
        <v>0</v>
      </c>
      <c r="Z3362" s="40">
        <f t="shared" si="1676"/>
        <v>0</v>
      </c>
      <c r="AA3362" s="40">
        <f t="shared" si="1677"/>
        <v>0</v>
      </c>
      <c r="AB3362" s="40">
        <f t="shared" si="1678"/>
        <v>0</v>
      </c>
      <c r="AC3362" s="40">
        <f t="shared" si="1679"/>
        <v>0</v>
      </c>
      <c r="AD3362" s="39">
        <f t="shared" si="1680"/>
        <v>0</v>
      </c>
      <c r="AE3362" s="39">
        <f t="shared" si="1681"/>
        <v>0</v>
      </c>
      <c r="AF3362" t="str">
        <f t="shared" si="1682"/>
        <v/>
      </c>
      <c r="AG3362" t="str">
        <f t="shared" si="1683"/>
        <v/>
      </c>
      <c r="AH3362" t="str">
        <f t="shared" si="1684"/>
        <v/>
      </c>
      <c r="AJ3362" s="41" t="str">
        <f t="shared" si="1685"/>
        <v/>
      </c>
      <c r="AK3362" s="42" t="str">
        <f t="shared" si="1686"/>
        <v/>
      </c>
      <c r="AL3362" s="41" t="str">
        <f t="shared" si="1687"/>
        <v/>
      </c>
      <c r="AM3362" s="41" t="str">
        <f t="shared" si="1688"/>
        <v/>
      </c>
      <c r="AN3362" s="41" t="str">
        <f t="shared" si="1689"/>
        <v/>
      </c>
      <c r="AO3362" s="42" t="str">
        <f t="shared" si="1690"/>
        <v/>
      </c>
      <c r="AP3362" s="41" t="str">
        <f t="shared" si="1691"/>
        <v/>
      </c>
      <c r="AQ3362" s="41" t="str">
        <f t="shared" si="1692"/>
        <v/>
      </c>
      <c r="AR3362" s="41" t="str">
        <f>IF($AQ3362="","",COUNTIFS(L_ChaveCob,$AQ3362,L_Ausencia,"&gt;"&amp;$W3362)+COUNTIFS($AQ$4:$AQ3362,$AQ3362,$W$4:$W3362,$W3362))</f>
        <v/>
      </c>
      <c r="AS3362" s="42">
        <f t="shared" si="1693"/>
        <v>0</v>
      </c>
      <c r="AT3362" s="42">
        <f t="shared" si="1694"/>
        <v>0</v>
      </c>
      <c r="AU3362" s="42">
        <f t="shared" si="1695"/>
        <v>0</v>
      </c>
    </row>
    <row r="3363" spans="1:47" x14ac:dyDescent="0.2">
      <c r="A3363" s="35"/>
      <c r="B3363" s="36"/>
      <c r="C3363" s="36"/>
      <c r="D3363" s="36"/>
      <c r="E3363" s="37"/>
      <c r="F3363" s="37"/>
      <c r="G3363" s="36"/>
      <c r="H3363" s="36"/>
      <c r="I3363" s="36"/>
      <c r="J3363" s="36"/>
      <c r="K3363" s="37"/>
      <c r="L3363" s="37"/>
      <c r="M3363" s="37"/>
      <c r="N3363" s="38" t="str">
        <f t="shared" si="1664"/>
        <v/>
      </c>
      <c r="O3363" t="str">
        <f t="shared" si="1665"/>
        <v/>
      </c>
      <c r="P3363" t="str">
        <f t="shared" si="1666"/>
        <v/>
      </c>
      <c r="Q3363" t="str">
        <f t="shared" si="1667"/>
        <v/>
      </c>
      <c r="R3363" t="str">
        <f t="shared" si="1668"/>
        <v/>
      </c>
      <c r="S3363" t="str">
        <f t="shared" si="1669"/>
        <v/>
      </c>
      <c r="T3363" s="39" t="str">
        <f t="shared" si="1670"/>
        <v/>
      </c>
      <c r="U3363" s="40">
        <f t="shared" si="1671"/>
        <v>0</v>
      </c>
      <c r="V3363" s="40">
        <f t="shared" si="1672"/>
        <v>0</v>
      </c>
      <c r="W3363" s="40">
        <f t="shared" si="1673"/>
        <v>0</v>
      </c>
      <c r="X3363" t="str">
        <f t="shared" si="1674"/>
        <v/>
      </c>
      <c r="Y3363" s="40">
        <f t="shared" si="1675"/>
        <v>0</v>
      </c>
      <c r="Z3363" s="40">
        <f t="shared" si="1676"/>
        <v>0</v>
      </c>
      <c r="AA3363" s="40">
        <f t="shared" si="1677"/>
        <v>0</v>
      </c>
      <c r="AB3363" s="40">
        <f t="shared" si="1678"/>
        <v>0</v>
      </c>
      <c r="AC3363" s="40">
        <f t="shared" si="1679"/>
        <v>0</v>
      </c>
      <c r="AD3363" s="39">
        <f t="shared" si="1680"/>
        <v>0</v>
      </c>
      <c r="AE3363" s="39">
        <f t="shared" si="1681"/>
        <v>0</v>
      </c>
      <c r="AF3363" t="str">
        <f t="shared" si="1682"/>
        <v/>
      </c>
      <c r="AG3363" t="str">
        <f t="shared" si="1683"/>
        <v/>
      </c>
      <c r="AH3363" t="str">
        <f t="shared" si="1684"/>
        <v/>
      </c>
      <c r="AJ3363" s="41" t="str">
        <f t="shared" si="1685"/>
        <v/>
      </c>
      <c r="AK3363" s="42" t="str">
        <f t="shared" si="1686"/>
        <v/>
      </c>
      <c r="AL3363" s="41" t="str">
        <f t="shared" si="1687"/>
        <v/>
      </c>
      <c r="AM3363" s="41" t="str">
        <f t="shared" si="1688"/>
        <v/>
      </c>
      <c r="AN3363" s="41" t="str">
        <f t="shared" si="1689"/>
        <v/>
      </c>
      <c r="AO3363" s="42" t="str">
        <f t="shared" si="1690"/>
        <v/>
      </c>
      <c r="AP3363" s="41" t="str">
        <f t="shared" si="1691"/>
        <v/>
      </c>
      <c r="AQ3363" s="41" t="str">
        <f t="shared" si="1692"/>
        <v/>
      </c>
      <c r="AR3363" s="41" t="str">
        <f>IF($AQ3363="","",COUNTIFS(L_ChaveCob,$AQ3363,L_Ausencia,"&gt;"&amp;$W3363)+COUNTIFS($AQ$4:$AQ3363,$AQ3363,$W$4:$W3363,$W3363))</f>
        <v/>
      </c>
      <c r="AS3363" s="42">
        <f t="shared" si="1693"/>
        <v>0</v>
      </c>
      <c r="AT3363" s="42">
        <f t="shared" si="1694"/>
        <v>0</v>
      </c>
      <c r="AU3363" s="42">
        <f t="shared" si="1695"/>
        <v>0</v>
      </c>
    </row>
    <row r="3364" spans="1:47" x14ac:dyDescent="0.2">
      <c r="A3364" s="35"/>
      <c r="B3364" s="36"/>
      <c r="C3364" s="36"/>
      <c r="D3364" s="36"/>
      <c r="E3364" s="37"/>
      <c r="F3364" s="37"/>
      <c r="G3364" s="36"/>
      <c r="H3364" s="36"/>
      <c r="I3364" s="36"/>
      <c r="J3364" s="36"/>
      <c r="K3364" s="37"/>
      <c r="L3364" s="37"/>
      <c r="M3364" s="37"/>
      <c r="N3364" s="38" t="str">
        <f t="shared" si="1664"/>
        <v/>
      </c>
      <c r="O3364" t="str">
        <f t="shared" si="1665"/>
        <v/>
      </c>
      <c r="P3364" t="str">
        <f t="shared" si="1666"/>
        <v/>
      </c>
      <c r="Q3364" t="str">
        <f t="shared" si="1667"/>
        <v/>
      </c>
      <c r="R3364" t="str">
        <f t="shared" si="1668"/>
        <v/>
      </c>
      <c r="S3364" t="str">
        <f t="shared" si="1669"/>
        <v/>
      </c>
      <c r="T3364" s="39" t="str">
        <f t="shared" si="1670"/>
        <v/>
      </c>
      <c r="U3364" s="40">
        <f t="shared" si="1671"/>
        <v>0</v>
      </c>
      <c r="V3364" s="40">
        <f t="shared" si="1672"/>
        <v>0</v>
      </c>
      <c r="W3364" s="40">
        <f t="shared" si="1673"/>
        <v>0</v>
      </c>
      <c r="X3364" t="str">
        <f t="shared" si="1674"/>
        <v/>
      </c>
      <c r="Y3364" s="40">
        <f t="shared" si="1675"/>
        <v>0</v>
      </c>
      <c r="Z3364" s="40">
        <f t="shared" si="1676"/>
        <v>0</v>
      </c>
      <c r="AA3364" s="40">
        <f t="shared" si="1677"/>
        <v>0</v>
      </c>
      <c r="AB3364" s="40">
        <f t="shared" si="1678"/>
        <v>0</v>
      </c>
      <c r="AC3364" s="40">
        <f t="shared" si="1679"/>
        <v>0</v>
      </c>
      <c r="AD3364" s="39">
        <f t="shared" si="1680"/>
        <v>0</v>
      </c>
      <c r="AE3364" s="39">
        <f t="shared" si="1681"/>
        <v>0</v>
      </c>
      <c r="AF3364" t="str">
        <f t="shared" si="1682"/>
        <v/>
      </c>
      <c r="AG3364" t="str">
        <f t="shared" si="1683"/>
        <v/>
      </c>
      <c r="AH3364" t="str">
        <f t="shared" si="1684"/>
        <v/>
      </c>
      <c r="AJ3364" s="41" t="str">
        <f t="shared" si="1685"/>
        <v/>
      </c>
      <c r="AK3364" s="42" t="str">
        <f t="shared" si="1686"/>
        <v/>
      </c>
      <c r="AL3364" s="41" t="str">
        <f t="shared" si="1687"/>
        <v/>
      </c>
      <c r="AM3364" s="41" t="str">
        <f t="shared" si="1688"/>
        <v/>
      </c>
      <c r="AN3364" s="41" t="str">
        <f t="shared" si="1689"/>
        <v/>
      </c>
      <c r="AO3364" s="42" t="str">
        <f t="shared" si="1690"/>
        <v/>
      </c>
      <c r="AP3364" s="41" t="str">
        <f t="shared" si="1691"/>
        <v/>
      </c>
      <c r="AQ3364" s="41" t="str">
        <f t="shared" si="1692"/>
        <v/>
      </c>
      <c r="AR3364" s="41" t="str">
        <f>IF($AQ3364="","",COUNTIFS(L_ChaveCob,$AQ3364,L_Ausencia,"&gt;"&amp;$W3364)+COUNTIFS($AQ$4:$AQ3364,$AQ3364,$W$4:$W3364,$W3364))</f>
        <v/>
      </c>
      <c r="AS3364" s="42">
        <f t="shared" si="1693"/>
        <v>0</v>
      </c>
      <c r="AT3364" s="42">
        <f t="shared" si="1694"/>
        <v>0</v>
      </c>
      <c r="AU3364" s="42">
        <f t="shared" si="1695"/>
        <v>0</v>
      </c>
    </row>
    <row r="3365" spans="1:47" x14ac:dyDescent="0.2">
      <c r="A3365" s="35"/>
      <c r="B3365" s="36"/>
      <c r="C3365" s="36"/>
      <c r="D3365" s="36"/>
      <c r="E3365" s="37"/>
      <c r="F3365" s="37"/>
      <c r="G3365" s="36"/>
      <c r="H3365" s="36"/>
      <c r="I3365" s="36"/>
      <c r="J3365" s="36"/>
      <c r="K3365" s="37"/>
      <c r="L3365" s="37"/>
      <c r="M3365" s="37"/>
      <c r="N3365" s="38" t="str">
        <f t="shared" si="1664"/>
        <v/>
      </c>
      <c r="O3365" t="str">
        <f t="shared" si="1665"/>
        <v/>
      </c>
      <c r="P3365" t="str">
        <f t="shared" si="1666"/>
        <v/>
      </c>
      <c r="Q3365" t="str">
        <f t="shared" si="1667"/>
        <v/>
      </c>
      <c r="R3365" t="str">
        <f t="shared" si="1668"/>
        <v/>
      </c>
      <c r="S3365" t="str">
        <f t="shared" si="1669"/>
        <v/>
      </c>
      <c r="T3365" s="39" t="str">
        <f t="shared" si="1670"/>
        <v/>
      </c>
      <c r="U3365" s="40">
        <f t="shared" si="1671"/>
        <v>0</v>
      </c>
      <c r="V3365" s="40">
        <f t="shared" si="1672"/>
        <v>0</v>
      </c>
      <c r="W3365" s="40">
        <f t="shared" si="1673"/>
        <v>0</v>
      </c>
      <c r="X3365" t="str">
        <f t="shared" si="1674"/>
        <v/>
      </c>
      <c r="Y3365" s="40">
        <f t="shared" si="1675"/>
        <v>0</v>
      </c>
      <c r="Z3365" s="40">
        <f t="shared" si="1676"/>
        <v>0</v>
      </c>
      <c r="AA3365" s="40">
        <f t="shared" si="1677"/>
        <v>0</v>
      </c>
      <c r="AB3365" s="40">
        <f t="shared" si="1678"/>
        <v>0</v>
      </c>
      <c r="AC3365" s="40">
        <f t="shared" si="1679"/>
        <v>0</v>
      </c>
      <c r="AD3365" s="39">
        <f t="shared" si="1680"/>
        <v>0</v>
      </c>
      <c r="AE3365" s="39">
        <f t="shared" si="1681"/>
        <v>0</v>
      </c>
      <c r="AF3365" t="str">
        <f t="shared" si="1682"/>
        <v/>
      </c>
      <c r="AG3365" t="str">
        <f t="shared" si="1683"/>
        <v/>
      </c>
      <c r="AH3365" t="str">
        <f t="shared" si="1684"/>
        <v/>
      </c>
      <c r="AJ3365" s="41" t="str">
        <f t="shared" si="1685"/>
        <v/>
      </c>
      <c r="AK3365" s="42" t="str">
        <f t="shared" si="1686"/>
        <v/>
      </c>
      <c r="AL3365" s="41" t="str">
        <f t="shared" si="1687"/>
        <v/>
      </c>
      <c r="AM3365" s="41" t="str">
        <f t="shared" si="1688"/>
        <v/>
      </c>
      <c r="AN3365" s="41" t="str">
        <f t="shared" si="1689"/>
        <v/>
      </c>
      <c r="AO3365" s="42" t="str">
        <f t="shared" si="1690"/>
        <v/>
      </c>
      <c r="AP3365" s="41" t="str">
        <f t="shared" si="1691"/>
        <v/>
      </c>
      <c r="AQ3365" s="41" t="str">
        <f t="shared" si="1692"/>
        <v/>
      </c>
      <c r="AR3365" s="41" t="str">
        <f>IF($AQ3365="","",COUNTIFS(L_ChaveCob,$AQ3365,L_Ausencia,"&gt;"&amp;$W3365)+COUNTIFS($AQ$4:$AQ3365,$AQ3365,$W$4:$W3365,$W3365))</f>
        <v/>
      </c>
      <c r="AS3365" s="42">
        <f t="shared" si="1693"/>
        <v>0</v>
      </c>
      <c r="AT3365" s="42">
        <f t="shared" si="1694"/>
        <v>0</v>
      </c>
      <c r="AU3365" s="42">
        <f t="shared" si="1695"/>
        <v>0</v>
      </c>
    </row>
    <row r="3366" spans="1:47" x14ac:dyDescent="0.2">
      <c r="A3366" s="35"/>
      <c r="B3366" s="36"/>
      <c r="C3366" s="36"/>
      <c r="D3366" s="36"/>
      <c r="E3366" s="37"/>
      <c r="F3366" s="37"/>
      <c r="G3366" s="36"/>
      <c r="H3366" s="36"/>
      <c r="I3366" s="36"/>
      <c r="J3366" s="36"/>
      <c r="K3366" s="37"/>
      <c r="L3366" s="37"/>
      <c r="M3366" s="37"/>
      <c r="N3366" s="38" t="str">
        <f t="shared" si="1664"/>
        <v/>
      </c>
      <c r="O3366" t="str">
        <f t="shared" si="1665"/>
        <v/>
      </c>
      <c r="P3366" t="str">
        <f t="shared" si="1666"/>
        <v/>
      </c>
      <c r="Q3366" t="str">
        <f t="shared" si="1667"/>
        <v/>
      </c>
      <c r="R3366" t="str">
        <f t="shared" si="1668"/>
        <v/>
      </c>
      <c r="S3366" t="str">
        <f t="shared" si="1669"/>
        <v/>
      </c>
      <c r="T3366" s="39" t="str">
        <f t="shared" si="1670"/>
        <v/>
      </c>
      <c r="U3366" s="40">
        <f t="shared" si="1671"/>
        <v>0</v>
      </c>
      <c r="V3366" s="40">
        <f t="shared" si="1672"/>
        <v>0</v>
      </c>
      <c r="W3366" s="40">
        <f t="shared" si="1673"/>
        <v>0</v>
      </c>
      <c r="X3366" t="str">
        <f t="shared" si="1674"/>
        <v/>
      </c>
      <c r="Y3366" s="40">
        <f t="shared" si="1675"/>
        <v>0</v>
      </c>
      <c r="Z3366" s="40">
        <f t="shared" si="1676"/>
        <v>0</v>
      </c>
      <c r="AA3366" s="40">
        <f t="shared" si="1677"/>
        <v>0</v>
      </c>
      <c r="AB3366" s="40">
        <f t="shared" si="1678"/>
        <v>0</v>
      </c>
      <c r="AC3366" s="40">
        <f t="shared" si="1679"/>
        <v>0</v>
      </c>
      <c r="AD3366" s="39">
        <f t="shared" si="1680"/>
        <v>0</v>
      </c>
      <c r="AE3366" s="39">
        <f t="shared" si="1681"/>
        <v>0</v>
      </c>
      <c r="AF3366" t="str">
        <f t="shared" si="1682"/>
        <v/>
      </c>
      <c r="AG3366" t="str">
        <f t="shared" si="1683"/>
        <v/>
      </c>
      <c r="AH3366" t="str">
        <f t="shared" si="1684"/>
        <v/>
      </c>
      <c r="AJ3366" s="41" t="str">
        <f t="shared" si="1685"/>
        <v/>
      </c>
      <c r="AK3366" s="42" t="str">
        <f t="shared" si="1686"/>
        <v/>
      </c>
      <c r="AL3366" s="41" t="str">
        <f t="shared" si="1687"/>
        <v/>
      </c>
      <c r="AM3366" s="41" t="str">
        <f t="shared" si="1688"/>
        <v/>
      </c>
      <c r="AN3366" s="41" t="str">
        <f t="shared" si="1689"/>
        <v/>
      </c>
      <c r="AO3366" s="42" t="str">
        <f t="shared" si="1690"/>
        <v/>
      </c>
      <c r="AP3366" s="41" t="str">
        <f t="shared" si="1691"/>
        <v/>
      </c>
      <c r="AQ3366" s="41" t="str">
        <f t="shared" si="1692"/>
        <v/>
      </c>
      <c r="AR3366" s="41" t="str">
        <f>IF($AQ3366="","",COUNTIFS(L_ChaveCob,$AQ3366,L_Ausencia,"&gt;"&amp;$W3366)+COUNTIFS($AQ$4:$AQ3366,$AQ3366,$W$4:$W3366,$W3366))</f>
        <v/>
      </c>
      <c r="AS3366" s="42">
        <f t="shared" si="1693"/>
        <v>0</v>
      </c>
      <c r="AT3366" s="42">
        <f t="shared" si="1694"/>
        <v>0</v>
      </c>
      <c r="AU3366" s="42">
        <f t="shared" si="1695"/>
        <v>0</v>
      </c>
    </row>
    <row r="3367" spans="1:47" x14ac:dyDescent="0.2">
      <c r="A3367" s="35"/>
      <c r="B3367" s="36"/>
      <c r="C3367" s="36"/>
      <c r="D3367" s="36"/>
      <c r="E3367" s="37"/>
      <c r="F3367" s="37"/>
      <c r="G3367" s="36"/>
      <c r="H3367" s="36"/>
      <c r="I3367" s="36"/>
      <c r="J3367" s="36"/>
      <c r="K3367" s="37"/>
      <c r="L3367" s="37"/>
      <c r="M3367" s="37"/>
      <c r="N3367" s="38" t="str">
        <f t="shared" si="1664"/>
        <v/>
      </c>
      <c r="O3367" t="str">
        <f t="shared" si="1665"/>
        <v/>
      </c>
      <c r="P3367" t="str">
        <f t="shared" si="1666"/>
        <v/>
      </c>
      <c r="Q3367" t="str">
        <f t="shared" si="1667"/>
        <v/>
      </c>
      <c r="R3367" t="str">
        <f t="shared" si="1668"/>
        <v/>
      </c>
      <c r="S3367" t="str">
        <f t="shared" si="1669"/>
        <v/>
      </c>
      <c r="T3367" s="39" t="str">
        <f t="shared" si="1670"/>
        <v/>
      </c>
      <c r="U3367" s="40">
        <f t="shared" si="1671"/>
        <v>0</v>
      </c>
      <c r="V3367" s="40">
        <f t="shared" si="1672"/>
        <v>0</v>
      </c>
      <c r="W3367" s="40">
        <f t="shared" si="1673"/>
        <v>0</v>
      </c>
      <c r="X3367" t="str">
        <f t="shared" si="1674"/>
        <v/>
      </c>
      <c r="Y3367" s="40">
        <f t="shared" si="1675"/>
        <v>0</v>
      </c>
      <c r="Z3367" s="40">
        <f t="shared" si="1676"/>
        <v>0</v>
      </c>
      <c r="AA3367" s="40">
        <f t="shared" si="1677"/>
        <v>0</v>
      </c>
      <c r="AB3367" s="40">
        <f t="shared" si="1678"/>
        <v>0</v>
      </c>
      <c r="AC3367" s="40">
        <f t="shared" si="1679"/>
        <v>0</v>
      </c>
      <c r="AD3367" s="39">
        <f t="shared" si="1680"/>
        <v>0</v>
      </c>
      <c r="AE3367" s="39">
        <f t="shared" si="1681"/>
        <v>0</v>
      </c>
      <c r="AF3367" t="str">
        <f t="shared" si="1682"/>
        <v/>
      </c>
      <c r="AG3367" t="str">
        <f t="shared" si="1683"/>
        <v/>
      </c>
      <c r="AH3367" t="str">
        <f t="shared" si="1684"/>
        <v/>
      </c>
      <c r="AJ3367" s="41" t="str">
        <f t="shared" si="1685"/>
        <v/>
      </c>
      <c r="AK3367" s="42" t="str">
        <f t="shared" si="1686"/>
        <v/>
      </c>
      <c r="AL3367" s="41" t="str">
        <f t="shared" si="1687"/>
        <v/>
      </c>
      <c r="AM3367" s="41" t="str">
        <f t="shared" si="1688"/>
        <v/>
      </c>
      <c r="AN3367" s="41" t="str">
        <f t="shared" si="1689"/>
        <v/>
      </c>
      <c r="AO3367" s="42" t="str">
        <f t="shared" si="1690"/>
        <v/>
      </c>
      <c r="AP3367" s="41" t="str">
        <f t="shared" si="1691"/>
        <v/>
      </c>
      <c r="AQ3367" s="41" t="str">
        <f t="shared" si="1692"/>
        <v/>
      </c>
      <c r="AR3367" s="41" t="str">
        <f>IF($AQ3367="","",COUNTIFS(L_ChaveCob,$AQ3367,L_Ausencia,"&gt;"&amp;$W3367)+COUNTIFS($AQ$4:$AQ3367,$AQ3367,$W$4:$W3367,$W3367))</f>
        <v/>
      </c>
      <c r="AS3367" s="42">
        <f t="shared" si="1693"/>
        <v>0</v>
      </c>
      <c r="AT3367" s="42">
        <f t="shared" si="1694"/>
        <v>0</v>
      </c>
      <c r="AU3367" s="42">
        <f t="shared" si="1695"/>
        <v>0</v>
      </c>
    </row>
    <row r="3368" spans="1:47" x14ac:dyDescent="0.2">
      <c r="A3368" s="35"/>
      <c r="B3368" s="36"/>
      <c r="C3368" s="36"/>
      <c r="D3368" s="36"/>
      <c r="E3368" s="37"/>
      <c r="F3368" s="37"/>
      <c r="G3368" s="36"/>
      <c r="H3368" s="36"/>
      <c r="I3368" s="36"/>
      <c r="J3368" s="36"/>
      <c r="K3368" s="37"/>
      <c r="L3368" s="37"/>
      <c r="M3368" s="37"/>
      <c r="N3368" s="38" t="str">
        <f t="shared" si="1664"/>
        <v/>
      </c>
      <c r="O3368" t="str">
        <f t="shared" si="1665"/>
        <v/>
      </c>
      <c r="P3368" t="str">
        <f t="shared" si="1666"/>
        <v/>
      </c>
      <c r="Q3368" t="str">
        <f t="shared" si="1667"/>
        <v/>
      </c>
      <c r="R3368" t="str">
        <f t="shared" si="1668"/>
        <v/>
      </c>
      <c r="S3368" t="str">
        <f t="shared" si="1669"/>
        <v/>
      </c>
      <c r="T3368" s="39" t="str">
        <f t="shared" si="1670"/>
        <v/>
      </c>
      <c r="U3368" s="40">
        <f t="shared" si="1671"/>
        <v>0</v>
      </c>
      <c r="V3368" s="40">
        <f t="shared" si="1672"/>
        <v>0</v>
      </c>
      <c r="W3368" s="40">
        <f t="shared" si="1673"/>
        <v>0</v>
      </c>
      <c r="X3368" t="str">
        <f t="shared" si="1674"/>
        <v/>
      </c>
      <c r="Y3368" s="40">
        <f t="shared" si="1675"/>
        <v>0</v>
      </c>
      <c r="Z3368" s="40">
        <f t="shared" si="1676"/>
        <v>0</v>
      </c>
      <c r="AA3368" s="40">
        <f t="shared" si="1677"/>
        <v>0</v>
      </c>
      <c r="AB3368" s="40">
        <f t="shared" si="1678"/>
        <v>0</v>
      </c>
      <c r="AC3368" s="40">
        <f t="shared" si="1679"/>
        <v>0</v>
      </c>
      <c r="AD3368" s="39">
        <f t="shared" si="1680"/>
        <v>0</v>
      </c>
      <c r="AE3368" s="39">
        <f t="shared" si="1681"/>
        <v>0</v>
      </c>
      <c r="AF3368" t="str">
        <f t="shared" si="1682"/>
        <v/>
      </c>
      <c r="AG3368" t="str">
        <f t="shared" si="1683"/>
        <v/>
      </c>
      <c r="AH3368" t="str">
        <f t="shared" si="1684"/>
        <v/>
      </c>
      <c r="AJ3368" s="41" t="str">
        <f t="shared" si="1685"/>
        <v/>
      </c>
      <c r="AK3368" s="42" t="str">
        <f t="shared" si="1686"/>
        <v/>
      </c>
      <c r="AL3368" s="41" t="str">
        <f t="shared" si="1687"/>
        <v/>
      </c>
      <c r="AM3368" s="41" t="str">
        <f t="shared" si="1688"/>
        <v/>
      </c>
      <c r="AN3368" s="41" t="str">
        <f t="shared" si="1689"/>
        <v/>
      </c>
      <c r="AO3368" s="42" t="str">
        <f t="shared" si="1690"/>
        <v/>
      </c>
      <c r="AP3368" s="41" t="str">
        <f t="shared" si="1691"/>
        <v/>
      </c>
      <c r="AQ3368" s="41" t="str">
        <f t="shared" si="1692"/>
        <v/>
      </c>
      <c r="AR3368" s="41" t="str">
        <f>IF($AQ3368="","",COUNTIFS(L_ChaveCob,$AQ3368,L_Ausencia,"&gt;"&amp;$W3368)+COUNTIFS($AQ$4:$AQ3368,$AQ3368,$W$4:$W3368,$W3368))</f>
        <v/>
      </c>
      <c r="AS3368" s="42">
        <f t="shared" si="1693"/>
        <v>0</v>
      </c>
      <c r="AT3368" s="42">
        <f t="shared" si="1694"/>
        <v>0</v>
      </c>
      <c r="AU3368" s="42">
        <f t="shared" si="1695"/>
        <v>0</v>
      </c>
    </row>
    <row r="3369" spans="1:47" x14ac:dyDescent="0.2">
      <c r="A3369" s="35"/>
      <c r="B3369" s="36"/>
      <c r="C3369" s="36"/>
      <c r="D3369" s="36"/>
      <c r="E3369" s="37"/>
      <c r="F3369" s="37"/>
      <c r="G3369" s="36"/>
      <c r="H3369" s="36"/>
      <c r="I3369" s="36"/>
      <c r="J3369" s="36"/>
      <c r="K3369" s="37"/>
      <c r="L3369" s="37"/>
      <c r="M3369" s="37"/>
      <c r="N3369" s="38" t="str">
        <f t="shared" si="1664"/>
        <v/>
      </c>
      <c r="O3369" t="str">
        <f t="shared" si="1665"/>
        <v/>
      </c>
      <c r="P3369" t="str">
        <f t="shared" si="1666"/>
        <v/>
      </c>
      <c r="Q3369" t="str">
        <f t="shared" si="1667"/>
        <v/>
      </c>
      <c r="R3369" t="str">
        <f t="shared" si="1668"/>
        <v/>
      </c>
      <c r="S3369" t="str">
        <f t="shared" si="1669"/>
        <v/>
      </c>
      <c r="T3369" s="39" t="str">
        <f t="shared" si="1670"/>
        <v/>
      </c>
      <c r="U3369" s="40">
        <f t="shared" si="1671"/>
        <v>0</v>
      </c>
      <c r="V3369" s="40">
        <f t="shared" si="1672"/>
        <v>0</v>
      </c>
      <c r="W3369" s="40">
        <f t="shared" si="1673"/>
        <v>0</v>
      </c>
      <c r="X3369" t="str">
        <f t="shared" si="1674"/>
        <v/>
      </c>
      <c r="Y3369" s="40">
        <f t="shared" si="1675"/>
        <v>0</v>
      </c>
      <c r="Z3369" s="40">
        <f t="shared" si="1676"/>
        <v>0</v>
      </c>
      <c r="AA3369" s="40">
        <f t="shared" si="1677"/>
        <v>0</v>
      </c>
      <c r="AB3369" s="40">
        <f t="shared" si="1678"/>
        <v>0</v>
      </c>
      <c r="AC3369" s="40">
        <f t="shared" si="1679"/>
        <v>0</v>
      </c>
      <c r="AD3369" s="39">
        <f t="shared" si="1680"/>
        <v>0</v>
      </c>
      <c r="AE3369" s="39">
        <f t="shared" si="1681"/>
        <v>0</v>
      </c>
      <c r="AF3369" t="str">
        <f t="shared" si="1682"/>
        <v/>
      </c>
      <c r="AG3369" t="str">
        <f t="shared" si="1683"/>
        <v/>
      </c>
      <c r="AH3369" t="str">
        <f t="shared" si="1684"/>
        <v/>
      </c>
      <c r="AJ3369" s="41" t="str">
        <f t="shared" si="1685"/>
        <v/>
      </c>
      <c r="AK3369" s="42" t="str">
        <f t="shared" si="1686"/>
        <v/>
      </c>
      <c r="AL3369" s="41" t="str">
        <f t="shared" si="1687"/>
        <v/>
      </c>
      <c r="AM3369" s="41" t="str">
        <f t="shared" si="1688"/>
        <v/>
      </c>
      <c r="AN3369" s="41" t="str">
        <f t="shared" si="1689"/>
        <v/>
      </c>
      <c r="AO3369" s="42" t="str">
        <f t="shared" si="1690"/>
        <v/>
      </c>
      <c r="AP3369" s="41" t="str">
        <f t="shared" si="1691"/>
        <v/>
      </c>
      <c r="AQ3369" s="41" t="str">
        <f t="shared" si="1692"/>
        <v/>
      </c>
      <c r="AR3369" s="41" t="str">
        <f>IF($AQ3369="","",COUNTIFS(L_ChaveCob,$AQ3369,L_Ausencia,"&gt;"&amp;$W3369)+COUNTIFS($AQ$4:$AQ3369,$AQ3369,$W$4:$W3369,$W3369))</f>
        <v/>
      </c>
      <c r="AS3369" s="42">
        <f t="shared" si="1693"/>
        <v>0</v>
      </c>
      <c r="AT3369" s="42">
        <f t="shared" si="1694"/>
        <v>0</v>
      </c>
      <c r="AU3369" s="42">
        <f t="shared" si="1695"/>
        <v>0</v>
      </c>
    </row>
    <row r="3370" spans="1:47" x14ac:dyDescent="0.2">
      <c r="A3370" s="35"/>
      <c r="B3370" s="36"/>
      <c r="C3370" s="36"/>
      <c r="D3370" s="36"/>
      <c r="E3370" s="37"/>
      <c r="F3370" s="37"/>
      <c r="G3370" s="36"/>
      <c r="H3370" s="36"/>
      <c r="I3370" s="36"/>
      <c r="J3370" s="36"/>
      <c r="K3370" s="37"/>
      <c r="L3370" s="37"/>
      <c r="M3370" s="37"/>
      <c r="N3370" s="38" t="str">
        <f t="shared" si="1664"/>
        <v/>
      </c>
      <c r="O3370" t="str">
        <f t="shared" si="1665"/>
        <v/>
      </c>
      <c r="P3370" t="str">
        <f t="shared" si="1666"/>
        <v/>
      </c>
      <c r="Q3370" t="str">
        <f t="shared" si="1667"/>
        <v/>
      </c>
      <c r="R3370" t="str">
        <f t="shared" si="1668"/>
        <v/>
      </c>
      <c r="S3370" t="str">
        <f t="shared" si="1669"/>
        <v/>
      </c>
      <c r="T3370" s="39" t="str">
        <f t="shared" si="1670"/>
        <v/>
      </c>
      <c r="U3370" s="40">
        <f t="shared" si="1671"/>
        <v>0</v>
      </c>
      <c r="V3370" s="40">
        <f t="shared" si="1672"/>
        <v>0</v>
      </c>
      <c r="W3370" s="40">
        <f t="shared" si="1673"/>
        <v>0</v>
      </c>
      <c r="X3370" t="str">
        <f t="shared" si="1674"/>
        <v/>
      </c>
      <c r="Y3370" s="40">
        <f t="shared" si="1675"/>
        <v>0</v>
      </c>
      <c r="Z3370" s="40">
        <f t="shared" si="1676"/>
        <v>0</v>
      </c>
      <c r="AA3370" s="40">
        <f t="shared" si="1677"/>
        <v>0</v>
      </c>
      <c r="AB3370" s="40">
        <f t="shared" si="1678"/>
        <v>0</v>
      </c>
      <c r="AC3370" s="40">
        <f t="shared" si="1679"/>
        <v>0</v>
      </c>
      <c r="AD3370" s="39">
        <f t="shared" si="1680"/>
        <v>0</v>
      </c>
      <c r="AE3370" s="39">
        <f t="shared" si="1681"/>
        <v>0</v>
      </c>
      <c r="AF3370" t="str">
        <f t="shared" si="1682"/>
        <v/>
      </c>
      <c r="AG3370" t="str">
        <f t="shared" si="1683"/>
        <v/>
      </c>
      <c r="AH3370" t="str">
        <f t="shared" si="1684"/>
        <v/>
      </c>
      <c r="AJ3370" s="41" t="str">
        <f t="shared" si="1685"/>
        <v/>
      </c>
      <c r="AK3370" s="42" t="str">
        <f t="shared" si="1686"/>
        <v/>
      </c>
      <c r="AL3370" s="41" t="str">
        <f t="shared" si="1687"/>
        <v/>
      </c>
      <c r="AM3370" s="41" t="str">
        <f t="shared" si="1688"/>
        <v/>
      </c>
      <c r="AN3370" s="41" t="str">
        <f t="shared" si="1689"/>
        <v/>
      </c>
      <c r="AO3370" s="42" t="str">
        <f t="shared" si="1690"/>
        <v/>
      </c>
      <c r="AP3370" s="41" t="str">
        <f t="shared" si="1691"/>
        <v/>
      </c>
      <c r="AQ3370" s="41" t="str">
        <f t="shared" si="1692"/>
        <v/>
      </c>
      <c r="AR3370" s="41" t="str">
        <f>IF($AQ3370="","",COUNTIFS(L_ChaveCob,$AQ3370,L_Ausencia,"&gt;"&amp;$W3370)+COUNTIFS($AQ$4:$AQ3370,$AQ3370,$W$4:$W3370,$W3370))</f>
        <v/>
      </c>
      <c r="AS3370" s="42">
        <f t="shared" si="1693"/>
        <v>0</v>
      </c>
      <c r="AT3370" s="42">
        <f t="shared" si="1694"/>
        <v>0</v>
      </c>
      <c r="AU3370" s="42">
        <f t="shared" si="1695"/>
        <v>0</v>
      </c>
    </row>
    <row r="3371" spans="1:47" x14ac:dyDescent="0.2">
      <c r="A3371" s="35"/>
      <c r="B3371" s="36"/>
      <c r="C3371" s="36"/>
      <c r="D3371" s="36"/>
      <c r="E3371" s="37"/>
      <c r="F3371" s="37"/>
      <c r="G3371" s="36"/>
      <c r="H3371" s="36"/>
      <c r="I3371" s="36"/>
      <c r="J3371" s="36"/>
      <c r="K3371" s="37"/>
      <c r="L3371" s="37"/>
      <c r="M3371" s="37"/>
      <c r="N3371" s="38" t="str">
        <f t="shared" si="1664"/>
        <v/>
      </c>
      <c r="O3371" t="str">
        <f t="shared" si="1665"/>
        <v/>
      </c>
      <c r="P3371" t="str">
        <f t="shared" si="1666"/>
        <v/>
      </c>
      <c r="Q3371" t="str">
        <f t="shared" si="1667"/>
        <v/>
      </c>
      <c r="R3371" t="str">
        <f t="shared" si="1668"/>
        <v/>
      </c>
      <c r="S3371" t="str">
        <f t="shared" si="1669"/>
        <v/>
      </c>
      <c r="T3371" s="39" t="str">
        <f t="shared" si="1670"/>
        <v/>
      </c>
      <c r="U3371" s="40">
        <f t="shared" si="1671"/>
        <v>0</v>
      </c>
      <c r="V3371" s="40">
        <f t="shared" si="1672"/>
        <v>0</v>
      </c>
      <c r="W3371" s="40">
        <f t="shared" si="1673"/>
        <v>0</v>
      </c>
      <c r="X3371" t="str">
        <f t="shared" si="1674"/>
        <v/>
      </c>
      <c r="Y3371" s="40">
        <f t="shared" si="1675"/>
        <v>0</v>
      </c>
      <c r="Z3371" s="40">
        <f t="shared" si="1676"/>
        <v>0</v>
      </c>
      <c r="AA3371" s="40">
        <f t="shared" si="1677"/>
        <v>0</v>
      </c>
      <c r="AB3371" s="40">
        <f t="shared" si="1678"/>
        <v>0</v>
      </c>
      <c r="AC3371" s="40">
        <f t="shared" si="1679"/>
        <v>0</v>
      </c>
      <c r="AD3371" s="39">
        <f t="shared" si="1680"/>
        <v>0</v>
      </c>
      <c r="AE3371" s="39">
        <f t="shared" si="1681"/>
        <v>0</v>
      </c>
      <c r="AF3371" t="str">
        <f t="shared" si="1682"/>
        <v/>
      </c>
      <c r="AG3371" t="str">
        <f t="shared" si="1683"/>
        <v/>
      </c>
      <c r="AH3371" t="str">
        <f t="shared" si="1684"/>
        <v/>
      </c>
      <c r="AJ3371" s="41" t="str">
        <f t="shared" si="1685"/>
        <v/>
      </c>
      <c r="AK3371" s="42" t="str">
        <f t="shared" si="1686"/>
        <v/>
      </c>
      <c r="AL3371" s="41" t="str">
        <f t="shared" si="1687"/>
        <v/>
      </c>
      <c r="AM3371" s="41" t="str">
        <f t="shared" si="1688"/>
        <v/>
      </c>
      <c r="AN3371" s="41" t="str">
        <f t="shared" si="1689"/>
        <v/>
      </c>
      <c r="AO3371" s="42" t="str">
        <f t="shared" si="1690"/>
        <v/>
      </c>
      <c r="AP3371" s="41" t="str">
        <f t="shared" si="1691"/>
        <v/>
      </c>
      <c r="AQ3371" s="41" t="str">
        <f t="shared" si="1692"/>
        <v/>
      </c>
      <c r="AR3371" s="41" t="str">
        <f>IF($AQ3371="","",COUNTIFS(L_ChaveCob,$AQ3371,L_Ausencia,"&gt;"&amp;$W3371)+COUNTIFS($AQ$4:$AQ3371,$AQ3371,$W$4:$W3371,$W3371))</f>
        <v/>
      </c>
      <c r="AS3371" s="42">
        <f t="shared" si="1693"/>
        <v>0</v>
      </c>
      <c r="AT3371" s="42">
        <f t="shared" si="1694"/>
        <v>0</v>
      </c>
      <c r="AU3371" s="42">
        <f t="shared" si="1695"/>
        <v>0</v>
      </c>
    </row>
    <row r="3372" spans="1:47" x14ac:dyDescent="0.2">
      <c r="A3372" s="35"/>
      <c r="B3372" s="36"/>
      <c r="C3372" s="36"/>
      <c r="D3372" s="36"/>
      <c r="E3372" s="37"/>
      <c r="F3372" s="37"/>
      <c r="G3372" s="36"/>
      <c r="H3372" s="36"/>
      <c r="I3372" s="36"/>
      <c r="J3372" s="36"/>
      <c r="K3372" s="37"/>
      <c r="L3372" s="37"/>
      <c r="M3372" s="37"/>
      <c r="N3372" s="38" t="str">
        <f t="shared" si="1664"/>
        <v/>
      </c>
      <c r="O3372" t="str">
        <f t="shared" si="1665"/>
        <v/>
      </c>
      <c r="P3372" t="str">
        <f t="shared" si="1666"/>
        <v/>
      </c>
      <c r="Q3372" t="str">
        <f t="shared" si="1667"/>
        <v/>
      </c>
      <c r="R3372" t="str">
        <f t="shared" si="1668"/>
        <v/>
      </c>
      <c r="S3372" t="str">
        <f t="shared" si="1669"/>
        <v/>
      </c>
      <c r="T3372" s="39" t="str">
        <f t="shared" si="1670"/>
        <v/>
      </c>
      <c r="U3372" s="40">
        <f t="shared" si="1671"/>
        <v>0</v>
      </c>
      <c r="V3372" s="40">
        <f t="shared" si="1672"/>
        <v>0</v>
      </c>
      <c r="W3372" s="40">
        <f t="shared" si="1673"/>
        <v>0</v>
      </c>
      <c r="X3372" t="str">
        <f t="shared" si="1674"/>
        <v/>
      </c>
      <c r="Y3372" s="40">
        <f t="shared" si="1675"/>
        <v>0</v>
      </c>
      <c r="Z3372" s="40">
        <f t="shared" si="1676"/>
        <v>0</v>
      </c>
      <c r="AA3372" s="40">
        <f t="shared" si="1677"/>
        <v>0</v>
      </c>
      <c r="AB3372" s="40">
        <f t="shared" si="1678"/>
        <v>0</v>
      </c>
      <c r="AC3372" s="40">
        <f t="shared" si="1679"/>
        <v>0</v>
      </c>
      <c r="AD3372" s="39">
        <f t="shared" si="1680"/>
        <v>0</v>
      </c>
      <c r="AE3372" s="39">
        <f t="shared" si="1681"/>
        <v>0</v>
      </c>
      <c r="AF3372" t="str">
        <f t="shared" si="1682"/>
        <v/>
      </c>
      <c r="AG3372" t="str">
        <f t="shared" si="1683"/>
        <v/>
      </c>
      <c r="AH3372" t="str">
        <f t="shared" si="1684"/>
        <v/>
      </c>
      <c r="AJ3372" s="41" t="str">
        <f t="shared" si="1685"/>
        <v/>
      </c>
      <c r="AK3372" s="42" t="str">
        <f t="shared" si="1686"/>
        <v/>
      </c>
      <c r="AL3372" s="41" t="str">
        <f t="shared" si="1687"/>
        <v/>
      </c>
      <c r="AM3372" s="41" t="str">
        <f t="shared" si="1688"/>
        <v/>
      </c>
      <c r="AN3372" s="41" t="str">
        <f t="shared" si="1689"/>
        <v/>
      </c>
      <c r="AO3372" s="42" t="str">
        <f t="shared" si="1690"/>
        <v/>
      </c>
      <c r="AP3372" s="41" t="str">
        <f t="shared" si="1691"/>
        <v/>
      </c>
      <c r="AQ3372" s="41" t="str">
        <f t="shared" si="1692"/>
        <v/>
      </c>
      <c r="AR3372" s="41" t="str">
        <f>IF($AQ3372="","",COUNTIFS(L_ChaveCob,$AQ3372,L_Ausencia,"&gt;"&amp;$W3372)+COUNTIFS($AQ$4:$AQ3372,$AQ3372,$W$4:$W3372,$W3372))</f>
        <v/>
      </c>
      <c r="AS3372" s="42">
        <f t="shared" si="1693"/>
        <v>0</v>
      </c>
      <c r="AT3372" s="42">
        <f t="shared" si="1694"/>
        <v>0</v>
      </c>
      <c r="AU3372" s="42">
        <f t="shared" si="1695"/>
        <v>0</v>
      </c>
    </row>
    <row r="3373" spans="1:47" x14ac:dyDescent="0.2">
      <c r="A3373" s="35"/>
      <c r="B3373" s="36"/>
      <c r="C3373" s="36"/>
      <c r="D3373" s="36"/>
      <c r="E3373" s="37"/>
      <c r="F3373" s="37"/>
      <c r="G3373" s="36"/>
      <c r="H3373" s="36"/>
      <c r="I3373" s="36"/>
      <c r="J3373" s="36"/>
      <c r="K3373" s="37"/>
      <c r="L3373" s="37"/>
      <c r="M3373" s="37"/>
      <c r="N3373" s="38" t="str">
        <f t="shared" si="1664"/>
        <v/>
      </c>
      <c r="O3373" t="str">
        <f t="shared" si="1665"/>
        <v/>
      </c>
      <c r="P3373" t="str">
        <f t="shared" si="1666"/>
        <v/>
      </c>
      <c r="Q3373" t="str">
        <f t="shared" si="1667"/>
        <v/>
      </c>
      <c r="R3373" t="str">
        <f t="shared" si="1668"/>
        <v/>
      </c>
      <c r="S3373" t="str">
        <f t="shared" si="1669"/>
        <v/>
      </c>
      <c r="T3373" s="39" t="str">
        <f t="shared" si="1670"/>
        <v/>
      </c>
      <c r="U3373" s="40">
        <f t="shared" si="1671"/>
        <v>0</v>
      </c>
      <c r="V3373" s="40">
        <f t="shared" si="1672"/>
        <v>0</v>
      </c>
      <c r="W3373" s="40">
        <f t="shared" si="1673"/>
        <v>0</v>
      </c>
      <c r="X3373" t="str">
        <f t="shared" si="1674"/>
        <v/>
      </c>
      <c r="Y3373" s="40">
        <f t="shared" si="1675"/>
        <v>0</v>
      </c>
      <c r="Z3373" s="40">
        <f t="shared" si="1676"/>
        <v>0</v>
      </c>
      <c r="AA3373" s="40">
        <f t="shared" si="1677"/>
        <v>0</v>
      </c>
      <c r="AB3373" s="40">
        <f t="shared" si="1678"/>
        <v>0</v>
      </c>
      <c r="AC3373" s="40">
        <f t="shared" si="1679"/>
        <v>0</v>
      </c>
      <c r="AD3373" s="39">
        <f t="shared" si="1680"/>
        <v>0</v>
      </c>
      <c r="AE3373" s="39">
        <f t="shared" si="1681"/>
        <v>0</v>
      </c>
      <c r="AF3373" t="str">
        <f t="shared" si="1682"/>
        <v/>
      </c>
      <c r="AG3373" t="str">
        <f t="shared" si="1683"/>
        <v/>
      </c>
      <c r="AH3373" t="str">
        <f t="shared" si="1684"/>
        <v/>
      </c>
      <c r="AJ3373" s="41" t="str">
        <f t="shared" si="1685"/>
        <v/>
      </c>
      <c r="AK3373" s="42" t="str">
        <f t="shared" si="1686"/>
        <v/>
      </c>
      <c r="AL3373" s="41" t="str">
        <f t="shared" si="1687"/>
        <v/>
      </c>
      <c r="AM3373" s="41" t="str">
        <f t="shared" si="1688"/>
        <v/>
      </c>
      <c r="AN3373" s="41" t="str">
        <f t="shared" si="1689"/>
        <v/>
      </c>
      <c r="AO3373" s="42" t="str">
        <f t="shared" si="1690"/>
        <v/>
      </c>
      <c r="AP3373" s="41" t="str">
        <f t="shared" si="1691"/>
        <v/>
      </c>
      <c r="AQ3373" s="41" t="str">
        <f t="shared" si="1692"/>
        <v/>
      </c>
      <c r="AR3373" s="41" t="str">
        <f>IF($AQ3373="","",COUNTIFS(L_ChaveCob,$AQ3373,L_Ausencia,"&gt;"&amp;$W3373)+COUNTIFS($AQ$4:$AQ3373,$AQ3373,$W$4:$W3373,$W3373))</f>
        <v/>
      </c>
      <c r="AS3373" s="42">
        <f t="shared" si="1693"/>
        <v>0</v>
      </c>
      <c r="AT3373" s="42">
        <f t="shared" si="1694"/>
        <v>0</v>
      </c>
      <c r="AU3373" s="42">
        <f t="shared" si="1695"/>
        <v>0</v>
      </c>
    </row>
    <row r="3374" spans="1:47" x14ac:dyDescent="0.2">
      <c r="A3374" s="35"/>
      <c r="B3374" s="36"/>
      <c r="C3374" s="36"/>
      <c r="D3374" s="36"/>
      <c r="E3374" s="37"/>
      <c r="F3374" s="37"/>
      <c r="G3374" s="36"/>
      <c r="H3374" s="36"/>
      <c r="I3374" s="36"/>
      <c r="J3374" s="36"/>
      <c r="K3374" s="37"/>
      <c r="L3374" s="37"/>
      <c r="M3374" s="37"/>
      <c r="N3374" s="38" t="str">
        <f t="shared" si="1664"/>
        <v/>
      </c>
      <c r="O3374" t="str">
        <f t="shared" si="1665"/>
        <v/>
      </c>
      <c r="P3374" t="str">
        <f t="shared" si="1666"/>
        <v/>
      </c>
      <c r="Q3374" t="str">
        <f t="shared" si="1667"/>
        <v/>
      </c>
      <c r="R3374" t="str">
        <f t="shared" si="1668"/>
        <v/>
      </c>
      <c r="S3374" t="str">
        <f t="shared" si="1669"/>
        <v/>
      </c>
      <c r="T3374" s="39" t="str">
        <f t="shared" si="1670"/>
        <v/>
      </c>
      <c r="U3374" s="40">
        <f t="shared" si="1671"/>
        <v>0</v>
      </c>
      <c r="V3374" s="40">
        <f t="shared" si="1672"/>
        <v>0</v>
      </c>
      <c r="W3374" s="40">
        <f t="shared" si="1673"/>
        <v>0</v>
      </c>
      <c r="X3374" t="str">
        <f t="shared" si="1674"/>
        <v/>
      </c>
      <c r="Y3374" s="40">
        <f t="shared" si="1675"/>
        <v>0</v>
      </c>
      <c r="Z3374" s="40">
        <f t="shared" si="1676"/>
        <v>0</v>
      </c>
      <c r="AA3374" s="40">
        <f t="shared" si="1677"/>
        <v>0</v>
      </c>
      <c r="AB3374" s="40">
        <f t="shared" si="1678"/>
        <v>0</v>
      </c>
      <c r="AC3374" s="40">
        <f t="shared" si="1679"/>
        <v>0</v>
      </c>
      <c r="AD3374" s="39">
        <f t="shared" si="1680"/>
        <v>0</v>
      </c>
      <c r="AE3374" s="39">
        <f t="shared" si="1681"/>
        <v>0</v>
      </c>
      <c r="AF3374" t="str">
        <f t="shared" si="1682"/>
        <v/>
      </c>
      <c r="AG3374" t="str">
        <f t="shared" si="1683"/>
        <v/>
      </c>
      <c r="AH3374" t="str">
        <f t="shared" si="1684"/>
        <v/>
      </c>
      <c r="AJ3374" s="41" t="str">
        <f t="shared" si="1685"/>
        <v/>
      </c>
      <c r="AK3374" s="42" t="str">
        <f t="shared" si="1686"/>
        <v/>
      </c>
      <c r="AL3374" s="41" t="str">
        <f t="shared" si="1687"/>
        <v/>
      </c>
      <c r="AM3374" s="41" t="str">
        <f t="shared" si="1688"/>
        <v/>
      </c>
      <c r="AN3374" s="41" t="str">
        <f t="shared" si="1689"/>
        <v/>
      </c>
      <c r="AO3374" s="42" t="str">
        <f t="shared" si="1690"/>
        <v/>
      </c>
      <c r="AP3374" s="41" t="str">
        <f t="shared" si="1691"/>
        <v/>
      </c>
      <c r="AQ3374" s="41" t="str">
        <f t="shared" si="1692"/>
        <v/>
      </c>
      <c r="AR3374" s="41" t="str">
        <f>IF($AQ3374="","",COUNTIFS(L_ChaveCob,$AQ3374,L_Ausencia,"&gt;"&amp;$W3374)+COUNTIFS($AQ$4:$AQ3374,$AQ3374,$W$4:$W3374,$W3374))</f>
        <v/>
      </c>
      <c r="AS3374" s="42">
        <f t="shared" si="1693"/>
        <v>0</v>
      </c>
      <c r="AT3374" s="42">
        <f t="shared" si="1694"/>
        <v>0</v>
      </c>
      <c r="AU3374" s="42">
        <f t="shared" si="1695"/>
        <v>0</v>
      </c>
    </row>
    <row r="3375" spans="1:47" x14ac:dyDescent="0.2">
      <c r="A3375" s="35"/>
      <c r="B3375" s="36"/>
      <c r="C3375" s="36"/>
      <c r="D3375" s="36"/>
      <c r="E3375" s="37"/>
      <c r="F3375" s="37"/>
      <c r="G3375" s="36"/>
      <c r="H3375" s="36"/>
      <c r="I3375" s="36"/>
      <c r="J3375" s="36"/>
      <c r="K3375" s="37"/>
      <c r="L3375" s="37"/>
      <c r="M3375" s="37"/>
      <c r="N3375" s="38" t="str">
        <f t="shared" si="1664"/>
        <v/>
      </c>
      <c r="O3375" t="str">
        <f t="shared" si="1665"/>
        <v/>
      </c>
      <c r="P3375" t="str">
        <f t="shared" si="1666"/>
        <v/>
      </c>
      <c r="Q3375" t="str">
        <f t="shared" si="1667"/>
        <v/>
      </c>
      <c r="R3375" t="str">
        <f t="shared" si="1668"/>
        <v/>
      </c>
      <c r="S3375" t="str">
        <f t="shared" si="1669"/>
        <v/>
      </c>
      <c r="T3375" s="39" t="str">
        <f t="shared" si="1670"/>
        <v/>
      </c>
      <c r="U3375" s="40">
        <f t="shared" si="1671"/>
        <v>0</v>
      </c>
      <c r="V3375" s="40">
        <f t="shared" si="1672"/>
        <v>0</v>
      </c>
      <c r="W3375" s="40">
        <f t="shared" si="1673"/>
        <v>0</v>
      </c>
      <c r="X3375" t="str">
        <f t="shared" si="1674"/>
        <v/>
      </c>
      <c r="Y3375" s="40">
        <f t="shared" si="1675"/>
        <v>0</v>
      </c>
      <c r="Z3375" s="40">
        <f t="shared" si="1676"/>
        <v>0</v>
      </c>
      <c r="AA3375" s="40">
        <f t="shared" si="1677"/>
        <v>0</v>
      </c>
      <c r="AB3375" s="40">
        <f t="shared" si="1678"/>
        <v>0</v>
      </c>
      <c r="AC3375" s="40">
        <f t="shared" si="1679"/>
        <v>0</v>
      </c>
      <c r="AD3375" s="39">
        <f t="shared" si="1680"/>
        <v>0</v>
      </c>
      <c r="AE3375" s="39">
        <f t="shared" si="1681"/>
        <v>0</v>
      </c>
      <c r="AF3375" t="str">
        <f t="shared" si="1682"/>
        <v/>
      </c>
      <c r="AG3375" t="str">
        <f t="shared" si="1683"/>
        <v/>
      </c>
      <c r="AH3375" t="str">
        <f t="shared" si="1684"/>
        <v/>
      </c>
      <c r="AJ3375" s="41" t="str">
        <f t="shared" si="1685"/>
        <v/>
      </c>
      <c r="AK3375" s="42" t="str">
        <f t="shared" si="1686"/>
        <v/>
      </c>
      <c r="AL3375" s="41" t="str">
        <f t="shared" si="1687"/>
        <v/>
      </c>
      <c r="AM3375" s="41" t="str">
        <f t="shared" si="1688"/>
        <v/>
      </c>
      <c r="AN3375" s="41" t="str">
        <f t="shared" si="1689"/>
        <v/>
      </c>
      <c r="AO3375" s="42" t="str">
        <f t="shared" si="1690"/>
        <v/>
      </c>
      <c r="AP3375" s="41" t="str">
        <f t="shared" si="1691"/>
        <v/>
      </c>
      <c r="AQ3375" s="41" t="str">
        <f t="shared" si="1692"/>
        <v/>
      </c>
      <c r="AR3375" s="41" t="str">
        <f>IF($AQ3375="","",COUNTIFS(L_ChaveCob,$AQ3375,L_Ausencia,"&gt;"&amp;$W3375)+COUNTIFS($AQ$4:$AQ3375,$AQ3375,$W$4:$W3375,$W3375))</f>
        <v/>
      </c>
      <c r="AS3375" s="42">
        <f t="shared" si="1693"/>
        <v>0</v>
      </c>
      <c r="AT3375" s="42">
        <f t="shared" si="1694"/>
        <v>0</v>
      </c>
      <c r="AU3375" s="42">
        <f t="shared" si="1695"/>
        <v>0</v>
      </c>
    </row>
    <row r="3376" spans="1:47" x14ac:dyDescent="0.2">
      <c r="A3376" s="35"/>
      <c r="B3376" s="36"/>
      <c r="C3376" s="36"/>
      <c r="D3376" s="36"/>
      <c r="E3376" s="37"/>
      <c r="F3376" s="37"/>
      <c r="G3376" s="36"/>
      <c r="H3376" s="36"/>
      <c r="I3376" s="36"/>
      <c r="J3376" s="36"/>
      <c r="K3376" s="37"/>
      <c r="L3376" s="37"/>
      <c r="M3376" s="37"/>
      <c r="N3376" s="38" t="str">
        <f t="shared" si="1664"/>
        <v/>
      </c>
      <c r="O3376" t="str">
        <f t="shared" si="1665"/>
        <v/>
      </c>
      <c r="P3376" t="str">
        <f t="shared" si="1666"/>
        <v/>
      </c>
      <c r="Q3376" t="str">
        <f t="shared" si="1667"/>
        <v/>
      </c>
      <c r="R3376" t="str">
        <f t="shared" si="1668"/>
        <v/>
      </c>
      <c r="S3376" t="str">
        <f t="shared" si="1669"/>
        <v/>
      </c>
      <c r="T3376" s="39" t="str">
        <f t="shared" si="1670"/>
        <v/>
      </c>
      <c r="U3376" s="40">
        <f t="shared" si="1671"/>
        <v>0</v>
      </c>
      <c r="V3376" s="40">
        <f t="shared" si="1672"/>
        <v>0</v>
      </c>
      <c r="W3376" s="40">
        <f t="shared" si="1673"/>
        <v>0</v>
      </c>
      <c r="X3376" t="str">
        <f t="shared" si="1674"/>
        <v/>
      </c>
      <c r="Y3376" s="40">
        <f t="shared" si="1675"/>
        <v>0</v>
      </c>
      <c r="Z3376" s="40">
        <f t="shared" si="1676"/>
        <v>0</v>
      </c>
      <c r="AA3376" s="40">
        <f t="shared" si="1677"/>
        <v>0</v>
      </c>
      <c r="AB3376" s="40">
        <f t="shared" si="1678"/>
        <v>0</v>
      </c>
      <c r="AC3376" s="40">
        <f t="shared" si="1679"/>
        <v>0</v>
      </c>
      <c r="AD3376" s="39">
        <f t="shared" si="1680"/>
        <v>0</v>
      </c>
      <c r="AE3376" s="39">
        <f t="shared" si="1681"/>
        <v>0</v>
      </c>
      <c r="AF3376" t="str">
        <f t="shared" si="1682"/>
        <v/>
      </c>
      <c r="AG3376" t="str">
        <f t="shared" si="1683"/>
        <v/>
      </c>
      <c r="AH3376" t="str">
        <f t="shared" si="1684"/>
        <v/>
      </c>
      <c r="AJ3376" s="41" t="str">
        <f t="shared" si="1685"/>
        <v/>
      </c>
      <c r="AK3376" s="42" t="str">
        <f t="shared" si="1686"/>
        <v/>
      </c>
      <c r="AL3376" s="41" t="str">
        <f t="shared" si="1687"/>
        <v/>
      </c>
      <c r="AM3376" s="41" t="str">
        <f t="shared" si="1688"/>
        <v/>
      </c>
      <c r="AN3376" s="41" t="str">
        <f t="shared" si="1689"/>
        <v/>
      </c>
      <c r="AO3376" s="42" t="str">
        <f t="shared" si="1690"/>
        <v/>
      </c>
      <c r="AP3376" s="41" t="str">
        <f t="shared" si="1691"/>
        <v/>
      </c>
      <c r="AQ3376" s="41" t="str">
        <f t="shared" si="1692"/>
        <v/>
      </c>
      <c r="AR3376" s="41" t="str">
        <f>IF($AQ3376="","",COUNTIFS(L_ChaveCob,$AQ3376,L_Ausencia,"&gt;"&amp;$W3376)+COUNTIFS($AQ$4:$AQ3376,$AQ3376,$W$4:$W3376,$W3376))</f>
        <v/>
      </c>
      <c r="AS3376" s="42">
        <f t="shared" si="1693"/>
        <v>0</v>
      </c>
      <c r="AT3376" s="42">
        <f t="shared" si="1694"/>
        <v>0</v>
      </c>
      <c r="AU3376" s="42">
        <f t="shared" si="1695"/>
        <v>0</v>
      </c>
    </row>
    <row r="3377" spans="1:47" x14ac:dyDescent="0.2">
      <c r="A3377" s="35"/>
      <c r="B3377" s="36"/>
      <c r="C3377" s="36"/>
      <c r="D3377" s="36"/>
      <c r="E3377" s="37"/>
      <c r="F3377" s="37"/>
      <c r="G3377" s="36"/>
      <c r="H3377" s="36"/>
      <c r="I3377" s="36"/>
      <c r="J3377" s="36"/>
      <c r="K3377" s="37"/>
      <c r="L3377" s="37"/>
      <c r="M3377" s="37"/>
      <c r="N3377" s="38" t="str">
        <f t="shared" si="1664"/>
        <v/>
      </c>
      <c r="O3377" t="str">
        <f t="shared" si="1665"/>
        <v/>
      </c>
      <c r="P3377" t="str">
        <f t="shared" si="1666"/>
        <v/>
      </c>
      <c r="Q3377" t="str">
        <f t="shared" si="1667"/>
        <v/>
      </c>
      <c r="R3377" t="str">
        <f t="shared" si="1668"/>
        <v/>
      </c>
      <c r="S3377" t="str">
        <f t="shared" si="1669"/>
        <v/>
      </c>
      <c r="T3377" s="39" t="str">
        <f t="shared" si="1670"/>
        <v/>
      </c>
      <c r="U3377" s="40">
        <f t="shared" si="1671"/>
        <v>0</v>
      </c>
      <c r="V3377" s="40">
        <f t="shared" si="1672"/>
        <v>0</v>
      </c>
      <c r="W3377" s="40">
        <f t="shared" si="1673"/>
        <v>0</v>
      </c>
      <c r="X3377" t="str">
        <f t="shared" si="1674"/>
        <v/>
      </c>
      <c r="Y3377" s="40">
        <f t="shared" si="1675"/>
        <v>0</v>
      </c>
      <c r="Z3377" s="40">
        <f t="shared" si="1676"/>
        <v>0</v>
      </c>
      <c r="AA3377" s="40">
        <f t="shared" si="1677"/>
        <v>0</v>
      </c>
      <c r="AB3377" s="40">
        <f t="shared" si="1678"/>
        <v>0</v>
      </c>
      <c r="AC3377" s="40">
        <f t="shared" si="1679"/>
        <v>0</v>
      </c>
      <c r="AD3377" s="39">
        <f t="shared" si="1680"/>
        <v>0</v>
      </c>
      <c r="AE3377" s="39">
        <f t="shared" si="1681"/>
        <v>0</v>
      </c>
      <c r="AF3377" t="str">
        <f t="shared" si="1682"/>
        <v/>
      </c>
      <c r="AG3377" t="str">
        <f t="shared" si="1683"/>
        <v/>
      </c>
      <c r="AH3377" t="str">
        <f t="shared" si="1684"/>
        <v/>
      </c>
      <c r="AJ3377" s="41" t="str">
        <f t="shared" si="1685"/>
        <v/>
      </c>
      <c r="AK3377" s="42" t="str">
        <f t="shared" si="1686"/>
        <v/>
      </c>
      <c r="AL3377" s="41" t="str">
        <f t="shared" si="1687"/>
        <v/>
      </c>
      <c r="AM3377" s="41" t="str">
        <f t="shared" si="1688"/>
        <v/>
      </c>
      <c r="AN3377" s="41" t="str">
        <f t="shared" si="1689"/>
        <v/>
      </c>
      <c r="AO3377" s="42" t="str">
        <f t="shared" si="1690"/>
        <v/>
      </c>
      <c r="AP3377" s="41" t="str">
        <f t="shared" si="1691"/>
        <v/>
      </c>
      <c r="AQ3377" s="41" t="str">
        <f t="shared" si="1692"/>
        <v/>
      </c>
      <c r="AR3377" s="41" t="str">
        <f>IF($AQ3377="","",COUNTIFS(L_ChaveCob,$AQ3377,L_Ausencia,"&gt;"&amp;$W3377)+COUNTIFS($AQ$4:$AQ3377,$AQ3377,$W$4:$W3377,$W3377))</f>
        <v/>
      </c>
      <c r="AS3377" s="42">
        <f t="shared" si="1693"/>
        <v>0</v>
      </c>
      <c r="AT3377" s="42">
        <f t="shared" si="1694"/>
        <v>0</v>
      </c>
      <c r="AU3377" s="42">
        <f t="shared" si="1695"/>
        <v>0</v>
      </c>
    </row>
    <row r="3378" spans="1:47" x14ac:dyDescent="0.2">
      <c r="A3378" s="35"/>
      <c r="B3378" s="36"/>
      <c r="C3378" s="36"/>
      <c r="D3378" s="36"/>
      <c r="E3378" s="37"/>
      <c r="F3378" s="37"/>
      <c r="G3378" s="36"/>
      <c r="H3378" s="36"/>
      <c r="I3378" s="36"/>
      <c r="J3378" s="36"/>
      <c r="K3378" s="37"/>
      <c r="L3378" s="37"/>
      <c r="M3378" s="37"/>
      <c r="N3378" s="38" t="str">
        <f t="shared" si="1664"/>
        <v/>
      </c>
      <c r="O3378" t="str">
        <f t="shared" si="1665"/>
        <v/>
      </c>
      <c r="P3378" t="str">
        <f t="shared" si="1666"/>
        <v/>
      </c>
      <c r="Q3378" t="str">
        <f t="shared" si="1667"/>
        <v/>
      </c>
      <c r="R3378" t="str">
        <f t="shared" si="1668"/>
        <v/>
      </c>
      <c r="S3378" t="str">
        <f t="shared" si="1669"/>
        <v/>
      </c>
      <c r="T3378" s="39" t="str">
        <f t="shared" si="1670"/>
        <v/>
      </c>
      <c r="U3378" s="40">
        <f t="shared" si="1671"/>
        <v>0</v>
      </c>
      <c r="V3378" s="40">
        <f t="shared" si="1672"/>
        <v>0</v>
      </c>
      <c r="W3378" s="40">
        <f t="shared" si="1673"/>
        <v>0</v>
      </c>
      <c r="X3378" t="str">
        <f t="shared" si="1674"/>
        <v/>
      </c>
      <c r="Y3378" s="40">
        <f t="shared" si="1675"/>
        <v>0</v>
      </c>
      <c r="Z3378" s="40">
        <f t="shared" si="1676"/>
        <v>0</v>
      </c>
      <c r="AA3378" s="40">
        <f t="shared" si="1677"/>
        <v>0</v>
      </c>
      <c r="AB3378" s="40">
        <f t="shared" si="1678"/>
        <v>0</v>
      </c>
      <c r="AC3378" s="40">
        <f t="shared" si="1679"/>
        <v>0</v>
      </c>
      <c r="AD3378" s="39">
        <f t="shared" si="1680"/>
        <v>0</v>
      </c>
      <c r="AE3378" s="39">
        <f t="shared" si="1681"/>
        <v>0</v>
      </c>
      <c r="AF3378" t="str">
        <f t="shared" si="1682"/>
        <v/>
      </c>
      <c r="AG3378" t="str">
        <f t="shared" si="1683"/>
        <v/>
      </c>
      <c r="AH3378" t="str">
        <f t="shared" si="1684"/>
        <v/>
      </c>
      <c r="AJ3378" s="41" t="str">
        <f t="shared" si="1685"/>
        <v/>
      </c>
      <c r="AK3378" s="42" t="str">
        <f t="shared" si="1686"/>
        <v/>
      </c>
      <c r="AL3378" s="41" t="str">
        <f t="shared" si="1687"/>
        <v/>
      </c>
      <c r="AM3378" s="41" t="str">
        <f t="shared" si="1688"/>
        <v/>
      </c>
      <c r="AN3378" s="41" t="str">
        <f t="shared" si="1689"/>
        <v/>
      </c>
      <c r="AO3378" s="42" t="str">
        <f t="shared" si="1690"/>
        <v/>
      </c>
      <c r="AP3378" s="41" t="str">
        <f t="shared" si="1691"/>
        <v/>
      </c>
      <c r="AQ3378" s="41" t="str">
        <f t="shared" si="1692"/>
        <v/>
      </c>
      <c r="AR3378" s="41" t="str">
        <f>IF($AQ3378="","",COUNTIFS(L_ChaveCob,$AQ3378,L_Ausencia,"&gt;"&amp;$W3378)+COUNTIFS($AQ$4:$AQ3378,$AQ3378,$W$4:$W3378,$W3378))</f>
        <v/>
      </c>
      <c r="AS3378" s="42">
        <f t="shared" si="1693"/>
        <v>0</v>
      </c>
      <c r="AT3378" s="42">
        <f t="shared" si="1694"/>
        <v>0</v>
      </c>
      <c r="AU3378" s="42">
        <f t="shared" si="1695"/>
        <v>0</v>
      </c>
    </row>
    <row r="3379" spans="1:47" x14ac:dyDescent="0.2">
      <c r="A3379" s="35"/>
      <c r="B3379" s="36"/>
      <c r="C3379" s="36"/>
      <c r="D3379" s="36"/>
      <c r="E3379" s="37"/>
      <c r="F3379" s="37"/>
      <c r="G3379" s="36"/>
      <c r="H3379" s="36"/>
      <c r="I3379" s="36"/>
      <c r="J3379" s="36"/>
      <c r="K3379" s="37"/>
      <c r="L3379" s="37"/>
      <c r="M3379" s="37"/>
      <c r="N3379" s="38" t="str">
        <f t="shared" si="1664"/>
        <v/>
      </c>
      <c r="O3379" t="str">
        <f t="shared" si="1665"/>
        <v/>
      </c>
      <c r="P3379" t="str">
        <f t="shared" si="1666"/>
        <v/>
      </c>
      <c r="Q3379" t="str">
        <f t="shared" si="1667"/>
        <v/>
      </c>
      <c r="R3379" t="str">
        <f t="shared" si="1668"/>
        <v/>
      </c>
      <c r="S3379" t="str">
        <f t="shared" si="1669"/>
        <v/>
      </c>
      <c r="T3379" s="39" t="str">
        <f t="shared" si="1670"/>
        <v/>
      </c>
      <c r="U3379" s="40">
        <f t="shared" si="1671"/>
        <v>0</v>
      </c>
      <c r="V3379" s="40">
        <f t="shared" si="1672"/>
        <v>0</v>
      </c>
      <c r="W3379" s="40">
        <f t="shared" si="1673"/>
        <v>0</v>
      </c>
      <c r="X3379" t="str">
        <f t="shared" si="1674"/>
        <v/>
      </c>
      <c r="Y3379" s="40">
        <f t="shared" si="1675"/>
        <v>0</v>
      </c>
      <c r="Z3379" s="40">
        <f t="shared" si="1676"/>
        <v>0</v>
      </c>
      <c r="AA3379" s="40">
        <f t="shared" si="1677"/>
        <v>0</v>
      </c>
      <c r="AB3379" s="40">
        <f t="shared" si="1678"/>
        <v>0</v>
      </c>
      <c r="AC3379" s="40">
        <f t="shared" si="1679"/>
        <v>0</v>
      </c>
      <c r="AD3379" s="39">
        <f t="shared" si="1680"/>
        <v>0</v>
      </c>
      <c r="AE3379" s="39">
        <f t="shared" si="1681"/>
        <v>0</v>
      </c>
      <c r="AF3379" t="str">
        <f t="shared" si="1682"/>
        <v/>
      </c>
      <c r="AG3379" t="str">
        <f t="shared" si="1683"/>
        <v/>
      </c>
      <c r="AH3379" t="str">
        <f t="shared" si="1684"/>
        <v/>
      </c>
      <c r="AJ3379" s="41" t="str">
        <f t="shared" si="1685"/>
        <v/>
      </c>
      <c r="AK3379" s="42" t="str">
        <f t="shared" si="1686"/>
        <v/>
      </c>
      <c r="AL3379" s="41" t="str">
        <f t="shared" si="1687"/>
        <v/>
      </c>
      <c r="AM3379" s="41" t="str">
        <f t="shared" si="1688"/>
        <v/>
      </c>
      <c r="AN3379" s="41" t="str">
        <f t="shared" si="1689"/>
        <v/>
      </c>
      <c r="AO3379" s="42" t="str">
        <f t="shared" si="1690"/>
        <v/>
      </c>
      <c r="AP3379" s="41" t="str">
        <f t="shared" si="1691"/>
        <v/>
      </c>
      <c r="AQ3379" s="41" t="str">
        <f t="shared" si="1692"/>
        <v/>
      </c>
      <c r="AR3379" s="41" t="str">
        <f>IF($AQ3379="","",COUNTIFS(L_ChaveCob,$AQ3379,L_Ausencia,"&gt;"&amp;$W3379)+COUNTIFS($AQ$4:$AQ3379,$AQ3379,$W$4:$W3379,$W3379))</f>
        <v/>
      </c>
      <c r="AS3379" s="42">
        <f t="shared" si="1693"/>
        <v>0</v>
      </c>
      <c r="AT3379" s="42">
        <f t="shared" si="1694"/>
        <v>0</v>
      </c>
      <c r="AU3379" s="42">
        <f t="shared" si="1695"/>
        <v>0</v>
      </c>
    </row>
    <row r="3380" spans="1:47" x14ac:dyDescent="0.2">
      <c r="A3380" s="35"/>
      <c r="B3380" s="36"/>
      <c r="C3380" s="36"/>
      <c r="D3380" s="36"/>
      <c r="E3380" s="37"/>
      <c r="F3380" s="37"/>
      <c r="G3380" s="36"/>
      <c r="H3380" s="36"/>
      <c r="I3380" s="36"/>
      <c r="J3380" s="36"/>
      <c r="K3380" s="37"/>
      <c r="L3380" s="37"/>
      <c r="M3380" s="37"/>
      <c r="N3380" s="38" t="str">
        <f t="shared" si="1664"/>
        <v/>
      </c>
      <c r="O3380" t="str">
        <f t="shared" si="1665"/>
        <v/>
      </c>
      <c r="P3380" t="str">
        <f t="shared" si="1666"/>
        <v/>
      </c>
      <c r="Q3380" t="str">
        <f t="shared" si="1667"/>
        <v/>
      </c>
      <c r="R3380" t="str">
        <f t="shared" si="1668"/>
        <v/>
      </c>
      <c r="S3380" t="str">
        <f t="shared" si="1669"/>
        <v/>
      </c>
      <c r="T3380" s="39" t="str">
        <f t="shared" si="1670"/>
        <v/>
      </c>
      <c r="U3380" s="40">
        <f t="shared" si="1671"/>
        <v>0</v>
      </c>
      <c r="V3380" s="40">
        <f t="shared" si="1672"/>
        <v>0</v>
      </c>
      <c r="W3380" s="40">
        <f t="shared" si="1673"/>
        <v>0</v>
      </c>
      <c r="X3380" t="str">
        <f t="shared" si="1674"/>
        <v/>
      </c>
      <c r="Y3380" s="40">
        <f t="shared" si="1675"/>
        <v>0</v>
      </c>
      <c r="Z3380" s="40">
        <f t="shared" si="1676"/>
        <v>0</v>
      </c>
      <c r="AA3380" s="40">
        <f t="shared" si="1677"/>
        <v>0</v>
      </c>
      <c r="AB3380" s="40">
        <f t="shared" si="1678"/>
        <v>0</v>
      </c>
      <c r="AC3380" s="40">
        <f t="shared" si="1679"/>
        <v>0</v>
      </c>
      <c r="AD3380" s="39">
        <f t="shared" si="1680"/>
        <v>0</v>
      </c>
      <c r="AE3380" s="39">
        <f t="shared" si="1681"/>
        <v>0</v>
      </c>
      <c r="AF3380" t="str">
        <f t="shared" si="1682"/>
        <v/>
      </c>
      <c r="AG3380" t="str">
        <f t="shared" si="1683"/>
        <v/>
      </c>
      <c r="AH3380" t="str">
        <f t="shared" si="1684"/>
        <v/>
      </c>
      <c r="AJ3380" s="41" t="str">
        <f t="shared" si="1685"/>
        <v/>
      </c>
      <c r="AK3380" s="42" t="str">
        <f t="shared" si="1686"/>
        <v/>
      </c>
      <c r="AL3380" s="41" t="str">
        <f t="shared" si="1687"/>
        <v/>
      </c>
      <c r="AM3380" s="41" t="str">
        <f t="shared" si="1688"/>
        <v/>
      </c>
      <c r="AN3380" s="41" t="str">
        <f t="shared" si="1689"/>
        <v/>
      </c>
      <c r="AO3380" s="42" t="str">
        <f t="shared" si="1690"/>
        <v/>
      </c>
      <c r="AP3380" s="41" t="str">
        <f t="shared" si="1691"/>
        <v/>
      </c>
      <c r="AQ3380" s="41" t="str">
        <f t="shared" si="1692"/>
        <v/>
      </c>
      <c r="AR3380" s="41" t="str">
        <f>IF($AQ3380="","",COUNTIFS(L_ChaveCob,$AQ3380,L_Ausencia,"&gt;"&amp;$W3380)+COUNTIFS($AQ$4:$AQ3380,$AQ3380,$W$4:$W3380,$W3380))</f>
        <v/>
      </c>
      <c r="AS3380" s="42">
        <f t="shared" si="1693"/>
        <v>0</v>
      </c>
      <c r="AT3380" s="42">
        <f t="shared" si="1694"/>
        <v>0</v>
      </c>
      <c r="AU3380" s="42">
        <f t="shared" si="1695"/>
        <v>0</v>
      </c>
    </row>
    <row r="3381" spans="1:47" x14ac:dyDescent="0.2">
      <c r="A3381" s="35"/>
      <c r="B3381" s="36"/>
      <c r="C3381" s="36"/>
      <c r="D3381" s="36"/>
      <c r="E3381" s="37"/>
      <c r="F3381" s="37"/>
      <c r="G3381" s="36"/>
      <c r="H3381" s="36"/>
      <c r="I3381" s="36"/>
      <c r="J3381" s="36"/>
      <c r="K3381" s="37"/>
      <c r="L3381" s="37"/>
      <c r="M3381" s="37"/>
      <c r="N3381" s="38" t="str">
        <f t="shared" si="1664"/>
        <v/>
      </c>
      <c r="O3381" t="str">
        <f t="shared" si="1665"/>
        <v/>
      </c>
      <c r="P3381" t="str">
        <f t="shared" si="1666"/>
        <v/>
      </c>
      <c r="Q3381" t="str">
        <f t="shared" si="1667"/>
        <v/>
      </c>
      <c r="R3381" t="str">
        <f t="shared" si="1668"/>
        <v/>
      </c>
      <c r="S3381" t="str">
        <f t="shared" si="1669"/>
        <v/>
      </c>
      <c r="T3381" s="39" t="str">
        <f t="shared" si="1670"/>
        <v/>
      </c>
      <c r="U3381" s="40">
        <f t="shared" si="1671"/>
        <v>0</v>
      </c>
      <c r="V3381" s="40">
        <f t="shared" si="1672"/>
        <v>0</v>
      </c>
      <c r="W3381" s="40">
        <f t="shared" si="1673"/>
        <v>0</v>
      </c>
      <c r="X3381" t="str">
        <f t="shared" si="1674"/>
        <v/>
      </c>
      <c r="Y3381" s="40">
        <f t="shared" si="1675"/>
        <v>0</v>
      </c>
      <c r="Z3381" s="40">
        <f t="shared" si="1676"/>
        <v>0</v>
      </c>
      <c r="AA3381" s="40">
        <f t="shared" si="1677"/>
        <v>0</v>
      </c>
      <c r="AB3381" s="40">
        <f t="shared" si="1678"/>
        <v>0</v>
      </c>
      <c r="AC3381" s="40">
        <f t="shared" si="1679"/>
        <v>0</v>
      </c>
      <c r="AD3381" s="39">
        <f t="shared" si="1680"/>
        <v>0</v>
      </c>
      <c r="AE3381" s="39">
        <f t="shared" si="1681"/>
        <v>0</v>
      </c>
      <c r="AF3381" t="str">
        <f t="shared" si="1682"/>
        <v/>
      </c>
      <c r="AG3381" t="str">
        <f t="shared" si="1683"/>
        <v/>
      </c>
      <c r="AH3381" t="str">
        <f t="shared" si="1684"/>
        <v/>
      </c>
      <c r="AJ3381" s="41" t="str">
        <f t="shared" si="1685"/>
        <v/>
      </c>
      <c r="AK3381" s="42" t="str">
        <f t="shared" si="1686"/>
        <v/>
      </c>
      <c r="AL3381" s="41" t="str">
        <f t="shared" si="1687"/>
        <v/>
      </c>
      <c r="AM3381" s="41" t="str">
        <f t="shared" si="1688"/>
        <v/>
      </c>
      <c r="AN3381" s="41" t="str">
        <f t="shared" si="1689"/>
        <v/>
      </c>
      <c r="AO3381" s="42" t="str">
        <f t="shared" si="1690"/>
        <v/>
      </c>
      <c r="AP3381" s="41" t="str">
        <f t="shared" si="1691"/>
        <v/>
      </c>
      <c r="AQ3381" s="41" t="str">
        <f t="shared" si="1692"/>
        <v/>
      </c>
      <c r="AR3381" s="41" t="str">
        <f>IF($AQ3381="","",COUNTIFS(L_ChaveCob,$AQ3381,L_Ausencia,"&gt;"&amp;$W3381)+COUNTIFS($AQ$4:$AQ3381,$AQ3381,$W$4:$W3381,$W3381))</f>
        <v/>
      </c>
      <c r="AS3381" s="42">
        <f t="shared" si="1693"/>
        <v>0</v>
      </c>
      <c r="AT3381" s="42">
        <f t="shared" si="1694"/>
        <v>0</v>
      </c>
      <c r="AU3381" s="42">
        <f t="shared" si="1695"/>
        <v>0</v>
      </c>
    </row>
    <row r="3382" spans="1:47" x14ac:dyDescent="0.2">
      <c r="A3382" s="35"/>
      <c r="B3382" s="36"/>
      <c r="C3382" s="36"/>
      <c r="D3382" s="36"/>
      <c r="E3382" s="37"/>
      <c r="F3382" s="37"/>
      <c r="G3382" s="36"/>
      <c r="H3382" s="36"/>
      <c r="I3382" s="36"/>
      <c r="J3382" s="36"/>
      <c r="K3382" s="37"/>
      <c r="L3382" s="37"/>
      <c r="M3382" s="37"/>
      <c r="N3382" s="38" t="str">
        <f t="shared" si="1664"/>
        <v/>
      </c>
      <c r="O3382" t="str">
        <f t="shared" si="1665"/>
        <v/>
      </c>
      <c r="P3382" t="str">
        <f t="shared" si="1666"/>
        <v/>
      </c>
      <c r="Q3382" t="str">
        <f t="shared" si="1667"/>
        <v/>
      </c>
      <c r="R3382" t="str">
        <f t="shared" si="1668"/>
        <v/>
      </c>
      <c r="S3382" t="str">
        <f t="shared" si="1669"/>
        <v/>
      </c>
      <c r="T3382" s="39" t="str">
        <f t="shared" si="1670"/>
        <v/>
      </c>
      <c r="U3382" s="40">
        <f t="shared" si="1671"/>
        <v>0</v>
      </c>
      <c r="V3382" s="40">
        <f t="shared" si="1672"/>
        <v>0</v>
      </c>
      <c r="W3382" s="40">
        <f t="shared" si="1673"/>
        <v>0</v>
      </c>
      <c r="X3382" t="str">
        <f t="shared" si="1674"/>
        <v/>
      </c>
      <c r="Y3382" s="40">
        <f t="shared" si="1675"/>
        <v>0</v>
      </c>
      <c r="Z3382" s="40">
        <f t="shared" si="1676"/>
        <v>0</v>
      </c>
      <c r="AA3382" s="40">
        <f t="shared" si="1677"/>
        <v>0</v>
      </c>
      <c r="AB3382" s="40">
        <f t="shared" si="1678"/>
        <v>0</v>
      </c>
      <c r="AC3382" s="40">
        <f t="shared" si="1679"/>
        <v>0</v>
      </c>
      <c r="AD3382" s="39">
        <f t="shared" si="1680"/>
        <v>0</v>
      </c>
      <c r="AE3382" s="39">
        <f t="shared" si="1681"/>
        <v>0</v>
      </c>
      <c r="AF3382" t="str">
        <f t="shared" si="1682"/>
        <v/>
      </c>
      <c r="AG3382" t="str">
        <f t="shared" si="1683"/>
        <v/>
      </c>
      <c r="AH3382" t="str">
        <f t="shared" si="1684"/>
        <v/>
      </c>
      <c r="AJ3382" s="41" t="str">
        <f t="shared" si="1685"/>
        <v/>
      </c>
      <c r="AK3382" s="42" t="str">
        <f t="shared" si="1686"/>
        <v/>
      </c>
      <c r="AL3382" s="41" t="str">
        <f t="shared" si="1687"/>
        <v/>
      </c>
      <c r="AM3382" s="41" t="str">
        <f t="shared" si="1688"/>
        <v/>
      </c>
      <c r="AN3382" s="41" t="str">
        <f t="shared" si="1689"/>
        <v/>
      </c>
      <c r="AO3382" s="42" t="str">
        <f t="shared" si="1690"/>
        <v/>
      </c>
      <c r="AP3382" s="41" t="str">
        <f t="shared" si="1691"/>
        <v/>
      </c>
      <c r="AQ3382" s="41" t="str">
        <f t="shared" si="1692"/>
        <v/>
      </c>
      <c r="AR3382" s="41" t="str">
        <f>IF($AQ3382="","",COUNTIFS(L_ChaveCob,$AQ3382,L_Ausencia,"&gt;"&amp;$W3382)+COUNTIFS($AQ$4:$AQ3382,$AQ3382,$W$4:$W3382,$W3382))</f>
        <v/>
      </c>
      <c r="AS3382" s="42">
        <f t="shared" si="1693"/>
        <v>0</v>
      </c>
      <c r="AT3382" s="42">
        <f t="shared" si="1694"/>
        <v>0</v>
      </c>
      <c r="AU3382" s="42">
        <f t="shared" si="1695"/>
        <v>0</v>
      </c>
    </row>
    <row r="3383" spans="1:47" x14ac:dyDescent="0.2">
      <c r="A3383" s="35"/>
      <c r="B3383" s="36"/>
      <c r="C3383" s="36"/>
      <c r="D3383" s="36"/>
      <c r="E3383" s="37"/>
      <c r="F3383" s="37"/>
      <c r="G3383" s="36"/>
      <c r="H3383" s="36"/>
      <c r="I3383" s="36"/>
      <c r="J3383" s="36"/>
      <c r="K3383" s="37"/>
      <c r="L3383" s="37"/>
      <c r="M3383" s="37"/>
      <c r="N3383" s="38" t="str">
        <f t="shared" si="1664"/>
        <v/>
      </c>
      <c r="O3383" t="str">
        <f t="shared" si="1665"/>
        <v/>
      </c>
      <c r="P3383" t="str">
        <f t="shared" si="1666"/>
        <v/>
      </c>
      <c r="Q3383" t="str">
        <f t="shared" si="1667"/>
        <v/>
      </c>
      <c r="R3383" t="str">
        <f t="shared" si="1668"/>
        <v/>
      </c>
      <c r="S3383" t="str">
        <f t="shared" si="1669"/>
        <v/>
      </c>
      <c r="T3383" s="39" t="str">
        <f t="shared" si="1670"/>
        <v/>
      </c>
      <c r="U3383" s="40">
        <f t="shared" si="1671"/>
        <v>0</v>
      </c>
      <c r="V3383" s="40">
        <f t="shared" si="1672"/>
        <v>0</v>
      </c>
      <c r="W3383" s="40">
        <f t="shared" si="1673"/>
        <v>0</v>
      </c>
      <c r="X3383" t="str">
        <f t="shared" si="1674"/>
        <v/>
      </c>
      <c r="Y3383" s="40">
        <f t="shared" si="1675"/>
        <v>0</v>
      </c>
      <c r="Z3383" s="40">
        <f t="shared" si="1676"/>
        <v>0</v>
      </c>
      <c r="AA3383" s="40">
        <f t="shared" si="1677"/>
        <v>0</v>
      </c>
      <c r="AB3383" s="40">
        <f t="shared" si="1678"/>
        <v>0</v>
      </c>
      <c r="AC3383" s="40">
        <f t="shared" si="1679"/>
        <v>0</v>
      </c>
      <c r="AD3383" s="39">
        <f t="shared" si="1680"/>
        <v>0</v>
      </c>
      <c r="AE3383" s="39">
        <f t="shared" si="1681"/>
        <v>0</v>
      </c>
      <c r="AF3383" t="str">
        <f t="shared" si="1682"/>
        <v/>
      </c>
      <c r="AG3383" t="str">
        <f t="shared" si="1683"/>
        <v/>
      </c>
      <c r="AH3383" t="str">
        <f t="shared" si="1684"/>
        <v/>
      </c>
      <c r="AJ3383" s="41" t="str">
        <f t="shared" si="1685"/>
        <v/>
      </c>
      <c r="AK3383" s="42" t="str">
        <f t="shared" si="1686"/>
        <v/>
      </c>
      <c r="AL3383" s="41" t="str">
        <f t="shared" si="1687"/>
        <v/>
      </c>
      <c r="AM3383" s="41" t="str">
        <f t="shared" si="1688"/>
        <v/>
      </c>
      <c r="AN3383" s="41" t="str">
        <f t="shared" si="1689"/>
        <v/>
      </c>
      <c r="AO3383" s="42" t="str">
        <f t="shared" si="1690"/>
        <v/>
      </c>
      <c r="AP3383" s="41" t="str">
        <f t="shared" si="1691"/>
        <v/>
      </c>
      <c r="AQ3383" s="41" t="str">
        <f t="shared" si="1692"/>
        <v/>
      </c>
      <c r="AR3383" s="41" t="str">
        <f>IF($AQ3383="","",COUNTIFS(L_ChaveCob,$AQ3383,L_Ausencia,"&gt;"&amp;$W3383)+COUNTIFS($AQ$4:$AQ3383,$AQ3383,$W$4:$W3383,$W3383))</f>
        <v/>
      </c>
      <c r="AS3383" s="42">
        <f t="shared" si="1693"/>
        <v>0</v>
      </c>
      <c r="AT3383" s="42">
        <f t="shared" si="1694"/>
        <v>0</v>
      </c>
      <c r="AU3383" s="42">
        <f t="shared" si="1695"/>
        <v>0</v>
      </c>
    </row>
    <row r="3384" spans="1:47" x14ac:dyDescent="0.2">
      <c r="A3384" s="35"/>
      <c r="B3384" s="36"/>
      <c r="C3384" s="36"/>
      <c r="D3384" s="36"/>
      <c r="E3384" s="37"/>
      <c r="F3384" s="37"/>
      <c r="G3384" s="36"/>
      <c r="H3384" s="36"/>
      <c r="I3384" s="36"/>
      <c r="J3384" s="36"/>
      <c r="K3384" s="37"/>
      <c r="L3384" s="37"/>
      <c r="M3384" s="37"/>
      <c r="N3384" s="38" t="str">
        <f t="shared" si="1664"/>
        <v/>
      </c>
      <c r="O3384" t="str">
        <f t="shared" si="1665"/>
        <v/>
      </c>
      <c r="P3384" t="str">
        <f t="shared" si="1666"/>
        <v/>
      </c>
      <c r="Q3384" t="str">
        <f t="shared" si="1667"/>
        <v/>
      </c>
      <c r="R3384" t="str">
        <f t="shared" si="1668"/>
        <v/>
      </c>
      <c r="S3384" t="str">
        <f t="shared" si="1669"/>
        <v/>
      </c>
      <c r="T3384" s="39" t="str">
        <f t="shared" si="1670"/>
        <v/>
      </c>
      <c r="U3384" s="40">
        <f t="shared" si="1671"/>
        <v>0</v>
      </c>
      <c r="V3384" s="40">
        <f t="shared" si="1672"/>
        <v>0</v>
      </c>
      <c r="W3384" s="40">
        <f t="shared" si="1673"/>
        <v>0</v>
      </c>
      <c r="X3384" t="str">
        <f t="shared" si="1674"/>
        <v/>
      </c>
      <c r="Y3384" s="40">
        <f t="shared" si="1675"/>
        <v>0</v>
      </c>
      <c r="Z3384" s="40">
        <f t="shared" si="1676"/>
        <v>0</v>
      </c>
      <c r="AA3384" s="40">
        <f t="shared" si="1677"/>
        <v>0</v>
      </c>
      <c r="AB3384" s="40">
        <f t="shared" si="1678"/>
        <v>0</v>
      </c>
      <c r="AC3384" s="40">
        <f t="shared" si="1679"/>
        <v>0</v>
      </c>
      <c r="AD3384" s="39">
        <f t="shared" si="1680"/>
        <v>0</v>
      </c>
      <c r="AE3384" s="39">
        <f t="shared" si="1681"/>
        <v>0</v>
      </c>
      <c r="AF3384" t="str">
        <f t="shared" si="1682"/>
        <v/>
      </c>
      <c r="AG3384" t="str">
        <f t="shared" si="1683"/>
        <v/>
      </c>
      <c r="AH3384" t="str">
        <f t="shared" si="1684"/>
        <v/>
      </c>
      <c r="AJ3384" s="41" t="str">
        <f t="shared" si="1685"/>
        <v/>
      </c>
      <c r="AK3384" s="42" t="str">
        <f t="shared" si="1686"/>
        <v/>
      </c>
      <c r="AL3384" s="41" t="str">
        <f t="shared" si="1687"/>
        <v/>
      </c>
      <c r="AM3384" s="41" t="str">
        <f t="shared" si="1688"/>
        <v/>
      </c>
      <c r="AN3384" s="41" t="str">
        <f t="shared" si="1689"/>
        <v/>
      </c>
      <c r="AO3384" s="42" t="str">
        <f t="shared" si="1690"/>
        <v/>
      </c>
      <c r="AP3384" s="41" t="str">
        <f t="shared" si="1691"/>
        <v/>
      </c>
      <c r="AQ3384" s="41" t="str">
        <f t="shared" si="1692"/>
        <v/>
      </c>
      <c r="AR3384" s="41" t="str">
        <f>IF($AQ3384="","",COUNTIFS(L_ChaveCob,$AQ3384,L_Ausencia,"&gt;"&amp;$W3384)+COUNTIFS($AQ$4:$AQ3384,$AQ3384,$W$4:$W3384,$W3384))</f>
        <v/>
      </c>
      <c r="AS3384" s="42">
        <f t="shared" si="1693"/>
        <v>0</v>
      </c>
      <c r="AT3384" s="42">
        <f t="shared" si="1694"/>
        <v>0</v>
      </c>
      <c r="AU3384" s="42">
        <f t="shared" si="1695"/>
        <v>0</v>
      </c>
    </row>
    <row r="3385" spans="1:47" x14ac:dyDescent="0.2">
      <c r="A3385" s="35"/>
      <c r="B3385" s="36"/>
      <c r="C3385" s="36"/>
      <c r="D3385" s="36"/>
      <c r="E3385" s="37"/>
      <c r="F3385" s="37"/>
      <c r="G3385" s="36"/>
      <c r="H3385" s="36"/>
      <c r="I3385" s="36"/>
      <c r="J3385" s="36"/>
      <c r="K3385" s="37"/>
      <c r="L3385" s="37"/>
      <c r="M3385" s="37"/>
      <c r="N3385" s="38" t="str">
        <f t="shared" ref="N3385:N3448" si="1696">IF($A3385="","",DATE(YEAR($A3385),MONTH($A3385),1))</f>
        <v/>
      </c>
      <c r="O3385" t="str">
        <f t="shared" ref="O3385:O3448" si="1697">IF(TRIM($B3385)="","",IFERROR(INDEX(C_RG,MATCH(TRIM($B3385),C_Nome,0)),"?"))</f>
        <v/>
      </c>
      <c r="P3385" t="str">
        <f t="shared" ref="P3385:P3448" si="1698">IF($A3385="","",IF(TRIM($B3385)="",P_EquipePostoVago,IF($AJ3385="","",INDEX(V_Equipe,$AJ3385))))</f>
        <v/>
      </c>
      <c r="Q3385" t="str">
        <f t="shared" ref="Q3385:Q3448" si="1699">IF($A3385="","",IF(TRIM($B3385)="","Posto Vago",IF($AJ3385="","",INDEX(V_Contrato,$AJ3385))))</f>
        <v/>
      </c>
      <c r="R3385" t="str">
        <f t="shared" ref="R3385:R3448" si="1700">IF($A3385="","",IF(TRIM($B3385)="",$H3385,IF($AJ3385="","",INDEX(V_Funcao,$AJ3385))))</f>
        <v/>
      </c>
      <c r="S3385" t="str">
        <f t="shared" ref="S3385:S3448" si="1701">IF($A3385="","",IF($I3385&lt;&gt;"",$I3385,IF(TRIM($B3385)="","ADM",IF($AJ3385="","",INDEX(V_Turno,$AJ3385)))))</f>
        <v/>
      </c>
      <c r="T3385" s="39" t="str">
        <f t="shared" ref="T3385:T3448" si="1702">IF(OR($A3385="",$R3385=""),"",IFERROR(INDEX(F_Valor,MATCH($R3385&amp;"|"&amp;SUMPRODUCT(MAX((F_Funcao=$R3385)*(F_Ini&lt;=$A3385)*F_Ini)),F_Chave,0)),""))</f>
        <v/>
      </c>
      <c r="U3385" s="40">
        <f t="shared" ref="U3385:U3448" si="1703">IF(OR($A3385="",$S3385=""),0,IFERROR(INDEX(T_Horas,MATCH($S3385,T_Turno,0),WEEKDAY($A3385,2)),0))</f>
        <v>0</v>
      </c>
      <c r="V3385" s="40">
        <f t="shared" ref="V3385:V3448" si="1704">IF($A3385="",0,MAX(IF($F3385&lt;&gt;"",N($F3385),IF($AN3385="Sim",IF($AK3385&lt;&gt;"",$AK3385,$U3385),$U3385-$W3385))-IF($J3385="Situação Atípica - Presente",N($K3385),0),0))</f>
        <v>0</v>
      </c>
      <c r="W3385" s="40">
        <f t="shared" ref="W3385:W3448" si="1705">IF($A3385="",0,IF($E3385&lt;&gt;"",N($E3385),IF($AL3385="Dia inteiro",$U3385,IF($AL3385="Pelo ponto",IF($AK3385="",$U3385,MAX($U3385-$AK3385,0)),IF(AND($AL3385="Leve atraso",$AO3385&lt;&gt;""),IF(AND($AO3385&gt;P_LeveMin,$AO3385&lt;=P_LeveMax),$AO3385,0),0)))))</f>
        <v>0</v>
      </c>
      <c r="X3385" t="str">
        <f t="shared" ref="X3385:X3448" si="1706">IF($A3385="","",IF(OR($Q3385="Ferista",$Q3385=""),"Não",IF(AND($AL3385="Leve atraso",$W3385&gt;0,$A3385&gt;=P_InicioRegras),"Sim",IF(OR($J3385&lt;&gt;"",$K3385&lt;&gt;"",$L3385&lt;&gt;""),"Não",$AM3385))))</f>
        <v/>
      </c>
      <c r="Y3385" s="40">
        <f t="shared" ref="Y3385:Y3448" si="1707">IF($A3385="",0,IF($Q3385="Ferista",0,IF($X3385="Sim",$W3385,0)+N($K3385)))</f>
        <v>0</v>
      </c>
      <c r="Z3385" s="40">
        <f t="shared" ref="Z3385:Z3448" si="1708">IF($X3385="Sim",$AT3385,0)</f>
        <v>0</v>
      </c>
      <c r="AA3385" s="40">
        <f t="shared" ref="AA3385:AA3448" si="1709">IF($AP3385="",0,MIN(MAX($Y3385-$Z3385,0),SUMIFS(CP_Horas,CP_ChaveFalta,$AP3385,CP_Aprov,"Sim")))</f>
        <v>0</v>
      </c>
      <c r="AB3385" s="40">
        <f t="shared" ref="AB3385:AB3448" si="1710">IF($A3385="",0,MIN(MAX($Y3385-$Z3385-$AA3385,0),N($M3385)))</f>
        <v>0</v>
      </c>
      <c r="AC3385" s="40">
        <f t="shared" ref="AC3385:AC3448" si="1711">IF($A3385="",0,MAX($Y3385-$Z3385-$AA3385-$AB3385,0))</f>
        <v>0</v>
      </c>
      <c r="AD3385" s="39">
        <f t="shared" ref="AD3385:AD3448" si="1712">IF(OR($AC3385=0,$T3385=""),0,$AC3385*24*$T3385)</f>
        <v>0</v>
      </c>
      <c r="AE3385" s="39">
        <f t="shared" ref="AE3385:AE3448" si="1713">IF(OR($A3385="",$T3385=""),0,(IF($AF3385="Justificada",$W3385,0)+N($L3385))*24*$T3385)</f>
        <v>0</v>
      </c>
      <c r="AF3385" t="str">
        <f t="shared" ref="AF3385:AF3448" si="1714">IF($A3385="","",IF($J3385&lt;&gt;"","Situação atípica",IF(AND($AL3385="Leve atraso",$W3385&gt;0),"Leve atraso",IFERROR(INDEX(S_Cat,MATCH($C3385,S_Status,0)),"Outros"))))</f>
        <v/>
      </c>
      <c r="AG3385" t="str">
        <f t="shared" ref="AG3385:AG3448" si="1715">IF($A3385="","",TRIM(IF($Z3385&gt;0,"Ferista cobriu "&amp;TEXT($Z3385,"[h]:mm")&amp;"h. ","")&amp;IF($AA3385&gt;0,"Compensado "&amp;TEXT($AA3385,"[h]:mm")&amp;"h por "&amp;IFERROR(INDEX(CP_Quem,MATCH($AP3385,CP_ChaveFalta,0)),"?")&amp;". ","")&amp;IF($AU3385&gt;0,"Compensação aguardando aprovação ("&amp;TEXT($AU3385,"[h]:mm")&amp;"h). ","")&amp;IF($AB3385&gt;0,"Perdoado por acordo "&amp;TEXT($AB3385,"[h]:mm")&amp;"h. ","")&amp;IF(AND($AP3385&lt;&gt;"",COUNTIF(CP_ChaveQuem,$AP3385)&gt;0),"Horas usadas p/ compensar falta de "&amp;INDEX(CP_Falta,MATCH($AP3385,CP_ChaveQuem,0))&amp;" de "&amp;TEXT(INDEX(CP_DataFalta,MATCH($AP3385,CP_ChaveQuem,0)),"dd/mm")&amp;". ","")&amp;IF(AND($Q3385="Ferista",SUMIFS(L_Ferista,L_Data,$A3385,L_Equipe,$P3385)&gt;0),"Como ferista, cobriu "&amp;TEXT(SUMIFS(L_Ferista,L_Data,$A3385,L_Equipe,$P3385),"[h]:mm")&amp;"h de faltas da equipe. ","")&amp;IF($AC3385&gt;0,"DESCONTA "&amp;TEXT($AC3385,"[h]:mm")&amp;"h ("&amp;$AF3385&amp;").","")))</f>
        <v/>
      </c>
      <c r="AH3385" t="str">
        <f t="shared" ref="AH3385:AH3448" si="1716">IF($A3385="","",IF($O3385="?","CADASTRO: funcionário não está no Cadastro",IF(AND($O3385&lt;&gt;"",$AJ3385=""),"CADASTRO: sem vigência (função/turno) nesta data",IF(AND($AP3385&lt;&gt;"",COUNTIF(L_ChavePD,$AP3385)&gt;1),"DUPLICADO: mesma pessoa 2x no dia",IF($A3385&lt;P_InicioRegras,"",IF(AND($C3385="Horas Compensadas",COUNTIF(CP_ChaveQuem,$AP3385)=0),"VINCULAR: registrar na aba Compensações de quem é a falta",IF($AU3385&gt;0,"APROVAR: compensação pendente na aba Compensações",IF(AND($AQ3385&lt;&gt;"",$AS3385&gt;0,$AT3385&lt;$W3385,$AC3385&gt;0),"FERISTA: horas do ferista não cobriram toda a falta",IF(AND($AL3385="Pelo ponto",$AK3385="",$E3385="",$X3385="Sim"),"PONTO: sem ponto nem horas manuais — descontando jornada cheia",IF(AND($AL3385="Leve atraso",$E3385="",N($AO3385)&gt;P_LeveMax),"CLASSIFICAR: ponto mostra atraso &gt; 30 min — trocar o Status",IF($AF3385="Leve atraso","AJUSTAR STATUS: atraso lançado como Horas Trabalhadas",IF(AND(N($K3385)&gt;0,$G3385=""),"OBSERVAÇÃO: desconto extra sem observação",IF(AND($J3385&lt;&gt;"",N($K3385)+N($L3385)&gt;$U3385),"CONFERIR: horas manuais maiores que a jornada","")))))))))))))</f>
        <v/>
      </c>
      <c r="AJ3385" s="41" t="str">
        <f t="shared" ref="AJ3385:AJ3448" si="1717">IF(OR($A3385="",$O3385="",$O3385="?"),"",IFERROR(MATCH($O3385&amp;"|"&amp;SUMPRODUCT(MAX((V_RG=$O3385)*(V_Ini&lt;=$A3385)*V_Ini)),V_Chave,0),""))</f>
        <v/>
      </c>
      <c r="AK3385" s="42" t="str">
        <f t="shared" ref="AK3385:AK3448" si="1718">IF(ISNUMBER(SEARCH(" = ",$D3385)),IFERROR(TIMEVALUE(TRIM(RIGHT($D3385,5))),""),"")</f>
        <v/>
      </c>
      <c r="AL3385" s="41" t="str">
        <f t="shared" ref="AL3385:AL3448" si="1719">IF($C3385="","",IFERROR(INDEX(S_Modo,MATCH($C3385,S_Status,0)),"Não"))</f>
        <v/>
      </c>
      <c r="AM3385" s="41" t="str">
        <f t="shared" ref="AM3385:AM3448" si="1720">IF($C3385="","",IFERROR(INDEX(S_Conta,MATCH($C3385,S_Status,0)),"Não"))</f>
        <v/>
      </c>
      <c r="AN3385" s="41" t="str">
        <f t="shared" ref="AN3385:AN3448" si="1721">IF($C3385="","",IFERROR(INDEX(S_Trab,MATCH($C3385,S_Status,0)),"Não"))</f>
        <v/>
      </c>
      <c r="AO3385" s="42" t="str">
        <f t="shared" ref="AO3385:AO3448" si="1722">IF(OR($A3385="",$AK3385=""),"",$U3385-$AK3385-IF($J3385&lt;&gt;"Situação Atípica - Presente",N($K3385)+N($L3385),0))</f>
        <v/>
      </c>
      <c r="AP3385" s="41" t="str">
        <f t="shared" ref="AP3385:AP3448" si="1723">IF(OR($A3385="",TRIM($B3385)=""),"",TRIM($B3385)&amp;"|"&amp;$A3385)</f>
        <v/>
      </c>
      <c r="AQ3385" s="41" t="str">
        <f t="shared" ref="AQ3385:AQ3448" si="1724">IF(AND(P_CoberturaAuto="Sim",$A3385&lt;&gt;"",$A3385&gt;=P_InicioRegras,$Q3385="Normal / Fixo",$R3385&lt;&gt;"",ISERROR(SEARCH("ENCARREGADO",$R3385)),$AM3385="Sim",$W3385&gt;0),$A3385&amp;"|"&amp;$P3385,"")</f>
        <v/>
      </c>
      <c r="AR3385" s="41" t="str">
        <f>IF($AQ3385="","",COUNTIFS(L_ChaveCob,$AQ3385,L_Ausencia,"&gt;"&amp;$W3385)+COUNTIFS($AQ$4:$AQ3385,$AQ3385,$W$4:$W3385,$W3385))</f>
        <v/>
      </c>
      <c r="AS3385" s="42">
        <f t="shared" ref="AS3385:AS3448" si="1725">IF($AQ3385="",0,SUMIFS(L_Trab,L_Data,$A3385,L_Equipe,$P3385,L_Contrato,"Ferista",L_Status,"&lt;&gt;Remanejamento"))</f>
        <v>0</v>
      </c>
      <c r="AT3385" s="42">
        <f t="shared" ref="AT3385:AT3448" si="1726">IF(OR($AQ3385="",$AS3385=0),0,MAX(MIN($W3385,$AS3385-SUMIFS(L_Ausencia,L_ChaveCob,$AQ3385,L_OrdemCob,"&lt;"&amp;$AR3385)),0))</f>
        <v>0</v>
      </c>
      <c r="AU3385" s="42">
        <f t="shared" ref="AU3385:AU3448" si="1727">IF($AP3385="",0,SUMIFS(CP_Horas,CP_ChaveFalta,$AP3385,CP_Aprov,"&lt;&gt;Sim"))</f>
        <v>0</v>
      </c>
    </row>
    <row r="3386" spans="1:47" x14ac:dyDescent="0.2">
      <c r="A3386" s="35"/>
      <c r="B3386" s="36"/>
      <c r="C3386" s="36"/>
      <c r="D3386" s="36"/>
      <c r="E3386" s="37"/>
      <c r="F3386" s="37"/>
      <c r="G3386" s="36"/>
      <c r="H3386" s="36"/>
      <c r="I3386" s="36"/>
      <c r="J3386" s="36"/>
      <c r="K3386" s="37"/>
      <c r="L3386" s="37"/>
      <c r="M3386" s="37"/>
      <c r="N3386" s="38" t="str">
        <f t="shared" si="1696"/>
        <v/>
      </c>
      <c r="O3386" t="str">
        <f t="shared" si="1697"/>
        <v/>
      </c>
      <c r="P3386" t="str">
        <f t="shared" si="1698"/>
        <v/>
      </c>
      <c r="Q3386" t="str">
        <f t="shared" si="1699"/>
        <v/>
      </c>
      <c r="R3386" t="str">
        <f t="shared" si="1700"/>
        <v/>
      </c>
      <c r="S3386" t="str">
        <f t="shared" si="1701"/>
        <v/>
      </c>
      <c r="T3386" s="39" t="str">
        <f t="shared" si="1702"/>
        <v/>
      </c>
      <c r="U3386" s="40">
        <f t="shared" si="1703"/>
        <v>0</v>
      </c>
      <c r="V3386" s="40">
        <f t="shared" si="1704"/>
        <v>0</v>
      </c>
      <c r="W3386" s="40">
        <f t="shared" si="1705"/>
        <v>0</v>
      </c>
      <c r="X3386" t="str">
        <f t="shared" si="1706"/>
        <v/>
      </c>
      <c r="Y3386" s="40">
        <f t="shared" si="1707"/>
        <v>0</v>
      </c>
      <c r="Z3386" s="40">
        <f t="shared" si="1708"/>
        <v>0</v>
      </c>
      <c r="AA3386" s="40">
        <f t="shared" si="1709"/>
        <v>0</v>
      </c>
      <c r="AB3386" s="40">
        <f t="shared" si="1710"/>
        <v>0</v>
      </c>
      <c r="AC3386" s="40">
        <f t="shared" si="1711"/>
        <v>0</v>
      </c>
      <c r="AD3386" s="39">
        <f t="shared" si="1712"/>
        <v>0</v>
      </c>
      <c r="AE3386" s="39">
        <f t="shared" si="1713"/>
        <v>0</v>
      </c>
      <c r="AF3386" t="str">
        <f t="shared" si="1714"/>
        <v/>
      </c>
      <c r="AG3386" t="str">
        <f t="shared" si="1715"/>
        <v/>
      </c>
      <c r="AH3386" t="str">
        <f t="shared" si="1716"/>
        <v/>
      </c>
      <c r="AJ3386" s="41" t="str">
        <f t="shared" si="1717"/>
        <v/>
      </c>
      <c r="AK3386" s="42" t="str">
        <f t="shared" si="1718"/>
        <v/>
      </c>
      <c r="AL3386" s="41" t="str">
        <f t="shared" si="1719"/>
        <v/>
      </c>
      <c r="AM3386" s="41" t="str">
        <f t="shared" si="1720"/>
        <v/>
      </c>
      <c r="AN3386" s="41" t="str">
        <f t="shared" si="1721"/>
        <v/>
      </c>
      <c r="AO3386" s="42" t="str">
        <f t="shared" si="1722"/>
        <v/>
      </c>
      <c r="AP3386" s="41" t="str">
        <f t="shared" si="1723"/>
        <v/>
      </c>
      <c r="AQ3386" s="41" t="str">
        <f t="shared" si="1724"/>
        <v/>
      </c>
      <c r="AR3386" s="41" t="str">
        <f>IF($AQ3386="","",COUNTIFS(L_ChaveCob,$AQ3386,L_Ausencia,"&gt;"&amp;$W3386)+COUNTIFS($AQ$4:$AQ3386,$AQ3386,$W$4:$W3386,$W3386))</f>
        <v/>
      </c>
      <c r="AS3386" s="42">
        <f t="shared" si="1725"/>
        <v>0</v>
      </c>
      <c r="AT3386" s="42">
        <f t="shared" si="1726"/>
        <v>0</v>
      </c>
      <c r="AU3386" s="42">
        <f t="shared" si="1727"/>
        <v>0</v>
      </c>
    </row>
    <row r="3387" spans="1:47" x14ac:dyDescent="0.2">
      <c r="A3387" s="35"/>
      <c r="B3387" s="36"/>
      <c r="C3387" s="36"/>
      <c r="D3387" s="36"/>
      <c r="E3387" s="37"/>
      <c r="F3387" s="37"/>
      <c r="G3387" s="36"/>
      <c r="H3387" s="36"/>
      <c r="I3387" s="36"/>
      <c r="J3387" s="36"/>
      <c r="K3387" s="37"/>
      <c r="L3387" s="37"/>
      <c r="M3387" s="37"/>
      <c r="N3387" s="38" t="str">
        <f t="shared" si="1696"/>
        <v/>
      </c>
      <c r="O3387" t="str">
        <f t="shared" si="1697"/>
        <v/>
      </c>
      <c r="P3387" t="str">
        <f t="shared" si="1698"/>
        <v/>
      </c>
      <c r="Q3387" t="str">
        <f t="shared" si="1699"/>
        <v/>
      </c>
      <c r="R3387" t="str">
        <f t="shared" si="1700"/>
        <v/>
      </c>
      <c r="S3387" t="str">
        <f t="shared" si="1701"/>
        <v/>
      </c>
      <c r="T3387" s="39" t="str">
        <f t="shared" si="1702"/>
        <v/>
      </c>
      <c r="U3387" s="40">
        <f t="shared" si="1703"/>
        <v>0</v>
      </c>
      <c r="V3387" s="40">
        <f t="shared" si="1704"/>
        <v>0</v>
      </c>
      <c r="W3387" s="40">
        <f t="shared" si="1705"/>
        <v>0</v>
      </c>
      <c r="X3387" t="str">
        <f t="shared" si="1706"/>
        <v/>
      </c>
      <c r="Y3387" s="40">
        <f t="shared" si="1707"/>
        <v>0</v>
      </c>
      <c r="Z3387" s="40">
        <f t="shared" si="1708"/>
        <v>0</v>
      </c>
      <c r="AA3387" s="40">
        <f t="shared" si="1709"/>
        <v>0</v>
      </c>
      <c r="AB3387" s="40">
        <f t="shared" si="1710"/>
        <v>0</v>
      </c>
      <c r="AC3387" s="40">
        <f t="shared" si="1711"/>
        <v>0</v>
      </c>
      <c r="AD3387" s="39">
        <f t="shared" si="1712"/>
        <v>0</v>
      </c>
      <c r="AE3387" s="39">
        <f t="shared" si="1713"/>
        <v>0</v>
      </c>
      <c r="AF3387" t="str">
        <f t="shared" si="1714"/>
        <v/>
      </c>
      <c r="AG3387" t="str">
        <f t="shared" si="1715"/>
        <v/>
      </c>
      <c r="AH3387" t="str">
        <f t="shared" si="1716"/>
        <v/>
      </c>
      <c r="AJ3387" s="41" t="str">
        <f t="shared" si="1717"/>
        <v/>
      </c>
      <c r="AK3387" s="42" t="str">
        <f t="shared" si="1718"/>
        <v/>
      </c>
      <c r="AL3387" s="41" t="str">
        <f t="shared" si="1719"/>
        <v/>
      </c>
      <c r="AM3387" s="41" t="str">
        <f t="shared" si="1720"/>
        <v/>
      </c>
      <c r="AN3387" s="41" t="str">
        <f t="shared" si="1721"/>
        <v/>
      </c>
      <c r="AO3387" s="42" t="str">
        <f t="shared" si="1722"/>
        <v/>
      </c>
      <c r="AP3387" s="41" t="str">
        <f t="shared" si="1723"/>
        <v/>
      </c>
      <c r="AQ3387" s="41" t="str">
        <f t="shared" si="1724"/>
        <v/>
      </c>
      <c r="AR3387" s="41" t="str">
        <f>IF($AQ3387="","",COUNTIFS(L_ChaveCob,$AQ3387,L_Ausencia,"&gt;"&amp;$W3387)+COUNTIFS($AQ$4:$AQ3387,$AQ3387,$W$4:$W3387,$W3387))</f>
        <v/>
      </c>
      <c r="AS3387" s="42">
        <f t="shared" si="1725"/>
        <v>0</v>
      </c>
      <c r="AT3387" s="42">
        <f t="shared" si="1726"/>
        <v>0</v>
      </c>
      <c r="AU3387" s="42">
        <f t="shared" si="1727"/>
        <v>0</v>
      </c>
    </row>
    <row r="3388" spans="1:47" x14ac:dyDescent="0.2">
      <c r="A3388" s="35"/>
      <c r="B3388" s="36"/>
      <c r="C3388" s="36"/>
      <c r="D3388" s="36"/>
      <c r="E3388" s="37"/>
      <c r="F3388" s="37"/>
      <c r="G3388" s="36"/>
      <c r="H3388" s="36"/>
      <c r="I3388" s="36"/>
      <c r="J3388" s="36"/>
      <c r="K3388" s="37"/>
      <c r="L3388" s="37"/>
      <c r="M3388" s="37"/>
      <c r="N3388" s="38" t="str">
        <f t="shared" si="1696"/>
        <v/>
      </c>
      <c r="O3388" t="str">
        <f t="shared" si="1697"/>
        <v/>
      </c>
      <c r="P3388" t="str">
        <f t="shared" si="1698"/>
        <v/>
      </c>
      <c r="Q3388" t="str">
        <f t="shared" si="1699"/>
        <v/>
      </c>
      <c r="R3388" t="str">
        <f t="shared" si="1700"/>
        <v/>
      </c>
      <c r="S3388" t="str">
        <f t="shared" si="1701"/>
        <v/>
      </c>
      <c r="T3388" s="39" t="str">
        <f t="shared" si="1702"/>
        <v/>
      </c>
      <c r="U3388" s="40">
        <f t="shared" si="1703"/>
        <v>0</v>
      </c>
      <c r="V3388" s="40">
        <f t="shared" si="1704"/>
        <v>0</v>
      </c>
      <c r="W3388" s="40">
        <f t="shared" si="1705"/>
        <v>0</v>
      </c>
      <c r="X3388" t="str">
        <f t="shared" si="1706"/>
        <v/>
      </c>
      <c r="Y3388" s="40">
        <f t="shared" si="1707"/>
        <v>0</v>
      </c>
      <c r="Z3388" s="40">
        <f t="shared" si="1708"/>
        <v>0</v>
      </c>
      <c r="AA3388" s="40">
        <f t="shared" si="1709"/>
        <v>0</v>
      </c>
      <c r="AB3388" s="40">
        <f t="shared" si="1710"/>
        <v>0</v>
      </c>
      <c r="AC3388" s="40">
        <f t="shared" si="1711"/>
        <v>0</v>
      </c>
      <c r="AD3388" s="39">
        <f t="shared" si="1712"/>
        <v>0</v>
      </c>
      <c r="AE3388" s="39">
        <f t="shared" si="1713"/>
        <v>0</v>
      </c>
      <c r="AF3388" t="str">
        <f t="shared" si="1714"/>
        <v/>
      </c>
      <c r="AG3388" t="str">
        <f t="shared" si="1715"/>
        <v/>
      </c>
      <c r="AH3388" t="str">
        <f t="shared" si="1716"/>
        <v/>
      </c>
      <c r="AJ3388" s="41" t="str">
        <f t="shared" si="1717"/>
        <v/>
      </c>
      <c r="AK3388" s="42" t="str">
        <f t="shared" si="1718"/>
        <v/>
      </c>
      <c r="AL3388" s="41" t="str">
        <f t="shared" si="1719"/>
        <v/>
      </c>
      <c r="AM3388" s="41" t="str">
        <f t="shared" si="1720"/>
        <v/>
      </c>
      <c r="AN3388" s="41" t="str">
        <f t="shared" si="1721"/>
        <v/>
      </c>
      <c r="AO3388" s="42" t="str">
        <f t="shared" si="1722"/>
        <v/>
      </c>
      <c r="AP3388" s="41" t="str">
        <f t="shared" si="1723"/>
        <v/>
      </c>
      <c r="AQ3388" s="41" t="str">
        <f t="shared" si="1724"/>
        <v/>
      </c>
      <c r="AR3388" s="41" t="str">
        <f>IF($AQ3388="","",COUNTIFS(L_ChaveCob,$AQ3388,L_Ausencia,"&gt;"&amp;$W3388)+COUNTIFS($AQ$4:$AQ3388,$AQ3388,$W$4:$W3388,$W3388))</f>
        <v/>
      </c>
      <c r="AS3388" s="42">
        <f t="shared" si="1725"/>
        <v>0</v>
      </c>
      <c r="AT3388" s="42">
        <f t="shared" si="1726"/>
        <v>0</v>
      </c>
      <c r="AU3388" s="42">
        <f t="shared" si="1727"/>
        <v>0</v>
      </c>
    </row>
    <row r="3389" spans="1:47" x14ac:dyDescent="0.2">
      <c r="A3389" s="35"/>
      <c r="B3389" s="36"/>
      <c r="C3389" s="36"/>
      <c r="D3389" s="36"/>
      <c r="E3389" s="37"/>
      <c r="F3389" s="37"/>
      <c r="G3389" s="36"/>
      <c r="H3389" s="36"/>
      <c r="I3389" s="36"/>
      <c r="J3389" s="36"/>
      <c r="K3389" s="37"/>
      <c r="L3389" s="37"/>
      <c r="M3389" s="37"/>
      <c r="N3389" s="38" t="str">
        <f t="shared" si="1696"/>
        <v/>
      </c>
      <c r="O3389" t="str">
        <f t="shared" si="1697"/>
        <v/>
      </c>
      <c r="P3389" t="str">
        <f t="shared" si="1698"/>
        <v/>
      </c>
      <c r="Q3389" t="str">
        <f t="shared" si="1699"/>
        <v/>
      </c>
      <c r="R3389" t="str">
        <f t="shared" si="1700"/>
        <v/>
      </c>
      <c r="S3389" t="str">
        <f t="shared" si="1701"/>
        <v/>
      </c>
      <c r="T3389" s="39" t="str">
        <f t="shared" si="1702"/>
        <v/>
      </c>
      <c r="U3389" s="40">
        <f t="shared" si="1703"/>
        <v>0</v>
      </c>
      <c r="V3389" s="40">
        <f t="shared" si="1704"/>
        <v>0</v>
      </c>
      <c r="W3389" s="40">
        <f t="shared" si="1705"/>
        <v>0</v>
      </c>
      <c r="X3389" t="str">
        <f t="shared" si="1706"/>
        <v/>
      </c>
      <c r="Y3389" s="40">
        <f t="shared" si="1707"/>
        <v>0</v>
      </c>
      <c r="Z3389" s="40">
        <f t="shared" si="1708"/>
        <v>0</v>
      </c>
      <c r="AA3389" s="40">
        <f t="shared" si="1709"/>
        <v>0</v>
      </c>
      <c r="AB3389" s="40">
        <f t="shared" si="1710"/>
        <v>0</v>
      </c>
      <c r="AC3389" s="40">
        <f t="shared" si="1711"/>
        <v>0</v>
      </c>
      <c r="AD3389" s="39">
        <f t="shared" si="1712"/>
        <v>0</v>
      </c>
      <c r="AE3389" s="39">
        <f t="shared" si="1713"/>
        <v>0</v>
      </c>
      <c r="AF3389" t="str">
        <f t="shared" si="1714"/>
        <v/>
      </c>
      <c r="AG3389" t="str">
        <f t="shared" si="1715"/>
        <v/>
      </c>
      <c r="AH3389" t="str">
        <f t="shared" si="1716"/>
        <v/>
      </c>
      <c r="AJ3389" s="41" t="str">
        <f t="shared" si="1717"/>
        <v/>
      </c>
      <c r="AK3389" s="42" t="str">
        <f t="shared" si="1718"/>
        <v/>
      </c>
      <c r="AL3389" s="41" t="str">
        <f t="shared" si="1719"/>
        <v/>
      </c>
      <c r="AM3389" s="41" t="str">
        <f t="shared" si="1720"/>
        <v/>
      </c>
      <c r="AN3389" s="41" t="str">
        <f t="shared" si="1721"/>
        <v/>
      </c>
      <c r="AO3389" s="42" t="str">
        <f t="shared" si="1722"/>
        <v/>
      </c>
      <c r="AP3389" s="41" t="str">
        <f t="shared" si="1723"/>
        <v/>
      </c>
      <c r="AQ3389" s="41" t="str">
        <f t="shared" si="1724"/>
        <v/>
      </c>
      <c r="AR3389" s="41" t="str">
        <f>IF($AQ3389="","",COUNTIFS(L_ChaveCob,$AQ3389,L_Ausencia,"&gt;"&amp;$W3389)+COUNTIFS($AQ$4:$AQ3389,$AQ3389,$W$4:$W3389,$W3389))</f>
        <v/>
      </c>
      <c r="AS3389" s="42">
        <f t="shared" si="1725"/>
        <v>0</v>
      </c>
      <c r="AT3389" s="42">
        <f t="shared" si="1726"/>
        <v>0</v>
      </c>
      <c r="AU3389" s="42">
        <f t="shared" si="1727"/>
        <v>0</v>
      </c>
    </row>
    <row r="3390" spans="1:47" x14ac:dyDescent="0.2">
      <c r="A3390" s="35"/>
      <c r="B3390" s="36"/>
      <c r="C3390" s="36"/>
      <c r="D3390" s="36"/>
      <c r="E3390" s="37"/>
      <c r="F3390" s="37"/>
      <c r="G3390" s="36"/>
      <c r="H3390" s="36"/>
      <c r="I3390" s="36"/>
      <c r="J3390" s="36"/>
      <c r="K3390" s="37"/>
      <c r="L3390" s="37"/>
      <c r="M3390" s="37"/>
      <c r="N3390" s="38" t="str">
        <f t="shared" si="1696"/>
        <v/>
      </c>
      <c r="O3390" t="str">
        <f t="shared" si="1697"/>
        <v/>
      </c>
      <c r="P3390" t="str">
        <f t="shared" si="1698"/>
        <v/>
      </c>
      <c r="Q3390" t="str">
        <f t="shared" si="1699"/>
        <v/>
      </c>
      <c r="R3390" t="str">
        <f t="shared" si="1700"/>
        <v/>
      </c>
      <c r="S3390" t="str">
        <f t="shared" si="1701"/>
        <v/>
      </c>
      <c r="T3390" s="39" t="str">
        <f t="shared" si="1702"/>
        <v/>
      </c>
      <c r="U3390" s="40">
        <f t="shared" si="1703"/>
        <v>0</v>
      </c>
      <c r="V3390" s="40">
        <f t="shared" si="1704"/>
        <v>0</v>
      </c>
      <c r="W3390" s="40">
        <f t="shared" si="1705"/>
        <v>0</v>
      </c>
      <c r="X3390" t="str">
        <f t="shared" si="1706"/>
        <v/>
      </c>
      <c r="Y3390" s="40">
        <f t="shared" si="1707"/>
        <v>0</v>
      </c>
      <c r="Z3390" s="40">
        <f t="shared" si="1708"/>
        <v>0</v>
      </c>
      <c r="AA3390" s="40">
        <f t="shared" si="1709"/>
        <v>0</v>
      </c>
      <c r="AB3390" s="40">
        <f t="shared" si="1710"/>
        <v>0</v>
      </c>
      <c r="AC3390" s="40">
        <f t="shared" si="1711"/>
        <v>0</v>
      </c>
      <c r="AD3390" s="39">
        <f t="shared" si="1712"/>
        <v>0</v>
      </c>
      <c r="AE3390" s="39">
        <f t="shared" si="1713"/>
        <v>0</v>
      </c>
      <c r="AF3390" t="str">
        <f t="shared" si="1714"/>
        <v/>
      </c>
      <c r="AG3390" t="str">
        <f t="shared" si="1715"/>
        <v/>
      </c>
      <c r="AH3390" t="str">
        <f t="shared" si="1716"/>
        <v/>
      </c>
      <c r="AJ3390" s="41" t="str">
        <f t="shared" si="1717"/>
        <v/>
      </c>
      <c r="AK3390" s="42" t="str">
        <f t="shared" si="1718"/>
        <v/>
      </c>
      <c r="AL3390" s="41" t="str">
        <f t="shared" si="1719"/>
        <v/>
      </c>
      <c r="AM3390" s="41" t="str">
        <f t="shared" si="1720"/>
        <v/>
      </c>
      <c r="AN3390" s="41" t="str">
        <f t="shared" si="1721"/>
        <v/>
      </c>
      <c r="AO3390" s="42" t="str">
        <f t="shared" si="1722"/>
        <v/>
      </c>
      <c r="AP3390" s="41" t="str">
        <f t="shared" si="1723"/>
        <v/>
      </c>
      <c r="AQ3390" s="41" t="str">
        <f t="shared" si="1724"/>
        <v/>
      </c>
      <c r="AR3390" s="41" t="str">
        <f>IF($AQ3390="","",COUNTIFS(L_ChaveCob,$AQ3390,L_Ausencia,"&gt;"&amp;$W3390)+COUNTIFS($AQ$4:$AQ3390,$AQ3390,$W$4:$W3390,$W3390))</f>
        <v/>
      </c>
      <c r="AS3390" s="42">
        <f t="shared" si="1725"/>
        <v>0</v>
      </c>
      <c r="AT3390" s="42">
        <f t="shared" si="1726"/>
        <v>0</v>
      </c>
      <c r="AU3390" s="42">
        <f t="shared" si="1727"/>
        <v>0</v>
      </c>
    </row>
    <row r="3391" spans="1:47" x14ac:dyDescent="0.2">
      <c r="A3391" s="35"/>
      <c r="B3391" s="36"/>
      <c r="C3391" s="36"/>
      <c r="D3391" s="36"/>
      <c r="E3391" s="37"/>
      <c r="F3391" s="37"/>
      <c r="G3391" s="36"/>
      <c r="H3391" s="36"/>
      <c r="I3391" s="36"/>
      <c r="J3391" s="36"/>
      <c r="K3391" s="37"/>
      <c r="L3391" s="37"/>
      <c r="M3391" s="37"/>
      <c r="N3391" s="38" t="str">
        <f t="shared" si="1696"/>
        <v/>
      </c>
      <c r="O3391" t="str">
        <f t="shared" si="1697"/>
        <v/>
      </c>
      <c r="P3391" t="str">
        <f t="shared" si="1698"/>
        <v/>
      </c>
      <c r="Q3391" t="str">
        <f t="shared" si="1699"/>
        <v/>
      </c>
      <c r="R3391" t="str">
        <f t="shared" si="1700"/>
        <v/>
      </c>
      <c r="S3391" t="str">
        <f t="shared" si="1701"/>
        <v/>
      </c>
      <c r="T3391" s="39" t="str">
        <f t="shared" si="1702"/>
        <v/>
      </c>
      <c r="U3391" s="40">
        <f t="shared" si="1703"/>
        <v>0</v>
      </c>
      <c r="V3391" s="40">
        <f t="shared" si="1704"/>
        <v>0</v>
      </c>
      <c r="W3391" s="40">
        <f t="shared" si="1705"/>
        <v>0</v>
      </c>
      <c r="X3391" t="str">
        <f t="shared" si="1706"/>
        <v/>
      </c>
      <c r="Y3391" s="40">
        <f t="shared" si="1707"/>
        <v>0</v>
      </c>
      <c r="Z3391" s="40">
        <f t="shared" si="1708"/>
        <v>0</v>
      </c>
      <c r="AA3391" s="40">
        <f t="shared" si="1709"/>
        <v>0</v>
      </c>
      <c r="AB3391" s="40">
        <f t="shared" si="1710"/>
        <v>0</v>
      </c>
      <c r="AC3391" s="40">
        <f t="shared" si="1711"/>
        <v>0</v>
      </c>
      <c r="AD3391" s="39">
        <f t="shared" si="1712"/>
        <v>0</v>
      </c>
      <c r="AE3391" s="39">
        <f t="shared" si="1713"/>
        <v>0</v>
      </c>
      <c r="AF3391" t="str">
        <f t="shared" si="1714"/>
        <v/>
      </c>
      <c r="AG3391" t="str">
        <f t="shared" si="1715"/>
        <v/>
      </c>
      <c r="AH3391" t="str">
        <f t="shared" si="1716"/>
        <v/>
      </c>
      <c r="AJ3391" s="41" t="str">
        <f t="shared" si="1717"/>
        <v/>
      </c>
      <c r="AK3391" s="42" t="str">
        <f t="shared" si="1718"/>
        <v/>
      </c>
      <c r="AL3391" s="41" t="str">
        <f t="shared" si="1719"/>
        <v/>
      </c>
      <c r="AM3391" s="41" t="str">
        <f t="shared" si="1720"/>
        <v/>
      </c>
      <c r="AN3391" s="41" t="str">
        <f t="shared" si="1721"/>
        <v/>
      </c>
      <c r="AO3391" s="42" t="str">
        <f t="shared" si="1722"/>
        <v/>
      </c>
      <c r="AP3391" s="41" t="str">
        <f t="shared" si="1723"/>
        <v/>
      </c>
      <c r="AQ3391" s="41" t="str">
        <f t="shared" si="1724"/>
        <v/>
      </c>
      <c r="AR3391" s="41" t="str">
        <f>IF($AQ3391="","",COUNTIFS(L_ChaveCob,$AQ3391,L_Ausencia,"&gt;"&amp;$W3391)+COUNTIFS($AQ$4:$AQ3391,$AQ3391,$W$4:$W3391,$W3391))</f>
        <v/>
      </c>
      <c r="AS3391" s="42">
        <f t="shared" si="1725"/>
        <v>0</v>
      </c>
      <c r="AT3391" s="42">
        <f t="shared" si="1726"/>
        <v>0</v>
      </c>
      <c r="AU3391" s="42">
        <f t="shared" si="1727"/>
        <v>0</v>
      </c>
    </row>
    <row r="3392" spans="1:47" x14ac:dyDescent="0.2">
      <c r="A3392" s="35"/>
      <c r="B3392" s="36"/>
      <c r="C3392" s="36"/>
      <c r="D3392" s="36"/>
      <c r="E3392" s="37"/>
      <c r="F3392" s="37"/>
      <c r="G3392" s="36"/>
      <c r="H3392" s="36"/>
      <c r="I3392" s="36"/>
      <c r="J3392" s="36"/>
      <c r="K3392" s="37"/>
      <c r="L3392" s="37"/>
      <c r="M3392" s="37"/>
      <c r="N3392" s="38" t="str">
        <f t="shared" si="1696"/>
        <v/>
      </c>
      <c r="O3392" t="str">
        <f t="shared" si="1697"/>
        <v/>
      </c>
      <c r="P3392" t="str">
        <f t="shared" si="1698"/>
        <v/>
      </c>
      <c r="Q3392" t="str">
        <f t="shared" si="1699"/>
        <v/>
      </c>
      <c r="R3392" t="str">
        <f t="shared" si="1700"/>
        <v/>
      </c>
      <c r="S3392" t="str">
        <f t="shared" si="1701"/>
        <v/>
      </c>
      <c r="T3392" s="39" t="str">
        <f t="shared" si="1702"/>
        <v/>
      </c>
      <c r="U3392" s="40">
        <f t="shared" si="1703"/>
        <v>0</v>
      </c>
      <c r="V3392" s="40">
        <f t="shared" si="1704"/>
        <v>0</v>
      </c>
      <c r="W3392" s="40">
        <f t="shared" si="1705"/>
        <v>0</v>
      </c>
      <c r="X3392" t="str">
        <f t="shared" si="1706"/>
        <v/>
      </c>
      <c r="Y3392" s="40">
        <f t="shared" si="1707"/>
        <v>0</v>
      </c>
      <c r="Z3392" s="40">
        <f t="shared" si="1708"/>
        <v>0</v>
      </c>
      <c r="AA3392" s="40">
        <f t="shared" si="1709"/>
        <v>0</v>
      </c>
      <c r="AB3392" s="40">
        <f t="shared" si="1710"/>
        <v>0</v>
      </c>
      <c r="AC3392" s="40">
        <f t="shared" si="1711"/>
        <v>0</v>
      </c>
      <c r="AD3392" s="39">
        <f t="shared" si="1712"/>
        <v>0</v>
      </c>
      <c r="AE3392" s="39">
        <f t="shared" si="1713"/>
        <v>0</v>
      </c>
      <c r="AF3392" t="str">
        <f t="shared" si="1714"/>
        <v/>
      </c>
      <c r="AG3392" t="str">
        <f t="shared" si="1715"/>
        <v/>
      </c>
      <c r="AH3392" t="str">
        <f t="shared" si="1716"/>
        <v/>
      </c>
      <c r="AJ3392" s="41" t="str">
        <f t="shared" si="1717"/>
        <v/>
      </c>
      <c r="AK3392" s="42" t="str">
        <f t="shared" si="1718"/>
        <v/>
      </c>
      <c r="AL3392" s="41" t="str">
        <f t="shared" si="1719"/>
        <v/>
      </c>
      <c r="AM3392" s="41" t="str">
        <f t="shared" si="1720"/>
        <v/>
      </c>
      <c r="AN3392" s="41" t="str">
        <f t="shared" si="1721"/>
        <v/>
      </c>
      <c r="AO3392" s="42" t="str">
        <f t="shared" si="1722"/>
        <v/>
      </c>
      <c r="AP3392" s="41" t="str">
        <f t="shared" si="1723"/>
        <v/>
      </c>
      <c r="AQ3392" s="41" t="str">
        <f t="shared" si="1724"/>
        <v/>
      </c>
      <c r="AR3392" s="41" t="str">
        <f>IF($AQ3392="","",COUNTIFS(L_ChaveCob,$AQ3392,L_Ausencia,"&gt;"&amp;$W3392)+COUNTIFS($AQ$4:$AQ3392,$AQ3392,$W$4:$W3392,$W3392))</f>
        <v/>
      </c>
      <c r="AS3392" s="42">
        <f t="shared" si="1725"/>
        <v>0</v>
      </c>
      <c r="AT3392" s="42">
        <f t="shared" si="1726"/>
        <v>0</v>
      </c>
      <c r="AU3392" s="42">
        <f t="shared" si="1727"/>
        <v>0</v>
      </c>
    </row>
    <row r="3393" spans="1:47" x14ac:dyDescent="0.2">
      <c r="A3393" s="35"/>
      <c r="B3393" s="36"/>
      <c r="C3393" s="36"/>
      <c r="D3393" s="36"/>
      <c r="E3393" s="37"/>
      <c r="F3393" s="37"/>
      <c r="G3393" s="36"/>
      <c r="H3393" s="36"/>
      <c r="I3393" s="36"/>
      <c r="J3393" s="36"/>
      <c r="K3393" s="37"/>
      <c r="L3393" s="37"/>
      <c r="M3393" s="37"/>
      <c r="N3393" s="38" t="str">
        <f t="shared" si="1696"/>
        <v/>
      </c>
      <c r="O3393" t="str">
        <f t="shared" si="1697"/>
        <v/>
      </c>
      <c r="P3393" t="str">
        <f t="shared" si="1698"/>
        <v/>
      </c>
      <c r="Q3393" t="str">
        <f t="shared" si="1699"/>
        <v/>
      </c>
      <c r="R3393" t="str">
        <f t="shared" si="1700"/>
        <v/>
      </c>
      <c r="S3393" t="str">
        <f t="shared" si="1701"/>
        <v/>
      </c>
      <c r="T3393" s="39" t="str">
        <f t="shared" si="1702"/>
        <v/>
      </c>
      <c r="U3393" s="40">
        <f t="shared" si="1703"/>
        <v>0</v>
      </c>
      <c r="V3393" s="40">
        <f t="shared" si="1704"/>
        <v>0</v>
      </c>
      <c r="W3393" s="40">
        <f t="shared" si="1705"/>
        <v>0</v>
      </c>
      <c r="X3393" t="str">
        <f t="shared" si="1706"/>
        <v/>
      </c>
      <c r="Y3393" s="40">
        <f t="shared" si="1707"/>
        <v>0</v>
      </c>
      <c r="Z3393" s="40">
        <f t="shared" si="1708"/>
        <v>0</v>
      </c>
      <c r="AA3393" s="40">
        <f t="shared" si="1709"/>
        <v>0</v>
      </c>
      <c r="AB3393" s="40">
        <f t="shared" si="1710"/>
        <v>0</v>
      </c>
      <c r="AC3393" s="40">
        <f t="shared" si="1711"/>
        <v>0</v>
      </c>
      <c r="AD3393" s="39">
        <f t="shared" si="1712"/>
        <v>0</v>
      </c>
      <c r="AE3393" s="39">
        <f t="shared" si="1713"/>
        <v>0</v>
      </c>
      <c r="AF3393" t="str">
        <f t="shared" si="1714"/>
        <v/>
      </c>
      <c r="AG3393" t="str">
        <f t="shared" si="1715"/>
        <v/>
      </c>
      <c r="AH3393" t="str">
        <f t="shared" si="1716"/>
        <v/>
      </c>
      <c r="AJ3393" s="41" t="str">
        <f t="shared" si="1717"/>
        <v/>
      </c>
      <c r="AK3393" s="42" t="str">
        <f t="shared" si="1718"/>
        <v/>
      </c>
      <c r="AL3393" s="41" t="str">
        <f t="shared" si="1719"/>
        <v/>
      </c>
      <c r="AM3393" s="41" t="str">
        <f t="shared" si="1720"/>
        <v/>
      </c>
      <c r="AN3393" s="41" t="str">
        <f t="shared" si="1721"/>
        <v/>
      </c>
      <c r="AO3393" s="42" t="str">
        <f t="shared" si="1722"/>
        <v/>
      </c>
      <c r="AP3393" s="41" t="str">
        <f t="shared" si="1723"/>
        <v/>
      </c>
      <c r="AQ3393" s="41" t="str">
        <f t="shared" si="1724"/>
        <v/>
      </c>
      <c r="AR3393" s="41" t="str">
        <f>IF($AQ3393="","",COUNTIFS(L_ChaveCob,$AQ3393,L_Ausencia,"&gt;"&amp;$W3393)+COUNTIFS($AQ$4:$AQ3393,$AQ3393,$W$4:$W3393,$W3393))</f>
        <v/>
      </c>
      <c r="AS3393" s="42">
        <f t="shared" si="1725"/>
        <v>0</v>
      </c>
      <c r="AT3393" s="42">
        <f t="shared" si="1726"/>
        <v>0</v>
      </c>
      <c r="AU3393" s="42">
        <f t="shared" si="1727"/>
        <v>0</v>
      </c>
    </row>
    <row r="3394" spans="1:47" x14ac:dyDescent="0.2">
      <c r="A3394" s="35"/>
      <c r="B3394" s="36"/>
      <c r="C3394" s="36"/>
      <c r="D3394" s="36"/>
      <c r="E3394" s="37"/>
      <c r="F3394" s="37"/>
      <c r="G3394" s="36"/>
      <c r="H3394" s="36"/>
      <c r="I3394" s="36"/>
      <c r="J3394" s="36"/>
      <c r="K3394" s="37"/>
      <c r="L3394" s="37"/>
      <c r="M3394" s="37"/>
      <c r="N3394" s="38" t="str">
        <f t="shared" si="1696"/>
        <v/>
      </c>
      <c r="O3394" t="str">
        <f t="shared" si="1697"/>
        <v/>
      </c>
      <c r="P3394" t="str">
        <f t="shared" si="1698"/>
        <v/>
      </c>
      <c r="Q3394" t="str">
        <f t="shared" si="1699"/>
        <v/>
      </c>
      <c r="R3394" t="str">
        <f t="shared" si="1700"/>
        <v/>
      </c>
      <c r="S3394" t="str">
        <f t="shared" si="1701"/>
        <v/>
      </c>
      <c r="T3394" s="39" t="str">
        <f t="shared" si="1702"/>
        <v/>
      </c>
      <c r="U3394" s="40">
        <f t="shared" si="1703"/>
        <v>0</v>
      </c>
      <c r="V3394" s="40">
        <f t="shared" si="1704"/>
        <v>0</v>
      </c>
      <c r="W3394" s="40">
        <f t="shared" si="1705"/>
        <v>0</v>
      </c>
      <c r="X3394" t="str">
        <f t="shared" si="1706"/>
        <v/>
      </c>
      <c r="Y3394" s="40">
        <f t="shared" si="1707"/>
        <v>0</v>
      </c>
      <c r="Z3394" s="40">
        <f t="shared" si="1708"/>
        <v>0</v>
      </c>
      <c r="AA3394" s="40">
        <f t="shared" si="1709"/>
        <v>0</v>
      </c>
      <c r="AB3394" s="40">
        <f t="shared" si="1710"/>
        <v>0</v>
      </c>
      <c r="AC3394" s="40">
        <f t="shared" si="1711"/>
        <v>0</v>
      </c>
      <c r="AD3394" s="39">
        <f t="shared" si="1712"/>
        <v>0</v>
      </c>
      <c r="AE3394" s="39">
        <f t="shared" si="1713"/>
        <v>0</v>
      </c>
      <c r="AF3394" t="str">
        <f t="shared" si="1714"/>
        <v/>
      </c>
      <c r="AG3394" t="str">
        <f t="shared" si="1715"/>
        <v/>
      </c>
      <c r="AH3394" t="str">
        <f t="shared" si="1716"/>
        <v/>
      </c>
      <c r="AJ3394" s="41" t="str">
        <f t="shared" si="1717"/>
        <v/>
      </c>
      <c r="AK3394" s="42" t="str">
        <f t="shared" si="1718"/>
        <v/>
      </c>
      <c r="AL3394" s="41" t="str">
        <f t="shared" si="1719"/>
        <v/>
      </c>
      <c r="AM3394" s="41" t="str">
        <f t="shared" si="1720"/>
        <v/>
      </c>
      <c r="AN3394" s="41" t="str">
        <f t="shared" si="1721"/>
        <v/>
      </c>
      <c r="AO3394" s="42" t="str">
        <f t="shared" si="1722"/>
        <v/>
      </c>
      <c r="AP3394" s="41" t="str">
        <f t="shared" si="1723"/>
        <v/>
      </c>
      <c r="AQ3394" s="41" t="str">
        <f t="shared" si="1724"/>
        <v/>
      </c>
      <c r="AR3394" s="41" t="str">
        <f>IF($AQ3394="","",COUNTIFS(L_ChaveCob,$AQ3394,L_Ausencia,"&gt;"&amp;$W3394)+COUNTIFS($AQ$4:$AQ3394,$AQ3394,$W$4:$W3394,$W3394))</f>
        <v/>
      </c>
      <c r="AS3394" s="42">
        <f t="shared" si="1725"/>
        <v>0</v>
      </c>
      <c r="AT3394" s="42">
        <f t="shared" si="1726"/>
        <v>0</v>
      </c>
      <c r="AU3394" s="42">
        <f t="shared" si="1727"/>
        <v>0</v>
      </c>
    </row>
    <row r="3395" spans="1:47" x14ac:dyDescent="0.2">
      <c r="A3395" s="35"/>
      <c r="B3395" s="36"/>
      <c r="C3395" s="36"/>
      <c r="D3395" s="36"/>
      <c r="E3395" s="37"/>
      <c r="F3395" s="37"/>
      <c r="G3395" s="36"/>
      <c r="H3395" s="36"/>
      <c r="I3395" s="36"/>
      <c r="J3395" s="36"/>
      <c r="K3395" s="37"/>
      <c r="L3395" s="37"/>
      <c r="M3395" s="37"/>
      <c r="N3395" s="38" t="str">
        <f t="shared" si="1696"/>
        <v/>
      </c>
      <c r="O3395" t="str">
        <f t="shared" si="1697"/>
        <v/>
      </c>
      <c r="P3395" t="str">
        <f t="shared" si="1698"/>
        <v/>
      </c>
      <c r="Q3395" t="str">
        <f t="shared" si="1699"/>
        <v/>
      </c>
      <c r="R3395" t="str">
        <f t="shared" si="1700"/>
        <v/>
      </c>
      <c r="S3395" t="str">
        <f t="shared" si="1701"/>
        <v/>
      </c>
      <c r="T3395" s="39" t="str">
        <f t="shared" si="1702"/>
        <v/>
      </c>
      <c r="U3395" s="40">
        <f t="shared" si="1703"/>
        <v>0</v>
      </c>
      <c r="V3395" s="40">
        <f t="shared" si="1704"/>
        <v>0</v>
      </c>
      <c r="W3395" s="40">
        <f t="shared" si="1705"/>
        <v>0</v>
      </c>
      <c r="X3395" t="str">
        <f t="shared" si="1706"/>
        <v/>
      </c>
      <c r="Y3395" s="40">
        <f t="shared" si="1707"/>
        <v>0</v>
      </c>
      <c r="Z3395" s="40">
        <f t="shared" si="1708"/>
        <v>0</v>
      </c>
      <c r="AA3395" s="40">
        <f t="shared" si="1709"/>
        <v>0</v>
      </c>
      <c r="AB3395" s="40">
        <f t="shared" si="1710"/>
        <v>0</v>
      </c>
      <c r="AC3395" s="40">
        <f t="shared" si="1711"/>
        <v>0</v>
      </c>
      <c r="AD3395" s="39">
        <f t="shared" si="1712"/>
        <v>0</v>
      </c>
      <c r="AE3395" s="39">
        <f t="shared" si="1713"/>
        <v>0</v>
      </c>
      <c r="AF3395" t="str">
        <f t="shared" si="1714"/>
        <v/>
      </c>
      <c r="AG3395" t="str">
        <f t="shared" si="1715"/>
        <v/>
      </c>
      <c r="AH3395" t="str">
        <f t="shared" si="1716"/>
        <v/>
      </c>
      <c r="AJ3395" s="41" t="str">
        <f t="shared" si="1717"/>
        <v/>
      </c>
      <c r="AK3395" s="42" t="str">
        <f t="shared" si="1718"/>
        <v/>
      </c>
      <c r="AL3395" s="41" t="str">
        <f t="shared" si="1719"/>
        <v/>
      </c>
      <c r="AM3395" s="41" t="str">
        <f t="shared" si="1720"/>
        <v/>
      </c>
      <c r="AN3395" s="41" t="str">
        <f t="shared" si="1721"/>
        <v/>
      </c>
      <c r="AO3395" s="42" t="str">
        <f t="shared" si="1722"/>
        <v/>
      </c>
      <c r="AP3395" s="41" t="str">
        <f t="shared" si="1723"/>
        <v/>
      </c>
      <c r="AQ3395" s="41" t="str">
        <f t="shared" si="1724"/>
        <v/>
      </c>
      <c r="AR3395" s="41" t="str">
        <f>IF($AQ3395="","",COUNTIFS(L_ChaveCob,$AQ3395,L_Ausencia,"&gt;"&amp;$W3395)+COUNTIFS($AQ$4:$AQ3395,$AQ3395,$W$4:$W3395,$W3395))</f>
        <v/>
      </c>
      <c r="AS3395" s="42">
        <f t="shared" si="1725"/>
        <v>0</v>
      </c>
      <c r="AT3395" s="42">
        <f t="shared" si="1726"/>
        <v>0</v>
      </c>
      <c r="AU3395" s="42">
        <f t="shared" si="1727"/>
        <v>0</v>
      </c>
    </row>
    <row r="3396" spans="1:47" x14ac:dyDescent="0.2">
      <c r="A3396" s="35"/>
      <c r="B3396" s="36"/>
      <c r="C3396" s="36"/>
      <c r="D3396" s="36"/>
      <c r="E3396" s="37"/>
      <c r="F3396" s="37"/>
      <c r="G3396" s="36"/>
      <c r="H3396" s="36"/>
      <c r="I3396" s="36"/>
      <c r="J3396" s="36"/>
      <c r="K3396" s="37"/>
      <c r="L3396" s="37"/>
      <c r="M3396" s="37"/>
      <c r="N3396" s="38" t="str">
        <f t="shared" si="1696"/>
        <v/>
      </c>
      <c r="O3396" t="str">
        <f t="shared" si="1697"/>
        <v/>
      </c>
      <c r="P3396" t="str">
        <f t="shared" si="1698"/>
        <v/>
      </c>
      <c r="Q3396" t="str">
        <f t="shared" si="1699"/>
        <v/>
      </c>
      <c r="R3396" t="str">
        <f t="shared" si="1700"/>
        <v/>
      </c>
      <c r="S3396" t="str">
        <f t="shared" si="1701"/>
        <v/>
      </c>
      <c r="T3396" s="39" t="str">
        <f t="shared" si="1702"/>
        <v/>
      </c>
      <c r="U3396" s="40">
        <f t="shared" si="1703"/>
        <v>0</v>
      </c>
      <c r="V3396" s="40">
        <f t="shared" si="1704"/>
        <v>0</v>
      </c>
      <c r="W3396" s="40">
        <f t="shared" si="1705"/>
        <v>0</v>
      </c>
      <c r="X3396" t="str">
        <f t="shared" si="1706"/>
        <v/>
      </c>
      <c r="Y3396" s="40">
        <f t="shared" si="1707"/>
        <v>0</v>
      </c>
      <c r="Z3396" s="40">
        <f t="shared" si="1708"/>
        <v>0</v>
      </c>
      <c r="AA3396" s="40">
        <f t="shared" si="1709"/>
        <v>0</v>
      </c>
      <c r="AB3396" s="40">
        <f t="shared" si="1710"/>
        <v>0</v>
      </c>
      <c r="AC3396" s="40">
        <f t="shared" si="1711"/>
        <v>0</v>
      </c>
      <c r="AD3396" s="39">
        <f t="shared" si="1712"/>
        <v>0</v>
      </c>
      <c r="AE3396" s="39">
        <f t="shared" si="1713"/>
        <v>0</v>
      </c>
      <c r="AF3396" t="str">
        <f t="shared" si="1714"/>
        <v/>
      </c>
      <c r="AG3396" t="str">
        <f t="shared" si="1715"/>
        <v/>
      </c>
      <c r="AH3396" t="str">
        <f t="shared" si="1716"/>
        <v/>
      </c>
      <c r="AJ3396" s="41" t="str">
        <f t="shared" si="1717"/>
        <v/>
      </c>
      <c r="AK3396" s="42" t="str">
        <f t="shared" si="1718"/>
        <v/>
      </c>
      <c r="AL3396" s="41" t="str">
        <f t="shared" si="1719"/>
        <v/>
      </c>
      <c r="AM3396" s="41" t="str">
        <f t="shared" si="1720"/>
        <v/>
      </c>
      <c r="AN3396" s="41" t="str">
        <f t="shared" si="1721"/>
        <v/>
      </c>
      <c r="AO3396" s="42" t="str">
        <f t="shared" si="1722"/>
        <v/>
      </c>
      <c r="AP3396" s="41" t="str">
        <f t="shared" si="1723"/>
        <v/>
      </c>
      <c r="AQ3396" s="41" t="str">
        <f t="shared" si="1724"/>
        <v/>
      </c>
      <c r="AR3396" s="41" t="str">
        <f>IF($AQ3396="","",COUNTIFS(L_ChaveCob,$AQ3396,L_Ausencia,"&gt;"&amp;$W3396)+COUNTIFS($AQ$4:$AQ3396,$AQ3396,$W$4:$W3396,$W3396))</f>
        <v/>
      </c>
      <c r="AS3396" s="42">
        <f t="shared" si="1725"/>
        <v>0</v>
      </c>
      <c r="AT3396" s="42">
        <f t="shared" si="1726"/>
        <v>0</v>
      </c>
      <c r="AU3396" s="42">
        <f t="shared" si="1727"/>
        <v>0</v>
      </c>
    </row>
    <row r="3397" spans="1:47" x14ac:dyDescent="0.2">
      <c r="A3397" s="35"/>
      <c r="B3397" s="36"/>
      <c r="C3397" s="36"/>
      <c r="D3397" s="36"/>
      <c r="E3397" s="37"/>
      <c r="F3397" s="37"/>
      <c r="G3397" s="36"/>
      <c r="H3397" s="36"/>
      <c r="I3397" s="36"/>
      <c r="J3397" s="36"/>
      <c r="K3397" s="37"/>
      <c r="L3397" s="37"/>
      <c r="M3397" s="37"/>
      <c r="N3397" s="38" t="str">
        <f t="shared" si="1696"/>
        <v/>
      </c>
      <c r="O3397" t="str">
        <f t="shared" si="1697"/>
        <v/>
      </c>
      <c r="P3397" t="str">
        <f t="shared" si="1698"/>
        <v/>
      </c>
      <c r="Q3397" t="str">
        <f t="shared" si="1699"/>
        <v/>
      </c>
      <c r="R3397" t="str">
        <f t="shared" si="1700"/>
        <v/>
      </c>
      <c r="S3397" t="str">
        <f t="shared" si="1701"/>
        <v/>
      </c>
      <c r="T3397" s="39" t="str">
        <f t="shared" si="1702"/>
        <v/>
      </c>
      <c r="U3397" s="40">
        <f t="shared" si="1703"/>
        <v>0</v>
      </c>
      <c r="V3397" s="40">
        <f t="shared" si="1704"/>
        <v>0</v>
      </c>
      <c r="W3397" s="40">
        <f t="shared" si="1705"/>
        <v>0</v>
      </c>
      <c r="X3397" t="str">
        <f t="shared" si="1706"/>
        <v/>
      </c>
      <c r="Y3397" s="40">
        <f t="shared" si="1707"/>
        <v>0</v>
      </c>
      <c r="Z3397" s="40">
        <f t="shared" si="1708"/>
        <v>0</v>
      </c>
      <c r="AA3397" s="40">
        <f t="shared" si="1709"/>
        <v>0</v>
      </c>
      <c r="AB3397" s="40">
        <f t="shared" si="1710"/>
        <v>0</v>
      </c>
      <c r="AC3397" s="40">
        <f t="shared" si="1711"/>
        <v>0</v>
      </c>
      <c r="AD3397" s="39">
        <f t="shared" si="1712"/>
        <v>0</v>
      </c>
      <c r="AE3397" s="39">
        <f t="shared" si="1713"/>
        <v>0</v>
      </c>
      <c r="AF3397" t="str">
        <f t="shared" si="1714"/>
        <v/>
      </c>
      <c r="AG3397" t="str">
        <f t="shared" si="1715"/>
        <v/>
      </c>
      <c r="AH3397" t="str">
        <f t="shared" si="1716"/>
        <v/>
      </c>
      <c r="AJ3397" s="41" t="str">
        <f t="shared" si="1717"/>
        <v/>
      </c>
      <c r="AK3397" s="42" t="str">
        <f t="shared" si="1718"/>
        <v/>
      </c>
      <c r="AL3397" s="41" t="str">
        <f t="shared" si="1719"/>
        <v/>
      </c>
      <c r="AM3397" s="41" t="str">
        <f t="shared" si="1720"/>
        <v/>
      </c>
      <c r="AN3397" s="41" t="str">
        <f t="shared" si="1721"/>
        <v/>
      </c>
      <c r="AO3397" s="42" t="str">
        <f t="shared" si="1722"/>
        <v/>
      </c>
      <c r="AP3397" s="41" t="str">
        <f t="shared" si="1723"/>
        <v/>
      </c>
      <c r="AQ3397" s="41" t="str">
        <f t="shared" si="1724"/>
        <v/>
      </c>
      <c r="AR3397" s="41" t="str">
        <f>IF($AQ3397="","",COUNTIFS(L_ChaveCob,$AQ3397,L_Ausencia,"&gt;"&amp;$W3397)+COUNTIFS($AQ$4:$AQ3397,$AQ3397,$W$4:$W3397,$W3397))</f>
        <v/>
      </c>
      <c r="AS3397" s="42">
        <f t="shared" si="1725"/>
        <v>0</v>
      </c>
      <c r="AT3397" s="42">
        <f t="shared" si="1726"/>
        <v>0</v>
      </c>
      <c r="AU3397" s="42">
        <f t="shared" si="1727"/>
        <v>0</v>
      </c>
    </row>
    <row r="3398" spans="1:47" x14ac:dyDescent="0.2">
      <c r="A3398" s="35"/>
      <c r="B3398" s="36"/>
      <c r="C3398" s="36"/>
      <c r="D3398" s="36"/>
      <c r="E3398" s="37"/>
      <c r="F3398" s="37"/>
      <c r="G3398" s="36"/>
      <c r="H3398" s="36"/>
      <c r="I3398" s="36"/>
      <c r="J3398" s="36"/>
      <c r="K3398" s="37"/>
      <c r="L3398" s="37"/>
      <c r="M3398" s="37"/>
      <c r="N3398" s="38" t="str">
        <f t="shared" si="1696"/>
        <v/>
      </c>
      <c r="O3398" t="str">
        <f t="shared" si="1697"/>
        <v/>
      </c>
      <c r="P3398" t="str">
        <f t="shared" si="1698"/>
        <v/>
      </c>
      <c r="Q3398" t="str">
        <f t="shared" si="1699"/>
        <v/>
      </c>
      <c r="R3398" t="str">
        <f t="shared" si="1700"/>
        <v/>
      </c>
      <c r="S3398" t="str">
        <f t="shared" si="1701"/>
        <v/>
      </c>
      <c r="T3398" s="39" t="str">
        <f t="shared" si="1702"/>
        <v/>
      </c>
      <c r="U3398" s="40">
        <f t="shared" si="1703"/>
        <v>0</v>
      </c>
      <c r="V3398" s="40">
        <f t="shared" si="1704"/>
        <v>0</v>
      </c>
      <c r="W3398" s="40">
        <f t="shared" si="1705"/>
        <v>0</v>
      </c>
      <c r="X3398" t="str">
        <f t="shared" si="1706"/>
        <v/>
      </c>
      <c r="Y3398" s="40">
        <f t="shared" si="1707"/>
        <v>0</v>
      </c>
      <c r="Z3398" s="40">
        <f t="shared" si="1708"/>
        <v>0</v>
      </c>
      <c r="AA3398" s="40">
        <f t="shared" si="1709"/>
        <v>0</v>
      </c>
      <c r="AB3398" s="40">
        <f t="shared" si="1710"/>
        <v>0</v>
      </c>
      <c r="AC3398" s="40">
        <f t="shared" si="1711"/>
        <v>0</v>
      </c>
      <c r="AD3398" s="39">
        <f t="shared" si="1712"/>
        <v>0</v>
      </c>
      <c r="AE3398" s="39">
        <f t="shared" si="1713"/>
        <v>0</v>
      </c>
      <c r="AF3398" t="str">
        <f t="shared" si="1714"/>
        <v/>
      </c>
      <c r="AG3398" t="str">
        <f t="shared" si="1715"/>
        <v/>
      </c>
      <c r="AH3398" t="str">
        <f t="shared" si="1716"/>
        <v/>
      </c>
      <c r="AJ3398" s="41" t="str">
        <f t="shared" si="1717"/>
        <v/>
      </c>
      <c r="AK3398" s="42" t="str">
        <f t="shared" si="1718"/>
        <v/>
      </c>
      <c r="AL3398" s="41" t="str">
        <f t="shared" si="1719"/>
        <v/>
      </c>
      <c r="AM3398" s="41" t="str">
        <f t="shared" si="1720"/>
        <v/>
      </c>
      <c r="AN3398" s="41" t="str">
        <f t="shared" si="1721"/>
        <v/>
      </c>
      <c r="AO3398" s="42" t="str">
        <f t="shared" si="1722"/>
        <v/>
      </c>
      <c r="AP3398" s="41" t="str">
        <f t="shared" si="1723"/>
        <v/>
      </c>
      <c r="AQ3398" s="41" t="str">
        <f t="shared" si="1724"/>
        <v/>
      </c>
      <c r="AR3398" s="41" t="str">
        <f>IF($AQ3398="","",COUNTIFS(L_ChaveCob,$AQ3398,L_Ausencia,"&gt;"&amp;$W3398)+COUNTIFS($AQ$4:$AQ3398,$AQ3398,$W$4:$W3398,$W3398))</f>
        <v/>
      </c>
      <c r="AS3398" s="42">
        <f t="shared" si="1725"/>
        <v>0</v>
      </c>
      <c r="AT3398" s="42">
        <f t="shared" si="1726"/>
        <v>0</v>
      </c>
      <c r="AU3398" s="42">
        <f t="shared" si="1727"/>
        <v>0</v>
      </c>
    </row>
    <row r="3399" spans="1:47" x14ac:dyDescent="0.2">
      <c r="A3399" s="35"/>
      <c r="B3399" s="36"/>
      <c r="C3399" s="36"/>
      <c r="D3399" s="36"/>
      <c r="E3399" s="37"/>
      <c r="F3399" s="37"/>
      <c r="G3399" s="36"/>
      <c r="H3399" s="36"/>
      <c r="I3399" s="36"/>
      <c r="J3399" s="36"/>
      <c r="K3399" s="37"/>
      <c r="L3399" s="37"/>
      <c r="M3399" s="37"/>
      <c r="N3399" s="38" t="str">
        <f t="shared" si="1696"/>
        <v/>
      </c>
      <c r="O3399" t="str">
        <f t="shared" si="1697"/>
        <v/>
      </c>
      <c r="P3399" t="str">
        <f t="shared" si="1698"/>
        <v/>
      </c>
      <c r="Q3399" t="str">
        <f t="shared" si="1699"/>
        <v/>
      </c>
      <c r="R3399" t="str">
        <f t="shared" si="1700"/>
        <v/>
      </c>
      <c r="S3399" t="str">
        <f t="shared" si="1701"/>
        <v/>
      </c>
      <c r="T3399" s="39" t="str">
        <f t="shared" si="1702"/>
        <v/>
      </c>
      <c r="U3399" s="40">
        <f t="shared" si="1703"/>
        <v>0</v>
      </c>
      <c r="V3399" s="40">
        <f t="shared" si="1704"/>
        <v>0</v>
      </c>
      <c r="W3399" s="40">
        <f t="shared" si="1705"/>
        <v>0</v>
      </c>
      <c r="X3399" t="str">
        <f t="shared" si="1706"/>
        <v/>
      </c>
      <c r="Y3399" s="40">
        <f t="shared" si="1707"/>
        <v>0</v>
      </c>
      <c r="Z3399" s="40">
        <f t="shared" si="1708"/>
        <v>0</v>
      </c>
      <c r="AA3399" s="40">
        <f t="shared" si="1709"/>
        <v>0</v>
      </c>
      <c r="AB3399" s="40">
        <f t="shared" si="1710"/>
        <v>0</v>
      </c>
      <c r="AC3399" s="40">
        <f t="shared" si="1711"/>
        <v>0</v>
      </c>
      <c r="AD3399" s="39">
        <f t="shared" si="1712"/>
        <v>0</v>
      </c>
      <c r="AE3399" s="39">
        <f t="shared" si="1713"/>
        <v>0</v>
      </c>
      <c r="AF3399" t="str">
        <f t="shared" si="1714"/>
        <v/>
      </c>
      <c r="AG3399" t="str">
        <f t="shared" si="1715"/>
        <v/>
      </c>
      <c r="AH3399" t="str">
        <f t="shared" si="1716"/>
        <v/>
      </c>
      <c r="AJ3399" s="41" t="str">
        <f t="shared" si="1717"/>
        <v/>
      </c>
      <c r="AK3399" s="42" t="str">
        <f t="shared" si="1718"/>
        <v/>
      </c>
      <c r="AL3399" s="41" t="str">
        <f t="shared" si="1719"/>
        <v/>
      </c>
      <c r="AM3399" s="41" t="str">
        <f t="shared" si="1720"/>
        <v/>
      </c>
      <c r="AN3399" s="41" t="str">
        <f t="shared" si="1721"/>
        <v/>
      </c>
      <c r="AO3399" s="42" t="str">
        <f t="shared" si="1722"/>
        <v/>
      </c>
      <c r="AP3399" s="41" t="str">
        <f t="shared" si="1723"/>
        <v/>
      </c>
      <c r="AQ3399" s="41" t="str">
        <f t="shared" si="1724"/>
        <v/>
      </c>
      <c r="AR3399" s="41" t="str">
        <f>IF($AQ3399="","",COUNTIFS(L_ChaveCob,$AQ3399,L_Ausencia,"&gt;"&amp;$W3399)+COUNTIFS($AQ$4:$AQ3399,$AQ3399,$W$4:$W3399,$W3399))</f>
        <v/>
      </c>
      <c r="AS3399" s="42">
        <f t="shared" si="1725"/>
        <v>0</v>
      </c>
      <c r="AT3399" s="42">
        <f t="shared" si="1726"/>
        <v>0</v>
      </c>
      <c r="AU3399" s="42">
        <f t="shared" si="1727"/>
        <v>0</v>
      </c>
    </row>
    <row r="3400" spans="1:47" x14ac:dyDescent="0.2">
      <c r="A3400" s="35"/>
      <c r="B3400" s="36"/>
      <c r="C3400" s="36"/>
      <c r="D3400" s="36"/>
      <c r="E3400" s="37"/>
      <c r="F3400" s="37"/>
      <c r="G3400" s="36"/>
      <c r="H3400" s="36"/>
      <c r="I3400" s="36"/>
      <c r="J3400" s="36"/>
      <c r="K3400" s="37"/>
      <c r="L3400" s="37"/>
      <c r="M3400" s="37"/>
      <c r="N3400" s="38" t="str">
        <f t="shared" si="1696"/>
        <v/>
      </c>
      <c r="O3400" t="str">
        <f t="shared" si="1697"/>
        <v/>
      </c>
      <c r="P3400" t="str">
        <f t="shared" si="1698"/>
        <v/>
      </c>
      <c r="Q3400" t="str">
        <f t="shared" si="1699"/>
        <v/>
      </c>
      <c r="R3400" t="str">
        <f t="shared" si="1700"/>
        <v/>
      </c>
      <c r="S3400" t="str">
        <f t="shared" si="1701"/>
        <v/>
      </c>
      <c r="T3400" s="39" t="str">
        <f t="shared" si="1702"/>
        <v/>
      </c>
      <c r="U3400" s="40">
        <f t="shared" si="1703"/>
        <v>0</v>
      </c>
      <c r="V3400" s="40">
        <f t="shared" si="1704"/>
        <v>0</v>
      </c>
      <c r="W3400" s="40">
        <f t="shared" si="1705"/>
        <v>0</v>
      </c>
      <c r="X3400" t="str">
        <f t="shared" si="1706"/>
        <v/>
      </c>
      <c r="Y3400" s="40">
        <f t="shared" si="1707"/>
        <v>0</v>
      </c>
      <c r="Z3400" s="40">
        <f t="shared" si="1708"/>
        <v>0</v>
      </c>
      <c r="AA3400" s="40">
        <f t="shared" si="1709"/>
        <v>0</v>
      </c>
      <c r="AB3400" s="40">
        <f t="shared" si="1710"/>
        <v>0</v>
      </c>
      <c r="AC3400" s="40">
        <f t="shared" si="1711"/>
        <v>0</v>
      </c>
      <c r="AD3400" s="39">
        <f t="shared" si="1712"/>
        <v>0</v>
      </c>
      <c r="AE3400" s="39">
        <f t="shared" si="1713"/>
        <v>0</v>
      </c>
      <c r="AF3400" t="str">
        <f t="shared" si="1714"/>
        <v/>
      </c>
      <c r="AG3400" t="str">
        <f t="shared" si="1715"/>
        <v/>
      </c>
      <c r="AH3400" t="str">
        <f t="shared" si="1716"/>
        <v/>
      </c>
      <c r="AJ3400" s="41" t="str">
        <f t="shared" si="1717"/>
        <v/>
      </c>
      <c r="AK3400" s="42" t="str">
        <f t="shared" si="1718"/>
        <v/>
      </c>
      <c r="AL3400" s="41" t="str">
        <f t="shared" si="1719"/>
        <v/>
      </c>
      <c r="AM3400" s="41" t="str">
        <f t="shared" si="1720"/>
        <v/>
      </c>
      <c r="AN3400" s="41" t="str">
        <f t="shared" si="1721"/>
        <v/>
      </c>
      <c r="AO3400" s="42" t="str">
        <f t="shared" si="1722"/>
        <v/>
      </c>
      <c r="AP3400" s="41" t="str">
        <f t="shared" si="1723"/>
        <v/>
      </c>
      <c r="AQ3400" s="41" t="str">
        <f t="shared" si="1724"/>
        <v/>
      </c>
      <c r="AR3400" s="41" t="str">
        <f>IF($AQ3400="","",COUNTIFS(L_ChaveCob,$AQ3400,L_Ausencia,"&gt;"&amp;$W3400)+COUNTIFS($AQ$4:$AQ3400,$AQ3400,$W$4:$W3400,$W3400))</f>
        <v/>
      </c>
      <c r="AS3400" s="42">
        <f t="shared" si="1725"/>
        <v>0</v>
      </c>
      <c r="AT3400" s="42">
        <f t="shared" si="1726"/>
        <v>0</v>
      </c>
      <c r="AU3400" s="42">
        <f t="shared" si="1727"/>
        <v>0</v>
      </c>
    </row>
    <row r="3401" spans="1:47" x14ac:dyDescent="0.2">
      <c r="A3401" s="35"/>
      <c r="B3401" s="36"/>
      <c r="C3401" s="36"/>
      <c r="D3401" s="36"/>
      <c r="E3401" s="37"/>
      <c r="F3401" s="37"/>
      <c r="G3401" s="36"/>
      <c r="H3401" s="36"/>
      <c r="I3401" s="36"/>
      <c r="J3401" s="36"/>
      <c r="K3401" s="37"/>
      <c r="L3401" s="37"/>
      <c r="M3401" s="37"/>
      <c r="N3401" s="38" t="str">
        <f t="shared" si="1696"/>
        <v/>
      </c>
      <c r="O3401" t="str">
        <f t="shared" si="1697"/>
        <v/>
      </c>
      <c r="P3401" t="str">
        <f t="shared" si="1698"/>
        <v/>
      </c>
      <c r="Q3401" t="str">
        <f t="shared" si="1699"/>
        <v/>
      </c>
      <c r="R3401" t="str">
        <f t="shared" si="1700"/>
        <v/>
      </c>
      <c r="S3401" t="str">
        <f t="shared" si="1701"/>
        <v/>
      </c>
      <c r="T3401" s="39" t="str">
        <f t="shared" si="1702"/>
        <v/>
      </c>
      <c r="U3401" s="40">
        <f t="shared" si="1703"/>
        <v>0</v>
      </c>
      <c r="V3401" s="40">
        <f t="shared" si="1704"/>
        <v>0</v>
      </c>
      <c r="W3401" s="40">
        <f t="shared" si="1705"/>
        <v>0</v>
      </c>
      <c r="X3401" t="str">
        <f t="shared" si="1706"/>
        <v/>
      </c>
      <c r="Y3401" s="40">
        <f t="shared" si="1707"/>
        <v>0</v>
      </c>
      <c r="Z3401" s="40">
        <f t="shared" si="1708"/>
        <v>0</v>
      </c>
      <c r="AA3401" s="40">
        <f t="shared" si="1709"/>
        <v>0</v>
      </c>
      <c r="AB3401" s="40">
        <f t="shared" si="1710"/>
        <v>0</v>
      </c>
      <c r="AC3401" s="40">
        <f t="shared" si="1711"/>
        <v>0</v>
      </c>
      <c r="AD3401" s="39">
        <f t="shared" si="1712"/>
        <v>0</v>
      </c>
      <c r="AE3401" s="39">
        <f t="shared" si="1713"/>
        <v>0</v>
      </c>
      <c r="AF3401" t="str">
        <f t="shared" si="1714"/>
        <v/>
      </c>
      <c r="AG3401" t="str">
        <f t="shared" si="1715"/>
        <v/>
      </c>
      <c r="AH3401" t="str">
        <f t="shared" si="1716"/>
        <v/>
      </c>
      <c r="AJ3401" s="41" t="str">
        <f t="shared" si="1717"/>
        <v/>
      </c>
      <c r="AK3401" s="42" t="str">
        <f t="shared" si="1718"/>
        <v/>
      </c>
      <c r="AL3401" s="41" t="str">
        <f t="shared" si="1719"/>
        <v/>
      </c>
      <c r="AM3401" s="41" t="str">
        <f t="shared" si="1720"/>
        <v/>
      </c>
      <c r="AN3401" s="41" t="str">
        <f t="shared" si="1721"/>
        <v/>
      </c>
      <c r="AO3401" s="42" t="str">
        <f t="shared" si="1722"/>
        <v/>
      </c>
      <c r="AP3401" s="41" t="str">
        <f t="shared" si="1723"/>
        <v/>
      </c>
      <c r="AQ3401" s="41" t="str">
        <f t="shared" si="1724"/>
        <v/>
      </c>
      <c r="AR3401" s="41" t="str">
        <f>IF($AQ3401="","",COUNTIFS(L_ChaveCob,$AQ3401,L_Ausencia,"&gt;"&amp;$W3401)+COUNTIFS($AQ$4:$AQ3401,$AQ3401,$W$4:$W3401,$W3401))</f>
        <v/>
      </c>
      <c r="AS3401" s="42">
        <f t="shared" si="1725"/>
        <v>0</v>
      </c>
      <c r="AT3401" s="42">
        <f t="shared" si="1726"/>
        <v>0</v>
      </c>
      <c r="AU3401" s="42">
        <f t="shared" si="1727"/>
        <v>0</v>
      </c>
    </row>
    <row r="3402" spans="1:47" x14ac:dyDescent="0.2">
      <c r="A3402" s="35"/>
      <c r="B3402" s="36"/>
      <c r="C3402" s="36"/>
      <c r="D3402" s="36"/>
      <c r="E3402" s="37"/>
      <c r="F3402" s="37"/>
      <c r="G3402" s="36"/>
      <c r="H3402" s="36"/>
      <c r="I3402" s="36"/>
      <c r="J3402" s="36"/>
      <c r="K3402" s="37"/>
      <c r="L3402" s="37"/>
      <c r="M3402" s="37"/>
      <c r="N3402" s="38" t="str">
        <f t="shared" si="1696"/>
        <v/>
      </c>
      <c r="O3402" t="str">
        <f t="shared" si="1697"/>
        <v/>
      </c>
      <c r="P3402" t="str">
        <f t="shared" si="1698"/>
        <v/>
      </c>
      <c r="Q3402" t="str">
        <f t="shared" si="1699"/>
        <v/>
      </c>
      <c r="R3402" t="str">
        <f t="shared" si="1700"/>
        <v/>
      </c>
      <c r="S3402" t="str">
        <f t="shared" si="1701"/>
        <v/>
      </c>
      <c r="T3402" s="39" t="str">
        <f t="shared" si="1702"/>
        <v/>
      </c>
      <c r="U3402" s="40">
        <f t="shared" si="1703"/>
        <v>0</v>
      </c>
      <c r="V3402" s="40">
        <f t="shared" si="1704"/>
        <v>0</v>
      </c>
      <c r="W3402" s="40">
        <f t="shared" si="1705"/>
        <v>0</v>
      </c>
      <c r="X3402" t="str">
        <f t="shared" si="1706"/>
        <v/>
      </c>
      <c r="Y3402" s="40">
        <f t="shared" si="1707"/>
        <v>0</v>
      </c>
      <c r="Z3402" s="40">
        <f t="shared" si="1708"/>
        <v>0</v>
      </c>
      <c r="AA3402" s="40">
        <f t="shared" si="1709"/>
        <v>0</v>
      </c>
      <c r="AB3402" s="40">
        <f t="shared" si="1710"/>
        <v>0</v>
      </c>
      <c r="AC3402" s="40">
        <f t="shared" si="1711"/>
        <v>0</v>
      </c>
      <c r="AD3402" s="39">
        <f t="shared" si="1712"/>
        <v>0</v>
      </c>
      <c r="AE3402" s="39">
        <f t="shared" si="1713"/>
        <v>0</v>
      </c>
      <c r="AF3402" t="str">
        <f t="shared" si="1714"/>
        <v/>
      </c>
      <c r="AG3402" t="str">
        <f t="shared" si="1715"/>
        <v/>
      </c>
      <c r="AH3402" t="str">
        <f t="shared" si="1716"/>
        <v/>
      </c>
      <c r="AJ3402" s="41" t="str">
        <f t="shared" si="1717"/>
        <v/>
      </c>
      <c r="AK3402" s="42" t="str">
        <f t="shared" si="1718"/>
        <v/>
      </c>
      <c r="AL3402" s="41" t="str">
        <f t="shared" si="1719"/>
        <v/>
      </c>
      <c r="AM3402" s="41" t="str">
        <f t="shared" si="1720"/>
        <v/>
      </c>
      <c r="AN3402" s="41" t="str">
        <f t="shared" si="1721"/>
        <v/>
      </c>
      <c r="AO3402" s="42" t="str">
        <f t="shared" si="1722"/>
        <v/>
      </c>
      <c r="AP3402" s="41" t="str">
        <f t="shared" si="1723"/>
        <v/>
      </c>
      <c r="AQ3402" s="41" t="str">
        <f t="shared" si="1724"/>
        <v/>
      </c>
      <c r="AR3402" s="41" t="str">
        <f>IF($AQ3402="","",COUNTIFS(L_ChaveCob,$AQ3402,L_Ausencia,"&gt;"&amp;$W3402)+COUNTIFS($AQ$4:$AQ3402,$AQ3402,$W$4:$W3402,$W3402))</f>
        <v/>
      </c>
      <c r="AS3402" s="42">
        <f t="shared" si="1725"/>
        <v>0</v>
      </c>
      <c r="AT3402" s="42">
        <f t="shared" si="1726"/>
        <v>0</v>
      </c>
      <c r="AU3402" s="42">
        <f t="shared" si="1727"/>
        <v>0</v>
      </c>
    </row>
    <row r="3403" spans="1:47" x14ac:dyDescent="0.2">
      <c r="A3403" s="35"/>
      <c r="B3403" s="36"/>
      <c r="C3403" s="36"/>
      <c r="D3403" s="36"/>
      <c r="E3403" s="37"/>
      <c r="F3403" s="37"/>
      <c r="G3403" s="36"/>
      <c r="H3403" s="36"/>
      <c r="I3403" s="36"/>
      <c r="J3403" s="36"/>
      <c r="K3403" s="37"/>
      <c r="L3403" s="37"/>
      <c r="M3403" s="37"/>
      <c r="N3403" s="38" t="str">
        <f t="shared" si="1696"/>
        <v/>
      </c>
      <c r="O3403" t="str">
        <f t="shared" si="1697"/>
        <v/>
      </c>
      <c r="P3403" t="str">
        <f t="shared" si="1698"/>
        <v/>
      </c>
      <c r="Q3403" t="str">
        <f t="shared" si="1699"/>
        <v/>
      </c>
      <c r="R3403" t="str">
        <f t="shared" si="1700"/>
        <v/>
      </c>
      <c r="S3403" t="str">
        <f t="shared" si="1701"/>
        <v/>
      </c>
      <c r="T3403" s="39" t="str">
        <f t="shared" si="1702"/>
        <v/>
      </c>
      <c r="U3403" s="40">
        <f t="shared" si="1703"/>
        <v>0</v>
      </c>
      <c r="V3403" s="40">
        <f t="shared" si="1704"/>
        <v>0</v>
      </c>
      <c r="W3403" s="40">
        <f t="shared" si="1705"/>
        <v>0</v>
      </c>
      <c r="X3403" t="str">
        <f t="shared" si="1706"/>
        <v/>
      </c>
      <c r="Y3403" s="40">
        <f t="shared" si="1707"/>
        <v>0</v>
      </c>
      <c r="Z3403" s="40">
        <f t="shared" si="1708"/>
        <v>0</v>
      </c>
      <c r="AA3403" s="40">
        <f t="shared" si="1709"/>
        <v>0</v>
      </c>
      <c r="AB3403" s="40">
        <f t="shared" si="1710"/>
        <v>0</v>
      </c>
      <c r="AC3403" s="40">
        <f t="shared" si="1711"/>
        <v>0</v>
      </c>
      <c r="AD3403" s="39">
        <f t="shared" si="1712"/>
        <v>0</v>
      </c>
      <c r="AE3403" s="39">
        <f t="shared" si="1713"/>
        <v>0</v>
      </c>
      <c r="AF3403" t="str">
        <f t="shared" si="1714"/>
        <v/>
      </c>
      <c r="AG3403" t="str">
        <f t="shared" si="1715"/>
        <v/>
      </c>
      <c r="AH3403" t="str">
        <f t="shared" si="1716"/>
        <v/>
      </c>
      <c r="AJ3403" s="41" t="str">
        <f t="shared" si="1717"/>
        <v/>
      </c>
      <c r="AK3403" s="42" t="str">
        <f t="shared" si="1718"/>
        <v/>
      </c>
      <c r="AL3403" s="41" t="str">
        <f t="shared" si="1719"/>
        <v/>
      </c>
      <c r="AM3403" s="41" t="str">
        <f t="shared" si="1720"/>
        <v/>
      </c>
      <c r="AN3403" s="41" t="str">
        <f t="shared" si="1721"/>
        <v/>
      </c>
      <c r="AO3403" s="42" t="str">
        <f t="shared" si="1722"/>
        <v/>
      </c>
      <c r="AP3403" s="41" t="str">
        <f t="shared" si="1723"/>
        <v/>
      </c>
      <c r="AQ3403" s="41" t="str">
        <f t="shared" si="1724"/>
        <v/>
      </c>
      <c r="AR3403" s="41" t="str">
        <f>IF($AQ3403="","",COUNTIFS(L_ChaveCob,$AQ3403,L_Ausencia,"&gt;"&amp;$W3403)+COUNTIFS($AQ$4:$AQ3403,$AQ3403,$W$4:$W3403,$W3403))</f>
        <v/>
      </c>
      <c r="AS3403" s="42">
        <f t="shared" si="1725"/>
        <v>0</v>
      </c>
      <c r="AT3403" s="42">
        <f t="shared" si="1726"/>
        <v>0</v>
      </c>
      <c r="AU3403" s="42">
        <f t="shared" si="1727"/>
        <v>0</v>
      </c>
    </row>
    <row r="3404" spans="1:47" x14ac:dyDescent="0.2">
      <c r="A3404" s="35"/>
      <c r="B3404" s="36"/>
      <c r="C3404" s="36"/>
      <c r="D3404" s="36"/>
      <c r="E3404" s="37"/>
      <c r="F3404" s="37"/>
      <c r="G3404" s="36"/>
      <c r="H3404" s="36"/>
      <c r="I3404" s="36"/>
      <c r="J3404" s="36"/>
      <c r="K3404" s="37"/>
      <c r="L3404" s="37"/>
      <c r="M3404" s="37"/>
      <c r="N3404" s="38" t="str">
        <f t="shared" si="1696"/>
        <v/>
      </c>
      <c r="O3404" t="str">
        <f t="shared" si="1697"/>
        <v/>
      </c>
      <c r="P3404" t="str">
        <f t="shared" si="1698"/>
        <v/>
      </c>
      <c r="Q3404" t="str">
        <f t="shared" si="1699"/>
        <v/>
      </c>
      <c r="R3404" t="str">
        <f t="shared" si="1700"/>
        <v/>
      </c>
      <c r="S3404" t="str">
        <f t="shared" si="1701"/>
        <v/>
      </c>
      <c r="T3404" s="39" t="str">
        <f t="shared" si="1702"/>
        <v/>
      </c>
      <c r="U3404" s="40">
        <f t="shared" si="1703"/>
        <v>0</v>
      </c>
      <c r="V3404" s="40">
        <f t="shared" si="1704"/>
        <v>0</v>
      </c>
      <c r="W3404" s="40">
        <f t="shared" si="1705"/>
        <v>0</v>
      </c>
      <c r="X3404" t="str">
        <f t="shared" si="1706"/>
        <v/>
      </c>
      <c r="Y3404" s="40">
        <f t="shared" si="1707"/>
        <v>0</v>
      </c>
      <c r="Z3404" s="40">
        <f t="shared" si="1708"/>
        <v>0</v>
      </c>
      <c r="AA3404" s="40">
        <f t="shared" si="1709"/>
        <v>0</v>
      </c>
      <c r="AB3404" s="40">
        <f t="shared" si="1710"/>
        <v>0</v>
      </c>
      <c r="AC3404" s="40">
        <f t="shared" si="1711"/>
        <v>0</v>
      </c>
      <c r="AD3404" s="39">
        <f t="shared" si="1712"/>
        <v>0</v>
      </c>
      <c r="AE3404" s="39">
        <f t="shared" si="1713"/>
        <v>0</v>
      </c>
      <c r="AF3404" t="str">
        <f t="shared" si="1714"/>
        <v/>
      </c>
      <c r="AG3404" t="str">
        <f t="shared" si="1715"/>
        <v/>
      </c>
      <c r="AH3404" t="str">
        <f t="shared" si="1716"/>
        <v/>
      </c>
      <c r="AJ3404" s="41" t="str">
        <f t="shared" si="1717"/>
        <v/>
      </c>
      <c r="AK3404" s="42" t="str">
        <f t="shared" si="1718"/>
        <v/>
      </c>
      <c r="AL3404" s="41" t="str">
        <f t="shared" si="1719"/>
        <v/>
      </c>
      <c r="AM3404" s="41" t="str">
        <f t="shared" si="1720"/>
        <v/>
      </c>
      <c r="AN3404" s="41" t="str">
        <f t="shared" si="1721"/>
        <v/>
      </c>
      <c r="AO3404" s="42" t="str">
        <f t="shared" si="1722"/>
        <v/>
      </c>
      <c r="AP3404" s="41" t="str">
        <f t="shared" si="1723"/>
        <v/>
      </c>
      <c r="AQ3404" s="41" t="str">
        <f t="shared" si="1724"/>
        <v/>
      </c>
      <c r="AR3404" s="41" t="str">
        <f>IF($AQ3404="","",COUNTIFS(L_ChaveCob,$AQ3404,L_Ausencia,"&gt;"&amp;$W3404)+COUNTIFS($AQ$4:$AQ3404,$AQ3404,$W$4:$W3404,$W3404))</f>
        <v/>
      </c>
      <c r="AS3404" s="42">
        <f t="shared" si="1725"/>
        <v>0</v>
      </c>
      <c r="AT3404" s="42">
        <f t="shared" si="1726"/>
        <v>0</v>
      </c>
      <c r="AU3404" s="42">
        <f t="shared" si="1727"/>
        <v>0</v>
      </c>
    </row>
    <row r="3405" spans="1:47" x14ac:dyDescent="0.2">
      <c r="A3405" s="35"/>
      <c r="B3405" s="36"/>
      <c r="C3405" s="36"/>
      <c r="D3405" s="36"/>
      <c r="E3405" s="37"/>
      <c r="F3405" s="37"/>
      <c r="G3405" s="36"/>
      <c r="H3405" s="36"/>
      <c r="I3405" s="36"/>
      <c r="J3405" s="36"/>
      <c r="K3405" s="37"/>
      <c r="L3405" s="37"/>
      <c r="M3405" s="37"/>
      <c r="N3405" s="38" t="str">
        <f t="shared" si="1696"/>
        <v/>
      </c>
      <c r="O3405" t="str">
        <f t="shared" si="1697"/>
        <v/>
      </c>
      <c r="P3405" t="str">
        <f t="shared" si="1698"/>
        <v/>
      </c>
      <c r="Q3405" t="str">
        <f t="shared" si="1699"/>
        <v/>
      </c>
      <c r="R3405" t="str">
        <f t="shared" si="1700"/>
        <v/>
      </c>
      <c r="S3405" t="str">
        <f t="shared" si="1701"/>
        <v/>
      </c>
      <c r="T3405" s="39" t="str">
        <f t="shared" si="1702"/>
        <v/>
      </c>
      <c r="U3405" s="40">
        <f t="shared" si="1703"/>
        <v>0</v>
      </c>
      <c r="V3405" s="40">
        <f t="shared" si="1704"/>
        <v>0</v>
      </c>
      <c r="W3405" s="40">
        <f t="shared" si="1705"/>
        <v>0</v>
      </c>
      <c r="X3405" t="str">
        <f t="shared" si="1706"/>
        <v/>
      </c>
      <c r="Y3405" s="40">
        <f t="shared" si="1707"/>
        <v>0</v>
      </c>
      <c r="Z3405" s="40">
        <f t="shared" si="1708"/>
        <v>0</v>
      </c>
      <c r="AA3405" s="40">
        <f t="shared" si="1709"/>
        <v>0</v>
      </c>
      <c r="AB3405" s="40">
        <f t="shared" si="1710"/>
        <v>0</v>
      </c>
      <c r="AC3405" s="40">
        <f t="shared" si="1711"/>
        <v>0</v>
      </c>
      <c r="AD3405" s="39">
        <f t="shared" si="1712"/>
        <v>0</v>
      </c>
      <c r="AE3405" s="39">
        <f t="shared" si="1713"/>
        <v>0</v>
      </c>
      <c r="AF3405" t="str">
        <f t="shared" si="1714"/>
        <v/>
      </c>
      <c r="AG3405" t="str">
        <f t="shared" si="1715"/>
        <v/>
      </c>
      <c r="AH3405" t="str">
        <f t="shared" si="1716"/>
        <v/>
      </c>
      <c r="AJ3405" s="41" t="str">
        <f t="shared" si="1717"/>
        <v/>
      </c>
      <c r="AK3405" s="42" t="str">
        <f t="shared" si="1718"/>
        <v/>
      </c>
      <c r="AL3405" s="41" t="str">
        <f t="shared" si="1719"/>
        <v/>
      </c>
      <c r="AM3405" s="41" t="str">
        <f t="shared" si="1720"/>
        <v/>
      </c>
      <c r="AN3405" s="41" t="str">
        <f t="shared" si="1721"/>
        <v/>
      </c>
      <c r="AO3405" s="42" t="str">
        <f t="shared" si="1722"/>
        <v/>
      </c>
      <c r="AP3405" s="41" t="str">
        <f t="shared" si="1723"/>
        <v/>
      </c>
      <c r="AQ3405" s="41" t="str">
        <f t="shared" si="1724"/>
        <v/>
      </c>
      <c r="AR3405" s="41" t="str">
        <f>IF($AQ3405="","",COUNTIFS(L_ChaveCob,$AQ3405,L_Ausencia,"&gt;"&amp;$W3405)+COUNTIFS($AQ$4:$AQ3405,$AQ3405,$W$4:$W3405,$W3405))</f>
        <v/>
      </c>
      <c r="AS3405" s="42">
        <f t="shared" si="1725"/>
        <v>0</v>
      </c>
      <c r="AT3405" s="42">
        <f t="shared" si="1726"/>
        <v>0</v>
      </c>
      <c r="AU3405" s="42">
        <f t="shared" si="1727"/>
        <v>0</v>
      </c>
    </row>
    <row r="3406" spans="1:47" x14ac:dyDescent="0.2">
      <c r="A3406" s="35"/>
      <c r="B3406" s="36"/>
      <c r="C3406" s="36"/>
      <c r="D3406" s="36"/>
      <c r="E3406" s="37"/>
      <c r="F3406" s="37"/>
      <c r="G3406" s="36"/>
      <c r="H3406" s="36"/>
      <c r="I3406" s="36"/>
      <c r="J3406" s="36"/>
      <c r="K3406" s="37"/>
      <c r="L3406" s="37"/>
      <c r="M3406" s="37"/>
      <c r="N3406" s="38" t="str">
        <f t="shared" si="1696"/>
        <v/>
      </c>
      <c r="O3406" t="str">
        <f t="shared" si="1697"/>
        <v/>
      </c>
      <c r="P3406" t="str">
        <f t="shared" si="1698"/>
        <v/>
      </c>
      <c r="Q3406" t="str">
        <f t="shared" si="1699"/>
        <v/>
      </c>
      <c r="R3406" t="str">
        <f t="shared" si="1700"/>
        <v/>
      </c>
      <c r="S3406" t="str">
        <f t="shared" si="1701"/>
        <v/>
      </c>
      <c r="T3406" s="39" t="str">
        <f t="shared" si="1702"/>
        <v/>
      </c>
      <c r="U3406" s="40">
        <f t="shared" si="1703"/>
        <v>0</v>
      </c>
      <c r="V3406" s="40">
        <f t="shared" si="1704"/>
        <v>0</v>
      </c>
      <c r="W3406" s="40">
        <f t="shared" si="1705"/>
        <v>0</v>
      </c>
      <c r="X3406" t="str">
        <f t="shared" si="1706"/>
        <v/>
      </c>
      <c r="Y3406" s="40">
        <f t="shared" si="1707"/>
        <v>0</v>
      </c>
      <c r="Z3406" s="40">
        <f t="shared" si="1708"/>
        <v>0</v>
      </c>
      <c r="AA3406" s="40">
        <f t="shared" si="1709"/>
        <v>0</v>
      </c>
      <c r="AB3406" s="40">
        <f t="shared" si="1710"/>
        <v>0</v>
      </c>
      <c r="AC3406" s="40">
        <f t="shared" si="1711"/>
        <v>0</v>
      </c>
      <c r="AD3406" s="39">
        <f t="shared" si="1712"/>
        <v>0</v>
      </c>
      <c r="AE3406" s="39">
        <f t="shared" si="1713"/>
        <v>0</v>
      </c>
      <c r="AF3406" t="str">
        <f t="shared" si="1714"/>
        <v/>
      </c>
      <c r="AG3406" t="str">
        <f t="shared" si="1715"/>
        <v/>
      </c>
      <c r="AH3406" t="str">
        <f t="shared" si="1716"/>
        <v/>
      </c>
      <c r="AJ3406" s="41" t="str">
        <f t="shared" si="1717"/>
        <v/>
      </c>
      <c r="AK3406" s="42" t="str">
        <f t="shared" si="1718"/>
        <v/>
      </c>
      <c r="AL3406" s="41" t="str">
        <f t="shared" si="1719"/>
        <v/>
      </c>
      <c r="AM3406" s="41" t="str">
        <f t="shared" si="1720"/>
        <v/>
      </c>
      <c r="AN3406" s="41" t="str">
        <f t="shared" si="1721"/>
        <v/>
      </c>
      <c r="AO3406" s="42" t="str">
        <f t="shared" si="1722"/>
        <v/>
      </c>
      <c r="AP3406" s="41" t="str">
        <f t="shared" si="1723"/>
        <v/>
      </c>
      <c r="AQ3406" s="41" t="str">
        <f t="shared" si="1724"/>
        <v/>
      </c>
      <c r="AR3406" s="41" t="str">
        <f>IF($AQ3406="","",COUNTIFS(L_ChaveCob,$AQ3406,L_Ausencia,"&gt;"&amp;$W3406)+COUNTIFS($AQ$4:$AQ3406,$AQ3406,$W$4:$W3406,$W3406))</f>
        <v/>
      </c>
      <c r="AS3406" s="42">
        <f t="shared" si="1725"/>
        <v>0</v>
      </c>
      <c r="AT3406" s="42">
        <f t="shared" si="1726"/>
        <v>0</v>
      </c>
      <c r="AU3406" s="42">
        <f t="shared" si="1727"/>
        <v>0</v>
      </c>
    </row>
    <row r="3407" spans="1:47" x14ac:dyDescent="0.2">
      <c r="A3407" s="35"/>
      <c r="B3407" s="36"/>
      <c r="C3407" s="36"/>
      <c r="D3407" s="36"/>
      <c r="E3407" s="37"/>
      <c r="F3407" s="37"/>
      <c r="G3407" s="36"/>
      <c r="H3407" s="36"/>
      <c r="I3407" s="36"/>
      <c r="J3407" s="36"/>
      <c r="K3407" s="37"/>
      <c r="L3407" s="37"/>
      <c r="M3407" s="37"/>
      <c r="N3407" s="38" t="str">
        <f t="shared" si="1696"/>
        <v/>
      </c>
      <c r="O3407" t="str">
        <f t="shared" si="1697"/>
        <v/>
      </c>
      <c r="P3407" t="str">
        <f t="shared" si="1698"/>
        <v/>
      </c>
      <c r="Q3407" t="str">
        <f t="shared" si="1699"/>
        <v/>
      </c>
      <c r="R3407" t="str">
        <f t="shared" si="1700"/>
        <v/>
      </c>
      <c r="S3407" t="str">
        <f t="shared" si="1701"/>
        <v/>
      </c>
      <c r="T3407" s="39" t="str">
        <f t="shared" si="1702"/>
        <v/>
      </c>
      <c r="U3407" s="40">
        <f t="shared" si="1703"/>
        <v>0</v>
      </c>
      <c r="V3407" s="40">
        <f t="shared" si="1704"/>
        <v>0</v>
      </c>
      <c r="W3407" s="40">
        <f t="shared" si="1705"/>
        <v>0</v>
      </c>
      <c r="X3407" t="str">
        <f t="shared" si="1706"/>
        <v/>
      </c>
      <c r="Y3407" s="40">
        <f t="shared" si="1707"/>
        <v>0</v>
      </c>
      <c r="Z3407" s="40">
        <f t="shared" si="1708"/>
        <v>0</v>
      </c>
      <c r="AA3407" s="40">
        <f t="shared" si="1709"/>
        <v>0</v>
      </c>
      <c r="AB3407" s="40">
        <f t="shared" si="1710"/>
        <v>0</v>
      </c>
      <c r="AC3407" s="40">
        <f t="shared" si="1711"/>
        <v>0</v>
      </c>
      <c r="AD3407" s="39">
        <f t="shared" si="1712"/>
        <v>0</v>
      </c>
      <c r="AE3407" s="39">
        <f t="shared" si="1713"/>
        <v>0</v>
      </c>
      <c r="AF3407" t="str">
        <f t="shared" si="1714"/>
        <v/>
      </c>
      <c r="AG3407" t="str">
        <f t="shared" si="1715"/>
        <v/>
      </c>
      <c r="AH3407" t="str">
        <f t="shared" si="1716"/>
        <v/>
      </c>
      <c r="AJ3407" s="41" t="str">
        <f t="shared" si="1717"/>
        <v/>
      </c>
      <c r="AK3407" s="42" t="str">
        <f t="shared" si="1718"/>
        <v/>
      </c>
      <c r="AL3407" s="41" t="str">
        <f t="shared" si="1719"/>
        <v/>
      </c>
      <c r="AM3407" s="41" t="str">
        <f t="shared" si="1720"/>
        <v/>
      </c>
      <c r="AN3407" s="41" t="str">
        <f t="shared" si="1721"/>
        <v/>
      </c>
      <c r="AO3407" s="42" t="str">
        <f t="shared" si="1722"/>
        <v/>
      </c>
      <c r="AP3407" s="41" t="str">
        <f t="shared" si="1723"/>
        <v/>
      </c>
      <c r="AQ3407" s="41" t="str">
        <f t="shared" si="1724"/>
        <v/>
      </c>
      <c r="AR3407" s="41" t="str">
        <f>IF($AQ3407="","",COUNTIFS(L_ChaveCob,$AQ3407,L_Ausencia,"&gt;"&amp;$W3407)+COUNTIFS($AQ$4:$AQ3407,$AQ3407,$W$4:$W3407,$W3407))</f>
        <v/>
      </c>
      <c r="AS3407" s="42">
        <f t="shared" si="1725"/>
        <v>0</v>
      </c>
      <c r="AT3407" s="42">
        <f t="shared" si="1726"/>
        <v>0</v>
      </c>
      <c r="AU3407" s="42">
        <f t="shared" si="1727"/>
        <v>0</v>
      </c>
    </row>
    <row r="3408" spans="1:47" x14ac:dyDescent="0.2">
      <c r="A3408" s="35"/>
      <c r="B3408" s="36"/>
      <c r="C3408" s="36"/>
      <c r="D3408" s="36"/>
      <c r="E3408" s="37"/>
      <c r="F3408" s="37"/>
      <c r="G3408" s="36"/>
      <c r="H3408" s="36"/>
      <c r="I3408" s="36"/>
      <c r="J3408" s="36"/>
      <c r="K3408" s="37"/>
      <c r="L3408" s="37"/>
      <c r="M3408" s="37"/>
      <c r="N3408" s="38" t="str">
        <f t="shared" si="1696"/>
        <v/>
      </c>
      <c r="O3408" t="str">
        <f t="shared" si="1697"/>
        <v/>
      </c>
      <c r="P3408" t="str">
        <f t="shared" si="1698"/>
        <v/>
      </c>
      <c r="Q3408" t="str">
        <f t="shared" si="1699"/>
        <v/>
      </c>
      <c r="R3408" t="str">
        <f t="shared" si="1700"/>
        <v/>
      </c>
      <c r="S3408" t="str">
        <f t="shared" si="1701"/>
        <v/>
      </c>
      <c r="T3408" s="39" t="str">
        <f t="shared" si="1702"/>
        <v/>
      </c>
      <c r="U3408" s="40">
        <f t="shared" si="1703"/>
        <v>0</v>
      </c>
      <c r="V3408" s="40">
        <f t="shared" si="1704"/>
        <v>0</v>
      </c>
      <c r="W3408" s="40">
        <f t="shared" si="1705"/>
        <v>0</v>
      </c>
      <c r="X3408" t="str">
        <f t="shared" si="1706"/>
        <v/>
      </c>
      <c r="Y3408" s="40">
        <f t="shared" si="1707"/>
        <v>0</v>
      </c>
      <c r="Z3408" s="40">
        <f t="shared" si="1708"/>
        <v>0</v>
      </c>
      <c r="AA3408" s="40">
        <f t="shared" si="1709"/>
        <v>0</v>
      </c>
      <c r="AB3408" s="40">
        <f t="shared" si="1710"/>
        <v>0</v>
      </c>
      <c r="AC3408" s="40">
        <f t="shared" si="1711"/>
        <v>0</v>
      </c>
      <c r="AD3408" s="39">
        <f t="shared" si="1712"/>
        <v>0</v>
      </c>
      <c r="AE3408" s="39">
        <f t="shared" si="1713"/>
        <v>0</v>
      </c>
      <c r="AF3408" t="str">
        <f t="shared" si="1714"/>
        <v/>
      </c>
      <c r="AG3408" t="str">
        <f t="shared" si="1715"/>
        <v/>
      </c>
      <c r="AH3408" t="str">
        <f t="shared" si="1716"/>
        <v/>
      </c>
      <c r="AJ3408" s="41" t="str">
        <f t="shared" si="1717"/>
        <v/>
      </c>
      <c r="AK3408" s="42" t="str">
        <f t="shared" si="1718"/>
        <v/>
      </c>
      <c r="AL3408" s="41" t="str">
        <f t="shared" si="1719"/>
        <v/>
      </c>
      <c r="AM3408" s="41" t="str">
        <f t="shared" si="1720"/>
        <v/>
      </c>
      <c r="AN3408" s="41" t="str">
        <f t="shared" si="1721"/>
        <v/>
      </c>
      <c r="AO3408" s="42" t="str">
        <f t="shared" si="1722"/>
        <v/>
      </c>
      <c r="AP3408" s="41" t="str">
        <f t="shared" si="1723"/>
        <v/>
      </c>
      <c r="AQ3408" s="41" t="str">
        <f t="shared" si="1724"/>
        <v/>
      </c>
      <c r="AR3408" s="41" t="str">
        <f>IF($AQ3408="","",COUNTIFS(L_ChaveCob,$AQ3408,L_Ausencia,"&gt;"&amp;$W3408)+COUNTIFS($AQ$4:$AQ3408,$AQ3408,$W$4:$W3408,$W3408))</f>
        <v/>
      </c>
      <c r="AS3408" s="42">
        <f t="shared" si="1725"/>
        <v>0</v>
      </c>
      <c r="AT3408" s="42">
        <f t="shared" si="1726"/>
        <v>0</v>
      </c>
      <c r="AU3408" s="42">
        <f t="shared" si="1727"/>
        <v>0</v>
      </c>
    </row>
    <row r="3409" spans="1:47" x14ac:dyDescent="0.2">
      <c r="A3409" s="35"/>
      <c r="B3409" s="36"/>
      <c r="C3409" s="36"/>
      <c r="D3409" s="36"/>
      <c r="E3409" s="37"/>
      <c r="F3409" s="37"/>
      <c r="G3409" s="36"/>
      <c r="H3409" s="36"/>
      <c r="I3409" s="36"/>
      <c r="J3409" s="36"/>
      <c r="K3409" s="37"/>
      <c r="L3409" s="37"/>
      <c r="M3409" s="37"/>
      <c r="N3409" s="38" t="str">
        <f t="shared" si="1696"/>
        <v/>
      </c>
      <c r="O3409" t="str">
        <f t="shared" si="1697"/>
        <v/>
      </c>
      <c r="P3409" t="str">
        <f t="shared" si="1698"/>
        <v/>
      </c>
      <c r="Q3409" t="str">
        <f t="shared" si="1699"/>
        <v/>
      </c>
      <c r="R3409" t="str">
        <f t="shared" si="1700"/>
        <v/>
      </c>
      <c r="S3409" t="str">
        <f t="shared" si="1701"/>
        <v/>
      </c>
      <c r="T3409" s="39" t="str">
        <f t="shared" si="1702"/>
        <v/>
      </c>
      <c r="U3409" s="40">
        <f t="shared" si="1703"/>
        <v>0</v>
      </c>
      <c r="V3409" s="40">
        <f t="shared" si="1704"/>
        <v>0</v>
      </c>
      <c r="W3409" s="40">
        <f t="shared" si="1705"/>
        <v>0</v>
      </c>
      <c r="X3409" t="str">
        <f t="shared" si="1706"/>
        <v/>
      </c>
      <c r="Y3409" s="40">
        <f t="shared" si="1707"/>
        <v>0</v>
      </c>
      <c r="Z3409" s="40">
        <f t="shared" si="1708"/>
        <v>0</v>
      </c>
      <c r="AA3409" s="40">
        <f t="shared" si="1709"/>
        <v>0</v>
      </c>
      <c r="AB3409" s="40">
        <f t="shared" si="1710"/>
        <v>0</v>
      </c>
      <c r="AC3409" s="40">
        <f t="shared" si="1711"/>
        <v>0</v>
      </c>
      <c r="AD3409" s="39">
        <f t="shared" si="1712"/>
        <v>0</v>
      </c>
      <c r="AE3409" s="39">
        <f t="shared" si="1713"/>
        <v>0</v>
      </c>
      <c r="AF3409" t="str">
        <f t="shared" si="1714"/>
        <v/>
      </c>
      <c r="AG3409" t="str">
        <f t="shared" si="1715"/>
        <v/>
      </c>
      <c r="AH3409" t="str">
        <f t="shared" si="1716"/>
        <v/>
      </c>
      <c r="AJ3409" s="41" t="str">
        <f t="shared" si="1717"/>
        <v/>
      </c>
      <c r="AK3409" s="42" t="str">
        <f t="shared" si="1718"/>
        <v/>
      </c>
      <c r="AL3409" s="41" t="str">
        <f t="shared" si="1719"/>
        <v/>
      </c>
      <c r="AM3409" s="41" t="str">
        <f t="shared" si="1720"/>
        <v/>
      </c>
      <c r="AN3409" s="41" t="str">
        <f t="shared" si="1721"/>
        <v/>
      </c>
      <c r="AO3409" s="42" t="str">
        <f t="shared" si="1722"/>
        <v/>
      </c>
      <c r="AP3409" s="41" t="str">
        <f t="shared" si="1723"/>
        <v/>
      </c>
      <c r="AQ3409" s="41" t="str">
        <f t="shared" si="1724"/>
        <v/>
      </c>
      <c r="AR3409" s="41" t="str">
        <f>IF($AQ3409="","",COUNTIFS(L_ChaveCob,$AQ3409,L_Ausencia,"&gt;"&amp;$W3409)+COUNTIFS($AQ$4:$AQ3409,$AQ3409,$W$4:$W3409,$W3409))</f>
        <v/>
      </c>
      <c r="AS3409" s="42">
        <f t="shared" si="1725"/>
        <v>0</v>
      </c>
      <c r="AT3409" s="42">
        <f t="shared" si="1726"/>
        <v>0</v>
      </c>
      <c r="AU3409" s="42">
        <f t="shared" si="1727"/>
        <v>0</v>
      </c>
    </row>
    <row r="3410" spans="1:47" x14ac:dyDescent="0.2">
      <c r="A3410" s="35"/>
      <c r="B3410" s="36"/>
      <c r="C3410" s="36"/>
      <c r="D3410" s="36"/>
      <c r="E3410" s="37"/>
      <c r="F3410" s="37"/>
      <c r="G3410" s="36"/>
      <c r="H3410" s="36"/>
      <c r="I3410" s="36"/>
      <c r="J3410" s="36"/>
      <c r="K3410" s="37"/>
      <c r="L3410" s="37"/>
      <c r="M3410" s="37"/>
      <c r="N3410" s="38" t="str">
        <f t="shared" si="1696"/>
        <v/>
      </c>
      <c r="O3410" t="str">
        <f t="shared" si="1697"/>
        <v/>
      </c>
      <c r="P3410" t="str">
        <f t="shared" si="1698"/>
        <v/>
      </c>
      <c r="Q3410" t="str">
        <f t="shared" si="1699"/>
        <v/>
      </c>
      <c r="R3410" t="str">
        <f t="shared" si="1700"/>
        <v/>
      </c>
      <c r="S3410" t="str">
        <f t="shared" si="1701"/>
        <v/>
      </c>
      <c r="T3410" s="39" t="str">
        <f t="shared" si="1702"/>
        <v/>
      </c>
      <c r="U3410" s="40">
        <f t="shared" si="1703"/>
        <v>0</v>
      </c>
      <c r="V3410" s="40">
        <f t="shared" si="1704"/>
        <v>0</v>
      </c>
      <c r="W3410" s="40">
        <f t="shared" si="1705"/>
        <v>0</v>
      </c>
      <c r="X3410" t="str">
        <f t="shared" si="1706"/>
        <v/>
      </c>
      <c r="Y3410" s="40">
        <f t="shared" si="1707"/>
        <v>0</v>
      </c>
      <c r="Z3410" s="40">
        <f t="shared" si="1708"/>
        <v>0</v>
      </c>
      <c r="AA3410" s="40">
        <f t="shared" si="1709"/>
        <v>0</v>
      </c>
      <c r="AB3410" s="40">
        <f t="shared" si="1710"/>
        <v>0</v>
      </c>
      <c r="AC3410" s="40">
        <f t="shared" si="1711"/>
        <v>0</v>
      </c>
      <c r="AD3410" s="39">
        <f t="shared" si="1712"/>
        <v>0</v>
      </c>
      <c r="AE3410" s="39">
        <f t="shared" si="1713"/>
        <v>0</v>
      </c>
      <c r="AF3410" t="str">
        <f t="shared" si="1714"/>
        <v/>
      </c>
      <c r="AG3410" t="str">
        <f t="shared" si="1715"/>
        <v/>
      </c>
      <c r="AH3410" t="str">
        <f t="shared" si="1716"/>
        <v/>
      </c>
      <c r="AJ3410" s="41" t="str">
        <f t="shared" si="1717"/>
        <v/>
      </c>
      <c r="AK3410" s="42" t="str">
        <f t="shared" si="1718"/>
        <v/>
      </c>
      <c r="AL3410" s="41" t="str">
        <f t="shared" si="1719"/>
        <v/>
      </c>
      <c r="AM3410" s="41" t="str">
        <f t="shared" si="1720"/>
        <v/>
      </c>
      <c r="AN3410" s="41" t="str">
        <f t="shared" si="1721"/>
        <v/>
      </c>
      <c r="AO3410" s="42" t="str">
        <f t="shared" si="1722"/>
        <v/>
      </c>
      <c r="AP3410" s="41" t="str">
        <f t="shared" si="1723"/>
        <v/>
      </c>
      <c r="AQ3410" s="41" t="str">
        <f t="shared" si="1724"/>
        <v/>
      </c>
      <c r="AR3410" s="41" t="str">
        <f>IF($AQ3410="","",COUNTIFS(L_ChaveCob,$AQ3410,L_Ausencia,"&gt;"&amp;$W3410)+COUNTIFS($AQ$4:$AQ3410,$AQ3410,$W$4:$W3410,$W3410))</f>
        <v/>
      </c>
      <c r="AS3410" s="42">
        <f t="shared" si="1725"/>
        <v>0</v>
      </c>
      <c r="AT3410" s="42">
        <f t="shared" si="1726"/>
        <v>0</v>
      </c>
      <c r="AU3410" s="42">
        <f t="shared" si="1727"/>
        <v>0</v>
      </c>
    </row>
    <row r="3411" spans="1:47" x14ac:dyDescent="0.2">
      <c r="A3411" s="35"/>
      <c r="B3411" s="36"/>
      <c r="C3411" s="36"/>
      <c r="D3411" s="36"/>
      <c r="E3411" s="37"/>
      <c r="F3411" s="37"/>
      <c r="G3411" s="36"/>
      <c r="H3411" s="36"/>
      <c r="I3411" s="36"/>
      <c r="J3411" s="36"/>
      <c r="K3411" s="37"/>
      <c r="L3411" s="37"/>
      <c r="M3411" s="37"/>
      <c r="N3411" s="38" t="str">
        <f t="shared" si="1696"/>
        <v/>
      </c>
      <c r="O3411" t="str">
        <f t="shared" si="1697"/>
        <v/>
      </c>
      <c r="P3411" t="str">
        <f t="shared" si="1698"/>
        <v/>
      </c>
      <c r="Q3411" t="str">
        <f t="shared" si="1699"/>
        <v/>
      </c>
      <c r="R3411" t="str">
        <f t="shared" si="1700"/>
        <v/>
      </c>
      <c r="S3411" t="str">
        <f t="shared" si="1701"/>
        <v/>
      </c>
      <c r="T3411" s="39" t="str">
        <f t="shared" si="1702"/>
        <v/>
      </c>
      <c r="U3411" s="40">
        <f t="shared" si="1703"/>
        <v>0</v>
      </c>
      <c r="V3411" s="40">
        <f t="shared" si="1704"/>
        <v>0</v>
      </c>
      <c r="W3411" s="40">
        <f t="shared" si="1705"/>
        <v>0</v>
      </c>
      <c r="X3411" t="str">
        <f t="shared" si="1706"/>
        <v/>
      </c>
      <c r="Y3411" s="40">
        <f t="shared" si="1707"/>
        <v>0</v>
      </c>
      <c r="Z3411" s="40">
        <f t="shared" si="1708"/>
        <v>0</v>
      </c>
      <c r="AA3411" s="40">
        <f t="shared" si="1709"/>
        <v>0</v>
      </c>
      <c r="AB3411" s="40">
        <f t="shared" si="1710"/>
        <v>0</v>
      </c>
      <c r="AC3411" s="40">
        <f t="shared" si="1711"/>
        <v>0</v>
      </c>
      <c r="AD3411" s="39">
        <f t="shared" si="1712"/>
        <v>0</v>
      </c>
      <c r="AE3411" s="39">
        <f t="shared" si="1713"/>
        <v>0</v>
      </c>
      <c r="AF3411" t="str">
        <f t="shared" si="1714"/>
        <v/>
      </c>
      <c r="AG3411" t="str">
        <f t="shared" si="1715"/>
        <v/>
      </c>
      <c r="AH3411" t="str">
        <f t="shared" si="1716"/>
        <v/>
      </c>
      <c r="AJ3411" s="41" t="str">
        <f t="shared" si="1717"/>
        <v/>
      </c>
      <c r="AK3411" s="42" t="str">
        <f t="shared" si="1718"/>
        <v/>
      </c>
      <c r="AL3411" s="41" t="str">
        <f t="shared" si="1719"/>
        <v/>
      </c>
      <c r="AM3411" s="41" t="str">
        <f t="shared" si="1720"/>
        <v/>
      </c>
      <c r="AN3411" s="41" t="str">
        <f t="shared" si="1721"/>
        <v/>
      </c>
      <c r="AO3411" s="42" t="str">
        <f t="shared" si="1722"/>
        <v/>
      </c>
      <c r="AP3411" s="41" t="str">
        <f t="shared" si="1723"/>
        <v/>
      </c>
      <c r="AQ3411" s="41" t="str">
        <f t="shared" si="1724"/>
        <v/>
      </c>
      <c r="AR3411" s="41" t="str">
        <f>IF($AQ3411="","",COUNTIFS(L_ChaveCob,$AQ3411,L_Ausencia,"&gt;"&amp;$W3411)+COUNTIFS($AQ$4:$AQ3411,$AQ3411,$W$4:$W3411,$W3411))</f>
        <v/>
      </c>
      <c r="AS3411" s="42">
        <f t="shared" si="1725"/>
        <v>0</v>
      </c>
      <c r="AT3411" s="42">
        <f t="shared" si="1726"/>
        <v>0</v>
      </c>
      <c r="AU3411" s="42">
        <f t="shared" si="1727"/>
        <v>0</v>
      </c>
    </row>
    <row r="3412" spans="1:47" x14ac:dyDescent="0.2">
      <c r="A3412" s="35"/>
      <c r="B3412" s="36"/>
      <c r="C3412" s="36"/>
      <c r="D3412" s="36"/>
      <c r="E3412" s="37"/>
      <c r="F3412" s="37"/>
      <c r="G3412" s="36"/>
      <c r="H3412" s="36"/>
      <c r="I3412" s="36"/>
      <c r="J3412" s="36"/>
      <c r="K3412" s="37"/>
      <c r="L3412" s="37"/>
      <c r="M3412" s="37"/>
      <c r="N3412" s="38" t="str">
        <f t="shared" si="1696"/>
        <v/>
      </c>
      <c r="O3412" t="str">
        <f t="shared" si="1697"/>
        <v/>
      </c>
      <c r="P3412" t="str">
        <f t="shared" si="1698"/>
        <v/>
      </c>
      <c r="Q3412" t="str">
        <f t="shared" si="1699"/>
        <v/>
      </c>
      <c r="R3412" t="str">
        <f t="shared" si="1700"/>
        <v/>
      </c>
      <c r="S3412" t="str">
        <f t="shared" si="1701"/>
        <v/>
      </c>
      <c r="T3412" s="39" t="str">
        <f t="shared" si="1702"/>
        <v/>
      </c>
      <c r="U3412" s="40">
        <f t="shared" si="1703"/>
        <v>0</v>
      </c>
      <c r="V3412" s="40">
        <f t="shared" si="1704"/>
        <v>0</v>
      </c>
      <c r="W3412" s="40">
        <f t="shared" si="1705"/>
        <v>0</v>
      </c>
      <c r="X3412" t="str">
        <f t="shared" si="1706"/>
        <v/>
      </c>
      <c r="Y3412" s="40">
        <f t="shared" si="1707"/>
        <v>0</v>
      </c>
      <c r="Z3412" s="40">
        <f t="shared" si="1708"/>
        <v>0</v>
      </c>
      <c r="AA3412" s="40">
        <f t="shared" si="1709"/>
        <v>0</v>
      </c>
      <c r="AB3412" s="40">
        <f t="shared" si="1710"/>
        <v>0</v>
      </c>
      <c r="AC3412" s="40">
        <f t="shared" si="1711"/>
        <v>0</v>
      </c>
      <c r="AD3412" s="39">
        <f t="shared" si="1712"/>
        <v>0</v>
      </c>
      <c r="AE3412" s="39">
        <f t="shared" si="1713"/>
        <v>0</v>
      </c>
      <c r="AF3412" t="str">
        <f t="shared" si="1714"/>
        <v/>
      </c>
      <c r="AG3412" t="str">
        <f t="shared" si="1715"/>
        <v/>
      </c>
      <c r="AH3412" t="str">
        <f t="shared" si="1716"/>
        <v/>
      </c>
      <c r="AJ3412" s="41" t="str">
        <f t="shared" si="1717"/>
        <v/>
      </c>
      <c r="AK3412" s="42" t="str">
        <f t="shared" si="1718"/>
        <v/>
      </c>
      <c r="AL3412" s="41" t="str">
        <f t="shared" si="1719"/>
        <v/>
      </c>
      <c r="AM3412" s="41" t="str">
        <f t="shared" si="1720"/>
        <v/>
      </c>
      <c r="AN3412" s="41" t="str">
        <f t="shared" si="1721"/>
        <v/>
      </c>
      <c r="AO3412" s="42" t="str">
        <f t="shared" si="1722"/>
        <v/>
      </c>
      <c r="AP3412" s="41" t="str">
        <f t="shared" si="1723"/>
        <v/>
      </c>
      <c r="AQ3412" s="41" t="str">
        <f t="shared" si="1724"/>
        <v/>
      </c>
      <c r="AR3412" s="41" t="str">
        <f>IF($AQ3412="","",COUNTIFS(L_ChaveCob,$AQ3412,L_Ausencia,"&gt;"&amp;$W3412)+COUNTIFS($AQ$4:$AQ3412,$AQ3412,$W$4:$W3412,$W3412))</f>
        <v/>
      </c>
      <c r="AS3412" s="42">
        <f t="shared" si="1725"/>
        <v>0</v>
      </c>
      <c r="AT3412" s="42">
        <f t="shared" si="1726"/>
        <v>0</v>
      </c>
      <c r="AU3412" s="42">
        <f t="shared" si="1727"/>
        <v>0</v>
      </c>
    </row>
    <row r="3413" spans="1:47" x14ac:dyDescent="0.2">
      <c r="A3413" s="35"/>
      <c r="B3413" s="36"/>
      <c r="C3413" s="36"/>
      <c r="D3413" s="36"/>
      <c r="E3413" s="37"/>
      <c r="F3413" s="37"/>
      <c r="G3413" s="36"/>
      <c r="H3413" s="36"/>
      <c r="I3413" s="36"/>
      <c r="J3413" s="36"/>
      <c r="K3413" s="37"/>
      <c r="L3413" s="37"/>
      <c r="M3413" s="37"/>
      <c r="N3413" s="38" t="str">
        <f t="shared" si="1696"/>
        <v/>
      </c>
      <c r="O3413" t="str">
        <f t="shared" si="1697"/>
        <v/>
      </c>
      <c r="P3413" t="str">
        <f t="shared" si="1698"/>
        <v/>
      </c>
      <c r="Q3413" t="str">
        <f t="shared" si="1699"/>
        <v/>
      </c>
      <c r="R3413" t="str">
        <f t="shared" si="1700"/>
        <v/>
      </c>
      <c r="S3413" t="str">
        <f t="shared" si="1701"/>
        <v/>
      </c>
      <c r="T3413" s="39" t="str">
        <f t="shared" si="1702"/>
        <v/>
      </c>
      <c r="U3413" s="40">
        <f t="shared" si="1703"/>
        <v>0</v>
      </c>
      <c r="V3413" s="40">
        <f t="shared" si="1704"/>
        <v>0</v>
      </c>
      <c r="W3413" s="40">
        <f t="shared" si="1705"/>
        <v>0</v>
      </c>
      <c r="X3413" t="str">
        <f t="shared" si="1706"/>
        <v/>
      </c>
      <c r="Y3413" s="40">
        <f t="shared" si="1707"/>
        <v>0</v>
      </c>
      <c r="Z3413" s="40">
        <f t="shared" si="1708"/>
        <v>0</v>
      </c>
      <c r="AA3413" s="40">
        <f t="shared" si="1709"/>
        <v>0</v>
      </c>
      <c r="AB3413" s="40">
        <f t="shared" si="1710"/>
        <v>0</v>
      </c>
      <c r="AC3413" s="40">
        <f t="shared" si="1711"/>
        <v>0</v>
      </c>
      <c r="AD3413" s="39">
        <f t="shared" si="1712"/>
        <v>0</v>
      </c>
      <c r="AE3413" s="39">
        <f t="shared" si="1713"/>
        <v>0</v>
      </c>
      <c r="AF3413" t="str">
        <f t="shared" si="1714"/>
        <v/>
      </c>
      <c r="AG3413" t="str">
        <f t="shared" si="1715"/>
        <v/>
      </c>
      <c r="AH3413" t="str">
        <f t="shared" si="1716"/>
        <v/>
      </c>
      <c r="AJ3413" s="41" t="str">
        <f t="shared" si="1717"/>
        <v/>
      </c>
      <c r="AK3413" s="42" t="str">
        <f t="shared" si="1718"/>
        <v/>
      </c>
      <c r="AL3413" s="41" t="str">
        <f t="shared" si="1719"/>
        <v/>
      </c>
      <c r="AM3413" s="41" t="str">
        <f t="shared" si="1720"/>
        <v/>
      </c>
      <c r="AN3413" s="41" t="str">
        <f t="shared" si="1721"/>
        <v/>
      </c>
      <c r="AO3413" s="42" t="str">
        <f t="shared" si="1722"/>
        <v/>
      </c>
      <c r="AP3413" s="41" t="str">
        <f t="shared" si="1723"/>
        <v/>
      </c>
      <c r="AQ3413" s="41" t="str">
        <f t="shared" si="1724"/>
        <v/>
      </c>
      <c r="AR3413" s="41" t="str">
        <f>IF($AQ3413="","",COUNTIFS(L_ChaveCob,$AQ3413,L_Ausencia,"&gt;"&amp;$W3413)+COUNTIFS($AQ$4:$AQ3413,$AQ3413,$W$4:$W3413,$W3413))</f>
        <v/>
      </c>
      <c r="AS3413" s="42">
        <f t="shared" si="1725"/>
        <v>0</v>
      </c>
      <c r="AT3413" s="42">
        <f t="shared" si="1726"/>
        <v>0</v>
      </c>
      <c r="AU3413" s="42">
        <f t="shared" si="1727"/>
        <v>0</v>
      </c>
    </row>
    <row r="3414" spans="1:47" x14ac:dyDescent="0.2">
      <c r="A3414" s="35"/>
      <c r="B3414" s="36"/>
      <c r="C3414" s="36"/>
      <c r="D3414" s="36"/>
      <c r="E3414" s="37"/>
      <c r="F3414" s="37"/>
      <c r="G3414" s="36"/>
      <c r="H3414" s="36"/>
      <c r="I3414" s="36"/>
      <c r="J3414" s="36"/>
      <c r="K3414" s="37"/>
      <c r="L3414" s="37"/>
      <c r="M3414" s="37"/>
      <c r="N3414" s="38" t="str">
        <f t="shared" si="1696"/>
        <v/>
      </c>
      <c r="O3414" t="str">
        <f t="shared" si="1697"/>
        <v/>
      </c>
      <c r="P3414" t="str">
        <f t="shared" si="1698"/>
        <v/>
      </c>
      <c r="Q3414" t="str">
        <f t="shared" si="1699"/>
        <v/>
      </c>
      <c r="R3414" t="str">
        <f t="shared" si="1700"/>
        <v/>
      </c>
      <c r="S3414" t="str">
        <f t="shared" si="1701"/>
        <v/>
      </c>
      <c r="T3414" s="39" t="str">
        <f t="shared" si="1702"/>
        <v/>
      </c>
      <c r="U3414" s="40">
        <f t="shared" si="1703"/>
        <v>0</v>
      </c>
      <c r="V3414" s="40">
        <f t="shared" si="1704"/>
        <v>0</v>
      </c>
      <c r="W3414" s="40">
        <f t="shared" si="1705"/>
        <v>0</v>
      </c>
      <c r="X3414" t="str">
        <f t="shared" si="1706"/>
        <v/>
      </c>
      <c r="Y3414" s="40">
        <f t="shared" si="1707"/>
        <v>0</v>
      </c>
      <c r="Z3414" s="40">
        <f t="shared" si="1708"/>
        <v>0</v>
      </c>
      <c r="AA3414" s="40">
        <f t="shared" si="1709"/>
        <v>0</v>
      </c>
      <c r="AB3414" s="40">
        <f t="shared" si="1710"/>
        <v>0</v>
      </c>
      <c r="AC3414" s="40">
        <f t="shared" si="1711"/>
        <v>0</v>
      </c>
      <c r="AD3414" s="39">
        <f t="shared" si="1712"/>
        <v>0</v>
      </c>
      <c r="AE3414" s="39">
        <f t="shared" si="1713"/>
        <v>0</v>
      </c>
      <c r="AF3414" t="str">
        <f t="shared" si="1714"/>
        <v/>
      </c>
      <c r="AG3414" t="str">
        <f t="shared" si="1715"/>
        <v/>
      </c>
      <c r="AH3414" t="str">
        <f t="shared" si="1716"/>
        <v/>
      </c>
      <c r="AJ3414" s="41" t="str">
        <f t="shared" si="1717"/>
        <v/>
      </c>
      <c r="AK3414" s="42" t="str">
        <f t="shared" si="1718"/>
        <v/>
      </c>
      <c r="AL3414" s="41" t="str">
        <f t="shared" si="1719"/>
        <v/>
      </c>
      <c r="AM3414" s="41" t="str">
        <f t="shared" si="1720"/>
        <v/>
      </c>
      <c r="AN3414" s="41" t="str">
        <f t="shared" si="1721"/>
        <v/>
      </c>
      <c r="AO3414" s="42" t="str">
        <f t="shared" si="1722"/>
        <v/>
      </c>
      <c r="AP3414" s="41" t="str">
        <f t="shared" si="1723"/>
        <v/>
      </c>
      <c r="AQ3414" s="41" t="str">
        <f t="shared" si="1724"/>
        <v/>
      </c>
      <c r="AR3414" s="41" t="str">
        <f>IF($AQ3414="","",COUNTIFS(L_ChaveCob,$AQ3414,L_Ausencia,"&gt;"&amp;$W3414)+COUNTIFS($AQ$4:$AQ3414,$AQ3414,$W$4:$W3414,$W3414))</f>
        <v/>
      </c>
      <c r="AS3414" s="42">
        <f t="shared" si="1725"/>
        <v>0</v>
      </c>
      <c r="AT3414" s="42">
        <f t="shared" si="1726"/>
        <v>0</v>
      </c>
      <c r="AU3414" s="42">
        <f t="shared" si="1727"/>
        <v>0</v>
      </c>
    </row>
    <row r="3415" spans="1:47" x14ac:dyDescent="0.2">
      <c r="A3415" s="35"/>
      <c r="B3415" s="36"/>
      <c r="C3415" s="36"/>
      <c r="D3415" s="36"/>
      <c r="E3415" s="37"/>
      <c r="F3415" s="37"/>
      <c r="G3415" s="36"/>
      <c r="H3415" s="36"/>
      <c r="I3415" s="36"/>
      <c r="J3415" s="36"/>
      <c r="K3415" s="37"/>
      <c r="L3415" s="37"/>
      <c r="M3415" s="37"/>
      <c r="N3415" s="38" t="str">
        <f t="shared" si="1696"/>
        <v/>
      </c>
      <c r="O3415" t="str">
        <f t="shared" si="1697"/>
        <v/>
      </c>
      <c r="P3415" t="str">
        <f t="shared" si="1698"/>
        <v/>
      </c>
      <c r="Q3415" t="str">
        <f t="shared" si="1699"/>
        <v/>
      </c>
      <c r="R3415" t="str">
        <f t="shared" si="1700"/>
        <v/>
      </c>
      <c r="S3415" t="str">
        <f t="shared" si="1701"/>
        <v/>
      </c>
      <c r="T3415" s="39" t="str">
        <f t="shared" si="1702"/>
        <v/>
      </c>
      <c r="U3415" s="40">
        <f t="shared" si="1703"/>
        <v>0</v>
      </c>
      <c r="V3415" s="40">
        <f t="shared" si="1704"/>
        <v>0</v>
      </c>
      <c r="W3415" s="40">
        <f t="shared" si="1705"/>
        <v>0</v>
      </c>
      <c r="X3415" t="str">
        <f t="shared" si="1706"/>
        <v/>
      </c>
      <c r="Y3415" s="40">
        <f t="shared" si="1707"/>
        <v>0</v>
      </c>
      <c r="Z3415" s="40">
        <f t="shared" si="1708"/>
        <v>0</v>
      </c>
      <c r="AA3415" s="40">
        <f t="shared" si="1709"/>
        <v>0</v>
      </c>
      <c r="AB3415" s="40">
        <f t="shared" si="1710"/>
        <v>0</v>
      </c>
      <c r="AC3415" s="40">
        <f t="shared" si="1711"/>
        <v>0</v>
      </c>
      <c r="AD3415" s="39">
        <f t="shared" si="1712"/>
        <v>0</v>
      </c>
      <c r="AE3415" s="39">
        <f t="shared" si="1713"/>
        <v>0</v>
      </c>
      <c r="AF3415" t="str">
        <f t="shared" si="1714"/>
        <v/>
      </c>
      <c r="AG3415" t="str">
        <f t="shared" si="1715"/>
        <v/>
      </c>
      <c r="AH3415" t="str">
        <f t="shared" si="1716"/>
        <v/>
      </c>
      <c r="AJ3415" s="41" t="str">
        <f t="shared" si="1717"/>
        <v/>
      </c>
      <c r="AK3415" s="42" t="str">
        <f t="shared" si="1718"/>
        <v/>
      </c>
      <c r="AL3415" s="41" t="str">
        <f t="shared" si="1719"/>
        <v/>
      </c>
      <c r="AM3415" s="41" t="str">
        <f t="shared" si="1720"/>
        <v/>
      </c>
      <c r="AN3415" s="41" t="str">
        <f t="shared" si="1721"/>
        <v/>
      </c>
      <c r="AO3415" s="42" t="str">
        <f t="shared" si="1722"/>
        <v/>
      </c>
      <c r="AP3415" s="41" t="str">
        <f t="shared" si="1723"/>
        <v/>
      </c>
      <c r="AQ3415" s="41" t="str">
        <f t="shared" si="1724"/>
        <v/>
      </c>
      <c r="AR3415" s="41" t="str">
        <f>IF($AQ3415="","",COUNTIFS(L_ChaveCob,$AQ3415,L_Ausencia,"&gt;"&amp;$W3415)+COUNTIFS($AQ$4:$AQ3415,$AQ3415,$W$4:$W3415,$W3415))</f>
        <v/>
      </c>
      <c r="AS3415" s="42">
        <f t="shared" si="1725"/>
        <v>0</v>
      </c>
      <c r="AT3415" s="42">
        <f t="shared" si="1726"/>
        <v>0</v>
      </c>
      <c r="AU3415" s="42">
        <f t="shared" si="1727"/>
        <v>0</v>
      </c>
    </row>
    <row r="3416" spans="1:47" x14ac:dyDescent="0.2">
      <c r="A3416" s="35"/>
      <c r="B3416" s="36"/>
      <c r="C3416" s="36"/>
      <c r="D3416" s="36"/>
      <c r="E3416" s="37"/>
      <c r="F3416" s="37"/>
      <c r="G3416" s="36"/>
      <c r="H3416" s="36"/>
      <c r="I3416" s="36"/>
      <c r="J3416" s="36"/>
      <c r="K3416" s="37"/>
      <c r="L3416" s="37"/>
      <c r="M3416" s="37"/>
      <c r="N3416" s="38" t="str">
        <f t="shared" si="1696"/>
        <v/>
      </c>
      <c r="O3416" t="str">
        <f t="shared" si="1697"/>
        <v/>
      </c>
      <c r="P3416" t="str">
        <f t="shared" si="1698"/>
        <v/>
      </c>
      <c r="Q3416" t="str">
        <f t="shared" si="1699"/>
        <v/>
      </c>
      <c r="R3416" t="str">
        <f t="shared" si="1700"/>
        <v/>
      </c>
      <c r="S3416" t="str">
        <f t="shared" si="1701"/>
        <v/>
      </c>
      <c r="T3416" s="39" t="str">
        <f t="shared" si="1702"/>
        <v/>
      </c>
      <c r="U3416" s="40">
        <f t="shared" si="1703"/>
        <v>0</v>
      </c>
      <c r="V3416" s="40">
        <f t="shared" si="1704"/>
        <v>0</v>
      </c>
      <c r="W3416" s="40">
        <f t="shared" si="1705"/>
        <v>0</v>
      </c>
      <c r="X3416" t="str">
        <f t="shared" si="1706"/>
        <v/>
      </c>
      <c r="Y3416" s="40">
        <f t="shared" si="1707"/>
        <v>0</v>
      </c>
      <c r="Z3416" s="40">
        <f t="shared" si="1708"/>
        <v>0</v>
      </c>
      <c r="AA3416" s="40">
        <f t="shared" si="1709"/>
        <v>0</v>
      </c>
      <c r="AB3416" s="40">
        <f t="shared" si="1710"/>
        <v>0</v>
      </c>
      <c r="AC3416" s="40">
        <f t="shared" si="1711"/>
        <v>0</v>
      </c>
      <c r="AD3416" s="39">
        <f t="shared" si="1712"/>
        <v>0</v>
      </c>
      <c r="AE3416" s="39">
        <f t="shared" si="1713"/>
        <v>0</v>
      </c>
      <c r="AF3416" t="str">
        <f t="shared" si="1714"/>
        <v/>
      </c>
      <c r="AG3416" t="str">
        <f t="shared" si="1715"/>
        <v/>
      </c>
      <c r="AH3416" t="str">
        <f t="shared" si="1716"/>
        <v/>
      </c>
      <c r="AJ3416" s="41" t="str">
        <f t="shared" si="1717"/>
        <v/>
      </c>
      <c r="AK3416" s="42" t="str">
        <f t="shared" si="1718"/>
        <v/>
      </c>
      <c r="AL3416" s="41" t="str">
        <f t="shared" si="1719"/>
        <v/>
      </c>
      <c r="AM3416" s="41" t="str">
        <f t="shared" si="1720"/>
        <v/>
      </c>
      <c r="AN3416" s="41" t="str">
        <f t="shared" si="1721"/>
        <v/>
      </c>
      <c r="AO3416" s="42" t="str">
        <f t="shared" si="1722"/>
        <v/>
      </c>
      <c r="AP3416" s="41" t="str">
        <f t="shared" si="1723"/>
        <v/>
      </c>
      <c r="AQ3416" s="41" t="str">
        <f t="shared" si="1724"/>
        <v/>
      </c>
      <c r="AR3416" s="41" t="str">
        <f>IF($AQ3416="","",COUNTIFS(L_ChaveCob,$AQ3416,L_Ausencia,"&gt;"&amp;$W3416)+COUNTIFS($AQ$4:$AQ3416,$AQ3416,$W$4:$W3416,$W3416))</f>
        <v/>
      </c>
      <c r="AS3416" s="42">
        <f t="shared" si="1725"/>
        <v>0</v>
      </c>
      <c r="AT3416" s="42">
        <f t="shared" si="1726"/>
        <v>0</v>
      </c>
      <c r="AU3416" s="42">
        <f t="shared" si="1727"/>
        <v>0</v>
      </c>
    </row>
    <row r="3417" spans="1:47" x14ac:dyDescent="0.2">
      <c r="A3417" s="35"/>
      <c r="B3417" s="36"/>
      <c r="C3417" s="36"/>
      <c r="D3417" s="36"/>
      <c r="E3417" s="37"/>
      <c r="F3417" s="37"/>
      <c r="G3417" s="36"/>
      <c r="H3417" s="36"/>
      <c r="I3417" s="36"/>
      <c r="J3417" s="36"/>
      <c r="K3417" s="37"/>
      <c r="L3417" s="37"/>
      <c r="M3417" s="37"/>
      <c r="N3417" s="38" t="str">
        <f t="shared" si="1696"/>
        <v/>
      </c>
      <c r="O3417" t="str">
        <f t="shared" si="1697"/>
        <v/>
      </c>
      <c r="P3417" t="str">
        <f t="shared" si="1698"/>
        <v/>
      </c>
      <c r="Q3417" t="str">
        <f t="shared" si="1699"/>
        <v/>
      </c>
      <c r="R3417" t="str">
        <f t="shared" si="1700"/>
        <v/>
      </c>
      <c r="S3417" t="str">
        <f t="shared" si="1701"/>
        <v/>
      </c>
      <c r="T3417" s="39" t="str">
        <f t="shared" si="1702"/>
        <v/>
      </c>
      <c r="U3417" s="40">
        <f t="shared" si="1703"/>
        <v>0</v>
      </c>
      <c r="V3417" s="40">
        <f t="shared" si="1704"/>
        <v>0</v>
      </c>
      <c r="W3417" s="40">
        <f t="shared" si="1705"/>
        <v>0</v>
      </c>
      <c r="X3417" t="str">
        <f t="shared" si="1706"/>
        <v/>
      </c>
      <c r="Y3417" s="40">
        <f t="shared" si="1707"/>
        <v>0</v>
      </c>
      <c r="Z3417" s="40">
        <f t="shared" si="1708"/>
        <v>0</v>
      </c>
      <c r="AA3417" s="40">
        <f t="shared" si="1709"/>
        <v>0</v>
      </c>
      <c r="AB3417" s="40">
        <f t="shared" si="1710"/>
        <v>0</v>
      </c>
      <c r="AC3417" s="40">
        <f t="shared" si="1711"/>
        <v>0</v>
      </c>
      <c r="AD3417" s="39">
        <f t="shared" si="1712"/>
        <v>0</v>
      </c>
      <c r="AE3417" s="39">
        <f t="shared" si="1713"/>
        <v>0</v>
      </c>
      <c r="AF3417" t="str">
        <f t="shared" si="1714"/>
        <v/>
      </c>
      <c r="AG3417" t="str">
        <f t="shared" si="1715"/>
        <v/>
      </c>
      <c r="AH3417" t="str">
        <f t="shared" si="1716"/>
        <v/>
      </c>
      <c r="AJ3417" s="41" t="str">
        <f t="shared" si="1717"/>
        <v/>
      </c>
      <c r="AK3417" s="42" t="str">
        <f t="shared" si="1718"/>
        <v/>
      </c>
      <c r="AL3417" s="41" t="str">
        <f t="shared" si="1719"/>
        <v/>
      </c>
      <c r="AM3417" s="41" t="str">
        <f t="shared" si="1720"/>
        <v/>
      </c>
      <c r="AN3417" s="41" t="str">
        <f t="shared" si="1721"/>
        <v/>
      </c>
      <c r="AO3417" s="42" t="str">
        <f t="shared" si="1722"/>
        <v/>
      </c>
      <c r="AP3417" s="41" t="str">
        <f t="shared" si="1723"/>
        <v/>
      </c>
      <c r="AQ3417" s="41" t="str">
        <f t="shared" si="1724"/>
        <v/>
      </c>
      <c r="AR3417" s="41" t="str">
        <f>IF($AQ3417="","",COUNTIFS(L_ChaveCob,$AQ3417,L_Ausencia,"&gt;"&amp;$W3417)+COUNTIFS($AQ$4:$AQ3417,$AQ3417,$W$4:$W3417,$W3417))</f>
        <v/>
      </c>
      <c r="AS3417" s="42">
        <f t="shared" si="1725"/>
        <v>0</v>
      </c>
      <c r="AT3417" s="42">
        <f t="shared" si="1726"/>
        <v>0</v>
      </c>
      <c r="AU3417" s="42">
        <f t="shared" si="1727"/>
        <v>0</v>
      </c>
    </row>
    <row r="3418" spans="1:47" x14ac:dyDescent="0.2">
      <c r="A3418" s="35"/>
      <c r="B3418" s="36"/>
      <c r="C3418" s="36"/>
      <c r="D3418" s="36"/>
      <c r="E3418" s="37"/>
      <c r="F3418" s="37"/>
      <c r="G3418" s="36"/>
      <c r="H3418" s="36"/>
      <c r="I3418" s="36"/>
      <c r="J3418" s="36"/>
      <c r="K3418" s="37"/>
      <c r="L3418" s="37"/>
      <c r="M3418" s="37"/>
      <c r="N3418" s="38" t="str">
        <f t="shared" si="1696"/>
        <v/>
      </c>
      <c r="O3418" t="str">
        <f t="shared" si="1697"/>
        <v/>
      </c>
      <c r="P3418" t="str">
        <f t="shared" si="1698"/>
        <v/>
      </c>
      <c r="Q3418" t="str">
        <f t="shared" si="1699"/>
        <v/>
      </c>
      <c r="R3418" t="str">
        <f t="shared" si="1700"/>
        <v/>
      </c>
      <c r="S3418" t="str">
        <f t="shared" si="1701"/>
        <v/>
      </c>
      <c r="T3418" s="39" t="str">
        <f t="shared" si="1702"/>
        <v/>
      </c>
      <c r="U3418" s="40">
        <f t="shared" si="1703"/>
        <v>0</v>
      </c>
      <c r="V3418" s="40">
        <f t="shared" si="1704"/>
        <v>0</v>
      </c>
      <c r="W3418" s="40">
        <f t="shared" si="1705"/>
        <v>0</v>
      </c>
      <c r="X3418" t="str">
        <f t="shared" si="1706"/>
        <v/>
      </c>
      <c r="Y3418" s="40">
        <f t="shared" si="1707"/>
        <v>0</v>
      </c>
      <c r="Z3418" s="40">
        <f t="shared" si="1708"/>
        <v>0</v>
      </c>
      <c r="AA3418" s="40">
        <f t="shared" si="1709"/>
        <v>0</v>
      </c>
      <c r="AB3418" s="40">
        <f t="shared" si="1710"/>
        <v>0</v>
      </c>
      <c r="AC3418" s="40">
        <f t="shared" si="1711"/>
        <v>0</v>
      </c>
      <c r="AD3418" s="39">
        <f t="shared" si="1712"/>
        <v>0</v>
      </c>
      <c r="AE3418" s="39">
        <f t="shared" si="1713"/>
        <v>0</v>
      </c>
      <c r="AF3418" t="str">
        <f t="shared" si="1714"/>
        <v/>
      </c>
      <c r="AG3418" t="str">
        <f t="shared" si="1715"/>
        <v/>
      </c>
      <c r="AH3418" t="str">
        <f t="shared" si="1716"/>
        <v/>
      </c>
      <c r="AJ3418" s="41" t="str">
        <f t="shared" si="1717"/>
        <v/>
      </c>
      <c r="AK3418" s="42" t="str">
        <f t="shared" si="1718"/>
        <v/>
      </c>
      <c r="AL3418" s="41" t="str">
        <f t="shared" si="1719"/>
        <v/>
      </c>
      <c r="AM3418" s="41" t="str">
        <f t="shared" si="1720"/>
        <v/>
      </c>
      <c r="AN3418" s="41" t="str">
        <f t="shared" si="1721"/>
        <v/>
      </c>
      <c r="AO3418" s="42" t="str">
        <f t="shared" si="1722"/>
        <v/>
      </c>
      <c r="AP3418" s="41" t="str">
        <f t="shared" si="1723"/>
        <v/>
      </c>
      <c r="AQ3418" s="41" t="str">
        <f t="shared" si="1724"/>
        <v/>
      </c>
      <c r="AR3418" s="41" t="str">
        <f>IF($AQ3418="","",COUNTIFS(L_ChaveCob,$AQ3418,L_Ausencia,"&gt;"&amp;$W3418)+COUNTIFS($AQ$4:$AQ3418,$AQ3418,$W$4:$W3418,$W3418))</f>
        <v/>
      </c>
      <c r="AS3418" s="42">
        <f t="shared" si="1725"/>
        <v>0</v>
      </c>
      <c r="AT3418" s="42">
        <f t="shared" si="1726"/>
        <v>0</v>
      </c>
      <c r="AU3418" s="42">
        <f t="shared" si="1727"/>
        <v>0</v>
      </c>
    </row>
    <row r="3419" spans="1:47" x14ac:dyDescent="0.2">
      <c r="A3419" s="35"/>
      <c r="B3419" s="36"/>
      <c r="C3419" s="36"/>
      <c r="D3419" s="36"/>
      <c r="E3419" s="37"/>
      <c r="F3419" s="37"/>
      <c r="G3419" s="36"/>
      <c r="H3419" s="36"/>
      <c r="I3419" s="36"/>
      <c r="J3419" s="36"/>
      <c r="K3419" s="37"/>
      <c r="L3419" s="37"/>
      <c r="M3419" s="37"/>
      <c r="N3419" s="38" t="str">
        <f t="shared" si="1696"/>
        <v/>
      </c>
      <c r="O3419" t="str">
        <f t="shared" si="1697"/>
        <v/>
      </c>
      <c r="P3419" t="str">
        <f t="shared" si="1698"/>
        <v/>
      </c>
      <c r="Q3419" t="str">
        <f t="shared" si="1699"/>
        <v/>
      </c>
      <c r="R3419" t="str">
        <f t="shared" si="1700"/>
        <v/>
      </c>
      <c r="S3419" t="str">
        <f t="shared" si="1701"/>
        <v/>
      </c>
      <c r="T3419" s="39" t="str">
        <f t="shared" si="1702"/>
        <v/>
      </c>
      <c r="U3419" s="40">
        <f t="shared" si="1703"/>
        <v>0</v>
      </c>
      <c r="V3419" s="40">
        <f t="shared" si="1704"/>
        <v>0</v>
      </c>
      <c r="W3419" s="40">
        <f t="shared" si="1705"/>
        <v>0</v>
      </c>
      <c r="X3419" t="str">
        <f t="shared" si="1706"/>
        <v/>
      </c>
      <c r="Y3419" s="40">
        <f t="shared" si="1707"/>
        <v>0</v>
      </c>
      <c r="Z3419" s="40">
        <f t="shared" si="1708"/>
        <v>0</v>
      </c>
      <c r="AA3419" s="40">
        <f t="shared" si="1709"/>
        <v>0</v>
      </c>
      <c r="AB3419" s="40">
        <f t="shared" si="1710"/>
        <v>0</v>
      </c>
      <c r="AC3419" s="40">
        <f t="shared" si="1711"/>
        <v>0</v>
      </c>
      <c r="AD3419" s="39">
        <f t="shared" si="1712"/>
        <v>0</v>
      </c>
      <c r="AE3419" s="39">
        <f t="shared" si="1713"/>
        <v>0</v>
      </c>
      <c r="AF3419" t="str">
        <f t="shared" si="1714"/>
        <v/>
      </c>
      <c r="AG3419" t="str">
        <f t="shared" si="1715"/>
        <v/>
      </c>
      <c r="AH3419" t="str">
        <f t="shared" si="1716"/>
        <v/>
      </c>
      <c r="AJ3419" s="41" t="str">
        <f t="shared" si="1717"/>
        <v/>
      </c>
      <c r="AK3419" s="42" t="str">
        <f t="shared" si="1718"/>
        <v/>
      </c>
      <c r="AL3419" s="41" t="str">
        <f t="shared" si="1719"/>
        <v/>
      </c>
      <c r="AM3419" s="41" t="str">
        <f t="shared" si="1720"/>
        <v/>
      </c>
      <c r="AN3419" s="41" t="str">
        <f t="shared" si="1721"/>
        <v/>
      </c>
      <c r="AO3419" s="42" t="str">
        <f t="shared" si="1722"/>
        <v/>
      </c>
      <c r="AP3419" s="41" t="str">
        <f t="shared" si="1723"/>
        <v/>
      </c>
      <c r="AQ3419" s="41" t="str">
        <f t="shared" si="1724"/>
        <v/>
      </c>
      <c r="AR3419" s="41" t="str">
        <f>IF($AQ3419="","",COUNTIFS(L_ChaveCob,$AQ3419,L_Ausencia,"&gt;"&amp;$W3419)+COUNTIFS($AQ$4:$AQ3419,$AQ3419,$W$4:$W3419,$W3419))</f>
        <v/>
      </c>
      <c r="AS3419" s="42">
        <f t="shared" si="1725"/>
        <v>0</v>
      </c>
      <c r="AT3419" s="42">
        <f t="shared" si="1726"/>
        <v>0</v>
      </c>
      <c r="AU3419" s="42">
        <f t="shared" si="1727"/>
        <v>0</v>
      </c>
    </row>
    <row r="3420" spans="1:47" x14ac:dyDescent="0.2">
      <c r="A3420" s="35"/>
      <c r="B3420" s="36"/>
      <c r="C3420" s="36"/>
      <c r="D3420" s="36"/>
      <c r="E3420" s="37"/>
      <c r="F3420" s="37"/>
      <c r="G3420" s="36"/>
      <c r="H3420" s="36"/>
      <c r="I3420" s="36"/>
      <c r="J3420" s="36"/>
      <c r="K3420" s="37"/>
      <c r="L3420" s="37"/>
      <c r="M3420" s="37"/>
      <c r="N3420" s="38" t="str">
        <f t="shared" si="1696"/>
        <v/>
      </c>
      <c r="O3420" t="str">
        <f t="shared" si="1697"/>
        <v/>
      </c>
      <c r="P3420" t="str">
        <f t="shared" si="1698"/>
        <v/>
      </c>
      <c r="Q3420" t="str">
        <f t="shared" si="1699"/>
        <v/>
      </c>
      <c r="R3420" t="str">
        <f t="shared" si="1700"/>
        <v/>
      </c>
      <c r="S3420" t="str">
        <f t="shared" si="1701"/>
        <v/>
      </c>
      <c r="T3420" s="39" t="str">
        <f t="shared" si="1702"/>
        <v/>
      </c>
      <c r="U3420" s="40">
        <f t="shared" si="1703"/>
        <v>0</v>
      </c>
      <c r="V3420" s="40">
        <f t="shared" si="1704"/>
        <v>0</v>
      </c>
      <c r="W3420" s="40">
        <f t="shared" si="1705"/>
        <v>0</v>
      </c>
      <c r="X3420" t="str">
        <f t="shared" si="1706"/>
        <v/>
      </c>
      <c r="Y3420" s="40">
        <f t="shared" si="1707"/>
        <v>0</v>
      </c>
      <c r="Z3420" s="40">
        <f t="shared" si="1708"/>
        <v>0</v>
      </c>
      <c r="AA3420" s="40">
        <f t="shared" si="1709"/>
        <v>0</v>
      </c>
      <c r="AB3420" s="40">
        <f t="shared" si="1710"/>
        <v>0</v>
      </c>
      <c r="AC3420" s="40">
        <f t="shared" si="1711"/>
        <v>0</v>
      </c>
      <c r="AD3420" s="39">
        <f t="shared" si="1712"/>
        <v>0</v>
      </c>
      <c r="AE3420" s="39">
        <f t="shared" si="1713"/>
        <v>0</v>
      </c>
      <c r="AF3420" t="str">
        <f t="shared" si="1714"/>
        <v/>
      </c>
      <c r="AG3420" t="str">
        <f t="shared" si="1715"/>
        <v/>
      </c>
      <c r="AH3420" t="str">
        <f t="shared" si="1716"/>
        <v/>
      </c>
      <c r="AJ3420" s="41" t="str">
        <f t="shared" si="1717"/>
        <v/>
      </c>
      <c r="AK3420" s="42" t="str">
        <f t="shared" si="1718"/>
        <v/>
      </c>
      <c r="AL3420" s="41" t="str">
        <f t="shared" si="1719"/>
        <v/>
      </c>
      <c r="AM3420" s="41" t="str">
        <f t="shared" si="1720"/>
        <v/>
      </c>
      <c r="AN3420" s="41" t="str">
        <f t="shared" si="1721"/>
        <v/>
      </c>
      <c r="AO3420" s="42" t="str">
        <f t="shared" si="1722"/>
        <v/>
      </c>
      <c r="AP3420" s="41" t="str">
        <f t="shared" si="1723"/>
        <v/>
      </c>
      <c r="AQ3420" s="41" t="str">
        <f t="shared" si="1724"/>
        <v/>
      </c>
      <c r="AR3420" s="41" t="str">
        <f>IF($AQ3420="","",COUNTIFS(L_ChaveCob,$AQ3420,L_Ausencia,"&gt;"&amp;$W3420)+COUNTIFS($AQ$4:$AQ3420,$AQ3420,$W$4:$W3420,$W3420))</f>
        <v/>
      </c>
      <c r="AS3420" s="42">
        <f t="shared" si="1725"/>
        <v>0</v>
      </c>
      <c r="AT3420" s="42">
        <f t="shared" si="1726"/>
        <v>0</v>
      </c>
      <c r="AU3420" s="42">
        <f t="shared" si="1727"/>
        <v>0</v>
      </c>
    </row>
    <row r="3421" spans="1:47" x14ac:dyDescent="0.2">
      <c r="A3421" s="35"/>
      <c r="B3421" s="36"/>
      <c r="C3421" s="36"/>
      <c r="D3421" s="36"/>
      <c r="E3421" s="37"/>
      <c r="F3421" s="37"/>
      <c r="G3421" s="36"/>
      <c r="H3421" s="36"/>
      <c r="I3421" s="36"/>
      <c r="J3421" s="36"/>
      <c r="K3421" s="37"/>
      <c r="L3421" s="37"/>
      <c r="M3421" s="37"/>
      <c r="N3421" s="38" t="str">
        <f t="shared" si="1696"/>
        <v/>
      </c>
      <c r="O3421" t="str">
        <f t="shared" si="1697"/>
        <v/>
      </c>
      <c r="P3421" t="str">
        <f t="shared" si="1698"/>
        <v/>
      </c>
      <c r="Q3421" t="str">
        <f t="shared" si="1699"/>
        <v/>
      </c>
      <c r="R3421" t="str">
        <f t="shared" si="1700"/>
        <v/>
      </c>
      <c r="S3421" t="str">
        <f t="shared" si="1701"/>
        <v/>
      </c>
      <c r="T3421" s="39" t="str">
        <f t="shared" si="1702"/>
        <v/>
      </c>
      <c r="U3421" s="40">
        <f t="shared" si="1703"/>
        <v>0</v>
      </c>
      <c r="V3421" s="40">
        <f t="shared" si="1704"/>
        <v>0</v>
      </c>
      <c r="W3421" s="40">
        <f t="shared" si="1705"/>
        <v>0</v>
      </c>
      <c r="X3421" t="str">
        <f t="shared" si="1706"/>
        <v/>
      </c>
      <c r="Y3421" s="40">
        <f t="shared" si="1707"/>
        <v>0</v>
      </c>
      <c r="Z3421" s="40">
        <f t="shared" si="1708"/>
        <v>0</v>
      </c>
      <c r="AA3421" s="40">
        <f t="shared" si="1709"/>
        <v>0</v>
      </c>
      <c r="AB3421" s="40">
        <f t="shared" si="1710"/>
        <v>0</v>
      </c>
      <c r="AC3421" s="40">
        <f t="shared" si="1711"/>
        <v>0</v>
      </c>
      <c r="AD3421" s="39">
        <f t="shared" si="1712"/>
        <v>0</v>
      </c>
      <c r="AE3421" s="39">
        <f t="shared" si="1713"/>
        <v>0</v>
      </c>
      <c r="AF3421" t="str">
        <f t="shared" si="1714"/>
        <v/>
      </c>
      <c r="AG3421" t="str">
        <f t="shared" si="1715"/>
        <v/>
      </c>
      <c r="AH3421" t="str">
        <f t="shared" si="1716"/>
        <v/>
      </c>
      <c r="AJ3421" s="41" t="str">
        <f t="shared" si="1717"/>
        <v/>
      </c>
      <c r="AK3421" s="42" t="str">
        <f t="shared" si="1718"/>
        <v/>
      </c>
      <c r="AL3421" s="41" t="str">
        <f t="shared" si="1719"/>
        <v/>
      </c>
      <c r="AM3421" s="41" t="str">
        <f t="shared" si="1720"/>
        <v/>
      </c>
      <c r="AN3421" s="41" t="str">
        <f t="shared" si="1721"/>
        <v/>
      </c>
      <c r="AO3421" s="42" t="str">
        <f t="shared" si="1722"/>
        <v/>
      </c>
      <c r="AP3421" s="41" t="str">
        <f t="shared" si="1723"/>
        <v/>
      </c>
      <c r="AQ3421" s="41" t="str">
        <f t="shared" si="1724"/>
        <v/>
      </c>
      <c r="AR3421" s="41" t="str">
        <f>IF($AQ3421="","",COUNTIFS(L_ChaveCob,$AQ3421,L_Ausencia,"&gt;"&amp;$W3421)+COUNTIFS($AQ$4:$AQ3421,$AQ3421,$W$4:$W3421,$W3421))</f>
        <v/>
      </c>
      <c r="AS3421" s="42">
        <f t="shared" si="1725"/>
        <v>0</v>
      </c>
      <c r="AT3421" s="42">
        <f t="shared" si="1726"/>
        <v>0</v>
      </c>
      <c r="AU3421" s="42">
        <f t="shared" si="1727"/>
        <v>0</v>
      </c>
    </row>
    <row r="3422" spans="1:47" x14ac:dyDescent="0.2">
      <c r="A3422" s="35"/>
      <c r="B3422" s="36"/>
      <c r="C3422" s="36"/>
      <c r="D3422" s="36"/>
      <c r="E3422" s="37"/>
      <c r="F3422" s="37"/>
      <c r="G3422" s="36"/>
      <c r="H3422" s="36"/>
      <c r="I3422" s="36"/>
      <c r="J3422" s="36"/>
      <c r="K3422" s="37"/>
      <c r="L3422" s="37"/>
      <c r="M3422" s="37"/>
      <c r="N3422" s="38" t="str">
        <f t="shared" si="1696"/>
        <v/>
      </c>
      <c r="O3422" t="str">
        <f t="shared" si="1697"/>
        <v/>
      </c>
      <c r="P3422" t="str">
        <f t="shared" si="1698"/>
        <v/>
      </c>
      <c r="Q3422" t="str">
        <f t="shared" si="1699"/>
        <v/>
      </c>
      <c r="R3422" t="str">
        <f t="shared" si="1700"/>
        <v/>
      </c>
      <c r="S3422" t="str">
        <f t="shared" si="1701"/>
        <v/>
      </c>
      <c r="T3422" s="39" t="str">
        <f t="shared" si="1702"/>
        <v/>
      </c>
      <c r="U3422" s="40">
        <f t="shared" si="1703"/>
        <v>0</v>
      </c>
      <c r="V3422" s="40">
        <f t="shared" si="1704"/>
        <v>0</v>
      </c>
      <c r="W3422" s="40">
        <f t="shared" si="1705"/>
        <v>0</v>
      </c>
      <c r="X3422" t="str">
        <f t="shared" si="1706"/>
        <v/>
      </c>
      <c r="Y3422" s="40">
        <f t="shared" si="1707"/>
        <v>0</v>
      </c>
      <c r="Z3422" s="40">
        <f t="shared" si="1708"/>
        <v>0</v>
      </c>
      <c r="AA3422" s="40">
        <f t="shared" si="1709"/>
        <v>0</v>
      </c>
      <c r="AB3422" s="40">
        <f t="shared" si="1710"/>
        <v>0</v>
      </c>
      <c r="AC3422" s="40">
        <f t="shared" si="1711"/>
        <v>0</v>
      </c>
      <c r="AD3422" s="39">
        <f t="shared" si="1712"/>
        <v>0</v>
      </c>
      <c r="AE3422" s="39">
        <f t="shared" si="1713"/>
        <v>0</v>
      </c>
      <c r="AF3422" t="str">
        <f t="shared" si="1714"/>
        <v/>
      </c>
      <c r="AG3422" t="str">
        <f t="shared" si="1715"/>
        <v/>
      </c>
      <c r="AH3422" t="str">
        <f t="shared" si="1716"/>
        <v/>
      </c>
      <c r="AJ3422" s="41" t="str">
        <f t="shared" si="1717"/>
        <v/>
      </c>
      <c r="AK3422" s="42" t="str">
        <f t="shared" si="1718"/>
        <v/>
      </c>
      <c r="AL3422" s="41" t="str">
        <f t="shared" si="1719"/>
        <v/>
      </c>
      <c r="AM3422" s="41" t="str">
        <f t="shared" si="1720"/>
        <v/>
      </c>
      <c r="AN3422" s="41" t="str">
        <f t="shared" si="1721"/>
        <v/>
      </c>
      <c r="AO3422" s="42" t="str">
        <f t="shared" si="1722"/>
        <v/>
      </c>
      <c r="AP3422" s="41" t="str">
        <f t="shared" si="1723"/>
        <v/>
      </c>
      <c r="AQ3422" s="41" t="str">
        <f t="shared" si="1724"/>
        <v/>
      </c>
      <c r="AR3422" s="41" t="str">
        <f>IF($AQ3422="","",COUNTIFS(L_ChaveCob,$AQ3422,L_Ausencia,"&gt;"&amp;$W3422)+COUNTIFS($AQ$4:$AQ3422,$AQ3422,$W$4:$W3422,$W3422))</f>
        <v/>
      </c>
      <c r="AS3422" s="42">
        <f t="shared" si="1725"/>
        <v>0</v>
      </c>
      <c r="AT3422" s="42">
        <f t="shared" si="1726"/>
        <v>0</v>
      </c>
      <c r="AU3422" s="42">
        <f t="shared" si="1727"/>
        <v>0</v>
      </c>
    </row>
    <row r="3423" spans="1:47" x14ac:dyDescent="0.2">
      <c r="A3423" s="35"/>
      <c r="B3423" s="36"/>
      <c r="C3423" s="36"/>
      <c r="D3423" s="36"/>
      <c r="E3423" s="37"/>
      <c r="F3423" s="37"/>
      <c r="G3423" s="36"/>
      <c r="H3423" s="36"/>
      <c r="I3423" s="36"/>
      <c r="J3423" s="36"/>
      <c r="K3423" s="37"/>
      <c r="L3423" s="37"/>
      <c r="M3423" s="37"/>
      <c r="N3423" s="38" t="str">
        <f t="shared" si="1696"/>
        <v/>
      </c>
      <c r="O3423" t="str">
        <f t="shared" si="1697"/>
        <v/>
      </c>
      <c r="P3423" t="str">
        <f t="shared" si="1698"/>
        <v/>
      </c>
      <c r="Q3423" t="str">
        <f t="shared" si="1699"/>
        <v/>
      </c>
      <c r="R3423" t="str">
        <f t="shared" si="1700"/>
        <v/>
      </c>
      <c r="S3423" t="str">
        <f t="shared" si="1701"/>
        <v/>
      </c>
      <c r="T3423" s="39" t="str">
        <f t="shared" si="1702"/>
        <v/>
      </c>
      <c r="U3423" s="40">
        <f t="shared" si="1703"/>
        <v>0</v>
      </c>
      <c r="V3423" s="40">
        <f t="shared" si="1704"/>
        <v>0</v>
      </c>
      <c r="W3423" s="40">
        <f t="shared" si="1705"/>
        <v>0</v>
      </c>
      <c r="X3423" t="str">
        <f t="shared" si="1706"/>
        <v/>
      </c>
      <c r="Y3423" s="40">
        <f t="shared" si="1707"/>
        <v>0</v>
      </c>
      <c r="Z3423" s="40">
        <f t="shared" si="1708"/>
        <v>0</v>
      </c>
      <c r="AA3423" s="40">
        <f t="shared" si="1709"/>
        <v>0</v>
      </c>
      <c r="AB3423" s="40">
        <f t="shared" si="1710"/>
        <v>0</v>
      </c>
      <c r="AC3423" s="40">
        <f t="shared" si="1711"/>
        <v>0</v>
      </c>
      <c r="AD3423" s="39">
        <f t="shared" si="1712"/>
        <v>0</v>
      </c>
      <c r="AE3423" s="39">
        <f t="shared" si="1713"/>
        <v>0</v>
      </c>
      <c r="AF3423" t="str">
        <f t="shared" si="1714"/>
        <v/>
      </c>
      <c r="AG3423" t="str">
        <f t="shared" si="1715"/>
        <v/>
      </c>
      <c r="AH3423" t="str">
        <f t="shared" si="1716"/>
        <v/>
      </c>
      <c r="AJ3423" s="41" t="str">
        <f t="shared" si="1717"/>
        <v/>
      </c>
      <c r="AK3423" s="42" t="str">
        <f t="shared" si="1718"/>
        <v/>
      </c>
      <c r="AL3423" s="41" t="str">
        <f t="shared" si="1719"/>
        <v/>
      </c>
      <c r="AM3423" s="41" t="str">
        <f t="shared" si="1720"/>
        <v/>
      </c>
      <c r="AN3423" s="41" t="str">
        <f t="shared" si="1721"/>
        <v/>
      </c>
      <c r="AO3423" s="42" t="str">
        <f t="shared" si="1722"/>
        <v/>
      </c>
      <c r="AP3423" s="41" t="str">
        <f t="shared" si="1723"/>
        <v/>
      </c>
      <c r="AQ3423" s="41" t="str">
        <f t="shared" si="1724"/>
        <v/>
      </c>
      <c r="AR3423" s="41" t="str">
        <f>IF($AQ3423="","",COUNTIFS(L_ChaveCob,$AQ3423,L_Ausencia,"&gt;"&amp;$W3423)+COUNTIFS($AQ$4:$AQ3423,$AQ3423,$W$4:$W3423,$W3423))</f>
        <v/>
      </c>
      <c r="AS3423" s="42">
        <f t="shared" si="1725"/>
        <v>0</v>
      </c>
      <c r="AT3423" s="42">
        <f t="shared" si="1726"/>
        <v>0</v>
      </c>
      <c r="AU3423" s="42">
        <f t="shared" si="1727"/>
        <v>0</v>
      </c>
    </row>
    <row r="3424" spans="1:47" x14ac:dyDescent="0.2">
      <c r="A3424" s="35"/>
      <c r="B3424" s="36"/>
      <c r="C3424" s="36"/>
      <c r="D3424" s="36"/>
      <c r="E3424" s="37"/>
      <c r="F3424" s="37"/>
      <c r="G3424" s="36"/>
      <c r="H3424" s="36"/>
      <c r="I3424" s="36"/>
      <c r="J3424" s="36"/>
      <c r="K3424" s="37"/>
      <c r="L3424" s="37"/>
      <c r="M3424" s="37"/>
      <c r="N3424" s="38" t="str">
        <f t="shared" si="1696"/>
        <v/>
      </c>
      <c r="O3424" t="str">
        <f t="shared" si="1697"/>
        <v/>
      </c>
      <c r="P3424" t="str">
        <f t="shared" si="1698"/>
        <v/>
      </c>
      <c r="Q3424" t="str">
        <f t="shared" si="1699"/>
        <v/>
      </c>
      <c r="R3424" t="str">
        <f t="shared" si="1700"/>
        <v/>
      </c>
      <c r="S3424" t="str">
        <f t="shared" si="1701"/>
        <v/>
      </c>
      <c r="T3424" s="39" t="str">
        <f t="shared" si="1702"/>
        <v/>
      </c>
      <c r="U3424" s="40">
        <f t="shared" si="1703"/>
        <v>0</v>
      </c>
      <c r="V3424" s="40">
        <f t="shared" si="1704"/>
        <v>0</v>
      </c>
      <c r="W3424" s="40">
        <f t="shared" si="1705"/>
        <v>0</v>
      </c>
      <c r="X3424" t="str">
        <f t="shared" si="1706"/>
        <v/>
      </c>
      <c r="Y3424" s="40">
        <f t="shared" si="1707"/>
        <v>0</v>
      </c>
      <c r="Z3424" s="40">
        <f t="shared" si="1708"/>
        <v>0</v>
      </c>
      <c r="AA3424" s="40">
        <f t="shared" si="1709"/>
        <v>0</v>
      </c>
      <c r="AB3424" s="40">
        <f t="shared" si="1710"/>
        <v>0</v>
      </c>
      <c r="AC3424" s="40">
        <f t="shared" si="1711"/>
        <v>0</v>
      </c>
      <c r="AD3424" s="39">
        <f t="shared" si="1712"/>
        <v>0</v>
      </c>
      <c r="AE3424" s="39">
        <f t="shared" si="1713"/>
        <v>0</v>
      </c>
      <c r="AF3424" t="str">
        <f t="shared" si="1714"/>
        <v/>
      </c>
      <c r="AG3424" t="str">
        <f t="shared" si="1715"/>
        <v/>
      </c>
      <c r="AH3424" t="str">
        <f t="shared" si="1716"/>
        <v/>
      </c>
      <c r="AJ3424" s="41" t="str">
        <f t="shared" si="1717"/>
        <v/>
      </c>
      <c r="AK3424" s="42" t="str">
        <f t="shared" si="1718"/>
        <v/>
      </c>
      <c r="AL3424" s="41" t="str">
        <f t="shared" si="1719"/>
        <v/>
      </c>
      <c r="AM3424" s="41" t="str">
        <f t="shared" si="1720"/>
        <v/>
      </c>
      <c r="AN3424" s="41" t="str">
        <f t="shared" si="1721"/>
        <v/>
      </c>
      <c r="AO3424" s="42" t="str">
        <f t="shared" si="1722"/>
        <v/>
      </c>
      <c r="AP3424" s="41" t="str">
        <f t="shared" si="1723"/>
        <v/>
      </c>
      <c r="AQ3424" s="41" t="str">
        <f t="shared" si="1724"/>
        <v/>
      </c>
      <c r="AR3424" s="41" t="str">
        <f>IF($AQ3424="","",COUNTIFS(L_ChaveCob,$AQ3424,L_Ausencia,"&gt;"&amp;$W3424)+COUNTIFS($AQ$4:$AQ3424,$AQ3424,$W$4:$W3424,$W3424))</f>
        <v/>
      </c>
      <c r="AS3424" s="42">
        <f t="shared" si="1725"/>
        <v>0</v>
      </c>
      <c r="AT3424" s="42">
        <f t="shared" si="1726"/>
        <v>0</v>
      </c>
      <c r="AU3424" s="42">
        <f t="shared" si="1727"/>
        <v>0</v>
      </c>
    </row>
    <row r="3425" spans="1:47" x14ac:dyDescent="0.2">
      <c r="A3425" s="35"/>
      <c r="B3425" s="36"/>
      <c r="C3425" s="36"/>
      <c r="D3425" s="36"/>
      <c r="E3425" s="37"/>
      <c r="F3425" s="37"/>
      <c r="G3425" s="36"/>
      <c r="H3425" s="36"/>
      <c r="I3425" s="36"/>
      <c r="J3425" s="36"/>
      <c r="K3425" s="37"/>
      <c r="L3425" s="37"/>
      <c r="M3425" s="37"/>
      <c r="N3425" s="38" t="str">
        <f t="shared" si="1696"/>
        <v/>
      </c>
      <c r="O3425" t="str">
        <f t="shared" si="1697"/>
        <v/>
      </c>
      <c r="P3425" t="str">
        <f t="shared" si="1698"/>
        <v/>
      </c>
      <c r="Q3425" t="str">
        <f t="shared" si="1699"/>
        <v/>
      </c>
      <c r="R3425" t="str">
        <f t="shared" si="1700"/>
        <v/>
      </c>
      <c r="S3425" t="str">
        <f t="shared" si="1701"/>
        <v/>
      </c>
      <c r="T3425" s="39" t="str">
        <f t="shared" si="1702"/>
        <v/>
      </c>
      <c r="U3425" s="40">
        <f t="shared" si="1703"/>
        <v>0</v>
      </c>
      <c r="V3425" s="40">
        <f t="shared" si="1704"/>
        <v>0</v>
      </c>
      <c r="W3425" s="40">
        <f t="shared" si="1705"/>
        <v>0</v>
      </c>
      <c r="X3425" t="str">
        <f t="shared" si="1706"/>
        <v/>
      </c>
      <c r="Y3425" s="40">
        <f t="shared" si="1707"/>
        <v>0</v>
      </c>
      <c r="Z3425" s="40">
        <f t="shared" si="1708"/>
        <v>0</v>
      </c>
      <c r="AA3425" s="40">
        <f t="shared" si="1709"/>
        <v>0</v>
      </c>
      <c r="AB3425" s="40">
        <f t="shared" si="1710"/>
        <v>0</v>
      </c>
      <c r="AC3425" s="40">
        <f t="shared" si="1711"/>
        <v>0</v>
      </c>
      <c r="AD3425" s="39">
        <f t="shared" si="1712"/>
        <v>0</v>
      </c>
      <c r="AE3425" s="39">
        <f t="shared" si="1713"/>
        <v>0</v>
      </c>
      <c r="AF3425" t="str">
        <f t="shared" si="1714"/>
        <v/>
      </c>
      <c r="AG3425" t="str">
        <f t="shared" si="1715"/>
        <v/>
      </c>
      <c r="AH3425" t="str">
        <f t="shared" si="1716"/>
        <v/>
      </c>
      <c r="AJ3425" s="41" t="str">
        <f t="shared" si="1717"/>
        <v/>
      </c>
      <c r="AK3425" s="42" t="str">
        <f t="shared" si="1718"/>
        <v/>
      </c>
      <c r="AL3425" s="41" t="str">
        <f t="shared" si="1719"/>
        <v/>
      </c>
      <c r="AM3425" s="41" t="str">
        <f t="shared" si="1720"/>
        <v/>
      </c>
      <c r="AN3425" s="41" t="str">
        <f t="shared" si="1721"/>
        <v/>
      </c>
      <c r="AO3425" s="42" t="str">
        <f t="shared" si="1722"/>
        <v/>
      </c>
      <c r="AP3425" s="41" t="str">
        <f t="shared" si="1723"/>
        <v/>
      </c>
      <c r="AQ3425" s="41" t="str">
        <f t="shared" si="1724"/>
        <v/>
      </c>
      <c r="AR3425" s="41" t="str">
        <f>IF($AQ3425="","",COUNTIFS(L_ChaveCob,$AQ3425,L_Ausencia,"&gt;"&amp;$W3425)+COUNTIFS($AQ$4:$AQ3425,$AQ3425,$W$4:$W3425,$W3425))</f>
        <v/>
      </c>
      <c r="AS3425" s="42">
        <f t="shared" si="1725"/>
        <v>0</v>
      </c>
      <c r="AT3425" s="42">
        <f t="shared" si="1726"/>
        <v>0</v>
      </c>
      <c r="AU3425" s="42">
        <f t="shared" si="1727"/>
        <v>0</v>
      </c>
    </row>
    <row r="3426" spans="1:47" x14ac:dyDescent="0.2">
      <c r="A3426" s="35"/>
      <c r="B3426" s="36"/>
      <c r="C3426" s="36"/>
      <c r="D3426" s="36"/>
      <c r="E3426" s="37"/>
      <c r="F3426" s="37"/>
      <c r="G3426" s="36"/>
      <c r="H3426" s="36"/>
      <c r="I3426" s="36"/>
      <c r="J3426" s="36"/>
      <c r="K3426" s="37"/>
      <c r="L3426" s="37"/>
      <c r="M3426" s="37"/>
      <c r="N3426" s="38" t="str">
        <f t="shared" si="1696"/>
        <v/>
      </c>
      <c r="O3426" t="str">
        <f t="shared" si="1697"/>
        <v/>
      </c>
      <c r="P3426" t="str">
        <f t="shared" si="1698"/>
        <v/>
      </c>
      <c r="Q3426" t="str">
        <f t="shared" si="1699"/>
        <v/>
      </c>
      <c r="R3426" t="str">
        <f t="shared" si="1700"/>
        <v/>
      </c>
      <c r="S3426" t="str">
        <f t="shared" si="1701"/>
        <v/>
      </c>
      <c r="T3426" s="39" t="str">
        <f t="shared" si="1702"/>
        <v/>
      </c>
      <c r="U3426" s="40">
        <f t="shared" si="1703"/>
        <v>0</v>
      </c>
      <c r="V3426" s="40">
        <f t="shared" si="1704"/>
        <v>0</v>
      </c>
      <c r="W3426" s="40">
        <f t="shared" si="1705"/>
        <v>0</v>
      </c>
      <c r="X3426" t="str">
        <f t="shared" si="1706"/>
        <v/>
      </c>
      <c r="Y3426" s="40">
        <f t="shared" si="1707"/>
        <v>0</v>
      </c>
      <c r="Z3426" s="40">
        <f t="shared" si="1708"/>
        <v>0</v>
      </c>
      <c r="AA3426" s="40">
        <f t="shared" si="1709"/>
        <v>0</v>
      </c>
      <c r="AB3426" s="40">
        <f t="shared" si="1710"/>
        <v>0</v>
      </c>
      <c r="AC3426" s="40">
        <f t="shared" si="1711"/>
        <v>0</v>
      </c>
      <c r="AD3426" s="39">
        <f t="shared" si="1712"/>
        <v>0</v>
      </c>
      <c r="AE3426" s="39">
        <f t="shared" si="1713"/>
        <v>0</v>
      </c>
      <c r="AF3426" t="str">
        <f t="shared" si="1714"/>
        <v/>
      </c>
      <c r="AG3426" t="str">
        <f t="shared" si="1715"/>
        <v/>
      </c>
      <c r="AH3426" t="str">
        <f t="shared" si="1716"/>
        <v/>
      </c>
      <c r="AJ3426" s="41" t="str">
        <f t="shared" si="1717"/>
        <v/>
      </c>
      <c r="AK3426" s="42" t="str">
        <f t="shared" si="1718"/>
        <v/>
      </c>
      <c r="AL3426" s="41" t="str">
        <f t="shared" si="1719"/>
        <v/>
      </c>
      <c r="AM3426" s="41" t="str">
        <f t="shared" si="1720"/>
        <v/>
      </c>
      <c r="AN3426" s="41" t="str">
        <f t="shared" si="1721"/>
        <v/>
      </c>
      <c r="AO3426" s="42" t="str">
        <f t="shared" si="1722"/>
        <v/>
      </c>
      <c r="AP3426" s="41" t="str">
        <f t="shared" si="1723"/>
        <v/>
      </c>
      <c r="AQ3426" s="41" t="str">
        <f t="shared" si="1724"/>
        <v/>
      </c>
      <c r="AR3426" s="41" t="str">
        <f>IF($AQ3426="","",COUNTIFS(L_ChaveCob,$AQ3426,L_Ausencia,"&gt;"&amp;$W3426)+COUNTIFS($AQ$4:$AQ3426,$AQ3426,$W$4:$W3426,$W3426))</f>
        <v/>
      </c>
      <c r="AS3426" s="42">
        <f t="shared" si="1725"/>
        <v>0</v>
      </c>
      <c r="AT3426" s="42">
        <f t="shared" si="1726"/>
        <v>0</v>
      </c>
      <c r="AU3426" s="42">
        <f t="shared" si="1727"/>
        <v>0</v>
      </c>
    </row>
    <row r="3427" spans="1:47" x14ac:dyDescent="0.2">
      <c r="A3427" s="35"/>
      <c r="B3427" s="36"/>
      <c r="C3427" s="36"/>
      <c r="D3427" s="36"/>
      <c r="E3427" s="37"/>
      <c r="F3427" s="37"/>
      <c r="G3427" s="36"/>
      <c r="H3427" s="36"/>
      <c r="I3427" s="36"/>
      <c r="J3427" s="36"/>
      <c r="K3427" s="37"/>
      <c r="L3427" s="37"/>
      <c r="M3427" s="37"/>
      <c r="N3427" s="38" t="str">
        <f t="shared" si="1696"/>
        <v/>
      </c>
      <c r="O3427" t="str">
        <f t="shared" si="1697"/>
        <v/>
      </c>
      <c r="P3427" t="str">
        <f t="shared" si="1698"/>
        <v/>
      </c>
      <c r="Q3427" t="str">
        <f t="shared" si="1699"/>
        <v/>
      </c>
      <c r="R3427" t="str">
        <f t="shared" si="1700"/>
        <v/>
      </c>
      <c r="S3427" t="str">
        <f t="shared" si="1701"/>
        <v/>
      </c>
      <c r="T3427" s="39" t="str">
        <f t="shared" si="1702"/>
        <v/>
      </c>
      <c r="U3427" s="40">
        <f t="shared" si="1703"/>
        <v>0</v>
      </c>
      <c r="V3427" s="40">
        <f t="shared" si="1704"/>
        <v>0</v>
      </c>
      <c r="W3427" s="40">
        <f t="shared" si="1705"/>
        <v>0</v>
      </c>
      <c r="X3427" t="str">
        <f t="shared" si="1706"/>
        <v/>
      </c>
      <c r="Y3427" s="40">
        <f t="shared" si="1707"/>
        <v>0</v>
      </c>
      <c r="Z3427" s="40">
        <f t="shared" si="1708"/>
        <v>0</v>
      </c>
      <c r="AA3427" s="40">
        <f t="shared" si="1709"/>
        <v>0</v>
      </c>
      <c r="AB3427" s="40">
        <f t="shared" si="1710"/>
        <v>0</v>
      </c>
      <c r="AC3427" s="40">
        <f t="shared" si="1711"/>
        <v>0</v>
      </c>
      <c r="AD3427" s="39">
        <f t="shared" si="1712"/>
        <v>0</v>
      </c>
      <c r="AE3427" s="39">
        <f t="shared" si="1713"/>
        <v>0</v>
      </c>
      <c r="AF3427" t="str">
        <f t="shared" si="1714"/>
        <v/>
      </c>
      <c r="AG3427" t="str">
        <f t="shared" si="1715"/>
        <v/>
      </c>
      <c r="AH3427" t="str">
        <f t="shared" si="1716"/>
        <v/>
      </c>
      <c r="AJ3427" s="41" t="str">
        <f t="shared" si="1717"/>
        <v/>
      </c>
      <c r="AK3427" s="42" t="str">
        <f t="shared" si="1718"/>
        <v/>
      </c>
      <c r="AL3427" s="41" t="str">
        <f t="shared" si="1719"/>
        <v/>
      </c>
      <c r="AM3427" s="41" t="str">
        <f t="shared" si="1720"/>
        <v/>
      </c>
      <c r="AN3427" s="41" t="str">
        <f t="shared" si="1721"/>
        <v/>
      </c>
      <c r="AO3427" s="42" t="str">
        <f t="shared" si="1722"/>
        <v/>
      </c>
      <c r="AP3427" s="41" t="str">
        <f t="shared" si="1723"/>
        <v/>
      </c>
      <c r="AQ3427" s="41" t="str">
        <f t="shared" si="1724"/>
        <v/>
      </c>
      <c r="AR3427" s="41" t="str">
        <f>IF($AQ3427="","",COUNTIFS(L_ChaveCob,$AQ3427,L_Ausencia,"&gt;"&amp;$W3427)+COUNTIFS($AQ$4:$AQ3427,$AQ3427,$W$4:$W3427,$W3427))</f>
        <v/>
      </c>
      <c r="AS3427" s="42">
        <f t="shared" si="1725"/>
        <v>0</v>
      </c>
      <c r="AT3427" s="42">
        <f t="shared" si="1726"/>
        <v>0</v>
      </c>
      <c r="AU3427" s="42">
        <f t="shared" si="1727"/>
        <v>0</v>
      </c>
    </row>
    <row r="3428" spans="1:47" x14ac:dyDescent="0.2">
      <c r="A3428" s="35"/>
      <c r="B3428" s="36"/>
      <c r="C3428" s="36"/>
      <c r="D3428" s="36"/>
      <c r="E3428" s="37"/>
      <c r="F3428" s="37"/>
      <c r="G3428" s="36"/>
      <c r="H3428" s="36"/>
      <c r="I3428" s="36"/>
      <c r="J3428" s="36"/>
      <c r="K3428" s="37"/>
      <c r="L3428" s="37"/>
      <c r="M3428" s="37"/>
      <c r="N3428" s="38" t="str">
        <f t="shared" si="1696"/>
        <v/>
      </c>
      <c r="O3428" t="str">
        <f t="shared" si="1697"/>
        <v/>
      </c>
      <c r="P3428" t="str">
        <f t="shared" si="1698"/>
        <v/>
      </c>
      <c r="Q3428" t="str">
        <f t="shared" si="1699"/>
        <v/>
      </c>
      <c r="R3428" t="str">
        <f t="shared" si="1700"/>
        <v/>
      </c>
      <c r="S3428" t="str">
        <f t="shared" si="1701"/>
        <v/>
      </c>
      <c r="T3428" s="39" t="str">
        <f t="shared" si="1702"/>
        <v/>
      </c>
      <c r="U3428" s="40">
        <f t="shared" si="1703"/>
        <v>0</v>
      </c>
      <c r="V3428" s="40">
        <f t="shared" si="1704"/>
        <v>0</v>
      </c>
      <c r="W3428" s="40">
        <f t="shared" si="1705"/>
        <v>0</v>
      </c>
      <c r="X3428" t="str">
        <f t="shared" si="1706"/>
        <v/>
      </c>
      <c r="Y3428" s="40">
        <f t="shared" si="1707"/>
        <v>0</v>
      </c>
      <c r="Z3428" s="40">
        <f t="shared" si="1708"/>
        <v>0</v>
      </c>
      <c r="AA3428" s="40">
        <f t="shared" si="1709"/>
        <v>0</v>
      </c>
      <c r="AB3428" s="40">
        <f t="shared" si="1710"/>
        <v>0</v>
      </c>
      <c r="AC3428" s="40">
        <f t="shared" si="1711"/>
        <v>0</v>
      </c>
      <c r="AD3428" s="39">
        <f t="shared" si="1712"/>
        <v>0</v>
      </c>
      <c r="AE3428" s="39">
        <f t="shared" si="1713"/>
        <v>0</v>
      </c>
      <c r="AF3428" t="str">
        <f t="shared" si="1714"/>
        <v/>
      </c>
      <c r="AG3428" t="str">
        <f t="shared" si="1715"/>
        <v/>
      </c>
      <c r="AH3428" t="str">
        <f t="shared" si="1716"/>
        <v/>
      </c>
      <c r="AJ3428" s="41" t="str">
        <f t="shared" si="1717"/>
        <v/>
      </c>
      <c r="AK3428" s="42" t="str">
        <f t="shared" si="1718"/>
        <v/>
      </c>
      <c r="AL3428" s="41" t="str">
        <f t="shared" si="1719"/>
        <v/>
      </c>
      <c r="AM3428" s="41" t="str">
        <f t="shared" si="1720"/>
        <v/>
      </c>
      <c r="AN3428" s="41" t="str">
        <f t="shared" si="1721"/>
        <v/>
      </c>
      <c r="AO3428" s="42" t="str">
        <f t="shared" si="1722"/>
        <v/>
      </c>
      <c r="AP3428" s="41" t="str">
        <f t="shared" si="1723"/>
        <v/>
      </c>
      <c r="AQ3428" s="41" t="str">
        <f t="shared" si="1724"/>
        <v/>
      </c>
      <c r="AR3428" s="41" t="str">
        <f>IF($AQ3428="","",COUNTIFS(L_ChaveCob,$AQ3428,L_Ausencia,"&gt;"&amp;$W3428)+COUNTIFS($AQ$4:$AQ3428,$AQ3428,$W$4:$W3428,$W3428))</f>
        <v/>
      </c>
      <c r="AS3428" s="42">
        <f t="shared" si="1725"/>
        <v>0</v>
      </c>
      <c r="AT3428" s="42">
        <f t="shared" si="1726"/>
        <v>0</v>
      </c>
      <c r="AU3428" s="42">
        <f t="shared" si="1727"/>
        <v>0</v>
      </c>
    </row>
    <row r="3429" spans="1:47" x14ac:dyDescent="0.2">
      <c r="A3429" s="35"/>
      <c r="B3429" s="36"/>
      <c r="C3429" s="36"/>
      <c r="D3429" s="36"/>
      <c r="E3429" s="37"/>
      <c r="F3429" s="37"/>
      <c r="G3429" s="36"/>
      <c r="H3429" s="36"/>
      <c r="I3429" s="36"/>
      <c r="J3429" s="36"/>
      <c r="K3429" s="37"/>
      <c r="L3429" s="37"/>
      <c r="M3429" s="37"/>
      <c r="N3429" s="38" t="str">
        <f t="shared" si="1696"/>
        <v/>
      </c>
      <c r="O3429" t="str">
        <f t="shared" si="1697"/>
        <v/>
      </c>
      <c r="P3429" t="str">
        <f t="shared" si="1698"/>
        <v/>
      </c>
      <c r="Q3429" t="str">
        <f t="shared" si="1699"/>
        <v/>
      </c>
      <c r="R3429" t="str">
        <f t="shared" si="1700"/>
        <v/>
      </c>
      <c r="S3429" t="str">
        <f t="shared" si="1701"/>
        <v/>
      </c>
      <c r="T3429" s="39" t="str">
        <f t="shared" si="1702"/>
        <v/>
      </c>
      <c r="U3429" s="40">
        <f t="shared" si="1703"/>
        <v>0</v>
      </c>
      <c r="V3429" s="40">
        <f t="shared" si="1704"/>
        <v>0</v>
      </c>
      <c r="W3429" s="40">
        <f t="shared" si="1705"/>
        <v>0</v>
      </c>
      <c r="X3429" t="str">
        <f t="shared" si="1706"/>
        <v/>
      </c>
      <c r="Y3429" s="40">
        <f t="shared" si="1707"/>
        <v>0</v>
      </c>
      <c r="Z3429" s="40">
        <f t="shared" si="1708"/>
        <v>0</v>
      </c>
      <c r="AA3429" s="40">
        <f t="shared" si="1709"/>
        <v>0</v>
      </c>
      <c r="AB3429" s="40">
        <f t="shared" si="1710"/>
        <v>0</v>
      </c>
      <c r="AC3429" s="40">
        <f t="shared" si="1711"/>
        <v>0</v>
      </c>
      <c r="AD3429" s="39">
        <f t="shared" si="1712"/>
        <v>0</v>
      </c>
      <c r="AE3429" s="39">
        <f t="shared" si="1713"/>
        <v>0</v>
      </c>
      <c r="AF3429" t="str">
        <f t="shared" si="1714"/>
        <v/>
      </c>
      <c r="AG3429" t="str">
        <f t="shared" si="1715"/>
        <v/>
      </c>
      <c r="AH3429" t="str">
        <f t="shared" si="1716"/>
        <v/>
      </c>
      <c r="AJ3429" s="41" t="str">
        <f t="shared" si="1717"/>
        <v/>
      </c>
      <c r="AK3429" s="42" t="str">
        <f t="shared" si="1718"/>
        <v/>
      </c>
      <c r="AL3429" s="41" t="str">
        <f t="shared" si="1719"/>
        <v/>
      </c>
      <c r="AM3429" s="41" t="str">
        <f t="shared" si="1720"/>
        <v/>
      </c>
      <c r="AN3429" s="41" t="str">
        <f t="shared" si="1721"/>
        <v/>
      </c>
      <c r="AO3429" s="42" t="str">
        <f t="shared" si="1722"/>
        <v/>
      </c>
      <c r="AP3429" s="41" t="str">
        <f t="shared" si="1723"/>
        <v/>
      </c>
      <c r="AQ3429" s="41" t="str">
        <f t="shared" si="1724"/>
        <v/>
      </c>
      <c r="AR3429" s="41" t="str">
        <f>IF($AQ3429="","",COUNTIFS(L_ChaveCob,$AQ3429,L_Ausencia,"&gt;"&amp;$W3429)+COUNTIFS($AQ$4:$AQ3429,$AQ3429,$W$4:$W3429,$W3429))</f>
        <v/>
      </c>
      <c r="AS3429" s="42">
        <f t="shared" si="1725"/>
        <v>0</v>
      </c>
      <c r="AT3429" s="42">
        <f t="shared" si="1726"/>
        <v>0</v>
      </c>
      <c r="AU3429" s="42">
        <f t="shared" si="1727"/>
        <v>0</v>
      </c>
    </row>
    <row r="3430" spans="1:47" x14ac:dyDescent="0.2">
      <c r="A3430" s="35"/>
      <c r="B3430" s="36"/>
      <c r="C3430" s="36"/>
      <c r="D3430" s="36"/>
      <c r="E3430" s="37"/>
      <c r="F3430" s="37"/>
      <c r="G3430" s="36"/>
      <c r="H3430" s="36"/>
      <c r="I3430" s="36"/>
      <c r="J3430" s="36"/>
      <c r="K3430" s="37"/>
      <c r="L3430" s="37"/>
      <c r="M3430" s="37"/>
      <c r="N3430" s="38" t="str">
        <f t="shared" si="1696"/>
        <v/>
      </c>
      <c r="O3430" t="str">
        <f t="shared" si="1697"/>
        <v/>
      </c>
      <c r="P3430" t="str">
        <f t="shared" si="1698"/>
        <v/>
      </c>
      <c r="Q3430" t="str">
        <f t="shared" si="1699"/>
        <v/>
      </c>
      <c r="R3430" t="str">
        <f t="shared" si="1700"/>
        <v/>
      </c>
      <c r="S3430" t="str">
        <f t="shared" si="1701"/>
        <v/>
      </c>
      <c r="T3430" s="39" t="str">
        <f t="shared" si="1702"/>
        <v/>
      </c>
      <c r="U3430" s="40">
        <f t="shared" si="1703"/>
        <v>0</v>
      </c>
      <c r="V3430" s="40">
        <f t="shared" si="1704"/>
        <v>0</v>
      </c>
      <c r="W3430" s="40">
        <f t="shared" si="1705"/>
        <v>0</v>
      </c>
      <c r="X3430" t="str">
        <f t="shared" si="1706"/>
        <v/>
      </c>
      <c r="Y3430" s="40">
        <f t="shared" si="1707"/>
        <v>0</v>
      </c>
      <c r="Z3430" s="40">
        <f t="shared" si="1708"/>
        <v>0</v>
      </c>
      <c r="AA3430" s="40">
        <f t="shared" si="1709"/>
        <v>0</v>
      </c>
      <c r="AB3430" s="40">
        <f t="shared" si="1710"/>
        <v>0</v>
      </c>
      <c r="AC3430" s="40">
        <f t="shared" si="1711"/>
        <v>0</v>
      </c>
      <c r="AD3430" s="39">
        <f t="shared" si="1712"/>
        <v>0</v>
      </c>
      <c r="AE3430" s="39">
        <f t="shared" si="1713"/>
        <v>0</v>
      </c>
      <c r="AF3430" t="str">
        <f t="shared" si="1714"/>
        <v/>
      </c>
      <c r="AG3430" t="str">
        <f t="shared" si="1715"/>
        <v/>
      </c>
      <c r="AH3430" t="str">
        <f t="shared" si="1716"/>
        <v/>
      </c>
      <c r="AJ3430" s="41" t="str">
        <f t="shared" si="1717"/>
        <v/>
      </c>
      <c r="AK3430" s="42" t="str">
        <f t="shared" si="1718"/>
        <v/>
      </c>
      <c r="AL3430" s="41" t="str">
        <f t="shared" si="1719"/>
        <v/>
      </c>
      <c r="AM3430" s="41" t="str">
        <f t="shared" si="1720"/>
        <v/>
      </c>
      <c r="AN3430" s="41" t="str">
        <f t="shared" si="1721"/>
        <v/>
      </c>
      <c r="AO3430" s="42" t="str">
        <f t="shared" si="1722"/>
        <v/>
      </c>
      <c r="AP3430" s="41" t="str">
        <f t="shared" si="1723"/>
        <v/>
      </c>
      <c r="AQ3430" s="41" t="str">
        <f t="shared" si="1724"/>
        <v/>
      </c>
      <c r="AR3430" s="41" t="str">
        <f>IF($AQ3430="","",COUNTIFS(L_ChaveCob,$AQ3430,L_Ausencia,"&gt;"&amp;$W3430)+COUNTIFS($AQ$4:$AQ3430,$AQ3430,$W$4:$W3430,$W3430))</f>
        <v/>
      </c>
      <c r="AS3430" s="42">
        <f t="shared" si="1725"/>
        <v>0</v>
      </c>
      <c r="AT3430" s="42">
        <f t="shared" si="1726"/>
        <v>0</v>
      </c>
      <c r="AU3430" s="42">
        <f t="shared" si="1727"/>
        <v>0</v>
      </c>
    </row>
    <row r="3431" spans="1:47" x14ac:dyDescent="0.2">
      <c r="A3431" s="35"/>
      <c r="B3431" s="36"/>
      <c r="C3431" s="36"/>
      <c r="D3431" s="36"/>
      <c r="E3431" s="37"/>
      <c r="F3431" s="37"/>
      <c r="G3431" s="36"/>
      <c r="H3431" s="36"/>
      <c r="I3431" s="36"/>
      <c r="J3431" s="36"/>
      <c r="K3431" s="37"/>
      <c r="L3431" s="37"/>
      <c r="M3431" s="37"/>
      <c r="N3431" s="38" t="str">
        <f t="shared" si="1696"/>
        <v/>
      </c>
      <c r="O3431" t="str">
        <f t="shared" si="1697"/>
        <v/>
      </c>
      <c r="P3431" t="str">
        <f t="shared" si="1698"/>
        <v/>
      </c>
      <c r="Q3431" t="str">
        <f t="shared" si="1699"/>
        <v/>
      </c>
      <c r="R3431" t="str">
        <f t="shared" si="1700"/>
        <v/>
      </c>
      <c r="S3431" t="str">
        <f t="shared" si="1701"/>
        <v/>
      </c>
      <c r="T3431" s="39" t="str">
        <f t="shared" si="1702"/>
        <v/>
      </c>
      <c r="U3431" s="40">
        <f t="shared" si="1703"/>
        <v>0</v>
      </c>
      <c r="V3431" s="40">
        <f t="shared" si="1704"/>
        <v>0</v>
      </c>
      <c r="W3431" s="40">
        <f t="shared" si="1705"/>
        <v>0</v>
      </c>
      <c r="X3431" t="str">
        <f t="shared" si="1706"/>
        <v/>
      </c>
      <c r="Y3431" s="40">
        <f t="shared" si="1707"/>
        <v>0</v>
      </c>
      <c r="Z3431" s="40">
        <f t="shared" si="1708"/>
        <v>0</v>
      </c>
      <c r="AA3431" s="40">
        <f t="shared" si="1709"/>
        <v>0</v>
      </c>
      <c r="AB3431" s="40">
        <f t="shared" si="1710"/>
        <v>0</v>
      </c>
      <c r="AC3431" s="40">
        <f t="shared" si="1711"/>
        <v>0</v>
      </c>
      <c r="AD3431" s="39">
        <f t="shared" si="1712"/>
        <v>0</v>
      </c>
      <c r="AE3431" s="39">
        <f t="shared" si="1713"/>
        <v>0</v>
      </c>
      <c r="AF3431" t="str">
        <f t="shared" si="1714"/>
        <v/>
      </c>
      <c r="AG3431" t="str">
        <f t="shared" si="1715"/>
        <v/>
      </c>
      <c r="AH3431" t="str">
        <f t="shared" si="1716"/>
        <v/>
      </c>
      <c r="AJ3431" s="41" t="str">
        <f t="shared" si="1717"/>
        <v/>
      </c>
      <c r="AK3431" s="42" t="str">
        <f t="shared" si="1718"/>
        <v/>
      </c>
      <c r="AL3431" s="41" t="str">
        <f t="shared" si="1719"/>
        <v/>
      </c>
      <c r="AM3431" s="41" t="str">
        <f t="shared" si="1720"/>
        <v/>
      </c>
      <c r="AN3431" s="41" t="str">
        <f t="shared" si="1721"/>
        <v/>
      </c>
      <c r="AO3431" s="42" t="str">
        <f t="shared" si="1722"/>
        <v/>
      </c>
      <c r="AP3431" s="41" t="str">
        <f t="shared" si="1723"/>
        <v/>
      </c>
      <c r="AQ3431" s="41" t="str">
        <f t="shared" si="1724"/>
        <v/>
      </c>
      <c r="AR3431" s="41" t="str">
        <f>IF($AQ3431="","",COUNTIFS(L_ChaveCob,$AQ3431,L_Ausencia,"&gt;"&amp;$W3431)+COUNTIFS($AQ$4:$AQ3431,$AQ3431,$W$4:$W3431,$W3431))</f>
        <v/>
      </c>
      <c r="AS3431" s="42">
        <f t="shared" si="1725"/>
        <v>0</v>
      </c>
      <c r="AT3431" s="42">
        <f t="shared" si="1726"/>
        <v>0</v>
      </c>
      <c r="AU3431" s="42">
        <f t="shared" si="1727"/>
        <v>0</v>
      </c>
    </row>
    <row r="3432" spans="1:47" x14ac:dyDescent="0.2">
      <c r="A3432" s="35"/>
      <c r="B3432" s="36"/>
      <c r="C3432" s="36"/>
      <c r="D3432" s="36"/>
      <c r="E3432" s="37"/>
      <c r="F3432" s="37"/>
      <c r="G3432" s="36"/>
      <c r="H3432" s="36"/>
      <c r="I3432" s="36"/>
      <c r="J3432" s="36"/>
      <c r="K3432" s="37"/>
      <c r="L3432" s="37"/>
      <c r="M3432" s="37"/>
      <c r="N3432" s="38" t="str">
        <f t="shared" si="1696"/>
        <v/>
      </c>
      <c r="O3432" t="str">
        <f t="shared" si="1697"/>
        <v/>
      </c>
      <c r="P3432" t="str">
        <f t="shared" si="1698"/>
        <v/>
      </c>
      <c r="Q3432" t="str">
        <f t="shared" si="1699"/>
        <v/>
      </c>
      <c r="R3432" t="str">
        <f t="shared" si="1700"/>
        <v/>
      </c>
      <c r="S3432" t="str">
        <f t="shared" si="1701"/>
        <v/>
      </c>
      <c r="T3432" s="39" t="str">
        <f t="shared" si="1702"/>
        <v/>
      </c>
      <c r="U3432" s="40">
        <f t="shared" si="1703"/>
        <v>0</v>
      </c>
      <c r="V3432" s="40">
        <f t="shared" si="1704"/>
        <v>0</v>
      </c>
      <c r="W3432" s="40">
        <f t="shared" si="1705"/>
        <v>0</v>
      </c>
      <c r="X3432" t="str">
        <f t="shared" si="1706"/>
        <v/>
      </c>
      <c r="Y3432" s="40">
        <f t="shared" si="1707"/>
        <v>0</v>
      </c>
      <c r="Z3432" s="40">
        <f t="shared" si="1708"/>
        <v>0</v>
      </c>
      <c r="AA3432" s="40">
        <f t="shared" si="1709"/>
        <v>0</v>
      </c>
      <c r="AB3432" s="40">
        <f t="shared" si="1710"/>
        <v>0</v>
      </c>
      <c r="AC3432" s="40">
        <f t="shared" si="1711"/>
        <v>0</v>
      </c>
      <c r="AD3432" s="39">
        <f t="shared" si="1712"/>
        <v>0</v>
      </c>
      <c r="AE3432" s="39">
        <f t="shared" si="1713"/>
        <v>0</v>
      </c>
      <c r="AF3432" t="str">
        <f t="shared" si="1714"/>
        <v/>
      </c>
      <c r="AG3432" t="str">
        <f t="shared" si="1715"/>
        <v/>
      </c>
      <c r="AH3432" t="str">
        <f t="shared" si="1716"/>
        <v/>
      </c>
      <c r="AJ3432" s="41" t="str">
        <f t="shared" si="1717"/>
        <v/>
      </c>
      <c r="AK3432" s="42" t="str">
        <f t="shared" si="1718"/>
        <v/>
      </c>
      <c r="AL3432" s="41" t="str">
        <f t="shared" si="1719"/>
        <v/>
      </c>
      <c r="AM3432" s="41" t="str">
        <f t="shared" si="1720"/>
        <v/>
      </c>
      <c r="AN3432" s="41" t="str">
        <f t="shared" si="1721"/>
        <v/>
      </c>
      <c r="AO3432" s="42" t="str">
        <f t="shared" si="1722"/>
        <v/>
      </c>
      <c r="AP3432" s="41" t="str">
        <f t="shared" si="1723"/>
        <v/>
      </c>
      <c r="AQ3432" s="41" t="str">
        <f t="shared" si="1724"/>
        <v/>
      </c>
      <c r="AR3432" s="41" t="str">
        <f>IF($AQ3432="","",COUNTIFS(L_ChaveCob,$AQ3432,L_Ausencia,"&gt;"&amp;$W3432)+COUNTIFS($AQ$4:$AQ3432,$AQ3432,$W$4:$W3432,$W3432))</f>
        <v/>
      </c>
      <c r="AS3432" s="42">
        <f t="shared" si="1725"/>
        <v>0</v>
      </c>
      <c r="AT3432" s="42">
        <f t="shared" si="1726"/>
        <v>0</v>
      </c>
      <c r="AU3432" s="42">
        <f t="shared" si="1727"/>
        <v>0</v>
      </c>
    </row>
    <row r="3433" spans="1:47" x14ac:dyDescent="0.2">
      <c r="A3433" s="35"/>
      <c r="B3433" s="36"/>
      <c r="C3433" s="36"/>
      <c r="D3433" s="36"/>
      <c r="E3433" s="37"/>
      <c r="F3433" s="37"/>
      <c r="G3433" s="36"/>
      <c r="H3433" s="36"/>
      <c r="I3433" s="36"/>
      <c r="J3433" s="36"/>
      <c r="K3433" s="37"/>
      <c r="L3433" s="37"/>
      <c r="M3433" s="37"/>
      <c r="N3433" s="38" t="str">
        <f t="shared" si="1696"/>
        <v/>
      </c>
      <c r="O3433" t="str">
        <f t="shared" si="1697"/>
        <v/>
      </c>
      <c r="P3433" t="str">
        <f t="shared" si="1698"/>
        <v/>
      </c>
      <c r="Q3433" t="str">
        <f t="shared" si="1699"/>
        <v/>
      </c>
      <c r="R3433" t="str">
        <f t="shared" si="1700"/>
        <v/>
      </c>
      <c r="S3433" t="str">
        <f t="shared" si="1701"/>
        <v/>
      </c>
      <c r="T3433" s="39" t="str">
        <f t="shared" si="1702"/>
        <v/>
      </c>
      <c r="U3433" s="40">
        <f t="shared" si="1703"/>
        <v>0</v>
      </c>
      <c r="V3433" s="40">
        <f t="shared" si="1704"/>
        <v>0</v>
      </c>
      <c r="W3433" s="40">
        <f t="shared" si="1705"/>
        <v>0</v>
      </c>
      <c r="X3433" t="str">
        <f t="shared" si="1706"/>
        <v/>
      </c>
      <c r="Y3433" s="40">
        <f t="shared" si="1707"/>
        <v>0</v>
      </c>
      <c r="Z3433" s="40">
        <f t="shared" si="1708"/>
        <v>0</v>
      </c>
      <c r="AA3433" s="40">
        <f t="shared" si="1709"/>
        <v>0</v>
      </c>
      <c r="AB3433" s="40">
        <f t="shared" si="1710"/>
        <v>0</v>
      </c>
      <c r="AC3433" s="40">
        <f t="shared" si="1711"/>
        <v>0</v>
      </c>
      <c r="AD3433" s="39">
        <f t="shared" si="1712"/>
        <v>0</v>
      </c>
      <c r="AE3433" s="39">
        <f t="shared" si="1713"/>
        <v>0</v>
      </c>
      <c r="AF3433" t="str">
        <f t="shared" si="1714"/>
        <v/>
      </c>
      <c r="AG3433" t="str">
        <f t="shared" si="1715"/>
        <v/>
      </c>
      <c r="AH3433" t="str">
        <f t="shared" si="1716"/>
        <v/>
      </c>
      <c r="AJ3433" s="41" t="str">
        <f t="shared" si="1717"/>
        <v/>
      </c>
      <c r="AK3433" s="42" t="str">
        <f t="shared" si="1718"/>
        <v/>
      </c>
      <c r="AL3433" s="41" t="str">
        <f t="shared" si="1719"/>
        <v/>
      </c>
      <c r="AM3433" s="41" t="str">
        <f t="shared" si="1720"/>
        <v/>
      </c>
      <c r="AN3433" s="41" t="str">
        <f t="shared" si="1721"/>
        <v/>
      </c>
      <c r="AO3433" s="42" t="str">
        <f t="shared" si="1722"/>
        <v/>
      </c>
      <c r="AP3433" s="41" t="str">
        <f t="shared" si="1723"/>
        <v/>
      </c>
      <c r="AQ3433" s="41" t="str">
        <f t="shared" si="1724"/>
        <v/>
      </c>
      <c r="AR3433" s="41" t="str">
        <f>IF($AQ3433="","",COUNTIFS(L_ChaveCob,$AQ3433,L_Ausencia,"&gt;"&amp;$W3433)+COUNTIFS($AQ$4:$AQ3433,$AQ3433,$W$4:$W3433,$W3433))</f>
        <v/>
      </c>
      <c r="AS3433" s="42">
        <f t="shared" si="1725"/>
        <v>0</v>
      </c>
      <c r="AT3433" s="42">
        <f t="shared" si="1726"/>
        <v>0</v>
      </c>
      <c r="AU3433" s="42">
        <f t="shared" si="1727"/>
        <v>0</v>
      </c>
    </row>
    <row r="3434" spans="1:47" x14ac:dyDescent="0.2">
      <c r="A3434" s="35"/>
      <c r="B3434" s="36"/>
      <c r="C3434" s="36"/>
      <c r="D3434" s="36"/>
      <c r="E3434" s="37"/>
      <c r="F3434" s="37"/>
      <c r="G3434" s="36"/>
      <c r="H3434" s="36"/>
      <c r="I3434" s="36"/>
      <c r="J3434" s="36"/>
      <c r="K3434" s="37"/>
      <c r="L3434" s="37"/>
      <c r="M3434" s="37"/>
      <c r="N3434" s="38" t="str">
        <f t="shared" si="1696"/>
        <v/>
      </c>
      <c r="O3434" t="str">
        <f t="shared" si="1697"/>
        <v/>
      </c>
      <c r="P3434" t="str">
        <f t="shared" si="1698"/>
        <v/>
      </c>
      <c r="Q3434" t="str">
        <f t="shared" si="1699"/>
        <v/>
      </c>
      <c r="R3434" t="str">
        <f t="shared" si="1700"/>
        <v/>
      </c>
      <c r="S3434" t="str">
        <f t="shared" si="1701"/>
        <v/>
      </c>
      <c r="T3434" s="39" t="str">
        <f t="shared" si="1702"/>
        <v/>
      </c>
      <c r="U3434" s="40">
        <f t="shared" si="1703"/>
        <v>0</v>
      </c>
      <c r="V3434" s="40">
        <f t="shared" si="1704"/>
        <v>0</v>
      </c>
      <c r="W3434" s="40">
        <f t="shared" si="1705"/>
        <v>0</v>
      </c>
      <c r="X3434" t="str">
        <f t="shared" si="1706"/>
        <v/>
      </c>
      <c r="Y3434" s="40">
        <f t="shared" si="1707"/>
        <v>0</v>
      </c>
      <c r="Z3434" s="40">
        <f t="shared" si="1708"/>
        <v>0</v>
      </c>
      <c r="AA3434" s="40">
        <f t="shared" si="1709"/>
        <v>0</v>
      </c>
      <c r="AB3434" s="40">
        <f t="shared" si="1710"/>
        <v>0</v>
      </c>
      <c r="AC3434" s="40">
        <f t="shared" si="1711"/>
        <v>0</v>
      </c>
      <c r="AD3434" s="39">
        <f t="shared" si="1712"/>
        <v>0</v>
      </c>
      <c r="AE3434" s="39">
        <f t="shared" si="1713"/>
        <v>0</v>
      </c>
      <c r="AF3434" t="str">
        <f t="shared" si="1714"/>
        <v/>
      </c>
      <c r="AG3434" t="str">
        <f t="shared" si="1715"/>
        <v/>
      </c>
      <c r="AH3434" t="str">
        <f t="shared" si="1716"/>
        <v/>
      </c>
      <c r="AJ3434" s="41" t="str">
        <f t="shared" si="1717"/>
        <v/>
      </c>
      <c r="AK3434" s="42" t="str">
        <f t="shared" si="1718"/>
        <v/>
      </c>
      <c r="AL3434" s="41" t="str">
        <f t="shared" si="1719"/>
        <v/>
      </c>
      <c r="AM3434" s="41" t="str">
        <f t="shared" si="1720"/>
        <v/>
      </c>
      <c r="AN3434" s="41" t="str">
        <f t="shared" si="1721"/>
        <v/>
      </c>
      <c r="AO3434" s="42" t="str">
        <f t="shared" si="1722"/>
        <v/>
      </c>
      <c r="AP3434" s="41" t="str">
        <f t="shared" si="1723"/>
        <v/>
      </c>
      <c r="AQ3434" s="41" t="str">
        <f t="shared" si="1724"/>
        <v/>
      </c>
      <c r="AR3434" s="41" t="str">
        <f>IF($AQ3434="","",COUNTIFS(L_ChaveCob,$AQ3434,L_Ausencia,"&gt;"&amp;$W3434)+COUNTIFS($AQ$4:$AQ3434,$AQ3434,$W$4:$W3434,$W3434))</f>
        <v/>
      </c>
      <c r="AS3434" s="42">
        <f t="shared" si="1725"/>
        <v>0</v>
      </c>
      <c r="AT3434" s="42">
        <f t="shared" si="1726"/>
        <v>0</v>
      </c>
      <c r="AU3434" s="42">
        <f t="shared" si="1727"/>
        <v>0</v>
      </c>
    </row>
    <row r="3435" spans="1:47" x14ac:dyDescent="0.2">
      <c r="A3435" s="35"/>
      <c r="B3435" s="36"/>
      <c r="C3435" s="36"/>
      <c r="D3435" s="36"/>
      <c r="E3435" s="37"/>
      <c r="F3435" s="37"/>
      <c r="G3435" s="36"/>
      <c r="H3435" s="36"/>
      <c r="I3435" s="36"/>
      <c r="J3435" s="36"/>
      <c r="K3435" s="37"/>
      <c r="L3435" s="37"/>
      <c r="M3435" s="37"/>
      <c r="N3435" s="38" t="str">
        <f t="shared" si="1696"/>
        <v/>
      </c>
      <c r="O3435" t="str">
        <f t="shared" si="1697"/>
        <v/>
      </c>
      <c r="P3435" t="str">
        <f t="shared" si="1698"/>
        <v/>
      </c>
      <c r="Q3435" t="str">
        <f t="shared" si="1699"/>
        <v/>
      </c>
      <c r="R3435" t="str">
        <f t="shared" si="1700"/>
        <v/>
      </c>
      <c r="S3435" t="str">
        <f t="shared" si="1701"/>
        <v/>
      </c>
      <c r="T3435" s="39" t="str">
        <f t="shared" si="1702"/>
        <v/>
      </c>
      <c r="U3435" s="40">
        <f t="shared" si="1703"/>
        <v>0</v>
      </c>
      <c r="V3435" s="40">
        <f t="shared" si="1704"/>
        <v>0</v>
      </c>
      <c r="W3435" s="40">
        <f t="shared" si="1705"/>
        <v>0</v>
      </c>
      <c r="X3435" t="str">
        <f t="shared" si="1706"/>
        <v/>
      </c>
      <c r="Y3435" s="40">
        <f t="shared" si="1707"/>
        <v>0</v>
      </c>
      <c r="Z3435" s="40">
        <f t="shared" si="1708"/>
        <v>0</v>
      </c>
      <c r="AA3435" s="40">
        <f t="shared" si="1709"/>
        <v>0</v>
      </c>
      <c r="AB3435" s="40">
        <f t="shared" si="1710"/>
        <v>0</v>
      </c>
      <c r="AC3435" s="40">
        <f t="shared" si="1711"/>
        <v>0</v>
      </c>
      <c r="AD3435" s="39">
        <f t="shared" si="1712"/>
        <v>0</v>
      </c>
      <c r="AE3435" s="39">
        <f t="shared" si="1713"/>
        <v>0</v>
      </c>
      <c r="AF3435" t="str">
        <f t="shared" si="1714"/>
        <v/>
      </c>
      <c r="AG3435" t="str">
        <f t="shared" si="1715"/>
        <v/>
      </c>
      <c r="AH3435" t="str">
        <f t="shared" si="1716"/>
        <v/>
      </c>
      <c r="AJ3435" s="41" t="str">
        <f t="shared" si="1717"/>
        <v/>
      </c>
      <c r="AK3435" s="42" t="str">
        <f t="shared" si="1718"/>
        <v/>
      </c>
      <c r="AL3435" s="41" t="str">
        <f t="shared" si="1719"/>
        <v/>
      </c>
      <c r="AM3435" s="41" t="str">
        <f t="shared" si="1720"/>
        <v/>
      </c>
      <c r="AN3435" s="41" t="str">
        <f t="shared" si="1721"/>
        <v/>
      </c>
      <c r="AO3435" s="42" t="str">
        <f t="shared" si="1722"/>
        <v/>
      </c>
      <c r="AP3435" s="41" t="str">
        <f t="shared" si="1723"/>
        <v/>
      </c>
      <c r="AQ3435" s="41" t="str">
        <f t="shared" si="1724"/>
        <v/>
      </c>
      <c r="AR3435" s="41" t="str">
        <f>IF($AQ3435="","",COUNTIFS(L_ChaveCob,$AQ3435,L_Ausencia,"&gt;"&amp;$W3435)+COUNTIFS($AQ$4:$AQ3435,$AQ3435,$W$4:$W3435,$W3435))</f>
        <v/>
      </c>
      <c r="AS3435" s="42">
        <f t="shared" si="1725"/>
        <v>0</v>
      </c>
      <c r="AT3435" s="42">
        <f t="shared" si="1726"/>
        <v>0</v>
      </c>
      <c r="AU3435" s="42">
        <f t="shared" si="1727"/>
        <v>0</v>
      </c>
    </row>
    <row r="3436" spans="1:47" x14ac:dyDescent="0.2">
      <c r="A3436" s="35"/>
      <c r="B3436" s="36"/>
      <c r="C3436" s="36"/>
      <c r="D3436" s="36"/>
      <c r="E3436" s="37"/>
      <c r="F3436" s="37"/>
      <c r="G3436" s="36"/>
      <c r="H3436" s="36"/>
      <c r="I3436" s="36"/>
      <c r="J3436" s="36"/>
      <c r="K3436" s="37"/>
      <c r="L3436" s="37"/>
      <c r="M3436" s="37"/>
      <c r="N3436" s="38" t="str">
        <f t="shared" si="1696"/>
        <v/>
      </c>
      <c r="O3436" t="str">
        <f t="shared" si="1697"/>
        <v/>
      </c>
      <c r="P3436" t="str">
        <f t="shared" si="1698"/>
        <v/>
      </c>
      <c r="Q3436" t="str">
        <f t="shared" si="1699"/>
        <v/>
      </c>
      <c r="R3436" t="str">
        <f t="shared" si="1700"/>
        <v/>
      </c>
      <c r="S3436" t="str">
        <f t="shared" si="1701"/>
        <v/>
      </c>
      <c r="T3436" s="39" t="str">
        <f t="shared" si="1702"/>
        <v/>
      </c>
      <c r="U3436" s="40">
        <f t="shared" si="1703"/>
        <v>0</v>
      </c>
      <c r="V3436" s="40">
        <f t="shared" si="1704"/>
        <v>0</v>
      </c>
      <c r="W3436" s="40">
        <f t="shared" si="1705"/>
        <v>0</v>
      </c>
      <c r="X3436" t="str">
        <f t="shared" si="1706"/>
        <v/>
      </c>
      <c r="Y3436" s="40">
        <f t="shared" si="1707"/>
        <v>0</v>
      </c>
      <c r="Z3436" s="40">
        <f t="shared" si="1708"/>
        <v>0</v>
      </c>
      <c r="AA3436" s="40">
        <f t="shared" si="1709"/>
        <v>0</v>
      </c>
      <c r="AB3436" s="40">
        <f t="shared" si="1710"/>
        <v>0</v>
      </c>
      <c r="AC3436" s="40">
        <f t="shared" si="1711"/>
        <v>0</v>
      </c>
      <c r="AD3436" s="39">
        <f t="shared" si="1712"/>
        <v>0</v>
      </c>
      <c r="AE3436" s="39">
        <f t="shared" si="1713"/>
        <v>0</v>
      </c>
      <c r="AF3436" t="str">
        <f t="shared" si="1714"/>
        <v/>
      </c>
      <c r="AG3436" t="str">
        <f t="shared" si="1715"/>
        <v/>
      </c>
      <c r="AH3436" t="str">
        <f t="shared" si="1716"/>
        <v/>
      </c>
      <c r="AJ3436" s="41" t="str">
        <f t="shared" si="1717"/>
        <v/>
      </c>
      <c r="AK3436" s="42" t="str">
        <f t="shared" si="1718"/>
        <v/>
      </c>
      <c r="AL3436" s="41" t="str">
        <f t="shared" si="1719"/>
        <v/>
      </c>
      <c r="AM3436" s="41" t="str">
        <f t="shared" si="1720"/>
        <v/>
      </c>
      <c r="AN3436" s="41" t="str">
        <f t="shared" si="1721"/>
        <v/>
      </c>
      <c r="AO3436" s="42" t="str">
        <f t="shared" si="1722"/>
        <v/>
      </c>
      <c r="AP3436" s="41" t="str">
        <f t="shared" si="1723"/>
        <v/>
      </c>
      <c r="AQ3436" s="41" t="str">
        <f t="shared" si="1724"/>
        <v/>
      </c>
      <c r="AR3436" s="41" t="str">
        <f>IF($AQ3436="","",COUNTIFS(L_ChaveCob,$AQ3436,L_Ausencia,"&gt;"&amp;$W3436)+COUNTIFS($AQ$4:$AQ3436,$AQ3436,$W$4:$W3436,$W3436))</f>
        <v/>
      </c>
      <c r="AS3436" s="42">
        <f t="shared" si="1725"/>
        <v>0</v>
      </c>
      <c r="AT3436" s="42">
        <f t="shared" si="1726"/>
        <v>0</v>
      </c>
      <c r="AU3436" s="42">
        <f t="shared" si="1727"/>
        <v>0</v>
      </c>
    </row>
    <row r="3437" spans="1:47" x14ac:dyDescent="0.2">
      <c r="A3437" s="35"/>
      <c r="B3437" s="36"/>
      <c r="C3437" s="36"/>
      <c r="D3437" s="36"/>
      <c r="E3437" s="37"/>
      <c r="F3437" s="37"/>
      <c r="G3437" s="36"/>
      <c r="H3437" s="36"/>
      <c r="I3437" s="36"/>
      <c r="J3437" s="36"/>
      <c r="K3437" s="37"/>
      <c r="L3437" s="37"/>
      <c r="M3437" s="37"/>
      <c r="N3437" s="38" t="str">
        <f t="shared" si="1696"/>
        <v/>
      </c>
      <c r="O3437" t="str">
        <f t="shared" si="1697"/>
        <v/>
      </c>
      <c r="P3437" t="str">
        <f t="shared" si="1698"/>
        <v/>
      </c>
      <c r="Q3437" t="str">
        <f t="shared" si="1699"/>
        <v/>
      </c>
      <c r="R3437" t="str">
        <f t="shared" si="1700"/>
        <v/>
      </c>
      <c r="S3437" t="str">
        <f t="shared" si="1701"/>
        <v/>
      </c>
      <c r="T3437" s="39" t="str">
        <f t="shared" si="1702"/>
        <v/>
      </c>
      <c r="U3437" s="40">
        <f t="shared" si="1703"/>
        <v>0</v>
      </c>
      <c r="V3437" s="40">
        <f t="shared" si="1704"/>
        <v>0</v>
      </c>
      <c r="W3437" s="40">
        <f t="shared" si="1705"/>
        <v>0</v>
      </c>
      <c r="X3437" t="str">
        <f t="shared" si="1706"/>
        <v/>
      </c>
      <c r="Y3437" s="40">
        <f t="shared" si="1707"/>
        <v>0</v>
      </c>
      <c r="Z3437" s="40">
        <f t="shared" si="1708"/>
        <v>0</v>
      </c>
      <c r="AA3437" s="40">
        <f t="shared" si="1709"/>
        <v>0</v>
      </c>
      <c r="AB3437" s="40">
        <f t="shared" si="1710"/>
        <v>0</v>
      </c>
      <c r="AC3437" s="40">
        <f t="shared" si="1711"/>
        <v>0</v>
      </c>
      <c r="AD3437" s="39">
        <f t="shared" si="1712"/>
        <v>0</v>
      </c>
      <c r="AE3437" s="39">
        <f t="shared" si="1713"/>
        <v>0</v>
      </c>
      <c r="AF3437" t="str">
        <f t="shared" si="1714"/>
        <v/>
      </c>
      <c r="AG3437" t="str">
        <f t="shared" si="1715"/>
        <v/>
      </c>
      <c r="AH3437" t="str">
        <f t="shared" si="1716"/>
        <v/>
      </c>
      <c r="AJ3437" s="41" t="str">
        <f t="shared" si="1717"/>
        <v/>
      </c>
      <c r="AK3437" s="42" t="str">
        <f t="shared" si="1718"/>
        <v/>
      </c>
      <c r="AL3437" s="41" t="str">
        <f t="shared" si="1719"/>
        <v/>
      </c>
      <c r="AM3437" s="41" t="str">
        <f t="shared" si="1720"/>
        <v/>
      </c>
      <c r="AN3437" s="41" t="str">
        <f t="shared" si="1721"/>
        <v/>
      </c>
      <c r="AO3437" s="42" t="str">
        <f t="shared" si="1722"/>
        <v/>
      </c>
      <c r="AP3437" s="41" t="str">
        <f t="shared" si="1723"/>
        <v/>
      </c>
      <c r="AQ3437" s="41" t="str">
        <f t="shared" si="1724"/>
        <v/>
      </c>
      <c r="AR3437" s="41" t="str">
        <f>IF($AQ3437="","",COUNTIFS(L_ChaveCob,$AQ3437,L_Ausencia,"&gt;"&amp;$W3437)+COUNTIFS($AQ$4:$AQ3437,$AQ3437,$W$4:$W3437,$W3437))</f>
        <v/>
      </c>
      <c r="AS3437" s="42">
        <f t="shared" si="1725"/>
        <v>0</v>
      </c>
      <c r="AT3437" s="42">
        <f t="shared" si="1726"/>
        <v>0</v>
      </c>
      <c r="AU3437" s="42">
        <f t="shared" si="1727"/>
        <v>0</v>
      </c>
    </row>
    <row r="3438" spans="1:47" x14ac:dyDescent="0.2">
      <c r="A3438" s="35"/>
      <c r="B3438" s="36"/>
      <c r="C3438" s="36"/>
      <c r="D3438" s="36"/>
      <c r="E3438" s="37"/>
      <c r="F3438" s="37"/>
      <c r="G3438" s="36"/>
      <c r="H3438" s="36"/>
      <c r="I3438" s="36"/>
      <c r="J3438" s="36"/>
      <c r="K3438" s="37"/>
      <c r="L3438" s="37"/>
      <c r="M3438" s="37"/>
      <c r="N3438" s="38" t="str">
        <f t="shared" si="1696"/>
        <v/>
      </c>
      <c r="O3438" t="str">
        <f t="shared" si="1697"/>
        <v/>
      </c>
      <c r="P3438" t="str">
        <f t="shared" si="1698"/>
        <v/>
      </c>
      <c r="Q3438" t="str">
        <f t="shared" si="1699"/>
        <v/>
      </c>
      <c r="R3438" t="str">
        <f t="shared" si="1700"/>
        <v/>
      </c>
      <c r="S3438" t="str">
        <f t="shared" si="1701"/>
        <v/>
      </c>
      <c r="T3438" s="39" t="str">
        <f t="shared" si="1702"/>
        <v/>
      </c>
      <c r="U3438" s="40">
        <f t="shared" si="1703"/>
        <v>0</v>
      </c>
      <c r="V3438" s="40">
        <f t="shared" si="1704"/>
        <v>0</v>
      </c>
      <c r="W3438" s="40">
        <f t="shared" si="1705"/>
        <v>0</v>
      </c>
      <c r="X3438" t="str">
        <f t="shared" si="1706"/>
        <v/>
      </c>
      <c r="Y3438" s="40">
        <f t="shared" si="1707"/>
        <v>0</v>
      </c>
      <c r="Z3438" s="40">
        <f t="shared" si="1708"/>
        <v>0</v>
      </c>
      <c r="AA3438" s="40">
        <f t="shared" si="1709"/>
        <v>0</v>
      </c>
      <c r="AB3438" s="40">
        <f t="shared" si="1710"/>
        <v>0</v>
      </c>
      <c r="AC3438" s="40">
        <f t="shared" si="1711"/>
        <v>0</v>
      </c>
      <c r="AD3438" s="39">
        <f t="shared" si="1712"/>
        <v>0</v>
      </c>
      <c r="AE3438" s="39">
        <f t="shared" si="1713"/>
        <v>0</v>
      </c>
      <c r="AF3438" t="str">
        <f t="shared" si="1714"/>
        <v/>
      </c>
      <c r="AG3438" t="str">
        <f t="shared" si="1715"/>
        <v/>
      </c>
      <c r="AH3438" t="str">
        <f t="shared" si="1716"/>
        <v/>
      </c>
      <c r="AJ3438" s="41" t="str">
        <f t="shared" si="1717"/>
        <v/>
      </c>
      <c r="AK3438" s="42" t="str">
        <f t="shared" si="1718"/>
        <v/>
      </c>
      <c r="AL3438" s="41" t="str">
        <f t="shared" si="1719"/>
        <v/>
      </c>
      <c r="AM3438" s="41" t="str">
        <f t="shared" si="1720"/>
        <v/>
      </c>
      <c r="AN3438" s="41" t="str">
        <f t="shared" si="1721"/>
        <v/>
      </c>
      <c r="AO3438" s="42" t="str">
        <f t="shared" si="1722"/>
        <v/>
      </c>
      <c r="AP3438" s="41" t="str">
        <f t="shared" si="1723"/>
        <v/>
      </c>
      <c r="AQ3438" s="41" t="str">
        <f t="shared" si="1724"/>
        <v/>
      </c>
      <c r="AR3438" s="41" t="str">
        <f>IF($AQ3438="","",COUNTIFS(L_ChaveCob,$AQ3438,L_Ausencia,"&gt;"&amp;$W3438)+COUNTIFS($AQ$4:$AQ3438,$AQ3438,$W$4:$W3438,$W3438))</f>
        <v/>
      </c>
      <c r="AS3438" s="42">
        <f t="shared" si="1725"/>
        <v>0</v>
      </c>
      <c r="AT3438" s="42">
        <f t="shared" si="1726"/>
        <v>0</v>
      </c>
      <c r="AU3438" s="42">
        <f t="shared" si="1727"/>
        <v>0</v>
      </c>
    </row>
    <row r="3439" spans="1:47" x14ac:dyDescent="0.2">
      <c r="A3439" s="35"/>
      <c r="B3439" s="36"/>
      <c r="C3439" s="36"/>
      <c r="D3439" s="36"/>
      <c r="E3439" s="37"/>
      <c r="F3439" s="37"/>
      <c r="G3439" s="36"/>
      <c r="H3439" s="36"/>
      <c r="I3439" s="36"/>
      <c r="J3439" s="36"/>
      <c r="K3439" s="37"/>
      <c r="L3439" s="37"/>
      <c r="M3439" s="37"/>
      <c r="N3439" s="38" t="str">
        <f t="shared" si="1696"/>
        <v/>
      </c>
      <c r="O3439" t="str">
        <f t="shared" si="1697"/>
        <v/>
      </c>
      <c r="P3439" t="str">
        <f t="shared" si="1698"/>
        <v/>
      </c>
      <c r="Q3439" t="str">
        <f t="shared" si="1699"/>
        <v/>
      </c>
      <c r="R3439" t="str">
        <f t="shared" si="1700"/>
        <v/>
      </c>
      <c r="S3439" t="str">
        <f t="shared" si="1701"/>
        <v/>
      </c>
      <c r="T3439" s="39" t="str">
        <f t="shared" si="1702"/>
        <v/>
      </c>
      <c r="U3439" s="40">
        <f t="shared" si="1703"/>
        <v>0</v>
      </c>
      <c r="V3439" s="40">
        <f t="shared" si="1704"/>
        <v>0</v>
      </c>
      <c r="W3439" s="40">
        <f t="shared" si="1705"/>
        <v>0</v>
      </c>
      <c r="X3439" t="str">
        <f t="shared" si="1706"/>
        <v/>
      </c>
      <c r="Y3439" s="40">
        <f t="shared" si="1707"/>
        <v>0</v>
      </c>
      <c r="Z3439" s="40">
        <f t="shared" si="1708"/>
        <v>0</v>
      </c>
      <c r="AA3439" s="40">
        <f t="shared" si="1709"/>
        <v>0</v>
      </c>
      <c r="AB3439" s="40">
        <f t="shared" si="1710"/>
        <v>0</v>
      </c>
      <c r="AC3439" s="40">
        <f t="shared" si="1711"/>
        <v>0</v>
      </c>
      <c r="AD3439" s="39">
        <f t="shared" si="1712"/>
        <v>0</v>
      </c>
      <c r="AE3439" s="39">
        <f t="shared" si="1713"/>
        <v>0</v>
      </c>
      <c r="AF3439" t="str">
        <f t="shared" si="1714"/>
        <v/>
      </c>
      <c r="AG3439" t="str">
        <f t="shared" si="1715"/>
        <v/>
      </c>
      <c r="AH3439" t="str">
        <f t="shared" si="1716"/>
        <v/>
      </c>
      <c r="AJ3439" s="41" t="str">
        <f t="shared" si="1717"/>
        <v/>
      </c>
      <c r="AK3439" s="42" t="str">
        <f t="shared" si="1718"/>
        <v/>
      </c>
      <c r="AL3439" s="41" t="str">
        <f t="shared" si="1719"/>
        <v/>
      </c>
      <c r="AM3439" s="41" t="str">
        <f t="shared" si="1720"/>
        <v/>
      </c>
      <c r="AN3439" s="41" t="str">
        <f t="shared" si="1721"/>
        <v/>
      </c>
      <c r="AO3439" s="42" t="str">
        <f t="shared" si="1722"/>
        <v/>
      </c>
      <c r="AP3439" s="41" t="str">
        <f t="shared" si="1723"/>
        <v/>
      </c>
      <c r="AQ3439" s="41" t="str">
        <f t="shared" si="1724"/>
        <v/>
      </c>
      <c r="AR3439" s="41" t="str">
        <f>IF($AQ3439="","",COUNTIFS(L_ChaveCob,$AQ3439,L_Ausencia,"&gt;"&amp;$W3439)+COUNTIFS($AQ$4:$AQ3439,$AQ3439,$W$4:$W3439,$W3439))</f>
        <v/>
      </c>
      <c r="AS3439" s="42">
        <f t="shared" si="1725"/>
        <v>0</v>
      </c>
      <c r="AT3439" s="42">
        <f t="shared" si="1726"/>
        <v>0</v>
      </c>
      <c r="AU3439" s="42">
        <f t="shared" si="1727"/>
        <v>0</v>
      </c>
    </row>
    <row r="3440" spans="1:47" x14ac:dyDescent="0.2">
      <c r="A3440" s="35"/>
      <c r="B3440" s="36"/>
      <c r="C3440" s="36"/>
      <c r="D3440" s="36"/>
      <c r="E3440" s="37"/>
      <c r="F3440" s="37"/>
      <c r="G3440" s="36"/>
      <c r="H3440" s="36"/>
      <c r="I3440" s="36"/>
      <c r="J3440" s="36"/>
      <c r="K3440" s="37"/>
      <c r="L3440" s="37"/>
      <c r="M3440" s="37"/>
      <c r="N3440" s="38" t="str">
        <f t="shared" si="1696"/>
        <v/>
      </c>
      <c r="O3440" t="str">
        <f t="shared" si="1697"/>
        <v/>
      </c>
      <c r="P3440" t="str">
        <f t="shared" si="1698"/>
        <v/>
      </c>
      <c r="Q3440" t="str">
        <f t="shared" si="1699"/>
        <v/>
      </c>
      <c r="R3440" t="str">
        <f t="shared" si="1700"/>
        <v/>
      </c>
      <c r="S3440" t="str">
        <f t="shared" si="1701"/>
        <v/>
      </c>
      <c r="T3440" s="39" t="str">
        <f t="shared" si="1702"/>
        <v/>
      </c>
      <c r="U3440" s="40">
        <f t="shared" si="1703"/>
        <v>0</v>
      </c>
      <c r="V3440" s="40">
        <f t="shared" si="1704"/>
        <v>0</v>
      </c>
      <c r="W3440" s="40">
        <f t="shared" si="1705"/>
        <v>0</v>
      </c>
      <c r="X3440" t="str">
        <f t="shared" si="1706"/>
        <v/>
      </c>
      <c r="Y3440" s="40">
        <f t="shared" si="1707"/>
        <v>0</v>
      </c>
      <c r="Z3440" s="40">
        <f t="shared" si="1708"/>
        <v>0</v>
      </c>
      <c r="AA3440" s="40">
        <f t="shared" si="1709"/>
        <v>0</v>
      </c>
      <c r="AB3440" s="40">
        <f t="shared" si="1710"/>
        <v>0</v>
      </c>
      <c r="AC3440" s="40">
        <f t="shared" si="1711"/>
        <v>0</v>
      </c>
      <c r="AD3440" s="39">
        <f t="shared" si="1712"/>
        <v>0</v>
      </c>
      <c r="AE3440" s="39">
        <f t="shared" si="1713"/>
        <v>0</v>
      </c>
      <c r="AF3440" t="str">
        <f t="shared" si="1714"/>
        <v/>
      </c>
      <c r="AG3440" t="str">
        <f t="shared" si="1715"/>
        <v/>
      </c>
      <c r="AH3440" t="str">
        <f t="shared" si="1716"/>
        <v/>
      </c>
      <c r="AJ3440" s="41" t="str">
        <f t="shared" si="1717"/>
        <v/>
      </c>
      <c r="AK3440" s="42" t="str">
        <f t="shared" si="1718"/>
        <v/>
      </c>
      <c r="AL3440" s="41" t="str">
        <f t="shared" si="1719"/>
        <v/>
      </c>
      <c r="AM3440" s="41" t="str">
        <f t="shared" si="1720"/>
        <v/>
      </c>
      <c r="AN3440" s="41" t="str">
        <f t="shared" si="1721"/>
        <v/>
      </c>
      <c r="AO3440" s="42" t="str">
        <f t="shared" si="1722"/>
        <v/>
      </c>
      <c r="AP3440" s="41" t="str">
        <f t="shared" si="1723"/>
        <v/>
      </c>
      <c r="AQ3440" s="41" t="str">
        <f t="shared" si="1724"/>
        <v/>
      </c>
      <c r="AR3440" s="41" t="str">
        <f>IF($AQ3440="","",COUNTIFS(L_ChaveCob,$AQ3440,L_Ausencia,"&gt;"&amp;$W3440)+COUNTIFS($AQ$4:$AQ3440,$AQ3440,$W$4:$W3440,$W3440))</f>
        <v/>
      </c>
      <c r="AS3440" s="42">
        <f t="shared" si="1725"/>
        <v>0</v>
      </c>
      <c r="AT3440" s="42">
        <f t="shared" si="1726"/>
        <v>0</v>
      </c>
      <c r="AU3440" s="42">
        <f t="shared" si="1727"/>
        <v>0</v>
      </c>
    </row>
    <row r="3441" spans="1:47" x14ac:dyDescent="0.2">
      <c r="A3441" s="35"/>
      <c r="B3441" s="36"/>
      <c r="C3441" s="36"/>
      <c r="D3441" s="36"/>
      <c r="E3441" s="37"/>
      <c r="F3441" s="37"/>
      <c r="G3441" s="36"/>
      <c r="H3441" s="36"/>
      <c r="I3441" s="36"/>
      <c r="J3441" s="36"/>
      <c r="K3441" s="37"/>
      <c r="L3441" s="37"/>
      <c r="M3441" s="37"/>
      <c r="N3441" s="38" t="str">
        <f t="shared" si="1696"/>
        <v/>
      </c>
      <c r="O3441" t="str">
        <f t="shared" si="1697"/>
        <v/>
      </c>
      <c r="P3441" t="str">
        <f t="shared" si="1698"/>
        <v/>
      </c>
      <c r="Q3441" t="str">
        <f t="shared" si="1699"/>
        <v/>
      </c>
      <c r="R3441" t="str">
        <f t="shared" si="1700"/>
        <v/>
      </c>
      <c r="S3441" t="str">
        <f t="shared" si="1701"/>
        <v/>
      </c>
      <c r="T3441" s="39" t="str">
        <f t="shared" si="1702"/>
        <v/>
      </c>
      <c r="U3441" s="40">
        <f t="shared" si="1703"/>
        <v>0</v>
      </c>
      <c r="V3441" s="40">
        <f t="shared" si="1704"/>
        <v>0</v>
      </c>
      <c r="W3441" s="40">
        <f t="shared" si="1705"/>
        <v>0</v>
      </c>
      <c r="X3441" t="str">
        <f t="shared" si="1706"/>
        <v/>
      </c>
      <c r="Y3441" s="40">
        <f t="shared" si="1707"/>
        <v>0</v>
      </c>
      <c r="Z3441" s="40">
        <f t="shared" si="1708"/>
        <v>0</v>
      </c>
      <c r="AA3441" s="40">
        <f t="shared" si="1709"/>
        <v>0</v>
      </c>
      <c r="AB3441" s="40">
        <f t="shared" si="1710"/>
        <v>0</v>
      </c>
      <c r="AC3441" s="40">
        <f t="shared" si="1711"/>
        <v>0</v>
      </c>
      <c r="AD3441" s="39">
        <f t="shared" si="1712"/>
        <v>0</v>
      </c>
      <c r="AE3441" s="39">
        <f t="shared" si="1713"/>
        <v>0</v>
      </c>
      <c r="AF3441" t="str">
        <f t="shared" si="1714"/>
        <v/>
      </c>
      <c r="AG3441" t="str">
        <f t="shared" si="1715"/>
        <v/>
      </c>
      <c r="AH3441" t="str">
        <f t="shared" si="1716"/>
        <v/>
      </c>
      <c r="AJ3441" s="41" t="str">
        <f t="shared" si="1717"/>
        <v/>
      </c>
      <c r="AK3441" s="42" t="str">
        <f t="shared" si="1718"/>
        <v/>
      </c>
      <c r="AL3441" s="41" t="str">
        <f t="shared" si="1719"/>
        <v/>
      </c>
      <c r="AM3441" s="41" t="str">
        <f t="shared" si="1720"/>
        <v/>
      </c>
      <c r="AN3441" s="41" t="str">
        <f t="shared" si="1721"/>
        <v/>
      </c>
      <c r="AO3441" s="42" t="str">
        <f t="shared" si="1722"/>
        <v/>
      </c>
      <c r="AP3441" s="41" t="str">
        <f t="shared" si="1723"/>
        <v/>
      </c>
      <c r="AQ3441" s="41" t="str">
        <f t="shared" si="1724"/>
        <v/>
      </c>
      <c r="AR3441" s="41" t="str">
        <f>IF($AQ3441="","",COUNTIFS(L_ChaveCob,$AQ3441,L_Ausencia,"&gt;"&amp;$W3441)+COUNTIFS($AQ$4:$AQ3441,$AQ3441,$W$4:$W3441,$W3441))</f>
        <v/>
      </c>
      <c r="AS3441" s="42">
        <f t="shared" si="1725"/>
        <v>0</v>
      </c>
      <c r="AT3441" s="42">
        <f t="shared" si="1726"/>
        <v>0</v>
      </c>
      <c r="AU3441" s="42">
        <f t="shared" si="1727"/>
        <v>0</v>
      </c>
    </row>
    <row r="3442" spans="1:47" x14ac:dyDescent="0.2">
      <c r="A3442" s="35"/>
      <c r="B3442" s="36"/>
      <c r="C3442" s="36"/>
      <c r="D3442" s="36"/>
      <c r="E3442" s="37"/>
      <c r="F3442" s="37"/>
      <c r="G3442" s="36"/>
      <c r="H3442" s="36"/>
      <c r="I3442" s="36"/>
      <c r="J3442" s="36"/>
      <c r="K3442" s="37"/>
      <c r="L3442" s="37"/>
      <c r="M3442" s="37"/>
      <c r="N3442" s="38" t="str">
        <f t="shared" si="1696"/>
        <v/>
      </c>
      <c r="O3442" t="str">
        <f t="shared" si="1697"/>
        <v/>
      </c>
      <c r="P3442" t="str">
        <f t="shared" si="1698"/>
        <v/>
      </c>
      <c r="Q3442" t="str">
        <f t="shared" si="1699"/>
        <v/>
      </c>
      <c r="R3442" t="str">
        <f t="shared" si="1700"/>
        <v/>
      </c>
      <c r="S3442" t="str">
        <f t="shared" si="1701"/>
        <v/>
      </c>
      <c r="T3442" s="39" t="str">
        <f t="shared" si="1702"/>
        <v/>
      </c>
      <c r="U3442" s="40">
        <f t="shared" si="1703"/>
        <v>0</v>
      </c>
      <c r="V3442" s="40">
        <f t="shared" si="1704"/>
        <v>0</v>
      </c>
      <c r="W3442" s="40">
        <f t="shared" si="1705"/>
        <v>0</v>
      </c>
      <c r="X3442" t="str">
        <f t="shared" si="1706"/>
        <v/>
      </c>
      <c r="Y3442" s="40">
        <f t="shared" si="1707"/>
        <v>0</v>
      </c>
      <c r="Z3442" s="40">
        <f t="shared" si="1708"/>
        <v>0</v>
      </c>
      <c r="AA3442" s="40">
        <f t="shared" si="1709"/>
        <v>0</v>
      </c>
      <c r="AB3442" s="40">
        <f t="shared" si="1710"/>
        <v>0</v>
      </c>
      <c r="AC3442" s="40">
        <f t="shared" si="1711"/>
        <v>0</v>
      </c>
      <c r="AD3442" s="39">
        <f t="shared" si="1712"/>
        <v>0</v>
      </c>
      <c r="AE3442" s="39">
        <f t="shared" si="1713"/>
        <v>0</v>
      </c>
      <c r="AF3442" t="str">
        <f t="shared" si="1714"/>
        <v/>
      </c>
      <c r="AG3442" t="str">
        <f t="shared" si="1715"/>
        <v/>
      </c>
      <c r="AH3442" t="str">
        <f t="shared" si="1716"/>
        <v/>
      </c>
      <c r="AJ3442" s="41" t="str">
        <f t="shared" si="1717"/>
        <v/>
      </c>
      <c r="AK3442" s="42" t="str">
        <f t="shared" si="1718"/>
        <v/>
      </c>
      <c r="AL3442" s="41" t="str">
        <f t="shared" si="1719"/>
        <v/>
      </c>
      <c r="AM3442" s="41" t="str">
        <f t="shared" si="1720"/>
        <v/>
      </c>
      <c r="AN3442" s="41" t="str">
        <f t="shared" si="1721"/>
        <v/>
      </c>
      <c r="AO3442" s="42" t="str">
        <f t="shared" si="1722"/>
        <v/>
      </c>
      <c r="AP3442" s="41" t="str">
        <f t="shared" si="1723"/>
        <v/>
      </c>
      <c r="AQ3442" s="41" t="str">
        <f t="shared" si="1724"/>
        <v/>
      </c>
      <c r="AR3442" s="41" t="str">
        <f>IF($AQ3442="","",COUNTIFS(L_ChaveCob,$AQ3442,L_Ausencia,"&gt;"&amp;$W3442)+COUNTIFS($AQ$4:$AQ3442,$AQ3442,$W$4:$W3442,$W3442))</f>
        <v/>
      </c>
      <c r="AS3442" s="42">
        <f t="shared" si="1725"/>
        <v>0</v>
      </c>
      <c r="AT3442" s="42">
        <f t="shared" si="1726"/>
        <v>0</v>
      </c>
      <c r="AU3442" s="42">
        <f t="shared" si="1727"/>
        <v>0</v>
      </c>
    </row>
    <row r="3443" spans="1:47" x14ac:dyDescent="0.2">
      <c r="A3443" s="35"/>
      <c r="B3443" s="36"/>
      <c r="C3443" s="36"/>
      <c r="D3443" s="36"/>
      <c r="E3443" s="37"/>
      <c r="F3443" s="37"/>
      <c r="G3443" s="36"/>
      <c r="H3443" s="36"/>
      <c r="I3443" s="36"/>
      <c r="J3443" s="36"/>
      <c r="K3443" s="37"/>
      <c r="L3443" s="37"/>
      <c r="M3443" s="37"/>
      <c r="N3443" s="38" t="str">
        <f t="shared" si="1696"/>
        <v/>
      </c>
      <c r="O3443" t="str">
        <f t="shared" si="1697"/>
        <v/>
      </c>
      <c r="P3443" t="str">
        <f t="shared" si="1698"/>
        <v/>
      </c>
      <c r="Q3443" t="str">
        <f t="shared" si="1699"/>
        <v/>
      </c>
      <c r="R3443" t="str">
        <f t="shared" si="1700"/>
        <v/>
      </c>
      <c r="S3443" t="str">
        <f t="shared" si="1701"/>
        <v/>
      </c>
      <c r="T3443" s="39" t="str">
        <f t="shared" si="1702"/>
        <v/>
      </c>
      <c r="U3443" s="40">
        <f t="shared" si="1703"/>
        <v>0</v>
      </c>
      <c r="V3443" s="40">
        <f t="shared" si="1704"/>
        <v>0</v>
      </c>
      <c r="W3443" s="40">
        <f t="shared" si="1705"/>
        <v>0</v>
      </c>
      <c r="X3443" t="str">
        <f t="shared" si="1706"/>
        <v/>
      </c>
      <c r="Y3443" s="40">
        <f t="shared" si="1707"/>
        <v>0</v>
      </c>
      <c r="Z3443" s="40">
        <f t="shared" si="1708"/>
        <v>0</v>
      </c>
      <c r="AA3443" s="40">
        <f t="shared" si="1709"/>
        <v>0</v>
      </c>
      <c r="AB3443" s="40">
        <f t="shared" si="1710"/>
        <v>0</v>
      </c>
      <c r="AC3443" s="40">
        <f t="shared" si="1711"/>
        <v>0</v>
      </c>
      <c r="AD3443" s="39">
        <f t="shared" si="1712"/>
        <v>0</v>
      </c>
      <c r="AE3443" s="39">
        <f t="shared" si="1713"/>
        <v>0</v>
      </c>
      <c r="AF3443" t="str">
        <f t="shared" si="1714"/>
        <v/>
      </c>
      <c r="AG3443" t="str">
        <f t="shared" si="1715"/>
        <v/>
      </c>
      <c r="AH3443" t="str">
        <f t="shared" si="1716"/>
        <v/>
      </c>
      <c r="AJ3443" s="41" t="str">
        <f t="shared" si="1717"/>
        <v/>
      </c>
      <c r="AK3443" s="42" t="str">
        <f t="shared" si="1718"/>
        <v/>
      </c>
      <c r="AL3443" s="41" t="str">
        <f t="shared" si="1719"/>
        <v/>
      </c>
      <c r="AM3443" s="41" t="str">
        <f t="shared" si="1720"/>
        <v/>
      </c>
      <c r="AN3443" s="41" t="str">
        <f t="shared" si="1721"/>
        <v/>
      </c>
      <c r="AO3443" s="42" t="str">
        <f t="shared" si="1722"/>
        <v/>
      </c>
      <c r="AP3443" s="41" t="str">
        <f t="shared" si="1723"/>
        <v/>
      </c>
      <c r="AQ3443" s="41" t="str">
        <f t="shared" si="1724"/>
        <v/>
      </c>
      <c r="AR3443" s="41" t="str">
        <f>IF($AQ3443="","",COUNTIFS(L_ChaveCob,$AQ3443,L_Ausencia,"&gt;"&amp;$W3443)+COUNTIFS($AQ$4:$AQ3443,$AQ3443,$W$4:$W3443,$W3443))</f>
        <v/>
      </c>
      <c r="AS3443" s="42">
        <f t="shared" si="1725"/>
        <v>0</v>
      </c>
      <c r="AT3443" s="42">
        <f t="shared" si="1726"/>
        <v>0</v>
      </c>
      <c r="AU3443" s="42">
        <f t="shared" si="1727"/>
        <v>0</v>
      </c>
    </row>
    <row r="3444" spans="1:47" x14ac:dyDescent="0.2">
      <c r="A3444" s="35"/>
      <c r="B3444" s="36"/>
      <c r="C3444" s="36"/>
      <c r="D3444" s="36"/>
      <c r="E3444" s="37"/>
      <c r="F3444" s="37"/>
      <c r="G3444" s="36"/>
      <c r="H3444" s="36"/>
      <c r="I3444" s="36"/>
      <c r="J3444" s="36"/>
      <c r="K3444" s="37"/>
      <c r="L3444" s="37"/>
      <c r="M3444" s="37"/>
      <c r="N3444" s="38" t="str">
        <f t="shared" si="1696"/>
        <v/>
      </c>
      <c r="O3444" t="str">
        <f t="shared" si="1697"/>
        <v/>
      </c>
      <c r="P3444" t="str">
        <f t="shared" si="1698"/>
        <v/>
      </c>
      <c r="Q3444" t="str">
        <f t="shared" si="1699"/>
        <v/>
      </c>
      <c r="R3444" t="str">
        <f t="shared" si="1700"/>
        <v/>
      </c>
      <c r="S3444" t="str">
        <f t="shared" si="1701"/>
        <v/>
      </c>
      <c r="T3444" s="39" t="str">
        <f t="shared" si="1702"/>
        <v/>
      </c>
      <c r="U3444" s="40">
        <f t="shared" si="1703"/>
        <v>0</v>
      </c>
      <c r="V3444" s="40">
        <f t="shared" si="1704"/>
        <v>0</v>
      </c>
      <c r="W3444" s="40">
        <f t="shared" si="1705"/>
        <v>0</v>
      </c>
      <c r="X3444" t="str">
        <f t="shared" si="1706"/>
        <v/>
      </c>
      <c r="Y3444" s="40">
        <f t="shared" si="1707"/>
        <v>0</v>
      </c>
      <c r="Z3444" s="40">
        <f t="shared" si="1708"/>
        <v>0</v>
      </c>
      <c r="AA3444" s="40">
        <f t="shared" si="1709"/>
        <v>0</v>
      </c>
      <c r="AB3444" s="40">
        <f t="shared" si="1710"/>
        <v>0</v>
      </c>
      <c r="AC3444" s="40">
        <f t="shared" si="1711"/>
        <v>0</v>
      </c>
      <c r="AD3444" s="39">
        <f t="shared" si="1712"/>
        <v>0</v>
      </c>
      <c r="AE3444" s="39">
        <f t="shared" si="1713"/>
        <v>0</v>
      </c>
      <c r="AF3444" t="str">
        <f t="shared" si="1714"/>
        <v/>
      </c>
      <c r="AG3444" t="str">
        <f t="shared" si="1715"/>
        <v/>
      </c>
      <c r="AH3444" t="str">
        <f t="shared" si="1716"/>
        <v/>
      </c>
      <c r="AJ3444" s="41" t="str">
        <f t="shared" si="1717"/>
        <v/>
      </c>
      <c r="AK3444" s="42" t="str">
        <f t="shared" si="1718"/>
        <v/>
      </c>
      <c r="AL3444" s="41" t="str">
        <f t="shared" si="1719"/>
        <v/>
      </c>
      <c r="AM3444" s="41" t="str">
        <f t="shared" si="1720"/>
        <v/>
      </c>
      <c r="AN3444" s="41" t="str">
        <f t="shared" si="1721"/>
        <v/>
      </c>
      <c r="AO3444" s="42" t="str">
        <f t="shared" si="1722"/>
        <v/>
      </c>
      <c r="AP3444" s="41" t="str">
        <f t="shared" si="1723"/>
        <v/>
      </c>
      <c r="AQ3444" s="41" t="str">
        <f t="shared" si="1724"/>
        <v/>
      </c>
      <c r="AR3444" s="41" t="str">
        <f>IF($AQ3444="","",COUNTIFS(L_ChaveCob,$AQ3444,L_Ausencia,"&gt;"&amp;$W3444)+COUNTIFS($AQ$4:$AQ3444,$AQ3444,$W$4:$W3444,$W3444))</f>
        <v/>
      </c>
      <c r="AS3444" s="42">
        <f t="shared" si="1725"/>
        <v>0</v>
      </c>
      <c r="AT3444" s="42">
        <f t="shared" si="1726"/>
        <v>0</v>
      </c>
      <c r="AU3444" s="42">
        <f t="shared" si="1727"/>
        <v>0</v>
      </c>
    </row>
    <row r="3445" spans="1:47" x14ac:dyDescent="0.2">
      <c r="A3445" s="35"/>
      <c r="B3445" s="36"/>
      <c r="C3445" s="36"/>
      <c r="D3445" s="36"/>
      <c r="E3445" s="37"/>
      <c r="F3445" s="37"/>
      <c r="G3445" s="36"/>
      <c r="H3445" s="36"/>
      <c r="I3445" s="36"/>
      <c r="J3445" s="36"/>
      <c r="K3445" s="37"/>
      <c r="L3445" s="37"/>
      <c r="M3445" s="37"/>
      <c r="N3445" s="38" t="str">
        <f t="shared" si="1696"/>
        <v/>
      </c>
      <c r="O3445" t="str">
        <f t="shared" si="1697"/>
        <v/>
      </c>
      <c r="P3445" t="str">
        <f t="shared" si="1698"/>
        <v/>
      </c>
      <c r="Q3445" t="str">
        <f t="shared" si="1699"/>
        <v/>
      </c>
      <c r="R3445" t="str">
        <f t="shared" si="1700"/>
        <v/>
      </c>
      <c r="S3445" t="str">
        <f t="shared" si="1701"/>
        <v/>
      </c>
      <c r="T3445" s="39" t="str">
        <f t="shared" si="1702"/>
        <v/>
      </c>
      <c r="U3445" s="40">
        <f t="shared" si="1703"/>
        <v>0</v>
      </c>
      <c r="V3445" s="40">
        <f t="shared" si="1704"/>
        <v>0</v>
      </c>
      <c r="W3445" s="40">
        <f t="shared" si="1705"/>
        <v>0</v>
      </c>
      <c r="X3445" t="str">
        <f t="shared" si="1706"/>
        <v/>
      </c>
      <c r="Y3445" s="40">
        <f t="shared" si="1707"/>
        <v>0</v>
      </c>
      <c r="Z3445" s="40">
        <f t="shared" si="1708"/>
        <v>0</v>
      </c>
      <c r="AA3445" s="40">
        <f t="shared" si="1709"/>
        <v>0</v>
      </c>
      <c r="AB3445" s="40">
        <f t="shared" si="1710"/>
        <v>0</v>
      </c>
      <c r="AC3445" s="40">
        <f t="shared" si="1711"/>
        <v>0</v>
      </c>
      <c r="AD3445" s="39">
        <f t="shared" si="1712"/>
        <v>0</v>
      </c>
      <c r="AE3445" s="39">
        <f t="shared" si="1713"/>
        <v>0</v>
      </c>
      <c r="AF3445" t="str">
        <f t="shared" si="1714"/>
        <v/>
      </c>
      <c r="AG3445" t="str">
        <f t="shared" si="1715"/>
        <v/>
      </c>
      <c r="AH3445" t="str">
        <f t="shared" si="1716"/>
        <v/>
      </c>
      <c r="AJ3445" s="41" t="str">
        <f t="shared" si="1717"/>
        <v/>
      </c>
      <c r="AK3445" s="42" t="str">
        <f t="shared" si="1718"/>
        <v/>
      </c>
      <c r="AL3445" s="41" t="str">
        <f t="shared" si="1719"/>
        <v/>
      </c>
      <c r="AM3445" s="41" t="str">
        <f t="shared" si="1720"/>
        <v/>
      </c>
      <c r="AN3445" s="41" t="str">
        <f t="shared" si="1721"/>
        <v/>
      </c>
      <c r="AO3445" s="42" t="str">
        <f t="shared" si="1722"/>
        <v/>
      </c>
      <c r="AP3445" s="41" t="str">
        <f t="shared" si="1723"/>
        <v/>
      </c>
      <c r="AQ3445" s="41" t="str">
        <f t="shared" si="1724"/>
        <v/>
      </c>
      <c r="AR3445" s="41" t="str">
        <f>IF($AQ3445="","",COUNTIFS(L_ChaveCob,$AQ3445,L_Ausencia,"&gt;"&amp;$W3445)+COUNTIFS($AQ$4:$AQ3445,$AQ3445,$W$4:$W3445,$W3445))</f>
        <v/>
      </c>
      <c r="AS3445" s="42">
        <f t="shared" si="1725"/>
        <v>0</v>
      </c>
      <c r="AT3445" s="42">
        <f t="shared" si="1726"/>
        <v>0</v>
      </c>
      <c r="AU3445" s="42">
        <f t="shared" si="1727"/>
        <v>0</v>
      </c>
    </row>
    <row r="3446" spans="1:47" x14ac:dyDescent="0.2">
      <c r="A3446" s="35"/>
      <c r="B3446" s="36"/>
      <c r="C3446" s="36"/>
      <c r="D3446" s="36"/>
      <c r="E3446" s="37"/>
      <c r="F3446" s="37"/>
      <c r="G3446" s="36"/>
      <c r="H3446" s="36"/>
      <c r="I3446" s="36"/>
      <c r="J3446" s="36"/>
      <c r="K3446" s="37"/>
      <c r="L3446" s="37"/>
      <c r="M3446" s="37"/>
      <c r="N3446" s="38" t="str">
        <f t="shared" si="1696"/>
        <v/>
      </c>
      <c r="O3446" t="str">
        <f t="shared" si="1697"/>
        <v/>
      </c>
      <c r="P3446" t="str">
        <f t="shared" si="1698"/>
        <v/>
      </c>
      <c r="Q3446" t="str">
        <f t="shared" si="1699"/>
        <v/>
      </c>
      <c r="R3446" t="str">
        <f t="shared" si="1700"/>
        <v/>
      </c>
      <c r="S3446" t="str">
        <f t="shared" si="1701"/>
        <v/>
      </c>
      <c r="T3446" s="39" t="str">
        <f t="shared" si="1702"/>
        <v/>
      </c>
      <c r="U3446" s="40">
        <f t="shared" si="1703"/>
        <v>0</v>
      </c>
      <c r="V3446" s="40">
        <f t="shared" si="1704"/>
        <v>0</v>
      </c>
      <c r="W3446" s="40">
        <f t="shared" si="1705"/>
        <v>0</v>
      </c>
      <c r="X3446" t="str">
        <f t="shared" si="1706"/>
        <v/>
      </c>
      <c r="Y3446" s="40">
        <f t="shared" si="1707"/>
        <v>0</v>
      </c>
      <c r="Z3446" s="40">
        <f t="shared" si="1708"/>
        <v>0</v>
      </c>
      <c r="AA3446" s="40">
        <f t="shared" si="1709"/>
        <v>0</v>
      </c>
      <c r="AB3446" s="40">
        <f t="shared" si="1710"/>
        <v>0</v>
      </c>
      <c r="AC3446" s="40">
        <f t="shared" si="1711"/>
        <v>0</v>
      </c>
      <c r="AD3446" s="39">
        <f t="shared" si="1712"/>
        <v>0</v>
      </c>
      <c r="AE3446" s="39">
        <f t="shared" si="1713"/>
        <v>0</v>
      </c>
      <c r="AF3446" t="str">
        <f t="shared" si="1714"/>
        <v/>
      </c>
      <c r="AG3446" t="str">
        <f t="shared" si="1715"/>
        <v/>
      </c>
      <c r="AH3446" t="str">
        <f t="shared" si="1716"/>
        <v/>
      </c>
      <c r="AJ3446" s="41" t="str">
        <f t="shared" si="1717"/>
        <v/>
      </c>
      <c r="AK3446" s="42" t="str">
        <f t="shared" si="1718"/>
        <v/>
      </c>
      <c r="AL3446" s="41" t="str">
        <f t="shared" si="1719"/>
        <v/>
      </c>
      <c r="AM3446" s="41" t="str">
        <f t="shared" si="1720"/>
        <v/>
      </c>
      <c r="AN3446" s="41" t="str">
        <f t="shared" si="1721"/>
        <v/>
      </c>
      <c r="AO3446" s="42" t="str">
        <f t="shared" si="1722"/>
        <v/>
      </c>
      <c r="AP3446" s="41" t="str">
        <f t="shared" si="1723"/>
        <v/>
      </c>
      <c r="AQ3446" s="41" t="str">
        <f t="shared" si="1724"/>
        <v/>
      </c>
      <c r="AR3446" s="41" t="str">
        <f>IF($AQ3446="","",COUNTIFS(L_ChaveCob,$AQ3446,L_Ausencia,"&gt;"&amp;$W3446)+COUNTIFS($AQ$4:$AQ3446,$AQ3446,$W$4:$W3446,$W3446))</f>
        <v/>
      </c>
      <c r="AS3446" s="42">
        <f t="shared" si="1725"/>
        <v>0</v>
      </c>
      <c r="AT3446" s="42">
        <f t="shared" si="1726"/>
        <v>0</v>
      </c>
      <c r="AU3446" s="42">
        <f t="shared" si="1727"/>
        <v>0</v>
      </c>
    </row>
    <row r="3447" spans="1:47" x14ac:dyDescent="0.2">
      <c r="A3447" s="35"/>
      <c r="B3447" s="36"/>
      <c r="C3447" s="36"/>
      <c r="D3447" s="36"/>
      <c r="E3447" s="37"/>
      <c r="F3447" s="37"/>
      <c r="G3447" s="36"/>
      <c r="H3447" s="36"/>
      <c r="I3447" s="36"/>
      <c r="J3447" s="36"/>
      <c r="K3447" s="37"/>
      <c r="L3447" s="37"/>
      <c r="M3447" s="37"/>
      <c r="N3447" s="38" t="str">
        <f t="shared" si="1696"/>
        <v/>
      </c>
      <c r="O3447" t="str">
        <f t="shared" si="1697"/>
        <v/>
      </c>
      <c r="P3447" t="str">
        <f t="shared" si="1698"/>
        <v/>
      </c>
      <c r="Q3447" t="str">
        <f t="shared" si="1699"/>
        <v/>
      </c>
      <c r="R3447" t="str">
        <f t="shared" si="1700"/>
        <v/>
      </c>
      <c r="S3447" t="str">
        <f t="shared" si="1701"/>
        <v/>
      </c>
      <c r="T3447" s="39" t="str">
        <f t="shared" si="1702"/>
        <v/>
      </c>
      <c r="U3447" s="40">
        <f t="shared" si="1703"/>
        <v>0</v>
      </c>
      <c r="V3447" s="40">
        <f t="shared" si="1704"/>
        <v>0</v>
      </c>
      <c r="W3447" s="40">
        <f t="shared" si="1705"/>
        <v>0</v>
      </c>
      <c r="X3447" t="str">
        <f t="shared" si="1706"/>
        <v/>
      </c>
      <c r="Y3447" s="40">
        <f t="shared" si="1707"/>
        <v>0</v>
      </c>
      <c r="Z3447" s="40">
        <f t="shared" si="1708"/>
        <v>0</v>
      </c>
      <c r="AA3447" s="40">
        <f t="shared" si="1709"/>
        <v>0</v>
      </c>
      <c r="AB3447" s="40">
        <f t="shared" si="1710"/>
        <v>0</v>
      </c>
      <c r="AC3447" s="40">
        <f t="shared" si="1711"/>
        <v>0</v>
      </c>
      <c r="AD3447" s="39">
        <f t="shared" si="1712"/>
        <v>0</v>
      </c>
      <c r="AE3447" s="39">
        <f t="shared" si="1713"/>
        <v>0</v>
      </c>
      <c r="AF3447" t="str">
        <f t="shared" si="1714"/>
        <v/>
      </c>
      <c r="AG3447" t="str">
        <f t="shared" si="1715"/>
        <v/>
      </c>
      <c r="AH3447" t="str">
        <f t="shared" si="1716"/>
        <v/>
      </c>
      <c r="AJ3447" s="41" t="str">
        <f t="shared" si="1717"/>
        <v/>
      </c>
      <c r="AK3447" s="42" t="str">
        <f t="shared" si="1718"/>
        <v/>
      </c>
      <c r="AL3447" s="41" t="str">
        <f t="shared" si="1719"/>
        <v/>
      </c>
      <c r="AM3447" s="41" t="str">
        <f t="shared" si="1720"/>
        <v/>
      </c>
      <c r="AN3447" s="41" t="str">
        <f t="shared" si="1721"/>
        <v/>
      </c>
      <c r="AO3447" s="42" t="str">
        <f t="shared" si="1722"/>
        <v/>
      </c>
      <c r="AP3447" s="41" t="str">
        <f t="shared" si="1723"/>
        <v/>
      </c>
      <c r="AQ3447" s="41" t="str">
        <f t="shared" si="1724"/>
        <v/>
      </c>
      <c r="AR3447" s="41" t="str">
        <f>IF($AQ3447="","",COUNTIFS(L_ChaveCob,$AQ3447,L_Ausencia,"&gt;"&amp;$W3447)+COUNTIFS($AQ$4:$AQ3447,$AQ3447,$W$4:$W3447,$W3447))</f>
        <v/>
      </c>
      <c r="AS3447" s="42">
        <f t="shared" si="1725"/>
        <v>0</v>
      </c>
      <c r="AT3447" s="42">
        <f t="shared" si="1726"/>
        <v>0</v>
      </c>
      <c r="AU3447" s="42">
        <f t="shared" si="1727"/>
        <v>0</v>
      </c>
    </row>
    <row r="3448" spans="1:47" x14ac:dyDescent="0.2">
      <c r="A3448" s="35"/>
      <c r="B3448" s="36"/>
      <c r="C3448" s="36"/>
      <c r="D3448" s="36"/>
      <c r="E3448" s="37"/>
      <c r="F3448" s="37"/>
      <c r="G3448" s="36"/>
      <c r="H3448" s="36"/>
      <c r="I3448" s="36"/>
      <c r="J3448" s="36"/>
      <c r="K3448" s="37"/>
      <c r="L3448" s="37"/>
      <c r="M3448" s="37"/>
      <c r="N3448" s="38" t="str">
        <f t="shared" si="1696"/>
        <v/>
      </c>
      <c r="O3448" t="str">
        <f t="shared" si="1697"/>
        <v/>
      </c>
      <c r="P3448" t="str">
        <f t="shared" si="1698"/>
        <v/>
      </c>
      <c r="Q3448" t="str">
        <f t="shared" si="1699"/>
        <v/>
      </c>
      <c r="R3448" t="str">
        <f t="shared" si="1700"/>
        <v/>
      </c>
      <c r="S3448" t="str">
        <f t="shared" si="1701"/>
        <v/>
      </c>
      <c r="T3448" s="39" t="str">
        <f t="shared" si="1702"/>
        <v/>
      </c>
      <c r="U3448" s="40">
        <f t="shared" si="1703"/>
        <v>0</v>
      </c>
      <c r="V3448" s="40">
        <f t="shared" si="1704"/>
        <v>0</v>
      </c>
      <c r="W3448" s="40">
        <f t="shared" si="1705"/>
        <v>0</v>
      </c>
      <c r="X3448" t="str">
        <f t="shared" si="1706"/>
        <v/>
      </c>
      <c r="Y3448" s="40">
        <f t="shared" si="1707"/>
        <v>0</v>
      </c>
      <c r="Z3448" s="40">
        <f t="shared" si="1708"/>
        <v>0</v>
      </c>
      <c r="AA3448" s="40">
        <f t="shared" si="1709"/>
        <v>0</v>
      </c>
      <c r="AB3448" s="40">
        <f t="shared" si="1710"/>
        <v>0</v>
      </c>
      <c r="AC3448" s="40">
        <f t="shared" si="1711"/>
        <v>0</v>
      </c>
      <c r="AD3448" s="39">
        <f t="shared" si="1712"/>
        <v>0</v>
      </c>
      <c r="AE3448" s="39">
        <f t="shared" si="1713"/>
        <v>0</v>
      </c>
      <c r="AF3448" t="str">
        <f t="shared" si="1714"/>
        <v/>
      </c>
      <c r="AG3448" t="str">
        <f t="shared" si="1715"/>
        <v/>
      </c>
      <c r="AH3448" t="str">
        <f t="shared" si="1716"/>
        <v/>
      </c>
      <c r="AJ3448" s="41" t="str">
        <f t="shared" si="1717"/>
        <v/>
      </c>
      <c r="AK3448" s="42" t="str">
        <f t="shared" si="1718"/>
        <v/>
      </c>
      <c r="AL3448" s="41" t="str">
        <f t="shared" si="1719"/>
        <v/>
      </c>
      <c r="AM3448" s="41" t="str">
        <f t="shared" si="1720"/>
        <v/>
      </c>
      <c r="AN3448" s="41" t="str">
        <f t="shared" si="1721"/>
        <v/>
      </c>
      <c r="AO3448" s="42" t="str">
        <f t="shared" si="1722"/>
        <v/>
      </c>
      <c r="AP3448" s="41" t="str">
        <f t="shared" si="1723"/>
        <v/>
      </c>
      <c r="AQ3448" s="41" t="str">
        <f t="shared" si="1724"/>
        <v/>
      </c>
      <c r="AR3448" s="41" t="str">
        <f>IF($AQ3448="","",COUNTIFS(L_ChaveCob,$AQ3448,L_Ausencia,"&gt;"&amp;$W3448)+COUNTIFS($AQ$4:$AQ3448,$AQ3448,$W$4:$W3448,$W3448))</f>
        <v/>
      </c>
      <c r="AS3448" s="42">
        <f t="shared" si="1725"/>
        <v>0</v>
      </c>
      <c r="AT3448" s="42">
        <f t="shared" si="1726"/>
        <v>0</v>
      </c>
      <c r="AU3448" s="42">
        <f t="shared" si="1727"/>
        <v>0</v>
      </c>
    </row>
    <row r="3449" spans="1:47" x14ac:dyDescent="0.2">
      <c r="A3449" s="35"/>
      <c r="B3449" s="36"/>
      <c r="C3449" s="36"/>
      <c r="D3449" s="36"/>
      <c r="E3449" s="37"/>
      <c r="F3449" s="37"/>
      <c r="G3449" s="36"/>
      <c r="H3449" s="36"/>
      <c r="I3449" s="36"/>
      <c r="J3449" s="36"/>
      <c r="K3449" s="37"/>
      <c r="L3449" s="37"/>
      <c r="M3449" s="37"/>
      <c r="N3449" s="38" t="str">
        <f t="shared" ref="N3449:N3489" si="1728">IF($A3449="","",DATE(YEAR($A3449),MONTH($A3449),1))</f>
        <v/>
      </c>
      <c r="O3449" t="str">
        <f t="shared" ref="O3449:O3489" si="1729">IF(TRIM($B3449)="","",IFERROR(INDEX(C_RG,MATCH(TRIM($B3449),C_Nome,0)),"?"))</f>
        <v/>
      </c>
      <c r="P3449" t="str">
        <f t="shared" ref="P3449:P3489" si="1730">IF($A3449="","",IF(TRIM($B3449)="",P_EquipePostoVago,IF($AJ3449="","",INDEX(V_Equipe,$AJ3449))))</f>
        <v/>
      </c>
      <c r="Q3449" t="str">
        <f t="shared" ref="Q3449:Q3489" si="1731">IF($A3449="","",IF(TRIM($B3449)="","Posto Vago",IF($AJ3449="","",INDEX(V_Contrato,$AJ3449))))</f>
        <v/>
      </c>
      <c r="R3449" t="str">
        <f t="shared" ref="R3449:R3489" si="1732">IF($A3449="","",IF(TRIM($B3449)="",$H3449,IF($AJ3449="","",INDEX(V_Funcao,$AJ3449))))</f>
        <v/>
      </c>
      <c r="S3449" t="str">
        <f t="shared" ref="S3449:S3489" si="1733">IF($A3449="","",IF($I3449&lt;&gt;"",$I3449,IF(TRIM($B3449)="","ADM",IF($AJ3449="","",INDEX(V_Turno,$AJ3449)))))</f>
        <v/>
      </c>
      <c r="T3449" s="39" t="str">
        <f t="shared" ref="T3449:T3489" si="1734">IF(OR($A3449="",$R3449=""),"",IFERROR(INDEX(F_Valor,MATCH($R3449&amp;"|"&amp;SUMPRODUCT(MAX((F_Funcao=$R3449)*(F_Ini&lt;=$A3449)*F_Ini)),F_Chave,0)),""))</f>
        <v/>
      </c>
      <c r="U3449" s="40">
        <f t="shared" ref="U3449:U3489" si="1735">IF(OR($A3449="",$S3449=""),0,IFERROR(INDEX(T_Horas,MATCH($S3449,T_Turno,0),WEEKDAY($A3449,2)),0))</f>
        <v>0</v>
      </c>
      <c r="V3449" s="40">
        <f t="shared" ref="V3449:V3489" si="1736">IF($A3449="",0,MAX(IF($F3449&lt;&gt;"",N($F3449),IF($AN3449="Sim",IF($AK3449&lt;&gt;"",$AK3449,$U3449),$U3449-$W3449))-IF($J3449="Situação Atípica - Presente",N($K3449),0),0))</f>
        <v>0</v>
      </c>
      <c r="W3449" s="40">
        <f t="shared" ref="W3449:W3489" si="1737">IF($A3449="",0,IF($E3449&lt;&gt;"",N($E3449),IF($AL3449="Dia inteiro",$U3449,IF($AL3449="Pelo ponto",IF($AK3449="",$U3449,MAX($U3449-$AK3449,0)),IF(AND($AL3449="Leve atraso",$AO3449&lt;&gt;""),IF(AND($AO3449&gt;P_LeveMin,$AO3449&lt;=P_LeveMax),$AO3449,0),0)))))</f>
        <v>0</v>
      </c>
      <c r="X3449" t="str">
        <f t="shared" ref="X3449:X3489" si="1738">IF($A3449="","",IF(OR($Q3449="Ferista",$Q3449=""),"Não",IF(AND($AL3449="Leve atraso",$W3449&gt;0,$A3449&gt;=P_InicioRegras),"Sim",IF(OR($J3449&lt;&gt;"",$K3449&lt;&gt;"",$L3449&lt;&gt;""),"Não",$AM3449))))</f>
        <v/>
      </c>
      <c r="Y3449" s="40">
        <f t="shared" ref="Y3449:Y3489" si="1739">IF($A3449="",0,IF($Q3449="Ferista",0,IF($X3449="Sim",$W3449,0)+N($K3449)))</f>
        <v>0</v>
      </c>
      <c r="Z3449" s="40">
        <f t="shared" ref="Z3449:Z3489" si="1740">IF($X3449="Sim",$AT3449,0)</f>
        <v>0</v>
      </c>
      <c r="AA3449" s="40">
        <f t="shared" ref="AA3449:AA3489" si="1741">IF($AP3449="",0,MIN(MAX($Y3449-$Z3449,0),SUMIFS(CP_Horas,CP_ChaveFalta,$AP3449,CP_Aprov,"Sim")))</f>
        <v>0</v>
      </c>
      <c r="AB3449" s="40">
        <f t="shared" ref="AB3449:AB3489" si="1742">IF($A3449="",0,MIN(MAX($Y3449-$Z3449-$AA3449,0),N($M3449)))</f>
        <v>0</v>
      </c>
      <c r="AC3449" s="40">
        <f t="shared" ref="AC3449:AC3489" si="1743">IF($A3449="",0,MAX($Y3449-$Z3449-$AA3449-$AB3449,0))</f>
        <v>0</v>
      </c>
      <c r="AD3449" s="39">
        <f t="shared" ref="AD3449:AD3489" si="1744">IF(OR($AC3449=0,$T3449=""),0,$AC3449*24*$T3449)</f>
        <v>0</v>
      </c>
      <c r="AE3449" s="39">
        <f t="shared" ref="AE3449:AE3489" si="1745">IF(OR($A3449="",$T3449=""),0,(IF($AF3449="Justificada",$W3449,0)+N($L3449))*24*$T3449)</f>
        <v>0</v>
      </c>
      <c r="AF3449" t="str">
        <f t="shared" ref="AF3449:AF3489" si="1746">IF($A3449="","",IF($J3449&lt;&gt;"","Situação atípica",IF(AND($AL3449="Leve atraso",$W3449&gt;0),"Leve atraso",IFERROR(INDEX(S_Cat,MATCH($C3449,S_Status,0)),"Outros"))))</f>
        <v/>
      </c>
      <c r="AG3449" t="str">
        <f t="shared" ref="AG3449:AG3489" si="1747">IF($A3449="","",TRIM(IF($Z3449&gt;0,"Ferista cobriu "&amp;TEXT($Z3449,"[h]:mm")&amp;"h. ","")&amp;IF($AA3449&gt;0,"Compensado "&amp;TEXT($AA3449,"[h]:mm")&amp;"h por "&amp;IFERROR(INDEX(CP_Quem,MATCH($AP3449,CP_ChaveFalta,0)),"?")&amp;". ","")&amp;IF($AU3449&gt;0,"Compensação aguardando aprovação ("&amp;TEXT($AU3449,"[h]:mm")&amp;"h). ","")&amp;IF($AB3449&gt;0,"Perdoado por acordo "&amp;TEXT($AB3449,"[h]:mm")&amp;"h. ","")&amp;IF(AND($AP3449&lt;&gt;"",COUNTIF(CP_ChaveQuem,$AP3449)&gt;0),"Horas usadas p/ compensar falta de "&amp;INDEX(CP_Falta,MATCH($AP3449,CP_ChaveQuem,0))&amp;" de "&amp;TEXT(INDEX(CP_DataFalta,MATCH($AP3449,CP_ChaveQuem,0)),"dd/mm")&amp;". ","")&amp;IF(AND($Q3449="Ferista",SUMIFS(L_Ferista,L_Data,$A3449,L_Equipe,$P3449)&gt;0),"Como ferista, cobriu "&amp;TEXT(SUMIFS(L_Ferista,L_Data,$A3449,L_Equipe,$P3449),"[h]:mm")&amp;"h de faltas da equipe. ","")&amp;IF($AC3449&gt;0,"DESCONTA "&amp;TEXT($AC3449,"[h]:mm")&amp;"h ("&amp;$AF3449&amp;").","")))</f>
        <v/>
      </c>
      <c r="AH3449" t="str">
        <f t="shared" ref="AH3449:AH3489" si="1748">IF($A3449="","",IF($O3449="?","CADASTRO: funcionário não está no Cadastro",IF(AND($O3449&lt;&gt;"",$AJ3449=""),"CADASTRO: sem vigência (função/turno) nesta data",IF(AND($AP3449&lt;&gt;"",COUNTIF(L_ChavePD,$AP3449)&gt;1),"DUPLICADO: mesma pessoa 2x no dia",IF($A3449&lt;P_InicioRegras,"",IF(AND($C3449="Horas Compensadas",COUNTIF(CP_ChaveQuem,$AP3449)=0),"VINCULAR: registrar na aba Compensações de quem é a falta",IF($AU3449&gt;0,"APROVAR: compensação pendente na aba Compensações",IF(AND($AQ3449&lt;&gt;"",$AS3449&gt;0,$AT3449&lt;$W3449,$AC3449&gt;0),"FERISTA: horas do ferista não cobriram toda a falta",IF(AND($AL3449="Pelo ponto",$AK3449="",$E3449="",$X3449="Sim"),"PONTO: sem ponto nem horas manuais — descontando jornada cheia",IF(AND($AL3449="Leve atraso",$E3449="",N($AO3449)&gt;P_LeveMax),"CLASSIFICAR: ponto mostra atraso &gt; 30 min — trocar o Status",IF($AF3449="Leve atraso","AJUSTAR STATUS: atraso lançado como Horas Trabalhadas",IF(AND(N($K3449)&gt;0,$G3449=""),"OBSERVAÇÃO: desconto extra sem observação",IF(AND($J3449&lt;&gt;"",N($K3449)+N($L3449)&gt;$U3449),"CONFERIR: horas manuais maiores que a jornada","")))))))))))))</f>
        <v/>
      </c>
      <c r="AJ3449" s="41" t="str">
        <f t="shared" ref="AJ3449:AJ3489" si="1749">IF(OR($A3449="",$O3449="",$O3449="?"),"",IFERROR(MATCH($O3449&amp;"|"&amp;SUMPRODUCT(MAX((V_RG=$O3449)*(V_Ini&lt;=$A3449)*V_Ini)),V_Chave,0),""))</f>
        <v/>
      </c>
      <c r="AK3449" s="42" t="str">
        <f t="shared" ref="AK3449:AK3489" si="1750">IF(ISNUMBER(SEARCH(" = ",$D3449)),IFERROR(TIMEVALUE(TRIM(RIGHT($D3449,5))),""),"")</f>
        <v/>
      </c>
      <c r="AL3449" s="41" t="str">
        <f t="shared" ref="AL3449:AL3489" si="1751">IF($C3449="","",IFERROR(INDEX(S_Modo,MATCH($C3449,S_Status,0)),"Não"))</f>
        <v/>
      </c>
      <c r="AM3449" s="41" t="str">
        <f t="shared" ref="AM3449:AM3489" si="1752">IF($C3449="","",IFERROR(INDEX(S_Conta,MATCH($C3449,S_Status,0)),"Não"))</f>
        <v/>
      </c>
      <c r="AN3449" s="41" t="str">
        <f t="shared" ref="AN3449:AN3489" si="1753">IF($C3449="","",IFERROR(INDEX(S_Trab,MATCH($C3449,S_Status,0)),"Não"))</f>
        <v/>
      </c>
      <c r="AO3449" s="42" t="str">
        <f t="shared" ref="AO3449:AO3489" si="1754">IF(OR($A3449="",$AK3449=""),"",$U3449-$AK3449-IF($J3449&lt;&gt;"Situação Atípica - Presente",N($K3449)+N($L3449),0))</f>
        <v/>
      </c>
      <c r="AP3449" s="41" t="str">
        <f t="shared" ref="AP3449:AP3489" si="1755">IF(OR($A3449="",TRIM($B3449)=""),"",TRIM($B3449)&amp;"|"&amp;$A3449)</f>
        <v/>
      </c>
      <c r="AQ3449" s="41" t="str">
        <f t="shared" ref="AQ3449:AQ3489" si="1756">IF(AND(P_CoberturaAuto="Sim",$A3449&lt;&gt;"",$A3449&gt;=P_InicioRegras,$Q3449="Normal / Fixo",$R3449&lt;&gt;"",ISERROR(SEARCH("ENCARREGADO",$R3449)),$AM3449="Sim",$W3449&gt;0),$A3449&amp;"|"&amp;$P3449,"")</f>
        <v/>
      </c>
      <c r="AR3449" s="41" t="str">
        <f>IF($AQ3449="","",COUNTIFS(L_ChaveCob,$AQ3449,L_Ausencia,"&gt;"&amp;$W3449)+COUNTIFS($AQ$4:$AQ3449,$AQ3449,$W$4:$W3449,$W3449))</f>
        <v/>
      </c>
      <c r="AS3449" s="42">
        <f t="shared" ref="AS3449:AS3489" si="1757">IF($AQ3449="",0,SUMIFS(L_Trab,L_Data,$A3449,L_Equipe,$P3449,L_Contrato,"Ferista",L_Status,"&lt;&gt;Remanejamento"))</f>
        <v>0</v>
      </c>
      <c r="AT3449" s="42">
        <f t="shared" ref="AT3449:AT3489" si="1758">IF(OR($AQ3449="",$AS3449=0),0,MAX(MIN($W3449,$AS3449-SUMIFS(L_Ausencia,L_ChaveCob,$AQ3449,L_OrdemCob,"&lt;"&amp;$AR3449)),0))</f>
        <v>0</v>
      </c>
      <c r="AU3449" s="42">
        <f t="shared" ref="AU3449:AU3489" si="1759">IF($AP3449="",0,SUMIFS(CP_Horas,CP_ChaveFalta,$AP3449,CP_Aprov,"&lt;&gt;Sim"))</f>
        <v>0</v>
      </c>
    </row>
    <row r="3450" spans="1:47" x14ac:dyDescent="0.2">
      <c r="A3450" s="35"/>
      <c r="B3450" s="36"/>
      <c r="C3450" s="36"/>
      <c r="D3450" s="36"/>
      <c r="E3450" s="37"/>
      <c r="F3450" s="37"/>
      <c r="G3450" s="36"/>
      <c r="H3450" s="36"/>
      <c r="I3450" s="36"/>
      <c r="J3450" s="36"/>
      <c r="K3450" s="37"/>
      <c r="L3450" s="37"/>
      <c r="M3450" s="37"/>
      <c r="N3450" s="38" t="str">
        <f t="shared" si="1728"/>
        <v/>
      </c>
      <c r="O3450" t="str">
        <f t="shared" si="1729"/>
        <v/>
      </c>
      <c r="P3450" t="str">
        <f t="shared" si="1730"/>
        <v/>
      </c>
      <c r="Q3450" t="str">
        <f t="shared" si="1731"/>
        <v/>
      </c>
      <c r="R3450" t="str">
        <f t="shared" si="1732"/>
        <v/>
      </c>
      <c r="S3450" t="str">
        <f t="shared" si="1733"/>
        <v/>
      </c>
      <c r="T3450" s="39" t="str">
        <f t="shared" si="1734"/>
        <v/>
      </c>
      <c r="U3450" s="40">
        <f t="shared" si="1735"/>
        <v>0</v>
      </c>
      <c r="V3450" s="40">
        <f t="shared" si="1736"/>
        <v>0</v>
      </c>
      <c r="W3450" s="40">
        <f t="shared" si="1737"/>
        <v>0</v>
      </c>
      <c r="X3450" t="str">
        <f t="shared" si="1738"/>
        <v/>
      </c>
      <c r="Y3450" s="40">
        <f t="shared" si="1739"/>
        <v>0</v>
      </c>
      <c r="Z3450" s="40">
        <f t="shared" si="1740"/>
        <v>0</v>
      </c>
      <c r="AA3450" s="40">
        <f t="shared" si="1741"/>
        <v>0</v>
      </c>
      <c r="AB3450" s="40">
        <f t="shared" si="1742"/>
        <v>0</v>
      </c>
      <c r="AC3450" s="40">
        <f t="shared" si="1743"/>
        <v>0</v>
      </c>
      <c r="AD3450" s="39">
        <f t="shared" si="1744"/>
        <v>0</v>
      </c>
      <c r="AE3450" s="39">
        <f t="shared" si="1745"/>
        <v>0</v>
      </c>
      <c r="AF3450" t="str">
        <f t="shared" si="1746"/>
        <v/>
      </c>
      <c r="AG3450" t="str">
        <f t="shared" si="1747"/>
        <v/>
      </c>
      <c r="AH3450" t="str">
        <f t="shared" si="1748"/>
        <v/>
      </c>
      <c r="AJ3450" s="41" t="str">
        <f t="shared" si="1749"/>
        <v/>
      </c>
      <c r="AK3450" s="42" t="str">
        <f t="shared" si="1750"/>
        <v/>
      </c>
      <c r="AL3450" s="41" t="str">
        <f t="shared" si="1751"/>
        <v/>
      </c>
      <c r="AM3450" s="41" t="str">
        <f t="shared" si="1752"/>
        <v/>
      </c>
      <c r="AN3450" s="41" t="str">
        <f t="shared" si="1753"/>
        <v/>
      </c>
      <c r="AO3450" s="42" t="str">
        <f t="shared" si="1754"/>
        <v/>
      </c>
      <c r="AP3450" s="41" t="str">
        <f t="shared" si="1755"/>
        <v/>
      </c>
      <c r="AQ3450" s="41" t="str">
        <f t="shared" si="1756"/>
        <v/>
      </c>
      <c r="AR3450" s="41" t="str">
        <f>IF($AQ3450="","",COUNTIFS(L_ChaveCob,$AQ3450,L_Ausencia,"&gt;"&amp;$W3450)+COUNTIFS($AQ$4:$AQ3450,$AQ3450,$W$4:$W3450,$W3450))</f>
        <v/>
      </c>
      <c r="AS3450" s="42">
        <f t="shared" si="1757"/>
        <v>0</v>
      </c>
      <c r="AT3450" s="42">
        <f t="shared" si="1758"/>
        <v>0</v>
      </c>
      <c r="AU3450" s="42">
        <f t="shared" si="1759"/>
        <v>0</v>
      </c>
    </row>
    <row r="3451" spans="1:47" x14ac:dyDescent="0.2">
      <c r="A3451" s="35"/>
      <c r="B3451" s="36"/>
      <c r="C3451" s="36"/>
      <c r="D3451" s="36"/>
      <c r="E3451" s="37"/>
      <c r="F3451" s="37"/>
      <c r="G3451" s="36"/>
      <c r="H3451" s="36"/>
      <c r="I3451" s="36"/>
      <c r="J3451" s="36"/>
      <c r="K3451" s="37"/>
      <c r="L3451" s="37"/>
      <c r="M3451" s="37"/>
      <c r="N3451" s="38" t="str">
        <f t="shared" si="1728"/>
        <v/>
      </c>
      <c r="O3451" t="str">
        <f t="shared" si="1729"/>
        <v/>
      </c>
      <c r="P3451" t="str">
        <f t="shared" si="1730"/>
        <v/>
      </c>
      <c r="Q3451" t="str">
        <f t="shared" si="1731"/>
        <v/>
      </c>
      <c r="R3451" t="str">
        <f t="shared" si="1732"/>
        <v/>
      </c>
      <c r="S3451" t="str">
        <f t="shared" si="1733"/>
        <v/>
      </c>
      <c r="T3451" s="39" t="str">
        <f t="shared" si="1734"/>
        <v/>
      </c>
      <c r="U3451" s="40">
        <f t="shared" si="1735"/>
        <v>0</v>
      </c>
      <c r="V3451" s="40">
        <f t="shared" si="1736"/>
        <v>0</v>
      </c>
      <c r="W3451" s="40">
        <f t="shared" si="1737"/>
        <v>0</v>
      </c>
      <c r="X3451" t="str">
        <f t="shared" si="1738"/>
        <v/>
      </c>
      <c r="Y3451" s="40">
        <f t="shared" si="1739"/>
        <v>0</v>
      </c>
      <c r="Z3451" s="40">
        <f t="shared" si="1740"/>
        <v>0</v>
      </c>
      <c r="AA3451" s="40">
        <f t="shared" si="1741"/>
        <v>0</v>
      </c>
      <c r="AB3451" s="40">
        <f t="shared" si="1742"/>
        <v>0</v>
      </c>
      <c r="AC3451" s="40">
        <f t="shared" si="1743"/>
        <v>0</v>
      </c>
      <c r="AD3451" s="39">
        <f t="shared" si="1744"/>
        <v>0</v>
      </c>
      <c r="AE3451" s="39">
        <f t="shared" si="1745"/>
        <v>0</v>
      </c>
      <c r="AF3451" t="str">
        <f t="shared" si="1746"/>
        <v/>
      </c>
      <c r="AG3451" t="str">
        <f t="shared" si="1747"/>
        <v/>
      </c>
      <c r="AH3451" t="str">
        <f t="shared" si="1748"/>
        <v/>
      </c>
      <c r="AJ3451" s="41" t="str">
        <f t="shared" si="1749"/>
        <v/>
      </c>
      <c r="AK3451" s="42" t="str">
        <f t="shared" si="1750"/>
        <v/>
      </c>
      <c r="AL3451" s="41" t="str">
        <f t="shared" si="1751"/>
        <v/>
      </c>
      <c r="AM3451" s="41" t="str">
        <f t="shared" si="1752"/>
        <v/>
      </c>
      <c r="AN3451" s="41" t="str">
        <f t="shared" si="1753"/>
        <v/>
      </c>
      <c r="AO3451" s="42" t="str">
        <f t="shared" si="1754"/>
        <v/>
      </c>
      <c r="AP3451" s="41" t="str">
        <f t="shared" si="1755"/>
        <v/>
      </c>
      <c r="AQ3451" s="41" t="str">
        <f t="shared" si="1756"/>
        <v/>
      </c>
      <c r="AR3451" s="41" t="str">
        <f>IF($AQ3451="","",COUNTIFS(L_ChaveCob,$AQ3451,L_Ausencia,"&gt;"&amp;$W3451)+COUNTIFS($AQ$4:$AQ3451,$AQ3451,$W$4:$W3451,$W3451))</f>
        <v/>
      </c>
      <c r="AS3451" s="42">
        <f t="shared" si="1757"/>
        <v>0</v>
      </c>
      <c r="AT3451" s="42">
        <f t="shared" si="1758"/>
        <v>0</v>
      </c>
      <c r="AU3451" s="42">
        <f t="shared" si="1759"/>
        <v>0</v>
      </c>
    </row>
    <row r="3452" spans="1:47" x14ac:dyDescent="0.2">
      <c r="A3452" s="35"/>
      <c r="B3452" s="36"/>
      <c r="C3452" s="36"/>
      <c r="D3452" s="36"/>
      <c r="E3452" s="37"/>
      <c r="F3452" s="37"/>
      <c r="G3452" s="36"/>
      <c r="H3452" s="36"/>
      <c r="I3452" s="36"/>
      <c r="J3452" s="36"/>
      <c r="K3452" s="37"/>
      <c r="L3452" s="37"/>
      <c r="M3452" s="37"/>
      <c r="N3452" s="38" t="str">
        <f t="shared" si="1728"/>
        <v/>
      </c>
      <c r="O3452" t="str">
        <f t="shared" si="1729"/>
        <v/>
      </c>
      <c r="P3452" t="str">
        <f t="shared" si="1730"/>
        <v/>
      </c>
      <c r="Q3452" t="str">
        <f t="shared" si="1731"/>
        <v/>
      </c>
      <c r="R3452" t="str">
        <f t="shared" si="1732"/>
        <v/>
      </c>
      <c r="S3452" t="str">
        <f t="shared" si="1733"/>
        <v/>
      </c>
      <c r="T3452" s="39" t="str">
        <f t="shared" si="1734"/>
        <v/>
      </c>
      <c r="U3452" s="40">
        <f t="shared" si="1735"/>
        <v>0</v>
      </c>
      <c r="V3452" s="40">
        <f t="shared" si="1736"/>
        <v>0</v>
      </c>
      <c r="W3452" s="40">
        <f t="shared" si="1737"/>
        <v>0</v>
      </c>
      <c r="X3452" t="str">
        <f t="shared" si="1738"/>
        <v/>
      </c>
      <c r="Y3452" s="40">
        <f t="shared" si="1739"/>
        <v>0</v>
      </c>
      <c r="Z3452" s="40">
        <f t="shared" si="1740"/>
        <v>0</v>
      </c>
      <c r="AA3452" s="40">
        <f t="shared" si="1741"/>
        <v>0</v>
      </c>
      <c r="AB3452" s="40">
        <f t="shared" si="1742"/>
        <v>0</v>
      </c>
      <c r="AC3452" s="40">
        <f t="shared" si="1743"/>
        <v>0</v>
      </c>
      <c r="AD3452" s="39">
        <f t="shared" si="1744"/>
        <v>0</v>
      </c>
      <c r="AE3452" s="39">
        <f t="shared" si="1745"/>
        <v>0</v>
      </c>
      <c r="AF3452" t="str">
        <f t="shared" si="1746"/>
        <v/>
      </c>
      <c r="AG3452" t="str">
        <f t="shared" si="1747"/>
        <v/>
      </c>
      <c r="AH3452" t="str">
        <f t="shared" si="1748"/>
        <v/>
      </c>
      <c r="AJ3452" s="41" t="str">
        <f t="shared" si="1749"/>
        <v/>
      </c>
      <c r="AK3452" s="42" t="str">
        <f t="shared" si="1750"/>
        <v/>
      </c>
      <c r="AL3452" s="41" t="str">
        <f t="shared" si="1751"/>
        <v/>
      </c>
      <c r="AM3452" s="41" t="str">
        <f t="shared" si="1752"/>
        <v/>
      </c>
      <c r="AN3452" s="41" t="str">
        <f t="shared" si="1753"/>
        <v/>
      </c>
      <c r="AO3452" s="42" t="str">
        <f t="shared" si="1754"/>
        <v/>
      </c>
      <c r="AP3452" s="41" t="str">
        <f t="shared" si="1755"/>
        <v/>
      </c>
      <c r="AQ3452" s="41" t="str">
        <f t="shared" si="1756"/>
        <v/>
      </c>
      <c r="AR3452" s="41" t="str">
        <f>IF($AQ3452="","",COUNTIFS(L_ChaveCob,$AQ3452,L_Ausencia,"&gt;"&amp;$W3452)+COUNTIFS($AQ$4:$AQ3452,$AQ3452,$W$4:$W3452,$W3452))</f>
        <v/>
      </c>
      <c r="AS3452" s="42">
        <f t="shared" si="1757"/>
        <v>0</v>
      </c>
      <c r="AT3452" s="42">
        <f t="shared" si="1758"/>
        <v>0</v>
      </c>
      <c r="AU3452" s="42">
        <f t="shared" si="1759"/>
        <v>0</v>
      </c>
    </row>
    <row r="3453" spans="1:47" x14ac:dyDescent="0.2">
      <c r="A3453" s="35"/>
      <c r="B3453" s="36"/>
      <c r="C3453" s="36"/>
      <c r="D3453" s="36"/>
      <c r="E3453" s="37"/>
      <c r="F3453" s="37"/>
      <c r="G3453" s="36"/>
      <c r="H3453" s="36"/>
      <c r="I3453" s="36"/>
      <c r="J3453" s="36"/>
      <c r="K3453" s="37"/>
      <c r="L3453" s="37"/>
      <c r="M3453" s="37"/>
      <c r="N3453" s="38" t="str">
        <f t="shared" si="1728"/>
        <v/>
      </c>
      <c r="O3453" t="str">
        <f t="shared" si="1729"/>
        <v/>
      </c>
      <c r="P3453" t="str">
        <f t="shared" si="1730"/>
        <v/>
      </c>
      <c r="Q3453" t="str">
        <f t="shared" si="1731"/>
        <v/>
      </c>
      <c r="R3453" t="str">
        <f t="shared" si="1732"/>
        <v/>
      </c>
      <c r="S3453" t="str">
        <f t="shared" si="1733"/>
        <v/>
      </c>
      <c r="T3453" s="39" t="str">
        <f t="shared" si="1734"/>
        <v/>
      </c>
      <c r="U3453" s="40">
        <f t="shared" si="1735"/>
        <v>0</v>
      </c>
      <c r="V3453" s="40">
        <f t="shared" si="1736"/>
        <v>0</v>
      </c>
      <c r="W3453" s="40">
        <f t="shared" si="1737"/>
        <v>0</v>
      </c>
      <c r="X3453" t="str">
        <f t="shared" si="1738"/>
        <v/>
      </c>
      <c r="Y3453" s="40">
        <f t="shared" si="1739"/>
        <v>0</v>
      </c>
      <c r="Z3453" s="40">
        <f t="shared" si="1740"/>
        <v>0</v>
      </c>
      <c r="AA3453" s="40">
        <f t="shared" si="1741"/>
        <v>0</v>
      </c>
      <c r="AB3453" s="40">
        <f t="shared" si="1742"/>
        <v>0</v>
      </c>
      <c r="AC3453" s="40">
        <f t="shared" si="1743"/>
        <v>0</v>
      </c>
      <c r="AD3453" s="39">
        <f t="shared" si="1744"/>
        <v>0</v>
      </c>
      <c r="AE3453" s="39">
        <f t="shared" si="1745"/>
        <v>0</v>
      </c>
      <c r="AF3453" t="str">
        <f t="shared" si="1746"/>
        <v/>
      </c>
      <c r="AG3453" t="str">
        <f t="shared" si="1747"/>
        <v/>
      </c>
      <c r="AH3453" t="str">
        <f t="shared" si="1748"/>
        <v/>
      </c>
      <c r="AJ3453" s="41" t="str">
        <f t="shared" si="1749"/>
        <v/>
      </c>
      <c r="AK3453" s="42" t="str">
        <f t="shared" si="1750"/>
        <v/>
      </c>
      <c r="AL3453" s="41" t="str">
        <f t="shared" si="1751"/>
        <v/>
      </c>
      <c r="AM3453" s="41" t="str">
        <f t="shared" si="1752"/>
        <v/>
      </c>
      <c r="AN3453" s="41" t="str">
        <f t="shared" si="1753"/>
        <v/>
      </c>
      <c r="AO3453" s="42" t="str">
        <f t="shared" si="1754"/>
        <v/>
      </c>
      <c r="AP3453" s="41" t="str">
        <f t="shared" si="1755"/>
        <v/>
      </c>
      <c r="AQ3453" s="41" t="str">
        <f t="shared" si="1756"/>
        <v/>
      </c>
      <c r="AR3453" s="41" t="str">
        <f>IF($AQ3453="","",COUNTIFS(L_ChaveCob,$AQ3453,L_Ausencia,"&gt;"&amp;$W3453)+COUNTIFS($AQ$4:$AQ3453,$AQ3453,$W$4:$W3453,$W3453))</f>
        <v/>
      </c>
      <c r="AS3453" s="42">
        <f t="shared" si="1757"/>
        <v>0</v>
      </c>
      <c r="AT3453" s="42">
        <f t="shared" si="1758"/>
        <v>0</v>
      </c>
      <c r="AU3453" s="42">
        <f t="shared" si="1759"/>
        <v>0</v>
      </c>
    </row>
    <row r="3454" spans="1:47" x14ac:dyDescent="0.2">
      <c r="A3454" s="35"/>
      <c r="B3454" s="36"/>
      <c r="C3454" s="36"/>
      <c r="D3454" s="36"/>
      <c r="E3454" s="37"/>
      <c r="F3454" s="37"/>
      <c r="G3454" s="36"/>
      <c r="H3454" s="36"/>
      <c r="I3454" s="36"/>
      <c r="J3454" s="36"/>
      <c r="K3454" s="37"/>
      <c r="L3454" s="37"/>
      <c r="M3454" s="37"/>
      <c r="N3454" s="38" t="str">
        <f t="shared" si="1728"/>
        <v/>
      </c>
      <c r="O3454" t="str">
        <f t="shared" si="1729"/>
        <v/>
      </c>
      <c r="P3454" t="str">
        <f t="shared" si="1730"/>
        <v/>
      </c>
      <c r="Q3454" t="str">
        <f t="shared" si="1731"/>
        <v/>
      </c>
      <c r="R3454" t="str">
        <f t="shared" si="1732"/>
        <v/>
      </c>
      <c r="S3454" t="str">
        <f t="shared" si="1733"/>
        <v/>
      </c>
      <c r="T3454" s="39" t="str">
        <f t="shared" si="1734"/>
        <v/>
      </c>
      <c r="U3454" s="40">
        <f t="shared" si="1735"/>
        <v>0</v>
      </c>
      <c r="V3454" s="40">
        <f t="shared" si="1736"/>
        <v>0</v>
      </c>
      <c r="W3454" s="40">
        <f t="shared" si="1737"/>
        <v>0</v>
      </c>
      <c r="X3454" t="str">
        <f t="shared" si="1738"/>
        <v/>
      </c>
      <c r="Y3454" s="40">
        <f t="shared" si="1739"/>
        <v>0</v>
      </c>
      <c r="Z3454" s="40">
        <f t="shared" si="1740"/>
        <v>0</v>
      </c>
      <c r="AA3454" s="40">
        <f t="shared" si="1741"/>
        <v>0</v>
      </c>
      <c r="AB3454" s="40">
        <f t="shared" si="1742"/>
        <v>0</v>
      </c>
      <c r="AC3454" s="40">
        <f t="shared" si="1743"/>
        <v>0</v>
      </c>
      <c r="AD3454" s="39">
        <f t="shared" si="1744"/>
        <v>0</v>
      </c>
      <c r="AE3454" s="39">
        <f t="shared" si="1745"/>
        <v>0</v>
      </c>
      <c r="AF3454" t="str">
        <f t="shared" si="1746"/>
        <v/>
      </c>
      <c r="AG3454" t="str">
        <f t="shared" si="1747"/>
        <v/>
      </c>
      <c r="AH3454" t="str">
        <f t="shared" si="1748"/>
        <v/>
      </c>
      <c r="AJ3454" s="41" t="str">
        <f t="shared" si="1749"/>
        <v/>
      </c>
      <c r="AK3454" s="42" t="str">
        <f t="shared" si="1750"/>
        <v/>
      </c>
      <c r="AL3454" s="41" t="str">
        <f t="shared" si="1751"/>
        <v/>
      </c>
      <c r="AM3454" s="41" t="str">
        <f t="shared" si="1752"/>
        <v/>
      </c>
      <c r="AN3454" s="41" t="str">
        <f t="shared" si="1753"/>
        <v/>
      </c>
      <c r="AO3454" s="42" t="str">
        <f t="shared" si="1754"/>
        <v/>
      </c>
      <c r="AP3454" s="41" t="str">
        <f t="shared" si="1755"/>
        <v/>
      </c>
      <c r="AQ3454" s="41" t="str">
        <f t="shared" si="1756"/>
        <v/>
      </c>
      <c r="AR3454" s="41" t="str">
        <f>IF($AQ3454="","",COUNTIFS(L_ChaveCob,$AQ3454,L_Ausencia,"&gt;"&amp;$W3454)+COUNTIFS($AQ$4:$AQ3454,$AQ3454,$W$4:$W3454,$W3454))</f>
        <v/>
      </c>
      <c r="AS3454" s="42">
        <f t="shared" si="1757"/>
        <v>0</v>
      </c>
      <c r="AT3454" s="42">
        <f t="shared" si="1758"/>
        <v>0</v>
      </c>
      <c r="AU3454" s="42">
        <f t="shared" si="1759"/>
        <v>0</v>
      </c>
    </row>
    <row r="3455" spans="1:47" x14ac:dyDescent="0.2">
      <c r="A3455" s="35"/>
      <c r="B3455" s="36"/>
      <c r="C3455" s="36"/>
      <c r="D3455" s="36"/>
      <c r="E3455" s="37"/>
      <c r="F3455" s="37"/>
      <c r="G3455" s="36"/>
      <c r="H3455" s="36"/>
      <c r="I3455" s="36"/>
      <c r="J3455" s="36"/>
      <c r="K3455" s="37"/>
      <c r="L3455" s="37"/>
      <c r="M3455" s="37"/>
      <c r="N3455" s="38" t="str">
        <f t="shared" si="1728"/>
        <v/>
      </c>
      <c r="O3455" t="str">
        <f t="shared" si="1729"/>
        <v/>
      </c>
      <c r="P3455" t="str">
        <f t="shared" si="1730"/>
        <v/>
      </c>
      <c r="Q3455" t="str">
        <f t="shared" si="1731"/>
        <v/>
      </c>
      <c r="R3455" t="str">
        <f t="shared" si="1732"/>
        <v/>
      </c>
      <c r="S3455" t="str">
        <f t="shared" si="1733"/>
        <v/>
      </c>
      <c r="T3455" s="39" t="str">
        <f t="shared" si="1734"/>
        <v/>
      </c>
      <c r="U3455" s="40">
        <f t="shared" si="1735"/>
        <v>0</v>
      </c>
      <c r="V3455" s="40">
        <f t="shared" si="1736"/>
        <v>0</v>
      </c>
      <c r="W3455" s="40">
        <f t="shared" si="1737"/>
        <v>0</v>
      </c>
      <c r="X3455" t="str">
        <f t="shared" si="1738"/>
        <v/>
      </c>
      <c r="Y3455" s="40">
        <f t="shared" si="1739"/>
        <v>0</v>
      </c>
      <c r="Z3455" s="40">
        <f t="shared" si="1740"/>
        <v>0</v>
      </c>
      <c r="AA3455" s="40">
        <f t="shared" si="1741"/>
        <v>0</v>
      </c>
      <c r="AB3455" s="40">
        <f t="shared" si="1742"/>
        <v>0</v>
      </c>
      <c r="AC3455" s="40">
        <f t="shared" si="1743"/>
        <v>0</v>
      </c>
      <c r="AD3455" s="39">
        <f t="shared" si="1744"/>
        <v>0</v>
      </c>
      <c r="AE3455" s="39">
        <f t="shared" si="1745"/>
        <v>0</v>
      </c>
      <c r="AF3455" t="str">
        <f t="shared" si="1746"/>
        <v/>
      </c>
      <c r="AG3455" t="str">
        <f t="shared" si="1747"/>
        <v/>
      </c>
      <c r="AH3455" t="str">
        <f t="shared" si="1748"/>
        <v/>
      </c>
      <c r="AJ3455" s="41" t="str">
        <f t="shared" si="1749"/>
        <v/>
      </c>
      <c r="AK3455" s="42" t="str">
        <f t="shared" si="1750"/>
        <v/>
      </c>
      <c r="AL3455" s="41" t="str">
        <f t="shared" si="1751"/>
        <v/>
      </c>
      <c r="AM3455" s="41" t="str">
        <f t="shared" si="1752"/>
        <v/>
      </c>
      <c r="AN3455" s="41" t="str">
        <f t="shared" si="1753"/>
        <v/>
      </c>
      <c r="AO3455" s="42" t="str">
        <f t="shared" si="1754"/>
        <v/>
      </c>
      <c r="AP3455" s="41" t="str">
        <f t="shared" si="1755"/>
        <v/>
      </c>
      <c r="AQ3455" s="41" t="str">
        <f t="shared" si="1756"/>
        <v/>
      </c>
      <c r="AR3455" s="41" t="str">
        <f>IF($AQ3455="","",COUNTIFS(L_ChaveCob,$AQ3455,L_Ausencia,"&gt;"&amp;$W3455)+COUNTIFS($AQ$4:$AQ3455,$AQ3455,$W$4:$W3455,$W3455))</f>
        <v/>
      </c>
      <c r="AS3455" s="42">
        <f t="shared" si="1757"/>
        <v>0</v>
      </c>
      <c r="AT3455" s="42">
        <f t="shared" si="1758"/>
        <v>0</v>
      </c>
      <c r="AU3455" s="42">
        <f t="shared" si="1759"/>
        <v>0</v>
      </c>
    </row>
    <row r="3456" spans="1:47" x14ac:dyDescent="0.2">
      <c r="A3456" s="35"/>
      <c r="B3456" s="36"/>
      <c r="C3456" s="36"/>
      <c r="D3456" s="36"/>
      <c r="E3456" s="37"/>
      <c r="F3456" s="37"/>
      <c r="G3456" s="36"/>
      <c r="H3456" s="36"/>
      <c r="I3456" s="36"/>
      <c r="J3456" s="36"/>
      <c r="K3456" s="37"/>
      <c r="L3456" s="37"/>
      <c r="M3456" s="37"/>
      <c r="N3456" s="38" t="str">
        <f t="shared" si="1728"/>
        <v/>
      </c>
      <c r="O3456" t="str">
        <f t="shared" si="1729"/>
        <v/>
      </c>
      <c r="P3456" t="str">
        <f t="shared" si="1730"/>
        <v/>
      </c>
      <c r="Q3456" t="str">
        <f t="shared" si="1731"/>
        <v/>
      </c>
      <c r="R3456" t="str">
        <f t="shared" si="1732"/>
        <v/>
      </c>
      <c r="S3456" t="str">
        <f t="shared" si="1733"/>
        <v/>
      </c>
      <c r="T3456" s="39" t="str">
        <f t="shared" si="1734"/>
        <v/>
      </c>
      <c r="U3456" s="40">
        <f t="shared" si="1735"/>
        <v>0</v>
      </c>
      <c r="V3456" s="40">
        <f t="shared" si="1736"/>
        <v>0</v>
      </c>
      <c r="W3456" s="40">
        <f t="shared" si="1737"/>
        <v>0</v>
      </c>
      <c r="X3456" t="str">
        <f t="shared" si="1738"/>
        <v/>
      </c>
      <c r="Y3456" s="40">
        <f t="shared" si="1739"/>
        <v>0</v>
      </c>
      <c r="Z3456" s="40">
        <f t="shared" si="1740"/>
        <v>0</v>
      </c>
      <c r="AA3456" s="40">
        <f t="shared" si="1741"/>
        <v>0</v>
      </c>
      <c r="AB3456" s="40">
        <f t="shared" si="1742"/>
        <v>0</v>
      </c>
      <c r="AC3456" s="40">
        <f t="shared" si="1743"/>
        <v>0</v>
      </c>
      <c r="AD3456" s="39">
        <f t="shared" si="1744"/>
        <v>0</v>
      </c>
      <c r="AE3456" s="39">
        <f t="shared" si="1745"/>
        <v>0</v>
      </c>
      <c r="AF3456" t="str">
        <f t="shared" si="1746"/>
        <v/>
      </c>
      <c r="AG3456" t="str">
        <f t="shared" si="1747"/>
        <v/>
      </c>
      <c r="AH3456" t="str">
        <f t="shared" si="1748"/>
        <v/>
      </c>
      <c r="AJ3456" s="41" t="str">
        <f t="shared" si="1749"/>
        <v/>
      </c>
      <c r="AK3456" s="42" t="str">
        <f t="shared" si="1750"/>
        <v/>
      </c>
      <c r="AL3456" s="41" t="str">
        <f t="shared" si="1751"/>
        <v/>
      </c>
      <c r="AM3456" s="41" t="str">
        <f t="shared" si="1752"/>
        <v/>
      </c>
      <c r="AN3456" s="41" t="str">
        <f t="shared" si="1753"/>
        <v/>
      </c>
      <c r="AO3456" s="42" t="str">
        <f t="shared" si="1754"/>
        <v/>
      </c>
      <c r="AP3456" s="41" t="str">
        <f t="shared" si="1755"/>
        <v/>
      </c>
      <c r="AQ3456" s="41" t="str">
        <f t="shared" si="1756"/>
        <v/>
      </c>
      <c r="AR3456" s="41" t="str">
        <f>IF($AQ3456="","",COUNTIFS(L_ChaveCob,$AQ3456,L_Ausencia,"&gt;"&amp;$W3456)+COUNTIFS($AQ$4:$AQ3456,$AQ3456,$W$4:$W3456,$W3456))</f>
        <v/>
      </c>
      <c r="AS3456" s="42">
        <f t="shared" si="1757"/>
        <v>0</v>
      </c>
      <c r="AT3456" s="42">
        <f t="shared" si="1758"/>
        <v>0</v>
      </c>
      <c r="AU3456" s="42">
        <f t="shared" si="1759"/>
        <v>0</v>
      </c>
    </row>
    <row r="3457" spans="1:47" x14ac:dyDescent="0.2">
      <c r="A3457" s="35"/>
      <c r="B3457" s="36"/>
      <c r="C3457" s="36"/>
      <c r="D3457" s="36"/>
      <c r="E3457" s="37"/>
      <c r="F3457" s="37"/>
      <c r="G3457" s="36"/>
      <c r="H3457" s="36"/>
      <c r="I3457" s="36"/>
      <c r="J3457" s="36"/>
      <c r="K3457" s="37"/>
      <c r="L3457" s="37"/>
      <c r="M3457" s="37"/>
      <c r="N3457" s="38" t="str">
        <f t="shared" si="1728"/>
        <v/>
      </c>
      <c r="O3457" t="str">
        <f t="shared" si="1729"/>
        <v/>
      </c>
      <c r="P3457" t="str">
        <f t="shared" si="1730"/>
        <v/>
      </c>
      <c r="Q3457" t="str">
        <f t="shared" si="1731"/>
        <v/>
      </c>
      <c r="R3457" t="str">
        <f t="shared" si="1732"/>
        <v/>
      </c>
      <c r="S3457" t="str">
        <f t="shared" si="1733"/>
        <v/>
      </c>
      <c r="T3457" s="39" t="str">
        <f t="shared" si="1734"/>
        <v/>
      </c>
      <c r="U3457" s="40">
        <f t="shared" si="1735"/>
        <v>0</v>
      </c>
      <c r="V3457" s="40">
        <f t="shared" si="1736"/>
        <v>0</v>
      </c>
      <c r="W3457" s="40">
        <f t="shared" si="1737"/>
        <v>0</v>
      </c>
      <c r="X3457" t="str">
        <f t="shared" si="1738"/>
        <v/>
      </c>
      <c r="Y3457" s="40">
        <f t="shared" si="1739"/>
        <v>0</v>
      </c>
      <c r="Z3457" s="40">
        <f t="shared" si="1740"/>
        <v>0</v>
      </c>
      <c r="AA3457" s="40">
        <f t="shared" si="1741"/>
        <v>0</v>
      </c>
      <c r="AB3457" s="40">
        <f t="shared" si="1742"/>
        <v>0</v>
      </c>
      <c r="AC3457" s="40">
        <f t="shared" si="1743"/>
        <v>0</v>
      </c>
      <c r="AD3457" s="39">
        <f t="shared" si="1744"/>
        <v>0</v>
      </c>
      <c r="AE3457" s="39">
        <f t="shared" si="1745"/>
        <v>0</v>
      </c>
      <c r="AF3457" t="str">
        <f t="shared" si="1746"/>
        <v/>
      </c>
      <c r="AG3457" t="str">
        <f t="shared" si="1747"/>
        <v/>
      </c>
      <c r="AH3457" t="str">
        <f t="shared" si="1748"/>
        <v/>
      </c>
      <c r="AJ3457" s="41" t="str">
        <f t="shared" si="1749"/>
        <v/>
      </c>
      <c r="AK3457" s="42" t="str">
        <f t="shared" si="1750"/>
        <v/>
      </c>
      <c r="AL3457" s="41" t="str">
        <f t="shared" si="1751"/>
        <v/>
      </c>
      <c r="AM3457" s="41" t="str">
        <f t="shared" si="1752"/>
        <v/>
      </c>
      <c r="AN3457" s="41" t="str">
        <f t="shared" si="1753"/>
        <v/>
      </c>
      <c r="AO3457" s="42" t="str">
        <f t="shared" si="1754"/>
        <v/>
      </c>
      <c r="AP3457" s="41" t="str">
        <f t="shared" si="1755"/>
        <v/>
      </c>
      <c r="AQ3457" s="41" t="str">
        <f t="shared" si="1756"/>
        <v/>
      </c>
      <c r="AR3457" s="41" t="str">
        <f>IF($AQ3457="","",COUNTIFS(L_ChaveCob,$AQ3457,L_Ausencia,"&gt;"&amp;$W3457)+COUNTIFS($AQ$4:$AQ3457,$AQ3457,$W$4:$W3457,$W3457))</f>
        <v/>
      </c>
      <c r="AS3457" s="42">
        <f t="shared" si="1757"/>
        <v>0</v>
      </c>
      <c r="AT3457" s="42">
        <f t="shared" si="1758"/>
        <v>0</v>
      </c>
      <c r="AU3457" s="42">
        <f t="shared" si="1759"/>
        <v>0</v>
      </c>
    </row>
    <row r="3458" spans="1:47" x14ac:dyDescent="0.2">
      <c r="A3458" s="35"/>
      <c r="B3458" s="36"/>
      <c r="C3458" s="36"/>
      <c r="D3458" s="36"/>
      <c r="E3458" s="37"/>
      <c r="F3458" s="37"/>
      <c r="G3458" s="36"/>
      <c r="H3458" s="36"/>
      <c r="I3458" s="36"/>
      <c r="J3458" s="36"/>
      <c r="K3458" s="37"/>
      <c r="L3458" s="37"/>
      <c r="M3458" s="37"/>
      <c r="N3458" s="38" t="str">
        <f t="shared" si="1728"/>
        <v/>
      </c>
      <c r="O3458" t="str">
        <f t="shared" si="1729"/>
        <v/>
      </c>
      <c r="P3458" t="str">
        <f t="shared" si="1730"/>
        <v/>
      </c>
      <c r="Q3458" t="str">
        <f t="shared" si="1731"/>
        <v/>
      </c>
      <c r="R3458" t="str">
        <f t="shared" si="1732"/>
        <v/>
      </c>
      <c r="S3458" t="str">
        <f t="shared" si="1733"/>
        <v/>
      </c>
      <c r="T3458" s="39" t="str">
        <f t="shared" si="1734"/>
        <v/>
      </c>
      <c r="U3458" s="40">
        <f t="shared" si="1735"/>
        <v>0</v>
      </c>
      <c r="V3458" s="40">
        <f t="shared" si="1736"/>
        <v>0</v>
      </c>
      <c r="W3458" s="40">
        <f t="shared" si="1737"/>
        <v>0</v>
      </c>
      <c r="X3458" t="str">
        <f t="shared" si="1738"/>
        <v/>
      </c>
      <c r="Y3458" s="40">
        <f t="shared" si="1739"/>
        <v>0</v>
      </c>
      <c r="Z3458" s="40">
        <f t="shared" si="1740"/>
        <v>0</v>
      </c>
      <c r="AA3458" s="40">
        <f t="shared" si="1741"/>
        <v>0</v>
      </c>
      <c r="AB3458" s="40">
        <f t="shared" si="1742"/>
        <v>0</v>
      </c>
      <c r="AC3458" s="40">
        <f t="shared" si="1743"/>
        <v>0</v>
      </c>
      <c r="AD3458" s="39">
        <f t="shared" si="1744"/>
        <v>0</v>
      </c>
      <c r="AE3458" s="39">
        <f t="shared" si="1745"/>
        <v>0</v>
      </c>
      <c r="AF3458" t="str">
        <f t="shared" si="1746"/>
        <v/>
      </c>
      <c r="AG3458" t="str">
        <f t="shared" si="1747"/>
        <v/>
      </c>
      <c r="AH3458" t="str">
        <f t="shared" si="1748"/>
        <v/>
      </c>
      <c r="AJ3458" s="41" t="str">
        <f t="shared" si="1749"/>
        <v/>
      </c>
      <c r="AK3458" s="42" t="str">
        <f t="shared" si="1750"/>
        <v/>
      </c>
      <c r="AL3458" s="41" t="str">
        <f t="shared" si="1751"/>
        <v/>
      </c>
      <c r="AM3458" s="41" t="str">
        <f t="shared" si="1752"/>
        <v/>
      </c>
      <c r="AN3458" s="41" t="str">
        <f t="shared" si="1753"/>
        <v/>
      </c>
      <c r="AO3458" s="42" t="str">
        <f t="shared" si="1754"/>
        <v/>
      </c>
      <c r="AP3458" s="41" t="str">
        <f t="shared" si="1755"/>
        <v/>
      </c>
      <c r="AQ3458" s="41" t="str">
        <f t="shared" si="1756"/>
        <v/>
      </c>
      <c r="AR3458" s="41" t="str">
        <f>IF($AQ3458="","",COUNTIFS(L_ChaveCob,$AQ3458,L_Ausencia,"&gt;"&amp;$W3458)+COUNTIFS($AQ$4:$AQ3458,$AQ3458,$W$4:$W3458,$W3458))</f>
        <v/>
      </c>
      <c r="AS3458" s="42">
        <f t="shared" si="1757"/>
        <v>0</v>
      </c>
      <c r="AT3458" s="42">
        <f t="shared" si="1758"/>
        <v>0</v>
      </c>
      <c r="AU3458" s="42">
        <f t="shared" si="1759"/>
        <v>0</v>
      </c>
    </row>
    <row r="3459" spans="1:47" x14ac:dyDescent="0.2">
      <c r="A3459" s="35"/>
      <c r="B3459" s="36"/>
      <c r="C3459" s="36"/>
      <c r="D3459" s="36"/>
      <c r="E3459" s="37"/>
      <c r="F3459" s="37"/>
      <c r="G3459" s="36"/>
      <c r="H3459" s="36"/>
      <c r="I3459" s="36"/>
      <c r="J3459" s="36"/>
      <c r="K3459" s="37"/>
      <c r="L3459" s="37"/>
      <c r="M3459" s="37"/>
      <c r="N3459" s="38" t="str">
        <f t="shared" si="1728"/>
        <v/>
      </c>
      <c r="O3459" t="str">
        <f t="shared" si="1729"/>
        <v/>
      </c>
      <c r="P3459" t="str">
        <f t="shared" si="1730"/>
        <v/>
      </c>
      <c r="Q3459" t="str">
        <f t="shared" si="1731"/>
        <v/>
      </c>
      <c r="R3459" t="str">
        <f t="shared" si="1732"/>
        <v/>
      </c>
      <c r="S3459" t="str">
        <f t="shared" si="1733"/>
        <v/>
      </c>
      <c r="T3459" s="39" t="str">
        <f t="shared" si="1734"/>
        <v/>
      </c>
      <c r="U3459" s="40">
        <f t="shared" si="1735"/>
        <v>0</v>
      </c>
      <c r="V3459" s="40">
        <f t="shared" si="1736"/>
        <v>0</v>
      </c>
      <c r="W3459" s="40">
        <f t="shared" si="1737"/>
        <v>0</v>
      </c>
      <c r="X3459" t="str">
        <f t="shared" si="1738"/>
        <v/>
      </c>
      <c r="Y3459" s="40">
        <f t="shared" si="1739"/>
        <v>0</v>
      </c>
      <c r="Z3459" s="40">
        <f t="shared" si="1740"/>
        <v>0</v>
      </c>
      <c r="AA3459" s="40">
        <f t="shared" si="1741"/>
        <v>0</v>
      </c>
      <c r="AB3459" s="40">
        <f t="shared" si="1742"/>
        <v>0</v>
      </c>
      <c r="AC3459" s="40">
        <f t="shared" si="1743"/>
        <v>0</v>
      </c>
      <c r="AD3459" s="39">
        <f t="shared" si="1744"/>
        <v>0</v>
      </c>
      <c r="AE3459" s="39">
        <f t="shared" si="1745"/>
        <v>0</v>
      </c>
      <c r="AF3459" t="str">
        <f t="shared" si="1746"/>
        <v/>
      </c>
      <c r="AG3459" t="str">
        <f t="shared" si="1747"/>
        <v/>
      </c>
      <c r="AH3459" t="str">
        <f t="shared" si="1748"/>
        <v/>
      </c>
      <c r="AJ3459" s="41" t="str">
        <f t="shared" si="1749"/>
        <v/>
      </c>
      <c r="AK3459" s="42" t="str">
        <f t="shared" si="1750"/>
        <v/>
      </c>
      <c r="AL3459" s="41" t="str">
        <f t="shared" si="1751"/>
        <v/>
      </c>
      <c r="AM3459" s="41" t="str">
        <f t="shared" si="1752"/>
        <v/>
      </c>
      <c r="AN3459" s="41" t="str">
        <f t="shared" si="1753"/>
        <v/>
      </c>
      <c r="AO3459" s="42" t="str">
        <f t="shared" si="1754"/>
        <v/>
      </c>
      <c r="AP3459" s="41" t="str">
        <f t="shared" si="1755"/>
        <v/>
      </c>
      <c r="AQ3459" s="41" t="str">
        <f t="shared" si="1756"/>
        <v/>
      </c>
      <c r="AR3459" s="41" t="str">
        <f>IF($AQ3459="","",COUNTIFS(L_ChaveCob,$AQ3459,L_Ausencia,"&gt;"&amp;$W3459)+COUNTIFS($AQ$4:$AQ3459,$AQ3459,$W$4:$W3459,$W3459))</f>
        <v/>
      </c>
      <c r="AS3459" s="42">
        <f t="shared" si="1757"/>
        <v>0</v>
      </c>
      <c r="AT3459" s="42">
        <f t="shared" si="1758"/>
        <v>0</v>
      </c>
      <c r="AU3459" s="42">
        <f t="shared" si="1759"/>
        <v>0</v>
      </c>
    </row>
    <row r="3460" spans="1:47" x14ac:dyDescent="0.2">
      <c r="A3460" s="35"/>
      <c r="B3460" s="36"/>
      <c r="C3460" s="36"/>
      <c r="D3460" s="36"/>
      <c r="E3460" s="37"/>
      <c r="F3460" s="37"/>
      <c r="G3460" s="36"/>
      <c r="H3460" s="36"/>
      <c r="I3460" s="36"/>
      <c r="J3460" s="36"/>
      <c r="K3460" s="37"/>
      <c r="L3460" s="37"/>
      <c r="M3460" s="37"/>
      <c r="N3460" s="38" t="str">
        <f t="shared" si="1728"/>
        <v/>
      </c>
      <c r="O3460" t="str">
        <f t="shared" si="1729"/>
        <v/>
      </c>
      <c r="P3460" t="str">
        <f t="shared" si="1730"/>
        <v/>
      </c>
      <c r="Q3460" t="str">
        <f t="shared" si="1731"/>
        <v/>
      </c>
      <c r="R3460" t="str">
        <f t="shared" si="1732"/>
        <v/>
      </c>
      <c r="S3460" t="str">
        <f t="shared" si="1733"/>
        <v/>
      </c>
      <c r="T3460" s="39" t="str">
        <f t="shared" si="1734"/>
        <v/>
      </c>
      <c r="U3460" s="40">
        <f t="shared" si="1735"/>
        <v>0</v>
      </c>
      <c r="V3460" s="40">
        <f t="shared" si="1736"/>
        <v>0</v>
      </c>
      <c r="W3460" s="40">
        <f t="shared" si="1737"/>
        <v>0</v>
      </c>
      <c r="X3460" t="str">
        <f t="shared" si="1738"/>
        <v/>
      </c>
      <c r="Y3460" s="40">
        <f t="shared" si="1739"/>
        <v>0</v>
      </c>
      <c r="Z3460" s="40">
        <f t="shared" si="1740"/>
        <v>0</v>
      </c>
      <c r="AA3460" s="40">
        <f t="shared" si="1741"/>
        <v>0</v>
      </c>
      <c r="AB3460" s="40">
        <f t="shared" si="1742"/>
        <v>0</v>
      </c>
      <c r="AC3460" s="40">
        <f t="shared" si="1743"/>
        <v>0</v>
      </c>
      <c r="AD3460" s="39">
        <f t="shared" si="1744"/>
        <v>0</v>
      </c>
      <c r="AE3460" s="39">
        <f t="shared" si="1745"/>
        <v>0</v>
      </c>
      <c r="AF3460" t="str">
        <f t="shared" si="1746"/>
        <v/>
      </c>
      <c r="AG3460" t="str">
        <f t="shared" si="1747"/>
        <v/>
      </c>
      <c r="AH3460" t="str">
        <f t="shared" si="1748"/>
        <v/>
      </c>
      <c r="AJ3460" s="41" t="str">
        <f t="shared" si="1749"/>
        <v/>
      </c>
      <c r="AK3460" s="42" t="str">
        <f t="shared" si="1750"/>
        <v/>
      </c>
      <c r="AL3460" s="41" t="str">
        <f t="shared" si="1751"/>
        <v/>
      </c>
      <c r="AM3460" s="41" t="str">
        <f t="shared" si="1752"/>
        <v/>
      </c>
      <c r="AN3460" s="41" t="str">
        <f t="shared" si="1753"/>
        <v/>
      </c>
      <c r="AO3460" s="42" t="str">
        <f t="shared" si="1754"/>
        <v/>
      </c>
      <c r="AP3460" s="41" t="str">
        <f t="shared" si="1755"/>
        <v/>
      </c>
      <c r="AQ3460" s="41" t="str">
        <f t="shared" si="1756"/>
        <v/>
      </c>
      <c r="AR3460" s="41" t="str">
        <f>IF($AQ3460="","",COUNTIFS(L_ChaveCob,$AQ3460,L_Ausencia,"&gt;"&amp;$W3460)+COUNTIFS($AQ$4:$AQ3460,$AQ3460,$W$4:$W3460,$W3460))</f>
        <v/>
      </c>
      <c r="AS3460" s="42">
        <f t="shared" si="1757"/>
        <v>0</v>
      </c>
      <c r="AT3460" s="42">
        <f t="shared" si="1758"/>
        <v>0</v>
      </c>
      <c r="AU3460" s="42">
        <f t="shared" si="1759"/>
        <v>0</v>
      </c>
    </row>
    <row r="3461" spans="1:47" x14ac:dyDescent="0.2">
      <c r="A3461" s="35"/>
      <c r="B3461" s="36"/>
      <c r="C3461" s="36"/>
      <c r="D3461" s="36"/>
      <c r="E3461" s="37"/>
      <c r="F3461" s="37"/>
      <c r="G3461" s="36"/>
      <c r="H3461" s="36"/>
      <c r="I3461" s="36"/>
      <c r="J3461" s="36"/>
      <c r="K3461" s="37"/>
      <c r="L3461" s="37"/>
      <c r="M3461" s="37"/>
      <c r="N3461" s="38" t="str">
        <f t="shared" si="1728"/>
        <v/>
      </c>
      <c r="O3461" t="str">
        <f t="shared" si="1729"/>
        <v/>
      </c>
      <c r="P3461" t="str">
        <f t="shared" si="1730"/>
        <v/>
      </c>
      <c r="Q3461" t="str">
        <f t="shared" si="1731"/>
        <v/>
      </c>
      <c r="R3461" t="str">
        <f t="shared" si="1732"/>
        <v/>
      </c>
      <c r="S3461" t="str">
        <f t="shared" si="1733"/>
        <v/>
      </c>
      <c r="T3461" s="39" t="str">
        <f t="shared" si="1734"/>
        <v/>
      </c>
      <c r="U3461" s="40">
        <f t="shared" si="1735"/>
        <v>0</v>
      </c>
      <c r="V3461" s="40">
        <f t="shared" si="1736"/>
        <v>0</v>
      </c>
      <c r="W3461" s="40">
        <f t="shared" si="1737"/>
        <v>0</v>
      </c>
      <c r="X3461" t="str">
        <f t="shared" si="1738"/>
        <v/>
      </c>
      <c r="Y3461" s="40">
        <f t="shared" si="1739"/>
        <v>0</v>
      </c>
      <c r="Z3461" s="40">
        <f t="shared" si="1740"/>
        <v>0</v>
      </c>
      <c r="AA3461" s="40">
        <f t="shared" si="1741"/>
        <v>0</v>
      </c>
      <c r="AB3461" s="40">
        <f t="shared" si="1742"/>
        <v>0</v>
      </c>
      <c r="AC3461" s="40">
        <f t="shared" si="1743"/>
        <v>0</v>
      </c>
      <c r="AD3461" s="39">
        <f t="shared" si="1744"/>
        <v>0</v>
      </c>
      <c r="AE3461" s="39">
        <f t="shared" si="1745"/>
        <v>0</v>
      </c>
      <c r="AF3461" t="str">
        <f t="shared" si="1746"/>
        <v/>
      </c>
      <c r="AG3461" t="str">
        <f t="shared" si="1747"/>
        <v/>
      </c>
      <c r="AH3461" t="str">
        <f t="shared" si="1748"/>
        <v/>
      </c>
      <c r="AJ3461" s="41" t="str">
        <f t="shared" si="1749"/>
        <v/>
      </c>
      <c r="AK3461" s="42" t="str">
        <f t="shared" si="1750"/>
        <v/>
      </c>
      <c r="AL3461" s="41" t="str">
        <f t="shared" si="1751"/>
        <v/>
      </c>
      <c r="AM3461" s="41" t="str">
        <f t="shared" si="1752"/>
        <v/>
      </c>
      <c r="AN3461" s="41" t="str">
        <f t="shared" si="1753"/>
        <v/>
      </c>
      <c r="AO3461" s="42" t="str">
        <f t="shared" si="1754"/>
        <v/>
      </c>
      <c r="AP3461" s="41" t="str">
        <f t="shared" si="1755"/>
        <v/>
      </c>
      <c r="AQ3461" s="41" t="str">
        <f t="shared" si="1756"/>
        <v/>
      </c>
      <c r="AR3461" s="41" t="str">
        <f>IF($AQ3461="","",COUNTIFS(L_ChaveCob,$AQ3461,L_Ausencia,"&gt;"&amp;$W3461)+COUNTIFS($AQ$4:$AQ3461,$AQ3461,$W$4:$W3461,$W3461))</f>
        <v/>
      </c>
      <c r="AS3461" s="42">
        <f t="shared" si="1757"/>
        <v>0</v>
      </c>
      <c r="AT3461" s="42">
        <f t="shared" si="1758"/>
        <v>0</v>
      </c>
      <c r="AU3461" s="42">
        <f t="shared" si="1759"/>
        <v>0</v>
      </c>
    </row>
    <row r="3462" spans="1:47" x14ac:dyDescent="0.2">
      <c r="A3462" s="35"/>
      <c r="B3462" s="36"/>
      <c r="C3462" s="36"/>
      <c r="D3462" s="36"/>
      <c r="E3462" s="37"/>
      <c r="F3462" s="37"/>
      <c r="G3462" s="36"/>
      <c r="H3462" s="36"/>
      <c r="I3462" s="36"/>
      <c r="J3462" s="36"/>
      <c r="K3462" s="37"/>
      <c r="L3462" s="37"/>
      <c r="M3462" s="37"/>
      <c r="N3462" s="38" t="str">
        <f t="shared" si="1728"/>
        <v/>
      </c>
      <c r="O3462" t="str">
        <f t="shared" si="1729"/>
        <v/>
      </c>
      <c r="P3462" t="str">
        <f t="shared" si="1730"/>
        <v/>
      </c>
      <c r="Q3462" t="str">
        <f t="shared" si="1731"/>
        <v/>
      </c>
      <c r="R3462" t="str">
        <f t="shared" si="1732"/>
        <v/>
      </c>
      <c r="S3462" t="str">
        <f t="shared" si="1733"/>
        <v/>
      </c>
      <c r="T3462" s="39" t="str">
        <f t="shared" si="1734"/>
        <v/>
      </c>
      <c r="U3462" s="40">
        <f t="shared" si="1735"/>
        <v>0</v>
      </c>
      <c r="V3462" s="40">
        <f t="shared" si="1736"/>
        <v>0</v>
      </c>
      <c r="W3462" s="40">
        <f t="shared" si="1737"/>
        <v>0</v>
      </c>
      <c r="X3462" t="str">
        <f t="shared" si="1738"/>
        <v/>
      </c>
      <c r="Y3462" s="40">
        <f t="shared" si="1739"/>
        <v>0</v>
      </c>
      <c r="Z3462" s="40">
        <f t="shared" si="1740"/>
        <v>0</v>
      </c>
      <c r="AA3462" s="40">
        <f t="shared" si="1741"/>
        <v>0</v>
      </c>
      <c r="AB3462" s="40">
        <f t="shared" si="1742"/>
        <v>0</v>
      </c>
      <c r="AC3462" s="40">
        <f t="shared" si="1743"/>
        <v>0</v>
      </c>
      <c r="AD3462" s="39">
        <f t="shared" si="1744"/>
        <v>0</v>
      </c>
      <c r="AE3462" s="39">
        <f t="shared" si="1745"/>
        <v>0</v>
      </c>
      <c r="AF3462" t="str">
        <f t="shared" si="1746"/>
        <v/>
      </c>
      <c r="AG3462" t="str">
        <f t="shared" si="1747"/>
        <v/>
      </c>
      <c r="AH3462" t="str">
        <f t="shared" si="1748"/>
        <v/>
      </c>
      <c r="AJ3462" s="41" t="str">
        <f t="shared" si="1749"/>
        <v/>
      </c>
      <c r="AK3462" s="42" t="str">
        <f t="shared" si="1750"/>
        <v/>
      </c>
      <c r="AL3462" s="41" t="str">
        <f t="shared" si="1751"/>
        <v/>
      </c>
      <c r="AM3462" s="41" t="str">
        <f t="shared" si="1752"/>
        <v/>
      </c>
      <c r="AN3462" s="41" t="str">
        <f t="shared" si="1753"/>
        <v/>
      </c>
      <c r="AO3462" s="42" t="str">
        <f t="shared" si="1754"/>
        <v/>
      </c>
      <c r="AP3462" s="41" t="str">
        <f t="shared" si="1755"/>
        <v/>
      </c>
      <c r="AQ3462" s="41" t="str">
        <f t="shared" si="1756"/>
        <v/>
      </c>
      <c r="AR3462" s="41" t="str">
        <f>IF($AQ3462="","",COUNTIFS(L_ChaveCob,$AQ3462,L_Ausencia,"&gt;"&amp;$W3462)+COUNTIFS($AQ$4:$AQ3462,$AQ3462,$W$4:$W3462,$W3462))</f>
        <v/>
      </c>
      <c r="AS3462" s="42">
        <f t="shared" si="1757"/>
        <v>0</v>
      </c>
      <c r="AT3462" s="42">
        <f t="shared" si="1758"/>
        <v>0</v>
      </c>
      <c r="AU3462" s="42">
        <f t="shared" si="1759"/>
        <v>0</v>
      </c>
    </row>
    <row r="3463" spans="1:47" x14ac:dyDescent="0.2">
      <c r="A3463" s="35"/>
      <c r="B3463" s="36"/>
      <c r="C3463" s="36"/>
      <c r="D3463" s="36"/>
      <c r="E3463" s="37"/>
      <c r="F3463" s="37"/>
      <c r="G3463" s="36"/>
      <c r="H3463" s="36"/>
      <c r="I3463" s="36"/>
      <c r="J3463" s="36"/>
      <c r="K3463" s="37"/>
      <c r="L3463" s="37"/>
      <c r="M3463" s="37"/>
      <c r="N3463" s="38" t="str">
        <f t="shared" si="1728"/>
        <v/>
      </c>
      <c r="O3463" t="str">
        <f t="shared" si="1729"/>
        <v/>
      </c>
      <c r="P3463" t="str">
        <f t="shared" si="1730"/>
        <v/>
      </c>
      <c r="Q3463" t="str">
        <f t="shared" si="1731"/>
        <v/>
      </c>
      <c r="R3463" t="str">
        <f t="shared" si="1732"/>
        <v/>
      </c>
      <c r="S3463" t="str">
        <f t="shared" si="1733"/>
        <v/>
      </c>
      <c r="T3463" s="39" t="str">
        <f t="shared" si="1734"/>
        <v/>
      </c>
      <c r="U3463" s="40">
        <f t="shared" si="1735"/>
        <v>0</v>
      </c>
      <c r="V3463" s="40">
        <f t="shared" si="1736"/>
        <v>0</v>
      </c>
      <c r="W3463" s="40">
        <f t="shared" si="1737"/>
        <v>0</v>
      </c>
      <c r="X3463" t="str">
        <f t="shared" si="1738"/>
        <v/>
      </c>
      <c r="Y3463" s="40">
        <f t="shared" si="1739"/>
        <v>0</v>
      </c>
      <c r="Z3463" s="40">
        <f t="shared" si="1740"/>
        <v>0</v>
      </c>
      <c r="AA3463" s="40">
        <f t="shared" si="1741"/>
        <v>0</v>
      </c>
      <c r="AB3463" s="40">
        <f t="shared" si="1742"/>
        <v>0</v>
      </c>
      <c r="AC3463" s="40">
        <f t="shared" si="1743"/>
        <v>0</v>
      </c>
      <c r="AD3463" s="39">
        <f t="shared" si="1744"/>
        <v>0</v>
      </c>
      <c r="AE3463" s="39">
        <f t="shared" si="1745"/>
        <v>0</v>
      </c>
      <c r="AF3463" t="str">
        <f t="shared" si="1746"/>
        <v/>
      </c>
      <c r="AG3463" t="str">
        <f t="shared" si="1747"/>
        <v/>
      </c>
      <c r="AH3463" t="str">
        <f t="shared" si="1748"/>
        <v/>
      </c>
      <c r="AJ3463" s="41" t="str">
        <f t="shared" si="1749"/>
        <v/>
      </c>
      <c r="AK3463" s="42" t="str">
        <f t="shared" si="1750"/>
        <v/>
      </c>
      <c r="AL3463" s="41" t="str">
        <f t="shared" si="1751"/>
        <v/>
      </c>
      <c r="AM3463" s="41" t="str">
        <f t="shared" si="1752"/>
        <v/>
      </c>
      <c r="AN3463" s="41" t="str">
        <f t="shared" si="1753"/>
        <v/>
      </c>
      <c r="AO3463" s="42" t="str">
        <f t="shared" si="1754"/>
        <v/>
      </c>
      <c r="AP3463" s="41" t="str">
        <f t="shared" si="1755"/>
        <v/>
      </c>
      <c r="AQ3463" s="41" t="str">
        <f t="shared" si="1756"/>
        <v/>
      </c>
      <c r="AR3463" s="41" t="str">
        <f>IF($AQ3463="","",COUNTIFS(L_ChaveCob,$AQ3463,L_Ausencia,"&gt;"&amp;$W3463)+COUNTIFS($AQ$4:$AQ3463,$AQ3463,$W$4:$W3463,$W3463))</f>
        <v/>
      </c>
      <c r="AS3463" s="42">
        <f t="shared" si="1757"/>
        <v>0</v>
      </c>
      <c r="AT3463" s="42">
        <f t="shared" si="1758"/>
        <v>0</v>
      </c>
      <c r="AU3463" s="42">
        <f t="shared" si="1759"/>
        <v>0</v>
      </c>
    </row>
    <row r="3464" spans="1:47" x14ac:dyDescent="0.2">
      <c r="A3464" s="35"/>
      <c r="B3464" s="36"/>
      <c r="C3464" s="36"/>
      <c r="D3464" s="36"/>
      <c r="E3464" s="37"/>
      <c r="F3464" s="37"/>
      <c r="G3464" s="36"/>
      <c r="H3464" s="36"/>
      <c r="I3464" s="36"/>
      <c r="J3464" s="36"/>
      <c r="K3464" s="37"/>
      <c r="L3464" s="37"/>
      <c r="M3464" s="37"/>
      <c r="N3464" s="38" t="str">
        <f t="shared" si="1728"/>
        <v/>
      </c>
      <c r="O3464" t="str">
        <f t="shared" si="1729"/>
        <v/>
      </c>
      <c r="P3464" t="str">
        <f t="shared" si="1730"/>
        <v/>
      </c>
      <c r="Q3464" t="str">
        <f t="shared" si="1731"/>
        <v/>
      </c>
      <c r="R3464" t="str">
        <f t="shared" si="1732"/>
        <v/>
      </c>
      <c r="S3464" t="str">
        <f t="shared" si="1733"/>
        <v/>
      </c>
      <c r="T3464" s="39" t="str">
        <f t="shared" si="1734"/>
        <v/>
      </c>
      <c r="U3464" s="40">
        <f t="shared" si="1735"/>
        <v>0</v>
      </c>
      <c r="V3464" s="40">
        <f t="shared" si="1736"/>
        <v>0</v>
      </c>
      <c r="W3464" s="40">
        <f t="shared" si="1737"/>
        <v>0</v>
      </c>
      <c r="X3464" t="str">
        <f t="shared" si="1738"/>
        <v/>
      </c>
      <c r="Y3464" s="40">
        <f t="shared" si="1739"/>
        <v>0</v>
      </c>
      <c r="Z3464" s="40">
        <f t="shared" si="1740"/>
        <v>0</v>
      </c>
      <c r="AA3464" s="40">
        <f t="shared" si="1741"/>
        <v>0</v>
      </c>
      <c r="AB3464" s="40">
        <f t="shared" si="1742"/>
        <v>0</v>
      </c>
      <c r="AC3464" s="40">
        <f t="shared" si="1743"/>
        <v>0</v>
      </c>
      <c r="AD3464" s="39">
        <f t="shared" si="1744"/>
        <v>0</v>
      </c>
      <c r="AE3464" s="39">
        <f t="shared" si="1745"/>
        <v>0</v>
      </c>
      <c r="AF3464" t="str">
        <f t="shared" si="1746"/>
        <v/>
      </c>
      <c r="AG3464" t="str">
        <f t="shared" si="1747"/>
        <v/>
      </c>
      <c r="AH3464" t="str">
        <f t="shared" si="1748"/>
        <v/>
      </c>
      <c r="AJ3464" s="41" t="str">
        <f t="shared" si="1749"/>
        <v/>
      </c>
      <c r="AK3464" s="42" t="str">
        <f t="shared" si="1750"/>
        <v/>
      </c>
      <c r="AL3464" s="41" t="str">
        <f t="shared" si="1751"/>
        <v/>
      </c>
      <c r="AM3464" s="41" t="str">
        <f t="shared" si="1752"/>
        <v/>
      </c>
      <c r="AN3464" s="41" t="str">
        <f t="shared" si="1753"/>
        <v/>
      </c>
      <c r="AO3464" s="42" t="str">
        <f t="shared" si="1754"/>
        <v/>
      </c>
      <c r="AP3464" s="41" t="str">
        <f t="shared" si="1755"/>
        <v/>
      </c>
      <c r="AQ3464" s="41" t="str">
        <f t="shared" si="1756"/>
        <v/>
      </c>
      <c r="AR3464" s="41" t="str">
        <f>IF($AQ3464="","",COUNTIFS(L_ChaveCob,$AQ3464,L_Ausencia,"&gt;"&amp;$W3464)+COUNTIFS($AQ$4:$AQ3464,$AQ3464,$W$4:$W3464,$W3464))</f>
        <v/>
      </c>
      <c r="AS3464" s="42">
        <f t="shared" si="1757"/>
        <v>0</v>
      </c>
      <c r="AT3464" s="42">
        <f t="shared" si="1758"/>
        <v>0</v>
      </c>
      <c r="AU3464" s="42">
        <f t="shared" si="1759"/>
        <v>0</v>
      </c>
    </row>
    <row r="3465" spans="1:47" x14ac:dyDescent="0.2">
      <c r="A3465" s="35"/>
      <c r="B3465" s="36"/>
      <c r="C3465" s="36"/>
      <c r="D3465" s="36"/>
      <c r="E3465" s="37"/>
      <c r="F3465" s="37"/>
      <c r="G3465" s="36"/>
      <c r="H3465" s="36"/>
      <c r="I3465" s="36"/>
      <c r="J3465" s="36"/>
      <c r="K3465" s="37"/>
      <c r="L3465" s="37"/>
      <c r="M3465" s="37"/>
      <c r="N3465" s="38" t="str">
        <f t="shared" si="1728"/>
        <v/>
      </c>
      <c r="O3465" t="str">
        <f t="shared" si="1729"/>
        <v/>
      </c>
      <c r="P3465" t="str">
        <f t="shared" si="1730"/>
        <v/>
      </c>
      <c r="Q3465" t="str">
        <f t="shared" si="1731"/>
        <v/>
      </c>
      <c r="R3465" t="str">
        <f t="shared" si="1732"/>
        <v/>
      </c>
      <c r="S3465" t="str">
        <f t="shared" si="1733"/>
        <v/>
      </c>
      <c r="T3465" s="39" t="str">
        <f t="shared" si="1734"/>
        <v/>
      </c>
      <c r="U3465" s="40">
        <f t="shared" si="1735"/>
        <v>0</v>
      </c>
      <c r="V3465" s="40">
        <f t="shared" si="1736"/>
        <v>0</v>
      </c>
      <c r="W3465" s="40">
        <f t="shared" si="1737"/>
        <v>0</v>
      </c>
      <c r="X3465" t="str">
        <f t="shared" si="1738"/>
        <v/>
      </c>
      <c r="Y3465" s="40">
        <f t="shared" si="1739"/>
        <v>0</v>
      </c>
      <c r="Z3465" s="40">
        <f t="shared" si="1740"/>
        <v>0</v>
      </c>
      <c r="AA3465" s="40">
        <f t="shared" si="1741"/>
        <v>0</v>
      </c>
      <c r="AB3465" s="40">
        <f t="shared" si="1742"/>
        <v>0</v>
      </c>
      <c r="AC3465" s="40">
        <f t="shared" si="1743"/>
        <v>0</v>
      </c>
      <c r="AD3465" s="39">
        <f t="shared" si="1744"/>
        <v>0</v>
      </c>
      <c r="AE3465" s="39">
        <f t="shared" si="1745"/>
        <v>0</v>
      </c>
      <c r="AF3465" t="str">
        <f t="shared" si="1746"/>
        <v/>
      </c>
      <c r="AG3465" t="str">
        <f t="shared" si="1747"/>
        <v/>
      </c>
      <c r="AH3465" t="str">
        <f t="shared" si="1748"/>
        <v/>
      </c>
      <c r="AJ3465" s="41" t="str">
        <f t="shared" si="1749"/>
        <v/>
      </c>
      <c r="AK3465" s="42" t="str">
        <f t="shared" si="1750"/>
        <v/>
      </c>
      <c r="AL3465" s="41" t="str">
        <f t="shared" si="1751"/>
        <v/>
      </c>
      <c r="AM3465" s="41" t="str">
        <f t="shared" si="1752"/>
        <v/>
      </c>
      <c r="AN3465" s="41" t="str">
        <f t="shared" si="1753"/>
        <v/>
      </c>
      <c r="AO3465" s="42" t="str">
        <f t="shared" si="1754"/>
        <v/>
      </c>
      <c r="AP3465" s="41" t="str">
        <f t="shared" si="1755"/>
        <v/>
      </c>
      <c r="AQ3465" s="41" t="str">
        <f t="shared" si="1756"/>
        <v/>
      </c>
      <c r="AR3465" s="41" t="str">
        <f>IF($AQ3465="","",COUNTIFS(L_ChaveCob,$AQ3465,L_Ausencia,"&gt;"&amp;$W3465)+COUNTIFS($AQ$4:$AQ3465,$AQ3465,$W$4:$W3465,$W3465))</f>
        <v/>
      </c>
      <c r="AS3465" s="42">
        <f t="shared" si="1757"/>
        <v>0</v>
      </c>
      <c r="AT3465" s="42">
        <f t="shared" si="1758"/>
        <v>0</v>
      </c>
      <c r="AU3465" s="42">
        <f t="shared" si="1759"/>
        <v>0</v>
      </c>
    </row>
    <row r="3466" spans="1:47" x14ac:dyDescent="0.2">
      <c r="A3466" s="35"/>
      <c r="B3466" s="36"/>
      <c r="C3466" s="36"/>
      <c r="D3466" s="36"/>
      <c r="E3466" s="37"/>
      <c r="F3466" s="37"/>
      <c r="G3466" s="36"/>
      <c r="H3466" s="36"/>
      <c r="I3466" s="36"/>
      <c r="J3466" s="36"/>
      <c r="K3466" s="37"/>
      <c r="L3466" s="37"/>
      <c r="M3466" s="37"/>
      <c r="N3466" s="38" t="str">
        <f t="shared" si="1728"/>
        <v/>
      </c>
      <c r="O3466" t="str">
        <f t="shared" si="1729"/>
        <v/>
      </c>
      <c r="P3466" t="str">
        <f t="shared" si="1730"/>
        <v/>
      </c>
      <c r="Q3466" t="str">
        <f t="shared" si="1731"/>
        <v/>
      </c>
      <c r="R3466" t="str">
        <f t="shared" si="1732"/>
        <v/>
      </c>
      <c r="S3466" t="str">
        <f t="shared" si="1733"/>
        <v/>
      </c>
      <c r="T3466" s="39" t="str">
        <f t="shared" si="1734"/>
        <v/>
      </c>
      <c r="U3466" s="40">
        <f t="shared" si="1735"/>
        <v>0</v>
      </c>
      <c r="V3466" s="40">
        <f t="shared" si="1736"/>
        <v>0</v>
      </c>
      <c r="W3466" s="40">
        <f t="shared" si="1737"/>
        <v>0</v>
      </c>
      <c r="X3466" t="str">
        <f t="shared" si="1738"/>
        <v/>
      </c>
      <c r="Y3466" s="40">
        <f t="shared" si="1739"/>
        <v>0</v>
      </c>
      <c r="Z3466" s="40">
        <f t="shared" si="1740"/>
        <v>0</v>
      </c>
      <c r="AA3466" s="40">
        <f t="shared" si="1741"/>
        <v>0</v>
      </c>
      <c r="AB3466" s="40">
        <f t="shared" si="1742"/>
        <v>0</v>
      </c>
      <c r="AC3466" s="40">
        <f t="shared" si="1743"/>
        <v>0</v>
      </c>
      <c r="AD3466" s="39">
        <f t="shared" si="1744"/>
        <v>0</v>
      </c>
      <c r="AE3466" s="39">
        <f t="shared" si="1745"/>
        <v>0</v>
      </c>
      <c r="AF3466" t="str">
        <f t="shared" si="1746"/>
        <v/>
      </c>
      <c r="AG3466" t="str">
        <f t="shared" si="1747"/>
        <v/>
      </c>
      <c r="AH3466" t="str">
        <f t="shared" si="1748"/>
        <v/>
      </c>
      <c r="AJ3466" s="41" t="str">
        <f t="shared" si="1749"/>
        <v/>
      </c>
      <c r="AK3466" s="42" t="str">
        <f t="shared" si="1750"/>
        <v/>
      </c>
      <c r="AL3466" s="41" t="str">
        <f t="shared" si="1751"/>
        <v/>
      </c>
      <c r="AM3466" s="41" t="str">
        <f t="shared" si="1752"/>
        <v/>
      </c>
      <c r="AN3466" s="41" t="str">
        <f t="shared" si="1753"/>
        <v/>
      </c>
      <c r="AO3466" s="42" t="str">
        <f t="shared" si="1754"/>
        <v/>
      </c>
      <c r="AP3466" s="41" t="str">
        <f t="shared" si="1755"/>
        <v/>
      </c>
      <c r="AQ3466" s="41" t="str">
        <f t="shared" si="1756"/>
        <v/>
      </c>
      <c r="AR3466" s="41" t="str">
        <f>IF($AQ3466="","",COUNTIFS(L_ChaveCob,$AQ3466,L_Ausencia,"&gt;"&amp;$W3466)+COUNTIFS($AQ$4:$AQ3466,$AQ3466,$W$4:$W3466,$W3466))</f>
        <v/>
      </c>
      <c r="AS3466" s="42">
        <f t="shared" si="1757"/>
        <v>0</v>
      </c>
      <c r="AT3466" s="42">
        <f t="shared" si="1758"/>
        <v>0</v>
      </c>
      <c r="AU3466" s="42">
        <f t="shared" si="1759"/>
        <v>0</v>
      </c>
    </row>
    <row r="3467" spans="1:47" x14ac:dyDescent="0.2">
      <c r="A3467" s="35"/>
      <c r="B3467" s="36"/>
      <c r="C3467" s="36"/>
      <c r="D3467" s="36"/>
      <c r="E3467" s="37"/>
      <c r="F3467" s="37"/>
      <c r="G3467" s="36"/>
      <c r="H3467" s="36"/>
      <c r="I3467" s="36"/>
      <c r="J3467" s="36"/>
      <c r="K3467" s="37"/>
      <c r="L3467" s="37"/>
      <c r="M3467" s="37"/>
      <c r="N3467" s="38" t="str">
        <f t="shared" si="1728"/>
        <v/>
      </c>
      <c r="O3467" t="str">
        <f t="shared" si="1729"/>
        <v/>
      </c>
      <c r="P3467" t="str">
        <f t="shared" si="1730"/>
        <v/>
      </c>
      <c r="Q3467" t="str">
        <f t="shared" si="1731"/>
        <v/>
      </c>
      <c r="R3467" t="str">
        <f t="shared" si="1732"/>
        <v/>
      </c>
      <c r="S3467" t="str">
        <f t="shared" si="1733"/>
        <v/>
      </c>
      <c r="T3467" s="39" t="str">
        <f t="shared" si="1734"/>
        <v/>
      </c>
      <c r="U3467" s="40">
        <f t="shared" si="1735"/>
        <v>0</v>
      </c>
      <c r="V3467" s="40">
        <f t="shared" si="1736"/>
        <v>0</v>
      </c>
      <c r="W3467" s="40">
        <f t="shared" si="1737"/>
        <v>0</v>
      </c>
      <c r="X3467" t="str">
        <f t="shared" si="1738"/>
        <v/>
      </c>
      <c r="Y3467" s="40">
        <f t="shared" si="1739"/>
        <v>0</v>
      </c>
      <c r="Z3467" s="40">
        <f t="shared" si="1740"/>
        <v>0</v>
      </c>
      <c r="AA3467" s="40">
        <f t="shared" si="1741"/>
        <v>0</v>
      </c>
      <c r="AB3467" s="40">
        <f t="shared" si="1742"/>
        <v>0</v>
      </c>
      <c r="AC3467" s="40">
        <f t="shared" si="1743"/>
        <v>0</v>
      </c>
      <c r="AD3467" s="39">
        <f t="shared" si="1744"/>
        <v>0</v>
      </c>
      <c r="AE3467" s="39">
        <f t="shared" si="1745"/>
        <v>0</v>
      </c>
      <c r="AF3467" t="str">
        <f t="shared" si="1746"/>
        <v/>
      </c>
      <c r="AG3467" t="str">
        <f t="shared" si="1747"/>
        <v/>
      </c>
      <c r="AH3467" t="str">
        <f t="shared" si="1748"/>
        <v/>
      </c>
      <c r="AJ3467" s="41" t="str">
        <f t="shared" si="1749"/>
        <v/>
      </c>
      <c r="AK3467" s="42" t="str">
        <f t="shared" si="1750"/>
        <v/>
      </c>
      <c r="AL3467" s="41" t="str">
        <f t="shared" si="1751"/>
        <v/>
      </c>
      <c r="AM3467" s="41" t="str">
        <f t="shared" si="1752"/>
        <v/>
      </c>
      <c r="AN3467" s="41" t="str">
        <f t="shared" si="1753"/>
        <v/>
      </c>
      <c r="AO3467" s="42" t="str">
        <f t="shared" si="1754"/>
        <v/>
      </c>
      <c r="AP3467" s="41" t="str">
        <f t="shared" si="1755"/>
        <v/>
      </c>
      <c r="AQ3467" s="41" t="str">
        <f t="shared" si="1756"/>
        <v/>
      </c>
      <c r="AR3467" s="41" t="str">
        <f>IF($AQ3467="","",COUNTIFS(L_ChaveCob,$AQ3467,L_Ausencia,"&gt;"&amp;$W3467)+COUNTIFS($AQ$4:$AQ3467,$AQ3467,$W$4:$W3467,$W3467))</f>
        <v/>
      </c>
      <c r="AS3467" s="42">
        <f t="shared" si="1757"/>
        <v>0</v>
      </c>
      <c r="AT3467" s="42">
        <f t="shared" si="1758"/>
        <v>0</v>
      </c>
      <c r="AU3467" s="42">
        <f t="shared" si="1759"/>
        <v>0</v>
      </c>
    </row>
    <row r="3468" spans="1:47" x14ac:dyDescent="0.2">
      <c r="A3468" s="35"/>
      <c r="B3468" s="36"/>
      <c r="C3468" s="36"/>
      <c r="D3468" s="36"/>
      <c r="E3468" s="37"/>
      <c r="F3468" s="37"/>
      <c r="G3468" s="36"/>
      <c r="H3468" s="36"/>
      <c r="I3468" s="36"/>
      <c r="J3468" s="36"/>
      <c r="K3468" s="37"/>
      <c r="L3468" s="37"/>
      <c r="M3468" s="37"/>
      <c r="N3468" s="38" t="str">
        <f t="shared" si="1728"/>
        <v/>
      </c>
      <c r="O3468" t="str">
        <f t="shared" si="1729"/>
        <v/>
      </c>
      <c r="P3468" t="str">
        <f t="shared" si="1730"/>
        <v/>
      </c>
      <c r="Q3468" t="str">
        <f t="shared" si="1731"/>
        <v/>
      </c>
      <c r="R3468" t="str">
        <f t="shared" si="1732"/>
        <v/>
      </c>
      <c r="S3468" t="str">
        <f t="shared" si="1733"/>
        <v/>
      </c>
      <c r="T3468" s="39" t="str">
        <f t="shared" si="1734"/>
        <v/>
      </c>
      <c r="U3468" s="40">
        <f t="shared" si="1735"/>
        <v>0</v>
      </c>
      <c r="V3468" s="40">
        <f t="shared" si="1736"/>
        <v>0</v>
      </c>
      <c r="W3468" s="40">
        <f t="shared" si="1737"/>
        <v>0</v>
      </c>
      <c r="X3468" t="str">
        <f t="shared" si="1738"/>
        <v/>
      </c>
      <c r="Y3468" s="40">
        <f t="shared" si="1739"/>
        <v>0</v>
      </c>
      <c r="Z3468" s="40">
        <f t="shared" si="1740"/>
        <v>0</v>
      </c>
      <c r="AA3468" s="40">
        <f t="shared" si="1741"/>
        <v>0</v>
      </c>
      <c r="AB3468" s="40">
        <f t="shared" si="1742"/>
        <v>0</v>
      </c>
      <c r="AC3468" s="40">
        <f t="shared" si="1743"/>
        <v>0</v>
      </c>
      <c r="AD3468" s="39">
        <f t="shared" si="1744"/>
        <v>0</v>
      </c>
      <c r="AE3468" s="39">
        <f t="shared" si="1745"/>
        <v>0</v>
      </c>
      <c r="AF3468" t="str">
        <f t="shared" si="1746"/>
        <v/>
      </c>
      <c r="AG3468" t="str">
        <f t="shared" si="1747"/>
        <v/>
      </c>
      <c r="AH3468" t="str">
        <f t="shared" si="1748"/>
        <v/>
      </c>
      <c r="AJ3468" s="41" t="str">
        <f t="shared" si="1749"/>
        <v/>
      </c>
      <c r="AK3468" s="42" t="str">
        <f t="shared" si="1750"/>
        <v/>
      </c>
      <c r="AL3468" s="41" t="str">
        <f t="shared" si="1751"/>
        <v/>
      </c>
      <c r="AM3468" s="41" t="str">
        <f t="shared" si="1752"/>
        <v/>
      </c>
      <c r="AN3468" s="41" t="str">
        <f t="shared" si="1753"/>
        <v/>
      </c>
      <c r="AO3468" s="42" t="str">
        <f t="shared" si="1754"/>
        <v/>
      </c>
      <c r="AP3468" s="41" t="str">
        <f t="shared" si="1755"/>
        <v/>
      </c>
      <c r="AQ3468" s="41" t="str">
        <f t="shared" si="1756"/>
        <v/>
      </c>
      <c r="AR3468" s="41" t="str">
        <f>IF($AQ3468="","",COUNTIFS(L_ChaveCob,$AQ3468,L_Ausencia,"&gt;"&amp;$W3468)+COUNTIFS($AQ$4:$AQ3468,$AQ3468,$W$4:$W3468,$W3468))</f>
        <v/>
      </c>
      <c r="AS3468" s="42">
        <f t="shared" si="1757"/>
        <v>0</v>
      </c>
      <c r="AT3468" s="42">
        <f t="shared" si="1758"/>
        <v>0</v>
      </c>
      <c r="AU3468" s="42">
        <f t="shared" si="1759"/>
        <v>0</v>
      </c>
    </row>
    <row r="3469" spans="1:47" x14ac:dyDescent="0.2">
      <c r="A3469" s="35"/>
      <c r="B3469" s="36"/>
      <c r="C3469" s="36"/>
      <c r="D3469" s="36"/>
      <c r="E3469" s="37"/>
      <c r="F3469" s="37"/>
      <c r="G3469" s="36"/>
      <c r="H3469" s="36"/>
      <c r="I3469" s="36"/>
      <c r="J3469" s="36"/>
      <c r="K3469" s="37"/>
      <c r="L3469" s="37"/>
      <c r="M3469" s="37"/>
      <c r="N3469" s="38" t="str">
        <f t="shared" si="1728"/>
        <v/>
      </c>
      <c r="O3469" t="str">
        <f t="shared" si="1729"/>
        <v/>
      </c>
      <c r="P3469" t="str">
        <f t="shared" si="1730"/>
        <v/>
      </c>
      <c r="Q3469" t="str">
        <f t="shared" si="1731"/>
        <v/>
      </c>
      <c r="R3469" t="str">
        <f t="shared" si="1732"/>
        <v/>
      </c>
      <c r="S3469" t="str">
        <f t="shared" si="1733"/>
        <v/>
      </c>
      <c r="T3469" s="39" t="str">
        <f t="shared" si="1734"/>
        <v/>
      </c>
      <c r="U3469" s="40">
        <f t="shared" si="1735"/>
        <v>0</v>
      </c>
      <c r="V3469" s="40">
        <f t="shared" si="1736"/>
        <v>0</v>
      </c>
      <c r="W3469" s="40">
        <f t="shared" si="1737"/>
        <v>0</v>
      </c>
      <c r="X3469" t="str">
        <f t="shared" si="1738"/>
        <v/>
      </c>
      <c r="Y3469" s="40">
        <f t="shared" si="1739"/>
        <v>0</v>
      </c>
      <c r="Z3469" s="40">
        <f t="shared" si="1740"/>
        <v>0</v>
      </c>
      <c r="AA3469" s="40">
        <f t="shared" si="1741"/>
        <v>0</v>
      </c>
      <c r="AB3469" s="40">
        <f t="shared" si="1742"/>
        <v>0</v>
      </c>
      <c r="AC3469" s="40">
        <f t="shared" si="1743"/>
        <v>0</v>
      </c>
      <c r="AD3469" s="39">
        <f t="shared" si="1744"/>
        <v>0</v>
      </c>
      <c r="AE3469" s="39">
        <f t="shared" si="1745"/>
        <v>0</v>
      </c>
      <c r="AF3469" t="str">
        <f t="shared" si="1746"/>
        <v/>
      </c>
      <c r="AG3469" t="str">
        <f t="shared" si="1747"/>
        <v/>
      </c>
      <c r="AH3469" t="str">
        <f t="shared" si="1748"/>
        <v/>
      </c>
      <c r="AJ3469" s="41" t="str">
        <f t="shared" si="1749"/>
        <v/>
      </c>
      <c r="AK3469" s="42" t="str">
        <f t="shared" si="1750"/>
        <v/>
      </c>
      <c r="AL3469" s="41" t="str">
        <f t="shared" si="1751"/>
        <v/>
      </c>
      <c r="AM3469" s="41" t="str">
        <f t="shared" si="1752"/>
        <v/>
      </c>
      <c r="AN3469" s="41" t="str">
        <f t="shared" si="1753"/>
        <v/>
      </c>
      <c r="AO3469" s="42" t="str">
        <f t="shared" si="1754"/>
        <v/>
      </c>
      <c r="AP3469" s="41" t="str">
        <f t="shared" si="1755"/>
        <v/>
      </c>
      <c r="AQ3469" s="41" t="str">
        <f t="shared" si="1756"/>
        <v/>
      </c>
      <c r="AR3469" s="41" t="str">
        <f>IF($AQ3469="","",COUNTIFS(L_ChaveCob,$AQ3469,L_Ausencia,"&gt;"&amp;$W3469)+COUNTIFS($AQ$4:$AQ3469,$AQ3469,$W$4:$W3469,$W3469))</f>
        <v/>
      </c>
      <c r="AS3469" s="42">
        <f t="shared" si="1757"/>
        <v>0</v>
      </c>
      <c r="AT3469" s="42">
        <f t="shared" si="1758"/>
        <v>0</v>
      </c>
      <c r="AU3469" s="42">
        <f t="shared" si="1759"/>
        <v>0</v>
      </c>
    </row>
    <row r="3470" spans="1:47" x14ac:dyDescent="0.2">
      <c r="A3470" s="35"/>
      <c r="B3470" s="36"/>
      <c r="C3470" s="36"/>
      <c r="D3470" s="36"/>
      <c r="E3470" s="37"/>
      <c r="F3470" s="37"/>
      <c r="G3470" s="36"/>
      <c r="H3470" s="36"/>
      <c r="I3470" s="36"/>
      <c r="J3470" s="36"/>
      <c r="K3470" s="37"/>
      <c r="L3470" s="37"/>
      <c r="M3470" s="37"/>
      <c r="N3470" s="38" t="str">
        <f t="shared" si="1728"/>
        <v/>
      </c>
      <c r="O3470" t="str">
        <f t="shared" si="1729"/>
        <v/>
      </c>
      <c r="P3470" t="str">
        <f t="shared" si="1730"/>
        <v/>
      </c>
      <c r="Q3470" t="str">
        <f t="shared" si="1731"/>
        <v/>
      </c>
      <c r="R3470" t="str">
        <f t="shared" si="1732"/>
        <v/>
      </c>
      <c r="S3470" t="str">
        <f t="shared" si="1733"/>
        <v/>
      </c>
      <c r="T3470" s="39" t="str">
        <f t="shared" si="1734"/>
        <v/>
      </c>
      <c r="U3470" s="40">
        <f t="shared" si="1735"/>
        <v>0</v>
      </c>
      <c r="V3470" s="40">
        <f t="shared" si="1736"/>
        <v>0</v>
      </c>
      <c r="W3470" s="40">
        <f t="shared" si="1737"/>
        <v>0</v>
      </c>
      <c r="X3470" t="str">
        <f t="shared" si="1738"/>
        <v/>
      </c>
      <c r="Y3470" s="40">
        <f t="shared" si="1739"/>
        <v>0</v>
      </c>
      <c r="Z3470" s="40">
        <f t="shared" si="1740"/>
        <v>0</v>
      </c>
      <c r="AA3470" s="40">
        <f t="shared" si="1741"/>
        <v>0</v>
      </c>
      <c r="AB3470" s="40">
        <f t="shared" si="1742"/>
        <v>0</v>
      </c>
      <c r="AC3470" s="40">
        <f t="shared" si="1743"/>
        <v>0</v>
      </c>
      <c r="AD3470" s="39">
        <f t="shared" si="1744"/>
        <v>0</v>
      </c>
      <c r="AE3470" s="39">
        <f t="shared" si="1745"/>
        <v>0</v>
      </c>
      <c r="AF3470" t="str">
        <f t="shared" si="1746"/>
        <v/>
      </c>
      <c r="AG3470" t="str">
        <f t="shared" si="1747"/>
        <v/>
      </c>
      <c r="AH3470" t="str">
        <f t="shared" si="1748"/>
        <v/>
      </c>
      <c r="AJ3470" s="41" t="str">
        <f t="shared" si="1749"/>
        <v/>
      </c>
      <c r="AK3470" s="42" t="str">
        <f t="shared" si="1750"/>
        <v/>
      </c>
      <c r="AL3470" s="41" t="str">
        <f t="shared" si="1751"/>
        <v/>
      </c>
      <c r="AM3470" s="41" t="str">
        <f t="shared" si="1752"/>
        <v/>
      </c>
      <c r="AN3470" s="41" t="str">
        <f t="shared" si="1753"/>
        <v/>
      </c>
      <c r="AO3470" s="42" t="str">
        <f t="shared" si="1754"/>
        <v/>
      </c>
      <c r="AP3470" s="41" t="str">
        <f t="shared" si="1755"/>
        <v/>
      </c>
      <c r="AQ3470" s="41" t="str">
        <f t="shared" si="1756"/>
        <v/>
      </c>
      <c r="AR3470" s="41" t="str">
        <f>IF($AQ3470="","",COUNTIFS(L_ChaveCob,$AQ3470,L_Ausencia,"&gt;"&amp;$W3470)+COUNTIFS($AQ$4:$AQ3470,$AQ3470,$W$4:$W3470,$W3470))</f>
        <v/>
      </c>
      <c r="AS3470" s="42">
        <f t="shared" si="1757"/>
        <v>0</v>
      </c>
      <c r="AT3470" s="42">
        <f t="shared" si="1758"/>
        <v>0</v>
      </c>
      <c r="AU3470" s="42">
        <f t="shared" si="1759"/>
        <v>0</v>
      </c>
    </row>
    <row r="3471" spans="1:47" x14ac:dyDescent="0.2">
      <c r="A3471" s="35"/>
      <c r="B3471" s="36"/>
      <c r="C3471" s="36"/>
      <c r="D3471" s="36"/>
      <c r="E3471" s="37"/>
      <c r="F3471" s="37"/>
      <c r="G3471" s="36"/>
      <c r="H3471" s="36"/>
      <c r="I3471" s="36"/>
      <c r="J3471" s="36"/>
      <c r="K3471" s="37"/>
      <c r="L3471" s="37"/>
      <c r="M3471" s="37"/>
      <c r="N3471" s="38" t="str">
        <f t="shared" si="1728"/>
        <v/>
      </c>
      <c r="O3471" t="str">
        <f t="shared" si="1729"/>
        <v/>
      </c>
      <c r="P3471" t="str">
        <f t="shared" si="1730"/>
        <v/>
      </c>
      <c r="Q3471" t="str">
        <f t="shared" si="1731"/>
        <v/>
      </c>
      <c r="R3471" t="str">
        <f t="shared" si="1732"/>
        <v/>
      </c>
      <c r="S3471" t="str">
        <f t="shared" si="1733"/>
        <v/>
      </c>
      <c r="T3471" s="39" t="str">
        <f t="shared" si="1734"/>
        <v/>
      </c>
      <c r="U3471" s="40">
        <f t="shared" si="1735"/>
        <v>0</v>
      </c>
      <c r="V3471" s="40">
        <f t="shared" si="1736"/>
        <v>0</v>
      </c>
      <c r="W3471" s="40">
        <f t="shared" si="1737"/>
        <v>0</v>
      </c>
      <c r="X3471" t="str">
        <f t="shared" si="1738"/>
        <v/>
      </c>
      <c r="Y3471" s="40">
        <f t="shared" si="1739"/>
        <v>0</v>
      </c>
      <c r="Z3471" s="40">
        <f t="shared" si="1740"/>
        <v>0</v>
      </c>
      <c r="AA3471" s="40">
        <f t="shared" si="1741"/>
        <v>0</v>
      </c>
      <c r="AB3471" s="40">
        <f t="shared" si="1742"/>
        <v>0</v>
      </c>
      <c r="AC3471" s="40">
        <f t="shared" si="1743"/>
        <v>0</v>
      </c>
      <c r="AD3471" s="39">
        <f t="shared" si="1744"/>
        <v>0</v>
      </c>
      <c r="AE3471" s="39">
        <f t="shared" si="1745"/>
        <v>0</v>
      </c>
      <c r="AF3471" t="str">
        <f t="shared" si="1746"/>
        <v/>
      </c>
      <c r="AG3471" t="str">
        <f t="shared" si="1747"/>
        <v/>
      </c>
      <c r="AH3471" t="str">
        <f t="shared" si="1748"/>
        <v/>
      </c>
      <c r="AJ3471" s="41" t="str">
        <f t="shared" si="1749"/>
        <v/>
      </c>
      <c r="AK3471" s="42" t="str">
        <f t="shared" si="1750"/>
        <v/>
      </c>
      <c r="AL3471" s="41" t="str">
        <f t="shared" si="1751"/>
        <v/>
      </c>
      <c r="AM3471" s="41" t="str">
        <f t="shared" si="1752"/>
        <v/>
      </c>
      <c r="AN3471" s="41" t="str">
        <f t="shared" si="1753"/>
        <v/>
      </c>
      <c r="AO3471" s="42" t="str">
        <f t="shared" si="1754"/>
        <v/>
      </c>
      <c r="AP3471" s="41" t="str">
        <f t="shared" si="1755"/>
        <v/>
      </c>
      <c r="AQ3471" s="41" t="str">
        <f t="shared" si="1756"/>
        <v/>
      </c>
      <c r="AR3471" s="41" t="str">
        <f>IF($AQ3471="","",COUNTIFS(L_ChaveCob,$AQ3471,L_Ausencia,"&gt;"&amp;$W3471)+COUNTIFS($AQ$4:$AQ3471,$AQ3471,$W$4:$W3471,$W3471))</f>
        <v/>
      </c>
      <c r="AS3471" s="42">
        <f t="shared" si="1757"/>
        <v>0</v>
      </c>
      <c r="AT3471" s="42">
        <f t="shared" si="1758"/>
        <v>0</v>
      </c>
      <c r="AU3471" s="42">
        <f t="shared" si="1759"/>
        <v>0</v>
      </c>
    </row>
    <row r="3472" spans="1:47" x14ac:dyDescent="0.2">
      <c r="A3472" s="35"/>
      <c r="B3472" s="36"/>
      <c r="C3472" s="36"/>
      <c r="D3472" s="36"/>
      <c r="E3472" s="37"/>
      <c r="F3472" s="37"/>
      <c r="G3472" s="36"/>
      <c r="H3472" s="36"/>
      <c r="I3472" s="36"/>
      <c r="J3472" s="36"/>
      <c r="K3472" s="37"/>
      <c r="L3472" s="37"/>
      <c r="M3472" s="37"/>
      <c r="N3472" s="38" t="str">
        <f t="shared" si="1728"/>
        <v/>
      </c>
      <c r="O3472" t="str">
        <f t="shared" si="1729"/>
        <v/>
      </c>
      <c r="P3472" t="str">
        <f t="shared" si="1730"/>
        <v/>
      </c>
      <c r="Q3472" t="str">
        <f t="shared" si="1731"/>
        <v/>
      </c>
      <c r="R3472" t="str">
        <f t="shared" si="1732"/>
        <v/>
      </c>
      <c r="S3472" t="str">
        <f t="shared" si="1733"/>
        <v/>
      </c>
      <c r="T3472" s="39" t="str">
        <f t="shared" si="1734"/>
        <v/>
      </c>
      <c r="U3472" s="40">
        <f t="shared" si="1735"/>
        <v>0</v>
      </c>
      <c r="V3472" s="40">
        <f t="shared" si="1736"/>
        <v>0</v>
      </c>
      <c r="W3472" s="40">
        <f t="shared" si="1737"/>
        <v>0</v>
      </c>
      <c r="X3472" t="str">
        <f t="shared" si="1738"/>
        <v/>
      </c>
      <c r="Y3472" s="40">
        <f t="shared" si="1739"/>
        <v>0</v>
      </c>
      <c r="Z3472" s="40">
        <f t="shared" si="1740"/>
        <v>0</v>
      </c>
      <c r="AA3472" s="40">
        <f t="shared" si="1741"/>
        <v>0</v>
      </c>
      <c r="AB3472" s="40">
        <f t="shared" si="1742"/>
        <v>0</v>
      </c>
      <c r="AC3472" s="40">
        <f t="shared" si="1743"/>
        <v>0</v>
      </c>
      <c r="AD3472" s="39">
        <f t="shared" si="1744"/>
        <v>0</v>
      </c>
      <c r="AE3472" s="39">
        <f t="shared" si="1745"/>
        <v>0</v>
      </c>
      <c r="AF3472" t="str">
        <f t="shared" si="1746"/>
        <v/>
      </c>
      <c r="AG3472" t="str">
        <f t="shared" si="1747"/>
        <v/>
      </c>
      <c r="AH3472" t="str">
        <f t="shared" si="1748"/>
        <v/>
      </c>
      <c r="AJ3472" s="41" t="str">
        <f t="shared" si="1749"/>
        <v/>
      </c>
      <c r="AK3472" s="42" t="str">
        <f t="shared" si="1750"/>
        <v/>
      </c>
      <c r="AL3472" s="41" t="str">
        <f t="shared" si="1751"/>
        <v/>
      </c>
      <c r="AM3472" s="41" t="str">
        <f t="shared" si="1752"/>
        <v/>
      </c>
      <c r="AN3472" s="41" t="str">
        <f t="shared" si="1753"/>
        <v/>
      </c>
      <c r="AO3472" s="42" t="str">
        <f t="shared" si="1754"/>
        <v/>
      </c>
      <c r="AP3472" s="41" t="str">
        <f t="shared" si="1755"/>
        <v/>
      </c>
      <c r="AQ3472" s="41" t="str">
        <f t="shared" si="1756"/>
        <v/>
      </c>
      <c r="AR3472" s="41" t="str">
        <f>IF($AQ3472="","",COUNTIFS(L_ChaveCob,$AQ3472,L_Ausencia,"&gt;"&amp;$W3472)+COUNTIFS($AQ$4:$AQ3472,$AQ3472,$W$4:$W3472,$W3472))</f>
        <v/>
      </c>
      <c r="AS3472" s="42">
        <f t="shared" si="1757"/>
        <v>0</v>
      </c>
      <c r="AT3472" s="42">
        <f t="shared" si="1758"/>
        <v>0</v>
      </c>
      <c r="AU3472" s="42">
        <f t="shared" si="1759"/>
        <v>0</v>
      </c>
    </row>
    <row r="3473" spans="1:47" x14ac:dyDescent="0.2">
      <c r="A3473" s="35"/>
      <c r="B3473" s="36"/>
      <c r="C3473" s="36"/>
      <c r="D3473" s="36"/>
      <c r="E3473" s="37"/>
      <c r="F3473" s="37"/>
      <c r="G3473" s="36"/>
      <c r="H3473" s="36"/>
      <c r="I3473" s="36"/>
      <c r="J3473" s="36"/>
      <c r="K3473" s="37"/>
      <c r="L3473" s="37"/>
      <c r="M3473" s="37"/>
      <c r="N3473" s="38" t="str">
        <f t="shared" si="1728"/>
        <v/>
      </c>
      <c r="O3473" t="str">
        <f t="shared" si="1729"/>
        <v/>
      </c>
      <c r="P3473" t="str">
        <f t="shared" si="1730"/>
        <v/>
      </c>
      <c r="Q3473" t="str">
        <f t="shared" si="1731"/>
        <v/>
      </c>
      <c r="R3473" t="str">
        <f t="shared" si="1732"/>
        <v/>
      </c>
      <c r="S3473" t="str">
        <f t="shared" si="1733"/>
        <v/>
      </c>
      <c r="T3473" s="39" t="str">
        <f t="shared" si="1734"/>
        <v/>
      </c>
      <c r="U3473" s="40">
        <f t="shared" si="1735"/>
        <v>0</v>
      </c>
      <c r="V3473" s="40">
        <f t="shared" si="1736"/>
        <v>0</v>
      </c>
      <c r="W3473" s="40">
        <f t="shared" si="1737"/>
        <v>0</v>
      </c>
      <c r="X3473" t="str">
        <f t="shared" si="1738"/>
        <v/>
      </c>
      <c r="Y3473" s="40">
        <f t="shared" si="1739"/>
        <v>0</v>
      </c>
      <c r="Z3473" s="40">
        <f t="shared" si="1740"/>
        <v>0</v>
      </c>
      <c r="AA3473" s="40">
        <f t="shared" si="1741"/>
        <v>0</v>
      </c>
      <c r="AB3473" s="40">
        <f t="shared" si="1742"/>
        <v>0</v>
      </c>
      <c r="AC3473" s="40">
        <f t="shared" si="1743"/>
        <v>0</v>
      </c>
      <c r="AD3473" s="39">
        <f t="shared" si="1744"/>
        <v>0</v>
      </c>
      <c r="AE3473" s="39">
        <f t="shared" si="1745"/>
        <v>0</v>
      </c>
      <c r="AF3473" t="str">
        <f t="shared" si="1746"/>
        <v/>
      </c>
      <c r="AG3473" t="str">
        <f t="shared" si="1747"/>
        <v/>
      </c>
      <c r="AH3473" t="str">
        <f t="shared" si="1748"/>
        <v/>
      </c>
      <c r="AJ3473" s="41" t="str">
        <f t="shared" si="1749"/>
        <v/>
      </c>
      <c r="AK3473" s="42" t="str">
        <f t="shared" si="1750"/>
        <v/>
      </c>
      <c r="AL3473" s="41" t="str">
        <f t="shared" si="1751"/>
        <v/>
      </c>
      <c r="AM3473" s="41" t="str">
        <f t="shared" si="1752"/>
        <v/>
      </c>
      <c r="AN3473" s="41" t="str">
        <f t="shared" si="1753"/>
        <v/>
      </c>
      <c r="AO3473" s="42" t="str">
        <f t="shared" si="1754"/>
        <v/>
      </c>
      <c r="AP3473" s="41" t="str">
        <f t="shared" si="1755"/>
        <v/>
      </c>
      <c r="AQ3473" s="41" t="str">
        <f t="shared" si="1756"/>
        <v/>
      </c>
      <c r="AR3473" s="41" t="str">
        <f>IF($AQ3473="","",COUNTIFS(L_ChaveCob,$AQ3473,L_Ausencia,"&gt;"&amp;$W3473)+COUNTIFS($AQ$4:$AQ3473,$AQ3473,$W$4:$W3473,$W3473))</f>
        <v/>
      </c>
      <c r="AS3473" s="42">
        <f t="shared" si="1757"/>
        <v>0</v>
      </c>
      <c r="AT3473" s="42">
        <f t="shared" si="1758"/>
        <v>0</v>
      </c>
      <c r="AU3473" s="42">
        <f t="shared" si="1759"/>
        <v>0</v>
      </c>
    </row>
    <row r="3474" spans="1:47" x14ac:dyDescent="0.2">
      <c r="A3474" s="35"/>
      <c r="B3474" s="36"/>
      <c r="C3474" s="36"/>
      <c r="D3474" s="36"/>
      <c r="E3474" s="37"/>
      <c r="F3474" s="37"/>
      <c r="G3474" s="36"/>
      <c r="H3474" s="36"/>
      <c r="I3474" s="36"/>
      <c r="J3474" s="36"/>
      <c r="K3474" s="37"/>
      <c r="L3474" s="37"/>
      <c r="M3474" s="37"/>
      <c r="N3474" s="38" t="str">
        <f t="shared" si="1728"/>
        <v/>
      </c>
      <c r="O3474" t="str">
        <f t="shared" si="1729"/>
        <v/>
      </c>
      <c r="P3474" t="str">
        <f t="shared" si="1730"/>
        <v/>
      </c>
      <c r="Q3474" t="str">
        <f t="shared" si="1731"/>
        <v/>
      </c>
      <c r="R3474" t="str">
        <f t="shared" si="1732"/>
        <v/>
      </c>
      <c r="S3474" t="str">
        <f t="shared" si="1733"/>
        <v/>
      </c>
      <c r="T3474" s="39" t="str">
        <f t="shared" si="1734"/>
        <v/>
      </c>
      <c r="U3474" s="40">
        <f t="shared" si="1735"/>
        <v>0</v>
      </c>
      <c r="V3474" s="40">
        <f t="shared" si="1736"/>
        <v>0</v>
      </c>
      <c r="W3474" s="40">
        <f t="shared" si="1737"/>
        <v>0</v>
      </c>
      <c r="X3474" t="str">
        <f t="shared" si="1738"/>
        <v/>
      </c>
      <c r="Y3474" s="40">
        <f t="shared" si="1739"/>
        <v>0</v>
      </c>
      <c r="Z3474" s="40">
        <f t="shared" si="1740"/>
        <v>0</v>
      </c>
      <c r="AA3474" s="40">
        <f t="shared" si="1741"/>
        <v>0</v>
      </c>
      <c r="AB3474" s="40">
        <f t="shared" si="1742"/>
        <v>0</v>
      </c>
      <c r="AC3474" s="40">
        <f t="shared" si="1743"/>
        <v>0</v>
      </c>
      <c r="AD3474" s="39">
        <f t="shared" si="1744"/>
        <v>0</v>
      </c>
      <c r="AE3474" s="39">
        <f t="shared" si="1745"/>
        <v>0</v>
      </c>
      <c r="AF3474" t="str">
        <f t="shared" si="1746"/>
        <v/>
      </c>
      <c r="AG3474" t="str">
        <f t="shared" si="1747"/>
        <v/>
      </c>
      <c r="AH3474" t="str">
        <f t="shared" si="1748"/>
        <v/>
      </c>
      <c r="AJ3474" s="41" t="str">
        <f t="shared" si="1749"/>
        <v/>
      </c>
      <c r="AK3474" s="42" t="str">
        <f t="shared" si="1750"/>
        <v/>
      </c>
      <c r="AL3474" s="41" t="str">
        <f t="shared" si="1751"/>
        <v/>
      </c>
      <c r="AM3474" s="41" t="str">
        <f t="shared" si="1752"/>
        <v/>
      </c>
      <c r="AN3474" s="41" t="str">
        <f t="shared" si="1753"/>
        <v/>
      </c>
      <c r="AO3474" s="42" t="str">
        <f t="shared" si="1754"/>
        <v/>
      </c>
      <c r="AP3474" s="41" t="str">
        <f t="shared" si="1755"/>
        <v/>
      </c>
      <c r="AQ3474" s="41" t="str">
        <f t="shared" si="1756"/>
        <v/>
      </c>
      <c r="AR3474" s="41" t="str">
        <f>IF($AQ3474="","",COUNTIFS(L_ChaveCob,$AQ3474,L_Ausencia,"&gt;"&amp;$W3474)+COUNTIFS($AQ$4:$AQ3474,$AQ3474,$W$4:$W3474,$W3474))</f>
        <v/>
      </c>
      <c r="AS3474" s="42">
        <f t="shared" si="1757"/>
        <v>0</v>
      </c>
      <c r="AT3474" s="42">
        <f t="shared" si="1758"/>
        <v>0</v>
      </c>
      <c r="AU3474" s="42">
        <f t="shared" si="1759"/>
        <v>0</v>
      </c>
    </row>
    <row r="3475" spans="1:47" x14ac:dyDescent="0.2">
      <c r="A3475" s="35"/>
      <c r="B3475" s="36"/>
      <c r="C3475" s="36"/>
      <c r="D3475" s="36"/>
      <c r="E3475" s="37"/>
      <c r="F3475" s="37"/>
      <c r="G3475" s="36"/>
      <c r="H3475" s="36"/>
      <c r="I3475" s="36"/>
      <c r="J3475" s="36"/>
      <c r="K3475" s="37"/>
      <c r="L3475" s="37"/>
      <c r="M3475" s="37"/>
      <c r="N3475" s="38" t="str">
        <f t="shared" si="1728"/>
        <v/>
      </c>
      <c r="O3475" t="str">
        <f t="shared" si="1729"/>
        <v/>
      </c>
      <c r="P3475" t="str">
        <f t="shared" si="1730"/>
        <v/>
      </c>
      <c r="Q3475" t="str">
        <f t="shared" si="1731"/>
        <v/>
      </c>
      <c r="R3475" t="str">
        <f t="shared" si="1732"/>
        <v/>
      </c>
      <c r="S3475" t="str">
        <f t="shared" si="1733"/>
        <v/>
      </c>
      <c r="T3475" s="39" t="str">
        <f t="shared" si="1734"/>
        <v/>
      </c>
      <c r="U3475" s="40">
        <f t="shared" si="1735"/>
        <v>0</v>
      </c>
      <c r="V3475" s="40">
        <f t="shared" si="1736"/>
        <v>0</v>
      </c>
      <c r="W3475" s="40">
        <f t="shared" si="1737"/>
        <v>0</v>
      </c>
      <c r="X3475" t="str">
        <f t="shared" si="1738"/>
        <v/>
      </c>
      <c r="Y3475" s="40">
        <f t="shared" si="1739"/>
        <v>0</v>
      </c>
      <c r="Z3475" s="40">
        <f t="shared" si="1740"/>
        <v>0</v>
      </c>
      <c r="AA3475" s="40">
        <f t="shared" si="1741"/>
        <v>0</v>
      </c>
      <c r="AB3475" s="40">
        <f t="shared" si="1742"/>
        <v>0</v>
      </c>
      <c r="AC3475" s="40">
        <f t="shared" si="1743"/>
        <v>0</v>
      </c>
      <c r="AD3475" s="39">
        <f t="shared" si="1744"/>
        <v>0</v>
      </c>
      <c r="AE3475" s="39">
        <f t="shared" si="1745"/>
        <v>0</v>
      </c>
      <c r="AF3475" t="str">
        <f t="shared" si="1746"/>
        <v/>
      </c>
      <c r="AG3475" t="str">
        <f t="shared" si="1747"/>
        <v/>
      </c>
      <c r="AH3475" t="str">
        <f t="shared" si="1748"/>
        <v/>
      </c>
      <c r="AJ3475" s="41" t="str">
        <f t="shared" si="1749"/>
        <v/>
      </c>
      <c r="AK3475" s="42" t="str">
        <f t="shared" si="1750"/>
        <v/>
      </c>
      <c r="AL3475" s="41" t="str">
        <f t="shared" si="1751"/>
        <v/>
      </c>
      <c r="AM3475" s="41" t="str">
        <f t="shared" si="1752"/>
        <v/>
      </c>
      <c r="AN3475" s="41" t="str">
        <f t="shared" si="1753"/>
        <v/>
      </c>
      <c r="AO3475" s="42" t="str">
        <f t="shared" si="1754"/>
        <v/>
      </c>
      <c r="AP3475" s="41" t="str">
        <f t="shared" si="1755"/>
        <v/>
      </c>
      <c r="AQ3475" s="41" t="str">
        <f t="shared" si="1756"/>
        <v/>
      </c>
      <c r="AR3475" s="41" t="str">
        <f>IF($AQ3475="","",COUNTIFS(L_ChaveCob,$AQ3475,L_Ausencia,"&gt;"&amp;$W3475)+COUNTIFS($AQ$4:$AQ3475,$AQ3475,$W$4:$W3475,$W3475))</f>
        <v/>
      </c>
      <c r="AS3475" s="42">
        <f t="shared" si="1757"/>
        <v>0</v>
      </c>
      <c r="AT3475" s="42">
        <f t="shared" si="1758"/>
        <v>0</v>
      </c>
      <c r="AU3475" s="42">
        <f t="shared" si="1759"/>
        <v>0</v>
      </c>
    </row>
    <row r="3476" spans="1:47" x14ac:dyDescent="0.2">
      <c r="A3476" s="35"/>
      <c r="B3476" s="36"/>
      <c r="C3476" s="36"/>
      <c r="D3476" s="36"/>
      <c r="E3476" s="37"/>
      <c r="F3476" s="37"/>
      <c r="G3476" s="36"/>
      <c r="H3476" s="36"/>
      <c r="I3476" s="36"/>
      <c r="J3476" s="36"/>
      <c r="K3476" s="37"/>
      <c r="L3476" s="37"/>
      <c r="M3476" s="37"/>
      <c r="N3476" s="38" t="str">
        <f t="shared" si="1728"/>
        <v/>
      </c>
      <c r="O3476" t="str">
        <f t="shared" si="1729"/>
        <v/>
      </c>
      <c r="P3476" t="str">
        <f t="shared" si="1730"/>
        <v/>
      </c>
      <c r="Q3476" t="str">
        <f t="shared" si="1731"/>
        <v/>
      </c>
      <c r="R3476" t="str">
        <f t="shared" si="1732"/>
        <v/>
      </c>
      <c r="S3476" t="str">
        <f t="shared" si="1733"/>
        <v/>
      </c>
      <c r="T3476" s="39" t="str">
        <f t="shared" si="1734"/>
        <v/>
      </c>
      <c r="U3476" s="40">
        <f t="shared" si="1735"/>
        <v>0</v>
      </c>
      <c r="V3476" s="40">
        <f t="shared" si="1736"/>
        <v>0</v>
      </c>
      <c r="W3476" s="40">
        <f t="shared" si="1737"/>
        <v>0</v>
      </c>
      <c r="X3476" t="str">
        <f t="shared" si="1738"/>
        <v/>
      </c>
      <c r="Y3476" s="40">
        <f t="shared" si="1739"/>
        <v>0</v>
      </c>
      <c r="Z3476" s="40">
        <f t="shared" si="1740"/>
        <v>0</v>
      </c>
      <c r="AA3476" s="40">
        <f t="shared" si="1741"/>
        <v>0</v>
      </c>
      <c r="AB3476" s="40">
        <f t="shared" si="1742"/>
        <v>0</v>
      </c>
      <c r="AC3476" s="40">
        <f t="shared" si="1743"/>
        <v>0</v>
      </c>
      <c r="AD3476" s="39">
        <f t="shared" si="1744"/>
        <v>0</v>
      </c>
      <c r="AE3476" s="39">
        <f t="shared" si="1745"/>
        <v>0</v>
      </c>
      <c r="AF3476" t="str">
        <f t="shared" si="1746"/>
        <v/>
      </c>
      <c r="AG3476" t="str">
        <f t="shared" si="1747"/>
        <v/>
      </c>
      <c r="AH3476" t="str">
        <f t="shared" si="1748"/>
        <v/>
      </c>
      <c r="AJ3476" s="41" t="str">
        <f t="shared" si="1749"/>
        <v/>
      </c>
      <c r="AK3476" s="42" t="str">
        <f t="shared" si="1750"/>
        <v/>
      </c>
      <c r="AL3476" s="41" t="str">
        <f t="shared" si="1751"/>
        <v/>
      </c>
      <c r="AM3476" s="41" t="str">
        <f t="shared" si="1752"/>
        <v/>
      </c>
      <c r="AN3476" s="41" t="str">
        <f t="shared" si="1753"/>
        <v/>
      </c>
      <c r="AO3476" s="42" t="str">
        <f t="shared" si="1754"/>
        <v/>
      </c>
      <c r="AP3476" s="41" t="str">
        <f t="shared" si="1755"/>
        <v/>
      </c>
      <c r="AQ3476" s="41" t="str">
        <f t="shared" si="1756"/>
        <v/>
      </c>
      <c r="AR3476" s="41" t="str">
        <f>IF($AQ3476="","",COUNTIFS(L_ChaveCob,$AQ3476,L_Ausencia,"&gt;"&amp;$W3476)+COUNTIFS($AQ$4:$AQ3476,$AQ3476,$W$4:$W3476,$W3476))</f>
        <v/>
      </c>
      <c r="AS3476" s="42">
        <f t="shared" si="1757"/>
        <v>0</v>
      </c>
      <c r="AT3476" s="42">
        <f t="shared" si="1758"/>
        <v>0</v>
      </c>
      <c r="AU3476" s="42">
        <f t="shared" si="1759"/>
        <v>0</v>
      </c>
    </row>
    <row r="3477" spans="1:47" x14ac:dyDescent="0.2">
      <c r="A3477" s="35"/>
      <c r="B3477" s="36"/>
      <c r="C3477" s="36"/>
      <c r="D3477" s="36"/>
      <c r="E3477" s="37"/>
      <c r="F3477" s="37"/>
      <c r="G3477" s="36"/>
      <c r="H3477" s="36"/>
      <c r="I3477" s="36"/>
      <c r="J3477" s="36"/>
      <c r="K3477" s="37"/>
      <c r="L3477" s="37"/>
      <c r="M3477" s="37"/>
      <c r="N3477" s="38" t="str">
        <f t="shared" si="1728"/>
        <v/>
      </c>
      <c r="O3477" t="str">
        <f t="shared" si="1729"/>
        <v/>
      </c>
      <c r="P3477" t="str">
        <f t="shared" si="1730"/>
        <v/>
      </c>
      <c r="Q3477" t="str">
        <f t="shared" si="1731"/>
        <v/>
      </c>
      <c r="R3477" t="str">
        <f t="shared" si="1732"/>
        <v/>
      </c>
      <c r="S3477" t="str">
        <f t="shared" si="1733"/>
        <v/>
      </c>
      <c r="T3477" s="39" t="str">
        <f t="shared" si="1734"/>
        <v/>
      </c>
      <c r="U3477" s="40">
        <f t="shared" si="1735"/>
        <v>0</v>
      </c>
      <c r="V3477" s="40">
        <f t="shared" si="1736"/>
        <v>0</v>
      </c>
      <c r="W3477" s="40">
        <f t="shared" si="1737"/>
        <v>0</v>
      </c>
      <c r="X3477" t="str">
        <f t="shared" si="1738"/>
        <v/>
      </c>
      <c r="Y3477" s="40">
        <f t="shared" si="1739"/>
        <v>0</v>
      </c>
      <c r="Z3477" s="40">
        <f t="shared" si="1740"/>
        <v>0</v>
      </c>
      <c r="AA3477" s="40">
        <f t="shared" si="1741"/>
        <v>0</v>
      </c>
      <c r="AB3477" s="40">
        <f t="shared" si="1742"/>
        <v>0</v>
      </c>
      <c r="AC3477" s="40">
        <f t="shared" si="1743"/>
        <v>0</v>
      </c>
      <c r="AD3477" s="39">
        <f t="shared" si="1744"/>
        <v>0</v>
      </c>
      <c r="AE3477" s="39">
        <f t="shared" si="1745"/>
        <v>0</v>
      </c>
      <c r="AF3477" t="str">
        <f t="shared" si="1746"/>
        <v/>
      </c>
      <c r="AG3477" t="str">
        <f t="shared" si="1747"/>
        <v/>
      </c>
      <c r="AH3477" t="str">
        <f t="shared" si="1748"/>
        <v/>
      </c>
      <c r="AJ3477" s="41" t="str">
        <f t="shared" si="1749"/>
        <v/>
      </c>
      <c r="AK3477" s="42" t="str">
        <f t="shared" si="1750"/>
        <v/>
      </c>
      <c r="AL3477" s="41" t="str">
        <f t="shared" si="1751"/>
        <v/>
      </c>
      <c r="AM3477" s="41" t="str">
        <f t="shared" si="1752"/>
        <v/>
      </c>
      <c r="AN3477" s="41" t="str">
        <f t="shared" si="1753"/>
        <v/>
      </c>
      <c r="AO3477" s="42" t="str">
        <f t="shared" si="1754"/>
        <v/>
      </c>
      <c r="AP3477" s="41" t="str">
        <f t="shared" si="1755"/>
        <v/>
      </c>
      <c r="AQ3477" s="41" t="str">
        <f t="shared" si="1756"/>
        <v/>
      </c>
      <c r="AR3477" s="41" t="str">
        <f>IF($AQ3477="","",COUNTIFS(L_ChaveCob,$AQ3477,L_Ausencia,"&gt;"&amp;$W3477)+COUNTIFS($AQ$4:$AQ3477,$AQ3477,$W$4:$W3477,$W3477))</f>
        <v/>
      </c>
      <c r="AS3477" s="42">
        <f t="shared" si="1757"/>
        <v>0</v>
      </c>
      <c r="AT3477" s="42">
        <f t="shared" si="1758"/>
        <v>0</v>
      </c>
      <c r="AU3477" s="42">
        <f t="shared" si="1759"/>
        <v>0</v>
      </c>
    </row>
    <row r="3478" spans="1:47" x14ac:dyDescent="0.2">
      <c r="A3478" s="35"/>
      <c r="B3478" s="36"/>
      <c r="C3478" s="36"/>
      <c r="D3478" s="36"/>
      <c r="E3478" s="37"/>
      <c r="F3478" s="37"/>
      <c r="G3478" s="36"/>
      <c r="H3478" s="36"/>
      <c r="I3478" s="36"/>
      <c r="J3478" s="36"/>
      <c r="K3478" s="37"/>
      <c r="L3478" s="37"/>
      <c r="M3478" s="37"/>
      <c r="N3478" s="38" t="str">
        <f t="shared" si="1728"/>
        <v/>
      </c>
      <c r="O3478" t="str">
        <f t="shared" si="1729"/>
        <v/>
      </c>
      <c r="P3478" t="str">
        <f t="shared" si="1730"/>
        <v/>
      </c>
      <c r="Q3478" t="str">
        <f t="shared" si="1731"/>
        <v/>
      </c>
      <c r="R3478" t="str">
        <f t="shared" si="1732"/>
        <v/>
      </c>
      <c r="S3478" t="str">
        <f t="shared" si="1733"/>
        <v/>
      </c>
      <c r="T3478" s="39" t="str">
        <f t="shared" si="1734"/>
        <v/>
      </c>
      <c r="U3478" s="40">
        <f t="shared" si="1735"/>
        <v>0</v>
      </c>
      <c r="V3478" s="40">
        <f t="shared" si="1736"/>
        <v>0</v>
      </c>
      <c r="W3478" s="40">
        <f t="shared" si="1737"/>
        <v>0</v>
      </c>
      <c r="X3478" t="str">
        <f t="shared" si="1738"/>
        <v/>
      </c>
      <c r="Y3478" s="40">
        <f t="shared" si="1739"/>
        <v>0</v>
      </c>
      <c r="Z3478" s="40">
        <f t="shared" si="1740"/>
        <v>0</v>
      </c>
      <c r="AA3478" s="40">
        <f t="shared" si="1741"/>
        <v>0</v>
      </c>
      <c r="AB3478" s="40">
        <f t="shared" si="1742"/>
        <v>0</v>
      </c>
      <c r="AC3478" s="40">
        <f t="shared" si="1743"/>
        <v>0</v>
      </c>
      <c r="AD3478" s="39">
        <f t="shared" si="1744"/>
        <v>0</v>
      </c>
      <c r="AE3478" s="39">
        <f t="shared" si="1745"/>
        <v>0</v>
      </c>
      <c r="AF3478" t="str">
        <f t="shared" si="1746"/>
        <v/>
      </c>
      <c r="AG3478" t="str">
        <f t="shared" si="1747"/>
        <v/>
      </c>
      <c r="AH3478" t="str">
        <f t="shared" si="1748"/>
        <v/>
      </c>
      <c r="AJ3478" s="41" t="str">
        <f t="shared" si="1749"/>
        <v/>
      </c>
      <c r="AK3478" s="42" t="str">
        <f t="shared" si="1750"/>
        <v/>
      </c>
      <c r="AL3478" s="41" t="str">
        <f t="shared" si="1751"/>
        <v/>
      </c>
      <c r="AM3478" s="41" t="str">
        <f t="shared" si="1752"/>
        <v/>
      </c>
      <c r="AN3478" s="41" t="str">
        <f t="shared" si="1753"/>
        <v/>
      </c>
      <c r="AO3478" s="42" t="str">
        <f t="shared" si="1754"/>
        <v/>
      </c>
      <c r="AP3478" s="41" t="str">
        <f t="shared" si="1755"/>
        <v/>
      </c>
      <c r="AQ3478" s="41" t="str">
        <f t="shared" si="1756"/>
        <v/>
      </c>
      <c r="AR3478" s="41" t="str">
        <f>IF($AQ3478="","",COUNTIFS(L_ChaveCob,$AQ3478,L_Ausencia,"&gt;"&amp;$W3478)+COUNTIFS($AQ$4:$AQ3478,$AQ3478,$W$4:$W3478,$W3478))</f>
        <v/>
      </c>
      <c r="AS3478" s="42">
        <f t="shared" si="1757"/>
        <v>0</v>
      </c>
      <c r="AT3478" s="42">
        <f t="shared" si="1758"/>
        <v>0</v>
      </c>
      <c r="AU3478" s="42">
        <f t="shared" si="1759"/>
        <v>0</v>
      </c>
    </row>
    <row r="3479" spans="1:47" x14ac:dyDescent="0.2">
      <c r="A3479" s="35"/>
      <c r="B3479" s="36"/>
      <c r="C3479" s="36"/>
      <c r="D3479" s="36"/>
      <c r="E3479" s="37"/>
      <c r="F3479" s="37"/>
      <c r="G3479" s="36"/>
      <c r="H3479" s="36"/>
      <c r="I3479" s="36"/>
      <c r="J3479" s="36"/>
      <c r="K3479" s="37"/>
      <c r="L3479" s="37"/>
      <c r="M3479" s="37"/>
      <c r="N3479" s="38" t="str">
        <f t="shared" si="1728"/>
        <v/>
      </c>
      <c r="O3479" t="str">
        <f t="shared" si="1729"/>
        <v/>
      </c>
      <c r="P3479" t="str">
        <f t="shared" si="1730"/>
        <v/>
      </c>
      <c r="Q3479" t="str">
        <f t="shared" si="1731"/>
        <v/>
      </c>
      <c r="R3479" t="str">
        <f t="shared" si="1732"/>
        <v/>
      </c>
      <c r="S3479" t="str">
        <f t="shared" si="1733"/>
        <v/>
      </c>
      <c r="T3479" s="39" t="str">
        <f t="shared" si="1734"/>
        <v/>
      </c>
      <c r="U3479" s="40">
        <f t="shared" si="1735"/>
        <v>0</v>
      </c>
      <c r="V3479" s="40">
        <f t="shared" si="1736"/>
        <v>0</v>
      </c>
      <c r="W3479" s="40">
        <f t="shared" si="1737"/>
        <v>0</v>
      </c>
      <c r="X3479" t="str">
        <f t="shared" si="1738"/>
        <v/>
      </c>
      <c r="Y3479" s="40">
        <f t="shared" si="1739"/>
        <v>0</v>
      </c>
      <c r="Z3479" s="40">
        <f t="shared" si="1740"/>
        <v>0</v>
      </c>
      <c r="AA3479" s="40">
        <f t="shared" si="1741"/>
        <v>0</v>
      </c>
      <c r="AB3479" s="40">
        <f t="shared" si="1742"/>
        <v>0</v>
      </c>
      <c r="AC3479" s="40">
        <f t="shared" si="1743"/>
        <v>0</v>
      </c>
      <c r="AD3479" s="39">
        <f t="shared" si="1744"/>
        <v>0</v>
      </c>
      <c r="AE3479" s="39">
        <f t="shared" si="1745"/>
        <v>0</v>
      </c>
      <c r="AF3479" t="str">
        <f t="shared" si="1746"/>
        <v/>
      </c>
      <c r="AG3479" t="str">
        <f t="shared" si="1747"/>
        <v/>
      </c>
      <c r="AH3479" t="str">
        <f t="shared" si="1748"/>
        <v/>
      </c>
      <c r="AJ3479" s="41" t="str">
        <f t="shared" si="1749"/>
        <v/>
      </c>
      <c r="AK3479" s="42" t="str">
        <f t="shared" si="1750"/>
        <v/>
      </c>
      <c r="AL3479" s="41" t="str">
        <f t="shared" si="1751"/>
        <v/>
      </c>
      <c r="AM3479" s="41" t="str">
        <f t="shared" si="1752"/>
        <v/>
      </c>
      <c r="AN3479" s="41" t="str">
        <f t="shared" si="1753"/>
        <v/>
      </c>
      <c r="AO3479" s="42" t="str">
        <f t="shared" si="1754"/>
        <v/>
      </c>
      <c r="AP3479" s="41" t="str">
        <f t="shared" si="1755"/>
        <v/>
      </c>
      <c r="AQ3479" s="41" t="str">
        <f t="shared" si="1756"/>
        <v/>
      </c>
      <c r="AR3479" s="41" t="str">
        <f>IF($AQ3479="","",COUNTIFS(L_ChaveCob,$AQ3479,L_Ausencia,"&gt;"&amp;$W3479)+COUNTIFS($AQ$4:$AQ3479,$AQ3479,$W$4:$W3479,$W3479))</f>
        <v/>
      </c>
      <c r="AS3479" s="42">
        <f t="shared" si="1757"/>
        <v>0</v>
      </c>
      <c r="AT3479" s="42">
        <f t="shared" si="1758"/>
        <v>0</v>
      </c>
      <c r="AU3479" s="42">
        <f t="shared" si="1759"/>
        <v>0</v>
      </c>
    </row>
    <row r="3480" spans="1:47" x14ac:dyDescent="0.2">
      <c r="A3480" s="35"/>
      <c r="B3480" s="36"/>
      <c r="C3480" s="36"/>
      <c r="D3480" s="36"/>
      <c r="E3480" s="37"/>
      <c r="F3480" s="37"/>
      <c r="G3480" s="36"/>
      <c r="H3480" s="36"/>
      <c r="I3480" s="36"/>
      <c r="J3480" s="36"/>
      <c r="K3480" s="37"/>
      <c r="L3480" s="37"/>
      <c r="M3480" s="37"/>
      <c r="N3480" s="38" t="str">
        <f t="shared" si="1728"/>
        <v/>
      </c>
      <c r="O3480" t="str">
        <f t="shared" si="1729"/>
        <v/>
      </c>
      <c r="P3480" t="str">
        <f t="shared" si="1730"/>
        <v/>
      </c>
      <c r="Q3480" t="str">
        <f t="shared" si="1731"/>
        <v/>
      </c>
      <c r="R3480" t="str">
        <f t="shared" si="1732"/>
        <v/>
      </c>
      <c r="S3480" t="str">
        <f t="shared" si="1733"/>
        <v/>
      </c>
      <c r="T3480" s="39" t="str">
        <f t="shared" si="1734"/>
        <v/>
      </c>
      <c r="U3480" s="40">
        <f t="shared" si="1735"/>
        <v>0</v>
      </c>
      <c r="V3480" s="40">
        <f t="shared" si="1736"/>
        <v>0</v>
      </c>
      <c r="W3480" s="40">
        <f t="shared" si="1737"/>
        <v>0</v>
      </c>
      <c r="X3480" t="str">
        <f t="shared" si="1738"/>
        <v/>
      </c>
      <c r="Y3480" s="40">
        <f t="shared" si="1739"/>
        <v>0</v>
      </c>
      <c r="Z3480" s="40">
        <f t="shared" si="1740"/>
        <v>0</v>
      </c>
      <c r="AA3480" s="40">
        <f t="shared" si="1741"/>
        <v>0</v>
      </c>
      <c r="AB3480" s="40">
        <f t="shared" si="1742"/>
        <v>0</v>
      </c>
      <c r="AC3480" s="40">
        <f t="shared" si="1743"/>
        <v>0</v>
      </c>
      <c r="AD3480" s="39">
        <f t="shared" si="1744"/>
        <v>0</v>
      </c>
      <c r="AE3480" s="39">
        <f t="shared" si="1745"/>
        <v>0</v>
      </c>
      <c r="AF3480" t="str">
        <f t="shared" si="1746"/>
        <v/>
      </c>
      <c r="AG3480" t="str">
        <f t="shared" si="1747"/>
        <v/>
      </c>
      <c r="AH3480" t="str">
        <f t="shared" si="1748"/>
        <v/>
      </c>
      <c r="AJ3480" s="41" t="str">
        <f t="shared" si="1749"/>
        <v/>
      </c>
      <c r="AK3480" s="42" t="str">
        <f t="shared" si="1750"/>
        <v/>
      </c>
      <c r="AL3480" s="41" t="str">
        <f t="shared" si="1751"/>
        <v/>
      </c>
      <c r="AM3480" s="41" t="str">
        <f t="shared" si="1752"/>
        <v/>
      </c>
      <c r="AN3480" s="41" t="str">
        <f t="shared" si="1753"/>
        <v/>
      </c>
      <c r="AO3480" s="42" t="str">
        <f t="shared" si="1754"/>
        <v/>
      </c>
      <c r="AP3480" s="41" t="str">
        <f t="shared" si="1755"/>
        <v/>
      </c>
      <c r="AQ3480" s="41" t="str">
        <f t="shared" si="1756"/>
        <v/>
      </c>
      <c r="AR3480" s="41" t="str">
        <f>IF($AQ3480="","",COUNTIFS(L_ChaveCob,$AQ3480,L_Ausencia,"&gt;"&amp;$W3480)+COUNTIFS($AQ$4:$AQ3480,$AQ3480,$W$4:$W3480,$W3480))</f>
        <v/>
      </c>
      <c r="AS3480" s="42">
        <f t="shared" si="1757"/>
        <v>0</v>
      </c>
      <c r="AT3480" s="42">
        <f t="shared" si="1758"/>
        <v>0</v>
      </c>
      <c r="AU3480" s="42">
        <f t="shared" si="1759"/>
        <v>0</v>
      </c>
    </row>
    <row r="3481" spans="1:47" x14ac:dyDescent="0.2">
      <c r="A3481" s="35"/>
      <c r="B3481" s="36"/>
      <c r="C3481" s="36"/>
      <c r="D3481" s="36"/>
      <c r="E3481" s="37"/>
      <c r="F3481" s="37"/>
      <c r="G3481" s="36"/>
      <c r="H3481" s="36"/>
      <c r="I3481" s="36"/>
      <c r="J3481" s="36"/>
      <c r="K3481" s="37"/>
      <c r="L3481" s="37"/>
      <c r="M3481" s="37"/>
      <c r="N3481" s="38" t="str">
        <f t="shared" si="1728"/>
        <v/>
      </c>
      <c r="O3481" t="str">
        <f t="shared" si="1729"/>
        <v/>
      </c>
      <c r="P3481" t="str">
        <f t="shared" si="1730"/>
        <v/>
      </c>
      <c r="Q3481" t="str">
        <f t="shared" si="1731"/>
        <v/>
      </c>
      <c r="R3481" t="str">
        <f t="shared" si="1732"/>
        <v/>
      </c>
      <c r="S3481" t="str">
        <f t="shared" si="1733"/>
        <v/>
      </c>
      <c r="T3481" s="39" t="str">
        <f t="shared" si="1734"/>
        <v/>
      </c>
      <c r="U3481" s="40">
        <f t="shared" si="1735"/>
        <v>0</v>
      </c>
      <c r="V3481" s="40">
        <f t="shared" si="1736"/>
        <v>0</v>
      </c>
      <c r="W3481" s="40">
        <f t="shared" si="1737"/>
        <v>0</v>
      </c>
      <c r="X3481" t="str">
        <f t="shared" si="1738"/>
        <v/>
      </c>
      <c r="Y3481" s="40">
        <f t="shared" si="1739"/>
        <v>0</v>
      </c>
      <c r="Z3481" s="40">
        <f t="shared" si="1740"/>
        <v>0</v>
      </c>
      <c r="AA3481" s="40">
        <f t="shared" si="1741"/>
        <v>0</v>
      </c>
      <c r="AB3481" s="40">
        <f t="shared" si="1742"/>
        <v>0</v>
      </c>
      <c r="AC3481" s="40">
        <f t="shared" si="1743"/>
        <v>0</v>
      </c>
      <c r="AD3481" s="39">
        <f t="shared" si="1744"/>
        <v>0</v>
      </c>
      <c r="AE3481" s="39">
        <f t="shared" si="1745"/>
        <v>0</v>
      </c>
      <c r="AF3481" t="str">
        <f t="shared" si="1746"/>
        <v/>
      </c>
      <c r="AG3481" t="str">
        <f t="shared" si="1747"/>
        <v/>
      </c>
      <c r="AH3481" t="str">
        <f t="shared" si="1748"/>
        <v/>
      </c>
      <c r="AJ3481" s="41" t="str">
        <f t="shared" si="1749"/>
        <v/>
      </c>
      <c r="AK3481" s="42" t="str">
        <f t="shared" si="1750"/>
        <v/>
      </c>
      <c r="AL3481" s="41" t="str">
        <f t="shared" si="1751"/>
        <v/>
      </c>
      <c r="AM3481" s="41" t="str">
        <f t="shared" si="1752"/>
        <v/>
      </c>
      <c r="AN3481" s="41" t="str">
        <f t="shared" si="1753"/>
        <v/>
      </c>
      <c r="AO3481" s="42" t="str">
        <f t="shared" si="1754"/>
        <v/>
      </c>
      <c r="AP3481" s="41" t="str">
        <f t="shared" si="1755"/>
        <v/>
      </c>
      <c r="AQ3481" s="41" t="str">
        <f t="shared" si="1756"/>
        <v/>
      </c>
      <c r="AR3481" s="41" t="str">
        <f>IF($AQ3481="","",COUNTIFS(L_ChaveCob,$AQ3481,L_Ausencia,"&gt;"&amp;$W3481)+COUNTIFS($AQ$4:$AQ3481,$AQ3481,$W$4:$W3481,$W3481))</f>
        <v/>
      </c>
      <c r="AS3481" s="42">
        <f t="shared" si="1757"/>
        <v>0</v>
      </c>
      <c r="AT3481" s="42">
        <f t="shared" si="1758"/>
        <v>0</v>
      </c>
      <c r="AU3481" s="42">
        <f t="shared" si="1759"/>
        <v>0</v>
      </c>
    </row>
    <row r="3482" spans="1:47" x14ac:dyDescent="0.2">
      <c r="A3482" s="35"/>
      <c r="B3482" s="36"/>
      <c r="C3482" s="36"/>
      <c r="D3482" s="36"/>
      <c r="E3482" s="37"/>
      <c r="F3482" s="37"/>
      <c r="G3482" s="36"/>
      <c r="H3482" s="36"/>
      <c r="I3482" s="36"/>
      <c r="J3482" s="36"/>
      <c r="K3482" s="37"/>
      <c r="L3482" s="37"/>
      <c r="M3482" s="37"/>
      <c r="N3482" s="38" t="str">
        <f t="shared" si="1728"/>
        <v/>
      </c>
      <c r="O3482" t="str">
        <f t="shared" si="1729"/>
        <v/>
      </c>
      <c r="P3482" t="str">
        <f t="shared" si="1730"/>
        <v/>
      </c>
      <c r="Q3482" t="str">
        <f t="shared" si="1731"/>
        <v/>
      </c>
      <c r="R3482" t="str">
        <f t="shared" si="1732"/>
        <v/>
      </c>
      <c r="S3482" t="str">
        <f t="shared" si="1733"/>
        <v/>
      </c>
      <c r="T3482" s="39" t="str">
        <f t="shared" si="1734"/>
        <v/>
      </c>
      <c r="U3482" s="40">
        <f t="shared" si="1735"/>
        <v>0</v>
      </c>
      <c r="V3482" s="40">
        <f t="shared" si="1736"/>
        <v>0</v>
      </c>
      <c r="W3482" s="40">
        <f t="shared" si="1737"/>
        <v>0</v>
      </c>
      <c r="X3482" t="str">
        <f t="shared" si="1738"/>
        <v/>
      </c>
      <c r="Y3482" s="40">
        <f t="shared" si="1739"/>
        <v>0</v>
      </c>
      <c r="Z3482" s="40">
        <f t="shared" si="1740"/>
        <v>0</v>
      </c>
      <c r="AA3482" s="40">
        <f t="shared" si="1741"/>
        <v>0</v>
      </c>
      <c r="AB3482" s="40">
        <f t="shared" si="1742"/>
        <v>0</v>
      </c>
      <c r="AC3482" s="40">
        <f t="shared" si="1743"/>
        <v>0</v>
      </c>
      <c r="AD3482" s="39">
        <f t="shared" si="1744"/>
        <v>0</v>
      </c>
      <c r="AE3482" s="39">
        <f t="shared" si="1745"/>
        <v>0</v>
      </c>
      <c r="AF3482" t="str">
        <f t="shared" si="1746"/>
        <v/>
      </c>
      <c r="AG3482" t="str">
        <f t="shared" si="1747"/>
        <v/>
      </c>
      <c r="AH3482" t="str">
        <f t="shared" si="1748"/>
        <v/>
      </c>
      <c r="AJ3482" s="41" t="str">
        <f t="shared" si="1749"/>
        <v/>
      </c>
      <c r="AK3482" s="42" t="str">
        <f t="shared" si="1750"/>
        <v/>
      </c>
      <c r="AL3482" s="41" t="str">
        <f t="shared" si="1751"/>
        <v/>
      </c>
      <c r="AM3482" s="41" t="str">
        <f t="shared" si="1752"/>
        <v/>
      </c>
      <c r="AN3482" s="41" t="str">
        <f t="shared" si="1753"/>
        <v/>
      </c>
      <c r="AO3482" s="42" t="str">
        <f t="shared" si="1754"/>
        <v/>
      </c>
      <c r="AP3482" s="41" t="str">
        <f t="shared" si="1755"/>
        <v/>
      </c>
      <c r="AQ3482" s="41" t="str">
        <f t="shared" si="1756"/>
        <v/>
      </c>
      <c r="AR3482" s="41" t="str">
        <f>IF($AQ3482="","",COUNTIFS(L_ChaveCob,$AQ3482,L_Ausencia,"&gt;"&amp;$W3482)+COUNTIFS($AQ$4:$AQ3482,$AQ3482,$W$4:$W3482,$W3482))</f>
        <v/>
      </c>
      <c r="AS3482" s="42">
        <f t="shared" si="1757"/>
        <v>0</v>
      </c>
      <c r="AT3482" s="42">
        <f t="shared" si="1758"/>
        <v>0</v>
      </c>
      <c r="AU3482" s="42">
        <f t="shared" si="1759"/>
        <v>0</v>
      </c>
    </row>
    <row r="3483" spans="1:47" x14ac:dyDescent="0.2">
      <c r="A3483" s="35"/>
      <c r="B3483" s="36"/>
      <c r="C3483" s="36"/>
      <c r="D3483" s="36"/>
      <c r="E3483" s="37"/>
      <c r="F3483" s="37"/>
      <c r="G3483" s="36"/>
      <c r="H3483" s="36"/>
      <c r="I3483" s="36"/>
      <c r="J3483" s="36"/>
      <c r="K3483" s="37"/>
      <c r="L3483" s="37"/>
      <c r="M3483" s="37"/>
      <c r="N3483" s="38" t="str">
        <f t="shared" si="1728"/>
        <v/>
      </c>
      <c r="O3483" t="str">
        <f t="shared" si="1729"/>
        <v/>
      </c>
      <c r="P3483" t="str">
        <f t="shared" si="1730"/>
        <v/>
      </c>
      <c r="Q3483" t="str">
        <f t="shared" si="1731"/>
        <v/>
      </c>
      <c r="R3483" t="str">
        <f t="shared" si="1732"/>
        <v/>
      </c>
      <c r="S3483" t="str">
        <f t="shared" si="1733"/>
        <v/>
      </c>
      <c r="T3483" s="39" t="str">
        <f t="shared" si="1734"/>
        <v/>
      </c>
      <c r="U3483" s="40">
        <f t="shared" si="1735"/>
        <v>0</v>
      </c>
      <c r="V3483" s="40">
        <f t="shared" si="1736"/>
        <v>0</v>
      </c>
      <c r="W3483" s="40">
        <f t="shared" si="1737"/>
        <v>0</v>
      </c>
      <c r="X3483" t="str">
        <f t="shared" si="1738"/>
        <v/>
      </c>
      <c r="Y3483" s="40">
        <f t="shared" si="1739"/>
        <v>0</v>
      </c>
      <c r="Z3483" s="40">
        <f t="shared" si="1740"/>
        <v>0</v>
      </c>
      <c r="AA3483" s="40">
        <f t="shared" si="1741"/>
        <v>0</v>
      </c>
      <c r="AB3483" s="40">
        <f t="shared" si="1742"/>
        <v>0</v>
      </c>
      <c r="AC3483" s="40">
        <f t="shared" si="1743"/>
        <v>0</v>
      </c>
      <c r="AD3483" s="39">
        <f t="shared" si="1744"/>
        <v>0</v>
      </c>
      <c r="AE3483" s="39">
        <f t="shared" si="1745"/>
        <v>0</v>
      </c>
      <c r="AF3483" t="str">
        <f t="shared" si="1746"/>
        <v/>
      </c>
      <c r="AG3483" t="str">
        <f t="shared" si="1747"/>
        <v/>
      </c>
      <c r="AH3483" t="str">
        <f t="shared" si="1748"/>
        <v/>
      </c>
      <c r="AJ3483" s="41" t="str">
        <f t="shared" si="1749"/>
        <v/>
      </c>
      <c r="AK3483" s="42" t="str">
        <f t="shared" si="1750"/>
        <v/>
      </c>
      <c r="AL3483" s="41" t="str">
        <f t="shared" si="1751"/>
        <v/>
      </c>
      <c r="AM3483" s="41" t="str">
        <f t="shared" si="1752"/>
        <v/>
      </c>
      <c r="AN3483" s="41" t="str">
        <f t="shared" si="1753"/>
        <v/>
      </c>
      <c r="AO3483" s="42" t="str">
        <f t="shared" si="1754"/>
        <v/>
      </c>
      <c r="AP3483" s="41" t="str">
        <f t="shared" si="1755"/>
        <v/>
      </c>
      <c r="AQ3483" s="41" t="str">
        <f t="shared" si="1756"/>
        <v/>
      </c>
      <c r="AR3483" s="41" t="str">
        <f>IF($AQ3483="","",COUNTIFS(L_ChaveCob,$AQ3483,L_Ausencia,"&gt;"&amp;$W3483)+COUNTIFS($AQ$4:$AQ3483,$AQ3483,$W$4:$W3483,$W3483))</f>
        <v/>
      </c>
      <c r="AS3483" s="42">
        <f t="shared" si="1757"/>
        <v>0</v>
      </c>
      <c r="AT3483" s="42">
        <f t="shared" si="1758"/>
        <v>0</v>
      </c>
      <c r="AU3483" s="42">
        <f t="shared" si="1759"/>
        <v>0</v>
      </c>
    </row>
    <row r="3484" spans="1:47" x14ac:dyDescent="0.2">
      <c r="A3484" s="35"/>
      <c r="B3484" s="36"/>
      <c r="C3484" s="36"/>
      <c r="D3484" s="36"/>
      <c r="E3484" s="37"/>
      <c r="F3484" s="37"/>
      <c r="G3484" s="36"/>
      <c r="H3484" s="36"/>
      <c r="I3484" s="36"/>
      <c r="J3484" s="36"/>
      <c r="K3484" s="37"/>
      <c r="L3484" s="37"/>
      <c r="M3484" s="37"/>
      <c r="N3484" s="38" t="str">
        <f t="shared" si="1728"/>
        <v/>
      </c>
      <c r="O3484" t="str">
        <f t="shared" si="1729"/>
        <v/>
      </c>
      <c r="P3484" t="str">
        <f t="shared" si="1730"/>
        <v/>
      </c>
      <c r="Q3484" t="str">
        <f t="shared" si="1731"/>
        <v/>
      </c>
      <c r="R3484" t="str">
        <f t="shared" si="1732"/>
        <v/>
      </c>
      <c r="S3484" t="str">
        <f t="shared" si="1733"/>
        <v/>
      </c>
      <c r="T3484" s="39" t="str">
        <f t="shared" si="1734"/>
        <v/>
      </c>
      <c r="U3484" s="40">
        <f t="shared" si="1735"/>
        <v>0</v>
      </c>
      <c r="V3484" s="40">
        <f t="shared" si="1736"/>
        <v>0</v>
      </c>
      <c r="W3484" s="40">
        <f t="shared" si="1737"/>
        <v>0</v>
      </c>
      <c r="X3484" t="str">
        <f t="shared" si="1738"/>
        <v/>
      </c>
      <c r="Y3484" s="40">
        <f t="shared" si="1739"/>
        <v>0</v>
      </c>
      <c r="Z3484" s="40">
        <f t="shared" si="1740"/>
        <v>0</v>
      </c>
      <c r="AA3484" s="40">
        <f t="shared" si="1741"/>
        <v>0</v>
      </c>
      <c r="AB3484" s="40">
        <f t="shared" si="1742"/>
        <v>0</v>
      </c>
      <c r="AC3484" s="40">
        <f t="shared" si="1743"/>
        <v>0</v>
      </c>
      <c r="AD3484" s="39">
        <f t="shared" si="1744"/>
        <v>0</v>
      </c>
      <c r="AE3484" s="39">
        <f t="shared" si="1745"/>
        <v>0</v>
      </c>
      <c r="AF3484" t="str">
        <f t="shared" si="1746"/>
        <v/>
      </c>
      <c r="AG3484" t="str">
        <f t="shared" si="1747"/>
        <v/>
      </c>
      <c r="AH3484" t="str">
        <f t="shared" si="1748"/>
        <v/>
      </c>
      <c r="AJ3484" s="41" t="str">
        <f t="shared" si="1749"/>
        <v/>
      </c>
      <c r="AK3484" s="42" t="str">
        <f t="shared" si="1750"/>
        <v/>
      </c>
      <c r="AL3484" s="41" t="str">
        <f t="shared" si="1751"/>
        <v/>
      </c>
      <c r="AM3484" s="41" t="str">
        <f t="shared" si="1752"/>
        <v/>
      </c>
      <c r="AN3484" s="41" t="str">
        <f t="shared" si="1753"/>
        <v/>
      </c>
      <c r="AO3484" s="42" t="str">
        <f t="shared" si="1754"/>
        <v/>
      </c>
      <c r="AP3484" s="41" t="str">
        <f t="shared" si="1755"/>
        <v/>
      </c>
      <c r="AQ3484" s="41" t="str">
        <f t="shared" si="1756"/>
        <v/>
      </c>
      <c r="AR3484" s="41" t="str">
        <f>IF($AQ3484="","",COUNTIFS(L_ChaveCob,$AQ3484,L_Ausencia,"&gt;"&amp;$W3484)+COUNTIFS($AQ$4:$AQ3484,$AQ3484,$W$4:$W3484,$W3484))</f>
        <v/>
      </c>
      <c r="AS3484" s="42">
        <f t="shared" si="1757"/>
        <v>0</v>
      </c>
      <c r="AT3484" s="42">
        <f t="shared" si="1758"/>
        <v>0</v>
      </c>
      <c r="AU3484" s="42">
        <f t="shared" si="1759"/>
        <v>0</v>
      </c>
    </row>
    <row r="3485" spans="1:47" x14ac:dyDescent="0.2">
      <c r="A3485" s="35"/>
      <c r="B3485" s="36"/>
      <c r="C3485" s="36"/>
      <c r="D3485" s="36"/>
      <c r="E3485" s="37"/>
      <c r="F3485" s="37"/>
      <c r="G3485" s="36"/>
      <c r="H3485" s="36"/>
      <c r="I3485" s="36"/>
      <c r="J3485" s="36"/>
      <c r="K3485" s="37"/>
      <c r="L3485" s="37"/>
      <c r="M3485" s="37"/>
      <c r="N3485" s="38" t="str">
        <f t="shared" si="1728"/>
        <v/>
      </c>
      <c r="O3485" t="str">
        <f t="shared" si="1729"/>
        <v/>
      </c>
      <c r="P3485" t="str">
        <f t="shared" si="1730"/>
        <v/>
      </c>
      <c r="Q3485" t="str">
        <f t="shared" si="1731"/>
        <v/>
      </c>
      <c r="R3485" t="str">
        <f t="shared" si="1732"/>
        <v/>
      </c>
      <c r="S3485" t="str">
        <f t="shared" si="1733"/>
        <v/>
      </c>
      <c r="T3485" s="39" t="str">
        <f t="shared" si="1734"/>
        <v/>
      </c>
      <c r="U3485" s="40">
        <f t="shared" si="1735"/>
        <v>0</v>
      </c>
      <c r="V3485" s="40">
        <f t="shared" si="1736"/>
        <v>0</v>
      </c>
      <c r="W3485" s="40">
        <f t="shared" si="1737"/>
        <v>0</v>
      </c>
      <c r="X3485" t="str">
        <f t="shared" si="1738"/>
        <v/>
      </c>
      <c r="Y3485" s="40">
        <f t="shared" si="1739"/>
        <v>0</v>
      </c>
      <c r="Z3485" s="40">
        <f t="shared" si="1740"/>
        <v>0</v>
      </c>
      <c r="AA3485" s="40">
        <f t="shared" si="1741"/>
        <v>0</v>
      </c>
      <c r="AB3485" s="40">
        <f t="shared" si="1742"/>
        <v>0</v>
      </c>
      <c r="AC3485" s="40">
        <f t="shared" si="1743"/>
        <v>0</v>
      </c>
      <c r="AD3485" s="39">
        <f t="shared" si="1744"/>
        <v>0</v>
      </c>
      <c r="AE3485" s="39">
        <f t="shared" si="1745"/>
        <v>0</v>
      </c>
      <c r="AF3485" t="str">
        <f t="shared" si="1746"/>
        <v/>
      </c>
      <c r="AG3485" t="str">
        <f t="shared" si="1747"/>
        <v/>
      </c>
      <c r="AH3485" t="str">
        <f t="shared" si="1748"/>
        <v/>
      </c>
      <c r="AJ3485" s="41" t="str">
        <f t="shared" si="1749"/>
        <v/>
      </c>
      <c r="AK3485" s="42" t="str">
        <f t="shared" si="1750"/>
        <v/>
      </c>
      <c r="AL3485" s="41" t="str">
        <f t="shared" si="1751"/>
        <v/>
      </c>
      <c r="AM3485" s="41" t="str">
        <f t="shared" si="1752"/>
        <v/>
      </c>
      <c r="AN3485" s="41" t="str">
        <f t="shared" si="1753"/>
        <v/>
      </c>
      <c r="AO3485" s="42" t="str">
        <f t="shared" si="1754"/>
        <v/>
      </c>
      <c r="AP3485" s="41" t="str">
        <f t="shared" si="1755"/>
        <v/>
      </c>
      <c r="AQ3485" s="41" t="str">
        <f t="shared" si="1756"/>
        <v/>
      </c>
      <c r="AR3485" s="41" t="str">
        <f>IF($AQ3485="","",COUNTIFS(L_ChaveCob,$AQ3485,L_Ausencia,"&gt;"&amp;$W3485)+COUNTIFS($AQ$4:$AQ3485,$AQ3485,$W$4:$W3485,$W3485))</f>
        <v/>
      </c>
      <c r="AS3485" s="42">
        <f t="shared" si="1757"/>
        <v>0</v>
      </c>
      <c r="AT3485" s="42">
        <f t="shared" si="1758"/>
        <v>0</v>
      </c>
      <c r="AU3485" s="42">
        <f t="shared" si="1759"/>
        <v>0</v>
      </c>
    </row>
    <row r="3486" spans="1:47" x14ac:dyDescent="0.2">
      <c r="A3486" s="35"/>
      <c r="B3486" s="36"/>
      <c r="C3486" s="36"/>
      <c r="D3486" s="36"/>
      <c r="E3486" s="37"/>
      <c r="F3486" s="37"/>
      <c r="G3486" s="36"/>
      <c r="H3486" s="36"/>
      <c r="I3486" s="36"/>
      <c r="J3486" s="36"/>
      <c r="K3486" s="37"/>
      <c r="L3486" s="37"/>
      <c r="M3486" s="37"/>
      <c r="N3486" s="38" t="str">
        <f t="shared" si="1728"/>
        <v/>
      </c>
      <c r="O3486" t="str">
        <f t="shared" si="1729"/>
        <v/>
      </c>
      <c r="P3486" t="str">
        <f t="shared" si="1730"/>
        <v/>
      </c>
      <c r="Q3486" t="str">
        <f t="shared" si="1731"/>
        <v/>
      </c>
      <c r="R3486" t="str">
        <f t="shared" si="1732"/>
        <v/>
      </c>
      <c r="S3486" t="str">
        <f t="shared" si="1733"/>
        <v/>
      </c>
      <c r="T3486" s="39" t="str">
        <f t="shared" si="1734"/>
        <v/>
      </c>
      <c r="U3486" s="40">
        <f t="shared" si="1735"/>
        <v>0</v>
      </c>
      <c r="V3486" s="40">
        <f t="shared" si="1736"/>
        <v>0</v>
      </c>
      <c r="W3486" s="40">
        <f t="shared" si="1737"/>
        <v>0</v>
      </c>
      <c r="X3486" t="str">
        <f t="shared" si="1738"/>
        <v/>
      </c>
      <c r="Y3486" s="40">
        <f t="shared" si="1739"/>
        <v>0</v>
      </c>
      <c r="Z3486" s="40">
        <f t="shared" si="1740"/>
        <v>0</v>
      </c>
      <c r="AA3486" s="40">
        <f t="shared" si="1741"/>
        <v>0</v>
      </c>
      <c r="AB3486" s="40">
        <f t="shared" si="1742"/>
        <v>0</v>
      </c>
      <c r="AC3486" s="40">
        <f t="shared" si="1743"/>
        <v>0</v>
      </c>
      <c r="AD3486" s="39">
        <f t="shared" si="1744"/>
        <v>0</v>
      </c>
      <c r="AE3486" s="39">
        <f t="shared" si="1745"/>
        <v>0</v>
      </c>
      <c r="AF3486" t="str">
        <f t="shared" si="1746"/>
        <v/>
      </c>
      <c r="AG3486" t="str">
        <f t="shared" si="1747"/>
        <v/>
      </c>
      <c r="AH3486" t="str">
        <f t="shared" si="1748"/>
        <v/>
      </c>
      <c r="AJ3486" s="41" t="str">
        <f t="shared" si="1749"/>
        <v/>
      </c>
      <c r="AK3486" s="42" t="str">
        <f t="shared" si="1750"/>
        <v/>
      </c>
      <c r="AL3486" s="41" t="str">
        <f t="shared" si="1751"/>
        <v/>
      </c>
      <c r="AM3486" s="41" t="str">
        <f t="shared" si="1752"/>
        <v/>
      </c>
      <c r="AN3486" s="41" t="str">
        <f t="shared" si="1753"/>
        <v/>
      </c>
      <c r="AO3486" s="42" t="str">
        <f t="shared" si="1754"/>
        <v/>
      </c>
      <c r="AP3486" s="41" t="str">
        <f t="shared" si="1755"/>
        <v/>
      </c>
      <c r="AQ3486" s="41" t="str">
        <f t="shared" si="1756"/>
        <v/>
      </c>
      <c r="AR3486" s="41" t="str">
        <f>IF($AQ3486="","",COUNTIFS(L_ChaveCob,$AQ3486,L_Ausencia,"&gt;"&amp;$W3486)+COUNTIFS($AQ$4:$AQ3486,$AQ3486,$W$4:$W3486,$W3486))</f>
        <v/>
      </c>
      <c r="AS3486" s="42">
        <f t="shared" si="1757"/>
        <v>0</v>
      </c>
      <c r="AT3486" s="42">
        <f t="shared" si="1758"/>
        <v>0</v>
      </c>
      <c r="AU3486" s="42">
        <f t="shared" si="1759"/>
        <v>0</v>
      </c>
    </row>
    <row r="3487" spans="1:47" x14ac:dyDescent="0.2">
      <c r="A3487" s="35"/>
      <c r="B3487" s="36"/>
      <c r="C3487" s="36"/>
      <c r="D3487" s="36"/>
      <c r="E3487" s="37"/>
      <c r="F3487" s="37"/>
      <c r="G3487" s="36"/>
      <c r="H3487" s="36"/>
      <c r="I3487" s="36"/>
      <c r="J3487" s="36"/>
      <c r="K3487" s="37"/>
      <c r="L3487" s="37"/>
      <c r="M3487" s="37"/>
      <c r="N3487" s="38" t="str">
        <f t="shared" si="1728"/>
        <v/>
      </c>
      <c r="O3487" t="str">
        <f t="shared" si="1729"/>
        <v/>
      </c>
      <c r="P3487" t="str">
        <f t="shared" si="1730"/>
        <v/>
      </c>
      <c r="Q3487" t="str">
        <f t="shared" si="1731"/>
        <v/>
      </c>
      <c r="R3487" t="str">
        <f t="shared" si="1732"/>
        <v/>
      </c>
      <c r="S3487" t="str">
        <f t="shared" si="1733"/>
        <v/>
      </c>
      <c r="T3487" s="39" t="str">
        <f t="shared" si="1734"/>
        <v/>
      </c>
      <c r="U3487" s="40">
        <f t="shared" si="1735"/>
        <v>0</v>
      </c>
      <c r="V3487" s="40">
        <f t="shared" si="1736"/>
        <v>0</v>
      </c>
      <c r="W3487" s="40">
        <f t="shared" si="1737"/>
        <v>0</v>
      </c>
      <c r="X3487" t="str">
        <f t="shared" si="1738"/>
        <v/>
      </c>
      <c r="Y3487" s="40">
        <f t="shared" si="1739"/>
        <v>0</v>
      </c>
      <c r="Z3487" s="40">
        <f t="shared" si="1740"/>
        <v>0</v>
      </c>
      <c r="AA3487" s="40">
        <f t="shared" si="1741"/>
        <v>0</v>
      </c>
      <c r="AB3487" s="40">
        <f t="shared" si="1742"/>
        <v>0</v>
      </c>
      <c r="AC3487" s="40">
        <f t="shared" si="1743"/>
        <v>0</v>
      </c>
      <c r="AD3487" s="39">
        <f t="shared" si="1744"/>
        <v>0</v>
      </c>
      <c r="AE3487" s="39">
        <f t="shared" si="1745"/>
        <v>0</v>
      </c>
      <c r="AF3487" t="str">
        <f t="shared" si="1746"/>
        <v/>
      </c>
      <c r="AG3487" t="str">
        <f t="shared" si="1747"/>
        <v/>
      </c>
      <c r="AH3487" t="str">
        <f t="shared" si="1748"/>
        <v/>
      </c>
      <c r="AJ3487" s="41" t="str">
        <f t="shared" si="1749"/>
        <v/>
      </c>
      <c r="AK3487" s="42" t="str">
        <f t="shared" si="1750"/>
        <v/>
      </c>
      <c r="AL3487" s="41" t="str">
        <f t="shared" si="1751"/>
        <v/>
      </c>
      <c r="AM3487" s="41" t="str">
        <f t="shared" si="1752"/>
        <v/>
      </c>
      <c r="AN3487" s="41" t="str">
        <f t="shared" si="1753"/>
        <v/>
      </c>
      <c r="AO3487" s="42" t="str">
        <f t="shared" si="1754"/>
        <v/>
      </c>
      <c r="AP3487" s="41" t="str">
        <f t="shared" si="1755"/>
        <v/>
      </c>
      <c r="AQ3487" s="41" t="str">
        <f t="shared" si="1756"/>
        <v/>
      </c>
      <c r="AR3487" s="41" t="str">
        <f>IF($AQ3487="","",COUNTIFS(L_ChaveCob,$AQ3487,L_Ausencia,"&gt;"&amp;$W3487)+COUNTIFS($AQ$4:$AQ3487,$AQ3487,$W$4:$W3487,$W3487))</f>
        <v/>
      </c>
      <c r="AS3487" s="42">
        <f t="shared" si="1757"/>
        <v>0</v>
      </c>
      <c r="AT3487" s="42">
        <f t="shared" si="1758"/>
        <v>0</v>
      </c>
      <c r="AU3487" s="42">
        <f t="shared" si="1759"/>
        <v>0</v>
      </c>
    </row>
    <row r="3488" spans="1:47" x14ac:dyDescent="0.2">
      <c r="A3488" s="35"/>
      <c r="B3488" s="36"/>
      <c r="C3488" s="36"/>
      <c r="D3488" s="36"/>
      <c r="E3488" s="37"/>
      <c r="F3488" s="37"/>
      <c r="G3488" s="36"/>
      <c r="H3488" s="36"/>
      <c r="I3488" s="36"/>
      <c r="J3488" s="36"/>
      <c r="K3488" s="37"/>
      <c r="L3488" s="37"/>
      <c r="M3488" s="37"/>
      <c r="N3488" s="38" t="str">
        <f t="shared" si="1728"/>
        <v/>
      </c>
      <c r="O3488" t="str">
        <f t="shared" si="1729"/>
        <v/>
      </c>
      <c r="P3488" t="str">
        <f t="shared" si="1730"/>
        <v/>
      </c>
      <c r="Q3488" t="str">
        <f t="shared" si="1731"/>
        <v/>
      </c>
      <c r="R3488" t="str">
        <f t="shared" si="1732"/>
        <v/>
      </c>
      <c r="S3488" t="str">
        <f t="shared" si="1733"/>
        <v/>
      </c>
      <c r="T3488" s="39" t="str">
        <f t="shared" si="1734"/>
        <v/>
      </c>
      <c r="U3488" s="40">
        <f t="shared" si="1735"/>
        <v>0</v>
      </c>
      <c r="V3488" s="40">
        <f t="shared" si="1736"/>
        <v>0</v>
      </c>
      <c r="W3488" s="40">
        <f t="shared" si="1737"/>
        <v>0</v>
      </c>
      <c r="X3488" t="str">
        <f t="shared" si="1738"/>
        <v/>
      </c>
      <c r="Y3488" s="40">
        <f t="shared" si="1739"/>
        <v>0</v>
      </c>
      <c r="Z3488" s="40">
        <f t="shared" si="1740"/>
        <v>0</v>
      </c>
      <c r="AA3488" s="40">
        <f t="shared" si="1741"/>
        <v>0</v>
      </c>
      <c r="AB3488" s="40">
        <f t="shared" si="1742"/>
        <v>0</v>
      </c>
      <c r="AC3488" s="40">
        <f t="shared" si="1743"/>
        <v>0</v>
      </c>
      <c r="AD3488" s="39">
        <f t="shared" si="1744"/>
        <v>0</v>
      </c>
      <c r="AE3488" s="39">
        <f t="shared" si="1745"/>
        <v>0</v>
      </c>
      <c r="AF3488" t="str">
        <f t="shared" si="1746"/>
        <v/>
      </c>
      <c r="AG3488" t="str">
        <f t="shared" si="1747"/>
        <v/>
      </c>
      <c r="AH3488" t="str">
        <f t="shared" si="1748"/>
        <v/>
      </c>
      <c r="AJ3488" s="41" t="str">
        <f t="shared" si="1749"/>
        <v/>
      </c>
      <c r="AK3488" s="42" t="str">
        <f t="shared" si="1750"/>
        <v/>
      </c>
      <c r="AL3488" s="41" t="str">
        <f t="shared" si="1751"/>
        <v/>
      </c>
      <c r="AM3488" s="41" t="str">
        <f t="shared" si="1752"/>
        <v/>
      </c>
      <c r="AN3488" s="41" t="str">
        <f t="shared" si="1753"/>
        <v/>
      </c>
      <c r="AO3488" s="42" t="str">
        <f t="shared" si="1754"/>
        <v/>
      </c>
      <c r="AP3488" s="41" t="str">
        <f t="shared" si="1755"/>
        <v/>
      </c>
      <c r="AQ3488" s="41" t="str">
        <f t="shared" si="1756"/>
        <v/>
      </c>
      <c r="AR3488" s="41" t="str">
        <f>IF($AQ3488="","",COUNTIFS(L_ChaveCob,$AQ3488,L_Ausencia,"&gt;"&amp;$W3488)+COUNTIFS($AQ$4:$AQ3488,$AQ3488,$W$4:$W3488,$W3488))</f>
        <v/>
      </c>
      <c r="AS3488" s="42">
        <f t="shared" si="1757"/>
        <v>0</v>
      </c>
      <c r="AT3488" s="42">
        <f t="shared" si="1758"/>
        <v>0</v>
      </c>
      <c r="AU3488" s="42">
        <f t="shared" si="1759"/>
        <v>0</v>
      </c>
    </row>
    <row r="3489" spans="1:47" x14ac:dyDescent="0.2">
      <c r="A3489" s="35"/>
      <c r="B3489" s="36"/>
      <c r="C3489" s="36"/>
      <c r="D3489" s="36"/>
      <c r="E3489" s="37"/>
      <c r="F3489" s="37"/>
      <c r="G3489" s="36"/>
      <c r="H3489" s="36"/>
      <c r="I3489" s="36"/>
      <c r="J3489" s="36"/>
      <c r="K3489" s="37"/>
      <c r="L3489" s="37"/>
      <c r="M3489" s="37"/>
      <c r="N3489" s="38" t="str">
        <f t="shared" si="1728"/>
        <v/>
      </c>
      <c r="O3489" t="str">
        <f t="shared" si="1729"/>
        <v/>
      </c>
      <c r="P3489" t="str">
        <f t="shared" si="1730"/>
        <v/>
      </c>
      <c r="Q3489" t="str">
        <f t="shared" si="1731"/>
        <v/>
      </c>
      <c r="R3489" t="str">
        <f t="shared" si="1732"/>
        <v/>
      </c>
      <c r="S3489" t="str">
        <f t="shared" si="1733"/>
        <v/>
      </c>
      <c r="T3489" s="39" t="str">
        <f t="shared" si="1734"/>
        <v/>
      </c>
      <c r="U3489" s="40">
        <f t="shared" si="1735"/>
        <v>0</v>
      </c>
      <c r="V3489" s="40">
        <f t="shared" si="1736"/>
        <v>0</v>
      </c>
      <c r="W3489" s="40">
        <f t="shared" si="1737"/>
        <v>0</v>
      </c>
      <c r="X3489" t="str">
        <f t="shared" si="1738"/>
        <v/>
      </c>
      <c r="Y3489" s="40">
        <f t="shared" si="1739"/>
        <v>0</v>
      </c>
      <c r="Z3489" s="40">
        <f t="shared" si="1740"/>
        <v>0</v>
      </c>
      <c r="AA3489" s="40">
        <f t="shared" si="1741"/>
        <v>0</v>
      </c>
      <c r="AB3489" s="40">
        <f t="shared" si="1742"/>
        <v>0</v>
      </c>
      <c r="AC3489" s="40">
        <f t="shared" si="1743"/>
        <v>0</v>
      </c>
      <c r="AD3489" s="39">
        <f t="shared" si="1744"/>
        <v>0</v>
      </c>
      <c r="AE3489" s="39">
        <f t="shared" si="1745"/>
        <v>0</v>
      </c>
      <c r="AF3489" t="str">
        <f t="shared" si="1746"/>
        <v/>
      </c>
      <c r="AG3489" t="str">
        <f t="shared" si="1747"/>
        <v/>
      </c>
      <c r="AH3489" t="str">
        <f t="shared" si="1748"/>
        <v/>
      </c>
      <c r="AJ3489" s="41" t="str">
        <f t="shared" si="1749"/>
        <v/>
      </c>
      <c r="AK3489" s="42" t="str">
        <f t="shared" si="1750"/>
        <v/>
      </c>
      <c r="AL3489" s="41" t="str">
        <f t="shared" si="1751"/>
        <v/>
      </c>
      <c r="AM3489" s="41" t="str">
        <f t="shared" si="1752"/>
        <v/>
      </c>
      <c r="AN3489" s="41" t="str">
        <f t="shared" si="1753"/>
        <v/>
      </c>
      <c r="AO3489" s="42" t="str">
        <f t="shared" si="1754"/>
        <v/>
      </c>
      <c r="AP3489" s="41" t="str">
        <f t="shared" si="1755"/>
        <v/>
      </c>
      <c r="AQ3489" s="41" t="str">
        <f t="shared" si="1756"/>
        <v/>
      </c>
      <c r="AR3489" s="41" t="str">
        <f>IF($AQ3489="","",COUNTIFS(L_ChaveCob,$AQ3489,L_Ausencia,"&gt;"&amp;$W3489)+COUNTIFS($AQ$4:$AQ3489,$AQ3489,$W$4:$W3489,$W3489))</f>
        <v/>
      </c>
      <c r="AS3489" s="42">
        <f t="shared" si="1757"/>
        <v>0</v>
      </c>
      <c r="AT3489" s="42">
        <f t="shared" si="1758"/>
        <v>0</v>
      </c>
      <c r="AU3489" s="42">
        <f t="shared" si="1759"/>
        <v>0</v>
      </c>
    </row>
  </sheetData>
  <autoFilter ref="A3:AH3489" xr:uid="{00000000-0009-0000-0000-000002000000}">
    <filterColumn colId="1">
      <filters blank="1">
        <filter val="Alisson Paulo Costa Martins"/>
        <filter val="Diego Ferreira Moura"/>
        <filter val="Ezequiel Antonio Peres"/>
        <filter val="Felipe Cardoso"/>
        <filter val="Giovani Joao da Silva"/>
        <filter val="Ivanildo Lopes Pires de Carvalho"/>
        <filter val="José Welmison Vicente da Silva"/>
        <filter val="Marcelo Antônio Silvestre de Moraes"/>
        <filter val="Marcelo Douglas Vieira Santana"/>
        <filter val="Maxwell Torres da Silva"/>
        <filter val="Rafael Fracaroli da Rocha"/>
        <filter val="Robson Alberto Alves Galvão"/>
        <filter val="Rogério Marques da Silva"/>
        <filter val="Ronaldo Rosendo da Silva"/>
        <filter val="Ronaldo Santos Dias"/>
        <filter val="Roniel de Souza Rocha"/>
      </filters>
    </filterColumn>
  </autoFilter>
  <conditionalFormatting sqref="A4:AH3489">
    <cfRule type="expression" dxfId="0" priority="2">
      <formula>AND($A4&lt;&gt;"",P_FechadoAte&lt;&gt;"",$A4&lt;=P_FechadoAte)</formula>
    </cfRule>
  </conditionalFormatting>
  <conditionalFormatting sqref="Z4:AB3489">
    <cfRule type="expression" dxfId="8" priority="5">
      <formula>Z4&gt;0</formula>
    </cfRule>
  </conditionalFormatting>
  <conditionalFormatting sqref="AC4:AD3489">
    <cfRule type="expression" dxfId="7" priority="4">
      <formula>$AC4&gt;0</formula>
    </cfRule>
  </conditionalFormatting>
  <conditionalFormatting sqref="AH4:AH3489">
    <cfRule type="expression" dxfId="6" priority="3">
      <formula>$AH4&lt;&gt;""</formula>
    </cfRule>
  </conditionalFormatting>
  <dataValidations count="5">
    <dataValidation type="list" allowBlank="1" sqref="B4:B3489" xr:uid="{00000000-0002-0000-0200-000000000000}">
      <formula1>lstFuncionarios</formula1>
      <formula2>0</formula2>
    </dataValidation>
    <dataValidation type="list" allowBlank="1" sqref="C4:C3489" xr:uid="{00000000-0002-0000-0200-000001000000}">
      <formula1>lstStatus</formula1>
      <formula2>0</formula2>
    </dataValidation>
    <dataValidation type="list" allowBlank="1" sqref="H4:H3489" xr:uid="{00000000-0002-0000-0200-000002000000}">
      <formula1>lstFuncoes</formula1>
      <formula2>0</formula2>
    </dataValidation>
    <dataValidation type="list" allowBlank="1" sqref="I4:I3489" xr:uid="{00000000-0002-0000-0200-000003000000}">
      <formula1>T_Turno</formula1>
      <formula2>0</formula2>
    </dataValidation>
    <dataValidation type="list" allowBlank="1" sqref="J4:J3489" xr:uid="{00000000-0002-0000-0200-000004000000}">
      <formula1>lstAtipica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F8F00"/>
  </sheetPr>
  <dimension ref="A1:O999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4" sqref="A4"/>
    </sheetView>
  </sheetViews>
  <sheetFormatPr defaultColWidth="8.7109375" defaultRowHeight="12.75" outlineLevelCol="1" x14ac:dyDescent="0.2"/>
  <cols>
    <col min="1" max="1" width="12" customWidth="1"/>
    <col min="2" max="2" width="30" customWidth="1"/>
    <col min="3" max="3" width="8" customWidth="1"/>
    <col min="4" max="4" width="30" customWidth="1"/>
    <col min="5" max="5" width="12" customWidth="1"/>
    <col min="6" max="6" width="10" customWidth="1"/>
    <col min="7" max="7" width="34" customWidth="1"/>
    <col min="8" max="8" width="18" customWidth="1"/>
    <col min="9" max="9" width="11" customWidth="1"/>
    <col min="10" max="10" width="12" customWidth="1"/>
    <col min="11" max="11" width="10" customWidth="1"/>
    <col min="12" max="12" width="57.140625" bestFit="1" customWidth="1"/>
    <col min="13" max="14" width="10" hidden="1" customWidth="1" outlineLevel="1"/>
    <col min="15" max="15" width="8.7109375" collapsed="1"/>
  </cols>
  <sheetData>
    <row r="1" spans="1:14" ht="24" customHeight="1" x14ac:dyDescent="0.25">
      <c r="A1" s="32" t="s">
        <v>627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4" x14ac:dyDescent="0.2">
      <c r="A2" s="33" t="s">
        <v>628</v>
      </c>
    </row>
    <row r="3" spans="1:14" ht="42" customHeight="1" x14ac:dyDescent="0.2">
      <c r="A3" s="22" t="s">
        <v>629</v>
      </c>
      <c r="B3" s="22" t="s">
        <v>630</v>
      </c>
      <c r="C3" s="22" t="s">
        <v>631</v>
      </c>
      <c r="D3" s="22" t="s">
        <v>632</v>
      </c>
      <c r="E3" s="22" t="s">
        <v>633</v>
      </c>
      <c r="F3" s="22" t="s">
        <v>634</v>
      </c>
      <c r="G3" s="22" t="s">
        <v>635</v>
      </c>
      <c r="H3" s="10" t="s">
        <v>636</v>
      </c>
      <c r="I3" s="10" t="s">
        <v>637</v>
      </c>
      <c r="J3" s="10" t="s">
        <v>638</v>
      </c>
      <c r="K3" s="10" t="s">
        <v>639</v>
      </c>
      <c r="L3" s="10" t="s">
        <v>103</v>
      </c>
      <c r="M3" s="34" t="s">
        <v>640</v>
      </c>
      <c r="N3" s="34" t="s">
        <v>641</v>
      </c>
    </row>
    <row r="4" spans="1:14" x14ac:dyDescent="0.2">
      <c r="A4" s="35">
        <v>46277</v>
      </c>
      <c r="B4" s="36" t="s">
        <v>239</v>
      </c>
      <c r="C4" s="37">
        <v>0.33333333333333298</v>
      </c>
      <c r="D4" s="36"/>
      <c r="E4" s="35"/>
      <c r="F4" s="36" t="s">
        <v>671</v>
      </c>
      <c r="G4" s="36" t="s">
        <v>643</v>
      </c>
      <c r="H4" t="str">
        <f t="shared" ref="H4:H66" si="0">IF(OR(TRIM(B4)="",TRIM(D4)=""),"",IF(TRIM(B4)=TRIM(D4),"Autocompensação",IF(IFERROR(INDEX(L_Contrato,MATCH(M4,L_ChavePD,0)),"")="Ferista","Ferista cobriu colega","Colega cobriu colega")))</f>
        <v/>
      </c>
      <c r="I4" s="40" t="str">
        <f t="shared" ref="I4:I66" si="1">IF(N4="","",SUMIFS(L_Bruto,L_ChavePD,N4)-SUMIFS(L_Ferista,L_ChavePD,N4))</f>
        <v/>
      </c>
      <c r="J4" s="40" t="str">
        <f t="shared" ref="J4:J66" si="2">IF(N4="","",SUMIFS(CP_Horas,CP_ChaveFalta,N4,CP_Aprov,"Sim"))</f>
        <v/>
      </c>
      <c r="K4" s="40" t="str">
        <f t="shared" ref="K4:K66" si="3">IF(N4="","",SUMIFS(L_Compensado,L_ChavePD,N4))</f>
        <v/>
      </c>
      <c r="L4" t="str">
        <f t="shared" ref="L4:L66" si="4">IF(A4&amp;B4&amp;C4&amp;D4&amp;E4="","",IF(OR(A4="",TRIM(B4)="",C4=""),"PREENCHER: data, quem trabalhou e horas",IF(N4="","PREENCHER: de quem é a falta e a data da falta",IF(COUNTIF(L_ChavePD,N4)=0,"CONFERIR: não há lançamento dessa pessoa nessa data",IF(N(I4)=0,"CONFERIR: nesse dia não havia desconto a compensar",IF(F4&lt;&gt;"Sim","PENDENTE: aguardando aprovação (ainda não abate)",IF(J4&gt;I4,"ATENÇÃO: aprovado mais do que a falta (o excedente é ignorado)",IF(COUNTIF(L_ChavePD,M4)=0,"OK: abatendo — obs.: quem trabalhou não tem lançamento nesse dia","OK: abatendo no desconto"))))))))</f>
        <v>PREENCHER: de quem é a falta e a data da falta</v>
      </c>
      <c r="M4" s="41" t="str">
        <f t="shared" ref="M4:M66" si="5">IF(OR(A4="",TRIM(B4)=""),"",TRIM(B4)&amp;"|"&amp;A4)</f>
        <v>Giovani Joao da Silva|46277</v>
      </c>
      <c r="N4" s="41" t="str">
        <f t="shared" ref="N4:N66" si="6">IF(OR(E4="",TRIM(D4)=""),"",TRIM(D4)&amp;"|"&amp;E4)</f>
        <v/>
      </c>
    </row>
    <row r="5" spans="1:14" x14ac:dyDescent="0.2">
      <c r="A5" s="35">
        <v>46277</v>
      </c>
      <c r="B5" s="36" t="s">
        <v>241</v>
      </c>
      <c r="C5" s="37">
        <v>0.33333333333333298</v>
      </c>
      <c r="D5" s="36"/>
      <c r="E5" s="35"/>
      <c r="F5" s="36" t="s">
        <v>671</v>
      </c>
      <c r="G5" s="36" t="s">
        <v>643</v>
      </c>
      <c r="H5" t="str">
        <f t="shared" si="0"/>
        <v/>
      </c>
      <c r="I5" s="40" t="str">
        <f t="shared" si="1"/>
        <v/>
      </c>
      <c r="J5" s="40" t="str">
        <f t="shared" si="2"/>
        <v/>
      </c>
      <c r="K5" s="40" t="str">
        <f t="shared" si="3"/>
        <v/>
      </c>
      <c r="L5" t="str">
        <f t="shared" si="4"/>
        <v>PREENCHER: de quem é a falta e a data da falta</v>
      </c>
      <c r="M5" s="41" t="str">
        <f t="shared" si="5"/>
        <v>Ivanildo Lopes Pires de Carvalho|46277</v>
      </c>
      <c r="N5" s="41" t="str">
        <f t="shared" si="6"/>
        <v/>
      </c>
    </row>
    <row r="6" spans="1:14" x14ac:dyDescent="0.2">
      <c r="A6" s="35">
        <v>46277</v>
      </c>
      <c r="B6" s="36" t="s">
        <v>254</v>
      </c>
      <c r="C6" s="37">
        <v>0.33333333333333298</v>
      </c>
      <c r="D6" s="36"/>
      <c r="E6" s="35"/>
      <c r="F6" s="36" t="s">
        <v>671</v>
      </c>
      <c r="G6" s="36" t="s">
        <v>643</v>
      </c>
      <c r="H6" t="str">
        <f t="shared" si="0"/>
        <v/>
      </c>
      <c r="I6" s="40" t="str">
        <f t="shared" si="1"/>
        <v/>
      </c>
      <c r="J6" s="40" t="str">
        <f t="shared" si="2"/>
        <v/>
      </c>
      <c r="K6" s="40" t="str">
        <f t="shared" si="3"/>
        <v/>
      </c>
      <c r="L6" t="str">
        <f t="shared" si="4"/>
        <v>PREENCHER: de quem é a falta e a data da falta</v>
      </c>
      <c r="M6" s="41" t="str">
        <f t="shared" si="5"/>
        <v>Ronaldo Santos Dias|46277</v>
      </c>
      <c r="N6" s="41" t="str">
        <f t="shared" si="6"/>
        <v/>
      </c>
    </row>
    <row r="7" spans="1:14" x14ac:dyDescent="0.2">
      <c r="A7" s="35">
        <v>46280</v>
      </c>
      <c r="B7" s="36" t="s">
        <v>620</v>
      </c>
      <c r="C7" s="37">
        <v>0.375</v>
      </c>
      <c r="D7" s="36" t="s">
        <v>247</v>
      </c>
      <c r="E7" s="35">
        <v>46280</v>
      </c>
      <c r="F7" s="36" t="s">
        <v>671</v>
      </c>
      <c r="G7" s="36" t="s">
        <v>643</v>
      </c>
      <c r="H7" t="str">
        <f t="shared" si="0"/>
        <v>Colega cobriu colega</v>
      </c>
      <c r="I7" s="40">
        <f t="shared" si="1"/>
        <v>0.25</v>
      </c>
      <c r="J7" s="40">
        <f t="shared" si="2"/>
        <v>0.375</v>
      </c>
      <c r="K7" s="40">
        <f t="shared" si="3"/>
        <v>0.25</v>
      </c>
      <c r="L7" t="str">
        <f t="shared" si="4"/>
        <v>ATENÇÃO: aprovado mais do que a falta (o excedente é ignorado)</v>
      </c>
      <c r="M7" s="41" t="str">
        <f t="shared" si="5"/>
        <v>Felipe Cardoso|46280</v>
      </c>
      <c r="N7" s="41" t="str">
        <f t="shared" si="6"/>
        <v>Rafael Fracaroli da Rocha|46280</v>
      </c>
    </row>
    <row r="8" spans="1:14" x14ac:dyDescent="0.2">
      <c r="A8" s="35">
        <v>46280</v>
      </c>
      <c r="B8" s="36" t="s">
        <v>621</v>
      </c>
      <c r="C8" s="37">
        <v>0.375</v>
      </c>
      <c r="D8" s="36" t="s">
        <v>281</v>
      </c>
      <c r="E8" s="35">
        <v>46280</v>
      </c>
      <c r="F8" s="36" t="s">
        <v>671</v>
      </c>
      <c r="G8" s="36" t="s">
        <v>643</v>
      </c>
      <c r="H8" t="str">
        <f t="shared" si="0"/>
        <v>Colega cobriu colega</v>
      </c>
      <c r="I8" s="40">
        <f t="shared" si="1"/>
        <v>0.375</v>
      </c>
      <c r="J8" s="40">
        <f t="shared" si="2"/>
        <v>0.375</v>
      </c>
      <c r="K8" s="40">
        <f t="shared" si="3"/>
        <v>0.375</v>
      </c>
      <c r="L8" t="str">
        <f t="shared" si="4"/>
        <v>OK: abatendo no desconto</v>
      </c>
      <c r="M8" s="41" t="str">
        <f t="shared" si="5"/>
        <v>José Welmison Vicente da Silva|46280</v>
      </c>
      <c r="N8" s="41" t="str">
        <f t="shared" si="6"/>
        <v>Roniel de Souza Rocha|46280</v>
      </c>
    </row>
    <row r="9" spans="1:14" x14ac:dyDescent="0.2">
      <c r="A9" s="35">
        <v>46281</v>
      </c>
      <c r="B9" s="36" t="s">
        <v>620</v>
      </c>
      <c r="C9" s="37">
        <v>0.375</v>
      </c>
      <c r="D9" s="36" t="s">
        <v>247</v>
      </c>
      <c r="E9" s="35">
        <v>46281</v>
      </c>
      <c r="F9" s="36" t="s">
        <v>671</v>
      </c>
      <c r="G9" s="36" t="s">
        <v>643</v>
      </c>
      <c r="H9" t="str">
        <f t="shared" si="0"/>
        <v>Colega cobriu colega</v>
      </c>
      <c r="I9" s="40">
        <f t="shared" si="1"/>
        <v>0.375</v>
      </c>
      <c r="J9" s="40">
        <f t="shared" si="2"/>
        <v>0.375</v>
      </c>
      <c r="K9" s="40">
        <f t="shared" si="3"/>
        <v>0.375</v>
      </c>
      <c r="L9" t="str">
        <f t="shared" si="4"/>
        <v>OK: abatendo no desconto</v>
      </c>
      <c r="M9" s="41" t="str">
        <f t="shared" si="5"/>
        <v>Felipe Cardoso|46281</v>
      </c>
      <c r="N9" s="41" t="str">
        <f t="shared" si="6"/>
        <v>Rafael Fracaroli da Rocha|46281</v>
      </c>
    </row>
    <row r="10" spans="1:14" x14ac:dyDescent="0.2">
      <c r="A10" s="35">
        <v>46281</v>
      </c>
      <c r="B10" s="36" t="s">
        <v>621</v>
      </c>
      <c r="C10" s="37">
        <v>0.375</v>
      </c>
      <c r="D10" s="36" t="s">
        <v>281</v>
      </c>
      <c r="E10" s="35">
        <v>46281</v>
      </c>
      <c r="F10" s="36" t="s">
        <v>671</v>
      </c>
      <c r="G10" s="36" t="s">
        <v>643</v>
      </c>
      <c r="H10" t="str">
        <f t="shared" si="0"/>
        <v>Colega cobriu colega</v>
      </c>
      <c r="I10" s="40">
        <f t="shared" si="1"/>
        <v>0.375</v>
      </c>
      <c r="J10" s="40">
        <f t="shared" si="2"/>
        <v>0.375</v>
      </c>
      <c r="K10" s="40">
        <f t="shared" si="3"/>
        <v>0.375</v>
      </c>
      <c r="L10" t="str">
        <f t="shared" si="4"/>
        <v>OK: abatendo no desconto</v>
      </c>
      <c r="M10" s="41" t="str">
        <f t="shared" si="5"/>
        <v>José Welmison Vicente da Silva|46281</v>
      </c>
      <c r="N10" s="41" t="str">
        <f t="shared" si="6"/>
        <v>Roniel de Souza Rocha|46281</v>
      </c>
    </row>
    <row r="11" spans="1:14" x14ac:dyDescent="0.2">
      <c r="A11" s="35">
        <v>46282</v>
      </c>
      <c r="B11" s="36" t="s">
        <v>621</v>
      </c>
      <c r="C11" s="37">
        <v>0.375</v>
      </c>
      <c r="D11" s="36" t="s">
        <v>247</v>
      </c>
      <c r="E11" s="35">
        <v>46282</v>
      </c>
      <c r="F11" s="36" t="s">
        <v>671</v>
      </c>
      <c r="G11" s="36" t="s">
        <v>643</v>
      </c>
      <c r="H11" t="str">
        <f t="shared" si="0"/>
        <v>Colega cobriu colega</v>
      </c>
      <c r="I11" s="40">
        <f t="shared" si="1"/>
        <v>0.375</v>
      </c>
      <c r="J11" s="40">
        <f t="shared" si="2"/>
        <v>0.375</v>
      </c>
      <c r="K11" s="40">
        <f t="shared" si="3"/>
        <v>0.375</v>
      </c>
      <c r="L11" t="str">
        <f t="shared" si="4"/>
        <v>OK: abatendo no desconto</v>
      </c>
      <c r="M11" s="41" t="str">
        <f t="shared" si="5"/>
        <v>José Welmison Vicente da Silva|46282</v>
      </c>
      <c r="N11" s="41" t="str">
        <f t="shared" si="6"/>
        <v>Rafael Fracaroli da Rocha|46282</v>
      </c>
    </row>
    <row r="12" spans="1:14" x14ac:dyDescent="0.2">
      <c r="A12" s="35">
        <v>46283</v>
      </c>
      <c r="B12" s="36" t="s">
        <v>621</v>
      </c>
      <c r="C12" s="37">
        <v>0.33333333333333298</v>
      </c>
      <c r="D12" s="36" t="s">
        <v>241</v>
      </c>
      <c r="E12" s="35">
        <v>46283</v>
      </c>
      <c r="F12" s="36" t="s">
        <v>671</v>
      </c>
      <c r="G12" s="36" t="s">
        <v>643</v>
      </c>
      <c r="H12" t="str">
        <f t="shared" si="0"/>
        <v>Colega cobriu colega</v>
      </c>
      <c r="I12" s="40">
        <f t="shared" si="1"/>
        <v>0.16666666666666699</v>
      </c>
      <c r="J12" s="40">
        <f>IF(N12="","",SUMIFS(CP_Horas,CP_ChaveFalta,N12,CP_Aprov,"Sim"))</f>
        <v>0.33333333333333298</v>
      </c>
      <c r="K12" s="40">
        <f t="shared" si="3"/>
        <v>0.16666666666666699</v>
      </c>
      <c r="L12" t="str">
        <f t="shared" si="4"/>
        <v>ATENÇÃO: aprovado mais do que a falta (o excedente é ignorado)</v>
      </c>
      <c r="M12" s="41" t="str">
        <f t="shared" si="5"/>
        <v>José Welmison Vicente da Silva|46283</v>
      </c>
      <c r="N12" s="41" t="str">
        <f t="shared" si="6"/>
        <v>Ivanildo Lopes Pires de Carvalho|46283</v>
      </c>
    </row>
    <row r="13" spans="1:14" x14ac:dyDescent="0.2">
      <c r="A13" s="35">
        <v>46283</v>
      </c>
      <c r="B13" s="36" t="s">
        <v>620</v>
      </c>
      <c r="C13" s="37">
        <v>0.33333333333333298</v>
      </c>
      <c r="D13" s="36" t="s">
        <v>247</v>
      </c>
      <c r="E13" s="35">
        <v>46283</v>
      </c>
      <c r="F13" s="36" t="s">
        <v>671</v>
      </c>
      <c r="G13" s="36" t="s">
        <v>643</v>
      </c>
      <c r="H13" t="str">
        <f t="shared" si="0"/>
        <v>Colega cobriu colega</v>
      </c>
      <c r="I13" s="40">
        <f t="shared" si="1"/>
        <v>0.375</v>
      </c>
      <c r="J13" s="40">
        <f t="shared" si="2"/>
        <v>0.33333333333333298</v>
      </c>
      <c r="K13" s="40">
        <f t="shared" si="3"/>
        <v>0.33333333333333298</v>
      </c>
      <c r="L13" t="str">
        <f t="shared" si="4"/>
        <v>OK: abatendo no desconto</v>
      </c>
      <c r="M13" s="41" t="str">
        <f t="shared" si="5"/>
        <v>Felipe Cardoso|46283</v>
      </c>
      <c r="N13" s="41" t="str">
        <f t="shared" si="6"/>
        <v>Rafael Fracaroli da Rocha|46283</v>
      </c>
    </row>
    <row r="14" spans="1:14" x14ac:dyDescent="0.2">
      <c r="A14" s="35">
        <v>46284</v>
      </c>
      <c r="B14" s="36" t="s">
        <v>239</v>
      </c>
      <c r="C14" s="37">
        <v>0.33333333333333298</v>
      </c>
      <c r="D14" s="36"/>
      <c r="E14" s="35">
        <v>46284</v>
      </c>
      <c r="F14" s="36" t="s">
        <v>671</v>
      </c>
      <c r="G14" s="36" t="s">
        <v>643</v>
      </c>
      <c r="H14" t="str">
        <f t="shared" si="0"/>
        <v/>
      </c>
      <c r="I14" s="40" t="str">
        <f t="shared" si="1"/>
        <v/>
      </c>
      <c r="J14" s="40" t="str">
        <f t="shared" si="2"/>
        <v/>
      </c>
      <c r="K14" s="40" t="str">
        <f t="shared" si="3"/>
        <v/>
      </c>
      <c r="L14" t="str">
        <f t="shared" si="4"/>
        <v>PREENCHER: de quem é a falta e a data da falta</v>
      </c>
      <c r="M14" s="41" t="str">
        <f t="shared" si="5"/>
        <v>Giovani Joao da Silva|46284</v>
      </c>
      <c r="N14" s="41" t="str">
        <f t="shared" si="6"/>
        <v/>
      </c>
    </row>
    <row r="15" spans="1:14" x14ac:dyDescent="0.2">
      <c r="A15" s="35">
        <v>46284</v>
      </c>
      <c r="B15" s="36" t="s">
        <v>241</v>
      </c>
      <c r="C15" s="37">
        <v>0.33333333333333298</v>
      </c>
      <c r="D15" s="36"/>
      <c r="E15" s="35"/>
      <c r="F15" s="36" t="s">
        <v>671</v>
      </c>
      <c r="G15" s="36" t="s">
        <v>643</v>
      </c>
      <c r="H15" t="str">
        <f t="shared" si="0"/>
        <v/>
      </c>
      <c r="I15" s="40" t="str">
        <f t="shared" si="1"/>
        <v/>
      </c>
      <c r="J15" s="40" t="str">
        <f t="shared" si="2"/>
        <v/>
      </c>
      <c r="K15" s="40" t="str">
        <f t="shared" si="3"/>
        <v/>
      </c>
      <c r="L15" t="str">
        <f t="shared" si="4"/>
        <v>PREENCHER: de quem é a falta e a data da falta</v>
      </c>
      <c r="M15" s="41" t="str">
        <f t="shared" si="5"/>
        <v>Ivanildo Lopes Pires de Carvalho|46284</v>
      </c>
      <c r="N15" s="41" t="str">
        <f t="shared" si="6"/>
        <v/>
      </c>
    </row>
    <row r="16" spans="1:14" x14ac:dyDescent="0.2">
      <c r="A16" s="35">
        <v>46284</v>
      </c>
      <c r="B16" s="36" t="s">
        <v>254</v>
      </c>
      <c r="C16" s="37">
        <v>0.33333333333333298</v>
      </c>
      <c r="D16" s="36"/>
      <c r="E16" s="35"/>
      <c r="F16" s="36" t="s">
        <v>671</v>
      </c>
      <c r="G16" s="36" t="s">
        <v>643</v>
      </c>
      <c r="H16" t="str">
        <f t="shared" si="0"/>
        <v/>
      </c>
      <c r="I16" s="40" t="str">
        <f t="shared" si="1"/>
        <v/>
      </c>
      <c r="J16" s="40" t="str">
        <f t="shared" si="2"/>
        <v/>
      </c>
      <c r="K16" s="40" t="str">
        <f t="shared" si="3"/>
        <v/>
      </c>
      <c r="L16" t="str">
        <f t="shared" si="4"/>
        <v>PREENCHER: de quem é a falta e a data da falta</v>
      </c>
      <c r="M16" s="41" t="str">
        <f t="shared" si="5"/>
        <v>Ronaldo Santos Dias|46284</v>
      </c>
      <c r="N16" s="41" t="str">
        <f t="shared" si="6"/>
        <v/>
      </c>
    </row>
    <row r="17" spans="1:14" x14ac:dyDescent="0.2">
      <c r="A17" s="35">
        <v>46291</v>
      </c>
      <c r="B17" s="36" t="s">
        <v>239</v>
      </c>
      <c r="C17" s="37">
        <v>0.33333333333333298</v>
      </c>
      <c r="D17" s="36"/>
      <c r="E17" s="35"/>
      <c r="F17" s="36" t="s">
        <v>671</v>
      </c>
      <c r="G17" s="36" t="s">
        <v>643</v>
      </c>
      <c r="H17" t="str">
        <f t="shared" si="0"/>
        <v/>
      </c>
      <c r="I17" s="40" t="str">
        <f t="shared" si="1"/>
        <v/>
      </c>
      <c r="J17" s="40" t="str">
        <f t="shared" si="2"/>
        <v/>
      </c>
      <c r="K17" s="40" t="str">
        <f t="shared" si="3"/>
        <v/>
      </c>
      <c r="L17" t="str">
        <f t="shared" si="4"/>
        <v>PREENCHER: de quem é a falta e a data da falta</v>
      </c>
      <c r="M17" s="41" t="str">
        <f t="shared" si="5"/>
        <v>Giovani Joao da Silva|46291</v>
      </c>
      <c r="N17" s="41" t="str">
        <f t="shared" si="6"/>
        <v/>
      </c>
    </row>
    <row r="18" spans="1:14" x14ac:dyDescent="0.2">
      <c r="A18" s="35">
        <v>46291</v>
      </c>
      <c r="B18" s="36" t="s">
        <v>241</v>
      </c>
      <c r="C18" s="37">
        <v>0.33333333333333298</v>
      </c>
      <c r="D18" s="36"/>
      <c r="E18" s="35"/>
      <c r="F18" s="36" t="s">
        <v>671</v>
      </c>
      <c r="G18" s="36" t="s">
        <v>643</v>
      </c>
      <c r="H18" t="str">
        <f t="shared" si="0"/>
        <v/>
      </c>
      <c r="I18" s="40" t="str">
        <f t="shared" si="1"/>
        <v/>
      </c>
      <c r="J18" s="40" t="str">
        <f t="shared" si="2"/>
        <v/>
      </c>
      <c r="K18" s="40" t="str">
        <f t="shared" si="3"/>
        <v/>
      </c>
      <c r="L18" t="str">
        <f t="shared" si="4"/>
        <v>PREENCHER: de quem é a falta e a data da falta</v>
      </c>
      <c r="M18" s="41" t="str">
        <f t="shared" si="5"/>
        <v>Ivanildo Lopes Pires de Carvalho|46291</v>
      </c>
      <c r="N18" s="41" t="str">
        <f t="shared" si="6"/>
        <v/>
      </c>
    </row>
    <row r="19" spans="1:14" x14ac:dyDescent="0.2">
      <c r="A19" s="35">
        <v>46291</v>
      </c>
      <c r="B19" s="36" t="s">
        <v>254</v>
      </c>
      <c r="C19" s="37">
        <v>0.33333333333333331</v>
      </c>
      <c r="D19" s="36"/>
      <c r="E19" s="35"/>
      <c r="F19" s="36" t="s">
        <v>671</v>
      </c>
      <c r="G19" s="36" t="s">
        <v>643</v>
      </c>
      <c r="H19" t="str">
        <f t="shared" si="0"/>
        <v/>
      </c>
      <c r="I19" s="40" t="str">
        <f t="shared" si="1"/>
        <v/>
      </c>
      <c r="J19" s="40" t="str">
        <f t="shared" si="2"/>
        <v/>
      </c>
      <c r="K19" s="40" t="str">
        <f t="shared" si="3"/>
        <v/>
      </c>
      <c r="L19" t="str">
        <f t="shared" si="4"/>
        <v>PREENCHER: de quem é a falta e a data da falta</v>
      </c>
      <c r="M19" s="41" t="str">
        <f t="shared" si="5"/>
        <v>Ronaldo Santos Dias|46291</v>
      </c>
      <c r="N19" s="41" t="str">
        <f t="shared" si="6"/>
        <v/>
      </c>
    </row>
    <row r="20" spans="1:14" x14ac:dyDescent="0.2">
      <c r="A20" s="35">
        <v>46298</v>
      </c>
      <c r="B20" s="36" t="s">
        <v>239</v>
      </c>
      <c r="C20" s="37">
        <v>0.33333333333333298</v>
      </c>
      <c r="D20" s="36"/>
      <c r="E20" s="35"/>
      <c r="F20" s="36" t="s">
        <v>671</v>
      </c>
      <c r="G20" s="36" t="s">
        <v>643</v>
      </c>
      <c r="H20" t="str">
        <f t="shared" si="0"/>
        <v/>
      </c>
      <c r="I20" s="40" t="str">
        <f t="shared" si="1"/>
        <v/>
      </c>
      <c r="J20" s="40" t="str">
        <f t="shared" si="2"/>
        <v/>
      </c>
      <c r="K20" s="40" t="str">
        <f t="shared" si="3"/>
        <v/>
      </c>
      <c r="L20" t="str">
        <f t="shared" si="4"/>
        <v>PREENCHER: de quem é a falta e a data da falta</v>
      </c>
      <c r="M20" s="41" t="str">
        <f t="shared" si="5"/>
        <v>Giovani Joao da Silva|46298</v>
      </c>
      <c r="N20" s="41" t="str">
        <f t="shared" si="6"/>
        <v/>
      </c>
    </row>
    <row r="21" spans="1:14" x14ac:dyDescent="0.2">
      <c r="A21" s="35">
        <v>46298</v>
      </c>
      <c r="B21" s="36" t="s">
        <v>241</v>
      </c>
      <c r="C21" s="37">
        <v>0.33333333333333298</v>
      </c>
      <c r="D21" s="36"/>
      <c r="E21" s="35"/>
      <c r="F21" s="36" t="s">
        <v>671</v>
      </c>
      <c r="G21" s="36" t="s">
        <v>643</v>
      </c>
      <c r="H21" t="str">
        <f t="shared" si="0"/>
        <v/>
      </c>
      <c r="I21" s="40" t="str">
        <f t="shared" si="1"/>
        <v/>
      </c>
      <c r="J21" s="40" t="str">
        <f t="shared" si="2"/>
        <v/>
      </c>
      <c r="K21" s="40" t="str">
        <f t="shared" si="3"/>
        <v/>
      </c>
      <c r="L21" t="str">
        <f t="shared" si="4"/>
        <v>PREENCHER: de quem é a falta e a data da falta</v>
      </c>
      <c r="M21" s="41" t="str">
        <f t="shared" si="5"/>
        <v>Ivanildo Lopes Pires de Carvalho|46298</v>
      </c>
      <c r="N21" s="41" t="str">
        <f t="shared" si="6"/>
        <v/>
      </c>
    </row>
    <row r="22" spans="1:14" x14ac:dyDescent="0.2">
      <c r="A22" s="35">
        <v>46298</v>
      </c>
      <c r="B22" s="36" t="s">
        <v>254</v>
      </c>
      <c r="C22" s="37">
        <v>0.33333333333333298</v>
      </c>
      <c r="D22" s="36"/>
      <c r="E22" s="35"/>
      <c r="F22" s="36" t="s">
        <v>671</v>
      </c>
      <c r="G22" s="36" t="s">
        <v>643</v>
      </c>
      <c r="H22" t="str">
        <f t="shared" si="0"/>
        <v/>
      </c>
      <c r="I22" s="40" t="str">
        <f t="shared" si="1"/>
        <v/>
      </c>
      <c r="J22" s="40" t="str">
        <f t="shared" si="2"/>
        <v/>
      </c>
      <c r="K22" s="40" t="str">
        <f t="shared" si="3"/>
        <v/>
      </c>
      <c r="L22" t="str">
        <f t="shared" si="4"/>
        <v>PREENCHER: de quem é a falta e a data da falta</v>
      </c>
      <c r="M22" s="41" t="str">
        <f t="shared" si="5"/>
        <v>Ronaldo Santos Dias|46298</v>
      </c>
      <c r="N22" s="41" t="str">
        <f t="shared" si="6"/>
        <v/>
      </c>
    </row>
    <row r="23" spans="1:14" x14ac:dyDescent="0.2">
      <c r="A23" s="35"/>
      <c r="B23" s="36"/>
      <c r="C23" s="37"/>
      <c r="D23" s="36"/>
      <c r="E23" s="35"/>
      <c r="F23" s="36"/>
      <c r="G23" s="36"/>
      <c r="H23" t="str">
        <f t="shared" si="0"/>
        <v/>
      </c>
      <c r="I23" s="40" t="str">
        <f t="shared" si="1"/>
        <v/>
      </c>
      <c r="J23" s="40" t="str">
        <f t="shared" si="2"/>
        <v/>
      </c>
      <c r="K23" s="40" t="str">
        <f t="shared" si="3"/>
        <v/>
      </c>
      <c r="L23" t="str">
        <f t="shared" si="4"/>
        <v/>
      </c>
      <c r="M23" s="41" t="str">
        <f t="shared" si="5"/>
        <v/>
      </c>
      <c r="N23" s="41" t="str">
        <f t="shared" si="6"/>
        <v/>
      </c>
    </row>
    <row r="24" spans="1:14" x14ac:dyDescent="0.2">
      <c r="A24" s="35"/>
      <c r="B24" s="36"/>
      <c r="C24" s="37"/>
      <c r="D24" s="36"/>
      <c r="E24" s="35"/>
      <c r="F24" s="36"/>
      <c r="G24" s="36"/>
      <c r="H24" t="str">
        <f t="shared" si="0"/>
        <v/>
      </c>
      <c r="I24" s="40" t="str">
        <f t="shared" si="1"/>
        <v/>
      </c>
      <c r="J24" s="40" t="str">
        <f t="shared" si="2"/>
        <v/>
      </c>
      <c r="K24" s="40" t="str">
        <f t="shared" si="3"/>
        <v/>
      </c>
      <c r="L24" t="str">
        <f t="shared" si="4"/>
        <v/>
      </c>
      <c r="M24" s="41" t="str">
        <f t="shared" si="5"/>
        <v/>
      </c>
      <c r="N24" s="41" t="str">
        <f t="shared" si="6"/>
        <v/>
      </c>
    </row>
    <row r="25" spans="1:14" x14ac:dyDescent="0.2">
      <c r="A25" s="35"/>
      <c r="B25" s="36"/>
      <c r="C25" s="37"/>
      <c r="D25" s="36"/>
      <c r="E25" s="35"/>
      <c r="F25" s="36"/>
      <c r="G25" s="36"/>
      <c r="H25" t="str">
        <f t="shared" si="0"/>
        <v/>
      </c>
      <c r="I25" s="40" t="str">
        <f t="shared" si="1"/>
        <v/>
      </c>
      <c r="J25" s="40" t="str">
        <f t="shared" si="2"/>
        <v/>
      </c>
      <c r="K25" s="40" t="str">
        <f t="shared" si="3"/>
        <v/>
      </c>
      <c r="L25" t="str">
        <f t="shared" si="4"/>
        <v/>
      </c>
      <c r="M25" s="41" t="str">
        <f t="shared" si="5"/>
        <v/>
      </c>
      <c r="N25" s="41" t="str">
        <f t="shared" si="6"/>
        <v/>
      </c>
    </row>
    <row r="26" spans="1:14" x14ac:dyDescent="0.2">
      <c r="A26" s="35"/>
      <c r="B26" s="36"/>
      <c r="C26" s="37"/>
      <c r="D26" s="36"/>
      <c r="E26" s="35"/>
      <c r="F26" s="36"/>
      <c r="G26" s="36"/>
      <c r="H26" t="str">
        <f t="shared" si="0"/>
        <v/>
      </c>
      <c r="I26" s="40" t="str">
        <f t="shared" si="1"/>
        <v/>
      </c>
      <c r="J26" s="40" t="str">
        <f t="shared" si="2"/>
        <v/>
      </c>
      <c r="K26" s="40" t="str">
        <f t="shared" si="3"/>
        <v/>
      </c>
      <c r="L26" t="str">
        <f t="shared" si="4"/>
        <v/>
      </c>
      <c r="M26" s="41" t="str">
        <f t="shared" si="5"/>
        <v/>
      </c>
      <c r="N26" s="41" t="str">
        <f t="shared" si="6"/>
        <v/>
      </c>
    </row>
    <row r="27" spans="1:14" x14ac:dyDescent="0.2">
      <c r="A27" s="35"/>
      <c r="B27" s="36"/>
      <c r="C27" s="37"/>
      <c r="D27" s="36"/>
      <c r="E27" s="35"/>
      <c r="F27" s="36"/>
      <c r="G27" s="36"/>
      <c r="H27" t="str">
        <f t="shared" si="0"/>
        <v/>
      </c>
      <c r="I27" s="40" t="str">
        <f t="shared" si="1"/>
        <v/>
      </c>
      <c r="J27" s="40" t="str">
        <f t="shared" si="2"/>
        <v/>
      </c>
      <c r="K27" s="40" t="str">
        <f t="shared" si="3"/>
        <v/>
      </c>
      <c r="L27" t="str">
        <f t="shared" si="4"/>
        <v/>
      </c>
      <c r="M27" s="41" t="str">
        <f t="shared" si="5"/>
        <v/>
      </c>
      <c r="N27" s="41" t="str">
        <f t="shared" si="6"/>
        <v/>
      </c>
    </row>
    <row r="28" spans="1:14" x14ac:dyDescent="0.2">
      <c r="A28" s="35"/>
      <c r="B28" s="36"/>
      <c r="C28" s="37"/>
      <c r="D28" s="36"/>
      <c r="E28" s="35"/>
      <c r="F28" s="36"/>
      <c r="G28" s="36"/>
      <c r="H28" t="str">
        <f t="shared" si="0"/>
        <v/>
      </c>
      <c r="I28" s="40" t="str">
        <f t="shared" si="1"/>
        <v/>
      </c>
      <c r="J28" s="40" t="str">
        <f t="shared" si="2"/>
        <v/>
      </c>
      <c r="K28" s="40" t="str">
        <f t="shared" si="3"/>
        <v/>
      </c>
      <c r="L28" t="str">
        <f t="shared" si="4"/>
        <v/>
      </c>
      <c r="M28" s="41" t="str">
        <f t="shared" si="5"/>
        <v/>
      </c>
      <c r="N28" s="41" t="str">
        <f t="shared" si="6"/>
        <v/>
      </c>
    </row>
    <row r="29" spans="1:14" x14ac:dyDescent="0.2">
      <c r="A29" s="35"/>
      <c r="B29" s="36"/>
      <c r="C29" s="37"/>
      <c r="D29" s="36"/>
      <c r="E29" s="35"/>
      <c r="F29" s="36"/>
      <c r="G29" s="36"/>
      <c r="H29" t="str">
        <f t="shared" si="0"/>
        <v/>
      </c>
      <c r="I29" s="40" t="str">
        <f t="shared" si="1"/>
        <v/>
      </c>
      <c r="J29" s="40" t="str">
        <f t="shared" si="2"/>
        <v/>
      </c>
      <c r="K29" s="40" t="str">
        <f t="shared" si="3"/>
        <v/>
      </c>
      <c r="L29" t="str">
        <f t="shared" si="4"/>
        <v/>
      </c>
      <c r="M29" s="41" t="str">
        <f t="shared" si="5"/>
        <v/>
      </c>
      <c r="N29" s="41" t="str">
        <f t="shared" si="6"/>
        <v/>
      </c>
    </row>
    <row r="30" spans="1:14" x14ac:dyDescent="0.2">
      <c r="A30" s="35"/>
      <c r="B30" s="36"/>
      <c r="C30" s="37"/>
      <c r="D30" s="36"/>
      <c r="E30" s="35"/>
      <c r="F30" s="36"/>
      <c r="G30" s="36"/>
      <c r="H30" t="str">
        <f t="shared" si="0"/>
        <v/>
      </c>
      <c r="I30" s="40" t="str">
        <f t="shared" si="1"/>
        <v/>
      </c>
      <c r="J30" s="40" t="str">
        <f t="shared" si="2"/>
        <v/>
      </c>
      <c r="K30" s="40" t="str">
        <f t="shared" si="3"/>
        <v/>
      </c>
      <c r="L30" t="str">
        <f t="shared" si="4"/>
        <v/>
      </c>
      <c r="M30" s="41" t="str">
        <f t="shared" si="5"/>
        <v/>
      </c>
      <c r="N30" s="41" t="str">
        <f t="shared" si="6"/>
        <v/>
      </c>
    </row>
    <row r="31" spans="1:14" x14ac:dyDescent="0.2">
      <c r="A31" s="35"/>
      <c r="B31" s="36"/>
      <c r="C31" s="37"/>
      <c r="D31" s="36"/>
      <c r="E31" s="35"/>
      <c r="F31" s="36"/>
      <c r="G31" s="36"/>
      <c r="H31" t="str">
        <f t="shared" si="0"/>
        <v/>
      </c>
      <c r="I31" s="40" t="str">
        <f t="shared" si="1"/>
        <v/>
      </c>
      <c r="J31" s="40" t="str">
        <f t="shared" si="2"/>
        <v/>
      </c>
      <c r="K31" s="40" t="str">
        <f t="shared" si="3"/>
        <v/>
      </c>
      <c r="L31" t="str">
        <f t="shared" si="4"/>
        <v/>
      </c>
      <c r="M31" s="41" t="str">
        <f t="shared" si="5"/>
        <v/>
      </c>
      <c r="N31" s="41" t="str">
        <f t="shared" si="6"/>
        <v/>
      </c>
    </row>
    <row r="32" spans="1:14" x14ac:dyDescent="0.2">
      <c r="A32" s="35"/>
      <c r="B32" s="36"/>
      <c r="C32" s="37"/>
      <c r="D32" s="36"/>
      <c r="E32" s="35"/>
      <c r="F32" s="36"/>
      <c r="G32" s="36"/>
      <c r="H32" t="str">
        <f t="shared" si="0"/>
        <v/>
      </c>
      <c r="I32" s="40" t="str">
        <f t="shared" si="1"/>
        <v/>
      </c>
      <c r="J32" s="40" t="str">
        <f t="shared" si="2"/>
        <v/>
      </c>
      <c r="K32" s="40" t="str">
        <f t="shared" si="3"/>
        <v/>
      </c>
      <c r="L32" t="str">
        <f t="shared" si="4"/>
        <v/>
      </c>
      <c r="M32" s="41" t="str">
        <f t="shared" si="5"/>
        <v/>
      </c>
      <c r="N32" s="41" t="str">
        <f t="shared" si="6"/>
        <v/>
      </c>
    </row>
    <row r="33" spans="1:14" x14ac:dyDescent="0.2">
      <c r="A33" s="35"/>
      <c r="B33" s="36"/>
      <c r="C33" s="37"/>
      <c r="D33" s="36"/>
      <c r="E33" s="35"/>
      <c r="F33" s="36"/>
      <c r="G33" s="36"/>
      <c r="H33" t="str">
        <f t="shared" si="0"/>
        <v/>
      </c>
      <c r="I33" s="40" t="str">
        <f t="shared" si="1"/>
        <v/>
      </c>
      <c r="J33" s="40" t="str">
        <f t="shared" si="2"/>
        <v/>
      </c>
      <c r="K33" s="40" t="str">
        <f t="shared" si="3"/>
        <v/>
      </c>
      <c r="L33" t="str">
        <f t="shared" si="4"/>
        <v/>
      </c>
      <c r="M33" s="41" t="str">
        <f t="shared" si="5"/>
        <v/>
      </c>
      <c r="N33" s="41" t="str">
        <f t="shared" si="6"/>
        <v/>
      </c>
    </row>
    <row r="34" spans="1:14" x14ac:dyDescent="0.2">
      <c r="A34" s="35"/>
      <c r="B34" s="36"/>
      <c r="C34" s="37"/>
      <c r="D34" s="36"/>
      <c r="E34" s="35"/>
      <c r="F34" s="36"/>
      <c r="G34" s="36"/>
      <c r="H34" t="str">
        <f t="shared" si="0"/>
        <v/>
      </c>
      <c r="I34" s="40" t="str">
        <f t="shared" si="1"/>
        <v/>
      </c>
      <c r="J34" s="40" t="str">
        <f t="shared" si="2"/>
        <v/>
      </c>
      <c r="K34" s="40" t="str">
        <f t="shared" si="3"/>
        <v/>
      </c>
      <c r="L34" t="str">
        <f t="shared" si="4"/>
        <v/>
      </c>
      <c r="M34" s="41" t="str">
        <f t="shared" si="5"/>
        <v/>
      </c>
      <c r="N34" s="41" t="str">
        <f t="shared" si="6"/>
        <v/>
      </c>
    </row>
    <row r="35" spans="1:14" x14ac:dyDescent="0.2">
      <c r="A35" s="35"/>
      <c r="B35" s="36"/>
      <c r="C35" s="37"/>
      <c r="D35" s="36"/>
      <c r="E35" s="35"/>
      <c r="F35" s="36"/>
      <c r="G35" s="36"/>
      <c r="H35" t="str">
        <f t="shared" si="0"/>
        <v/>
      </c>
      <c r="I35" s="40" t="str">
        <f t="shared" si="1"/>
        <v/>
      </c>
      <c r="J35" s="40" t="str">
        <f t="shared" si="2"/>
        <v/>
      </c>
      <c r="K35" s="40" t="str">
        <f t="shared" si="3"/>
        <v/>
      </c>
      <c r="L35" t="str">
        <f t="shared" si="4"/>
        <v/>
      </c>
      <c r="M35" s="41" t="str">
        <f t="shared" si="5"/>
        <v/>
      </c>
      <c r="N35" s="41" t="str">
        <f t="shared" si="6"/>
        <v/>
      </c>
    </row>
    <row r="36" spans="1:14" x14ac:dyDescent="0.2">
      <c r="A36" s="35"/>
      <c r="B36" s="36"/>
      <c r="C36" s="37"/>
      <c r="D36" s="36"/>
      <c r="E36" s="35"/>
      <c r="F36" s="36"/>
      <c r="G36" s="36"/>
      <c r="H36" t="str">
        <f t="shared" si="0"/>
        <v/>
      </c>
      <c r="I36" s="40" t="str">
        <f t="shared" si="1"/>
        <v/>
      </c>
      <c r="J36" s="40" t="str">
        <f t="shared" si="2"/>
        <v/>
      </c>
      <c r="K36" s="40" t="str">
        <f t="shared" si="3"/>
        <v/>
      </c>
      <c r="L36" t="str">
        <f t="shared" si="4"/>
        <v/>
      </c>
      <c r="M36" s="41" t="str">
        <f t="shared" si="5"/>
        <v/>
      </c>
      <c r="N36" s="41" t="str">
        <f t="shared" si="6"/>
        <v/>
      </c>
    </row>
    <row r="37" spans="1:14" x14ac:dyDescent="0.2">
      <c r="A37" s="35"/>
      <c r="B37" s="36"/>
      <c r="C37" s="37"/>
      <c r="D37" s="36"/>
      <c r="E37" s="35"/>
      <c r="F37" s="36"/>
      <c r="G37" s="36"/>
      <c r="H37" t="str">
        <f t="shared" si="0"/>
        <v/>
      </c>
      <c r="I37" s="40" t="str">
        <f t="shared" si="1"/>
        <v/>
      </c>
      <c r="J37" s="40" t="str">
        <f t="shared" si="2"/>
        <v/>
      </c>
      <c r="K37" s="40" t="str">
        <f t="shared" si="3"/>
        <v/>
      </c>
      <c r="L37" t="str">
        <f t="shared" si="4"/>
        <v/>
      </c>
      <c r="M37" s="41" t="str">
        <f t="shared" si="5"/>
        <v/>
      </c>
      <c r="N37" s="41" t="str">
        <f t="shared" si="6"/>
        <v/>
      </c>
    </row>
    <row r="38" spans="1:14" x14ac:dyDescent="0.2">
      <c r="A38" s="35"/>
      <c r="B38" s="36"/>
      <c r="C38" s="37"/>
      <c r="D38" s="36"/>
      <c r="E38" s="35"/>
      <c r="F38" s="36"/>
      <c r="G38" s="36"/>
      <c r="H38" t="str">
        <f t="shared" si="0"/>
        <v/>
      </c>
      <c r="I38" s="40" t="str">
        <f t="shared" si="1"/>
        <v/>
      </c>
      <c r="J38" s="40" t="str">
        <f t="shared" si="2"/>
        <v/>
      </c>
      <c r="K38" s="40" t="str">
        <f t="shared" si="3"/>
        <v/>
      </c>
      <c r="L38" t="str">
        <f t="shared" si="4"/>
        <v/>
      </c>
      <c r="M38" s="41" t="str">
        <f t="shared" si="5"/>
        <v/>
      </c>
      <c r="N38" s="41" t="str">
        <f t="shared" si="6"/>
        <v/>
      </c>
    </row>
    <row r="39" spans="1:14" x14ac:dyDescent="0.2">
      <c r="A39" s="35"/>
      <c r="B39" s="36"/>
      <c r="C39" s="37"/>
      <c r="D39" s="36"/>
      <c r="E39" s="35"/>
      <c r="F39" s="36"/>
      <c r="G39" s="36"/>
      <c r="H39" t="str">
        <f t="shared" si="0"/>
        <v/>
      </c>
      <c r="I39" s="40" t="str">
        <f t="shared" si="1"/>
        <v/>
      </c>
      <c r="J39" s="40" t="str">
        <f t="shared" si="2"/>
        <v/>
      </c>
      <c r="K39" s="40" t="str">
        <f t="shared" si="3"/>
        <v/>
      </c>
      <c r="L39" t="str">
        <f t="shared" si="4"/>
        <v/>
      </c>
      <c r="M39" s="41" t="str">
        <f t="shared" si="5"/>
        <v/>
      </c>
      <c r="N39" s="41" t="str">
        <f t="shared" si="6"/>
        <v/>
      </c>
    </row>
    <row r="40" spans="1:14" x14ac:dyDescent="0.2">
      <c r="A40" s="35"/>
      <c r="B40" s="36"/>
      <c r="C40" s="37"/>
      <c r="D40" s="36"/>
      <c r="E40" s="35"/>
      <c r="F40" s="36"/>
      <c r="G40" s="36"/>
      <c r="H40" t="str">
        <f t="shared" si="0"/>
        <v/>
      </c>
      <c r="I40" s="40" t="str">
        <f t="shared" si="1"/>
        <v/>
      </c>
      <c r="J40" s="40" t="str">
        <f t="shared" si="2"/>
        <v/>
      </c>
      <c r="K40" s="40" t="str">
        <f t="shared" si="3"/>
        <v/>
      </c>
      <c r="L40" t="str">
        <f t="shared" si="4"/>
        <v/>
      </c>
      <c r="M40" s="41" t="str">
        <f t="shared" si="5"/>
        <v/>
      </c>
      <c r="N40" s="41" t="str">
        <f t="shared" si="6"/>
        <v/>
      </c>
    </row>
    <row r="41" spans="1:14" x14ac:dyDescent="0.2">
      <c r="A41" s="35"/>
      <c r="B41" s="36"/>
      <c r="C41" s="37"/>
      <c r="D41" s="36"/>
      <c r="E41" s="35"/>
      <c r="F41" s="36"/>
      <c r="G41" s="36"/>
      <c r="H41" t="str">
        <f t="shared" si="0"/>
        <v/>
      </c>
      <c r="I41" s="40" t="str">
        <f t="shared" si="1"/>
        <v/>
      </c>
      <c r="J41" s="40" t="str">
        <f t="shared" si="2"/>
        <v/>
      </c>
      <c r="K41" s="40" t="str">
        <f t="shared" si="3"/>
        <v/>
      </c>
      <c r="L41" t="str">
        <f t="shared" si="4"/>
        <v/>
      </c>
      <c r="M41" s="41" t="str">
        <f t="shared" si="5"/>
        <v/>
      </c>
      <c r="N41" s="41" t="str">
        <f t="shared" si="6"/>
        <v/>
      </c>
    </row>
    <row r="42" spans="1:14" x14ac:dyDescent="0.2">
      <c r="A42" s="35"/>
      <c r="B42" s="36"/>
      <c r="C42" s="37"/>
      <c r="D42" s="36"/>
      <c r="E42" s="35"/>
      <c r="F42" s="36"/>
      <c r="G42" s="36"/>
      <c r="H42" t="str">
        <f t="shared" si="0"/>
        <v/>
      </c>
      <c r="I42" s="40" t="str">
        <f t="shared" si="1"/>
        <v/>
      </c>
      <c r="J42" s="40" t="str">
        <f t="shared" si="2"/>
        <v/>
      </c>
      <c r="K42" s="40" t="str">
        <f t="shared" si="3"/>
        <v/>
      </c>
      <c r="L42" t="str">
        <f t="shared" si="4"/>
        <v/>
      </c>
      <c r="M42" s="41" t="str">
        <f t="shared" si="5"/>
        <v/>
      </c>
      <c r="N42" s="41" t="str">
        <f t="shared" si="6"/>
        <v/>
      </c>
    </row>
    <row r="43" spans="1:14" x14ac:dyDescent="0.2">
      <c r="A43" s="35"/>
      <c r="B43" s="36"/>
      <c r="C43" s="37"/>
      <c r="D43" s="36"/>
      <c r="E43" s="35"/>
      <c r="F43" s="36"/>
      <c r="G43" s="36"/>
      <c r="H43" t="str">
        <f t="shared" si="0"/>
        <v/>
      </c>
      <c r="I43" s="40" t="str">
        <f t="shared" si="1"/>
        <v/>
      </c>
      <c r="J43" s="40" t="str">
        <f t="shared" si="2"/>
        <v/>
      </c>
      <c r="K43" s="40" t="str">
        <f t="shared" si="3"/>
        <v/>
      </c>
      <c r="L43" t="str">
        <f t="shared" si="4"/>
        <v/>
      </c>
      <c r="M43" s="41" t="str">
        <f t="shared" si="5"/>
        <v/>
      </c>
      <c r="N43" s="41" t="str">
        <f t="shared" si="6"/>
        <v/>
      </c>
    </row>
    <row r="44" spans="1:14" x14ac:dyDescent="0.2">
      <c r="A44" s="35"/>
      <c r="B44" s="36"/>
      <c r="C44" s="37"/>
      <c r="D44" s="36"/>
      <c r="E44" s="35"/>
      <c r="F44" s="36"/>
      <c r="G44" s="36"/>
      <c r="H44" t="str">
        <f t="shared" si="0"/>
        <v/>
      </c>
      <c r="I44" s="40" t="str">
        <f t="shared" si="1"/>
        <v/>
      </c>
      <c r="J44" s="40" t="str">
        <f t="shared" si="2"/>
        <v/>
      </c>
      <c r="K44" s="40" t="str">
        <f t="shared" si="3"/>
        <v/>
      </c>
      <c r="L44" t="str">
        <f t="shared" si="4"/>
        <v/>
      </c>
      <c r="M44" s="41" t="str">
        <f t="shared" si="5"/>
        <v/>
      </c>
      <c r="N44" s="41" t="str">
        <f t="shared" si="6"/>
        <v/>
      </c>
    </row>
    <row r="45" spans="1:14" x14ac:dyDescent="0.2">
      <c r="A45" s="35"/>
      <c r="B45" s="36"/>
      <c r="C45" s="37"/>
      <c r="D45" s="36"/>
      <c r="E45" s="35"/>
      <c r="F45" s="36"/>
      <c r="G45" s="36"/>
      <c r="H45" t="str">
        <f t="shared" si="0"/>
        <v/>
      </c>
      <c r="I45" s="40" t="str">
        <f t="shared" si="1"/>
        <v/>
      </c>
      <c r="J45" s="40" t="str">
        <f t="shared" si="2"/>
        <v/>
      </c>
      <c r="K45" s="40" t="str">
        <f t="shared" si="3"/>
        <v/>
      </c>
      <c r="L45" t="str">
        <f t="shared" si="4"/>
        <v/>
      </c>
      <c r="M45" s="41" t="str">
        <f t="shared" si="5"/>
        <v/>
      </c>
      <c r="N45" s="41" t="str">
        <f t="shared" si="6"/>
        <v/>
      </c>
    </row>
    <row r="46" spans="1:14" x14ac:dyDescent="0.2">
      <c r="A46" s="35"/>
      <c r="B46" s="36"/>
      <c r="C46" s="37"/>
      <c r="D46" s="36"/>
      <c r="E46" s="35"/>
      <c r="F46" s="36"/>
      <c r="G46" s="36"/>
      <c r="H46" t="str">
        <f t="shared" si="0"/>
        <v/>
      </c>
      <c r="I46" s="40" t="str">
        <f t="shared" si="1"/>
        <v/>
      </c>
      <c r="J46" s="40" t="str">
        <f t="shared" si="2"/>
        <v/>
      </c>
      <c r="K46" s="40" t="str">
        <f t="shared" si="3"/>
        <v/>
      </c>
      <c r="L46" t="str">
        <f t="shared" si="4"/>
        <v/>
      </c>
      <c r="M46" s="41" t="str">
        <f t="shared" si="5"/>
        <v/>
      </c>
      <c r="N46" s="41" t="str">
        <f t="shared" si="6"/>
        <v/>
      </c>
    </row>
    <row r="47" spans="1:14" x14ac:dyDescent="0.2">
      <c r="A47" s="35"/>
      <c r="B47" s="36"/>
      <c r="C47" s="37"/>
      <c r="D47" s="36"/>
      <c r="E47" s="35"/>
      <c r="F47" s="36"/>
      <c r="G47" s="36"/>
      <c r="H47" t="str">
        <f t="shared" si="0"/>
        <v/>
      </c>
      <c r="I47" s="40" t="str">
        <f t="shared" si="1"/>
        <v/>
      </c>
      <c r="J47" s="40" t="str">
        <f t="shared" si="2"/>
        <v/>
      </c>
      <c r="K47" s="40" t="str">
        <f t="shared" si="3"/>
        <v/>
      </c>
      <c r="L47" t="str">
        <f t="shared" si="4"/>
        <v/>
      </c>
      <c r="M47" s="41" t="str">
        <f t="shared" si="5"/>
        <v/>
      </c>
      <c r="N47" s="41" t="str">
        <f t="shared" si="6"/>
        <v/>
      </c>
    </row>
    <row r="48" spans="1:14" x14ac:dyDescent="0.2">
      <c r="A48" s="35"/>
      <c r="B48" s="36"/>
      <c r="C48" s="37"/>
      <c r="D48" s="36"/>
      <c r="E48" s="35"/>
      <c r="F48" s="36"/>
      <c r="G48" s="36"/>
      <c r="H48" t="str">
        <f t="shared" si="0"/>
        <v/>
      </c>
      <c r="I48" s="40" t="str">
        <f t="shared" si="1"/>
        <v/>
      </c>
      <c r="J48" s="40" t="str">
        <f t="shared" si="2"/>
        <v/>
      </c>
      <c r="K48" s="40" t="str">
        <f t="shared" si="3"/>
        <v/>
      </c>
      <c r="L48" t="str">
        <f t="shared" si="4"/>
        <v/>
      </c>
      <c r="M48" s="41" t="str">
        <f t="shared" si="5"/>
        <v/>
      </c>
      <c r="N48" s="41" t="str">
        <f t="shared" si="6"/>
        <v/>
      </c>
    </row>
    <row r="49" spans="1:14" x14ac:dyDescent="0.2">
      <c r="A49" s="35"/>
      <c r="B49" s="36"/>
      <c r="C49" s="37"/>
      <c r="D49" s="36"/>
      <c r="E49" s="35"/>
      <c r="F49" s="36"/>
      <c r="G49" s="36"/>
      <c r="H49" t="str">
        <f t="shared" si="0"/>
        <v/>
      </c>
      <c r="I49" s="40" t="str">
        <f t="shared" si="1"/>
        <v/>
      </c>
      <c r="J49" s="40" t="str">
        <f t="shared" si="2"/>
        <v/>
      </c>
      <c r="K49" s="40" t="str">
        <f t="shared" si="3"/>
        <v/>
      </c>
      <c r="L49" t="str">
        <f t="shared" si="4"/>
        <v/>
      </c>
      <c r="M49" s="41" t="str">
        <f t="shared" si="5"/>
        <v/>
      </c>
      <c r="N49" s="41" t="str">
        <f t="shared" si="6"/>
        <v/>
      </c>
    </row>
    <row r="50" spans="1:14" x14ac:dyDescent="0.2">
      <c r="A50" s="35"/>
      <c r="B50" s="36"/>
      <c r="C50" s="37"/>
      <c r="D50" s="36"/>
      <c r="E50" s="35"/>
      <c r="F50" s="36"/>
      <c r="G50" s="36"/>
      <c r="H50" t="str">
        <f t="shared" si="0"/>
        <v/>
      </c>
      <c r="I50" s="40" t="str">
        <f t="shared" si="1"/>
        <v/>
      </c>
      <c r="J50" s="40" t="str">
        <f t="shared" si="2"/>
        <v/>
      </c>
      <c r="K50" s="40" t="str">
        <f t="shared" si="3"/>
        <v/>
      </c>
      <c r="L50" t="str">
        <f t="shared" si="4"/>
        <v/>
      </c>
      <c r="M50" s="41" t="str">
        <f t="shared" si="5"/>
        <v/>
      </c>
      <c r="N50" s="41" t="str">
        <f t="shared" si="6"/>
        <v/>
      </c>
    </row>
    <row r="51" spans="1:14" x14ac:dyDescent="0.2">
      <c r="A51" s="35"/>
      <c r="B51" s="36"/>
      <c r="C51" s="37"/>
      <c r="D51" s="36"/>
      <c r="E51" s="35"/>
      <c r="F51" s="36"/>
      <c r="G51" s="36"/>
      <c r="H51" t="str">
        <f t="shared" si="0"/>
        <v/>
      </c>
      <c r="I51" s="40" t="str">
        <f t="shared" si="1"/>
        <v/>
      </c>
      <c r="J51" s="40" t="str">
        <f t="shared" si="2"/>
        <v/>
      </c>
      <c r="K51" s="40" t="str">
        <f t="shared" si="3"/>
        <v/>
      </c>
      <c r="L51" t="str">
        <f t="shared" si="4"/>
        <v/>
      </c>
      <c r="M51" s="41" t="str">
        <f t="shared" si="5"/>
        <v/>
      </c>
      <c r="N51" s="41" t="str">
        <f t="shared" si="6"/>
        <v/>
      </c>
    </row>
    <row r="52" spans="1:14" x14ac:dyDescent="0.2">
      <c r="A52" s="35"/>
      <c r="B52" s="36"/>
      <c r="C52" s="37"/>
      <c r="D52" s="36"/>
      <c r="E52" s="35"/>
      <c r="F52" s="36"/>
      <c r="G52" s="36"/>
      <c r="H52" t="str">
        <f t="shared" si="0"/>
        <v/>
      </c>
      <c r="I52" s="40" t="str">
        <f t="shared" si="1"/>
        <v/>
      </c>
      <c r="J52" s="40" t="str">
        <f t="shared" si="2"/>
        <v/>
      </c>
      <c r="K52" s="40" t="str">
        <f t="shared" si="3"/>
        <v/>
      </c>
      <c r="L52" t="str">
        <f t="shared" si="4"/>
        <v/>
      </c>
      <c r="M52" s="41" t="str">
        <f t="shared" si="5"/>
        <v/>
      </c>
      <c r="N52" s="41" t="str">
        <f t="shared" si="6"/>
        <v/>
      </c>
    </row>
    <row r="53" spans="1:14" x14ac:dyDescent="0.2">
      <c r="A53" s="35"/>
      <c r="B53" s="36"/>
      <c r="C53" s="37"/>
      <c r="D53" s="36"/>
      <c r="E53" s="35"/>
      <c r="F53" s="36"/>
      <c r="G53" s="36"/>
      <c r="H53" t="str">
        <f t="shared" si="0"/>
        <v/>
      </c>
      <c r="I53" s="40" t="str">
        <f t="shared" si="1"/>
        <v/>
      </c>
      <c r="J53" s="40" t="str">
        <f t="shared" si="2"/>
        <v/>
      </c>
      <c r="K53" s="40" t="str">
        <f t="shared" si="3"/>
        <v/>
      </c>
      <c r="L53" t="str">
        <f t="shared" si="4"/>
        <v/>
      </c>
      <c r="M53" s="41" t="str">
        <f t="shared" si="5"/>
        <v/>
      </c>
      <c r="N53" s="41" t="str">
        <f t="shared" si="6"/>
        <v/>
      </c>
    </row>
    <row r="54" spans="1:14" x14ac:dyDescent="0.2">
      <c r="A54" s="35"/>
      <c r="B54" s="36"/>
      <c r="C54" s="37"/>
      <c r="D54" s="36"/>
      <c r="E54" s="35"/>
      <c r="F54" s="36"/>
      <c r="G54" s="36"/>
      <c r="H54" t="str">
        <f t="shared" si="0"/>
        <v/>
      </c>
      <c r="I54" s="40" t="str">
        <f t="shared" si="1"/>
        <v/>
      </c>
      <c r="J54" s="40" t="str">
        <f t="shared" si="2"/>
        <v/>
      </c>
      <c r="K54" s="40" t="str">
        <f t="shared" si="3"/>
        <v/>
      </c>
      <c r="L54" t="str">
        <f t="shared" si="4"/>
        <v/>
      </c>
      <c r="M54" s="41" t="str">
        <f t="shared" si="5"/>
        <v/>
      </c>
      <c r="N54" s="41" t="str">
        <f t="shared" si="6"/>
        <v/>
      </c>
    </row>
    <row r="55" spans="1:14" x14ac:dyDescent="0.2">
      <c r="A55" s="35"/>
      <c r="B55" s="36"/>
      <c r="C55" s="37"/>
      <c r="D55" s="36"/>
      <c r="E55" s="35"/>
      <c r="F55" s="36"/>
      <c r="G55" s="36"/>
      <c r="H55" t="str">
        <f t="shared" si="0"/>
        <v/>
      </c>
      <c r="I55" s="40" t="str">
        <f t="shared" si="1"/>
        <v/>
      </c>
      <c r="J55" s="40" t="str">
        <f t="shared" si="2"/>
        <v/>
      </c>
      <c r="K55" s="40" t="str">
        <f t="shared" si="3"/>
        <v/>
      </c>
      <c r="L55" t="str">
        <f t="shared" si="4"/>
        <v/>
      </c>
      <c r="M55" s="41" t="str">
        <f t="shared" si="5"/>
        <v/>
      </c>
      <c r="N55" s="41" t="str">
        <f t="shared" si="6"/>
        <v/>
      </c>
    </row>
    <row r="56" spans="1:14" x14ac:dyDescent="0.2">
      <c r="A56" s="35"/>
      <c r="B56" s="36"/>
      <c r="C56" s="37"/>
      <c r="D56" s="36"/>
      <c r="E56" s="35"/>
      <c r="F56" s="36"/>
      <c r="G56" s="36"/>
      <c r="H56" t="str">
        <f t="shared" si="0"/>
        <v/>
      </c>
      <c r="I56" s="40" t="str">
        <f t="shared" si="1"/>
        <v/>
      </c>
      <c r="J56" s="40" t="str">
        <f t="shared" si="2"/>
        <v/>
      </c>
      <c r="K56" s="40" t="str">
        <f t="shared" si="3"/>
        <v/>
      </c>
      <c r="L56" t="str">
        <f t="shared" si="4"/>
        <v/>
      </c>
      <c r="M56" s="41" t="str">
        <f t="shared" si="5"/>
        <v/>
      </c>
      <c r="N56" s="41" t="str">
        <f t="shared" si="6"/>
        <v/>
      </c>
    </row>
    <row r="57" spans="1:14" x14ac:dyDescent="0.2">
      <c r="A57" s="35"/>
      <c r="B57" s="36"/>
      <c r="C57" s="37"/>
      <c r="D57" s="36"/>
      <c r="E57" s="35"/>
      <c r="F57" s="36"/>
      <c r="G57" s="36"/>
      <c r="H57" t="str">
        <f t="shared" si="0"/>
        <v/>
      </c>
      <c r="I57" s="40" t="str">
        <f t="shared" si="1"/>
        <v/>
      </c>
      <c r="J57" s="40" t="str">
        <f t="shared" si="2"/>
        <v/>
      </c>
      <c r="K57" s="40" t="str">
        <f t="shared" si="3"/>
        <v/>
      </c>
      <c r="L57" t="str">
        <f t="shared" si="4"/>
        <v/>
      </c>
      <c r="M57" s="41" t="str">
        <f t="shared" si="5"/>
        <v/>
      </c>
      <c r="N57" s="41" t="str">
        <f t="shared" si="6"/>
        <v/>
      </c>
    </row>
    <row r="58" spans="1:14" x14ac:dyDescent="0.2">
      <c r="A58" s="35"/>
      <c r="B58" s="36"/>
      <c r="C58" s="37"/>
      <c r="D58" s="36"/>
      <c r="E58" s="35"/>
      <c r="F58" s="36"/>
      <c r="G58" s="36"/>
      <c r="H58" t="str">
        <f t="shared" si="0"/>
        <v/>
      </c>
      <c r="I58" s="40" t="str">
        <f t="shared" si="1"/>
        <v/>
      </c>
      <c r="J58" s="40" t="str">
        <f t="shared" si="2"/>
        <v/>
      </c>
      <c r="K58" s="40" t="str">
        <f t="shared" si="3"/>
        <v/>
      </c>
      <c r="L58" t="str">
        <f t="shared" si="4"/>
        <v/>
      </c>
      <c r="M58" s="41" t="str">
        <f t="shared" si="5"/>
        <v/>
      </c>
      <c r="N58" s="41" t="str">
        <f t="shared" si="6"/>
        <v/>
      </c>
    </row>
    <row r="59" spans="1:14" x14ac:dyDescent="0.2">
      <c r="A59" s="35"/>
      <c r="B59" s="36"/>
      <c r="C59" s="37"/>
      <c r="D59" s="36"/>
      <c r="E59" s="35"/>
      <c r="F59" s="36"/>
      <c r="G59" s="36"/>
      <c r="H59" t="str">
        <f t="shared" si="0"/>
        <v/>
      </c>
      <c r="I59" s="40" t="str">
        <f t="shared" si="1"/>
        <v/>
      </c>
      <c r="J59" s="40" t="str">
        <f t="shared" si="2"/>
        <v/>
      </c>
      <c r="K59" s="40" t="str">
        <f t="shared" si="3"/>
        <v/>
      </c>
      <c r="L59" t="str">
        <f t="shared" si="4"/>
        <v/>
      </c>
      <c r="M59" s="41" t="str">
        <f t="shared" si="5"/>
        <v/>
      </c>
      <c r="N59" s="41" t="str">
        <f t="shared" si="6"/>
        <v/>
      </c>
    </row>
    <row r="60" spans="1:14" x14ac:dyDescent="0.2">
      <c r="A60" s="35"/>
      <c r="B60" s="36"/>
      <c r="C60" s="37"/>
      <c r="D60" s="36"/>
      <c r="E60" s="35"/>
      <c r="F60" s="36"/>
      <c r="G60" s="36"/>
      <c r="H60" t="str">
        <f t="shared" si="0"/>
        <v/>
      </c>
      <c r="I60" s="40" t="str">
        <f t="shared" si="1"/>
        <v/>
      </c>
      <c r="J60" s="40" t="str">
        <f t="shared" si="2"/>
        <v/>
      </c>
      <c r="K60" s="40" t="str">
        <f t="shared" si="3"/>
        <v/>
      </c>
      <c r="L60" t="str">
        <f t="shared" si="4"/>
        <v/>
      </c>
      <c r="M60" s="41" t="str">
        <f t="shared" si="5"/>
        <v/>
      </c>
      <c r="N60" s="41" t="str">
        <f t="shared" si="6"/>
        <v/>
      </c>
    </row>
    <row r="61" spans="1:14" x14ac:dyDescent="0.2">
      <c r="A61" s="35"/>
      <c r="B61" s="36"/>
      <c r="C61" s="37"/>
      <c r="D61" s="36"/>
      <c r="E61" s="35"/>
      <c r="F61" s="36"/>
      <c r="G61" s="36"/>
      <c r="H61" t="str">
        <f t="shared" si="0"/>
        <v/>
      </c>
      <c r="I61" s="40" t="str">
        <f t="shared" si="1"/>
        <v/>
      </c>
      <c r="J61" s="40" t="str">
        <f t="shared" si="2"/>
        <v/>
      </c>
      <c r="K61" s="40" t="str">
        <f t="shared" si="3"/>
        <v/>
      </c>
      <c r="L61" t="str">
        <f t="shared" si="4"/>
        <v/>
      </c>
      <c r="M61" s="41" t="str">
        <f t="shared" si="5"/>
        <v/>
      </c>
      <c r="N61" s="41" t="str">
        <f t="shared" si="6"/>
        <v/>
      </c>
    </row>
    <row r="62" spans="1:14" x14ac:dyDescent="0.2">
      <c r="A62" s="35"/>
      <c r="B62" s="36"/>
      <c r="C62" s="37"/>
      <c r="D62" s="36"/>
      <c r="E62" s="35"/>
      <c r="F62" s="36"/>
      <c r="G62" s="36"/>
      <c r="H62" t="str">
        <f t="shared" si="0"/>
        <v/>
      </c>
      <c r="I62" s="40" t="str">
        <f t="shared" si="1"/>
        <v/>
      </c>
      <c r="J62" s="40" t="str">
        <f t="shared" si="2"/>
        <v/>
      </c>
      <c r="K62" s="40" t="str">
        <f t="shared" si="3"/>
        <v/>
      </c>
      <c r="L62" t="str">
        <f t="shared" si="4"/>
        <v/>
      </c>
      <c r="M62" s="41" t="str">
        <f t="shared" si="5"/>
        <v/>
      </c>
      <c r="N62" s="41" t="str">
        <f t="shared" si="6"/>
        <v/>
      </c>
    </row>
    <row r="63" spans="1:14" x14ac:dyDescent="0.2">
      <c r="A63" s="35"/>
      <c r="B63" s="36"/>
      <c r="C63" s="37"/>
      <c r="D63" s="36"/>
      <c r="E63" s="35"/>
      <c r="F63" s="36"/>
      <c r="G63" s="36"/>
      <c r="H63" t="str">
        <f t="shared" si="0"/>
        <v/>
      </c>
      <c r="I63" s="40" t="str">
        <f t="shared" si="1"/>
        <v/>
      </c>
      <c r="J63" s="40" t="str">
        <f t="shared" si="2"/>
        <v/>
      </c>
      <c r="K63" s="40" t="str">
        <f t="shared" si="3"/>
        <v/>
      </c>
      <c r="L63" t="str">
        <f t="shared" si="4"/>
        <v/>
      </c>
      <c r="M63" s="41" t="str">
        <f t="shared" si="5"/>
        <v/>
      </c>
      <c r="N63" s="41" t="str">
        <f t="shared" si="6"/>
        <v/>
      </c>
    </row>
    <row r="64" spans="1:14" x14ac:dyDescent="0.2">
      <c r="A64" s="35"/>
      <c r="B64" s="36"/>
      <c r="C64" s="37"/>
      <c r="D64" s="36"/>
      <c r="E64" s="35"/>
      <c r="F64" s="36"/>
      <c r="G64" s="36"/>
      <c r="H64" t="str">
        <f t="shared" si="0"/>
        <v/>
      </c>
      <c r="I64" s="40" t="str">
        <f t="shared" si="1"/>
        <v/>
      </c>
      <c r="J64" s="40" t="str">
        <f t="shared" si="2"/>
        <v/>
      </c>
      <c r="K64" s="40" t="str">
        <f t="shared" si="3"/>
        <v/>
      </c>
      <c r="L64" t="str">
        <f t="shared" si="4"/>
        <v/>
      </c>
      <c r="M64" s="41" t="str">
        <f t="shared" si="5"/>
        <v/>
      </c>
      <c r="N64" s="41" t="str">
        <f t="shared" si="6"/>
        <v/>
      </c>
    </row>
    <row r="65" spans="1:14" x14ac:dyDescent="0.2">
      <c r="A65" s="35"/>
      <c r="B65" s="36"/>
      <c r="C65" s="37"/>
      <c r="D65" s="36"/>
      <c r="E65" s="35"/>
      <c r="F65" s="36"/>
      <c r="G65" s="36"/>
      <c r="H65" t="str">
        <f t="shared" si="0"/>
        <v/>
      </c>
      <c r="I65" s="40" t="str">
        <f t="shared" si="1"/>
        <v/>
      </c>
      <c r="J65" s="40" t="str">
        <f t="shared" si="2"/>
        <v/>
      </c>
      <c r="K65" s="40" t="str">
        <f t="shared" si="3"/>
        <v/>
      </c>
      <c r="L65" t="str">
        <f t="shared" si="4"/>
        <v/>
      </c>
      <c r="M65" s="41" t="str">
        <f t="shared" si="5"/>
        <v/>
      </c>
      <c r="N65" s="41" t="str">
        <f t="shared" si="6"/>
        <v/>
      </c>
    </row>
    <row r="66" spans="1:14" x14ac:dyDescent="0.2">
      <c r="A66" s="35"/>
      <c r="B66" s="36"/>
      <c r="C66" s="37"/>
      <c r="D66" s="36"/>
      <c r="E66" s="35"/>
      <c r="F66" s="36"/>
      <c r="G66" s="36"/>
      <c r="H66" t="str">
        <f t="shared" si="0"/>
        <v/>
      </c>
      <c r="I66" s="40" t="str">
        <f t="shared" si="1"/>
        <v/>
      </c>
      <c r="J66" s="40" t="str">
        <f t="shared" si="2"/>
        <v/>
      </c>
      <c r="K66" s="40" t="str">
        <f t="shared" si="3"/>
        <v/>
      </c>
      <c r="L66" t="str">
        <f t="shared" si="4"/>
        <v/>
      </c>
      <c r="M66" s="41" t="str">
        <f t="shared" si="5"/>
        <v/>
      </c>
      <c r="N66" s="41" t="str">
        <f t="shared" si="6"/>
        <v/>
      </c>
    </row>
    <row r="67" spans="1:14" x14ac:dyDescent="0.2">
      <c r="A67" s="35"/>
      <c r="B67" s="36"/>
      <c r="C67" s="37"/>
      <c r="D67" s="36"/>
      <c r="E67" s="35"/>
      <c r="F67" s="36"/>
      <c r="G67" s="36"/>
      <c r="H67" t="str">
        <f t="shared" ref="H67:H130" si="7">IF(OR(TRIM(B67)="",TRIM(D67)=""),"",IF(TRIM(B67)=TRIM(D67),"Autocompensação",IF(IFERROR(INDEX(L_Contrato,MATCH(M67,L_ChavePD,0)),"")="Ferista","Ferista cobriu colega","Colega cobriu colega")))</f>
        <v/>
      </c>
      <c r="I67" s="40" t="str">
        <f t="shared" ref="I67:I130" si="8">IF(N67="","",SUMIFS(L_Bruto,L_ChavePD,N67)-SUMIFS(L_Ferista,L_ChavePD,N67))</f>
        <v/>
      </c>
      <c r="J67" s="40" t="str">
        <f t="shared" ref="J67:J130" si="9">IF(N67="","",SUMIFS(CP_Horas,CP_ChaveFalta,N67,CP_Aprov,"Sim"))</f>
        <v/>
      </c>
      <c r="K67" s="40" t="str">
        <f t="shared" ref="K67:K130" si="10">IF(N67="","",SUMIFS(L_Compensado,L_ChavePD,N67))</f>
        <v/>
      </c>
      <c r="L67" t="str">
        <f t="shared" ref="L67:L130" si="11">IF(A67&amp;B67&amp;C67&amp;D67&amp;E67="","",IF(OR(A67="",TRIM(B67)="",C67=""),"PREENCHER: data, quem trabalhou e horas",IF(N67="","PREENCHER: de quem é a falta e a data da falta",IF(COUNTIF(L_ChavePD,N67)=0,"CONFERIR: não há lançamento dessa pessoa nessa data",IF(N(I67)=0,"CONFERIR: nesse dia não havia desconto a compensar",IF(F67&lt;&gt;"Sim","PENDENTE: aguardando aprovação (ainda não abate)",IF(J67&gt;I67,"ATENÇÃO: aprovado mais do que a falta (o excedente é ignorado)",IF(COUNTIF(L_ChavePD,M67)=0,"OK: abatendo — obs.: quem trabalhou não tem lançamento nesse dia","OK: abatendo no desconto"))))))))</f>
        <v/>
      </c>
      <c r="M67" s="41" t="str">
        <f t="shared" ref="M67:M130" si="12">IF(OR(A67="",TRIM(B67)=""),"",TRIM(B67)&amp;"|"&amp;A67)</f>
        <v/>
      </c>
      <c r="N67" s="41" t="str">
        <f t="shared" ref="N67:N130" si="13">IF(OR(E67="",TRIM(D67)=""),"",TRIM(D67)&amp;"|"&amp;E67)</f>
        <v/>
      </c>
    </row>
    <row r="68" spans="1:14" x14ac:dyDescent="0.2">
      <c r="A68" s="35"/>
      <c r="B68" s="36"/>
      <c r="C68" s="37"/>
      <c r="D68" s="36"/>
      <c r="E68" s="35"/>
      <c r="F68" s="36"/>
      <c r="G68" s="36"/>
      <c r="H68" t="str">
        <f t="shared" si="7"/>
        <v/>
      </c>
      <c r="I68" s="40" t="str">
        <f t="shared" si="8"/>
        <v/>
      </c>
      <c r="J68" s="40" t="str">
        <f t="shared" si="9"/>
        <v/>
      </c>
      <c r="K68" s="40" t="str">
        <f t="shared" si="10"/>
        <v/>
      </c>
      <c r="L68" t="str">
        <f t="shared" si="11"/>
        <v/>
      </c>
      <c r="M68" s="41" t="str">
        <f t="shared" si="12"/>
        <v/>
      </c>
      <c r="N68" s="41" t="str">
        <f t="shared" si="13"/>
        <v/>
      </c>
    </row>
    <row r="69" spans="1:14" x14ac:dyDescent="0.2">
      <c r="A69" s="35"/>
      <c r="B69" s="36"/>
      <c r="C69" s="37"/>
      <c r="D69" s="36"/>
      <c r="E69" s="35"/>
      <c r="F69" s="36"/>
      <c r="G69" s="36"/>
      <c r="H69" t="str">
        <f t="shared" si="7"/>
        <v/>
      </c>
      <c r="I69" s="40" t="str">
        <f t="shared" si="8"/>
        <v/>
      </c>
      <c r="J69" s="40" t="str">
        <f t="shared" si="9"/>
        <v/>
      </c>
      <c r="K69" s="40" t="str">
        <f t="shared" si="10"/>
        <v/>
      </c>
      <c r="L69" t="str">
        <f t="shared" si="11"/>
        <v/>
      </c>
      <c r="M69" s="41" t="str">
        <f t="shared" si="12"/>
        <v/>
      </c>
      <c r="N69" s="41" t="str">
        <f t="shared" si="13"/>
        <v/>
      </c>
    </row>
    <row r="70" spans="1:14" x14ac:dyDescent="0.2">
      <c r="A70" s="35"/>
      <c r="B70" s="36"/>
      <c r="C70" s="37"/>
      <c r="D70" s="36"/>
      <c r="E70" s="35"/>
      <c r="F70" s="36"/>
      <c r="G70" s="36"/>
      <c r="H70" t="str">
        <f t="shared" si="7"/>
        <v/>
      </c>
      <c r="I70" s="40" t="str">
        <f t="shared" si="8"/>
        <v/>
      </c>
      <c r="J70" s="40" t="str">
        <f t="shared" si="9"/>
        <v/>
      </c>
      <c r="K70" s="40" t="str">
        <f t="shared" si="10"/>
        <v/>
      </c>
      <c r="L70" t="str">
        <f t="shared" si="11"/>
        <v/>
      </c>
      <c r="M70" s="41" t="str">
        <f t="shared" si="12"/>
        <v/>
      </c>
      <c r="N70" s="41" t="str">
        <f t="shared" si="13"/>
        <v/>
      </c>
    </row>
    <row r="71" spans="1:14" x14ac:dyDescent="0.2">
      <c r="A71" s="35"/>
      <c r="B71" s="36"/>
      <c r="C71" s="37"/>
      <c r="D71" s="36"/>
      <c r="E71" s="35"/>
      <c r="F71" s="36"/>
      <c r="G71" s="36"/>
      <c r="H71" t="str">
        <f t="shared" si="7"/>
        <v/>
      </c>
      <c r="I71" s="40" t="str">
        <f t="shared" si="8"/>
        <v/>
      </c>
      <c r="J71" s="40" t="str">
        <f t="shared" si="9"/>
        <v/>
      </c>
      <c r="K71" s="40" t="str">
        <f t="shared" si="10"/>
        <v/>
      </c>
      <c r="L71" t="str">
        <f t="shared" si="11"/>
        <v/>
      </c>
      <c r="M71" s="41" t="str">
        <f t="shared" si="12"/>
        <v/>
      </c>
      <c r="N71" s="41" t="str">
        <f t="shared" si="13"/>
        <v/>
      </c>
    </row>
    <row r="72" spans="1:14" x14ac:dyDescent="0.2">
      <c r="A72" s="35"/>
      <c r="B72" s="36"/>
      <c r="C72" s="37"/>
      <c r="D72" s="36"/>
      <c r="E72" s="35"/>
      <c r="F72" s="36"/>
      <c r="G72" s="36"/>
      <c r="H72" t="str">
        <f t="shared" si="7"/>
        <v/>
      </c>
      <c r="I72" s="40" t="str">
        <f t="shared" si="8"/>
        <v/>
      </c>
      <c r="J72" s="40" t="str">
        <f t="shared" si="9"/>
        <v/>
      </c>
      <c r="K72" s="40" t="str">
        <f t="shared" si="10"/>
        <v/>
      </c>
      <c r="L72" t="str">
        <f t="shared" si="11"/>
        <v/>
      </c>
      <c r="M72" s="41" t="str">
        <f t="shared" si="12"/>
        <v/>
      </c>
      <c r="N72" s="41" t="str">
        <f t="shared" si="13"/>
        <v/>
      </c>
    </row>
    <row r="73" spans="1:14" x14ac:dyDescent="0.2">
      <c r="A73" s="35"/>
      <c r="B73" s="36"/>
      <c r="C73" s="37"/>
      <c r="D73" s="36"/>
      <c r="E73" s="35"/>
      <c r="F73" s="36"/>
      <c r="G73" s="36"/>
      <c r="H73" t="str">
        <f t="shared" si="7"/>
        <v/>
      </c>
      <c r="I73" s="40" t="str">
        <f t="shared" si="8"/>
        <v/>
      </c>
      <c r="J73" s="40" t="str">
        <f t="shared" si="9"/>
        <v/>
      </c>
      <c r="K73" s="40" t="str">
        <f t="shared" si="10"/>
        <v/>
      </c>
      <c r="L73" t="str">
        <f t="shared" si="11"/>
        <v/>
      </c>
      <c r="M73" s="41" t="str">
        <f t="shared" si="12"/>
        <v/>
      </c>
      <c r="N73" s="41" t="str">
        <f t="shared" si="13"/>
        <v/>
      </c>
    </row>
    <row r="74" spans="1:14" x14ac:dyDescent="0.2">
      <c r="A74" s="35"/>
      <c r="B74" s="36"/>
      <c r="C74" s="37"/>
      <c r="D74" s="36"/>
      <c r="E74" s="35"/>
      <c r="F74" s="36"/>
      <c r="G74" s="36"/>
      <c r="H74" t="str">
        <f t="shared" si="7"/>
        <v/>
      </c>
      <c r="I74" s="40" t="str">
        <f t="shared" si="8"/>
        <v/>
      </c>
      <c r="J74" s="40" t="str">
        <f t="shared" si="9"/>
        <v/>
      </c>
      <c r="K74" s="40" t="str">
        <f t="shared" si="10"/>
        <v/>
      </c>
      <c r="L74" t="str">
        <f t="shared" si="11"/>
        <v/>
      </c>
      <c r="M74" s="41" t="str">
        <f t="shared" si="12"/>
        <v/>
      </c>
      <c r="N74" s="41" t="str">
        <f t="shared" si="13"/>
        <v/>
      </c>
    </row>
    <row r="75" spans="1:14" x14ac:dyDescent="0.2">
      <c r="A75" s="35"/>
      <c r="B75" s="36"/>
      <c r="C75" s="37"/>
      <c r="D75" s="36"/>
      <c r="E75" s="35"/>
      <c r="F75" s="36"/>
      <c r="G75" s="36"/>
      <c r="H75" t="str">
        <f t="shared" si="7"/>
        <v/>
      </c>
      <c r="I75" s="40" t="str">
        <f t="shared" si="8"/>
        <v/>
      </c>
      <c r="J75" s="40" t="str">
        <f t="shared" si="9"/>
        <v/>
      </c>
      <c r="K75" s="40" t="str">
        <f t="shared" si="10"/>
        <v/>
      </c>
      <c r="L75" t="str">
        <f t="shared" si="11"/>
        <v/>
      </c>
      <c r="M75" s="41" t="str">
        <f t="shared" si="12"/>
        <v/>
      </c>
      <c r="N75" s="41" t="str">
        <f t="shared" si="13"/>
        <v/>
      </c>
    </row>
    <row r="76" spans="1:14" x14ac:dyDescent="0.2">
      <c r="A76" s="35"/>
      <c r="B76" s="36"/>
      <c r="C76" s="37"/>
      <c r="D76" s="36"/>
      <c r="E76" s="35"/>
      <c r="F76" s="36"/>
      <c r="G76" s="36"/>
      <c r="H76" t="str">
        <f t="shared" si="7"/>
        <v/>
      </c>
      <c r="I76" s="40" t="str">
        <f t="shared" si="8"/>
        <v/>
      </c>
      <c r="J76" s="40" t="str">
        <f t="shared" si="9"/>
        <v/>
      </c>
      <c r="K76" s="40" t="str">
        <f t="shared" si="10"/>
        <v/>
      </c>
      <c r="L76" t="str">
        <f t="shared" si="11"/>
        <v/>
      </c>
      <c r="M76" s="41" t="str">
        <f t="shared" si="12"/>
        <v/>
      </c>
      <c r="N76" s="41" t="str">
        <f t="shared" si="13"/>
        <v/>
      </c>
    </row>
    <row r="77" spans="1:14" x14ac:dyDescent="0.2">
      <c r="A77" s="35"/>
      <c r="B77" s="36"/>
      <c r="C77" s="37"/>
      <c r="D77" s="36"/>
      <c r="E77" s="35"/>
      <c r="F77" s="36"/>
      <c r="G77" s="36"/>
      <c r="H77" t="str">
        <f t="shared" si="7"/>
        <v/>
      </c>
      <c r="I77" s="40" t="str">
        <f t="shared" si="8"/>
        <v/>
      </c>
      <c r="J77" s="40" t="str">
        <f t="shared" si="9"/>
        <v/>
      </c>
      <c r="K77" s="40" t="str">
        <f t="shared" si="10"/>
        <v/>
      </c>
      <c r="L77" t="str">
        <f t="shared" si="11"/>
        <v/>
      </c>
      <c r="M77" s="41" t="str">
        <f t="shared" si="12"/>
        <v/>
      </c>
      <c r="N77" s="41" t="str">
        <f t="shared" si="13"/>
        <v/>
      </c>
    </row>
    <row r="78" spans="1:14" x14ac:dyDescent="0.2">
      <c r="A78" s="35"/>
      <c r="B78" s="36"/>
      <c r="C78" s="37"/>
      <c r="D78" s="36"/>
      <c r="E78" s="35"/>
      <c r="F78" s="36"/>
      <c r="G78" s="36"/>
      <c r="H78" t="str">
        <f t="shared" si="7"/>
        <v/>
      </c>
      <c r="I78" s="40" t="str">
        <f t="shared" si="8"/>
        <v/>
      </c>
      <c r="J78" s="40" t="str">
        <f t="shared" si="9"/>
        <v/>
      </c>
      <c r="K78" s="40" t="str">
        <f t="shared" si="10"/>
        <v/>
      </c>
      <c r="L78" t="str">
        <f t="shared" si="11"/>
        <v/>
      </c>
      <c r="M78" s="41" t="str">
        <f t="shared" si="12"/>
        <v/>
      </c>
      <c r="N78" s="41" t="str">
        <f t="shared" si="13"/>
        <v/>
      </c>
    </row>
    <row r="79" spans="1:14" x14ac:dyDescent="0.2">
      <c r="A79" s="35"/>
      <c r="B79" s="36"/>
      <c r="C79" s="37"/>
      <c r="D79" s="36"/>
      <c r="E79" s="35"/>
      <c r="F79" s="36"/>
      <c r="G79" s="36"/>
      <c r="H79" t="str">
        <f t="shared" si="7"/>
        <v/>
      </c>
      <c r="I79" s="40" t="str">
        <f t="shared" si="8"/>
        <v/>
      </c>
      <c r="J79" s="40" t="str">
        <f t="shared" si="9"/>
        <v/>
      </c>
      <c r="K79" s="40" t="str">
        <f t="shared" si="10"/>
        <v/>
      </c>
      <c r="L79" t="str">
        <f t="shared" si="11"/>
        <v/>
      </c>
      <c r="M79" s="41" t="str">
        <f t="shared" si="12"/>
        <v/>
      </c>
      <c r="N79" s="41" t="str">
        <f t="shared" si="13"/>
        <v/>
      </c>
    </row>
    <row r="80" spans="1:14" x14ac:dyDescent="0.2">
      <c r="A80" s="35"/>
      <c r="B80" s="36"/>
      <c r="C80" s="37"/>
      <c r="D80" s="36"/>
      <c r="E80" s="35"/>
      <c r="F80" s="36"/>
      <c r="G80" s="36"/>
      <c r="H80" t="str">
        <f t="shared" si="7"/>
        <v/>
      </c>
      <c r="I80" s="40" t="str">
        <f t="shared" si="8"/>
        <v/>
      </c>
      <c r="J80" s="40" t="str">
        <f t="shared" si="9"/>
        <v/>
      </c>
      <c r="K80" s="40" t="str">
        <f t="shared" si="10"/>
        <v/>
      </c>
      <c r="L80" t="str">
        <f t="shared" si="11"/>
        <v/>
      </c>
      <c r="M80" s="41" t="str">
        <f t="shared" si="12"/>
        <v/>
      </c>
      <c r="N80" s="41" t="str">
        <f t="shared" si="13"/>
        <v/>
      </c>
    </row>
    <row r="81" spans="1:14" x14ac:dyDescent="0.2">
      <c r="A81" s="35"/>
      <c r="B81" s="36"/>
      <c r="C81" s="37"/>
      <c r="D81" s="36"/>
      <c r="E81" s="35"/>
      <c r="F81" s="36"/>
      <c r="G81" s="36"/>
      <c r="H81" t="str">
        <f t="shared" si="7"/>
        <v/>
      </c>
      <c r="I81" s="40" t="str">
        <f t="shared" si="8"/>
        <v/>
      </c>
      <c r="J81" s="40" t="str">
        <f t="shared" si="9"/>
        <v/>
      </c>
      <c r="K81" s="40" t="str">
        <f t="shared" si="10"/>
        <v/>
      </c>
      <c r="L81" t="str">
        <f t="shared" si="11"/>
        <v/>
      </c>
      <c r="M81" s="41" t="str">
        <f t="shared" si="12"/>
        <v/>
      </c>
      <c r="N81" s="41" t="str">
        <f t="shared" si="13"/>
        <v/>
      </c>
    </row>
    <row r="82" spans="1:14" x14ac:dyDescent="0.2">
      <c r="A82" s="35"/>
      <c r="B82" s="36"/>
      <c r="C82" s="37"/>
      <c r="D82" s="36"/>
      <c r="E82" s="35"/>
      <c r="F82" s="36"/>
      <c r="G82" s="36"/>
      <c r="H82" t="str">
        <f t="shared" si="7"/>
        <v/>
      </c>
      <c r="I82" s="40" t="str">
        <f t="shared" si="8"/>
        <v/>
      </c>
      <c r="J82" s="40" t="str">
        <f t="shared" si="9"/>
        <v/>
      </c>
      <c r="K82" s="40" t="str">
        <f t="shared" si="10"/>
        <v/>
      </c>
      <c r="L82" t="str">
        <f t="shared" si="11"/>
        <v/>
      </c>
      <c r="M82" s="41" t="str">
        <f t="shared" si="12"/>
        <v/>
      </c>
      <c r="N82" s="41" t="str">
        <f t="shared" si="13"/>
        <v/>
      </c>
    </row>
    <row r="83" spans="1:14" x14ac:dyDescent="0.2">
      <c r="A83" s="35"/>
      <c r="B83" s="36"/>
      <c r="C83" s="37"/>
      <c r="D83" s="36"/>
      <c r="E83" s="35"/>
      <c r="F83" s="36"/>
      <c r="G83" s="36"/>
      <c r="H83" t="str">
        <f t="shared" si="7"/>
        <v/>
      </c>
      <c r="I83" s="40" t="str">
        <f t="shared" si="8"/>
        <v/>
      </c>
      <c r="J83" s="40" t="str">
        <f t="shared" si="9"/>
        <v/>
      </c>
      <c r="K83" s="40" t="str">
        <f t="shared" si="10"/>
        <v/>
      </c>
      <c r="L83" t="str">
        <f t="shared" si="11"/>
        <v/>
      </c>
      <c r="M83" s="41" t="str">
        <f t="shared" si="12"/>
        <v/>
      </c>
      <c r="N83" s="41" t="str">
        <f t="shared" si="13"/>
        <v/>
      </c>
    </row>
    <row r="84" spans="1:14" x14ac:dyDescent="0.2">
      <c r="A84" s="35"/>
      <c r="B84" s="36"/>
      <c r="C84" s="37"/>
      <c r="D84" s="36"/>
      <c r="E84" s="35"/>
      <c r="F84" s="36"/>
      <c r="G84" s="36"/>
      <c r="H84" t="str">
        <f t="shared" si="7"/>
        <v/>
      </c>
      <c r="I84" s="40" t="str">
        <f t="shared" si="8"/>
        <v/>
      </c>
      <c r="J84" s="40" t="str">
        <f t="shared" si="9"/>
        <v/>
      </c>
      <c r="K84" s="40" t="str">
        <f t="shared" si="10"/>
        <v/>
      </c>
      <c r="L84" t="str">
        <f t="shared" si="11"/>
        <v/>
      </c>
      <c r="M84" s="41" t="str">
        <f t="shared" si="12"/>
        <v/>
      </c>
      <c r="N84" s="41" t="str">
        <f t="shared" si="13"/>
        <v/>
      </c>
    </row>
    <row r="85" spans="1:14" x14ac:dyDescent="0.2">
      <c r="A85" s="35"/>
      <c r="B85" s="36"/>
      <c r="C85" s="37"/>
      <c r="D85" s="36"/>
      <c r="E85" s="35"/>
      <c r="F85" s="36"/>
      <c r="G85" s="36"/>
      <c r="H85" t="str">
        <f t="shared" si="7"/>
        <v/>
      </c>
      <c r="I85" s="40" t="str">
        <f t="shared" si="8"/>
        <v/>
      </c>
      <c r="J85" s="40" t="str">
        <f t="shared" si="9"/>
        <v/>
      </c>
      <c r="K85" s="40" t="str">
        <f t="shared" si="10"/>
        <v/>
      </c>
      <c r="L85" t="str">
        <f t="shared" si="11"/>
        <v/>
      </c>
      <c r="M85" s="41" t="str">
        <f t="shared" si="12"/>
        <v/>
      </c>
      <c r="N85" s="41" t="str">
        <f t="shared" si="13"/>
        <v/>
      </c>
    </row>
    <row r="86" spans="1:14" x14ac:dyDescent="0.2">
      <c r="A86" s="35"/>
      <c r="B86" s="36"/>
      <c r="C86" s="37"/>
      <c r="D86" s="36"/>
      <c r="E86" s="35"/>
      <c r="F86" s="36"/>
      <c r="G86" s="36"/>
      <c r="H86" t="str">
        <f t="shared" si="7"/>
        <v/>
      </c>
      <c r="I86" s="40" t="str">
        <f t="shared" si="8"/>
        <v/>
      </c>
      <c r="J86" s="40" t="str">
        <f t="shared" si="9"/>
        <v/>
      </c>
      <c r="K86" s="40" t="str">
        <f t="shared" si="10"/>
        <v/>
      </c>
      <c r="L86" t="str">
        <f t="shared" si="11"/>
        <v/>
      </c>
      <c r="M86" s="41" t="str">
        <f t="shared" si="12"/>
        <v/>
      </c>
      <c r="N86" s="41" t="str">
        <f t="shared" si="13"/>
        <v/>
      </c>
    </row>
    <row r="87" spans="1:14" x14ac:dyDescent="0.2">
      <c r="A87" s="35"/>
      <c r="B87" s="36"/>
      <c r="C87" s="37"/>
      <c r="D87" s="36"/>
      <c r="E87" s="35"/>
      <c r="F87" s="36"/>
      <c r="G87" s="36"/>
      <c r="H87" t="str">
        <f t="shared" si="7"/>
        <v/>
      </c>
      <c r="I87" s="40" t="str">
        <f t="shared" si="8"/>
        <v/>
      </c>
      <c r="J87" s="40" t="str">
        <f t="shared" si="9"/>
        <v/>
      </c>
      <c r="K87" s="40" t="str">
        <f t="shared" si="10"/>
        <v/>
      </c>
      <c r="L87" t="str">
        <f t="shared" si="11"/>
        <v/>
      </c>
      <c r="M87" s="41" t="str">
        <f t="shared" si="12"/>
        <v/>
      </c>
      <c r="N87" s="41" t="str">
        <f t="shared" si="13"/>
        <v/>
      </c>
    </row>
    <row r="88" spans="1:14" x14ac:dyDescent="0.2">
      <c r="A88" s="35"/>
      <c r="B88" s="36"/>
      <c r="C88" s="37"/>
      <c r="D88" s="36"/>
      <c r="E88" s="35"/>
      <c r="F88" s="36"/>
      <c r="G88" s="36"/>
      <c r="H88" t="str">
        <f t="shared" si="7"/>
        <v/>
      </c>
      <c r="I88" s="40" t="str">
        <f t="shared" si="8"/>
        <v/>
      </c>
      <c r="J88" s="40" t="str">
        <f t="shared" si="9"/>
        <v/>
      </c>
      <c r="K88" s="40" t="str">
        <f t="shared" si="10"/>
        <v/>
      </c>
      <c r="L88" t="str">
        <f t="shared" si="11"/>
        <v/>
      </c>
      <c r="M88" s="41" t="str">
        <f t="shared" si="12"/>
        <v/>
      </c>
      <c r="N88" s="41" t="str">
        <f t="shared" si="13"/>
        <v/>
      </c>
    </row>
    <row r="89" spans="1:14" x14ac:dyDescent="0.2">
      <c r="A89" s="35"/>
      <c r="B89" s="36"/>
      <c r="C89" s="37"/>
      <c r="D89" s="36"/>
      <c r="E89" s="35"/>
      <c r="F89" s="36"/>
      <c r="G89" s="36"/>
      <c r="H89" t="str">
        <f t="shared" si="7"/>
        <v/>
      </c>
      <c r="I89" s="40" t="str">
        <f t="shared" si="8"/>
        <v/>
      </c>
      <c r="J89" s="40" t="str">
        <f t="shared" si="9"/>
        <v/>
      </c>
      <c r="K89" s="40" t="str">
        <f t="shared" si="10"/>
        <v/>
      </c>
      <c r="L89" t="str">
        <f t="shared" si="11"/>
        <v/>
      </c>
      <c r="M89" s="41" t="str">
        <f t="shared" si="12"/>
        <v/>
      </c>
      <c r="N89" s="41" t="str">
        <f t="shared" si="13"/>
        <v/>
      </c>
    </row>
    <row r="90" spans="1:14" x14ac:dyDescent="0.2">
      <c r="A90" s="35"/>
      <c r="B90" s="36"/>
      <c r="C90" s="37"/>
      <c r="D90" s="36"/>
      <c r="E90" s="35"/>
      <c r="F90" s="36"/>
      <c r="G90" s="36"/>
      <c r="H90" t="str">
        <f t="shared" si="7"/>
        <v/>
      </c>
      <c r="I90" s="40" t="str">
        <f t="shared" si="8"/>
        <v/>
      </c>
      <c r="J90" s="40" t="str">
        <f t="shared" si="9"/>
        <v/>
      </c>
      <c r="K90" s="40" t="str">
        <f t="shared" si="10"/>
        <v/>
      </c>
      <c r="L90" t="str">
        <f t="shared" si="11"/>
        <v/>
      </c>
      <c r="M90" s="41" t="str">
        <f t="shared" si="12"/>
        <v/>
      </c>
      <c r="N90" s="41" t="str">
        <f t="shared" si="13"/>
        <v/>
      </c>
    </row>
    <row r="91" spans="1:14" x14ac:dyDescent="0.2">
      <c r="A91" s="35"/>
      <c r="B91" s="36"/>
      <c r="C91" s="37"/>
      <c r="D91" s="36"/>
      <c r="E91" s="35"/>
      <c r="F91" s="36"/>
      <c r="G91" s="36"/>
      <c r="H91" t="str">
        <f t="shared" si="7"/>
        <v/>
      </c>
      <c r="I91" s="40" t="str">
        <f t="shared" si="8"/>
        <v/>
      </c>
      <c r="J91" s="40" t="str">
        <f t="shared" si="9"/>
        <v/>
      </c>
      <c r="K91" s="40" t="str">
        <f t="shared" si="10"/>
        <v/>
      </c>
      <c r="L91" t="str">
        <f t="shared" si="11"/>
        <v/>
      </c>
      <c r="M91" s="41" t="str">
        <f t="shared" si="12"/>
        <v/>
      </c>
      <c r="N91" s="41" t="str">
        <f t="shared" si="13"/>
        <v/>
      </c>
    </row>
    <row r="92" spans="1:14" x14ac:dyDescent="0.2">
      <c r="A92" s="35"/>
      <c r="B92" s="36"/>
      <c r="C92" s="37"/>
      <c r="D92" s="36"/>
      <c r="E92" s="35"/>
      <c r="F92" s="36"/>
      <c r="G92" s="36"/>
      <c r="H92" t="str">
        <f t="shared" si="7"/>
        <v/>
      </c>
      <c r="I92" s="40" t="str">
        <f t="shared" si="8"/>
        <v/>
      </c>
      <c r="J92" s="40" t="str">
        <f t="shared" si="9"/>
        <v/>
      </c>
      <c r="K92" s="40" t="str">
        <f t="shared" si="10"/>
        <v/>
      </c>
      <c r="L92" t="str">
        <f t="shared" si="11"/>
        <v/>
      </c>
      <c r="M92" s="41" t="str">
        <f t="shared" si="12"/>
        <v/>
      </c>
      <c r="N92" s="41" t="str">
        <f t="shared" si="13"/>
        <v/>
      </c>
    </row>
    <row r="93" spans="1:14" x14ac:dyDescent="0.2">
      <c r="A93" s="35"/>
      <c r="B93" s="36"/>
      <c r="C93" s="37"/>
      <c r="D93" s="36"/>
      <c r="E93" s="35"/>
      <c r="F93" s="36"/>
      <c r="G93" s="36"/>
      <c r="H93" t="str">
        <f t="shared" si="7"/>
        <v/>
      </c>
      <c r="I93" s="40" t="str">
        <f t="shared" si="8"/>
        <v/>
      </c>
      <c r="J93" s="40" t="str">
        <f t="shared" si="9"/>
        <v/>
      </c>
      <c r="K93" s="40" t="str">
        <f t="shared" si="10"/>
        <v/>
      </c>
      <c r="L93" t="str">
        <f t="shared" si="11"/>
        <v/>
      </c>
      <c r="M93" s="41" t="str">
        <f t="shared" si="12"/>
        <v/>
      </c>
      <c r="N93" s="41" t="str">
        <f t="shared" si="13"/>
        <v/>
      </c>
    </row>
    <row r="94" spans="1:14" x14ac:dyDescent="0.2">
      <c r="A94" s="35"/>
      <c r="B94" s="36"/>
      <c r="C94" s="37"/>
      <c r="D94" s="36"/>
      <c r="E94" s="35"/>
      <c r="F94" s="36"/>
      <c r="G94" s="36"/>
      <c r="H94" t="str">
        <f t="shared" si="7"/>
        <v/>
      </c>
      <c r="I94" s="40" t="str">
        <f t="shared" si="8"/>
        <v/>
      </c>
      <c r="J94" s="40" t="str">
        <f t="shared" si="9"/>
        <v/>
      </c>
      <c r="K94" s="40" t="str">
        <f t="shared" si="10"/>
        <v/>
      </c>
      <c r="L94" t="str">
        <f t="shared" si="11"/>
        <v/>
      </c>
      <c r="M94" s="41" t="str">
        <f t="shared" si="12"/>
        <v/>
      </c>
      <c r="N94" s="41" t="str">
        <f t="shared" si="13"/>
        <v/>
      </c>
    </row>
    <row r="95" spans="1:14" x14ac:dyDescent="0.2">
      <c r="A95" s="35"/>
      <c r="B95" s="36"/>
      <c r="C95" s="37"/>
      <c r="D95" s="36"/>
      <c r="E95" s="35"/>
      <c r="F95" s="36"/>
      <c r="G95" s="36"/>
      <c r="H95" t="str">
        <f t="shared" si="7"/>
        <v/>
      </c>
      <c r="I95" s="40" t="str">
        <f t="shared" si="8"/>
        <v/>
      </c>
      <c r="J95" s="40" t="str">
        <f t="shared" si="9"/>
        <v/>
      </c>
      <c r="K95" s="40" t="str">
        <f t="shared" si="10"/>
        <v/>
      </c>
      <c r="L95" t="str">
        <f t="shared" si="11"/>
        <v/>
      </c>
      <c r="M95" s="41" t="str">
        <f t="shared" si="12"/>
        <v/>
      </c>
      <c r="N95" s="41" t="str">
        <f t="shared" si="13"/>
        <v/>
      </c>
    </row>
    <row r="96" spans="1:14" x14ac:dyDescent="0.2">
      <c r="A96" s="35"/>
      <c r="B96" s="36"/>
      <c r="C96" s="37"/>
      <c r="D96" s="36"/>
      <c r="E96" s="35"/>
      <c r="F96" s="36"/>
      <c r="G96" s="36"/>
      <c r="H96" t="str">
        <f t="shared" si="7"/>
        <v/>
      </c>
      <c r="I96" s="40" t="str">
        <f t="shared" si="8"/>
        <v/>
      </c>
      <c r="J96" s="40" t="str">
        <f t="shared" si="9"/>
        <v/>
      </c>
      <c r="K96" s="40" t="str">
        <f t="shared" si="10"/>
        <v/>
      </c>
      <c r="L96" t="str">
        <f t="shared" si="11"/>
        <v/>
      </c>
      <c r="M96" s="41" t="str">
        <f t="shared" si="12"/>
        <v/>
      </c>
      <c r="N96" s="41" t="str">
        <f t="shared" si="13"/>
        <v/>
      </c>
    </row>
    <row r="97" spans="1:14" x14ac:dyDescent="0.2">
      <c r="A97" s="35"/>
      <c r="B97" s="36"/>
      <c r="C97" s="37"/>
      <c r="D97" s="36"/>
      <c r="E97" s="35"/>
      <c r="F97" s="36"/>
      <c r="G97" s="36"/>
      <c r="H97" t="str">
        <f t="shared" si="7"/>
        <v/>
      </c>
      <c r="I97" s="40" t="str">
        <f t="shared" si="8"/>
        <v/>
      </c>
      <c r="J97" s="40" t="str">
        <f t="shared" si="9"/>
        <v/>
      </c>
      <c r="K97" s="40" t="str">
        <f t="shared" si="10"/>
        <v/>
      </c>
      <c r="L97" t="str">
        <f t="shared" si="11"/>
        <v/>
      </c>
      <c r="M97" s="41" t="str">
        <f t="shared" si="12"/>
        <v/>
      </c>
      <c r="N97" s="41" t="str">
        <f t="shared" si="13"/>
        <v/>
      </c>
    </row>
    <row r="98" spans="1:14" x14ac:dyDescent="0.2">
      <c r="A98" s="35"/>
      <c r="B98" s="36"/>
      <c r="C98" s="37"/>
      <c r="D98" s="36"/>
      <c r="E98" s="35"/>
      <c r="F98" s="36"/>
      <c r="G98" s="36"/>
      <c r="H98" t="str">
        <f t="shared" si="7"/>
        <v/>
      </c>
      <c r="I98" s="40" t="str">
        <f t="shared" si="8"/>
        <v/>
      </c>
      <c r="J98" s="40" t="str">
        <f t="shared" si="9"/>
        <v/>
      </c>
      <c r="K98" s="40" t="str">
        <f t="shared" si="10"/>
        <v/>
      </c>
      <c r="L98" t="str">
        <f t="shared" si="11"/>
        <v/>
      </c>
      <c r="M98" s="41" t="str">
        <f t="shared" si="12"/>
        <v/>
      </c>
      <c r="N98" s="41" t="str">
        <f t="shared" si="13"/>
        <v/>
      </c>
    </row>
    <row r="99" spans="1:14" x14ac:dyDescent="0.2">
      <c r="A99" s="35"/>
      <c r="B99" s="36"/>
      <c r="C99" s="37"/>
      <c r="D99" s="36"/>
      <c r="E99" s="35"/>
      <c r="F99" s="36"/>
      <c r="G99" s="36"/>
      <c r="H99" t="str">
        <f t="shared" si="7"/>
        <v/>
      </c>
      <c r="I99" s="40" t="str">
        <f t="shared" si="8"/>
        <v/>
      </c>
      <c r="J99" s="40" t="str">
        <f t="shared" si="9"/>
        <v/>
      </c>
      <c r="K99" s="40" t="str">
        <f t="shared" si="10"/>
        <v/>
      </c>
      <c r="L99" t="str">
        <f t="shared" si="11"/>
        <v/>
      </c>
      <c r="M99" s="41" t="str">
        <f t="shared" si="12"/>
        <v/>
      </c>
      <c r="N99" s="41" t="str">
        <f t="shared" si="13"/>
        <v/>
      </c>
    </row>
    <row r="100" spans="1:14" x14ac:dyDescent="0.2">
      <c r="A100" s="35"/>
      <c r="B100" s="36"/>
      <c r="C100" s="37"/>
      <c r="D100" s="36"/>
      <c r="E100" s="35"/>
      <c r="F100" s="36"/>
      <c r="G100" s="36"/>
      <c r="H100" t="str">
        <f t="shared" si="7"/>
        <v/>
      </c>
      <c r="I100" s="40" t="str">
        <f t="shared" si="8"/>
        <v/>
      </c>
      <c r="J100" s="40" t="str">
        <f t="shared" si="9"/>
        <v/>
      </c>
      <c r="K100" s="40" t="str">
        <f t="shared" si="10"/>
        <v/>
      </c>
      <c r="L100" t="str">
        <f t="shared" si="11"/>
        <v/>
      </c>
      <c r="M100" s="41" t="str">
        <f t="shared" si="12"/>
        <v/>
      </c>
      <c r="N100" s="41" t="str">
        <f t="shared" si="13"/>
        <v/>
      </c>
    </row>
    <row r="101" spans="1:14" x14ac:dyDescent="0.2">
      <c r="A101" s="35"/>
      <c r="B101" s="36"/>
      <c r="C101" s="37"/>
      <c r="D101" s="36"/>
      <c r="E101" s="35"/>
      <c r="F101" s="36"/>
      <c r="G101" s="36"/>
      <c r="H101" t="str">
        <f t="shared" si="7"/>
        <v/>
      </c>
      <c r="I101" s="40" t="str">
        <f t="shared" si="8"/>
        <v/>
      </c>
      <c r="J101" s="40" t="str">
        <f t="shared" si="9"/>
        <v/>
      </c>
      <c r="K101" s="40" t="str">
        <f t="shared" si="10"/>
        <v/>
      </c>
      <c r="L101" t="str">
        <f t="shared" si="11"/>
        <v/>
      </c>
      <c r="M101" s="41" t="str">
        <f t="shared" si="12"/>
        <v/>
      </c>
      <c r="N101" s="41" t="str">
        <f t="shared" si="13"/>
        <v/>
      </c>
    </row>
    <row r="102" spans="1:14" x14ac:dyDescent="0.2">
      <c r="A102" s="35"/>
      <c r="B102" s="36"/>
      <c r="C102" s="37"/>
      <c r="D102" s="36"/>
      <c r="E102" s="35"/>
      <c r="F102" s="36"/>
      <c r="G102" s="36"/>
      <c r="H102" t="str">
        <f t="shared" si="7"/>
        <v/>
      </c>
      <c r="I102" s="40" t="str">
        <f t="shared" si="8"/>
        <v/>
      </c>
      <c r="J102" s="40" t="str">
        <f t="shared" si="9"/>
        <v/>
      </c>
      <c r="K102" s="40" t="str">
        <f t="shared" si="10"/>
        <v/>
      </c>
      <c r="L102" t="str">
        <f t="shared" si="11"/>
        <v/>
      </c>
      <c r="M102" s="41" t="str">
        <f t="shared" si="12"/>
        <v/>
      </c>
      <c r="N102" s="41" t="str">
        <f t="shared" si="13"/>
        <v/>
      </c>
    </row>
    <row r="103" spans="1:14" x14ac:dyDescent="0.2">
      <c r="A103" s="35"/>
      <c r="B103" s="36"/>
      <c r="C103" s="37"/>
      <c r="D103" s="36"/>
      <c r="E103" s="35"/>
      <c r="F103" s="36"/>
      <c r="G103" s="36"/>
      <c r="H103" t="str">
        <f t="shared" si="7"/>
        <v/>
      </c>
      <c r="I103" s="40" t="str">
        <f t="shared" si="8"/>
        <v/>
      </c>
      <c r="J103" s="40" t="str">
        <f t="shared" si="9"/>
        <v/>
      </c>
      <c r="K103" s="40" t="str">
        <f t="shared" si="10"/>
        <v/>
      </c>
      <c r="L103" t="str">
        <f t="shared" si="11"/>
        <v/>
      </c>
      <c r="M103" s="41" t="str">
        <f t="shared" si="12"/>
        <v/>
      </c>
      <c r="N103" s="41" t="str">
        <f t="shared" si="13"/>
        <v/>
      </c>
    </row>
    <row r="104" spans="1:14" x14ac:dyDescent="0.2">
      <c r="A104" s="35"/>
      <c r="B104" s="36"/>
      <c r="C104" s="37"/>
      <c r="D104" s="36"/>
      <c r="E104" s="35"/>
      <c r="F104" s="36"/>
      <c r="G104" s="36"/>
      <c r="H104" t="str">
        <f t="shared" si="7"/>
        <v/>
      </c>
      <c r="I104" s="40" t="str">
        <f t="shared" si="8"/>
        <v/>
      </c>
      <c r="J104" s="40" t="str">
        <f t="shared" si="9"/>
        <v/>
      </c>
      <c r="K104" s="40" t="str">
        <f t="shared" si="10"/>
        <v/>
      </c>
      <c r="L104" t="str">
        <f t="shared" si="11"/>
        <v/>
      </c>
      <c r="M104" s="41" t="str">
        <f t="shared" si="12"/>
        <v/>
      </c>
      <c r="N104" s="41" t="str">
        <f t="shared" si="13"/>
        <v/>
      </c>
    </row>
    <row r="105" spans="1:14" x14ac:dyDescent="0.2">
      <c r="A105" s="35"/>
      <c r="B105" s="36"/>
      <c r="C105" s="37"/>
      <c r="D105" s="36"/>
      <c r="E105" s="35"/>
      <c r="F105" s="36"/>
      <c r="G105" s="36"/>
      <c r="H105" t="str">
        <f t="shared" si="7"/>
        <v/>
      </c>
      <c r="I105" s="40" t="str">
        <f t="shared" si="8"/>
        <v/>
      </c>
      <c r="J105" s="40" t="str">
        <f t="shared" si="9"/>
        <v/>
      </c>
      <c r="K105" s="40" t="str">
        <f t="shared" si="10"/>
        <v/>
      </c>
      <c r="L105" t="str">
        <f t="shared" si="11"/>
        <v/>
      </c>
      <c r="M105" s="41" t="str">
        <f t="shared" si="12"/>
        <v/>
      </c>
      <c r="N105" s="41" t="str">
        <f t="shared" si="13"/>
        <v/>
      </c>
    </row>
    <row r="106" spans="1:14" x14ac:dyDescent="0.2">
      <c r="A106" s="35"/>
      <c r="B106" s="36"/>
      <c r="C106" s="37"/>
      <c r="D106" s="36"/>
      <c r="E106" s="35"/>
      <c r="F106" s="36"/>
      <c r="G106" s="36"/>
      <c r="H106" t="str">
        <f t="shared" si="7"/>
        <v/>
      </c>
      <c r="I106" s="40" t="str">
        <f t="shared" si="8"/>
        <v/>
      </c>
      <c r="J106" s="40" t="str">
        <f t="shared" si="9"/>
        <v/>
      </c>
      <c r="K106" s="40" t="str">
        <f t="shared" si="10"/>
        <v/>
      </c>
      <c r="L106" t="str">
        <f t="shared" si="11"/>
        <v/>
      </c>
      <c r="M106" s="41" t="str">
        <f t="shared" si="12"/>
        <v/>
      </c>
      <c r="N106" s="41" t="str">
        <f t="shared" si="13"/>
        <v/>
      </c>
    </row>
    <row r="107" spans="1:14" x14ac:dyDescent="0.2">
      <c r="A107" s="35"/>
      <c r="B107" s="36"/>
      <c r="C107" s="37"/>
      <c r="D107" s="36"/>
      <c r="E107" s="35"/>
      <c r="F107" s="36"/>
      <c r="G107" s="36"/>
      <c r="H107" t="str">
        <f t="shared" si="7"/>
        <v/>
      </c>
      <c r="I107" s="40" t="str">
        <f t="shared" si="8"/>
        <v/>
      </c>
      <c r="J107" s="40" t="str">
        <f t="shared" si="9"/>
        <v/>
      </c>
      <c r="K107" s="40" t="str">
        <f t="shared" si="10"/>
        <v/>
      </c>
      <c r="L107" t="str">
        <f t="shared" si="11"/>
        <v/>
      </c>
      <c r="M107" s="41" t="str">
        <f t="shared" si="12"/>
        <v/>
      </c>
      <c r="N107" s="41" t="str">
        <f t="shared" si="13"/>
        <v/>
      </c>
    </row>
    <row r="108" spans="1:14" x14ac:dyDescent="0.2">
      <c r="A108" s="35"/>
      <c r="B108" s="36"/>
      <c r="C108" s="37"/>
      <c r="D108" s="36"/>
      <c r="E108" s="35"/>
      <c r="F108" s="36"/>
      <c r="G108" s="36"/>
      <c r="H108" t="str">
        <f t="shared" si="7"/>
        <v/>
      </c>
      <c r="I108" s="40" t="str">
        <f t="shared" si="8"/>
        <v/>
      </c>
      <c r="J108" s="40" t="str">
        <f t="shared" si="9"/>
        <v/>
      </c>
      <c r="K108" s="40" t="str">
        <f t="shared" si="10"/>
        <v/>
      </c>
      <c r="L108" t="str">
        <f t="shared" si="11"/>
        <v/>
      </c>
      <c r="M108" s="41" t="str">
        <f t="shared" si="12"/>
        <v/>
      </c>
      <c r="N108" s="41" t="str">
        <f t="shared" si="13"/>
        <v/>
      </c>
    </row>
    <row r="109" spans="1:14" x14ac:dyDescent="0.2">
      <c r="A109" s="35"/>
      <c r="B109" s="36"/>
      <c r="C109" s="37"/>
      <c r="D109" s="36"/>
      <c r="E109" s="35"/>
      <c r="F109" s="36"/>
      <c r="G109" s="36"/>
      <c r="H109" t="str">
        <f t="shared" si="7"/>
        <v/>
      </c>
      <c r="I109" s="40" t="str">
        <f t="shared" si="8"/>
        <v/>
      </c>
      <c r="J109" s="40" t="str">
        <f t="shared" si="9"/>
        <v/>
      </c>
      <c r="K109" s="40" t="str">
        <f t="shared" si="10"/>
        <v/>
      </c>
      <c r="L109" t="str">
        <f t="shared" si="11"/>
        <v/>
      </c>
      <c r="M109" s="41" t="str">
        <f t="shared" si="12"/>
        <v/>
      </c>
      <c r="N109" s="41" t="str">
        <f t="shared" si="13"/>
        <v/>
      </c>
    </row>
    <row r="110" spans="1:14" x14ac:dyDescent="0.2">
      <c r="A110" s="35"/>
      <c r="B110" s="36"/>
      <c r="C110" s="37"/>
      <c r="D110" s="36"/>
      <c r="E110" s="35"/>
      <c r="F110" s="36"/>
      <c r="G110" s="36"/>
      <c r="H110" t="str">
        <f t="shared" si="7"/>
        <v/>
      </c>
      <c r="I110" s="40" t="str">
        <f t="shared" si="8"/>
        <v/>
      </c>
      <c r="J110" s="40" t="str">
        <f t="shared" si="9"/>
        <v/>
      </c>
      <c r="K110" s="40" t="str">
        <f t="shared" si="10"/>
        <v/>
      </c>
      <c r="L110" t="str">
        <f t="shared" si="11"/>
        <v/>
      </c>
      <c r="M110" s="41" t="str">
        <f t="shared" si="12"/>
        <v/>
      </c>
      <c r="N110" s="41" t="str">
        <f t="shared" si="13"/>
        <v/>
      </c>
    </row>
    <row r="111" spans="1:14" x14ac:dyDescent="0.2">
      <c r="A111" s="35"/>
      <c r="B111" s="36"/>
      <c r="C111" s="37"/>
      <c r="D111" s="36"/>
      <c r="E111" s="35"/>
      <c r="F111" s="36"/>
      <c r="G111" s="36"/>
      <c r="H111" t="str">
        <f t="shared" si="7"/>
        <v/>
      </c>
      <c r="I111" s="40" t="str">
        <f t="shared" si="8"/>
        <v/>
      </c>
      <c r="J111" s="40" t="str">
        <f t="shared" si="9"/>
        <v/>
      </c>
      <c r="K111" s="40" t="str">
        <f t="shared" si="10"/>
        <v/>
      </c>
      <c r="L111" t="str">
        <f t="shared" si="11"/>
        <v/>
      </c>
      <c r="M111" s="41" t="str">
        <f t="shared" si="12"/>
        <v/>
      </c>
      <c r="N111" s="41" t="str">
        <f t="shared" si="13"/>
        <v/>
      </c>
    </row>
    <row r="112" spans="1:14" x14ac:dyDescent="0.2">
      <c r="A112" s="35"/>
      <c r="B112" s="36"/>
      <c r="C112" s="37"/>
      <c r="D112" s="36"/>
      <c r="E112" s="35"/>
      <c r="F112" s="36"/>
      <c r="G112" s="36"/>
      <c r="H112" t="str">
        <f t="shared" si="7"/>
        <v/>
      </c>
      <c r="I112" s="40" t="str">
        <f t="shared" si="8"/>
        <v/>
      </c>
      <c r="J112" s="40" t="str">
        <f t="shared" si="9"/>
        <v/>
      </c>
      <c r="K112" s="40" t="str">
        <f t="shared" si="10"/>
        <v/>
      </c>
      <c r="L112" t="str">
        <f t="shared" si="11"/>
        <v/>
      </c>
      <c r="M112" s="41" t="str">
        <f t="shared" si="12"/>
        <v/>
      </c>
      <c r="N112" s="41" t="str">
        <f t="shared" si="13"/>
        <v/>
      </c>
    </row>
    <row r="113" spans="1:14" x14ac:dyDescent="0.2">
      <c r="A113" s="35"/>
      <c r="B113" s="36"/>
      <c r="C113" s="37"/>
      <c r="D113" s="36"/>
      <c r="E113" s="35"/>
      <c r="F113" s="36"/>
      <c r="G113" s="36"/>
      <c r="H113" t="str">
        <f t="shared" si="7"/>
        <v/>
      </c>
      <c r="I113" s="40" t="str">
        <f t="shared" si="8"/>
        <v/>
      </c>
      <c r="J113" s="40" t="str">
        <f t="shared" si="9"/>
        <v/>
      </c>
      <c r="K113" s="40" t="str">
        <f t="shared" si="10"/>
        <v/>
      </c>
      <c r="L113" t="str">
        <f t="shared" si="11"/>
        <v/>
      </c>
      <c r="M113" s="41" t="str">
        <f t="shared" si="12"/>
        <v/>
      </c>
      <c r="N113" s="41" t="str">
        <f t="shared" si="13"/>
        <v/>
      </c>
    </row>
    <row r="114" spans="1:14" x14ac:dyDescent="0.2">
      <c r="A114" s="35"/>
      <c r="B114" s="36"/>
      <c r="C114" s="37"/>
      <c r="D114" s="36"/>
      <c r="E114" s="35"/>
      <c r="F114" s="36"/>
      <c r="G114" s="36"/>
      <c r="H114" t="str">
        <f t="shared" si="7"/>
        <v/>
      </c>
      <c r="I114" s="40" t="str">
        <f t="shared" si="8"/>
        <v/>
      </c>
      <c r="J114" s="40" t="str">
        <f t="shared" si="9"/>
        <v/>
      </c>
      <c r="K114" s="40" t="str">
        <f t="shared" si="10"/>
        <v/>
      </c>
      <c r="L114" t="str">
        <f t="shared" si="11"/>
        <v/>
      </c>
      <c r="M114" s="41" t="str">
        <f t="shared" si="12"/>
        <v/>
      </c>
      <c r="N114" s="41" t="str">
        <f t="shared" si="13"/>
        <v/>
      </c>
    </row>
    <row r="115" spans="1:14" x14ac:dyDescent="0.2">
      <c r="A115" s="35"/>
      <c r="B115" s="36"/>
      <c r="C115" s="37"/>
      <c r="D115" s="36"/>
      <c r="E115" s="35"/>
      <c r="F115" s="36"/>
      <c r="G115" s="36"/>
      <c r="H115" t="str">
        <f t="shared" si="7"/>
        <v/>
      </c>
      <c r="I115" s="40" t="str">
        <f t="shared" si="8"/>
        <v/>
      </c>
      <c r="J115" s="40" t="str">
        <f t="shared" si="9"/>
        <v/>
      </c>
      <c r="K115" s="40" t="str">
        <f t="shared" si="10"/>
        <v/>
      </c>
      <c r="L115" t="str">
        <f t="shared" si="11"/>
        <v/>
      </c>
      <c r="M115" s="41" t="str">
        <f t="shared" si="12"/>
        <v/>
      </c>
      <c r="N115" s="41" t="str">
        <f t="shared" si="13"/>
        <v/>
      </c>
    </row>
    <row r="116" spans="1:14" x14ac:dyDescent="0.2">
      <c r="A116" s="35"/>
      <c r="B116" s="36"/>
      <c r="C116" s="37"/>
      <c r="D116" s="36"/>
      <c r="E116" s="35"/>
      <c r="F116" s="36"/>
      <c r="G116" s="36"/>
      <c r="H116" t="str">
        <f t="shared" si="7"/>
        <v/>
      </c>
      <c r="I116" s="40" t="str">
        <f t="shared" si="8"/>
        <v/>
      </c>
      <c r="J116" s="40" t="str">
        <f t="shared" si="9"/>
        <v/>
      </c>
      <c r="K116" s="40" t="str">
        <f t="shared" si="10"/>
        <v/>
      </c>
      <c r="L116" t="str">
        <f t="shared" si="11"/>
        <v/>
      </c>
      <c r="M116" s="41" t="str">
        <f t="shared" si="12"/>
        <v/>
      </c>
      <c r="N116" s="41" t="str">
        <f t="shared" si="13"/>
        <v/>
      </c>
    </row>
    <row r="117" spans="1:14" x14ac:dyDescent="0.2">
      <c r="A117" s="35"/>
      <c r="B117" s="36"/>
      <c r="C117" s="37"/>
      <c r="D117" s="36"/>
      <c r="E117" s="35"/>
      <c r="F117" s="36"/>
      <c r="G117" s="36"/>
      <c r="H117" t="str">
        <f t="shared" si="7"/>
        <v/>
      </c>
      <c r="I117" s="40" t="str">
        <f t="shared" si="8"/>
        <v/>
      </c>
      <c r="J117" s="40" t="str">
        <f t="shared" si="9"/>
        <v/>
      </c>
      <c r="K117" s="40" t="str">
        <f t="shared" si="10"/>
        <v/>
      </c>
      <c r="L117" t="str">
        <f t="shared" si="11"/>
        <v/>
      </c>
      <c r="M117" s="41" t="str">
        <f t="shared" si="12"/>
        <v/>
      </c>
      <c r="N117" s="41" t="str">
        <f t="shared" si="13"/>
        <v/>
      </c>
    </row>
    <row r="118" spans="1:14" x14ac:dyDescent="0.2">
      <c r="A118" s="35"/>
      <c r="B118" s="36"/>
      <c r="C118" s="37"/>
      <c r="D118" s="36"/>
      <c r="E118" s="35"/>
      <c r="F118" s="36"/>
      <c r="G118" s="36"/>
      <c r="H118" t="str">
        <f t="shared" si="7"/>
        <v/>
      </c>
      <c r="I118" s="40" t="str">
        <f t="shared" si="8"/>
        <v/>
      </c>
      <c r="J118" s="40" t="str">
        <f t="shared" si="9"/>
        <v/>
      </c>
      <c r="K118" s="40" t="str">
        <f t="shared" si="10"/>
        <v/>
      </c>
      <c r="L118" t="str">
        <f t="shared" si="11"/>
        <v/>
      </c>
      <c r="M118" s="41" t="str">
        <f t="shared" si="12"/>
        <v/>
      </c>
      <c r="N118" s="41" t="str">
        <f t="shared" si="13"/>
        <v/>
      </c>
    </row>
    <row r="119" spans="1:14" x14ac:dyDescent="0.2">
      <c r="A119" s="35"/>
      <c r="B119" s="36"/>
      <c r="C119" s="37"/>
      <c r="D119" s="36"/>
      <c r="E119" s="35"/>
      <c r="F119" s="36"/>
      <c r="G119" s="36"/>
      <c r="H119" t="str">
        <f t="shared" si="7"/>
        <v/>
      </c>
      <c r="I119" s="40" t="str">
        <f t="shared" si="8"/>
        <v/>
      </c>
      <c r="J119" s="40" t="str">
        <f t="shared" si="9"/>
        <v/>
      </c>
      <c r="K119" s="40" t="str">
        <f t="shared" si="10"/>
        <v/>
      </c>
      <c r="L119" t="str">
        <f t="shared" si="11"/>
        <v/>
      </c>
      <c r="M119" s="41" t="str">
        <f t="shared" si="12"/>
        <v/>
      </c>
      <c r="N119" s="41" t="str">
        <f t="shared" si="13"/>
        <v/>
      </c>
    </row>
    <row r="120" spans="1:14" x14ac:dyDescent="0.2">
      <c r="A120" s="35"/>
      <c r="B120" s="36"/>
      <c r="C120" s="37"/>
      <c r="D120" s="36"/>
      <c r="E120" s="35"/>
      <c r="F120" s="36"/>
      <c r="G120" s="36"/>
      <c r="H120" t="str">
        <f t="shared" si="7"/>
        <v/>
      </c>
      <c r="I120" s="40" t="str">
        <f t="shared" si="8"/>
        <v/>
      </c>
      <c r="J120" s="40" t="str">
        <f t="shared" si="9"/>
        <v/>
      </c>
      <c r="K120" s="40" t="str">
        <f t="shared" si="10"/>
        <v/>
      </c>
      <c r="L120" t="str">
        <f t="shared" si="11"/>
        <v/>
      </c>
      <c r="M120" s="41" t="str">
        <f t="shared" si="12"/>
        <v/>
      </c>
      <c r="N120" s="41" t="str">
        <f t="shared" si="13"/>
        <v/>
      </c>
    </row>
    <row r="121" spans="1:14" x14ac:dyDescent="0.2">
      <c r="A121" s="35"/>
      <c r="B121" s="36"/>
      <c r="C121" s="37"/>
      <c r="D121" s="36"/>
      <c r="E121" s="35"/>
      <c r="F121" s="36"/>
      <c r="G121" s="36"/>
      <c r="H121" t="str">
        <f t="shared" si="7"/>
        <v/>
      </c>
      <c r="I121" s="40" t="str">
        <f t="shared" si="8"/>
        <v/>
      </c>
      <c r="J121" s="40" t="str">
        <f t="shared" si="9"/>
        <v/>
      </c>
      <c r="K121" s="40" t="str">
        <f t="shared" si="10"/>
        <v/>
      </c>
      <c r="L121" t="str">
        <f t="shared" si="11"/>
        <v/>
      </c>
      <c r="M121" s="41" t="str">
        <f t="shared" si="12"/>
        <v/>
      </c>
      <c r="N121" s="41" t="str">
        <f t="shared" si="13"/>
        <v/>
      </c>
    </row>
    <row r="122" spans="1:14" x14ac:dyDescent="0.2">
      <c r="A122" s="35"/>
      <c r="B122" s="36"/>
      <c r="C122" s="37"/>
      <c r="D122" s="36"/>
      <c r="E122" s="35"/>
      <c r="F122" s="36"/>
      <c r="G122" s="36"/>
      <c r="H122" t="str">
        <f t="shared" si="7"/>
        <v/>
      </c>
      <c r="I122" s="40" t="str">
        <f t="shared" si="8"/>
        <v/>
      </c>
      <c r="J122" s="40" t="str">
        <f t="shared" si="9"/>
        <v/>
      </c>
      <c r="K122" s="40" t="str">
        <f t="shared" si="10"/>
        <v/>
      </c>
      <c r="L122" t="str">
        <f t="shared" si="11"/>
        <v/>
      </c>
      <c r="M122" s="41" t="str">
        <f t="shared" si="12"/>
        <v/>
      </c>
      <c r="N122" s="41" t="str">
        <f t="shared" si="13"/>
        <v/>
      </c>
    </row>
    <row r="123" spans="1:14" x14ac:dyDescent="0.2">
      <c r="A123" s="35"/>
      <c r="B123" s="36"/>
      <c r="C123" s="37"/>
      <c r="D123" s="36"/>
      <c r="E123" s="35"/>
      <c r="F123" s="36"/>
      <c r="G123" s="36"/>
      <c r="H123" t="str">
        <f t="shared" si="7"/>
        <v/>
      </c>
      <c r="I123" s="40" t="str">
        <f t="shared" si="8"/>
        <v/>
      </c>
      <c r="J123" s="40" t="str">
        <f t="shared" si="9"/>
        <v/>
      </c>
      <c r="K123" s="40" t="str">
        <f t="shared" si="10"/>
        <v/>
      </c>
      <c r="L123" t="str">
        <f t="shared" si="11"/>
        <v/>
      </c>
      <c r="M123" s="41" t="str">
        <f t="shared" si="12"/>
        <v/>
      </c>
      <c r="N123" s="41" t="str">
        <f t="shared" si="13"/>
        <v/>
      </c>
    </row>
    <row r="124" spans="1:14" x14ac:dyDescent="0.2">
      <c r="A124" s="35"/>
      <c r="B124" s="36"/>
      <c r="C124" s="37"/>
      <c r="D124" s="36"/>
      <c r="E124" s="35"/>
      <c r="F124" s="36"/>
      <c r="G124" s="36"/>
      <c r="H124" t="str">
        <f t="shared" si="7"/>
        <v/>
      </c>
      <c r="I124" s="40" t="str">
        <f t="shared" si="8"/>
        <v/>
      </c>
      <c r="J124" s="40" t="str">
        <f t="shared" si="9"/>
        <v/>
      </c>
      <c r="K124" s="40" t="str">
        <f t="shared" si="10"/>
        <v/>
      </c>
      <c r="L124" t="str">
        <f t="shared" si="11"/>
        <v/>
      </c>
      <c r="M124" s="41" t="str">
        <f t="shared" si="12"/>
        <v/>
      </c>
      <c r="N124" s="41" t="str">
        <f t="shared" si="13"/>
        <v/>
      </c>
    </row>
    <row r="125" spans="1:14" x14ac:dyDescent="0.2">
      <c r="A125" s="35"/>
      <c r="B125" s="36"/>
      <c r="C125" s="37"/>
      <c r="D125" s="36"/>
      <c r="E125" s="35"/>
      <c r="F125" s="36"/>
      <c r="G125" s="36"/>
      <c r="H125" t="str">
        <f t="shared" si="7"/>
        <v/>
      </c>
      <c r="I125" s="40" t="str">
        <f t="shared" si="8"/>
        <v/>
      </c>
      <c r="J125" s="40" t="str">
        <f t="shared" si="9"/>
        <v/>
      </c>
      <c r="K125" s="40" t="str">
        <f t="shared" si="10"/>
        <v/>
      </c>
      <c r="L125" t="str">
        <f t="shared" si="11"/>
        <v/>
      </c>
      <c r="M125" s="41" t="str">
        <f t="shared" si="12"/>
        <v/>
      </c>
      <c r="N125" s="41" t="str">
        <f t="shared" si="13"/>
        <v/>
      </c>
    </row>
    <row r="126" spans="1:14" x14ac:dyDescent="0.2">
      <c r="A126" s="35"/>
      <c r="B126" s="36"/>
      <c r="C126" s="37"/>
      <c r="D126" s="36"/>
      <c r="E126" s="35"/>
      <c r="F126" s="36"/>
      <c r="G126" s="36"/>
      <c r="H126" t="str">
        <f t="shared" si="7"/>
        <v/>
      </c>
      <c r="I126" s="40" t="str">
        <f t="shared" si="8"/>
        <v/>
      </c>
      <c r="J126" s="40" t="str">
        <f t="shared" si="9"/>
        <v/>
      </c>
      <c r="K126" s="40" t="str">
        <f t="shared" si="10"/>
        <v/>
      </c>
      <c r="L126" t="str">
        <f t="shared" si="11"/>
        <v/>
      </c>
      <c r="M126" s="41" t="str">
        <f t="shared" si="12"/>
        <v/>
      </c>
      <c r="N126" s="41" t="str">
        <f t="shared" si="13"/>
        <v/>
      </c>
    </row>
    <row r="127" spans="1:14" x14ac:dyDescent="0.2">
      <c r="A127" s="35"/>
      <c r="B127" s="36"/>
      <c r="C127" s="37"/>
      <c r="D127" s="36"/>
      <c r="E127" s="35"/>
      <c r="F127" s="36"/>
      <c r="G127" s="36"/>
      <c r="H127" t="str">
        <f t="shared" si="7"/>
        <v/>
      </c>
      <c r="I127" s="40" t="str">
        <f t="shared" si="8"/>
        <v/>
      </c>
      <c r="J127" s="40" t="str">
        <f t="shared" si="9"/>
        <v/>
      </c>
      <c r="K127" s="40" t="str">
        <f t="shared" si="10"/>
        <v/>
      </c>
      <c r="L127" t="str">
        <f t="shared" si="11"/>
        <v/>
      </c>
      <c r="M127" s="41" t="str">
        <f t="shared" si="12"/>
        <v/>
      </c>
      <c r="N127" s="41" t="str">
        <f t="shared" si="13"/>
        <v/>
      </c>
    </row>
    <row r="128" spans="1:14" x14ac:dyDescent="0.2">
      <c r="A128" s="35"/>
      <c r="B128" s="36"/>
      <c r="C128" s="37"/>
      <c r="D128" s="36"/>
      <c r="E128" s="35"/>
      <c r="F128" s="36"/>
      <c r="G128" s="36"/>
      <c r="H128" t="str">
        <f t="shared" si="7"/>
        <v/>
      </c>
      <c r="I128" s="40" t="str">
        <f t="shared" si="8"/>
        <v/>
      </c>
      <c r="J128" s="40" t="str">
        <f t="shared" si="9"/>
        <v/>
      </c>
      <c r="K128" s="40" t="str">
        <f t="shared" si="10"/>
        <v/>
      </c>
      <c r="L128" t="str">
        <f t="shared" si="11"/>
        <v/>
      </c>
      <c r="M128" s="41" t="str">
        <f t="shared" si="12"/>
        <v/>
      </c>
      <c r="N128" s="41" t="str">
        <f t="shared" si="13"/>
        <v/>
      </c>
    </row>
    <row r="129" spans="1:14" x14ac:dyDescent="0.2">
      <c r="A129" s="35"/>
      <c r="B129" s="36"/>
      <c r="C129" s="37"/>
      <c r="D129" s="36"/>
      <c r="E129" s="35"/>
      <c r="F129" s="36"/>
      <c r="G129" s="36"/>
      <c r="H129" t="str">
        <f t="shared" si="7"/>
        <v/>
      </c>
      <c r="I129" s="40" t="str">
        <f t="shared" si="8"/>
        <v/>
      </c>
      <c r="J129" s="40" t="str">
        <f t="shared" si="9"/>
        <v/>
      </c>
      <c r="K129" s="40" t="str">
        <f t="shared" si="10"/>
        <v/>
      </c>
      <c r="L129" t="str">
        <f t="shared" si="11"/>
        <v/>
      </c>
      <c r="M129" s="41" t="str">
        <f t="shared" si="12"/>
        <v/>
      </c>
      <c r="N129" s="41" t="str">
        <f t="shared" si="13"/>
        <v/>
      </c>
    </row>
    <row r="130" spans="1:14" x14ac:dyDescent="0.2">
      <c r="A130" s="35"/>
      <c r="B130" s="36"/>
      <c r="C130" s="37"/>
      <c r="D130" s="36"/>
      <c r="E130" s="35"/>
      <c r="F130" s="36"/>
      <c r="G130" s="36"/>
      <c r="H130" t="str">
        <f t="shared" si="7"/>
        <v/>
      </c>
      <c r="I130" s="40" t="str">
        <f t="shared" si="8"/>
        <v/>
      </c>
      <c r="J130" s="40" t="str">
        <f t="shared" si="9"/>
        <v/>
      </c>
      <c r="K130" s="40" t="str">
        <f t="shared" si="10"/>
        <v/>
      </c>
      <c r="L130" t="str">
        <f t="shared" si="11"/>
        <v/>
      </c>
      <c r="M130" s="41" t="str">
        <f t="shared" si="12"/>
        <v/>
      </c>
      <c r="N130" s="41" t="str">
        <f t="shared" si="13"/>
        <v/>
      </c>
    </row>
    <row r="131" spans="1:14" x14ac:dyDescent="0.2">
      <c r="A131" s="35"/>
      <c r="B131" s="36"/>
      <c r="C131" s="37"/>
      <c r="D131" s="36"/>
      <c r="E131" s="35"/>
      <c r="F131" s="36"/>
      <c r="G131" s="36"/>
      <c r="H131" t="str">
        <f t="shared" ref="H131:H194" si="14">IF(OR(TRIM(B131)="",TRIM(D131)=""),"",IF(TRIM(B131)=TRIM(D131),"Autocompensação",IF(IFERROR(INDEX(L_Contrato,MATCH(M131,L_ChavePD,0)),"")="Ferista","Ferista cobriu colega","Colega cobriu colega")))</f>
        <v/>
      </c>
      <c r="I131" s="40" t="str">
        <f t="shared" ref="I131:I194" si="15">IF(N131="","",SUMIFS(L_Bruto,L_ChavePD,N131)-SUMIFS(L_Ferista,L_ChavePD,N131))</f>
        <v/>
      </c>
      <c r="J131" s="40" t="str">
        <f t="shared" ref="J131:J194" si="16">IF(N131="","",SUMIFS(CP_Horas,CP_ChaveFalta,N131,CP_Aprov,"Sim"))</f>
        <v/>
      </c>
      <c r="K131" s="40" t="str">
        <f t="shared" ref="K131:K194" si="17">IF(N131="","",SUMIFS(L_Compensado,L_ChavePD,N131))</f>
        <v/>
      </c>
      <c r="L131" t="str">
        <f t="shared" ref="L131:L194" si="18">IF(A131&amp;B131&amp;C131&amp;D131&amp;E131="","",IF(OR(A131="",TRIM(B131)="",C131=""),"PREENCHER: data, quem trabalhou e horas",IF(N131="","PREENCHER: de quem é a falta e a data da falta",IF(COUNTIF(L_ChavePD,N131)=0,"CONFERIR: não há lançamento dessa pessoa nessa data",IF(N(I131)=0,"CONFERIR: nesse dia não havia desconto a compensar",IF(F131&lt;&gt;"Sim","PENDENTE: aguardando aprovação (ainda não abate)",IF(J131&gt;I131,"ATENÇÃO: aprovado mais do que a falta (o excedente é ignorado)",IF(COUNTIF(L_ChavePD,M131)=0,"OK: abatendo — obs.: quem trabalhou não tem lançamento nesse dia","OK: abatendo no desconto"))))))))</f>
        <v/>
      </c>
      <c r="M131" s="41" t="str">
        <f t="shared" ref="M131:M194" si="19">IF(OR(A131="",TRIM(B131)=""),"",TRIM(B131)&amp;"|"&amp;A131)</f>
        <v/>
      </c>
      <c r="N131" s="41" t="str">
        <f t="shared" ref="N131:N194" si="20">IF(OR(E131="",TRIM(D131)=""),"",TRIM(D131)&amp;"|"&amp;E131)</f>
        <v/>
      </c>
    </row>
    <row r="132" spans="1:14" x14ac:dyDescent="0.2">
      <c r="A132" s="35"/>
      <c r="B132" s="36"/>
      <c r="C132" s="37"/>
      <c r="D132" s="36"/>
      <c r="E132" s="35"/>
      <c r="F132" s="36"/>
      <c r="G132" s="36"/>
      <c r="H132" t="str">
        <f t="shared" si="14"/>
        <v/>
      </c>
      <c r="I132" s="40" t="str">
        <f t="shared" si="15"/>
        <v/>
      </c>
      <c r="J132" s="40" t="str">
        <f t="shared" si="16"/>
        <v/>
      </c>
      <c r="K132" s="40" t="str">
        <f t="shared" si="17"/>
        <v/>
      </c>
      <c r="L132" t="str">
        <f t="shared" si="18"/>
        <v/>
      </c>
      <c r="M132" s="41" t="str">
        <f t="shared" si="19"/>
        <v/>
      </c>
      <c r="N132" s="41" t="str">
        <f t="shared" si="20"/>
        <v/>
      </c>
    </row>
    <row r="133" spans="1:14" x14ac:dyDescent="0.2">
      <c r="A133" s="35"/>
      <c r="B133" s="36"/>
      <c r="C133" s="37"/>
      <c r="D133" s="36"/>
      <c r="E133" s="35"/>
      <c r="F133" s="36"/>
      <c r="G133" s="36"/>
      <c r="H133" t="str">
        <f t="shared" si="14"/>
        <v/>
      </c>
      <c r="I133" s="40" t="str">
        <f t="shared" si="15"/>
        <v/>
      </c>
      <c r="J133" s="40" t="str">
        <f t="shared" si="16"/>
        <v/>
      </c>
      <c r="K133" s="40" t="str">
        <f t="shared" si="17"/>
        <v/>
      </c>
      <c r="L133" t="str">
        <f t="shared" si="18"/>
        <v/>
      </c>
      <c r="M133" s="41" t="str">
        <f t="shared" si="19"/>
        <v/>
      </c>
      <c r="N133" s="41" t="str">
        <f t="shared" si="20"/>
        <v/>
      </c>
    </row>
    <row r="134" spans="1:14" x14ac:dyDescent="0.2">
      <c r="A134" s="35"/>
      <c r="B134" s="36"/>
      <c r="C134" s="37"/>
      <c r="D134" s="36"/>
      <c r="E134" s="35"/>
      <c r="F134" s="36"/>
      <c r="G134" s="36"/>
      <c r="H134" t="str">
        <f t="shared" si="14"/>
        <v/>
      </c>
      <c r="I134" s="40" t="str">
        <f t="shared" si="15"/>
        <v/>
      </c>
      <c r="J134" s="40" t="str">
        <f t="shared" si="16"/>
        <v/>
      </c>
      <c r="K134" s="40" t="str">
        <f t="shared" si="17"/>
        <v/>
      </c>
      <c r="L134" t="str">
        <f t="shared" si="18"/>
        <v/>
      </c>
      <c r="M134" s="41" t="str">
        <f t="shared" si="19"/>
        <v/>
      </c>
      <c r="N134" s="41" t="str">
        <f t="shared" si="20"/>
        <v/>
      </c>
    </row>
    <row r="135" spans="1:14" x14ac:dyDescent="0.2">
      <c r="A135" s="35"/>
      <c r="B135" s="36"/>
      <c r="C135" s="37"/>
      <c r="D135" s="36"/>
      <c r="E135" s="35"/>
      <c r="F135" s="36"/>
      <c r="G135" s="36"/>
      <c r="H135" t="str">
        <f t="shared" si="14"/>
        <v/>
      </c>
      <c r="I135" s="40" t="str">
        <f t="shared" si="15"/>
        <v/>
      </c>
      <c r="J135" s="40" t="str">
        <f t="shared" si="16"/>
        <v/>
      </c>
      <c r="K135" s="40" t="str">
        <f t="shared" si="17"/>
        <v/>
      </c>
      <c r="L135" t="str">
        <f t="shared" si="18"/>
        <v/>
      </c>
      <c r="M135" s="41" t="str">
        <f t="shared" si="19"/>
        <v/>
      </c>
      <c r="N135" s="41" t="str">
        <f t="shared" si="20"/>
        <v/>
      </c>
    </row>
    <row r="136" spans="1:14" x14ac:dyDescent="0.2">
      <c r="A136" s="35"/>
      <c r="B136" s="36"/>
      <c r="C136" s="37"/>
      <c r="D136" s="36"/>
      <c r="E136" s="35"/>
      <c r="F136" s="36"/>
      <c r="G136" s="36"/>
      <c r="H136" t="str">
        <f t="shared" si="14"/>
        <v/>
      </c>
      <c r="I136" s="40" t="str">
        <f t="shared" si="15"/>
        <v/>
      </c>
      <c r="J136" s="40" t="str">
        <f t="shared" si="16"/>
        <v/>
      </c>
      <c r="K136" s="40" t="str">
        <f t="shared" si="17"/>
        <v/>
      </c>
      <c r="L136" t="str">
        <f t="shared" si="18"/>
        <v/>
      </c>
      <c r="M136" s="41" t="str">
        <f t="shared" si="19"/>
        <v/>
      </c>
      <c r="N136" s="41" t="str">
        <f t="shared" si="20"/>
        <v/>
      </c>
    </row>
    <row r="137" spans="1:14" x14ac:dyDescent="0.2">
      <c r="A137" s="35"/>
      <c r="B137" s="36"/>
      <c r="C137" s="37"/>
      <c r="D137" s="36"/>
      <c r="E137" s="35"/>
      <c r="F137" s="36"/>
      <c r="G137" s="36"/>
      <c r="H137" t="str">
        <f t="shared" si="14"/>
        <v/>
      </c>
      <c r="I137" s="40" t="str">
        <f t="shared" si="15"/>
        <v/>
      </c>
      <c r="J137" s="40" t="str">
        <f t="shared" si="16"/>
        <v/>
      </c>
      <c r="K137" s="40" t="str">
        <f t="shared" si="17"/>
        <v/>
      </c>
      <c r="L137" t="str">
        <f t="shared" si="18"/>
        <v/>
      </c>
      <c r="M137" s="41" t="str">
        <f t="shared" si="19"/>
        <v/>
      </c>
      <c r="N137" s="41" t="str">
        <f t="shared" si="20"/>
        <v/>
      </c>
    </row>
    <row r="138" spans="1:14" x14ac:dyDescent="0.2">
      <c r="A138" s="35"/>
      <c r="B138" s="36"/>
      <c r="C138" s="37"/>
      <c r="D138" s="36"/>
      <c r="E138" s="35"/>
      <c r="F138" s="36"/>
      <c r="G138" s="36"/>
      <c r="H138" t="str">
        <f t="shared" si="14"/>
        <v/>
      </c>
      <c r="I138" s="40" t="str">
        <f t="shared" si="15"/>
        <v/>
      </c>
      <c r="J138" s="40" t="str">
        <f t="shared" si="16"/>
        <v/>
      </c>
      <c r="K138" s="40" t="str">
        <f t="shared" si="17"/>
        <v/>
      </c>
      <c r="L138" t="str">
        <f t="shared" si="18"/>
        <v/>
      </c>
      <c r="M138" s="41" t="str">
        <f t="shared" si="19"/>
        <v/>
      </c>
      <c r="N138" s="41" t="str">
        <f t="shared" si="20"/>
        <v/>
      </c>
    </row>
    <row r="139" spans="1:14" x14ac:dyDescent="0.2">
      <c r="A139" s="35"/>
      <c r="B139" s="36"/>
      <c r="C139" s="37"/>
      <c r="D139" s="36"/>
      <c r="E139" s="35"/>
      <c r="F139" s="36"/>
      <c r="G139" s="36"/>
      <c r="H139" t="str">
        <f t="shared" si="14"/>
        <v/>
      </c>
      <c r="I139" s="40" t="str">
        <f t="shared" si="15"/>
        <v/>
      </c>
      <c r="J139" s="40" t="str">
        <f t="shared" si="16"/>
        <v/>
      </c>
      <c r="K139" s="40" t="str">
        <f t="shared" si="17"/>
        <v/>
      </c>
      <c r="L139" t="str">
        <f t="shared" si="18"/>
        <v/>
      </c>
      <c r="M139" s="41" t="str">
        <f t="shared" si="19"/>
        <v/>
      </c>
      <c r="N139" s="41" t="str">
        <f t="shared" si="20"/>
        <v/>
      </c>
    </row>
    <row r="140" spans="1:14" x14ac:dyDescent="0.2">
      <c r="A140" s="35"/>
      <c r="B140" s="36"/>
      <c r="C140" s="37"/>
      <c r="D140" s="36"/>
      <c r="E140" s="35"/>
      <c r="F140" s="36"/>
      <c r="G140" s="36"/>
      <c r="H140" t="str">
        <f t="shared" si="14"/>
        <v/>
      </c>
      <c r="I140" s="40" t="str">
        <f t="shared" si="15"/>
        <v/>
      </c>
      <c r="J140" s="40" t="str">
        <f t="shared" si="16"/>
        <v/>
      </c>
      <c r="K140" s="40" t="str">
        <f t="shared" si="17"/>
        <v/>
      </c>
      <c r="L140" t="str">
        <f t="shared" si="18"/>
        <v/>
      </c>
      <c r="M140" s="41" t="str">
        <f t="shared" si="19"/>
        <v/>
      </c>
      <c r="N140" s="41" t="str">
        <f t="shared" si="20"/>
        <v/>
      </c>
    </row>
    <row r="141" spans="1:14" x14ac:dyDescent="0.2">
      <c r="A141" s="35"/>
      <c r="B141" s="36"/>
      <c r="C141" s="37"/>
      <c r="D141" s="36"/>
      <c r="E141" s="35"/>
      <c r="F141" s="36"/>
      <c r="G141" s="36"/>
      <c r="H141" t="str">
        <f t="shared" si="14"/>
        <v/>
      </c>
      <c r="I141" s="40" t="str">
        <f t="shared" si="15"/>
        <v/>
      </c>
      <c r="J141" s="40" t="str">
        <f t="shared" si="16"/>
        <v/>
      </c>
      <c r="K141" s="40" t="str">
        <f t="shared" si="17"/>
        <v/>
      </c>
      <c r="L141" t="str">
        <f t="shared" si="18"/>
        <v/>
      </c>
      <c r="M141" s="41" t="str">
        <f t="shared" si="19"/>
        <v/>
      </c>
      <c r="N141" s="41" t="str">
        <f t="shared" si="20"/>
        <v/>
      </c>
    </row>
    <row r="142" spans="1:14" x14ac:dyDescent="0.2">
      <c r="A142" s="35"/>
      <c r="B142" s="36"/>
      <c r="C142" s="37"/>
      <c r="D142" s="36"/>
      <c r="E142" s="35"/>
      <c r="F142" s="36"/>
      <c r="G142" s="36"/>
      <c r="H142" t="str">
        <f t="shared" si="14"/>
        <v/>
      </c>
      <c r="I142" s="40" t="str">
        <f t="shared" si="15"/>
        <v/>
      </c>
      <c r="J142" s="40" t="str">
        <f t="shared" si="16"/>
        <v/>
      </c>
      <c r="K142" s="40" t="str">
        <f t="shared" si="17"/>
        <v/>
      </c>
      <c r="L142" t="str">
        <f t="shared" si="18"/>
        <v/>
      </c>
      <c r="M142" s="41" t="str">
        <f t="shared" si="19"/>
        <v/>
      </c>
      <c r="N142" s="41" t="str">
        <f t="shared" si="20"/>
        <v/>
      </c>
    </row>
    <row r="143" spans="1:14" x14ac:dyDescent="0.2">
      <c r="A143" s="35"/>
      <c r="B143" s="36"/>
      <c r="C143" s="37"/>
      <c r="D143" s="36"/>
      <c r="E143" s="35"/>
      <c r="F143" s="36"/>
      <c r="G143" s="36"/>
      <c r="H143" t="str">
        <f t="shared" si="14"/>
        <v/>
      </c>
      <c r="I143" s="40" t="str">
        <f t="shared" si="15"/>
        <v/>
      </c>
      <c r="J143" s="40" t="str">
        <f t="shared" si="16"/>
        <v/>
      </c>
      <c r="K143" s="40" t="str">
        <f t="shared" si="17"/>
        <v/>
      </c>
      <c r="L143" t="str">
        <f t="shared" si="18"/>
        <v/>
      </c>
      <c r="M143" s="41" t="str">
        <f t="shared" si="19"/>
        <v/>
      </c>
      <c r="N143" s="41" t="str">
        <f t="shared" si="20"/>
        <v/>
      </c>
    </row>
    <row r="144" spans="1:14" x14ac:dyDescent="0.2">
      <c r="A144" s="35"/>
      <c r="B144" s="36"/>
      <c r="C144" s="37"/>
      <c r="D144" s="36"/>
      <c r="E144" s="35"/>
      <c r="F144" s="36"/>
      <c r="G144" s="36"/>
      <c r="H144" t="str">
        <f t="shared" si="14"/>
        <v/>
      </c>
      <c r="I144" s="40" t="str">
        <f t="shared" si="15"/>
        <v/>
      </c>
      <c r="J144" s="40" t="str">
        <f t="shared" si="16"/>
        <v/>
      </c>
      <c r="K144" s="40" t="str">
        <f t="shared" si="17"/>
        <v/>
      </c>
      <c r="L144" t="str">
        <f t="shared" si="18"/>
        <v/>
      </c>
      <c r="M144" s="41" t="str">
        <f t="shared" si="19"/>
        <v/>
      </c>
      <c r="N144" s="41" t="str">
        <f t="shared" si="20"/>
        <v/>
      </c>
    </row>
    <row r="145" spans="1:14" x14ac:dyDescent="0.2">
      <c r="A145" s="35"/>
      <c r="B145" s="36"/>
      <c r="C145" s="37"/>
      <c r="D145" s="36"/>
      <c r="E145" s="35"/>
      <c r="F145" s="36"/>
      <c r="G145" s="36"/>
      <c r="H145" t="str">
        <f t="shared" si="14"/>
        <v/>
      </c>
      <c r="I145" s="40" t="str">
        <f t="shared" si="15"/>
        <v/>
      </c>
      <c r="J145" s="40" t="str">
        <f t="shared" si="16"/>
        <v/>
      </c>
      <c r="K145" s="40" t="str">
        <f t="shared" si="17"/>
        <v/>
      </c>
      <c r="L145" t="str">
        <f t="shared" si="18"/>
        <v/>
      </c>
      <c r="M145" s="41" t="str">
        <f t="shared" si="19"/>
        <v/>
      </c>
      <c r="N145" s="41" t="str">
        <f t="shared" si="20"/>
        <v/>
      </c>
    </row>
    <row r="146" spans="1:14" x14ac:dyDescent="0.2">
      <c r="A146" s="35"/>
      <c r="B146" s="36"/>
      <c r="C146" s="37"/>
      <c r="D146" s="36"/>
      <c r="E146" s="35"/>
      <c r="F146" s="36"/>
      <c r="G146" s="36"/>
      <c r="H146" t="str">
        <f t="shared" si="14"/>
        <v/>
      </c>
      <c r="I146" s="40" t="str">
        <f t="shared" si="15"/>
        <v/>
      </c>
      <c r="J146" s="40" t="str">
        <f t="shared" si="16"/>
        <v/>
      </c>
      <c r="K146" s="40" t="str">
        <f t="shared" si="17"/>
        <v/>
      </c>
      <c r="L146" t="str">
        <f t="shared" si="18"/>
        <v/>
      </c>
      <c r="M146" s="41" t="str">
        <f t="shared" si="19"/>
        <v/>
      </c>
      <c r="N146" s="41" t="str">
        <f t="shared" si="20"/>
        <v/>
      </c>
    </row>
    <row r="147" spans="1:14" x14ac:dyDescent="0.2">
      <c r="A147" s="35"/>
      <c r="B147" s="36"/>
      <c r="C147" s="37"/>
      <c r="D147" s="36"/>
      <c r="E147" s="35"/>
      <c r="F147" s="36"/>
      <c r="G147" s="36"/>
      <c r="H147" t="str">
        <f t="shared" si="14"/>
        <v/>
      </c>
      <c r="I147" s="40" t="str">
        <f t="shared" si="15"/>
        <v/>
      </c>
      <c r="J147" s="40" t="str">
        <f t="shared" si="16"/>
        <v/>
      </c>
      <c r="K147" s="40" t="str">
        <f t="shared" si="17"/>
        <v/>
      </c>
      <c r="L147" t="str">
        <f t="shared" si="18"/>
        <v/>
      </c>
      <c r="M147" s="41" t="str">
        <f t="shared" si="19"/>
        <v/>
      </c>
      <c r="N147" s="41" t="str">
        <f t="shared" si="20"/>
        <v/>
      </c>
    </row>
    <row r="148" spans="1:14" x14ac:dyDescent="0.2">
      <c r="A148" s="35"/>
      <c r="B148" s="36"/>
      <c r="C148" s="37"/>
      <c r="D148" s="36"/>
      <c r="E148" s="35"/>
      <c r="F148" s="36"/>
      <c r="G148" s="36"/>
      <c r="H148" t="str">
        <f t="shared" si="14"/>
        <v/>
      </c>
      <c r="I148" s="40" t="str">
        <f t="shared" si="15"/>
        <v/>
      </c>
      <c r="J148" s="40" t="str">
        <f t="shared" si="16"/>
        <v/>
      </c>
      <c r="K148" s="40" t="str">
        <f t="shared" si="17"/>
        <v/>
      </c>
      <c r="L148" t="str">
        <f t="shared" si="18"/>
        <v/>
      </c>
      <c r="M148" s="41" t="str">
        <f t="shared" si="19"/>
        <v/>
      </c>
      <c r="N148" s="41" t="str">
        <f t="shared" si="20"/>
        <v/>
      </c>
    </row>
    <row r="149" spans="1:14" x14ac:dyDescent="0.2">
      <c r="A149" s="35"/>
      <c r="B149" s="36"/>
      <c r="C149" s="37"/>
      <c r="D149" s="36"/>
      <c r="E149" s="35"/>
      <c r="F149" s="36"/>
      <c r="G149" s="36"/>
      <c r="H149" t="str">
        <f t="shared" si="14"/>
        <v/>
      </c>
      <c r="I149" s="40" t="str">
        <f t="shared" si="15"/>
        <v/>
      </c>
      <c r="J149" s="40" t="str">
        <f t="shared" si="16"/>
        <v/>
      </c>
      <c r="K149" s="40" t="str">
        <f t="shared" si="17"/>
        <v/>
      </c>
      <c r="L149" t="str">
        <f t="shared" si="18"/>
        <v/>
      </c>
      <c r="M149" s="41" t="str">
        <f t="shared" si="19"/>
        <v/>
      </c>
      <c r="N149" s="41" t="str">
        <f t="shared" si="20"/>
        <v/>
      </c>
    </row>
    <row r="150" spans="1:14" x14ac:dyDescent="0.2">
      <c r="A150" s="35"/>
      <c r="B150" s="36"/>
      <c r="C150" s="37"/>
      <c r="D150" s="36"/>
      <c r="E150" s="35"/>
      <c r="F150" s="36"/>
      <c r="G150" s="36"/>
      <c r="H150" t="str">
        <f t="shared" si="14"/>
        <v/>
      </c>
      <c r="I150" s="40" t="str">
        <f t="shared" si="15"/>
        <v/>
      </c>
      <c r="J150" s="40" t="str">
        <f t="shared" si="16"/>
        <v/>
      </c>
      <c r="K150" s="40" t="str">
        <f t="shared" si="17"/>
        <v/>
      </c>
      <c r="L150" t="str">
        <f t="shared" si="18"/>
        <v/>
      </c>
      <c r="M150" s="41" t="str">
        <f t="shared" si="19"/>
        <v/>
      </c>
      <c r="N150" s="41" t="str">
        <f t="shared" si="20"/>
        <v/>
      </c>
    </row>
    <row r="151" spans="1:14" x14ac:dyDescent="0.2">
      <c r="A151" s="35"/>
      <c r="B151" s="36"/>
      <c r="C151" s="37"/>
      <c r="D151" s="36"/>
      <c r="E151" s="35"/>
      <c r="F151" s="36"/>
      <c r="G151" s="36"/>
      <c r="H151" t="str">
        <f t="shared" si="14"/>
        <v/>
      </c>
      <c r="I151" s="40" t="str">
        <f t="shared" si="15"/>
        <v/>
      </c>
      <c r="J151" s="40" t="str">
        <f t="shared" si="16"/>
        <v/>
      </c>
      <c r="K151" s="40" t="str">
        <f t="shared" si="17"/>
        <v/>
      </c>
      <c r="L151" t="str">
        <f t="shared" si="18"/>
        <v/>
      </c>
      <c r="M151" s="41" t="str">
        <f t="shared" si="19"/>
        <v/>
      </c>
      <c r="N151" s="41" t="str">
        <f t="shared" si="20"/>
        <v/>
      </c>
    </row>
    <row r="152" spans="1:14" x14ac:dyDescent="0.2">
      <c r="A152" s="35"/>
      <c r="B152" s="36"/>
      <c r="C152" s="37"/>
      <c r="D152" s="36"/>
      <c r="E152" s="35"/>
      <c r="F152" s="36"/>
      <c r="G152" s="36"/>
      <c r="H152" t="str">
        <f t="shared" si="14"/>
        <v/>
      </c>
      <c r="I152" s="40" t="str">
        <f t="shared" si="15"/>
        <v/>
      </c>
      <c r="J152" s="40" t="str">
        <f t="shared" si="16"/>
        <v/>
      </c>
      <c r="K152" s="40" t="str">
        <f t="shared" si="17"/>
        <v/>
      </c>
      <c r="L152" t="str">
        <f t="shared" si="18"/>
        <v/>
      </c>
      <c r="M152" s="41" t="str">
        <f t="shared" si="19"/>
        <v/>
      </c>
      <c r="N152" s="41" t="str">
        <f t="shared" si="20"/>
        <v/>
      </c>
    </row>
    <row r="153" spans="1:14" x14ac:dyDescent="0.2">
      <c r="A153" s="35"/>
      <c r="B153" s="36"/>
      <c r="C153" s="37"/>
      <c r="D153" s="36"/>
      <c r="E153" s="35"/>
      <c r="F153" s="36"/>
      <c r="G153" s="36"/>
      <c r="H153" t="str">
        <f t="shared" si="14"/>
        <v/>
      </c>
      <c r="I153" s="40" t="str">
        <f t="shared" si="15"/>
        <v/>
      </c>
      <c r="J153" s="40" t="str">
        <f t="shared" si="16"/>
        <v/>
      </c>
      <c r="K153" s="40" t="str">
        <f t="shared" si="17"/>
        <v/>
      </c>
      <c r="L153" t="str">
        <f t="shared" si="18"/>
        <v/>
      </c>
      <c r="M153" s="41" t="str">
        <f t="shared" si="19"/>
        <v/>
      </c>
      <c r="N153" s="41" t="str">
        <f t="shared" si="20"/>
        <v/>
      </c>
    </row>
    <row r="154" spans="1:14" x14ac:dyDescent="0.2">
      <c r="A154" s="35"/>
      <c r="B154" s="36"/>
      <c r="C154" s="37"/>
      <c r="D154" s="36"/>
      <c r="E154" s="35"/>
      <c r="F154" s="36"/>
      <c r="G154" s="36"/>
      <c r="H154" t="str">
        <f t="shared" si="14"/>
        <v/>
      </c>
      <c r="I154" s="40" t="str">
        <f t="shared" si="15"/>
        <v/>
      </c>
      <c r="J154" s="40" t="str">
        <f t="shared" si="16"/>
        <v/>
      </c>
      <c r="K154" s="40" t="str">
        <f t="shared" si="17"/>
        <v/>
      </c>
      <c r="L154" t="str">
        <f t="shared" si="18"/>
        <v/>
      </c>
      <c r="M154" s="41" t="str">
        <f t="shared" si="19"/>
        <v/>
      </c>
      <c r="N154" s="41" t="str">
        <f t="shared" si="20"/>
        <v/>
      </c>
    </row>
    <row r="155" spans="1:14" x14ac:dyDescent="0.2">
      <c r="A155" s="35"/>
      <c r="B155" s="36"/>
      <c r="C155" s="37"/>
      <c r="D155" s="36"/>
      <c r="E155" s="35"/>
      <c r="F155" s="36"/>
      <c r="G155" s="36"/>
      <c r="H155" t="str">
        <f t="shared" si="14"/>
        <v/>
      </c>
      <c r="I155" s="40" t="str">
        <f t="shared" si="15"/>
        <v/>
      </c>
      <c r="J155" s="40" t="str">
        <f t="shared" si="16"/>
        <v/>
      </c>
      <c r="K155" s="40" t="str">
        <f t="shared" si="17"/>
        <v/>
      </c>
      <c r="L155" t="str">
        <f t="shared" si="18"/>
        <v/>
      </c>
      <c r="M155" s="41" t="str">
        <f t="shared" si="19"/>
        <v/>
      </c>
      <c r="N155" s="41" t="str">
        <f t="shared" si="20"/>
        <v/>
      </c>
    </row>
    <row r="156" spans="1:14" x14ac:dyDescent="0.2">
      <c r="A156" s="35"/>
      <c r="B156" s="36"/>
      <c r="C156" s="37"/>
      <c r="D156" s="36"/>
      <c r="E156" s="35"/>
      <c r="F156" s="36"/>
      <c r="G156" s="36"/>
      <c r="H156" t="str">
        <f t="shared" si="14"/>
        <v/>
      </c>
      <c r="I156" s="40" t="str">
        <f t="shared" si="15"/>
        <v/>
      </c>
      <c r="J156" s="40" t="str">
        <f t="shared" si="16"/>
        <v/>
      </c>
      <c r="K156" s="40" t="str">
        <f t="shared" si="17"/>
        <v/>
      </c>
      <c r="L156" t="str">
        <f t="shared" si="18"/>
        <v/>
      </c>
      <c r="M156" s="41" t="str">
        <f t="shared" si="19"/>
        <v/>
      </c>
      <c r="N156" s="41" t="str">
        <f t="shared" si="20"/>
        <v/>
      </c>
    </row>
    <row r="157" spans="1:14" x14ac:dyDescent="0.2">
      <c r="A157" s="35"/>
      <c r="B157" s="36"/>
      <c r="C157" s="37"/>
      <c r="D157" s="36"/>
      <c r="E157" s="35"/>
      <c r="F157" s="36"/>
      <c r="G157" s="36"/>
      <c r="H157" t="str">
        <f t="shared" si="14"/>
        <v/>
      </c>
      <c r="I157" s="40" t="str">
        <f t="shared" si="15"/>
        <v/>
      </c>
      <c r="J157" s="40" t="str">
        <f t="shared" si="16"/>
        <v/>
      </c>
      <c r="K157" s="40" t="str">
        <f t="shared" si="17"/>
        <v/>
      </c>
      <c r="L157" t="str">
        <f t="shared" si="18"/>
        <v/>
      </c>
      <c r="M157" s="41" t="str">
        <f t="shared" si="19"/>
        <v/>
      </c>
      <c r="N157" s="41" t="str">
        <f t="shared" si="20"/>
        <v/>
      </c>
    </row>
    <row r="158" spans="1:14" x14ac:dyDescent="0.2">
      <c r="A158" s="35"/>
      <c r="B158" s="36"/>
      <c r="C158" s="37"/>
      <c r="D158" s="36"/>
      <c r="E158" s="35"/>
      <c r="F158" s="36"/>
      <c r="G158" s="36"/>
      <c r="H158" t="str">
        <f t="shared" si="14"/>
        <v/>
      </c>
      <c r="I158" s="40" t="str">
        <f t="shared" si="15"/>
        <v/>
      </c>
      <c r="J158" s="40" t="str">
        <f t="shared" si="16"/>
        <v/>
      </c>
      <c r="K158" s="40" t="str">
        <f t="shared" si="17"/>
        <v/>
      </c>
      <c r="L158" t="str">
        <f t="shared" si="18"/>
        <v/>
      </c>
      <c r="M158" s="41" t="str">
        <f t="shared" si="19"/>
        <v/>
      </c>
      <c r="N158" s="41" t="str">
        <f t="shared" si="20"/>
        <v/>
      </c>
    </row>
    <row r="159" spans="1:14" x14ac:dyDescent="0.2">
      <c r="A159" s="35"/>
      <c r="B159" s="36"/>
      <c r="C159" s="37"/>
      <c r="D159" s="36"/>
      <c r="E159" s="35"/>
      <c r="F159" s="36"/>
      <c r="G159" s="36"/>
      <c r="H159" t="str">
        <f t="shared" si="14"/>
        <v/>
      </c>
      <c r="I159" s="40" t="str">
        <f t="shared" si="15"/>
        <v/>
      </c>
      <c r="J159" s="40" t="str">
        <f t="shared" si="16"/>
        <v/>
      </c>
      <c r="K159" s="40" t="str">
        <f t="shared" si="17"/>
        <v/>
      </c>
      <c r="L159" t="str">
        <f t="shared" si="18"/>
        <v/>
      </c>
      <c r="M159" s="41" t="str">
        <f t="shared" si="19"/>
        <v/>
      </c>
      <c r="N159" s="41" t="str">
        <f t="shared" si="20"/>
        <v/>
      </c>
    </row>
    <row r="160" spans="1:14" x14ac:dyDescent="0.2">
      <c r="A160" s="35"/>
      <c r="B160" s="36"/>
      <c r="C160" s="37"/>
      <c r="D160" s="36"/>
      <c r="E160" s="35"/>
      <c r="F160" s="36"/>
      <c r="G160" s="36"/>
      <c r="H160" t="str">
        <f t="shared" si="14"/>
        <v/>
      </c>
      <c r="I160" s="40" t="str">
        <f t="shared" si="15"/>
        <v/>
      </c>
      <c r="J160" s="40" t="str">
        <f t="shared" si="16"/>
        <v/>
      </c>
      <c r="K160" s="40" t="str">
        <f t="shared" si="17"/>
        <v/>
      </c>
      <c r="L160" t="str">
        <f t="shared" si="18"/>
        <v/>
      </c>
      <c r="M160" s="41" t="str">
        <f t="shared" si="19"/>
        <v/>
      </c>
      <c r="N160" s="41" t="str">
        <f t="shared" si="20"/>
        <v/>
      </c>
    </row>
    <row r="161" spans="1:14" x14ac:dyDescent="0.2">
      <c r="A161" s="35"/>
      <c r="B161" s="36"/>
      <c r="C161" s="37"/>
      <c r="D161" s="36"/>
      <c r="E161" s="35"/>
      <c r="F161" s="36"/>
      <c r="G161" s="36"/>
      <c r="H161" t="str">
        <f t="shared" si="14"/>
        <v/>
      </c>
      <c r="I161" s="40" t="str">
        <f t="shared" si="15"/>
        <v/>
      </c>
      <c r="J161" s="40" t="str">
        <f t="shared" si="16"/>
        <v/>
      </c>
      <c r="K161" s="40" t="str">
        <f t="shared" si="17"/>
        <v/>
      </c>
      <c r="L161" t="str">
        <f t="shared" si="18"/>
        <v/>
      </c>
      <c r="M161" s="41" t="str">
        <f t="shared" si="19"/>
        <v/>
      </c>
      <c r="N161" s="41" t="str">
        <f t="shared" si="20"/>
        <v/>
      </c>
    </row>
    <row r="162" spans="1:14" x14ac:dyDescent="0.2">
      <c r="A162" s="35"/>
      <c r="B162" s="36"/>
      <c r="C162" s="37"/>
      <c r="D162" s="36"/>
      <c r="E162" s="35"/>
      <c r="F162" s="36"/>
      <c r="G162" s="36"/>
      <c r="H162" t="str">
        <f t="shared" si="14"/>
        <v/>
      </c>
      <c r="I162" s="40" t="str">
        <f t="shared" si="15"/>
        <v/>
      </c>
      <c r="J162" s="40" t="str">
        <f t="shared" si="16"/>
        <v/>
      </c>
      <c r="K162" s="40" t="str">
        <f t="shared" si="17"/>
        <v/>
      </c>
      <c r="L162" t="str">
        <f t="shared" si="18"/>
        <v/>
      </c>
      <c r="M162" s="41" t="str">
        <f t="shared" si="19"/>
        <v/>
      </c>
      <c r="N162" s="41" t="str">
        <f t="shared" si="20"/>
        <v/>
      </c>
    </row>
    <row r="163" spans="1:14" x14ac:dyDescent="0.2">
      <c r="A163" s="35"/>
      <c r="B163" s="36"/>
      <c r="C163" s="37"/>
      <c r="D163" s="36"/>
      <c r="E163" s="35"/>
      <c r="F163" s="36"/>
      <c r="G163" s="36"/>
      <c r="H163" t="str">
        <f t="shared" si="14"/>
        <v/>
      </c>
      <c r="I163" s="40" t="str">
        <f t="shared" si="15"/>
        <v/>
      </c>
      <c r="J163" s="40" t="str">
        <f t="shared" si="16"/>
        <v/>
      </c>
      <c r="K163" s="40" t="str">
        <f t="shared" si="17"/>
        <v/>
      </c>
      <c r="L163" t="str">
        <f t="shared" si="18"/>
        <v/>
      </c>
      <c r="M163" s="41" t="str">
        <f t="shared" si="19"/>
        <v/>
      </c>
      <c r="N163" s="41" t="str">
        <f t="shared" si="20"/>
        <v/>
      </c>
    </row>
    <row r="164" spans="1:14" x14ac:dyDescent="0.2">
      <c r="A164" s="35"/>
      <c r="B164" s="36"/>
      <c r="C164" s="37"/>
      <c r="D164" s="36"/>
      <c r="E164" s="35"/>
      <c r="F164" s="36"/>
      <c r="G164" s="36"/>
      <c r="H164" t="str">
        <f t="shared" si="14"/>
        <v/>
      </c>
      <c r="I164" s="40" t="str">
        <f t="shared" si="15"/>
        <v/>
      </c>
      <c r="J164" s="40" t="str">
        <f t="shared" si="16"/>
        <v/>
      </c>
      <c r="K164" s="40" t="str">
        <f t="shared" si="17"/>
        <v/>
      </c>
      <c r="L164" t="str">
        <f t="shared" si="18"/>
        <v/>
      </c>
      <c r="M164" s="41" t="str">
        <f t="shared" si="19"/>
        <v/>
      </c>
      <c r="N164" s="41" t="str">
        <f t="shared" si="20"/>
        <v/>
      </c>
    </row>
    <row r="165" spans="1:14" x14ac:dyDescent="0.2">
      <c r="A165" s="35"/>
      <c r="B165" s="36"/>
      <c r="C165" s="37"/>
      <c r="D165" s="36"/>
      <c r="E165" s="35"/>
      <c r="F165" s="36"/>
      <c r="G165" s="36"/>
      <c r="H165" t="str">
        <f t="shared" si="14"/>
        <v/>
      </c>
      <c r="I165" s="40" t="str">
        <f t="shared" si="15"/>
        <v/>
      </c>
      <c r="J165" s="40" t="str">
        <f t="shared" si="16"/>
        <v/>
      </c>
      <c r="K165" s="40" t="str">
        <f t="shared" si="17"/>
        <v/>
      </c>
      <c r="L165" t="str">
        <f t="shared" si="18"/>
        <v/>
      </c>
      <c r="M165" s="41" t="str">
        <f t="shared" si="19"/>
        <v/>
      </c>
      <c r="N165" s="41" t="str">
        <f t="shared" si="20"/>
        <v/>
      </c>
    </row>
    <row r="166" spans="1:14" x14ac:dyDescent="0.2">
      <c r="A166" s="35"/>
      <c r="B166" s="36"/>
      <c r="C166" s="37"/>
      <c r="D166" s="36"/>
      <c r="E166" s="35"/>
      <c r="F166" s="36"/>
      <c r="G166" s="36"/>
      <c r="H166" t="str">
        <f t="shared" si="14"/>
        <v/>
      </c>
      <c r="I166" s="40" t="str">
        <f t="shared" si="15"/>
        <v/>
      </c>
      <c r="J166" s="40" t="str">
        <f t="shared" si="16"/>
        <v/>
      </c>
      <c r="K166" s="40" t="str">
        <f t="shared" si="17"/>
        <v/>
      </c>
      <c r="L166" t="str">
        <f t="shared" si="18"/>
        <v/>
      </c>
      <c r="M166" s="41" t="str">
        <f t="shared" si="19"/>
        <v/>
      </c>
      <c r="N166" s="41" t="str">
        <f t="shared" si="20"/>
        <v/>
      </c>
    </row>
    <row r="167" spans="1:14" x14ac:dyDescent="0.2">
      <c r="A167" s="35"/>
      <c r="B167" s="36"/>
      <c r="C167" s="37"/>
      <c r="D167" s="36"/>
      <c r="E167" s="35"/>
      <c r="F167" s="36"/>
      <c r="G167" s="36"/>
      <c r="H167" t="str">
        <f t="shared" si="14"/>
        <v/>
      </c>
      <c r="I167" s="40" t="str">
        <f t="shared" si="15"/>
        <v/>
      </c>
      <c r="J167" s="40" t="str">
        <f t="shared" si="16"/>
        <v/>
      </c>
      <c r="K167" s="40" t="str">
        <f t="shared" si="17"/>
        <v/>
      </c>
      <c r="L167" t="str">
        <f t="shared" si="18"/>
        <v/>
      </c>
      <c r="M167" s="41" t="str">
        <f t="shared" si="19"/>
        <v/>
      </c>
      <c r="N167" s="41" t="str">
        <f t="shared" si="20"/>
        <v/>
      </c>
    </row>
    <row r="168" spans="1:14" x14ac:dyDescent="0.2">
      <c r="A168" s="35"/>
      <c r="B168" s="36"/>
      <c r="C168" s="37"/>
      <c r="D168" s="36"/>
      <c r="E168" s="35"/>
      <c r="F168" s="36"/>
      <c r="G168" s="36"/>
      <c r="H168" t="str">
        <f t="shared" si="14"/>
        <v/>
      </c>
      <c r="I168" s="40" t="str">
        <f t="shared" si="15"/>
        <v/>
      </c>
      <c r="J168" s="40" t="str">
        <f t="shared" si="16"/>
        <v/>
      </c>
      <c r="K168" s="40" t="str">
        <f t="shared" si="17"/>
        <v/>
      </c>
      <c r="L168" t="str">
        <f t="shared" si="18"/>
        <v/>
      </c>
      <c r="M168" s="41" t="str">
        <f t="shared" si="19"/>
        <v/>
      </c>
      <c r="N168" s="41" t="str">
        <f t="shared" si="20"/>
        <v/>
      </c>
    </row>
    <row r="169" spans="1:14" x14ac:dyDescent="0.2">
      <c r="A169" s="35"/>
      <c r="B169" s="36"/>
      <c r="C169" s="37"/>
      <c r="D169" s="36"/>
      <c r="E169" s="35"/>
      <c r="F169" s="36"/>
      <c r="G169" s="36"/>
      <c r="H169" t="str">
        <f t="shared" si="14"/>
        <v/>
      </c>
      <c r="I169" s="40" t="str">
        <f t="shared" si="15"/>
        <v/>
      </c>
      <c r="J169" s="40" t="str">
        <f t="shared" si="16"/>
        <v/>
      </c>
      <c r="K169" s="40" t="str">
        <f t="shared" si="17"/>
        <v/>
      </c>
      <c r="L169" t="str">
        <f t="shared" si="18"/>
        <v/>
      </c>
      <c r="M169" s="41" t="str">
        <f t="shared" si="19"/>
        <v/>
      </c>
      <c r="N169" s="41" t="str">
        <f t="shared" si="20"/>
        <v/>
      </c>
    </row>
    <row r="170" spans="1:14" x14ac:dyDescent="0.2">
      <c r="A170" s="35"/>
      <c r="B170" s="36"/>
      <c r="C170" s="37"/>
      <c r="D170" s="36"/>
      <c r="E170" s="35"/>
      <c r="F170" s="36"/>
      <c r="G170" s="36"/>
      <c r="H170" t="str">
        <f t="shared" si="14"/>
        <v/>
      </c>
      <c r="I170" s="40" t="str">
        <f t="shared" si="15"/>
        <v/>
      </c>
      <c r="J170" s="40" t="str">
        <f t="shared" si="16"/>
        <v/>
      </c>
      <c r="K170" s="40" t="str">
        <f t="shared" si="17"/>
        <v/>
      </c>
      <c r="L170" t="str">
        <f t="shared" si="18"/>
        <v/>
      </c>
      <c r="M170" s="41" t="str">
        <f t="shared" si="19"/>
        <v/>
      </c>
      <c r="N170" s="41" t="str">
        <f t="shared" si="20"/>
        <v/>
      </c>
    </row>
    <row r="171" spans="1:14" x14ac:dyDescent="0.2">
      <c r="A171" s="35"/>
      <c r="B171" s="36"/>
      <c r="C171" s="37"/>
      <c r="D171" s="36"/>
      <c r="E171" s="35"/>
      <c r="F171" s="36"/>
      <c r="G171" s="36"/>
      <c r="H171" t="str">
        <f t="shared" si="14"/>
        <v/>
      </c>
      <c r="I171" s="40" t="str">
        <f t="shared" si="15"/>
        <v/>
      </c>
      <c r="J171" s="40" t="str">
        <f t="shared" si="16"/>
        <v/>
      </c>
      <c r="K171" s="40" t="str">
        <f t="shared" si="17"/>
        <v/>
      </c>
      <c r="L171" t="str">
        <f t="shared" si="18"/>
        <v/>
      </c>
      <c r="M171" s="41" t="str">
        <f t="shared" si="19"/>
        <v/>
      </c>
      <c r="N171" s="41" t="str">
        <f t="shared" si="20"/>
        <v/>
      </c>
    </row>
    <row r="172" spans="1:14" x14ac:dyDescent="0.2">
      <c r="A172" s="35"/>
      <c r="B172" s="36"/>
      <c r="C172" s="37"/>
      <c r="D172" s="36"/>
      <c r="E172" s="35"/>
      <c r="F172" s="36"/>
      <c r="G172" s="36"/>
      <c r="H172" t="str">
        <f t="shared" si="14"/>
        <v/>
      </c>
      <c r="I172" s="40" t="str">
        <f t="shared" si="15"/>
        <v/>
      </c>
      <c r="J172" s="40" t="str">
        <f t="shared" si="16"/>
        <v/>
      </c>
      <c r="K172" s="40" t="str">
        <f t="shared" si="17"/>
        <v/>
      </c>
      <c r="L172" t="str">
        <f t="shared" si="18"/>
        <v/>
      </c>
      <c r="M172" s="41" t="str">
        <f t="shared" si="19"/>
        <v/>
      </c>
      <c r="N172" s="41" t="str">
        <f t="shared" si="20"/>
        <v/>
      </c>
    </row>
    <row r="173" spans="1:14" x14ac:dyDescent="0.2">
      <c r="A173" s="35"/>
      <c r="B173" s="36"/>
      <c r="C173" s="37"/>
      <c r="D173" s="36"/>
      <c r="E173" s="35"/>
      <c r="F173" s="36"/>
      <c r="G173" s="36"/>
      <c r="H173" t="str">
        <f t="shared" si="14"/>
        <v/>
      </c>
      <c r="I173" s="40" t="str">
        <f t="shared" si="15"/>
        <v/>
      </c>
      <c r="J173" s="40" t="str">
        <f t="shared" si="16"/>
        <v/>
      </c>
      <c r="K173" s="40" t="str">
        <f t="shared" si="17"/>
        <v/>
      </c>
      <c r="L173" t="str">
        <f t="shared" si="18"/>
        <v/>
      </c>
      <c r="M173" s="41" t="str">
        <f t="shared" si="19"/>
        <v/>
      </c>
      <c r="N173" s="41" t="str">
        <f t="shared" si="20"/>
        <v/>
      </c>
    </row>
    <row r="174" spans="1:14" x14ac:dyDescent="0.2">
      <c r="A174" s="35"/>
      <c r="B174" s="36"/>
      <c r="C174" s="37"/>
      <c r="D174" s="36"/>
      <c r="E174" s="35"/>
      <c r="F174" s="36"/>
      <c r="G174" s="36"/>
      <c r="H174" t="str">
        <f t="shared" si="14"/>
        <v/>
      </c>
      <c r="I174" s="40" t="str">
        <f t="shared" si="15"/>
        <v/>
      </c>
      <c r="J174" s="40" t="str">
        <f t="shared" si="16"/>
        <v/>
      </c>
      <c r="K174" s="40" t="str">
        <f t="shared" si="17"/>
        <v/>
      </c>
      <c r="L174" t="str">
        <f t="shared" si="18"/>
        <v/>
      </c>
      <c r="M174" s="41" t="str">
        <f t="shared" si="19"/>
        <v/>
      </c>
      <c r="N174" s="41" t="str">
        <f t="shared" si="20"/>
        <v/>
      </c>
    </row>
    <row r="175" spans="1:14" x14ac:dyDescent="0.2">
      <c r="A175" s="35"/>
      <c r="B175" s="36"/>
      <c r="C175" s="37"/>
      <c r="D175" s="36"/>
      <c r="E175" s="35"/>
      <c r="F175" s="36"/>
      <c r="G175" s="36"/>
      <c r="H175" t="str">
        <f t="shared" si="14"/>
        <v/>
      </c>
      <c r="I175" s="40" t="str">
        <f t="shared" si="15"/>
        <v/>
      </c>
      <c r="J175" s="40" t="str">
        <f t="shared" si="16"/>
        <v/>
      </c>
      <c r="K175" s="40" t="str">
        <f t="shared" si="17"/>
        <v/>
      </c>
      <c r="L175" t="str">
        <f t="shared" si="18"/>
        <v/>
      </c>
      <c r="M175" s="41" t="str">
        <f t="shared" si="19"/>
        <v/>
      </c>
      <c r="N175" s="41" t="str">
        <f t="shared" si="20"/>
        <v/>
      </c>
    </row>
    <row r="176" spans="1:14" x14ac:dyDescent="0.2">
      <c r="A176" s="35"/>
      <c r="B176" s="36"/>
      <c r="C176" s="37"/>
      <c r="D176" s="36"/>
      <c r="E176" s="35"/>
      <c r="F176" s="36"/>
      <c r="G176" s="36"/>
      <c r="H176" t="str">
        <f t="shared" si="14"/>
        <v/>
      </c>
      <c r="I176" s="40" t="str">
        <f t="shared" si="15"/>
        <v/>
      </c>
      <c r="J176" s="40" t="str">
        <f t="shared" si="16"/>
        <v/>
      </c>
      <c r="K176" s="40" t="str">
        <f t="shared" si="17"/>
        <v/>
      </c>
      <c r="L176" t="str">
        <f t="shared" si="18"/>
        <v/>
      </c>
      <c r="M176" s="41" t="str">
        <f t="shared" si="19"/>
        <v/>
      </c>
      <c r="N176" s="41" t="str">
        <f t="shared" si="20"/>
        <v/>
      </c>
    </row>
    <row r="177" spans="1:14" x14ac:dyDescent="0.2">
      <c r="A177" s="35"/>
      <c r="B177" s="36"/>
      <c r="C177" s="37"/>
      <c r="D177" s="36"/>
      <c r="E177" s="35"/>
      <c r="F177" s="36"/>
      <c r="G177" s="36"/>
      <c r="H177" t="str">
        <f t="shared" si="14"/>
        <v/>
      </c>
      <c r="I177" s="40" t="str">
        <f t="shared" si="15"/>
        <v/>
      </c>
      <c r="J177" s="40" t="str">
        <f t="shared" si="16"/>
        <v/>
      </c>
      <c r="K177" s="40" t="str">
        <f t="shared" si="17"/>
        <v/>
      </c>
      <c r="L177" t="str">
        <f t="shared" si="18"/>
        <v/>
      </c>
      <c r="M177" s="41" t="str">
        <f t="shared" si="19"/>
        <v/>
      </c>
      <c r="N177" s="41" t="str">
        <f t="shared" si="20"/>
        <v/>
      </c>
    </row>
    <row r="178" spans="1:14" x14ac:dyDescent="0.2">
      <c r="A178" s="35"/>
      <c r="B178" s="36"/>
      <c r="C178" s="37"/>
      <c r="D178" s="36"/>
      <c r="E178" s="35"/>
      <c r="F178" s="36"/>
      <c r="G178" s="36"/>
      <c r="H178" t="str">
        <f t="shared" si="14"/>
        <v/>
      </c>
      <c r="I178" s="40" t="str">
        <f t="shared" si="15"/>
        <v/>
      </c>
      <c r="J178" s="40" t="str">
        <f t="shared" si="16"/>
        <v/>
      </c>
      <c r="K178" s="40" t="str">
        <f t="shared" si="17"/>
        <v/>
      </c>
      <c r="L178" t="str">
        <f t="shared" si="18"/>
        <v/>
      </c>
      <c r="M178" s="41" t="str">
        <f t="shared" si="19"/>
        <v/>
      </c>
      <c r="N178" s="41" t="str">
        <f t="shared" si="20"/>
        <v/>
      </c>
    </row>
    <row r="179" spans="1:14" x14ac:dyDescent="0.2">
      <c r="A179" s="35"/>
      <c r="B179" s="36"/>
      <c r="C179" s="37"/>
      <c r="D179" s="36"/>
      <c r="E179" s="35"/>
      <c r="F179" s="36"/>
      <c r="G179" s="36"/>
      <c r="H179" t="str">
        <f t="shared" si="14"/>
        <v/>
      </c>
      <c r="I179" s="40" t="str">
        <f t="shared" si="15"/>
        <v/>
      </c>
      <c r="J179" s="40" t="str">
        <f t="shared" si="16"/>
        <v/>
      </c>
      <c r="K179" s="40" t="str">
        <f t="shared" si="17"/>
        <v/>
      </c>
      <c r="L179" t="str">
        <f t="shared" si="18"/>
        <v/>
      </c>
      <c r="M179" s="41" t="str">
        <f t="shared" si="19"/>
        <v/>
      </c>
      <c r="N179" s="41" t="str">
        <f t="shared" si="20"/>
        <v/>
      </c>
    </row>
    <row r="180" spans="1:14" x14ac:dyDescent="0.2">
      <c r="A180" s="35"/>
      <c r="B180" s="36"/>
      <c r="C180" s="37"/>
      <c r="D180" s="36"/>
      <c r="E180" s="35"/>
      <c r="F180" s="36"/>
      <c r="G180" s="36"/>
      <c r="H180" t="str">
        <f t="shared" si="14"/>
        <v/>
      </c>
      <c r="I180" s="40" t="str">
        <f t="shared" si="15"/>
        <v/>
      </c>
      <c r="J180" s="40" t="str">
        <f t="shared" si="16"/>
        <v/>
      </c>
      <c r="K180" s="40" t="str">
        <f t="shared" si="17"/>
        <v/>
      </c>
      <c r="L180" t="str">
        <f t="shared" si="18"/>
        <v/>
      </c>
      <c r="M180" s="41" t="str">
        <f t="shared" si="19"/>
        <v/>
      </c>
      <c r="N180" s="41" t="str">
        <f t="shared" si="20"/>
        <v/>
      </c>
    </row>
    <row r="181" spans="1:14" x14ac:dyDescent="0.2">
      <c r="A181" s="35"/>
      <c r="B181" s="36"/>
      <c r="C181" s="37"/>
      <c r="D181" s="36"/>
      <c r="E181" s="35"/>
      <c r="F181" s="36"/>
      <c r="G181" s="36"/>
      <c r="H181" t="str">
        <f t="shared" si="14"/>
        <v/>
      </c>
      <c r="I181" s="40" t="str">
        <f t="shared" si="15"/>
        <v/>
      </c>
      <c r="J181" s="40" t="str">
        <f t="shared" si="16"/>
        <v/>
      </c>
      <c r="K181" s="40" t="str">
        <f t="shared" si="17"/>
        <v/>
      </c>
      <c r="L181" t="str">
        <f t="shared" si="18"/>
        <v/>
      </c>
      <c r="M181" s="41" t="str">
        <f t="shared" si="19"/>
        <v/>
      </c>
      <c r="N181" s="41" t="str">
        <f t="shared" si="20"/>
        <v/>
      </c>
    </row>
    <row r="182" spans="1:14" x14ac:dyDescent="0.2">
      <c r="A182" s="35"/>
      <c r="B182" s="36"/>
      <c r="C182" s="37"/>
      <c r="D182" s="36"/>
      <c r="E182" s="35"/>
      <c r="F182" s="36"/>
      <c r="G182" s="36"/>
      <c r="H182" t="str">
        <f t="shared" si="14"/>
        <v/>
      </c>
      <c r="I182" s="40" t="str">
        <f t="shared" si="15"/>
        <v/>
      </c>
      <c r="J182" s="40" t="str">
        <f t="shared" si="16"/>
        <v/>
      </c>
      <c r="K182" s="40" t="str">
        <f t="shared" si="17"/>
        <v/>
      </c>
      <c r="L182" t="str">
        <f t="shared" si="18"/>
        <v/>
      </c>
      <c r="M182" s="41" t="str">
        <f t="shared" si="19"/>
        <v/>
      </c>
      <c r="N182" s="41" t="str">
        <f t="shared" si="20"/>
        <v/>
      </c>
    </row>
    <row r="183" spans="1:14" x14ac:dyDescent="0.2">
      <c r="A183" s="35"/>
      <c r="B183" s="36"/>
      <c r="C183" s="37"/>
      <c r="D183" s="36"/>
      <c r="E183" s="35"/>
      <c r="F183" s="36"/>
      <c r="G183" s="36"/>
      <c r="H183" t="str">
        <f t="shared" si="14"/>
        <v/>
      </c>
      <c r="I183" s="40" t="str">
        <f t="shared" si="15"/>
        <v/>
      </c>
      <c r="J183" s="40" t="str">
        <f t="shared" si="16"/>
        <v/>
      </c>
      <c r="K183" s="40" t="str">
        <f t="shared" si="17"/>
        <v/>
      </c>
      <c r="L183" t="str">
        <f t="shared" si="18"/>
        <v/>
      </c>
      <c r="M183" s="41" t="str">
        <f t="shared" si="19"/>
        <v/>
      </c>
      <c r="N183" s="41" t="str">
        <f t="shared" si="20"/>
        <v/>
      </c>
    </row>
    <row r="184" spans="1:14" x14ac:dyDescent="0.2">
      <c r="A184" s="35"/>
      <c r="B184" s="36"/>
      <c r="C184" s="37"/>
      <c r="D184" s="36"/>
      <c r="E184" s="35"/>
      <c r="F184" s="36"/>
      <c r="G184" s="36"/>
      <c r="H184" t="str">
        <f t="shared" si="14"/>
        <v/>
      </c>
      <c r="I184" s="40" t="str">
        <f t="shared" si="15"/>
        <v/>
      </c>
      <c r="J184" s="40" t="str">
        <f t="shared" si="16"/>
        <v/>
      </c>
      <c r="K184" s="40" t="str">
        <f t="shared" si="17"/>
        <v/>
      </c>
      <c r="L184" t="str">
        <f t="shared" si="18"/>
        <v/>
      </c>
      <c r="M184" s="41" t="str">
        <f t="shared" si="19"/>
        <v/>
      </c>
      <c r="N184" s="41" t="str">
        <f t="shared" si="20"/>
        <v/>
      </c>
    </row>
    <row r="185" spans="1:14" x14ac:dyDescent="0.2">
      <c r="A185" s="35"/>
      <c r="B185" s="36"/>
      <c r="C185" s="37"/>
      <c r="D185" s="36"/>
      <c r="E185" s="35"/>
      <c r="F185" s="36"/>
      <c r="G185" s="36"/>
      <c r="H185" t="str">
        <f t="shared" si="14"/>
        <v/>
      </c>
      <c r="I185" s="40" t="str">
        <f t="shared" si="15"/>
        <v/>
      </c>
      <c r="J185" s="40" t="str">
        <f t="shared" si="16"/>
        <v/>
      </c>
      <c r="K185" s="40" t="str">
        <f t="shared" si="17"/>
        <v/>
      </c>
      <c r="L185" t="str">
        <f t="shared" si="18"/>
        <v/>
      </c>
      <c r="M185" s="41" t="str">
        <f t="shared" si="19"/>
        <v/>
      </c>
      <c r="N185" s="41" t="str">
        <f t="shared" si="20"/>
        <v/>
      </c>
    </row>
    <row r="186" spans="1:14" x14ac:dyDescent="0.2">
      <c r="A186" s="35"/>
      <c r="B186" s="36"/>
      <c r="C186" s="37"/>
      <c r="D186" s="36"/>
      <c r="E186" s="35"/>
      <c r="F186" s="36"/>
      <c r="G186" s="36"/>
      <c r="H186" t="str">
        <f t="shared" si="14"/>
        <v/>
      </c>
      <c r="I186" s="40" t="str">
        <f t="shared" si="15"/>
        <v/>
      </c>
      <c r="J186" s="40" t="str">
        <f t="shared" si="16"/>
        <v/>
      </c>
      <c r="K186" s="40" t="str">
        <f t="shared" si="17"/>
        <v/>
      </c>
      <c r="L186" t="str">
        <f t="shared" si="18"/>
        <v/>
      </c>
      <c r="M186" s="41" t="str">
        <f t="shared" si="19"/>
        <v/>
      </c>
      <c r="N186" s="41" t="str">
        <f t="shared" si="20"/>
        <v/>
      </c>
    </row>
    <row r="187" spans="1:14" x14ac:dyDescent="0.2">
      <c r="A187" s="35"/>
      <c r="B187" s="36"/>
      <c r="C187" s="37"/>
      <c r="D187" s="36"/>
      <c r="E187" s="35"/>
      <c r="F187" s="36"/>
      <c r="G187" s="36"/>
      <c r="H187" t="str">
        <f t="shared" si="14"/>
        <v/>
      </c>
      <c r="I187" s="40" t="str">
        <f t="shared" si="15"/>
        <v/>
      </c>
      <c r="J187" s="40" t="str">
        <f t="shared" si="16"/>
        <v/>
      </c>
      <c r="K187" s="40" t="str">
        <f t="shared" si="17"/>
        <v/>
      </c>
      <c r="L187" t="str">
        <f t="shared" si="18"/>
        <v/>
      </c>
      <c r="M187" s="41" t="str">
        <f t="shared" si="19"/>
        <v/>
      </c>
      <c r="N187" s="41" t="str">
        <f t="shared" si="20"/>
        <v/>
      </c>
    </row>
    <row r="188" spans="1:14" x14ac:dyDescent="0.2">
      <c r="A188" s="35"/>
      <c r="B188" s="36"/>
      <c r="C188" s="37"/>
      <c r="D188" s="36"/>
      <c r="E188" s="35"/>
      <c r="F188" s="36"/>
      <c r="G188" s="36"/>
      <c r="H188" t="str">
        <f t="shared" si="14"/>
        <v/>
      </c>
      <c r="I188" s="40" t="str">
        <f t="shared" si="15"/>
        <v/>
      </c>
      <c r="J188" s="40" t="str">
        <f t="shared" si="16"/>
        <v/>
      </c>
      <c r="K188" s="40" t="str">
        <f t="shared" si="17"/>
        <v/>
      </c>
      <c r="L188" t="str">
        <f t="shared" si="18"/>
        <v/>
      </c>
      <c r="M188" s="41" t="str">
        <f t="shared" si="19"/>
        <v/>
      </c>
      <c r="N188" s="41" t="str">
        <f t="shared" si="20"/>
        <v/>
      </c>
    </row>
    <row r="189" spans="1:14" x14ac:dyDescent="0.2">
      <c r="A189" s="35"/>
      <c r="B189" s="36"/>
      <c r="C189" s="37"/>
      <c r="D189" s="36"/>
      <c r="E189" s="35"/>
      <c r="F189" s="36"/>
      <c r="G189" s="36"/>
      <c r="H189" t="str">
        <f t="shared" si="14"/>
        <v/>
      </c>
      <c r="I189" s="40" t="str">
        <f t="shared" si="15"/>
        <v/>
      </c>
      <c r="J189" s="40" t="str">
        <f t="shared" si="16"/>
        <v/>
      </c>
      <c r="K189" s="40" t="str">
        <f t="shared" si="17"/>
        <v/>
      </c>
      <c r="L189" t="str">
        <f t="shared" si="18"/>
        <v/>
      </c>
      <c r="M189" s="41" t="str">
        <f t="shared" si="19"/>
        <v/>
      </c>
      <c r="N189" s="41" t="str">
        <f t="shared" si="20"/>
        <v/>
      </c>
    </row>
    <row r="190" spans="1:14" x14ac:dyDescent="0.2">
      <c r="A190" s="35"/>
      <c r="B190" s="36"/>
      <c r="C190" s="37"/>
      <c r="D190" s="36"/>
      <c r="E190" s="35"/>
      <c r="F190" s="36"/>
      <c r="G190" s="36"/>
      <c r="H190" t="str">
        <f t="shared" si="14"/>
        <v/>
      </c>
      <c r="I190" s="40" t="str">
        <f t="shared" si="15"/>
        <v/>
      </c>
      <c r="J190" s="40" t="str">
        <f t="shared" si="16"/>
        <v/>
      </c>
      <c r="K190" s="40" t="str">
        <f t="shared" si="17"/>
        <v/>
      </c>
      <c r="L190" t="str">
        <f t="shared" si="18"/>
        <v/>
      </c>
      <c r="M190" s="41" t="str">
        <f t="shared" si="19"/>
        <v/>
      </c>
      <c r="N190" s="41" t="str">
        <f t="shared" si="20"/>
        <v/>
      </c>
    </row>
    <row r="191" spans="1:14" x14ac:dyDescent="0.2">
      <c r="A191" s="35"/>
      <c r="B191" s="36"/>
      <c r="C191" s="37"/>
      <c r="D191" s="36"/>
      <c r="E191" s="35"/>
      <c r="F191" s="36"/>
      <c r="G191" s="36"/>
      <c r="H191" t="str">
        <f t="shared" si="14"/>
        <v/>
      </c>
      <c r="I191" s="40" t="str">
        <f t="shared" si="15"/>
        <v/>
      </c>
      <c r="J191" s="40" t="str">
        <f t="shared" si="16"/>
        <v/>
      </c>
      <c r="K191" s="40" t="str">
        <f t="shared" si="17"/>
        <v/>
      </c>
      <c r="L191" t="str">
        <f t="shared" si="18"/>
        <v/>
      </c>
      <c r="M191" s="41" t="str">
        <f t="shared" si="19"/>
        <v/>
      </c>
      <c r="N191" s="41" t="str">
        <f t="shared" si="20"/>
        <v/>
      </c>
    </row>
    <row r="192" spans="1:14" x14ac:dyDescent="0.2">
      <c r="A192" s="35"/>
      <c r="B192" s="36"/>
      <c r="C192" s="37"/>
      <c r="D192" s="36"/>
      <c r="E192" s="35"/>
      <c r="F192" s="36"/>
      <c r="G192" s="36"/>
      <c r="H192" t="str">
        <f t="shared" si="14"/>
        <v/>
      </c>
      <c r="I192" s="40" t="str">
        <f t="shared" si="15"/>
        <v/>
      </c>
      <c r="J192" s="40" t="str">
        <f t="shared" si="16"/>
        <v/>
      </c>
      <c r="K192" s="40" t="str">
        <f t="shared" si="17"/>
        <v/>
      </c>
      <c r="L192" t="str">
        <f t="shared" si="18"/>
        <v/>
      </c>
      <c r="M192" s="41" t="str">
        <f t="shared" si="19"/>
        <v/>
      </c>
      <c r="N192" s="41" t="str">
        <f t="shared" si="20"/>
        <v/>
      </c>
    </row>
    <row r="193" spans="1:14" x14ac:dyDescent="0.2">
      <c r="A193" s="35"/>
      <c r="B193" s="36"/>
      <c r="C193" s="37"/>
      <c r="D193" s="36"/>
      <c r="E193" s="35"/>
      <c r="F193" s="36"/>
      <c r="G193" s="36"/>
      <c r="H193" t="str">
        <f t="shared" si="14"/>
        <v/>
      </c>
      <c r="I193" s="40" t="str">
        <f t="shared" si="15"/>
        <v/>
      </c>
      <c r="J193" s="40" t="str">
        <f t="shared" si="16"/>
        <v/>
      </c>
      <c r="K193" s="40" t="str">
        <f t="shared" si="17"/>
        <v/>
      </c>
      <c r="L193" t="str">
        <f t="shared" si="18"/>
        <v/>
      </c>
      <c r="M193" s="41" t="str">
        <f t="shared" si="19"/>
        <v/>
      </c>
      <c r="N193" s="41" t="str">
        <f t="shared" si="20"/>
        <v/>
      </c>
    </row>
    <row r="194" spans="1:14" x14ac:dyDescent="0.2">
      <c r="A194" s="35"/>
      <c r="B194" s="36"/>
      <c r="C194" s="37"/>
      <c r="D194" s="36"/>
      <c r="E194" s="35"/>
      <c r="F194" s="36"/>
      <c r="G194" s="36"/>
      <c r="H194" t="str">
        <f t="shared" si="14"/>
        <v/>
      </c>
      <c r="I194" s="40" t="str">
        <f t="shared" si="15"/>
        <v/>
      </c>
      <c r="J194" s="40" t="str">
        <f t="shared" si="16"/>
        <v/>
      </c>
      <c r="K194" s="40" t="str">
        <f t="shared" si="17"/>
        <v/>
      </c>
      <c r="L194" t="str">
        <f t="shared" si="18"/>
        <v/>
      </c>
      <c r="M194" s="41" t="str">
        <f t="shared" si="19"/>
        <v/>
      </c>
      <c r="N194" s="41" t="str">
        <f t="shared" si="20"/>
        <v/>
      </c>
    </row>
    <row r="195" spans="1:14" x14ac:dyDescent="0.2">
      <c r="A195" s="35"/>
      <c r="B195" s="36"/>
      <c r="C195" s="37"/>
      <c r="D195" s="36"/>
      <c r="E195" s="35"/>
      <c r="F195" s="36"/>
      <c r="G195" s="36"/>
      <c r="H195" t="str">
        <f t="shared" ref="H195:H258" si="21">IF(OR(TRIM(B195)="",TRIM(D195)=""),"",IF(TRIM(B195)=TRIM(D195),"Autocompensação",IF(IFERROR(INDEX(L_Contrato,MATCH(M195,L_ChavePD,0)),"")="Ferista","Ferista cobriu colega","Colega cobriu colega")))</f>
        <v/>
      </c>
      <c r="I195" s="40" t="str">
        <f t="shared" ref="I195:I258" si="22">IF(N195="","",SUMIFS(L_Bruto,L_ChavePD,N195)-SUMIFS(L_Ferista,L_ChavePD,N195))</f>
        <v/>
      </c>
      <c r="J195" s="40" t="str">
        <f t="shared" ref="J195:J258" si="23">IF(N195="","",SUMIFS(CP_Horas,CP_ChaveFalta,N195,CP_Aprov,"Sim"))</f>
        <v/>
      </c>
      <c r="K195" s="40" t="str">
        <f t="shared" ref="K195:K258" si="24">IF(N195="","",SUMIFS(L_Compensado,L_ChavePD,N195))</f>
        <v/>
      </c>
      <c r="L195" t="str">
        <f t="shared" ref="L195:L258" si="25">IF(A195&amp;B195&amp;C195&amp;D195&amp;E195="","",IF(OR(A195="",TRIM(B195)="",C195=""),"PREENCHER: data, quem trabalhou e horas",IF(N195="","PREENCHER: de quem é a falta e a data da falta",IF(COUNTIF(L_ChavePD,N195)=0,"CONFERIR: não há lançamento dessa pessoa nessa data",IF(N(I195)=0,"CONFERIR: nesse dia não havia desconto a compensar",IF(F195&lt;&gt;"Sim","PENDENTE: aguardando aprovação (ainda não abate)",IF(J195&gt;I195,"ATENÇÃO: aprovado mais do que a falta (o excedente é ignorado)",IF(COUNTIF(L_ChavePD,M195)=0,"OK: abatendo — obs.: quem trabalhou não tem lançamento nesse dia","OK: abatendo no desconto"))))))))</f>
        <v/>
      </c>
      <c r="M195" s="41" t="str">
        <f t="shared" ref="M195:M258" si="26">IF(OR(A195="",TRIM(B195)=""),"",TRIM(B195)&amp;"|"&amp;A195)</f>
        <v/>
      </c>
      <c r="N195" s="41" t="str">
        <f t="shared" ref="N195:N258" si="27">IF(OR(E195="",TRIM(D195)=""),"",TRIM(D195)&amp;"|"&amp;E195)</f>
        <v/>
      </c>
    </row>
    <row r="196" spans="1:14" x14ac:dyDescent="0.2">
      <c r="A196" s="35"/>
      <c r="B196" s="36"/>
      <c r="C196" s="37"/>
      <c r="D196" s="36"/>
      <c r="E196" s="35"/>
      <c r="F196" s="36"/>
      <c r="G196" s="36"/>
      <c r="H196" t="str">
        <f t="shared" si="21"/>
        <v/>
      </c>
      <c r="I196" s="40" t="str">
        <f t="shared" si="22"/>
        <v/>
      </c>
      <c r="J196" s="40" t="str">
        <f t="shared" si="23"/>
        <v/>
      </c>
      <c r="K196" s="40" t="str">
        <f t="shared" si="24"/>
        <v/>
      </c>
      <c r="L196" t="str">
        <f t="shared" si="25"/>
        <v/>
      </c>
      <c r="M196" s="41" t="str">
        <f t="shared" si="26"/>
        <v/>
      </c>
      <c r="N196" s="41" t="str">
        <f t="shared" si="27"/>
        <v/>
      </c>
    </row>
    <row r="197" spans="1:14" x14ac:dyDescent="0.2">
      <c r="A197" s="35"/>
      <c r="B197" s="36"/>
      <c r="C197" s="37"/>
      <c r="D197" s="36"/>
      <c r="E197" s="35"/>
      <c r="F197" s="36"/>
      <c r="G197" s="36"/>
      <c r="H197" t="str">
        <f t="shared" si="21"/>
        <v/>
      </c>
      <c r="I197" s="40" t="str">
        <f t="shared" si="22"/>
        <v/>
      </c>
      <c r="J197" s="40" t="str">
        <f t="shared" si="23"/>
        <v/>
      </c>
      <c r="K197" s="40" t="str">
        <f t="shared" si="24"/>
        <v/>
      </c>
      <c r="L197" t="str">
        <f t="shared" si="25"/>
        <v/>
      </c>
      <c r="M197" s="41" t="str">
        <f t="shared" si="26"/>
        <v/>
      </c>
      <c r="N197" s="41" t="str">
        <f t="shared" si="27"/>
        <v/>
      </c>
    </row>
    <row r="198" spans="1:14" x14ac:dyDescent="0.2">
      <c r="A198" s="35"/>
      <c r="B198" s="36"/>
      <c r="C198" s="37"/>
      <c r="D198" s="36"/>
      <c r="E198" s="35"/>
      <c r="F198" s="36"/>
      <c r="G198" s="36"/>
      <c r="H198" t="str">
        <f t="shared" si="21"/>
        <v/>
      </c>
      <c r="I198" s="40" t="str">
        <f t="shared" si="22"/>
        <v/>
      </c>
      <c r="J198" s="40" t="str">
        <f t="shared" si="23"/>
        <v/>
      </c>
      <c r="K198" s="40" t="str">
        <f t="shared" si="24"/>
        <v/>
      </c>
      <c r="L198" t="str">
        <f t="shared" si="25"/>
        <v/>
      </c>
      <c r="M198" s="41" t="str">
        <f t="shared" si="26"/>
        <v/>
      </c>
      <c r="N198" s="41" t="str">
        <f t="shared" si="27"/>
        <v/>
      </c>
    </row>
    <row r="199" spans="1:14" x14ac:dyDescent="0.2">
      <c r="A199" s="35"/>
      <c r="B199" s="36"/>
      <c r="C199" s="37"/>
      <c r="D199" s="36"/>
      <c r="E199" s="35"/>
      <c r="F199" s="36"/>
      <c r="G199" s="36"/>
      <c r="H199" t="str">
        <f t="shared" si="21"/>
        <v/>
      </c>
      <c r="I199" s="40" t="str">
        <f t="shared" si="22"/>
        <v/>
      </c>
      <c r="J199" s="40" t="str">
        <f t="shared" si="23"/>
        <v/>
      </c>
      <c r="K199" s="40" t="str">
        <f t="shared" si="24"/>
        <v/>
      </c>
      <c r="L199" t="str">
        <f t="shared" si="25"/>
        <v/>
      </c>
      <c r="M199" s="41" t="str">
        <f t="shared" si="26"/>
        <v/>
      </c>
      <c r="N199" s="41" t="str">
        <f t="shared" si="27"/>
        <v/>
      </c>
    </row>
    <row r="200" spans="1:14" x14ac:dyDescent="0.2">
      <c r="A200" s="35"/>
      <c r="B200" s="36"/>
      <c r="C200" s="37"/>
      <c r="D200" s="36"/>
      <c r="E200" s="35"/>
      <c r="F200" s="36"/>
      <c r="G200" s="36"/>
      <c r="H200" t="str">
        <f t="shared" si="21"/>
        <v/>
      </c>
      <c r="I200" s="40" t="str">
        <f t="shared" si="22"/>
        <v/>
      </c>
      <c r="J200" s="40" t="str">
        <f t="shared" si="23"/>
        <v/>
      </c>
      <c r="K200" s="40" t="str">
        <f t="shared" si="24"/>
        <v/>
      </c>
      <c r="L200" t="str">
        <f t="shared" si="25"/>
        <v/>
      </c>
      <c r="M200" s="41" t="str">
        <f t="shared" si="26"/>
        <v/>
      </c>
      <c r="N200" s="41" t="str">
        <f t="shared" si="27"/>
        <v/>
      </c>
    </row>
    <row r="201" spans="1:14" x14ac:dyDescent="0.2">
      <c r="A201" s="35"/>
      <c r="B201" s="36"/>
      <c r="C201" s="37"/>
      <c r="D201" s="36"/>
      <c r="E201" s="35"/>
      <c r="F201" s="36"/>
      <c r="G201" s="36"/>
      <c r="H201" t="str">
        <f t="shared" si="21"/>
        <v/>
      </c>
      <c r="I201" s="40" t="str">
        <f t="shared" si="22"/>
        <v/>
      </c>
      <c r="J201" s="40" t="str">
        <f t="shared" si="23"/>
        <v/>
      </c>
      <c r="K201" s="40" t="str">
        <f t="shared" si="24"/>
        <v/>
      </c>
      <c r="L201" t="str">
        <f t="shared" si="25"/>
        <v/>
      </c>
      <c r="M201" s="41" t="str">
        <f t="shared" si="26"/>
        <v/>
      </c>
      <c r="N201" s="41" t="str">
        <f t="shared" si="27"/>
        <v/>
      </c>
    </row>
    <row r="202" spans="1:14" x14ac:dyDescent="0.2">
      <c r="A202" s="35"/>
      <c r="B202" s="36"/>
      <c r="C202" s="37"/>
      <c r="D202" s="36"/>
      <c r="E202" s="35"/>
      <c r="F202" s="36"/>
      <c r="G202" s="36"/>
      <c r="H202" t="str">
        <f t="shared" si="21"/>
        <v/>
      </c>
      <c r="I202" s="40" t="str">
        <f t="shared" si="22"/>
        <v/>
      </c>
      <c r="J202" s="40" t="str">
        <f t="shared" si="23"/>
        <v/>
      </c>
      <c r="K202" s="40" t="str">
        <f t="shared" si="24"/>
        <v/>
      </c>
      <c r="L202" t="str">
        <f t="shared" si="25"/>
        <v/>
      </c>
      <c r="M202" s="41" t="str">
        <f t="shared" si="26"/>
        <v/>
      </c>
      <c r="N202" s="41" t="str">
        <f t="shared" si="27"/>
        <v/>
      </c>
    </row>
    <row r="203" spans="1:14" x14ac:dyDescent="0.2">
      <c r="A203" s="35"/>
      <c r="B203" s="36"/>
      <c r="C203" s="37"/>
      <c r="D203" s="36"/>
      <c r="E203" s="35"/>
      <c r="F203" s="36"/>
      <c r="G203" s="36"/>
      <c r="H203" t="str">
        <f t="shared" si="21"/>
        <v/>
      </c>
      <c r="I203" s="40" t="str">
        <f t="shared" si="22"/>
        <v/>
      </c>
      <c r="J203" s="40" t="str">
        <f t="shared" si="23"/>
        <v/>
      </c>
      <c r="K203" s="40" t="str">
        <f t="shared" si="24"/>
        <v/>
      </c>
      <c r="L203" t="str">
        <f t="shared" si="25"/>
        <v/>
      </c>
      <c r="M203" s="41" t="str">
        <f t="shared" si="26"/>
        <v/>
      </c>
      <c r="N203" s="41" t="str">
        <f t="shared" si="27"/>
        <v/>
      </c>
    </row>
    <row r="204" spans="1:14" x14ac:dyDescent="0.2">
      <c r="A204" s="35"/>
      <c r="B204" s="36"/>
      <c r="C204" s="37"/>
      <c r="D204" s="36"/>
      <c r="E204" s="35"/>
      <c r="F204" s="36"/>
      <c r="G204" s="36"/>
      <c r="H204" t="str">
        <f t="shared" si="21"/>
        <v/>
      </c>
      <c r="I204" s="40" t="str">
        <f t="shared" si="22"/>
        <v/>
      </c>
      <c r="J204" s="40" t="str">
        <f t="shared" si="23"/>
        <v/>
      </c>
      <c r="K204" s="40" t="str">
        <f t="shared" si="24"/>
        <v/>
      </c>
      <c r="L204" t="str">
        <f t="shared" si="25"/>
        <v/>
      </c>
      <c r="M204" s="41" t="str">
        <f t="shared" si="26"/>
        <v/>
      </c>
      <c r="N204" s="41" t="str">
        <f t="shared" si="27"/>
        <v/>
      </c>
    </row>
    <row r="205" spans="1:14" x14ac:dyDescent="0.2">
      <c r="A205" s="35"/>
      <c r="B205" s="36"/>
      <c r="C205" s="37"/>
      <c r="D205" s="36"/>
      <c r="E205" s="35"/>
      <c r="F205" s="36"/>
      <c r="G205" s="36"/>
      <c r="H205" t="str">
        <f t="shared" si="21"/>
        <v/>
      </c>
      <c r="I205" s="40" t="str">
        <f t="shared" si="22"/>
        <v/>
      </c>
      <c r="J205" s="40" t="str">
        <f t="shared" si="23"/>
        <v/>
      </c>
      <c r="K205" s="40" t="str">
        <f t="shared" si="24"/>
        <v/>
      </c>
      <c r="L205" t="str">
        <f t="shared" si="25"/>
        <v/>
      </c>
      <c r="M205" s="41" t="str">
        <f t="shared" si="26"/>
        <v/>
      </c>
      <c r="N205" s="41" t="str">
        <f t="shared" si="27"/>
        <v/>
      </c>
    </row>
    <row r="206" spans="1:14" x14ac:dyDescent="0.2">
      <c r="A206" s="35"/>
      <c r="B206" s="36"/>
      <c r="C206" s="37"/>
      <c r="D206" s="36"/>
      <c r="E206" s="35"/>
      <c r="F206" s="36"/>
      <c r="G206" s="36"/>
      <c r="H206" t="str">
        <f t="shared" si="21"/>
        <v/>
      </c>
      <c r="I206" s="40" t="str">
        <f t="shared" si="22"/>
        <v/>
      </c>
      <c r="J206" s="40" t="str">
        <f t="shared" si="23"/>
        <v/>
      </c>
      <c r="K206" s="40" t="str">
        <f t="shared" si="24"/>
        <v/>
      </c>
      <c r="L206" t="str">
        <f t="shared" si="25"/>
        <v/>
      </c>
      <c r="M206" s="41" t="str">
        <f t="shared" si="26"/>
        <v/>
      </c>
      <c r="N206" s="41" t="str">
        <f t="shared" si="27"/>
        <v/>
      </c>
    </row>
    <row r="207" spans="1:14" x14ac:dyDescent="0.2">
      <c r="A207" s="35"/>
      <c r="B207" s="36"/>
      <c r="C207" s="37"/>
      <c r="D207" s="36"/>
      <c r="E207" s="35"/>
      <c r="F207" s="36"/>
      <c r="G207" s="36"/>
      <c r="H207" t="str">
        <f t="shared" si="21"/>
        <v/>
      </c>
      <c r="I207" s="40" t="str">
        <f t="shared" si="22"/>
        <v/>
      </c>
      <c r="J207" s="40" t="str">
        <f t="shared" si="23"/>
        <v/>
      </c>
      <c r="K207" s="40" t="str">
        <f t="shared" si="24"/>
        <v/>
      </c>
      <c r="L207" t="str">
        <f t="shared" si="25"/>
        <v/>
      </c>
      <c r="M207" s="41" t="str">
        <f t="shared" si="26"/>
        <v/>
      </c>
      <c r="N207" s="41" t="str">
        <f t="shared" si="27"/>
        <v/>
      </c>
    </row>
    <row r="208" spans="1:14" x14ac:dyDescent="0.2">
      <c r="A208" s="35"/>
      <c r="B208" s="36"/>
      <c r="C208" s="37"/>
      <c r="D208" s="36"/>
      <c r="E208" s="35"/>
      <c r="F208" s="36"/>
      <c r="G208" s="36"/>
      <c r="H208" t="str">
        <f t="shared" si="21"/>
        <v/>
      </c>
      <c r="I208" s="40" t="str">
        <f t="shared" si="22"/>
        <v/>
      </c>
      <c r="J208" s="40" t="str">
        <f t="shared" si="23"/>
        <v/>
      </c>
      <c r="K208" s="40" t="str">
        <f t="shared" si="24"/>
        <v/>
      </c>
      <c r="L208" t="str">
        <f t="shared" si="25"/>
        <v/>
      </c>
      <c r="M208" s="41" t="str">
        <f t="shared" si="26"/>
        <v/>
      </c>
      <c r="N208" s="41" t="str">
        <f t="shared" si="27"/>
        <v/>
      </c>
    </row>
    <row r="209" spans="1:14" x14ac:dyDescent="0.2">
      <c r="A209" s="35"/>
      <c r="B209" s="36"/>
      <c r="C209" s="37"/>
      <c r="D209" s="36"/>
      <c r="E209" s="35"/>
      <c r="F209" s="36"/>
      <c r="G209" s="36"/>
      <c r="H209" t="str">
        <f t="shared" si="21"/>
        <v/>
      </c>
      <c r="I209" s="40" t="str">
        <f t="shared" si="22"/>
        <v/>
      </c>
      <c r="J209" s="40" t="str">
        <f t="shared" si="23"/>
        <v/>
      </c>
      <c r="K209" s="40" t="str">
        <f t="shared" si="24"/>
        <v/>
      </c>
      <c r="L209" t="str">
        <f t="shared" si="25"/>
        <v/>
      </c>
      <c r="M209" s="41" t="str">
        <f t="shared" si="26"/>
        <v/>
      </c>
      <c r="N209" s="41" t="str">
        <f t="shared" si="27"/>
        <v/>
      </c>
    </row>
    <row r="210" spans="1:14" x14ac:dyDescent="0.2">
      <c r="A210" s="35"/>
      <c r="B210" s="36"/>
      <c r="C210" s="37"/>
      <c r="D210" s="36"/>
      <c r="E210" s="35"/>
      <c r="F210" s="36"/>
      <c r="G210" s="36"/>
      <c r="H210" t="str">
        <f t="shared" si="21"/>
        <v/>
      </c>
      <c r="I210" s="40" t="str">
        <f t="shared" si="22"/>
        <v/>
      </c>
      <c r="J210" s="40" t="str">
        <f t="shared" si="23"/>
        <v/>
      </c>
      <c r="K210" s="40" t="str">
        <f t="shared" si="24"/>
        <v/>
      </c>
      <c r="L210" t="str">
        <f t="shared" si="25"/>
        <v/>
      </c>
      <c r="M210" s="41" t="str">
        <f t="shared" si="26"/>
        <v/>
      </c>
      <c r="N210" s="41" t="str">
        <f t="shared" si="27"/>
        <v/>
      </c>
    </row>
    <row r="211" spans="1:14" x14ac:dyDescent="0.2">
      <c r="A211" s="35"/>
      <c r="B211" s="36"/>
      <c r="C211" s="37"/>
      <c r="D211" s="36"/>
      <c r="E211" s="35"/>
      <c r="F211" s="36"/>
      <c r="G211" s="36"/>
      <c r="H211" t="str">
        <f t="shared" si="21"/>
        <v/>
      </c>
      <c r="I211" s="40" t="str">
        <f t="shared" si="22"/>
        <v/>
      </c>
      <c r="J211" s="40" t="str">
        <f t="shared" si="23"/>
        <v/>
      </c>
      <c r="K211" s="40" t="str">
        <f t="shared" si="24"/>
        <v/>
      </c>
      <c r="L211" t="str">
        <f t="shared" si="25"/>
        <v/>
      </c>
      <c r="M211" s="41" t="str">
        <f t="shared" si="26"/>
        <v/>
      </c>
      <c r="N211" s="41" t="str">
        <f t="shared" si="27"/>
        <v/>
      </c>
    </row>
    <row r="212" spans="1:14" x14ac:dyDescent="0.2">
      <c r="A212" s="35"/>
      <c r="B212" s="36"/>
      <c r="C212" s="37"/>
      <c r="D212" s="36"/>
      <c r="E212" s="35"/>
      <c r="F212" s="36"/>
      <c r="G212" s="36"/>
      <c r="H212" t="str">
        <f t="shared" si="21"/>
        <v/>
      </c>
      <c r="I212" s="40" t="str">
        <f t="shared" si="22"/>
        <v/>
      </c>
      <c r="J212" s="40" t="str">
        <f t="shared" si="23"/>
        <v/>
      </c>
      <c r="K212" s="40" t="str">
        <f t="shared" si="24"/>
        <v/>
      </c>
      <c r="L212" t="str">
        <f t="shared" si="25"/>
        <v/>
      </c>
      <c r="M212" s="41" t="str">
        <f t="shared" si="26"/>
        <v/>
      </c>
      <c r="N212" s="41" t="str">
        <f t="shared" si="27"/>
        <v/>
      </c>
    </row>
    <row r="213" spans="1:14" x14ac:dyDescent="0.2">
      <c r="A213" s="35"/>
      <c r="B213" s="36"/>
      <c r="C213" s="37"/>
      <c r="D213" s="36"/>
      <c r="E213" s="35"/>
      <c r="F213" s="36"/>
      <c r="G213" s="36"/>
      <c r="H213" t="str">
        <f t="shared" si="21"/>
        <v/>
      </c>
      <c r="I213" s="40" t="str">
        <f t="shared" si="22"/>
        <v/>
      </c>
      <c r="J213" s="40" t="str">
        <f t="shared" si="23"/>
        <v/>
      </c>
      <c r="K213" s="40" t="str">
        <f t="shared" si="24"/>
        <v/>
      </c>
      <c r="L213" t="str">
        <f t="shared" si="25"/>
        <v/>
      </c>
      <c r="M213" s="41" t="str">
        <f t="shared" si="26"/>
        <v/>
      </c>
      <c r="N213" s="41" t="str">
        <f t="shared" si="27"/>
        <v/>
      </c>
    </row>
    <row r="214" spans="1:14" x14ac:dyDescent="0.2">
      <c r="A214" s="35"/>
      <c r="B214" s="36"/>
      <c r="C214" s="37"/>
      <c r="D214" s="36"/>
      <c r="E214" s="35"/>
      <c r="F214" s="36"/>
      <c r="G214" s="36"/>
      <c r="H214" t="str">
        <f t="shared" si="21"/>
        <v/>
      </c>
      <c r="I214" s="40" t="str">
        <f t="shared" si="22"/>
        <v/>
      </c>
      <c r="J214" s="40" t="str">
        <f t="shared" si="23"/>
        <v/>
      </c>
      <c r="K214" s="40" t="str">
        <f t="shared" si="24"/>
        <v/>
      </c>
      <c r="L214" t="str">
        <f t="shared" si="25"/>
        <v/>
      </c>
      <c r="M214" s="41" t="str">
        <f t="shared" si="26"/>
        <v/>
      </c>
      <c r="N214" s="41" t="str">
        <f t="shared" si="27"/>
        <v/>
      </c>
    </row>
    <row r="215" spans="1:14" x14ac:dyDescent="0.2">
      <c r="A215" s="35"/>
      <c r="B215" s="36"/>
      <c r="C215" s="37"/>
      <c r="D215" s="36"/>
      <c r="E215" s="35"/>
      <c r="F215" s="36"/>
      <c r="G215" s="36"/>
      <c r="H215" t="str">
        <f t="shared" si="21"/>
        <v/>
      </c>
      <c r="I215" s="40" t="str">
        <f t="shared" si="22"/>
        <v/>
      </c>
      <c r="J215" s="40" t="str">
        <f t="shared" si="23"/>
        <v/>
      </c>
      <c r="K215" s="40" t="str">
        <f t="shared" si="24"/>
        <v/>
      </c>
      <c r="L215" t="str">
        <f t="shared" si="25"/>
        <v/>
      </c>
      <c r="M215" s="41" t="str">
        <f t="shared" si="26"/>
        <v/>
      </c>
      <c r="N215" s="41" t="str">
        <f t="shared" si="27"/>
        <v/>
      </c>
    </row>
    <row r="216" spans="1:14" x14ac:dyDescent="0.2">
      <c r="A216" s="35"/>
      <c r="B216" s="36"/>
      <c r="C216" s="37"/>
      <c r="D216" s="36"/>
      <c r="E216" s="35"/>
      <c r="F216" s="36"/>
      <c r="G216" s="36"/>
      <c r="H216" t="str">
        <f t="shared" si="21"/>
        <v/>
      </c>
      <c r="I216" s="40" t="str">
        <f t="shared" si="22"/>
        <v/>
      </c>
      <c r="J216" s="40" t="str">
        <f t="shared" si="23"/>
        <v/>
      </c>
      <c r="K216" s="40" t="str">
        <f t="shared" si="24"/>
        <v/>
      </c>
      <c r="L216" t="str">
        <f t="shared" si="25"/>
        <v/>
      </c>
      <c r="M216" s="41" t="str">
        <f t="shared" si="26"/>
        <v/>
      </c>
      <c r="N216" s="41" t="str">
        <f t="shared" si="27"/>
        <v/>
      </c>
    </row>
    <row r="217" spans="1:14" x14ac:dyDescent="0.2">
      <c r="A217" s="35"/>
      <c r="B217" s="36"/>
      <c r="C217" s="37"/>
      <c r="D217" s="36"/>
      <c r="E217" s="35"/>
      <c r="F217" s="36"/>
      <c r="G217" s="36"/>
      <c r="H217" t="str">
        <f t="shared" si="21"/>
        <v/>
      </c>
      <c r="I217" s="40" t="str">
        <f t="shared" si="22"/>
        <v/>
      </c>
      <c r="J217" s="40" t="str">
        <f t="shared" si="23"/>
        <v/>
      </c>
      <c r="K217" s="40" t="str">
        <f t="shared" si="24"/>
        <v/>
      </c>
      <c r="L217" t="str">
        <f t="shared" si="25"/>
        <v/>
      </c>
      <c r="M217" s="41" t="str">
        <f t="shared" si="26"/>
        <v/>
      </c>
      <c r="N217" s="41" t="str">
        <f t="shared" si="27"/>
        <v/>
      </c>
    </row>
    <row r="218" spans="1:14" x14ac:dyDescent="0.2">
      <c r="A218" s="35"/>
      <c r="B218" s="36"/>
      <c r="C218" s="37"/>
      <c r="D218" s="36"/>
      <c r="E218" s="35"/>
      <c r="F218" s="36"/>
      <c r="G218" s="36"/>
      <c r="H218" t="str">
        <f t="shared" si="21"/>
        <v/>
      </c>
      <c r="I218" s="40" t="str">
        <f t="shared" si="22"/>
        <v/>
      </c>
      <c r="J218" s="40" t="str">
        <f t="shared" si="23"/>
        <v/>
      </c>
      <c r="K218" s="40" t="str">
        <f t="shared" si="24"/>
        <v/>
      </c>
      <c r="L218" t="str">
        <f t="shared" si="25"/>
        <v/>
      </c>
      <c r="M218" s="41" t="str">
        <f t="shared" si="26"/>
        <v/>
      </c>
      <c r="N218" s="41" t="str">
        <f t="shared" si="27"/>
        <v/>
      </c>
    </row>
    <row r="219" spans="1:14" x14ac:dyDescent="0.2">
      <c r="A219" s="35"/>
      <c r="B219" s="36"/>
      <c r="C219" s="37"/>
      <c r="D219" s="36"/>
      <c r="E219" s="35"/>
      <c r="F219" s="36"/>
      <c r="G219" s="36"/>
      <c r="H219" t="str">
        <f t="shared" si="21"/>
        <v/>
      </c>
      <c r="I219" s="40" t="str">
        <f t="shared" si="22"/>
        <v/>
      </c>
      <c r="J219" s="40" t="str">
        <f t="shared" si="23"/>
        <v/>
      </c>
      <c r="K219" s="40" t="str">
        <f t="shared" si="24"/>
        <v/>
      </c>
      <c r="L219" t="str">
        <f t="shared" si="25"/>
        <v/>
      </c>
      <c r="M219" s="41" t="str">
        <f t="shared" si="26"/>
        <v/>
      </c>
      <c r="N219" s="41" t="str">
        <f t="shared" si="27"/>
        <v/>
      </c>
    </row>
    <row r="220" spans="1:14" x14ac:dyDescent="0.2">
      <c r="A220" s="35"/>
      <c r="B220" s="36"/>
      <c r="C220" s="37"/>
      <c r="D220" s="36"/>
      <c r="E220" s="35"/>
      <c r="F220" s="36"/>
      <c r="G220" s="36"/>
      <c r="H220" t="str">
        <f t="shared" si="21"/>
        <v/>
      </c>
      <c r="I220" s="40" t="str">
        <f t="shared" si="22"/>
        <v/>
      </c>
      <c r="J220" s="40" t="str">
        <f t="shared" si="23"/>
        <v/>
      </c>
      <c r="K220" s="40" t="str">
        <f t="shared" si="24"/>
        <v/>
      </c>
      <c r="L220" t="str">
        <f t="shared" si="25"/>
        <v/>
      </c>
      <c r="M220" s="41" t="str">
        <f t="shared" si="26"/>
        <v/>
      </c>
      <c r="N220" s="41" t="str">
        <f t="shared" si="27"/>
        <v/>
      </c>
    </row>
    <row r="221" spans="1:14" x14ac:dyDescent="0.2">
      <c r="A221" s="35"/>
      <c r="B221" s="36"/>
      <c r="C221" s="37"/>
      <c r="D221" s="36"/>
      <c r="E221" s="35"/>
      <c r="F221" s="36"/>
      <c r="G221" s="36"/>
      <c r="H221" t="str">
        <f t="shared" si="21"/>
        <v/>
      </c>
      <c r="I221" s="40" t="str">
        <f t="shared" si="22"/>
        <v/>
      </c>
      <c r="J221" s="40" t="str">
        <f t="shared" si="23"/>
        <v/>
      </c>
      <c r="K221" s="40" t="str">
        <f t="shared" si="24"/>
        <v/>
      </c>
      <c r="L221" t="str">
        <f t="shared" si="25"/>
        <v/>
      </c>
      <c r="M221" s="41" t="str">
        <f t="shared" si="26"/>
        <v/>
      </c>
      <c r="N221" s="41" t="str">
        <f t="shared" si="27"/>
        <v/>
      </c>
    </row>
    <row r="222" spans="1:14" x14ac:dyDescent="0.2">
      <c r="A222" s="35"/>
      <c r="B222" s="36"/>
      <c r="C222" s="37"/>
      <c r="D222" s="36"/>
      <c r="E222" s="35"/>
      <c r="F222" s="36"/>
      <c r="G222" s="36"/>
      <c r="H222" t="str">
        <f t="shared" si="21"/>
        <v/>
      </c>
      <c r="I222" s="40" t="str">
        <f t="shared" si="22"/>
        <v/>
      </c>
      <c r="J222" s="40" t="str">
        <f t="shared" si="23"/>
        <v/>
      </c>
      <c r="K222" s="40" t="str">
        <f t="shared" si="24"/>
        <v/>
      </c>
      <c r="L222" t="str">
        <f t="shared" si="25"/>
        <v/>
      </c>
      <c r="M222" s="41" t="str">
        <f t="shared" si="26"/>
        <v/>
      </c>
      <c r="N222" s="41" t="str">
        <f t="shared" si="27"/>
        <v/>
      </c>
    </row>
    <row r="223" spans="1:14" x14ac:dyDescent="0.2">
      <c r="A223" s="35"/>
      <c r="B223" s="36"/>
      <c r="C223" s="37"/>
      <c r="D223" s="36"/>
      <c r="E223" s="35"/>
      <c r="F223" s="36"/>
      <c r="G223" s="36"/>
      <c r="H223" t="str">
        <f t="shared" si="21"/>
        <v/>
      </c>
      <c r="I223" s="40" t="str">
        <f t="shared" si="22"/>
        <v/>
      </c>
      <c r="J223" s="40" t="str">
        <f t="shared" si="23"/>
        <v/>
      </c>
      <c r="K223" s="40" t="str">
        <f t="shared" si="24"/>
        <v/>
      </c>
      <c r="L223" t="str">
        <f t="shared" si="25"/>
        <v/>
      </c>
      <c r="M223" s="41" t="str">
        <f t="shared" si="26"/>
        <v/>
      </c>
      <c r="N223" s="41" t="str">
        <f t="shared" si="27"/>
        <v/>
      </c>
    </row>
    <row r="224" spans="1:14" x14ac:dyDescent="0.2">
      <c r="A224" s="35"/>
      <c r="B224" s="36"/>
      <c r="C224" s="37"/>
      <c r="D224" s="36"/>
      <c r="E224" s="35"/>
      <c r="F224" s="36"/>
      <c r="G224" s="36"/>
      <c r="H224" t="str">
        <f t="shared" si="21"/>
        <v/>
      </c>
      <c r="I224" s="40" t="str">
        <f t="shared" si="22"/>
        <v/>
      </c>
      <c r="J224" s="40" t="str">
        <f t="shared" si="23"/>
        <v/>
      </c>
      <c r="K224" s="40" t="str">
        <f t="shared" si="24"/>
        <v/>
      </c>
      <c r="L224" t="str">
        <f t="shared" si="25"/>
        <v/>
      </c>
      <c r="M224" s="41" t="str">
        <f t="shared" si="26"/>
        <v/>
      </c>
      <c r="N224" s="41" t="str">
        <f t="shared" si="27"/>
        <v/>
      </c>
    </row>
    <row r="225" spans="1:14" x14ac:dyDescent="0.2">
      <c r="A225" s="35"/>
      <c r="B225" s="36"/>
      <c r="C225" s="37"/>
      <c r="D225" s="36"/>
      <c r="E225" s="35"/>
      <c r="F225" s="36"/>
      <c r="G225" s="36"/>
      <c r="H225" t="str">
        <f t="shared" si="21"/>
        <v/>
      </c>
      <c r="I225" s="40" t="str">
        <f t="shared" si="22"/>
        <v/>
      </c>
      <c r="J225" s="40" t="str">
        <f t="shared" si="23"/>
        <v/>
      </c>
      <c r="K225" s="40" t="str">
        <f t="shared" si="24"/>
        <v/>
      </c>
      <c r="L225" t="str">
        <f t="shared" si="25"/>
        <v/>
      </c>
      <c r="M225" s="41" t="str">
        <f t="shared" si="26"/>
        <v/>
      </c>
      <c r="N225" s="41" t="str">
        <f t="shared" si="27"/>
        <v/>
      </c>
    </row>
    <row r="226" spans="1:14" x14ac:dyDescent="0.2">
      <c r="A226" s="35"/>
      <c r="B226" s="36"/>
      <c r="C226" s="37"/>
      <c r="D226" s="36"/>
      <c r="E226" s="35"/>
      <c r="F226" s="36"/>
      <c r="G226" s="36"/>
      <c r="H226" t="str">
        <f t="shared" si="21"/>
        <v/>
      </c>
      <c r="I226" s="40" t="str">
        <f t="shared" si="22"/>
        <v/>
      </c>
      <c r="J226" s="40" t="str">
        <f t="shared" si="23"/>
        <v/>
      </c>
      <c r="K226" s="40" t="str">
        <f t="shared" si="24"/>
        <v/>
      </c>
      <c r="L226" t="str">
        <f t="shared" si="25"/>
        <v/>
      </c>
      <c r="M226" s="41" t="str">
        <f t="shared" si="26"/>
        <v/>
      </c>
      <c r="N226" s="41" t="str">
        <f t="shared" si="27"/>
        <v/>
      </c>
    </row>
    <row r="227" spans="1:14" x14ac:dyDescent="0.2">
      <c r="A227" s="35"/>
      <c r="B227" s="36"/>
      <c r="C227" s="37"/>
      <c r="D227" s="36"/>
      <c r="E227" s="35"/>
      <c r="F227" s="36"/>
      <c r="G227" s="36"/>
      <c r="H227" t="str">
        <f t="shared" si="21"/>
        <v/>
      </c>
      <c r="I227" s="40" t="str">
        <f t="shared" si="22"/>
        <v/>
      </c>
      <c r="J227" s="40" t="str">
        <f t="shared" si="23"/>
        <v/>
      </c>
      <c r="K227" s="40" t="str">
        <f t="shared" si="24"/>
        <v/>
      </c>
      <c r="L227" t="str">
        <f t="shared" si="25"/>
        <v/>
      </c>
      <c r="M227" s="41" t="str">
        <f t="shared" si="26"/>
        <v/>
      </c>
      <c r="N227" s="41" t="str">
        <f t="shared" si="27"/>
        <v/>
      </c>
    </row>
    <row r="228" spans="1:14" x14ac:dyDescent="0.2">
      <c r="A228" s="35"/>
      <c r="B228" s="36"/>
      <c r="C228" s="37"/>
      <c r="D228" s="36"/>
      <c r="E228" s="35"/>
      <c r="F228" s="36"/>
      <c r="G228" s="36"/>
      <c r="H228" t="str">
        <f t="shared" si="21"/>
        <v/>
      </c>
      <c r="I228" s="40" t="str">
        <f t="shared" si="22"/>
        <v/>
      </c>
      <c r="J228" s="40" t="str">
        <f t="shared" si="23"/>
        <v/>
      </c>
      <c r="K228" s="40" t="str">
        <f t="shared" si="24"/>
        <v/>
      </c>
      <c r="L228" t="str">
        <f t="shared" si="25"/>
        <v/>
      </c>
      <c r="M228" s="41" t="str">
        <f t="shared" si="26"/>
        <v/>
      </c>
      <c r="N228" s="41" t="str">
        <f t="shared" si="27"/>
        <v/>
      </c>
    </row>
    <row r="229" spans="1:14" x14ac:dyDescent="0.2">
      <c r="A229" s="35"/>
      <c r="B229" s="36"/>
      <c r="C229" s="37"/>
      <c r="D229" s="36"/>
      <c r="E229" s="35"/>
      <c r="F229" s="36"/>
      <c r="G229" s="36"/>
      <c r="H229" t="str">
        <f t="shared" si="21"/>
        <v/>
      </c>
      <c r="I229" s="40" t="str">
        <f t="shared" si="22"/>
        <v/>
      </c>
      <c r="J229" s="40" t="str">
        <f t="shared" si="23"/>
        <v/>
      </c>
      <c r="K229" s="40" t="str">
        <f t="shared" si="24"/>
        <v/>
      </c>
      <c r="L229" t="str">
        <f t="shared" si="25"/>
        <v/>
      </c>
      <c r="M229" s="41" t="str">
        <f t="shared" si="26"/>
        <v/>
      </c>
      <c r="N229" s="41" t="str">
        <f t="shared" si="27"/>
        <v/>
      </c>
    </row>
    <row r="230" spans="1:14" x14ac:dyDescent="0.2">
      <c r="A230" s="35"/>
      <c r="B230" s="36"/>
      <c r="C230" s="37"/>
      <c r="D230" s="36"/>
      <c r="E230" s="35"/>
      <c r="F230" s="36"/>
      <c r="G230" s="36"/>
      <c r="H230" t="str">
        <f t="shared" si="21"/>
        <v/>
      </c>
      <c r="I230" s="40" t="str">
        <f t="shared" si="22"/>
        <v/>
      </c>
      <c r="J230" s="40" t="str">
        <f t="shared" si="23"/>
        <v/>
      </c>
      <c r="K230" s="40" t="str">
        <f t="shared" si="24"/>
        <v/>
      </c>
      <c r="L230" t="str">
        <f t="shared" si="25"/>
        <v/>
      </c>
      <c r="M230" s="41" t="str">
        <f t="shared" si="26"/>
        <v/>
      </c>
      <c r="N230" s="41" t="str">
        <f t="shared" si="27"/>
        <v/>
      </c>
    </row>
    <row r="231" spans="1:14" x14ac:dyDescent="0.2">
      <c r="A231" s="35"/>
      <c r="B231" s="36"/>
      <c r="C231" s="37"/>
      <c r="D231" s="36"/>
      <c r="E231" s="35"/>
      <c r="F231" s="36"/>
      <c r="G231" s="36"/>
      <c r="H231" t="str">
        <f t="shared" si="21"/>
        <v/>
      </c>
      <c r="I231" s="40" t="str">
        <f t="shared" si="22"/>
        <v/>
      </c>
      <c r="J231" s="40" t="str">
        <f t="shared" si="23"/>
        <v/>
      </c>
      <c r="K231" s="40" t="str">
        <f t="shared" si="24"/>
        <v/>
      </c>
      <c r="L231" t="str">
        <f t="shared" si="25"/>
        <v/>
      </c>
      <c r="M231" s="41" t="str">
        <f t="shared" si="26"/>
        <v/>
      </c>
      <c r="N231" s="41" t="str">
        <f t="shared" si="27"/>
        <v/>
      </c>
    </row>
    <row r="232" spans="1:14" x14ac:dyDescent="0.2">
      <c r="A232" s="35"/>
      <c r="B232" s="36"/>
      <c r="C232" s="37"/>
      <c r="D232" s="36"/>
      <c r="E232" s="35"/>
      <c r="F232" s="36"/>
      <c r="G232" s="36"/>
      <c r="H232" t="str">
        <f t="shared" si="21"/>
        <v/>
      </c>
      <c r="I232" s="40" t="str">
        <f t="shared" si="22"/>
        <v/>
      </c>
      <c r="J232" s="40" t="str">
        <f t="shared" si="23"/>
        <v/>
      </c>
      <c r="K232" s="40" t="str">
        <f t="shared" si="24"/>
        <v/>
      </c>
      <c r="L232" t="str">
        <f t="shared" si="25"/>
        <v/>
      </c>
      <c r="M232" s="41" t="str">
        <f t="shared" si="26"/>
        <v/>
      </c>
      <c r="N232" s="41" t="str">
        <f t="shared" si="27"/>
        <v/>
      </c>
    </row>
    <row r="233" spans="1:14" x14ac:dyDescent="0.2">
      <c r="A233" s="35"/>
      <c r="B233" s="36"/>
      <c r="C233" s="37"/>
      <c r="D233" s="36"/>
      <c r="E233" s="35"/>
      <c r="F233" s="36"/>
      <c r="G233" s="36"/>
      <c r="H233" t="str">
        <f t="shared" si="21"/>
        <v/>
      </c>
      <c r="I233" s="40" t="str">
        <f t="shared" si="22"/>
        <v/>
      </c>
      <c r="J233" s="40" t="str">
        <f t="shared" si="23"/>
        <v/>
      </c>
      <c r="K233" s="40" t="str">
        <f t="shared" si="24"/>
        <v/>
      </c>
      <c r="L233" t="str">
        <f t="shared" si="25"/>
        <v/>
      </c>
      <c r="M233" s="41" t="str">
        <f t="shared" si="26"/>
        <v/>
      </c>
      <c r="N233" s="41" t="str">
        <f t="shared" si="27"/>
        <v/>
      </c>
    </row>
    <row r="234" spans="1:14" x14ac:dyDescent="0.2">
      <c r="A234" s="35"/>
      <c r="B234" s="36"/>
      <c r="C234" s="37"/>
      <c r="D234" s="36"/>
      <c r="E234" s="35"/>
      <c r="F234" s="36"/>
      <c r="G234" s="36"/>
      <c r="H234" t="str">
        <f t="shared" si="21"/>
        <v/>
      </c>
      <c r="I234" s="40" t="str">
        <f t="shared" si="22"/>
        <v/>
      </c>
      <c r="J234" s="40" t="str">
        <f t="shared" si="23"/>
        <v/>
      </c>
      <c r="K234" s="40" t="str">
        <f t="shared" si="24"/>
        <v/>
      </c>
      <c r="L234" t="str">
        <f t="shared" si="25"/>
        <v/>
      </c>
      <c r="M234" s="41" t="str">
        <f t="shared" si="26"/>
        <v/>
      </c>
      <c r="N234" s="41" t="str">
        <f t="shared" si="27"/>
        <v/>
      </c>
    </row>
    <row r="235" spans="1:14" x14ac:dyDescent="0.2">
      <c r="A235" s="35"/>
      <c r="B235" s="36"/>
      <c r="C235" s="37"/>
      <c r="D235" s="36"/>
      <c r="E235" s="35"/>
      <c r="F235" s="36"/>
      <c r="G235" s="36"/>
      <c r="H235" t="str">
        <f t="shared" si="21"/>
        <v/>
      </c>
      <c r="I235" s="40" t="str">
        <f t="shared" si="22"/>
        <v/>
      </c>
      <c r="J235" s="40" t="str">
        <f t="shared" si="23"/>
        <v/>
      </c>
      <c r="K235" s="40" t="str">
        <f t="shared" si="24"/>
        <v/>
      </c>
      <c r="L235" t="str">
        <f t="shared" si="25"/>
        <v/>
      </c>
      <c r="M235" s="41" t="str">
        <f t="shared" si="26"/>
        <v/>
      </c>
      <c r="N235" s="41" t="str">
        <f t="shared" si="27"/>
        <v/>
      </c>
    </row>
    <row r="236" spans="1:14" x14ac:dyDescent="0.2">
      <c r="A236" s="35"/>
      <c r="B236" s="36"/>
      <c r="C236" s="37"/>
      <c r="D236" s="36"/>
      <c r="E236" s="35"/>
      <c r="F236" s="36"/>
      <c r="G236" s="36"/>
      <c r="H236" t="str">
        <f t="shared" si="21"/>
        <v/>
      </c>
      <c r="I236" s="40" t="str">
        <f t="shared" si="22"/>
        <v/>
      </c>
      <c r="J236" s="40" t="str">
        <f t="shared" si="23"/>
        <v/>
      </c>
      <c r="K236" s="40" t="str">
        <f t="shared" si="24"/>
        <v/>
      </c>
      <c r="L236" t="str">
        <f t="shared" si="25"/>
        <v/>
      </c>
      <c r="M236" s="41" t="str">
        <f t="shared" si="26"/>
        <v/>
      </c>
      <c r="N236" s="41" t="str">
        <f t="shared" si="27"/>
        <v/>
      </c>
    </row>
    <row r="237" spans="1:14" x14ac:dyDescent="0.2">
      <c r="A237" s="35"/>
      <c r="B237" s="36"/>
      <c r="C237" s="37"/>
      <c r="D237" s="36"/>
      <c r="E237" s="35"/>
      <c r="F237" s="36"/>
      <c r="G237" s="36"/>
      <c r="H237" t="str">
        <f t="shared" si="21"/>
        <v/>
      </c>
      <c r="I237" s="40" t="str">
        <f t="shared" si="22"/>
        <v/>
      </c>
      <c r="J237" s="40" t="str">
        <f t="shared" si="23"/>
        <v/>
      </c>
      <c r="K237" s="40" t="str">
        <f t="shared" si="24"/>
        <v/>
      </c>
      <c r="L237" t="str">
        <f t="shared" si="25"/>
        <v/>
      </c>
      <c r="M237" s="41" t="str">
        <f t="shared" si="26"/>
        <v/>
      </c>
      <c r="N237" s="41" t="str">
        <f t="shared" si="27"/>
        <v/>
      </c>
    </row>
    <row r="238" spans="1:14" x14ac:dyDescent="0.2">
      <c r="A238" s="35"/>
      <c r="B238" s="36"/>
      <c r="C238" s="37"/>
      <c r="D238" s="36"/>
      <c r="E238" s="35"/>
      <c r="F238" s="36"/>
      <c r="G238" s="36"/>
      <c r="H238" t="str">
        <f t="shared" si="21"/>
        <v/>
      </c>
      <c r="I238" s="40" t="str">
        <f t="shared" si="22"/>
        <v/>
      </c>
      <c r="J238" s="40" t="str">
        <f t="shared" si="23"/>
        <v/>
      </c>
      <c r="K238" s="40" t="str">
        <f t="shared" si="24"/>
        <v/>
      </c>
      <c r="L238" t="str">
        <f t="shared" si="25"/>
        <v/>
      </c>
      <c r="M238" s="41" t="str">
        <f t="shared" si="26"/>
        <v/>
      </c>
      <c r="N238" s="41" t="str">
        <f t="shared" si="27"/>
        <v/>
      </c>
    </row>
    <row r="239" spans="1:14" x14ac:dyDescent="0.2">
      <c r="A239" s="35"/>
      <c r="B239" s="36"/>
      <c r="C239" s="37"/>
      <c r="D239" s="36"/>
      <c r="E239" s="35"/>
      <c r="F239" s="36"/>
      <c r="G239" s="36"/>
      <c r="H239" t="str">
        <f t="shared" si="21"/>
        <v/>
      </c>
      <c r="I239" s="40" t="str">
        <f t="shared" si="22"/>
        <v/>
      </c>
      <c r="J239" s="40" t="str">
        <f t="shared" si="23"/>
        <v/>
      </c>
      <c r="K239" s="40" t="str">
        <f t="shared" si="24"/>
        <v/>
      </c>
      <c r="L239" t="str">
        <f t="shared" si="25"/>
        <v/>
      </c>
      <c r="M239" s="41" t="str">
        <f t="shared" si="26"/>
        <v/>
      </c>
      <c r="N239" s="41" t="str">
        <f t="shared" si="27"/>
        <v/>
      </c>
    </row>
    <row r="240" spans="1:14" x14ac:dyDescent="0.2">
      <c r="A240" s="35"/>
      <c r="B240" s="36"/>
      <c r="C240" s="37"/>
      <c r="D240" s="36"/>
      <c r="E240" s="35"/>
      <c r="F240" s="36"/>
      <c r="G240" s="36"/>
      <c r="H240" t="str">
        <f t="shared" si="21"/>
        <v/>
      </c>
      <c r="I240" s="40" t="str">
        <f t="shared" si="22"/>
        <v/>
      </c>
      <c r="J240" s="40" t="str">
        <f t="shared" si="23"/>
        <v/>
      </c>
      <c r="K240" s="40" t="str">
        <f t="shared" si="24"/>
        <v/>
      </c>
      <c r="L240" t="str">
        <f t="shared" si="25"/>
        <v/>
      </c>
      <c r="M240" s="41" t="str">
        <f t="shared" si="26"/>
        <v/>
      </c>
      <c r="N240" s="41" t="str">
        <f t="shared" si="27"/>
        <v/>
      </c>
    </row>
    <row r="241" spans="1:14" x14ac:dyDescent="0.2">
      <c r="A241" s="35"/>
      <c r="B241" s="36"/>
      <c r="C241" s="37"/>
      <c r="D241" s="36"/>
      <c r="E241" s="35"/>
      <c r="F241" s="36"/>
      <c r="G241" s="36"/>
      <c r="H241" t="str">
        <f t="shared" si="21"/>
        <v/>
      </c>
      <c r="I241" s="40" t="str">
        <f t="shared" si="22"/>
        <v/>
      </c>
      <c r="J241" s="40" t="str">
        <f t="shared" si="23"/>
        <v/>
      </c>
      <c r="K241" s="40" t="str">
        <f t="shared" si="24"/>
        <v/>
      </c>
      <c r="L241" t="str">
        <f t="shared" si="25"/>
        <v/>
      </c>
      <c r="M241" s="41" t="str">
        <f t="shared" si="26"/>
        <v/>
      </c>
      <c r="N241" s="41" t="str">
        <f t="shared" si="27"/>
        <v/>
      </c>
    </row>
    <row r="242" spans="1:14" x14ac:dyDescent="0.2">
      <c r="A242" s="35"/>
      <c r="B242" s="36"/>
      <c r="C242" s="37"/>
      <c r="D242" s="36"/>
      <c r="E242" s="35"/>
      <c r="F242" s="36"/>
      <c r="G242" s="36"/>
      <c r="H242" t="str">
        <f t="shared" si="21"/>
        <v/>
      </c>
      <c r="I242" s="40" t="str">
        <f t="shared" si="22"/>
        <v/>
      </c>
      <c r="J242" s="40" t="str">
        <f t="shared" si="23"/>
        <v/>
      </c>
      <c r="K242" s="40" t="str">
        <f t="shared" si="24"/>
        <v/>
      </c>
      <c r="L242" t="str">
        <f t="shared" si="25"/>
        <v/>
      </c>
      <c r="M242" s="41" t="str">
        <f t="shared" si="26"/>
        <v/>
      </c>
      <c r="N242" s="41" t="str">
        <f t="shared" si="27"/>
        <v/>
      </c>
    </row>
    <row r="243" spans="1:14" x14ac:dyDescent="0.2">
      <c r="A243" s="35"/>
      <c r="B243" s="36"/>
      <c r="C243" s="37"/>
      <c r="D243" s="36"/>
      <c r="E243" s="35"/>
      <c r="F243" s="36"/>
      <c r="G243" s="36"/>
      <c r="H243" t="str">
        <f t="shared" si="21"/>
        <v/>
      </c>
      <c r="I243" s="40" t="str">
        <f t="shared" si="22"/>
        <v/>
      </c>
      <c r="J243" s="40" t="str">
        <f t="shared" si="23"/>
        <v/>
      </c>
      <c r="K243" s="40" t="str">
        <f t="shared" si="24"/>
        <v/>
      </c>
      <c r="L243" t="str">
        <f t="shared" si="25"/>
        <v/>
      </c>
      <c r="M243" s="41" t="str">
        <f t="shared" si="26"/>
        <v/>
      </c>
      <c r="N243" s="41" t="str">
        <f t="shared" si="27"/>
        <v/>
      </c>
    </row>
    <row r="244" spans="1:14" x14ac:dyDescent="0.2">
      <c r="A244" s="35"/>
      <c r="B244" s="36"/>
      <c r="C244" s="37"/>
      <c r="D244" s="36"/>
      <c r="E244" s="35"/>
      <c r="F244" s="36"/>
      <c r="G244" s="36"/>
      <c r="H244" t="str">
        <f t="shared" si="21"/>
        <v/>
      </c>
      <c r="I244" s="40" t="str">
        <f t="shared" si="22"/>
        <v/>
      </c>
      <c r="J244" s="40" t="str">
        <f t="shared" si="23"/>
        <v/>
      </c>
      <c r="K244" s="40" t="str">
        <f t="shared" si="24"/>
        <v/>
      </c>
      <c r="L244" t="str">
        <f t="shared" si="25"/>
        <v/>
      </c>
      <c r="M244" s="41" t="str">
        <f t="shared" si="26"/>
        <v/>
      </c>
      <c r="N244" s="41" t="str">
        <f t="shared" si="27"/>
        <v/>
      </c>
    </row>
    <row r="245" spans="1:14" x14ac:dyDescent="0.2">
      <c r="A245" s="35"/>
      <c r="B245" s="36"/>
      <c r="C245" s="37"/>
      <c r="D245" s="36"/>
      <c r="E245" s="35"/>
      <c r="F245" s="36"/>
      <c r="G245" s="36"/>
      <c r="H245" t="str">
        <f t="shared" si="21"/>
        <v/>
      </c>
      <c r="I245" s="40" t="str">
        <f t="shared" si="22"/>
        <v/>
      </c>
      <c r="J245" s="40" t="str">
        <f t="shared" si="23"/>
        <v/>
      </c>
      <c r="K245" s="40" t="str">
        <f t="shared" si="24"/>
        <v/>
      </c>
      <c r="L245" t="str">
        <f t="shared" si="25"/>
        <v/>
      </c>
      <c r="M245" s="41" t="str">
        <f t="shared" si="26"/>
        <v/>
      </c>
      <c r="N245" s="41" t="str">
        <f t="shared" si="27"/>
        <v/>
      </c>
    </row>
    <row r="246" spans="1:14" x14ac:dyDescent="0.2">
      <c r="A246" s="35"/>
      <c r="B246" s="36"/>
      <c r="C246" s="37"/>
      <c r="D246" s="36"/>
      <c r="E246" s="35"/>
      <c r="F246" s="36"/>
      <c r="G246" s="36"/>
      <c r="H246" t="str">
        <f t="shared" si="21"/>
        <v/>
      </c>
      <c r="I246" s="40" t="str">
        <f t="shared" si="22"/>
        <v/>
      </c>
      <c r="J246" s="40" t="str">
        <f t="shared" si="23"/>
        <v/>
      </c>
      <c r="K246" s="40" t="str">
        <f t="shared" si="24"/>
        <v/>
      </c>
      <c r="L246" t="str">
        <f t="shared" si="25"/>
        <v/>
      </c>
      <c r="M246" s="41" t="str">
        <f t="shared" si="26"/>
        <v/>
      </c>
      <c r="N246" s="41" t="str">
        <f t="shared" si="27"/>
        <v/>
      </c>
    </row>
    <row r="247" spans="1:14" x14ac:dyDescent="0.2">
      <c r="A247" s="35"/>
      <c r="B247" s="36"/>
      <c r="C247" s="37"/>
      <c r="D247" s="36"/>
      <c r="E247" s="35"/>
      <c r="F247" s="36"/>
      <c r="G247" s="36"/>
      <c r="H247" t="str">
        <f t="shared" si="21"/>
        <v/>
      </c>
      <c r="I247" s="40" t="str">
        <f t="shared" si="22"/>
        <v/>
      </c>
      <c r="J247" s="40" t="str">
        <f t="shared" si="23"/>
        <v/>
      </c>
      <c r="K247" s="40" t="str">
        <f t="shared" si="24"/>
        <v/>
      </c>
      <c r="L247" t="str">
        <f t="shared" si="25"/>
        <v/>
      </c>
      <c r="M247" s="41" t="str">
        <f t="shared" si="26"/>
        <v/>
      </c>
      <c r="N247" s="41" t="str">
        <f t="shared" si="27"/>
        <v/>
      </c>
    </row>
    <row r="248" spans="1:14" x14ac:dyDescent="0.2">
      <c r="A248" s="35"/>
      <c r="B248" s="36"/>
      <c r="C248" s="37"/>
      <c r="D248" s="36"/>
      <c r="E248" s="35"/>
      <c r="F248" s="36"/>
      <c r="G248" s="36"/>
      <c r="H248" t="str">
        <f t="shared" si="21"/>
        <v/>
      </c>
      <c r="I248" s="40" t="str">
        <f t="shared" si="22"/>
        <v/>
      </c>
      <c r="J248" s="40" t="str">
        <f t="shared" si="23"/>
        <v/>
      </c>
      <c r="K248" s="40" t="str">
        <f t="shared" si="24"/>
        <v/>
      </c>
      <c r="L248" t="str">
        <f t="shared" si="25"/>
        <v/>
      </c>
      <c r="M248" s="41" t="str">
        <f t="shared" si="26"/>
        <v/>
      </c>
      <c r="N248" s="41" t="str">
        <f t="shared" si="27"/>
        <v/>
      </c>
    </row>
    <row r="249" spans="1:14" x14ac:dyDescent="0.2">
      <c r="A249" s="35"/>
      <c r="B249" s="36"/>
      <c r="C249" s="37"/>
      <c r="D249" s="36"/>
      <c r="E249" s="35"/>
      <c r="F249" s="36"/>
      <c r="G249" s="36"/>
      <c r="H249" t="str">
        <f t="shared" si="21"/>
        <v/>
      </c>
      <c r="I249" s="40" t="str">
        <f t="shared" si="22"/>
        <v/>
      </c>
      <c r="J249" s="40" t="str">
        <f t="shared" si="23"/>
        <v/>
      </c>
      <c r="K249" s="40" t="str">
        <f t="shared" si="24"/>
        <v/>
      </c>
      <c r="L249" t="str">
        <f t="shared" si="25"/>
        <v/>
      </c>
      <c r="M249" s="41" t="str">
        <f t="shared" si="26"/>
        <v/>
      </c>
      <c r="N249" s="41" t="str">
        <f t="shared" si="27"/>
        <v/>
      </c>
    </row>
    <row r="250" spans="1:14" x14ac:dyDescent="0.2">
      <c r="A250" s="35"/>
      <c r="B250" s="36"/>
      <c r="C250" s="37"/>
      <c r="D250" s="36"/>
      <c r="E250" s="35"/>
      <c r="F250" s="36"/>
      <c r="G250" s="36"/>
      <c r="H250" t="str">
        <f t="shared" si="21"/>
        <v/>
      </c>
      <c r="I250" s="40" t="str">
        <f t="shared" si="22"/>
        <v/>
      </c>
      <c r="J250" s="40" t="str">
        <f t="shared" si="23"/>
        <v/>
      </c>
      <c r="K250" s="40" t="str">
        <f t="shared" si="24"/>
        <v/>
      </c>
      <c r="L250" t="str">
        <f t="shared" si="25"/>
        <v/>
      </c>
      <c r="M250" s="41" t="str">
        <f t="shared" si="26"/>
        <v/>
      </c>
      <c r="N250" s="41" t="str">
        <f t="shared" si="27"/>
        <v/>
      </c>
    </row>
    <row r="251" spans="1:14" x14ac:dyDescent="0.2">
      <c r="A251" s="35"/>
      <c r="B251" s="36"/>
      <c r="C251" s="37"/>
      <c r="D251" s="36"/>
      <c r="E251" s="35"/>
      <c r="F251" s="36"/>
      <c r="G251" s="36"/>
      <c r="H251" t="str">
        <f t="shared" si="21"/>
        <v/>
      </c>
      <c r="I251" s="40" t="str">
        <f t="shared" si="22"/>
        <v/>
      </c>
      <c r="J251" s="40" t="str">
        <f t="shared" si="23"/>
        <v/>
      </c>
      <c r="K251" s="40" t="str">
        <f t="shared" si="24"/>
        <v/>
      </c>
      <c r="L251" t="str">
        <f t="shared" si="25"/>
        <v/>
      </c>
      <c r="M251" s="41" t="str">
        <f t="shared" si="26"/>
        <v/>
      </c>
      <c r="N251" s="41" t="str">
        <f t="shared" si="27"/>
        <v/>
      </c>
    </row>
    <row r="252" spans="1:14" x14ac:dyDescent="0.2">
      <c r="A252" s="35"/>
      <c r="B252" s="36"/>
      <c r="C252" s="37"/>
      <c r="D252" s="36"/>
      <c r="E252" s="35"/>
      <c r="F252" s="36"/>
      <c r="G252" s="36"/>
      <c r="H252" t="str">
        <f t="shared" si="21"/>
        <v/>
      </c>
      <c r="I252" s="40" t="str">
        <f t="shared" si="22"/>
        <v/>
      </c>
      <c r="J252" s="40" t="str">
        <f t="shared" si="23"/>
        <v/>
      </c>
      <c r="K252" s="40" t="str">
        <f t="shared" si="24"/>
        <v/>
      </c>
      <c r="L252" t="str">
        <f t="shared" si="25"/>
        <v/>
      </c>
      <c r="M252" s="41" t="str">
        <f t="shared" si="26"/>
        <v/>
      </c>
      <c r="N252" s="41" t="str">
        <f t="shared" si="27"/>
        <v/>
      </c>
    </row>
    <row r="253" spans="1:14" x14ac:dyDescent="0.2">
      <c r="A253" s="35"/>
      <c r="B253" s="36"/>
      <c r="C253" s="37"/>
      <c r="D253" s="36"/>
      <c r="E253" s="35"/>
      <c r="F253" s="36"/>
      <c r="G253" s="36"/>
      <c r="H253" t="str">
        <f t="shared" si="21"/>
        <v/>
      </c>
      <c r="I253" s="40" t="str">
        <f t="shared" si="22"/>
        <v/>
      </c>
      <c r="J253" s="40" t="str">
        <f t="shared" si="23"/>
        <v/>
      </c>
      <c r="K253" s="40" t="str">
        <f t="shared" si="24"/>
        <v/>
      </c>
      <c r="L253" t="str">
        <f t="shared" si="25"/>
        <v/>
      </c>
      <c r="M253" s="41" t="str">
        <f t="shared" si="26"/>
        <v/>
      </c>
      <c r="N253" s="41" t="str">
        <f t="shared" si="27"/>
        <v/>
      </c>
    </row>
    <row r="254" spans="1:14" x14ac:dyDescent="0.2">
      <c r="A254" s="35"/>
      <c r="B254" s="36"/>
      <c r="C254" s="37"/>
      <c r="D254" s="36"/>
      <c r="E254" s="35"/>
      <c r="F254" s="36"/>
      <c r="G254" s="36"/>
      <c r="H254" t="str">
        <f t="shared" si="21"/>
        <v/>
      </c>
      <c r="I254" s="40" t="str">
        <f t="shared" si="22"/>
        <v/>
      </c>
      <c r="J254" s="40" t="str">
        <f t="shared" si="23"/>
        <v/>
      </c>
      <c r="K254" s="40" t="str">
        <f t="shared" si="24"/>
        <v/>
      </c>
      <c r="L254" t="str">
        <f t="shared" si="25"/>
        <v/>
      </c>
      <c r="M254" s="41" t="str">
        <f t="shared" si="26"/>
        <v/>
      </c>
      <c r="N254" s="41" t="str">
        <f t="shared" si="27"/>
        <v/>
      </c>
    </row>
    <row r="255" spans="1:14" x14ac:dyDescent="0.2">
      <c r="A255" s="35"/>
      <c r="B255" s="36"/>
      <c r="C255" s="37"/>
      <c r="D255" s="36"/>
      <c r="E255" s="35"/>
      <c r="F255" s="36"/>
      <c r="G255" s="36"/>
      <c r="H255" t="str">
        <f t="shared" si="21"/>
        <v/>
      </c>
      <c r="I255" s="40" t="str">
        <f t="shared" si="22"/>
        <v/>
      </c>
      <c r="J255" s="40" t="str">
        <f t="shared" si="23"/>
        <v/>
      </c>
      <c r="K255" s="40" t="str">
        <f t="shared" si="24"/>
        <v/>
      </c>
      <c r="L255" t="str">
        <f t="shared" si="25"/>
        <v/>
      </c>
      <c r="M255" s="41" t="str">
        <f t="shared" si="26"/>
        <v/>
      </c>
      <c r="N255" s="41" t="str">
        <f t="shared" si="27"/>
        <v/>
      </c>
    </row>
    <row r="256" spans="1:14" x14ac:dyDescent="0.2">
      <c r="A256" s="35"/>
      <c r="B256" s="36"/>
      <c r="C256" s="37"/>
      <c r="D256" s="36"/>
      <c r="E256" s="35"/>
      <c r="F256" s="36"/>
      <c r="G256" s="36"/>
      <c r="H256" t="str">
        <f t="shared" si="21"/>
        <v/>
      </c>
      <c r="I256" s="40" t="str">
        <f t="shared" si="22"/>
        <v/>
      </c>
      <c r="J256" s="40" t="str">
        <f t="shared" si="23"/>
        <v/>
      </c>
      <c r="K256" s="40" t="str">
        <f t="shared" si="24"/>
        <v/>
      </c>
      <c r="L256" t="str">
        <f t="shared" si="25"/>
        <v/>
      </c>
      <c r="M256" s="41" t="str">
        <f t="shared" si="26"/>
        <v/>
      </c>
      <c r="N256" s="41" t="str">
        <f t="shared" si="27"/>
        <v/>
      </c>
    </row>
    <row r="257" spans="1:14" x14ac:dyDescent="0.2">
      <c r="A257" s="35"/>
      <c r="B257" s="36"/>
      <c r="C257" s="37"/>
      <c r="D257" s="36"/>
      <c r="E257" s="35"/>
      <c r="F257" s="36"/>
      <c r="G257" s="36"/>
      <c r="H257" t="str">
        <f t="shared" si="21"/>
        <v/>
      </c>
      <c r="I257" s="40" t="str">
        <f t="shared" si="22"/>
        <v/>
      </c>
      <c r="J257" s="40" t="str">
        <f t="shared" si="23"/>
        <v/>
      </c>
      <c r="K257" s="40" t="str">
        <f t="shared" si="24"/>
        <v/>
      </c>
      <c r="L257" t="str">
        <f t="shared" si="25"/>
        <v/>
      </c>
      <c r="M257" s="41" t="str">
        <f t="shared" si="26"/>
        <v/>
      </c>
      <c r="N257" s="41" t="str">
        <f t="shared" si="27"/>
        <v/>
      </c>
    </row>
    <row r="258" spans="1:14" x14ac:dyDescent="0.2">
      <c r="A258" s="35"/>
      <c r="B258" s="36"/>
      <c r="C258" s="37"/>
      <c r="D258" s="36"/>
      <c r="E258" s="35"/>
      <c r="F258" s="36"/>
      <c r="G258" s="36"/>
      <c r="H258" t="str">
        <f t="shared" si="21"/>
        <v/>
      </c>
      <c r="I258" s="40" t="str">
        <f t="shared" si="22"/>
        <v/>
      </c>
      <c r="J258" s="40" t="str">
        <f t="shared" si="23"/>
        <v/>
      </c>
      <c r="K258" s="40" t="str">
        <f t="shared" si="24"/>
        <v/>
      </c>
      <c r="L258" t="str">
        <f t="shared" si="25"/>
        <v/>
      </c>
      <c r="M258" s="41" t="str">
        <f t="shared" si="26"/>
        <v/>
      </c>
      <c r="N258" s="41" t="str">
        <f t="shared" si="27"/>
        <v/>
      </c>
    </row>
    <row r="259" spans="1:14" x14ac:dyDescent="0.2">
      <c r="A259" s="35"/>
      <c r="B259" s="36"/>
      <c r="C259" s="37"/>
      <c r="D259" s="36"/>
      <c r="E259" s="35"/>
      <c r="F259" s="36"/>
      <c r="G259" s="36"/>
      <c r="H259" t="str">
        <f t="shared" ref="H259:H322" si="28">IF(OR(TRIM(B259)="",TRIM(D259)=""),"",IF(TRIM(B259)=TRIM(D259),"Autocompensação",IF(IFERROR(INDEX(L_Contrato,MATCH(M259,L_ChavePD,0)),"")="Ferista","Ferista cobriu colega","Colega cobriu colega")))</f>
        <v/>
      </c>
      <c r="I259" s="40" t="str">
        <f t="shared" ref="I259:I322" si="29">IF(N259="","",SUMIFS(L_Bruto,L_ChavePD,N259)-SUMIFS(L_Ferista,L_ChavePD,N259))</f>
        <v/>
      </c>
      <c r="J259" s="40" t="str">
        <f t="shared" ref="J259:J322" si="30">IF(N259="","",SUMIFS(CP_Horas,CP_ChaveFalta,N259,CP_Aprov,"Sim"))</f>
        <v/>
      </c>
      <c r="K259" s="40" t="str">
        <f t="shared" ref="K259:K322" si="31">IF(N259="","",SUMIFS(L_Compensado,L_ChavePD,N259))</f>
        <v/>
      </c>
      <c r="L259" t="str">
        <f t="shared" ref="L259:L322" si="32">IF(A259&amp;B259&amp;C259&amp;D259&amp;E259="","",IF(OR(A259="",TRIM(B259)="",C259=""),"PREENCHER: data, quem trabalhou e horas",IF(N259="","PREENCHER: de quem é a falta e a data da falta",IF(COUNTIF(L_ChavePD,N259)=0,"CONFERIR: não há lançamento dessa pessoa nessa data",IF(N(I259)=0,"CONFERIR: nesse dia não havia desconto a compensar",IF(F259&lt;&gt;"Sim","PENDENTE: aguardando aprovação (ainda não abate)",IF(J259&gt;I259,"ATENÇÃO: aprovado mais do que a falta (o excedente é ignorado)",IF(COUNTIF(L_ChavePD,M259)=0,"OK: abatendo — obs.: quem trabalhou não tem lançamento nesse dia","OK: abatendo no desconto"))))))))</f>
        <v/>
      </c>
      <c r="M259" s="41" t="str">
        <f t="shared" ref="M259:M322" si="33">IF(OR(A259="",TRIM(B259)=""),"",TRIM(B259)&amp;"|"&amp;A259)</f>
        <v/>
      </c>
      <c r="N259" s="41" t="str">
        <f t="shared" ref="N259:N322" si="34">IF(OR(E259="",TRIM(D259)=""),"",TRIM(D259)&amp;"|"&amp;E259)</f>
        <v/>
      </c>
    </row>
    <row r="260" spans="1:14" x14ac:dyDescent="0.2">
      <c r="A260" s="35"/>
      <c r="B260" s="36"/>
      <c r="C260" s="37"/>
      <c r="D260" s="36"/>
      <c r="E260" s="35"/>
      <c r="F260" s="36"/>
      <c r="G260" s="36"/>
      <c r="H260" t="str">
        <f t="shared" si="28"/>
        <v/>
      </c>
      <c r="I260" s="40" t="str">
        <f t="shared" si="29"/>
        <v/>
      </c>
      <c r="J260" s="40" t="str">
        <f t="shared" si="30"/>
        <v/>
      </c>
      <c r="K260" s="40" t="str">
        <f t="shared" si="31"/>
        <v/>
      </c>
      <c r="L260" t="str">
        <f t="shared" si="32"/>
        <v/>
      </c>
      <c r="M260" s="41" t="str">
        <f t="shared" si="33"/>
        <v/>
      </c>
      <c r="N260" s="41" t="str">
        <f t="shared" si="34"/>
        <v/>
      </c>
    </row>
    <row r="261" spans="1:14" x14ac:dyDescent="0.2">
      <c r="A261" s="35"/>
      <c r="B261" s="36"/>
      <c r="C261" s="37"/>
      <c r="D261" s="36"/>
      <c r="E261" s="35"/>
      <c r="F261" s="36"/>
      <c r="G261" s="36"/>
      <c r="H261" t="str">
        <f t="shared" si="28"/>
        <v/>
      </c>
      <c r="I261" s="40" t="str">
        <f t="shared" si="29"/>
        <v/>
      </c>
      <c r="J261" s="40" t="str">
        <f t="shared" si="30"/>
        <v/>
      </c>
      <c r="K261" s="40" t="str">
        <f t="shared" si="31"/>
        <v/>
      </c>
      <c r="L261" t="str">
        <f t="shared" si="32"/>
        <v/>
      </c>
      <c r="M261" s="41" t="str">
        <f t="shared" si="33"/>
        <v/>
      </c>
      <c r="N261" s="41" t="str">
        <f t="shared" si="34"/>
        <v/>
      </c>
    </row>
    <row r="262" spans="1:14" x14ac:dyDescent="0.2">
      <c r="A262" s="35"/>
      <c r="B262" s="36"/>
      <c r="C262" s="37"/>
      <c r="D262" s="36"/>
      <c r="E262" s="35"/>
      <c r="F262" s="36"/>
      <c r="G262" s="36"/>
      <c r="H262" t="str">
        <f t="shared" si="28"/>
        <v/>
      </c>
      <c r="I262" s="40" t="str">
        <f t="shared" si="29"/>
        <v/>
      </c>
      <c r="J262" s="40" t="str">
        <f t="shared" si="30"/>
        <v/>
      </c>
      <c r="K262" s="40" t="str">
        <f t="shared" si="31"/>
        <v/>
      </c>
      <c r="L262" t="str">
        <f t="shared" si="32"/>
        <v/>
      </c>
      <c r="M262" s="41" t="str">
        <f t="shared" si="33"/>
        <v/>
      </c>
      <c r="N262" s="41" t="str">
        <f t="shared" si="34"/>
        <v/>
      </c>
    </row>
    <row r="263" spans="1:14" x14ac:dyDescent="0.2">
      <c r="A263" s="35"/>
      <c r="B263" s="36"/>
      <c r="C263" s="37"/>
      <c r="D263" s="36"/>
      <c r="E263" s="35"/>
      <c r="F263" s="36"/>
      <c r="G263" s="36"/>
      <c r="H263" t="str">
        <f t="shared" si="28"/>
        <v/>
      </c>
      <c r="I263" s="40" t="str">
        <f t="shared" si="29"/>
        <v/>
      </c>
      <c r="J263" s="40" t="str">
        <f t="shared" si="30"/>
        <v/>
      </c>
      <c r="K263" s="40" t="str">
        <f t="shared" si="31"/>
        <v/>
      </c>
      <c r="L263" t="str">
        <f t="shared" si="32"/>
        <v/>
      </c>
      <c r="M263" s="41" t="str">
        <f t="shared" si="33"/>
        <v/>
      </c>
      <c r="N263" s="41" t="str">
        <f t="shared" si="34"/>
        <v/>
      </c>
    </row>
    <row r="264" spans="1:14" x14ac:dyDescent="0.2">
      <c r="A264" s="35"/>
      <c r="B264" s="36"/>
      <c r="C264" s="37"/>
      <c r="D264" s="36"/>
      <c r="E264" s="35"/>
      <c r="F264" s="36"/>
      <c r="G264" s="36"/>
      <c r="H264" t="str">
        <f t="shared" si="28"/>
        <v/>
      </c>
      <c r="I264" s="40" t="str">
        <f t="shared" si="29"/>
        <v/>
      </c>
      <c r="J264" s="40" t="str">
        <f t="shared" si="30"/>
        <v/>
      </c>
      <c r="K264" s="40" t="str">
        <f t="shared" si="31"/>
        <v/>
      </c>
      <c r="L264" t="str">
        <f t="shared" si="32"/>
        <v/>
      </c>
      <c r="M264" s="41" t="str">
        <f t="shared" si="33"/>
        <v/>
      </c>
      <c r="N264" s="41" t="str">
        <f t="shared" si="34"/>
        <v/>
      </c>
    </row>
    <row r="265" spans="1:14" x14ac:dyDescent="0.2">
      <c r="A265" s="35"/>
      <c r="B265" s="36"/>
      <c r="C265" s="37"/>
      <c r="D265" s="36"/>
      <c r="E265" s="35"/>
      <c r="F265" s="36"/>
      <c r="G265" s="36"/>
      <c r="H265" t="str">
        <f t="shared" si="28"/>
        <v/>
      </c>
      <c r="I265" s="40" t="str">
        <f t="shared" si="29"/>
        <v/>
      </c>
      <c r="J265" s="40" t="str">
        <f t="shared" si="30"/>
        <v/>
      </c>
      <c r="K265" s="40" t="str">
        <f t="shared" si="31"/>
        <v/>
      </c>
      <c r="L265" t="str">
        <f t="shared" si="32"/>
        <v/>
      </c>
      <c r="M265" s="41" t="str">
        <f t="shared" si="33"/>
        <v/>
      </c>
      <c r="N265" s="41" t="str">
        <f t="shared" si="34"/>
        <v/>
      </c>
    </row>
    <row r="266" spans="1:14" x14ac:dyDescent="0.2">
      <c r="A266" s="35"/>
      <c r="B266" s="36"/>
      <c r="C266" s="37"/>
      <c r="D266" s="36"/>
      <c r="E266" s="35"/>
      <c r="F266" s="36"/>
      <c r="G266" s="36"/>
      <c r="H266" t="str">
        <f t="shared" si="28"/>
        <v/>
      </c>
      <c r="I266" s="40" t="str">
        <f t="shared" si="29"/>
        <v/>
      </c>
      <c r="J266" s="40" t="str">
        <f t="shared" si="30"/>
        <v/>
      </c>
      <c r="K266" s="40" t="str">
        <f t="shared" si="31"/>
        <v/>
      </c>
      <c r="L266" t="str">
        <f t="shared" si="32"/>
        <v/>
      </c>
      <c r="M266" s="41" t="str">
        <f t="shared" si="33"/>
        <v/>
      </c>
      <c r="N266" s="41" t="str">
        <f t="shared" si="34"/>
        <v/>
      </c>
    </row>
    <row r="267" spans="1:14" x14ac:dyDescent="0.2">
      <c r="A267" s="35"/>
      <c r="B267" s="36"/>
      <c r="C267" s="37"/>
      <c r="D267" s="36"/>
      <c r="E267" s="35"/>
      <c r="F267" s="36"/>
      <c r="G267" s="36"/>
      <c r="H267" t="str">
        <f t="shared" si="28"/>
        <v/>
      </c>
      <c r="I267" s="40" t="str">
        <f t="shared" si="29"/>
        <v/>
      </c>
      <c r="J267" s="40" t="str">
        <f t="shared" si="30"/>
        <v/>
      </c>
      <c r="K267" s="40" t="str">
        <f t="shared" si="31"/>
        <v/>
      </c>
      <c r="L267" t="str">
        <f t="shared" si="32"/>
        <v/>
      </c>
      <c r="M267" s="41" t="str">
        <f t="shared" si="33"/>
        <v/>
      </c>
      <c r="N267" s="41" t="str">
        <f t="shared" si="34"/>
        <v/>
      </c>
    </row>
    <row r="268" spans="1:14" x14ac:dyDescent="0.2">
      <c r="A268" s="35"/>
      <c r="B268" s="36"/>
      <c r="C268" s="37"/>
      <c r="D268" s="36"/>
      <c r="E268" s="35"/>
      <c r="F268" s="36"/>
      <c r="G268" s="36"/>
      <c r="H268" t="str">
        <f t="shared" si="28"/>
        <v/>
      </c>
      <c r="I268" s="40" t="str">
        <f t="shared" si="29"/>
        <v/>
      </c>
      <c r="J268" s="40" t="str">
        <f t="shared" si="30"/>
        <v/>
      </c>
      <c r="K268" s="40" t="str">
        <f t="shared" si="31"/>
        <v/>
      </c>
      <c r="L268" t="str">
        <f t="shared" si="32"/>
        <v/>
      </c>
      <c r="M268" s="41" t="str">
        <f t="shared" si="33"/>
        <v/>
      </c>
      <c r="N268" s="41" t="str">
        <f t="shared" si="34"/>
        <v/>
      </c>
    </row>
    <row r="269" spans="1:14" x14ac:dyDescent="0.2">
      <c r="A269" s="35"/>
      <c r="B269" s="36"/>
      <c r="C269" s="37"/>
      <c r="D269" s="36"/>
      <c r="E269" s="35"/>
      <c r="F269" s="36"/>
      <c r="G269" s="36"/>
      <c r="H269" t="str">
        <f t="shared" si="28"/>
        <v/>
      </c>
      <c r="I269" s="40" t="str">
        <f t="shared" si="29"/>
        <v/>
      </c>
      <c r="J269" s="40" t="str">
        <f t="shared" si="30"/>
        <v/>
      </c>
      <c r="K269" s="40" t="str">
        <f t="shared" si="31"/>
        <v/>
      </c>
      <c r="L269" t="str">
        <f t="shared" si="32"/>
        <v/>
      </c>
      <c r="M269" s="41" t="str">
        <f t="shared" si="33"/>
        <v/>
      </c>
      <c r="N269" s="41" t="str">
        <f t="shared" si="34"/>
        <v/>
      </c>
    </row>
    <row r="270" spans="1:14" x14ac:dyDescent="0.2">
      <c r="A270" s="35"/>
      <c r="B270" s="36"/>
      <c r="C270" s="37"/>
      <c r="D270" s="36"/>
      <c r="E270" s="35"/>
      <c r="F270" s="36"/>
      <c r="G270" s="36"/>
      <c r="H270" t="str">
        <f t="shared" si="28"/>
        <v/>
      </c>
      <c r="I270" s="40" t="str">
        <f t="shared" si="29"/>
        <v/>
      </c>
      <c r="J270" s="40" t="str">
        <f t="shared" si="30"/>
        <v/>
      </c>
      <c r="K270" s="40" t="str">
        <f t="shared" si="31"/>
        <v/>
      </c>
      <c r="L270" t="str">
        <f t="shared" si="32"/>
        <v/>
      </c>
      <c r="M270" s="41" t="str">
        <f t="shared" si="33"/>
        <v/>
      </c>
      <c r="N270" s="41" t="str">
        <f t="shared" si="34"/>
        <v/>
      </c>
    </row>
    <row r="271" spans="1:14" x14ac:dyDescent="0.2">
      <c r="A271" s="35"/>
      <c r="B271" s="36"/>
      <c r="C271" s="37"/>
      <c r="D271" s="36"/>
      <c r="E271" s="35"/>
      <c r="F271" s="36"/>
      <c r="G271" s="36"/>
      <c r="H271" t="str">
        <f t="shared" si="28"/>
        <v/>
      </c>
      <c r="I271" s="40" t="str">
        <f t="shared" si="29"/>
        <v/>
      </c>
      <c r="J271" s="40" t="str">
        <f t="shared" si="30"/>
        <v/>
      </c>
      <c r="K271" s="40" t="str">
        <f t="shared" si="31"/>
        <v/>
      </c>
      <c r="L271" t="str">
        <f t="shared" si="32"/>
        <v/>
      </c>
      <c r="M271" s="41" t="str">
        <f t="shared" si="33"/>
        <v/>
      </c>
      <c r="N271" s="41" t="str">
        <f t="shared" si="34"/>
        <v/>
      </c>
    </row>
    <row r="272" spans="1:14" x14ac:dyDescent="0.2">
      <c r="A272" s="35"/>
      <c r="B272" s="36"/>
      <c r="C272" s="37"/>
      <c r="D272" s="36"/>
      <c r="E272" s="35"/>
      <c r="F272" s="36"/>
      <c r="G272" s="36"/>
      <c r="H272" t="str">
        <f t="shared" si="28"/>
        <v/>
      </c>
      <c r="I272" s="40" t="str">
        <f t="shared" si="29"/>
        <v/>
      </c>
      <c r="J272" s="40" t="str">
        <f t="shared" si="30"/>
        <v/>
      </c>
      <c r="K272" s="40" t="str">
        <f t="shared" si="31"/>
        <v/>
      </c>
      <c r="L272" t="str">
        <f t="shared" si="32"/>
        <v/>
      </c>
      <c r="M272" s="41" t="str">
        <f t="shared" si="33"/>
        <v/>
      </c>
      <c r="N272" s="41" t="str">
        <f t="shared" si="34"/>
        <v/>
      </c>
    </row>
    <row r="273" spans="1:14" x14ac:dyDescent="0.2">
      <c r="A273" s="35"/>
      <c r="B273" s="36"/>
      <c r="C273" s="37"/>
      <c r="D273" s="36"/>
      <c r="E273" s="35"/>
      <c r="F273" s="36"/>
      <c r="G273" s="36"/>
      <c r="H273" t="str">
        <f t="shared" si="28"/>
        <v/>
      </c>
      <c r="I273" s="40" t="str">
        <f t="shared" si="29"/>
        <v/>
      </c>
      <c r="J273" s="40" t="str">
        <f t="shared" si="30"/>
        <v/>
      </c>
      <c r="K273" s="40" t="str">
        <f t="shared" si="31"/>
        <v/>
      </c>
      <c r="L273" t="str">
        <f t="shared" si="32"/>
        <v/>
      </c>
      <c r="M273" s="41" t="str">
        <f t="shared" si="33"/>
        <v/>
      </c>
      <c r="N273" s="41" t="str">
        <f t="shared" si="34"/>
        <v/>
      </c>
    </row>
    <row r="274" spans="1:14" x14ac:dyDescent="0.2">
      <c r="A274" s="35"/>
      <c r="B274" s="36"/>
      <c r="C274" s="37"/>
      <c r="D274" s="36"/>
      <c r="E274" s="35"/>
      <c r="F274" s="36"/>
      <c r="G274" s="36"/>
      <c r="H274" t="str">
        <f t="shared" si="28"/>
        <v/>
      </c>
      <c r="I274" s="40" t="str">
        <f t="shared" si="29"/>
        <v/>
      </c>
      <c r="J274" s="40" t="str">
        <f t="shared" si="30"/>
        <v/>
      </c>
      <c r="K274" s="40" t="str">
        <f t="shared" si="31"/>
        <v/>
      </c>
      <c r="L274" t="str">
        <f t="shared" si="32"/>
        <v/>
      </c>
      <c r="M274" s="41" t="str">
        <f t="shared" si="33"/>
        <v/>
      </c>
      <c r="N274" s="41" t="str">
        <f t="shared" si="34"/>
        <v/>
      </c>
    </row>
    <row r="275" spans="1:14" x14ac:dyDescent="0.2">
      <c r="A275" s="35"/>
      <c r="B275" s="36"/>
      <c r="C275" s="37"/>
      <c r="D275" s="36"/>
      <c r="E275" s="35"/>
      <c r="F275" s="36"/>
      <c r="G275" s="36"/>
      <c r="H275" t="str">
        <f t="shared" si="28"/>
        <v/>
      </c>
      <c r="I275" s="40" t="str">
        <f t="shared" si="29"/>
        <v/>
      </c>
      <c r="J275" s="40" t="str">
        <f t="shared" si="30"/>
        <v/>
      </c>
      <c r="K275" s="40" t="str">
        <f t="shared" si="31"/>
        <v/>
      </c>
      <c r="L275" t="str">
        <f t="shared" si="32"/>
        <v/>
      </c>
      <c r="M275" s="41" t="str">
        <f t="shared" si="33"/>
        <v/>
      </c>
      <c r="N275" s="41" t="str">
        <f t="shared" si="34"/>
        <v/>
      </c>
    </row>
    <row r="276" spans="1:14" x14ac:dyDescent="0.2">
      <c r="A276" s="35"/>
      <c r="B276" s="36"/>
      <c r="C276" s="37"/>
      <c r="D276" s="36"/>
      <c r="E276" s="35"/>
      <c r="F276" s="36"/>
      <c r="G276" s="36"/>
      <c r="H276" t="str">
        <f t="shared" si="28"/>
        <v/>
      </c>
      <c r="I276" s="40" t="str">
        <f t="shared" si="29"/>
        <v/>
      </c>
      <c r="J276" s="40" t="str">
        <f t="shared" si="30"/>
        <v/>
      </c>
      <c r="K276" s="40" t="str">
        <f t="shared" si="31"/>
        <v/>
      </c>
      <c r="L276" t="str">
        <f t="shared" si="32"/>
        <v/>
      </c>
      <c r="M276" s="41" t="str">
        <f t="shared" si="33"/>
        <v/>
      </c>
      <c r="N276" s="41" t="str">
        <f t="shared" si="34"/>
        <v/>
      </c>
    </row>
    <row r="277" spans="1:14" x14ac:dyDescent="0.2">
      <c r="A277" s="35"/>
      <c r="B277" s="36"/>
      <c r="C277" s="37"/>
      <c r="D277" s="36"/>
      <c r="E277" s="35"/>
      <c r="F277" s="36"/>
      <c r="G277" s="36"/>
      <c r="H277" t="str">
        <f t="shared" si="28"/>
        <v/>
      </c>
      <c r="I277" s="40" t="str">
        <f t="shared" si="29"/>
        <v/>
      </c>
      <c r="J277" s="40" t="str">
        <f t="shared" si="30"/>
        <v/>
      </c>
      <c r="K277" s="40" t="str">
        <f t="shared" si="31"/>
        <v/>
      </c>
      <c r="L277" t="str">
        <f t="shared" si="32"/>
        <v/>
      </c>
      <c r="M277" s="41" t="str">
        <f t="shared" si="33"/>
        <v/>
      </c>
      <c r="N277" s="41" t="str">
        <f t="shared" si="34"/>
        <v/>
      </c>
    </row>
    <row r="278" spans="1:14" x14ac:dyDescent="0.2">
      <c r="A278" s="35"/>
      <c r="B278" s="36"/>
      <c r="C278" s="37"/>
      <c r="D278" s="36"/>
      <c r="E278" s="35"/>
      <c r="F278" s="36"/>
      <c r="G278" s="36"/>
      <c r="H278" t="str">
        <f t="shared" si="28"/>
        <v/>
      </c>
      <c r="I278" s="40" t="str">
        <f t="shared" si="29"/>
        <v/>
      </c>
      <c r="J278" s="40" t="str">
        <f t="shared" si="30"/>
        <v/>
      </c>
      <c r="K278" s="40" t="str">
        <f t="shared" si="31"/>
        <v/>
      </c>
      <c r="L278" t="str">
        <f t="shared" si="32"/>
        <v/>
      </c>
      <c r="M278" s="41" t="str">
        <f t="shared" si="33"/>
        <v/>
      </c>
      <c r="N278" s="41" t="str">
        <f t="shared" si="34"/>
        <v/>
      </c>
    </row>
    <row r="279" spans="1:14" x14ac:dyDescent="0.2">
      <c r="A279" s="35"/>
      <c r="B279" s="36"/>
      <c r="C279" s="37"/>
      <c r="D279" s="36"/>
      <c r="E279" s="35"/>
      <c r="F279" s="36"/>
      <c r="G279" s="36"/>
      <c r="H279" t="str">
        <f t="shared" si="28"/>
        <v/>
      </c>
      <c r="I279" s="40" t="str">
        <f t="shared" si="29"/>
        <v/>
      </c>
      <c r="J279" s="40" t="str">
        <f t="shared" si="30"/>
        <v/>
      </c>
      <c r="K279" s="40" t="str">
        <f t="shared" si="31"/>
        <v/>
      </c>
      <c r="L279" t="str">
        <f t="shared" si="32"/>
        <v/>
      </c>
      <c r="M279" s="41" t="str">
        <f t="shared" si="33"/>
        <v/>
      </c>
      <c r="N279" s="41" t="str">
        <f t="shared" si="34"/>
        <v/>
      </c>
    </row>
    <row r="280" spans="1:14" x14ac:dyDescent="0.2">
      <c r="A280" s="35"/>
      <c r="B280" s="36"/>
      <c r="C280" s="37"/>
      <c r="D280" s="36"/>
      <c r="E280" s="35"/>
      <c r="F280" s="36"/>
      <c r="G280" s="36"/>
      <c r="H280" t="str">
        <f t="shared" si="28"/>
        <v/>
      </c>
      <c r="I280" s="40" t="str">
        <f t="shared" si="29"/>
        <v/>
      </c>
      <c r="J280" s="40" t="str">
        <f t="shared" si="30"/>
        <v/>
      </c>
      <c r="K280" s="40" t="str">
        <f t="shared" si="31"/>
        <v/>
      </c>
      <c r="L280" t="str">
        <f t="shared" si="32"/>
        <v/>
      </c>
      <c r="M280" s="41" t="str">
        <f t="shared" si="33"/>
        <v/>
      </c>
      <c r="N280" s="41" t="str">
        <f t="shared" si="34"/>
        <v/>
      </c>
    </row>
    <row r="281" spans="1:14" x14ac:dyDescent="0.2">
      <c r="A281" s="35"/>
      <c r="B281" s="36"/>
      <c r="C281" s="37"/>
      <c r="D281" s="36"/>
      <c r="E281" s="35"/>
      <c r="F281" s="36"/>
      <c r="G281" s="36"/>
      <c r="H281" t="str">
        <f t="shared" si="28"/>
        <v/>
      </c>
      <c r="I281" s="40" t="str">
        <f t="shared" si="29"/>
        <v/>
      </c>
      <c r="J281" s="40" t="str">
        <f t="shared" si="30"/>
        <v/>
      </c>
      <c r="K281" s="40" t="str">
        <f t="shared" si="31"/>
        <v/>
      </c>
      <c r="L281" t="str">
        <f t="shared" si="32"/>
        <v/>
      </c>
      <c r="M281" s="41" t="str">
        <f t="shared" si="33"/>
        <v/>
      </c>
      <c r="N281" s="41" t="str">
        <f t="shared" si="34"/>
        <v/>
      </c>
    </row>
    <row r="282" spans="1:14" x14ac:dyDescent="0.2">
      <c r="A282" s="35"/>
      <c r="B282" s="36"/>
      <c r="C282" s="37"/>
      <c r="D282" s="36"/>
      <c r="E282" s="35"/>
      <c r="F282" s="36"/>
      <c r="G282" s="36"/>
      <c r="H282" t="str">
        <f t="shared" si="28"/>
        <v/>
      </c>
      <c r="I282" s="40" t="str">
        <f t="shared" si="29"/>
        <v/>
      </c>
      <c r="J282" s="40" t="str">
        <f t="shared" si="30"/>
        <v/>
      </c>
      <c r="K282" s="40" t="str">
        <f t="shared" si="31"/>
        <v/>
      </c>
      <c r="L282" t="str">
        <f t="shared" si="32"/>
        <v/>
      </c>
      <c r="M282" s="41" t="str">
        <f t="shared" si="33"/>
        <v/>
      </c>
      <c r="N282" s="41" t="str">
        <f t="shared" si="34"/>
        <v/>
      </c>
    </row>
    <row r="283" spans="1:14" x14ac:dyDescent="0.2">
      <c r="A283" s="35"/>
      <c r="B283" s="36"/>
      <c r="C283" s="37"/>
      <c r="D283" s="36"/>
      <c r="E283" s="35"/>
      <c r="F283" s="36"/>
      <c r="G283" s="36"/>
      <c r="H283" t="str">
        <f t="shared" si="28"/>
        <v/>
      </c>
      <c r="I283" s="40" t="str">
        <f t="shared" si="29"/>
        <v/>
      </c>
      <c r="J283" s="40" t="str">
        <f t="shared" si="30"/>
        <v/>
      </c>
      <c r="K283" s="40" t="str">
        <f t="shared" si="31"/>
        <v/>
      </c>
      <c r="L283" t="str">
        <f t="shared" si="32"/>
        <v/>
      </c>
      <c r="M283" s="41" t="str">
        <f t="shared" si="33"/>
        <v/>
      </c>
      <c r="N283" s="41" t="str">
        <f t="shared" si="34"/>
        <v/>
      </c>
    </row>
    <row r="284" spans="1:14" x14ac:dyDescent="0.2">
      <c r="A284" s="35"/>
      <c r="B284" s="36"/>
      <c r="C284" s="37"/>
      <c r="D284" s="36"/>
      <c r="E284" s="35"/>
      <c r="F284" s="36"/>
      <c r="G284" s="36"/>
      <c r="H284" t="str">
        <f t="shared" si="28"/>
        <v/>
      </c>
      <c r="I284" s="40" t="str">
        <f t="shared" si="29"/>
        <v/>
      </c>
      <c r="J284" s="40" t="str">
        <f t="shared" si="30"/>
        <v/>
      </c>
      <c r="K284" s="40" t="str">
        <f t="shared" si="31"/>
        <v/>
      </c>
      <c r="L284" t="str">
        <f t="shared" si="32"/>
        <v/>
      </c>
      <c r="M284" s="41" t="str">
        <f t="shared" si="33"/>
        <v/>
      </c>
      <c r="N284" s="41" t="str">
        <f t="shared" si="34"/>
        <v/>
      </c>
    </row>
    <row r="285" spans="1:14" x14ac:dyDescent="0.2">
      <c r="A285" s="35"/>
      <c r="B285" s="36"/>
      <c r="C285" s="37"/>
      <c r="D285" s="36"/>
      <c r="E285" s="35"/>
      <c r="F285" s="36"/>
      <c r="G285" s="36"/>
      <c r="H285" t="str">
        <f t="shared" si="28"/>
        <v/>
      </c>
      <c r="I285" s="40" t="str">
        <f t="shared" si="29"/>
        <v/>
      </c>
      <c r="J285" s="40" t="str">
        <f t="shared" si="30"/>
        <v/>
      </c>
      <c r="K285" s="40" t="str">
        <f t="shared" si="31"/>
        <v/>
      </c>
      <c r="L285" t="str">
        <f t="shared" si="32"/>
        <v/>
      </c>
      <c r="M285" s="41" t="str">
        <f t="shared" si="33"/>
        <v/>
      </c>
      <c r="N285" s="41" t="str">
        <f t="shared" si="34"/>
        <v/>
      </c>
    </row>
    <row r="286" spans="1:14" x14ac:dyDescent="0.2">
      <c r="A286" s="35"/>
      <c r="B286" s="36"/>
      <c r="C286" s="37"/>
      <c r="D286" s="36"/>
      <c r="E286" s="35"/>
      <c r="F286" s="36"/>
      <c r="G286" s="36"/>
      <c r="H286" t="str">
        <f t="shared" si="28"/>
        <v/>
      </c>
      <c r="I286" s="40" t="str">
        <f t="shared" si="29"/>
        <v/>
      </c>
      <c r="J286" s="40" t="str">
        <f t="shared" si="30"/>
        <v/>
      </c>
      <c r="K286" s="40" t="str">
        <f t="shared" si="31"/>
        <v/>
      </c>
      <c r="L286" t="str">
        <f t="shared" si="32"/>
        <v/>
      </c>
      <c r="M286" s="41" t="str">
        <f t="shared" si="33"/>
        <v/>
      </c>
      <c r="N286" s="41" t="str">
        <f t="shared" si="34"/>
        <v/>
      </c>
    </row>
    <row r="287" spans="1:14" x14ac:dyDescent="0.2">
      <c r="A287" s="35"/>
      <c r="B287" s="36"/>
      <c r="C287" s="37"/>
      <c r="D287" s="36"/>
      <c r="E287" s="35"/>
      <c r="F287" s="36"/>
      <c r="G287" s="36"/>
      <c r="H287" t="str">
        <f t="shared" si="28"/>
        <v/>
      </c>
      <c r="I287" s="40" t="str">
        <f t="shared" si="29"/>
        <v/>
      </c>
      <c r="J287" s="40" t="str">
        <f t="shared" si="30"/>
        <v/>
      </c>
      <c r="K287" s="40" t="str">
        <f t="shared" si="31"/>
        <v/>
      </c>
      <c r="L287" t="str">
        <f t="shared" si="32"/>
        <v/>
      </c>
      <c r="M287" s="41" t="str">
        <f t="shared" si="33"/>
        <v/>
      </c>
      <c r="N287" s="41" t="str">
        <f t="shared" si="34"/>
        <v/>
      </c>
    </row>
    <row r="288" spans="1:14" x14ac:dyDescent="0.2">
      <c r="A288" s="35"/>
      <c r="B288" s="36"/>
      <c r="C288" s="37"/>
      <c r="D288" s="36"/>
      <c r="E288" s="35"/>
      <c r="F288" s="36"/>
      <c r="G288" s="36"/>
      <c r="H288" t="str">
        <f t="shared" si="28"/>
        <v/>
      </c>
      <c r="I288" s="40" t="str">
        <f t="shared" si="29"/>
        <v/>
      </c>
      <c r="J288" s="40" t="str">
        <f t="shared" si="30"/>
        <v/>
      </c>
      <c r="K288" s="40" t="str">
        <f t="shared" si="31"/>
        <v/>
      </c>
      <c r="L288" t="str">
        <f t="shared" si="32"/>
        <v/>
      </c>
      <c r="M288" s="41" t="str">
        <f t="shared" si="33"/>
        <v/>
      </c>
      <c r="N288" s="41" t="str">
        <f t="shared" si="34"/>
        <v/>
      </c>
    </row>
    <row r="289" spans="1:14" x14ac:dyDescent="0.2">
      <c r="A289" s="35"/>
      <c r="B289" s="36"/>
      <c r="C289" s="37"/>
      <c r="D289" s="36"/>
      <c r="E289" s="35"/>
      <c r="F289" s="36"/>
      <c r="G289" s="36"/>
      <c r="H289" t="str">
        <f t="shared" si="28"/>
        <v/>
      </c>
      <c r="I289" s="40" t="str">
        <f t="shared" si="29"/>
        <v/>
      </c>
      <c r="J289" s="40" t="str">
        <f t="shared" si="30"/>
        <v/>
      </c>
      <c r="K289" s="40" t="str">
        <f t="shared" si="31"/>
        <v/>
      </c>
      <c r="L289" t="str">
        <f t="shared" si="32"/>
        <v/>
      </c>
      <c r="M289" s="41" t="str">
        <f t="shared" si="33"/>
        <v/>
      </c>
      <c r="N289" s="41" t="str">
        <f t="shared" si="34"/>
        <v/>
      </c>
    </row>
    <row r="290" spans="1:14" x14ac:dyDescent="0.2">
      <c r="A290" s="35"/>
      <c r="B290" s="36"/>
      <c r="C290" s="37"/>
      <c r="D290" s="36"/>
      <c r="E290" s="35"/>
      <c r="F290" s="36"/>
      <c r="G290" s="36"/>
      <c r="H290" t="str">
        <f t="shared" si="28"/>
        <v/>
      </c>
      <c r="I290" s="40" t="str">
        <f t="shared" si="29"/>
        <v/>
      </c>
      <c r="J290" s="40" t="str">
        <f t="shared" si="30"/>
        <v/>
      </c>
      <c r="K290" s="40" t="str">
        <f t="shared" si="31"/>
        <v/>
      </c>
      <c r="L290" t="str">
        <f t="shared" si="32"/>
        <v/>
      </c>
      <c r="M290" s="41" t="str">
        <f t="shared" si="33"/>
        <v/>
      </c>
      <c r="N290" s="41" t="str">
        <f t="shared" si="34"/>
        <v/>
      </c>
    </row>
    <row r="291" spans="1:14" x14ac:dyDescent="0.2">
      <c r="A291" s="35"/>
      <c r="B291" s="36"/>
      <c r="C291" s="37"/>
      <c r="D291" s="36"/>
      <c r="E291" s="35"/>
      <c r="F291" s="36"/>
      <c r="G291" s="36"/>
      <c r="H291" t="str">
        <f t="shared" si="28"/>
        <v/>
      </c>
      <c r="I291" s="40" t="str">
        <f t="shared" si="29"/>
        <v/>
      </c>
      <c r="J291" s="40" t="str">
        <f t="shared" si="30"/>
        <v/>
      </c>
      <c r="K291" s="40" t="str">
        <f t="shared" si="31"/>
        <v/>
      </c>
      <c r="L291" t="str">
        <f t="shared" si="32"/>
        <v/>
      </c>
      <c r="M291" s="41" t="str">
        <f t="shared" si="33"/>
        <v/>
      </c>
      <c r="N291" s="41" t="str">
        <f t="shared" si="34"/>
        <v/>
      </c>
    </row>
    <row r="292" spans="1:14" x14ac:dyDescent="0.2">
      <c r="A292" s="35"/>
      <c r="B292" s="36"/>
      <c r="C292" s="37"/>
      <c r="D292" s="36"/>
      <c r="E292" s="35"/>
      <c r="F292" s="36"/>
      <c r="G292" s="36"/>
      <c r="H292" t="str">
        <f t="shared" si="28"/>
        <v/>
      </c>
      <c r="I292" s="40" t="str">
        <f t="shared" si="29"/>
        <v/>
      </c>
      <c r="J292" s="40" t="str">
        <f t="shared" si="30"/>
        <v/>
      </c>
      <c r="K292" s="40" t="str">
        <f t="shared" si="31"/>
        <v/>
      </c>
      <c r="L292" t="str">
        <f t="shared" si="32"/>
        <v/>
      </c>
      <c r="M292" s="41" t="str">
        <f t="shared" si="33"/>
        <v/>
      </c>
      <c r="N292" s="41" t="str">
        <f t="shared" si="34"/>
        <v/>
      </c>
    </row>
    <row r="293" spans="1:14" x14ac:dyDescent="0.2">
      <c r="A293" s="35"/>
      <c r="B293" s="36"/>
      <c r="C293" s="37"/>
      <c r="D293" s="36"/>
      <c r="E293" s="35"/>
      <c r="F293" s="36"/>
      <c r="G293" s="36"/>
      <c r="H293" t="str">
        <f t="shared" si="28"/>
        <v/>
      </c>
      <c r="I293" s="40" t="str">
        <f t="shared" si="29"/>
        <v/>
      </c>
      <c r="J293" s="40" t="str">
        <f t="shared" si="30"/>
        <v/>
      </c>
      <c r="K293" s="40" t="str">
        <f t="shared" si="31"/>
        <v/>
      </c>
      <c r="L293" t="str">
        <f t="shared" si="32"/>
        <v/>
      </c>
      <c r="M293" s="41" t="str">
        <f t="shared" si="33"/>
        <v/>
      </c>
      <c r="N293" s="41" t="str">
        <f t="shared" si="34"/>
        <v/>
      </c>
    </row>
    <row r="294" spans="1:14" x14ac:dyDescent="0.2">
      <c r="A294" s="35"/>
      <c r="B294" s="36"/>
      <c r="C294" s="37"/>
      <c r="D294" s="36"/>
      <c r="E294" s="35"/>
      <c r="F294" s="36"/>
      <c r="G294" s="36"/>
      <c r="H294" t="str">
        <f t="shared" si="28"/>
        <v/>
      </c>
      <c r="I294" s="40" t="str">
        <f t="shared" si="29"/>
        <v/>
      </c>
      <c r="J294" s="40" t="str">
        <f t="shared" si="30"/>
        <v/>
      </c>
      <c r="K294" s="40" t="str">
        <f t="shared" si="31"/>
        <v/>
      </c>
      <c r="L294" t="str">
        <f t="shared" si="32"/>
        <v/>
      </c>
      <c r="M294" s="41" t="str">
        <f t="shared" si="33"/>
        <v/>
      </c>
      <c r="N294" s="41" t="str">
        <f t="shared" si="34"/>
        <v/>
      </c>
    </row>
    <row r="295" spans="1:14" x14ac:dyDescent="0.2">
      <c r="A295" s="35"/>
      <c r="B295" s="36"/>
      <c r="C295" s="37"/>
      <c r="D295" s="36"/>
      <c r="E295" s="35"/>
      <c r="F295" s="36"/>
      <c r="G295" s="36"/>
      <c r="H295" t="str">
        <f t="shared" si="28"/>
        <v/>
      </c>
      <c r="I295" s="40" t="str">
        <f t="shared" si="29"/>
        <v/>
      </c>
      <c r="J295" s="40" t="str">
        <f t="shared" si="30"/>
        <v/>
      </c>
      <c r="K295" s="40" t="str">
        <f t="shared" si="31"/>
        <v/>
      </c>
      <c r="L295" t="str">
        <f t="shared" si="32"/>
        <v/>
      </c>
      <c r="M295" s="41" t="str">
        <f t="shared" si="33"/>
        <v/>
      </c>
      <c r="N295" s="41" t="str">
        <f t="shared" si="34"/>
        <v/>
      </c>
    </row>
    <row r="296" spans="1:14" x14ac:dyDescent="0.2">
      <c r="A296" s="35"/>
      <c r="B296" s="36"/>
      <c r="C296" s="37"/>
      <c r="D296" s="36"/>
      <c r="E296" s="35"/>
      <c r="F296" s="36"/>
      <c r="G296" s="36"/>
      <c r="H296" t="str">
        <f t="shared" si="28"/>
        <v/>
      </c>
      <c r="I296" s="40" t="str">
        <f t="shared" si="29"/>
        <v/>
      </c>
      <c r="J296" s="40" t="str">
        <f t="shared" si="30"/>
        <v/>
      </c>
      <c r="K296" s="40" t="str">
        <f t="shared" si="31"/>
        <v/>
      </c>
      <c r="L296" t="str">
        <f t="shared" si="32"/>
        <v/>
      </c>
      <c r="M296" s="41" t="str">
        <f t="shared" si="33"/>
        <v/>
      </c>
      <c r="N296" s="41" t="str">
        <f t="shared" si="34"/>
        <v/>
      </c>
    </row>
    <row r="297" spans="1:14" x14ac:dyDescent="0.2">
      <c r="A297" s="35"/>
      <c r="B297" s="36"/>
      <c r="C297" s="37"/>
      <c r="D297" s="36"/>
      <c r="E297" s="35"/>
      <c r="F297" s="36"/>
      <c r="G297" s="36"/>
      <c r="H297" t="str">
        <f t="shared" si="28"/>
        <v/>
      </c>
      <c r="I297" s="40" t="str">
        <f t="shared" si="29"/>
        <v/>
      </c>
      <c r="J297" s="40" t="str">
        <f t="shared" si="30"/>
        <v/>
      </c>
      <c r="K297" s="40" t="str">
        <f t="shared" si="31"/>
        <v/>
      </c>
      <c r="L297" t="str">
        <f t="shared" si="32"/>
        <v/>
      </c>
      <c r="M297" s="41" t="str">
        <f t="shared" si="33"/>
        <v/>
      </c>
      <c r="N297" s="41" t="str">
        <f t="shared" si="34"/>
        <v/>
      </c>
    </row>
    <row r="298" spans="1:14" x14ac:dyDescent="0.2">
      <c r="A298" s="35"/>
      <c r="B298" s="36"/>
      <c r="C298" s="37"/>
      <c r="D298" s="36"/>
      <c r="E298" s="35"/>
      <c r="F298" s="36"/>
      <c r="G298" s="36"/>
      <c r="H298" t="str">
        <f t="shared" si="28"/>
        <v/>
      </c>
      <c r="I298" s="40" t="str">
        <f t="shared" si="29"/>
        <v/>
      </c>
      <c r="J298" s="40" t="str">
        <f t="shared" si="30"/>
        <v/>
      </c>
      <c r="K298" s="40" t="str">
        <f t="shared" si="31"/>
        <v/>
      </c>
      <c r="L298" t="str">
        <f t="shared" si="32"/>
        <v/>
      </c>
      <c r="M298" s="41" t="str">
        <f t="shared" si="33"/>
        <v/>
      </c>
      <c r="N298" s="41" t="str">
        <f t="shared" si="34"/>
        <v/>
      </c>
    </row>
    <row r="299" spans="1:14" x14ac:dyDescent="0.2">
      <c r="A299" s="35"/>
      <c r="B299" s="36"/>
      <c r="C299" s="37"/>
      <c r="D299" s="36"/>
      <c r="E299" s="35"/>
      <c r="F299" s="36"/>
      <c r="G299" s="36"/>
      <c r="H299" t="str">
        <f t="shared" si="28"/>
        <v/>
      </c>
      <c r="I299" s="40" t="str">
        <f t="shared" si="29"/>
        <v/>
      </c>
      <c r="J299" s="40" t="str">
        <f t="shared" si="30"/>
        <v/>
      </c>
      <c r="K299" s="40" t="str">
        <f t="shared" si="31"/>
        <v/>
      </c>
      <c r="L299" t="str">
        <f t="shared" si="32"/>
        <v/>
      </c>
      <c r="M299" s="41" t="str">
        <f t="shared" si="33"/>
        <v/>
      </c>
      <c r="N299" s="41" t="str">
        <f t="shared" si="34"/>
        <v/>
      </c>
    </row>
    <row r="300" spans="1:14" x14ac:dyDescent="0.2">
      <c r="A300" s="35"/>
      <c r="B300" s="36"/>
      <c r="C300" s="37"/>
      <c r="D300" s="36"/>
      <c r="E300" s="35"/>
      <c r="F300" s="36"/>
      <c r="G300" s="36"/>
      <c r="H300" t="str">
        <f t="shared" si="28"/>
        <v/>
      </c>
      <c r="I300" s="40" t="str">
        <f t="shared" si="29"/>
        <v/>
      </c>
      <c r="J300" s="40" t="str">
        <f t="shared" si="30"/>
        <v/>
      </c>
      <c r="K300" s="40" t="str">
        <f t="shared" si="31"/>
        <v/>
      </c>
      <c r="L300" t="str">
        <f t="shared" si="32"/>
        <v/>
      </c>
      <c r="M300" s="41" t="str">
        <f t="shared" si="33"/>
        <v/>
      </c>
      <c r="N300" s="41" t="str">
        <f t="shared" si="34"/>
        <v/>
      </c>
    </row>
    <row r="301" spans="1:14" x14ac:dyDescent="0.2">
      <c r="A301" s="35"/>
      <c r="B301" s="36"/>
      <c r="C301" s="37"/>
      <c r="D301" s="36"/>
      <c r="E301" s="35"/>
      <c r="F301" s="36"/>
      <c r="G301" s="36"/>
      <c r="H301" t="str">
        <f t="shared" si="28"/>
        <v/>
      </c>
      <c r="I301" s="40" t="str">
        <f t="shared" si="29"/>
        <v/>
      </c>
      <c r="J301" s="40" t="str">
        <f t="shared" si="30"/>
        <v/>
      </c>
      <c r="K301" s="40" t="str">
        <f t="shared" si="31"/>
        <v/>
      </c>
      <c r="L301" t="str">
        <f t="shared" si="32"/>
        <v/>
      </c>
      <c r="M301" s="41" t="str">
        <f t="shared" si="33"/>
        <v/>
      </c>
      <c r="N301" s="41" t="str">
        <f t="shared" si="34"/>
        <v/>
      </c>
    </row>
    <row r="302" spans="1:14" x14ac:dyDescent="0.2">
      <c r="A302" s="35"/>
      <c r="B302" s="36"/>
      <c r="C302" s="37"/>
      <c r="D302" s="36"/>
      <c r="E302" s="35"/>
      <c r="F302" s="36"/>
      <c r="G302" s="36"/>
      <c r="H302" t="str">
        <f t="shared" si="28"/>
        <v/>
      </c>
      <c r="I302" s="40" t="str">
        <f t="shared" si="29"/>
        <v/>
      </c>
      <c r="J302" s="40" t="str">
        <f t="shared" si="30"/>
        <v/>
      </c>
      <c r="K302" s="40" t="str">
        <f t="shared" si="31"/>
        <v/>
      </c>
      <c r="L302" t="str">
        <f t="shared" si="32"/>
        <v/>
      </c>
      <c r="M302" s="41" t="str">
        <f t="shared" si="33"/>
        <v/>
      </c>
      <c r="N302" s="41" t="str">
        <f t="shared" si="34"/>
        <v/>
      </c>
    </row>
    <row r="303" spans="1:14" x14ac:dyDescent="0.2">
      <c r="A303" s="35"/>
      <c r="B303" s="36"/>
      <c r="C303" s="37"/>
      <c r="D303" s="36"/>
      <c r="E303" s="35"/>
      <c r="F303" s="36"/>
      <c r="G303" s="36"/>
      <c r="H303" t="str">
        <f t="shared" si="28"/>
        <v/>
      </c>
      <c r="I303" s="40" t="str">
        <f t="shared" si="29"/>
        <v/>
      </c>
      <c r="J303" s="40" t="str">
        <f t="shared" si="30"/>
        <v/>
      </c>
      <c r="K303" s="40" t="str">
        <f t="shared" si="31"/>
        <v/>
      </c>
      <c r="L303" t="str">
        <f t="shared" si="32"/>
        <v/>
      </c>
      <c r="M303" s="41" t="str">
        <f t="shared" si="33"/>
        <v/>
      </c>
      <c r="N303" s="41" t="str">
        <f t="shared" si="34"/>
        <v/>
      </c>
    </row>
    <row r="304" spans="1:14" x14ac:dyDescent="0.2">
      <c r="A304" s="35"/>
      <c r="B304" s="36"/>
      <c r="C304" s="37"/>
      <c r="D304" s="36"/>
      <c r="E304" s="35"/>
      <c r="F304" s="36"/>
      <c r="G304" s="36"/>
      <c r="H304" t="str">
        <f t="shared" si="28"/>
        <v/>
      </c>
      <c r="I304" s="40" t="str">
        <f t="shared" si="29"/>
        <v/>
      </c>
      <c r="J304" s="40" t="str">
        <f t="shared" si="30"/>
        <v/>
      </c>
      <c r="K304" s="40" t="str">
        <f t="shared" si="31"/>
        <v/>
      </c>
      <c r="L304" t="str">
        <f t="shared" si="32"/>
        <v/>
      </c>
      <c r="M304" s="41" t="str">
        <f t="shared" si="33"/>
        <v/>
      </c>
      <c r="N304" s="41" t="str">
        <f t="shared" si="34"/>
        <v/>
      </c>
    </row>
    <row r="305" spans="1:14" x14ac:dyDescent="0.2">
      <c r="A305" s="35"/>
      <c r="B305" s="36"/>
      <c r="C305" s="37"/>
      <c r="D305" s="36"/>
      <c r="E305" s="35"/>
      <c r="F305" s="36"/>
      <c r="G305" s="36"/>
      <c r="H305" t="str">
        <f t="shared" si="28"/>
        <v/>
      </c>
      <c r="I305" s="40" t="str">
        <f t="shared" si="29"/>
        <v/>
      </c>
      <c r="J305" s="40" t="str">
        <f t="shared" si="30"/>
        <v/>
      </c>
      <c r="K305" s="40" t="str">
        <f t="shared" si="31"/>
        <v/>
      </c>
      <c r="L305" t="str">
        <f t="shared" si="32"/>
        <v/>
      </c>
      <c r="M305" s="41" t="str">
        <f t="shared" si="33"/>
        <v/>
      </c>
      <c r="N305" s="41" t="str">
        <f t="shared" si="34"/>
        <v/>
      </c>
    </row>
    <row r="306" spans="1:14" x14ac:dyDescent="0.2">
      <c r="A306" s="35"/>
      <c r="B306" s="36"/>
      <c r="C306" s="37"/>
      <c r="D306" s="36"/>
      <c r="E306" s="35"/>
      <c r="F306" s="36"/>
      <c r="G306" s="36"/>
      <c r="H306" t="str">
        <f t="shared" si="28"/>
        <v/>
      </c>
      <c r="I306" s="40" t="str">
        <f t="shared" si="29"/>
        <v/>
      </c>
      <c r="J306" s="40" t="str">
        <f t="shared" si="30"/>
        <v/>
      </c>
      <c r="K306" s="40" t="str">
        <f t="shared" si="31"/>
        <v/>
      </c>
      <c r="L306" t="str">
        <f t="shared" si="32"/>
        <v/>
      </c>
      <c r="M306" s="41" t="str">
        <f t="shared" si="33"/>
        <v/>
      </c>
      <c r="N306" s="41" t="str">
        <f t="shared" si="34"/>
        <v/>
      </c>
    </row>
    <row r="307" spans="1:14" x14ac:dyDescent="0.2">
      <c r="A307" s="35"/>
      <c r="B307" s="36"/>
      <c r="C307" s="37"/>
      <c r="D307" s="36"/>
      <c r="E307" s="35"/>
      <c r="F307" s="36"/>
      <c r="G307" s="36"/>
      <c r="H307" t="str">
        <f t="shared" si="28"/>
        <v/>
      </c>
      <c r="I307" s="40" t="str">
        <f t="shared" si="29"/>
        <v/>
      </c>
      <c r="J307" s="40" t="str">
        <f t="shared" si="30"/>
        <v/>
      </c>
      <c r="K307" s="40" t="str">
        <f t="shared" si="31"/>
        <v/>
      </c>
      <c r="L307" t="str">
        <f t="shared" si="32"/>
        <v/>
      </c>
      <c r="M307" s="41" t="str">
        <f t="shared" si="33"/>
        <v/>
      </c>
      <c r="N307" s="41" t="str">
        <f t="shared" si="34"/>
        <v/>
      </c>
    </row>
    <row r="308" spans="1:14" x14ac:dyDescent="0.2">
      <c r="A308" s="35"/>
      <c r="B308" s="36"/>
      <c r="C308" s="37"/>
      <c r="D308" s="36"/>
      <c r="E308" s="35"/>
      <c r="F308" s="36"/>
      <c r="G308" s="36"/>
      <c r="H308" t="str">
        <f t="shared" si="28"/>
        <v/>
      </c>
      <c r="I308" s="40" t="str">
        <f t="shared" si="29"/>
        <v/>
      </c>
      <c r="J308" s="40" t="str">
        <f t="shared" si="30"/>
        <v/>
      </c>
      <c r="K308" s="40" t="str">
        <f t="shared" si="31"/>
        <v/>
      </c>
      <c r="L308" t="str">
        <f t="shared" si="32"/>
        <v/>
      </c>
      <c r="M308" s="41" t="str">
        <f t="shared" si="33"/>
        <v/>
      </c>
      <c r="N308" s="41" t="str">
        <f t="shared" si="34"/>
        <v/>
      </c>
    </row>
    <row r="309" spans="1:14" x14ac:dyDescent="0.2">
      <c r="A309" s="35"/>
      <c r="B309" s="36"/>
      <c r="C309" s="37"/>
      <c r="D309" s="36"/>
      <c r="E309" s="35"/>
      <c r="F309" s="36"/>
      <c r="G309" s="36"/>
      <c r="H309" t="str">
        <f t="shared" si="28"/>
        <v/>
      </c>
      <c r="I309" s="40" t="str">
        <f t="shared" si="29"/>
        <v/>
      </c>
      <c r="J309" s="40" t="str">
        <f t="shared" si="30"/>
        <v/>
      </c>
      <c r="K309" s="40" t="str">
        <f t="shared" si="31"/>
        <v/>
      </c>
      <c r="L309" t="str">
        <f t="shared" si="32"/>
        <v/>
      </c>
      <c r="M309" s="41" t="str">
        <f t="shared" si="33"/>
        <v/>
      </c>
      <c r="N309" s="41" t="str">
        <f t="shared" si="34"/>
        <v/>
      </c>
    </row>
    <row r="310" spans="1:14" x14ac:dyDescent="0.2">
      <c r="A310" s="35"/>
      <c r="B310" s="36"/>
      <c r="C310" s="37"/>
      <c r="D310" s="36"/>
      <c r="E310" s="35"/>
      <c r="F310" s="36"/>
      <c r="G310" s="36"/>
      <c r="H310" t="str">
        <f t="shared" si="28"/>
        <v/>
      </c>
      <c r="I310" s="40" t="str">
        <f t="shared" si="29"/>
        <v/>
      </c>
      <c r="J310" s="40" t="str">
        <f t="shared" si="30"/>
        <v/>
      </c>
      <c r="K310" s="40" t="str">
        <f t="shared" si="31"/>
        <v/>
      </c>
      <c r="L310" t="str">
        <f t="shared" si="32"/>
        <v/>
      </c>
      <c r="M310" s="41" t="str">
        <f t="shared" si="33"/>
        <v/>
      </c>
      <c r="N310" s="41" t="str">
        <f t="shared" si="34"/>
        <v/>
      </c>
    </row>
    <row r="311" spans="1:14" x14ac:dyDescent="0.2">
      <c r="A311" s="35"/>
      <c r="B311" s="36"/>
      <c r="C311" s="37"/>
      <c r="D311" s="36"/>
      <c r="E311" s="35"/>
      <c r="F311" s="36"/>
      <c r="G311" s="36"/>
      <c r="H311" t="str">
        <f t="shared" si="28"/>
        <v/>
      </c>
      <c r="I311" s="40" t="str">
        <f t="shared" si="29"/>
        <v/>
      </c>
      <c r="J311" s="40" t="str">
        <f t="shared" si="30"/>
        <v/>
      </c>
      <c r="K311" s="40" t="str">
        <f t="shared" si="31"/>
        <v/>
      </c>
      <c r="L311" t="str">
        <f t="shared" si="32"/>
        <v/>
      </c>
      <c r="M311" s="41" t="str">
        <f t="shared" si="33"/>
        <v/>
      </c>
      <c r="N311" s="41" t="str">
        <f t="shared" si="34"/>
        <v/>
      </c>
    </row>
    <row r="312" spans="1:14" x14ac:dyDescent="0.2">
      <c r="A312" s="35"/>
      <c r="B312" s="36"/>
      <c r="C312" s="37"/>
      <c r="D312" s="36"/>
      <c r="E312" s="35"/>
      <c r="F312" s="36"/>
      <c r="G312" s="36"/>
      <c r="H312" t="str">
        <f t="shared" si="28"/>
        <v/>
      </c>
      <c r="I312" s="40" t="str">
        <f t="shared" si="29"/>
        <v/>
      </c>
      <c r="J312" s="40" t="str">
        <f t="shared" si="30"/>
        <v/>
      </c>
      <c r="K312" s="40" t="str">
        <f t="shared" si="31"/>
        <v/>
      </c>
      <c r="L312" t="str">
        <f t="shared" si="32"/>
        <v/>
      </c>
      <c r="M312" s="41" t="str">
        <f t="shared" si="33"/>
        <v/>
      </c>
      <c r="N312" s="41" t="str">
        <f t="shared" si="34"/>
        <v/>
      </c>
    </row>
    <row r="313" spans="1:14" x14ac:dyDescent="0.2">
      <c r="A313" s="35"/>
      <c r="B313" s="36"/>
      <c r="C313" s="37"/>
      <c r="D313" s="36"/>
      <c r="E313" s="35"/>
      <c r="F313" s="36"/>
      <c r="G313" s="36"/>
      <c r="H313" t="str">
        <f t="shared" si="28"/>
        <v/>
      </c>
      <c r="I313" s="40" t="str">
        <f t="shared" si="29"/>
        <v/>
      </c>
      <c r="J313" s="40" t="str">
        <f t="shared" si="30"/>
        <v/>
      </c>
      <c r="K313" s="40" t="str">
        <f t="shared" si="31"/>
        <v/>
      </c>
      <c r="L313" t="str">
        <f t="shared" si="32"/>
        <v/>
      </c>
      <c r="M313" s="41" t="str">
        <f t="shared" si="33"/>
        <v/>
      </c>
      <c r="N313" s="41" t="str">
        <f t="shared" si="34"/>
        <v/>
      </c>
    </row>
    <row r="314" spans="1:14" x14ac:dyDescent="0.2">
      <c r="A314" s="35"/>
      <c r="B314" s="36"/>
      <c r="C314" s="37"/>
      <c r="D314" s="36"/>
      <c r="E314" s="35"/>
      <c r="F314" s="36"/>
      <c r="G314" s="36"/>
      <c r="H314" t="str">
        <f t="shared" si="28"/>
        <v/>
      </c>
      <c r="I314" s="40" t="str">
        <f t="shared" si="29"/>
        <v/>
      </c>
      <c r="J314" s="40" t="str">
        <f t="shared" si="30"/>
        <v/>
      </c>
      <c r="K314" s="40" t="str">
        <f t="shared" si="31"/>
        <v/>
      </c>
      <c r="L314" t="str">
        <f t="shared" si="32"/>
        <v/>
      </c>
      <c r="M314" s="41" t="str">
        <f t="shared" si="33"/>
        <v/>
      </c>
      <c r="N314" s="41" t="str">
        <f t="shared" si="34"/>
        <v/>
      </c>
    </row>
    <row r="315" spans="1:14" x14ac:dyDescent="0.2">
      <c r="A315" s="35"/>
      <c r="B315" s="36"/>
      <c r="C315" s="37"/>
      <c r="D315" s="36"/>
      <c r="E315" s="35"/>
      <c r="F315" s="36"/>
      <c r="G315" s="36"/>
      <c r="H315" t="str">
        <f t="shared" si="28"/>
        <v/>
      </c>
      <c r="I315" s="40" t="str">
        <f t="shared" si="29"/>
        <v/>
      </c>
      <c r="J315" s="40" t="str">
        <f t="shared" si="30"/>
        <v/>
      </c>
      <c r="K315" s="40" t="str">
        <f t="shared" si="31"/>
        <v/>
      </c>
      <c r="L315" t="str">
        <f t="shared" si="32"/>
        <v/>
      </c>
      <c r="M315" s="41" t="str">
        <f t="shared" si="33"/>
        <v/>
      </c>
      <c r="N315" s="41" t="str">
        <f t="shared" si="34"/>
        <v/>
      </c>
    </row>
    <row r="316" spans="1:14" x14ac:dyDescent="0.2">
      <c r="A316" s="35"/>
      <c r="B316" s="36"/>
      <c r="C316" s="37"/>
      <c r="D316" s="36"/>
      <c r="E316" s="35"/>
      <c r="F316" s="36"/>
      <c r="G316" s="36"/>
      <c r="H316" t="str">
        <f t="shared" si="28"/>
        <v/>
      </c>
      <c r="I316" s="40" t="str">
        <f t="shared" si="29"/>
        <v/>
      </c>
      <c r="J316" s="40" t="str">
        <f t="shared" si="30"/>
        <v/>
      </c>
      <c r="K316" s="40" t="str">
        <f t="shared" si="31"/>
        <v/>
      </c>
      <c r="L316" t="str">
        <f t="shared" si="32"/>
        <v/>
      </c>
      <c r="M316" s="41" t="str">
        <f t="shared" si="33"/>
        <v/>
      </c>
      <c r="N316" s="41" t="str">
        <f t="shared" si="34"/>
        <v/>
      </c>
    </row>
    <row r="317" spans="1:14" x14ac:dyDescent="0.2">
      <c r="A317" s="35"/>
      <c r="B317" s="36"/>
      <c r="C317" s="37"/>
      <c r="D317" s="36"/>
      <c r="E317" s="35"/>
      <c r="F317" s="36"/>
      <c r="G317" s="36"/>
      <c r="H317" t="str">
        <f t="shared" si="28"/>
        <v/>
      </c>
      <c r="I317" s="40" t="str">
        <f t="shared" si="29"/>
        <v/>
      </c>
      <c r="J317" s="40" t="str">
        <f t="shared" si="30"/>
        <v/>
      </c>
      <c r="K317" s="40" t="str">
        <f t="shared" si="31"/>
        <v/>
      </c>
      <c r="L317" t="str">
        <f t="shared" si="32"/>
        <v/>
      </c>
      <c r="M317" s="41" t="str">
        <f t="shared" si="33"/>
        <v/>
      </c>
      <c r="N317" s="41" t="str">
        <f t="shared" si="34"/>
        <v/>
      </c>
    </row>
    <row r="318" spans="1:14" x14ac:dyDescent="0.2">
      <c r="A318" s="35"/>
      <c r="B318" s="36"/>
      <c r="C318" s="37"/>
      <c r="D318" s="36"/>
      <c r="E318" s="35"/>
      <c r="F318" s="36"/>
      <c r="G318" s="36"/>
      <c r="H318" t="str">
        <f t="shared" si="28"/>
        <v/>
      </c>
      <c r="I318" s="40" t="str">
        <f t="shared" si="29"/>
        <v/>
      </c>
      <c r="J318" s="40" t="str">
        <f t="shared" si="30"/>
        <v/>
      </c>
      <c r="K318" s="40" t="str">
        <f t="shared" si="31"/>
        <v/>
      </c>
      <c r="L318" t="str">
        <f t="shared" si="32"/>
        <v/>
      </c>
      <c r="M318" s="41" t="str">
        <f t="shared" si="33"/>
        <v/>
      </c>
      <c r="N318" s="41" t="str">
        <f t="shared" si="34"/>
        <v/>
      </c>
    </row>
    <row r="319" spans="1:14" x14ac:dyDescent="0.2">
      <c r="A319" s="35"/>
      <c r="B319" s="36"/>
      <c r="C319" s="37"/>
      <c r="D319" s="36"/>
      <c r="E319" s="35"/>
      <c r="F319" s="36"/>
      <c r="G319" s="36"/>
      <c r="H319" t="str">
        <f t="shared" si="28"/>
        <v/>
      </c>
      <c r="I319" s="40" t="str">
        <f t="shared" si="29"/>
        <v/>
      </c>
      <c r="J319" s="40" t="str">
        <f t="shared" si="30"/>
        <v/>
      </c>
      <c r="K319" s="40" t="str">
        <f t="shared" si="31"/>
        <v/>
      </c>
      <c r="L319" t="str">
        <f t="shared" si="32"/>
        <v/>
      </c>
      <c r="M319" s="41" t="str">
        <f t="shared" si="33"/>
        <v/>
      </c>
      <c r="N319" s="41" t="str">
        <f t="shared" si="34"/>
        <v/>
      </c>
    </row>
    <row r="320" spans="1:14" x14ac:dyDescent="0.2">
      <c r="A320" s="35"/>
      <c r="B320" s="36"/>
      <c r="C320" s="37"/>
      <c r="D320" s="36"/>
      <c r="E320" s="35"/>
      <c r="F320" s="36"/>
      <c r="G320" s="36"/>
      <c r="H320" t="str">
        <f t="shared" si="28"/>
        <v/>
      </c>
      <c r="I320" s="40" t="str">
        <f t="shared" si="29"/>
        <v/>
      </c>
      <c r="J320" s="40" t="str">
        <f t="shared" si="30"/>
        <v/>
      </c>
      <c r="K320" s="40" t="str">
        <f t="shared" si="31"/>
        <v/>
      </c>
      <c r="L320" t="str">
        <f t="shared" si="32"/>
        <v/>
      </c>
      <c r="M320" s="41" t="str">
        <f t="shared" si="33"/>
        <v/>
      </c>
      <c r="N320" s="41" t="str">
        <f t="shared" si="34"/>
        <v/>
      </c>
    </row>
    <row r="321" spans="1:14" x14ac:dyDescent="0.2">
      <c r="A321" s="35"/>
      <c r="B321" s="36"/>
      <c r="C321" s="37"/>
      <c r="D321" s="36"/>
      <c r="E321" s="35"/>
      <c r="F321" s="36"/>
      <c r="G321" s="36"/>
      <c r="H321" t="str">
        <f t="shared" si="28"/>
        <v/>
      </c>
      <c r="I321" s="40" t="str">
        <f t="shared" si="29"/>
        <v/>
      </c>
      <c r="J321" s="40" t="str">
        <f t="shared" si="30"/>
        <v/>
      </c>
      <c r="K321" s="40" t="str">
        <f t="shared" si="31"/>
        <v/>
      </c>
      <c r="L321" t="str">
        <f t="shared" si="32"/>
        <v/>
      </c>
      <c r="M321" s="41" t="str">
        <f t="shared" si="33"/>
        <v/>
      </c>
      <c r="N321" s="41" t="str">
        <f t="shared" si="34"/>
        <v/>
      </c>
    </row>
    <row r="322" spans="1:14" x14ac:dyDescent="0.2">
      <c r="A322" s="35"/>
      <c r="B322" s="36"/>
      <c r="C322" s="37"/>
      <c r="D322" s="36"/>
      <c r="E322" s="35"/>
      <c r="F322" s="36"/>
      <c r="G322" s="36"/>
      <c r="H322" t="str">
        <f t="shared" si="28"/>
        <v/>
      </c>
      <c r="I322" s="40" t="str">
        <f t="shared" si="29"/>
        <v/>
      </c>
      <c r="J322" s="40" t="str">
        <f t="shared" si="30"/>
        <v/>
      </c>
      <c r="K322" s="40" t="str">
        <f t="shared" si="31"/>
        <v/>
      </c>
      <c r="L322" t="str">
        <f t="shared" si="32"/>
        <v/>
      </c>
      <c r="M322" s="41" t="str">
        <f t="shared" si="33"/>
        <v/>
      </c>
      <c r="N322" s="41" t="str">
        <f t="shared" si="34"/>
        <v/>
      </c>
    </row>
    <row r="323" spans="1:14" x14ac:dyDescent="0.2">
      <c r="A323" s="35"/>
      <c r="B323" s="36"/>
      <c r="C323" s="37"/>
      <c r="D323" s="36"/>
      <c r="E323" s="35"/>
      <c r="F323" s="36"/>
      <c r="G323" s="36"/>
      <c r="H323" t="str">
        <f t="shared" ref="H323:H386" si="35">IF(OR(TRIM(B323)="",TRIM(D323)=""),"",IF(TRIM(B323)=TRIM(D323),"Autocompensação",IF(IFERROR(INDEX(L_Contrato,MATCH(M323,L_ChavePD,0)),"")="Ferista","Ferista cobriu colega","Colega cobriu colega")))</f>
        <v/>
      </c>
      <c r="I323" s="40" t="str">
        <f t="shared" ref="I323:I386" si="36">IF(N323="","",SUMIFS(L_Bruto,L_ChavePD,N323)-SUMIFS(L_Ferista,L_ChavePD,N323))</f>
        <v/>
      </c>
      <c r="J323" s="40" t="str">
        <f t="shared" ref="J323:J386" si="37">IF(N323="","",SUMIFS(CP_Horas,CP_ChaveFalta,N323,CP_Aprov,"Sim"))</f>
        <v/>
      </c>
      <c r="K323" s="40" t="str">
        <f t="shared" ref="K323:K386" si="38">IF(N323="","",SUMIFS(L_Compensado,L_ChavePD,N323))</f>
        <v/>
      </c>
      <c r="L323" t="str">
        <f t="shared" ref="L323:L386" si="39">IF(A323&amp;B323&amp;C323&amp;D323&amp;E323="","",IF(OR(A323="",TRIM(B323)="",C323=""),"PREENCHER: data, quem trabalhou e horas",IF(N323="","PREENCHER: de quem é a falta e a data da falta",IF(COUNTIF(L_ChavePD,N323)=0,"CONFERIR: não há lançamento dessa pessoa nessa data",IF(N(I323)=0,"CONFERIR: nesse dia não havia desconto a compensar",IF(F323&lt;&gt;"Sim","PENDENTE: aguardando aprovação (ainda não abate)",IF(J323&gt;I323,"ATENÇÃO: aprovado mais do que a falta (o excedente é ignorado)",IF(COUNTIF(L_ChavePD,M323)=0,"OK: abatendo — obs.: quem trabalhou não tem lançamento nesse dia","OK: abatendo no desconto"))))))))</f>
        <v/>
      </c>
      <c r="M323" s="41" t="str">
        <f t="shared" ref="M323:M386" si="40">IF(OR(A323="",TRIM(B323)=""),"",TRIM(B323)&amp;"|"&amp;A323)</f>
        <v/>
      </c>
      <c r="N323" s="41" t="str">
        <f t="shared" ref="N323:N386" si="41">IF(OR(E323="",TRIM(D323)=""),"",TRIM(D323)&amp;"|"&amp;E323)</f>
        <v/>
      </c>
    </row>
    <row r="324" spans="1:14" x14ac:dyDescent="0.2">
      <c r="A324" s="35"/>
      <c r="B324" s="36"/>
      <c r="C324" s="37"/>
      <c r="D324" s="36"/>
      <c r="E324" s="35"/>
      <c r="F324" s="36"/>
      <c r="G324" s="36"/>
      <c r="H324" t="str">
        <f t="shared" si="35"/>
        <v/>
      </c>
      <c r="I324" s="40" t="str">
        <f t="shared" si="36"/>
        <v/>
      </c>
      <c r="J324" s="40" t="str">
        <f t="shared" si="37"/>
        <v/>
      </c>
      <c r="K324" s="40" t="str">
        <f t="shared" si="38"/>
        <v/>
      </c>
      <c r="L324" t="str">
        <f t="shared" si="39"/>
        <v/>
      </c>
      <c r="M324" s="41" t="str">
        <f t="shared" si="40"/>
        <v/>
      </c>
      <c r="N324" s="41" t="str">
        <f t="shared" si="41"/>
        <v/>
      </c>
    </row>
    <row r="325" spans="1:14" x14ac:dyDescent="0.2">
      <c r="A325" s="35"/>
      <c r="B325" s="36"/>
      <c r="C325" s="37"/>
      <c r="D325" s="36"/>
      <c r="E325" s="35"/>
      <c r="F325" s="36"/>
      <c r="G325" s="36"/>
      <c r="H325" t="str">
        <f t="shared" si="35"/>
        <v/>
      </c>
      <c r="I325" s="40" t="str">
        <f t="shared" si="36"/>
        <v/>
      </c>
      <c r="J325" s="40" t="str">
        <f t="shared" si="37"/>
        <v/>
      </c>
      <c r="K325" s="40" t="str">
        <f t="shared" si="38"/>
        <v/>
      </c>
      <c r="L325" t="str">
        <f t="shared" si="39"/>
        <v/>
      </c>
      <c r="M325" s="41" t="str">
        <f t="shared" si="40"/>
        <v/>
      </c>
      <c r="N325" s="41" t="str">
        <f t="shared" si="41"/>
        <v/>
      </c>
    </row>
    <row r="326" spans="1:14" x14ac:dyDescent="0.2">
      <c r="A326" s="35"/>
      <c r="B326" s="36"/>
      <c r="C326" s="37"/>
      <c r="D326" s="36"/>
      <c r="E326" s="35"/>
      <c r="F326" s="36"/>
      <c r="G326" s="36"/>
      <c r="H326" t="str">
        <f t="shared" si="35"/>
        <v/>
      </c>
      <c r="I326" s="40" t="str">
        <f t="shared" si="36"/>
        <v/>
      </c>
      <c r="J326" s="40" t="str">
        <f t="shared" si="37"/>
        <v/>
      </c>
      <c r="K326" s="40" t="str">
        <f t="shared" si="38"/>
        <v/>
      </c>
      <c r="L326" t="str">
        <f t="shared" si="39"/>
        <v/>
      </c>
      <c r="M326" s="41" t="str">
        <f t="shared" si="40"/>
        <v/>
      </c>
      <c r="N326" s="41" t="str">
        <f t="shared" si="41"/>
        <v/>
      </c>
    </row>
    <row r="327" spans="1:14" x14ac:dyDescent="0.2">
      <c r="A327" s="35"/>
      <c r="B327" s="36"/>
      <c r="C327" s="37"/>
      <c r="D327" s="36"/>
      <c r="E327" s="35"/>
      <c r="F327" s="36"/>
      <c r="G327" s="36"/>
      <c r="H327" t="str">
        <f t="shared" si="35"/>
        <v/>
      </c>
      <c r="I327" s="40" t="str">
        <f t="shared" si="36"/>
        <v/>
      </c>
      <c r="J327" s="40" t="str">
        <f t="shared" si="37"/>
        <v/>
      </c>
      <c r="K327" s="40" t="str">
        <f t="shared" si="38"/>
        <v/>
      </c>
      <c r="L327" t="str">
        <f t="shared" si="39"/>
        <v/>
      </c>
      <c r="M327" s="41" t="str">
        <f t="shared" si="40"/>
        <v/>
      </c>
      <c r="N327" s="41" t="str">
        <f t="shared" si="41"/>
        <v/>
      </c>
    </row>
    <row r="328" spans="1:14" x14ac:dyDescent="0.2">
      <c r="A328" s="35"/>
      <c r="B328" s="36"/>
      <c r="C328" s="37"/>
      <c r="D328" s="36"/>
      <c r="E328" s="35"/>
      <c r="F328" s="36"/>
      <c r="G328" s="36"/>
      <c r="H328" t="str">
        <f t="shared" si="35"/>
        <v/>
      </c>
      <c r="I328" s="40" t="str">
        <f t="shared" si="36"/>
        <v/>
      </c>
      <c r="J328" s="40" t="str">
        <f t="shared" si="37"/>
        <v/>
      </c>
      <c r="K328" s="40" t="str">
        <f t="shared" si="38"/>
        <v/>
      </c>
      <c r="L328" t="str">
        <f t="shared" si="39"/>
        <v/>
      </c>
      <c r="M328" s="41" t="str">
        <f t="shared" si="40"/>
        <v/>
      </c>
      <c r="N328" s="41" t="str">
        <f t="shared" si="41"/>
        <v/>
      </c>
    </row>
    <row r="329" spans="1:14" x14ac:dyDescent="0.2">
      <c r="A329" s="35"/>
      <c r="B329" s="36"/>
      <c r="C329" s="37"/>
      <c r="D329" s="36"/>
      <c r="E329" s="35"/>
      <c r="F329" s="36"/>
      <c r="G329" s="36"/>
      <c r="H329" t="str">
        <f t="shared" si="35"/>
        <v/>
      </c>
      <c r="I329" s="40" t="str">
        <f t="shared" si="36"/>
        <v/>
      </c>
      <c r="J329" s="40" t="str">
        <f t="shared" si="37"/>
        <v/>
      </c>
      <c r="K329" s="40" t="str">
        <f t="shared" si="38"/>
        <v/>
      </c>
      <c r="L329" t="str">
        <f t="shared" si="39"/>
        <v/>
      </c>
      <c r="M329" s="41" t="str">
        <f t="shared" si="40"/>
        <v/>
      </c>
      <c r="N329" s="41" t="str">
        <f t="shared" si="41"/>
        <v/>
      </c>
    </row>
    <row r="330" spans="1:14" x14ac:dyDescent="0.2">
      <c r="A330" s="35"/>
      <c r="B330" s="36"/>
      <c r="C330" s="37"/>
      <c r="D330" s="36"/>
      <c r="E330" s="35"/>
      <c r="F330" s="36"/>
      <c r="G330" s="36"/>
      <c r="H330" t="str">
        <f t="shared" si="35"/>
        <v/>
      </c>
      <c r="I330" s="40" t="str">
        <f t="shared" si="36"/>
        <v/>
      </c>
      <c r="J330" s="40" t="str">
        <f t="shared" si="37"/>
        <v/>
      </c>
      <c r="K330" s="40" t="str">
        <f t="shared" si="38"/>
        <v/>
      </c>
      <c r="L330" t="str">
        <f t="shared" si="39"/>
        <v/>
      </c>
      <c r="M330" s="41" t="str">
        <f t="shared" si="40"/>
        <v/>
      </c>
      <c r="N330" s="41" t="str">
        <f t="shared" si="41"/>
        <v/>
      </c>
    </row>
    <row r="331" spans="1:14" x14ac:dyDescent="0.2">
      <c r="A331" s="35"/>
      <c r="B331" s="36"/>
      <c r="C331" s="37"/>
      <c r="D331" s="36"/>
      <c r="E331" s="35"/>
      <c r="F331" s="36"/>
      <c r="G331" s="36"/>
      <c r="H331" t="str">
        <f t="shared" si="35"/>
        <v/>
      </c>
      <c r="I331" s="40" t="str">
        <f t="shared" si="36"/>
        <v/>
      </c>
      <c r="J331" s="40" t="str">
        <f t="shared" si="37"/>
        <v/>
      </c>
      <c r="K331" s="40" t="str">
        <f t="shared" si="38"/>
        <v/>
      </c>
      <c r="L331" t="str">
        <f t="shared" si="39"/>
        <v/>
      </c>
      <c r="M331" s="41" t="str">
        <f t="shared" si="40"/>
        <v/>
      </c>
      <c r="N331" s="41" t="str">
        <f t="shared" si="41"/>
        <v/>
      </c>
    </row>
    <row r="332" spans="1:14" x14ac:dyDescent="0.2">
      <c r="A332" s="35"/>
      <c r="B332" s="36"/>
      <c r="C332" s="37"/>
      <c r="D332" s="36"/>
      <c r="E332" s="35"/>
      <c r="F332" s="36"/>
      <c r="G332" s="36"/>
      <c r="H332" t="str">
        <f t="shared" si="35"/>
        <v/>
      </c>
      <c r="I332" s="40" t="str">
        <f t="shared" si="36"/>
        <v/>
      </c>
      <c r="J332" s="40" t="str">
        <f t="shared" si="37"/>
        <v/>
      </c>
      <c r="K332" s="40" t="str">
        <f t="shared" si="38"/>
        <v/>
      </c>
      <c r="L332" t="str">
        <f t="shared" si="39"/>
        <v/>
      </c>
      <c r="M332" s="41" t="str">
        <f t="shared" si="40"/>
        <v/>
      </c>
      <c r="N332" s="41" t="str">
        <f t="shared" si="41"/>
        <v/>
      </c>
    </row>
    <row r="333" spans="1:14" x14ac:dyDescent="0.2">
      <c r="A333" s="35"/>
      <c r="B333" s="36"/>
      <c r="C333" s="37"/>
      <c r="D333" s="36"/>
      <c r="E333" s="35"/>
      <c r="F333" s="36"/>
      <c r="G333" s="36"/>
      <c r="H333" t="str">
        <f t="shared" si="35"/>
        <v/>
      </c>
      <c r="I333" s="40" t="str">
        <f t="shared" si="36"/>
        <v/>
      </c>
      <c r="J333" s="40" t="str">
        <f t="shared" si="37"/>
        <v/>
      </c>
      <c r="K333" s="40" t="str">
        <f t="shared" si="38"/>
        <v/>
      </c>
      <c r="L333" t="str">
        <f t="shared" si="39"/>
        <v/>
      </c>
      <c r="M333" s="41" t="str">
        <f t="shared" si="40"/>
        <v/>
      </c>
      <c r="N333" s="41" t="str">
        <f t="shared" si="41"/>
        <v/>
      </c>
    </row>
    <row r="334" spans="1:14" x14ac:dyDescent="0.2">
      <c r="A334" s="35"/>
      <c r="B334" s="36"/>
      <c r="C334" s="37"/>
      <c r="D334" s="36"/>
      <c r="E334" s="35"/>
      <c r="F334" s="36"/>
      <c r="G334" s="36"/>
      <c r="H334" t="str">
        <f t="shared" si="35"/>
        <v/>
      </c>
      <c r="I334" s="40" t="str">
        <f t="shared" si="36"/>
        <v/>
      </c>
      <c r="J334" s="40" t="str">
        <f t="shared" si="37"/>
        <v/>
      </c>
      <c r="K334" s="40" t="str">
        <f t="shared" si="38"/>
        <v/>
      </c>
      <c r="L334" t="str">
        <f t="shared" si="39"/>
        <v/>
      </c>
      <c r="M334" s="41" t="str">
        <f t="shared" si="40"/>
        <v/>
      </c>
      <c r="N334" s="41" t="str">
        <f t="shared" si="41"/>
        <v/>
      </c>
    </row>
    <row r="335" spans="1:14" x14ac:dyDescent="0.2">
      <c r="A335" s="35"/>
      <c r="B335" s="36"/>
      <c r="C335" s="37"/>
      <c r="D335" s="36"/>
      <c r="E335" s="35"/>
      <c r="F335" s="36"/>
      <c r="G335" s="36"/>
      <c r="H335" t="str">
        <f t="shared" si="35"/>
        <v/>
      </c>
      <c r="I335" s="40" t="str">
        <f t="shared" si="36"/>
        <v/>
      </c>
      <c r="J335" s="40" t="str">
        <f t="shared" si="37"/>
        <v/>
      </c>
      <c r="K335" s="40" t="str">
        <f t="shared" si="38"/>
        <v/>
      </c>
      <c r="L335" t="str">
        <f t="shared" si="39"/>
        <v/>
      </c>
      <c r="M335" s="41" t="str">
        <f t="shared" si="40"/>
        <v/>
      </c>
      <c r="N335" s="41" t="str">
        <f t="shared" si="41"/>
        <v/>
      </c>
    </row>
    <row r="336" spans="1:14" x14ac:dyDescent="0.2">
      <c r="A336" s="35"/>
      <c r="B336" s="36"/>
      <c r="C336" s="37"/>
      <c r="D336" s="36"/>
      <c r="E336" s="35"/>
      <c r="F336" s="36"/>
      <c r="G336" s="36"/>
      <c r="H336" t="str">
        <f t="shared" si="35"/>
        <v/>
      </c>
      <c r="I336" s="40" t="str">
        <f t="shared" si="36"/>
        <v/>
      </c>
      <c r="J336" s="40" t="str">
        <f t="shared" si="37"/>
        <v/>
      </c>
      <c r="K336" s="40" t="str">
        <f t="shared" si="38"/>
        <v/>
      </c>
      <c r="L336" t="str">
        <f t="shared" si="39"/>
        <v/>
      </c>
      <c r="M336" s="41" t="str">
        <f t="shared" si="40"/>
        <v/>
      </c>
      <c r="N336" s="41" t="str">
        <f t="shared" si="41"/>
        <v/>
      </c>
    </row>
    <row r="337" spans="1:14" x14ac:dyDescent="0.2">
      <c r="A337" s="35"/>
      <c r="B337" s="36"/>
      <c r="C337" s="37"/>
      <c r="D337" s="36"/>
      <c r="E337" s="35"/>
      <c r="F337" s="36"/>
      <c r="G337" s="36"/>
      <c r="H337" t="str">
        <f t="shared" si="35"/>
        <v/>
      </c>
      <c r="I337" s="40" t="str">
        <f t="shared" si="36"/>
        <v/>
      </c>
      <c r="J337" s="40" t="str">
        <f t="shared" si="37"/>
        <v/>
      </c>
      <c r="K337" s="40" t="str">
        <f t="shared" si="38"/>
        <v/>
      </c>
      <c r="L337" t="str">
        <f t="shared" si="39"/>
        <v/>
      </c>
      <c r="M337" s="41" t="str">
        <f t="shared" si="40"/>
        <v/>
      </c>
      <c r="N337" s="41" t="str">
        <f t="shared" si="41"/>
        <v/>
      </c>
    </row>
    <row r="338" spans="1:14" x14ac:dyDescent="0.2">
      <c r="A338" s="35"/>
      <c r="B338" s="36"/>
      <c r="C338" s="37"/>
      <c r="D338" s="36"/>
      <c r="E338" s="35"/>
      <c r="F338" s="36"/>
      <c r="G338" s="36"/>
      <c r="H338" t="str">
        <f t="shared" si="35"/>
        <v/>
      </c>
      <c r="I338" s="40" t="str">
        <f t="shared" si="36"/>
        <v/>
      </c>
      <c r="J338" s="40" t="str">
        <f t="shared" si="37"/>
        <v/>
      </c>
      <c r="K338" s="40" t="str">
        <f t="shared" si="38"/>
        <v/>
      </c>
      <c r="L338" t="str">
        <f t="shared" si="39"/>
        <v/>
      </c>
      <c r="M338" s="41" t="str">
        <f t="shared" si="40"/>
        <v/>
      </c>
      <c r="N338" s="41" t="str">
        <f t="shared" si="41"/>
        <v/>
      </c>
    </row>
    <row r="339" spans="1:14" x14ac:dyDescent="0.2">
      <c r="A339" s="35"/>
      <c r="B339" s="36"/>
      <c r="C339" s="37"/>
      <c r="D339" s="36"/>
      <c r="E339" s="35"/>
      <c r="F339" s="36"/>
      <c r="G339" s="36"/>
      <c r="H339" t="str">
        <f t="shared" si="35"/>
        <v/>
      </c>
      <c r="I339" s="40" t="str">
        <f t="shared" si="36"/>
        <v/>
      </c>
      <c r="J339" s="40" t="str">
        <f t="shared" si="37"/>
        <v/>
      </c>
      <c r="K339" s="40" t="str">
        <f t="shared" si="38"/>
        <v/>
      </c>
      <c r="L339" t="str">
        <f t="shared" si="39"/>
        <v/>
      </c>
      <c r="M339" s="41" t="str">
        <f t="shared" si="40"/>
        <v/>
      </c>
      <c r="N339" s="41" t="str">
        <f t="shared" si="41"/>
        <v/>
      </c>
    </row>
    <row r="340" spans="1:14" x14ac:dyDescent="0.2">
      <c r="A340" s="35"/>
      <c r="B340" s="36"/>
      <c r="C340" s="37"/>
      <c r="D340" s="36"/>
      <c r="E340" s="35"/>
      <c r="F340" s="36"/>
      <c r="G340" s="36"/>
      <c r="H340" t="str">
        <f t="shared" si="35"/>
        <v/>
      </c>
      <c r="I340" s="40" t="str">
        <f t="shared" si="36"/>
        <v/>
      </c>
      <c r="J340" s="40" t="str">
        <f t="shared" si="37"/>
        <v/>
      </c>
      <c r="K340" s="40" t="str">
        <f t="shared" si="38"/>
        <v/>
      </c>
      <c r="L340" t="str">
        <f t="shared" si="39"/>
        <v/>
      </c>
      <c r="M340" s="41" t="str">
        <f t="shared" si="40"/>
        <v/>
      </c>
      <c r="N340" s="41" t="str">
        <f t="shared" si="41"/>
        <v/>
      </c>
    </row>
    <row r="341" spans="1:14" x14ac:dyDescent="0.2">
      <c r="A341" s="35"/>
      <c r="B341" s="36"/>
      <c r="C341" s="37"/>
      <c r="D341" s="36"/>
      <c r="E341" s="35"/>
      <c r="F341" s="36"/>
      <c r="G341" s="36"/>
      <c r="H341" t="str">
        <f t="shared" si="35"/>
        <v/>
      </c>
      <c r="I341" s="40" t="str">
        <f t="shared" si="36"/>
        <v/>
      </c>
      <c r="J341" s="40" t="str">
        <f t="shared" si="37"/>
        <v/>
      </c>
      <c r="K341" s="40" t="str">
        <f t="shared" si="38"/>
        <v/>
      </c>
      <c r="L341" t="str">
        <f t="shared" si="39"/>
        <v/>
      </c>
      <c r="M341" s="41" t="str">
        <f t="shared" si="40"/>
        <v/>
      </c>
      <c r="N341" s="41" t="str">
        <f t="shared" si="41"/>
        <v/>
      </c>
    </row>
    <row r="342" spans="1:14" x14ac:dyDescent="0.2">
      <c r="A342" s="35"/>
      <c r="B342" s="36"/>
      <c r="C342" s="37"/>
      <c r="D342" s="36"/>
      <c r="E342" s="35"/>
      <c r="F342" s="36"/>
      <c r="G342" s="36"/>
      <c r="H342" t="str">
        <f t="shared" si="35"/>
        <v/>
      </c>
      <c r="I342" s="40" t="str">
        <f t="shared" si="36"/>
        <v/>
      </c>
      <c r="J342" s="40" t="str">
        <f t="shared" si="37"/>
        <v/>
      </c>
      <c r="K342" s="40" t="str">
        <f t="shared" si="38"/>
        <v/>
      </c>
      <c r="L342" t="str">
        <f t="shared" si="39"/>
        <v/>
      </c>
      <c r="M342" s="41" t="str">
        <f t="shared" si="40"/>
        <v/>
      </c>
      <c r="N342" s="41" t="str">
        <f t="shared" si="41"/>
        <v/>
      </c>
    </row>
    <row r="343" spans="1:14" x14ac:dyDescent="0.2">
      <c r="A343" s="35"/>
      <c r="B343" s="36"/>
      <c r="C343" s="37"/>
      <c r="D343" s="36"/>
      <c r="E343" s="35"/>
      <c r="F343" s="36"/>
      <c r="G343" s="36"/>
      <c r="H343" t="str">
        <f t="shared" si="35"/>
        <v/>
      </c>
      <c r="I343" s="40" t="str">
        <f t="shared" si="36"/>
        <v/>
      </c>
      <c r="J343" s="40" t="str">
        <f t="shared" si="37"/>
        <v/>
      </c>
      <c r="K343" s="40" t="str">
        <f t="shared" si="38"/>
        <v/>
      </c>
      <c r="L343" t="str">
        <f t="shared" si="39"/>
        <v/>
      </c>
      <c r="M343" s="41" t="str">
        <f t="shared" si="40"/>
        <v/>
      </c>
      <c r="N343" s="41" t="str">
        <f t="shared" si="41"/>
        <v/>
      </c>
    </row>
    <row r="344" spans="1:14" x14ac:dyDescent="0.2">
      <c r="A344" s="35"/>
      <c r="B344" s="36"/>
      <c r="C344" s="37"/>
      <c r="D344" s="36"/>
      <c r="E344" s="35"/>
      <c r="F344" s="36"/>
      <c r="G344" s="36"/>
      <c r="H344" t="str">
        <f t="shared" si="35"/>
        <v/>
      </c>
      <c r="I344" s="40" t="str">
        <f t="shared" si="36"/>
        <v/>
      </c>
      <c r="J344" s="40" t="str">
        <f t="shared" si="37"/>
        <v/>
      </c>
      <c r="K344" s="40" t="str">
        <f t="shared" si="38"/>
        <v/>
      </c>
      <c r="L344" t="str">
        <f t="shared" si="39"/>
        <v/>
      </c>
      <c r="M344" s="41" t="str">
        <f t="shared" si="40"/>
        <v/>
      </c>
      <c r="N344" s="41" t="str">
        <f t="shared" si="41"/>
        <v/>
      </c>
    </row>
    <row r="345" spans="1:14" x14ac:dyDescent="0.2">
      <c r="A345" s="35"/>
      <c r="B345" s="36"/>
      <c r="C345" s="37"/>
      <c r="D345" s="36"/>
      <c r="E345" s="35"/>
      <c r="F345" s="36"/>
      <c r="G345" s="36"/>
      <c r="H345" t="str">
        <f t="shared" si="35"/>
        <v/>
      </c>
      <c r="I345" s="40" t="str">
        <f t="shared" si="36"/>
        <v/>
      </c>
      <c r="J345" s="40" t="str">
        <f t="shared" si="37"/>
        <v/>
      </c>
      <c r="K345" s="40" t="str">
        <f t="shared" si="38"/>
        <v/>
      </c>
      <c r="L345" t="str">
        <f t="shared" si="39"/>
        <v/>
      </c>
      <c r="M345" s="41" t="str">
        <f t="shared" si="40"/>
        <v/>
      </c>
      <c r="N345" s="41" t="str">
        <f t="shared" si="41"/>
        <v/>
      </c>
    </row>
    <row r="346" spans="1:14" x14ac:dyDescent="0.2">
      <c r="A346" s="35"/>
      <c r="B346" s="36"/>
      <c r="C346" s="37"/>
      <c r="D346" s="36"/>
      <c r="E346" s="35"/>
      <c r="F346" s="36"/>
      <c r="G346" s="36"/>
      <c r="H346" t="str">
        <f t="shared" si="35"/>
        <v/>
      </c>
      <c r="I346" s="40" t="str">
        <f t="shared" si="36"/>
        <v/>
      </c>
      <c r="J346" s="40" t="str">
        <f t="shared" si="37"/>
        <v/>
      </c>
      <c r="K346" s="40" t="str">
        <f t="shared" si="38"/>
        <v/>
      </c>
      <c r="L346" t="str">
        <f t="shared" si="39"/>
        <v/>
      </c>
      <c r="M346" s="41" t="str">
        <f t="shared" si="40"/>
        <v/>
      </c>
      <c r="N346" s="41" t="str">
        <f t="shared" si="41"/>
        <v/>
      </c>
    </row>
    <row r="347" spans="1:14" x14ac:dyDescent="0.2">
      <c r="A347" s="35"/>
      <c r="B347" s="36"/>
      <c r="C347" s="37"/>
      <c r="D347" s="36"/>
      <c r="E347" s="35"/>
      <c r="F347" s="36"/>
      <c r="G347" s="36"/>
      <c r="H347" t="str">
        <f t="shared" si="35"/>
        <v/>
      </c>
      <c r="I347" s="40" t="str">
        <f t="shared" si="36"/>
        <v/>
      </c>
      <c r="J347" s="40" t="str">
        <f t="shared" si="37"/>
        <v/>
      </c>
      <c r="K347" s="40" t="str">
        <f t="shared" si="38"/>
        <v/>
      </c>
      <c r="L347" t="str">
        <f t="shared" si="39"/>
        <v/>
      </c>
      <c r="M347" s="41" t="str">
        <f t="shared" si="40"/>
        <v/>
      </c>
      <c r="N347" s="41" t="str">
        <f t="shared" si="41"/>
        <v/>
      </c>
    </row>
    <row r="348" spans="1:14" x14ac:dyDescent="0.2">
      <c r="A348" s="35"/>
      <c r="B348" s="36"/>
      <c r="C348" s="37"/>
      <c r="D348" s="36"/>
      <c r="E348" s="35"/>
      <c r="F348" s="36"/>
      <c r="G348" s="36"/>
      <c r="H348" t="str">
        <f t="shared" si="35"/>
        <v/>
      </c>
      <c r="I348" s="40" t="str">
        <f t="shared" si="36"/>
        <v/>
      </c>
      <c r="J348" s="40" t="str">
        <f t="shared" si="37"/>
        <v/>
      </c>
      <c r="K348" s="40" t="str">
        <f t="shared" si="38"/>
        <v/>
      </c>
      <c r="L348" t="str">
        <f t="shared" si="39"/>
        <v/>
      </c>
      <c r="M348" s="41" t="str">
        <f t="shared" si="40"/>
        <v/>
      </c>
      <c r="N348" s="41" t="str">
        <f t="shared" si="41"/>
        <v/>
      </c>
    </row>
    <row r="349" spans="1:14" x14ac:dyDescent="0.2">
      <c r="A349" s="35"/>
      <c r="B349" s="36"/>
      <c r="C349" s="37"/>
      <c r="D349" s="36"/>
      <c r="E349" s="35"/>
      <c r="F349" s="36"/>
      <c r="G349" s="36"/>
      <c r="H349" t="str">
        <f t="shared" si="35"/>
        <v/>
      </c>
      <c r="I349" s="40" t="str">
        <f t="shared" si="36"/>
        <v/>
      </c>
      <c r="J349" s="40" t="str">
        <f t="shared" si="37"/>
        <v/>
      </c>
      <c r="K349" s="40" t="str">
        <f t="shared" si="38"/>
        <v/>
      </c>
      <c r="L349" t="str">
        <f t="shared" si="39"/>
        <v/>
      </c>
      <c r="M349" s="41" t="str">
        <f t="shared" si="40"/>
        <v/>
      </c>
      <c r="N349" s="41" t="str">
        <f t="shared" si="41"/>
        <v/>
      </c>
    </row>
    <row r="350" spans="1:14" x14ac:dyDescent="0.2">
      <c r="A350" s="35"/>
      <c r="B350" s="36"/>
      <c r="C350" s="37"/>
      <c r="D350" s="36"/>
      <c r="E350" s="35"/>
      <c r="F350" s="36"/>
      <c r="G350" s="36"/>
      <c r="H350" t="str">
        <f t="shared" si="35"/>
        <v/>
      </c>
      <c r="I350" s="40" t="str">
        <f t="shared" si="36"/>
        <v/>
      </c>
      <c r="J350" s="40" t="str">
        <f t="shared" si="37"/>
        <v/>
      </c>
      <c r="K350" s="40" t="str">
        <f t="shared" si="38"/>
        <v/>
      </c>
      <c r="L350" t="str">
        <f t="shared" si="39"/>
        <v/>
      </c>
      <c r="M350" s="41" t="str">
        <f t="shared" si="40"/>
        <v/>
      </c>
      <c r="N350" s="41" t="str">
        <f t="shared" si="41"/>
        <v/>
      </c>
    </row>
    <row r="351" spans="1:14" x14ac:dyDescent="0.2">
      <c r="A351" s="35"/>
      <c r="B351" s="36"/>
      <c r="C351" s="37"/>
      <c r="D351" s="36"/>
      <c r="E351" s="35"/>
      <c r="F351" s="36"/>
      <c r="G351" s="36"/>
      <c r="H351" t="str">
        <f t="shared" si="35"/>
        <v/>
      </c>
      <c r="I351" s="40" t="str">
        <f t="shared" si="36"/>
        <v/>
      </c>
      <c r="J351" s="40" t="str">
        <f t="shared" si="37"/>
        <v/>
      </c>
      <c r="K351" s="40" t="str">
        <f t="shared" si="38"/>
        <v/>
      </c>
      <c r="L351" t="str">
        <f t="shared" si="39"/>
        <v/>
      </c>
      <c r="M351" s="41" t="str">
        <f t="shared" si="40"/>
        <v/>
      </c>
      <c r="N351" s="41" t="str">
        <f t="shared" si="41"/>
        <v/>
      </c>
    </row>
    <row r="352" spans="1:14" x14ac:dyDescent="0.2">
      <c r="A352" s="35"/>
      <c r="B352" s="36"/>
      <c r="C352" s="37"/>
      <c r="D352" s="36"/>
      <c r="E352" s="35"/>
      <c r="F352" s="36"/>
      <c r="G352" s="36"/>
      <c r="H352" t="str">
        <f t="shared" si="35"/>
        <v/>
      </c>
      <c r="I352" s="40" t="str">
        <f t="shared" si="36"/>
        <v/>
      </c>
      <c r="J352" s="40" t="str">
        <f t="shared" si="37"/>
        <v/>
      </c>
      <c r="K352" s="40" t="str">
        <f t="shared" si="38"/>
        <v/>
      </c>
      <c r="L352" t="str">
        <f t="shared" si="39"/>
        <v/>
      </c>
      <c r="M352" s="41" t="str">
        <f t="shared" si="40"/>
        <v/>
      </c>
      <c r="N352" s="41" t="str">
        <f t="shared" si="41"/>
        <v/>
      </c>
    </row>
    <row r="353" spans="1:14" x14ac:dyDescent="0.2">
      <c r="A353" s="35"/>
      <c r="B353" s="36"/>
      <c r="C353" s="37"/>
      <c r="D353" s="36"/>
      <c r="E353" s="35"/>
      <c r="F353" s="36"/>
      <c r="G353" s="36"/>
      <c r="H353" t="str">
        <f t="shared" si="35"/>
        <v/>
      </c>
      <c r="I353" s="40" t="str">
        <f t="shared" si="36"/>
        <v/>
      </c>
      <c r="J353" s="40" t="str">
        <f t="shared" si="37"/>
        <v/>
      </c>
      <c r="K353" s="40" t="str">
        <f t="shared" si="38"/>
        <v/>
      </c>
      <c r="L353" t="str">
        <f t="shared" si="39"/>
        <v/>
      </c>
      <c r="M353" s="41" t="str">
        <f t="shared" si="40"/>
        <v/>
      </c>
      <c r="N353" s="41" t="str">
        <f t="shared" si="41"/>
        <v/>
      </c>
    </row>
    <row r="354" spans="1:14" x14ac:dyDescent="0.2">
      <c r="A354" s="35"/>
      <c r="B354" s="36"/>
      <c r="C354" s="37"/>
      <c r="D354" s="36"/>
      <c r="E354" s="35"/>
      <c r="F354" s="36"/>
      <c r="G354" s="36"/>
      <c r="H354" t="str">
        <f t="shared" si="35"/>
        <v/>
      </c>
      <c r="I354" s="40" t="str">
        <f t="shared" si="36"/>
        <v/>
      </c>
      <c r="J354" s="40" t="str">
        <f t="shared" si="37"/>
        <v/>
      </c>
      <c r="K354" s="40" t="str">
        <f t="shared" si="38"/>
        <v/>
      </c>
      <c r="L354" t="str">
        <f t="shared" si="39"/>
        <v/>
      </c>
      <c r="M354" s="41" t="str">
        <f t="shared" si="40"/>
        <v/>
      </c>
      <c r="N354" s="41" t="str">
        <f t="shared" si="41"/>
        <v/>
      </c>
    </row>
    <row r="355" spans="1:14" x14ac:dyDescent="0.2">
      <c r="A355" s="35"/>
      <c r="B355" s="36"/>
      <c r="C355" s="37"/>
      <c r="D355" s="36"/>
      <c r="E355" s="35"/>
      <c r="F355" s="36"/>
      <c r="G355" s="36"/>
      <c r="H355" t="str">
        <f t="shared" si="35"/>
        <v/>
      </c>
      <c r="I355" s="40" t="str">
        <f t="shared" si="36"/>
        <v/>
      </c>
      <c r="J355" s="40" t="str">
        <f t="shared" si="37"/>
        <v/>
      </c>
      <c r="K355" s="40" t="str">
        <f t="shared" si="38"/>
        <v/>
      </c>
      <c r="L355" t="str">
        <f t="shared" si="39"/>
        <v/>
      </c>
      <c r="M355" s="41" t="str">
        <f t="shared" si="40"/>
        <v/>
      </c>
      <c r="N355" s="41" t="str">
        <f t="shared" si="41"/>
        <v/>
      </c>
    </row>
    <row r="356" spans="1:14" x14ac:dyDescent="0.2">
      <c r="A356" s="35"/>
      <c r="B356" s="36"/>
      <c r="C356" s="37"/>
      <c r="D356" s="36"/>
      <c r="E356" s="35"/>
      <c r="F356" s="36"/>
      <c r="G356" s="36"/>
      <c r="H356" t="str">
        <f t="shared" si="35"/>
        <v/>
      </c>
      <c r="I356" s="40" t="str">
        <f t="shared" si="36"/>
        <v/>
      </c>
      <c r="J356" s="40" t="str">
        <f t="shared" si="37"/>
        <v/>
      </c>
      <c r="K356" s="40" t="str">
        <f t="shared" si="38"/>
        <v/>
      </c>
      <c r="L356" t="str">
        <f t="shared" si="39"/>
        <v/>
      </c>
      <c r="M356" s="41" t="str">
        <f t="shared" si="40"/>
        <v/>
      </c>
      <c r="N356" s="41" t="str">
        <f t="shared" si="41"/>
        <v/>
      </c>
    </row>
    <row r="357" spans="1:14" x14ac:dyDescent="0.2">
      <c r="A357" s="35"/>
      <c r="B357" s="36"/>
      <c r="C357" s="37"/>
      <c r="D357" s="36"/>
      <c r="E357" s="35"/>
      <c r="F357" s="36"/>
      <c r="G357" s="36"/>
      <c r="H357" t="str">
        <f t="shared" si="35"/>
        <v/>
      </c>
      <c r="I357" s="40" t="str">
        <f t="shared" si="36"/>
        <v/>
      </c>
      <c r="J357" s="40" t="str">
        <f t="shared" si="37"/>
        <v/>
      </c>
      <c r="K357" s="40" t="str">
        <f t="shared" si="38"/>
        <v/>
      </c>
      <c r="L357" t="str">
        <f t="shared" si="39"/>
        <v/>
      </c>
      <c r="M357" s="41" t="str">
        <f t="shared" si="40"/>
        <v/>
      </c>
      <c r="N357" s="41" t="str">
        <f t="shared" si="41"/>
        <v/>
      </c>
    </row>
    <row r="358" spans="1:14" x14ac:dyDescent="0.2">
      <c r="A358" s="35"/>
      <c r="B358" s="36"/>
      <c r="C358" s="37"/>
      <c r="D358" s="36"/>
      <c r="E358" s="35"/>
      <c r="F358" s="36"/>
      <c r="G358" s="36"/>
      <c r="H358" t="str">
        <f t="shared" si="35"/>
        <v/>
      </c>
      <c r="I358" s="40" t="str">
        <f t="shared" si="36"/>
        <v/>
      </c>
      <c r="J358" s="40" t="str">
        <f t="shared" si="37"/>
        <v/>
      </c>
      <c r="K358" s="40" t="str">
        <f t="shared" si="38"/>
        <v/>
      </c>
      <c r="L358" t="str">
        <f t="shared" si="39"/>
        <v/>
      </c>
      <c r="M358" s="41" t="str">
        <f t="shared" si="40"/>
        <v/>
      </c>
      <c r="N358" s="41" t="str">
        <f t="shared" si="41"/>
        <v/>
      </c>
    </row>
    <row r="359" spans="1:14" x14ac:dyDescent="0.2">
      <c r="A359" s="35"/>
      <c r="B359" s="36"/>
      <c r="C359" s="37"/>
      <c r="D359" s="36"/>
      <c r="E359" s="35"/>
      <c r="F359" s="36"/>
      <c r="G359" s="36"/>
      <c r="H359" t="str">
        <f t="shared" si="35"/>
        <v/>
      </c>
      <c r="I359" s="40" t="str">
        <f t="shared" si="36"/>
        <v/>
      </c>
      <c r="J359" s="40" t="str">
        <f t="shared" si="37"/>
        <v/>
      </c>
      <c r="K359" s="40" t="str">
        <f t="shared" si="38"/>
        <v/>
      </c>
      <c r="L359" t="str">
        <f t="shared" si="39"/>
        <v/>
      </c>
      <c r="M359" s="41" t="str">
        <f t="shared" si="40"/>
        <v/>
      </c>
      <c r="N359" s="41" t="str">
        <f t="shared" si="41"/>
        <v/>
      </c>
    </row>
    <row r="360" spans="1:14" x14ac:dyDescent="0.2">
      <c r="A360" s="35"/>
      <c r="B360" s="36"/>
      <c r="C360" s="37"/>
      <c r="D360" s="36"/>
      <c r="E360" s="35"/>
      <c r="F360" s="36"/>
      <c r="G360" s="36"/>
      <c r="H360" t="str">
        <f t="shared" si="35"/>
        <v/>
      </c>
      <c r="I360" s="40" t="str">
        <f t="shared" si="36"/>
        <v/>
      </c>
      <c r="J360" s="40" t="str">
        <f t="shared" si="37"/>
        <v/>
      </c>
      <c r="K360" s="40" t="str">
        <f t="shared" si="38"/>
        <v/>
      </c>
      <c r="L360" t="str">
        <f t="shared" si="39"/>
        <v/>
      </c>
      <c r="M360" s="41" t="str">
        <f t="shared" si="40"/>
        <v/>
      </c>
      <c r="N360" s="41" t="str">
        <f t="shared" si="41"/>
        <v/>
      </c>
    </row>
    <row r="361" spans="1:14" x14ac:dyDescent="0.2">
      <c r="A361" s="35"/>
      <c r="B361" s="36"/>
      <c r="C361" s="37"/>
      <c r="D361" s="36"/>
      <c r="E361" s="35"/>
      <c r="F361" s="36"/>
      <c r="G361" s="36"/>
      <c r="H361" t="str">
        <f t="shared" si="35"/>
        <v/>
      </c>
      <c r="I361" s="40" t="str">
        <f t="shared" si="36"/>
        <v/>
      </c>
      <c r="J361" s="40" t="str">
        <f t="shared" si="37"/>
        <v/>
      </c>
      <c r="K361" s="40" t="str">
        <f t="shared" si="38"/>
        <v/>
      </c>
      <c r="L361" t="str">
        <f t="shared" si="39"/>
        <v/>
      </c>
      <c r="M361" s="41" t="str">
        <f t="shared" si="40"/>
        <v/>
      </c>
      <c r="N361" s="41" t="str">
        <f t="shared" si="41"/>
        <v/>
      </c>
    </row>
    <row r="362" spans="1:14" x14ac:dyDescent="0.2">
      <c r="A362" s="35"/>
      <c r="B362" s="36"/>
      <c r="C362" s="37"/>
      <c r="D362" s="36"/>
      <c r="E362" s="35"/>
      <c r="F362" s="36"/>
      <c r="G362" s="36"/>
      <c r="H362" t="str">
        <f t="shared" si="35"/>
        <v/>
      </c>
      <c r="I362" s="40" t="str">
        <f t="shared" si="36"/>
        <v/>
      </c>
      <c r="J362" s="40" t="str">
        <f t="shared" si="37"/>
        <v/>
      </c>
      <c r="K362" s="40" t="str">
        <f t="shared" si="38"/>
        <v/>
      </c>
      <c r="L362" t="str">
        <f t="shared" si="39"/>
        <v/>
      </c>
      <c r="M362" s="41" t="str">
        <f t="shared" si="40"/>
        <v/>
      </c>
      <c r="N362" s="41" t="str">
        <f t="shared" si="41"/>
        <v/>
      </c>
    </row>
    <row r="363" spans="1:14" x14ac:dyDescent="0.2">
      <c r="A363" s="35"/>
      <c r="B363" s="36"/>
      <c r="C363" s="37"/>
      <c r="D363" s="36"/>
      <c r="E363" s="35"/>
      <c r="F363" s="36"/>
      <c r="G363" s="36"/>
      <c r="H363" t="str">
        <f t="shared" si="35"/>
        <v/>
      </c>
      <c r="I363" s="40" t="str">
        <f t="shared" si="36"/>
        <v/>
      </c>
      <c r="J363" s="40" t="str">
        <f t="shared" si="37"/>
        <v/>
      </c>
      <c r="K363" s="40" t="str">
        <f t="shared" si="38"/>
        <v/>
      </c>
      <c r="L363" t="str">
        <f t="shared" si="39"/>
        <v/>
      </c>
      <c r="M363" s="41" t="str">
        <f t="shared" si="40"/>
        <v/>
      </c>
      <c r="N363" s="41" t="str">
        <f t="shared" si="41"/>
        <v/>
      </c>
    </row>
    <row r="364" spans="1:14" x14ac:dyDescent="0.2">
      <c r="A364" s="35"/>
      <c r="B364" s="36"/>
      <c r="C364" s="37"/>
      <c r="D364" s="36"/>
      <c r="E364" s="35"/>
      <c r="F364" s="36"/>
      <c r="G364" s="36"/>
      <c r="H364" t="str">
        <f t="shared" si="35"/>
        <v/>
      </c>
      <c r="I364" s="40" t="str">
        <f t="shared" si="36"/>
        <v/>
      </c>
      <c r="J364" s="40" t="str">
        <f t="shared" si="37"/>
        <v/>
      </c>
      <c r="K364" s="40" t="str">
        <f t="shared" si="38"/>
        <v/>
      </c>
      <c r="L364" t="str">
        <f t="shared" si="39"/>
        <v/>
      </c>
      <c r="M364" s="41" t="str">
        <f t="shared" si="40"/>
        <v/>
      </c>
      <c r="N364" s="41" t="str">
        <f t="shared" si="41"/>
        <v/>
      </c>
    </row>
    <row r="365" spans="1:14" x14ac:dyDescent="0.2">
      <c r="A365" s="35"/>
      <c r="B365" s="36"/>
      <c r="C365" s="37"/>
      <c r="D365" s="36"/>
      <c r="E365" s="35"/>
      <c r="F365" s="36"/>
      <c r="G365" s="36"/>
      <c r="H365" t="str">
        <f t="shared" si="35"/>
        <v/>
      </c>
      <c r="I365" s="40" t="str">
        <f t="shared" si="36"/>
        <v/>
      </c>
      <c r="J365" s="40" t="str">
        <f t="shared" si="37"/>
        <v/>
      </c>
      <c r="K365" s="40" t="str">
        <f t="shared" si="38"/>
        <v/>
      </c>
      <c r="L365" t="str">
        <f t="shared" si="39"/>
        <v/>
      </c>
      <c r="M365" s="41" t="str">
        <f t="shared" si="40"/>
        <v/>
      </c>
      <c r="N365" s="41" t="str">
        <f t="shared" si="41"/>
        <v/>
      </c>
    </row>
    <row r="366" spans="1:14" x14ac:dyDescent="0.2">
      <c r="A366" s="35"/>
      <c r="B366" s="36"/>
      <c r="C366" s="37"/>
      <c r="D366" s="36"/>
      <c r="E366" s="35"/>
      <c r="F366" s="36"/>
      <c r="G366" s="36"/>
      <c r="H366" t="str">
        <f t="shared" si="35"/>
        <v/>
      </c>
      <c r="I366" s="40" t="str">
        <f t="shared" si="36"/>
        <v/>
      </c>
      <c r="J366" s="40" t="str">
        <f t="shared" si="37"/>
        <v/>
      </c>
      <c r="K366" s="40" t="str">
        <f t="shared" si="38"/>
        <v/>
      </c>
      <c r="L366" t="str">
        <f t="shared" si="39"/>
        <v/>
      </c>
      <c r="M366" s="41" t="str">
        <f t="shared" si="40"/>
        <v/>
      </c>
      <c r="N366" s="41" t="str">
        <f t="shared" si="41"/>
        <v/>
      </c>
    </row>
    <row r="367" spans="1:14" x14ac:dyDescent="0.2">
      <c r="A367" s="35"/>
      <c r="B367" s="36"/>
      <c r="C367" s="37"/>
      <c r="D367" s="36"/>
      <c r="E367" s="35"/>
      <c r="F367" s="36"/>
      <c r="G367" s="36"/>
      <c r="H367" t="str">
        <f t="shared" si="35"/>
        <v/>
      </c>
      <c r="I367" s="40" t="str">
        <f t="shared" si="36"/>
        <v/>
      </c>
      <c r="J367" s="40" t="str">
        <f t="shared" si="37"/>
        <v/>
      </c>
      <c r="K367" s="40" t="str">
        <f t="shared" si="38"/>
        <v/>
      </c>
      <c r="L367" t="str">
        <f t="shared" si="39"/>
        <v/>
      </c>
      <c r="M367" s="41" t="str">
        <f t="shared" si="40"/>
        <v/>
      </c>
      <c r="N367" s="41" t="str">
        <f t="shared" si="41"/>
        <v/>
      </c>
    </row>
    <row r="368" spans="1:14" x14ac:dyDescent="0.2">
      <c r="A368" s="35"/>
      <c r="B368" s="36"/>
      <c r="C368" s="37"/>
      <c r="D368" s="36"/>
      <c r="E368" s="35"/>
      <c r="F368" s="36"/>
      <c r="G368" s="36"/>
      <c r="H368" t="str">
        <f t="shared" si="35"/>
        <v/>
      </c>
      <c r="I368" s="40" t="str">
        <f t="shared" si="36"/>
        <v/>
      </c>
      <c r="J368" s="40" t="str">
        <f t="shared" si="37"/>
        <v/>
      </c>
      <c r="K368" s="40" t="str">
        <f t="shared" si="38"/>
        <v/>
      </c>
      <c r="L368" t="str">
        <f t="shared" si="39"/>
        <v/>
      </c>
      <c r="M368" s="41" t="str">
        <f t="shared" si="40"/>
        <v/>
      </c>
      <c r="N368" s="41" t="str">
        <f t="shared" si="41"/>
        <v/>
      </c>
    </row>
    <row r="369" spans="1:14" x14ac:dyDescent="0.2">
      <c r="A369" s="35"/>
      <c r="B369" s="36"/>
      <c r="C369" s="37"/>
      <c r="D369" s="36"/>
      <c r="E369" s="35"/>
      <c r="F369" s="36"/>
      <c r="G369" s="36"/>
      <c r="H369" t="str">
        <f t="shared" si="35"/>
        <v/>
      </c>
      <c r="I369" s="40" t="str">
        <f t="shared" si="36"/>
        <v/>
      </c>
      <c r="J369" s="40" t="str">
        <f t="shared" si="37"/>
        <v/>
      </c>
      <c r="K369" s="40" t="str">
        <f t="shared" si="38"/>
        <v/>
      </c>
      <c r="L369" t="str">
        <f t="shared" si="39"/>
        <v/>
      </c>
      <c r="M369" s="41" t="str">
        <f t="shared" si="40"/>
        <v/>
      </c>
      <c r="N369" s="41" t="str">
        <f t="shared" si="41"/>
        <v/>
      </c>
    </row>
    <row r="370" spans="1:14" x14ac:dyDescent="0.2">
      <c r="A370" s="35"/>
      <c r="B370" s="36"/>
      <c r="C370" s="37"/>
      <c r="D370" s="36"/>
      <c r="E370" s="35"/>
      <c r="F370" s="36"/>
      <c r="G370" s="36"/>
      <c r="H370" t="str">
        <f t="shared" si="35"/>
        <v/>
      </c>
      <c r="I370" s="40" t="str">
        <f t="shared" si="36"/>
        <v/>
      </c>
      <c r="J370" s="40" t="str">
        <f t="shared" si="37"/>
        <v/>
      </c>
      <c r="K370" s="40" t="str">
        <f t="shared" si="38"/>
        <v/>
      </c>
      <c r="L370" t="str">
        <f t="shared" si="39"/>
        <v/>
      </c>
      <c r="M370" s="41" t="str">
        <f t="shared" si="40"/>
        <v/>
      </c>
      <c r="N370" s="41" t="str">
        <f t="shared" si="41"/>
        <v/>
      </c>
    </row>
    <row r="371" spans="1:14" x14ac:dyDescent="0.2">
      <c r="A371" s="35"/>
      <c r="B371" s="36"/>
      <c r="C371" s="37"/>
      <c r="D371" s="36"/>
      <c r="E371" s="35"/>
      <c r="F371" s="36"/>
      <c r="G371" s="36"/>
      <c r="H371" t="str">
        <f t="shared" si="35"/>
        <v/>
      </c>
      <c r="I371" s="40" t="str">
        <f t="shared" si="36"/>
        <v/>
      </c>
      <c r="J371" s="40" t="str">
        <f t="shared" si="37"/>
        <v/>
      </c>
      <c r="K371" s="40" t="str">
        <f t="shared" si="38"/>
        <v/>
      </c>
      <c r="L371" t="str">
        <f t="shared" si="39"/>
        <v/>
      </c>
      <c r="M371" s="41" t="str">
        <f t="shared" si="40"/>
        <v/>
      </c>
      <c r="N371" s="41" t="str">
        <f t="shared" si="41"/>
        <v/>
      </c>
    </row>
    <row r="372" spans="1:14" x14ac:dyDescent="0.2">
      <c r="A372" s="35"/>
      <c r="B372" s="36"/>
      <c r="C372" s="37"/>
      <c r="D372" s="36"/>
      <c r="E372" s="35"/>
      <c r="F372" s="36"/>
      <c r="G372" s="36"/>
      <c r="H372" t="str">
        <f t="shared" si="35"/>
        <v/>
      </c>
      <c r="I372" s="40" t="str">
        <f t="shared" si="36"/>
        <v/>
      </c>
      <c r="J372" s="40" t="str">
        <f t="shared" si="37"/>
        <v/>
      </c>
      <c r="K372" s="40" t="str">
        <f t="shared" si="38"/>
        <v/>
      </c>
      <c r="L372" t="str">
        <f t="shared" si="39"/>
        <v/>
      </c>
      <c r="M372" s="41" t="str">
        <f t="shared" si="40"/>
        <v/>
      </c>
      <c r="N372" s="41" t="str">
        <f t="shared" si="41"/>
        <v/>
      </c>
    </row>
    <row r="373" spans="1:14" x14ac:dyDescent="0.2">
      <c r="A373" s="35"/>
      <c r="B373" s="36"/>
      <c r="C373" s="37"/>
      <c r="D373" s="36"/>
      <c r="E373" s="35"/>
      <c r="F373" s="36"/>
      <c r="G373" s="36"/>
      <c r="H373" t="str">
        <f t="shared" si="35"/>
        <v/>
      </c>
      <c r="I373" s="40" t="str">
        <f t="shared" si="36"/>
        <v/>
      </c>
      <c r="J373" s="40" t="str">
        <f t="shared" si="37"/>
        <v/>
      </c>
      <c r="K373" s="40" t="str">
        <f t="shared" si="38"/>
        <v/>
      </c>
      <c r="L373" t="str">
        <f t="shared" si="39"/>
        <v/>
      </c>
      <c r="M373" s="41" t="str">
        <f t="shared" si="40"/>
        <v/>
      </c>
      <c r="N373" s="41" t="str">
        <f t="shared" si="41"/>
        <v/>
      </c>
    </row>
    <row r="374" spans="1:14" x14ac:dyDescent="0.2">
      <c r="A374" s="35"/>
      <c r="B374" s="36"/>
      <c r="C374" s="37"/>
      <c r="D374" s="36"/>
      <c r="E374" s="35"/>
      <c r="F374" s="36"/>
      <c r="G374" s="36"/>
      <c r="H374" t="str">
        <f t="shared" si="35"/>
        <v/>
      </c>
      <c r="I374" s="40" t="str">
        <f t="shared" si="36"/>
        <v/>
      </c>
      <c r="J374" s="40" t="str">
        <f t="shared" si="37"/>
        <v/>
      </c>
      <c r="K374" s="40" t="str">
        <f t="shared" si="38"/>
        <v/>
      </c>
      <c r="L374" t="str">
        <f t="shared" si="39"/>
        <v/>
      </c>
      <c r="M374" s="41" t="str">
        <f t="shared" si="40"/>
        <v/>
      </c>
      <c r="N374" s="41" t="str">
        <f t="shared" si="41"/>
        <v/>
      </c>
    </row>
    <row r="375" spans="1:14" x14ac:dyDescent="0.2">
      <c r="A375" s="35"/>
      <c r="B375" s="36"/>
      <c r="C375" s="37"/>
      <c r="D375" s="36"/>
      <c r="E375" s="35"/>
      <c r="F375" s="36"/>
      <c r="G375" s="36"/>
      <c r="H375" t="str">
        <f t="shared" si="35"/>
        <v/>
      </c>
      <c r="I375" s="40" t="str">
        <f t="shared" si="36"/>
        <v/>
      </c>
      <c r="J375" s="40" t="str">
        <f t="shared" si="37"/>
        <v/>
      </c>
      <c r="K375" s="40" t="str">
        <f t="shared" si="38"/>
        <v/>
      </c>
      <c r="L375" t="str">
        <f t="shared" si="39"/>
        <v/>
      </c>
      <c r="M375" s="41" t="str">
        <f t="shared" si="40"/>
        <v/>
      </c>
      <c r="N375" s="41" t="str">
        <f t="shared" si="41"/>
        <v/>
      </c>
    </row>
    <row r="376" spans="1:14" x14ac:dyDescent="0.2">
      <c r="A376" s="35"/>
      <c r="B376" s="36"/>
      <c r="C376" s="37"/>
      <c r="D376" s="36"/>
      <c r="E376" s="35"/>
      <c r="F376" s="36"/>
      <c r="G376" s="36"/>
      <c r="H376" t="str">
        <f t="shared" si="35"/>
        <v/>
      </c>
      <c r="I376" s="40" t="str">
        <f t="shared" si="36"/>
        <v/>
      </c>
      <c r="J376" s="40" t="str">
        <f t="shared" si="37"/>
        <v/>
      </c>
      <c r="K376" s="40" t="str">
        <f t="shared" si="38"/>
        <v/>
      </c>
      <c r="L376" t="str">
        <f t="shared" si="39"/>
        <v/>
      </c>
      <c r="M376" s="41" t="str">
        <f t="shared" si="40"/>
        <v/>
      </c>
      <c r="N376" s="41" t="str">
        <f t="shared" si="41"/>
        <v/>
      </c>
    </row>
    <row r="377" spans="1:14" x14ac:dyDescent="0.2">
      <c r="A377" s="35"/>
      <c r="B377" s="36"/>
      <c r="C377" s="37"/>
      <c r="D377" s="36"/>
      <c r="E377" s="35"/>
      <c r="F377" s="36"/>
      <c r="G377" s="36"/>
      <c r="H377" t="str">
        <f t="shared" si="35"/>
        <v/>
      </c>
      <c r="I377" s="40" t="str">
        <f t="shared" si="36"/>
        <v/>
      </c>
      <c r="J377" s="40" t="str">
        <f t="shared" si="37"/>
        <v/>
      </c>
      <c r="K377" s="40" t="str">
        <f t="shared" si="38"/>
        <v/>
      </c>
      <c r="L377" t="str">
        <f t="shared" si="39"/>
        <v/>
      </c>
      <c r="M377" s="41" t="str">
        <f t="shared" si="40"/>
        <v/>
      </c>
      <c r="N377" s="41" t="str">
        <f t="shared" si="41"/>
        <v/>
      </c>
    </row>
    <row r="378" spans="1:14" x14ac:dyDescent="0.2">
      <c r="A378" s="35"/>
      <c r="B378" s="36"/>
      <c r="C378" s="37"/>
      <c r="D378" s="36"/>
      <c r="E378" s="35"/>
      <c r="F378" s="36"/>
      <c r="G378" s="36"/>
      <c r="H378" t="str">
        <f t="shared" si="35"/>
        <v/>
      </c>
      <c r="I378" s="40" t="str">
        <f t="shared" si="36"/>
        <v/>
      </c>
      <c r="J378" s="40" t="str">
        <f t="shared" si="37"/>
        <v/>
      </c>
      <c r="K378" s="40" t="str">
        <f t="shared" si="38"/>
        <v/>
      </c>
      <c r="L378" t="str">
        <f t="shared" si="39"/>
        <v/>
      </c>
      <c r="M378" s="41" t="str">
        <f t="shared" si="40"/>
        <v/>
      </c>
      <c r="N378" s="41" t="str">
        <f t="shared" si="41"/>
        <v/>
      </c>
    </row>
    <row r="379" spans="1:14" x14ac:dyDescent="0.2">
      <c r="A379" s="35"/>
      <c r="B379" s="36"/>
      <c r="C379" s="37"/>
      <c r="D379" s="36"/>
      <c r="E379" s="35"/>
      <c r="F379" s="36"/>
      <c r="G379" s="36"/>
      <c r="H379" t="str">
        <f t="shared" si="35"/>
        <v/>
      </c>
      <c r="I379" s="40" t="str">
        <f t="shared" si="36"/>
        <v/>
      </c>
      <c r="J379" s="40" t="str">
        <f t="shared" si="37"/>
        <v/>
      </c>
      <c r="K379" s="40" t="str">
        <f t="shared" si="38"/>
        <v/>
      </c>
      <c r="L379" t="str">
        <f t="shared" si="39"/>
        <v/>
      </c>
      <c r="M379" s="41" t="str">
        <f t="shared" si="40"/>
        <v/>
      </c>
      <c r="N379" s="41" t="str">
        <f t="shared" si="41"/>
        <v/>
      </c>
    </row>
    <row r="380" spans="1:14" x14ac:dyDescent="0.2">
      <c r="A380" s="35"/>
      <c r="B380" s="36"/>
      <c r="C380" s="37"/>
      <c r="D380" s="36"/>
      <c r="E380" s="35"/>
      <c r="F380" s="36"/>
      <c r="G380" s="36"/>
      <c r="H380" t="str">
        <f t="shared" si="35"/>
        <v/>
      </c>
      <c r="I380" s="40" t="str">
        <f t="shared" si="36"/>
        <v/>
      </c>
      <c r="J380" s="40" t="str">
        <f t="shared" si="37"/>
        <v/>
      </c>
      <c r="K380" s="40" t="str">
        <f t="shared" si="38"/>
        <v/>
      </c>
      <c r="L380" t="str">
        <f t="shared" si="39"/>
        <v/>
      </c>
      <c r="M380" s="41" t="str">
        <f t="shared" si="40"/>
        <v/>
      </c>
      <c r="N380" s="41" t="str">
        <f t="shared" si="41"/>
        <v/>
      </c>
    </row>
    <row r="381" spans="1:14" x14ac:dyDescent="0.2">
      <c r="A381" s="35"/>
      <c r="B381" s="36"/>
      <c r="C381" s="37"/>
      <c r="D381" s="36"/>
      <c r="E381" s="35"/>
      <c r="F381" s="36"/>
      <c r="G381" s="36"/>
      <c r="H381" t="str">
        <f t="shared" si="35"/>
        <v/>
      </c>
      <c r="I381" s="40" t="str">
        <f t="shared" si="36"/>
        <v/>
      </c>
      <c r="J381" s="40" t="str">
        <f t="shared" si="37"/>
        <v/>
      </c>
      <c r="K381" s="40" t="str">
        <f t="shared" si="38"/>
        <v/>
      </c>
      <c r="L381" t="str">
        <f t="shared" si="39"/>
        <v/>
      </c>
      <c r="M381" s="41" t="str">
        <f t="shared" si="40"/>
        <v/>
      </c>
      <c r="N381" s="41" t="str">
        <f t="shared" si="41"/>
        <v/>
      </c>
    </row>
    <row r="382" spans="1:14" x14ac:dyDescent="0.2">
      <c r="A382" s="35"/>
      <c r="B382" s="36"/>
      <c r="C382" s="37"/>
      <c r="D382" s="36"/>
      <c r="E382" s="35"/>
      <c r="F382" s="36"/>
      <c r="G382" s="36"/>
      <c r="H382" t="str">
        <f t="shared" si="35"/>
        <v/>
      </c>
      <c r="I382" s="40" t="str">
        <f t="shared" si="36"/>
        <v/>
      </c>
      <c r="J382" s="40" t="str">
        <f t="shared" si="37"/>
        <v/>
      </c>
      <c r="K382" s="40" t="str">
        <f t="shared" si="38"/>
        <v/>
      </c>
      <c r="L382" t="str">
        <f t="shared" si="39"/>
        <v/>
      </c>
      <c r="M382" s="41" t="str">
        <f t="shared" si="40"/>
        <v/>
      </c>
      <c r="N382" s="41" t="str">
        <f t="shared" si="41"/>
        <v/>
      </c>
    </row>
    <row r="383" spans="1:14" x14ac:dyDescent="0.2">
      <c r="A383" s="35"/>
      <c r="B383" s="36"/>
      <c r="C383" s="37"/>
      <c r="D383" s="36"/>
      <c r="E383" s="35"/>
      <c r="F383" s="36"/>
      <c r="G383" s="36"/>
      <c r="H383" t="str">
        <f t="shared" si="35"/>
        <v/>
      </c>
      <c r="I383" s="40" t="str">
        <f t="shared" si="36"/>
        <v/>
      </c>
      <c r="J383" s="40" t="str">
        <f t="shared" si="37"/>
        <v/>
      </c>
      <c r="K383" s="40" t="str">
        <f t="shared" si="38"/>
        <v/>
      </c>
      <c r="L383" t="str">
        <f t="shared" si="39"/>
        <v/>
      </c>
      <c r="M383" s="41" t="str">
        <f t="shared" si="40"/>
        <v/>
      </c>
      <c r="N383" s="41" t="str">
        <f t="shared" si="41"/>
        <v/>
      </c>
    </row>
    <row r="384" spans="1:14" x14ac:dyDescent="0.2">
      <c r="A384" s="35"/>
      <c r="B384" s="36"/>
      <c r="C384" s="37"/>
      <c r="D384" s="36"/>
      <c r="E384" s="35"/>
      <c r="F384" s="36"/>
      <c r="G384" s="36"/>
      <c r="H384" t="str">
        <f t="shared" si="35"/>
        <v/>
      </c>
      <c r="I384" s="40" t="str">
        <f t="shared" si="36"/>
        <v/>
      </c>
      <c r="J384" s="40" t="str">
        <f t="shared" si="37"/>
        <v/>
      </c>
      <c r="K384" s="40" t="str">
        <f t="shared" si="38"/>
        <v/>
      </c>
      <c r="L384" t="str">
        <f t="shared" si="39"/>
        <v/>
      </c>
      <c r="M384" s="41" t="str">
        <f t="shared" si="40"/>
        <v/>
      </c>
      <c r="N384" s="41" t="str">
        <f t="shared" si="41"/>
        <v/>
      </c>
    </row>
    <row r="385" spans="1:14" x14ac:dyDescent="0.2">
      <c r="A385" s="35"/>
      <c r="B385" s="36"/>
      <c r="C385" s="37"/>
      <c r="D385" s="36"/>
      <c r="E385" s="35"/>
      <c r="F385" s="36"/>
      <c r="G385" s="36"/>
      <c r="H385" t="str">
        <f t="shared" si="35"/>
        <v/>
      </c>
      <c r="I385" s="40" t="str">
        <f t="shared" si="36"/>
        <v/>
      </c>
      <c r="J385" s="40" t="str">
        <f t="shared" si="37"/>
        <v/>
      </c>
      <c r="K385" s="40" t="str">
        <f t="shared" si="38"/>
        <v/>
      </c>
      <c r="L385" t="str">
        <f t="shared" si="39"/>
        <v/>
      </c>
      <c r="M385" s="41" t="str">
        <f t="shared" si="40"/>
        <v/>
      </c>
      <c r="N385" s="41" t="str">
        <f t="shared" si="41"/>
        <v/>
      </c>
    </row>
    <row r="386" spans="1:14" x14ac:dyDescent="0.2">
      <c r="A386" s="35"/>
      <c r="B386" s="36"/>
      <c r="C386" s="37"/>
      <c r="D386" s="36"/>
      <c r="E386" s="35"/>
      <c r="F386" s="36"/>
      <c r="G386" s="36"/>
      <c r="H386" t="str">
        <f t="shared" si="35"/>
        <v/>
      </c>
      <c r="I386" s="40" t="str">
        <f t="shared" si="36"/>
        <v/>
      </c>
      <c r="J386" s="40" t="str">
        <f t="shared" si="37"/>
        <v/>
      </c>
      <c r="K386" s="40" t="str">
        <f t="shared" si="38"/>
        <v/>
      </c>
      <c r="L386" t="str">
        <f t="shared" si="39"/>
        <v/>
      </c>
      <c r="M386" s="41" t="str">
        <f t="shared" si="40"/>
        <v/>
      </c>
      <c r="N386" s="41" t="str">
        <f t="shared" si="41"/>
        <v/>
      </c>
    </row>
    <row r="387" spans="1:14" x14ac:dyDescent="0.2">
      <c r="A387" s="35"/>
      <c r="B387" s="36"/>
      <c r="C387" s="37"/>
      <c r="D387" s="36"/>
      <c r="E387" s="35"/>
      <c r="F387" s="36"/>
      <c r="G387" s="36"/>
      <c r="H387" t="str">
        <f t="shared" ref="H387:H450" si="42">IF(OR(TRIM(B387)="",TRIM(D387)=""),"",IF(TRIM(B387)=TRIM(D387),"Autocompensação",IF(IFERROR(INDEX(L_Contrato,MATCH(M387,L_ChavePD,0)),"")="Ferista","Ferista cobriu colega","Colega cobriu colega")))</f>
        <v/>
      </c>
      <c r="I387" s="40" t="str">
        <f t="shared" ref="I387:I450" si="43">IF(N387="","",SUMIFS(L_Bruto,L_ChavePD,N387)-SUMIFS(L_Ferista,L_ChavePD,N387))</f>
        <v/>
      </c>
      <c r="J387" s="40" t="str">
        <f t="shared" ref="J387:J450" si="44">IF(N387="","",SUMIFS(CP_Horas,CP_ChaveFalta,N387,CP_Aprov,"Sim"))</f>
        <v/>
      </c>
      <c r="K387" s="40" t="str">
        <f t="shared" ref="K387:K450" si="45">IF(N387="","",SUMIFS(L_Compensado,L_ChavePD,N387))</f>
        <v/>
      </c>
      <c r="L387" t="str">
        <f t="shared" ref="L387:L450" si="46">IF(A387&amp;B387&amp;C387&amp;D387&amp;E387="","",IF(OR(A387="",TRIM(B387)="",C387=""),"PREENCHER: data, quem trabalhou e horas",IF(N387="","PREENCHER: de quem é a falta e a data da falta",IF(COUNTIF(L_ChavePD,N387)=0,"CONFERIR: não há lançamento dessa pessoa nessa data",IF(N(I387)=0,"CONFERIR: nesse dia não havia desconto a compensar",IF(F387&lt;&gt;"Sim","PENDENTE: aguardando aprovação (ainda não abate)",IF(J387&gt;I387,"ATENÇÃO: aprovado mais do que a falta (o excedente é ignorado)",IF(COUNTIF(L_ChavePD,M387)=0,"OK: abatendo — obs.: quem trabalhou não tem lançamento nesse dia","OK: abatendo no desconto"))))))))</f>
        <v/>
      </c>
      <c r="M387" s="41" t="str">
        <f t="shared" ref="M387:M450" si="47">IF(OR(A387="",TRIM(B387)=""),"",TRIM(B387)&amp;"|"&amp;A387)</f>
        <v/>
      </c>
      <c r="N387" s="41" t="str">
        <f t="shared" ref="N387:N450" si="48">IF(OR(E387="",TRIM(D387)=""),"",TRIM(D387)&amp;"|"&amp;E387)</f>
        <v/>
      </c>
    </row>
    <row r="388" spans="1:14" x14ac:dyDescent="0.2">
      <c r="A388" s="35"/>
      <c r="B388" s="36"/>
      <c r="C388" s="37"/>
      <c r="D388" s="36"/>
      <c r="E388" s="35"/>
      <c r="F388" s="36"/>
      <c r="G388" s="36"/>
      <c r="H388" t="str">
        <f t="shared" si="42"/>
        <v/>
      </c>
      <c r="I388" s="40" t="str">
        <f t="shared" si="43"/>
        <v/>
      </c>
      <c r="J388" s="40" t="str">
        <f t="shared" si="44"/>
        <v/>
      </c>
      <c r="K388" s="40" t="str">
        <f t="shared" si="45"/>
        <v/>
      </c>
      <c r="L388" t="str">
        <f t="shared" si="46"/>
        <v/>
      </c>
      <c r="M388" s="41" t="str">
        <f t="shared" si="47"/>
        <v/>
      </c>
      <c r="N388" s="41" t="str">
        <f t="shared" si="48"/>
        <v/>
      </c>
    </row>
    <row r="389" spans="1:14" x14ac:dyDescent="0.2">
      <c r="A389" s="35"/>
      <c r="B389" s="36"/>
      <c r="C389" s="37"/>
      <c r="D389" s="36"/>
      <c r="E389" s="35"/>
      <c r="F389" s="36"/>
      <c r="G389" s="36"/>
      <c r="H389" t="str">
        <f t="shared" si="42"/>
        <v/>
      </c>
      <c r="I389" s="40" t="str">
        <f t="shared" si="43"/>
        <v/>
      </c>
      <c r="J389" s="40" t="str">
        <f t="shared" si="44"/>
        <v/>
      </c>
      <c r="K389" s="40" t="str">
        <f t="shared" si="45"/>
        <v/>
      </c>
      <c r="L389" t="str">
        <f t="shared" si="46"/>
        <v/>
      </c>
      <c r="M389" s="41" t="str">
        <f t="shared" si="47"/>
        <v/>
      </c>
      <c r="N389" s="41" t="str">
        <f t="shared" si="48"/>
        <v/>
      </c>
    </row>
    <row r="390" spans="1:14" x14ac:dyDescent="0.2">
      <c r="A390" s="35"/>
      <c r="B390" s="36"/>
      <c r="C390" s="37"/>
      <c r="D390" s="36"/>
      <c r="E390" s="35"/>
      <c r="F390" s="36"/>
      <c r="G390" s="36"/>
      <c r="H390" t="str">
        <f t="shared" si="42"/>
        <v/>
      </c>
      <c r="I390" s="40" t="str">
        <f t="shared" si="43"/>
        <v/>
      </c>
      <c r="J390" s="40" t="str">
        <f t="shared" si="44"/>
        <v/>
      </c>
      <c r="K390" s="40" t="str">
        <f t="shared" si="45"/>
        <v/>
      </c>
      <c r="L390" t="str">
        <f t="shared" si="46"/>
        <v/>
      </c>
      <c r="M390" s="41" t="str">
        <f t="shared" si="47"/>
        <v/>
      </c>
      <c r="N390" s="41" t="str">
        <f t="shared" si="48"/>
        <v/>
      </c>
    </row>
    <row r="391" spans="1:14" x14ac:dyDescent="0.2">
      <c r="A391" s="35"/>
      <c r="B391" s="36"/>
      <c r="C391" s="37"/>
      <c r="D391" s="36"/>
      <c r="E391" s="35"/>
      <c r="F391" s="36"/>
      <c r="G391" s="36"/>
      <c r="H391" t="str">
        <f t="shared" si="42"/>
        <v/>
      </c>
      <c r="I391" s="40" t="str">
        <f t="shared" si="43"/>
        <v/>
      </c>
      <c r="J391" s="40" t="str">
        <f t="shared" si="44"/>
        <v/>
      </c>
      <c r="K391" s="40" t="str">
        <f t="shared" si="45"/>
        <v/>
      </c>
      <c r="L391" t="str">
        <f t="shared" si="46"/>
        <v/>
      </c>
      <c r="M391" s="41" t="str">
        <f t="shared" si="47"/>
        <v/>
      </c>
      <c r="N391" s="41" t="str">
        <f t="shared" si="48"/>
        <v/>
      </c>
    </row>
    <row r="392" spans="1:14" x14ac:dyDescent="0.2">
      <c r="A392" s="35"/>
      <c r="B392" s="36"/>
      <c r="C392" s="37"/>
      <c r="D392" s="36"/>
      <c r="E392" s="35"/>
      <c r="F392" s="36"/>
      <c r="G392" s="36"/>
      <c r="H392" t="str">
        <f t="shared" si="42"/>
        <v/>
      </c>
      <c r="I392" s="40" t="str">
        <f t="shared" si="43"/>
        <v/>
      </c>
      <c r="J392" s="40" t="str">
        <f t="shared" si="44"/>
        <v/>
      </c>
      <c r="K392" s="40" t="str">
        <f t="shared" si="45"/>
        <v/>
      </c>
      <c r="L392" t="str">
        <f t="shared" si="46"/>
        <v/>
      </c>
      <c r="M392" s="41" t="str">
        <f t="shared" si="47"/>
        <v/>
      </c>
      <c r="N392" s="41" t="str">
        <f t="shared" si="48"/>
        <v/>
      </c>
    </row>
    <row r="393" spans="1:14" x14ac:dyDescent="0.2">
      <c r="A393" s="35"/>
      <c r="B393" s="36"/>
      <c r="C393" s="37"/>
      <c r="D393" s="36"/>
      <c r="E393" s="35"/>
      <c r="F393" s="36"/>
      <c r="G393" s="36"/>
      <c r="H393" t="str">
        <f t="shared" si="42"/>
        <v/>
      </c>
      <c r="I393" s="40" t="str">
        <f t="shared" si="43"/>
        <v/>
      </c>
      <c r="J393" s="40" t="str">
        <f t="shared" si="44"/>
        <v/>
      </c>
      <c r="K393" s="40" t="str">
        <f t="shared" si="45"/>
        <v/>
      </c>
      <c r="L393" t="str">
        <f t="shared" si="46"/>
        <v/>
      </c>
      <c r="M393" s="41" t="str">
        <f t="shared" si="47"/>
        <v/>
      </c>
      <c r="N393" s="41" t="str">
        <f t="shared" si="48"/>
        <v/>
      </c>
    </row>
    <row r="394" spans="1:14" x14ac:dyDescent="0.2">
      <c r="A394" s="35"/>
      <c r="B394" s="36"/>
      <c r="C394" s="37"/>
      <c r="D394" s="36"/>
      <c r="E394" s="35"/>
      <c r="F394" s="36"/>
      <c r="G394" s="36"/>
      <c r="H394" t="str">
        <f t="shared" si="42"/>
        <v/>
      </c>
      <c r="I394" s="40" t="str">
        <f t="shared" si="43"/>
        <v/>
      </c>
      <c r="J394" s="40" t="str">
        <f t="shared" si="44"/>
        <v/>
      </c>
      <c r="K394" s="40" t="str">
        <f t="shared" si="45"/>
        <v/>
      </c>
      <c r="L394" t="str">
        <f t="shared" si="46"/>
        <v/>
      </c>
      <c r="M394" s="41" t="str">
        <f t="shared" si="47"/>
        <v/>
      </c>
      <c r="N394" s="41" t="str">
        <f t="shared" si="48"/>
        <v/>
      </c>
    </row>
    <row r="395" spans="1:14" x14ac:dyDescent="0.2">
      <c r="A395" s="35"/>
      <c r="B395" s="36"/>
      <c r="C395" s="37"/>
      <c r="D395" s="36"/>
      <c r="E395" s="35"/>
      <c r="F395" s="36"/>
      <c r="G395" s="36"/>
      <c r="H395" t="str">
        <f t="shared" si="42"/>
        <v/>
      </c>
      <c r="I395" s="40" t="str">
        <f t="shared" si="43"/>
        <v/>
      </c>
      <c r="J395" s="40" t="str">
        <f t="shared" si="44"/>
        <v/>
      </c>
      <c r="K395" s="40" t="str">
        <f t="shared" si="45"/>
        <v/>
      </c>
      <c r="L395" t="str">
        <f t="shared" si="46"/>
        <v/>
      </c>
      <c r="M395" s="41" t="str">
        <f t="shared" si="47"/>
        <v/>
      </c>
      <c r="N395" s="41" t="str">
        <f t="shared" si="48"/>
        <v/>
      </c>
    </row>
    <row r="396" spans="1:14" x14ac:dyDescent="0.2">
      <c r="A396" s="35"/>
      <c r="B396" s="36"/>
      <c r="C396" s="37"/>
      <c r="D396" s="36"/>
      <c r="E396" s="35"/>
      <c r="F396" s="36"/>
      <c r="G396" s="36"/>
      <c r="H396" t="str">
        <f t="shared" si="42"/>
        <v/>
      </c>
      <c r="I396" s="40" t="str">
        <f t="shared" si="43"/>
        <v/>
      </c>
      <c r="J396" s="40" t="str">
        <f t="shared" si="44"/>
        <v/>
      </c>
      <c r="K396" s="40" t="str">
        <f t="shared" si="45"/>
        <v/>
      </c>
      <c r="L396" t="str">
        <f t="shared" si="46"/>
        <v/>
      </c>
      <c r="M396" s="41" t="str">
        <f t="shared" si="47"/>
        <v/>
      </c>
      <c r="N396" s="41" t="str">
        <f t="shared" si="48"/>
        <v/>
      </c>
    </row>
    <row r="397" spans="1:14" x14ac:dyDescent="0.2">
      <c r="A397" s="35"/>
      <c r="B397" s="36"/>
      <c r="C397" s="37"/>
      <c r="D397" s="36"/>
      <c r="E397" s="35"/>
      <c r="F397" s="36"/>
      <c r="G397" s="36"/>
      <c r="H397" t="str">
        <f t="shared" si="42"/>
        <v/>
      </c>
      <c r="I397" s="40" t="str">
        <f t="shared" si="43"/>
        <v/>
      </c>
      <c r="J397" s="40" t="str">
        <f t="shared" si="44"/>
        <v/>
      </c>
      <c r="K397" s="40" t="str">
        <f t="shared" si="45"/>
        <v/>
      </c>
      <c r="L397" t="str">
        <f t="shared" si="46"/>
        <v/>
      </c>
      <c r="M397" s="41" t="str">
        <f t="shared" si="47"/>
        <v/>
      </c>
      <c r="N397" s="41" t="str">
        <f t="shared" si="48"/>
        <v/>
      </c>
    </row>
    <row r="398" spans="1:14" x14ac:dyDescent="0.2">
      <c r="A398" s="35"/>
      <c r="B398" s="36"/>
      <c r="C398" s="37"/>
      <c r="D398" s="36"/>
      <c r="E398" s="35"/>
      <c r="F398" s="36"/>
      <c r="G398" s="36"/>
      <c r="H398" t="str">
        <f t="shared" si="42"/>
        <v/>
      </c>
      <c r="I398" s="40" t="str">
        <f t="shared" si="43"/>
        <v/>
      </c>
      <c r="J398" s="40" t="str">
        <f t="shared" si="44"/>
        <v/>
      </c>
      <c r="K398" s="40" t="str">
        <f t="shared" si="45"/>
        <v/>
      </c>
      <c r="L398" t="str">
        <f t="shared" si="46"/>
        <v/>
      </c>
      <c r="M398" s="41" t="str">
        <f t="shared" si="47"/>
        <v/>
      </c>
      <c r="N398" s="41" t="str">
        <f t="shared" si="48"/>
        <v/>
      </c>
    </row>
    <row r="399" spans="1:14" x14ac:dyDescent="0.2">
      <c r="A399" s="35"/>
      <c r="B399" s="36"/>
      <c r="C399" s="37"/>
      <c r="D399" s="36"/>
      <c r="E399" s="35"/>
      <c r="F399" s="36"/>
      <c r="G399" s="36"/>
      <c r="H399" t="str">
        <f t="shared" si="42"/>
        <v/>
      </c>
      <c r="I399" s="40" t="str">
        <f t="shared" si="43"/>
        <v/>
      </c>
      <c r="J399" s="40" t="str">
        <f t="shared" si="44"/>
        <v/>
      </c>
      <c r="K399" s="40" t="str">
        <f t="shared" si="45"/>
        <v/>
      </c>
      <c r="L399" t="str">
        <f t="shared" si="46"/>
        <v/>
      </c>
      <c r="M399" s="41" t="str">
        <f t="shared" si="47"/>
        <v/>
      </c>
      <c r="N399" s="41" t="str">
        <f t="shared" si="48"/>
        <v/>
      </c>
    </row>
    <row r="400" spans="1:14" x14ac:dyDescent="0.2">
      <c r="A400" s="35"/>
      <c r="B400" s="36"/>
      <c r="C400" s="37"/>
      <c r="D400" s="36"/>
      <c r="E400" s="35"/>
      <c r="F400" s="36"/>
      <c r="G400" s="36"/>
      <c r="H400" t="str">
        <f t="shared" si="42"/>
        <v/>
      </c>
      <c r="I400" s="40" t="str">
        <f t="shared" si="43"/>
        <v/>
      </c>
      <c r="J400" s="40" t="str">
        <f t="shared" si="44"/>
        <v/>
      </c>
      <c r="K400" s="40" t="str">
        <f t="shared" si="45"/>
        <v/>
      </c>
      <c r="L400" t="str">
        <f t="shared" si="46"/>
        <v/>
      </c>
      <c r="M400" s="41" t="str">
        <f t="shared" si="47"/>
        <v/>
      </c>
      <c r="N400" s="41" t="str">
        <f t="shared" si="48"/>
        <v/>
      </c>
    </row>
    <row r="401" spans="1:14" x14ac:dyDescent="0.2">
      <c r="A401" s="35"/>
      <c r="B401" s="36"/>
      <c r="C401" s="37"/>
      <c r="D401" s="36"/>
      <c r="E401" s="35"/>
      <c r="F401" s="36"/>
      <c r="G401" s="36"/>
      <c r="H401" t="str">
        <f t="shared" si="42"/>
        <v/>
      </c>
      <c r="I401" s="40" t="str">
        <f t="shared" si="43"/>
        <v/>
      </c>
      <c r="J401" s="40" t="str">
        <f t="shared" si="44"/>
        <v/>
      </c>
      <c r="K401" s="40" t="str">
        <f t="shared" si="45"/>
        <v/>
      </c>
      <c r="L401" t="str">
        <f t="shared" si="46"/>
        <v/>
      </c>
      <c r="M401" s="41" t="str">
        <f t="shared" si="47"/>
        <v/>
      </c>
      <c r="N401" s="41" t="str">
        <f t="shared" si="48"/>
        <v/>
      </c>
    </row>
    <row r="402" spans="1:14" x14ac:dyDescent="0.2">
      <c r="A402" s="35"/>
      <c r="B402" s="36"/>
      <c r="C402" s="37"/>
      <c r="D402" s="36"/>
      <c r="E402" s="35"/>
      <c r="F402" s="36"/>
      <c r="G402" s="36"/>
      <c r="H402" t="str">
        <f t="shared" si="42"/>
        <v/>
      </c>
      <c r="I402" s="40" t="str">
        <f t="shared" si="43"/>
        <v/>
      </c>
      <c r="J402" s="40" t="str">
        <f t="shared" si="44"/>
        <v/>
      </c>
      <c r="K402" s="40" t="str">
        <f t="shared" si="45"/>
        <v/>
      </c>
      <c r="L402" t="str">
        <f t="shared" si="46"/>
        <v/>
      </c>
      <c r="M402" s="41" t="str">
        <f t="shared" si="47"/>
        <v/>
      </c>
      <c r="N402" s="41" t="str">
        <f t="shared" si="48"/>
        <v/>
      </c>
    </row>
    <row r="403" spans="1:14" x14ac:dyDescent="0.2">
      <c r="A403" s="35"/>
      <c r="B403" s="36"/>
      <c r="C403" s="37"/>
      <c r="D403" s="36"/>
      <c r="E403" s="35"/>
      <c r="F403" s="36"/>
      <c r="G403" s="36"/>
      <c r="H403" t="str">
        <f t="shared" si="42"/>
        <v/>
      </c>
      <c r="I403" s="40" t="str">
        <f t="shared" si="43"/>
        <v/>
      </c>
      <c r="J403" s="40" t="str">
        <f t="shared" si="44"/>
        <v/>
      </c>
      <c r="K403" s="40" t="str">
        <f t="shared" si="45"/>
        <v/>
      </c>
      <c r="L403" t="str">
        <f t="shared" si="46"/>
        <v/>
      </c>
      <c r="M403" s="41" t="str">
        <f t="shared" si="47"/>
        <v/>
      </c>
      <c r="N403" s="41" t="str">
        <f t="shared" si="48"/>
        <v/>
      </c>
    </row>
    <row r="404" spans="1:14" x14ac:dyDescent="0.2">
      <c r="A404" s="35"/>
      <c r="B404" s="36"/>
      <c r="C404" s="37"/>
      <c r="D404" s="36"/>
      <c r="E404" s="35"/>
      <c r="F404" s="36"/>
      <c r="G404" s="36"/>
      <c r="H404" t="str">
        <f t="shared" si="42"/>
        <v/>
      </c>
      <c r="I404" s="40" t="str">
        <f t="shared" si="43"/>
        <v/>
      </c>
      <c r="J404" s="40" t="str">
        <f t="shared" si="44"/>
        <v/>
      </c>
      <c r="K404" s="40" t="str">
        <f t="shared" si="45"/>
        <v/>
      </c>
      <c r="L404" t="str">
        <f t="shared" si="46"/>
        <v/>
      </c>
      <c r="M404" s="41" t="str">
        <f t="shared" si="47"/>
        <v/>
      </c>
      <c r="N404" s="41" t="str">
        <f t="shared" si="48"/>
        <v/>
      </c>
    </row>
    <row r="405" spans="1:14" x14ac:dyDescent="0.2">
      <c r="A405" s="35"/>
      <c r="B405" s="36"/>
      <c r="C405" s="37"/>
      <c r="D405" s="36"/>
      <c r="E405" s="35"/>
      <c r="F405" s="36"/>
      <c r="G405" s="36"/>
      <c r="H405" t="str">
        <f t="shared" si="42"/>
        <v/>
      </c>
      <c r="I405" s="40" t="str">
        <f t="shared" si="43"/>
        <v/>
      </c>
      <c r="J405" s="40" t="str">
        <f t="shared" si="44"/>
        <v/>
      </c>
      <c r="K405" s="40" t="str">
        <f t="shared" si="45"/>
        <v/>
      </c>
      <c r="L405" t="str">
        <f t="shared" si="46"/>
        <v/>
      </c>
      <c r="M405" s="41" t="str">
        <f t="shared" si="47"/>
        <v/>
      </c>
      <c r="N405" s="41" t="str">
        <f t="shared" si="48"/>
        <v/>
      </c>
    </row>
    <row r="406" spans="1:14" x14ac:dyDescent="0.2">
      <c r="A406" s="35"/>
      <c r="B406" s="36"/>
      <c r="C406" s="37"/>
      <c r="D406" s="36"/>
      <c r="E406" s="35"/>
      <c r="F406" s="36"/>
      <c r="G406" s="36"/>
      <c r="H406" t="str">
        <f t="shared" si="42"/>
        <v/>
      </c>
      <c r="I406" s="40" t="str">
        <f t="shared" si="43"/>
        <v/>
      </c>
      <c r="J406" s="40" t="str">
        <f t="shared" si="44"/>
        <v/>
      </c>
      <c r="K406" s="40" t="str">
        <f t="shared" si="45"/>
        <v/>
      </c>
      <c r="L406" t="str">
        <f t="shared" si="46"/>
        <v/>
      </c>
      <c r="M406" s="41" t="str">
        <f t="shared" si="47"/>
        <v/>
      </c>
      <c r="N406" s="41" t="str">
        <f t="shared" si="48"/>
        <v/>
      </c>
    </row>
    <row r="407" spans="1:14" x14ac:dyDescent="0.2">
      <c r="A407" s="35"/>
      <c r="B407" s="36"/>
      <c r="C407" s="37"/>
      <c r="D407" s="36"/>
      <c r="E407" s="35"/>
      <c r="F407" s="36"/>
      <c r="G407" s="36"/>
      <c r="H407" t="str">
        <f t="shared" si="42"/>
        <v/>
      </c>
      <c r="I407" s="40" t="str">
        <f t="shared" si="43"/>
        <v/>
      </c>
      <c r="J407" s="40" t="str">
        <f t="shared" si="44"/>
        <v/>
      </c>
      <c r="K407" s="40" t="str">
        <f t="shared" si="45"/>
        <v/>
      </c>
      <c r="L407" t="str">
        <f t="shared" si="46"/>
        <v/>
      </c>
      <c r="M407" s="41" t="str">
        <f t="shared" si="47"/>
        <v/>
      </c>
      <c r="N407" s="41" t="str">
        <f t="shared" si="48"/>
        <v/>
      </c>
    </row>
    <row r="408" spans="1:14" x14ac:dyDescent="0.2">
      <c r="A408" s="35"/>
      <c r="B408" s="36"/>
      <c r="C408" s="37"/>
      <c r="D408" s="36"/>
      <c r="E408" s="35"/>
      <c r="F408" s="36"/>
      <c r="G408" s="36"/>
      <c r="H408" t="str">
        <f t="shared" si="42"/>
        <v/>
      </c>
      <c r="I408" s="40" t="str">
        <f t="shared" si="43"/>
        <v/>
      </c>
      <c r="J408" s="40" t="str">
        <f t="shared" si="44"/>
        <v/>
      </c>
      <c r="K408" s="40" t="str">
        <f t="shared" si="45"/>
        <v/>
      </c>
      <c r="L408" t="str">
        <f t="shared" si="46"/>
        <v/>
      </c>
      <c r="M408" s="41" t="str">
        <f t="shared" si="47"/>
        <v/>
      </c>
      <c r="N408" s="41" t="str">
        <f t="shared" si="48"/>
        <v/>
      </c>
    </row>
    <row r="409" spans="1:14" x14ac:dyDescent="0.2">
      <c r="A409" s="35"/>
      <c r="B409" s="36"/>
      <c r="C409" s="37"/>
      <c r="D409" s="36"/>
      <c r="E409" s="35"/>
      <c r="F409" s="36"/>
      <c r="G409" s="36"/>
      <c r="H409" t="str">
        <f t="shared" si="42"/>
        <v/>
      </c>
      <c r="I409" s="40" t="str">
        <f t="shared" si="43"/>
        <v/>
      </c>
      <c r="J409" s="40" t="str">
        <f t="shared" si="44"/>
        <v/>
      </c>
      <c r="K409" s="40" t="str">
        <f t="shared" si="45"/>
        <v/>
      </c>
      <c r="L409" t="str">
        <f t="shared" si="46"/>
        <v/>
      </c>
      <c r="M409" s="41" t="str">
        <f t="shared" si="47"/>
        <v/>
      </c>
      <c r="N409" s="41" t="str">
        <f t="shared" si="48"/>
        <v/>
      </c>
    </row>
    <row r="410" spans="1:14" x14ac:dyDescent="0.2">
      <c r="A410" s="35"/>
      <c r="B410" s="36"/>
      <c r="C410" s="37"/>
      <c r="D410" s="36"/>
      <c r="E410" s="35"/>
      <c r="F410" s="36"/>
      <c r="G410" s="36"/>
      <c r="H410" t="str">
        <f t="shared" si="42"/>
        <v/>
      </c>
      <c r="I410" s="40" t="str">
        <f t="shared" si="43"/>
        <v/>
      </c>
      <c r="J410" s="40" t="str">
        <f t="shared" si="44"/>
        <v/>
      </c>
      <c r="K410" s="40" t="str">
        <f t="shared" si="45"/>
        <v/>
      </c>
      <c r="L410" t="str">
        <f t="shared" si="46"/>
        <v/>
      </c>
      <c r="M410" s="41" t="str">
        <f t="shared" si="47"/>
        <v/>
      </c>
      <c r="N410" s="41" t="str">
        <f t="shared" si="48"/>
        <v/>
      </c>
    </row>
    <row r="411" spans="1:14" x14ac:dyDescent="0.2">
      <c r="A411" s="35"/>
      <c r="B411" s="36"/>
      <c r="C411" s="37"/>
      <c r="D411" s="36"/>
      <c r="E411" s="35"/>
      <c r="F411" s="36"/>
      <c r="G411" s="36"/>
      <c r="H411" t="str">
        <f t="shared" si="42"/>
        <v/>
      </c>
      <c r="I411" s="40" t="str">
        <f t="shared" si="43"/>
        <v/>
      </c>
      <c r="J411" s="40" t="str">
        <f t="shared" si="44"/>
        <v/>
      </c>
      <c r="K411" s="40" t="str">
        <f t="shared" si="45"/>
        <v/>
      </c>
      <c r="L411" t="str">
        <f t="shared" si="46"/>
        <v/>
      </c>
      <c r="M411" s="41" t="str">
        <f t="shared" si="47"/>
        <v/>
      </c>
      <c r="N411" s="41" t="str">
        <f t="shared" si="48"/>
        <v/>
      </c>
    </row>
    <row r="412" spans="1:14" x14ac:dyDescent="0.2">
      <c r="A412" s="35"/>
      <c r="B412" s="36"/>
      <c r="C412" s="37"/>
      <c r="D412" s="36"/>
      <c r="E412" s="35"/>
      <c r="F412" s="36"/>
      <c r="G412" s="36"/>
      <c r="H412" t="str">
        <f t="shared" si="42"/>
        <v/>
      </c>
      <c r="I412" s="40" t="str">
        <f t="shared" si="43"/>
        <v/>
      </c>
      <c r="J412" s="40" t="str">
        <f t="shared" si="44"/>
        <v/>
      </c>
      <c r="K412" s="40" t="str">
        <f t="shared" si="45"/>
        <v/>
      </c>
      <c r="L412" t="str">
        <f t="shared" si="46"/>
        <v/>
      </c>
      <c r="M412" s="41" t="str">
        <f t="shared" si="47"/>
        <v/>
      </c>
      <c r="N412" s="41" t="str">
        <f t="shared" si="48"/>
        <v/>
      </c>
    </row>
    <row r="413" spans="1:14" x14ac:dyDescent="0.2">
      <c r="A413" s="35"/>
      <c r="B413" s="36"/>
      <c r="C413" s="37"/>
      <c r="D413" s="36"/>
      <c r="E413" s="35"/>
      <c r="F413" s="36"/>
      <c r="G413" s="36"/>
      <c r="H413" t="str">
        <f t="shared" si="42"/>
        <v/>
      </c>
      <c r="I413" s="40" t="str">
        <f t="shared" si="43"/>
        <v/>
      </c>
      <c r="J413" s="40" t="str">
        <f t="shared" si="44"/>
        <v/>
      </c>
      <c r="K413" s="40" t="str">
        <f t="shared" si="45"/>
        <v/>
      </c>
      <c r="L413" t="str">
        <f t="shared" si="46"/>
        <v/>
      </c>
      <c r="M413" s="41" t="str">
        <f t="shared" si="47"/>
        <v/>
      </c>
      <c r="N413" s="41" t="str">
        <f t="shared" si="48"/>
        <v/>
      </c>
    </row>
    <row r="414" spans="1:14" x14ac:dyDescent="0.2">
      <c r="A414" s="35"/>
      <c r="B414" s="36"/>
      <c r="C414" s="37"/>
      <c r="D414" s="36"/>
      <c r="E414" s="35"/>
      <c r="F414" s="36"/>
      <c r="G414" s="36"/>
      <c r="H414" t="str">
        <f t="shared" si="42"/>
        <v/>
      </c>
      <c r="I414" s="40" t="str">
        <f t="shared" si="43"/>
        <v/>
      </c>
      <c r="J414" s="40" t="str">
        <f t="shared" si="44"/>
        <v/>
      </c>
      <c r="K414" s="40" t="str">
        <f t="shared" si="45"/>
        <v/>
      </c>
      <c r="L414" t="str">
        <f t="shared" si="46"/>
        <v/>
      </c>
      <c r="M414" s="41" t="str">
        <f t="shared" si="47"/>
        <v/>
      </c>
      <c r="N414" s="41" t="str">
        <f t="shared" si="48"/>
        <v/>
      </c>
    </row>
    <row r="415" spans="1:14" x14ac:dyDescent="0.2">
      <c r="A415" s="35"/>
      <c r="B415" s="36"/>
      <c r="C415" s="37"/>
      <c r="D415" s="36"/>
      <c r="E415" s="35"/>
      <c r="F415" s="36"/>
      <c r="G415" s="36"/>
      <c r="H415" t="str">
        <f t="shared" si="42"/>
        <v/>
      </c>
      <c r="I415" s="40" t="str">
        <f t="shared" si="43"/>
        <v/>
      </c>
      <c r="J415" s="40" t="str">
        <f t="shared" si="44"/>
        <v/>
      </c>
      <c r="K415" s="40" t="str">
        <f t="shared" si="45"/>
        <v/>
      </c>
      <c r="L415" t="str">
        <f t="shared" si="46"/>
        <v/>
      </c>
      <c r="M415" s="41" t="str">
        <f t="shared" si="47"/>
        <v/>
      </c>
      <c r="N415" s="41" t="str">
        <f t="shared" si="48"/>
        <v/>
      </c>
    </row>
    <row r="416" spans="1:14" x14ac:dyDescent="0.2">
      <c r="A416" s="35"/>
      <c r="B416" s="36"/>
      <c r="C416" s="37"/>
      <c r="D416" s="36"/>
      <c r="E416" s="35"/>
      <c r="F416" s="36"/>
      <c r="G416" s="36"/>
      <c r="H416" t="str">
        <f t="shared" si="42"/>
        <v/>
      </c>
      <c r="I416" s="40" t="str">
        <f t="shared" si="43"/>
        <v/>
      </c>
      <c r="J416" s="40" t="str">
        <f t="shared" si="44"/>
        <v/>
      </c>
      <c r="K416" s="40" t="str">
        <f t="shared" si="45"/>
        <v/>
      </c>
      <c r="L416" t="str">
        <f t="shared" si="46"/>
        <v/>
      </c>
      <c r="M416" s="41" t="str">
        <f t="shared" si="47"/>
        <v/>
      </c>
      <c r="N416" s="41" t="str">
        <f t="shared" si="48"/>
        <v/>
      </c>
    </row>
    <row r="417" spans="1:14" x14ac:dyDescent="0.2">
      <c r="A417" s="35"/>
      <c r="B417" s="36"/>
      <c r="C417" s="37"/>
      <c r="D417" s="36"/>
      <c r="E417" s="35"/>
      <c r="F417" s="36"/>
      <c r="G417" s="36"/>
      <c r="H417" t="str">
        <f t="shared" si="42"/>
        <v/>
      </c>
      <c r="I417" s="40" t="str">
        <f t="shared" si="43"/>
        <v/>
      </c>
      <c r="J417" s="40" t="str">
        <f t="shared" si="44"/>
        <v/>
      </c>
      <c r="K417" s="40" t="str">
        <f t="shared" si="45"/>
        <v/>
      </c>
      <c r="L417" t="str">
        <f t="shared" si="46"/>
        <v/>
      </c>
      <c r="M417" s="41" t="str">
        <f t="shared" si="47"/>
        <v/>
      </c>
      <c r="N417" s="41" t="str">
        <f t="shared" si="48"/>
        <v/>
      </c>
    </row>
    <row r="418" spans="1:14" x14ac:dyDescent="0.2">
      <c r="A418" s="35"/>
      <c r="B418" s="36"/>
      <c r="C418" s="37"/>
      <c r="D418" s="36"/>
      <c r="E418" s="35"/>
      <c r="F418" s="36"/>
      <c r="G418" s="36"/>
      <c r="H418" t="str">
        <f t="shared" si="42"/>
        <v/>
      </c>
      <c r="I418" s="40" t="str">
        <f t="shared" si="43"/>
        <v/>
      </c>
      <c r="J418" s="40" t="str">
        <f t="shared" si="44"/>
        <v/>
      </c>
      <c r="K418" s="40" t="str">
        <f t="shared" si="45"/>
        <v/>
      </c>
      <c r="L418" t="str">
        <f t="shared" si="46"/>
        <v/>
      </c>
      <c r="M418" s="41" t="str">
        <f t="shared" si="47"/>
        <v/>
      </c>
      <c r="N418" s="41" t="str">
        <f t="shared" si="48"/>
        <v/>
      </c>
    </row>
    <row r="419" spans="1:14" x14ac:dyDescent="0.2">
      <c r="A419" s="35"/>
      <c r="B419" s="36"/>
      <c r="C419" s="37"/>
      <c r="D419" s="36"/>
      <c r="E419" s="35"/>
      <c r="F419" s="36"/>
      <c r="G419" s="36"/>
      <c r="H419" t="str">
        <f t="shared" si="42"/>
        <v/>
      </c>
      <c r="I419" s="40" t="str">
        <f t="shared" si="43"/>
        <v/>
      </c>
      <c r="J419" s="40" t="str">
        <f t="shared" si="44"/>
        <v/>
      </c>
      <c r="K419" s="40" t="str">
        <f t="shared" si="45"/>
        <v/>
      </c>
      <c r="L419" t="str">
        <f t="shared" si="46"/>
        <v/>
      </c>
      <c r="M419" s="41" t="str">
        <f t="shared" si="47"/>
        <v/>
      </c>
      <c r="N419" s="41" t="str">
        <f t="shared" si="48"/>
        <v/>
      </c>
    </row>
    <row r="420" spans="1:14" x14ac:dyDescent="0.2">
      <c r="A420" s="35"/>
      <c r="B420" s="36"/>
      <c r="C420" s="37"/>
      <c r="D420" s="36"/>
      <c r="E420" s="35"/>
      <c r="F420" s="36"/>
      <c r="G420" s="36"/>
      <c r="H420" t="str">
        <f t="shared" si="42"/>
        <v/>
      </c>
      <c r="I420" s="40" t="str">
        <f t="shared" si="43"/>
        <v/>
      </c>
      <c r="J420" s="40" t="str">
        <f t="shared" si="44"/>
        <v/>
      </c>
      <c r="K420" s="40" t="str">
        <f t="shared" si="45"/>
        <v/>
      </c>
      <c r="L420" t="str">
        <f t="shared" si="46"/>
        <v/>
      </c>
      <c r="M420" s="41" t="str">
        <f t="shared" si="47"/>
        <v/>
      </c>
      <c r="N420" s="41" t="str">
        <f t="shared" si="48"/>
        <v/>
      </c>
    </row>
    <row r="421" spans="1:14" x14ac:dyDescent="0.2">
      <c r="A421" s="35"/>
      <c r="B421" s="36"/>
      <c r="C421" s="37"/>
      <c r="D421" s="36"/>
      <c r="E421" s="35"/>
      <c r="F421" s="36"/>
      <c r="G421" s="36"/>
      <c r="H421" t="str">
        <f t="shared" si="42"/>
        <v/>
      </c>
      <c r="I421" s="40" t="str">
        <f t="shared" si="43"/>
        <v/>
      </c>
      <c r="J421" s="40" t="str">
        <f t="shared" si="44"/>
        <v/>
      </c>
      <c r="K421" s="40" t="str">
        <f t="shared" si="45"/>
        <v/>
      </c>
      <c r="L421" t="str">
        <f t="shared" si="46"/>
        <v/>
      </c>
      <c r="M421" s="41" t="str">
        <f t="shared" si="47"/>
        <v/>
      </c>
      <c r="N421" s="41" t="str">
        <f t="shared" si="48"/>
        <v/>
      </c>
    </row>
    <row r="422" spans="1:14" x14ac:dyDescent="0.2">
      <c r="A422" s="35"/>
      <c r="B422" s="36"/>
      <c r="C422" s="37"/>
      <c r="D422" s="36"/>
      <c r="E422" s="35"/>
      <c r="F422" s="36"/>
      <c r="G422" s="36"/>
      <c r="H422" t="str">
        <f t="shared" si="42"/>
        <v/>
      </c>
      <c r="I422" s="40" t="str">
        <f t="shared" si="43"/>
        <v/>
      </c>
      <c r="J422" s="40" t="str">
        <f t="shared" si="44"/>
        <v/>
      </c>
      <c r="K422" s="40" t="str">
        <f t="shared" si="45"/>
        <v/>
      </c>
      <c r="L422" t="str">
        <f t="shared" si="46"/>
        <v/>
      </c>
      <c r="M422" s="41" t="str">
        <f t="shared" si="47"/>
        <v/>
      </c>
      <c r="N422" s="41" t="str">
        <f t="shared" si="48"/>
        <v/>
      </c>
    </row>
    <row r="423" spans="1:14" x14ac:dyDescent="0.2">
      <c r="A423" s="35"/>
      <c r="B423" s="36"/>
      <c r="C423" s="37"/>
      <c r="D423" s="36"/>
      <c r="E423" s="35"/>
      <c r="F423" s="36"/>
      <c r="G423" s="36"/>
      <c r="H423" t="str">
        <f t="shared" si="42"/>
        <v/>
      </c>
      <c r="I423" s="40" t="str">
        <f t="shared" si="43"/>
        <v/>
      </c>
      <c r="J423" s="40" t="str">
        <f t="shared" si="44"/>
        <v/>
      </c>
      <c r="K423" s="40" t="str">
        <f t="shared" si="45"/>
        <v/>
      </c>
      <c r="L423" t="str">
        <f t="shared" si="46"/>
        <v/>
      </c>
      <c r="M423" s="41" t="str">
        <f t="shared" si="47"/>
        <v/>
      </c>
      <c r="N423" s="41" t="str">
        <f t="shared" si="48"/>
        <v/>
      </c>
    </row>
    <row r="424" spans="1:14" x14ac:dyDescent="0.2">
      <c r="A424" s="35"/>
      <c r="B424" s="36"/>
      <c r="C424" s="37"/>
      <c r="D424" s="36"/>
      <c r="E424" s="35"/>
      <c r="F424" s="36"/>
      <c r="G424" s="36"/>
      <c r="H424" t="str">
        <f t="shared" si="42"/>
        <v/>
      </c>
      <c r="I424" s="40" t="str">
        <f t="shared" si="43"/>
        <v/>
      </c>
      <c r="J424" s="40" t="str">
        <f t="shared" si="44"/>
        <v/>
      </c>
      <c r="K424" s="40" t="str">
        <f t="shared" si="45"/>
        <v/>
      </c>
      <c r="L424" t="str">
        <f t="shared" si="46"/>
        <v/>
      </c>
      <c r="M424" s="41" t="str">
        <f t="shared" si="47"/>
        <v/>
      </c>
      <c r="N424" s="41" t="str">
        <f t="shared" si="48"/>
        <v/>
      </c>
    </row>
    <row r="425" spans="1:14" x14ac:dyDescent="0.2">
      <c r="A425" s="35"/>
      <c r="B425" s="36"/>
      <c r="C425" s="37"/>
      <c r="D425" s="36"/>
      <c r="E425" s="35"/>
      <c r="F425" s="36"/>
      <c r="G425" s="36"/>
      <c r="H425" t="str">
        <f t="shared" si="42"/>
        <v/>
      </c>
      <c r="I425" s="40" t="str">
        <f t="shared" si="43"/>
        <v/>
      </c>
      <c r="J425" s="40" t="str">
        <f t="shared" si="44"/>
        <v/>
      </c>
      <c r="K425" s="40" t="str">
        <f t="shared" si="45"/>
        <v/>
      </c>
      <c r="L425" t="str">
        <f t="shared" si="46"/>
        <v/>
      </c>
      <c r="M425" s="41" t="str">
        <f t="shared" si="47"/>
        <v/>
      </c>
      <c r="N425" s="41" t="str">
        <f t="shared" si="48"/>
        <v/>
      </c>
    </row>
    <row r="426" spans="1:14" x14ac:dyDescent="0.2">
      <c r="A426" s="35"/>
      <c r="B426" s="36"/>
      <c r="C426" s="37"/>
      <c r="D426" s="36"/>
      <c r="E426" s="35"/>
      <c r="F426" s="36"/>
      <c r="G426" s="36"/>
      <c r="H426" t="str">
        <f t="shared" si="42"/>
        <v/>
      </c>
      <c r="I426" s="40" t="str">
        <f t="shared" si="43"/>
        <v/>
      </c>
      <c r="J426" s="40" t="str">
        <f t="shared" si="44"/>
        <v/>
      </c>
      <c r="K426" s="40" t="str">
        <f t="shared" si="45"/>
        <v/>
      </c>
      <c r="L426" t="str">
        <f t="shared" si="46"/>
        <v/>
      </c>
      <c r="M426" s="41" t="str">
        <f t="shared" si="47"/>
        <v/>
      </c>
      <c r="N426" s="41" t="str">
        <f t="shared" si="48"/>
        <v/>
      </c>
    </row>
    <row r="427" spans="1:14" x14ac:dyDescent="0.2">
      <c r="A427" s="35"/>
      <c r="B427" s="36"/>
      <c r="C427" s="37"/>
      <c r="D427" s="36"/>
      <c r="E427" s="35"/>
      <c r="F427" s="36"/>
      <c r="G427" s="36"/>
      <c r="H427" t="str">
        <f t="shared" si="42"/>
        <v/>
      </c>
      <c r="I427" s="40" t="str">
        <f t="shared" si="43"/>
        <v/>
      </c>
      <c r="J427" s="40" t="str">
        <f t="shared" si="44"/>
        <v/>
      </c>
      <c r="K427" s="40" t="str">
        <f t="shared" si="45"/>
        <v/>
      </c>
      <c r="L427" t="str">
        <f t="shared" si="46"/>
        <v/>
      </c>
      <c r="M427" s="41" t="str">
        <f t="shared" si="47"/>
        <v/>
      </c>
      <c r="N427" s="41" t="str">
        <f t="shared" si="48"/>
        <v/>
      </c>
    </row>
    <row r="428" spans="1:14" x14ac:dyDescent="0.2">
      <c r="A428" s="35"/>
      <c r="B428" s="36"/>
      <c r="C428" s="37"/>
      <c r="D428" s="36"/>
      <c r="E428" s="35"/>
      <c r="F428" s="36"/>
      <c r="G428" s="36"/>
      <c r="H428" t="str">
        <f t="shared" si="42"/>
        <v/>
      </c>
      <c r="I428" s="40" t="str">
        <f t="shared" si="43"/>
        <v/>
      </c>
      <c r="J428" s="40" t="str">
        <f t="shared" si="44"/>
        <v/>
      </c>
      <c r="K428" s="40" t="str">
        <f t="shared" si="45"/>
        <v/>
      </c>
      <c r="L428" t="str">
        <f t="shared" si="46"/>
        <v/>
      </c>
      <c r="M428" s="41" t="str">
        <f t="shared" si="47"/>
        <v/>
      </c>
      <c r="N428" s="41" t="str">
        <f t="shared" si="48"/>
        <v/>
      </c>
    </row>
    <row r="429" spans="1:14" x14ac:dyDescent="0.2">
      <c r="A429" s="35"/>
      <c r="B429" s="36"/>
      <c r="C429" s="37"/>
      <c r="D429" s="36"/>
      <c r="E429" s="35"/>
      <c r="F429" s="36"/>
      <c r="G429" s="36"/>
      <c r="H429" t="str">
        <f t="shared" si="42"/>
        <v/>
      </c>
      <c r="I429" s="40" t="str">
        <f t="shared" si="43"/>
        <v/>
      </c>
      <c r="J429" s="40" t="str">
        <f t="shared" si="44"/>
        <v/>
      </c>
      <c r="K429" s="40" t="str">
        <f t="shared" si="45"/>
        <v/>
      </c>
      <c r="L429" t="str">
        <f t="shared" si="46"/>
        <v/>
      </c>
      <c r="M429" s="41" t="str">
        <f t="shared" si="47"/>
        <v/>
      </c>
      <c r="N429" s="41" t="str">
        <f t="shared" si="48"/>
        <v/>
      </c>
    </row>
    <row r="430" spans="1:14" x14ac:dyDescent="0.2">
      <c r="A430" s="35"/>
      <c r="B430" s="36"/>
      <c r="C430" s="37"/>
      <c r="D430" s="36"/>
      <c r="E430" s="35"/>
      <c r="F430" s="36"/>
      <c r="G430" s="36"/>
      <c r="H430" t="str">
        <f t="shared" si="42"/>
        <v/>
      </c>
      <c r="I430" s="40" t="str">
        <f t="shared" si="43"/>
        <v/>
      </c>
      <c r="J430" s="40" t="str">
        <f t="shared" si="44"/>
        <v/>
      </c>
      <c r="K430" s="40" t="str">
        <f t="shared" si="45"/>
        <v/>
      </c>
      <c r="L430" t="str">
        <f t="shared" si="46"/>
        <v/>
      </c>
      <c r="M430" s="41" t="str">
        <f t="shared" si="47"/>
        <v/>
      </c>
      <c r="N430" s="41" t="str">
        <f t="shared" si="48"/>
        <v/>
      </c>
    </row>
    <row r="431" spans="1:14" x14ac:dyDescent="0.2">
      <c r="A431" s="35"/>
      <c r="B431" s="36"/>
      <c r="C431" s="37"/>
      <c r="D431" s="36"/>
      <c r="E431" s="35"/>
      <c r="F431" s="36"/>
      <c r="G431" s="36"/>
      <c r="H431" t="str">
        <f t="shared" si="42"/>
        <v/>
      </c>
      <c r="I431" s="40" t="str">
        <f t="shared" si="43"/>
        <v/>
      </c>
      <c r="J431" s="40" t="str">
        <f t="shared" si="44"/>
        <v/>
      </c>
      <c r="K431" s="40" t="str">
        <f t="shared" si="45"/>
        <v/>
      </c>
      <c r="L431" t="str">
        <f t="shared" si="46"/>
        <v/>
      </c>
      <c r="M431" s="41" t="str">
        <f t="shared" si="47"/>
        <v/>
      </c>
      <c r="N431" s="41" t="str">
        <f t="shared" si="48"/>
        <v/>
      </c>
    </row>
    <row r="432" spans="1:14" x14ac:dyDescent="0.2">
      <c r="A432" s="35"/>
      <c r="B432" s="36"/>
      <c r="C432" s="37"/>
      <c r="D432" s="36"/>
      <c r="E432" s="35"/>
      <c r="F432" s="36"/>
      <c r="G432" s="36"/>
      <c r="H432" t="str">
        <f t="shared" si="42"/>
        <v/>
      </c>
      <c r="I432" s="40" t="str">
        <f t="shared" si="43"/>
        <v/>
      </c>
      <c r="J432" s="40" t="str">
        <f t="shared" si="44"/>
        <v/>
      </c>
      <c r="K432" s="40" t="str">
        <f t="shared" si="45"/>
        <v/>
      </c>
      <c r="L432" t="str">
        <f t="shared" si="46"/>
        <v/>
      </c>
      <c r="M432" s="41" t="str">
        <f t="shared" si="47"/>
        <v/>
      </c>
      <c r="N432" s="41" t="str">
        <f t="shared" si="48"/>
        <v/>
      </c>
    </row>
    <row r="433" spans="1:14" x14ac:dyDescent="0.2">
      <c r="A433" s="35"/>
      <c r="B433" s="36"/>
      <c r="C433" s="37"/>
      <c r="D433" s="36"/>
      <c r="E433" s="35"/>
      <c r="F433" s="36"/>
      <c r="G433" s="36"/>
      <c r="H433" t="str">
        <f t="shared" si="42"/>
        <v/>
      </c>
      <c r="I433" s="40" t="str">
        <f t="shared" si="43"/>
        <v/>
      </c>
      <c r="J433" s="40" t="str">
        <f t="shared" si="44"/>
        <v/>
      </c>
      <c r="K433" s="40" t="str">
        <f t="shared" si="45"/>
        <v/>
      </c>
      <c r="L433" t="str">
        <f t="shared" si="46"/>
        <v/>
      </c>
      <c r="M433" s="41" t="str">
        <f t="shared" si="47"/>
        <v/>
      </c>
      <c r="N433" s="41" t="str">
        <f t="shared" si="48"/>
        <v/>
      </c>
    </row>
    <row r="434" spans="1:14" x14ac:dyDescent="0.2">
      <c r="A434" s="35"/>
      <c r="B434" s="36"/>
      <c r="C434" s="37"/>
      <c r="D434" s="36"/>
      <c r="E434" s="35"/>
      <c r="F434" s="36"/>
      <c r="G434" s="36"/>
      <c r="H434" t="str">
        <f t="shared" si="42"/>
        <v/>
      </c>
      <c r="I434" s="40" t="str">
        <f t="shared" si="43"/>
        <v/>
      </c>
      <c r="J434" s="40" t="str">
        <f t="shared" si="44"/>
        <v/>
      </c>
      <c r="K434" s="40" t="str">
        <f t="shared" si="45"/>
        <v/>
      </c>
      <c r="L434" t="str">
        <f t="shared" si="46"/>
        <v/>
      </c>
      <c r="M434" s="41" t="str">
        <f t="shared" si="47"/>
        <v/>
      </c>
      <c r="N434" s="41" t="str">
        <f t="shared" si="48"/>
        <v/>
      </c>
    </row>
    <row r="435" spans="1:14" x14ac:dyDescent="0.2">
      <c r="A435" s="35"/>
      <c r="B435" s="36"/>
      <c r="C435" s="37"/>
      <c r="D435" s="36"/>
      <c r="E435" s="35"/>
      <c r="F435" s="36"/>
      <c r="G435" s="36"/>
      <c r="H435" t="str">
        <f t="shared" si="42"/>
        <v/>
      </c>
      <c r="I435" s="40" t="str">
        <f t="shared" si="43"/>
        <v/>
      </c>
      <c r="J435" s="40" t="str">
        <f t="shared" si="44"/>
        <v/>
      </c>
      <c r="K435" s="40" t="str">
        <f t="shared" si="45"/>
        <v/>
      </c>
      <c r="L435" t="str">
        <f t="shared" si="46"/>
        <v/>
      </c>
      <c r="M435" s="41" t="str">
        <f t="shared" si="47"/>
        <v/>
      </c>
      <c r="N435" s="41" t="str">
        <f t="shared" si="48"/>
        <v/>
      </c>
    </row>
    <row r="436" spans="1:14" x14ac:dyDescent="0.2">
      <c r="A436" s="35"/>
      <c r="B436" s="36"/>
      <c r="C436" s="37"/>
      <c r="D436" s="36"/>
      <c r="E436" s="35"/>
      <c r="F436" s="36"/>
      <c r="G436" s="36"/>
      <c r="H436" t="str">
        <f t="shared" si="42"/>
        <v/>
      </c>
      <c r="I436" s="40" t="str">
        <f t="shared" si="43"/>
        <v/>
      </c>
      <c r="J436" s="40" t="str">
        <f t="shared" si="44"/>
        <v/>
      </c>
      <c r="K436" s="40" t="str">
        <f t="shared" si="45"/>
        <v/>
      </c>
      <c r="L436" t="str">
        <f t="shared" si="46"/>
        <v/>
      </c>
      <c r="M436" s="41" t="str">
        <f t="shared" si="47"/>
        <v/>
      </c>
      <c r="N436" s="41" t="str">
        <f t="shared" si="48"/>
        <v/>
      </c>
    </row>
    <row r="437" spans="1:14" x14ac:dyDescent="0.2">
      <c r="A437" s="35"/>
      <c r="B437" s="36"/>
      <c r="C437" s="37"/>
      <c r="D437" s="36"/>
      <c r="E437" s="35"/>
      <c r="F437" s="36"/>
      <c r="G437" s="36"/>
      <c r="H437" t="str">
        <f t="shared" si="42"/>
        <v/>
      </c>
      <c r="I437" s="40" t="str">
        <f t="shared" si="43"/>
        <v/>
      </c>
      <c r="J437" s="40" t="str">
        <f t="shared" si="44"/>
        <v/>
      </c>
      <c r="K437" s="40" t="str">
        <f t="shared" si="45"/>
        <v/>
      </c>
      <c r="L437" t="str">
        <f t="shared" si="46"/>
        <v/>
      </c>
      <c r="M437" s="41" t="str">
        <f t="shared" si="47"/>
        <v/>
      </c>
      <c r="N437" s="41" t="str">
        <f t="shared" si="48"/>
        <v/>
      </c>
    </row>
    <row r="438" spans="1:14" x14ac:dyDescent="0.2">
      <c r="A438" s="35"/>
      <c r="B438" s="36"/>
      <c r="C438" s="37"/>
      <c r="D438" s="36"/>
      <c r="E438" s="35"/>
      <c r="F438" s="36"/>
      <c r="G438" s="36"/>
      <c r="H438" t="str">
        <f t="shared" si="42"/>
        <v/>
      </c>
      <c r="I438" s="40" t="str">
        <f t="shared" si="43"/>
        <v/>
      </c>
      <c r="J438" s="40" t="str">
        <f t="shared" si="44"/>
        <v/>
      </c>
      <c r="K438" s="40" t="str">
        <f t="shared" si="45"/>
        <v/>
      </c>
      <c r="L438" t="str">
        <f t="shared" si="46"/>
        <v/>
      </c>
      <c r="M438" s="41" t="str">
        <f t="shared" si="47"/>
        <v/>
      </c>
      <c r="N438" s="41" t="str">
        <f t="shared" si="48"/>
        <v/>
      </c>
    </row>
    <row r="439" spans="1:14" x14ac:dyDescent="0.2">
      <c r="A439" s="35"/>
      <c r="B439" s="36"/>
      <c r="C439" s="37"/>
      <c r="D439" s="36"/>
      <c r="E439" s="35"/>
      <c r="F439" s="36"/>
      <c r="G439" s="36"/>
      <c r="H439" t="str">
        <f t="shared" si="42"/>
        <v/>
      </c>
      <c r="I439" s="40" t="str">
        <f t="shared" si="43"/>
        <v/>
      </c>
      <c r="J439" s="40" t="str">
        <f t="shared" si="44"/>
        <v/>
      </c>
      <c r="K439" s="40" t="str">
        <f t="shared" si="45"/>
        <v/>
      </c>
      <c r="L439" t="str">
        <f t="shared" si="46"/>
        <v/>
      </c>
      <c r="M439" s="41" t="str">
        <f t="shared" si="47"/>
        <v/>
      </c>
      <c r="N439" s="41" t="str">
        <f t="shared" si="48"/>
        <v/>
      </c>
    </row>
    <row r="440" spans="1:14" x14ac:dyDescent="0.2">
      <c r="A440" s="35"/>
      <c r="B440" s="36"/>
      <c r="C440" s="37"/>
      <c r="D440" s="36"/>
      <c r="E440" s="35"/>
      <c r="F440" s="36"/>
      <c r="G440" s="36"/>
      <c r="H440" t="str">
        <f t="shared" si="42"/>
        <v/>
      </c>
      <c r="I440" s="40" t="str">
        <f t="shared" si="43"/>
        <v/>
      </c>
      <c r="J440" s="40" t="str">
        <f t="shared" si="44"/>
        <v/>
      </c>
      <c r="K440" s="40" t="str">
        <f t="shared" si="45"/>
        <v/>
      </c>
      <c r="L440" t="str">
        <f t="shared" si="46"/>
        <v/>
      </c>
      <c r="M440" s="41" t="str">
        <f t="shared" si="47"/>
        <v/>
      </c>
      <c r="N440" s="41" t="str">
        <f t="shared" si="48"/>
        <v/>
      </c>
    </row>
    <row r="441" spans="1:14" x14ac:dyDescent="0.2">
      <c r="A441" s="35"/>
      <c r="B441" s="36"/>
      <c r="C441" s="37"/>
      <c r="D441" s="36"/>
      <c r="E441" s="35"/>
      <c r="F441" s="36"/>
      <c r="G441" s="36"/>
      <c r="H441" t="str">
        <f t="shared" si="42"/>
        <v/>
      </c>
      <c r="I441" s="40" t="str">
        <f t="shared" si="43"/>
        <v/>
      </c>
      <c r="J441" s="40" t="str">
        <f t="shared" si="44"/>
        <v/>
      </c>
      <c r="K441" s="40" t="str">
        <f t="shared" si="45"/>
        <v/>
      </c>
      <c r="L441" t="str">
        <f t="shared" si="46"/>
        <v/>
      </c>
      <c r="M441" s="41" t="str">
        <f t="shared" si="47"/>
        <v/>
      </c>
      <c r="N441" s="41" t="str">
        <f t="shared" si="48"/>
        <v/>
      </c>
    </row>
    <row r="442" spans="1:14" x14ac:dyDescent="0.2">
      <c r="A442" s="35"/>
      <c r="B442" s="36"/>
      <c r="C442" s="37"/>
      <c r="D442" s="36"/>
      <c r="E442" s="35"/>
      <c r="F442" s="36"/>
      <c r="G442" s="36"/>
      <c r="H442" t="str">
        <f t="shared" si="42"/>
        <v/>
      </c>
      <c r="I442" s="40" t="str">
        <f t="shared" si="43"/>
        <v/>
      </c>
      <c r="J442" s="40" t="str">
        <f t="shared" si="44"/>
        <v/>
      </c>
      <c r="K442" s="40" t="str">
        <f t="shared" si="45"/>
        <v/>
      </c>
      <c r="L442" t="str">
        <f t="shared" si="46"/>
        <v/>
      </c>
      <c r="M442" s="41" t="str">
        <f t="shared" si="47"/>
        <v/>
      </c>
      <c r="N442" s="41" t="str">
        <f t="shared" si="48"/>
        <v/>
      </c>
    </row>
    <row r="443" spans="1:14" x14ac:dyDescent="0.2">
      <c r="A443" s="35"/>
      <c r="B443" s="36"/>
      <c r="C443" s="37"/>
      <c r="D443" s="36"/>
      <c r="E443" s="35"/>
      <c r="F443" s="36"/>
      <c r="G443" s="36"/>
      <c r="H443" t="str">
        <f t="shared" si="42"/>
        <v/>
      </c>
      <c r="I443" s="40" t="str">
        <f t="shared" si="43"/>
        <v/>
      </c>
      <c r="J443" s="40" t="str">
        <f t="shared" si="44"/>
        <v/>
      </c>
      <c r="K443" s="40" t="str">
        <f t="shared" si="45"/>
        <v/>
      </c>
      <c r="L443" t="str">
        <f t="shared" si="46"/>
        <v/>
      </c>
      <c r="M443" s="41" t="str">
        <f t="shared" si="47"/>
        <v/>
      </c>
      <c r="N443" s="41" t="str">
        <f t="shared" si="48"/>
        <v/>
      </c>
    </row>
    <row r="444" spans="1:14" x14ac:dyDescent="0.2">
      <c r="A444" s="35"/>
      <c r="B444" s="36"/>
      <c r="C444" s="37"/>
      <c r="D444" s="36"/>
      <c r="E444" s="35"/>
      <c r="F444" s="36"/>
      <c r="G444" s="36"/>
      <c r="H444" t="str">
        <f t="shared" si="42"/>
        <v/>
      </c>
      <c r="I444" s="40" t="str">
        <f t="shared" si="43"/>
        <v/>
      </c>
      <c r="J444" s="40" t="str">
        <f t="shared" si="44"/>
        <v/>
      </c>
      <c r="K444" s="40" t="str">
        <f t="shared" si="45"/>
        <v/>
      </c>
      <c r="L444" t="str">
        <f t="shared" si="46"/>
        <v/>
      </c>
      <c r="M444" s="41" t="str">
        <f t="shared" si="47"/>
        <v/>
      </c>
      <c r="N444" s="41" t="str">
        <f t="shared" si="48"/>
        <v/>
      </c>
    </row>
    <row r="445" spans="1:14" x14ac:dyDescent="0.2">
      <c r="A445" s="35"/>
      <c r="B445" s="36"/>
      <c r="C445" s="37"/>
      <c r="D445" s="36"/>
      <c r="E445" s="35"/>
      <c r="F445" s="36"/>
      <c r="G445" s="36"/>
      <c r="H445" t="str">
        <f t="shared" si="42"/>
        <v/>
      </c>
      <c r="I445" s="40" t="str">
        <f t="shared" si="43"/>
        <v/>
      </c>
      <c r="J445" s="40" t="str">
        <f t="shared" si="44"/>
        <v/>
      </c>
      <c r="K445" s="40" t="str">
        <f t="shared" si="45"/>
        <v/>
      </c>
      <c r="L445" t="str">
        <f t="shared" si="46"/>
        <v/>
      </c>
      <c r="M445" s="41" t="str">
        <f t="shared" si="47"/>
        <v/>
      </c>
      <c r="N445" s="41" t="str">
        <f t="shared" si="48"/>
        <v/>
      </c>
    </row>
    <row r="446" spans="1:14" x14ac:dyDescent="0.2">
      <c r="A446" s="35"/>
      <c r="B446" s="36"/>
      <c r="C446" s="37"/>
      <c r="D446" s="36"/>
      <c r="E446" s="35"/>
      <c r="F446" s="36"/>
      <c r="G446" s="36"/>
      <c r="H446" t="str">
        <f t="shared" si="42"/>
        <v/>
      </c>
      <c r="I446" s="40" t="str">
        <f t="shared" si="43"/>
        <v/>
      </c>
      <c r="J446" s="40" t="str">
        <f t="shared" si="44"/>
        <v/>
      </c>
      <c r="K446" s="40" t="str">
        <f t="shared" si="45"/>
        <v/>
      </c>
      <c r="L446" t="str">
        <f t="shared" si="46"/>
        <v/>
      </c>
      <c r="M446" s="41" t="str">
        <f t="shared" si="47"/>
        <v/>
      </c>
      <c r="N446" s="41" t="str">
        <f t="shared" si="48"/>
        <v/>
      </c>
    </row>
    <row r="447" spans="1:14" x14ac:dyDescent="0.2">
      <c r="A447" s="35"/>
      <c r="B447" s="36"/>
      <c r="C447" s="37"/>
      <c r="D447" s="36"/>
      <c r="E447" s="35"/>
      <c r="F447" s="36"/>
      <c r="G447" s="36"/>
      <c r="H447" t="str">
        <f t="shared" si="42"/>
        <v/>
      </c>
      <c r="I447" s="40" t="str">
        <f t="shared" si="43"/>
        <v/>
      </c>
      <c r="J447" s="40" t="str">
        <f t="shared" si="44"/>
        <v/>
      </c>
      <c r="K447" s="40" t="str">
        <f t="shared" si="45"/>
        <v/>
      </c>
      <c r="L447" t="str">
        <f t="shared" si="46"/>
        <v/>
      </c>
      <c r="M447" s="41" t="str">
        <f t="shared" si="47"/>
        <v/>
      </c>
      <c r="N447" s="41" t="str">
        <f t="shared" si="48"/>
        <v/>
      </c>
    </row>
    <row r="448" spans="1:14" x14ac:dyDescent="0.2">
      <c r="A448" s="35"/>
      <c r="B448" s="36"/>
      <c r="C448" s="37"/>
      <c r="D448" s="36"/>
      <c r="E448" s="35"/>
      <c r="F448" s="36"/>
      <c r="G448" s="36"/>
      <c r="H448" t="str">
        <f t="shared" si="42"/>
        <v/>
      </c>
      <c r="I448" s="40" t="str">
        <f t="shared" si="43"/>
        <v/>
      </c>
      <c r="J448" s="40" t="str">
        <f t="shared" si="44"/>
        <v/>
      </c>
      <c r="K448" s="40" t="str">
        <f t="shared" si="45"/>
        <v/>
      </c>
      <c r="L448" t="str">
        <f t="shared" si="46"/>
        <v/>
      </c>
      <c r="M448" s="41" t="str">
        <f t="shared" si="47"/>
        <v/>
      </c>
      <c r="N448" s="41" t="str">
        <f t="shared" si="48"/>
        <v/>
      </c>
    </row>
    <row r="449" spans="1:14" x14ac:dyDescent="0.2">
      <c r="A449" s="35"/>
      <c r="B449" s="36"/>
      <c r="C449" s="37"/>
      <c r="D449" s="36"/>
      <c r="E449" s="35"/>
      <c r="F449" s="36"/>
      <c r="G449" s="36"/>
      <c r="H449" t="str">
        <f t="shared" si="42"/>
        <v/>
      </c>
      <c r="I449" s="40" t="str">
        <f t="shared" si="43"/>
        <v/>
      </c>
      <c r="J449" s="40" t="str">
        <f t="shared" si="44"/>
        <v/>
      </c>
      <c r="K449" s="40" t="str">
        <f t="shared" si="45"/>
        <v/>
      </c>
      <c r="L449" t="str">
        <f t="shared" si="46"/>
        <v/>
      </c>
      <c r="M449" s="41" t="str">
        <f t="shared" si="47"/>
        <v/>
      </c>
      <c r="N449" s="41" t="str">
        <f t="shared" si="48"/>
        <v/>
      </c>
    </row>
    <row r="450" spans="1:14" x14ac:dyDescent="0.2">
      <c r="A450" s="35"/>
      <c r="B450" s="36"/>
      <c r="C450" s="37"/>
      <c r="D450" s="36"/>
      <c r="E450" s="35"/>
      <c r="F450" s="36"/>
      <c r="G450" s="36"/>
      <c r="H450" t="str">
        <f t="shared" si="42"/>
        <v/>
      </c>
      <c r="I450" s="40" t="str">
        <f t="shared" si="43"/>
        <v/>
      </c>
      <c r="J450" s="40" t="str">
        <f t="shared" si="44"/>
        <v/>
      </c>
      <c r="K450" s="40" t="str">
        <f t="shared" si="45"/>
        <v/>
      </c>
      <c r="L450" t="str">
        <f t="shared" si="46"/>
        <v/>
      </c>
      <c r="M450" s="41" t="str">
        <f t="shared" si="47"/>
        <v/>
      </c>
      <c r="N450" s="41" t="str">
        <f t="shared" si="48"/>
        <v/>
      </c>
    </row>
    <row r="451" spans="1:14" x14ac:dyDescent="0.2">
      <c r="A451" s="35"/>
      <c r="B451" s="36"/>
      <c r="C451" s="37"/>
      <c r="D451" s="36"/>
      <c r="E451" s="35"/>
      <c r="F451" s="36"/>
      <c r="G451" s="36"/>
      <c r="H451" t="str">
        <f t="shared" ref="H451:H514" si="49">IF(OR(TRIM(B451)="",TRIM(D451)=""),"",IF(TRIM(B451)=TRIM(D451),"Autocompensação",IF(IFERROR(INDEX(L_Contrato,MATCH(M451,L_ChavePD,0)),"")="Ferista","Ferista cobriu colega","Colega cobriu colega")))</f>
        <v/>
      </c>
      <c r="I451" s="40" t="str">
        <f t="shared" ref="I451:I514" si="50">IF(N451="","",SUMIFS(L_Bruto,L_ChavePD,N451)-SUMIFS(L_Ferista,L_ChavePD,N451))</f>
        <v/>
      </c>
      <c r="J451" s="40" t="str">
        <f t="shared" ref="J451:J514" si="51">IF(N451="","",SUMIFS(CP_Horas,CP_ChaveFalta,N451,CP_Aprov,"Sim"))</f>
        <v/>
      </c>
      <c r="K451" s="40" t="str">
        <f t="shared" ref="K451:K514" si="52">IF(N451="","",SUMIFS(L_Compensado,L_ChavePD,N451))</f>
        <v/>
      </c>
      <c r="L451" t="str">
        <f t="shared" ref="L451:L514" si="53">IF(A451&amp;B451&amp;C451&amp;D451&amp;E451="","",IF(OR(A451="",TRIM(B451)="",C451=""),"PREENCHER: data, quem trabalhou e horas",IF(N451="","PREENCHER: de quem é a falta e a data da falta",IF(COUNTIF(L_ChavePD,N451)=0,"CONFERIR: não há lançamento dessa pessoa nessa data",IF(N(I451)=0,"CONFERIR: nesse dia não havia desconto a compensar",IF(F451&lt;&gt;"Sim","PENDENTE: aguardando aprovação (ainda não abate)",IF(J451&gt;I451,"ATENÇÃO: aprovado mais do que a falta (o excedente é ignorado)",IF(COUNTIF(L_ChavePD,M451)=0,"OK: abatendo — obs.: quem trabalhou não tem lançamento nesse dia","OK: abatendo no desconto"))))))))</f>
        <v/>
      </c>
      <c r="M451" s="41" t="str">
        <f t="shared" ref="M451:M514" si="54">IF(OR(A451="",TRIM(B451)=""),"",TRIM(B451)&amp;"|"&amp;A451)</f>
        <v/>
      </c>
      <c r="N451" s="41" t="str">
        <f t="shared" ref="N451:N514" si="55">IF(OR(E451="",TRIM(D451)=""),"",TRIM(D451)&amp;"|"&amp;E451)</f>
        <v/>
      </c>
    </row>
    <row r="452" spans="1:14" x14ac:dyDescent="0.2">
      <c r="A452" s="35"/>
      <c r="B452" s="36"/>
      <c r="C452" s="37"/>
      <c r="D452" s="36"/>
      <c r="E452" s="35"/>
      <c r="F452" s="36"/>
      <c r="G452" s="36"/>
      <c r="H452" t="str">
        <f t="shared" si="49"/>
        <v/>
      </c>
      <c r="I452" s="40" t="str">
        <f t="shared" si="50"/>
        <v/>
      </c>
      <c r="J452" s="40" t="str">
        <f t="shared" si="51"/>
        <v/>
      </c>
      <c r="K452" s="40" t="str">
        <f t="shared" si="52"/>
        <v/>
      </c>
      <c r="L452" t="str">
        <f t="shared" si="53"/>
        <v/>
      </c>
      <c r="M452" s="41" t="str">
        <f t="shared" si="54"/>
        <v/>
      </c>
      <c r="N452" s="41" t="str">
        <f t="shared" si="55"/>
        <v/>
      </c>
    </row>
    <row r="453" spans="1:14" x14ac:dyDescent="0.2">
      <c r="A453" s="35"/>
      <c r="B453" s="36"/>
      <c r="C453" s="37"/>
      <c r="D453" s="36"/>
      <c r="E453" s="35"/>
      <c r="F453" s="36"/>
      <c r="G453" s="36"/>
      <c r="H453" t="str">
        <f t="shared" si="49"/>
        <v/>
      </c>
      <c r="I453" s="40" t="str">
        <f t="shared" si="50"/>
        <v/>
      </c>
      <c r="J453" s="40" t="str">
        <f t="shared" si="51"/>
        <v/>
      </c>
      <c r="K453" s="40" t="str">
        <f t="shared" si="52"/>
        <v/>
      </c>
      <c r="L453" t="str">
        <f t="shared" si="53"/>
        <v/>
      </c>
      <c r="M453" s="41" t="str">
        <f t="shared" si="54"/>
        <v/>
      </c>
      <c r="N453" s="41" t="str">
        <f t="shared" si="55"/>
        <v/>
      </c>
    </row>
    <row r="454" spans="1:14" x14ac:dyDescent="0.2">
      <c r="A454" s="35"/>
      <c r="B454" s="36"/>
      <c r="C454" s="37"/>
      <c r="D454" s="36"/>
      <c r="E454" s="35"/>
      <c r="F454" s="36"/>
      <c r="G454" s="36"/>
      <c r="H454" t="str">
        <f t="shared" si="49"/>
        <v/>
      </c>
      <c r="I454" s="40" t="str">
        <f t="shared" si="50"/>
        <v/>
      </c>
      <c r="J454" s="40" t="str">
        <f t="shared" si="51"/>
        <v/>
      </c>
      <c r="K454" s="40" t="str">
        <f t="shared" si="52"/>
        <v/>
      </c>
      <c r="L454" t="str">
        <f t="shared" si="53"/>
        <v/>
      </c>
      <c r="M454" s="41" t="str">
        <f t="shared" si="54"/>
        <v/>
      </c>
      <c r="N454" s="41" t="str">
        <f t="shared" si="55"/>
        <v/>
      </c>
    </row>
    <row r="455" spans="1:14" x14ac:dyDescent="0.2">
      <c r="A455" s="35"/>
      <c r="B455" s="36"/>
      <c r="C455" s="37"/>
      <c r="D455" s="36"/>
      <c r="E455" s="35"/>
      <c r="F455" s="36"/>
      <c r="G455" s="36"/>
      <c r="H455" t="str">
        <f t="shared" si="49"/>
        <v/>
      </c>
      <c r="I455" s="40" t="str">
        <f t="shared" si="50"/>
        <v/>
      </c>
      <c r="J455" s="40" t="str">
        <f t="shared" si="51"/>
        <v/>
      </c>
      <c r="K455" s="40" t="str">
        <f t="shared" si="52"/>
        <v/>
      </c>
      <c r="L455" t="str">
        <f t="shared" si="53"/>
        <v/>
      </c>
      <c r="M455" s="41" t="str">
        <f t="shared" si="54"/>
        <v/>
      </c>
      <c r="N455" s="41" t="str">
        <f t="shared" si="55"/>
        <v/>
      </c>
    </row>
    <row r="456" spans="1:14" x14ac:dyDescent="0.2">
      <c r="A456" s="35"/>
      <c r="B456" s="36"/>
      <c r="C456" s="37"/>
      <c r="D456" s="36"/>
      <c r="E456" s="35"/>
      <c r="F456" s="36"/>
      <c r="G456" s="36"/>
      <c r="H456" t="str">
        <f t="shared" si="49"/>
        <v/>
      </c>
      <c r="I456" s="40" t="str">
        <f t="shared" si="50"/>
        <v/>
      </c>
      <c r="J456" s="40" t="str">
        <f t="shared" si="51"/>
        <v/>
      </c>
      <c r="K456" s="40" t="str">
        <f t="shared" si="52"/>
        <v/>
      </c>
      <c r="L456" t="str">
        <f t="shared" si="53"/>
        <v/>
      </c>
      <c r="M456" s="41" t="str">
        <f t="shared" si="54"/>
        <v/>
      </c>
      <c r="N456" s="41" t="str">
        <f t="shared" si="55"/>
        <v/>
      </c>
    </row>
    <row r="457" spans="1:14" x14ac:dyDescent="0.2">
      <c r="A457" s="35"/>
      <c r="B457" s="36"/>
      <c r="C457" s="37"/>
      <c r="D457" s="36"/>
      <c r="E457" s="35"/>
      <c r="F457" s="36"/>
      <c r="G457" s="36"/>
      <c r="H457" t="str">
        <f t="shared" si="49"/>
        <v/>
      </c>
      <c r="I457" s="40" t="str">
        <f t="shared" si="50"/>
        <v/>
      </c>
      <c r="J457" s="40" t="str">
        <f t="shared" si="51"/>
        <v/>
      </c>
      <c r="K457" s="40" t="str">
        <f t="shared" si="52"/>
        <v/>
      </c>
      <c r="L457" t="str">
        <f t="shared" si="53"/>
        <v/>
      </c>
      <c r="M457" s="41" t="str">
        <f t="shared" si="54"/>
        <v/>
      </c>
      <c r="N457" s="41" t="str">
        <f t="shared" si="55"/>
        <v/>
      </c>
    </row>
    <row r="458" spans="1:14" x14ac:dyDescent="0.2">
      <c r="A458" s="35"/>
      <c r="B458" s="36"/>
      <c r="C458" s="37"/>
      <c r="D458" s="36"/>
      <c r="E458" s="35"/>
      <c r="F458" s="36"/>
      <c r="G458" s="36"/>
      <c r="H458" t="str">
        <f t="shared" si="49"/>
        <v/>
      </c>
      <c r="I458" s="40" t="str">
        <f t="shared" si="50"/>
        <v/>
      </c>
      <c r="J458" s="40" t="str">
        <f t="shared" si="51"/>
        <v/>
      </c>
      <c r="K458" s="40" t="str">
        <f t="shared" si="52"/>
        <v/>
      </c>
      <c r="L458" t="str">
        <f t="shared" si="53"/>
        <v/>
      </c>
      <c r="M458" s="41" t="str">
        <f t="shared" si="54"/>
        <v/>
      </c>
      <c r="N458" s="41" t="str">
        <f t="shared" si="55"/>
        <v/>
      </c>
    </row>
    <row r="459" spans="1:14" x14ac:dyDescent="0.2">
      <c r="A459" s="35"/>
      <c r="B459" s="36"/>
      <c r="C459" s="37"/>
      <c r="D459" s="36"/>
      <c r="E459" s="35"/>
      <c r="F459" s="36"/>
      <c r="G459" s="36"/>
      <c r="H459" t="str">
        <f t="shared" si="49"/>
        <v/>
      </c>
      <c r="I459" s="40" t="str">
        <f t="shared" si="50"/>
        <v/>
      </c>
      <c r="J459" s="40" t="str">
        <f t="shared" si="51"/>
        <v/>
      </c>
      <c r="K459" s="40" t="str">
        <f t="shared" si="52"/>
        <v/>
      </c>
      <c r="L459" t="str">
        <f t="shared" si="53"/>
        <v/>
      </c>
      <c r="M459" s="41" t="str">
        <f t="shared" si="54"/>
        <v/>
      </c>
      <c r="N459" s="41" t="str">
        <f t="shared" si="55"/>
        <v/>
      </c>
    </row>
    <row r="460" spans="1:14" x14ac:dyDescent="0.2">
      <c r="A460" s="35"/>
      <c r="B460" s="36"/>
      <c r="C460" s="37"/>
      <c r="D460" s="36"/>
      <c r="E460" s="35"/>
      <c r="F460" s="36"/>
      <c r="G460" s="36"/>
      <c r="H460" t="str">
        <f t="shared" si="49"/>
        <v/>
      </c>
      <c r="I460" s="40" t="str">
        <f t="shared" si="50"/>
        <v/>
      </c>
      <c r="J460" s="40" t="str">
        <f t="shared" si="51"/>
        <v/>
      </c>
      <c r="K460" s="40" t="str">
        <f t="shared" si="52"/>
        <v/>
      </c>
      <c r="L460" t="str">
        <f t="shared" si="53"/>
        <v/>
      </c>
      <c r="M460" s="41" t="str">
        <f t="shared" si="54"/>
        <v/>
      </c>
      <c r="N460" s="41" t="str">
        <f t="shared" si="55"/>
        <v/>
      </c>
    </row>
    <row r="461" spans="1:14" x14ac:dyDescent="0.2">
      <c r="A461" s="35"/>
      <c r="B461" s="36"/>
      <c r="C461" s="37"/>
      <c r="D461" s="36"/>
      <c r="E461" s="35"/>
      <c r="F461" s="36"/>
      <c r="G461" s="36"/>
      <c r="H461" t="str">
        <f t="shared" si="49"/>
        <v/>
      </c>
      <c r="I461" s="40" t="str">
        <f t="shared" si="50"/>
        <v/>
      </c>
      <c r="J461" s="40" t="str">
        <f t="shared" si="51"/>
        <v/>
      </c>
      <c r="K461" s="40" t="str">
        <f t="shared" si="52"/>
        <v/>
      </c>
      <c r="L461" t="str">
        <f t="shared" si="53"/>
        <v/>
      </c>
      <c r="M461" s="41" t="str">
        <f t="shared" si="54"/>
        <v/>
      </c>
      <c r="N461" s="41" t="str">
        <f t="shared" si="55"/>
        <v/>
      </c>
    </row>
    <row r="462" spans="1:14" x14ac:dyDescent="0.2">
      <c r="A462" s="35"/>
      <c r="B462" s="36"/>
      <c r="C462" s="37"/>
      <c r="D462" s="36"/>
      <c r="E462" s="35"/>
      <c r="F462" s="36"/>
      <c r="G462" s="36"/>
      <c r="H462" t="str">
        <f t="shared" si="49"/>
        <v/>
      </c>
      <c r="I462" s="40" t="str">
        <f t="shared" si="50"/>
        <v/>
      </c>
      <c r="J462" s="40" t="str">
        <f t="shared" si="51"/>
        <v/>
      </c>
      <c r="K462" s="40" t="str">
        <f t="shared" si="52"/>
        <v/>
      </c>
      <c r="L462" t="str">
        <f t="shared" si="53"/>
        <v/>
      </c>
      <c r="M462" s="41" t="str">
        <f t="shared" si="54"/>
        <v/>
      </c>
      <c r="N462" s="41" t="str">
        <f t="shared" si="55"/>
        <v/>
      </c>
    </row>
    <row r="463" spans="1:14" x14ac:dyDescent="0.2">
      <c r="A463" s="35"/>
      <c r="B463" s="36"/>
      <c r="C463" s="37"/>
      <c r="D463" s="36"/>
      <c r="E463" s="35"/>
      <c r="F463" s="36"/>
      <c r="G463" s="36"/>
      <c r="H463" t="str">
        <f t="shared" si="49"/>
        <v/>
      </c>
      <c r="I463" s="40" t="str">
        <f t="shared" si="50"/>
        <v/>
      </c>
      <c r="J463" s="40" t="str">
        <f t="shared" si="51"/>
        <v/>
      </c>
      <c r="K463" s="40" t="str">
        <f t="shared" si="52"/>
        <v/>
      </c>
      <c r="L463" t="str">
        <f t="shared" si="53"/>
        <v/>
      </c>
      <c r="M463" s="41" t="str">
        <f t="shared" si="54"/>
        <v/>
      </c>
      <c r="N463" s="41" t="str">
        <f t="shared" si="55"/>
        <v/>
      </c>
    </row>
    <row r="464" spans="1:14" x14ac:dyDescent="0.2">
      <c r="A464" s="35"/>
      <c r="B464" s="36"/>
      <c r="C464" s="37"/>
      <c r="D464" s="36"/>
      <c r="E464" s="35"/>
      <c r="F464" s="36"/>
      <c r="G464" s="36"/>
      <c r="H464" t="str">
        <f t="shared" si="49"/>
        <v/>
      </c>
      <c r="I464" s="40" t="str">
        <f t="shared" si="50"/>
        <v/>
      </c>
      <c r="J464" s="40" t="str">
        <f t="shared" si="51"/>
        <v/>
      </c>
      <c r="K464" s="40" t="str">
        <f t="shared" si="52"/>
        <v/>
      </c>
      <c r="L464" t="str">
        <f t="shared" si="53"/>
        <v/>
      </c>
      <c r="M464" s="41" t="str">
        <f t="shared" si="54"/>
        <v/>
      </c>
      <c r="N464" s="41" t="str">
        <f t="shared" si="55"/>
        <v/>
      </c>
    </row>
    <row r="465" spans="1:14" x14ac:dyDescent="0.2">
      <c r="A465" s="35"/>
      <c r="B465" s="36"/>
      <c r="C465" s="37"/>
      <c r="D465" s="36"/>
      <c r="E465" s="35"/>
      <c r="F465" s="36"/>
      <c r="G465" s="36"/>
      <c r="H465" t="str">
        <f t="shared" si="49"/>
        <v/>
      </c>
      <c r="I465" s="40" t="str">
        <f t="shared" si="50"/>
        <v/>
      </c>
      <c r="J465" s="40" t="str">
        <f t="shared" si="51"/>
        <v/>
      </c>
      <c r="K465" s="40" t="str">
        <f t="shared" si="52"/>
        <v/>
      </c>
      <c r="L465" t="str">
        <f t="shared" si="53"/>
        <v/>
      </c>
      <c r="M465" s="41" t="str">
        <f t="shared" si="54"/>
        <v/>
      </c>
      <c r="N465" s="41" t="str">
        <f t="shared" si="55"/>
        <v/>
      </c>
    </row>
    <row r="466" spans="1:14" x14ac:dyDescent="0.2">
      <c r="A466" s="35"/>
      <c r="B466" s="36"/>
      <c r="C466" s="37"/>
      <c r="D466" s="36"/>
      <c r="E466" s="35"/>
      <c r="F466" s="36"/>
      <c r="G466" s="36"/>
      <c r="H466" t="str">
        <f t="shared" si="49"/>
        <v/>
      </c>
      <c r="I466" s="40" t="str">
        <f t="shared" si="50"/>
        <v/>
      </c>
      <c r="J466" s="40" t="str">
        <f t="shared" si="51"/>
        <v/>
      </c>
      <c r="K466" s="40" t="str">
        <f t="shared" si="52"/>
        <v/>
      </c>
      <c r="L466" t="str">
        <f t="shared" si="53"/>
        <v/>
      </c>
      <c r="M466" s="41" t="str">
        <f t="shared" si="54"/>
        <v/>
      </c>
      <c r="N466" s="41" t="str">
        <f t="shared" si="55"/>
        <v/>
      </c>
    </row>
    <row r="467" spans="1:14" x14ac:dyDescent="0.2">
      <c r="A467" s="35"/>
      <c r="B467" s="36"/>
      <c r="C467" s="37"/>
      <c r="D467" s="36"/>
      <c r="E467" s="35"/>
      <c r="F467" s="36"/>
      <c r="G467" s="36"/>
      <c r="H467" t="str">
        <f t="shared" si="49"/>
        <v/>
      </c>
      <c r="I467" s="40" t="str">
        <f t="shared" si="50"/>
        <v/>
      </c>
      <c r="J467" s="40" t="str">
        <f t="shared" si="51"/>
        <v/>
      </c>
      <c r="K467" s="40" t="str">
        <f t="shared" si="52"/>
        <v/>
      </c>
      <c r="L467" t="str">
        <f t="shared" si="53"/>
        <v/>
      </c>
      <c r="M467" s="41" t="str">
        <f t="shared" si="54"/>
        <v/>
      </c>
      <c r="N467" s="41" t="str">
        <f t="shared" si="55"/>
        <v/>
      </c>
    </row>
    <row r="468" spans="1:14" x14ac:dyDescent="0.2">
      <c r="A468" s="35"/>
      <c r="B468" s="36"/>
      <c r="C468" s="37"/>
      <c r="D468" s="36"/>
      <c r="E468" s="35"/>
      <c r="F468" s="36"/>
      <c r="G468" s="36"/>
      <c r="H468" t="str">
        <f t="shared" si="49"/>
        <v/>
      </c>
      <c r="I468" s="40" t="str">
        <f t="shared" si="50"/>
        <v/>
      </c>
      <c r="J468" s="40" t="str">
        <f t="shared" si="51"/>
        <v/>
      </c>
      <c r="K468" s="40" t="str">
        <f t="shared" si="52"/>
        <v/>
      </c>
      <c r="L468" t="str">
        <f t="shared" si="53"/>
        <v/>
      </c>
      <c r="M468" s="41" t="str">
        <f t="shared" si="54"/>
        <v/>
      </c>
      <c r="N468" s="41" t="str">
        <f t="shared" si="55"/>
        <v/>
      </c>
    </row>
    <row r="469" spans="1:14" x14ac:dyDescent="0.2">
      <c r="A469" s="35"/>
      <c r="B469" s="36"/>
      <c r="C469" s="37"/>
      <c r="D469" s="36"/>
      <c r="E469" s="35"/>
      <c r="F469" s="36"/>
      <c r="G469" s="36"/>
      <c r="H469" t="str">
        <f t="shared" si="49"/>
        <v/>
      </c>
      <c r="I469" s="40" t="str">
        <f t="shared" si="50"/>
        <v/>
      </c>
      <c r="J469" s="40" t="str">
        <f t="shared" si="51"/>
        <v/>
      </c>
      <c r="K469" s="40" t="str">
        <f t="shared" si="52"/>
        <v/>
      </c>
      <c r="L469" t="str">
        <f t="shared" si="53"/>
        <v/>
      </c>
      <c r="M469" s="41" t="str">
        <f t="shared" si="54"/>
        <v/>
      </c>
      <c r="N469" s="41" t="str">
        <f t="shared" si="55"/>
        <v/>
      </c>
    </row>
    <row r="470" spans="1:14" x14ac:dyDescent="0.2">
      <c r="A470" s="35"/>
      <c r="B470" s="36"/>
      <c r="C470" s="37"/>
      <c r="D470" s="36"/>
      <c r="E470" s="35"/>
      <c r="F470" s="36"/>
      <c r="G470" s="36"/>
      <c r="H470" t="str">
        <f t="shared" si="49"/>
        <v/>
      </c>
      <c r="I470" s="40" t="str">
        <f t="shared" si="50"/>
        <v/>
      </c>
      <c r="J470" s="40" t="str">
        <f t="shared" si="51"/>
        <v/>
      </c>
      <c r="K470" s="40" t="str">
        <f t="shared" si="52"/>
        <v/>
      </c>
      <c r="L470" t="str">
        <f t="shared" si="53"/>
        <v/>
      </c>
      <c r="M470" s="41" t="str">
        <f t="shared" si="54"/>
        <v/>
      </c>
      <c r="N470" s="41" t="str">
        <f t="shared" si="55"/>
        <v/>
      </c>
    </row>
    <row r="471" spans="1:14" x14ac:dyDescent="0.2">
      <c r="A471" s="35"/>
      <c r="B471" s="36"/>
      <c r="C471" s="37"/>
      <c r="D471" s="36"/>
      <c r="E471" s="35"/>
      <c r="F471" s="36"/>
      <c r="G471" s="36"/>
      <c r="H471" t="str">
        <f t="shared" si="49"/>
        <v/>
      </c>
      <c r="I471" s="40" t="str">
        <f t="shared" si="50"/>
        <v/>
      </c>
      <c r="J471" s="40" t="str">
        <f t="shared" si="51"/>
        <v/>
      </c>
      <c r="K471" s="40" t="str">
        <f t="shared" si="52"/>
        <v/>
      </c>
      <c r="L471" t="str">
        <f t="shared" si="53"/>
        <v/>
      </c>
      <c r="M471" s="41" t="str">
        <f t="shared" si="54"/>
        <v/>
      </c>
      <c r="N471" s="41" t="str">
        <f t="shared" si="55"/>
        <v/>
      </c>
    </row>
    <row r="472" spans="1:14" x14ac:dyDescent="0.2">
      <c r="A472" s="35"/>
      <c r="B472" s="36"/>
      <c r="C472" s="37"/>
      <c r="D472" s="36"/>
      <c r="E472" s="35"/>
      <c r="F472" s="36"/>
      <c r="G472" s="36"/>
      <c r="H472" t="str">
        <f t="shared" si="49"/>
        <v/>
      </c>
      <c r="I472" s="40" t="str">
        <f t="shared" si="50"/>
        <v/>
      </c>
      <c r="J472" s="40" t="str">
        <f t="shared" si="51"/>
        <v/>
      </c>
      <c r="K472" s="40" t="str">
        <f t="shared" si="52"/>
        <v/>
      </c>
      <c r="L472" t="str">
        <f t="shared" si="53"/>
        <v/>
      </c>
      <c r="M472" s="41" t="str">
        <f t="shared" si="54"/>
        <v/>
      </c>
      <c r="N472" s="41" t="str">
        <f t="shared" si="55"/>
        <v/>
      </c>
    </row>
    <row r="473" spans="1:14" x14ac:dyDescent="0.2">
      <c r="A473" s="35"/>
      <c r="B473" s="36"/>
      <c r="C473" s="37"/>
      <c r="D473" s="36"/>
      <c r="E473" s="35"/>
      <c r="F473" s="36"/>
      <c r="G473" s="36"/>
      <c r="H473" t="str">
        <f t="shared" si="49"/>
        <v/>
      </c>
      <c r="I473" s="40" t="str">
        <f t="shared" si="50"/>
        <v/>
      </c>
      <c r="J473" s="40" t="str">
        <f t="shared" si="51"/>
        <v/>
      </c>
      <c r="K473" s="40" t="str">
        <f t="shared" si="52"/>
        <v/>
      </c>
      <c r="L473" t="str">
        <f t="shared" si="53"/>
        <v/>
      </c>
      <c r="M473" s="41" t="str">
        <f t="shared" si="54"/>
        <v/>
      </c>
      <c r="N473" s="41" t="str">
        <f t="shared" si="55"/>
        <v/>
      </c>
    </row>
    <row r="474" spans="1:14" x14ac:dyDescent="0.2">
      <c r="A474" s="35"/>
      <c r="B474" s="36"/>
      <c r="C474" s="37"/>
      <c r="D474" s="36"/>
      <c r="E474" s="35"/>
      <c r="F474" s="36"/>
      <c r="G474" s="36"/>
      <c r="H474" t="str">
        <f t="shared" si="49"/>
        <v/>
      </c>
      <c r="I474" s="40" t="str">
        <f t="shared" si="50"/>
        <v/>
      </c>
      <c r="J474" s="40" t="str">
        <f t="shared" si="51"/>
        <v/>
      </c>
      <c r="K474" s="40" t="str">
        <f t="shared" si="52"/>
        <v/>
      </c>
      <c r="L474" t="str">
        <f t="shared" si="53"/>
        <v/>
      </c>
      <c r="M474" s="41" t="str">
        <f t="shared" si="54"/>
        <v/>
      </c>
      <c r="N474" s="41" t="str">
        <f t="shared" si="55"/>
        <v/>
      </c>
    </row>
    <row r="475" spans="1:14" x14ac:dyDescent="0.2">
      <c r="A475" s="35"/>
      <c r="B475" s="36"/>
      <c r="C475" s="37"/>
      <c r="D475" s="36"/>
      <c r="E475" s="35"/>
      <c r="F475" s="36"/>
      <c r="G475" s="36"/>
      <c r="H475" t="str">
        <f t="shared" si="49"/>
        <v/>
      </c>
      <c r="I475" s="40" t="str">
        <f t="shared" si="50"/>
        <v/>
      </c>
      <c r="J475" s="40" t="str">
        <f t="shared" si="51"/>
        <v/>
      </c>
      <c r="K475" s="40" t="str">
        <f t="shared" si="52"/>
        <v/>
      </c>
      <c r="L475" t="str">
        <f t="shared" si="53"/>
        <v/>
      </c>
      <c r="M475" s="41" t="str">
        <f t="shared" si="54"/>
        <v/>
      </c>
      <c r="N475" s="41" t="str">
        <f t="shared" si="55"/>
        <v/>
      </c>
    </row>
    <row r="476" spans="1:14" x14ac:dyDescent="0.2">
      <c r="A476" s="35"/>
      <c r="B476" s="36"/>
      <c r="C476" s="37"/>
      <c r="D476" s="36"/>
      <c r="E476" s="35"/>
      <c r="F476" s="36"/>
      <c r="G476" s="36"/>
      <c r="H476" t="str">
        <f t="shared" si="49"/>
        <v/>
      </c>
      <c r="I476" s="40" t="str">
        <f t="shared" si="50"/>
        <v/>
      </c>
      <c r="J476" s="40" t="str">
        <f t="shared" si="51"/>
        <v/>
      </c>
      <c r="K476" s="40" t="str">
        <f t="shared" si="52"/>
        <v/>
      </c>
      <c r="L476" t="str">
        <f t="shared" si="53"/>
        <v/>
      </c>
      <c r="M476" s="41" t="str">
        <f t="shared" si="54"/>
        <v/>
      </c>
      <c r="N476" s="41" t="str">
        <f t="shared" si="55"/>
        <v/>
      </c>
    </row>
    <row r="477" spans="1:14" x14ac:dyDescent="0.2">
      <c r="A477" s="35"/>
      <c r="B477" s="36"/>
      <c r="C477" s="37"/>
      <c r="D477" s="36"/>
      <c r="E477" s="35"/>
      <c r="F477" s="36"/>
      <c r="G477" s="36"/>
      <c r="H477" t="str">
        <f t="shared" si="49"/>
        <v/>
      </c>
      <c r="I477" s="40" t="str">
        <f t="shared" si="50"/>
        <v/>
      </c>
      <c r="J477" s="40" t="str">
        <f t="shared" si="51"/>
        <v/>
      </c>
      <c r="K477" s="40" t="str">
        <f t="shared" si="52"/>
        <v/>
      </c>
      <c r="L477" t="str">
        <f t="shared" si="53"/>
        <v/>
      </c>
      <c r="M477" s="41" t="str">
        <f t="shared" si="54"/>
        <v/>
      </c>
      <c r="N477" s="41" t="str">
        <f t="shared" si="55"/>
        <v/>
      </c>
    </row>
    <row r="478" spans="1:14" x14ac:dyDescent="0.2">
      <c r="A478" s="35"/>
      <c r="B478" s="36"/>
      <c r="C478" s="37"/>
      <c r="D478" s="36"/>
      <c r="E478" s="35"/>
      <c r="F478" s="36"/>
      <c r="G478" s="36"/>
      <c r="H478" t="str">
        <f t="shared" si="49"/>
        <v/>
      </c>
      <c r="I478" s="40" t="str">
        <f t="shared" si="50"/>
        <v/>
      </c>
      <c r="J478" s="40" t="str">
        <f t="shared" si="51"/>
        <v/>
      </c>
      <c r="K478" s="40" t="str">
        <f t="shared" si="52"/>
        <v/>
      </c>
      <c r="L478" t="str">
        <f t="shared" si="53"/>
        <v/>
      </c>
      <c r="M478" s="41" t="str">
        <f t="shared" si="54"/>
        <v/>
      </c>
      <c r="N478" s="41" t="str">
        <f t="shared" si="55"/>
        <v/>
      </c>
    </row>
    <row r="479" spans="1:14" x14ac:dyDescent="0.2">
      <c r="A479" s="35"/>
      <c r="B479" s="36"/>
      <c r="C479" s="37"/>
      <c r="D479" s="36"/>
      <c r="E479" s="35"/>
      <c r="F479" s="36"/>
      <c r="G479" s="36"/>
      <c r="H479" t="str">
        <f t="shared" si="49"/>
        <v/>
      </c>
      <c r="I479" s="40" t="str">
        <f t="shared" si="50"/>
        <v/>
      </c>
      <c r="J479" s="40" t="str">
        <f t="shared" si="51"/>
        <v/>
      </c>
      <c r="K479" s="40" t="str">
        <f t="shared" si="52"/>
        <v/>
      </c>
      <c r="L479" t="str">
        <f t="shared" si="53"/>
        <v/>
      </c>
      <c r="M479" s="41" t="str">
        <f t="shared" si="54"/>
        <v/>
      </c>
      <c r="N479" s="41" t="str">
        <f t="shared" si="55"/>
        <v/>
      </c>
    </row>
    <row r="480" spans="1:14" x14ac:dyDescent="0.2">
      <c r="A480" s="35"/>
      <c r="B480" s="36"/>
      <c r="C480" s="37"/>
      <c r="D480" s="36"/>
      <c r="E480" s="35"/>
      <c r="F480" s="36"/>
      <c r="G480" s="36"/>
      <c r="H480" t="str">
        <f t="shared" si="49"/>
        <v/>
      </c>
      <c r="I480" s="40" t="str">
        <f t="shared" si="50"/>
        <v/>
      </c>
      <c r="J480" s="40" t="str">
        <f t="shared" si="51"/>
        <v/>
      </c>
      <c r="K480" s="40" t="str">
        <f t="shared" si="52"/>
        <v/>
      </c>
      <c r="L480" t="str">
        <f t="shared" si="53"/>
        <v/>
      </c>
      <c r="M480" s="41" t="str">
        <f t="shared" si="54"/>
        <v/>
      </c>
      <c r="N480" s="41" t="str">
        <f t="shared" si="55"/>
        <v/>
      </c>
    </row>
    <row r="481" spans="1:14" x14ac:dyDescent="0.2">
      <c r="A481" s="35"/>
      <c r="B481" s="36"/>
      <c r="C481" s="37"/>
      <c r="D481" s="36"/>
      <c r="E481" s="35"/>
      <c r="F481" s="36"/>
      <c r="G481" s="36"/>
      <c r="H481" t="str">
        <f t="shared" si="49"/>
        <v/>
      </c>
      <c r="I481" s="40" t="str">
        <f t="shared" si="50"/>
        <v/>
      </c>
      <c r="J481" s="40" t="str">
        <f t="shared" si="51"/>
        <v/>
      </c>
      <c r="K481" s="40" t="str">
        <f t="shared" si="52"/>
        <v/>
      </c>
      <c r="L481" t="str">
        <f t="shared" si="53"/>
        <v/>
      </c>
      <c r="M481" s="41" t="str">
        <f t="shared" si="54"/>
        <v/>
      </c>
      <c r="N481" s="41" t="str">
        <f t="shared" si="55"/>
        <v/>
      </c>
    </row>
    <row r="482" spans="1:14" x14ac:dyDescent="0.2">
      <c r="A482" s="35"/>
      <c r="B482" s="36"/>
      <c r="C482" s="37"/>
      <c r="D482" s="36"/>
      <c r="E482" s="35"/>
      <c r="F482" s="36"/>
      <c r="G482" s="36"/>
      <c r="H482" t="str">
        <f t="shared" si="49"/>
        <v/>
      </c>
      <c r="I482" s="40" t="str">
        <f t="shared" si="50"/>
        <v/>
      </c>
      <c r="J482" s="40" t="str">
        <f t="shared" si="51"/>
        <v/>
      </c>
      <c r="K482" s="40" t="str">
        <f t="shared" si="52"/>
        <v/>
      </c>
      <c r="L482" t="str">
        <f t="shared" si="53"/>
        <v/>
      </c>
      <c r="M482" s="41" t="str">
        <f t="shared" si="54"/>
        <v/>
      </c>
      <c r="N482" s="41" t="str">
        <f t="shared" si="55"/>
        <v/>
      </c>
    </row>
    <row r="483" spans="1:14" x14ac:dyDescent="0.2">
      <c r="A483" s="35"/>
      <c r="B483" s="36"/>
      <c r="C483" s="37"/>
      <c r="D483" s="36"/>
      <c r="E483" s="35"/>
      <c r="F483" s="36"/>
      <c r="G483" s="36"/>
      <c r="H483" t="str">
        <f t="shared" si="49"/>
        <v/>
      </c>
      <c r="I483" s="40" t="str">
        <f t="shared" si="50"/>
        <v/>
      </c>
      <c r="J483" s="40" t="str">
        <f t="shared" si="51"/>
        <v/>
      </c>
      <c r="K483" s="40" t="str">
        <f t="shared" si="52"/>
        <v/>
      </c>
      <c r="L483" t="str">
        <f t="shared" si="53"/>
        <v/>
      </c>
      <c r="M483" s="41" t="str">
        <f t="shared" si="54"/>
        <v/>
      </c>
      <c r="N483" s="41" t="str">
        <f t="shared" si="55"/>
        <v/>
      </c>
    </row>
    <row r="484" spans="1:14" x14ac:dyDescent="0.2">
      <c r="A484" s="35"/>
      <c r="B484" s="36"/>
      <c r="C484" s="37"/>
      <c r="D484" s="36"/>
      <c r="E484" s="35"/>
      <c r="F484" s="36"/>
      <c r="G484" s="36"/>
      <c r="H484" t="str">
        <f t="shared" si="49"/>
        <v/>
      </c>
      <c r="I484" s="40" t="str">
        <f t="shared" si="50"/>
        <v/>
      </c>
      <c r="J484" s="40" t="str">
        <f t="shared" si="51"/>
        <v/>
      </c>
      <c r="K484" s="40" t="str">
        <f t="shared" si="52"/>
        <v/>
      </c>
      <c r="L484" t="str">
        <f t="shared" si="53"/>
        <v/>
      </c>
      <c r="M484" s="41" t="str">
        <f t="shared" si="54"/>
        <v/>
      </c>
      <c r="N484" s="41" t="str">
        <f t="shared" si="55"/>
        <v/>
      </c>
    </row>
    <row r="485" spans="1:14" x14ac:dyDescent="0.2">
      <c r="A485" s="35"/>
      <c r="B485" s="36"/>
      <c r="C485" s="37"/>
      <c r="D485" s="36"/>
      <c r="E485" s="35"/>
      <c r="F485" s="36"/>
      <c r="G485" s="36"/>
      <c r="H485" t="str">
        <f t="shared" si="49"/>
        <v/>
      </c>
      <c r="I485" s="40" t="str">
        <f t="shared" si="50"/>
        <v/>
      </c>
      <c r="J485" s="40" t="str">
        <f t="shared" si="51"/>
        <v/>
      </c>
      <c r="K485" s="40" t="str">
        <f t="shared" si="52"/>
        <v/>
      </c>
      <c r="L485" t="str">
        <f t="shared" si="53"/>
        <v/>
      </c>
      <c r="M485" s="41" t="str">
        <f t="shared" si="54"/>
        <v/>
      </c>
      <c r="N485" s="41" t="str">
        <f t="shared" si="55"/>
        <v/>
      </c>
    </row>
    <row r="486" spans="1:14" x14ac:dyDescent="0.2">
      <c r="A486" s="35"/>
      <c r="B486" s="36"/>
      <c r="C486" s="37"/>
      <c r="D486" s="36"/>
      <c r="E486" s="35"/>
      <c r="F486" s="36"/>
      <c r="G486" s="36"/>
      <c r="H486" t="str">
        <f t="shared" si="49"/>
        <v/>
      </c>
      <c r="I486" s="40" t="str">
        <f t="shared" si="50"/>
        <v/>
      </c>
      <c r="J486" s="40" t="str">
        <f t="shared" si="51"/>
        <v/>
      </c>
      <c r="K486" s="40" t="str">
        <f t="shared" si="52"/>
        <v/>
      </c>
      <c r="L486" t="str">
        <f t="shared" si="53"/>
        <v/>
      </c>
      <c r="M486" s="41" t="str">
        <f t="shared" si="54"/>
        <v/>
      </c>
      <c r="N486" s="41" t="str">
        <f t="shared" si="55"/>
        <v/>
      </c>
    </row>
    <row r="487" spans="1:14" x14ac:dyDescent="0.2">
      <c r="A487" s="35"/>
      <c r="B487" s="36"/>
      <c r="C487" s="37"/>
      <c r="D487" s="36"/>
      <c r="E487" s="35"/>
      <c r="F487" s="36"/>
      <c r="G487" s="36"/>
      <c r="H487" t="str">
        <f t="shared" si="49"/>
        <v/>
      </c>
      <c r="I487" s="40" t="str">
        <f t="shared" si="50"/>
        <v/>
      </c>
      <c r="J487" s="40" t="str">
        <f t="shared" si="51"/>
        <v/>
      </c>
      <c r="K487" s="40" t="str">
        <f t="shared" si="52"/>
        <v/>
      </c>
      <c r="L487" t="str">
        <f t="shared" si="53"/>
        <v/>
      </c>
      <c r="M487" s="41" t="str">
        <f t="shared" si="54"/>
        <v/>
      </c>
      <c r="N487" s="41" t="str">
        <f t="shared" si="55"/>
        <v/>
      </c>
    </row>
    <row r="488" spans="1:14" x14ac:dyDescent="0.2">
      <c r="A488" s="35"/>
      <c r="B488" s="36"/>
      <c r="C488" s="37"/>
      <c r="D488" s="36"/>
      <c r="E488" s="35"/>
      <c r="F488" s="36"/>
      <c r="G488" s="36"/>
      <c r="H488" t="str">
        <f t="shared" si="49"/>
        <v/>
      </c>
      <c r="I488" s="40" t="str">
        <f t="shared" si="50"/>
        <v/>
      </c>
      <c r="J488" s="40" t="str">
        <f t="shared" si="51"/>
        <v/>
      </c>
      <c r="K488" s="40" t="str">
        <f t="shared" si="52"/>
        <v/>
      </c>
      <c r="L488" t="str">
        <f t="shared" si="53"/>
        <v/>
      </c>
      <c r="M488" s="41" t="str">
        <f t="shared" si="54"/>
        <v/>
      </c>
      <c r="N488" s="41" t="str">
        <f t="shared" si="55"/>
        <v/>
      </c>
    </row>
    <row r="489" spans="1:14" x14ac:dyDescent="0.2">
      <c r="A489" s="35"/>
      <c r="B489" s="36"/>
      <c r="C489" s="37"/>
      <c r="D489" s="36"/>
      <c r="E489" s="35"/>
      <c r="F489" s="36"/>
      <c r="G489" s="36"/>
      <c r="H489" t="str">
        <f t="shared" si="49"/>
        <v/>
      </c>
      <c r="I489" s="40" t="str">
        <f t="shared" si="50"/>
        <v/>
      </c>
      <c r="J489" s="40" t="str">
        <f t="shared" si="51"/>
        <v/>
      </c>
      <c r="K489" s="40" t="str">
        <f t="shared" si="52"/>
        <v/>
      </c>
      <c r="L489" t="str">
        <f t="shared" si="53"/>
        <v/>
      </c>
      <c r="M489" s="41" t="str">
        <f t="shared" si="54"/>
        <v/>
      </c>
      <c r="N489" s="41" t="str">
        <f t="shared" si="55"/>
        <v/>
      </c>
    </row>
    <row r="490" spans="1:14" x14ac:dyDescent="0.2">
      <c r="A490" s="35"/>
      <c r="B490" s="36"/>
      <c r="C490" s="37"/>
      <c r="D490" s="36"/>
      <c r="E490" s="35"/>
      <c r="F490" s="36"/>
      <c r="G490" s="36"/>
      <c r="H490" t="str">
        <f t="shared" si="49"/>
        <v/>
      </c>
      <c r="I490" s="40" t="str">
        <f t="shared" si="50"/>
        <v/>
      </c>
      <c r="J490" s="40" t="str">
        <f t="shared" si="51"/>
        <v/>
      </c>
      <c r="K490" s="40" t="str">
        <f t="shared" si="52"/>
        <v/>
      </c>
      <c r="L490" t="str">
        <f t="shared" si="53"/>
        <v/>
      </c>
      <c r="M490" s="41" t="str">
        <f t="shared" si="54"/>
        <v/>
      </c>
      <c r="N490" s="41" t="str">
        <f t="shared" si="55"/>
        <v/>
      </c>
    </row>
    <row r="491" spans="1:14" x14ac:dyDescent="0.2">
      <c r="A491" s="35"/>
      <c r="B491" s="36"/>
      <c r="C491" s="37"/>
      <c r="D491" s="36"/>
      <c r="E491" s="35"/>
      <c r="F491" s="36"/>
      <c r="G491" s="36"/>
      <c r="H491" t="str">
        <f t="shared" si="49"/>
        <v/>
      </c>
      <c r="I491" s="40" t="str">
        <f t="shared" si="50"/>
        <v/>
      </c>
      <c r="J491" s="40" t="str">
        <f t="shared" si="51"/>
        <v/>
      </c>
      <c r="K491" s="40" t="str">
        <f t="shared" si="52"/>
        <v/>
      </c>
      <c r="L491" t="str">
        <f t="shared" si="53"/>
        <v/>
      </c>
      <c r="M491" s="41" t="str">
        <f t="shared" si="54"/>
        <v/>
      </c>
      <c r="N491" s="41" t="str">
        <f t="shared" si="55"/>
        <v/>
      </c>
    </row>
    <row r="492" spans="1:14" x14ac:dyDescent="0.2">
      <c r="A492" s="35"/>
      <c r="B492" s="36"/>
      <c r="C492" s="37"/>
      <c r="D492" s="36"/>
      <c r="E492" s="35"/>
      <c r="F492" s="36"/>
      <c r="G492" s="36"/>
      <c r="H492" t="str">
        <f t="shared" si="49"/>
        <v/>
      </c>
      <c r="I492" s="40" t="str">
        <f t="shared" si="50"/>
        <v/>
      </c>
      <c r="J492" s="40" t="str">
        <f t="shared" si="51"/>
        <v/>
      </c>
      <c r="K492" s="40" t="str">
        <f t="shared" si="52"/>
        <v/>
      </c>
      <c r="L492" t="str">
        <f t="shared" si="53"/>
        <v/>
      </c>
      <c r="M492" s="41" t="str">
        <f t="shared" si="54"/>
        <v/>
      </c>
      <c r="N492" s="41" t="str">
        <f t="shared" si="55"/>
        <v/>
      </c>
    </row>
    <row r="493" spans="1:14" x14ac:dyDescent="0.2">
      <c r="A493" s="35"/>
      <c r="B493" s="36"/>
      <c r="C493" s="37"/>
      <c r="D493" s="36"/>
      <c r="E493" s="35"/>
      <c r="F493" s="36"/>
      <c r="G493" s="36"/>
      <c r="H493" t="str">
        <f t="shared" si="49"/>
        <v/>
      </c>
      <c r="I493" s="40" t="str">
        <f t="shared" si="50"/>
        <v/>
      </c>
      <c r="J493" s="40" t="str">
        <f t="shared" si="51"/>
        <v/>
      </c>
      <c r="K493" s="40" t="str">
        <f t="shared" si="52"/>
        <v/>
      </c>
      <c r="L493" t="str">
        <f t="shared" si="53"/>
        <v/>
      </c>
      <c r="M493" s="41" t="str">
        <f t="shared" si="54"/>
        <v/>
      </c>
      <c r="N493" s="41" t="str">
        <f t="shared" si="55"/>
        <v/>
      </c>
    </row>
    <row r="494" spans="1:14" x14ac:dyDescent="0.2">
      <c r="A494" s="35"/>
      <c r="B494" s="36"/>
      <c r="C494" s="37"/>
      <c r="D494" s="36"/>
      <c r="E494" s="35"/>
      <c r="F494" s="36"/>
      <c r="G494" s="36"/>
      <c r="H494" t="str">
        <f t="shared" si="49"/>
        <v/>
      </c>
      <c r="I494" s="40" t="str">
        <f t="shared" si="50"/>
        <v/>
      </c>
      <c r="J494" s="40" t="str">
        <f t="shared" si="51"/>
        <v/>
      </c>
      <c r="K494" s="40" t="str">
        <f t="shared" si="52"/>
        <v/>
      </c>
      <c r="L494" t="str">
        <f t="shared" si="53"/>
        <v/>
      </c>
      <c r="M494" s="41" t="str">
        <f t="shared" si="54"/>
        <v/>
      </c>
      <c r="N494" s="41" t="str">
        <f t="shared" si="55"/>
        <v/>
      </c>
    </row>
    <row r="495" spans="1:14" x14ac:dyDescent="0.2">
      <c r="A495" s="35"/>
      <c r="B495" s="36"/>
      <c r="C495" s="37"/>
      <c r="D495" s="36"/>
      <c r="E495" s="35"/>
      <c r="F495" s="36"/>
      <c r="G495" s="36"/>
      <c r="H495" t="str">
        <f t="shared" si="49"/>
        <v/>
      </c>
      <c r="I495" s="40" t="str">
        <f t="shared" si="50"/>
        <v/>
      </c>
      <c r="J495" s="40" t="str">
        <f t="shared" si="51"/>
        <v/>
      </c>
      <c r="K495" s="40" t="str">
        <f t="shared" si="52"/>
        <v/>
      </c>
      <c r="L495" t="str">
        <f t="shared" si="53"/>
        <v/>
      </c>
      <c r="M495" s="41" t="str">
        <f t="shared" si="54"/>
        <v/>
      </c>
      <c r="N495" s="41" t="str">
        <f t="shared" si="55"/>
        <v/>
      </c>
    </row>
    <row r="496" spans="1:14" x14ac:dyDescent="0.2">
      <c r="A496" s="35"/>
      <c r="B496" s="36"/>
      <c r="C496" s="37"/>
      <c r="D496" s="36"/>
      <c r="E496" s="35"/>
      <c r="F496" s="36"/>
      <c r="G496" s="36"/>
      <c r="H496" t="str">
        <f t="shared" si="49"/>
        <v/>
      </c>
      <c r="I496" s="40" t="str">
        <f t="shared" si="50"/>
        <v/>
      </c>
      <c r="J496" s="40" t="str">
        <f t="shared" si="51"/>
        <v/>
      </c>
      <c r="K496" s="40" t="str">
        <f t="shared" si="52"/>
        <v/>
      </c>
      <c r="L496" t="str">
        <f t="shared" si="53"/>
        <v/>
      </c>
      <c r="M496" s="41" t="str">
        <f t="shared" si="54"/>
        <v/>
      </c>
      <c r="N496" s="41" t="str">
        <f t="shared" si="55"/>
        <v/>
      </c>
    </row>
    <row r="497" spans="1:14" x14ac:dyDescent="0.2">
      <c r="A497" s="35"/>
      <c r="B497" s="36"/>
      <c r="C497" s="37"/>
      <c r="D497" s="36"/>
      <c r="E497" s="35"/>
      <c r="F497" s="36"/>
      <c r="G497" s="36"/>
      <c r="H497" t="str">
        <f t="shared" si="49"/>
        <v/>
      </c>
      <c r="I497" s="40" t="str">
        <f t="shared" si="50"/>
        <v/>
      </c>
      <c r="J497" s="40" t="str">
        <f t="shared" si="51"/>
        <v/>
      </c>
      <c r="K497" s="40" t="str">
        <f t="shared" si="52"/>
        <v/>
      </c>
      <c r="L497" t="str">
        <f t="shared" si="53"/>
        <v/>
      </c>
      <c r="M497" s="41" t="str">
        <f t="shared" si="54"/>
        <v/>
      </c>
      <c r="N497" s="41" t="str">
        <f t="shared" si="55"/>
        <v/>
      </c>
    </row>
    <row r="498" spans="1:14" x14ac:dyDescent="0.2">
      <c r="A498" s="35"/>
      <c r="B498" s="36"/>
      <c r="C498" s="37"/>
      <c r="D498" s="36"/>
      <c r="E498" s="35"/>
      <c r="F498" s="36"/>
      <c r="G498" s="36"/>
      <c r="H498" t="str">
        <f t="shared" si="49"/>
        <v/>
      </c>
      <c r="I498" s="40" t="str">
        <f t="shared" si="50"/>
        <v/>
      </c>
      <c r="J498" s="40" t="str">
        <f t="shared" si="51"/>
        <v/>
      </c>
      <c r="K498" s="40" t="str">
        <f t="shared" si="52"/>
        <v/>
      </c>
      <c r="L498" t="str">
        <f t="shared" si="53"/>
        <v/>
      </c>
      <c r="M498" s="41" t="str">
        <f t="shared" si="54"/>
        <v/>
      </c>
      <c r="N498" s="41" t="str">
        <f t="shared" si="55"/>
        <v/>
      </c>
    </row>
    <row r="499" spans="1:14" x14ac:dyDescent="0.2">
      <c r="A499" s="35"/>
      <c r="B499" s="36"/>
      <c r="C499" s="37"/>
      <c r="D499" s="36"/>
      <c r="E499" s="35"/>
      <c r="F499" s="36"/>
      <c r="G499" s="36"/>
      <c r="H499" t="str">
        <f t="shared" si="49"/>
        <v/>
      </c>
      <c r="I499" s="40" t="str">
        <f t="shared" si="50"/>
        <v/>
      </c>
      <c r="J499" s="40" t="str">
        <f t="shared" si="51"/>
        <v/>
      </c>
      <c r="K499" s="40" t="str">
        <f t="shared" si="52"/>
        <v/>
      </c>
      <c r="L499" t="str">
        <f t="shared" si="53"/>
        <v/>
      </c>
      <c r="M499" s="41" t="str">
        <f t="shared" si="54"/>
        <v/>
      </c>
      <c r="N499" s="41" t="str">
        <f t="shared" si="55"/>
        <v/>
      </c>
    </row>
    <row r="500" spans="1:14" x14ac:dyDescent="0.2">
      <c r="A500" s="35"/>
      <c r="B500" s="36"/>
      <c r="C500" s="37"/>
      <c r="D500" s="36"/>
      <c r="E500" s="35"/>
      <c r="F500" s="36"/>
      <c r="G500" s="36"/>
      <c r="H500" t="str">
        <f t="shared" si="49"/>
        <v/>
      </c>
      <c r="I500" s="40" t="str">
        <f t="shared" si="50"/>
        <v/>
      </c>
      <c r="J500" s="40" t="str">
        <f t="shared" si="51"/>
        <v/>
      </c>
      <c r="K500" s="40" t="str">
        <f t="shared" si="52"/>
        <v/>
      </c>
      <c r="L500" t="str">
        <f t="shared" si="53"/>
        <v/>
      </c>
      <c r="M500" s="41" t="str">
        <f t="shared" si="54"/>
        <v/>
      </c>
      <c r="N500" s="41" t="str">
        <f t="shared" si="55"/>
        <v/>
      </c>
    </row>
    <row r="501" spans="1:14" x14ac:dyDescent="0.2">
      <c r="A501" s="35"/>
      <c r="B501" s="36"/>
      <c r="C501" s="37"/>
      <c r="D501" s="36"/>
      <c r="E501" s="35"/>
      <c r="F501" s="36"/>
      <c r="G501" s="36"/>
      <c r="H501" t="str">
        <f t="shared" si="49"/>
        <v/>
      </c>
      <c r="I501" s="40" t="str">
        <f t="shared" si="50"/>
        <v/>
      </c>
      <c r="J501" s="40" t="str">
        <f t="shared" si="51"/>
        <v/>
      </c>
      <c r="K501" s="40" t="str">
        <f t="shared" si="52"/>
        <v/>
      </c>
      <c r="L501" t="str">
        <f t="shared" si="53"/>
        <v/>
      </c>
      <c r="M501" s="41" t="str">
        <f t="shared" si="54"/>
        <v/>
      </c>
      <c r="N501" s="41" t="str">
        <f t="shared" si="55"/>
        <v/>
      </c>
    </row>
    <row r="502" spans="1:14" x14ac:dyDescent="0.2">
      <c r="A502" s="35"/>
      <c r="B502" s="36"/>
      <c r="C502" s="37"/>
      <c r="D502" s="36"/>
      <c r="E502" s="35"/>
      <c r="F502" s="36"/>
      <c r="G502" s="36"/>
      <c r="H502" t="str">
        <f t="shared" si="49"/>
        <v/>
      </c>
      <c r="I502" s="40" t="str">
        <f t="shared" si="50"/>
        <v/>
      </c>
      <c r="J502" s="40" t="str">
        <f t="shared" si="51"/>
        <v/>
      </c>
      <c r="K502" s="40" t="str">
        <f t="shared" si="52"/>
        <v/>
      </c>
      <c r="L502" t="str">
        <f t="shared" si="53"/>
        <v/>
      </c>
      <c r="M502" s="41" t="str">
        <f t="shared" si="54"/>
        <v/>
      </c>
      <c r="N502" s="41" t="str">
        <f t="shared" si="55"/>
        <v/>
      </c>
    </row>
    <row r="503" spans="1:14" x14ac:dyDescent="0.2">
      <c r="A503" s="35"/>
      <c r="B503" s="36"/>
      <c r="C503" s="37"/>
      <c r="D503" s="36"/>
      <c r="E503" s="35"/>
      <c r="F503" s="36"/>
      <c r="G503" s="36"/>
      <c r="H503" t="str">
        <f t="shared" si="49"/>
        <v/>
      </c>
      <c r="I503" s="40" t="str">
        <f t="shared" si="50"/>
        <v/>
      </c>
      <c r="J503" s="40" t="str">
        <f t="shared" si="51"/>
        <v/>
      </c>
      <c r="K503" s="40" t="str">
        <f t="shared" si="52"/>
        <v/>
      </c>
      <c r="L503" t="str">
        <f t="shared" si="53"/>
        <v/>
      </c>
      <c r="M503" s="41" t="str">
        <f t="shared" si="54"/>
        <v/>
      </c>
      <c r="N503" s="41" t="str">
        <f t="shared" si="55"/>
        <v/>
      </c>
    </row>
    <row r="504" spans="1:14" x14ac:dyDescent="0.2">
      <c r="A504" s="35"/>
      <c r="B504" s="36"/>
      <c r="C504" s="37"/>
      <c r="D504" s="36"/>
      <c r="E504" s="35"/>
      <c r="F504" s="36"/>
      <c r="G504" s="36"/>
      <c r="H504" t="str">
        <f t="shared" si="49"/>
        <v/>
      </c>
      <c r="I504" s="40" t="str">
        <f t="shared" si="50"/>
        <v/>
      </c>
      <c r="J504" s="40" t="str">
        <f t="shared" si="51"/>
        <v/>
      </c>
      <c r="K504" s="40" t="str">
        <f t="shared" si="52"/>
        <v/>
      </c>
      <c r="L504" t="str">
        <f t="shared" si="53"/>
        <v/>
      </c>
      <c r="M504" s="41" t="str">
        <f t="shared" si="54"/>
        <v/>
      </c>
      <c r="N504" s="41" t="str">
        <f t="shared" si="55"/>
        <v/>
      </c>
    </row>
    <row r="505" spans="1:14" x14ac:dyDescent="0.2">
      <c r="A505" s="35"/>
      <c r="B505" s="36"/>
      <c r="C505" s="37"/>
      <c r="D505" s="36"/>
      <c r="E505" s="35"/>
      <c r="F505" s="36"/>
      <c r="G505" s="36"/>
      <c r="H505" t="str">
        <f t="shared" si="49"/>
        <v/>
      </c>
      <c r="I505" s="40" t="str">
        <f t="shared" si="50"/>
        <v/>
      </c>
      <c r="J505" s="40" t="str">
        <f t="shared" si="51"/>
        <v/>
      </c>
      <c r="K505" s="40" t="str">
        <f t="shared" si="52"/>
        <v/>
      </c>
      <c r="L505" t="str">
        <f t="shared" si="53"/>
        <v/>
      </c>
      <c r="M505" s="41" t="str">
        <f t="shared" si="54"/>
        <v/>
      </c>
      <c r="N505" s="41" t="str">
        <f t="shared" si="55"/>
        <v/>
      </c>
    </row>
    <row r="506" spans="1:14" x14ac:dyDescent="0.2">
      <c r="A506" s="35"/>
      <c r="B506" s="36"/>
      <c r="C506" s="37"/>
      <c r="D506" s="36"/>
      <c r="E506" s="35"/>
      <c r="F506" s="36"/>
      <c r="G506" s="36"/>
      <c r="H506" t="str">
        <f t="shared" si="49"/>
        <v/>
      </c>
      <c r="I506" s="40" t="str">
        <f t="shared" si="50"/>
        <v/>
      </c>
      <c r="J506" s="40" t="str">
        <f t="shared" si="51"/>
        <v/>
      </c>
      <c r="K506" s="40" t="str">
        <f t="shared" si="52"/>
        <v/>
      </c>
      <c r="L506" t="str">
        <f t="shared" si="53"/>
        <v/>
      </c>
      <c r="M506" s="41" t="str">
        <f t="shared" si="54"/>
        <v/>
      </c>
      <c r="N506" s="41" t="str">
        <f t="shared" si="55"/>
        <v/>
      </c>
    </row>
    <row r="507" spans="1:14" x14ac:dyDescent="0.2">
      <c r="A507" s="35"/>
      <c r="B507" s="36"/>
      <c r="C507" s="37"/>
      <c r="D507" s="36"/>
      <c r="E507" s="35"/>
      <c r="F507" s="36"/>
      <c r="G507" s="36"/>
      <c r="H507" t="str">
        <f t="shared" si="49"/>
        <v/>
      </c>
      <c r="I507" s="40" t="str">
        <f t="shared" si="50"/>
        <v/>
      </c>
      <c r="J507" s="40" t="str">
        <f t="shared" si="51"/>
        <v/>
      </c>
      <c r="K507" s="40" t="str">
        <f t="shared" si="52"/>
        <v/>
      </c>
      <c r="L507" t="str">
        <f t="shared" si="53"/>
        <v/>
      </c>
      <c r="M507" s="41" t="str">
        <f t="shared" si="54"/>
        <v/>
      </c>
      <c r="N507" s="41" t="str">
        <f t="shared" si="55"/>
        <v/>
      </c>
    </row>
    <row r="508" spans="1:14" x14ac:dyDescent="0.2">
      <c r="A508" s="35"/>
      <c r="B508" s="36"/>
      <c r="C508" s="37"/>
      <c r="D508" s="36"/>
      <c r="E508" s="35"/>
      <c r="F508" s="36"/>
      <c r="G508" s="36"/>
      <c r="H508" t="str">
        <f t="shared" si="49"/>
        <v/>
      </c>
      <c r="I508" s="40" t="str">
        <f t="shared" si="50"/>
        <v/>
      </c>
      <c r="J508" s="40" t="str">
        <f t="shared" si="51"/>
        <v/>
      </c>
      <c r="K508" s="40" t="str">
        <f t="shared" si="52"/>
        <v/>
      </c>
      <c r="L508" t="str">
        <f t="shared" si="53"/>
        <v/>
      </c>
      <c r="M508" s="41" t="str">
        <f t="shared" si="54"/>
        <v/>
      </c>
      <c r="N508" s="41" t="str">
        <f t="shared" si="55"/>
        <v/>
      </c>
    </row>
    <row r="509" spans="1:14" x14ac:dyDescent="0.2">
      <c r="A509" s="35"/>
      <c r="B509" s="36"/>
      <c r="C509" s="37"/>
      <c r="D509" s="36"/>
      <c r="E509" s="35"/>
      <c r="F509" s="36"/>
      <c r="G509" s="36"/>
      <c r="H509" t="str">
        <f t="shared" si="49"/>
        <v/>
      </c>
      <c r="I509" s="40" t="str">
        <f t="shared" si="50"/>
        <v/>
      </c>
      <c r="J509" s="40" t="str">
        <f t="shared" si="51"/>
        <v/>
      </c>
      <c r="K509" s="40" t="str">
        <f t="shared" si="52"/>
        <v/>
      </c>
      <c r="L509" t="str">
        <f t="shared" si="53"/>
        <v/>
      </c>
      <c r="M509" s="41" t="str">
        <f t="shared" si="54"/>
        <v/>
      </c>
      <c r="N509" s="41" t="str">
        <f t="shared" si="55"/>
        <v/>
      </c>
    </row>
    <row r="510" spans="1:14" x14ac:dyDescent="0.2">
      <c r="A510" s="35"/>
      <c r="B510" s="36"/>
      <c r="C510" s="37"/>
      <c r="D510" s="36"/>
      <c r="E510" s="35"/>
      <c r="F510" s="36"/>
      <c r="G510" s="36"/>
      <c r="H510" t="str">
        <f t="shared" si="49"/>
        <v/>
      </c>
      <c r="I510" s="40" t="str">
        <f t="shared" si="50"/>
        <v/>
      </c>
      <c r="J510" s="40" t="str">
        <f t="shared" si="51"/>
        <v/>
      </c>
      <c r="K510" s="40" t="str">
        <f t="shared" si="52"/>
        <v/>
      </c>
      <c r="L510" t="str">
        <f t="shared" si="53"/>
        <v/>
      </c>
      <c r="M510" s="41" t="str">
        <f t="shared" si="54"/>
        <v/>
      </c>
      <c r="N510" s="41" t="str">
        <f t="shared" si="55"/>
        <v/>
      </c>
    </row>
    <row r="511" spans="1:14" x14ac:dyDescent="0.2">
      <c r="A511" s="35"/>
      <c r="B511" s="36"/>
      <c r="C511" s="37"/>
      <c r="D511" s="36"/>
      <c r="E511" s="35"/>
      <c r="F511" s="36"/>
      <c r="G511" s="36"/>
      <c r="H511" t="str">
        <f t="shared" si="49"/>
        <v/>
      </c>
      <c r="I511" s="40" t="str">
        <f t="shared" si="50"/>
        <v/>
      </c>
      <c r="J511" s="40" t="str">
        <f t="shared" si="51"/>
        <v/>
      </c>
      <c r="K511" s="40" t="str">
        <f t="shared" si="52"/>
        <v/>
      </c>
      <c r="L511" t="str">
        <f t="shared" si="53"/>
        <v/>
      </c>
      <c r="M511" s="41" t="str">
        <f t="shared" si="54"/>
        <v/>
      </c>
      <c r="N511" s="41" t="str">
        <f t="shared" si="55"/>
        <v/>
      </c>
    </row>
    <row r="512" spans="1:14" x14ac:dyDescent="0.2">
      <c r="A512" s="35"/>
      <c r="B512" s="36"/>
      <c r="C512" s="37"/>
      <c r="D512" s="36"/>
      <c r="E512" s="35"/>
      <c r="F512" s="36"/>
      <c r="G512" s="36"/>
      <c r="H512" t="str">
        <f t="shared" si="49"/>
        <v/>
      </c>
      <c r="I512" s="40" t="str">
        <f t="shared" si="50"/>
        <v/>
      </c>
      <c r="J512" s="40" t="str">
        <f t="shared" si="51"/>
        <v/>
      </c>
      <c r="K512" s="40" t="str">
        <f t="shared" si="52"/>
        <v/>
      </c>
      <c r="L512" t="str">
        <f t="shared" si="53"/>
        <v/>
      </c>
      <c r="M512" s="41" t="str">
        <f t="shared" si="54"/>
        <v/>
      </c>
      <c r="N512" s="41" t="str">
        <f t="shared" si="55"/>
        <v/>
      </c>
    </row>
    <row r="513" spans="1:14" x14ac:dyDescent="0.2">
      <c r="A513" s="35"/>
      <c r="B513" s="36"/>
      <c r="C513" s="37"/>
      <c r="D513" s="36"/>
      <c r="E513" s="35"/>
      <c r="F513" s="36"/>
      <c r="G513" s="36"/>
      <c r="H513" t="str">
        <f t="shared" si="49"/>
        <v/>
      </c>
      <c r="I513" s="40" t="str">
        <f t="shared" si="50"/>
        <v/>
      </c>
      <c r="J513" s="40" t="str">
        <f t="shared" si="51"/>
        <v/>
      </c>
      <c r="K513" s="40" t="str">
        <f t="shared" si="52"/>
        <v/>
      </c>
      <c r="L513" t="str">
        <f t="shared" si="53"/>
        <v/>
      </c>
      <c r="M513" s="41" t="str">
        <f t="shared" si="54"/>
        <v/>
      </c>
      <c r="N513" s="41" t="str">
        <f t="shared" si="55"/>
        <v/>
      </c>
    </row>
    <row r="514" spans="1:14" x14ac:dyDescent="0.2">
      <c r="A514" s="35"/>
      <c r="B514" s="36"/>
      <c r="C514" s="37"/>
      <c r="D514" s="36"/>
      <c r="E514" s="35"/>
      <c r="F514" s="36"/>
      <c r="G514" s="36"/>
      <c r="H514" t="str">
        <f t="shared" si="49"/>
        <v/>
      </c>
      <c r="I514" s="40" t="str">
        <f t="shared" si="50"/>
        <v/>
      </c>
      <c r="J514" s="40" t="str">
        <f t="shared" si="51"/>
        <v/>
      </c>
      <c r="K514" s="40" t="str">
        <f t="shared" si="52"/>
        <v/>
      </c>
      <c r="L514" t="str">
        <f t="shared" si="53"/>
        <v/>
      </c>
      <c r="M514" s="41" t="str">
        <f t="shared" si="54"/>
        <v/>
      </c>
      <c r="N514" s="41" t="str">
        <f t="shared" si="55"/>
        <v/>
      </c>
    </row>
    <row r="515" spans="1:14" x14ac:dyDescent="0.2">
      <c r="A515" s="35"/>
      <c r="B515" s="36"/>
      <c r="C515" s="37"/>
      <c r="D515" s="36"/>
      <c r="E515" s="35"/>
      <c r="F515" s="36"/>
      <c r="G515" s="36"/>
      <c r="H515" t="str">
        <f t="shared" ref="H515:H578" si="56">IF(OR(TRIM(B515)="",TRIM(D515)=""),"",IF(TRIM(B515)=TRIM(D515),"Autocompensação",IF(IFERROR(INDEX(L_Contrato,MATCH(M515,L_ChavePD,0)),"")="Ferista","Ferista cobriu colega","Colega cobriu colega")))</f>
        <v/>
      </c>
      <c r="I515" s="40" t="str">
        <f t="shared" ref="I515:I578" si="57">IF(N515="","",SUMIFS(L_Bruto,L_ChavePD,N515)-SUMIFS(L_Ferista,L_ChavePD,N515))</f>
        <v/>
      </c>
      <c r="J515" s="40" t="str">
        <f t="shared" ref="J515:J578" si="58">IF(N515="","",SUMIFS(CP_Horas,CP_ChaveFalta,N515,CP_Aprov,"Sim"))</f>
        <v/>
      </c>
      <c r="K515" s="40" t="str">
        <f t="shared" ref="K515:K578" si="59">IF(N515="","",SUMIFS(L_Compensado,L_ChavePD,N515))</f>
        <v/>
      </c>
      <c r="L515" t="str">
        <f t="shared" ref="L515:L578" si="60">IF(A515&amp;B515&amp;C515&amp;D515&amp;E515="","",IF(OR(A515="",TRIM(B515)="",C515=""),"PREENCHER: data, quem trabalhou e horas",IF(N515="","PREENCHER: de quem é a falta e a data da falta",IF(COUNTIF(L_ChavePD,N515)=0,"CONFERIR: não há lançamento dessa pessoa nessa data",IF(N(I515)=0,"CONFERIR: nesse dia não havia desconto a compensar",IF(F515&lt;&gt;"Sim","PENDENTE: aguardando aprovação (ainda não abate)",IF(J515&gt;I515,"ATENÇÃO: aprovado mais do que a falta (o excedente é ignorado)",IF(COUNTIF(L_ChavePD,M515)=0,"OK: abatendo — obs.: quem trabalhou não tem lançamento nesse dia","OK: abatendo no desconto"))))))))</f>
        <v/>
      </c>
      <c r="M515" s="41" t="str">
        <f t="shared" ref="M515:M578" si="61">IF(OR(A515="",TRIM(B515)=""),"",TRIM(B515)&amp;"|"&amp;A515)</f>
        <v/>
      </c>
      <c r="N515" s="41" t="str">
        <f t="shared" ref="N515:N578" si="62">IF(OR(E515="",TRIM(D515)=""),"",TRIM(D515)&amp;"|"&amp;E515)</f>
        <v/>
      </c>
    </row>
    <row r="516" spans="1:14" x14ac:dyDescent="0.2">
      <c r="A516" s="35"/>
      <c r="B516" s="36"/>
      <c r="C516" s="37"/>
      <c r="D516" s="36"/>
      <c r="E516" s="35"/>
      <c r="F516" s="36"/>
      <c r="G516" s="36"/>
      <c r="H516" t="str">
        <f t="shared" si="56"/>
        <v/>
      </c>
      <c r="I516" s="40" t="str">
        <f t="shared" si="57"/>
        <v/>
      </c>
      <c r="J516" s="40" t="str">
        <f t="shared" si="58"/>
        <v/>
      </c>
      <c r="K516" s="40" t="str">
        <f t="shared" si="59"/>
        <v/>
      </c>
      <c r="L516" t="str">
        <f t="shared" si="60"/>
        <v/>
      </c>
      <c r="M516" s="41" t="str">
        <f t="shared" si="61"/>
        <v/>
      </c>
      <c r="N516" s="41" t="str">
        <f t="shared" si="62"/>
        <v/>
      </c>
    </row>
    <row r="517" spans="1:14" x14ac:dyDescent="0.2">
      <c r="A517" s="35"/>
      <c r="B517" s="36"/>
      <c r="C517" s="37"/>
      <c r="D517" s="36"/>
      <c r="E517" s="35"/>
      <c r="F517" s="36"/>
      <c r="G517" s="36"/>
      <c r="H517" t="str">
        <f t="shared" si="56"/>
        <v/>
      </c>
      <c r="I517" s="40" t="str">
        <f t="shared" si="57"/>
        <v/>
      </c>
      <c r="J517" s="40" t="str">
        <f t="shared" si="58"/>
        <v/>
      </c>
      <c r="K517" s="40" t="str">
        <f t="shared" si="59"/>
        <v/>
      </c>
      <c r="L517" t="str">
        <f t="shared" si="60"/>
        <v/>
      </c>
      <c r="M517" s="41" t="str">
        <f t="shared" si="61"/>
        <v/>
      </c>
      <c r="N517" s="41" t="str">
        <f t="shared" si="62"/>
        <v/>
      </c>
    </row>
    <row r="518" spans="1:14" x14ac:dyDescent="0.2">
      <c r="A518" s="35"/>
      <c r="B518" s="36"/>
      <c r="C518" s="37"/>
      <c r="D518" s="36"/>
      <c r="E518" s="35"/>
      <c r="F518" s="36"/>
      <c r="G518" s="36"/>
      <c r="H518" t="str">
        <f t="shared" si="56"/>
        <v/>
      </c>
      <c r="I518" s="40" t="str">
        <f t="shared" si="57"/>
        <v/>
      </c>
      <c r="J518" s="40" t="str">
        <f t="shared" si="58"/>
        <v/>
      </c>
      <c r="K518" s="40" t="str">
        <f t="shared" si="59"/>
        <v/>
      </c>
      <c r="L518" t="str">
        <f t="shared" si="60"/>
        <v/>
      </c>
      <c r="M518" s="41" t="str">
        <f t="shared" si="61"/>
        <v/>
      </c>
      <c r="N518" s="41" t="str">
        <f t="shared" si="62"/>
        <v/>
      </c>
    </row>
    <row r="519" spans="1:14" x14ac:dyDescent="0.2">
      <c r="A519" s="35"/>
      <c r="B519" s="36"/>
      <c r="C519" s="37"/>
      <c r="D519" s="36"/>
      <c r="E519" s="35"/>
      <c r="F519" s="36"/>
      <c r="G519" s="36"/>
      <c r="H519" t="str">
        <f t="shared" si="56"/>
        <v/>
      </c>
      <c r="I519" s="40" t="str">
        <f t="shared" si="57"/>
        <v/>
      </c>
      <c r="J519" s="40" t="str">
        <f t="shared" si="58"/>
        <v/>
      </c>
      <c r="K519" s="40" t="str">
        <f t="shared" si="59"/>
        <v/>
      </c>
      <c r="L519" t="str">
        <f t="shared" si="60"/>
        <v/>
      </c>
      <c r="M519" s="41" t="str">
        <f t="shared" si="61"/>
        <v/>
      </c>
      <c r="N519" s="41" t="str">
        <f t="shared" si="62"/>
        <v/>
      </c>
    </row>
    <row r="520" spans="1:14" x14ac:dyDescent="0.2">
      <c r="A520" s="35"/>
      <c r="B520" s="36"/>
      <c r="C520" s="37"/>
      <c r="D520" s="36"/>
      <c r="E520" s="35"/>
      <c r="F520" s="36"/>
      <c r="G520" s="36"/>
      <c r="H520" t="str">
        <f t="shared" si="56"/>
        <v/>
      </c>
      <c r="I520" s="40" t="str">
        <f t="shared" si="57"/>
        <v/>
      </c>
      <c r="J520" s="40" t="str">
        <f t="shared" si="58"/>
        <v/>
      </c>
      <c r="K520" s="40" t="str">
        <f t="shared" si="59"/>
        <v/>
      </c>
      <c r="L520" t="str">
        <f t="shared" si="60"/>
        <v/>
      </c>
      <c r="M520" s="41" t="str">
        <f t="shared" si="61"/>
        <v/>
      </c>
      <c r="N520" s="41" t="str">
        <f t="shared" si="62"/>
        <v/>
      </c>
    </row>
    <row r="521" spans="1:14" x14ac:dyDescent="0.2">
      <c r="A521" s="35"/>
      <c r="B521" s="36"/>
      <c r="C521" s="37"/>
      <c r="D521" s="36"/>
      <c r="E521" s="35"/>
      <c r="F521" s="36"/>
      <c r="G521" s="36"/>
      <c r="H521" t="str">
        <f t="shared" si="56"/>
        <v/>
      </c>
      <c r="I521" s="40" t="str">
        <f t="shared" si="57"/>
        <v/>
      </c>
      <c r="J521" s="40" t="str">
        <f t="shared" si="58"/>
        <v/>
      </c>
      <c r="K521" s="40" t="str">
        <f t="shared" si="59"/>
        <v/>
      </c>
      <c r="L521" t="str">
        <f t="shared" si="60"/>
        <v/>
      </c>
      <c r="M521" s="41" t="str">
        <f t="shared" si="61"/>
        <v/>
      </c>
      <c r="N521" s="41" t="str">
        <f t="shared" si="62"/>
        <v/>
      </c>
    </row>
    <row r="522" spans="1:14" x14ac:dyDescent="0.2">
      <c r="A522" s="35"/>
      <c r="B522" s="36"/>
      <c r="C522" s="37"/>
      <c r="D522" s="36"/>
      <c r="E522" s="35"/>
      <c r="F522" s="36"/>
      <c r="G522" s="36"/>
      <c r="H522" t="str">
        <f t="shared" si="56"/>
        <v/>
      </c>
      <c r="I522" s="40" t="str">
        <f t="shared" si="57"/>
        <v/>
      </c>
      <c r="J522" s="40" t="str">
        <f t="shared" si="58"/>
        <v/>
      </c>
      <c r="K522" s="40" t="str">
        <f t="shared" si="59"/>
        <v/>
      </c>
      <c r="L522" t="str">
        <f t="shared" si="60"/>
        <v/>
      </c>
      <c r="M522" s="41" t="str">
        <f t="shared" si="61"/>
        <v/>
      </c>
      <c r="N522" s="41" t="str">
        <f t="shared" si="62"/>
        <v/>
      </c>
    </row>
    <row r="523" spans="1:14" x14ac:dyDescent="0.2">
      <c r="A523" s="35"/>
      <c r="B523" s="36"/>
      <c r="C523" s="37"/>
      <c r="D523" s="36"/>
      <c r="E523" s="35"/>
      <c r="F523" s="36"/>
      <c r="G523" s="36"/>
      <c r="H523" t="str">
        <f t="shared" si="56"/>
        <v/>
      </c>
      <c r="I523" s="40" t="str">
        <f t="shared" si="57"/>
        <v/>
      </c>
      <c r="J523" s="40" t="str">
        <f t="shared" si="58"/>
        <v/>
      </c>
      <c r="K523" s="40" t="str">
        <f t="shared" si="59"/>
        <v/>
      </c>
      <c r="L523" t="str">
        <f t="shared" si="60"/>
        <v/>
      </c>
      <c r="M523" s="41" t="str">
        <f t="shared" si="61"/>
        <v/>
      </c>
      <c r="N523" s="41" t="str">
        <f t="shared" si="62"/>
        <v/>
      </c>
    </row>
    <row r="524" spans="1:14" x14ac:dyDescent="0.2">
      <c r="A524" s="35"/>
      <c r="B524" s="36"/>
      <c r="C524" s="37"/>
      <c r="D524" s="36"/>
      <c r="E524" s="35"/>
      <c r="F524" s="36"/>
      <c r="G524" s="36"/>
      <c r="H524" t="str">
        <f t="shared" si="56"/>
        <v/>
      </c>
      <c r="I524" s="40" t="str">
        <f t="shared" si="57"/>
        <v/>
      </c>
      <c r="J524" s="40" t="str">
        <f t="shared" si="58"/>
        <v/>
      </c>
      <c r="K524" s="40" t="str">
        <f t="shared" si="59"/>
        <v/>
      </c>
      <c r="L524" t="str">
        <f t="shared" si="60"/>
        <v/>
      </c>
      <c r="M524" s="41" t="str">
        <f t="shared" si="61"/>
        <v/>
      </c>
      <c r="N524" s="41" t="str">
        <f t="shared" si="62"/>
        <v/>
      </c>
    </row>
    <row r="525" spans="1:14" x14ac:dyDescent="0.2">
      <c r="A525" s="35"/>
      <c r="B525" s="36"/>
      <c r="C525" s="37"/>
      <c r="D525" s="36"/>
      <c r="E525" s="35"/>
      <c r="F525" s="36"/>
      <c r="G525" s="36"/>
      <c r="H525" t="str">
        <f t="shared" si="56"/>
        <v/>
      </c>
      <c r="I525" s="40" t="str">
        <f t="shared" si="57"/>
        <v/>
      </c>
      <c r="J525" s="40" t="str">
        <f t="shared" si="58"/>
        <v/>
      </c>
      <c r="K525" s="40" t="str">
        <f t="shared" si="59"/>
        <v/>
      </c>
      <c r="L525" t="str">
        <f t="shared" si="60"/>
        <v/>
      </c>
      <c r="M525" s="41" t="str">
        <f t="shared" si="61"/>
        <v/>
      </c>
      <c r="N525" s="41" t="str">
        <f t="shared" si="62"/>
        <v/>
      </c>
    </row>
    <row r="526" spans="1:14" x14ac:dyDescent="0.2">
      <c r="A526" s="35"/>
      <c r="B526" s="36"/>
      <c r="C526" s="37"/>
      <c r="D526" s="36"/>
      <c r="E526" s="35"/>
      <c r="F526" s="36"/>
      <c r="G526" s="36"/>
      <c r="H526" t="str">
        <f t="shared" si="56"/>
        <v/>
      </c>
      <c r="I526" s="40" t="str">
        <f t="shared" si="57"/>
        <v/>
      </c>
      <c r="J526" s="40" t="str">
        <f t="shared" si="58"/>
        <v/>
      </c>
      <c r="K526" s="40" t="str">
        <f t="shared" si="59"/>
        <v/>
      </c>
      <c r="L526" t="str">
        <f t="shared" si="60"/>
        <v/>
      </c>
      <c r="M526" s="41" t="str">
        <f t="shared" si="61"/>
        <v/>
      </c>
      <c r="N526" s="41" t="str">
        <f t="shared" si="62"/>
        <v/>
      </c>
    </row>
    <row r="527" spans="1:14" x14ac:dyDescent="0.2">
      <c r="A527" s="35"/>
      <c r="B527" s="36"/>
      <c r="C527" s="37"/>
      <c r="D527" s="36"/>
      <c r="E527" s="35"/>
      <c r="F527" s="36"/>
      <c r="G527" s="36"/>
      <c r="H527" t="str">
        <f t="shared" si="56"/>
        <v/>
      </c>
      <c r="I527" s="40" t="str">
        <f t="shared" si="57"/>
        <v/>
      </c>
      <c r="J527" s="40" t="str">
        <f t="shared" si="58"/>
        <v/>
      </c>
      <c r="K527" s="40" t="str">
        <f t="shared" si="59"/>
        <v/>
      </c>
      <c r="L527" t="str">
        <f t="shared" si="60"/>
        <v/>
      </c>
      <c r="M527" s="41" t="str">
        <f t="shared" si="61"/>
        <v/>
      </c>
      <c r="N527" s="41" t="str">
        <f t="shared" si="62"/>
        <v/>
      </c>
    </row>
    <row r="528" spans="1:14" x14ac:dyDescent="0.2">
      <c r="A528" s="35"/>
      <c r="B528" s="36"/>
      <c r="C528" s="37"/>
      <c r="D528" s="36"/>
      <c r="E528" s="35"/>
      <c r="F528" s="36"/>
      <c r="G528" s="36"/>
      <c r="H528" t="str">
        <f t="shared" si="56"/>
        <v/>
      </c>
      <c r="I528" s="40" t="str">
        <f t="shared" si="57"/>
        <v/>
      </c>
      <c r="J528" s="40" t="str">
        <f t="shared" si="58"/>
        <v/>
      </c>
      <c r="K528" s="40" t="str">
        <f t="shared" si="59"/>
        <v/>
      </c>
      <c r="L528" t="str">
        <f t="shared" si="60"/>
        <v/>
      </c>
      <c r="M528" s="41" t="str">
        <f t="shared" si="61"/>
        <v/>
      </c>
      <c r="N528" s="41" t="str">
        <f t="shared" si="62"/>
        <v/>
      </c>
    </row>
    <row r="529" spans="1:14" x14ac:dyDescent="0.2">
      <c r="A529" s="35"/>
      <c r="B529" s="36"/>
      <c r="C529" s="37"/>
      <c r="D529" s="36"/>
      <c r="E529" s="35"/>
      <c r="F529" s="36"/>
      <c r="G529" s="36"/>
      <c r="H529" t="str">
        <f t="shared" si="56"/>
        <v/>
      </c>
      <c r="I529" s="40" t="str">
        <f t="shared" si="57"/>
        <v/>
      </c>
      <c r="J529" s="40" t="str">
        <f t="shared" si="58"/>
        <v/>
      </c>
      <c r="K529" s="40" t="str">
        <f t="shared" si="59"/>
        <v/>
      </c>
      <c r="L529" t="str">
        <f t="shared" si="60"/>
        <v/>
      </c>
      <c r="M529" s="41" t="str">
        <f t="shared" si="61"/>
        <v/>
      </c>
      <c r="N529" s="41" t="str">
        <f t="shared" si="62"/>
        <v/>
      </c>
    </row>
    <row r="530" spans="1:14" x14ac:dyDescent="0.2">
      <c r="A530" s="35"/>
      <c r="B530" s="36"/>
      <c r="C530" s="37"/>
      <c r="D530" s="36"/>
      <c r="E530" s="35"/>
      <c r="F530" s="36"/>
      <c r="G530" s="36"/>
      <c r="H530" t="str">
        <f t="shared" si="56"/>
        <v/>
      </c>
      <c r="I530" s="40" t="str">
        <f t="shared" si="57"/>
        <v/>
      </c>
      <c r="J530" s="40" t="str">
        <f t="shared" si="58"/>
        <v/>
      </c>
      <c r="K530" s="40" t="str">
        <f t="shared" si="59"/>
        <v/>
      </c>
      <c r="L530" t="str">
        <f t="shared" si="60"/>
        <v/>
      </c>
      <c r="M530" s="41" t="str">
        <f t="shared" si="61"/>
        <v/>
      </c>
      <c r="N530" s="41" t="str">
        <f t="shared" si="62"/>
        <v/>
      </c>
    </row>
    <row r="531" spans="1:14" x14ac:dyDescent="0.2">
      <c r="A531" s="35"/>
      <c r="B531" s="36"/>
      <c r="C531" s="37"/>
      <c r="D531" s="36"/>
      <c r="E531" s="35"/>
      <c r="F531" s="36"/>
      <c r="G531" s="36"/>
      <c r="H531" t="str">
        <f t="shared" si="56"/>
        <v/>
      </c>
      <c r="I531" s="40" t="str">
        <f t="shared" si="57"/>
        <v/>
      </c>
      <c r="J531" s="40" t="str">
        <f t="shared" si="58"/>
        <v/>
      </c>
      <c r="K531" s="40" t="str">
        <f t="shared" si="59"/>
        <v/>
      </c>
      <c r="L531" t="str">
        <f t="shared" si="60"/>
        <v/>
      </c>
      <c r="M531" s="41" t="str">
        <f t="shared" si="61"/>
        <v/>
      </c>
      <c r="N531" s="41" t="str">
        <f t="shared" si="62"/>
        <v/>
      </c>
    </row>
    <row r="532" spans="1:14" x14ac:dyDescent="0.2">
      <c r="A532" s="35"/>
      <c r="B532" s="36"/>
      <c r="C532" s="37"/>
      <c r="D532" s="36"/>
      <c r="E532" s="35"/>
      <c r="F532" s="36"/>
      <c r="G532" s="36"/>
      <c r="H532" t="str">
        <f t="shared" si="56"/>
        <v/>
      </c>
      <c r="I532" s="40" t="str">
        <f t="shared" si="57"/>
        <v/>
      </c>
      <c r="J532" s="40" t="str">
        <f t="shared" si="58"/>
        <v/>
      </c>
      <c r="K532" s="40" t="str">
        <f t="shared" si="59"/>
        <v/>
      </c>
      <c r="L532" t="str">
        <f t="shared" si="60"/>
        <v/>
      </c>
      <c r="M532" s="41" t="str">
        <f t="shared" si="61"/>
        <v/>
      </c>
      <c r="N532" s="41" t="str">
        <f t="shared" si="62"/>
        <v/>
      </c>
    </row>
    <row r="533" spans="1:14" x14ac:dyDescent="0.2">
      <c r="A533" s="35"/>
      <c r="B533" s="36"/>
      <c r="C533" s="37"/>
      <c r="D533" s="36"/>
      <c r="E533" s="35"/>
      <c r="F533" s="36"/>
      <c r="G533" s="36"/>
      <c r="H533" t="str">
        <f t="shared" si="56"/>
        <v/>
      </c>
      <c r="I533" s="40" t="str">
        <f t="shared" si="57"/>
        <v/>
      </c>
      <c r="J533" s="40" t="str">
        <f t="shared" si="58"/>
        <v/>
      </c>
      <c r="K533" s="40" t="str">
        <f t="shared" si="59"/>
        <v/>
      </c>
      <c r="L533" t="str">
        <f t="shared" si="60"/>
        <v/>
      </c>
      <c r="M533" s="41" t="str">
        <f t="shared" si="61"/>
        <v/>
      </c>
      <c r="N533" s="41" t="str">
        <f t="shared" si="62"/>
        <v/>
      </c>
    </row>
    <row r="534" spans="1:14" x14ac:dyDescent="0.2">
      <c r="A534" s="35"/>
      <c r="B534" s="36"/>
      <c r="C534" s="37"/>
      <c r="D534" s="36"/>
      <c r="E534" s="35"/>
      <c r="F534" s="36"/>
      <c r="G534" s="36"/>
      <c r="H534" t="str">
        <f t="shared" si="56"/>
        <v/>
      </c>
      <c r="I534" s="40" t="str">
        <f t="shared" si="57"/>
        <v/>
      </c>
      <c r="J534" s="40" t="str">
        <f t="shared" si="58"/>
        <v/>
      </c>
      <c r="K534" s="40" t="str">
        <f t="shared" si="59"/>
        <v/>
      </c>
      <c r="L534" t="str">
        <f t="shared" si="60"/>
        <v/>
      </c>
      <c r="M534" s="41" t="str">
        <f t="shared" si="61"/>
        <v/>
      </c>
      <c r="N534" s="41" t="str">
        <f t="shared" si="62"/>
        <v/>
      </c>
    </row>
    <row r="535" spans="1:14" x14ac:dyDescent="0.2">
      <c r="A535" s="35"/>
      <c r="B535" s="36"/>
      <c r="C535" s="37"/>
      <c r="D535" s="36"/>
      <c r="E535" s="35"/>
      <c r="F535" s="36"/>
      <c r="G535" s="36"/>
      <c r="H535" t="str">
        <f t="shared" si="56"/>
        <v/>
      </c>
      <c r="I535" s="40" t="str">
        <f t="shared" si="57"/>
        <v/>
      </c>
      <c r="J535" s="40" t="str">
        <f t="shared" si="58"/>
        <v/>
      </c>
      <c r="K535" s="40" t="str">
        <f t="shared" si="59"/>
        <v/>
      </c>
      <c r="L535" t="str">
        <f t="shared" si="60"/>
        <v/>
      </c>
      <c r="M535" s="41" t="str">
        <f t="shared" si="61"/>
        <v/>
      </c>
      <c r="N535" s="41" t="str">
        <f t="shared" si="62"/>
        <v/>
      </c>
    </row>
    <row r="536" spans="1:14" x14ac:dyDescent="0.2">
      <c r="A536" s="35"/>
      <c r="B536" s="36"/>
      <c r="C536" s="37"/>
      <c r="D536" s="36"/>
      <c r="E536" s="35"/>
      <c r="F536" s="36"/>
      <c r="G536" s="36"/>
      <c r="H536" t="str">
        <f t="shared" si="56"/>
        <v/>
      </c>
      <c r="I536" s="40" t="str">
        <f t="shared" si="57"/>
        <v/>
      </c>
      <c r="J536" s="40" t="str">
        <f t="shared" si="58"/>
        <v/>
      </c>
      <c r="K536" s="40" t="str">
        <f t="shared" si="59"/>
        <v/>
      </c>
      <c r="L536" t="str">
        <f t="shared" si="60"/>
        <v/>
      </c>
      <c r="M536" s="41" t="str">
        <f t="shared" si="61"/>
        <v/>
      </c>
      <c r="N536" s="41" t="str">
        <f t="shared" si="62"/>
        <v/>
      </c>
    </row>
    <row r="537" spans="1:14" x14ac:dyDescent="0.2">
      <c r="A537" s="35"/>
      <c r="B537" s="36"/>
      <c r="C537" s="37"/>
      <c r="D537" s="36"/>
      <c r="E537" s="35"/>
      <c r="F537" s="36"/>
      <c r="G537" s="36"/>
      <c r="H537" t="str">
        <f t="shared" si="56"/>
        <v/>
      </c>
      <c r="I537" s="40" t="str">
        <f t="shared" si="57"/>
        <v/>
      </c>
      <c r="J537" s="40" t="str">
        <f t="shared" si="58"/>
        <v/>
      </c>
      <c r="K537" s="40" t="str">
        <f t="shared" si="59"/>
        <v/>
      </c>
      <c r="L537" t="str">
        <f t="shared" si="60"/>
        <v/>
      </c>
      <c r="M537" s="41" t="str">
        <f t="shared" si="61"/>
        <v/>
      </c>
      <c r="N537" s="41" t="str">
        <f t="shared" si="62"/>
        <v/>
      </c>
    </row>
    <row r="538" spans="1:14" x14ac:dyDescent="0.2">
      <c r="A538" s="35"/>
      <c r="B538" s="36"/>
      <c r="C538" s="37"/>
      <c r="D538" s="36"/>
      <c r="E538" s="35"/>
      <c r="F538" s="36"/>
      <c r="G538" s="36"/>
      <c r="H538" t="str">
        <f t="shared" si="56"/>
        <v/>
      </c>
      <c r="I538" s="40" t="str">
        <f t="shared" si="57"/>
        <v/>
      </c>
      <c r="J538" s="40" t="str">
        <f t="shared" si="58"/>
        <v/>
      </c>
      <c r="K538" s="40" t="str">
        <f t="shared" si="59"/>
        <v/>
      </c>
      <c r="L538" t="str">
        <f t="shared" si="60"/>
        <v/>
      </c>
      <c r="M538" s="41" t="str">
        <f t="shared" si="61"/>
        <v/>
      </c>
      <c r="N538" s="41" t="str">
        <f t="shared" si="62"/>
        <v/>
      </c>
    </row>
    <row r="539" spans="1:14" x14ac:dyDescent="0.2">
      <c r="A539" s="35"/>
      <c r="B539" s="36"/>
      <c r="C539" s="37"/>
      <c r="D539" s="36"/>
      <c r="E539" s="35"/>
      <c r="F539" s="36"/>
      <c r="G539" s="36"/>
      <c r="H539" t="str">
        <f t="shared" si="56"/>
        <v/>
      </c>
      <c r="I539" s="40" t="str">
        <f t="shared" si="57"/>
        <v/>
      </c>
      <c r="J539" s="40" t="str">
        <f t="shared" si="58"/>
        <v/>
      </c>
      <c r="K539" s="40" t="str">
        <f t="shared" si="59"/>
        <v/>
      </c>
      <c r="L539" t="str">
        <f t="shared" si="60"/>
        <v/>
      </c>
      <c r="M539" s="41" t="str">
        <f t="shared" si="61"/>
        <v/>
      </c>
      <c r="N539" s="41" t="str">
        <f t="shared" si="62"/>
        <v/>
      </c>
    </row>
    <row r="540" spans="1:14" x14ac:dyDescent="0.2">
      <c r="A540" s="35"/>
      <c r="B540" s="36"/>
      <c r="C540" s="37"/>
      <c r="D540" s="36"/>
      <c r="E540" s="35"/>
      <c r="F540" s="36"/>
      <c r="G540" s="36"/>
      <c r="H540" t="str">
        <f t="shared" si="56"/>
        <v/>
      </c>
      <c r="I540" s="40" t="str">
        <f t="shared" si="57"/>
        <v/>
      </c>
      <c r="J540" s="40" t="str">
        <f t="shared" si="58"/>
        <v/>
      </c>
      <c r="K540" s="40" t="str">
        <f t="shared" si="59"/>
        <v/>
      </c>
      <c r="L540" t="str">
        <f t="shared" si="60"/>
        <v/>
      </c>
      <c r="M540" s="41" t="str">
        <f t="shared" si="61"/>
        <v/>
      </c>
      <c r="N540" s="41" t="str">
        <f t="shared" si="62"/>
        <v/>
      </c>
    </row>
    <row r="541" spans="1:14" x14ac:dyDescent="0.2">
      <c r="A541" s="35"/>
      <c r="B541" s="36"/>
      <c r="C541" s="37"/>
      <c r="D541" s="36"/>
      <c r="E541" s="35"/>
      <c r="F541" s="36"/>
      <c r="G541" s="36"/>
      <c r="H541" t="str">
        <f t="shared" si="56"/>
        <v/>
      </c>
      <c r="I541" s="40" t="str">
        <f t="shared" si="57"/>
        <v/>
      </c>
      <c r="J541" s="40" t="str">
        <f t="shared" si="58"/>
        <v/>
      </c>
      <c r="K541" s="40" t="str">
        <f t="shared" si="59"/>
        <v/>
      </c>
      <c r="L541" t="str">
        <f t="shared" si="60"/>
        <v/>
      </c>
      <c r="M541" s="41" t="str">
        <f t="shared" si="61"/>
        <v/>
      </c>
      <c r="N541" s="41" t="str">
        <f t="shared" si="62"/>
        <v/>
      </c>
    </row>
    <row r="542" spans="1:14" x14ac:dyDescent="0.2">
      <c r="A542" s="35"/>
      <c r="B542" s="36"/>
      <c r="C542" s="37"/>
      <c r="D542" s="36"/>
      <c r="E542" s="35"/>
      <c r="F542" s="36"/>
      <c r="G542" s="36"/>
      <c r="H542" t="str">
        <f t="shared" si="56"/>
        <v/>
      </c>
      <c r="I542" s="40" t="str">
        <f t="shared" si="57"/>
        <v/>
      </c>
      <c r="J542" s="40" t="str">
        <f t="shared" si="58"/>
        <v/>
      </c>
      <c r="K542" s="40" t="str">
        <f t="shared" si="59"/>
        <v/>
      </c>
      <c r="L542" t="str">
        <f t="shared" si="60"/>
        <v/>
      </c>
      <c r="M542" s="41" t="str">
        <f t="shared" si="61"/>
        <v/>
      </c>
      <c r="N542" s="41" t="str">
        <f t="shared" si="62"/>
        <v/>
      </c>
    </row>
    <row r="543" spans="1:14" x14ac:dyDescent="0.2">
      <c r="A543" s="35"/>
      <c r="B543" s="36"/>
      <c r="C543" s="37"/>
      <c r="D543" s="36"/>
      <c r="E543" s="35"/>
      <c r="F543" s="36"/>
      <c r="G543" s="36"/>
      <c r="H543" t="str">
        <f t="shared" si="56"/>
        <v/>
      </c>
      <c r="I543" s="40" t="str">
        <f t="shared" si="57"/>
        <v/>
      </c>
      <c r="J543" s="40" t="str">
        <f t="shared" si="58"/>
        <v/>
      </c>
      <c r="K543" s="40" t="str">
        <f t="shared" si="59"/>
        <v/>
      </c>
      <c r="L543" t="str">
        <f t="shared" si="60"/>
        <v/>
      </c>
      <c r="M543" s="41" t="str">
        <f t="shared" si="61"/>
        <v/>
      </c>
      <c r="N543" s="41" t="str">
        <f t="shared" si="62"/>
        <v/>
      </c>
    </row>
    <row r="544" spans="1:14" x14ac:dyDescent="0.2">
      <c r="A544" s="35"/>
      <c r="B544" s="36"/>
      <c r="C544" s="37"/>
      <c r="D544" s="36"/>
      <c r="E544" s="35"/>
      <c r="F544" s="36"/>
      <c r="G544" s="36"/>
      <c r="H544" t="str">
        <f t="shared" si="56"/>
        <v/>
      </c>
      <c r="I544" s="40" t="str">
        <f t="shared" si="57"/>
        <v/>
      </c>
      <c r="J544" s="40" t="str">
        <f t="shared" si="58"/>
        <v/>
      </c>
      <c r="K544" s="40" t="str">
        <f t="shared" si="59"/>
        <v/>
      </c>
      <c r="L544" t="str">
        <f t="shared" si="60"/>
        <v/>
      </c>
      <c r="M544" s="41" t="str">
        <f t="shared" si="61"/>
        <v/>
      </c>
      <c r="N544" s="41" t="str">
        <f t="shared" si="62"/>
        <v/>
      </c>
    </row>
    <row r="545" spans="1:14" x14ac:dyDescent="0.2">
      <c r="A545" s="35"/>
      <c r="B545" s="36"/>
      <c r="C545" s="37"/>
      <c r="D545" s="36"/>
      <c r="E545" s="35"/>
      <c r="F545" s="36"/>
      <c r="G545" s="36"/>
      <c r="H545" t="str">
        <f t="shared" si="56"/>
        <v/>
      </c>
      <c r="I545" s="40" t="str">
        <f t="shared" si="57"/>
        <v/>
      </c>
      <c r="J545" s="40" t="str">
        <f t="shared" si="58"/>
        <v/>
      </c>
      <c r="K545" s="40" t="str">
        <f t="shared" si="59"/>
        <v/>
      </c>
      <c r="L545" t="str">
        <f t="shared" si="60"/>
        <v/>
      </c>
      <c r="M545" s="41" t="str">
        <f t="shared" si="61"/>
        <v/>
      </c>
      <c r="N545" s="41" t="str">
        <f t="shared" si="62"/>
        <v/>
      </c>
    </row>
    <row r="546" spans="1:14" x14ac:dyDescent="0.2">
      <c r="A546" s="35"/>
      <c r="B546" s="36"/>
      <c r="C546" s="37"/>
      <c r="D546" s="36"/>
      <c r="E546" s="35"/>
      <c r="F546" s="36"/>
      <c r="G546" s="36"/>
      <c r="H546" t="str">
        <f t="shared" si="56"/>
        <v/>
      </c>
      <c r="I546" s="40" t="str">
        <f t="shared" si="57"/>
        <v/>
      </c>
      <c r="J546" s="40" t="str">
        <f t="shared" si="58"/>
        <v/>
      </c>
      <c r="K546" s="40" t="str">
        <f t="shared" si="59"/>
        <v/>
      </c>
      <c r="L546" t="str">
        <f t="shared" si="60"/>
        <v/>
      </c>
      <c r="M546" s="41" t="str">
        <f t="shared" si="61"/>
        <v/>
      </c>
      <c r="N546" s="41" t="str">
        <f t="shared" si="62"/>
        <v/>
      </c>
    </row>
    <row r="547" spans="1:14" x14ac:dyDescent="0.2">
      <c r="A547" s="35"/>
      <c r="B547" s="36"/>
      <c r="C547" s="37"/>
      <c r="D547" s="36"/>
      <c r="E547" s="35"/>
      <c r="F547" s="36"/>
      <c r="G547" s="36"/>
      <c r="H547" t="str">
        <f t="shared" si="56"/>
        <v/>
      </c>
      <c r="I547" s="40" t="str">
        <f t="shared" si="57"/>
        <v/>
      </c>
      <c r="J547" s="40" t="str">
        <f t="shared" si="58"/>
        <v/>
      </c>
      <c r="K547" s="40" t="str">
        <f t="shared" si="59"/>
        <v/>
      </c>
      <c r="L547" t="str">
        <f t="shared" si="60"/>
        <v/>
      </c>
      <c r="M547" s="41" t="str">
        <f t="shared" si="61"/>
        <v/>
      </c>
      <c r="N547" s="41" t="str">
        <f t="shared" si="62"/>
        <v/>
      </c>
    </row>
    <row r="548" spans="1:14" x14ac:dyDescent="0.2">
      <c r="A548" s="35"/>
      <c r="B548" s="36"/>
      <c r="C548" s="37"/>
      <c r="D548" s="36"/>
      <c r="E548" s="35"/>
      <c r="F548" s="36"/>
      <c r="G548" s="36"/>
      <c r="H548" t="str">
        <f t="shared" si="56"/>
        <v/>
      </c>
      <c r="I548" s="40" t="str">
        <f t="shared" si="57"/>
        <v/>
      </c>
      <c r="J548" s="40" t="str">
        <f t="shared" si="58"/>
        <v/>
      </c>
      <c r="K548" s="40" t="str">
        <f t="shared" si="59"/>
        <v/>
      </c>
      <c r="L548" t="str">
        <f t="shared" si="60"/>
        <v/>
      </c>
      <c r="M548" s="41" t="str">
        <f t="shared" si="61"/>
        <v/>
      </c>
      <c r="N548" s="41" t="str">
        <f t="shared" si="62"/>
        <v/>
      </c>
    </row>
    <row r="549" spans="1:14" x14ac:dyDescent="0.2">
      <c r="A549" s="35"/>
      <c r="B549" s="36"/>
      <c r="C549" s="37"/>
      <c r="D549" s="36"/>
      <c r="E549" s="35"/>
      <c r="F549" s="36"/>
      <c r="G549" s="36"/>
      <c r="H549" t="str">
        <f t="shared" si="56"/>
        <v/>
      </c>
      <c r="I549" s="40" t="str">
        <f t="shared" si="57"/>
        <v/>
      </c>
      <c r="J549" s="40" t="str">
        <f t="shared" si="58"/>
        <v/>
      </c>
      <c r="K549" s="40" t="str">
        <f t="shared" si="59"/>
        <v/>
      </c>
      <c r="L549" t="str">
        <f t="shared" si="60"/>
        <v/>
      </c>
      <c r="M549" s="41" t="str">
        <f t="shared" si="61"/>
        <v/>
      </c>
      <c r="N549" s="41" t="str">
        <f t="shared" si="62"/>
        <v/>
      </c>
    </row>
    <row r="550" spans="1:14" x14ac:dyDescent="0.2">
      <c r="A550" s="35"/>
      <c r="B550" s="36"/>
      <c r="C550" s="37"/>
      <c r="D550" s="36"/>
      <c r="E550" s="35"/>
      <c r="F550" s="36"/>
      <c r="G550" s="36"/>
      <c r="H550" t="str">
        <f t="shared" si="56"/>
        <v/>
      </c>
      <c r="I550" s="40" t="str">
        <f t="shared" si="57"/>
        <v/>
      </c>
      <c r="J550" s="40" t="str">
        <f t="shared" si="58"/>
        <v/>
      </c>
      <c r="K550" s="40" t="str">
        <f t="shared" si="59"/>
        <v/>
      </c>
      <c r="L550" t="str">
        <f t="shared" si="60"/>
        <v/>
      </c>
      <c r="M550" s="41" t="str">
        <f t="shared" si="61"/>
        <v/>
      </c>
      <c r="N550" s="41" t="str">
        <f t="shared" si="62"/>
        <v/>
      </c>
    </row>
    <row r="551" spans="1:14" x14ac:dyDescent="0.2">
      <c r="A551" s="35"/>
      <c r="B551" s="36"/>
      <c r="C551" s="37"/>
      <c r="D551" s="36"/>
      <c r="E551" s="35"/>
      <c r="F551" s="36"/>
      <c r="G551" s="36"/>
      <c r="H551" t="str">
        <f t="shared" si="56"/>
        <v/>
      </c>
      <c r="I551" s="40" t="str">
        <f t="shared" si="57"/>
        <v/>
      </c>
      <c r="J551" s="40" t="str">
        <f t="shared" si="58"/>
        <v/>
      </c>
      <c r="K551" s="40" t="str">
        <f t="shared" si="59"/>
        <v/>
      </c>
      <c r="L551" t="str">
        <f t="shared" si="60"/>
        <v/>
      </c>
      <c r="M551" s="41" t="str">
        <f t="shared" si="61"/>
        <v/>
      </c>
      <c r="N551" s="41" t="str">
        <f t="shared" si="62"/>
        <v/>
      </c>
    </row>
    <row r="552" spans="1:14" x14ac:dyDescent="0.2">
      <c r="A552" s="35"/>
      <c r="B552" s="36"/>
      <c r="C552" s="37"/>
      <c r="D552" s="36"/>
      <c r="E552" s="35"/>
      <c r="F552" s="36"/>
      <c r="G552" s="36"/>
      <c r="H552" t="str">
        <f t="shared" si="56"/>
        <v/>
      </c>
      <c r="I552" s="40" t="str">
        <f t="shared" si="57"/>
        <v/>
      </c>
      <c r="J552" s="40" t="str">
        <f t="shared" si="58"/>
        <v/>
      </c>
      <c r="K552" s="40" t="str">
        <f t="shared" si="59"/>
        <v/>
      </c>
      <c r="L552" t="str">
        <f t="shared" si="60"/>
        <v/>
      </c>
      <c r="M552" s="41" t="str">
        <f t="shared" si="61"/>
        <v/>
      </c>
      <c r="N552" s="41" t="str">
        <f t="shared" si="62"/>
        <v/>
      </c>
    </row>
    <row r="553" spans="1:14" x14ac:dyDescent="0.2">
      <c r="A553" s="35"/>
      <c r="B553" s="36"/>
      <c r="C553" s="37"/>
      <c r="D553" s="36"/>
      <c r="E553" s="35"/>
      <c r="F553" s="36"/>
      <c r="G553" s="36"/>
      <c r="H553" t="str">
        <f t="shared" si="56"/>
        <v/>
      </c>
      <c r="I553" s="40" t="str">
        <f t="shared" si="57"/>
        <v/>
      </c>
      <c r="J553" s="40" t="str">
        <f t="shared" si="58"/>
        <v/>
      </c>
      <c r="K553" s="40" t="str">
        <f t="shared" si="59"/>
        <v/>
      </c>
      <c r="L553" t="str">
        <f t="shared" si="60"/>
        <v/>
      </c>
      <c r="M553" s="41" t="str">
        <f t="shared" si="61"/>
        <v/>
      </c>
      <c r="N553" s="41" t="str">
        <f t="shared" si="62"/>
        <v/>
      </c>
    </row>
    <row r="554" spans="1:14" x14ac:dyDescent="0.2">
      <c r="A554" s="35"/>
      <c r="B554" s="36"/>
      <c r="C554" s="37"/>
      <c r="D554" s="36"/>
      <c r="E554" s="35"/>
      <c r="F554" s="36"/>
      <c r="G554" s="36"/>
      <c r="H554" t="str">
        <f t="shared" si="56"/>
        <v/>
      </c>
      <c r="I554" s="40" t="str">
        <f t="shared" si="57"/>
        <v/>
      </c>
      <c r="J554" s="40" t="str">
        <f t="shared" si="58"/>
        <v/>
      </c>
      <c r="K554" s="40" t="str">
        <f t="shared" si="59"/>
        <v/>
      </c>
      <c r="L554" t="str">
        <f t="shared" si="60"/>
        <v/>
      </c>
      <c r="M554" s="41" t="str">
        <f t="shared" si="61"/>
        <v/>
      </c>
      <c r="N554" s="41" t="str">
        <f t="shared" si="62"/>
        <v/>
      </c>
    </row>
    <row r="555" spans="1:14" x14ac:dyDescent="0.2">
      <c r="A555" s="35"/>
      <c r="B555" s="36"/>
      <c r="C555" s="37"/>
      <c r="D555" s="36"/>
      <c r="E555" s="35"/>
      <c r="F555" s="36"/>
      <c r="G555" s="36"/>
      <c r="H555" t="str">
        <f t="shared" si="56"/>
        <v/>
      </c>
      <c r="I555" s="40" t="str">
        <f t="shared" si="57"/>
        <v/>
      </c>
      <c r="J555" s="40" t="str">
        <f t="shared" si="58"/>
        <v/>
      </c>
      <c r="K555" s="40" t="str">
        <f t="shared" si="59"/>
        <v/>
      </c>
      <c r="L555" t="str">
        <f t="shared" si="60"/>
        <v/>
      </c>
      <c r="M555" s="41" t="str">
        <f t="shared" si="61"/>
        <v/>
      </c>
      <c r="N555" s="41" t="str">
        <f t="shared" si="62"/>
        <v/>
      </c>
    </row>
    <row r="556" spans="1:14" x14ac:dyDescent="0.2">
      <c r="A556" s="35"/>
      <c r="B556" s="36"/>
      <c r="C556" s="37"/>
      <c r="D556" s="36"/>
      <c r="E556" s="35"/>
      <c r="F556" s="36"/>
      <c r="G556" s="36"/>
      <c r="H556" t="str">
        <f t="shared" si="56"/>
        <v/>
      </c>
      <c r="I556" s="40" t="str">
        <f t="shared" si="57"/>
        <v/>
      </c>
      <c r="J556" s="40" t="str">
        <f t="shared" si="58"/>
        <v/>
      </c>
      <c r="K556" s="40" t="str">
        <f t="shared" si="59"/>
        <v/>
      </c>
      <c r="L556" t="str">
        <f t="shared" si="60"/>
        <v/>
      </c>
      <c r="M556" s="41" t="str">
        <f t="shared" si="61"/>
        <v/>
      </c>
      <c r="N556" s="41" t="str">
        <f t="shared" si="62"/>
        <v/>
      </c>
    </row>
    <row r="557" spans="1:14" x14ac:dyDescent="0.2">
      <c r="A557" s="35"/>
      <c r="B557" s="36"/>
      <c r="C557" s="37"/>
      <c r="D557" s="36"/>
      <c r="E557" s="35"/>
      <c r="F557" s="36"/>
      <c r="G557" s="36"/>
      <c r="H557" t="str">
        <f t="shared" si="56"/>
        <v/>
      </c>
      <c r="I557" s="40" t="str">
        <f t="shared" si="57"/>
        <v/>
      </c>
      <c r="J557" s="40" t="str">
        <f t="shared" si="58"/>
        <v/>
      </c>
      <c r="K557" s="40" t="str">
        <f t="shared" si="59"/>
        <v/>
      </c>
      <c r="L557" t="str">
        <f t="shared" si="60"/>
        <v/>
      </c>
      <c r="M557" s="41" t="str">
        <f t="shared" si="61"/>
        <v/>
      </c>
      <c r="N557" s="41" t="str">
        <f t="shared" si="62"/>
        <v/>
      </c>
    </row>
    <row r="558" spans="1:14" x14ac:dyDescent="0.2">
      <c r="A558" s="35"/>
      <c r="B558" s="36"/>
      <c r="C558" s="37"/>
      <c r="D558" s="36"/>
      <c r="E558" s="35"/>
      <c r="F558" s="36"/>
      <c r="G558" s="36"/>
      <c r="H558" t="str">
        <f t="shared" si="56"/>
        <v/>
      </c>
      <c r="I558" s="40" t="str">
        <f t="shared" si="57"/>
        <v/>
      </c>
      <c r="J558" s="40" t="str">
        <f t="shared" si="58"/>
        <v/>
      </c>
      <c r="K558" s="40" t="str">
        <f t="shared" si="59"/>
        <v/>
      </c>
      <c r="L558" t="str">
        <f t="shared" si="60"/>
        <v/>
      </c>
      <c r="M558" s="41" t="str">
        <f t="shared" si="61"/>
        <v/>
      </c>
      <c r="N558" s="41" t="str">
        <f t="shared" si="62"/>
        <v/>
      </c>
    </row>
    <row r="559" spans="1:14" x14ac:dyDescent="0.2">
      <c r="A559" s="35"/>
      <c r="B559" s="36"/>
      <c r="C559" s="37"/>
      <c r="D559" s="36"/>
      <c r="E559" s="35"/>
      <c r="F559" s="36"/>
      <c r="G559" s="36"/>
      <c r="H559" t="str">
        <f t="shared" si="56"/>
        <v/>
      </c>
      <c r="I559" s="40" t="str">
        <f t="shared" si="57"/>
        <v/>
      </c>
      <c r="J559" s="40" t="str">
        <f t="shared" si="58"/>
        <v/>
      </c>
      <c r="K559" s="40" t="str">
        <f t="shared" si="59"/>
        <v/>
      </c>
      <c r="L559" t="str">
        <f t="shared" si="60"/>
        <v/>
      </c>
      <c r="M559" s="41" t="str">
        <f t="shared" si="61"/>
        <v/>
      </c>
      <c r="N559" s="41" t="str">
        <f t="shared" si="62"/>
        <v/>
      </c>
    </row>
    <row r="560" spans="1:14" x14ac:dyDescent="0.2">
      <c r="A560" s="35"/>
      <c r="B560" s="36"/>
      <c r="C560" s="37"/>
      <c r="D560" s="36"/>
      <c r="E560" s="35"/>
      <c r="F560" s="36"/>
      <c r="G560" s="36"/>
      <c r="H560" t="str">
        <f t="shared" si="56"/>
        <v/>
      </c>
      <c r="I560" s="40" t="str">
        <f t="shared" si="57"/>
        <v/>
      </c>
      <c r="J560" s="40" t="str">
        <f t="shared" si="58"/>
        <v/>
      </c>
      <c r="K560" s="40" t="str">
        <f t="shared" si="59"/>
        <v/>
      </c>
      <c r="L560" t="str">
        <f t="shared" si="60"/>
        <v/>
      </c>
      <c r="M560" s="41" t="str">
        <f t="shared" si="61"/>
        <v/>
      </c>
      <c r="N560" s="41" t="str">
        <f t="shared" si="62"/>
        <v/>
      </c>
    </row>
    <row r="561" spans="1:14" x14ac:dyDescent="0.2">
      <c r="A561" s="35"/>
      <c r="B561" s="36"/>
      <c r="C561" s="37"/>
      <c r="D561" s="36"/>
      <c r="E561" s="35"/>
      <c r="F561" s="36"/>
      <c r="G561" s="36"/>
      <c r="H561" t="str">
        <f t="shared" si="56"/>
        <v/>
      </c>
      <c r="I561" s="40" t="str">
        <f t="shared" si="57"/>
        <v/>
      </c>
      <c r="J561" s="40" t="str">
        <f t="shared" si="58"/>
        <v/>
      </c>
      <c r="K561" s="40" t="str">
        <f t="shared" si="59"/>
        <v/>
      </c>
      <c r="L561" t="str">
        <f t="shared" si="60"/>
        <v/>
      </c>
      <c r="M561" s="41" t="str">
        <f t="shared" si="61"/>
        <v/>
      </c>
      <c r="N561" s="41" t="str">
        <f t="shared" si="62"/>
        <v/>
      </c>
    </row>
    <row r="562" spans="1:14" x14ac:dyDescent="0.2">
      <c r="A562" s="35"/>
      <c r="B562" s="36"/>
      <c r="C562" s="37"/>
      <c r="D562" s="36"/>
      <c r="E562" s="35"/>
      <c r="F562" s="36"/>
      <c r="G562" s="36"/>
      <c r="H562" t="str">
        <f t="shared" si="56"/>
        <v/>
      </c>
      <c r="I562" s="40" t="str">
        <f t="shared" si="57"/>
        <v/>
      </c>
      <c r="J562" s="40" t="str">
        <f t="shared" si="58"/>
        <v/>
      </c>
      <c r="K562" s="40" t="str">
        <f t="shared" si="59"/>
        <v/>
      </c>
      <c r="L562" t="str">
        <f t="shared" si="60"/>
        <v/>
      </c>
      <c r="M562" s="41" t="str">
        <f t="shared" si="61"/>
        <v/>
      </c>
      <c r="N562" s="41" t="str">
        <f t="shared" si="62"/>
        <v/>
      </c>
    </row>
    <row r="563" spans="1:14" x14ac:dyDescent="0.2">
      <c r="A563" s="35"/>
      <c r="B563" s="36"/>
      <c r="C563" s="37"/>
      <c r="D563" s="36"/>
      <c r="E563" s="35"/>
      <c r="F563" s="36"/>
      <c r="G563" s="36"/>
      <c r="H563" t="str">
        <f t="shared" si="56"/>
        <v/>
      </c>
      <c r="I563" s="40" t="str">
        <f t="shared" si="57"/>
        <v/>
      </c>
      <c r="J563" s="40" t="str">
        <f t="shared" si="58"/>
        <v/>
      </c>
      <c r="K563" s="40" t="str">
        <f t="shared" si="59"/>
        <v/>
      </c>
      <c r="L563" t="str">
        <f t="shared" si="60"/>
        <v/>
      </c>
      <c r="M563" s="41" t="str">
        <f t="shared" si="61"/>
        <v/>
      </c>
      <c r="N563" s="41" t="str">
        <f t="shared" si="62"/>
        <v/>
      </c>
    </row>
    <row r="564" spans="1:14" x14ac:dyDescent="0.2">
      <c r="A564" s="35"/>
      <c r="B564" s="36"/>
      <c r="C564" s="37"/>
      <c r="D564" s="36"/>
      <c r="E564" s="35"/>
      <c r="F564" s="36"/>
      <c r="G564" s="36"/>
      <c r="H564" t="str">
        <f t="shared" si="56"/>
        <v/>
      </c>
      <c r="I564" s="40" t="str">
        <f t="shared" si="57"/>
        <v/>
      </c>
      <c r="J564" s="40" t="str">
        <f t="shared" si="58"/>
        <v/>
      </c>
      <c r="K564" s="40" t="str">
        <f t="shared" si="59"/>
        <v/>
      </c>
      <c r="L564" t="str">
        <f t="shared" si="60"/>
        <v/>
      </c>
      <c r="M564" s="41" t="str">
        <f t="shared" si="61"/>
        <v/>
      </c>
      <c r="N564" s="41" t="str">
        <f t="shared" si="62"/>
        <v/>
      </c>
    </row>
    <row r="565" spans="1:14" x14ac:dyDescent="0.2">
      <c r="A565" s="35"/>
      <c r="B565" s="36"/>
      <c r="C565" s="37"/>
      <c r="D565" s="36"/>
      <c r="E565" s="35"/>
      <c r="F565" s="36"/>
      <c r="G565" s="36"/>
      <c r="H565" t="str">
        <f t="shared" si="56"/>
        <v/>
      </c>
      <c r="I565" s="40" t="str">
        <f t="shared" si="57"/>
        <v/>
      </c>
      <c r="J565" s="40" t="str">
        <f t="shared" si="58"/>
        <v/>
      </c>
      <c r="K565" s="40" t="str">
        <f t="shared" si="59"/>
        <v/>
      </c>
      <c r="L565" t="str">
        <f t="shared" si="60"/>
        <v/>
      </c>
      <c r="M565" s="41" t="str">
        <f t="shared" si="61"/>
        <v/>
      </c>
      <c r="N565" s="41" t="str">
        <f t="shared" si="62"/>
        <v/>
      </c>
    </row>
    <row r="566" spans="1:14" x14ac:dyDescent="0.2">
      <c r="A566" s="35"/>
      <c r="B566" s="36"/>
      <c r="C566" s="37"/>
      <c r="D566" s="36"/>
      <c r="E566" s="35"/>
      <c r="F566" s="36"/>
      <c r="G566" s="36"/>
      <c r="H566" t="str">
        <f t="shared" si="56"/>
        <v/>
      </c>
      <c r="I566" s="40" t="str">
        <f t="shared" si="57"/>
        <v/>
      </c>
      <c r="J566" s="40" t="str">
        <f t="shared" si="58"/>
        <v/>
      </c>
      <c r="K566" s="40" t="str">
        <f t="shared" si="59"/>
        <v/>
      </c>
      <c r="L566" t="str">
        <f t="shared" si="60"/>
        <v/>
      </c>
      <c r="M566" s="41" t="str">
        <f t="shared" si="61"/>
        <v/>
      </c>
      <c r="N566" s="41" t="str">
        <f t="shared" si="62"/>
        <v/>
      </c>
    </row>
    <row r="567" spans="1:14" x14ac:dyDescent="0.2">
      <c r="A567" s="35"/>
      <c r="B567" s="36"/>
      <c r="C567" s="37"/>
      <c r="D567" s="36"/>
      <c r="E567" s="35"/>
      <c r="F567" s="36"/>
      <c r="G567" s="36"/>
      <c r="H567" t="str">
        <f t="shared" si="56"/>
        <v/>
      </c>
      <c r="I567" s="40" t="str">
        <f t="shared" si="57"/>
        <v/>
      </c>
      <c r="J567" s="40" t="str">
        <f t="shared" si="58"/>
        <v/>
      </c>
      <c r="K567" s="40" t="str">
        <f t="shared" si="59"/>
        <v/>
      </c>
      <c r="L567" t="str">
        <f t="shared" si="60"/>
        <v/>
      </c>
      <c r="M567" s="41" t="str">
        <f t="shared" si="61"/>
        <v/>
      </c>
      <c r="N567" s="41" t="str">
        <f t="shared" si="62"/>
        <v/>
      </c>
    </row>
    <row r="568" spans="1:14" x14ac:dyDescent="0.2">
      <c r="A568" s="35"/>
      <c r="B568" s="36"/>
      <c r="C568" s="37"/>
      <c r="D568" s="36"/>
      <c r="E568" s="35"/>
      <c r="F568" s="36"/>
      <c r="G568" s="36"/>
      <c r="H568" t="str">
        <f t="shared" si="56"/>
        <v/>
      </c>
      <c r="I568" s="40" t="str">
        <f t="shared" si="57"/>
        <v/>
      </c>
      <c r="J568" s="40" t="str">
        <f t="shared" si="58"/>
        <v/>
      </c>
      <c r="K568" s="40" t="str">
        <f t="shared" si="59"/>
        <v/>
      </c>
      <c r="L568" t="str">
        <f t="shared" si="60"/>
        <v/>
      </c>
      <c r="M568" s="41" t="str">
        <f t="shared" si="61"/>
        <v/>
      </c>
      <c r="N568" s="41" t="str">
        <f t="shared" si="62"/>
        <v/>
      </c>
    </row>
    <row r="569" spans="1:14" x14ac:dyDescent="0.2">
      <c r="A569" s="35"/>
      <c r="B569" s="36"/>
      <c r="C569" s="37"/>
      <c r="D569" s="36"/>
      <c r="E569" s="35"/>
      <c r="F569" s="36"/>
      <c r="G569" s="36"/>
      <c r="H569" t="str">
        <f t="shared" si="56"/>
        <v/>
      </c>
      <c r="I569" s="40" t="str">
        <f t="shared" si="57"/>
        <v/>
      </c>
      <c r="J569" s="40" t="str">
        <f t="shared" si="58"/>
        <v/>
      </c>
      <c r="K569" s="40" t="str">
        <f t="shared" si="59"/>
        <v/>
      </c>
      <c r="L569" t="str">
        <f t="shared" si="60"/>
        <v/>
      </c>
      <c r="M569" s="41" t="str">
        <f t="shared" si="61"/>
        <v/>
      </c>
      <c r="N569" s="41" t="str">
        <f t="shared" si="62"/>
        <v/>
      </c>
    </row>
    <row r="570" spans="1:14" x14ac:dyDescent="0.2">
      <c r="A570" s="35"/>
      <c r="B570" s="36"/>
      <c r="C570" s="37"/>
      <c r="D570" s="36"/>
      <c r="E570" s="35"/>
      <c r="F570" s="36"/>
      <c r="G570" s="36"/>
      <c r="H570" t="str">
        <f t="shared" si="56"/>
        <v/>
      </c>
      <c r="I570" s="40" t="str">
        <f t="shared" si="57"/>
        <v/>
      </c>
      <c r="J570" s="40" t="str">
        <f t="shared" si="58"/>
        <v/>
      </c>
      <c r="K570" s="40" t="str">
        <f t="shared" si="59"/>
        <v/>
      </c>
      <c r="L570" t="str">
        <f t="shared" si="60"/>
        <v/>
      </c>
      <c r="M570" s="41" t="str">
        <f t="shared" si="61"/>
        <v/>
      </c>
      <c r="N570" s="41" t="str">
        <f t="shared" si="62"/>
        <v/>
      </c>
    </row>
    <row r="571" spans="1:14" x14ac:dyDescent="0.2">
      <c r="A571" s="35"/>
      <c r="B571" s="36"/>
      <c r="C571" s="37"/>
      <c r="D571" s="36"/>
      <c r="E571" s="35"/>
      <c r="F571" s="36"/>
      <c r="G571" s="36"/>
      <c r="H571" t="str">
        <f t="shared" si="56"/>
        <v/>
      </c>
      <c r="I571" s="40" t="str">
        <f t="shared" si="57"/>
        <v/>
      </c>
      <c r="J571" s="40" t="str">
        <f t="shared" si="58"/>
        <v/>
      </c>
      <c r="K571" s="40" t="str">
        <f t="shared" si="59"/>
        <v/>
      </c>
      <c r="L571" t="str">
        <f t="shared" si="60"/>
        <v/>
      </c>
      <c r="M571" s="41" t="str">
        <f t="shared" si="61"/>
        <v/>
      </c>
      <c r="N571" s="41" t="str">
        <f t="shared" si="62"/>
        <v/>
      </c>
    </row>
    <row r="572" spans="1:14" x14ac:dyDescent="0.2">
      <c r="A572" s="35"/>
      <c r="B572" s="36"/>
      <c r="C572" s="37"/>
      <c r="D572" s="36"/>
      <c r="E572" s="35"/>
      <c r="F572" s="36"/>
      <c r="G572" s="36"/>
      <c r="H572" t="str">
        <f t="shared" si="56"/>
        <v/>
      </c>
      <c r="I572" s="40" t="str">
        <f t="shared" si="57"/>
        <v/>
      </c>
      <c r="J572" s="40" t="str">
        <f t="shared" si="58"/>
        <v/>
      </c>
      <c r="K572" s="40" t="str">
        <f t="shared" si="59"/>
        <v/>
      </c>
      <c r="L572" t="str">
        <f t="shared" si="60"/>
        <v/>
      </c>
      <c r="M572" s="41" t="str">
        <f t="shared" si="61"/>
        <v/>
      </c>
      <c r="N572" s="41" t="str">
        <f t="shared" si="62"/>
        <v/>
      </c>
    </row>
    <row r="573" spans="1:14" x14ac:dyDescent="0.2">
      <c r="A573" s="35"/>
      <c r="B573" s="36"/>
      <c r="C573" s="37"/>
      <c r="D573" s="36"/>
      <c r="E573" s="35"/>
      <c r="F573" s="36"/>
      <c r="G573" s="36"/>
      <c r="H573" t="str">
        <f t="shared" si="56"/>
        <v/>
      </c>
      <c r="I573" s="40" t="str">
        <f t="shared" si="57"/>
        <v/>
      </c>
      <c r="J573" s="40" t="str">
        <f t="shared" si="58"/>
        <v/>
      </c>
      <c r="K573" s="40" t="str">
        <f t="shared" si="59"/>
        <v/>
      </c>
      <c r="L573" t="str">
        <f t="shared" si="60"/>
        <v/>
      </c>
      <c r="M573" s="41" t="str">
        <f t="shared" si="61"/>
        <v/>
      </c>
      <c r="N573" s="41" t="str">
        <f t="shared" si="62"/>
        <v/>
      </c>
    </row>
    <row r="574" spans="1:14" x14ac:dyDescent="0.2">
      <c r="A574" s="35"/>
      <c r="B574" s="36"/>
      <c r="C574" s="37"/>
      <c r="D574" s="36"/>
      <c r="E574" s="35"/>
      <c r="F574" s="36"/>
      <c r="G574" s="36"/>
      <c r="H574" t="str">
        <f t="shared" si="56"/>
        <v/>
      </c>
      <c r="I574" s="40" t="str">
        <f t="shared" si="57"/>
        <v/>
      </c>
      <c r="J574" s="40" t="str">
        <f t="shared" si="58"/>
        <v/>
      </c>
      <c r="K574" s="40" t="str">
        <f t="shared" si="59"/>
        <v/>
      </c>
      <c r="L574" t="str">
        <f t="shared" si="60"/>
        <v/>
      </c>
      <c r="M574" s="41" t="str">
        <f t="shared" si="61"/>
        <v/>
      </c>
      <c r="N574" s="41" t="str">
        <f t="shared" si="62"/>
        <v/>
      </c>
    </row>
    <row r="575" spans="1:14" x14ac:dyDescent="0.2">
      <c r="A575" s="35"/>
      <c r="B575" s="36"/>
      <c r="C575" s="37"/>
      <c r="D575" s="36"/>
      <c r="E575" s="35"/>
      <c r="F575" s="36"/>
      <c r="G575" s="36"/>
      <c r="H575" t="str">
        <f t="shared" si="56"/>
        <v/>
      </c>
      <c r="I575" s="40" t="str">
        <f t="shared" si="57"/>
        <v/>
      </c>
      <c r="J575" s="40" t="str">
        <f t="shared" si="58"/>
        <v/>
      </c>
      <c r="K575" s="40" t="str">
        <f t="shared" si="59"/>
        <v/>
      </c>
      <c r="L575" t="str">
        <f t="shared" si="60"/>
        <v/>
      </c>
      <c r="M575" s="41" t="str">
        <f t="shared" si="61"/>
        <v/>
      </c>
      <c r="N575" s="41" t="str">
        <f t="shared" si="62"/>
        <v/>
      </c>
    </row>
    <row r="576" spans="1:14" x14ac:dyDescent="0.2">
      <c r="A576" s="35"/>
      <c r="B576" s="36"/>
      <c r="C576" s="37"/>
      <c r="D576" s="36"/>
      <c r="E576" s="35"/>
      <c r="F576" s="36"/>
      <c r="G576" s="36"/>
      <c r="H576" t="str">
        <f t="shared" si="56"/>
        <v/>
      </c>
      <c r="I576" s="40" t="str">
        <f t="shared" si="57"/>
        <v/>
      </c>
      <c r="J576" s="40" t="str">
        <f t="shared" si="58"/>
        <v/>
      </c>
      <c r="K576" s="40" t="str">
        <f t="shared" si="59"/>
        <v/>
      </c>
      <c r="L576" t="str">
        <f t="shared" si="60"/>
        <v/>
      </c>
      <c r="M576" s="41" t="str">
        <f t="shared" si="61"/>
        <v/>
      </c>
      <c r="N576" s="41" t="str">
        <f t="shared" si="62"/>
        <v/>
      </c>
    </row>
    <row r="577" spans="1:14" x14ac:dyDescent="0.2">
      <c r="A577" s="35"/>
      <c r="B577" s="36"/>
      <c r="C577" s="37"/>
      <c r="D577" s="36"/>
      <c r="E577" s="35"/>
      <c r="F577" s="36"/>
      <c r="G577" s="36"/>
      <c r="H577" t="str">
        <f t="shared" si="56"/>
        <v/>
      </c>
      <c r="I577" s="40" t="str">
        <f t="shared" si="57"/>
        <v/>
      </c>
      <c r="J577" s="40" t="str">
        <f t="shared" si="58"/>
        <v/>
      </c>
      <c r="K577" s="40" t="str">
        <f t="shared" si="59"/>
        <v/>
      </c>
      <c r="L577" t="str">
        <f t="shared" si="60"/>
        <v/>
      </c>
      <c r="M577" s="41" t="str">
        <f t="shared" si="61"/>
        <v/>
      </c>
      <c r="N577" s="41" t="str">
        <f t="shared" si="62"/>
        <v/>
      </c>
    </row>
    <row r="578" spans="1:14" x14ac:dyDescent="0.2">
      <c r="A578" s="35"/>
      <c r="B578" s="36"/>
      <c r="C578" s="37"/>
      <c r="D578" s="36"/>
      <c r="E578" s="35"/>
      <c r="F578" s="36"/>
      <c r="G578" s="36"/>
      <c r="H578" t="str">
        <f t="shared" si="56"/>
        <v/>
      </c>
      <c r="I578" s="40" t="str">
        <f t="shared" si="57"/>
        <v/>
      </c>
      <c r="J578" s="40" t="str">
        <f t="shared" si="58"/>
        <v/>
      </c>
      <c r="K578" s="40" t="str">
        <f t="shared" si="59"/>
        <v/>
      </c>
      <c r="L578" t="str">
        <f t="shared" si="60"/>
        <v/>
      </c>
      <c r="M578" s="41" t="str">
        <f t="shared" si="61"/>
        <v/>
      </c>
      <c r="N578" s="41" t="str">
        <f t="shared" si="62"/>
        <v/>
      </c>
    </row>
    <row r="579" spans="1:14" x14ac:dyDescent="0.2">
      <c r="A579" s="35"/>
      <c r="B579" s="36"/>
      <c r="C579" s="37"/>
      <c r="D579" s="36"/>
      <c r="E579" s="35"/>
      <c r="F579" s="36"/>
      <c r="G579" s="36"/>
      <c r="H579" t="str">
        <f t="shared" ref="H579:H642" si="63">IF(OR(TRIM(B579)="",TRIM(D579)=""),"",IF(TRIM(B579)=TRIM(D579),"Autocompensação",IF(IFERROR(INDEX(L_Contrato,MATCH(M579,L_ChavePD,0)),"")="Ferista","Ferista cobriu colega","Colega cobriu colega")))</f>
        <v/>
      </c>
      <c r="I579" s="40" t="str">
        <f t="shared" ref="I579:I642" si="64">IF(N579="","",SUMIFS(L_Bruto,L_ChavePD,N579)-SUMIFS(L_Ferista,L_ChavePD,N579))</f>
        <v/>
      </c>
      <c r="J579" s="40" t="str">
        <f t="shared" ref="J579:J642" si="65">IF(N579="","",SUMIFS(CP_Horas,CP_ChaveFalta,N579,CP_Aprov,"Sim"))</f>
        <v/>
      </c>
      <c r="K579" s="40" t="str">
        <f t="shared" ref="K579:K642" si="66">IF(N579="","",SUMIFS(L_Compensado,L_ChavePD,N579))</f>
        <v/>
      </c>
      <c r="L579" t="str">
        <f t="shared" ref="L579:L642" si="67">IF(A579&amp;B579&amp;C579&amp;D579&amp;E579="","",IF(OR(A579="",TRIM(B579)="",C579=""),"PREENCHER: data, quem trabalhou e horas",IF(N579="","PREENCHER: de quem é a falta e a data da falta",IF(COUNTIF(L_ChavePD,N579)=0,"CONFERIR: não há lançamento dessa pessoa nessa data",IF(N(I579)=0,"CONFERIR: nesse dia não havia desconto a compensar",IF(F579&lt;&gt;"Sim","PENDENTE: aguardando aprovação (ainda não abate)",IF(J579&gt;I579,"ATENÇÃO: aprovado mais do que a falta (o excedente é ignorado)",IF(COUNTIF(L_ChavePD,M579)=0,"OK: abatendo — obs.: quem trabalhou não tem lançamento nesse dia","OK: abatendo no desconto"))))))))</f>
        <v/>
      </c>
      <c r="M579" s="41" t="str">
        <f t="shared" ref="M579:M642" si="68">IF(OR(A579="",TRIM(B579)=""),"",TRIM(B579)&amp;"|"&amp;A579)</f>
        <v/>
      </c>
      <c r="N579" s="41" t="str">
        <f t="shared" ref="N579:N642" si="69">IF(OR(E579="",TRIM(D579)=""),"",TRIM(D579)&amp;"|"&amp;E579)</f>
        <v/>
      </c>
    </row>
    <row r="580" spans="1:14" x14ac:dyDescent="0.2">
      <c r="A580" s="35"/>
      <c r="B580" s="36"/>
      <c r="C580" s="37"/>
      <c r="D580" s="36"/>
      <c r="E580" s="35"/>
      <c r="F580" s="36"/>
      <c r="G580" s="36"/>
      <c r="H580" t="str">
        <f t="shared" si="63"/>
        <v/>
      </c>
      <c r="I580" s="40" t="str">
        <f t="shared" si="64"/>
        <v/>
      </c>
      <c r="J580" s="40" t="str">
        <f t="shared" si="65"/>
        <v/>
      </c>
      <c r="K580" s="40" t="str">
        <f t="shared" si="66"/>
        <v/>
      </c>
      <c r="L580" t="str">
        <f t="shared" si="67"/>
        <v/>
      </c>
      <c r="M580" s="41" t="str">
        <f t="shared" si="68"/>
        <v/>
      </c>
      <c r="N580" s="41" t="str">
        <f t="shared" si="69"/>
        <v/>
      </c>
    </row>
    <row r="581" spans="1:14" x14ac:dyDescent="0.2">
      <c r="A581" s="35"/>
      <c r="B581" s="36"/>
      <c r="C581" s="37"/>
      <c r="D581" s="36"/>
      <c r="E581" s="35"/>
      <c r="F581" s="36"/>
      <c r="G581" s="36"/>
      <c r="H581" t="str">
        <f t="shared" si="63"/>
        <v/>
      </c>
      <c r="I581" s="40" t="str">
        <f t="shared" si="64"/>
        <v/>
      </c>
      <c r="J581" s="40" t="str">
        <f t="shared" si="65"/>
        <v/>
      </c>
      <c r="K581" s="40" t="str">
        <f t="shared" si="66"/>
        <v/>
      </c>
      <c r="L581" t="str">
        <f t="shared" si="67"/>
        <v/>
      </c>
      <c r="M581" s="41" t="str">
        <f t="shared" si="68"/>
        <v/>
      </c>
      <c r="N581" s="41" t="str">
        <f t="shared" si="69"/>
        <v/>
      </c>
    </row>
    <row r="582" spans="1:14" x14ac:dyDescent="0.2">
      <c r="A582" s="35"/>
      <c r="B582" s="36"/>
      <c r="C582" s="37"/>
      <c r="D582" s="36"/>
      <c r="E582" s="35"/>
      <c r="F582" s="36"/>
      <c r="G582" s="36"/>
      <c r="H582" t="str">
        <f t="shared" si="63"/>
        <v/>
      </c>
      <c r="I582" s="40" t="str">
        <f t="shared" si="64"/>
        <v/>
      </c>
      <c r="J582" s="40" t="str">
        <f t="shared" si="65"/>
        <v/>
      </c>
      <c r="K582" s="40" t="str">
        <f t="shared" si="66"/>
        <v/>
      </c>
      <c r="L582" t="str">
        <f t="shared" si="67"/>
        <v/>
      </c>
      <c r="M582" s="41" t="str">
        <f t="shared" si="68"/>
        <v/>
      </c>
      <c r="N582" s="41" t="str">
        <f t="shared" si="69"/>
        <v/>
      </c>
    </row>
    <row r="583" spans="1:14" x14ac:dyDescent="0.2">
      <c r="A583" s="35"/>
      <c r="B583" s="36"/>
      <c r="C583" s="37"/>
      <c r="D583" s="36"/>
      <c r="E583" s="35"/>
      <c r="F583" s="36"/>
      <c r="G583" s="36"/>
      <c r="H583" t="str">
        <f t="shared" si="63"/>
        <v/>
      </c>
      <c r="I583" s="40" t="str">
        <f t="shared" si="64"/>
        <v/>
      </c>
      <c r="J583" s="40" t="str">
        <f t="shared" si="65"/>
        <v/>
      </c>
      <c r="K583" s="40" t="str">
        <f t="shared" si="66"/>
        <v/>
      </c>
      <c r="L583" t="str">
        <f t="shared" si="67"/>
        <v/>
      </c>
      <c r="M583" s="41" t="str">
        <f t="shared" si="68"/>
        <v/>
      </c>
      <c r="N583" s="41" t="str">
        <f t="shared" si="69"/>
        <v/>
      </c>
    </row>
    <row r="584" spans="1:14" x14ac:dyDescent="0.2">
      <c r="A584" s="35"/>
      <c r="B584" s="36"/>
      <c r="C584" s="37"/>
      <c r="D584" s="36"/>
      <c r="E584" s="35"/>
      <c r="F584" s="36"/>
      <c r="G584" s="36"/>
      <c r="H584" t="str">
        <f t="shared" si="63"/>
        <v/>
      </c>
      <c r="I584" s="40" t="str">
        <f t="shared" si="64"/>
        <v/>
      </c>
      <c r="J584" s="40" t="str">
        <f t="shared" si="65"/>
        <v/>
      </c>
      <c r="K584" s="40" t="str">
        <f t="shared" si="66"/>
        <v/>
      </c>
      <c r="L584" t="str">
        <f t="shared" si="67"/>
        <v/>
      </c>
      <c r="M584" s="41" t="str">
        <f t="shared" si="68"/>
        <v/>
      </c>
      <c r="N584" s="41" t="str">
        <f t="shared" si="69"/>
        <v/>
      </c>
    </row>
    <row r="585" spans="1:14" x14ac:dyDescent="0.2">
      <c r="A585" s="35"/>
      <c r="B585" s="36"/>
      <c r="C585" s="37"/>
      <c r="D585" s="36"/>
      <c r="E585" s="35"/>
      <c r="F585" s="36"/>
      <c r="G585" s="36"/>
      <c r="H585" t="str">
        <f t="shared" si="63"/>
        <v/>
      </c>
      <c r="I585" s="40" t="str">
        <f t="shared" si="64"/>
        <v/>
      </c>
      <c r="J585" s="40" t="str">
        <f t="shared" si="65"/>
        <v/>
      </c>
      <c r="K585" s="40" t="str">
        <f t="shared" si="66"/>
        <v/>
      </c>
      <c r="L585" t="str">
        <f t="shared" si="67"/>
        <v/>
      </c>
      <c r="M585" s="41" t="str">
        <f t="shared" si="68"/>
        <v/>
      </c>
      <c r="N585" s="41" t="str">
        <f t="shared" si="69"/>
        <v/>
      </c>
    </row>
    <row r="586" spans="1:14" x14ac:dyDescent="0.2">
      <c r="A586" s="35"/>
      <c r="B586" s="36"/>
      <c r="C586" s="37"/>
      <c r="D586" s="36"/>
      <c r="E586" s="35"/>
      <c r="F586" s="36"/>
      <c r="G586" s="36"/>
      <c r="H586" t="str">
        <f t="shared" si="63"/>
        <v/>
      </c>
      <c r="I586" s="40" t="str">
        <f t="shared" si="64"/>
        <v/>
      </c>
      <c r="J586" s="40" t="str">
        <f t="shared" si="65"/>
        <v/>
      </c>
      <c r="K586" s="40" t="str">
        <f t="shared" si="66"/>
        <v/>
      </c>
      <c r="L586" t="str">
        <f t="shared" si="67"/>
        <v/>
      </c>
      <c r="M586" s="41" t="str">
        <f t="shared" si="68"/>
        <v/>
      </c>
      <c r="N586" s="41" t="str">
        <f t="shared" si="69"/>
        <v/>
      </c>
    </row>
    <row r="587" spans="1:14" x14ac:dyDescent="0.2">
      <c r="A587" s="35"/>
      <c r="B587" s="36"/>
      <c r="C587" s="37"/>
      <c r="D587" s="36"/>
      <c r="E587" s="35"/>
      <c r="F587" s="36"/>
      <c r="G587" s="36"/>
      <c r="H587" t="str">
        <f t="shared" si="63"/>
        <v/>
      </c>
      <c r="I587" s="40" t="str">
        <f t="shared" si="64"/>
        <v/>
      </c>
      <c r="J587" s="40" t="str">
        <f t="shared" si="65"/>
        <v/>
      </c>
      <c r="K587" s="40" t="str">
        <f t="shared" si="66"/>
        <v/>
      </c>
      <c r="L587" t="str">
        <f t="shared" si="67"/>
        <v/>
      </c>
      <c r="M587" s="41" t="str">
        <f t="shared" si="68"/>
        <v/>
      </c>
      <c r="N587" s="41" t="str">
        <f t="shared" si="69"/>
        <v/>
      </c>
    </row>
    <row r="588" spans="1:14" x14ac:dyDescent="0.2">
      <c r="A588" s="35"/>
      <c r="B588" s="36"/>
      <c r="C588" s="37"/>
      <c r="D588" s="36"/>
      <c r="E588" s="35"/>
      <c r="F588" s="36"/>
      <c r="G588" s="36"/>
      <c r="H588" t="str">
        <f t="shared" si="63"/>
        <v/>
      </c>
      <c r="I588" s="40" t="str">
        <f t="shared" si="64"/>
        <v/>
      </c>
      <c r="J588" s="40" t="str">
        <f t="shared" si="65"/>
        <v/>
      </c>
      <c r="K588" s="40" t="str">
        <f t="shared" si="66"/>
        <v/>
      </c>
      <c r="L588" t="str">
        <f t="shared" si="67"/>
        <v/>
      </c>
      <c r="M588" s="41" t="str">
        <f t="shared" si="68"/>
        <v/>
      </c>
      <c r="N588" s="41" t="str">
        <f t="shared" si="69"/>
        <v/>
      </c>
    </row>
    <row r="589" spans="1:14" x14ac:dyDescent="0.2">
      <c r="A589" s="35"/>
      <c r="B589" s="36"/>
      <c r="C589" s="37"/>
      <c r="D589" s="36"/>
      <c r="E589" s="35"/>
      <c r="F589" s="36"/>
      <c r="G589" s="36"/>
      <c r="H589" t="str">
        <f t="shared" si="63"/>
        <v/>
      </c>
      <c r="I589" s="40" t="str">
        <f t="shared" si="64"/>
        <v/>
      </c>
      <c r="J589" s="40" t="str">
        <f t="shared" si="65"/>
        <v/>
      </c>
      <c r="K589" s="40" t="str">
        <f t="shared" si="66"/>
        <v/>
      </c>
      <c r="L589" t="str">
        <f t="shared" si="67"/>
        <v/>
      </c>
      <c r="M589" s="41" t="str">
        <f t="shared" si="68"/>
        <v/>
      </c>
      <c r="N589" s="41" t="str">
        <f t="shared" si="69"/>
        <v/>
      </c>
    </row>
    <row r="590" spans="1:14" x14ac:dyDescent="0.2">
      <c r="A590" s="35"/>
      <c r="B590" s="36"/>
      <c r="C590" s="37"/>
      <c r="D590" s="36"/>
      <c r="E590" s="35"/>
      <c r="F590" s="36"/>
      <c r="G590" s="36"/>
      <c r="H590" t="str">
        <f t="shared" si="63"/>
        <v/>
      </c>
      <c r="I590" s="40" t="str">
        <f t="shared" si="64"/>
        <v/>
      </c>
      <c r="J590" s="40" t="str">
        <f t="shared" si="65"/>
        <v/>
      </c>
      <c r="K590" s="40" t="str">
        <f t="shared" si="66"/>
        <v/>
      </c>
      <c r="L590" t="str">
        <f t="shared" si="67"/>
        <v/>
      </c>
      <c r="M590" s="41" t="str">
        <f t="shared" si="68"/>
        <v/>
      </c>
      <c r="N590" s="41" t="str">
        <f t="shared" si="69"/>
        <v/>
      </c>
    </row>
    <row r="591" spans="1:14" x14ac:dyDescent="0.2">
      <c r="A591" s="35"/>
      <c r="B591" s="36"/>
      <c r="C591" s="37"/>
      <c r="D591" s="36"/>
      <c r="E591" s="35"/>
      <c r="F591" s="36"/>
      <c r="G591" s="36"/>
      <c r="H591" t="str">
        <f t="shared" si="63"/>
        <v/>
      </c>
      <c r="I591" s="40" t="str">
        <f t="shared" si="64"/>
        <v/>
      </c>
      <c r="J591" s="40" t="str">
        <f t="shared" si="65"/>
        <v/>
      </c>
      <c r="K591" s="40" t="str">
        <f t="shared" si="66"/>
        <v/>
      </c>
      <c r="L591" t="str">
        <f t="shared" si="67"/>
        <v/>
      </c>
      <c r="M591" s="41" t="str">
        <f t="shared" si="68"/>
        <v/>
      </c>
      <c r="N591" s="41" t="str">
        <f t="shared" si="69"/>
        <v/>
      </c>
    </row>
    <row r="592" spans="1:14" x14ac:dyDescent="0.2">
      <c r="A592" s="35"/>
      <c r="B592" s="36"/>
      <c r="C592" s="37"/>
      <c r="D592" s="36"/>
      <c r="E592" s="35"/>
      <c r="F592" s="36"/>
      <c r="G592" s="36"/>
      <c r="H592" t="str">
        <f t="shared" si="63"/>
        <v/>
      </c>
      <c r="I592" s="40" t="str">
        <f t="shared" si="64"/>
        <v/>
      </c>
      <c r="J592" s="40" t="str">
        <f t="shared" si="65"/>
        <v/>
      </c>
      <c r="K592" s="40" t="str">
        <f t="shared" si="66"/>
        <v/>
      </c>
      <c r="L592" t="str">
        <f t="shared" si="67"/>
        <v/>
      </c>
      <c r="M592" s="41" t="str">
        <f t="shared" si="68"/>
        <v/>
      </c>
      <c r="N592" s="41" t="str">
        <f t="shared" si="69"/>
        <v/>
      </c>
    </row>
    <row r="593" spans="1:14" x14ac:dyDescent="0.2">
      <c r="A593" s="35"/>
      <c r="B593" s="36"/>
      <c r="C593" s="37"/>
      <c r="D593" s="36"/>
      <c r="E593" s="35"/>
      <c r="F593" s="36"/>
      <c r="G593" s="36"/>
      <c r="H593" t="str">
        <f t="shared" si="63"/>
        <v/>
      </c>
      <c r="I593" s="40" t="str">
        <f t="shared" si="64"/>
        <v/>
      </c>
      <c r="J593" s="40" t="str">
        <f t="shared" si="65"/>
        <v/>
      </c>
      <c r="K593" s="40" t="str">
        <f t="shared" si="66"/>
        <v/>
      </c>
      <c r="L593" t="str">
        <f t="shared" si="67"/>
        <v/>
      </c>
      <c r="M593" s="41" t="str">
        <f t="shared" si="68"/>
        <v/>
      </c>
      <c r="N593" s="41" t="str">
        <f t="shared" si="69"/>
        <v/>
      </c>
    </row>
    <row r="594" spans="1:14" x14ac:dyDescent="0.2">
      <c r="A594" s="35"/>
      <c r="B594" s="36"/>
      <c r="C594" s="37"/>
      <c r="D594" s="36"/>
      <c r="E594" s="35"/>
      <c r="F594" s="36"/>
      <c r="G594" s="36"/>
      <c r="H594" t="str">
        <f t="shared" si="63"/>
        <v/>
      </c>
      <c r="I594" s="40" t="str">
        <f t="shared" si="64"/>
        <v/>
      </c>
      <c r="J594" s="40" t="str">
        <f t="shared" si="65"/>
        <v/>
      </c>
      <c r="K594" s="40" t="str">
        <f t="shared" si="66"/>
        <v/>
      </c>
      <c r="L594" t="str">
        <f t="shared" si="67"/>
        <v/>
      </c>
      <c r="M594" s="41" t="str">
        <f t="shared" si="68"/>
        <v/>
      </c>
      <c r="N594" s="41" t="str">
        <f t="shared" si="69"/>
        <v/>
      </c>
    </row>
    <row r="595" spans="1:14" x14ac:dyDescent="0.2">
      <c r="A595" s="35"/>
      <c r="B595" s="36"/>
      <c r="C595" s="37"/>
      <c r="D595" s="36"/>
      <c r="E595" s="35"/>
      <c r="F595" s="36"/>
      <c r="G595" s="36"/>
      <c r="H595" t="str">
        <f t="shared" si="63"/>
        <v/>
      </c>
      <c r="I595" s="40" t="str">
        <f t="shared" si="64"/>
        <v/>
      </c>
      <c r="J595" s="40" t="str">
        <f t="shared" si="65"/>
        <v/>
      </c>
      <c r="K595" s="40" t="str">
        <f t="shared" si="66"/>
        <v/>
      </c>
      <c r="L595" t="str">
        <f t="shared" si="67"/>
        <v/>
      </c>
      <c r="M595" s="41" t="str">
        <f t="shared" si="68"/>
        <v/>
      </c>
      <c r="N595" s="41" t="str">
        <f t="shared" si="69"/>
        <v/>
      </c>
    </row>
    <row r="596" spans="1:14" x14ac:dyDescent="0.2">
      <c r="A596" s="35"/>
      <c r="B596" s="36"/>
      <c r="C596" s="37"/>
      <c r="D596" s="36"/>
      <c r="E596" s="35"/>
      <c r="F596" s="36"/>
      <c r="G596" s="36"/>
      <c r="H596" t="str">
        <f t="shared" si="63"/>
        <v/>
      </c>
      <c r="I596" s="40" t="str">
        <f t="shared" si="64"/>
        <v/>
      </c>
      <c r="J596" s="40" t="str">
        <f t="shared" si="65"/>
        <v/>
      </c>
      <c r="K596" s="40" t="str">
        <f t="shared" si="66"/>
        <v/>
      </c>
      <c r="L596" t="str">
        <f t="shared" si="67"/>
        <v/>
      </c>
      <c r="M596" s="41" t="str">
        <f t="shared" si="68"/>
        <v/>
      </c>
      <c r="N596" s="41" t="str">
        <f t="shared" si="69"/>
        <v/>
      </c>
    </row>
    <row r="597" spans="1:14" x14ac:dyDescent="0.2">
      <c r="A597" s="35"/>
      <c r="B597" s="36"/>
      <c r="C597" s="37"/>
      <c r="D597" s="36"/>
      <c r="E597" s="35"/>
      <c r="F597" s="36"/>
      <c r="G597" s="36"/>
      <c r="H597" t="str">
        <f t="shared" si="63"/>
        <v/>
      </c>
      <c r="I597" s="40" t="str">
        <f t="shared" si="64"/>
        <v/>
      </c>
      <c r="J597" s="40" t="str">
        <f t="shared" si="65"/>
        <v/>
      </c>
      <c r="K597" s="40" t="str">
        <f t="shared" si="66"/>
        <v/>
      </c>
      <c r="L597" t="str">
        <f t="shared" si="67"/>
        <v/>
      </c>
      <c r="M597" s="41" t="str">
        <f t="shared" si="68"/>
        <v/>
      </c>
      <c r="N597" s="41" t="str">
        <f t="shared" si="69"/>
        <v/>
      </c>
    </row>
    <row r="598" spans="1:14" x14ac:dyDescent="0.2">
      <c r="A598" s="35"/>
      <c r="B598" s="36"/>
      <c r="C598" s="37"/>
      <c r="D598" s="36"/>
      <c r="E598" s="35"/>
      <c r="F598" s="36"/>
      <c r="G598" s="36"/>
      <c r="H598" t="str">
        <f t="shared" si="63"/>
        <v/>
      </c>
      <c r="I598" s="40" t="str">
        <f t="shared" si="64"/>
        <v/>
      </c>
      <c r="J598" s="40" t="str">
        <f t="shared" si="65"/>
        <v/>
      </c>
      <c r="K598" s="40" t="str">
        <f t="shared" si="66"/>
        <v/>
      </c>
      <c r="L598" t="str">
        <f t="shared" si="67"/>
        <v/>
      </c>
      <c r="M598" s="41" t="str">
        <f t="shared" si="68"/>
        <v/>
      </c>
      <c r="N598" s="41" t="str">
        <f t="shared" si="69"/>
        <v/>
      </c>
    </row>
    <row r="599" spans="1:14" x14ac:dyDescent="0.2">
      <c r="A599" s="35"/>
      <c r="B599" s="36"/>
      <c r="C599" s="37"/>
      <c r="D599" s="36"/>
      <c r="E599" s="35"/>
      <c r="F599" s="36"/>
      <c r="G599" s="36"/>
      <c r="H599" t="str">
        <f t="shared" si="63"/>
        <v/>
      </c>
      <c r="I599" s="40" t="str">
        <f t="shared" si="64"/>
        <v/>
      </c>
      <c r="J599" s="40" t="str">
        <f t="shared" si="65"/>
        <v/>
      </c>
      <c r="K599" s="40" t="str">
        <f t="shared" si="66"/>
        <v/>
      </c>
      <c r="L599" t="str">
        <f t="shared" si="67"/>
        <v/>
      </c>
      <c r="M599" s="41" t="str">
        <f t="shared" si="68"/>
        <v/>
      </c>
      <c r="N599" s="41" t="str">
        <f t="shared" si="69"/>
        <v/>
      </c>
    </row>
    <row r="600" spans="1:14" x14ac:dyDescent="0.2">
      <c r="A600" s="35"/>
      <c r="B600" s="36"/>
      <c r="C600" s="37"/>
      <c r="D600" s="36"/>
      <c r="E600" s="35"/>
      <c r="F600" s="36"/>
      <c r="G600" s="36"/>
      <c r="H600" t="str">
        <f t="shared" si="63"/>
        <v/>
      </c>
      <c r="I600" s="40" t="str">
        <f t="shared" si="64"/>
        <v/>
      </c>
      <c r="J600" s="40" t="str">
        <f t="shared" si="65"/>
        <v/>
      </c>
      <c r="K600" s="40" t="str">
        <f t="shared" si="66"/>
        <v/>
      </c>
      <c r="L600" t="str">
        <f t="shared" si="67"/>
        <v/>
      </c>
      <c r="M600" s="41" t="str">
        <f t="shared" si="68"/>
        <v/>
      </c>
      <c r="N600" s="41" t="str">
        <f t="shared" si="69"/>
        <v/>
      </c>
    </row>
    <row r="601" spans="1:14" x14ac:dyDescent="0.2">
      <c r="A601" s="35"/>
      <c r="B601" s="36"/>
      <c r="C601" s="37"/>
      <c r="D601" s="36"/>
      <c r="E601" s="35"/>
      <c r="F601" s="36"/>
      <c r="G601" s="36"/>
      <c r="H601" t="str">
        <f t="shared" si="63"/>
        <v/>
      </c>
      <c r="I601" s="40" t="str">
        <f t="shared" si="64"/>
        <v/>
      </c>
      <c r="J601" s="40" t="str">
        <f t="shared" si="65"/>
        <v/>
      </c>
      <c r="K601" s="40" t="str">
        <f t="shared" si="66"/>
        <v/>
      </c>
      <c r="L601" t="str">
        <f t="shared" si="67"/>
        <v/>
      </c>
      <c r="M601" s="41" t="str">
        <f t="shared" si="68"/>
        <v/>
      </c>
      <c r="N601" s="41" t="str">
        <f t="shared" si="69"/>
        <v/>
      </c>
    </row>
    <row r="602" spans="1:14" x14ac:dyDescent="0.2">
      <c r="A602" s="35"/>
      <c r="B602" s="36"/>
      <c r="C602" s="37"/>
      <c r="D602" s="36"/>
      <c r="E602" s="35"/>
      <c r="F602" s="36"/>
      <c r="G602" s="36"/>
      <c r="H602" t="str">
        <f t="shared" si="63"/>
        <v/>
      </c>
      <c r="I602" s="40" t="str">
        <f t="shared" si="64"/>
        <v/>
      </c>
      <c r="J602" s="40" t="str">
        <f t="shared" si="65"/>
        <v/>
      </c>
      <c r="K602" s="40" t="str">
        <f t="shared" si="66"/>
        <v/>
      </c>
      <c r="L602" t="str">
        <f t="shared" si="67"/>
        <v/>
      </c>
      <c r="M602" s="41" t="str">
        <f t="shared" si="68"/>
        <v/>
      </c>
      <c r="N602" s="41" t="str">
        <f t="shared" si="69"/>
        <v/>
      </c>
    </row>
    <row r="603" spans="1:14" x14ac:dyDescent="0.2">
      <c r="A603" s="35"/>
      <c r="B603" s="36"/>
      <c r="C603" s="37"/>
      <c r="D603" s="36"/>
      <c r="E603" s="35"/>
      <c r="F603" s="36"/>
      <c r="G603" s="36"/>
      <c r="H603" t="str">
        <f t="shared" si="63"/>
        <v/>
      </c>
      <c r="I603" s="40" t="str">
        <f t="shared" si="64"/>
        <v/>
      </c>
      <c r="J603" s="40" t="str">
        <f t="shared" si="65"/>
        <v/>
      </c>
      <c r="K603" s="40" t="str">
        <f t="shared" si="66"/>
        <v/>
      </c>
      <c r="L603" t="str">
        <f t="shared" si="67"/>
        <v/>
      </c>
      <c r="M603" s="41" t="str">
        <f t="shared" si="68"/>
        <v/>
      </c>
      <c r="N603" s="41" t="str">
        <f t="shared" si="69"/>
        <v/>
      </c>
    </row>
    <row r="604" spans="1:14" x14ac:dyDescent="0.2">
      <c r="A604" s="35"/>
      <c r="B604" s="36"/>
      <c r="C604" s="37"/>
      <c r="D604" s="36"/>
      <c r="E604" s="35"/>
      <c r="F604" s="36"/>
      <c r="G604" s="36"/>
      <c r="H604" t="str">
        <f t="shared" si="63"/>
        <v/>
      </c>
      <c r="I604" s="40" t="str">
        <f t="shared" si="64"/>
        <v/>
      </c>
      <c r="J604" s="40" t="str">
        <f t="shared" si="65"/>
        <v/>
      </c>
      <c r="K604" s="40" t="str">
        <f t="shared" si="66"/>
        <v/>
      </c>
      <c r="L604" t="str">
        <f t="shared" si="67"/>
        <v/>
      </c>
      <c r="M604" s="41" t="str">
        <f t="shared" si="68"/>
        <v/>
      </c>
      <c r="N604" s="41" t="str">
        <f t="shared" si="69"/>
        <v/>
      </c>
    </row>
    <row r="605" spans="1:14" x14ac:dyDescent="0.2">
      <c r="A605" s="35"/>
      <c r="B605" s="36"/>
      <c r="C605" s="37"/>
      <c r="D605" s="36"/>
      <c r="E605" s="35"/>
      <c r="F605" s="36"/>
      <c r="G605" s="36"/>
      <c r="H605" t="str">
        <f t="shared" si="63"/>
        <v/>
      </c>
      <c r="I605" s="40" t="str">
        <f t="shared" si="64"/>
        <v/>
      </c>
      <c r="J605" s="40" t="str">
        <f t="shared" si="65"/>
        <v/>
      </c>
      <c r="K605" s="40" t="str">
        <f t="shared" si="66"/>
        <v/>
      </c>
      <c r="L605" t="str">
        <f t="shared" si="67"/>
        <v/>
      </c>
      <c r="M605" s="41" t="str">
        <f t="shared" si="68"/>
        <v/>
      </c>
      <c r="N605" s="41" t="str">
        <f t="shared" si="69"/>
        <v/>
      </c>
    </row>
    <row r="606" spans="1:14" x14ac:dyDescent="0.2">
      <c r="A606" s="35"/>
      <c r="B606" s="36"/>
      <c r="C606" s="37"/>
      <c r="D606" s="36"/>
      <c r="E606" s="35"/>
      <c r="F606" s="36"/>
      <c r="G606" s="36"/>
      <c r="H606" t="str">
        <f t="shared" si="63"/>
        <v/>
      </c>
      <c r="I606" s="40" t="str">
        <f t="shared" si="64"/>
        <v/>
      </c>
      <c r="J606" s="40" t="str">
        <f t="shared" si="65"/>
        <v/>
      </c>
      <c r="K606" s="40" t="str">
        <f t="shared" si="66"/>
        <v/>
      </c>
      <c r="L606" t="str">
        <f t="shared" si="67"/>
        <v/>
      </c>
      <c r="M606" s="41" t="str">
        <f t="shared" si="68"/>
        <v/>
      </c>
      <c r="N606" s="41" t="str">
        <f t="shared" si="69"/>
        <v/>
      </c>
    </row>
    <row r="607" spans="1:14" x14ac:dyDescent="0.2">
      <c r="A607" s="35"/>
      <c r="B607" s="36"/>
      <c r="C607" s="37"/>
      <c r="D607" s="36"/>
      <c r="E607" s="35"/>
      <c r="F607" s="36"/>
      <c r="G607" s="36"/>
      <c r="H607" t="str">
        <f t="shared" si="63"/>
        <v/>
      </c>
      <c r="I607" s="40" t="str">
        <f t="shared" si="64"/>
        <v/>
      </c>
      <c r="J607" s="40" t="str">
        <f t="shared" si="65"/>
        <v/>
      </c>
      <c r="K607" s="40" t="str">
        <f t="shared" si="66"/>
        <v/>
      </c>
      <c r="L607" t="str">
        <f t="shared" si="67"/>
        <v/>
      </c>
      <c r="M607" s="41" t="str">
        <f t="shared" si="68"/>
        <v/>
      </c>
      <c r="N607" s="41" t="str">
        <f t="shared" si="69"/>
        <v/>
      </c>
    </row>
    <row r="608" spans="1:14" x14ac:dyDescent="0.2">
      <c r="A608" s="35"/>
      <c r="B608" s="36"/>
      <c r="C608" s="37"/>
      <c r="D608" s="36"/>
      <c r="E608" s="35"/>
      <c r="F608" s="36"/>
      <c r="G608" s="36"/>
      <c r="H608" t="str">
        <f t="shared" si="63"/>
        <v/>
      </c>
      <c r="I608" s="40" t="str">
        <f t="shared" si="64"/>
        <v/>
      </c>
      <c r="J608" s="40" t="str">
        <f t="shared" si="65"/>
        <v/>
      </c>
      <c r="K608" s="40" t="str">
        <f t="shared" si="66"/>
        <v/>
      </c>
      <c r="L608" t="str">
        <f t="shared" si="67"/>
        <v/>
      </c>
      <c r="M608" s="41" t="str">
        <f t="shared" si="68"/>
        <v/>
      </c>
      <c r="N608" s="41" t="str">
        <f t="shared" si="69"/>
        <v/>
      </c>
    </row>
    <row r="609" spans="1:14" x14ac:dyDescent="0.2">
      <c r="A609" s="35"/>
      <c r="B609" s="36"/>
      <c r="C609" s="37"/>
      <c r="D609" s="36"/>
      <c r="E609" s="35"/>
      <c r="F609" s="36"/>
      <c r="G609" s="36"/>
      <c r="H609" t="str">
        <f t="shared" si="63"/>
        <v/>
      </c>
      <c r="I609" s="40" t="str">
        <f t="shared" si="64"/>
        <v/>
      </c>
      <c r="J609" s="40" t="str">
        <f t="shared" si="65"/>
        <v/>
      </c>
      <c r="K609" s="40" t="str">
        <f t="shared" si="66"/>
        <v/>
      </c>
      <c r="L609" t="str">
        <f t="shared" si="67"/>
        <v/>
      </c>
      <c r="M609" s="41" t="str">
        <f t="shared" si="68"/>
        <v/>
      </c>
      <c r="N609" s="41" t="str">
        <f t="shared" si="69"/>
        <v/>
      </c>
    </row>
    <row r="610" spans="1:14" x14ac:dyDescent="0.2">
      <c r="A610" s="35"/>
      <c r="B610" s="36"/>
      <c r="C610" s="37"/>
      <c r="D610" s="36"/>
      <c r="E610" s="35"/>
      <c r="F610" s="36"/>
      <c r="G610" s="36"/>
      <c r="H610" t="str">
        <f t="shared" si="63"/>
        <v/>
      </c>
      <c r="I610" s="40" t="str">
        <f t="shared" si="64"/>
        <v/>
      </c>
      <c r="J610" s="40" t="str">
        <f t="shared" si="65"/>
        <v/>
      </c>
      <c r="K610" s="40" t="str">
        <f t="shared" si="66"/>
        <v/>
      </c>
      <c r="L610" t="str">
        <f t="shared" si="67"/>
        <v/>
      </c>
      <c r="M610" s="41" t="str">
        <f t="shared" si="68"/>
        <v/>
      </c>
      <c r="N610" s="41" t="str">
        <f t="shared" si="69"/>
        <v/>
      </c>
    </row>
    <row r="611" spans="1:14" x14ac:dyDescent="0.2">
      <c r="A611" s="35"/>
      <c r="B611" s="36"/>
      <c r="C611" s="37"/>
      <c r="D611" s="36"/>
      <c r="E611" s="35"/>
      <c r="F611" s="36"/>
      <c r="G611" s="36"/>
      <c r="H611" t="str">
        <f t="shared" si="63"/>
        <v/>
      </c>
      <c r="I611" s="40" t="str">
        <f t="shared" si="64"/>
        <v/>
      </c>
      <c r="J611" s="40" t="str">
        <f t="shared" si="65"/>
        <v/>
      </c>
      <c r="K611" s="40" t="str">
        <f t="shared" si="66"/>
        <v/>
      </c>
      <c r="L611" t="str">
        <f t="shared" si="67"/>
        <v/>
      </c>
      <c r="M611" s="41" t="str">
        <f t="shared" si="68"/>
        <v/>
      </c>
      <c r="N611" s="41" t="str">
        <f t="shared" si="69"/>
        <v/>
      </c>
    </row>
    <row r="612" spans="1:14" x14ac:dyDescent="0.2">
      <c r="A612" s="35"/>
      <c r="B612" s="36"/>
      <c r="C612" s="37"/>
      <c r="D612" s="36"/>
      <c r="E612" s="35"/>
      <c r="F612" s="36"/>
      <c r="G612" s="36"/>
      <c r="H612" t="str">
        <f t="shared" si="63"/>
        <v/>
      </c>
      <c r="I612" s="40" t="str">
        <f t="shared" si="64"/>
        <v/>
      </c>
      <c r="J612" s="40" t="str">
        <f t="shared" si="65"/>
        <v/>
      </c>
      <c r="K612" s="40" t="str">
        <f t="shared" si="66"/>
        <v/>
      </c>
      <c r="L612" t="str">
        <f t="shared" si="67"/>
        <v/>
      </c>
      <c r="M612" s="41" t="str">
        <f t="shared" si="68"/>
        <v/>
      </c>
      <c r="N612" s="41" t="str">
        <f t="shared" si="69"/>
        <v/>
      </c>
    </row>
    <row r="613" spans="1:14" x14ac:dyDescent="0.2">
      <c r="A613" s="35"/>
      <c r="B613" s="36"/>
      <c r="C613" s="37"/>
      <c r="D613" s="36"/>
      <c r="E613" s="35"/>
      <c r="F613" s="36"/>
      <c r="G613" s="36"/>
      <c r="H613" t="str">
        <f t="shared" si="63"/>
        <v/>
      </c>
      <c r="I613" s="40" t="str">
        <f t="shared" si="64"/>
        <v/>
      </c>
      <c r="J613" s="40" t="str">
        <f t="shared" si="65"/>
        <v/>
      </c>
      <c r="K613" s="40" t="str">
        <f t="shared" si="66"/>
        <v/>
      </c>
      <c r="L613" t="str">
        <f t="shared" si="67"/>
        <v/>
      </c>
      <c r="M613" s="41" t="str">
        <f t="shared" si="68"/>
        <v/>
      </c>
      <c r="N613" s="41" t="str">
        <f t="shared" si="69"/>
        <v/>
      </c>
    </row>
    <row r="614" spans="1:14" x14ac:dyDescent="0.2">
      <c r="A614" s="35"/>
      <c r="B614" s="36"/>
      <c r="C614" s="37"/>
      <c r="D614" s="36"/>
      <c r="E614" s="35"/>
      <c r="F614" s="36"/>
      <c r="G614" s="36"/>
      <c r="H614" t="str">
        <f t="shared" si="63"/>
        <v/>
      </c>
      <c r="I614" s="40" t="str">
        <f t="shared" si="64"/>
        <v/>
      </c>
      <c r="J614" s="40" t="str">
        <f t="shared" si="65"/>
        <v/>
      </c>
      <c r="K614" s="40" t="str">
        <f t="shared" si="66"/>
        <v/>
      </c>
      <c r="L614" t="str">
        <f t="shared" si="67"/>
        <v/>
      </c>
      <c r="M614" s="41" t="str">
        <f t="shared" si="68"/>
        <v/>
      </c>
      <c r="N614" s="41" t="str">
        <f t="shared" si="69"/>
        <v/>
      </c>
    </row>
    <row r="615" spans="1:14" x14ac:dyDescent="0.2">
      <c r="A615" s="35"/>
      <c r="B615" s="36"/>
      <c r="C615" s="37"/>
      <c r="D615" s="36"/>
      <c r="E615" s="35"/>
      <c r="F615" s="36"/>
      <c r="G615" s="36"/>
      <c r="H615" t="str">
        <f t="shared" si="63"/>
        <v/>
      </c>
      <c r="I615" s="40" t="str">
        <f t="shared" si="64"/>
        <v/>
      </c>
      <c r="J615" s="40" t="str">
        <f t="shared" si="65"/>
        <v/>
      </c>
      <c r="K615" s="40" t="str">
        <f t="shared" si="66"/>
        <v/>
      </c>
      <c r="L615" t="str">
        <f t="shared" si="67"/>
        <v/>
      </c>
      <c r="M615" s="41" t="str">
        <f t="shared" si="68"/>
        <v/>
      </c>
      <c r="N615" s="41" t="str">
        <f t="shared" si="69"/>
        <v/>
      </c>
    </row>
    <row r="616" spans="1:14" x14ac:dyDescent="0.2">
      <c r="A616" s="35"/>
      <c r="B616" s="36"/>
      <c r="C616" s="37"/>
      <c r="D616" s="36"/>
      <c r="E616" s="35"/>
      <c r="F616" s="36"/>
      <c r="G616" s="36"/>
      <c r="H616" t="str">
        <f t="shared" si="63"/>
        <v/>
      </c>
      <c r="I616" s="40" t="str">
        <f t="shared" si="64"/>
        <v/>
      </c>
      <c r="J616" s="40" t="str">
        <f t="shared" si="65"/>
        <v/>
      </c>
      <c r="K616" s="40" t="str">
        <f t="shared" si="66"/>
        <v/>
      </c>
      <c r="L616" t="str">
        <f t="shared" si="67"/>
        <v/>
      </c>
      <c r="M616" s="41" t="str">
        <f t="shared" si="68"/>
        <v/>
      </c>
      <c r="N616" s="41" t="str">
        <f t="shared" si="69"/>
        <v/>
      </c>
    </row>
    <row r="617" spans="1:14" x14ac:dyDescent="0.2">
      <c r="A617" s="35"/>
      <c r="B617" s="36"/>
      <c r="C617" s="37"/>
      <c r="D617" s="36"/>
      <c r="E617" s="35"/>
      <c r="F617" s="36"/>
      <c r="G617" s="36"/>
      <c r="H617" t="str">
        <f t="shared" si="63"/>
        <v/>
      </c>
      <c r="I617" s="40" t="str">
        <f t="shared" si="64"/>
        <v/>
      </c>
      <c r="J617" s="40" t="str">
        <f t="shared" si="65"/>
        <v/>
      </c>
      <c r="K617" s="40" t="str">
        <f t="shared" si="66"/>
        <v/>
      </c>
      <c r="L617" t="str">
        <f t="shared" si="67"/>
        <v/>
      </c>
      <c r="M617" s="41" t="str">
        <f t="shared" si="68"/>
        <v/>
      </c>
      <c r="N617" s="41" t="str">
        <f t="shared" si="69"/>
        <v/>
      </c>
    </row>
    <row r="618" spans="1:14" x14ac:dyDescent="0.2">
      <c r="A618" s="35"/>
      <c r="B618" s="36"/>
      <c r="C618" s="37"/>
      <c r="D618" s="36"/>
      <c r="E618" s="35"/>
      <c r="F618" s="36"/>
      <c r="G618" s="36"/>
      <c r="H618" t="str">
        <f t="shared" si="63"/>
        <v/>
      </c>
      <c r="I618" s="40" t="str">
        <f t="shared" si="64"/>
        <v/>
      </c>
      <c r="J618" s="40" t="str">
        <f t="shared" si="65"/>
        <v/>
      </c>
      <c r="K618" s="40" t="str">
        <f t="shared" si="66"/>
        <v/>
      </c>
      <c r="L618" t="str">
        <f t="shared" si="67"/>
        <v/>
      </c>
      <c r="M618" s="41" t="str">
        <f t="shared" si="68"/>
        <v/>
      </c>
      <c r="N618" s="41" t="str">
        <f t="shared" si="69"/>
        <v/>
      </c>
    </row>
    <row r="619" spans="1:14" x14ac:dyDescent="0.2">
      <c r="A619" s="35"/>
      <c r="B619" s="36"/>
      <c r="C619" s="37"/>
      <c r="D619" s="36"/>
      <c r="E619" s="35"/>
      <c r="F619" s="36"/>
      <c r="G619" s="36"/>
      <c r="H619" t="str">
        <f t="shared" si="63"/>
        <v/>
      </c>
      <c r="I619" s="40" t="str">
        <f t="shared" si="64"/>
        <v/>
      </c>
      <c r="J619" s="40" t="str">
        <f t="shared" si="65"/>
        <v/>
      </c>
      <c r="K619" s="40" t="str">
        <f t="shared" si="66"/>
        <v/>
      </c>
      <c r="L619" t="str">
        <f t="shared" si="67"/>
        <v/>
      </c>
      <c r="M619" s="41" t="str">
        <f t="shared" si="68"/>
        <v/>
      </c>
      <c r="N619" s="41" t="str">
        <f t="shared" si="69"/>
        <v/>
      </c>
    </row>
    <row r="620" spans="1:14" x14ac:dyDescent="0.2">
      <c r="A620" s="35"/>
      <c r="B620" s="36"/>
      <c r="C620" s="37"/>
      <c r="D620" s="36"/>
      <c r="E620" s="35"/>
      <c r="F620" s="36"/>
      <c r="G620" s="36"/>
      <c r="H620" t="str">
        <f t="shared" si="63"/>
        <v/>
      </c>
      <c r="I620" s="40" t="str">
        <f t="shared" si="64"/>
        <v/>
      </c>
      <c r="J620" s="40" t="str">
        <f t="shared" si="65"/>
        <v/>
      </c>
      <c r="K620" s="40" t="str">
        <f t="shared" si="66"/>
        <v/>
      </c>
      <c r="L620" t="str">
        <f t="shared" si="67"/>
        <v/>
      </c>
      <c r="M620" s="41" t="str">
        <f t="shared" si="68"/>
        <v/>
      </c>
      <c r="N620" s="41" t="str">
        <f t="shared" si="69"/>
        <v/>
      </c>
    </row>
    <row r="621" spans="1:14" x14ac:dyDescent="0.2">
      <c r="A621" s="35"/>
      <c r="B621" s="36"/>
      <c r="C621" s="37"/>
      <c r="D621" s="36"/>
      <c r="E621" s="35"/>
      <c r="F621" s="36"/>
      <c r="G621" s="36"/>
      <c r="H621" t="str">
        <f t="shared" si="63"/>
        <v/>
      </c>
      <c r="I621" s="40" t="str">
        <f t="shared" si="64"/>
        <v/>
      </c>
      <c r="J621" s="40" t="str">
        <f t="shared" si="65"/>
        <v/>
      </c>
      <c r="K621" s="40" t="str">
        <f t="shared" si="66"/>
        <v/>
      </c>
      <c r="L621" t="str">
        <f t="shared" si="67"/>
        <v/>
      </c>
      <c r="M621" s="41" t="str">
        <f t="shared" si="68"/>
        <v/>
      </c>
      <c r="N621" s="41" t="str">
        <f t="shared" si="69"/>
        <v/>
      </c>
    </row>
    <row r="622" spans="1:14" x14ac:dyDescent="0.2">
      <c r="A622" s="35"/>
      <c r="B622" s="36"/>
      <c r="C622" s="37"/>
      <c r="D622" s="36"/>
      <c r="E622" s="35"/>
      <c r="F622" s="36"/>
      <c r="G622" s="36"/>
      <c r="H622" t="str">
        <f t="shared" si="63"/>
        <v/>
      </c>
      <c r="I622" s="40" t="str">
        <f t="shared" si="64"/>
        <v/>
      </c>
      <c r="J622" s="40" t="str">
        <f t="shared" si="65"/>
        <v/>
      </c>
      <c r="K622" s="40" t="str">
        <f t="shared" si="66"/>
        <v/>
      </c>
      <c r="L622" t="str">
        <f t="shared" si="67"/>
        <v/>
      </c>
      <c r="M622" s="41" t="str">
        <f t="shared" si="68"/>
        <v/>
      </c>
      <c r="N622" s="41" t="str">
        <f t="shared" si="69"/>
        <v/>
      </c>
    </row>
    <row r="623" spans="1:14" x14ac:dyDescent="0.2">
      <c r="A623" s="35"/>
      <c r="B623" s="36"/>
      <c r="C623" s="37"/>
      <c r="D623" s="36"/>
      <c r="E623" s="35"/>
      <c r="F623" s="36"/>
      <c r="G623" s="36"/>
      <c r="H623" t="str">
        <f t="shared" si="63"/>
        <v/>
      </c>
      <c r="I623" s="40" t="str">
        <f t="shared" si="64"/>
        <v/>
      </c>
      <c r="J623" s="40" t="str">
        <f t="shared" si="65"/>
        <v/>
      </c>
      <c r="K623" s="40" t="str">
        <f t="shared" si="66"/>
        <v/>
      </c>
      <c r="L623" t="str">
        <f t="shared" si="67"/>
        <v/>
      </c>
      <c r="M623" s="41" t="str">
        <f t="shared" si="68"/>
        <v/>
      </c>
      <c r="N623" s="41" t="str">
        <f t="shared" si="69"/>
        <v/>
      </c>
    </row>
    <row r="624" spans="1:14" x14ac:dyDescent="0.2">
      <c r="A624" s="35"/>
      <c r="B624" s="36"/>
      <c r="C624" s="37"/>
      <c r="D624" s="36"/>
      <c r="E624" s="35"/>
      <c r="F624" s="36"/>
      <c r="G624" s="36"/>
      <c r="H624" t="str">
        <f t="shared" si="63"/>
        <v/>
      </c>
      <c r="I624" s="40" t="str">
        <f t="shared" si="64"/>
        <v/>
      </c>
      <c r="J624" s="40" t="str">
        <f t="shared" si="65"/>
        <v/>
      </c>
      <c r="K624" s="40" t="str">
        <f t="shared" si="66"/>
        <v/>
      </c>
      <c r="L624" t="str">
        <f t="shared" si="67"/>
        <v/>
      </c>
      <c r="M624" s="41" t="str">
        <f t="shared" si="68"/>
        <v/>
      </c>
      <c r="N624" s="41" t="str">
        <f t="shared" si="69"/>
        <v/>
      </c>
    </row>
    <row r="625" spans="1:14" x14ac:dyDescent="0.2">
      <c r="A625" s="35"/>
      <c r="B625" s="36"/>
      <c r="C625" s="37"/>
      <c r="D625" s="36"/>
      <c r="E625" s="35"/>
      <c r="F625" s="36"/>
      <c r="G625" s="36"/>
      <c r="H625" t="str">
        <f t="shared" si="63"/>
        <v/>
      </c>
      <c r="I625" s="40" t="str">
        <f t="shared" si="64"/>
        <v/>
      </c>
      <c r="J625" s="40" t="str">
        <f t="shared" si="65"/>
        <v/>
      </c>
      <c r="K625" s="40" t="str">
        <f t="shared" si="66"/>
        <v/>
      </c>
      <c r="L625" t="str">
        <f t="shared" si="67"/>
        <v/>
      </c>
      <c r="M625" s="41" t="str">
        <f t="shared" si="68"/>
        <v/>
      </c>
      <c r="N625" s="41" t="str">
        <f t="shared" si="69"/>
        <v/>
      </c>
    </row>
    <row r="626" spans="1:14" x14ac:dyDescent="0.2">
      <c r="A626" s="35"/>
      <c r="B626" s="36"/>
      <c r="C626" s="37"/>
      <c r="D626" s="36"/>
      <c r="E626" s="35"/>
      <c r="F626" s="36"/>
      <c r="G626" s="36"/>
      <c r="H626" t="str">
        <f t="shared" si="63"/>
        <v/>
      </c>
      <c r="I626" s="40" t="str">
        <f t="shared" si="64"/>
        <v/>
      </c>
      <c r="J626" s="40" t="str">
        <f t="shared" si="65"/>
        <v/>
      </c>
      <c r="K626" s="40" t="str">
        <f t="shared" si="66"/>
        <v/>
      </c>
      <c r="L626" t="str">
        <f t="shared" si="67"/>
        <v/>
      </c>
      <c r="M626" s="41" t="str">
        <f t="shared" si="68"/>
        <v/>
      </c>
      <c r="N626" s="41" t="str">
        <f t="shared" si="69"/>
        <v/>
      </c>
    </row>
    <row r="627" spans="1:14" x14ac:dyDescent="0.2">
      <c r="A627" s="35"/>
      <c r="B627" s="36"/>
      <c r="C627" s="37"/>
      <c r="D627" s="36"/>
      <c r="E627" s="35"/>
      <c r="F627" s="36"/>
      <c r="G627" s="36"/>
      <c r="H627" t="str">
        <f t="shared" si="63"/>
        <v/>
      </c>
      <c r="I627" s="40" t="str">
        <f t="shared" si="64"/>
        <v/>
      </c>
      <c r="J627" s="40" t="str">
        <f t="shared" si="65"/>
        <v/>
      </c>
      <c r="K627" s="40" t="str">
        <f t="shared" si="66"/>
        <v/>
      </c>
      <c r="L627" t="str">
        <f t="shared" si="67"/>
        <v/>
      </c>
      <c r="M627" s="41" t="str">
        <f t="shared" si="68"/>
        <v/>
      </c>
      <c r="N627" s="41" t="str">
        <f t="shared" si="69"/>
        <v/>
      </c>
    </row>
    <row r="628" spans="1:14" x14ac:dyDescent="0.2">
      <c r="A628" s="35"/>
      <c r="B628" s="36"/>
      <c r="C628" s="37"/>
      <c r="D628" s="36"/>
      <c r="E628" s="35"/>
      <c r="F628" s="36"/>
      <c r="G628" s="36"/>
      <c r="H628" t="str">
        <f t="shared" si="63"/>
        <v/>
      </c>
      <c r="I628" s="40" t="str">
        <f t="shared" si="64"/>
        <v/>
      </c>
      <c r="J628" s="40" t="str">
        <f t="shared" si="65"/>
        <v/>
      </c>
      <c r="K628" s="40" t="str">
        <f t="shared" si="66"/>
        <v/>
      </c>
      <c r="L628" t="str">
        <f t="shared" si="67"/>
        <v/>
      </c>
      <c r="M628" s="41" t="str">
        <f t="shared" si="68"/>
        <v/>
      </c>
      <c r="N628" s="41" t="str">
        <f t="shared" si="69"/>
        <v/>
      </c>
    </row>
    <row r="629" spans="1:14" x14ac:dyDescent="0.2">
      <c r="A629" s="35"/>
      <c r="B629" s="36"/>
      <c r="C629" s="37"/>
      <c r="D629" s="36"/>
      <c r="E629" s="35"/>
      <c r="F629" s="36"/>
      <c r="G629" s="36"/>
      <c r="H629" t="str">
        <f t="shared" si="63"/>
        <v/>
      </c>
      <c r="I629" s="40" t="str">
        <f t="shared" si="64"/>
        <v/>
      </c>
      <c r="J629" s="40" t="str">
        <f t="shared" si="65"/>
        <v/>
      </c>
      <c r="K629" s="40" t="str">
        <f t="shared" si="66"/>
        <v/>
      </c>
      <c r="L629" t="str">
        <f t="shared" si="67"/>
        <v/>
      </c>
      <c r="M629" s="41" t="str">
        <f t="shared" si="68"/>
        <v/>
      </c>
      <c r="N629" s="41" t="str">
        <f t="shared" si="69"/>
        <v/>
      </c>
    </row>
    <row r="630" spans="1:14" x14ac:dyDescent="0.2">
      <c r="A630" s="35"/>
      <c r="B630" s="36"/>
      <c r="C630" s="37"/>
      <c r="D630" s="36"/>
      <c r="E630" s="35"/>
      <c r="F630" s="36"/>
      <c r="G630" s="36"/>
      <c r="H630" t="str">
        <f t="shared" si="63"/>
        <v/>
      </c>
      <c r="I630" s="40" t="str">
        <f t="shared" si="64"/>
        <v/>
      </c>
      <c r="J630" s="40" t="str">
        <f t="shared" si="65"/>
        <v/>
      </c>
      <c r="K630" s="40" t="str">
        <f t="shared" si="66"/>
        <v/>
      </c>
      <c r="L630" t="str">
        <f t="shared" si="67"/>
        <v/>
      </c>
      <c r="M630" s="41" t="str">
        <f t="shared" si="68"/>
        <v/>
      </c>
      <c r="N630" s="41" t="str">
        <f t="shared" si="69"/>
        <v/>
      </c>
    </row>
    <row r="631" spans="1:14" x14ac:dyDescent="0.2">
      <c r="A631" s="35"/>
      <c r="B631" s="36"/>
      <c r="C631" s="37"/>
      <c r="D631" s="36"/>
      <c r="E631" s="35"/>
      <c r="F631" s="36"/>
      <c r="G631" s="36"/>
      <c r="H631" t="str">
        <f t="shared" si="63"/>
        <v/>
      </c>
      <c r="I631" s="40" t="str">
        <f t="shared" si="64"/>
        <v/>
      </c>
      <c r="J631" s="40" t="str">
        <f t="shared" si="65"/>
        <v/>
      </c>
      <c r="K631" s="40" t="str">
        <f t="shared" si="66"/>
        <v/>
      </c>
      <c r="L631" t="str">
        <f t="shared" si="67"/>
        <v/>
      </c>
      <c r="M631" s="41" t="str">
        <f t="shared" si="68"/>
        <v/>
      </c>
      <c r="N631" s="41" t="str">
        <f t="shared" si="69"/>
        <v/>
      </c>
    </row>
    <row r="632" spans="1:14" x14ac:dyDescent="0.2">
      <c r="A632" s="35"/>
      <c r="B632" s="36"/>
      <c r="C632" s="37"/>
      <c r="D632" s="36"/>
      <c r="E632" s="35"/>
      <c r="F632" s="36"/>
      <c r="G632" s="36"/>
      <c r="H632" t="str">
        <f t="shared" si="63"/>
        <v/>
      </c>
      <c r="I632" s="40" t="str">
        <f t="shared" si="64"/>
        <v/>
      </c>
      <c r="J632" s="40" t="str">
        <f t="shared" si="65"/>
        <v/>
      </c>
      <c r="K632" s="40" t="str">
        <f t="shared" si="66"/>
        <v/>
      </c>
      <c r="L632" t="str">
        <f t="shared" si="67"/>
        <v/>
      </c>
      <c r="M632" s="41" t="str">
        <f t="shared" si="68"/>
        <v/>
      </c>
      <c r="N632" s="41" t="str">
        <f t="shared" si="69"/>
        <v/>
      </c>
    </row>
    <row r="633" spans="1:14" x14ac:dyDescent="0.2">
      <c r="A633" s="35"/>
      <c r="B633" s="36"/>
      <c r="C633" s="37"/>
      <c r="D633" s="36"/>
      <c r="E633" s="35"/>
      <c r="F633" s="36"/>
      <c r="G633" s="36"/>
      <c r="H633" t="str">
        <f t="shared" si="63"/>
        <v/>
      </c>
      <c r="I633" s="40" t="str">
        <f t="shared" si="64"/>
        <v/>
      </c>
      <c r="J633" s="40" t="str">
        <f t="shared" si="65"/>
        <v/>
      </c>
      <c r="K633" s="40" t="str">
        <f t="shared" si="66"/>
        <v/>
      </c>
      <c r="L633" t="str">
        <f t="shared" si="67"/>
        <v/>
      </c>
      <c r="M633" s="41" t="str">
        <f t="shared" si="68"/>
        <v/>
      </c>
      <c r="N633" s="41" t="str">
        <f t="shared" si="69"/>
        <v/>
      </c>
    </row>
    <row r="634" spans="1:14" x14ac:dyDescent="0.2">
      <c r="A634" s="35"/>
      <c r="B634" s="36"/>
      <c r="C634" s="37"/>
      <c r="D634" s="36"/>
      <c r="E634" s="35"/>
      <c r="F634" s="36"/>
      <c r="G634" s="36"/>
      <c r="H634" t="str">
        <f t="shared" si="63"/>
        <v/>
      </c>
      <c r="I634" s="40" t="str">
        <f t="shared" si="64"/>
        <v/>
      </c>
      <c r="J634" s="40" t="str">
        <f t="shared" si="65"/>
        <v/>
      </c>
      <c r="K634" s="40" t="str">
        <f t="shared" si="66"/>
        <v/>
      </c>
      <c r="L634" t="str">
        <f t="shared" si="67"/>
        <v/>
      </c>
      <c r="M634" s="41" t="str">
        <f t="shared" si="68"/>
        <v/>
      </c>
      <c r="N634" s="41" t="str">
        <f t="shared" si="69"/>
        <v/>
      </c>
    </row>
    <row r="635" spans="1:14" x14ac:dyDescent="0.2">
      <c r="A635" s="35"/>
      <c r="B635" s="36"/>
      <c r="C635" s="37"/>
      <c r="D635" s="36"/>
      <c r="E635" s="35"/>
      <c r="F635" s="36"/>
      <c r="G635" s="36"/>
      <c r="H635" t="str">
        <f t="shared" si="63"/>
        <v/>
      </c>
      <c r="I635" s="40" t="str">
        <f t="shared" si="64"/>
        <v/>
      </c>
      <c r="J635" s="40" t="str">
        <f t="shared" si="65"/>
        <v/>
      </c>
      <c r="K635" s="40" t="str">
        <f t="shared" si="66"/>
        <v/>
      </c>
      <c r="L635" t="str">
        <f t="shared" si="67"/>
        <v/>
      </c>
      <c r="M635" s="41" t="str">
        <f t="shared" si="68"/>
        <v/>
      </c>
      <c r="N635" s="41" t="str">
        <f t="shared" si="69"/>
        <v/>
      </c>
    </row>
    <row r="636" spans="1:14" x14ac:dyDescent="0.2">
      <c r="A636" s="35"/>
      <c r="B636" s="36"/>
      <c r="C636" s="37"/>
      <c r="D636" s="36"/>
      <c r="E636" s="35"/>
      <c r="F636" s="36"/>
      <c r="G636" s="36"/>
      <c r="H636" t="str">
        <f t="shared" si="63"/>
        <v/>
      </c>
      <c r="I636" s="40" t="str">
        <f t="shared" si="64"/>
        <v/>
      </c>
      <c r="J636" s="40" t="str">
        <f t="shared" si="65"/>
        <v/>
      </c>
      <c r="K636" s="40" t="str">
        <f t="shared" si="66"/>
        <v/>
      </c>
      <c r="L636" t="str">
        <f t="shared" si="67"/>
        <v/>
      </c>
      <c r="M636" s="41" t="str">
        <f t="shared" si="68"/>
        <v/>
      </c>
      <c r="N636" s="41" t="str">
        <f t="shared" si="69"/>
        <v/>
      </c>
    </row>
    <row r="637" spans="1:14" x14ac:dyDescent="0.2">
      <c r="A637" s="35"/>
      <c r="B637" s="36"/>
      <c r="C637" s="37"/>
      <c r="D637" s="36"/>
      <c r="E637" s="35"/>
      <c r="F637" s="36"/>
      <c r="G637" s="36"/>
      <c r="H637" t="str">
        <f t="shared" si="63"/>
        <v/>
      </c>
      <c r="I637" s="40" t="str">
        <f t="shared" si="64"/>
        <v/>
      </c>
      <c r="J637" s="40" t="str">
        <f t="shared" si="65"/>
        <v/>
      </c>
      <c r="K637" s="40" t="str">
        <f t="shared" si="66"/>
        <v/>
      </c>
      <c r="L637" t="str">
        <f t="shared" si="67"/>
        <v/>
      </c>
      <c r="M637" s="41" t="str">
        <f t="shared" si="68"/>
        <v/>
      </c>
      <c r="N637" s="41" t="str">
        <f t="shared" si="69"/>
        <v/>
      </c>
    </row>
    <row r="638" spans="1:14" x14ac:dyDescent="0.2">
      <c r="A638" s="35"/>
      <c r="B638" s="36"/>
      <c r="C638" s="37"/>
      <c r="D638" s="36"/>
      <c r="E638" s="35"/>
      <c r="F638" s="36"/>
      <c r="G638" s="36"/>
      <c r="H638" t="str">
        <f t="shared" si="63"/>
        <v/>
      </c>
      <c r="I638" s="40" t="str">
        <f t="shared" si="64"/>
        <v/>
      </c>
      <c r="J638" s="40" t="str">
        <f t="shared" si="65"/>
        <v/>
      </c>
      <c r="K638" s="40" t="str">
        <f t="shared" si="66"/>
        <v/>
      </c>
      <c r="L638" t="str">
        <f t="shared" si="67"/>
        <v/>
      </c>
      <c r="M638" s="41" t="str">
        <f t="shared" si="68"/>
        <v/>
      </c>
      <c r="N638" s="41" t="str">
        <f t="shared" si="69"/>
        <v/>
      </c>
    </row>
    <row r="639" spans="1:14" x14ac:dyDescent="0.2">
      <c r="A639" s="35"/>
      <c r="B639" s="36"/>
      <c r="C639" s="37"/>
      <c r="D639" s="36"/>
      <c r="E639" s="35"/>
      <c r="F639" s="36"/>
      <c r="G639" s="36"/>
      <c r="H639" t="str">
        <f t="shared" si="63"/>
        <v/>
      </c>
      <c r="I639" s="40" t="str">
        <f t="shared" si="64"/>
        <v/>
      </c>
      <c r="J639" s="40" t="str">
        <f t="shared" si="65"/>
        <v/>
      </c>
      <c r="K639" s="40" t="str">
        <f t="shared" si="66"/>
        <v/>
      </c>
      <c r="L639" t="str">
        <f t="shared" si="67"/>
        <v/>
      </c>
      <c r="M639" s="41" t="str">
        <f t="shared" si="68"/>
        <v/>
      </c>
      <c r="N639" s="41" t="str">
        <f t="shared" si="69"/>
        <v/>
      </c>
    </row>
    <row r="640" spans="1:14" x14ac:dyDescent="0.2">
      <c r="A640" s="35"/>
      <c r="B640" s="36"/>
      <c r="C640" s="37"/>
      <c r="D640" s="36"/>
      <c r="E640" s="35"/>
      <c r="F640" s="36"/>
      <c r="G640" s="36"/>
      <c r="H640" t="str">
        <f t="shared" si="63"/>
        <v/>
      </c>
      <c r="I640" s="40" t="str">
        <f t="shared" si="64"/>
        <v/>
      </c>
      <c r="J640" s="40" t="str">
        <f t="shared" si="65"/>
        <v/>
      </c>
      <c r="K640" s="40" t="str">
        <f t="shared" si="66"/>
        <v/>
      </c>
      <c r="L640" t="str">
        <f t="shared" si="67"/>
        <v/>
      </c>
      <c r="M640" s="41" t="str">
        <f t="shared" si="68"/>
        <v/>
      </c>
      <c r="N640" s="41" t="str">
        <f t="shared" si="69"/>
        <v/>
      </c>
    </row>
    <row r="641" spans="1:14" x14ac:dyDescent="0.2">
      <c r="A641" s="35"/>
      <c r="B641" s="36"/>
      <c r="C641" s="37"/>
      <c r="D641" s="36"/>
      <c r="E641" s="35"/>
      <c r="F641" s="36"/>
      <c r="G641" s="36"/>
      <c r="H641" t="str">
        <f t="shared" si="63"/>
        <v/>
      </c>
      <c r="I641" s="40" t="str">
        <f t="shared" si="64"/>
        <v/>
      </c>
      <c r="J641" s="40" t="str">
        <f t="shared" si="65"/>
        <v/>
      </c>
      <c r="K641" s="40" t="str">
        <f t="shared" si="66"/>
        <v/>
      </c>
      <c r="L641" t="str">
        <f t="shared" si="67"/>
        <v/>
      </c>
      <c r="M641" s="41" t="str">
        <f t="shared" si="68"/>
        <v/>
      </c>
      <c r="N641" s="41" t="str">
        <f t="shared" si="69"/>
        <v/>
      </c>
    </row>
    <row r="642" spans="1:14" x14ac:dyDescent="0.2">
      <c r="A642" s="35"/>
      <c r="B642" s="36"/>
      <c r="C642" s="37"/>
      <c r="D642" s="36"/>
      <c r="E642" s="35"/>
      <c r="F642" s="36"/>
      <c r="G642" s="36"/>
      <c r="H642" t="str">
        <f t="shared" si="63"/>
        <v/>
      </c>
      <c r="I642" s="40" t="str">
        <f t="shared" si="64"/>
        <v/>
      </c>
      <c r="J642" s="40" t="str">
        <f t="shared" si="65"/>
        <v/>
      </c>
      <c r="K642" s="40" t="str">
        <f t="shared" si="66"/>
        <v/>
      </c>
      <c r="L642" t="str">
        <f t="shared" si="67"/>
        <v/>
      </c>
      <c r="M642" s="41" t="str">
        <f t="shared" si="68"/>
        <v/>
      </c>
      <c r="N642" s="41" t="str">
        <f t="shared" si="69"/>
        <v/>
      </c>
    </row>
    <row r="643" spans="1:14" x14ac:dyDescent="0.2">
      <c r="A643" s="35"/>
      <c r="B643" s="36"/>
      <c r="C643" s="37"/>
      <c r="D643" s="36"/>
      <c r="E643" s="35"/>
      <c r="F643" s="36"/>
      <c r="G643" s="36"/>
      <c r="H643" t="str">
        <f t="shared" ref="H643:H706" si="70">IF(OR(TRIM(B643)="",TRIM(D643)=""),"",IF(TRIM(B643)=TRIM(D643),"Autocompensação",IF(IFERROR(INDEX(L_Contrato,MATCH(M643,L_ChavePD,0)),"")="Ferista","Ferista cobriu colega","Colega cobriu colega")))</f>
        <v/>
      </c>
      <c r="I643" s="40" t="str">
        <f t="shared" ref="I643:I706" si="71">IF(N643="","",SUMIFS(L_Bruto,L_ChavePD,N643)-SUMIFS(L_Ferista,L_ChavePD,N643))</f>
        <v/>
      </c>
      <c r="J643" s="40" t="str">
        <f t="shared" ref="J643:J706" si="72">IF(N643="","",SUMIFS(CP_Horas,CP_ChaveFalta,N643,CP_Aprov,"Sim"))</f>
        <v/>
      </c>
      <c r="K643" s="40" t="str">
        <f t="shared" ref="K643:K706" si="73">IF(N643="","",SUMIFS(L_Compensado,L_ChavePD,N643))</f>
        <v/>
      </c>
      <c r="L643" t="str">
        <f t="shared" ref="L643:L706" si="74">IF(A643&amp;B643&amp;C643&amp;D643&amp;E643="","",IF(OR(A643="",TRIM(B643)="",C643=""),"PREENCHER: data, quem trabalhou e horas",IF(N643="","PREENCHER: de quem é a falta e a data da falta",IF(COUNTIF(L_ChavePD,N643)=0,"CONFERIR: não há lançamento dessa pessoa nessa data",IF(N(I643)=0,"CONFERIR: nesse dia não havia desconto a compensar",IF(F643&lt;&gt;"Sim","PENDENTE: aguardando aprovação (ainda não abate)",IF(J643&gt;I643,"ATENÇÃO: aprovado mais do que a falta (o excedente é ignorado)",IF(COUNTIF(L_ChavePD,M643)=0,"OK: abatendo — obs.: quem trabalhou não tem lançamento nesse dia","OK: abatendo no desconto"))))))))</f>
        <v/>
      </c>
      <c r="M643" s="41" t="str">
        <f t="shared" ref="M643:M706" si="75">IF(OR(A643="",TRIM(B643)=""),"",TRIM(B643)&amp;"|"&amp;A643)</f>
        <v/>
      </c>
      <c r="N643" s="41" t="str">
        <f t="shared" ref="N643:N706" si="76">IF(OR(E643="",TRIM(D643)=""),"",TRIM(D643)&amp;"|"&amp;E643)</f>
        <v/>
      </c>
    </row>
    <row r="644" spans="1:14" x14ac:dyDescent="0.2">
      <c r="A644" s="35"/>
      <c r="B644" s="36"/>
      <c r="C644" s="37"/>
      <c r="D644" s="36"/>
      <c r="E644" s="35"/>
      <c r="F644" s="36"/>
      <c r="G644" s="36"/>
      <c r="H644" t="str">
        <f t="shared" si="70"/>
        <v/>
      </c>
      <c r="I644" s="40" t="str">
        <f t="shared" si="71"/>
        <v/>
      </c>
      <c r="J644" s="40" t="str">
        <f t="shared" si="72"/>
        <v/>
      </c>
      <c r="K644" s="40" t="str">
        <f t="shared" si="73"/>
        <v/>
      </c>
      <c r="L644" t="str">
        <f t="shared" si="74"/>
        <v/>
      </c>
      <c r="M644" s="41" t="str">
        <f t="shared" si="75"/>
        <v/>
      </c>
      <c r="N644" s="41" t="str">
        <f t="shared" si="76"/>
        <v/>
      </c>
    </row>
    <row r="645" spans="1:14" x14ac:dyDescent="0.2">
      <c r="A645" s="35"/>
      <c r="B645" s="36"/>
      <c r="C645" s="37"/>
      <c r="D645" s="36"/>
      <c r="E645" s="35"/>
      <c r="F645" s="36"/>
      <c r="G645" s="36"/>
      <c r="H645" t="str">
        <f t="shared" si="70"/>
        <v/>
      </c>
      <c r="I645" s="40" t="str">
        <f t="shared" si="71"/>
        <v/>
      </c>
      <c r="J645" s="40" t="str">
        <f t="shared" si="72"/>
        <v/>
      </c>
      <c r="K645" s="40" t="str">
        <f t="shared" si="73"/>
        <v/>
      </c>
      <c r="L645" t="str">
        <f t="shared" si="74"/>
        <v/>
      </c>
      <c r="M645" s="41" t="str">
        <f t="shared" si="75"/>
        <v/>
      </c>
      <c r="N645" s="41" t="str">
        <f t="shared" si="76"/>
        <v/>
      </c>
    </row>
    <row r="646" spans="1:14" x14ac:dyDescent="0.2">
      <c r="A646" s="35"/>
      <c r="B646" s="36"/>
      <c r="C646" s="37"/>
      <c r="D646" s="36"/>
      <c r="E646" s="35"/>
      <c r="F646" s="36"/>
      <c r="G646" s="36"/>
      <c r="H646" t="str">
        <f t="shared" si="70"/>
        <v/>
      </c>
      <c r="I646" s="40" t="str">
        <f t="shared" si="71"/>
        <v/>
      </c>
      <c r="J646" s="40" t="str">
        <f t="shared" si="72"/>
        <v/>
      </c>
      <c r="K646" s="40" t="str">
        <f t="shared" si="73"/>
        <v/>
      </c>
      <c r="L646" t="str">
        <f t="shared" si="74"/>
        <v/>
      </c>
      <c r="M646" s="41" t="str">
        <f t="shared" si="75"/>
        <v/>
      </c>
      <c r="N646" s="41" t="str">
        <f t="shared" si="76"/>
        <v/>
      </c>
    </row>
    <row r="647" spans="1:14" x14ac:dyDescent="0.2">
      <c r="A647" s="35"/>
      <c r="B647" s="36"/>
      <c r="C647" s="37"/>
      <c r="D647" s="36"/>
      <c r="E647" s="35"/>
      <c r="F647" s="36"/>
      <c r="G647" s="36"/>
      <c r="H647" t="str">
        <f t="shared" si="70"/>
        <v/>
      </c>
      <c r="I647" s="40" t="str">
        <f t="shared" si="71"/>
        <v/>
      </c>
      <c r="J647" s="40" t="str">
        <f t="shared" si="72"/>
        <v/>
      </c>
      <c r="K647" s="40" t="str">
        <f t="shared" si="73"/>
        <v/>
      </c>
      <c r="L647" t="str">
        <f t="shared" si="74"/>
        <v/>
      </c>
      <c r="M647" s="41" t="str">
        <f t="shared" si="75"/>
        <v/>
      </c>
      <c r="N647" s="41" t="str">
        <f t="shared" si="76"/>
        <v/>
      </c>
    </row>
    <row r="648" spans="1:14" x14ac:dyDescent="0.2">
      <c r="A648" s="35"/>
      <c r="B648" s="36"/>
      <c r="C648" s="37"/>
      <c r="D648" s="36"/>
      <c r="E648" s="35"/>
      <c r="F648" s="36"/>
      <c r="G648" s="36"/>
      <c r="H648" t="str">
        <f t="shared" si="70"/>
        <v/>
      </c>
      <c r="I648" s="40" t="str">
        <f t="shared" si="71"/>
        <v/>
      </c>
      <c r="J648" s="40" t="str">
        <f t="shared" si="72"/>
        <v/>
      </c>
      <c r="K648" s="40" t="str">
        <f t="shared" si="73"/>
        <v/>
      </c>
      <c r="L648" t="str">
        <f t="shared" si="74"/>
        <v/>
      </c>
      <c r="M648" s="41" t="str">
        <f t="shared" si="75"/>
        <v/>
      </c>
      <c r="N648" s="41" t="str">
        <f t="shared" si="76"/>
        <v/>
      </c>
    </row>
    <row r="649" spans="1:14" x14ac:dyDescent="0.2">
      <c r="A649" s="35"/>
      <c r="B649" s="36"/>
      <c r="C649" s="37"/>
      <c r="D649" s="36"/>
      <c r="E649" s="35"/>
      <c r="F649" s="36"/>
      <c r="G649" s="36"/>
      <c r="H649" t="str">
        <f t="shared" si="70"/>
        <v/>
      </c>
      <c r="I649" s="40" t="str">
        <f t="shared" si="71"/>
        <v/>
      </c>
      <c r="J649" s="40" t="str">
        <f t="shared" si="72"/>
        <v/>
      </c>
      <c r="K649" s="40" t="str">
        <f t="shared" si="73"/>
        <v/>
      </c>
      <c r="L649" t="str">
        <f t="shared" si="74"/>
        <v/>
      </c>
      <c r="M649" s="41" t="str">
        <f t="shared" si="75"/>
        <v/>
      </c>
      <c r="N649" s="41" t="str">
        <f t="shared" si="76"/>
        <v/>
      </c>
    </row>
    <row r="650" spans="1:14" x14ac:dyDescent="0.2">
      <c r="A650" s="35"/>
      <c r="B650" s="36"/>
      <c r="C650" s="37"/>
      <c r="D650" s="36"/>
      <c r="E650" s="35"/>
      <c r="F650" s="36"/>
      <c r="G650" s="36"/>
      <c r="H650" t="str">
        <f t="shared" si="70"/>
        <v/>
      </c>
      <c r="I650" s="40" t="str">
        <f t="shared" si="71"/>
        <v/>
      </c>
      <c r="J650" s="40" t="str">
        <f t="shared" si="72"/>
        <v/>
      </c>
      <c r="K650" s="40" t="str">
        <f t="shared" si="73"/>
        <v/>
      </c>
      <c r="L650" t="str">
        <f t="shared" si="74"/>
        <v/>
      </c>
      <c r="M650" s="41" t="str">
        <f t="shared" si="75"/>
        <v/>
      </c>
      <c r="N650" s="41" t="str">
        <f t="shared" si="76"/>
        <v/>
      </c>
    </row>
    <row r="651" spans="1:14" x14ac:dyDescent="0.2">
      <c r="A651" s="35"/>
      <c r="B651" s="36"/>
      <c r="C651" s="37"/>
      <c r="D651" s="36"/>
      <c r="E651" s="35"/>
      <c r="F651" s="36"/>
      <c r="G651" s="36"/>
      <c r="H651" t="str">
        <f t="shared" si="70"/>
        <v/>
      </c>
      <c r="I651" s="40" t="str">
        <f t="shared" si="71"/>
        <v/>
      </c>
      <c r="J651" s="40" t="str">
        <f t="shared" si="72"/>
        <v/>
      </c>
      <c r="K651" s="40" t="str">
        <f t="shared" si="73"/>
        <v/>
      </c>
      <c r="L651" t="str">
        <f t="shared" si="74"/>
        <v/>
      </c>
      <c r="M651" s="41" t="str">
        <f t="shared" si="75"/>
        <v/>
      </c>
      <c r="N651" s="41" t="str">
        <f t="shared" si="76"/>
        <v/>
      </c>
    </row>
    <row r="652" spans="1:14" x14ac:dyDescent="0.2">
      <c r="A652" s="35"/>
      <c r="B652" s="36"/>
      <c r="C652" s="37"/>
      <c r="D652" s="36"/>
      <c r="E652" s="35"/>
      <c r="F652" s="36"/>
      <c r="G652" s="36"/>
      <c r="H652" t="str">
        <f t="shared" si="70"/>
        <v/>
      </c>
      <c r="I652" s="40" t="str">
        <f t="shared" si="71"/>
        <v/>
      </c>
      <c r="J652" s="40" t="str">
        <f t="shared" si="72"/>
        <v/>
      </c>
      <c r="K652" s="40" t="str">
        <f t="shared" si="73"/>
        <v/>
      </c>
      <c r="L652" t="str">
        <f t="shared" si="74"/>
        <v/>
      </c>
      <c r="M652" s="41" t="str">
        <f t="shared" si="75"/>
        <v/>
      </c>
      <c r="N652" s="41" t="str">
        <f t="shared" si="76"/>
        <v/>
      </c>
    </row>
    <row r="653" spans="1:14" x14ac:dyDescent="0.2">
      <c r="A653" s="35"/>
      <c r="B653" s="36"/>
      <c r="C653" s="37"/>
      <c r="D653" s="36"/>
      <c r="E653" s="35"/>
      <c r="F653" s="36"/>
      <c r="G653" s="36"/>
      <c r="H653" t="str">
        <f t="shared" si="70"/>
        <v/>
      </c>
      <c r="I653" s="40" t="str">
        <f t="shared" si="71"/>
        <v/>
      </c>
      <c r="J653" s="40" t="str">
        <f t="shared" si="72"/>
        <v/>
      </c>
      <c r="K653" s="40" t="str">
        <f t="shared" si="73"/>
        <v/>
      </c>
      <c r="L653" t="str">
        <f t="shared" si="74"/>
        <v/>
      </c>
      <c r="M653" s="41" t="str">
        <f t="shared" si="75"/>
        <v/>
      </c>
      <c r="N653" s="41" t="str">
        <f t="shared" si="76"/>
        <v/>
      </c>
    </row>
    <row r="654" spans="1:14" x14ac:dyDescent="0.2">
      <c r="A654" s="35"/>
      <c r="B654" s="36"/>
      <c r="C654" s="37"/>
      <c r="D654" s="36"/>
      <c r="E654" s="35"/>
      <c r="F654" s="36"/>
      <c r="G654" s="36"/>
      <c r="H654" t="str">
        <f t="shared" si="70"/>
        <v/>
      </c>
      <c r="I654" s="40" t="str">
        <f t="shared" si="71"/>
        <v/>
      </c>
      <c r="J654" s="40" t="str">
        <f t="shared" si="72"/>
        <v/>
      </c>
      <c r="K654" s="40" t="str">
        <f t="shared" si="73"/>
        <v/>
      </c>
      <c r="L654" t="str">
        <f t="shared" si="74"/>
        <v/>
      </c>
      <c r="M654" s="41" t="str">
        <f t="shared" si="75"/>
        <v/>
      </c>
      <c r="N654" s="41" t="str">
        <f t="shared" si="76"/>
        <v/>
      </c>
    </row>
    <row r="655" spans="1:14" x14ac:dyDescent="0.2">
      <c r="A655" s="35"/>
      <c r="B655" s="36"/>
      <c r="C655" s="37"/>
      <c r="D655" s="36"/>
      <c r="E655" s="35"/>
      <c r="F655" s="36"/>
      <c r="G655" s="36"/>
      <c r="H655" t="str">
        <f t="shared" si="70"/>
        <v/>
      </c>
      <c r="I655" s="40" t="str">
        <f t="shared" si="71"/>
        <v/>
      </c>
      <c r="J655" s="40" t="str">
        <f t="shared" si="72"/>
        <v/>
      </c>
      <c r="K655" s="40" t="str">
        <f t="shared" si="73"/>
        <v/>
      </c>
      <c r="L655" t="str">
        <f t="shared" si="74"/>
        <v/>
      </c>
      <c r="M655" s="41" t="str">
        <f t="shared" si="75"/>
        <v/>
      </c>
      <c r="N655" s="41" t="str">
        <f t="shared" si="76"/>
        <v/>
      </c>
    </row>
    <row r="656" spans="1:14" x14ac:dyDescent="0.2">
      <c r="A656" s="35"/>
      <c r="B656" s="36"/>
      <c r="C656" s="37"/>
      <c r="D656" s="36"/>
      <c r="E656" s="35"/>
      <c r="F656" s="36"/>
      <c r="G656" s="36"/>
      <c r="H656" t="str">
        <f t="shared" si="70"/>
        <v/>
      </c>
      <c r="I656" s="40" t="str">
        <f t="shared" si="71"/>
        <v/>
      </c>
      <c r="J656" s="40" t="str">
        <f t="shared" si="72"/>
        <v/>
      </c>
      <c r="K656" s="40" t="str">
        <f t="shared" si="73"/>
        <v/>
      </c>
      <c r="L656" t="str">
        <f t="shared" si="74"/>
        <v/>
      </c>
      <c r="M656" s="41" t="str">
        <f t="shared" si="75"/>
        <v/>
      </c>
      <c r="N656" s="41" t="str">
        <f t="shared" si="76"/>
        <v/>
      </c>
    </row>
    <row r="657" spans="1:14" x14ac:dyDescent="0.2">
      <c r="A657" s="35"/>
      <c r="B657" s="36"/>
      <c r="C657" s="37"/>
      <c r="D657" s="36"/>
      <c r="E657" s="35"/>
      <c r="F657" s="36"/>
      <c r="G657" s="36"/>
      <c r="H657" t="str">
        <f t="shared" si="70"/>
        <v/>
      </c>
      <c r="I657" s="40" t="str">
        <f t="shared" si="71"/>
        <v/>
      </c>
      <c r="J657" s="40" t="str">
        <f t="shared" si="72"/>
        <v/>
      </c>
      <c r="K657" s="40" t="str">
        <f t="shared" si="73"/>
        <v/>
      </c>
      <c r="L657" t="str">
        <f t="shared" si="74"/>
        <v/>
      </c>
      <c r="M657" s="41" t="str">
        <f t="shared" si="75"/>
        <v/>
      </c>
      <c r="N657" s="41" t="str">
        <f t="shared" si="76"/>
        <v/>
      </c>
    </row>
    <row r="658" spans="1:14" x14ac:dyDescent="0.2">
      <c r="A658" s="35"/>
      <c r="B658" s="36"/>
      <c r="C658" s="37"/>
      <c r="D658" s="36"/>
      <c r="E658" s="35"/>
      <c r="F658" s="36"/>
      <c r="G658" s="36"/>
      <c r="H658" t="str">
        <f t="shared" si="70"/>
        <v/>
      </c>
      <c r="I658" s="40" t="str">
        <f t="shared" si="71"/>
        <v/>
      </c>
      <c r="J658" s="40" t="str">
        <f t="shared" si="72"/>
        <v/>
      </c>
      <c r="K658" s="40" t="str">
        <f t="shared" si="73"/>
        <v/>
      </c>
      <c r="L658" t="str">
        <f t="shared" si="74"/>
        <v/>
      </c>
      <c r="M658" s="41" t="str">
        <f t="shared" si="75"/>
        <v/>
      </c>
      <c r="N658" s="41" t="str">
        <f t="shared" si="76"/>
        <v/>
      </c>
    </row>
    <row r="659" spans="1:14" x14ac:dyDescent="0.2">
      <c r="A659" s="35"/>
      <c r="B659" s="36"/>
      <c r="C659" s="37"/>
      <c r="D659" s="36"/>
      <c r="E659" s="35"/>
      <c r="F659" s="36"/>
      <c r="G659" s="36"/>
      <c r="H659" t="str">
        <f t="shared" si="70"/>
        <v/>
      </c>
      <c r="I659" s="40" t="str">
        <f t="shared" si="71"/>
        <v/>
      </c>
      <c r="J659" s="40" t="str">
        <f t="shared" si="72"/>
        <v/>
      </c>
      <c r="K659" s="40" t="str">
        <f t="shared" si="73"/>
        <v/>
      </c>
      <c r="L659" t="str">
        <f t="shared" si="74"/>
        <v/>
      </c>
      <c r="M659" s="41" t="str">
        <f t="shared" si="75"/>
        <v/>
      </c>
      <c r="N659" s="41" t="str">
        <f t="shared" si="76"/>
        <v/>
      </c>
    </row>
    <row r="660" spans="1:14" x14ac:dyDescent="0.2">
      <c r="A660" s="35"/>
      <c r="B660" s="36"/>
      <c r="C660" s="37"/>
      <c r="D660" s="36"/>
      <c r="E660" s="35"/>
      <c r="F660" s="36"/>
      <c r="G660" s="36"/>
      <c r="H660" t="str">
        <f t="shared" si="70"/>
        <v/>
      </c>
      <c r="I660" s="40" t="str">
        <f t="shared" si="71"/>
        <v/>
      </c>
      <c r="J660" s="40" t="str">
        <f t="shared" si="72"/>
        <v/>
      </c>
      <c r="K660" s="40" t="str">
        <f t="shared" si="73"/>
        <v/>
      </c>
      <c r="L660" t="str">
        <f t="shared" si="74"/>
        <v/>
      </c>
      <c r="M660" s="41" t="str">
        <f t="shared" si="75"/>
        <v/>
      </c>
      <c r="N660" s="41" t="str">
        <f t="shared" si="76"/>
        <v/>
      </c>
    </row>
    <row r="661" spans="1:14" x14ac:dyDescent="0.2">
      <c r="A661" s="35"/>
      <c r="B661" s="36"/>
      <c r="C661" s="37"/>
      <c r="D661" s="36"/>
      <c r="E661" s="35"/>
      <c r="F661" s="36"/>
      <c r="G661" s="36"/>
      <c r="H661" t="str">
        <f t="shared" si="70"/>
        <v/>
      </c>
      <c r="I661" s="40" t="str">
        <f t="shared" si="71"/>
        <v/>
      </c>
      <c r="J661" s="40" t="str">
        <f t="shared" si="72"/>
        <v/>
      </c>
      <c r="K661" s="40" t="str">
        <f t="shared" si="73"/>
        <v/>
      </c>
      <c r="L661" t="str">
        <f t="shared" si="74"/>
        <v/>
      </c>
      <c r="M661" s="41" t="str">
        <f t="shared" si="75"/>
        <v/>
      </c>
      <c r="N661" s="41" t="str">
        <f t="shared" si="76"/>
        <v/>
      </c>
    </row>
    <row r="662" spans="1:14" x14ac:dyDescent="0.2">
      <c r="A662" s="35"/>
      <c r="B662" s="36"/>
      <c r="C662" s="37"/>
      <c r="D662" s="36"/>
      <c r="E662" s="35"/>
      <c r="F662" s="36"/>
      <c r="G662" s="36"/>
      <c r="H662" t="str">
        <f t="shared" si="70"/>
        <v/>
      </c>
      <c r="I662" s="40" t="str">
        <f t="shared" si="71"/>
        <v/>
      </c>
      <c r="J662" s="40" t="str">
        <f t="shared" si="72"/>
        <v/>
      </c>
      <c r="K662" s="40" t="str">
        <f t="shared" si="73"/>
        <v/>
      </c>
      <c r="L662" t="str">
        <f t="shared" si="74"/>
        <v/>
      </c>
      <c r="M662" s="41" t="str">
        <f t="shared" si="75"/>
        <v/>
      </c>
      <c r="N662" s="41" t="str">
        <f t="shared" si="76"/>
        <v/>
      </c>
    </row>
    <row r="663" spans="1:14" x14ac:dyDescent="0.2">
      <c r="A663" s="35"/>
      <c r="B663" s="36"/>
      <c r="C663" s="37"/>
      <c r="D663" s="36"/>
      <c r="E663" s="35"/>
      <c r="F663" s="36"/>
      <c r="G663" s="36"/>
      <c r="H663" t="str">
        <f t="shared" si="70"/>
        <v/>
      </c>
      <c r="I663" s="40" t="str">
        <f t="shared" si="71"/>
        <v/>
      </c>
      <c r="J663" s="40" t="str">
        <f t="shared" si="72"/>
        <v/>
      </c>
      <c r="K663" s="40" t="str">
        <f t="shared" si="73"/>
        <v/>
      </c>
      <c r="L663" t="str">
        <f t="shared" si="74"/>
        <v/>
      </c>
      <c r="M663" s="41" t="str">
        <f t="shared" si="75"/>
        <v/>
      </c>
      <c r="N663" s="41" t="str">
        <f t="shared" si="76"/>
        <v/>
      </c>
    </row>
    <row r="664" spans="1:14" x14ac:dyDescent="0.2">
      <c r="A664" s="35"/>
      <c r="B664" s="36"/>
      <c r="C664" s="37"/>
      <c r="D664" s="36"/>
      <c r="E664" s="35"/>
      <c r="F664" s="36"/>
      <c r="G664" s="36"/>
      <c r="H664" t="str">
        <f t="shared" si="70"/>
        <v/>
      </c>
      <c r="I664" s="40" t="str">
        <f t="shared" si="71"/>
        <v/>
      </c>
      <c r="J664" s="40" t="str">
        <f t="shared" si="72"/>
        <v/>
      </c>
      <c r="K664" s="40" t="str">
        <f t="shared" si="73"/>
        <v/>
      </c>
      <c r="L664" t="str">
        <f t="shared" si="74"/>
        <v/>
      </c>
      <c r="M664" s="41" t="str">
        <f t="shared" si="75"/>
        <v/>
      </c>
      <c r="N664" s="41" t="str">
        <f t="shared" si="76"/>
        <v/>
      </c>
    </row>
    <row r="665" spans="1:14" x14ac:dyDescent="0.2">
      <c r="A665" s="35"/>
      <c r="B665" s="36"/>
      <c r="C665" s="37"/>
      <c r="D665" s="36"/>
      <c r="E665" s="35"/>
      <c r="F665" s="36"/>
      <c r="G665" s="36"/>
      <c r="H665" t="str">
        <f t="shared" si="70"/>
        <v/>
      </c>
      <c r="I665" s="40" t="str">
        <f t="shared" si="71"/>
        <v/>
      </c>
      <c r="J665" s="40" t="str">
        <f t="shared" si="72"/>
        <v/>
      </c>
      <c r="K665" s="40" t="str">
        <f t="shared" si="73"/>
        <v/>
      </c>
      <c r="L665" t="str">
        <f t="shared" si="74"/>
        <v/>
      </c>
      <c r="M665" s="41" t="str">
        <f t="shared" si="75"/>
        <v/>
      </c>
      <c r="N665" s="41" t="str">
        <f t="shared" si="76"/>
        <v/>
      </c>
    </row>
    <row r="666" spans="1:14" x14ac:dyDescent="0.2">
      <c r="A666" s="35"/>
      <c r="B666" s="36"/>
      <c r="C666" s="37"/>
      <c r="D666" s="36"/>
      <c r="E666" s="35"/>
      <c r="F666" s="36"/>
      <c r="G666" s="36"/>
      <c r="H666" t="str">
        <f t="shared" si="70"/>
        <v/>
      </c>
      <c r="I666" s="40" t="str">
        <f t="shared" si="71"/>
        <v/>
      </c>
      <c r="J666" s="40" t="str">
        <f t="shared" si="72"/>
        <v/>
      </c>
      <c r="K666" s="40" t="str">
        <f t="shared" si="73"/>
        <v/>
      </c>
      <c r="L666" t="str">
        <f t="shared" si="74"/>
        <v/>
      </c>
      <c r="M666" s="41" t="str">
        <f t="shared" si="75"/>
        <v/>
      </c>
      <c r="N666" s="41" t="str">
        <f t="shared" si="76"/>
        <v/>
      </c>
    </row>
    <row r="667" spans="1:14" x14ac:dyDescent="0.2">
      <c r="A667" s="35"/>
      <c r="B667" s="36"/>
      <c r="C667" s="37"/>
      <c r="D667" s="36"/>
      <c r="E667" s="35"/>
      <c r="F667" s="36"/>
      <c r="G667" s="36"/>
      <c r="H667" t="str">
        <f t="shared" si="70"/>
        <v/>
      </c>
      <c r="I667" s="40" t="str">
        <f t="shared" si="71"/>
        <v/>
      </c>
      <c r="J667" s="40" t="str">
        <f t="shared" si="72"/>
        <v/>
      </c>
      <c r="K667" s="40" t="str">
        <f t="shared" si="73"/>
        <v/>
      </c>
      <c r="L667" t="str">
        <f t="shared" si="74"/>
        <v/>
      </c>
      <c r="M667" s="41" t="str">
        <f t="shared" si="75"/>
        <v/>
      </c>
      <c r="N667" s="41" t="str">
        <f t="shared" si="76"/>
        <v/>
      </c>
    </row>
    <row r="668" spans="1:14" x14ac:dyDescent="0.2">
      <c r="A668" s="35"/>
      <c r="B668" s="36"/>
      <c r="C668" s="37"/>
      <c r="D668" s="36"/>
      <c r="E668" s="35"/>
      <c r="F668" s="36"/>
      <c r="G668" s="36"/>
      <c r="H668" t="str">
        <f t="shared" si="70"/>
        <v/>
      </c>
      <c r="I668" s="40" t="str">
        <f t="shared" si="71"/>
        <v/>
      </c>
      <c r="J668" s="40" t="str">
        <f t="shared" si="72"/>
        <v/>
      </c>
      <c r="K668" s="40" t="str">
        <f t="shared" si="73"/>
        <v/>
      </c>
      <c r="L668" t="str">
        <f t="shared" si="74"/>
        <v/>
      </c>
      <c r="M668" s="41" t="str">
        <f t="shared" si="75"/>
        <v/>
      </c>
      <c r="N668" s="41" t="str">
        <f t="shared" si="76"/>
        <v/>
      </c>
    </row>
    <row r="669" spans="1:14" x14ac:dyDescent="0.2">
      <c r="A669" s="35"/>
      <c r="B669" s="36"/>
      <c r="C669" s="37"/>
      <c r="D669" s="36"/>
      <c r="E669" s="35"/>
      <c r="F669" s="36"/>
      <c r="G669" s="36"/>
      <c r="H669" t="str">
        <f t="shared" si="70"/>
        <v/>
      </c>
      <c r="I669" s="40" t="str">
        <f t="shared" si="71"/>
        <v/>
      </c>
      <c r="J669" s="40" t="str">
        <f t="shared" si="72"/>
        <v/>
      </c>
      <c r="K669" s="40" t="str">
        <f t="shared" si="73"/>
        <v/>
      </c>
      <c r="L669" t="str">
        <f t="shared" si="74"/>
        <v/>
      </c>
      <c r="M669" s="41" t="str">
        <f t="shared" si="75"/>
        <v/>
      </c>
      <c r="N669" s="41" t="str">
        <f t="shared" si="76"/>
        <v/>
      </c>
    </row>
    <row r="670" spans="1:14" x14ac:dyDescent="0.2">
      <c r="A670" s="35"/>
      <c r="B670" s="36"/>
      <c r="C670" s="37"/>
      <c r="D670" s="36"/>
      <c r="E670" s="35"/>
      <c r="F670" s="36"/>
      <c r="G670" s="36"/>
      <c r="H670" t="str">
        <f t="shared" si="70"/>
        <v/>
      </c>
      <c r="I670" s="40" t="str">
        <f t="shared" si="71"/>
        <v/>
      </c>
      <c r="J670" s="40" t="str">
        <f t="shared" si="72"/>
        <v/>
      </c>
      <c r="K670" s="40" t="str">
        <f t="shared" si="73"/>
        <v/>
      </c>
      <c r="L670" t="str">
        <f t="shared" si="74"/>
        <v/>
      </c>
      <c r="M670" s="41" t="str">
        <f t="shared" si="75"/>
        <v/>
      </c>
      <c r="N670" s="41" t="str">
        <f t="shared" si="76"/>
        <v/>
      </c>
    </row>
    <row r="671" spans="1:14" x14ac:dyDescent="0.2">
      <c r="A671" s="35"/>
      <c r="B671" s="36"/>
      <c r="C671" s="37"/>
      <c r="D671" s="36"/>
      <c r="E671" s="35"/>
      <c r="F671" s="36"/>
      <c r="G671" s="36"/>
      <c r="H671" t="str">
        <f t="shared" si="70"/>
        <v/>
      </c>
      <c r="I671" s="40" t="str">
        <f t="shared" si="71"/>
        <v/>
      </c>
      <c r="J671" s="40" t="str">
        <f t="shared" si="72"/>
        <v/>
      </c>
      <c r="K671" s="40" t="str">
        <f t="shared" si="73"/>
        <v/>
      </c>
      <c r="L671" t="str">
        <f t="shared" si="74"/>
        <v/>
      </c>
      <c r="M671" s="41" t="str">
        <f t="shared" si="75"/>
        <v/>
      </c>
      <c r="N671" s="41" t="str">
        <f t="shared" si="76"/>
        <v/>
      </c>
    </row>
    <row r="672" spans="1:14" x14ac:dyDescent="0.2">
      <c r="A672" s="35"/>
      <c r="B672" s="36"/>
      <c r="C672" s="37"/>
      <c r="D672" s="36"/>
      <c r="E672" s="35"/>
      <c r="F672" s="36"/>
      <c r="G672" s="36"/>
      <c r="H672" t="str">
        <f t="shared" si="70"/>
        <v/>
      </c>
      <c r="I672" s="40" t="str">
        <f t="shared" si="71"/>
        <v/>
      </c>
      <c r="J672" s="40" t="str">
        <f t="shared" si="72"/>
        <v/>
      </c>
      <c r="K672" s="40" t="str">
        <f t="shared" si="73"/>
        <v/>
      </c>
      <c r="L672" t="str">
        <f t="shared" si="74"/>
        <v/>
      </c>
      <c r="M672" s="41" t="str">
        <f t="shared" si="75"/>
        <v/>
      </c>
      <c r="N672" s="41" t="str">
        <f t="shared" si="76"/>
        <v/>
      </c>
    </row>
    <row r="673" spans="1:14" x14ac:dyDescent="0.2">
      <c r="A673" s="35"/>
      <c r="B673" s="36"/>
      <c r="C673" s="37"/>
      <c r="D673" s="36"/>
      <c r="E673" s="35"/>
      <c r="F673" s="36"/>
      <c r="G673" s="36"/>
      <c r="H673" t="str">
        <f t="shared" si="70"/>
        <v/>
      </c>
      <c r="I673" s="40" t="str">
        <f t="shared" si="71"/>
        <v/>
      </c>
      <c r="J673" s="40" t="str">
        <f t="shared" si="72"/>
        <v/>
      </c>
      <c r="K673" s="40" t="str">
        <f t="shared" si="73"/>
        <v/>
      </c>
      <c r="L673" t="str">
        <f t="shared" si="74"/>
        <v/>
      </c>
      <c r="M673" s="41" t="str">
        <f t="shared" si="75"/>
        <v/>
      </c>
      <c r="N673" s="41" t="str">
        <f t="shared" si="76"/>
        <v/>
      </c>
    </row>
    <row r="674" spans="1:14" x14ac:dyDescent="0.2">
      <c r="A674" s="35"/>
      <c r="B674" s="36"/>
      <c r="C674" s="37"/>
      <c r="D674" s="36"/>
      <c r="E674" s="35"/>
      <c r="F674" s="36"/>
      <c r="G674" s="36"/>
      <c r="H674" t="str">
        <f t="shared" si="70"/>
        <v/>
      </c>
      <c r="I674" s="40" t="str">
        <f t="shared" si="71"/>
        <v/>
      </c>
      <c r="J674" s="40" t="str">
        <f t="shared" si="72"/>
        <v/>
      </c>
      <c r="K674" s="40" t="str">
        <f t="shared" si="73"/>
        <v/>
      </c>
      <c r="L674" t="str">
        <f t="shared" si="74"/>
        <v/>
      </c>
      <c r="M674" s="41" t="str">
        <f t="shared" si="75"/>
        <v/>
      </c>
      <c r="N674" s="41" t="str">
        <f t="shared" si="76"/>
        <v/>
      </c>
    </row>
    <row r="675" spans="1:14" x14ac:dyDescent="0.2">
      <c r="A675" s="35"/>
      <c r="B675" s="36"/>
      <c r="C675" s="37"/>
      <c r="D675" s="36"/>
      <c r="E675" s="35"/>
      <c r="F675" s="36"/>
      <c r="G675" s="36"/>
      <c r="H675" t="str">
        <f t="shared" si="70"/>
        <v/>
      </c>
      <c r="I675" s="40" t="str">
        <f t="shared" si="71"/>
        <v/>
      </c>
      <c r="J675" s="40" t="str">
        <f t="shared" si="72"/>
        <v/>
      </c>
      <c r="K675" s="40" t="str">
        <f t="shared" si="73"/>
        <v/>
      </c>
      <c r="L675" t="str">
        <f t="shared" si="74"/>
        <v/>
      </c>
      <c r="M675" s="41" t="str">
        <f t="shared" si="75"/>
        <v/>
      </c>
      <c r="N675" s="41" t="str">
        <f t="shared" si="76"/>
        <v/>
      </c>
    </row>
    <row r="676" spans="1:14" x14ac:dyDescent="0.2">
      <c r="A676" s="35"/>
      <c r="B676" s="36"/>
      <c r="C676" s="37"/>
      <c r="D676" s="36"/>
      <c r="E676" s="35"/>
      <c r="F676" s="36"/>
      <c r="G676" s="36"/>
      <c r="H676" t="str">
        <f t="shared" si="70"/>
        <v/>
      </c>
      <c r="I676" s="40" t="str">
        <f t="shared" si="71"/>
        <v/>
      </c>
      <c r="J676" s="40" t="str">
        <f t="shared" si="72"/>
        <v/>
      </c>
      <c r="K676" s="40" t="str">
        <f t="shared" si="73"/>
        <v/>
      </c>
      <c r="L676" t="str">
        <f t="shared" si="74"/>
        <v/>
      </c>
      <c r="M676" s="41" t="str">
        <f t="shared" si="75"/>
        <v/>
      </c>
      <c r="N676" s="41" t="str">
        <f t="shared" si="76"/>
        <v/>
      </c>
    </row>
    <row r="677" spans="1:14" x14ac:dyDescent="0.2">
      <c r="A677" s="35"/>
      <c r="B677" s="36"/>
      <c r="C677" s="37"/>
      <c r="D677" s="36"/>
      <c r="E677" s="35"/>
      <c r="F677" s="36"/>
      <c r="G677" s="36"/>
      <c r="H677" t="str">
        <f t="shared" si="70"/>
        <v/>
      </c>
      <c r="I677" s="40" t="str">
        <f t="shared" si="71"/>
        <v/>
      </c>
      <c r="J677" s="40" t="str">
        <f t="shared" si="72"/>
        <v/>
      </c>
      <c r="K677" s="40" t="str">
        <f t="shared" si="73"/>
        <v/>
      </c>
      <c r="L677" t="str">
        <f t="shared" si="74"/>
        <v/>
      </c>
      <c r="M677" s="41" t="str">
        <f t="shared" si="75"/>
        <v/>
      </c>
      <c r="N677" s="41" t="str">
        <f t="shared" si="76"/>
        <v/>
      </c>
    </row>
    <row r="678" spans="1:14" x14ac:dyDescent="0.2">
      <c r="A678" s="35"/>
      <c r="B678" s="36"/>
      <c r="C678" s="37"/>
      <c r="D678" s="36"/>
      <c r="E678" s="35"/>
      <c r="F678" s="36"/>
      <c r="G678" s="36"/>
      <c r="H678" t="str">
        <f t="shared" si="70"/>
        <v/>
      </c>
      <c r="I678" s="40" t="str">
        <f t="shared" si="71"/>
        <v/>
      </c>
      <c r="J678" s="40" t="str">
        <f t="shared" si="72"/>
        <v/>
      </c>
      <c r="K678" s="40" t="str">
        <f t="shared" si="73"/>
        <v/>
      </c>
      <c r="L678" t="str">
        <f t="shared" si="74"/>
        <v/>
      </c>
      <c r="M678" s="41" t="str">
        <f t="shared" si="75"/>
        <v/>
      </c>
      <c r="N678" s="41" t="str">
        <f t="shared" si="76"/>
        <v/>
      </c>
    </row>
    <row r="679" spans="1:14" x14ac:dyDescent="0.2">
      <c r="A679" s="35"/>
      <c r="B679" s="36"/>
      <c r="C679" s="37"/>
      <c r="D679" s="36"/>
      <c r="E679" s="35"/>
      <c r="F679" s="36"/>
      <c r="G679" s="36"/>
      <c r="H679" t="str">
        <f t="shared" si="70"/>
        <v/>
      </c>
      <c r="I679" s="40" t="str">
        <f t="shared" si="71"/>
        <v/>
      </c>
      <c r="J679" s="40" t="str">
        <f t="shared" si="72"/>
        <v/>
      </c>
      <c r="K679" s="40" t="str">
        <f t="shared" si="73"/>
        <v/>
      </c>
      <c r="L679" t="str">
        <f t="shared" si="74"/>
        <v/>
      </c>
      <c r="M679" s="41" t="str">
        <f t="shared" si="75"/>
        <v/>
      </c>
      <c r="N679" s="41" t="str">
        <f t="shared" si="76"/>
        <v/>
      </c>
    </row>
    <row r="680" spans="1:14" x14ac:dyDescent="0.2">
      <c r="A680" s="35"/>
      <c r="B680" s="36"/>
      <c r="C680" s="37"/>
      <c r="D680" s="36"/>
      <c r="E680" s="35"/>
      <c r="F680" s="36"/>
      <c r="G680" s="36"/>
      <c r="H680" t="str">
        <f t="shared" si="70"/>
        <v/>
      </c>
      <c r="I680" s="40" t="str">
        <f t="shared" si="71"/>
        <v/>
      </c>
      <c r="J680" s="40" t="str">
        <f t="shared" si="72"/>
        <v/>
      </c>
      <c r="K680" s="40" t="str">
        <f t="shared" si="73"/>
        <v/>
      </c>
      <c r="L680" t="str">
        <f t="shared" si="74"/>
        <v/>
      </c>
      <c r="M680" s="41" t="str">
        <f t="shared" si="75"/>
        <v/>
      </c>
      <c r="N680" s="41" t="str">
        <f t="shared" si="76"/>
        <v/>
      </c>
    </row>
    <row r="681" spans="1:14" x14ac:dyDescent="0.2">
      <c r="A681" s="35"/>
      <c r="B681" s="36"/>
      <c r="C681" s="37"/>
      <c r="D681" s="36"/>
      <c r="E681" s="35"/>
      <c r="F681" s="36"/>
      <c r="G681" s="36"/>
      <c r="H681" t="str">
        <f t="shared" si="70"/>
        <v/>
      </c>
      <c r="I681" s="40" t="str">
        <f t="shared" si="71"/>
        <v/>
      </c>
      <c r="J681" s="40" t="str">
        <f t="shared" si="72"/>
        <v/>
      </c>
      <c r="K681" s="40" t="str">
        <f t="shared" si="73"/>
        <v/>
      </c>
      <c r="L681" t="str">
        <f t="shared" si="74"/>
        <v/>
      </c>
      <c r="M681" s="41" t="str">
        <f t="shared" si="75"/>
        <v/>
      </c>
      <c r="N681" s="41" t="str">
        <f t="shared" si="76"/>
        <v/>
      </c>
    </row>
    <row r="682" spans="1:14" x14ac:dyDescent="0.2">
      <c r="A682" s="35"/>
      <c r="B682" s="36"/>
      <c r="C682" s="37"/>
      <c r="D682" s="36"/>
      <c r="E682" s="35"/>
      <c r="F682" s="36"/>
      <c r="G682" s="36"/>
      <c r="H682" t="str">
        <f t="shared" si="70"/>
        <v/>
      </c>
      <c r="I682" s="40" t="str">
        <f t="shared" si="71"/>
        <v/>
      </c>
      <c r="J682" s="40" t="str">
        <f t="shared" si="72"/>
        <v/>
      </c>
      <c r="K682" s="40" t="str">
        <f t="shared" si="73"/>
        <v/>
      </c>
      <c r="L682" t="str">
        <f t="shared" si="74"/>
        <v/>
      </c>
      <c r="M682" s="41" t="str">
        <f t="shared" si="75"/>
        <v/>
      </c>
      <c r="N682" s="41" t="str">
        <f t="shared" si="76"/>
        <v/>
      </c>
    </row>
    <row r="683" spans="1:14" x14ac:dyDescent="0.2">
      <c r="A683" s="35"/>
      <c r="B683" s="36"/>
      <c r="C683" s="37"/>
      <c r="D683" s="36"/>
      <c r="E683" s="35"/>
      <c r="F683" s="36"/>
      <c r="G683" s="36"/>
      <c r="H683" t="str">
        <f t="shared" si="70"/>
        <v/>
      </c>
      <c r="I683" s="40" t="str">
        <f t="shared" si="71"/>
        <v/>
      </c>
      <c r="J683" s="40" t="str">
        <f t="shared" si="72"/>
        <v/>
      </c>
      <c r="K683" s="40" t="str">
        <f t="shared" si="73"/>
        <v/>
      </c>
      <c r="L683" t="str">
        <f t="shared" si="74"/>
        <v/>
      </c>
      <c r="M683" s="41" t="str">
        <f t="shared" si="75"/>
        <v/>
      </c>
      <c r="N683" s="41" t="str">
        <f t="shared" si="76"/>
        <v/>
      </c>
    </row>
    <row r="684" spans="1:14" x14ac:dyDescent="0.2">
      <c r="A684" s="35"/>
      <c r="B684" s="36"/>
      <c r="C684" s="37"/>
      <c r="D684" s="36"/>
      <c r="E684" s="35"/>
      <c r="F684" s="36"/>
      <c r="G684" s="36"/>
      <c r="H684" t="str">
        <f t="shared" si="70"/>
        <v/>
      </c>
      <c r="I684" s="40" t="str">
        <f t="shared" si="71"/>
        <v/>
      </c>
      <c r="J684" s="40" t="str">
        <f t="shared" si="72"/>
        <v/>
      </c>
      <c r="K684" s="40" t="str">
        <f t="shared" si="73"/>
        <v/>
      </c>
      <c r="L684" t="str">
        <f t="shared" si="74"/>
        <v/>
      </c>
      <c r="M684" s="41" t="str">
        <f t="shared" si="75"/>
        <v/>
      </c>
      <c r="N684" s="41" t="str">
        <f t="shared" si="76"/>
        <v/>
      </c>
    </row>
    <row r="685" spans="1:14" x14ac:dyDescent="0.2">
      <c r="A685" s="35"/>
      <c r="B685" s="36"/>
      <c r="C685" s="37"/>
      <c r="D685" s="36"/>
      <c r="E685" s="35"/>
      <c r="F685" s="36"/>
      <c r="G685" s="36"/>
      <c r="H685" t="str">
        <f t="shared" si="70"/>
        <v/>
      </c>
      <c r="I685" s="40" t="str">
        <f t="shared" si="71"/>
        <v/>
      </c>
      <c r="J685" s="40" t="str">
        <f t="shared" si="72"/>
        <v/>
      </c>
      <c r="K685" s="40" t="str">
        <f t="shared" si="73"/>
        <v/>
      </c>
      <c r="L685" t="str">
        <f t="shared" si="74"/>
        <v/>
      </c>
      <c r="M685" s="41" t="str">
        <f t="shared" si="75"/>
        <v/>
      </c>
      <c r="N685" s="41" t="str">
        <f t="shared" si="76"/>
        <v/>
      </c>
    </row>
    <row r="686" spans="1:14" x14ac:dyDescent="0.2">
      <c r="A686" s="35"/>
      <c r="B686" s="36"/>
      <c r="C686" s="37"/>
      <c r="D686" s="36"/>
      <c r="E686" s="35"/>
      <c r="F686" s="36"/>
      <c r="G686" s="36"/>
      <c r="H686" t="str">
        <f t="shared" si="70"/>
        <v/>
      </c>
      <c r="I686" s="40" t="str">
        <f t="shared" si="71"/>
        <v/>
      </c>
      <c r="J686" s="40" t="str">
        <f t="shared" si="72"/>
        <v/>
      </c>
      <c r="K686" s="40" t="str">
        <f t="shared" si="73"/>
        <v/>
      </c>
      <c r="L686" t="str">
        <f t="shared" si="74"/>
        <v/>
      </c>
      <c r="M686" s="41" t="str">
        <f t="shared" si="75"/>
        <v/>
      </c>
      <c r="N686" s="41" t="str">
        <f t="shared" si="76"/>
        <v/>
      </c>
    </row>
    <row r="687" spans="1:14" x14ac:dyDescent="0.2">
      <c r="A687" s="35"/>
      <c r="B687" s="36"/>
      <c r="C687" s="37"/>
      <c r="D687" s="36"/>
      <c r="E687" s="35"/>
      <c r="F687" s="36"/>
      <c r="G687" s="36"/>
      <c r="H687" t="str">
        <f t="shared" si="70"/>
        <v/>
      </c>
      <c r="I687" s="40" t="str">
        <f t="shared" si="71"/>
        <v/>
      </c>
      <c r="J687" s="40" t="str">
        <f t="shared" si="72"/>
        <v/>
      </c>
      <c r="K687" s="40" t="str">
        <f t="shared" si="73"/>
        <v/>
      </c>
      <c r="L687" t="str">
        <f t="shared" si="74"/>
        <v/>
      </c>
      <c r="M687" s="41" t="str">
        <f t="shared" si="75"/>
        <v/>
      </c>
      <c r="N687" s="41" t="str">
        <f t="shared" si="76"/>
        <v/>
      </c>
    </row>
    <row r="688" spans="1:14" x14ac:dyDescent="0.2">
      <c r="A688" s="35"/>
      <c r="B688" s="36"/>
      <c r="C688" s="37"/>
      <c r="D688" s="36"/>
      <c r="E688" s="35"/>
      <c r="F688" s="36"/>
      <c r="G688" s="36"/>
      <c r="H688" t="str">
        <f t="shared" si="70"/>
        <v/>
      </c>
      <c r="I688" s="40" t="str">
        <f t="shared" si="71"/>
        <v/>
      </c>
      <c r="J688" s="40" t="str">
        <f t="shared" si="72"/>
        <v/>
      </c>
      <c r="K688" s="40" t="str">
        <f t="shared" si="73"/>
        <v/>
      </c>
      <c r="L688" t="str">
        <f t="shared" si="74"/>
        <v/>
      </c>
      <c r="M688" s="41" t="str">
        <f t="shared" si="75"/>
        <v/>
      </c>
      <c r="N688" s="41" t="str">
        <f t="shared" si="76"/>
        <v/>
      </c>
    </row>
    <row r="689" spans="1:14" x14ac:dyDescent="0.2">
      <c r="A689" s="35"/>
      <c r="B689" s="36"/>
      <c r="C689" s="37"/>
      <c r="D689" s="36"/>
      <c r="E689" s="35"/>
      <c r="F689" s="36"/>
      <c r="G689" s="36"/>
      <c r="H689" t="str">
        <f t="shared" si="70"/>
        <v/>
      </c>
      <c r="I689" s="40" t="str">
        <f t="shared" si="71"/>
        <v/>
      </c>
      <c r="J689" s="40" t="str">
        <f t="shared" si="72"/>
        <v/>
      </c>
      <c r="K689" s="40" t="str">
        <f t="shared" si="73"/>
        <v/>
      </c>
      <c r="L689" t="str">
        <f t="shared" si="74"/>
        <v/>
      </c>
      <c r="M689" s="41" t="str">
        <f t="shared" si="75"/>
        <v/>
      </c>
      <c r="N689" s="41" t="str">
        <f t="shared" si="76"/>
        <v/>
      </c>
    </row>
    <row r="690" spans="1:14" x14ac:dyDescent="0.2">
      <c r="A690" s="35"/>
      <c r="B690" s="36"/>
      <c r="C690" s="37"/>
      <c r="D690" s="36"/>
      <c r="E690" s="35"/>
      <c r="F690" s="36"/>
      <c r="G690" s="36"/>
      <c r="H690" t="str">
        <f t="shared" si="70"/>
        <v/>
      </c>
      <c r="I690" s="40" t="str">
        <f t="shared" si="71"/>
        <v/>
      </c>
      <c r="J690" s="40" t="str">
        <f t="shared" si="72"/>
        <v/>
      </c>
      <c r="K690" s="40" t="str">
        <f t="shared" si="73"/>
        <v/>
      </c>
      <c r="L690" t="str">
        <f t="shared" si="74"/>
        <v/>
      </c>
      <c r="M690" s="41" t="str">
        <f t="shared" si="75"/>
        <v/>
      </c>
      <c r="N690" s="41" t="str">
        <f t="shared" si="76"/>
        <v/>
      </c>
    </row>
    <row r="691" spans="1:14" x14ac:dyDescent="0.2">
      <c r="A691" s="35"/>
      <c r="B691" s="36"/>
      <c r="C691" s="37"/>
      <c r="D691" s="36"/>
      <c r="E691" s="35"/>
      <c r="F691" s="36"/>
      <c r="G691" s="36"/>
      <c r="H691" t="str">
        <f t="shared" si="70"/>
        <v/>
      </c>
      <c r="I691" s="40" t="str">
        <f t="shared" si="71"/>
        <v/>
      </c>
      <c r="J691" s="40" t="str">
        <f t="shared" si="72"/>
        <v/>
      </c>
      <c r="K691" s="40" t="str">
        <f t="shared" si="73"/>
        <v/>
      </c>
      <c r="L691" t="str">
        <f t="shared" si="74"/>
        <v/>
      </c>
      <c r="M691" s="41" t="str">
        <f t="shared" si="75"/>
        <v/>
      </c>
      <c r="N691" s="41" t="str">
        <f t="shared" si="76"/>
        <v/>
      </c>
    </row>
    <row r="692" spans="1:14" x14ac:dyDescent="0.2">
      <c r="A692" s="35"/>
      <c r="B692" s="36"/>
      <c r="C692" s="37"/>
      <c r="D692" s="36"/>
      <c r="E692" s="35"/>
      <c r="F692" s="36"/>
      <c r="G692" s="36"/>
      <c r="H692" t="str">
        <f t="shared" si="70"/>
        <v/>
      </c>
      <c r="I692" s="40" t="str">
        <f t="shared" si="71"/>
        <v/>
      </c>
      <c r="J692" s="40" t="str">
        <f t="shared" si="72"/>
        <v/>
      </c>
      <c r="K692" s="40" t="str">
        <f t="shared" si="73"/>
        <v/>
      </c>
      <c r="L692" t="str">
        <f t="shared" si="74"/>
        <v/>
      </c>
      <c r="M692" s="41" t="str">
        <f t="shared" si="75"/>
        <v/>
      </c>
      <c r="N692" s="41" t="str">
        <f t="shared" si="76"/>
        <v/>
      </c>
    </row>
    <row r="693" spans="1:14" x14ac:dyDescent="0.2">
      <c r="A693" s="35"/>
      <c r="B693" s="36"/>
      <c r="C693" s="37"/>
      <c r="D693" s="36"/>
      <c r="E693" s="35"/>
      <c r="F693" s="36"/>
      <c r="G693" s="36"/>
      <c r="H693" t="str">
        <f t="shared" si="70"/>
        <v/>
      </c>
      <c r="I693" s="40" t="str">
        <f t="shared" si="71"/>
        <v/>
      </c>
      <c r="J693" s="40" t="str">
        <f t="shared" si="72"/>
        <v/>
      </c>
      <c r="K693" s="40" t="str">
        <f t="shared" si="73"/>
        <v/>
      </c>
      <c r="L693" t="str">
        <f t="shared" si="74"/>
        <v/>
      </c>
      <c r="M693" s="41" t="str">
        <f t="shared" si="75"/>
        <v/>
      </c>
      <c r="N693" s="41" t="str">
        <f t="shared" si="76"/>
        <v/>
      </c>
    </row>
    <row r="694" spans="1:14" x14ac:dyDescent="0.2">
      <c r="A694" s="35"/>
      <c r="B694" s="36"/>
      <c r="C694" s="37"/>
      <c r="D694" s="36"/>
      <c r="E694" s="35"/>
      <c r="F694" s="36"/>
      <c r="G694" s="36"/>
      <c r="H694" t="str">
        <f t="shared" si="70"/>
        <v/>
      </c>
      <c r="I694" s="40" t="str">
        <f t="shared" si="71"/>
        <v/>
      </c>
      <c r="J694" s="40" t="str">
        <f t="shared" si="72"/>
        <v/>
      </c>
      <c r="K694" s="40" t="str">
        <f t="shared" si="73"/>
        <v/>
      </c>
      <c r="L694" t="str">
        <f t="shared" si="74"/>
        <v/>
      </c>
      <c r="M694" s="41" t="str">
        <f t="shared" si="75"/>
        <v/>
      </c>
      <c r="N694" s="41" t="str">
        <f t="shared" si="76"/>
        <v/>
      </c>
    </row>
    <row r="695" spans="1:14" x14ac:dyDescent="0.2">
      <c r="A695" s="35"/>
      <c r="B695" s="36"/>
      <c r="C695" s="37"/>
      <c r="D695" s="36"/>
      <c r="E695" s="35"/>
      <c r="F695" s="36"/>
      <c r="G695" s="36"/>
      <c r="H695" t="str">
        <f t="shared" si="70"/>
        <v/>
      </c>
      <c r="I695" s="40" t="str">
        <f t="shared" si="71"/>
        <v/>
      </c>
      <c r="J695" s="40" t="str">
        <f t="shared" si="72"/>
        <v/>
      </c>
      <c r="K695" s="40" t="str">
        <f t="shared" si="73"/>
        <v/>
      </c>
      <c r="L695" t="str">
        <f t="shared" si="74"/>
        <v/>
      </c>
      <c r="M695" s="41" t="str">
        <f t="shared" si="75"/>
        <v/>
      </c>
      <c r="N695" s="41" t="str">
        <f t="shared" si="76"/>
        <v/>
      </c>
    </row>
    <row r="696" spans="1:14" x14ac:dyDescent="0.2">
      <c r="A696" s="35"/>
      <c r="B696" s="36"/>
      <c r="C696" s="37"/>
      <c r="D696" s="36"/>
      <c r="E696" s="35"/>
      <c r="F696" s="36"/>
      <c r="G696" s="36"/>
      <c r="H696" t="str">
        <f t="shared" si="70"/>
        <v/>
      </c>
      <c r="I696" s="40" t="str">
        <f t="shared" si="71"/>
        <v/>
      </c>
      <c r="J696" s="40" t="str">
        <f t="shared" si="72"/>
        <v/>
      </c>
      <c r="K696" s="40" t="str">
        <f t="shared" si="73"/>
        <v/>
      </c>
      <c r="L696" t="str">
        <f t="shared" si="74"/>
        <v/>
      </c>
      <c r="M696" s="41" t="str">
        <f t="shared" si="75"/>
        <v/>
      </c>
      <c r="N696" s="41" t="str">
        <f t="shared" si="76"/>
        <v/>
      </c>
    </row>
    <row r="697" spans="1:14" x14ac:dyDescent="0.2">
      <c r="A697" s="35"/>
      <c r="B697" s="36"/>
      <c r="C697" s="37"/>
      <c r="D697" s="36"/>
      <c r="E697" s="35"/>
      <c r="F697" s="36"/>
      <c r="G697" s="36"/>
      <c r="H697" t="str">
        <f t="shared" si="70"/>
        <v/>
      </c>
      <c r="I697" s="40" t="str">
        <f t="shared" si="71"/>
        <v/>
      </c>
      <c r="J697" s="40" t="str">
        <f t="shared" si="72"/>
        <v/>
      </c>
      <c r="K697" s="40" t="str">
        <f t="shared" si="73"/>
        <v/>
      </c>
      <c r="L697" t="str">
        <f t="shared" si="74"/>
        <v/>
      </c>
      <c r="M697" s="41" t="str">
        <f t="shared" si="75"/>
        <v/>
      </c>
      <c r="N697" s="41" t="str">
        <f t="shared" si="76"/>
        <v/>
      </c>
    </row>
    <row r="698" spans="1:14" x14ac:dyDescent="0.2">
      <c r="A698" s="35"/>
      <c r="B698" s="36"/>
      <c r="C698" s="37"/>
      <c r="D698" s="36"/>
      <c r="E698" s="35"/>
      <c r="F698" s="36"/>
      <c r="G698" s="36"/>
      <c r="H698" t="str">
        <f t="shared" si="70"/>
        <v/>
      </c>
      <c r="I698" s="40" t="str">
        <f t="shared" si="71"/>
        <v/>
      </c>
      <c r="J698" s="40" t="str">
        <f t="shared" si="72"/>
        <v/>
      </c>
      <c r="K698" s="40" t="str">
        <f t="shared" si="73"/>
        <v/>
      </c>
      <c r="L698" t="str">
        <f t="shared" si="74"/>
        <v/>
      </c>
      <c r="M698" s="41" t="str">
        <f t="shared" si="75"/>
        <v/>
      </c>
      <c r="N698" s="41" t="str">
        <f t="shared" si="76"/>
        <v/>
      </c>
    </row>
    <row r="699" spans="1:14" x14ac:dyDescent="0.2">
      <c r="A699" s="35"/>
      <c r="B699" s="36"/>
      <c r="C699" s="37"/>
      <c r="D699" s="36"/>
      <c r="E699" s="35"/>
      <c r="F699" s="36"/>
      <c r="G699" s="36"/>
      <c r="H699" t="str">
        <f t="shared" si="70"/>
        <v/>
      </c>
      <c r="I699" s="40" t="str">
        <f t="shared" si="71"/>
        <v/>
      </c>
      <c r="J699" s="40" t="str">
        <f t="shared" si="72"/>
        <v/>
      </c>
      <c r="K699" s="40" t="str">
        <f t="shared" si="73"/>
        <v/>
      </c>
      <c r="L699" t="str">
        <f t="shared" si="74"/>
        <v/>
      </c>
      <c r="M699" s="41" t="str">
        <f t="shared" si="75"/>
        <v/>
      </c>
      <c r="N699" s="41" t="str">
        <f t="shared" si="76"/>
        <v/>
      </c>
    </row>
    <row r="700" spans="1:14" x14ac:dyDescent="0.2">
      <c r="A700" s="35"/>
      <c r="B700" s="36"/>
      <c r="C700" s="37"/>
      <c r="D700" s="36"/>
      <c r="E700" s="35"/>
      <c r="F700" s="36"/>
      <c r="G700" s="36"/>
      <c r="H700" t="str">
        <f t="shared" si="70"/>
        <v/>
      </c>
      <c r="I700" s="40" t="str">
        <f t="shared" si="71"/>
        <v/>
      </c>
      <c r="J700" s="40" t="str">
        <f t="shared" si="72"/>
        <v/>
      </c>
      <c r="K700" s="40" t="str">
        <f t="shared" si="73"/>
        <v/>
      </c>
      <c r="L700" t="str">
        <f t="shared" si="74"/>
        <v/>
      </c>
      <c r="M700" s="41" t="str">
        <f t="shared" si="75"/>
        <v/>
      </c>
      <c r="N700" s="41" t="str">
        <f t="shared" si="76"/>
        <v/>
      </c>
    </row>
    <row r="701" spans="1:14" x14ac:dyDescent="0.2">
      <c r="A701" s="35"/>
      <c r="B701" s="36"/>
      <c r="C701" s="37"/>
      <c r="D701" s="36"/>
      <c r="E701" s="35"/>
      <c r="F701" s="36"/>
      <c r="G701" s="36"/>
      <c r="H701" t="str">
        <f t="shared" si="70"/>
        <v/>
      </c>
      <c r="I701" s="40" t="str">
        <f t="shared" si="71"/>
        <v/>
      </c>
      <c r="J701" s="40" t="str">
        <f t="shared" si="72"/>
        <v/>
      </c>
      <c r="K701" s="40" t="str">
        <f t="shared" si="73"/>
        <v/>
      </c>
      <c r="L701" t="str">
        <f t="shared" si="74"/>
        <v/>
      </c>
      <c r="M701" s="41" t="str">
        <f t="shared" si="75"/>
        <v/>
      </c>
      <c r="N701" s="41" t="str">
        <f t="shared" si="76"/>
        <v/>
      </c>
    </row>
    <row r="702" spans="1:14" x14ac:dyDescent="0.2">
      <c r="A702" s="35"/>
      <c r="B702" s="36"/>
      <c r="C702" s="37"/>
      <c r="D702" s="36"/>
      <c r="E702" s="35"/>
      <c r="F702" s="36"/>
      <c r="G702" s="36"/>
      <c r="H702" t="str">
        <f t="shared" si="70"/>
        <v/>
      </c>
      <c r="I702" s="40" t="str">
        <f t="shared" si="71"/>
        <v/>
      </c>
      <c r="J702" s="40" t="str">
        <f t="shared" si="72"/>
        <v/>
      </c>
      <c r="K702" s="40" t="str">
        <f t="shared" si="73"/>
        <v/>
      </c>
      <c r="L702" t="str">
        <f t="shared" si="74"/>
        <v/>
      </c>
      <c r="M702" s="41" t="str">
        <f t="shared" si="75"/>
        <v/>
      </c>
      <c r="N702" s="41" t="str">
        <f t="shared" si="76"/>
        <v/>
      </c>
    </row>
    <row r="703" spans="1:14" x14ac:dyDescent="0.2">
      <c r="A703" s="35"/>
      <c r="B703" s="36"/>
      <c r="C703" s="37"/>
      <c r="D703" s="36"/>
      <c r="E703" s="35"/>
      <c r="F703" s="36"/>
      <c r="G703" s="36"/>
      <c r="H703" t="str">
        <f t="shared" si="70"/>
        <v/>
      </c>
      <c r="I703" s="40" t="str">
        <f t="shared" si="71"/>
        <v/>
      </c>
      <c r="J703" s="40" t="str">
        <f t="shared" si="72"/>
        <v/>
      </c>
      <c r="K703" s="40" t="str">
        <f t="shared" si="73"/>
        <v/>
      </c>
      <c r="L703" t="str">
        <f t="shared" si="74"/>
        <v/>
      </c>
      <c r="M703" s="41" t="str">
        <f t="shared" si="75"/>
        <v/>
      </c>
      <c r="N703" s="41" t="str">
        <f t="shared" si="76"/>
        <v/>
      </c>
    </row>
    <row r="704" spans="1:14" x14ac:dyDescent="0.2">
      <c r="A704" s="35"/>
      <c r="B704" s="36"/>
      <c r="C704" s="37"/>
      <c r="D704" s="36"/>
      <c r="E704" s="35"/>
      <c r="F704" s="36"/>
      <c r="G704" s="36"/>
      <c r="H704" t="str">
        <f t="shared" si="70"/>
        <v/>
      </c>
      <c r="I704" s="40" t="str">
        <f t="shared" si="71"/>
        <v/>
      </c>
      <c r="J704" s="40" t="str">
        <f t="shared" si="72"/>
        <v/>
      </c>
      <c r="K704" s="40" t="str">
        <f t="shared" si="73"/>
        <v/>
      </c>
      <c r="L704" t="str">
        <f t="shared" si="74"/>
        <v/>
      </c>
      <c r="M704" s="41" t="str">
        <f t="shared" si="75"/>
        <v/>
      </c>
      <c r="N704" s="41" t="str">
        <f t="shared" si="76"/>
        <v/>
      </c>
    </row>
    <row r="705" spans="1:14" x14ac:dyDescent="0.2">
      <c r="A705" s="35"/>
      <c r="B705" s="36"/>
      <c r="C705" s="37"/>
      <c r="D705" s="36"/>
      <c r="E705" s="35"/>
      <c r="F705" s="36"/>
      <c r="G705" s="36"/>
      <c r="H705" t="str">
        <f t="shared" si="70"/>
        <v/>
      </c>
      <c r="I705" s="40" t="str">
        <f t="shared" si="71"/>
        <v/>
      </c>
      <c r="J705" s="40" t="str">
        <f t="shared" si="72"/>
        <v/>
      </c>
      <c r="K705" s="40" t="str">
        <f t="shared" si="73"/>
        <v/>
      </c>
      <c r="L705" t="str">
        <f t="shared" si="74"/>
        <v/>
      </c>
      <c r="M705" s="41" t="str">
        <f t="shared" si="75"/>
        <v/>
      </c>
      <c r="N705" s="41" t="str">
        <f t="shared" si="76"/>
        <v/>
      </c>
    </row>
    <row r="706" spans="1:14" x14ac:dyDescent="0.2">
      <c r="A706" s="35"/>
      <c r="B706" s="36"/>
      <c r="C706" s="37"/>
      <c r="D706" s="36"/>
      <c r="E706" s="35"/>
      <c r="F706" s="36"/>
      <c r="G706" s="36"/>
      <c r="H706" t="str">
        <f t="shared" si="70"/>
        <v/>
      </c>
      <c r="I706" s="40" t="str">
        <f t="shared" si="71"/>
        <v/>
      </c>
      <c r="J706" s="40" t="str">
        <f t="shared" si="72"/>
        <v/>
      </c>
      <c r="K706" s="40" t="str">
        <f t="shared" si="73"/>
        <v/>
      </c>
      <c r="L706" t="str">
        <f t="shared" si="74"/>
        <v/>
      </c>
      <c r="M706" s="41" t="str">
        <f t="shared" si="75"/>
        <v/>
      </c>
      <c r="N706" s="41" t="str">
        <f t="shared" si="76"/>
        <v/>
      </c>
    </row>
    <row r="707" spans="1:14" x14ac:dyDescent="0.2">
      <c r="A707" s="35"/>
      <c r="B707" s="36"/>
      <c r="C707" s="37"/>
      <c r="D707" s="36"/>
      <c r="E707" s="35"/>
      <c r="F707" s="36"/>
      <c r="G707" s="36"/>
      <c r="H707" t="str">
        <f t="shared" ref="H707:H770" si="77">IF(OR(TRIM(B707)="",TRIM(D707)=""),"",IF(TRIM(B707)=TRIM(D707),"Autocompensação",IF(IFERROR(INDEX(L_Contrato,MATCH(M707,L_ChavePD,0)),"")="Ferista","Ferista cobriu colega","Colega cobriu colega")))</f>
        <v/>
      </c>
      <c r="I707" s="40" t="str">
        <f t="shared" ref="I707:I770" si="78">IF(N707="","",SUMIFS(L_Bruto,L_ChavePD,N707)-SUMIFS(L_Ferista,L_ChavePD,N707))</f>
        <v/>
      </c>
      <c r="J707" s="40" t="str">
        <f t="shared" ref="J707:J770" si="79">IF(N707="","",SUMIFS(CP_Horas,CP_ChaveFalta,N707,CP_Aprov,"Sim"))</f>
        <v/>
      </c>
      <c r="K707" s="40" t="str">
        <f t="shared" ref="K707:K770" si="80">IF(N707="","",SUMIFS(L_Compensado,L_ChavePD,N707))</f>
        <v/>
      </c>
      <c r="L707" t="str">
        <f t="shared" ref="L707:L770" si="81">IF(A707&amp;B707&amp;C707&amp;D707&amp;E707="","",IF(OR(A707="",TRIM(B707)="",C707=""),"PREENCHER: data, quem trabalhou e horas",IF(N707="","PREENCHER: de quem é a falta e a data da falta",IF(COUNTIF(L_ChavePD,N707)=0,"CONFERIR: não há lançamento dessa pessoa nessa data",IF(N(I707)=0,"CONFERIR: nesse dia não havia desconto a compensar",IF(F707&lt;&gt;"Sim","PENDENTE: aguardando aprovação (ainda não abate)",IF(J707&gt;I707,"ATENÇÃO: aprovado mais do que a falta (o excedente é ignorado)",IF(COUNTIF(L_ChavePD,M707)=0,"OK: abatendo — obs.: quem trabalhou não tem lançamento nesse dia","OK: abatendo no desconto"))))))))</f>
        <v/>
      </c>
      <c r="M707" s="41" t="str">
        <f t="shared" ref="M707:M770" si="82">IF(OR(A707="",TRIM(B707)=""),"",TRIM(B707)&amp;"|"&amp;A707)</f>
        <v/>
      </c>
      <c r="N707" s="41" t="str">
        <f t="shared" ref="N707:N770" si="83">IF(OR(E707="",TRIM(D707)=""),"",TRIM(D707)&amp;"|"&amp;E707)</f>
        <v/>
      </c>
    </row>
    <row r="708" spans="1:14" x14ac:dyDescent="0.2">
      <c r="A708" s="35"/>
      <c r="B708" s="36"/>
      <c r="C708" s="37"/>
      <c r="D708" s="36"/>
      <c r="E708" s="35"/>
      <c r="F708" s="36"/>
      <c r="G708" s="36"/>
      <c r="H708" t="str">
        <f t="shared" si="77"/>
        <v/>
      </c>
      <c r="I708" s="40" t="str">
        <f t="shared" si="78"/>
        <v/>
      </c>
      <c r="J708" s="40" t="str">
        <f t="shared" si="79"/>
        <v/>
      </c>
      <c r="K708" s="40" t="str">
        <f t="shared" si="80"/>
        <v/>
      </c>
      <c r="L708" t="str">
        <f t="shared" si="81"/>
        <v/>
      </c>
      <c r="M708" s="41" t="str">
        <f t="shared" si="82"/>
        <v/>
      </c>
      <c r="N708" s="41" t="str">
        <f t="shared" si="83"/>
        <v/>
      </c>
    </row>
    <row r="709" spans="1:14" x14ac:dyDescent="0.2">
      <c r="A709" s="35"/>
      <c r="B709" s="36"/>
      <c r="C709" s="37"/>
      <c r="D709" s="36"/>
      <c r="E709" s="35"/>
      <c r="F709" s="36"/>
      <c r="G709" s="36"/>
      <c r="H709" t="str">
        <f t="shared" si="77"/>
        <v/>
      </c>
      <c r="I709" s="40" t="str">
        <f t="shared" si="78"/>
        <v/>
      </c>
      <c r="J709" s="40" t="str">
        <f t="shared" si="79"/>
        <v/>
      </c>
      <c r="K709" s="40" t="str">
        <f t="shared" si="80"/>
        <v/>
      </c>
      <c r="L709" t="str">
        <f t="shared" si="81"/>
        <v/>
      </c>
      <c r="M709" s="41" t="str">
        <f t="shared" si="82"/>
        <v/>
      </c>
      <c r="N709" s="41" t="str">
        <f t="shared" si="83"/>
        <v/>
      </c>
    </row>
    <row r="710" spans="1:14" x14ac:dyDescent="0.2">
      <c r="A710" s="35"/>
      <c r="B710" s="36"/>
      <c r="C710" s="37"/>
      <c r="D710" s="36"/>
      <c r="E710" s="35"/>
      <c r="F710" s="36"/>
      <c r="G710" s="36"/>
      <c r="H710" t="str">
        <f t="shared" si="77"/>
        <v/>
      </c>
      <c r="I710" s="40" t="str">
        <f t="shared" si="78"/>
        <v/>
      </c>
      <c r="J710" s="40" t="str">
        <f t="shared" si="79"/>
        <v/>
      </c>
      <c r="K710" s="40" t="str">
        <f t="shared" si="80"/>
        <v/>
      </c>
      <c r="L710" t="str">
        <f t="shared" si="81"/>
        <v/>
      </c>
      <c r="M710" s="41" t="str">
        <f t="shared" si="82"/>
        <v/>
      </c>
      <c r="N710" s="41" t="str">
        <f t="shared" si="83"/>
        <v/>
      </c>
    </row>
    <row r="711" spans="1:14" x14ac:dyDescent="0.2">
      <c r="A711" s="35"/>
      <c r="B711" s="36"/>
      <c r="C711" s="37"/>
      <c r="D711" s="36"/>
      <c r="E711" s="35"/>
      <c r="F711" s="36"/>
      <c r="G711" s="36"/>
      <c r="H711" t="str">
        <f t="shared" si="77"/>
        <v/>
      </c>
      <c r="I711" s="40" t="str">
        <f t="shared" si="78"/>
        <v/>
      </c>
      <c r="J711" s="40" t="str">
        <f t="shared" si="79"/>
        <v/>
      </c>
      <c r="K711" s="40" t="str">
        <f t="shared" si="80"/>
        <v/>
      </c>
      <c r="L711" t="str">
        <f t="shared" si="81"/>
        <v/>
      </c>
      <c r="M711" s="41" t="str">
        <f t="shared" si="82"/>
        <v/>
      </c>
      <c r="N711" s="41" t="str">
        <f t="shared" si="83"/>
        <v/>
      </c>
    </row>
    <row r="712" spans="1:14" x14ac:dyDescent="0.2">
      <c r="A712" s="35"/>
      <c r="B712" s="36"/>
      <c r="C712" s="37"/>
      <c r="D712" s="36"/>
      <c r="E712" s="35"/>
      <c r="F712" s="36"/>
      <c r="G712" s="36"/>
      <c r="H712" t="str">
        <f t="shared" si="77"/>
        <v/>
      </c>
      <c r="I712" s="40" t="str">
        <f t="shared" si="78"/>
        <v/>
      </c>
      <c r="J712" s="40" t="str">
        <f t="shared" si="79"/>
        <v/>
      </c>
      <c r="K712" s="40" t="str">
        <f t="shared" si="80"/>
        <v/>
      </c>
      <c r="L712" t="str">
        <f t="shared" si="81"/>
        <v/>
      </c>
      <c r="M712" s="41" t="str">
        <f t="shared" si="82"/>
        <v/>
      </c>
      <c r="N712" s="41" t="str">
        <f t="shared" si="83"/>
        <v/>
      </c>
    </row>
    <row r="713" spans="1:14" x14ac:dyDescent="0.2">
      <c r="A713" s="35"/>
      <c r="B713" s="36"/>
      <c r="C713" s="37"/>
      <c r="D713" s="36"/>
      <c r="E713" s="35"/>
      <c r="F713" s="36"/>
      <c r="G713" s="36"/>
      <c r="H713" t="str">
        <f t="shared" si="77"/>
        <v/>
      </c>
      <c r="I713" s="40" t="str">
        <f t="shared" si="78"/>
        <v/>
      </c>
      <c r="J713" s="40" t="str">
        <f t="shared" si="79"/>
        <v/>
      </c>
      <c r="K713" s="40" t="str">
        <f t="shared" si="80"/>
        <v/>
      </c>
      <c r="L713" t="str">
        <f t="shared" si="81"/>
        <v/>
      </c>
      <c r="M713" s="41" t="str">
        <f t="shared" si="82"/>
        <v/>
      </c>
      <c r="N713" s="41" t="str">
        <f t="shared" si="83"/>
        <v/>
      </c>
    </row>
    <row r="714" spans="1:14" x14ac:dyDescent="0.2">
      <c r="A714" s="35"/>
      <c r="B714" s="36"/>
      <c r="C714" s="37"/>
      <c r="D714" s="36"/>
      <c r="E714" s="35"/>
      <c r="F714" s="36"/>
      <c r="G714" s="36"/>
      <c r="H714" t="str">
        <f t="shared" si="77"/>
        <v/>
      </c>
      <c r="I714" s="40" t="str">
        <f t="shared" si="78"/>
        <v/>
      </c>
      <c r="J714" s="40" t="str">
        <f t="shared" si="79"/>
        <v/>
      </c>
      <c r="K714" s="40" t="str">
        <f t="shared" si="80"/>
        <v/>
      </c>
      <c r="L714" t="str">
        <f t="shared" si="81"/>
        <v/>
      </c>
      <c r="M714" s="41" t="str">
        <f t="shared" si="82"/>
        <v/>
      </c>
      <c r="N714" s="41" t="str">
        <f t="shared" si="83"/>
        <v/>
      </c>
    </row>
    <row r="715" spans="1:14" x14ac:dyDescent="0.2">
      <c r="A715" s="35"/>
      <c r="B715" s="36"/>
      <c r="C715" s="37"/>
      <c r="D715" s="36"/>
      <c r="E715" s="35"/>
      <c r="F715" s="36"/>
      <c r="G715" s="36"/>
      <c r="H715" t="str">
        <f t="shared" si="77"/>
        <v/>
      </c>
      <c r="I715" s="40" t="str">
        <f t="shared" si="78"/>
        <v/>
      </c>
      <c r="J715" s="40" t="str">
        <f t="shared" si="79"/>
        <v/>
      </c>
      <c r="K715" s="40" t="str">
        <f t="shared" si="80"/>
        <v/>
      </c>
      <c r="L715" t="str">
        <f t="shared" si="81"/>
        <v/>
      </c>
      <c r="M715" s="41" t="str">
        <f t="shared" si="82"/>
        <v/>
      </c>
      <c r="N715" s="41" t="str">
        <f t="shared" si="83"/>
        <v/>
      </c>
    </row>
    <row r="716" spans="1:14" x14ac:dyDescent="0.2">
      <c r="A716" s="35"/>
      <c r="B716" s="36"/>
      <c r="C716" s="37"/>
      <c r="D716" s="36"/>
      <c r="E716" s="35"/>
      <c r="F716" s="36"/>
      <c r="G716" s="36"/>
      <c r="H716" t="str">
        <f t="shared" si="77"/>
        <v/>
      </c>
      <c r="I716" s="40" t="str">
        <f t="shared" si="78"/>
        <v/>
      </c>
      <c r="J716" s="40" t="str">
        <f t="shared" si="79"/>
        <v/>
      </c>
      <c r="K716" s="40" t="str">
        <f t="shared" si="80"/>
        <v/>
      </c>
      <c r="L716" t="str">
        <f t="shared" si="81"/>
        <v/>
      </c>
      <c r="M716" s="41" t="str">
        <f t="shared" si="82"/>
        <v/>
      </c>
      <c r="N716" s="41" t="str">
        <f t="shared" si="83"/>
        <v/>
      </c>
    </row>
    <row r="717" spans="1:14" x14ac:dyDescent="0.2">
      <c r="A717" s="35"/>
      <c r="B717" s="36"/>
      <c r="C717" s="37"/>
      <c r="D717" s="36"/>
      <c r="E717" s="35"/>
      <c r="F717" s="36"/>
      <c r="G717" s="36"/>
      <c r="H717" t="str">
        <f t="shared" si="77"/>
        <v/>
      </c>
      <c r="I717" s="40" t="str">
        <f t="shared" si="78"/>
        <v/>
      </c>
      <c r="J717" s="40" t="str">
        <f t="shared" si="79"/>
        <v/>
      </c>
      <c r="K717" s="40" t="str">
        <f t="shared" si="80"/>
        <v/>
      </c>
      <c r="L717" t="str">
        <f t="shared" si="81"/>
        <v/>
      </c>
      <c r="M717" s="41" t="str">
        <f t="shared" si="82"/>
        <v/>
      </c>
      <c r="N717" s="41" t="str">
        <f t="shared" si="83"/>
        <v/>
      </c>
    </row>
    <row r="718" spans="1:14" x14ac:dyDescent="0.2">
      <c r="A718" s="35"/>
      <c r="B718" s="36"/>
      <c r="C718" s="37"/>
      <c r="D718" s="36"/>
      <c r="E718" s="35"/>
      <c r="F718" s="36"/>
      <c r="G718" s="36"/>
      <c r="H718" t="str">
        <f t="shared" si="77"/>
        <v/>
      </c>
      <c r="I718" s="40" t="str">
        <f t="shared" si="78"/>
        <v/>
      </c>
      <c r="J718" s="40" t="str">
        <f t="shared" si="79"/>
        <v/>
      </c>
      <c r="K718" s="40" t="str">
        <f t="shared" si="80"/>
        <v/>
      </c>
      <c r="L718" t="str">
        <f t="shared" si="81"/>
        <v/>
      </c>
      <c r="M718" s="41" t="str">
        <f t="shared" si="82"/>
        <v/>
      </c>
      <c r="N718" s="41" t="str">
        <f t="shared" si="83"/>
        <v/>
      </c>
    </row>
    <row r="719" spans="1:14" x14ac:dyDescent="0.2">
      <c r="A719" s="35"/>
      <c r="B719" s="36"/>
      <c r="C719" s="37"/>
      <c r="D719" s="36"/>
      <c r="E719" s="35"/>
      <c r="F719" s="36"/>
      <c r="G719" s="36"/>
      <c r="H719" t="str">
        <f t="shared" si="77"/>
        <v/>
      </c>
      <c r="I719" s="40" t="str">
        <f t="shared" si="78"/>
        <v/>
      </c>
      <c r="J719" s="40" t="str">
        <f t="shared" si="79"/>
        <v/>
      </c>
      <c r="K719" s="40" t="str">
        <f t="shared" si="80"/>
        <v/>
      </c>
      <c r="L719" t="str">
        <f t="shared" si="81"/>
        <v/>
      </c>
      <c r="M719" s="41" t="str">
        <f t="shared" si="82"/>
        <v/>
      </c>
      <c r="N719" s="41" t="str">
        <f t="shared" si="83"/>
        <v/>
      </c>
    </row>
    <row r="720" spans="1:14" x14ac:dyDescent="0.2">
      <c r="A720" s="35"/>
      <c r="B720" s="36"/>
      <c r="C720" s="37"/>
      <c r="D720" s="36"/>
      <c r="E720" s="35"/>
      <c r="F720" s="36"/>
      <c r="G720" s="36"/>
      <c r="H720" t="str">
        <f t="shared" si="77"/>
        <v/>
      </c>
      <c r="I720" s="40" t="str">
        <f t="shared" si="78"/>
        <v/>
      </c>
      <c r="J720" s="40" t="str">
        <f t="shared" si="79"/>
        <v/>
      </c>
      <c r="K720" s="40" t="str">
        <f t="shared" si="80"/>
        <v/>
      </c>
      <c r="L720" t="str">
        <f t="shared" si="81"/>
        <v/>
      </c>
      <c r="M720" s="41" t="str">
        <f t="shared" si="82"/>
        <v/>
      </c>
      <c r="N720" s="41" t="str">
        <f t="shared" si="83"/>
        <v/>
      </c>
    </row>
    <row r="721" spans="1:14" x14ac:dyDescent="0.2">
      <c r="A721" s="35"/>
      <c r="B721" s="36"/>
      <c r="C721" s="37"/>
      <c r="D721" s="36"/>
      <c r="E721" s="35"/>
      <c r="F721" s="36"/>
      <c r="G721" s="36"/>
      <c r="H721" t="str">
        <f t="shared" si="77"/>
        <v/>
      </c>
      <c r="I721" s="40" t="str">
        <f t="shared" si="78"/>
        <v/>
      </c>
      <c r="J721" s="40" t="str">
        <f t="shared" si="79"/>
        <v/>
      </c>
      <c r="K721" s="40" t="str">
        <f t="shared" si="80"/>
        <v/>
      </c>
      <c r="L721" t="str">
        <f t="shared" si="81"/>
        <v/>
      </c>
      <c r="M721" s="41" t="str">
        <f t="shared" si="82"/>
        <v/>
      </c>
      <c r="N721" s="41" t="str">
        <f t="shared" si="83"/>
        <v/>
      </c>
    </row>
    <row r="722" spans="1:14" x14ac:dyDescent="0.2">
      <c r="A722" s="35"/>
      <c r="B722" s="36"/>
      <c r="C722" s="37"/>
      <c r="D722" s="36"/>
      <c r="E722" s="35"/>
      <c r="F722" s="36"/>
      <c r="G722" s="36"/>
      <c r="H722" t="str">
        <f t="shared" si="77"/>
        <v/>
      </c>
      <c r="I722" s="40" t="str">
        <f t="shared" si="78"/>
        <v/>
      </c>
      <c r="J722" s="40" t="str">
        <f t="shared" si="79"/>
        <v/>
      </c>
      <c r="K722" s="40" t="str">
        <f t="shared" si="80"/>
        <v/>
      </c>
      <c r="L722" t="str">
        <f t="shared" si="81"/>
        <v/>
      </c>
      <c r="M722" s="41" t="str">
        <f t="shared" si="82"/>
        <v/>
      </c>
      <c r="N722" s="41" t="str">
        <f t="shared" si="83"/>
        <v/>
      </c>
    </row>
    <row r="723" spans="1:14" x14ac:dyDescent="0.2">
      <c r="A723" s="35"/>
      <c r="B723" s="36"/>
      <c r="C723" s="37"/>
      <c r="D723" s="36"/>
      <c r="E723" s="35"/>
      <c r="F723" s="36"/>
      <c r="G723" s="36"/>
      <c r="H723" t="str">
        <f t="shared" si="77"/>
        <v/>
      </c>
      <c r="I723" s="40" t="str">
        <f t="shared" si="78"/>
        <v/>
      </c>
      <c r="J723" s="40" t="str">
        <f t="shared" si="79"/>
        <v/>
      </c>
      <c r="K723" s="40" t="str">
        <f t="shared" si="80"/>
        <v/>
      </c>
      <c r="L723" t="str">
        <f t="shared" si="81"/>
        <v/>
      </c>
      <c r="M723" s="41" t="str">
        <f t="shared" si="82"/>
        <v/>
      </c>
      <c r="N723" s="41" t="str">
        <f t="shared" si="83"/>
        <v/>
      </c>
    </row>
    <row r="724" spans="1:14" x14ac:dyDescent="0.2">
      <c r="A724" s="35"/>
      <c r="B724" s="36"/>
      <c r="C724" s="37"/>
      <c r="D724" s="36"/>
      <c r="E724" s="35"/>
      <c r="F724" s="36"/>
      <c r="G724" s="36"/>
      <c r="H724" t="str">
        <f t="shared" si="77"/>
        <v/>
      </c>
      <c r="I724" s="40" t="str">
        <f t="shared" si="78"/>
        <v/>
      </c>
      <c r="J724" s="40" t="str">
        <f t="shared" si="79"/>
        <v/>
      </c>
      <c r="K724" s="40" t="str">
        <f t="shared" si="80"/>
        <v/>
      </c>
      <c r="L724" t="str">
        <f t="shared" si="81"/>
        <v/>
      </c>
      <c r="M724" s="41" t="str">
        <f t="shared" si="82"/>
        <v/>
      </c>
      <c r="N724" s="41" t="str">
        <f t="shared" si="83"/>
        <v/>
      </c>
    </row>
    <row r="725" spans="1:14" x14ac:dyDescent="0.2">
      <c r="A725" s="35"/>
      <c r="B725" s="36"/>
      <c r="C725" s="37"/>
      <c r="D725" s="36"/>
      <c r="E725" s="35"/>
      <c r="F725" s="36"/>
      <c r="G725" s="36"/>
      <c r="H725" t="str">
        <f t="shared" si="77"/>
        <v/>
      </c>
      <c r="I725" s="40" t="str">
        <f t="shared" si="78"/>
        <v/>
      </c>
      <c r="J725" s="40" t="str">
        <f t="shared" si="79"/>
        <v/>
      </c>
      <c r="K725" s="40" t="str">
        <f t="shared" si="80"/>
        <v/>
      </c>
      <c r="L725" t="str">
        <f t="shared" si="81"/>
        <v/>
      </c>
      <c r="M725" s="41" t="str">
        <f t="shared" si="82"/>
        <v/>
      </c>
      <c r="N725" s="41" t="str">
        <f t="shared" si="83"/>
        <v/>
      </c>
    </row>
    <row r="726" spans="1:14" x14ac:dyDescent="0.2">
      <c r="A726" s="35"/>
      <c r="B726" s="36"/>
      <c r="C726" s="37"/>
      <c r="D726" s="36"/>
      <c r="E726" s="35"/>
      <c r="F726" s="36"/>
      <c r="G726" s="36"/>
      <c r="H726" t="str">
        <f t="shared" si="77"/>
        <v/>
      </c>
      <c r="I726" s="40" t="str">
        <f t="shared" si="78"/>
        <v/>
      </c>
      <c r="J726" s="40" t="str">
        <f t="shared" si="79"/>
        <v/>
      </c>
      <c r="K726" s="40" t="str">
        <f t="shared" si="80"/>
        <v/>
      </c>
      <c r="L726" t="str">
        <f t="shared" si="81"/>
        <v/>
      </c>
      <c r="M726" s="41" t="str">
        <f t="shared" si="82"/>
        <v/>
      </c>
      <c r="N726" s="41" t="str">
        <f t="shared" si="83"/>
        <v/>
      </c>
    </row>
    <row r="727" spans="1:14" x14ac:dyDescent="0.2">
      <c r="A727" s="35"/>
      <c r="B727" s="36"/>
      <c r="C727" s="37"/>
      <c r="D727" s="36"/>
      <c r="E727" s="35"/>
      <c r="F727" s="36"/>
      <c r="G727" s="36"/>
      <c r="H727" t="str">
        <f t="shared" si="77"/>
        <v/>
      </c>
      <c r="I727" s="40" t="str">
        <f t="shared" si="78"/>
        <v/>
      </c>
      <c r="J727" s="40" t="str">
        <f t="shared" si="79"/>
        <v/>
      </c>
      <c r="K727" s="40" t="str">
        <f t="shared" si="80"/>
        <v/>
      </c>
      <c r="L727" t="str">
        <f t="shared" si="81"/>
        <v/>
      </c>
      <c r="M727" s="41" t="str">
        <f t="shared" si="82"/>
        <v/>
      </c>
      <c r="N727" s="41" t="str">
        <f t="shared" si="83"/>
        <v/>
      </c>
    </row>
    <row r="728" spans="1:14" x14ac:dyDescent="0.2">
      <c r="A728" s="35"/>
      <c r="B728" s="36"/>
      <c r="C728" s="37"/>
      <c r="D728" s="36"/>
      <c r="E728" s="35"/>
      <c r="F728" s="36"/>
      <c r="G728" s="36"/>
      <c r="H728" t="str">
        <f t="shared" si="77"/>
        <v/>
      </c>
      <c r="I728" s="40" t="str">
        <f t="shared" si="78"/>
        <v/>
      </c>
      <c r="J728" s="40" t="str">
        <f t="shared" si="79"/>
        <v/>
      </c>
      <c r="K728" s="40" t="str">
        <f t="shared" si="80"/>
        <v/>
      </c>
      <c r="L728" t="str">
        <f t="shared" si="81"/>
        <v/>
      </c>
      <c r="M728" s="41" t="str">
        <f t="shared" si="82"/>
        <v/>
      </c>
      <c r="N728" s="41" t="str">
        <f t="shared" si="83"/>
        <v/>
      </c>
    </row>
    <row r="729" spans="1:14" x14ac:dyDescent="0.2">
      <c r="A729" s="35"/>
      <c r="B729" s="36"/>
      <c r="C729" s="37"/>
      <c r="D729" s="36"/>
      <c r="E729" s="35"/>
      <c r="F729" s="36"/>
      <c r="G729" s="36"/>
      <c r="H729" t="str">
        <f t="shared" si="77"/>
        <v/>
      </c>
      <c r="I729" s="40" t="str">
        <f t="shared" si="78"/>
        <v/>
      </c>
      <c r="J729" s="40" t="str">
        <f t="shared" si="79"/>
        <v/>
      </c>
      <c r="K729" s="40" t="str">
        <f t="shared" si="80"/>
        <v/>
      </c>
      <c r="L729" t="str">
        <f t="shared" si="81"/>
        <v/>
      </c>
      <c r="M729" s="41" t="str">
        <f t="shared" si="82"/>
        <v/>
      </c>
      <c r="N729" s="41" t="str">
        <f t="shared" si="83"/>
        <v/>
      </c>
    </row>
    <row r="730" spans="1:14" x14ac:dyDescent="0.2">
      <c r="A730" s="35"/>
      <c r="B730" s="36"/>
      <c r="C730" s="37"/>
      <c r="D730" s="36"/>
      <c r="E730" s="35"/>
      <c r="F730" s="36"/>
      <c r="G730" s="36"/>
      <c r="H730" t="str">
        <f t="shared" si="77"/>
        <v/>
      </c>
      <c r="I730" s="40" t="str">
        <f t="shared" si="78"/>
        <v/>
      </c>
      <c r="J730" s="40" t="str">
        <f t="shared" si="79"/>
        <v/>
      </c>
      <c r="K730" s="40" t="str">
        <f t="shared" si="80"/>
        <v/>
      </c>
      <c r="L730" t="str">
        <f t="shared" si="81"/>
        <v/>
      </c>
      <c r="M730" s="41" t="str">
        <f t="shared" si="82"/>
        <v/>
      </c>
      <c r="N730" s="41" t="str">
        <f t="shared" si="83"/>
        <v/>
      </c>
    </row>
    <row r="731" spans="1:14" x14ac:dyDescent="0.2">
      <c r="A731" s="35"/>
      <c r="B731" s="36"/>
      <c r="C731" s="37"/>
      <c r="D731" s="36"/>
      <c r="E731" s="35"/>
      <c r="F731" s="36"/>
      <c r="G731" s="36"/>
      <c r="H731" t="str">
        <f t="shared" si="77"/>
        <v/>
      </c>
      <c r="I731" s="40" t="str">
        <f t="shared" si="78"/>
        <v/>
      </c>
      <c r="J731" s="40" t="str">
        <f t="shared" si="79"/>
        <v/>
      </c>
      <c r="K731" s="40" t="str">
        <f t="shared" si="80"/>
        <v/>
      </c>
      <c r="L731" t="str">
        <f t="shared" si="81"/>
        <v/>
      </c>
      <c r="M731" s="41" t="str">
        <f t="shared" si="82"/>
        <v/>
      </c>
      <c r="N731" s="41" t="str">
        <f t="shared" si="83"/>
        <v/>
      </c>
    </row>
    <row r="732" spans="1:14" x14ac:dyDescent="0.2">
      <c r="A732" s="35"/>
      <c r="B732" s="36"/>
      <c r="C732" s="37"/>
      <c r="D732" s="36"/>
      <c r="E732" s="35"/>
      <c r="F732" s="36"/>
      <c r="G732" s="36"/>
      <c r="H732" t="str">
        <f t="shared" si="77"/>
        <v/>
      </c>
      <c r="I732" s="40" t="str">
        <f t="shared" si="78"/>
        <v/>
      </c>
      <c r="J732" s="40" t="str">
        <f t="shared" si="79"/>
        <v/>
      </c>
      <c r="K732" s="40" t="str">
        <f t="shared" si="80"/>
        <v/>
      </c>
      <c r="L732" t="str">
        <f t="shared" si="81"/>
        <v/>
      </c>
      <c r="M732" s="41" t="str">
        <f t="shared" si="82"/>
        <v/>
      </c>
      <c r="N732" s="41" t="str">
        <f t="shared" si="83"/>
        <v/>
      </c>
    </row>
    <row r="733" spans="1:14" x14ac:dyDescent="0.2">
      <c r="A733" s="35"/>
      <c r="B733" s="36"/>
      <c r="C733" s="37"/>
      <c r="D733" s="36"/>
      <c r="E733" s="35"/>
      <c r="F733" s="36"/>
      <c r="G733" s="36"/>
      <c r="H733" t="str">
        <f t="shared" si="77"/>
        <v/>
      </c>
      <c r="I733" s="40" t="str">
        <f t="shared" si="78"/>
        <v/>
      </c>
      <c r="J733" s="40" t="str">
        <f t="shared" si="79"/>
        <v/>
      </c>
      <c r="K733" s="40" t="str">
        <f t="shared" si="80"/>
        <v/>
      </c>
      <c r="L733" t="str">
        <f t="shared" si="81"/>
        <v/>
      </c>
      <c r="M733" s="41" t="str">
        <f t="shared" si="82"/>
        <v/>
      </c>
      <c r="N733" s="41" t="str">
        <f t="shared" si="83"/>
        <v/>
      </c>
    </row>
    <row r="734" spans="1:14" x14ac:dyDescent="0.2">
      <c r="A734" s="35"/>
      <c r="B734" s="36"/>
      <c r="C734" s="37"/>
      <c r="D734" s="36"/>
      <c r="E734" s="35"/>
      <c r="F734" s="36"/>
      <c r="G734" s="36"/>
      <c r="H734" t="str">
        <f t="shared" si="77"/>
        <v/>
      </c>
      <c r="I734" s="40" t="str">
        <f t="shared" si="78"/>
        <v/>
      </c>
      <c r="J734" s="40" t="str">
        <f t="shared" si="79"/>
        <v/>
      </c>
      <c r="K734" s="40" t="str">
        <f t="shared" si="80"/>
        <v/>
      </c>
      <c r="L734" t="str">
        <f t="shared" si="81"/>
        <v/>
      </c>
      <c r="M734" s="41" t="str">
        <f t="shared" si="82"/>
        <v/>
      </c>
      <c r="N734" s="41" t="str">
        <f t="shared" si="83"/>
        <v/>
      </c>
    </row>
    <row r="735" spans="1:14" x14ac:dyDescent="0.2">
      <c r="A735" s="35"/>
      <c r="B735" s="36"/>
      <c r="C735" s="37"/>
      <c r="D735" s="36"/>
      <c r="E735" s="35"/>
      <c r="F735" s="36"/>
      <c r="G735" s="36"/>
      <c r="H735" t="str">
        <f t="shared" si="77"/>
        <v/>
      </c>
      <c r="I735" s="40" t="str">
        <f t="shared" si="78"/>
        <v/>
      </c>
      <c r="J735" s="40" t="str">
        <f t="shared" si="79"/>
        <v/>
      </c>
      <c r="K735" s="40" t="str">
        <f t="shared" si="80"/>
        <v/>
      </c>
      <c r="L735" t="str">
        <f t="shared" si="81"/>
        <v/>
      </c>
      <c r="M735" s="41" t="str">
        <f t="shared" si="82"/>
        <v/>
      </c>
      <c r="N735" s="41" t="str">
        <f t="shared" si="83"/>
        <v/>
      </c>
    </row>
    <row r="736" spans="1:14" x14ac:dyDescent="0.2">
      <c r="A736" s="35"/>
      <c r="B736" s="36"/>
      <c r="C736" s="37"/>
      <c r="D736" s="36"/>
      <c r="E736" s="35"/>
      <c r="F736" s="36"/>
      <c r="G736" s="36"/>
      <c r="H736" t="str">
        <f t="shared" si="77"/>
        <v/>
      </c>
      <c r="I736" s="40" t="str">
        <f t="shared" si="78"/>
        <v/>
      </c>
      <c r="J736" s="40" t="str">
        <f t="shared" si="79"/>
        <v/>
      </c>
      <c r="K736" s="40" t="str">
        <f t="shared" si="80"/>
        <v/>
      </c>
      <c r="L736" t="str">
        <f t="shared" si="81"/>
        <v/>
      </c>
      <c r="M736" s="41" t="str">
        <f t="shared" si="82"/>
        <v/>
      </c>
      <c r="N736" s="41" t="str">
        <f t="shared" si="83"/>
        <v/>
      </c>
    </row>
    <row r="737" spans="1:14" x14ac:dyDescent="0.2">
      <c r="A737" s="35"/>
      <c r="B737" s="36"/>
      <c r="C737" s="37"/>
      <c r="D737" s="36"/>
      <c r="E737" s="35"/>
      <c r="F737" s="36"/>
      <c r="G737" s="36"/>
      <c r="H737" t="str">
        <f t="shared" si="77"/>
        <v/>
      </c>
      <c r="I737" s="40" t="str">
        <f t="shared" si="78"/>
        <v/>
      </c>
      <c r="J737" s="40" t="str">
        <f t="shared" si="79"/>
        <v/>
      </c>
      <c r="K737" s="40" t="str">
        <f t="shared" si="80"/>
        <v/>
      </c>
      <c r="L737" t="str">
        <f t="shared" si="81"/>
        <v/>
      </c>
      <c r="M737" s="41" t="str">
        <f t="shared" si="82"/>
        <v/>
      </c>
      <c r="N737" s="41" t="str">
        <f t="shared" si="83"/>
        <v/>
      </c>
    </row>
    <row r="738" spans="1:14" x14ac:dyDescent="0.2">
      <c r="A738" s="35"/>
      <c r="B738" s="36"/>
      <c r="C738" s="37"/>
      <c r="D738" s="36"/>
      <c r="E738" s="35"/>
      <c r="F738" s="36"/>
      <c r="G738" s="36"/>
      <c r="H738" t="str">
        <f t="shared" si="77"/>
        <v/>
      </c>
      <c r="I738" s="40" t="str">
        <f t="shared" si="78"/>
        <v/>
      </c>
      <c r="J738" s="40" t="str">
        <f t="shared" si="79"/>
        <v/>
      </c>
      <c r="K738" s="40" t="str">
        <f t="shared" si="80"/>
        <v/>
      </c>
      <c r="L738" t="str">
        <f t="shared" si="81"/>
        <v/>
      </c>
      <c r="M738" s="41" t="str">
        <f t="shared" si="82"/>
        <v/>
      </c>
      <c r="N738" s="41" t="str">
        <f t="shared" si="83"/>
        <v/>
      </c>
    </row>
    <row r="739" spans="1:14" x14ac:dyDescent="0.2">
      <c r="A739" s="35"/>
      <c r="B739" s="36"/>
      <c r="C739" s="37"/>
      <c r="D739" s="36"/>
      <c r="E739" s="35"/>
      <c r="F739" s="36"/>
      <c r="G739" s="36"/>
      <c r="H739" t="str">
        <f t="shared" si="77"/>
        <v/>
      </c>
      <c r="I739" s="40" t="str">
        <f t="shared" si="78"/>
        <v/>
      </c>
      <c r="J739" s="40" t="str">
        <f t="shared" si="79"/>
        <v/>
      </c>
      <c r="K739" s="40" t="str">
        <f t="shared" si="80"/>
        <v/>
      </c>
      <c r="L739" t="str">
        <f t="shared" si="81"/>
        <v/>
      </c>
      <c r="M739" s="41" t="str">
        <f t="shared" si="82"/>
        <v/>
      </c>
      <c r="N739" s="41" t="str">
        <f t="shared" si="83"/>
        <v/>
      </c>
    </row>
    <row r="740" spans="1:14" x14ac:dyDescent="0.2">
      <c r="A740" s="35"/>
      <c r="B740" s="36"/>
      <c r="C740" s="37"/>
      <c r="D740" s="36"/>
      <c r="E740" s="35"/>
      <c r="F740" s="36"/>
      <c r="G740" s="36"/>
      <c r="H740" t="str">
        <f t="shared" si="77"/>
        <v/>
      </c>
      <c r="I740" s="40" t="str">
        <f t="shared" si="78"/>
        <v/>
      </c>
      <c r="J740" s="40" t="str">
        <f t="shared" si="79"/>
        <v/>
      </c>
      <c r="K740" s="40" t="str">
        <f t="shared" si="80"/>
        <v/>
      </c>
      <c r="L740" t="str">
        <f t="shared" si="81"/>
        <v/>
      </c>
      <c r="M740" s="41" t="str">
        <f t="shared" si="82"/>
        <v/>
      </c>
      <c r="N740" s="41" t="str">
        <f t="shared" si="83"/>
        <v/>
      </c>
    </row>
    <row r="741" spans="1:14" x14ac:dyDescent="0.2">
      <c r="A741" s="35"/>
      <c r="B741" s="36"/>
      <c r="C741" s="37"/>
      <c r="D741" s="36"/>
      <c r="E741" s="35"/>
      <c r="F741" s="36"/>
      <c r="G741" s="36"/>
      <c r="H741" t="str">
        <f t="shared" si="77"/>
        <v/>
      </c>
      <c r="I741" s="40" t="str">
        <f t="shared" si="78"/>
        <v/>
      </c>
      <c r="J741" s="40" t="str">
        <f t="shared" si="79"/>
        <v/>
      </c>
      <c r="K741" s="40" t="str">
        <f t="shared" si="80"/>
        <v/>
      </c>
      <c r="L741" t="str">
        <f t="shared" si="81"/>
        <v/>
      </c>
      <c r="M741" s="41" t="str">
        <f t="shared" si="82"/>
        <v/>
      </c>
      <c r="N741" s="41" t="str">
        <f t="shared" si="83"/>
        <v/>
      </c>
    </row>
    <row r="742" spans="1:14" x14ac:dyDescent="0.2">
      <c r="A742" s="35"/>
      <c r="B742" s="36"/>
      <c r="C742" s="37"/>
      <c r="D742" s="36"/>
      <c r="E742" s="35"/>
      <c r="F742" s="36"/>
      <c r="G742" s="36"/>
      <c r="H742" t="str">
        <f t="shared" si="77"/>
        <v/>
      </c>
      <c r="I742" s="40" t="str">
        <f t="shared" si="78"/>
        <v/>
      </c>
      <c r="J742" s="40" t="str">
        <f t="shared" si="79"/>
        <v/>
      </c>
      <c r="K742" s="40" t="str">
        <f t="shared" si="80"/>
        <v/>
      </c>
      <c r="L742" t="str">
        <f t="shared" si="81"/>
        <v/>
      </c>
      <c r="M742" s="41" t="str">
        <f t="shared" si="82"/>
        <v/>
      </c>
      <c r="N742" s="41" t="str">
        <f t="shared" si="83"/>
        <v/>
      </c>
    </row>
    <row r="743" spans="1:14" x14ac:dyDescent="0.2">
      <c r="A743" s="35"/>
      <c r="B743" s="36"/>
      <c r="C743" s="37"/>
      <c r="D743" s="36"/>
      <c r="E743" s="35"/>
      <c r="F743" s="36"/>
      <c r="G743" s="36"/>
      <c r="H743" t="str">
        <f t="shared" si="77"/>
        <v/>
      </c>
      <c r="I743" s="40" t="str">
        <f t="shared" si="78"/>
        <v/>
      </c>
      <c r="J743" s="40" t="str">
        <f t="shared" si="79"/>
        <v/>
      </c>
      <c r="K743" s="40" t="str">
        <f t="shared" si="80"/>
        <v/>
      </c>
      <c r="L743" t="str">
        <f t="shared" si="81"/>
        <v/>
      </c>
      <c r="M743" s="41" t="str">
        <f t="shared" si="82"/>
        <v/>
      </c>
      <c r="N743" s="41" t="str">
        <f t="shared" si="83"/>
        <v/>
      </c>
    </row>
    <row r="744" spans="1:14" x14ac:dyDescent="0.2">
      <c r="A744" s="35"/>
      <c r="B744" s="36"/>
      <c r="C744" s="37"/>
      <c r="D744" s="36"/>
      <c r="E744" s="35"/>
      <c r="F744" s="36"/>
      <c r="G744" s="36"/>
      <c r="H744" t="str">
        <f t="shared" si="77"/>
        <v/>
      </c>
      <c r="I744" s="40" t="str">
        <f t="shared" si="78"/>
        <v/>
      </c>
      <c r="J744" s="40" t="str">
        <f t="shared" si="79"/>
        <v/>
      </c>
      <c r="K744" s="40" t="str">
        <f t="shared" si="80"/>
        <v/>
      </c>
      <c r="L744" t="str">
        <f t="shared" si="81"/>
        <v/>
      </c>
      <c r="M744" s="41" t="str">
        <f t="shared" si="82"/>
        <v/>
      </c>
      <c r="N744" s="41" t="str">
        <f t="shared" si="83"/>
        <v/>
      </c>
    </row>
    <row r="745" spans="1:14" x14ac:dyDescent="0.2">
      <c r="A745" s="35"/>
      <c r="B745" s="36"/>
      <c r="C745" s="37"/>
      <c r="D745" s="36"/>
      <c r="E745" s="35"/>
      <c r="F745" s="36"/>
      <c r="G745" s="36"/>
      <c r="H745" t="str">
        <f t="shared" si="77"/>
        <v/>
      </c>
      <c r="I745" s="40" t="str">
        <f t="shared" si="78"/>
        <v/>
      </c>
      <c r="J745" s="40" t="str">
        <f t="shared" si="79"/>
        <v/>
      </c>
      <c r="K745" s="40" t="str">
        <f t="shared" si="80"/>
        <v/>
      </c>
      <c r="L745" t="str">
        <f t="shared" si="81"/>
        <v/>
      </c>
      <c r="M745" s="41" t="str">
        <f t="shared" si="82"/>
        <v/>
      </c>
      <c r="N745" s="41" t="str">
        <f t="shared" si="83"/>
        <v/>
      </c>
    </row>
    <row r="746" spans="1:14" x14ac:dyDescent="0.2">
      <c r="A746" s="35"/>
      <c r="B746" s="36"/>
      <c r="C746" s="37"/>
      <c r="D746" s="36"/>
      <c r="E746" s="35"/>
      <c r="F746" s="36"/>
      <c r="G746" s="36"/>
      <c r="H746" t="str">
        <f t="shared" si="77"/>
        <v/>
      </c>
      <c r="I746" s="40" t="str">
        <f t="shared" si="78"/>
        <v/>
      </c>
      <c r="J746" s="40" t="str">
        <f t="shared" si="79"/>
        <v/>
      </c>
      <c r="K746" s="40" t="str">
        <f t="shared" si="80"/>
        <v/>
      </c>
      <c r="L746" t="str">
        <f t="shared" si="81"/>
        <v/>
      </c>
      <c r="M746" s="41" t="str">
        <f t="shared" si="82"/>
        <v/>
      </c>
      <c r="N746" s="41" t="str">
        <f t="shared" si="83"/>
        <v/>
      </c>
    </row>
    <row r="747" spans="1:14" x14ac:dyDescent="0.2">
      <c r="A747" s="35"/>
      <c r="B747" s="36"/>
      <c r="C747" s="37"/>
      <c r="D747" s="36"/>
      <c r="E747" s="35"/>
      <c r="F747" s="36"/>
      <c r="G747" s="36"/>
      <c r="H747" t="str">
        <f t="shared" si="77"/>
        <v/>
      </c>
      <c r="I747" s="40" t="str">
        <f t="shared" si="78"/>
        <v/>
      </c>
      <c r="J747" s="40" t="str">
        <f t="shared" si="79"/>
        <v/>
      </c>
      <c r="K747" s="40" t="str">
        <f t="shared" si="80"/>
        <v/>
      </c>
      <c r="L747" t="str">
        <f t="shared" si="81"/>
        <v/>
      </c>
      <c r="M747" s="41" t="str">
        <f t="shared" si="82"/>
        <v/>
      </c>
      <c r="N747" s="41" t="str">
        <f t="shared" si="83"/>
        <v/>
      </c>
    </row>
    <row r="748" spans="1:14" x14ac:dyDescent="0.2">
      <c r="A748" s="35"/>
      <c r="B748" s="36"/>
      <c r="C748" s="37"/>
      <c r="D748" s="36"/>
      <c r="E748" s="35"/>
      <c r="F748" s="36"/>
      <c r="G748" s="36"/>
      <c r="H748" t="str">
        <f t="shared" si="77"/>
        <v/>
      </c>
      <c r="I748" s="40" t="str">
        <f t="shared" si="78"/>
        <v/>
      </c>
      <c r="J748" s="40" t="str">
        <f t="shared" si="79"/>
        <v/>
      </c>
      <c r="K748" s="40" t="str">
        <f t="shared" si="80"/>
        <v/>
      </c>
      <c r="L748" t="str">
        <f t="shared" si="81"/>
        <v/>
      </c>
      <c r="M748" s="41" t="str">
        <f t="shared" si="82"/>
        <v/>
      </c>
      <c r="N748" s="41" t="str">
        <f t="shared" si="83"/>
        <v/>
      </c>
    </row>
    <row r="749" spans="1:14" x14ac:dyDescent="0.2">
      <c r="A749" s="35"/>
      <c r="B749" s="36"/>
      <c r="C749" s="37"/>
      <c r="D749" s="36"/>
      <c r="E749" s="35"/>
      <c r="F749" s="36"/>
      <c r="G749" s="36"/>
      <c r="H749" t="str">
        <f t="shared" si="77"/>
        <v/>
      </c>
      <c r="I749" s="40" t="str">
        <f t="shared" si="78"/>
        <v/>
      </c>
      <c r="J749" s="40" t="str">
        <f t="shared" si="79"/>
        <v/>
      </c>
      <c r="K749" s="40" t="str">
        <f t="shared" si="80"/>
        <v/>
      </c>
      <c r="L749" t="str">
        <f t="shared" si="81"/>
        <v/>
      </c>
      <c r="M749" s="41" t="str">
        <f t="shared" si="82"/>
        <v/>
      </c>
      <c r="N749" s="41" t="str">
        <f t="shared" si="83"/>
        <v/>
      </c>
    </row>
    <row r="750" spans="1:14" x14ac:dyDescent="0.2">
      <c r="A750" s="35"/>
      <c r="B750" s="36"/>
      <c r="C750" s="37"/>
      <c r="D750" s="36"/>
      <c r="E750" s="35"/>
      <c r="F750" s="36"/>
      <c r="G750" s="36"/>
      <c r="H750" t="str">
        <f t="shared" si="77"/>
        <v/>
      </c>
      <c r="I750" s="40" t="str">
        <f t="shared" si="78"/>
        <v/>
      </c>
      <c r="J750" s="40" t="str">
        <f t="shared" si="79"/>
        <v/>
      </c>
      <c r="K750" s="40" t="str">
        <f t="shared" si="80"/>
        <v/>
      </c>
      <c r="L750" t="str">
        <f t="shared" si="81"/>
        <v/>
      </c>
      <c r="M750" s="41" t="str">
        <f t="shared" si="82"/>
        <v/>
      </c>
      <c r="N750" s="41" t="str">
        <f t="shared" si="83"/>
        <v/>
      </c>
    </row>
    <row r="751" spans="1:14" x14ac:dyDescent="0.2">
      <c r="A751" s="35"/>
      <c r="B751" s="36"/>
      <c r="C751" s="37"/>
      <c r="D751" s="36"/>
      <c r="E751" s="35"/>
      <c r="F751" s="36"/>
      <c r="G751" s="36"/>
      <c r="H751" t="str">
        <f t="shared" si="77"/>
        <v/>
      </c>
      <c r="I751" s="40" t="str">
        <f t="shared" si="78"/>
        <v/>
      </c>
      <c r="J751" s="40" t="str">
        <f t="shared" si="79"/>
        <v/>
      </c>
      <c r="K751" s="40" t="str">
        <f t="shared" si="80"/>
        <v/>
      </c>
      <c r="L751" t="str">
        <f t="shared" si="81"/>
        <v/>
      </c>
      <c r="M751" s="41" t="str">
        <f t="shared" si="82"/>
        <v/>
      </c>
      <c r="N751" s="41" t="str">
        <f t="shared" si="83"/>
        <v/>
      </c>
    </row>
    <row r="752" spans="1:14" x14ac:dyDescent="0.2">
      <c r="A752" s="35"/>
      <c r="B752" s="36"/>
      <c r="C752" s="37"/>
      <c r="D752" s="36"/>
      <c r="E752" s="35"/>
      <c r="F752" s="36"/>
      <c r="G752" s="36"/>
      <c r="H752" t="str">
        <f t="shared" si="77"/>
        <v/>
      </c>
      <c r="I752" s="40" t="str">
        <f t="shared" si="78"/>
        <v/>
      </c>
      <c r="J752" s="40" t="str">
        <f t="shared" si="79"/>
        <v/>
      </c>
      <c r="K752" s="40" t="str">
        <f t="shared" si="80"/>
        <v/>
      </c>
      <c r="L752" t="str">
        <f t="shared" si="81"/>
        <v/>
      </c>
      <c r="M752" s="41" t="str">
        <f t="shared" si="82"/>
        <v/>
      </c>
      <c r="N752" s="41" t="str">
        <f t="shared" si="83"/>
        <v/>
      </c>
    </row>
    <row r="753" spans="1:14" x14ac:dyDescent="0.2">
      <c r="A753" s="35"/>
      <c r="B753" s="36"/>
      <c r="C753" s="37"/>
      <c r="D753" s="36"/>
      <c r="E753" s="35"/>
      <c r="F753" s="36"/>
      <c r="G753" s="36"/>
      <c r="H753" t="str">
        <f t="shared" si="77"/>
        <v/>
      </c>
      <c r="I753" s="40" t="str">
        <f t="shared" si="78"/>
        <v/>
      </c>
      <c r="J753" s="40" t="str">
        <f t="shared" si="79"/>
        <v/>
      </c>
      <c r="K753" s="40" t="str">
        <f t="shared" si="80"/>
        <v/>
      </c>
      <c r="L753" t="str">
        <f t="shared" si="81"/>
        <v/>
      </c>
      <c r="M753" s="41" t="str">
        <f t="shared" si="82"/>
        <v/>
      </c>
      <c r="N753" s="41" t="str">
        <f t="shared" si="83"/>
        <v/>
      </c>
    </row>
    <row r="754" spans="1:14" x14ac:dyDescent="0.2">
      <c r="A754" s="35"/>
      <c r="B754" s="36"/>
      <c r="C754" s="37"/>
      <c r="D754" s="36"/>
      <c r="E754" s="35"/>
      <c r="F754" s="36"/>
      <c r="G754" s="36"/>
      <c r="H754" t="str">
        <f t="shared" si="77"/>
        <v/>
      </c>
      <c r="I754" s="40" t="str">
        <f t="shared" si="78"/>
        <v/>
      </c>
      <c r="J754" s="40" t="str">
        <f t="shared" si="79"/>
        <v/>
      </c>
      <c r="K754" s="40" t="str">
        <f t="shared" si="80"/>
        <v/>
      </c>
      <c r="L754" t="str">
        <f t="shared" si="81"/>
        <v/>
      </c>
      <c r="M754" s="41" t="str">
        <f t="shared" si="82"/>
        <v/>
      </c>
      <c r="N754" s="41" t="str">
        <f t="shared" si="83"/>
        <v/>
      </c>
    </row>
    <row r="755" spans="1:14" x14ac:dyDescent="0.2">
      <c r="A755" s="35"/>
      <c r="B755" s="36"/>
      <c r="C755" s="37"/>
      <c r="D755" s="36"/>
      <c r="E755" s="35"/>
      <c r="F755" s="36"/>
      <c r="G755" s="36"/>
      <c r="H755" t="str">
        <f t="shared" si="77"/>
        <v/>
      </c>
      <c r="I755" s="40" t="str">
        <f t="shared" si="78"/>
        <v/>
      </c>
      <c r="J755" s="40" t="str">
        <f t="shared" si="79"/>
        <v/>
      </c>
      <c r="K755" s="40" t="str">
        <f t="shared" si="80"/>
        <v/>
      </c>
      <c r="L755" t="str">
        <f t="shared" si="81"/>
        <v/>
      </c>
      <c r="M755" s="41" t="str">
        <f t="shared" si="82"/>
        <v/>
      </c>
      <c r="N755" s="41" t="str">
        <f t="shared" si="83"/>
        <v/>
      </c>
    </row>
    <row r="756" spans="1:14" x14ac:dyDescent="0.2">
      <c r="A756" s="35"/>
      <c r="B756" s="36"/>
      <c r="C756" s="37"/>
      <c r="D756" s="36"/>
      <c r="E756" s="35"/>
      <c r="F756" s="36"/>
      <c r="G756" s="36"/>
      <c r="H756" t="str">
        <f t="shared" si="77"/>
        <v/>
      </c>
      <c r="I756" s="40" t="str">
        <f t="shared" si="78"/>
        <v/>
      </c>
      <c r="J756" s="40" t="str">
        <f t="shared" si="79"/>
        <v/>
      </c>
      <c r="K756" s="40" t="str">
        <f t="shared" si="80"/>
        <v/>
      </c>
      <c r="L756" t="str">
        <f t="shared" si="81"/>
        <v/>
      </c>
      <c r="M756" s="41" t="str">
        <f t="shared" si="82"/>
        <v/>
      </c>
      <c r="N756" s="41" t="str">
        <f t="shared" si="83"/>
        <v/>
      </c>
    </row>
    <row r="757" spans="1:14" x14ac:dyDescent="0.2">
      <c r="A757" s="35"/>
      <c r="B757" s="36"/>
      <c r="C757" s="37"/>
      <c r="D757" s="36"/>
      <c r="E757" s="35"/>
      <c r="F757" s="36"/>
      <c r="G757" s="36"/>
      <c r="H757" t="str">
        <f t="shared" si="77"/>
        <v/>
      </c>
      <c r="I757" s="40" t="str">
        <f t="shared" si="78"/>
        <v/>
      </c>
      <c r="J757" s="40" t="str">
        <f t="shared" si="79"/>
        <v/>
      </c>
      <c r="K757" s="40" t="str">
        <f t="shared" si="80"/>
        <v/>
      </c>
      <c r="L757" t="str">
        <f t="shared" si="81"/>
        <v/>
      </c>
      <c r="M757" s="41" t="str">
        <f t="shared" si="82"/>
        <v/>
      </c>
      <c r="N757" s="41" t="str">
        <f t="shared" si="83"/>
        <v/>
      </c>
    </row>
    <row r="758" spans="1:14" x14ac:dyDescent="0.2">
      <c r="A758" s="35"/>
      <c r="B758" s="36"/>
      <c r="C758" s="37"/>
      <c r="D758" s="36"/>
      <c r="E758" s="35"/>
      <c r="F758" s="36"/>
      <c r="G758" s="36"/>
      <c r="H758" t="str">
        <f t="shared" si="77"/>
        <v/>
      </c>
      <c r="I758" s="40" t="str">
        <f t="shared" si="78"/>
        <v/>
      </c>
      <c r="J758" s="40" t="str">
        <f t="shared" si="79"/>
        <v/>
      </c>
      <c r="K758" s="40" t="str">
        <f t="shared" si="80"/>
        <v/>
      </c>
      <c r="L758" t="str">
        <f t="shared" si="81"/>
        <v/>
      </c>
      <c r="M758" s="41" t="str">
        <f t="shared" si="82"/>
        <v/>
      </c>
      <c r="N758" s="41" t="str">
        <f t="shared" si="83"/>
        <v/>
      </c>
    </row>
    <row r="759" spans="1:14" x14ac:dyDescent="0.2">
      <c r="A759" s="35"/>
      <c r="B759" s="36"/>
      <c r="C759" s="37"/>
      <c r="D759" s="36"/>
      <c r="E759" s="35"/>
      <c r="F759" s="36"/>
      <c r="G759" s="36"/>
      <c r="H759" t="str">
        <f t="shared" si="77"/>
        <v/>
      </c>
      <c r="I759" s="40" t="str">
        <f t="shared" si="78"/>
        <v/>
      </c>
      <c r="J759" s="40" t="str">
        <f t="shared" si="79"/>
        <v/>
      </c>
      <c r="K759" s="40" t="str">
        <f t="shared" si="80"/>
        <v/>
      </c>
      <c r="L759" t="str">
        <f t="shared" si="81"/>
        <v/>
      </c>
      <c r="M759" s="41" t="str">
        <f t="shared" si="82"/>
        <v/>
      </c>
      <c r="N759" s="41" t="str">
        <f t="shared" si="83"/>
        <v/>
      </c>
    </row>
    <row r="760" spans="1:14" x14ac:dyDescent="0.2">
      <c r="A760" s="35"/>
      <c r="B760" s="36"/>
      <c r="C760" s="37"/>
      <c r="D760" s="36"/>
      <c r="E760" s="35"/>
      <c r="F760" s="36"/>
      <c r="G760" s="36"/>
      <c r="H760" t="str">
        <f t="shared" si="77"/>
        <v/>
      </c>
      <c r="I760" s="40" t="str">
        <f t="shared" si="78"/>
        <v/>
      </c>
      <c r="J760" s="40" t="str">
        <f t="shared" si="79"/>
        <v/>
      </c>
      <c r="K760" s="40" t="str">
        <f t="shared" si="80"/>
        <v/>
      </c>
      <c r="L760" t="str">
        <f t="shared" si="81"/>
        <v/>
      </c>
      <c r="M760" s="41" t="str">
        <f t="shared" si="82"/>
        <v/>
      </c>
      <c r="N760" s="41" t="str">
        <f t="shared" si="83"/>
        <v/>
      </c>
    </row>
    <row r="761" spans="1:14" x14ac:dyDescent="0.2">
      <c r="A761" s="35"/>
      <c r="B761" s="36"/>
      <c r="C761" s="37"/>
      <c r="D761" s="36"/>
      <c r="E761" s="35"/>
      <c r="F761" s="36"/>
      <c r="G761" s="36"/>
      <c r="H761" t="str">
        <f t="shared" si="77"/>
        <v/>
      </c>
      <c r="I761" s="40" t="str">
        <f t="shared" si="78"/>
        <v/>
      </c>
      <c r="J761" s="40" t="str">
        <f t="shared" si="79"/>
        <v/>
      </c>
      <c r="K761" s="40" t="str">
        <f t="shared" si="80"/>
        <v/>
      </c>
      <c r="L761" t="str">
        <f t="shared" si="81"/>
        <v/>
      </c>
      <c r="M761" s="41" t="str">
        <f t="shared" si="82"/>
        <v/>
      </c>
      <c r="N761" s="41" t="str">
        <f t="shared" si="83"/>
        <v/>
      </c>
    </row>
    <row r="762" spans="1:14" x14ac:dyDescent="0.2">
      <c r="A762" s="35"/>
      <c r="B762" s="36"/>
      <c r="C762" s="37"/>
      <c r="D762" s="36"/>
      <c r="E762" s="35"/>
      <c r="F762" s="36"/>
      <c r="G762" s="36"/>
      <c r="H762" t="str">
        <f t="shared" si="77"/>
        <v/>
      </c>
      <c r="I762" s="40" t="str">
        <f t="shared" si="78"/>
        <v/>
      </c>
      <c r="J762" s="40" t="str">
        <f t="shared" si="79"/>
        <v/>
      </c>
      <c r="K762" s="40" t="str">
        <f t="shared" si="80"/>
        <v/>
      </c>
      <c r="L762" t="str">
        <f t="shared" si="81"/>
        <v/>
      </c>
      <c r="M762" s="41" t="str">
        <f t="shared" si="82"/>
        <v/>
      </c>
      <c r="N762" s="41" t="str">
        <f t="shared" si="83"/>
        <v/>
      </c>
    </row>
    <row r="763" spans="1:14" x14ac:dyDescent="0.2">
      <c r="A763" s="35"/>
      <c r="B763" s="36"/>
      <c r="C763" s="37"/>
      <c r="D763" s="36"/>
      <c r="E763" s="35"/>
      <c r="F763" s="36"/>
      <c r="G763" s="36"/>
      <c r="H763" t="str">
        <f t="shared" si="77"/>
        <v/>
      </c>
      <c r="I763" s="40" t="str">
        <f t="shared" si="78"/>
        <v/>
      </c>
      <c r="J763" s="40" t="str">
        <f t="shared" si="79"/>
        <v/>
      </c>
      <c r="K763" s="40" t="str">
        <f t="shared" si="80"/>
        <v/>
      </c>
      <c r="L763" t="str">
        <f t="shared" si="81"/>
        <v/>
      </c>
      <c r="M763" s="41" t="str">
        <f t="shared" si="82"/>
        <v/>
      </c>
      <c r="N763" s="41" t="str">
        <f t="shared" si="83"/>
        <v/>
      </c>
    </row>
    <row r="764" spans="1:14" x14ac:dyDescent="0.2">
      <c r="A764" s="35"/>
      <c r="B764" s="36"/>
      <c r="C764" s="37"/>
      <c r="D764" s="36"/>
      <c r="E764" s="35"/>
      <c r="F764" s="36"/>
      <c r="G764" s="36"/>
      <c r="H764" t="str">
        <f t="shared" si="77"/>
        <v/>
      </c>
      <c r="I764" s="40" t="str">
        <f t="shared" si="78"/>
        <v/>
      </c>
      <c r="J764" s="40" t="str">
        <f t="shared" si="79"/>
        <v/>
      </c>
      <c r="K764" s="40" t="str">
        <f t="shared" si="80"/>
        <v/>
      </c>
      <c r="L764" t="str">
        <f t="shared" si="81"/>
        <v/>
      </c>
      <c r="M764" s="41" t="str">
        <f t="shared" si="82"/>
        <v/>
      </c>
      <c r="N764" s="41" t="str">
        <f t="shared" si="83"/>
        <v/>
      </c>
    </row>
    <row r="765" spans="1:14" x14ac:dyDescent="0.2">
      <c r="A765" s="35"/>
      <c r="B765" s="36"/>
      <c r="C765" s="37"/>
      <c r="D765" s="36"/>
      <c r="E765" s="35"/>
      <c r="F765" s="36"/>
      <c r="G765" s="36"/>
      <c r="H765" t="str">
        <f t="shared" si="77"/>
        <v/>
      </c>
      <c r="I765" s="40" t="str">
        <f t="shared" si="78"/>
        <v/>
      </c>
      <c r="J765" s="40" t="str">
        <f t="shared" si="79"/>
        <v/>
      </c>
      <c r="K765" s="40" t="str">
        <f t="shared" si="80"/>
        <v/>
      </c>
      <c r="L765" t="str">
        <f t="shared" si="81"/>
        <v/>
      </c>
      <c r="M765" s="41" t="str">
        <f t="shared" si="82"/>
        <v/>
      </c>
      <c r="N765" s="41" t="str">
        <f t="shared" si="83"/>
        <v/>
      </c>
    </row>
    <row r="766" spans="1:14" x14ac:dyDescent="0.2">
      <c r="A766" s="35"/>
      <c r="B766" s="36"/>
      <c r="C766" s="37"/>
      <c r="D766" s="36"/>
      <c r="E766" s="35"/>
      <c r="F766" s="36"/>
      <c r="G766" s="36"/>
      <c r="H766" t="str">
        <f t="shared" si="77"/>
        <v/>
      </c>
      <c r="I766" s="40" t="str">
        <f t="shared" si="78"/>
        <v/>
      </c>
      <c r="J766" s="40" t="str">
        <f t="shared" si="79"/>
        <v/>
      </c>
      <c r="K766" s="40" t="str">
        <f t="shared" si="80"/>
        <v/>
      </c>
      <c r="L766" t="str">
        <f t="shared" si="81"/>
        <v/>
      </c>
      <c r="M766" s="41" t="str">
        <f t="shared" si="82"/>
        <v/>
      </c>
      <c r="N766" s="41" t="str">
        <f t="shared" si="83"/>
        <v/>
      </c>
    </row>
    <row r="767" spans="1:14" x14ac:dyDescent="0.2">
      <c r="A767" s="35"/>
      <c r="B767" s="36"/>
      <c r="C767" s="37"/>
      <c r="D767" s="36"/>
      <c r="E767" s="35"/>
      <c r="F767" s="36"/>
      <c r="G767" s="36"/>
      <c r="H767" t="str">
        <f t="shared" si="77"/>
        <v/>
      </c>
      <c r="I767" s="40" t="str">
        <f t="shared" si="78"/>
        <v/>
      </c>
      <c r="J767" s="40" t="str">
        <f t="shared" si="79"/>
        <v/>
      </c>
      <c r="K767" s="40" t="str">
        <f t="shared" si="80"/>
        <v/>
      </c>
      <c r="L767" t="str">
        <f t="shared" si="81"/>
        <v/>
      </c>
      <c r="M767" s="41" t="str">
        <f t="shared" si="82"/>
        <v/>
      </c>
      <c r="N767" s="41" t="str">
        <f t="shared" si="83"/>
        <v/>
      </c>
    </row>
    <row r="768" spans="1:14" x14ac:dyDescent="0.2">
      <c r="A768" s="35"/>
      <c r="B768" s="36"/>
      <c r="C768" s="37"/>
      <c r="D768" s="36"/>
      <c r="E768" s="35"/>
      <c r="F768" s="36"/>
      <c r="G768" s="36"/>
      <c r="H768" t="str">
        <f t="shared" si="77"/>
        <v/>
      </c>
      <c r="I768" s="40" t="str">
        <f t="shared" si="78"/>
        <v/>
      </c>
      <c r="J768" s="40" t="str">
        <f t="shared" si="79"/>
        <v/>
      </c>
      <c r="K768" s="40" t="str">
        <f t="shared" si="80"/>
        <v/>
      </c>
      <c r="L768" t="str">
        <f t="shared" si="81"/>
        <v/>
      </c>
      <c r="M768" s="41" t="str">
        <f t="shared" si="82"/>
        <v/>
      </c>
      <c r="N768" s="41" t="str">
        <f t="shared" si="83"/>
        <v/>
      </c>
    </row>
    <row r="769" spans="1:14" x14ac:dyDescent="0.2">
      <c r="A769" s="35"/>
      <c r="B769" s="36"/>
      <c r="C769" s="37"/>
      <c r="D769" s="36"/>
      <c r="E769" s="35"/>
      <c r="F769" s="36"/>
      <c r="G769" s="36"/>
      <c r="H769" t="str">
        <f t="shared" si="77"/>
        <v/>
      </c>
      <c r="I769" s="40" t="str">
        <f t="shared" si="78"/>
        <v/>
      </c>
      <c r="J769" s="40" t="str">
        <f t="shared" si="79"/>
        <v/>
      </c>
      <c r="K769" s="40" t="str">
        <f t="shared" si="80"/>
        <v/>
      </c>
      <c r="L769" t="str">
        <f t="shared" si="81"/>
        <v/>
      </c>
      <c r="M769" s="41" t="str">
        <f t="shared" si="82"/>
        <v/>
      </c>
      <c r="N769" s="41" t="str">
        <f t="shared" si="83"/>
        <v/>
      </c>
    </row>
    <row r="770" spans="1:14" x14ac:dyDescent="0.2">
      <c r="A770" s="35"/>
      <c r="B770" s="36"/>
      <c r="C770" s="37"/>
      <c r="D770" s="36"/>
      <c r="E770" s="35"/>
      <c r="F770" s="36"/>
      <c r="G770" s="36"/>
      <c r="H770" t="str">
        <f t="shared" si="77"/>
        <v/>
      </c>
      <c r="I770" s="40" t="str">
        <f t="shared" si="78"/>
        <v/>
      </c>
      <c r="J770" s="40" t="str">
        <f t="shared" si="79"/>
        <v/>
      </c>
      <c r="K770" s="40" t="str">
        <f t="shared" si="80"/>
        <v/>
      </c>
      <c r="L770" t="str">
        <f t="shared" si="81"/>
        <v/>
      </c>
      <c r="M770" s="41" t="str">
        <f t="shared" si="82"/>
        <v/>
      </c>
      <c r="N770" s="41" t="str">
        <f t="shared" si="83"/>
        <v/>
      </c>
    </row>
    <row r="771" spans="1:14" x14ac:dyDescent="0.2">
      <c r="A771" s="35"/>
      <c r="B771" s="36"/>
      <c r="C771" s="37"/>
      <c r="D771" s="36"/>
      <c r="E771" s="35"/>
      <c r="F771" s="36"/>
      <c r="G771" s="36"/>
      <c r="H771" t="str">
        <f t="shared" ref="H771:H834" si="84">IF(OR(TRIM(B771)="",TRIM(D771)=""),"",IF(TRIM(B771)=TRIM(D771),"Autocompensação",IF(IFERROR(INDEX(L_Contrato,MATCH(M771,L_ChavePD,0)),"")="Ferista","Ferista cobriu colega","Colega cobriu colega")))</f>
        <v/>
      </c>
      <c r="I771" s="40" t="str">
        <f t="shared" ref="I771:I834" si="85">IF(N771="","",SUMIFS(L_Bruto,L_ChavePD,N771)-SUMIFS(L_Ferista,L_ChavePD,N771))</f>
        <v/>
      </c>
      <c r="J771" s="40" t="str">
        <f t="shared" ref="J771:J834" si="86">IF(N771="","",SUMIFS(CP_Horas,CP_ChaveFalta,N771,CP_Aprov,"Sim"))</f>
        <v/>
      </c>
      <c r="K771" s="40" t="str">
        <f t="shared" ref="K771:K834" si="87">IF(N771="","",SUMIFS(L_Compensado,L_ChavePD,N771))</f>
        <v/>
      </c>
      <c r="L771" t="str">
        <f t="shared" ref="L771:L834" si="88">IF(A771&amp;B771&amp;C771&amp;D771&amp;E771="","",IF(OR(A771="",TRIM(B771)="",C771=""),"PREENCHER: data, quem trabalhou e horas",IF(N771="","PREENCHER: de quem é a falta e a data da falta",IF(COUNTIF(L_ChavePD,N771)=0,"CONFERIR: não há lançamento dessa pessoa nessa data",IF(N(I771)=0,"CONFERIR: nesse dia não havia desconto a compensar",IF(F771&lt;&gt;"Sim","PENDENTE: aguardando aprovação (ainda não abate)",IF(J771&gt;I771,"ATENÇÃO: aprovado mais do que a falta (o excedente é ignorado)",IF(COUNTIF(L_ChavePD,M771)=0,"OK: abatendo — obs.: quem trabalhou não tem lançamento nesse dia","OK: abatendo no desconto"))))))))</f>
        <v/>
      </c>
      <c r="M771" s="41" t="str">
        <f t="shared" ref="M771:M834" si="89">IF(OR(A771="",TRIM(B771)=""),"",TRIM(B771)&amp;"|"&amp;A771)</f>
        <v/>
      </c>
      <c r="N771" s="41" t="str">
        <f t="shared" ref="N771:N834" si="90">IF(OR(E771="",TRIM(D771)=""),"",TRIM(D771)&amp;"|"&amp;E771)</f>
        <v/>
      </c>
    </row>
    <row r="772" spans="1:14" x14ac:dyDescent="0.2">
      <c r="A772" s="35"/>
      <c r="B772" s="36"/>
      <c r="C772" s="37"/>
      <c r="D772" s="36"/>
      <c r="E772" s="35"/>
      <c r="F772" s="36"/>
      <c r="G772" s="36"/>
      <c r="H772" t="str">
        <f t="shared" si="84"/>
        <v/>
      </c>
      <c r="I772" s="40" t="str">
        <f t="shared" si="85"/>
        <v/>
      </c>
      <c r="J772" s="40" t="str">
        <f t="shared" si="86"/>
        <v/>
      </c>
      <c r="K772" s="40" t="str">
        <f t="shared" si="87"/>
        <v/>
      </c>
      <c r="L772" t="str">
        <f t="shared" si="88"/>
        <v/>
      </c>
      <c r="M772" s="41" t="str">
        <f t="shared" si="89"/>
        <v/>
      </c>
      <c r="N772" s="41" t="str">
        <f t="shared" si="90"/>
        <v/>
      </c>
    </row>
    <row r="773" spans="1:14" x14ac:dyDescent="0.2">
      <c r="A773" s="35"/>
      <c r="B773" s="36"/>
      <c r="C773" s="37"/>
      <c r="D773" s="36"/>
      <c r="E773" s="35"/>
      <c r="F773" s="36"/>
      <c r="G773" s="36"/>
      <c r="H773" t="str">
        <f t="shared" si="84"/>
        <v/>
      </c>
      <c r="I773" s="40" t="str">
        <f t="shared" si="85"/>
        <v/>
      </c>
      <c r="J773" s="40" t="str">
        <f t="shared" si="86"/>
        <v/>
      </c>
      <c r="K773" s="40" t="str">
        <f t="shared" si="87"/>
        <v/>
      </c>
      <c r="L773" t="str">
        <f t="shared" si="88"/>
        <v/>
      </c>
      <c r="M773" s="41" t="str">
        <f t="shared" si="89"/>
        <v/>
      </c>
      <c r="N773" s="41" t="str">
        <f t="shared" si="90"/>
        <v/>
      </c>
    </row>
    <row r="774" spans="1:14" x14ac:dyDescent="0.2">
      <c r="A774" s="35"/>
      <c r="B774" s="36"/>
      <c r="C774" s="37"/>
      <c r="D774" s="36"/>
      <c r="E774" s="35"/>
      <c r="F774" s="36"/>
      <c r="G774" s="36"/>
      <c r="H774" t="str">
        <f t="shared" si="84"/>
        <v/>
      </c>
      <c r="I774" s="40" t="str">
        <f t="shared" si="85"/>
        <v/>
      </c>
      <c r="J774" s="40" t="str">
        <f t="shared" si="86"/>
        <v/>
      </c>
      <c r="K774" s="40" t="str">
        <f t="shared" si="87"/>
        <v/>
      </c>
      <c r="L774" t="str">
        <f t="shared" si="88"/>
        <v/>
      </c>
      <c r="M774" s="41" t="str">
        <f t="shared" si="89"/>
        <v/>
      </c>
      <c r="N774" s="41" t="str">
        <f t="shared" si="90"/>
        <v/>
      </c>
    </row>
    <row r="775" spans="1:14" x14ac:dyDescent="0.2">
      <c r="A775" s="35"/>
      <c r="B775" s="36"/>
      <c r="C775" s="37"/>
      <c r="D775" s="36"/>
      <c r="E775" s="35"/>
      <c r="F775" s="36"/>
      <c r="G775" s="36"/>
      <c r="H775" t="str">
        <f t="shared" si="84"/>
        <v/>
      </c>
      <c r="I775" s="40" t="str">
        <f t="shared" si="85"/>
        <v/>
      </c>
      <c r="J775" s="40" t="str">
        <f t="shared" si="86"/>
        <v/>
      </c>
      <c r="K775" s="40" t="str">
        <f t="shared" si="87"/>
        <v/>
      </c>
      <c r="L775" t="str">
        <f t="shared" si="88"/>
        <v/>
      </c>
      <c r="M775" s="41" t="str">
        <f t="shared" si="89"/>
        <v/>
      </c>
      <c r="N775" s="41" t="str">
        <f t="shared" si="90"/>
        <v/>
      </c>
    </row>
    <row r="776" spans="1:14" x14ac:dyDescent="0.2">
      <c r="A776" s="35"/>
      <c r="B776" s="36"/>
      <c r="C776" s="37"/>
      <c r="D776" s="36"/>
      <c r="E776" s="35"/>
      <c r="F776" s="36"/>
      <c r="G776" s="36"/>
      <c r="H776" t="str">
        <f t="shared" si="84"/>
        <v/>
      </c>
      <c r="I776" s="40" t="str">
        <f t="shared" si="85"/>
        <v/>
      </c>
      <c r="J776" s="40" t="str">
        <f t="shared" si="86"/>
        <v/>
      </c>
      <c r="K776" s="40" t="str">
        <f t="shared" si="87"/>
        <v/>
      </c>
      <c r="L776" t="str">
        <f t="shared" si="88"/>
        <v/>
      </c>
      <c r="M776" s="41" t="str">
        <f t="shared" si="89"/>
        <v/>
      </c>
      <c r="N776" s="41" t="str">
        <f t="shared" si="90"/>
        <v/>
      </c>
    </row>
    <row r="777" spans="1:14" x14ac:dyDescent="0.2">
      <c r="A777" s="35"/>
      <c r="B777" s="36"/>
      <c r="C777" s="37"/>
      <c r="D777" s="36"/>
      <c r="E777" s="35"/>
      <c r="F777" s="36"/>
      <c r="G777" s="36"/>
      <c r="H777" t="str">
        <f t="shared" si="84"/>
        <v/>
      </c>
      <c r="I777" s="40" t="str">
        <f t="shared" si="85"/>
        <v/>
      </c>
      <c r="J777" s="40" t="str">
        <f t="shared" si="86"/>
        <v/>
      </c>
      <c r="K777" s="40" t="str">
        <f t="shared" si="87"/>
        <v/>
      </c>
      <c r="L777" t="str">
        <f t="shared" si="88"/>
        <v/>
      </c>
      <c r="M777" s="41" t="str">
        <f t="shared" si="89"/>
        <v/>
      </c>
      <c r="N777" s="41" t="str">
        <f t="shared" si="90"/>
        <v/>
      </c>
    </row>
    <row r="778" spans="1:14" x14ac:dyDescent="0.2">
      <c r="A778" s="35"/>
      <c r="B778" s="36"/>
      <c r="C778" s="37"/>
      <c r="D778" s="36"/>
      <c r="E778" s="35"/>
      <c r="F778" s="36"/>
      <c r="G778" s="36"/>
      <c r="H778" t="str">
        <f t="shared" si="84"/>
        <v/>
      </c>
      <c r="I778" s="40" t="str">
        <f t="shared" si="85"/>
        <v/>
      </c>
      <c r="J778" s="40" t="str">
        <f t="shared" si="86"/>
        <v/>
      </c>
      <c r="K778" s="40" t="str">
        <f t="shared" si="87"/>
        <v/>
      </c>
      <c r="L778" t="str">
        <f t="shared" si="88"/>
        <v/>
      </c>
      <c r="M778" s="41" t="str">
        <f t="shared" si="89"/>
        <v/>
      </c>
      <c r="N778" s="41" t="str">
        <f t="shared" si="90"/>
        <v/>
      </c>
    </row>
    <row r="779" spans="1:14" x14ac:dyDescent="0.2">
      <c r="A779" s="35"/>
      <c r="B779" s="36"/>
      <c r="C779" s="37"/>
      <c r="D779" s="36"/>
      <c r="E779" s="35"/>
      <c r="F779" s="36"/>
      <c r="G779" s="36"/>
      <c r="H779" t="str">
        <f t="shared" si="84"/>
        <v/>
      </c>
      <c r="I779" s="40" t="str">
        <f t="shared" si="85"/>
        <v/>
      </c>
      <c r="J779" s="40" t="str">
        <f t="shared" si="86"/>
        <v/>
      </c>
      <c r="K779" s="40" t="str">
        <f t="shared" si="87"/>
        <v/>
      </c>
      <c r="L779" t="str">
        <f t="shared" si="88"/>
        <v/>
      </c>
      <c r="M779" s="41" t="str">
        <f t="shared" si="89"/>
        <v/>
      </c>
      <c r="N779" s="41" t="str">
        <f t="shared" si="90"/>
        <v/>
      </c>
    </row>
    <row r="780" spans="1:14" x14ac:dyDescent="0.2">
      <c r="A780" s="35"/>
      <c r="B780" s="36"/>
      <c r="C780" s="37"/>
      <c r="D780" s="36"/>
      <c r="E780" s="35"/>
      <c r="F780" s="36"/>
      <c r="G780" s="36"/>
      <c r="H780" t="str">
        <f t="shared" si="84"/>
        <v/>
      </c>
      <c r="I780" s="40" t="str">
        <f t="shared" si="85"/>
        <v/>
      </c>
      <c r="J780" s="40" t="str">
        <f t="shared" si="86"/>
        <v/>
      </c>
      <c r="K780" s="40" t="str">
        <f t="shared" si="87"/>
        <v/>
      </c>
      <c r="L780" t="str">
        <f t="shared" si="88"/>
        <v/>
      </c>
      <c r="M780" s="41" t="str">
        <f t="shared" si="89"/>
        <v/>
      </c>
      <c r="N780" s="41" t="str">
        <f t="shared" si="90"/>
        <v/>
      </c>
    </row>
    <row r="781" spans="1:14" x14ac:dyDescent="0.2">
      <c r="A781" s="35"/>
      <c r="B781" s="36"/>
      <c r="C781" s="37"/>
      <c r="D781" s="36"/>
      <c r="E781" s="35"/>
      <c r="F781" s="36"/>
      <c r="G781" s="36"/>
      <c r="H781" t="str">
        <f t="shared" si="84"/>
        <v/>
      </c>
      <c r="I781" s="40" t="str">
        <f t="shared" si="85"/>
        <v/>
      </c>
      <c r="J781" s="40" t="str">
        <f t="shared" si="86"/>
        <v/>
      </c>
      <c r="K781" s="40" t="str">
        <f t="shared" si="87"/>
        <v/>
      </c>
      <c r="L781" t="str">
        <f t="shared" si="88"/>
        <v/>
      </c>
      <c r="M781" s="41" t="str">
        <f t="shared" si="89"/>
        <v/>
      </c>
      <c r="N781" s="41" t="str">
        <f t="shared" si="90"/>
        <v/>
      </c>
    </row>
    <row r="782" spans="1:14" x14ac:dyDescent="0.2">
      <c r="A782" s="35"/>
      <c r="B782" s="36"/>
      <c r="C782" s="37"/>
      <c r="D782" s="36"/>
      <c r="E782" s="35"/>
      <c r="F782" s="36"/>
      <c r="G782" s="36"/>
      <c r="H782" t="str">
        <f t="shared" si="84"/>
        <v/>
      </c>
      <c r="I782" s="40" t="str">
        <f t="shared" si="85"/>
        <v/>
      </c>
      <c r="J782" s="40" t="str">
        <f t="shared" si="86"/>
        <v/>
      </c>
      <c r="K782" s="40" t="str">
        <f t="shared" si="87"/>
        <v/>
      </c>
      <c r="L782" t="str">
        <f t="shared" si="88"/>
        <v/>
      </c>
      <c r="M782" s="41" t="str">
        <f t="shared" si="89"/>
        <v/>
      </c>
      <c r="N782" s="41" t="str">
        <f t="shared" si="90"/>
        <v/>
      </c>
    </row>
    <row r="783" spans="1:14" x14ac:dyDescent="0.2">
      <c r="A783" s="35"/>
      <c r="B783" s="36"/>
      <c r="C783" s="37"/>
      <c r="D783" s="36"/>
      <c r="E783" s="35"/>
      <c r="F783" s="36"/>
      <c r="G783" s="36"/>
      <c r="H783" t="str">
        <f t="shared" si="84"/>
        <v/>
      </c>
      <c r="I783" s="40" t="str">
        <f t="shared" si="85"/>
        <v/>
      </c>
      <c r="J783" s="40" t="str">
        <f t="shared" si="86"/>
        <v/>
      </c>
      <c r="K783" s="40" t="str">
        <f t="shared" si="87"/>
        <v/>
      </c>
      <c r="L783" t="str">
        <f t="shared" si="88"/>
        <v/>
      </c>
      <c r="M783" s="41" t="str">
        <f t="shared" si="89"/>
        <v/>
      </c>
      <c r="N783" s="41" t="str">
        <f t="shared" si="90"/>
        <v/>
      </c>
    </row>
    <row r="784" spans="1:14" x14ac:dyDescent="0.2">
      <c r="A784" s="35"/>
      <c r="B784" s="36"/>
      <c r="C784" s="37"/>
      <c r="D784" s="36"/>
      <c r="E784" s="35"/>
      <c r="F784" s="36"/>
      <c r="G784" s="36"/>
      <c r="H784" t="str">
        <f t="shared" si="84"/>
        <v/>
      </c>
      <c r="I784" s="40" t="str">
        <f t="shared" si="85"/>
        <v/>
      </c>
      <c r="J784" s="40" t="str">
        <f t="shared" si="86"/>
        <v/>
      </c>
      <c r="K784" s="40" t="str">
        <f t="shared" si="87"/>
        <v/>
      </c>
      <c r="L784" t="str">
        <f t="shared" si="88"/>
        <v/>
      </c>
      <c r="M784" s="41" t="str">
        <f t="shared" si="89"/>
        <v/>
      </c>
      <c r="N784" s="41" t="str">
        <f t="shared" si="90"/>
        <v/>
      </c>
    </row>
    <row r="785" spans="1:14" x14ac:dyDescent="0.2">
      <c r="A785" s="35"/>
      <c r="B785" s="36"/>
      <c r="C785" s="37"/>
      <c r="D785" s="36"/>
      <c r="E785" s="35"/>
      <c r="F785" s="36"/>
      <c r="G785" s="36"/>
      <c r="H785" t="str">
        <f t="shared" si="84"/>
        <v/>
      </c>
      <c r="I785" s="40" t="str">
        <f t="shared" si="85"/>
        <v/>
      </c>
      <c r="J785" s="40" t="str">
        <f t="shared" si="86"/>
        <v/>
      </c>
      <c r="K785" s="40" t="str">
        <f t="shared" si="87"/>
        <v/>
      </c>
      <c r="L785" t="str">
        <f t="shared" si="88"/>
        <v/>
      </c>
      <c r="M785" s="41" t="str">
        <f t="shared" si="89"/>
        <v/>
      </c>
      <c r="N785" s="41" t="str">
        <f t="shared" si="90"/>
        <v/>
      </c>
    </row>
    <row r="786" spans="1:14" x14ac:dyDescent="0.2">
      <c r="A786" s="35"/>
      <c r="B786" s="36"/>
      <c r="C786" s="37"/>
      <c r="D786" s="36"/>
      <c r="E786" s="35"/>
      <c r="F786" s="36"/>
      <c r="G786" s="36"/>
      <c r="H786" t="str">
        <f t="shared" si="84"/>
        <v/>
      </c>
      <c r="I786" s="40" t="str">
        <f t="shared" si="85"/>
        <v/>
      </c>
      <c r="J786" s="40" t="str">
        <f t="shared" si="86"/>
        <v/>
      </c>
      <c r="K786" s="40" t="str">
        <f t="shared" si="87"/>
        <v/>
      </c>
      <c r="L786" t="str">
        <f t="shared" si="88"/>
        <v/>
      </c>
      <c r="M786" s="41" t="str">
        <f t="shared" si="89"/>
        <v/>
      </c>
      <c r="N786" s="41" t="str">
        <f t="shared" si="90"/>
        <v/>
      </c>
    </row>
    <row r="787" spans="1:14" x14ac:dyDescent="0.2">
      <c r="A787" s="35"/>
      <c r="B787" s="36"/>
      <c r="C787" s="37"/>
      <c r="D787" s="36"/>
      <c r="E787" s="35"/>
      <c r="F787" s="36"/>
      <c r="G787" s="36"/>
      <c r="H787" t="str">
        <f t="shared" si="84"/>
        <v/>
      </c>
      <c r="I787" s="40" t="str">
        <f t="shared" si="85"/>
        <v/>
      </c>
      <c r="J787" s="40" t="str">
        <f t="shared" si="86"/>
        <v/>
      </c>
      <c r="K787" s="40" t="str">
        <f t="shared" si="87"/>
        <v/>
      </c>
      <c r="L787" t="str">
        <f t="shared" si="88"/>
        <v/>
      </c>
      <c r="M787" s="41" t="str">
        <f t="shared" si="89"/>
        <v/>
      </c>
      <c r="N787" s="41" t="str">
        <f t="shared" si="90"/>
        <v/>
      </c>
    </row>
    <row r="788" spans="1:14" x14ac:dyDescent="0.2">
      <c r="A788" s="35"/>
      <c r="B788" s="36"/>
      <c r="C788" s="37"/>
      <c r="D788" s="36"/>
      <c r="E788" s="35"/>
      <c r="F788" s="36"/>
      <c r="G788" s="36"/>
      <c r="H788" t="str">
        <f t="shared" si="84"/>
        <v/>
      </c>
      <c r="I788" s="40" t="str">
        <f t="shared" si="85"/>
        <v/>
      </c>
      <c r="J788" s="40" t="str">
        <f t="shared" si="86"/>
        <v/>
      </c>
      <c r="K788" s="40" t="str">
        <f t="shared" si="87"/>
        <v/>
      </c>
      <c r="L788" t="str">
        <f t="shared" si="88"/>
        <v/>
      </c>
      <c r="M788" s="41" t="str">
        <f t="shared" si="89"/>
        <v/>
      </c>
      <c r="N788" s="41" t="str">
        <f t="shared" si="90"/>
        <v/>
      </c>
    </row>
    <row r="789" spans="1:14" x14ac:dyDescent="0.2">
      <c r="A789" s="35"/>
      <c r="B789" s="36"/>
      <c r="C789" s="37"/>
      <c r="D789" s="36"/>
      <c r="E789" s="35"/>
      <c r="F789" s="36"/>
      <c r="G789" s="36"/>
      <c r="H789" t="str">
        <f t="shared" si="84"/>
        <v/>
      </c>
      <c r="I789" s="40" t="str">
        <f t="shared" si="85"/>
        <v/>
      </c>
      <c r="J789" s="40" t="str">
        <f t="shared" si="86"/>
        <v/>
      </c>
      <c r="K789" s="40" t="str">
        <f t="shared" si="87"/>
        <v/>
      </c>
      <c r="L789" t="str">
        <f t="shared" si="88"/>
        <v/>
      </c>
      <c r="M789" s="41" t="str">
        <f t="shared" si="89"/>
        <v/>
      </c>
      <c r="N789" s="41" t="str">
        <f t="shared" si="90"/>
        <v/>
      </c>
    </row>
    <row r="790" spans="1:14" x14ac:dyDescent="0.2">
      <c r="A790" s="35"/>
      <c r="B790" s="36"/>
      <c r="C790" s="37"/>
      <c r="D790" s="36"/>
      <c r="E790" s="35"/>
      <c r="F790" s="36"/>
      <c r="G790" s="36"/>
      <c r="H790" t="str">
        <f t="shared" si="84"/>
        <v/>
      </c>
      <c r="I790" s="40" t="str">
        <f t="shared" si="85"/>
        <v/>
      </c>
      <c r="J790" s="40" t="str">
        <f t="shared" si="86"/>
        <v/>
      </c>
      <c r="K790" s="40" t="str">
        <f t="shared" si="87"/>
        <v/>
      </c>
      <c r="L790" t="str">
        <f t="shared" si="88"/>
        <v/>
      </c>
      <c r="M790" s="41" t="str">
        <f t="shared" si="89"/>
        <v/>
      </c>
      <c r="N790" s="41" t="str">
        <f t="shared" si="90"/>
        <v/>
      </c>
    </row>
    <row r="791" spans="1:14" x14ac:dyDescent="0.2">
      <c r="A791" s="35"/>
      <c r="B791" s="36"/>
      <c r="C791" s="37"/>
      <c r="D791" s="36"/>
      <c r="E791" s="35"/>
      <c r="F791" s="36"/>
      <c r="G791" s="36"/>
      <c r="H791" t="str">
        <f t="shared" si="84"/>
        <v/>
      </c>
      <c r="I791" s="40" t="str">
        <f t="shared" si="85"/>
        <v/>
      </c>
      <c r="J791" s="40" t="str">
        <f t="shared" si="86"/>
        <v/>
      </c>
      <c r="K791" s="40" t="str">
        <f t="shared" si="87"/>
        <v/>
      </c>
      <c r="L791" t="str">
        <f t="shared" si="88"/>
        <v/>
      </c>
      <c r="M791" s="41" t="str">
        <f t="shared" si="89"/>
        <v/>
      </c>
      <c r="N791" s="41" t="str">
        <f t="shared" si="90"/>
        <v/>
      </c>
    </row>
    <row r="792" spans="1:14" x14ac:dyDescent="0.2">
      <c r="A792" s="35"/>
      <c r="B792" s="36"/>
      <c r="C792" s="37"/>
      <c r="D792" s="36"/>
      <c r="E792" s="35"/>
      <c r="F792" s="36"/>
      <c r="G792" s="36"/>
      <c r="H792" t="str">
        <f t="shared" si="84"/>
        <v/>
      </c>
      <c r="I792" s="40" t="str">
        <f t="shared" si="85"/>
        <v/>
      </c>
      <c r="J792" s="40" t="str">
        <f t="shared" si="86"/>
        <v/>
      </c>
      <c r="K792" s="40" t="str">
        <f t="shared" si="87"/>
        <v/>
      </c>
      <c r="L792" t="str">
        <f t="shared" si="88"/>
        <v/>
      </c>
      <c r="M792" s="41" t="str">
        <f t="shared" si="89"/>
        <v/>
      </c>
      <c r="N792" s="41" t="str">
        <f t="shared" si="90"/>
        <v/>
      </c>
    </row>
    <row r="793" spans="1:14" x14ac:dyDescent="0.2">
      <c r="A793" s="35"/>
      <c r="B793" s="36"/>
      <c r="C793" s="37"/>
      <c r="D793" s="36"/>
      <c r="E793" s="35"/>
      <c r="F793" s="36"/>
      <c r="G793" s="36"/>
      <c r="H793" t="str">
        <f t="shared" si="84"/>
        <v/>
      </c>
      <c r="I793" s="40" t="str">
        <f t="shared" si="85"/>
        <v/>
      </c>
      <c r="J793" s="40" t="str">
        <f t="shared" si="86"/>
        <v/>
      </c>
      <c r="K793" s="40" t="str">
        <f t="shared" si="87"/>
        <v/>
      </c>
      <c r="L793" t="str">
        <f t="shared" si="88"/>
        <v/>
      </c>
      <c r="M793" s="41" t="str">
        <f t="shared" si="89"/>
        <v/>
      </c>
      <c r="N793" s="41" t="str">
        <f t="shared" si="90"/>
        <v/>
      </c>
    </row>
    <row r="794" spans="1:14" x14ac:dyDescent="0.2">
      <c r="A794" s="35"/>
      <c r="B794" s="36"/>
      <c r="C794" s="37"/>
      <c r="D794" s="36"/>
      <c r="E794" s="35"/>
      <c r="F794" s="36"/>
      <c r="G794" s="36"/>
      <c r="H794" t="str">
        <f t="shared" si="84"/>
        <v/>
      </c>
      <c r="I794" s="40" t="str">
        <f t="shared" si="85"/>
        <v/>
      </c>
      <c r="J794" s="40" t="str">
        <f t="shared" si="86"/>
        <v/>
      </c>
      <c r="K794" s="40" t="str">
        <f t="shared" si="87"/>
        <v/>
      </c>
      <c r="L794" t="str">
        <f t="shared" si="88"/>
        <v/>
      </c>
      <c r="M794" s="41" t="str">
        <f t="shared" si="89"/>
        <v/>
      </c>
      <c r="N794" s="41" t="str">
        <f t="shared" si="90"/>
        <v/>
      </c>
    </row>
    <row r="795" spans="1:14" x14ac:dyDescent="0.2">
      <c r="A795" s="35"/>
      <c r="B795" s="36"/>
      <c r="C795" s="37"/>
      <c r="D795" s="36"/>
      <c r="E795" s="35"/>
      <c r="F795" s="36"/>
      <c r="G795" s="36"/>
      <c r="H795" t="str">
        <f t="shared" si="84"/>
        <v/>
      </c>
      <c r="I795" s="40" t="str">
        <f t="shared" si="85"/>
        <v/>
      </c>
      <c r="J795" s="40" t="str">
        <f t="shared" si="86"/>
        <v/>
      </c>
      <c r="K795" s="40" t="str">
        <f t="shared" si="87"/>
        <v/>
      </c>
      <c r="L795" t="str">
        <f t="shared" si="88"/>
        <v/>
      </c>
      <c r="M795" s="41" t="str">
        <f t="shared" si="89"/>
        <v/>
      </c>
      <c r="N795" s="41" t="str">
        <f t="shared" si="90"/>
        <v/>
      </c>
    </row>
    <row r="796" spans="1:14" x14ac:dyDescent="0.2">
      <c r="A796" s="35"/>
      <c r="B796" s="36"/>
      <c r="C796" s="37"/>
      <c r="D796" s="36"/>
      <c r="E796" s="35"/>
      <c r="F796" s="36"/>
      <c r="G796" s="36"/>
      <c r="H796" t="str">
        <f t="shared" si="84"/>
        <v/>
      </c>
      <c r="I796" s="40" t="str">
        <f t="shared" si="85"/>
        <v/>
      </c>
      <c r="J796" s="40" t="str">
        <f t="shared" si="86"/>
        <v/>
      </c>
      <c r="K796" s="40" t="str">
        <f t="shared" si="87"/>
        <v/>
      </c>
      <c r="L796" t="str">
        <f t="shared" si="88"/>
        <v/>
      </c>
      <c r="M796" s="41" t="str">
        <f t="shared" si="89"/>
        <v/>
      </c>
      <c r="N796" s="41" t="str">
        <f t="shared" si="90"/>
        <v/>
      </c>
    </row>
    <row r="797" spans="1:14" x14ac:dyDescent="0.2">
      <c r="A797" s="35"/>
      <c r="B797" s="36"/>
      <c r="C797" s="37"/>
      <c r="D797" s="36"/>
      <c r="E797" s="35"/>
      <c r="F797" s="36"/>
      <c r="G797" s="36"/>
      <c r="H797" t="str">
        <f t="shared" si="84"/>
        <v/>
      </c>
      <c r="I797" s="40" t="str">
        <f t="shared" si="85"/>
        <v/>
      </c>
      <c r="J797" s="40" t="str">
        <f t="shared" si="86"/>
        <v/>
      </c>
      <c r="K797" s="40" t="str">
        <f t="shared" si="87"/>
        <v/>
      </c>
      <c r="L797" t="str">
        <f t="shared" si="88"/>
        <v/>
      </c>
      <c r="M797" s="41" t="str">
        <f t="shared" si="89"/>
        <v/>
      </c>
      <c r="N797" s="41" t="str">
        <f t="shared" si="90"/>
        <v/>
      </c>
    </row>
    <row r="798" spans="1:14" x14ac:dyDescent="0.2">
      <c r="A798" s="35"/>
      <c r="B798" s="36"/>
      <c r="C798" s="37"/>
      <c r="D798" s="36"/>
      <c r="E798" s="35"/>
      <c r="F798" s="36"/>
      <c r="G798" s="36"/>
      <c r="H798" t="str">
        <f t="shared" si="84"/>
        <v/>
      </c>
      <c r="I798" s="40" t="str">
        <f t="shared" si="85"/>
        <v/>
      </c>
      <c r="J798" s="40" t="str">
        <f t="shared" si="86"/>
        <v/>
      </c>
      <c r="K798" s="40" t="str">
        <f t="shared" si="87"/>
        <v/>
      </c>
      <c r="L798" t="str">
        <f t="shared" si="88"/>
        <v/>
      </c>
      <c r="M798" s="41" t="str">
        <f t="shared" si="89"/>
        <v/>
      </c>
      <c r="N798" s="41" t="str">
        <f t="shared" si="90"/>
        <v/>
      </c>
    </row>
    <row r="799" spans="1:14" x14ac:dyDescent="0.2">
      <c r="A799" s="35"/>
      <c r="B799" s="36"/>
      <c r="C799" s="37"/>
      <c r="D799" s="36"/>
      <c r="E799" s="35"/>
      <c r="F799" s="36"/>
      <c r="G799" s="36"/>
      <c r="H799" t="str">
        <f t="shared" si="84"/>
        <v/>
      </c>
      <c r="I799" s="40" t="str">
        <f t="shared" si="85"/>
        <v/>
      </c>
      <c r="J799" s="40" t="str">
        <f t="shared" si="86"/>
        <v/>
      </c>
      <c r="K799" s="40" t="str">
        <f t="shared" si="87"/>
        <v/>
      </c>
      <c r="L799" t="str">
        <f t="shared" si="88"/>
        <v/>
      </c>
      <c r="M799" s="41" t="str">
        <f t="shared" si="89"/>
        <v/>
      </c>
      <c r="N799" s="41" t="str">
        <f t="shared" si="90"/>
        <v/>
      </c>
    </row>
    <row r="800" spans="1:14" x14ac:dyDescent="0.2">
      <c r="A800" s="35"/>
      <c r="B800" s="36"/>
      <c r="C800" s="37"/>
      <c r="D800" s="36"/>
      <c r="E800" s="35"/>
      <c r="F800" s="36"/>
      <c r="G800" s="36"/>
      <c r="H800" t="str">
        <f t="shared" si="84"/>
        <v/>
      </c>
      <c r="I800" s="40" t="str">
        <f t="shared" si="85"/>
        <v/>
      </c>
      <c r="J800" s="40" t="str">
        <f t="shared" si="86"/>
        <v/>
      </c>
      <c r="K800" s="40" t="str">
        <f t="shared" si="87"/>
        <v/>
      </c>
      <c r="L800" t="str">
        <f t="shared" si="88"/>
        <v/>
      </c>
      <c r="M800" s="41" t="str">
        <f t="shared" si="89"/>
        <v/>
      </c>
      <c r="N800" s="41" t="str">
        <f t="shared" si="90"/>
        <v/>
      </c>
    </row>
    <row r="801" spans="1:14" x14ac:dyDescent="0.2">
      <c r="A801" s="35"/>
      <c r="B801" s="36"/>
      <c r="C801" s="37"/>
      <c r="D801" s="36"/>
      <c r="E801" s="35"/>
      <c r="F801" s="36"/>
      <c r="G801" s="36"/>
      <c r="H801" t="str">
        <f t="shared" si="84"/>
        <v/>
      </c>
      <c r="I801" s="40" t="str">
        <f t="shared" si="85"/>
        <v/>
      </c>
      <c r="J801" s="40" t="str">
        <f t="shared" si="86"/>
        <v/>
      </c>
      <c r="K801" s="40" t="str">
        <f t="shared" si="87"/>
        <v/>
      </c>
      <c r="L801" t="str">
        <f t="shared" si="88"/>
        <v/>
      </c>
      <c r="M801" s="41" t="str">
        <f t="shared" si="89"/>
        <v/>
      </c>
      <c r="N801" s="41" t="str">
        <f t="shared" si="90"/>
        <v/>
      </c>
    </row>
    <row r="802" spans="1:14" x14ac:dyDescent="0.2">
      <c r="A802" s="35"/>
      <c r="B802" s="36"/>
      <c r="C802" s="37"/>
      <c r="D802" s="36"/>
      <c r="E802" s="35"/>
      <c r="F802" s="36"/>
      <c r="G802" s="36"/>
      <c r="H802" t="str">
        <f t="shared" si="84"/>
        <v/>
      </c>
      <c r="I802" s="40" t="str">
        <f t="shared" si="85"/>
        <v/>
      </c>
      <c r="J802" s="40" t="str">
        <f t="shared" si="86"/>
        <v/>
      </c>
      <c r="K802" s="40" t="str">
        <f t="shared" si="87"/>
        <v/>
      </c>
      <c r="L802" t="str">
        <f t="shared" si="88"/>
        <v/>
      </c>
      <c r="M802" s="41" t="str">
        <f t="shared" si="89"/>
        <v/>
      </c>
      <c r="N802" s="41" t="str">
        <f t="shared" si="90"/>
        <v/>
      </c>
    </row>
    <row r="803" spans="1:14" x14ac:dyDescent="0.2">
      <c r="A803" s="35"/>
      <c r="B803" s="36"/>
      <c r="C803" s="37"/>
      <c r="D803" s="36"/>
      <c r="E803" s="35"/>
      <c r="F803" s="36"/>
      <c r="G803" s="36"/>
      <c r="H803" t="str">
        <f t="shared" si="84"/>
        <v/>
      </c>
      <c r="I803" s="40" t="str">
        <f t="shared" si="85"/>
        <v/>
      </c>
      <c r="J803" s="40" t="str">
        <f t="shared" si="86"/>
        <v/>
      </c>
      <c r="K803" s="40" t="str">
        <f t="shared" si="87"/>
        <v/>
      </c>
      <c r="L803" t="str">
        <f t="shared" si="88"/>
        <v/>
      </c>
      <c r="M803" s="41" t="str">
        <f t="shared" si="89"/>
        <v/>
      </c>
      <c r="N803" s="41" t="str">
        <f t="shared" si="90"/>
        <v/>
      </c>
    </row>
    <row r="804" spans="1:14" x14ac:dyDescent="0.2">
      <c r="A804" s="35"/>
      <c r="B804" s="36"/>
      <c r="C804" s="37"/>
      <c r="D804" s="36"/>
      <c r="E804" s="35"/>
      <c r="F804" s="36"/>
      <c r="G804" s="36"/>
      <c r="H804" t="str">
        <f t="shared" si="84"/>
        <v/>
      </c>
      <c r="I804" s="40" t="str">
        <f t="shared" si="85"/>
        <v/>
      </c>
      <c r="J804" s="40" t="str">
        <f t="shared" si="86"/>
        <v/>
      </c>
      <c r="K804" s="40" t="str">
        <f t="shared" si="87"/>
        <v/>
      </c>
      <c r="L804" t="str">
        <f t="shared" si="88"/>
        <v/>
      </c>
      <c r="M804" s="41" t="str">
        <f t="shared" si="89"/>
        <v/>
      </c>
      <c r="N804" s="41" t="str">
        <f t="shared" si="90"/>
        <v/>
      </c>
    </row>
    <row r="805" spans="1:14" x14ac:dyDescent="0.2">
      <c r="A805" s="35"/>
      <c r="B805" s="36"/>
      <c r="C805" s="37"/>
      <c r="D805" s="36"/>
      <c r="E805" s="35"/>
      <c r="F805" s="36"/>
      <c r="G805" s="36"/>
      <c r="H805" t="str">
        <f t="shared" si="84"/>
        <v/>
      </c>
      <c r="I805" s="40" t="str">
        <f t="shared" si="85"/>
        <v/>
      </c>
      <c r="J805" s="40" t="str">
        <f t="shared" si="86"/>
        <v/>
      </c>
      <c r="K805" s="40" t="str">
        <f t="shared" si="87"/>
        <v/>
      </c>
      <c r="L805" t="str">
        <f t="shared" si="88"/>
        <v/>
      </c>
      <c r="M805" s="41" t="str">
        <f t="shared" si="89"/>
        <v/>
      </c>
      <c r="N805" s="41" t="str">
        <f t="shared" si="90"/>
        <v/>
      </c>
    </row>
    <row r="806" spans="1:14" x14ac:dyDescent="0.2">
      <c r="A806" s="35"/>
      <c r="B806" s="36"/>
      <c r="C806" s="37"/>
      <c r="D806" s="36"/>
      <c r="E806" s="35"/>
      <c r="F806" s="36"/>
      <c r="G806" s="36"/>
      <c r="H806" t="str">
        <f t="shared" si="84"/>
        <v/>
      </c>
      <c r="I806" s="40" t="str">
        <f t="shared" si="85"/>
        <v/>
      </c>
      <c r="J806" s="40" t="str">
        <f t="shared" si="86"/>
        <v/>
      </c>
      <c r="K806" s="40" t="str">
        <f t="shared" si="87"/>
        <v/>
      </c>
      <c r="L806" t="str">
        <f t="shared" si="88"/>
        <v/>
      </c>
      <c r="M806" s="41" t="str">
        <f t="shared" si="89"/>
        <v/>
      </c>
      <c r="N806" s="41" t="str">
        <f t="shared" si="90"/>
        <v/>
      </c>
    </row>
    <row r="807" spans="1:14" x14ac:dyDescent="0.2">
      <c r="A807" s="35"/>
      <c r="B807" s="36"/>
      <c r="C807" s="37"/>
      <c r="D807" s="36"/>
      <c r="E807" s="35"/>
      <c r="F807" s="36"/>
      <c r="G807" s="36"/>
      <c r="H807" t="str">
        <f t="shared" si="84"/>
        <v/>
      </c>
      <c r="I807" s="40" t="str">
        <f t="shared" si="85"/>
        <v/>
      </c>
      <c r="J807" s="40" t="str">
        <f t="shared" si="86"/>
        <v/>
      </c>
      <c r="K807" s="40" t="str">
        <f t="shared" si="87"/>
        <v/>
      </c>
      <c r="L807" t="str">
        <f t="shared" si="88"/>
        <v/>
      </c>
      <c r="M807" s="41" t="str">
        <f t="shared" si="89"/>
        <v/>
      </c>
      <c r="N807" s="41" t="str">
        <f t="shared" si="90"/>
        <v/>
      </c>
    </row>
    <row r="808" spans="1:14" x14ac:dyDescent="0.2">
      <c r="A808" s="35"/>
      <c r="B808" s="36"/>
      <c r="C808" s="37"/>
      <c r="D808" s="36"/>
      <c r="E808" s="35"/>
      <c r="F808" s="36"/>
      <c r="G808" s="36"/>
      <c r="H808" t="str">
        <f t="shared" si="84"/>
        <v/>
      </c>
      <c r="I808" s="40" t="str">
        <f t="shared" si="85"/>
        <v/>
      </c>
      <c r="J808" s="40" t="str">
        <f t="shared" si="86"/>
        <v/>
      </c>
      <c r="K808" s="40" t="str">
        <f t="shared" si="87"/>
        <v/>
      </c>
      <c r="L808" t="str">
        <f t="shared" si="88"/>
        <v/>
      </c>
      <c r="M808" s="41" t="str">
        <f t="shared" si="89"/>
        <v/>
      </c>
      <c r="N808" s="41" t="str">
        <f t="shared" si="90"/>
        <v/>
      </c>
    </row>
    <row r="809" spans="1:14" x14ac:dyDescent="0.2">
      <c r="A809" s="35"/>
      <c r="B809" s="36"/>
      <c r="C809" s="37"/>
      <c r="D809" s="36"/>
      <c r="E809" s="35"/>
      <c r="F809" s="36"/>
      <c r="G809" s="36"/>
      <c r="H809" t="str">
        <f t="shared" si="84"/>
        <v/>
      </c>
      <c r="I809" s="40" t="str">
        <f t="shared" si="85"/>
        <v/>
      </c>
      <c r="J809" s="40" t="str">
        <f t="shared" si="86"/>
        <v/>
      </c>
      <c r="K809" s="40" t="str">
        <f t="shared" si="87"/>
        <v/>
      </c>
      <c r="L809" t="str">
        <f t="shared" si="88"/>
        <v/>
      </c>
      <c r="M809" s="41" t="str">
        <f t="shared" si="89"/>
        <v/>
      </c>
      <c r="N809" s="41" t="str">
        <f t="shared" si="90"/>
        <v/>
      </c>
    </row>
    <row r="810" spans="1:14" x14ac:dyDescent="0.2">
      <c r="A810" s="35"/>
      <c r="B810" s="36"/>
      <c r="C810" s="37"/>
      <c r="D810" s="36"/>
      <c r="E810" s="35"/>
      <c r="F810" s="36"/>
      <c r="G810" s="36"/>
      <c r="H810" t="str">
        <f t="shared" si="84"/>
        <v/>
      </c>
      <c r="I810" s="40" t="str">
        <f t="shared" si="85"/>
        <v/>
      </c>
      <c r="J810" s="40" t="str">
        <f t="shared" si="86"/>
        <v/>
      </c>
      <c r="K810" s="40" t="str">
        <f t="shared" si="87"/>
        <v/>
      </c>
      <c r="L810" t="str">
        <f t="shared" si="88"/>
        <v/>
      </c>
      <c r="M810" s="41" t="str">
        <f t="shared" si="89"/>
        <v/>
      </c>
      <c r="N810" s="41" t="str">
        <f t="shared" si="90"/>
        <v/>
      </c>
    </row>
    <row r="811" spans="1:14" x14ac:dyDescent="0.2">
      <c r="A811" s="35"/>
      <c r="B811" s="36"/>
      <c r="C811" s="37"/>
      <c r="D811" s="36"/>
      <c r="E811" s="35"/>
      <c r="F811" s="36"/>
      <c r="G811" s="36"/>
      <c r="H811" t="str">
        <f t="shared" si="84"/>
        <v/>
      </c>
      <c r="I811" s="40" t="str">
        <f t="shared" si="85"/>
        <v/>
      </c>
      <c r="J811" s="40" t="str">
        <f t="shared" si="86"/>
        <v/>
      </c>
      <c r="K811" s="40" t="str">
        <f t="shared" si="87"/>
        <v/>
      </c>
      <c r="L811" t="str">
        <f t="shared" si="88"/>
        <v/>
      </c>
      <c r="M811" s="41" t="str">
        <f t="shared" si="89"/>
        <v/>
      </c>
      <c r="N811" s="41" t="str">
        <f t="shared" si="90"/>
        <v/>
      </c>
    </row>
    <row r="812" spans="1:14" x14ac:dyDescent="0.2">
      <c r="A812" s="35"/>
      <c r="B812" s="36"/>
      <c r="C812" s="37"/>
      <c r="D812" s="36"/>
      <c r="E812" s="35"/>
      <c r="F812" s="36"/>
      <c r="G812" s="36"/>
      <c r="H812" t="str">
        <f t="shared" si="84"/>
        <v/>
      </c>
      <c r="I812" s="40" t="str">
        <f t="shared" si="85"/>
        <v/>
      </c>
      <c r="J812" s="40" t="str">
        <f t="shared" si="86"/>
        <v/>
      </c>
      <c r="K812" s="40" t="str">
        <f t="shared" si="87"/>
        <v/>
      </c>
      <c r="L812" t="str">
        <f t="shared" si="88"/>
        <v/>
      </c>
      <c r="M812" s="41" t="str">
        <f t="shared" si="89"/>
        <v/>
      </c>
      <c r="N812" s="41" t="str">
        <f t="shared" si="90"/>
        <v/>
      </c>
    </row>
    <row r="813" spans="1:14" x14ac:dyDescent="0.2">
      <c r="A813" s="35"/>
      <c r="B813" s="36"/>
      <c r="C813" s="37"/>
      <c r="D813" s="36"/>
      <c r="E813" s="35"/>
      <c r="F813" s="36"/>
      <c r="G813" s="36"/>
      <c r="H813" t="str">
        <f t="shared" si="84"/>
        <v/>
      </c>
      <c r="I813" s="40" t="str">
        <f t="shared" si="85"/>
        <v/>
      </c>
      <c r="J813" s="40" t="str">
        <f t="shared" si="86"/>
        <v/>
      </c>
      <c r="K813" s="40" t="str">
        <f t="shared" si="87"/>
        <v/>
      </c>
      <c r="L813" t="str">
        <f t="shared" si="88"/>
        <v/>
      </c>
      <c r="M813" s="41" t="str">
        <f t="shared" si="89"/>
        <v/>
      </c>
      <c r="N813" s="41" t="str">
        <f t="shared" si="90"/>
        <v/>
      </c>
    </row>
    <row r="814" spans="1:14" x14ac:dyDescent="0.2">
      <c r="A814" s="35"/>
      <c r="B814" s="36"/>
      <c r="C814" s="37"/>
      <c r="D814" s="36"/>
      <c r="E814" s="35"/>
      <c r="F814" s="36"/>
      <c r="G814" s="36"/>
      <c r="H814" t="str">
        <f t="shared" si="84"/>
        <v/>
      </c>
      <c r="I814" s="40" t="str">
        <f t="shared" si="85"/>
        <v/>
      </c>
      <c r="J814" s="40" t="str">
        <f t="shared" si="86"/>
        <v/>
      </c>
      <c r="K814" s="40" t="str">
        <f t="shared" si="87"/>
        <v/>
      </c>
      <c r="L814" t="str">
        <f t="shared" si="88"/>
        <v/>
      </c>
      <c r="M814" s="41" t="str">
        <f t="shared" si="89"/>
        <v/>
      </c>
      <c r="N814" s="41" t="str">
        <f t="shared" si="90"/>
        <v/>
      </c>
    </row>
    <row r="815" spans="1:14" x14ac:dyDescent="0.2">
      <c r="A815" s="35"/>
      <c r="B815" s="36"/>
      <c r="C815" s="37"/>
      <c r="D815" s="36"/>
      <c r="E815" s="35"/>
      <c r="F815" s="36"/>
      <c r="G815" s="36"/>
      <c r="H815" t="str">
        <f t="shared" si="84"/>
        <v/>
      </c>
      <c r="I815" s="40" t="str">
        <f t="shared" si="85"/>
        <v/>
      </c>
      <c r="J815" s="40" t="str">
        <f t="shared" si="86"/>
        <v/>
      </c>
      <c r="K815" s="40" t="str">
        <f t="shared" si="87"/>
        <v/>
      </c>
      <c r="L815" t="str">
        <f t="shared" si="88"/>
        <v/>
      </c>
      <c r="M815" s="41" t="str">
        <f t="shared" si="89"/>
        <v/>
      </c>
      <c r="N815" s="41" t="str">
        <f t="shared" si="90"/>
        <v/>
      </c>
    </row>
    <row r="816" spans="1:14" x14ac:dyDescent="0.2">
      <c r="A816" s="35"/>
      <c r="B816" s="36"/>
      <c r="C816" s="37"/>
      <c r="D816" s="36"/>
      <c r="E816" s="35"/>
      <c r="F816" s="36"/>
      <c r="G816" s="36"/>
      <c r="H816" t="str">
        <f t="shared" si="84"/>
        <v/>
      </c>
      <c r="I816" s="40" t="str">
        <f t="shared" si="85"/>
        <v/>
      </c>
      <c r="J816" s="40" t="str">
        <f t="shared" si="86"/>
        <v/>
      </c>
      <c r="K816" s="40" t="str">
        <f t="shared" si="87"/>
        <v/>
      </c>
      <c r="L816" t="str">
        <f t="shared" si="88"/>
        <v/>
      </c>
      <c r="M816" s="41" t="str">
        <f t="shared" si="89"/>
        <v/>
      </c>
      <c r="N816" s="41" t="str">
        <f t="shared" si="90"/>
        <v/>
      </c>
    </row>
    <row r="817" spans="1:14" x14ac:dyDescent="0.2">
      <c r="A817" s="35"/>
      <c r="B817" s="36"/>
      <c r="C817" s="37"/>
      <c r="D817" s="36"/>
      <c r="E817" s="35"/>
      <c r="F817" s="36"/>
      <c r="G817" s="36"/>
      <c r="H817" t="str">
        <f t="shared" si="84"/>
        <v/>
      </c>
      <c r="I817" s="40" t="str">
        <f t="shared" si="85"/>
        <v/>
      </c>
      <c r="J817" s="40" t="str">
        <f t="shared" si="86"/>
        <v/>
      </c>
      <c r="K817" s="40" t="str">
        <f t="shared" si="87"/>
        <v/>
      </c>
      <c r="L817" t="str">
        <f t="shared" si="88"/>
        <v/>
      </c>
      <c r="M817" s="41" t="str">
        <f t="shared" si="89"/>
        <v/>
      </c>
      <c r="N817" s="41" t="str">
        <f t="shared" si="90"/>
        <v/>
      </c>
    </row>
    <row r="818" spans="1:14" x14ac:dyDescent="0.2">
      <c r="A818" s="35"/>
      <c r="B818" s="36"/>
      <c r="C818" s="37"/>
      <c r="D818" s="36"/>
      <c r="E818" s="35"/>
      <c r="F818" s="36"/>
      <c r="G818" s="36"/>
      <c r="H818" t="str">
        <f t="shared" si="84"/>
        <v/>
      </c>
      <c r="I818" s="40" t="str">
        <f t="shared" si="85"/>
        <v/>
      </c>
      <c r="J818" s="40" t="str">
        <f t="shared" si="86"/>
        <v/>
      </c>
      <c r="K818" s="40" t="str">
        <f t="shared" si="87"/>
        <v/>
      </c>
      <c r="L818" t="str">
        <f t="shared" si="88"/>
        <v/>
      </c>
      <c r="M818" s="41" t="str">
        <f t="shared" si="89"/>
        <v/>
      </c>
      <c r="N818" s="41" t="str">
        <f t="shared" si="90"/>
        <v/>
      </c>
    </row>
    <row r="819" spans="1:14" x14ac:dyDescent="0.2">
      <c r="A819" s="35"/>
      <c r="B819" s="36"/>
      <c r="C819" s="37"/>
      <c r="D819" s="36"/>
      <c r="E819" s="35"/>
      <c r="F819" s="36"/>
      <c r="G819" s="36"/>
      <c r="H819" t="str">
        <f t="shared" si="84"/>
        <v/>
      </c>
      <c r="I819" s="40" t="str">
        <f t="shared" si="85"/>
        <v/>
      </c>
      <c r="J819" s="40" t="str">
        <f t="shared" si="86"/>
        <v/>
      </c>
      <c r="K819" s="40" t="str">
        <f t="shared" si="87"/>
        <v/>
      </c>
      <c r="L819" t="str">
        <f t="shared" si="88"/>
        <v/>
      </c>
      <c r="M819" s="41" t="str">
        <f t="shared" si="89"/>
        <v/>
      </c>
      <c r="N819" s="41" t="str">
        <f t="shared" si="90"/>
        <v/>
      </c>
    </row>
    <row r="820" spans="1:14" x14ac:dyDescent="0.2">
      <c r="A820" s="35"/>
      <c r="B820" s="36"/>
      <c r="C820" s="37"/>
      <c r="D820" s="36"/>
      <c r="E820" s="35"/>
      <c r="F820" s="36"/>
      <c r="G820" s="36"/>
      <c r="H820" t="str">
        <f t="shared" si="84"/>
        <v/>
      </c>
      <c r="I820" s="40" t="str">
        <f t="shared" si="85"/>
        <v/>
      </c>
      <c r="J820" s="40" t="str">
        <f t="shared" si="86"/>
        <v/>
      </c>
      <c r="K820" s="40" t="str">
        <f t="shared" si="87"/>
        <v/>
      </c>
      <c r="L820" t="str">
        <f t="shared" si="88"/>
        <v/>
      </c>
      <c r="M820" s="41" t="str">
        <f t="shared" si="89"/>
        <v/>
      </c>
      <c r="N820" s="41" t="str">
        <f t="shared" si="90"/>
        <v/>
      </c>
    </row>
    <row r="821" spans="1:14" x14ac:dyDescent="0.2">
      <c r="A821" s="35"/>
      <c r="B821" s="36"/>
      <c r="C821" s="37"/>
      <c r="D821" s="36"/>
      <c r="E821" s="35"/>
      <c r="F821" s="36"/>
      <c r="G821" s="36"/>
      <c r="H821" t="str">
        <f t="shared" si="84"/>
        <v/>
      </c>
      <c r="I821" s="40" t="str">
        <f t="shared" si="85"/>
        <v/>
      </c>
      <c r="J821" s="40" t="str">
        <f t="shared" si="86"/>
        <v/>
      </c>
      <c r="K821" s="40" t="str">
        <f t="shared" si="87"/>
        <v/>
      </c>
      <c r="L821" t="str">
        <f t="shared" si="88"/>
        <v/>
      </c>
      <c r="M821" s="41" t="str">
        <f t="shared" si="89"/>
        <v/>
      </c>
      <c r="N821" s="41" t="str">
        <f t="shared" si="90"/>
        <v/>
      </c>
    </row>
    <row r="822" spans="1:14" x14ac:dyDescent="0.2">
      <c r="A822" s="35"/>
      <c r="B822" s="36"/>
      <c r="C822" s="37"/>
      <c r="D822" s="36"/>
      <c r="E822" s="35"/>
      <c r="F822" s="36"/>
      <c r="G822" s="36"/>
      <c r="H822" t="str">
        <f t="shared" si="84"/>
        <v/>
      </c>
      <c r="I822" s="40" t="str">
        <f t="shared" si="85"/>
        <v/>
      </c>
      <c r="J822" s="40" t="str">
        <f t="shared" si="86"/>
        <v/>
      </c>
      <c r="K822" s="40" t="str">
        <f t="shared" si="87"/>
        <v/>
      </c>
      <c r="L822" t="str">
        <f t="shared" si="88"/>
        <v/>
      </c>
      <c r="M822" s="41" t="str">
        <f t="shared" si="89"/>
        <v/>
      </c>
      <c r="N822" s="41" t="str">
        <f t="shared" si="90"/>
        <v/>
      </c>
    </row>
    <row r="823" spans="1:14" x14ac:dyDescent="0.2">
      <c r="A823" s="35"/>
      <c r="B823" s="36"/>
      <c r="C823" s="37"/>
      <c r="D823" s="36"/>
      <c r="E823" s="35"/>
      <c r="F823" s="36"/>
      <c r="G823" s="36"/>
      <c r="H823" t="str">
        <f t="shared" si="84"/>
        <v/>
      </c>
      <c r="I823" s="40" t="str">
        <f t="shared" si="85"/>
        <v/>
      </c>
      <c r="J823" s="40" t="str">
        <f t="shared" si="86"/>
        <v/>
      </c>
      <c r="K823" s="40" t="str">
        <f t="shared" si="87"/>
        <v/>
      </c>
      <c r="L823" t="str">
        <f t="shared" si="88"/>
        <v/>
      </c>
      <c r="M823" s="41" t="str">
        <f t="shared" si="89"/>
        <v/>
      </c>
      <c r="N823" s="41" t="str">
        <f t="shared" si="90"/>
        <v/>
      </c>
    </row>
    <row r="824" spans="1:14" x14ac:dyDescent="0.2">
      <c r="A824" s="35"/>
      <c r="B824" s="36"/>
      <c r="C824" s="37"/>
      <c r="D824" s="36"/>
      <c r="E824" s="35"/>
      <c r="F824" s="36"/>
      <c r="G824" s="36"/>
      <c r="H824" t="str">
        <f t="shared" si="84"/>
        <v/>
      </c>
      <c r="I824" s="40" t="str">
        <f t="shared" si="85"/>
        <v/>
      </c>
      <c r="J824" s="40" t="str">
        <f t="shared" si="86"/>
        <v/>
      </c>
      <c r="K824" s="40" t="str">
        <f t="shared" si="87"/>
        <v/>
      </c>
      <c r="L824" t="str">
        <f t="shared" si="88"/>
        <v/>
      </c>
      <c r="M824" s="41" t="str">
        <f t="shared" si="89"/>
        <v/>
      </c>
      <c r="N824" s="41" t="str">
        <f t="shared" si="90"/>
        <v/>
      </c>
    </row>
    <row r="825" spans="1:14" x14ac:dyDescent="0.2">
      <c r="A825" s="35"/>
      <c r="B825" s="36"/>
      <c r="C825" s="37"/>
      <c r="D825" s="36"/>
      <c r="E825" s="35"/>
      <c r="F825" s="36"/>
      <c r="G825" s="36"/>
      <c r="H825" t="str">
        <f t="shared" si="84"/>
        <v/>
      </c>
      <c r="I825" s="40" t="str">
        <f t="shared" si="85"/>
        <v/>
      </c>
      <c r="J825" s="40" t="str">
        <f t="shared" si="86"/>
        <v/>
      </c>
      <c r="K825" s="40" t="str">
        <f t="shared" si="87"/>
        <v/>
      </c>
      <c r="L825" t="str">
        <f t="shared" si="88"/>
        <v/>
      </c>
      <c r="M825" s="41" t="str">
        <f t="shared" si="89"/>
        <v/>
      </c>
      <c r="N825" s="41" t="str">
        <f t="shared" si="90"/>
        <v/>
      </c>
    </row>
    <row r="826" spans="1:14" x14ac:dyDescent="0.2">
      <c r="A826" s="35"/>
      <c r="B826" s="36"/>
      <c r="C826" s="37"/>
      <c r="D826" s="36"/>
      <c r="E826" s="35"/>
      <c r="F826" s="36"/>
      <c r="G826" s="36"/>
      <c r="H826" t="str">
        <f t="shared" si="84"/>
        <v/>
      </c>
      <c r="I826" s="40" t="str">
        <f t="shared" si="85"/>
        <v/>
      </c>
      <c r="J826" s="40" t="str">
        <f t="shared" si="86"/>
        <v/>
      </c>
      <c r="K826" s="40" t="str">
        <f t="shared" si="87"/>
        <v/>
      </c>
      <c r="L826" t="str">
        <f t="shared" si="88"/>
        <v/>
      </c>
      <c r="M826" s="41" t="str">
        <f t="shared" si="89"/>
        <v/>
      </c>
      <c r="N826" s="41" t="str">
        <f t="shared" si="90"/>
        <v/>
      </c>
    </row>
    <row r="827" spans="1:14" x14ac:dyDescent="0.2">
      <c r="A827" s="35"/>
      <c r="B827" s="36"/>
      <c r="C827" s="37"/>
      <c r="D827" s="36"/>
      <c r="E827" s="35"/>
      <c r="F827" s="36"/>
      <c r="G827" s="36"/>
      <c r="H827" t="str">
        <f t="shared" si="84"/>
        <v/>
      </c>
      <c r="I827" s="40" t="str">
        <f t="shared" si="85"/>
        <v/>
      </c>
      <c r="J827" s="40" t="str">
        <f t="shared" si="86"/>
        <v/>
      </c>
      <c r="K827" s="40" t="str">
        <f t="shared" si="87"/>
        <v/>
      </c>
      <c r="L827" t="str">
        <f t="shared" si="88"/>
        <v/>
      </c>
      <c r="M827" s="41" t="str">
        <f t="shared" si="89"/>
        <v/>
      </c>
      <c r="N827" s="41" t="str">
        <f t="shared" si="90"/>
        <v/>
      </c>
    </row>
    <row r="828" spans="1:14" x14ac:dyDescent="0.2">
      <c r="A828" s="35"/>
      <c r="B828" s="36"/>
      <c r="C828" s="37"/>
      <c r="D828" s="36"/>
      <c r="E828" s="35"/>
      <c r="F828" s="36"/>
      <c r="G828" s="36"/>
      <c r="H828" t="str">
        <f t="shared" si="84"/>
        <v/>
      </c>
      <c r="I828" s="40" t="str">
        <f t="shared" si="85"/>
        <v/>
      </c>
      <c r="J828" s="40" t="str">
        <f t="shared" si="86"/>
        <v/>
      </c>
      <c r="K828" s="40" t="str">
        <f t="shared" si="87"/>
        <v/>
      </c>
      <c r="L828" t="str">
        <f t="shared" si="88"/>
        <v/>
      </c>
      <c r="M828" s="41" t="str">
        <f t="shared" si="89"/>
        <v/>
      </c>
      <c r="N828" s="41" t="str">
        <f t="shared" si="90"/>
        <v/>
      </c>
    </row>
    <row r="829" spans="1:14" x14ac:dyDescent="0.2">
      <c r="A829" s="35"/>
      <c r="B829" s="36"/>
      <c r="C829" s="37"/>
      <c r="D829" s="36"/>
      <c r="E829" s="35"/>
      <c r="F829" s="36"/>
      <c r="G829" s="36"/>
      <c r="H829" t="str">
        <f t="shared" si="84"/>
        <v/>
      </c>
      <c r="I829" s="40" t="str">
        <f t="shared" si="85"/>
        <v/>
      </c>
      <c r="J829" s="40" t="str">
        <f t="shared" si="86"/>
        <v/>
      </c>
      <c r="K829" s="40" t="str">
        <f t="shared" si="87"/>
        <v/>
      </c>
      <c r="L829" t="str">
        <f t="shared" si="88"/>
        <v/>
      </c>
      <c r="M829" s="41" t="str">
        <f t="shared" si="89"/>
        <v/>
      </c>
      <c r="N829" s="41" t="str">
        <f t="shared" si="90"/>
        <v/>
      </c>
    </row>
    <row r="830" spans="1:14" x14ac:dyDescent="0.2">
      <c r="A830" s="35"/>
      <c r="B830" s="36"/>
      <c r="C830" s="37"/>
      <c r="D830" s="36"/>
      <c r="E830" s="35"/>
      <c r="F830" s="36"/>
      <c r="G830" s="36"/>
      <c r="H830" t="str">
        <f t="shared" si="84"/>
        <v/>
      </c>
      <c r="I830" s="40" t="str">
        <f t="shared" si="85"/>
        <v/>
      </c>
      <c r="J830" s="40" t="str">
        <f t="shared" si="86"/>
        <v/>
      </c>
      <c r="K830" s="40" t="str">
        <f t="shared" si="87"/>
        <v/>
      </c>
      <c r="L830" t="str">
        <f t="shared" si="88"/>
        <v/>
      </c>
      <c r="M830" s="41" t="str">
        <f t="shared" si="89"/>
        <v/>
      </c>
      <c r="N830" s="41" t="str">
        <f t="shared" si="90"/>
        <v/>
      </c>
    </row>
    <row r="831" spans="1:14" x14ac:dyDescent="0.2">
      <c r="A831" s="35"/>
      <c r="B831" s="36"/>
      <c r="C831" s="37"/>
      <c r="D831" s="36"/>
      <c r="E831" s="35"/>
      <c r="F831" s="36"/>
      <c r="G831" s="36"/>
      <c r="H831" t="str">
        <f t="shared" si="84"/>
        <v/>
      </c>
      <c r="I831" s="40" t="str">
        <f t="shared" si="85"/>
        <v/>
      </c>
      <c r="J831" s="40" t="str">
        <f t="shared" si="86"/>
        <v/>
      </c>
      <c r="K831" s="40" t="str">
        <f t="shared" si="87"/>
        <v/>
      </c>
      <c r="L831" t="str">
        <f t="shared" si="88"/>
        <v/>
      </c>
      <c r="M831" s="41" t="str">
        <f t="shared" si="89"/>
        <v/>
      </c>
      <c r="N831" s="41" t="str">
        <f t="shared" si="90"/>
        <v/>
      </c>
    </row>
    <row r="832" spans="1:14" x14ac:dyDescent="0.2">
      <c r="A832" s="35"/>
      <c r="B832" s="36"/>
      <c r="C832" s="37"/>
      <c r="D832" s="36"/>
      <c r="E832" s="35"/>
      <c r="F832" s="36"/>
      <c r="G832" s="36"/>
      <c r="H832" t="str">
        <f t="shared" si="84"/>
        <v/>
      </c>
      <c r="I832" s="40" t="str">
        <f t="shared" si="85"/>
        <v/>
      </c>
      <c r="J832" s="40" t="str">
        <f t="shared" si="86"/>
        <v/>
      </c>
      <c r="K832" s="40" t="str">
        <f t="shared" si="87"/>
        <v/>
      </c>
      <c r="L832" t="str">
        <f t="shared" si="88"/>
        <v/>
      </c>
      <c r="M832" s="41" t="str">
        <f t="shared" si="89"/>
        <v/>
      </c>
      <c r="N832" s="41" t="str">
        <f t="shared" si="90"/>
        <v/>
      </c>
    </row>
    <row r="833" spans="1:14" x14ac:dyDescent="0.2">
      <c r="A833" s="35"/>
      <c r="B833" s="36"/>
      <c r="C833" s="37"/>
      <c r="D833" s="36"/>
      <c r="E833" s="35"/>
      <c r="F833" s="36"/>
      <c r="G833" s="36"/>
      <c r="H833" t="str">
        <f t="shared" si="84"/>
        <v/>
      </c>
      <c r="I833" s="40" t="str">
        <f t="shared" si="85"/>
        <v/>
      </c>
      <c r="J833" s="40" t="str">
        <f t="shared" si="86"/>
        <v/>
      </c>
      <c r="K833" s="40" t="str">
        <f t="shared" si="87"/>
        <v/>
      </c>
      <c r="L833" t="str">
        <f t="shared" si="88"/>
        <v/>
      </c>
      <c r="M833" s="41" t="str">
        <f t="shared" si="89"/>
        <v/>
      </c>
      <c r="N833" s="41" t="str">
        <f t="shared" si="90"/>
        <v/>
      </c>
    </row>
    <row r="834" spans="1:14" x14ac:dyDescent="0.2">
      <c r="A834" s="35"/>
      <c r="B834" s="36"/>
      <c r="C834" s="37"/>
      <c r="D834" s="36"/>
      <c r="E834" s="35"/>
      <c r="F834" s="36"/>
      <c r="G834" s="36"/>
      <c r="H834" t="str">
        <f t="shared" si="84"/>
        <v/>
      </c>
      <c r="I834" s="40" t="str">
        <f t="shared" si="85"/>
        <v/>
      </c>
      <c r="J834" s="40" t="str">
        <f t="shared" si="86"/>
        <v/>
      </c>
      <c r="K834" s="40" t="str">
        <f t="shared" si="87"/>
        <v/>
      </c>
      <c r="L834" t="str">
        <f t="shared" si="88"/>
        <v/>
      </c>
      <c r="M834" s="41" t="str">
        <f t="shared" si="89"/>
        <v/>
      </c>
      <c r="N834" s="41" t="str">
        <f t="shared" si="90"/>
        <v/>
      </c>
    </row>
    <row r="835" spans="1:14" x14ac:dyDescent="0.2">
      <c r="A835" s="35"/>
      <c r="B835" s="36"/>
      <c r="C835" s="37"/>
      <c r="D835" s="36"/>
      <c r="E835" s="35"/>
      <c r="F835" s="36"/>
      <c r="G835" s="36"/>
      <c r="H835" t="str">
        <f t="shared" ref="H835:H898" si="91">IF(OR(TRIM(B835)="",TRIM(D835)=""),"",IF(TRIM(B835)=TRIM(D835),"Autocompensação",IF(IFERROR(INDEX(L_Contrato,MATCH(M835,L_ChavePD,0)),"")="Ferista","Ferista cobriu colega","Colega cobriu colega")))</f>
        <v/>
      </c>
      <c r="I835" s="40" t="str">
        <f t="shared" ref="I835:I898" si="92">IF(N835="","",SUMIFS(L_Bruto,L_ChavePD,N835)-SUMIFS(L_Ferista,L_ChavePD,N835))</f>
        <v/>
      </c>
      <c r="J835" s="40" t="str">
        <f t="shared" ref="J835:J898" si="93">IF(N835="","",SUMIFS(CP_Horas,CP_ChaveFalta,N835,CP_Aprov,"Sim"))</f>
        <v/>
      </c>
      <c r="K835" s="40" t="str">
        <f t="shared" ref="K835:K898" si="94">IF(N835="","",SUMIFS(L_Compensado,L_ChavePD,N835))</f>
        <v/>
      </c>
      <c r="L835" t="str">
        <f t="shared" ref="L835:L898" si="95">IF(A835&amp;B835&amp;C835&amp;D835&amp;E835="","",IF(OR(A835="",TRIM(B835)="",C835=""),"PREENCHER: data, quem trabalhou e horas",IF(N835="","PREENCHER: de quem é a falta e a data da falta",IF(COUNTIF(L_ChavePD,N835)=0,"CONFERIR: não há lançamento dessa pessoa nessa data",IF(N(I835)=0,"CONFERIR: nesse dia não havia desconto a compensar",IF(F835&lt;&gt;"Sim","PENDENTE: aguardando aprovação (ainda não abate)",IF(J835&gt;I835,"ATENÇÃO: aprovado mais do que a falta (o excedente é ignorado)",IF(COUNTIF(L_ChavePD,M835)=0,"OK: abatendo — obs.: quem trabalhou não tem lançamento nesse dia","OK: abatendo no desconto"))))))))</f>
        <v/>
      </c>
      <c r="M835" s="41" t="str">
        <f t="shared" ref="M835:M898" si="96">IF(OR(A835="",TRIM(B835)=""),"",TRIM(B835)&amp;"|"&amp;A835)</f>
        <v/>
      </c>
      <c r="N835" s="41" t="str">
        <f t="shared" ref="N835:N898" si="97">IF(OR(E835="",TRIM(D835)=""),"",TRIM(D835)&amp;"|"&amp;E835)</f>
        <v/>
      </c>
    </row>
    <row r="836" spans="1:14" x14ac:dyDescent="0.2">
      <c r="A836" s="35"/>
      <c r="B836" s="36"/>
      <c r="C836" s="37"/>
      <c r="D836" s="36"/>
      <c r="E836" s="35"/>
      <c r="F836" s="36"/>
      <c r="G836" s="36"/>
      <c r="H836" t="str">
        <f t="shared" si="91"/>
        <v/>
      </c>
      <c r="I836" s="40" t="str">
        <f t="shared" si="92"/>
        <v/>
      </c>
      <c r="J836" s="40" t="str">
        <f t="shared" si="93"/>
        <v/>
      </c>
      <c r="K836" s="40" t="str">
        <f t="shared" si="94"/>
        <v/>
      </c>
      <c r="L836" t="str">
        <f t="shared" si="95"/>
        <v/>
      </c>
      <c r="M836" s="41" t="str">
        <f t="shared" si="96"/>
        <v/>
      </c>
      <c r="N836" s="41" t="str">
        <f t="shared" si="97"/>
        <v/>
      </c>
    </row>
    <row r="837" spans="1:14" x14ac:dyDescent="0.2">
      <c r="A837" s="35"/>
      <c r="B837" s="36"/>
      <c r="C837" s="37"/>
      <c r="D837" s="36"/>
      <c r="E837" s="35"/>
      <c r="F837" s="36"/>
      <c r="G837" s="36"/>
      <c r="H837" t="str">
        <f t="shared" si="91"/>
        <v/>
      </c>
      <c r="I837" s="40" t="str">
        <f t="shared" si="92"/>
        <v/>
      </c>
      <c r="J837" s="40" t="str">
        <f t="shared" si="93"/>
        <v/>
      </c>
      <c r="K837" s="40" t="str">
        <f t="shared" si="94"/>
        <v/>
      </c>
      <c r="L837" t="str">
        <f t="shared" si="95"/>
        <v/>
      </c>
      <c r="M837" s="41" t="str">
        <f t="shared" si="96"/>
        <v/>
      </c>
      <c r="N837" s="41" t="str">
        <f t="shared" si="97"/>
        <v/>
      </c>
    </row>
    <row r="838" spans="1:14" x14ac:dyDescent="0.2">
      <c r="A838" s="35"/>
      <c r="B838" s="36"/>
      <c r="C838" s="37"/>
      <c r="D838" s="36"/>
      <c r="E838" s="35"/>
      <c r="F838" s="36"/>
      <c r="G838" s="36"/>
      <c r="H838" t="str">
        <f t="shared" si="91"/>
        <v/>
      </c>
      <c r="I838" s="40" t="str">
        <f t="shared" si="92"/>
        <v/>
      </c>
      <c r="J838" s="40" t="str">
        <f t="shared" si="93"/>
        <v/>
      </c>
      <c r="K838" s="40" t="str">
        <f t="shared" si="94"/>
        <v/>
      </c>
      <c r="L838" t="str">
        <f t="shared" si="95"/>
        <v/>
      </c>
      <c r="M838" s="41" t="str">
        <f t="shared" si="96"/>
        <v/>
      </c>
      <c r="N838" s="41" t="str">
        <f t="shared" si="97"/>
        <v/>
      </c>
    </row>
    <row r="839" spans="1:14" x14ac:dyDescent="0.2">
      <c r="A839" s="35"/>
      <c r="B839" s="36"/>
      <c r="C839" s="37"/>
      <c r="D839" s="36"/>
      <c r="E839" s="35"/>
      <c r="F839" s="36"/>
      <c r="G839" s="36"/>
      <c r="H839" t="str">
        <f t="shared" si="91"/>
        <v/>
      </c>
      <c r="I839" s="40" t="str">
        <f t="shared" si="92"/>
        <v/>
      </c>
      <c r="J839" s="40" t="str">
        <f t="shared" si="93"/>
        <v/>
      </c>
      <c r="K839" s="40" t="str">
        <f t="shared" si="94"/>
        <v/>
      </c>
      <c r="L839" t="str">
        <f t="shared" si="95"/>
        <v/>
      </c>
      <c r="M839" s="41" t="str">
        <f t="shared" si="96"/>
        <v/>
      </c>
      <c r="N839" s="41" t="str">
        <f t="shared" si="97"/>
        <v/>
      </c>
    </row>
    <row r="840" spans="1:14" x14ac:dyDescent="0.2">
      <c r="A840" s="35"/>
      <c r="B840" s="36"/>
      <c r="C840" s="37"/>
      <c r="D840" s="36"/>
      <c r="E840" s="35"/>
      <c r="F840" s="36"/>
      <c r="G840" s="36"/>
      <c r="H840" t="str">
        <f t="shared" si="91"/>
        <v/>
      </c>
      <c r="I840" s="40" t="str">
        <f t="shared" si="92"/>
        <v/>
      </c>
      <c r="J840" s="40" t="str">
        <f t="shared" si="93"/>
        <v/>
      </c>
      <c r="K840" s="40" t="str">
        <f t="shared" si="94"/>
        <v/>
      </c>
      <c r="L840" t="str">
        <f t="shared" si="95"/>
        <v/>
      </c>
      <c r="M840" s="41" t="str">
        <f t="shared" si="96"/>
        <v/>
      </c>
      <c r="N840" s="41" t="str">
        <f t="shared" si="97"/>
        <v/>
      </c>
    </row>
    <row r="841" spans="1:14" x14ac:dyDescent="0.2">
      <c r="A841" s="35"/>
      <c r="B841" s="36"/>
      <c r="C841" s="37"/>
      <c r="D841" s="36"/>
      <c r="E841" s="35"/>
      <c r="F841" s="36"/>
      <c r="G841" s="36"/>
      <c r="H841" t="str">
        <f t="shared" si="91"/>
        <v/>
      </c>
      <c r="I841" s="40" t="str">
        <f t="shared" si="92"/>
        <v/>
      </c>
      <c r="J841" s="40" t="str">
        <f t="shared" si="93"/>
        <v/>
      </c>
      <c r="K841" s="40" t="str">
        <f t="shared" si="94"/>
        <v/>
      </c>
      <c r="L841" t="str">
        <f t="shared" si="95"/>
        <v/>
      </c>
      <c r="M841" s="41" t="str">
        <f t="shared" si="96"/>
        <v/>
      </c>
      <c r="N841" s="41" t="str">
        <f t="shared" si="97"/>
        <v/>
      </c>
    </row>
    <row r="842" spans="1:14" x14ac:dyDescent="0.2">
      <c r="A842" s="35"/>
      <c r="B842" s="36"/>
      <c r="C842" s="37"/>
      <c r="D842" s="36"/>
      <c r="E842" s="35"/>
      <c r="F842" s="36"/>
      <c r="G842" s="36"/>
      <c r="H842" t="str">
        <f t="shared" si="91"/>
        <v/>
      </c>
      <c r="I842" s="40" t="str">
        <f t="shared" si="92"/>
        <v/>
      </c>
      <c r="J842" s="40" t="str">
        <f t="shared" si="93"/>
        <v/>
      </c>
      <c r="K842" s="40" t="str">
        <f t="shared" si="94"/>
        <v/>
      </c>
      <c r="L842" t="str">
        <f t="shared" si="95"/>
        <v/>
      </c>
      <c r="M842" s="41" t="str">
        <f t="shared" si="96"/>
        <v/>
      </c>
      <c r="N842" s="41" t="str">
        <f t="shared" si="97"/>
        <v/>
      </c>
    </row>
    <row r="843" spans="1:14" x14ac:dyDescent="0.2">
      <c r="A843" s="35"/>
      <c r="B843" s="36"/>
      <c r="C843" s="37"/>
      <c r="D843" s="36"/>
      <c r="E843" s="35"/>
      <c r="F843" s="36"/>
      <c r="G843" s="36"/>
      <c r="H843" t="str">
        <f t="shared" si="91"/>
        <v/>
      </c>
      <c r="I843" s="40" t="str">
        <f t="shared" si="92"/>
        <v/>
      </c>
      <c r="J843" s="40" t="str">
        <f t="shared" si="93"/>
        <v/>
      </c>
      <c r="K843" s="40" t="str">
        <f t="shared" si="94"/>
        <v/>
      </c>
      <c r="L843" t="str">
        <f t="shared" si="95"/>
        <v/>
      </c>
      <c r="M843" s="41" t="str">
        <f t="shared" si="96"/>
        <v/>
      </c>
      <c r="N843" s="41" t="str">
        <f t="shared" si="97"/>
        <v/>
      </c>
    </row>
    <row r="844" spans="1:14" x14ac:dyDescent="0.2">
      <c r="A844" s="35"/>
      <c r="B844" s="36"/>
      <c r="C844" s="37"/>
      <c r="D844" s="36"/>
      <c r="E844" s="35"/>
      <c r="F844" s="36"/>
      <c r="G844" s="36"/>
      <c r="H844" t="str">
        <f t="shared" si="91"/>
        <v/>
      </c>
      <c r="I844" s="40" t="str">
        <f t="shared" si="92"/>
        <v/>
      </c>
      <c r="J844" s="40" t="str">
        <f t="shared" si="93"/>
        <v/>
      </c>
      <c r="K844" s="40" t="str">
        <f t="shared" si="94"/>
        <v/>
      </c>
      <c r="L844" t="str">
        <f t="shared" si="95"/>
        <v/>
      </c>
      <c r="M844" s="41" t="str">
        <f t="shared" si="96"/>
        <v/>
      </c>
      <c r="N844" s="41" t="str">
        <f t="shared" si="97"/>
        <v/>
      </c>
    </row>
    <row r="845" spans="1:14" x14ac:dyDescent="0.2">
      <c r="A845" s="35"/>
      <c r="B845" s="36"/>
      <c r="C845" s="37"/>
      <c r="D845" s="36"/>
      <c r="E845" s="35"/>
      <c r="F845" s="36"/>
      <c r="G845" s="36"/>
      <c r="H845" t="str">
        <f t="shared" si="91"/>
        <v/>
      </c>
      <c r="I845" s="40" t="str">
        <f t="shared" si="92"/>
        <v/>
      </c>
      <c r="J845" s="40" t="str">
        <f t="shared" si="93"/>
        <v/>
      </c>
      <c r="K845" s="40" t="str">
        <f t="shared" si="94"/>
        <v/>
      </c>
      <c r="L845" t="str">
        <f t="shared" si="95"/>
        <v/>
      </c>
      <c r="M845" s="41" t="str">
        <f t="shared" si="96"/>
        <v/>
      </c>
      <c r="N845" s="41" t="str">
        <f t="shared" si="97"/>
        <v/>
      </c>
    </row>
    <row r="846" spans="1:14" x14ac:dyDescent="0.2">
      <c r="A846" s="35"/>
      <c r="B846" s="36"/>
      <c r="C846" s="37"/>
      <c r="D846" s="36"/>
      <c r="E846" s="35"/>
      <c r="F846" s="36"/>
      <c r="G846" s="36"/>
      <c r="H846" t="str">
        <f t="shared" si="91"/>
        <v/>
      </c>
      <c r="I846" s="40" t="str">
        <f t="shared" si="92"/>
        <v/>
      </c>
      <c r="J846" s="40" t="str">
        <f t="shared" si="93"/>
        <v/>
      </c>
      <c r="K846" s="40" t="str">
        <f t="shared" si="94"/>
        <v/>
      </c>
      <c r="L846" t="str">
        <f t="shared" si="95"/>
        <v/>
      </c>
      <c r="M846" s="41" t="str">
        <f t="shared" si="96"/>
        <v/>
      </c>
      <c r="N846" s="41" t="str">
        <f t="shared" si="97"/>
        <v/>
      </c>
    </row>
    <row r="847" spans="1:14" x14ac:dyDescent="0.2">
      <c r="A847" s="35"/>
      <c r="B847" s="36"/>
      <c r="C847" s="37"/>
      <c r="D847" s="36"/>
      <c r="E847" s="35"/>
      <c r="F847" s="36"/>
      <c r="G847" s="36"/>
      <c r="H847" t="str">
        <f t="shared" si="91"/>
        <v/>
      </c>
      <c r="I847" s="40" t="str">
        <f t="shared" si="92"/>
        <v/>
      </c>
      <c r="J847" s="40" t="str">
        <f t="shared" si="93"/>
        <v/>
      </c>
      <c r="K847" s="40" t="str">
        <f t="shared" si="94"/>
        <v/>
      </c>
      <c r="L847" t="str">
        <f t="shared" si="95"/>
        <v/>
      </c>
      <c r="M847" s="41" t="str">
        <f t="shared" si="96"/>
        <v/>
      </c>
      <c r="N847" s="41" t="str">
        <f t="shared" si="97"/>
        <v/>
      </c>
    </row>
    <row r="848" spans="1:14" x14ac:dyDescent="0.2">
      <c r="A848" s="35"/>
      <c r="B848" s="36"/>
      <c r="C848" s="37"/>
      <c r="D848" s="36"/>
      <c r="E848" s="35"/>
      <c r="F848" s="36"/>
      <c r="G848" s="36"/>
      <c r="H848" t="str">
        <f t="shared" si="91"/>
        <v/>
      </c>
      <c r="I848" s="40" t="str">
        <f t="shared" si="92"/>
        <v/>
      </c>
      <c r="J848" s="40" t="str">
        <f t="shared" si="93"/>
        <v/>
      </c>
      <c r="K848" s="40" t="str">
        <f t="shared" si="94"/>
        <v/>
      </c>
      <c r="L848" t="str">
        <f t="shared" si="95"/>
        <v/>
      </c>
      <c r="M848" s="41" t="str">
        <f t="shared" si="96"/>
        <v/>
      </c>
      <c r="N848" s="41" t="str">
        <f t="shared" si="97"/>
        <v/>
      </c>
    </row>
    <row r="849" spans="1:14" x14ac:dyDescent="0.2">
      <c r="A849" s="35"/>
      <c r="B849" s="36"/>
      <c r="C849" s="37"/>
      <c r="D849" s="36"/>
      <c r="E849" s="35"/>
      <c r="F849" s="36"/>
      <c r="G849" s="36"/>
      <c r="H849" t="str">
        <f t="shared" si="91"/>
        <v/>
      </c>
      <c r="I849" s="40" t="str">
        <f t="shared" si="92"/>
        <v/>
      </c>
      <c r="J849" s="40" t="str">
        <f t="shared" si="93"/>
        <v/>
      </c>
      <c r="K849" s="40" t="str">
        <f t="shared" si="94"/>
        <v/>
      </c>
      <c r="L849" t="str">
        <f t="shared" si="95"/>
        <v/>
      </c>
      <c r="M849" s="41" t="str">
        <f t="shared" si="96"/>
        <v/>
      </c>
      <c r="N849" s="41" t="str">
        <f t="shared" si="97"/>
        <v/>
      </c>
    </row>
    <row r="850" spans="1:14" x14ac:dyDescent="0.2">
      <c r="A850" s="35"/>
      <c r="B850" s="36"/>
      <c r="C850" s="37"/>
      <c r="D850" s="36"/>
      <c r="E850" s="35"/>
      <c r="F850" s="36"/>
      <c r="G850" s="36"/>
      <c r="H850" t="str">
        <f t="shared" si="91"/>
        <v/>
      </c>
      <c r="I850" s="40" t="str">
        <f t="shared" si="92"/>
        <v/>
      </c>
      <c r="J850" s="40" t="str">
        <f t="shared" si="93"/>
        <v/>
      </c>
      <c r="K850" s="40" t="str">
        <f t="shared" si="94"/>
        <v/>
      </c>
      <c r="L850" t="str">
        <f t="shared" si="95"/>
        <v/>
      </c>
      <c r="M850" s="41" t="str">
        <f t="shared" si="96"/>
        <v/>
      </c>
      <c r="N850" s="41" t="str">
        <f t="shared" si="97"/>
        <v/>
      </c>
    </row>
    <row r="851" spans="1:14" x14ac:dyDescent="0.2">
      <c r="A851" s="35"/>
      <c r="B851" s="36"/>
      <c r="C851" s="37"/>
      <c r="D851" s="36"/>
      <c r="E851" s="35"/>
      <c r="F851" s="36"/>
      <c r="G851" s="36"/>
      <c r="H851" t="str">
        <f t="shared" si="91"/>
        <v/>
      </c>
      <c r="I851" s="40" t="str">
        <f t="shared" si="92"/>
        <v/>
      </c>
      <c r="J851" s="40" t="str">
        <f t="shared" si="93"/>
        <v/>
      </c>
      <c r="K851" s="40" t="str">
        <f t="shared" si="94"/>
        <v/>
      </c>
      <c r="L851" t="str">
        <f t="shared" si="95"/>
        <v/>
      </c>
      <c r="M851" s="41" t="str">
        <f t="shared" si="96"/>
        <v/>
      </c>
      <c r="N851" s="41" t="str">
        <f t="shared" si="97"/>
        <v/>
      </c>
    </row>
    <row r="852" spans="1:14" x14ac:dyDescent="0.2">
      <c r="A852" s="35"/>
      <c r="B852" s="36"/>
      <c r="C852" s="37"/>
      <c r="D852" s="36"/>
      <c r="E852" s="35"/>
      <c r="F852" s="36"/>
      <c r="G852" s="36"/>
      <c r="H852" t="str">
        <f t="shared" si="91"/>
        <v/>
      </c>
      <c r="I852" s="40" t="str">
        <f t="shared" si="92"/>
        <v/>
      </c>
      <c r="J852" s="40" t="str">
        <f t="shared" si="93"/>
        <v/>
      </c>
      <c r="K852" s="40" t="str">
        <f t="shared" si="94"/>
        <v/>
      </c>
      <c r="L852" t="str">
        <f t="shared" si="95"/>
        <v/>
      </c>
      <c r="M852" s="41" t="str">
        <f t="shared" si="96"/>
        <v/>
      </c>
      <c r="N852" s="41" t="str">
        <f t="shared" si="97"/>
        <v/>
      </c>
    </row>
    <row r="853" spans="1:14" x14ac:dyDescent="0.2">
      <c r="A853" s="35"/>
      <c r="B853" s="36"/>
      <c r="C853" s="37"/>
      <c r="D853" s="36"/>
      <c r="E853" s="35"/>
      <c r="F853" s="36"/>
      <c r="G853" s="36"/>
      <c r="H853" t="str">
        <f t="shared" si="91"/>
        <v/>
      </c>
      <c r="I853" s="40" t="str">
        <f t="shared" si="92"/>
        <v/>
      </c>
      <c r="J853" s="40" t="str">
        <f t="shared" si="93"/>
        <v/>
      </c>
      <c r="K853" s="40" t="str">
        <f t="shared" si="94"/>
        <v/>
      </c>
      <c r="L853" t="str">
        <f t="shared" si="95"/>
        <v/>
      </c>
      <c r="M853" s="41" t="str">
        <f t="shared" si="96"/>
        <v/>
      </c>
      <c r="N853" s="41" t="str">
        <f t="shared" si="97"/>
        <v/>
      </c>
    </row>
    <row r="854" spans="1:14" x14ac:dyDescent="0.2">
      <c r="A854" s="35"/>
      <c r="B854" s="36"/>
      <c r="C854" s="37"/>
      <c r="D854" s="36"/>
      <c r="E854" s="35"/>
      <c r="F854" s="36"/>
      <c r="G854" s="36"/>
      <c r="H854" t="str">
        <f t="shared" si="91"/>
        <v/>
      </c>
      <c r="I854" s="40" t="str">
        <f t="shared" si="92"/>
        <v/>
      </c>
      <c r="J854" s="40" t="str">
        <f t="shared" si="93"/>
        <v/>
      </c>
      <c r="K854" s="40" t="str">
        <f t="shared" si="94"/>
        <v/>
      </c>
      <c r="L854" t="str">
        <f t="shared" si="95"/>
        <v/>
      </c>
      <c r="M854" s="41" t="str">
        <f t="shared" si="96"/>
        <v/>
      </c>
      <c r="N854" s="41" t="str">
        <f t="shared" si="97"/>
        <v/>
      </c>
    </row>
    <row r="855" spans="1:14" x14ac:dyDescent="0.2">
      <c r="A855" s="35"/>
      <c r="B855" s="36"/>
      <c r="C855" s="37"/>
      <c r="D855" s="36"/>
      <c r="E855" s="35"/>
      <c r="F855" s="36"/>
      <c r="G855" s="36"/>
      <c r="H855" t="str">
        <f t="shared" si="91"/>
        <v/>
      </c>
      <c r="I855" s="40" t="str">
        <f t="shared" si="92"/>
        <v/>
      </c>
      <c r="J855" s="40" t="str">
        <f t="shared" si="93"/>
        <v/>
      </c>
      <c r="K855" s="40" t="str">
        <f t="shared" si="94"/>
        <v/>
      </c>
      <c r="L855" t="str">
        <f t="shared" si="95"/>
        <v/>
      </c>
      <c r="M855" s="41" t="str">
        <f t="shared" si="96"/>
        <v/>
      </c>
      <c r="N855" s="41" t="str">
        <f t="shared" si="97"/>
        <v/>
      </c>
    </row>
    <row r="856" spans="1:14" x14ac:dyDescent="0.2">
      <c r="A856" s="35"/>
      <c r="B856" s="36"/>
      <c r="C856" s="37"/>
      <c r="D856" s="36"/>
      <c r="E856" s="35"/>
      <c r="F856" s="36"/>
      <c r="G856" s="36"/>
      <c r="H856" t="str">
        <f t="shared" si="91"/>
        <v/>
      </c>
      <c r="I856" s="40" t="str">
        <f t="shared" si="92"/>
        <v/>
      </c>
      <c r="J856" s="40" t="str">
        <f t="shared" si="93"/>
        <v/>
      </c>
      <c r="K856" s="40" t="str">
        <f t="shared" si="94"/>
        <v/>
      </c>
      <c r="L856" t="str">
        <f t="shared" si="95"/>
        <v/>
      </c>
      <c r="M856" s="41" t="str">
        <f t="shared" si="96"/>
        <v/>
      </c>
      <c r="N856" s="41" t="str">
        <f t="shared" si="97"/>
        <v/>
      </c>
    </row>
    <row r="857" spans="1:14" x14ac:dyDescent="0.2">
      <c r="A857" s="35"/>
      <c r="B857" s="36"/>
      <c r="C857" s="37"/>
      <c r="D857" s="36"/>
      <c r="E857" s="35"/>
      <c r="F857" s="36"/>
      <c r="G857" s="36"/>
      <c r="H857" t="str">
        <f t="shared" si="91"/>
        <v/>
      </c>
      <c r="I857" s="40" t="str">
        <f t="shared" si="92"/>
        <v/>
      </c>
      <c r="J857" s="40" t="str">
        <f t="shared" si="93"/>
        <v/>
      </c>
      <c r="K857" s="40" t="str">
        <f t="shared" si="94"/>
        <v/>
      </c>
      <c r="L857" t="str">
        <f t="shared" si="95"/>
        <v/>
      </c>
      <c r="M857" s="41" t="str">
        <f t="shared" si="96"/>
        <v/>
      </c>
      <c r="N857" s="41" t="str">
        <f t="shared" si="97"/>
        <v/>
      </c>
    </row>
    <row r="858" spans="1:14" x14ac:dyDescent="0.2">
      <c r="A858" s="35"/>
      <c r="B858" s="36"/>
      <c r="C858" s="37"/>
      <c r="D858" s="36"/>
      <c r="E858" s="35"/>
      <c r="F858" s="36"/>
      <c r="G858" s="36"/>
      <c r="H858" t="str">
        <f t="shared" si="91"/>
        <v/>
      </c>
      <c r="I858" s="40" t="str">
        <f t="shared" si="92"/>
        <v/>
      </c>
      <c r="J858" s="40" t="str">
        <f t="shared" si="93"/>
        <v/>
      </c>
      <c r="K858" s="40" t="str">
        <f t="shared" si="94"/>
        <v/>
      </c>
      <c r="L858" t="str">
        <f t="shared" si="95"/>
        <v/>
      </c>
      <c r="M858" s="41" t="str">
        <f t="shared" si="96"/>
        <v/>
      </c>
      <c r="N858" s="41" t="str">
        <f t="shared" si="97"/>
        <v/>
      </c>
    </row>
    <row r="859" spans="1:14" x14ac:dyDescent="0.2">
      <c r="A859" s="35"/>
      <c r="B859" s="36"/>
      <c r="C859" s="37"/>
      <c r="D859" s="36"/>
      <c r="E859" s="35"/>
      <c r="F859" s="36"/>
      <c r="G859" s="36"/>
      <c r="H859" t="str">
        <f t="shared" si="91"/>
        <v/>
      </c>
      <c r="I859" s="40" t="str">
        <f t="shared" si="92"/>
        <v/>
      </c>
      <c r="J859" s="40" t="str">
        <f t="shared" si="93"/>
        <v/>
      </c>
      <c r="K859" s="40" t="str">
        <f t="shared" si="94"/>
        <v/>
      </c>
      <c r="L859" t="str">
        <f t="shared" si="95"/>
        <v/>
      </c>
      <c r="M859" s="41" t="str">
        <f t="shared" si="96"/>
        <v/>
      </c>
      <c r="N859" s="41" t="str">
        <f t="shared" si="97"/>
        <v/>
      </c>
    </row>
    <row r="860" spans="1:14" x14ac:dyDescent="0.2">
      <c r="A860" s="35"/>
      <c r="B860" s="36"/>
      <c r="C860" s="37"/>
      <c r="D860" s="36"/>
      <c r="E860" s="35"/>
      <c r="F860" s="36"/>
      <c r="G860" s="36"/>
      <c r="H860" t="str">
        <f t="shared" si="91"/>
        <v/>
      </c>
      <c r="I860" s="40" t="str">
        <f t="shared" si="92"/>
        <v/>
      </c>
      <c r="J860" s="40" t="str">
        <f t="shared" si="93"/>
        <v/>
      </c>
      <c r="K860" s="40" t="str">
        <f t="shared" si="94"/>
        <v/>
      </c>
      <c r="L860" t="str">
        <f t="shared" si="95"/>
        <v/>
      </c>
      <c r="M860" s="41" t="str">
        <f t="shared" si="96"/>
        <v/>
      </c>
      <c r="N860" s="41" t="str">
        <f t="shared" si="97"/>
        <v/>
      </c>
    </row>
    <row r="861" spans="1:14" x14ac:dyDescent="0.2">
      <c r="A861" s="35"/>
      <c r="B861" s="36"/>
      <c r="C861" s="37"/>
      <c r="D861" s="36"/>
      <c r="E861" s="35"/>
      <c r="F861" s="36"/>
      <c r="G861" s="36"/>
      <c r="H861" t="str">
        <f t="shared" si="91"/>
        <v/>
      </c>
      <c r="I861" s="40" t="str">
        <f t="shared" si="92"/>
        <v/>
      </c>
      <c r="J861" s="40" t="str">
        <f t="shared" si="93"/>
        <v/>
      </c>
      <c r="K861" s="40" t="str">
        <f t="shared" si="94"/>
        <v/>
      </c>
      <c r="L861" t="str">
        <f t="shared" si="95"/>
        <v/>
      </c>
      <c r="M861" s="41" t="str">
        <f t="shared" si="96"/>
        <v/>
      </c>
      <c r="N861" s="41" t="str">
        <f t="shared" si="97"/>
        <v/>
      </c>
    </row>
    <row r="862" spans="1:14" x14ac:dyDescent="0.2">
      <c r="A862" s="35"/>
      <c r="B862" s="36"/>
      <c r="C862" s="37"/>
      <c r="D862" s="36"/>
      <c r="E862" s="35"/>
      <c r="F862" s="36"/>
      <c r="G862" s="36"/>
      <c r="H862" t="str">
        <f t="shared" si="91"/>
        <v/>
      </c>
      <c r="I862" s="40" t="str">
        <f t="shared" si="92"/>
        <v/>
      </c>
      <c r="J862" s="40" t="str">
        <f t="shared" si="93"/>
        <v/>
      </c>
      <c r="K862" s="40" t="str">
        <f t="shared" si="94"/>
        <v/>
      </c>
      <c r="L862" t="str">
        <f t="shared" si="95"/>
        <v/>
      </c>
      <c r="M862" s="41" t="str">
        <f t="shared" si="96"/>
        <v/>
      </c>
      <c r="N862" s="41" t="str">
        <f t="shared" si="97"/>
        <v/>
      </c>
    </row>
    <row r="863" spans="1:14" x14ac:dyDescent="0.2">
      <c r="A863" s="35"/>
      <c r="B863" s="36"/>
      <c r="C863" s="37"/>
      <c r="D863" s="36"/>
      <c r="E863" s="35"/>
      <c r="F863" s="36"/>
      <c r="G863" s="36"/>
      <c r="H863" t="str">
        <f t="shared" si="91"/>
        <v/>
      </c>
      <c r="I863" s="40" t="str">
        <f t="shared" si="92"/>
        <v/>
      </c>
      <c r="J863" s="40" t="str">
        <f t="shared" si="93"/>
        <v/>
      </c>
      <c r="K863" s="40" t="str">
        <f t="shared" si="94"/>
        <v/>
      </c>
      <c r="L863" t="str">
        <f t="shared" si="95"/>
        <v/>
      </c>
      <c r="M863" s="41" t="str">
        <f t="shared" si="96"/>
        <v/>
      </c>
      <c r="N863" s="41" t="str">
        <f t="shared" si="97"/>
        <v/>
      </c>
    </row>
    <row r="864" spans="1:14" x14ac:dyDescent="0.2">
      <c r="A864" s="35"/>
      <c r="B864" s="36"/>
      <c r="C864" s="37"/>
      <c r="D864" s="36"/>
      <c r="E864" s="35"/>
      <c r="F864" s="36"/>
      <c r="G864" s="36"/>
      <c r="H864" t="str">
        <f t="shared" si="91"/>
        <v/>
      </c>
      <c r="I864" s="40" t="str">
        <f t="shared" si="92"/>
        <v/>
      </c>
      <c r="J864" s="40" t="str">
        <f t="shared" si="93"/>
        <v/>
      </c>
      <c r="K864" s="40" t="str">
        <f t="shared" si="94"/>
        <v/>
      </c>
      <c r="L864" t="str">
        <f t="shared" si="95"/>
        <v/>
      </c>
      <c r="M864" s="41" t="str">
        <f t="shared" si="96"/>
        <v/>
      </c>
      <c r="N864" s="41" t="str">
        <f t="shared" si="97"/>
        <v/>
      </c>
    </row>
    <row r="865" spans="1:14" x14ac:dyDescent="0.2">
      <c r="A865" s="35"/>
      <c r="B865" s="36"/>
      <c r="C865" s="37"/>
      <c r="D865" s="36"/>
      <c r="E865" s="35"/>
      <c r="F865" s="36"/>
      <c r="G865" s="36"/>
      <c r="H865" t="str">
        <f t="shared" si="91"/>
        <v/>
      </c>
      <c r="I865" s="40" t="str">
        <f t="shared" si="92"/>
        <v/>
      </c>
      <c r="J865" s="40" t="str">
        <f t="shared" si="93"/>
        <v/>
      </c>
      <c r="K865" s="40" t="str">
        <f t="shared" si="94"/>
        <v/>
      </c>
      <c r="L865" t="str">
        <f t="shared" si="95"/>
        <v/>
      </c>
      <c r="M865" s="41" t="str">
        <f t="shared" si="96"/>
        <v/>
      </c>
      <c r="N865" s="41" t="str">
        <f t="shared" si="97"/>
        <v/>
      </c>
    </row>
    <row r="866" spans="1:14" x14ac:dyDescent="0.2">
      <c r="A866" s="35"/>
      <c r="B866" s="36"/>
      <c r="C866" s="37"/>
      <c r="D866" s="36"/>
      <c r="E866" s="35"/>
      <c r="F866" s="36"/>
      <c r="G866" s="36"/>
      <c r="H866" t="str">
        <f t="shared" si="91"/>
        <v/>
      </c>
      <c r="I866" s="40" t="str">
        <f t="shared" si="92"/>
        <v/>
      </c>
      <c r="J866" s="40" t="str">
        <f t="shared" si="93"/>
        <v/>
      </c>
      <c r="K866" s="40" t="str">
        <f t="shared" si="94"/>
        <v/>
      </c>
      <c r="L866" t="str">
        <f t="shared" si="95"/>
        <v/>
      </c>
      <c r="M866" s="41" t="str">
        <f t="shared" si="96"/>
        <v/>
      </c>
      <c r="N866" s="41" t="str">
        <f t="shared" si="97"/>
        <v/>
      </c>
    </row>
    <row r="867" spans="1:14" x14ac:dyDescent="0.2">
      <c r="A867" s="35"/>
      <c r="B867" s="36"/>
      <c r="C867" s="37"/>
      <c r="D867" s="36"/>
      <c r="E867" s="35"/>
      <c r="F867" s="36"/>
      <c r="G867" s="36"/>
      <c r="H867" t="str">
        <f t="shared" si="91"/>
        <v/>
      </c>
      <c r="I867" s="40" t="str">
        <f t="shared" si="92"/>
        <v/>
      </c>
      <c r="J867" s="40" t="str">
        <f t="shared" si="93"/>
        <v/>
      </c>
      <c r="K867" s="40" t="str">
        <f t="shared" si="94"/>
        <v/>
      </c>
      <c r="L867" t="str">
        <f t="shared" si="95"/>
        <v/>
      </c>
      <c r="M867" s="41" t="str">
        <f t="shared" si="96"/>
        <v/>
      </c>
      <c r="N867" s="41" t="str">
        <f t="shared" si="97"/>
        <v/>
      </c>
    </row>
    <row r="868" spans="1:14" x14ac:dyDescent="0.2">
      <c r="A868" s="35"/>
      <c r="B868" s="36"/>
      <c r="C868" s="37"/>
      <c r="D868" s="36"/>
      <c r="E868" s="35"/>
      <c r="F868" s="36"/>
      <c r="G868" s="36"/>
      <c r="H868" t="str">
        <f t="shared" si="91"/>
        <v/>
      </c>
      <c r="I868" s="40" t="str">
        <f t="shared" si="92"/>
        <v/>
      </c>
      <c r="J868" s="40" t="str">
        <f t="shared" si="93"/>
        <v/>
      </c>
      <c r="K868" s="40" t="str">
        <f t="shared" si="94"/>
        <v/>
      </c>
      <c r="L868" t="str">
        <f t="shared" si="95"/>
        <v/>
      </c>
      <c r="M868" s="41" t="str">
        <f t="shared" si="96"/>
        <v/>
      </c>
      <c r="N868" s="41" t="str">
        <f t="shared" si="97"/>
        <v/>
      </c>
    </row>
    <row r="869" spans="1:14" x14ac:dyDescent="0.2">
      <c r="A869" s="35"/>
      <c r="B869" s="36"/>
      <c r="C869" s="37"/>
      <c r="D869" s="36"/>
      <c r="E869" s="35"/>
      <c r="F869" s="36"/>
      <c r="G869" s="36"/>
      <c r="H869" t="str">
        <f t="shared" si="91"/>
        <v/>
      </c>
      <c r="I869" s="40" t="str">
        <f t="shared" si="92"/>
        <v/>
      </c>
      <c r="J869" s="40" t="str">
        <f t="shared" si="93"/>
        <v/>
      </c>
      <c r="K869" s="40" t="str">
        <f t="shared" si="94"/>
        <v/>
      </c>
      <c r="L869" t="str">
        <f t="shared" si="95"/>
        <v/>
      </c>
      <c r="M869" s="41" t="str">
        <f t="shared" si="96"/>
        <v/>
      </c>
      <c r="N869" s="41" t="str">
        <f t="shared" si="97"/>
        <v/>
      </c>
    </row>
    <row r="870" spans="1:14" x14ac:dyDescent="0.2">
      <c r="A870" s="35"/>
      <c r="B870" s="36"/>
      <c r="C870" s="37"/>
      <c r="D870" s="36"/>
      <c r="E870" s="35"/>
      <c r="F870" s="36"/>
      <c r="G870" s="36"/>
      <c r="H870" t="str">
        <f t="shared" si="91"/>
        <v/>
      </c>
      <c r="I870" s="40" t="str">
        <f t="shared" si="92"/>
        <v/>
      </c>
      <c r="J870" s="40" t="str">
        <f t="shared" si="93"/>
        <v/>
      </c>
      <c r="K870" s="40" t="str">
        <f t="shared" si="94"/>
        <v/>
      </c>
      <c r="L870" t="str">
        <f t="shared" si="95"/>
        <v/>
      </c>
      <c r="M870" s="41" t="str">
        <f t="shared" si="96"/>
        <v/>
      </c>
      <c r="N870" s="41" t="str">
        <f t="shared" si="97"/>
        <v/>
      </c>
    </row>
    <row r="871" spans="1:14" x14ac:dyDescent="0.2">
      <c r="A871" s="35"/>
      <c r="B871" s="36"/>
      <c r="C871" s="37"/>
      <c r="D871" s="36"/>
      <c r="E871" s="35"/>
      <c r="F871" s="36"/>
      <c r="G871" s="36"/>
      <c r="H871" t="str">
        <f t="shared" si="91"/>
        <v/>
      </c>
      <c r="I871" s="40" t="str">
        <f t="shared" si="92"/>
        <v/>
      </c>
      <c r="J871" s="40" t="str">
        <f t="shared" si="93"/>
        <v/>
      </c>
      <c r="K871" s="40" t="str">
        <f t="shared" si="94"/>
        <v/>
      </c>
      <c r="L871" t="str">
        <f t="shared" si="95"/>
        <v/>
      </c>
      <c r="M871" s="41" t="str">
        <f t="shared" si="96"/>
        <v/>
      </c>
      <c r="N871" s="41" t="str">
        <f t="shared" si="97"/>
        <v/>
      </c>
    </row>
    <row r="872" spans="1:14" x14ac:dyDescent="0.2">
      <c r="A872" s="35"/>
      <c r="B872" s="36"/>
      <c r="C872" s="37"/>
      <c r="D872" s="36"/>
      <c r="E872" s="35"/>
      <c r="F872" s="36"/>
      <c r="G872" s="36"/>
      <c r="H872" t="str">
        <f t="shared" si="91"/>
        <v/>
      </c>
      <c r="I872" s="40" t="str">
        <f t="shared" si="92"/>
        <v/>
      </c>
      <c r="J872" s="40" t="str">
        <f t="shared" si="93"/>
        <v/>
      </c>
      <c r="K872" s="40" t="str">
        <f t="shared" si="94"/>
        <v/>
      </c>
      <c r="L872" t="str">
        <f t="shared" si="95"/>
        <v/>
      </c>
      <c r="M872" s="41" t="str">
        <f t="shared" si="96"/>
        <v/>
      </c>
      <c r="N872" s="41" t="str">
        <f t="shared" si="97"/>
        <v/>
      </c>
    </row>
    <row r="873" spans="1:14" x14ac:dyDescent="0.2">
      <c r="A873" s="35"/>
      <c r="B873" s="36"/>
      <c r="C873" s="37"/>
      <c r="D873" s="36"/>
      <c r="E873" s="35"/>
      <c r="F873" s="36"/>
      <c r="G873" s="36"/>
      <c r="H873" t="str">
        <f t="shared" si="91"/>
        <v/>
      </c>
      <c r="I873" s="40" t="str">
        <f t="shared" si="92"/>
        <v/>
      </c>
      <c r="J873" s="40" t="str">
        <f t="shared" si="93"/>
        <v/>
      </c>
      <c r="K873" s="40" t="str">
        <f t="shared" si="94"/>
        <v/>
      </c>
      <c r="L873" t="str">
        <f t="shared" si="95"/>
        <v/>
      </c>
      <c r="M873" s="41" t="str">
        <f t="shared" si="96"/>
        <v/>
      </c>
      <c r="N873" s="41" t="str">
        <f t="shared" si="97"/>
        <v/>
      </c>
    </row>
    <row r="874" spans="1:14" x14ac:dyDescent="0.2">
      <c r="A874" s="35"/>
      <c r="B874" s="36"/>
      <c r="C874" s="37"/>
      <c r="D874" s="36"/>
      <c r="E874" s="35"/>
      <c r="F874" s="36"/>
      <c r="G874" s="36"/>
      <c r="H874" t="str">
        <f t="shared" si="91"/>
        <v/>
      </c>
      <c r="I874" s="40" t="str">
        <f t="shared" si="92"/>
        <v/>
      </c>
      <c r="J874" s="40" t="str">
        <f t="shared" si="93"/>
        <v/>
      </c>
      <c r="K874" s="40" t="str">
        <f t="shared" si="94"/>
        <v/>
      </c>
      <c r="L874" t="str">
        <f t="shared" si="95"/>
        <v/>
      </c>
      <c r="M874" s="41" t="str">
        <f t="shared" si="96"/>
        <v/>
      </c>
      <c r="N874" s="41" t="str">
        <f t="shared" si="97"/>
        <v/>
      </c>
    </row>
    <row r="875" spans="1:14" x14ac:dyDescent="0.2">
      <c r="A875" s="35"/>
      <c r="B875" s="36"/>
      <c r="C875" s="37"/>
      <c r="D875" s="36"/>
      <c r="E875" s="35"/>
      <c r="F875" s="36"/>
      <c r="G875" s="36"/>
      <c r="H875" t="str">
        <f t="shared" si="91"/>
        <v/>
      </c>
      <c r="I875" s="40" t="str">
        <f t="shared" si="92"/>
        <v/>
      </c>
      <c r="J875" s="40" t="str">
        <f t="shared" si="93"/>
        <v/>
      </c>
      <c r="K875" s="40" t="str">
        <f t="shared" si="94"/>
        <v/>
      </c>
      <c r="L875" t="str">
        <f t="shared" si="95"/>
        <v/>
      </c>
      <c r="M875" s="41" t="str">
        <f t="shared" si="96"/>
        <v/>
      </c>
      <c r="N875" s="41" t="str">
        <f t="shared" si="97"/>
        <v/>
      </c>
    </row>
    <row r="876" spans="1:14" x14ac:dyDescent="0.2">
      <c r="A876" s="35"/>
      <c r="B876" s="36"/>
      <c r="C876" s="37"/>
      <c r="D876" s="36"/>
      <c r="E876" s="35"/>
      <c r="F876" s="36"/>
      <c r="G876" s="36"/>
      <c r="H876" t="str">
        <f t="shared" si="91"/>
        <v/>
      </c>
      <c r="I876" s="40" t="str">
        <f t="shared" si="92"/>
        <v/>
      </c>
      <c r="J876" s="40" t="str">
        <f t="shared" si="93"/>
        <v/>
      </c>
      <c r="K876" s="40" t="str">
        <f t="shared" si="94"/>
        <v/>
      </c>
      <c r="L876" t="str">
        <f t="shared" si="95"/>
        <v/>
      </c>
      <c r="M876" s="41" t="str">
        <f t="shared" si="96"/>
        <v/>
      </c>
      <c r="N876" s="41" t="str">
        <f t="shared" si="97"/>
        <v/>
      </c>
    </row>
    <row r="877" spans="1:14" x14ac:dyDescent="0.2">
      <c r="A877" s="35"/>
      <c r="B877" s="36"/>
      <c r="C877" s="37"/>
      <c r="D877" s="36"/>
      <c r="E877" s="35"/>
      <c r="F877" s="36"/>
      <c r="G877" s="36"/>
      <c r="H877" t="str">
        <f t="shared" si="91"/>
        <v/>
      </c>
      <c r="I877" s="40" t="str">
        <f t="shared" si="92"/>
        <v/>
      </c>
      <c r="J877" s="40" t="str">
        <f t="shared" si="93"/>
        <v/>
      </c>
      <c r="K877" s="40" t="str">
        <f t="shared" si="94"/>
        <v/>
      </c>
      <c r="L877" t="str">
        <f t="shared" si="95"/>
        <v/>
      </c>
      <c r="M877" s="41" t="str">
        <f t="shared" si="96"/>
        <v/>
      </c>
      <c r="N877" s="41" t="str">
        <f t="shared" si="97"/>
        <v/>
      </c>
    </row>
    <row r="878" spans="1:14" x14ac:dyDescent="0.2">
      <c r="A878" s="35"/>
      <c r="B878" s="36"/>
      <c r="C878" s="37"/>
      <c r="D878" s="36"/>
      <c r="E878" s="35"/>
      <c r="F878" s="36"/>
      <c r="G878" s="36"/>
      <c r="H878" t="str">
        <f t="shared" si="91"/>
        <v/>
      </c>
      <c r="I878" s="40" t="str">
        <f t="shared" si="92"/>
        <v/>
      </c>
      <c r="J878" s="40" t="str">
        <f t="shared" si="93"/>
        <v/>
      </c>
      <c r="K878" s="40" t="str">
        <f t="shared" si="94"/>
        <v/>
      </c>
      <c r="L878" t="str">
        <f t="shared" si="95"/>
        <v/>
      </c>
      <c r="M878" s="41" t="str">
        <f t="shared" si="96"/>
        <v/>
      </c>
      <c r="N878" s="41" t="str">
        <f t="shared" si="97"/>
        <v/>
      </c>
    </row>
    <row r="879" spans="1:14" x14ac:dyDescent="0.2">
      <c r="A879" s="35"/>
      <c r="B879" s="36"/>
      <c r="C879" s="37"/>
      <c r="D879" s="36"/>
      <c r="E879" s="35"/>
      <c r="F879" s="36"/>
      <c r="G879" s="36"/>
      <c r="H879" t="str">
        <f t="shared" si="91"/>
        <v/>
      </c>
      <c r="I879" s="40" t="str">
        <f t="shared" si="92"/>
        <v/>
      </c>
      <c r="J879" s="40" t="str">
        <f t="shared" si="93"/>
        <v/>
      </c>
      <c r="K879" s="40" t="str">
        <f t="shared" si="94"/>
        <v/>
      </c>
      <c r="L879" t="str">
        <f t="shared" si="95"/>
        <v/>
      </c>
      <c r="M879" s="41" t="str">
        <f t="shared" si="96"/>
        <v/>
      </c>
      <c r="N879" s="41" t="str">
        <f t="shared" si="97"/>
        <v/>
      </c>
    </row>
    <row r="880" spans="1:14" x14ac:dyDescent="0.2">
      <c r="A880" s="35"/>
      <c r="B880" s="36"/>
      <c r="C880" s="37"/>
      <c r="D880" s="36"/>
      <c r="E880" s="35"/>
      <c r="F880" s="36"/>
      <c r="G880" s="36"/>
      <c r="H880" t="str">
        <f t="shared" si="91"/>
        <v/>
      </c>
      <c r="I880" s="40" t="str">
        <f t="shared" si="92"/>
        <v/>
      </c>
      <c r="J880" s="40" t="str">
        <f t="shared" si="93"/>
        <v/>
      </c>
      <c r="K880" s="40" t="str">
        <f t="shared" si="94"/>
        <v/>
      </c>
      <c r="L880" t="str">
        <f t="shared" si="95"/>
        <v/>
      </c>
      <c r="M880" s="41" t="str">
        <f t="shared" si="96"/>
        <v/>
      </c>
      <c r="N880" s="41" t="str">
        <f t="shared" si="97"/>
        <v/>
      </c>
    </row>
    <row r="881" spans="1:14" x14ac:dyDescent="0.2">
      <c r="A881" s="35"/>
      <c r="B881" s="36"/>
      <c r="C881" s="37"/>
      <c r="D881" s="36"/>
      <c r="E881" s="35"/>
      <c r="F881" s="36"/>
      <c r="G881" s="36"/>
      <c r="H881" t="str">
        <f t="shared" si="91"/>
        <v/>
      </c>
      <c r="I881" s="40" t="str">
        <f t="shared" si="92"/>
        <v/>
      </c>
      <c r="J881" s="40" t="str">
        <f t="shared" si="93"/>
        <v/>
      </c>
      <c r="K881" s="40" t="str">
        <f t="shared" si="94"/>
        <v/>
      </c>
      <c r="L881" t="str">
        <f t="shared" si="95"/>
        <v/>
      </c>
      <c r="M881" s="41" t="str">
        <f t="shared" si="96"/>
        <v/>
      </c>
      <c r="N881" s="41" t="str">
        <f t="shared" si="97"/>
        <v/>
      </c>
    </row>
    <row r="882" spans="1:14" x14ac:dyDescent="0.2">
      <c r="A882" s="35"/>
      <c r="B882" s="36"/>
      <c r="C882" s="37"/>
      <c r="D882" s="36"/>
      <c r="E882" s="35"/>
      <c r="F882" s="36"/>
      <c r="G882" s="36"/>
      <c r="H882" t="str">
        <f t="shared" si="91"/>
        <v/>
      </c>
      <c r="I882" s="40" t="str">
        <f t="shared" si="92"/>
        <v/>
      </c>
      <c r="J882" s="40" t="str">
        <f t="shared" si="93"/>
        <v/>
      </c>
      <c r="K882" s="40" t="str">
        <f t="shared" si="94"/>
        <v/>
      </c>
      <c r="L882" t="str">
        <f t="shared" si="95"/>
        <v/>
      </c>
      <c r="M882" s="41" t="str">
        <f t="shared" si="96"/>
        <v/>
      </c>
      <c r="N882" s="41" t="str">
        <f t="shared" si="97"/>
        <v/>
      </c>
    </row>
    <row r="883" spans="1:14" x14ac:dyDescent="0.2">
      <c r="A883" s="35"/>
      <c r="B883" s="36"/>
      <c r="C883" s="37"/>
      <c r="D883" s="36"/>
      <c r="E883" s="35"/>
      <c r="F883" s="36"/>
      <c r="G883" s="36"/>
      <c r="H883" t="str">
        <f t="shared" si="91"/>
        <v/>
      </c>
      <c r="I883" s="40" t="str">
        <f t="shared" si="92"/>
        <v/>
      </c>
      <c r="J883" s="40" t="str">
        <f t="shared" si="93"/>
        <v/>
      </c>
      <c r="K883" s="40" t="str">
        <f t="shared" si="94"/>
        <v/>
      </c>
      <c r="L883" t="str">
        <f t="shared" si="95"/>
        <v/>
      </c>
      <c r="M883" s="41" t="str">
        <f t="shared" si="96"/>
        <v/>
      </c>
      <c r="N883" s="41" t="str">
        <f t="shared" si="97"/>
        <v/>
      </c>
    </row>
    <row r="884" spans="1:14" x14ac:dyDescent="0.2">
      <c r="A884" s="35"/>
      <c r="B884" s="36"/>
      <c r="C884" s="37"/>
      <c r="D884" s="36"/>
      <c r="E884" s="35"/>
      <c r="F884" s="36"/>
      <c r="G884" s="36"/>
      <c r="H884" t="str">
        <f t="shared" si="91"/>
        <v/>
      </c>
      <c r="I884" s="40" t="str">
        <f t="shared" si="92"/>
        <v/>
      </c>
      <c r="J884" s="40" t="str">
        <f t="shared" si="93"/>
        <v/>
      </c>
      <c r="K884" s="40" t="str">
        <f t="shared" si="94"/>
        <v/>
      </c>
      <c r="L884" t="str">
        <f t="shared" si="95"/>
        <v/>
      </c>
      <c r="M884" s="41" t="str">
        <f t="shared" si="96"/>
        <v/>
      </c>
      <c r="N884" s="41" t="str">
        <f t="shared" si="97"/>
        <v/>
      </c>
    </row>
    <row r="885" spans="1:14" x14ac:dyDescent="0.2">
      <c r="A885" s="35"/>
      <c r="B885" s="36"/>
      <c r="C885" s="37"/>
      <c r="D885" s="36"/>
      <c r="E885" s="35"/>
      <c r="F885" s="36"/>
      <c r="G885" s="36"/>
      <c r="H885" t="str">
        <f t="shared" si="91"/>
        <v/>
      </c>
      <c r="I885" s="40" t="str">
        <f t="shared" si="92"/>
        <v/>
      </c>
      <c r="J885" s="40" t="str">
        <f t="shared" si="93"/>
        <v/>
      </c>
      <c r="K885" s="40" t="str">
        <f t="shared" si="94"/>
        <v/>
      </c>
      <c r="L885" t="str">
        <f t="shared" si="95"/>
        <v/>
      </c>
      <c r="M885" s="41" t="str">
        <f t="shared" si="96"/>
        <v/>
      </c>
      <c r="N885" s="41" t="str">
        <f t="shared" si="97"/>
        <v/>
      </c>
    </row>
    <row r="886" spans="1:14" x14ac:dyDescent="0.2">
      <c r="A886" s="35"/>
      <c r="B886" s="36"/>
      <c r="C886" s="37"/>
      <c r="D886" s="36"/>
      <c r="E886" s="35"/>
      <c r="F886" s="36"/>
      <c r="G886" s="36"/>
      <c r="H886" t="str">
        <f t="shared" si="91"/>
        <v/>
      </c>
      <c r="I886" s="40" t="str">
        <f t="shared" si="92"/>
        <v/>
      </c>
      <c r="J886" s="40" t="str">
        <f t="shared" si="93"/>
        <v/>
      </c>
      <c r="K886" s="40" t="str">
        <f t="shared" si="94"/>
        <v/>
      </c>
      <c r="L886" t="str">
        <f t="shared" si="95"/>
        <v/>
      </c>
      <c r="M886" s="41" t="str">
        <f t="shared" si="96"/>
        <v/>
      </c>
      <c r="N886" s="41" t="str">
        <f t="shared" si="97"/>
        <v/>
      </c>
    </row>
    <row r="887" spans="1:14" x14ac:dyDescent="0.2">
      <c r="A887" s="35"/>
      <c r="B887" s="36"/>
      <c r="C887" s="37"/>
      <c r="D887" s="36"/>
      <c r="E887" s="35"/>
      <c r="F887" s="36"/>
      <c r="G887" s="36"/>
      <c r="H887" t="str">
        <f t="shared" si="91"/>
        <v/>
      </c>
      <c r="I887" s="40" t="str">
        <f t="shared" si="92"/>
        <v/>
      </c>
      <c r="J887" s="40" t="str">
        <f t="shared" si="93"/>
        <v/>
      </c>
      <c r="K887" s="40" t="str">
        <f t="shared" si="94"/>
        <v/>
      </c>
      <c r="L887" t="str">
        <f t="shared" si="95"/>
        <v/>
      </c>
      <c r="M887" s="41" t="str">
        <f t="shared" si="96"/>
        <v/>
      </c>
      <c r="N887" s="41" t="str">
        <f t="shared" si="97"/>
        <v/>
      </c>
    </row>
    <row r="888" spans="1:14" x14ac:dyDescent="0.2">
      <c r="A888" s="35"/>
      <c r="B888" s="36"/>
      <c r="C888" s="37"/>
      <c r="D888" s="36"/>
      <c r="E888" s="35"/>
      <c r="F888" s="36"/>
      <c r="G888" s="36"/>
      <c r="H888" t="str">
        <f t="shared" si="91"/>
        <v/>
      </c>
      <c r="I888" s="40" t="str">
        <f t="shared" si="92"/>
        <v/>
      </c>
      <c r="J888" s="40" t="str">
        <f t="shared" si="93"/>
        <v/>
      </c>
      <c r="K888" s="40" t="str">
        <f t="shared" si="94"/>
        <v/>
      </c>
      <c r="L888" t="str">
        <f t="shared" si="95"/>
        <v/>
      </c>
      <c r="M888" s="41" t="str">
        <f t="shared" si="96"/>
        <v/>
      </c>
      <c r="N888" s="41" t="str">
        <f t="shared" si="97"/>
        <v/>
      </c>
    </row>
    <row r="889" spans="1:14" x14ac:dyDescent="0.2">
      <c r="A889" s="35"/>
      <c r="B889" s="36"/>
      <c r="C889" s="37"/>
      <c r="D889" s="36"/>
      <c r="E889" s="35"/>
      <c r="F889" s="36"/>
      <c r="G889" s="36"/>
      <c r="H889" t="str">
        <f t="shared" si="91"/>
        <v/>
      </c>
      <c r="I889" s="40" t="str">
        <f t="shared" si="92"/>
        <v/>
      </c>
      <c r="J889" s="40" t="str">
        <f t="shared" si="93"/>
        <v/>
      </c>
      <c r="K889" s="40" t="str">
        <f t="shared" si="94"/>
        <v/>
      </c>
      <c r="L889" t="str">
        <f t="shared" si="95"/>
        <v/>
      </c>
      <c r="M889" s="41" t="str">
        <f t="shared" si="96"/>
        <v/>
      </c>
      <c r="N889" s="41" t="str">
        <f t="shared" si="97"/>
        <v/>
      </c>
    </row>
    <row r="890" spans="1:14" x14ac:dyDescent="0.2">
      <c r="A890" s="35"/>
      <c r="B890" s="36"/>
      <c r="C890" s="37"/>
      <c r="D890" s="36"/>
      <c r="E890" s="35"/>
      <c r="F890" s="36"/>
      <c r="G890" s="36"/>
      <c r="H890" t="str">
        <f t="shared" si="91"/>
        <v/>
      </c>
      <c r="I890" s="40" t="str">
        <f t="shared" si="92"/>
        <v/>
      </c>
      <c r="J890" s="40" t="str">
        <f t="shared" si="93"/>
        <v/>
      </c>
      <c r="K890" s="40" t="str">
        <f t="shared" si="94"/>
        <v/>
      </c>
      <c r="L890" t="str">
        <f t="shared" si="95"/>
        <v/>
      </c>
      <c r="M890" s="41" t="str">
        <f t="shared" si="96"/>
        <v/>
      </c>
      <c r="N890" s="41" t="str">
        <f t="shared" si="97"/>
        <v/>
      </c>
    </row>
    <row r="891" spans="1:14" x14ac:dyDescent="0.2">
      <c r="A891" s="35"/>
      <c r="B891" s="36"/>
      <c r="C891" s="37"/>
      <c r="D891" s="36"/>
      <c r="E891" s="35"/>
      <c r="F891" s="36"/>
      <c r="G891" s="36"/>
      <c r="H891" t="str">
        <f t="shared" si="91"/>
        <v/>
      </c>
      <c r="I891" s="40" t="str">
        <f t="shared" si="92"/>
        <v/>
      </c>
      <c r="J891" s="40" t="str">
        <f t="shared" si="93"/>
        <v/>
      </c>
      <c r="K891" s="40" t="str">
        <f t="shared" si="94"/>
        <v/>
      </c>
      <c r="L891" t="str">
        <f t="shared" si="95"/>
        <v/>
      </c>
      <c r="M891" s="41" t="str">
        <f t="shared" si="96"/>
        <v/>
      </c>
      <c r="N891" s="41" t="str">
        <f t="shared" si="97"/>
        <v/>
      </c>
    </row>
    <row r="892" spans="1:14" x14ac:dyDescent="0.2">
      <c r="A892" s="35"/>
      <c r="B892" s="36"/>
      <c r="C892" s="37"/>
      <c r="D892" s="36"/>
      <c r="E892" s="35"/>
      <c r="F892" s="36"/>
      <c r="G892" s="36"/>
      <c r="H892" t="str">
        <f t="shared" si="91"/>
        <v/>
      </c>
      <c r="I892" s="40" t="str">
        <f t="shared" si="92"/>
        <v/>
      </c>
      <c r="J892" s="40" t="str">
        <f t="shared" si="93"/>
        <v/>
      </c>
      <c r="K892" s="40" t="str">
        <f t="shared" si="94"/>
        <v/>
      </c>
      <c r="L892" t="str">
        <f t="shared" si="95"/>
        <v/>
      </c>
      <c r="M892" s="41" t="str">
        <f t="shared" si="96"/>
        <v/>
      </c>
      <c r="N892" s="41" t="str">
        <f t="shared" si="97"/>
        <v/>
      </c>
    </row>
    <row r="893" spans="1:14" x14ac:dyDescent="0.2">
      <c r="A893" s="35"/>
      <c r="B893" s="36"/>
      <c r="C893" s="37"/>
      <c r="D893" s="36"/>
      <c r="E893" s="35"/>
      <c r="F893" s="36"/>
      <c r="G893" s="36"/>
      <c r="H893" t="str">
        <f t="shared" si="91"/>
        <v/>
      </c>
      <c r="I893" s="40" t="str">
        <f t="shared" si="92"/>
        <v/>
      </c>
      <c r="J893" s="40" t="str">
        <f t="shared" si="93"/>
        <v/>
      </c>
      <c r="K893" s="40" t="str">
        <f t="shared" si="94"/>
        <v/>
      </c>
      <c r="L893" t="str">
        <f t="shared" si="95"/>
        <v/>
      </c>
      <c r="M893" s="41" t="str">
        <f t="shared" si="96"/>
        <v/>
      </c>
      <c r="N893" s="41" t="str">
        <f t="shared" si="97"/>
        <v/>
      </c>
    </row>
    <row r="894" spans="1:14" x14ac:dyDescent="0.2">
      <c r="A894" s="35"/>
      <c r="B894" s="36"/>
      <c r="C894" s="37"/>
      <c r="D894" s="36"/>
      <c r="E894" s="35"/>
      <c r="F894" s="36"/>
      <c r="G894" s="36"/>
      <c r="H894" t="str">
        <f t="shared" si="91"/>
        <v/>
      </c>
      <c r="I894" s="40" t="str">
        <f t="shared" si="92"/>
        <v/>
      </c>
      <c r="J894" s="40" t="str">
        <f t="shared" si="93"/>
        <v/>
      </c>
      <c r="K894" s="40" t="str">
        <f t="shared" si="94"/>
        <v/>
      </c>
      <c r="L894" t="str">
        <f t="shared" si="95"/>
        <v/>
      </c>
      <c r="M894" s="41" t="str">
        <f t="shared" si="96"/>
        <v/>
      </c>
      <c r="N894" s="41" t="str">
        <f t="shared" si="97"/>
        <v/>
      </c>
    </row>
    <row r="895" spans="1:14" x14ac:dyDescent="0.2">
      <c r="A895" s="35"/>
      <c r="B895" s="36"/>
      <c r="C895" s="37"/>
      <c r="D895" s="36"/>
      <c r="E895" s="35"/>
      <c r="F895" s="36"/>
      <c r="G895" s="36"/>
      <c r="H895" t="str">
        <f t="shared" si="91"/>
        <v/>
      </c>
      <c r="I895" s="40" t="str">
        <f t="shared" si="92"/>
        <v/>
      </c>
      <c r="J895" s="40" t="str">
        <f t="shared" si="93"/>
        <v/>
      </c>
      <c r="K895" s="40" t="str">
        <f t="shared" si="94"/>
        <v/>
      </c>
      <c r="L895" t="str">
        <f t="shared" si="95"/>
        <v/>
      </c>
      <c r="M895" s="41" t="str">
        <f t="shared" si="96"/>
        <v/>
      </c>
      <c r="N895" s="41" t="str">
        <f t="shared" si="97"/>
        <v/>
      </c>
    </row>
    <row r="896" spans="1:14" x14ac:dyDescent="0.2">
      <c r="A896" s="35"/>
      <c r="B896" s="36"/>
      <c r="C896" s="37"/>
      <c r="D896" s="36"/>
      <c r="E896" s="35"/>
      <c r="F896" s="36"/>
      <c r="G896" s="36"/>
      <c r="H896" t="str">
        <f t="shared" si="91"/>
        <v/>
      </c>
      <c r="I896" s="40" t="str">
        <f t="shared" si="92"/>
        <v/>
      </c>
      <c r="J896" s="40" t="str">
        <f t="shared" si="93"/>
        <v/>
      </c>
      <c r="K896" s="40" t="str">
        <f t="shared" si="94"/>
        <v/>
      </c>
      <c r="L896" t="str">
        <f t="shared" si="95"/>
        <v/>
      </c>
      <c r="M896" s="41" t="str">
        <f t="shared" si="96"/>
        <v/>
      </c>
      <c r="N896" s="41" t="str">
        <f t="shared" si="97"/>
        <v/>
      </c>
    </row>
    <row r="897" spans="1:14" x14ac:dyDescent="0.2">
      <c r="A897" s="35"/>
      <c r="B897" s="36"/>
      <c r="C897" s="37"/>
      <c r="D897" s="36"/>
      <c r="E897" s="35"/>
      <c r="F897" s="36"/>
      <c r="G897" s="36"/>
      <c r="H897" t="str">
        <f t="shared" si="91"/>
        <v/>
      </c>
      <c r="I897" s="40" t="str">
        <f t="shared" si="92"/>
        <v/>
      </c>
      <c r="J897" s="40" t="str">
        <f t="shared" si="93"/>
        <v/>
      </c>
      <c r="K897" s="40" t="str">
        <f t="shared" si="94"/>
        <v/>
      </c>
      <c r="L897" t="str">
        <f t="shared" si="95"/>
        <v/>
      </c>
      <c r="M897" s="41" t="str">
        <f t="shared" si="96"/>
        <v/>
      </c>
      <c r="N897" s="41" t="str">
        <f t="shared" si="97"/>
        <v/>
      </c>
    </row>
    <row r="898" spans="1:14" x14ac:dyDescent="0.2">
      <c r="A898" s="35"/>
      <c r="B898" s="36"/>
      <c r="C898" s="37"/>
      <c r="D898" s="36"/>
      <c r="E898" s="35"/>
      <c r="F898" s="36"/>
      <c r="G898" s="36"/>
      <c r="H898" t="str">
        <f t="shared" si="91"/>
        <v/>
      </c>
      <c r="I898" s="40" t="str">
        <f t="shared" si="92"/>
        <v/>
      </c>
      <c r="J898" s="40" t="str">
        <f t="shared" si="93"/>
        <v/>
      </c>
      <c r="K898" s="40" t="str">
        <f t="shared" si="94"/>
        <v/>
      </c>
      <c r="L898" t="str">
        <f t="shared" si="95"/>
        <v/>
      </c>
      <c r="M898" s="41" t="str">
        <f t="shared" si="96"/>
        <v/>
      </c>
      <c r="N898" s="41" t="str">
        <f t="shared" si="97"/>
        <v/>
      </c>
    </row>
    <row r="899" spans="1:14" x14ac:dyDescent="0.2">
      <c r="A899" s="35"/>
      <c r="B899" s="36"/>
      <c r="C899" s="37"/>
      <c r="D899" s="36"/>
      <c r="E899" s="35"/>
      <c r="F899" s="36"/>
      <c r="G899" s="36"/>
      <c r="H899" t="str">
        <f t="shared" ref="H899:H962" si="98">IF(OR(TRIM(B899)="",TRIM(D899)=""),"",IF(TRIM(B899)=TRIM(D899),"Autocompensação",IF(IFERROR(INDEX(L_Contrato,MATCH(M899,L_ChavePD,0)),"")="Ferista","Ferista cobriu colega","Colega cobriu colega")))</f>
        <v/>
      </c>
      <c r="I899" s="40" t="str">
        <f t="shared" ref="I899:I962" si="99">IF(N899="","",SUMIFS(L_Bruto,L_ChavePD,N899)-SUMIFS(L_Ferista,L_ChavePD,N899))</f>
        <v/>
      </c>
      <c r="J899" s="40" t="str">
        <f t="shared" ref="J899:J962" si="100">IF(N899="","",SUMIFS(CP_Horas,CP_ChaveFalta,N899,CP_Aprov,"Sim"))</f>
        <v/>
      </c>
      <c r="K899" s="40" t="str">
        <f t="shared" ref="K899:K962" si="101">IF(N899="","",SUMIFS(L_Compensado,L_ChavePD,N899))</f>
        <v/>
      </c>
      <c r="L899" t="str">
        <f t="shared" ref="L899:L962" si="102">IF(A899&amp;B899&amp;C899&amp;D899&amp;E899="","",IF(OR(A899="",TRIM(B899)="",C899=""),"PREENCHER: data, quem trabalhou e horas",IF(N899="","PREENCHER: de quem é a falta e a data da falta",IF(COUNTIF(L_ChavePD,N899)=0,"CONFERIR: não há lançamento dessa pessoa nessa data",IF(N(I899)=0,"CONFERIR: nesse dia não havia desconto a compensar",IF(F899&lt;&gt;"Sim","PENDENTE: aguardando aprovação (ainda não abate)",IF(J899&gt;I899,"ATENÇÃO: aprovado mais do que a falta (o excedente é ignorado)",IF(COUNTIF(L_ChavePD,M899)=0,"OK: abatendo — obs.: quem trabalhou não tem lançamento nesse dia","OK: abatendo no desconto"))))))))</f>
        <v/>
      </c>
      <c r="M899" s="41" t="str">
        <f t="shared" ref="M899:M962" si="103">IF(OR(A899="",TRIM(B899)=""),"",TRIM(B899)&amp;"|"&amp;A899)</f>
        <v/>
      </c>
      <c r="N899" s="41" t="str">
        <f t="shared" ref="N899:N962" si="104">IF(OR(E899="",TRIM(D899)=""),"",TRIM(D899)&amp;"|"&amp;E899)</f>
        <v/>
      </c>
    </row>
    <row r="900" spans="1:14" x14ac:dyDescent="0.2">
      <c r="A900" s="35"/>
      <c r="B900" s="36"/>
      <c r="C900" s="37"/>
      <c r="D900" s="36"/>
      <c r="E900" s="35"/>
      <c r="F900" s="36"/>
      <c r="G900" s="36"/>
      <c r="H900" t="str">
        <f t="shared" si="98"/>
        <v/>
      </c>
      <c r="I900" s="40" t="str">
        <f t="shared" si="99"/>
        <v/>
      </c>
      <c r="J900" s="40" t="str">
        <f t="shared" si="100"/>
        <v/>
      </c>
      <c r="K900" s="40" t="str">
        <f t="shared" si="101"/>
        <v/>
      </c>
      <c r="L900" t="str">
        <f t="shared" si="102"/>
        <v/>
      </c>
      <c r="M900" s="41" t="str">
        <f t="shared" si="103"/>
        <v/>
      </c>
      <c r="N900" s="41" t="str">
        <f t="shared" si="104"/>
        <v/>
      </c>
    </row>
    <row r="901" spans="1:14" x14ac:dyDescent="0.2">
      <c r="A901" s="35"/>
      <c r="B901" s="36"/>
      <c r="C901" s="37"/>
      <c r="D901" s="36"/>
      <c r="E901" s="35"/>
      <c r="F901" s="36"/>
      <c r="G901" s="36"/>
      <c r="H901" t="str">
        <f t="shared" si="98"/>
        <v/>
      </c>
      <c r="I901" s="40" t="str">
        <f t="shared" si="99"/>
        <v/>
      </c>
      <c r="J901" s="40" t="str">
        <f t="shared" si="100"/>
        <v/>
      </c>
      <c r="K901" s="40" t="str">
        <f t="shared" si="101"/>
        <v/>
      </c>
      <c r="L901" t="str">
        <f t="shared" si="102"/>
        <v/>
      </c>
      <c r="M901" s="41" t="str">
        <f t="shared" si="103"/>
        <v/>
      </c>
      <c r="N901" s="41" t="str">
        <f t="shared" si="104"/>
        <v/>
      </c>
    </row>
    <row r="902" spans="1:14" x14ac:dyDescent="0.2">
      <c r="A902" s="35"/>
      <c r="B902" s="36"/>
      <c r="C902" s="37"/>
      <c r="D902" s="36"/>
      <c r="E902" s="35"/>
      <c r="F902" s="36"/>
      <c r="G902" s="36"/>
      <c r="H902" t="str">
        <f t="shared" si="98"/>
        <v/>
      </c>
      <c r="I902" s="40" t="str">
        <f t="shared" si="99"/>
        <v/>
      </c>
      <c r="J902" s="40" t="str">
        <f t="shared" si="100"/>
        <v/>
      </c>
      <c r="K902" s="40" t="str">
        <f t="shared" si="101"/>
        <v/>
      </c>
      <c r="L902" t="str">
        <f t="shared" si="102"/>
        <v/>
      </c>
      <c r="M902" s="41" t="str">
        <f t="shared" si="103"/>
        <v/>
      </c>
      <c r="N902" s="41" t="str">
        <f t="shared" si="104"/>
        <v/>
      </c>
    </row>
    <row r="903" spans="1:14" x14ac:dyDescent="0.2">
      <c r="A903" s="35"/>
      <c r="B903" s="36"/>
      <c r="C903" s="37"/>
      <c r="D903" s="36"/>
      <c r="E903" s="35"/>
      <c r="F903" s="36"/>
      <c r="G903" s="36"/>
      <c r="H903" t="str">
        <f t="shared" si="98"/>
        <v/>
      </c>
      <c r="I903" s="40" t="str">
        <f t="shared" si="99"/>
        <v/>
      </c>
      <c r="J903" s="40" t="str">
        <f t="shared" si="100"/>
        <v/>
      </c>
      <c r="K903" s="40" t="str">
        <f t="shared" si="101"/>
        <v/>
      </c>
      <c r="L903" t="str">
        <f t="shared" si="102"/>
        <v/>
      </c>
      <c r="M903" s="41" t="str">
        <f t="shared" si="103"/>
        <v/>
      </c>
      <c r="N903" s="41" t="str">
        <f t="shared" si="104"/>
        <v/>
      </c>
    </row>
    <row r="904" spans="1:14" x14ac:dyDescent="0.2">
      <c r="A904" s="35"/>
      <c r="B904" s="36"/>
      <c r="C904" s="37"/>
      <c r="D904" s="36"/>
      <c r="E904" s="35"/>
      <c r="F904" s="36"/>
      <c r="G904" s="36"/>
      <c r="H904" t="str">
        <f t="shared" si="98"/>
        <v/>
      </c>
      <c r="I904" s="40" t="str">
        <f t="shared" si="99"/>
        <v/>
      </c>
      <c r="J904" s="40" t="str">
        <f t="shared" si="100"/>
        <v/>
      </c>
      <c r="K904" s="40" t="str">
        <f t="shared" si="101"/>
        <v/>
      </c>
      <c r="L904" t="str">
        <f t="shared" si="102"/>
        <v/>
      </c>
      <c r="M904" s="41" t="str">
        <f t="shared" si="103"/>
        <v/>
      </c>
      <c r="N904" s="41" t="str">
        <f t="shared" si="104"/>
        <v/>
      </c>
    </row>
    <row r="905" spans="1:14" x14ac:dyDescent="0.2">
      <c r="A905" s="35"/>
      <c r="B905" s="36"/>
      <c r="C905" s="37"/>
      <c r="D905" s="36"/>
      <c r="E905" s="35"/>
      <c r="F905" s="36"/>
      <c r="G905" s="36"/>
      <c r="H905" t="str">
        <f t="shared" si="98"/>
        <v/>
      </c>
      <c r="I905" s="40" t="str">
        <f t="shared" si="99"/>
        <v/>
      </c>
      <c r="J905" s="40" t="str">
        <f t="shared" si="100"/>
        <v/>
      </c>
      <c r="K905" s="40" t="str">
        <f t="shared" si="101"/>
        <v/>
      </c>
      <c r="L905" t="str">
        <f t="shared" si="102"/>
        <v/>
      </c>
      <c r="M905" s="41" t="str">
        <f t="shared" si="103"/>
        <v/>
      </c>
      <c r="N905" s="41" t="str">
        <f t="shared" si="104"/>
        <v/>
      </c>
    </row>
    <row r="906" spans="1:14" x14ac:dyDescent="0.2">
      <c r="A906" s="35"/>
      <c r="B906" s="36"/>
      <c r="C906" s="37"/>
      <c r="D906" s="36"/>
      <c r="E906" s="35"/>
      <c r="F906" s="36"/>
      <c r="G906" s="36"/>
      <c r="H906" t="str">
        <f t="shared" si="98"/>
        <v/>
      </c>
      <c r="I906" s="40" t="str">
        <f t="shared" si="99"/>
        <v/>
      </c>
      <c r="J906" s="40" t="str">
        <f t="shared" si="100"/>
        <v/>
      </c>
      <c r="K906" s="40" t="str">
        <f t="shared" si="101"/>
        <v/>
      </c>
      <c r="L906" t="str">
        <f t="shared" si="102"/>
        <v/>
      </c>
      <c r="M906" s="41" t="str">
        <f t="shared" si="103"/>
        <v/>
      </c>
      <c r="N906" s="41" t="str">
        <f t="shared" si="104"/>
        <v/>
      </c>
    </row>
    <row r="907" spans="1:14" x14ac:dyDescent="0.2">
      <c r="A907" s="35"/>
      <c r="B907" s="36"/>
      <c r="C907" s="37"/>
      <c r="D907" s="36"/>
      <c r="E907" s="35"/>
      <c r="F907" s="36"/>
      <c r="G907" s="36"/>
      <c r="H907" t="str">
        <f t="shared" si="98"/>
        <v/>
      </c>
      <c r="I907" s="40" t="str">
        <f t="shared" si="99"/>
        <v/>
      </c>
      <c r="J907" s="40" t="str">
        <f t="shared" si="100"/>
        <v/>
      </c>
      <c r="K907" s="40" t="str">
        <f t="shared" si="101"/>
        <v/>
      </c>
      <c r="L907" t="str">
        <f t="shared" si="102"/>
        <v/>
      </c>
      <c r="M907" s="41" t="str">
        <f t="shared" si="103"/>
        <v/>
      </c>
      <c r="N907" s="41" t="str">
        <f t="shared" si="104"/>
        <v/>
      </c>
    </row>
    <row r="908" spans="1:14" x14ac:dyDescent="0.2">
      <c r="A908" s="35"/>
      <c r="B908" s="36"/>
      <c r="C908" s="37"/>
      <c r="D908" s="36"/>
      <c r="E908" s="35"/>
      <c r="F908" s="36"/>
      <c r="G908" s="36"/>
      <c r="H908" t="str">
        <f t="shared" si="98"/>
        <v/>
      </c>
      <c r="I908" s="40" t="str">
        <f t="shared" si="99"/>
        <v/>
      </c>
      <c r="J908" s="40" t="str">
        <f t="shared" si="100"/>
        <v/>
      </c>
      <c r="K908" s="40" t="str">
        <f t="shared" si="101"/>
        <v/>
      </c>
      <c r="L908" t="str">
        <f t="shared" si="102"/>
        <v/>
      </c>
      <c r="M908" s="41" t="str">
        <f t="shared" si="103"/>
        <v/>
      </c>
      <c r="N908" s="41" t="str">
        <f t="shared" si="104"/>
        <v/>
      </c>
    </row>
    <row r="909" spans="1:14" x14ac:dyDescent="0.2">
      <c r="A909" s="35"/>
      <c r="B909" s="36"/>
      <c r="C909" s="37"/>
      <c r="D909" s="36"/>
      <c r="E909" s="35"/>
      <c r="F909" s="36"/>
      <c r="G909" s="36"/>
      <c r="H909" t="str">
        <f t="shared" si="98"/>
        <v/>
      </c>
      <c r="I909" s="40" t="str">
        <f t="shared" si="99"/>
        <v/>
      </c>
      <c r="J909" s="40" t="str">
        <f t="shared" si="100"/>
        <v/>
      </c>
      <c r="K909" s="40" t="str">
        <f t="shared" si="101"/>
        <v/>
      </c>
      <c r="L909" t="str">
        <f t="shared" si="102"/>
        <v/>
      </c>
      <c r="M909" s="41" t="str">
        <f t="shared" si="103"/>
        <v/>
      </c>
      <c r="N909" s="41" t="str">
        <f t="shared" si="104"/>
        <v/>
      </c>
    </row>
    <row r="910" spans="1:14" x14ac:dyDescent="0.2">
      <c r="A910" s="35"/>
      <c r="B910" s="36"/>
      <c r="C910" s="37"/>
      <c r="D910" s="36"/>
      <c r="E910" s="35"/>
      <c r="F910" s="36"/>
      <c r="G910" s="36"/>
      <c r="H910" t="str">
        <f t="shared" si="98"/>
        <v/>
      </c>
      <c r="I910" s="40" t="str">
        <f t="shared" si="99"/>
        <v/>
      </c>
      <c r="J910" s="40" t="str">
        <f t="shared" si="100"/>
        <v/>
      </c>
      <c r="K910" s="40" t="str">
        <f t="shared" si="101"/>
        <v/>
      </c>
      <c r="L910" t="str">
        <f t="shared" si="102"/>
        <v/>
      </c>
      <c r="M910" s="41" t="str">
        <f t="shared" si="103"/>
        <v/>
      </c>
      <c r="N910" s="41" t="str">
        <f t="shared" si="104"/>
        <v/>
      </c>
    </row>
    <row r="911" spans="1:14" x14ac:dyDescent="0.2">
      <c r="A911" s="35"/>
      <c r="B911" s="36"/>
      <c r="C911" s="37"/>
      <c r="D911" s="36"/>
      <c r="E911" s="35"/>
      <c r="F911" s="36"/>
      <c r="G911" s="36"/>
      <c r="H911" t="str">
        <f t="shared" si="98"/>
        <v/>
      </c>
      <c r="I911" s="40" t="str">
        <f t="shared" si="99"/>
        <v/>
      </c>
      <c r="J911" s="40" t="str">
        <f t="shared" si="100"/>
        <v/>
      </c>
      <c r="K911" s="40" t="str">
        <f t="shared" si="101"/>
        <v/>
      </c>
      <c r="L911" t="str">
        <f t="shared" si="102"/>
        <v/>
      </c>
      <c r="M911" s="41" t="str">
        <f t="shared" si="103"/>
        <v/>
      </c>
      <c r="N911" s="41" t="str">
        <f t="shared" si="104"/>
        <v/>
      </c>
    </row>
    <row r="912" spans="1:14" x14ac:dyDescent="0.2">
      <c r="A912" s="35"/>
      <c r="B912" s="36"/>
      <c r="C912" s="37"/>
      <c r="D912" s="36"/>
      <c r="E912" s="35"/>
      <c r="F912" s="36"/>
      <c r="G912" s="36"/>
      <c r="H912" t="str">
        <f t="shared" si="98"/>
        <v/>
      </c>
      <c r="I912" s="40" t="str">
        <f t="shared" si="99"/>
        <v/>
      </c>
      <c r="J912" s="40" t="str">
        <f t="shared" si="100"/>
        <v/>
      </c>
      <c r="K912" s="40" t="str">
        <f t="shared" si="101"/>
        <v/>
      </c>
      <c r="L912" t="str">
        <f t="shared" si="102"/>
        <v/>
      </c>
      <c r="M912" s="41" t="str">
        <f t="shared" si="103"/>
        <v/>
      </c>
      <c r="N912" s="41" t="str">
        <f t="shared" si="104"/>
        <v/>
      </c>
    </row>
    <row r="913" spans="1:14" x14ac:dyDescent="0.2">
      <c r="A913" s="35"/>
      <c r="B913" s="36"/>
      <c r="C913" s="37"/>
      <c r="D913" s="36"/>
      <c r="E913" s="35"/>
      <c r="F913" s="36"/>
      <c r="G913" s="36"/>
      <c r="H913" t="str">
        <f t="shared" si="98"/>
        <v/>
      </c>
      <c r="I913" s="40" t="str">
        <f t="shared" si="99"/>
        <v/>
      </c>
      <c r="J913" s="40" t="str">
        <f t="shared" si="100"/>
        <v/>
      </c>
      <c r="K913" s="40" t="str">
        <f t="shared" si="101"/>
        <v/>
      </c>
      <c r="L913" t="str">
        <f t="shared" si="102"/>
        <v/>
      </c>
      <c r="M913" s="41" t="str">
        <f t="shared" si="103"/>
        <v/>
      </c>
      <c r="N913" s="41" t="str">
        <f t="shared" si="104"/>
        <v/>
      </c>
    </row>
    <row r="914" spans="1:14" x14ac:dyDescent="0.2">
      <c r="A914" s="35"/>
      <c r="B914" s="36"/>
      <c r="C914" s="37"/>
      <c r="D914" s="36"/>
      <c r="E914" s="35"/>
      <c r="F914" s="36"/>
      <c r="G914" s="36"/>
      <c r="H914" t="str">
        <f t="shared" si="98"/>
        <v/>
      </c>
      <c r="I914" s="40" t="str">
        <f t="shared" si="99"/>
        <v/>
      </c>
      <c r="J914" s="40" t="str">
        <f t="shared" si="100"/>
        <v/>
      </c>
      <c r="K914" s="40" t="str">
        <f t="shared" si="101"/>
        <v/>
      </c>
      <c r="L914" t="str">
        <f t="shared" si="102"/>
        <v/>
      </c>
      <c r="M914" s="41" t="str">
        <f t="shared" si="103"/>
        <v/>
      </c>
      <c r="N914" s="41" t="str">
        <f t="shared" si="104"/>
        <v/>
      </c>
    </row>
    <row r="915" spans="1:14" x14ac:dyDescent="0.2">
      <c r="A915" s="35"/>
      <c r="B915" s="36"/>
      <c r="C915" s="37"/>
      <c r="D915" s="36"/>
      <c r="E915" s="35"/>
      <c r="F915" s="36"/>
      <c r="G915" s="36"/>
      <c r="H915" t="str">
        <f t="shared" si="98"/>
        <v/>
      </c>
      <c r="I915" s="40" t="str">
        <f t="shared" si="99"/>
        <v/>
      </c>
      <c r="J915" s="40" t="str">
        <f t="shared" si="100"/>
        <v/>
      </c>
      <c r="K915" s="40" t="str">
        <f t="shared" si="101"/>
        <v/>
      </c>
      <c r="L915" t="str">
        <f t="shared" si="102"/>
        <v/>
      </c>
      <c r="M915" s="41" t="str">
        <f t="shared" si="103"/>
        <v/>
      </c>
      <c r="N915" s="41" t="str">
        <f t="shared" si="104"/>
        <v/>
      </c>
    </row>
    <row r="916" spans="1:14" x14ac:dyDescent="0.2">
      <c r="A916" s="35"/>
      <c r="B916" s="36"/>
      <c r="C916" s="37"/>
      <c r="D916" s="36"/>
      <c r="E916" s="35"/>
      <c r="F916" s="36"/>
      <c r="G916" s="36"/>
      <c r="H916" t="str">
        <f t="shared" si="98"/>
        <v/>
      </c>
      <c r="I916" s="40" t="str">
        <f t="shared" si="99"/>
        <v/>
      </c>
      <c r="J916" s="40" t="str">
        <f t="shared" si="100"/>
        <v/>
      </c>
      <c r="K916" s="40" t="str">
        <f t="shared" si="101"/>
        <v/>
      </c>
      <c r="L916" t="str">
        <f t="shared" si="102"/>
        <v/>
      </c>
      <c r="M916" s="41" t="str">
        <f t="shared" si="103"/>
        <v/>
      </c>
      <c r="N916" s="41" t="str">
        <f t="shared" si="104"/>
        <v/>
      </c>
    </row>
    <row r="917" spans="1:14" x14ac:dyDescent="0.2">
      <c r="A917" s="35"/>
      <c r="B917" s="36"/>
      <c r="C917" s="37"/>
      <c r="D917" s="36"/>
      <c r="E917" s="35"/>
      <c r="F917" s="36"/>
      <c r="G917" s="36"/>
      <c r="H917" t="str">
        <f t="shared" si="98"/>
        <v/>
      </c>
      <c r="I917" s="40" t="str">
        <f t="shared" si="99"/>
        <v/>
      </c>
      <c r="J917" s="40" t="str">
        <f t="shared" si="100"/>
        <v/>
      </c>
      <c r="K917" s="40" t="str">
        <f t="shared" si="101"/>
        <v/>
      </c>
      <c r="L917" t="str">
        <f t="shared" si="102"/>
        <v/>
      </c>
      <c r="M917" s="41" t="str">
        <f t="shared" si="103"/>
        <v/>
      </c>
      <c r="N917" s="41" t="str">
        <f t="shared" si="104"/>
        <v/>
      </c>
    </row>
    <row r="918" spans="1:14" x14ac:dyDescent="0.2">
      <c r="A918" s="35"/>
      <c r="B918" s="36"/>
      <c r="C918" s="37"/>
      <c r="D918" s="36"/>
      <c r="E918" s="35"/>
      <c r="F918" s="36"/>
      <c r="G918" s="36"/>
      <c r="H918" t="str">
        <f t="shared" si="98"/>
        <v/>
      </c>
      <c r="I918" s="40" t="str">
        <f t="shared" si="99"/>
        <v/>
      </c>
      <c r="J918" s="40" t="str">
        <f t="shared" si="100"/>
        <v/>
      </c>
      <c r="K918" s="40" t="str">
        <f t="shared" si="101"/>
        <v/>
      </c>
      <c r="L918" t="str">
        <f t="shared" si="102"/>
        <v/>
      </c>
      <c r="M918" s="41" t="str">
        <f t="shared" si="103"/>
        <v/>
      </c>
      <c r="N918" s="41" t="str">
        <f t="shared" si="104"/>
        <v/>
      </c>
    </row>
    <row r="919" spans="1:14" x14ac:dyDescent="0.2">
      <c r="A919" s="35"/>
      <c r="B919" s="36"/>
      <c r="C919" s="37"/>
      <c r="D919" s="36"/>
      <c r="E919" s="35"/>
      <c r="F919" s="36"/>
      <c r="G919" s="36"/>
      <c r="H919" t="str">
        <f t="shared" si="98"/>
        <v/>
      </c>
      <c r="I919" s="40" t="str">
        <f t="shared" si="99"/>
        <v/>
      </c>
      <c r="J919" s="40" t="str">
        <f t="shared" si="100"/>
        <v/>
      </c>
      <c r="K919" s="40" t="str">
        <f t="shared" si="101"/>
        <v/>
      </c>
      <c r="L919" t="str">
        <f t="shared" si="102"/>
        <v/>
      </c>
      <c r="M919" s="41" t="str">
        <f t="shared" si="103"/>
        <v/>
      </c>
      <c r="N919" s="41" t="str">
        <f t="shared" si="104"/>
        <v/>
      </c>
    </row>
    <row r="920" spans="1:14" x14ac:dyDescent="0.2">
      <c r="A920" s="35"/>
      <c r="B920" s="36"/>
      <c r="C920" s="37"/>
      <c r="D920" s="36"/>
      <c r="E920" s="35"/>
      <c r="F920" s="36"/>
      <c r="G920" s="36"/>
      <c r="H920" t="str">
        <f t="shared" si="98"/>
        <v/>
      </c>
      <c r="I920" s="40" t="str">
        <f t="shared" si="99"/>
        <v/>
      </c>
      <c r="J920" s="40" t="str">
        <f t="shared" si="100"/>
        <v/>
      </c>
      <c r="K920" s="40" t="str">
        <f t="shared" si="101"/>
        <v/>
      </c>
      <c r="L920" t="str">
        <f t="shared" si="102"/>
        <v/>
      </c>
      <c r="M920" s="41" t="str">
        <f t="shared" si="103"/>
        <v/>
      </c>
      <c r="N920" s="41" t="str">
        <f t="shared" si="104"/>
        <v/>
      </c>
    </row>
    <row r="921" spans="1:14" x14ac:dyDescent="0.2">
      <c r="A921" s="35"/>
      <c r="B921" s="36"/>
      <c r="C921" s="37"/>
      <c r="D921" s="36"/>
      <c r="E921" s="35"/>
      <c r="F921" s="36"/>
      <c r="G921" s="36"/>
      <c r="H921" t="str">
        <f t="shared" si="98"/>
        <v/>
      </c>
      <c r="I921" s="40" t="str">
        <f t="shared" si="99"/>
        <v/>
      </c>
      <c r="J921" s="40" t="str">
        <f t="shared" si="100"/>
        <v/>
      </c>
      <c r="K921" s="40" t="str">
        <f t="shared" si="101"/>
        <v/>
      </c>
      <c r="L921" t="str">
        <f t="shared" si="102"/>
        <v/>
      </c>
      <c r="M921" s="41" t="str">
        <f t="shared" si="103"/>
        <v/>
      </c>
      <c r="N921" s="41" t="str">
        <f t="shared" si="104"/>
        <v/>
      </c>
    </row>
    <row r="922" spans="1:14" x14ac:dyDescent="0.2">
      <c r="A922" s="35"/>
      <c r="B922" s="36"/>
      <c r="C922" s="37"/>
      <c r="D922" s="36"/>
      <c r="E922" s="35"/>
      <c r="F922" s="36"/>
      <c r="G922" s="36"/>
      <c r="H922" t="str">
        <f t="shared" si="98"/>
        <v/>
      </c>
      <c r="I922" s="40" t="str">
        <f t="shared" si="99"/>
        <v/>
      </c>
      <c r="J922" s="40" t="str">
        <f t="shared" si="100"/>
        <v/>
      </c>
      <c r="K922" s="40" t="str">
        <f t="shared" si="101"/>
        <v/>
      </c>
      <c r="L922" t="str">
        <f t="shared" si="102"/>
        <v/>
      </c>
      <c r="M922" s="41" t="str">
        <f t="shared" si="103"/>
        <v/>
      </c>
      <c r="N922" s="41" t="str">
        <f t="shared" si="104"/>
        <v/>
      </c>
    </row>
    <row r="923" spans="1:14" x14ac:dyDescent="0.2">
      <c r="A923" s="35"/>
      <c r="B923" s="36"/>
      <c r="C923" s="37"/>
      <c r="D923" s="36"/>
      <c r="E923" s="35"/>
      <c r="F923" s="36"/>
      <c r="G923" s="36"/>
      <c r="H923" t="str">
        <f t="shared" si="98"/>
        <v/>
      </c>
      <c r="I923" s="40" t="str">
        <f t="shared" si="99"/>
        <v/>
      </c>
      <c r="J923" s="40" t="str">
        <f t="shared" si="100"/>
        <v/>
      </c>
      <c r="K923" s="40" t="str">
        <f t="shared" si="101"/>
        <v/>
      </c>
      <c r="L923" t="str">
        <f t="shared" si="102"/>
        <v/>
      </c>
      <c r="M923" s="41" t="str">
        <f t="shared" si="103"/>
        <v/>
      </c>
      <c r="N923" s="41" t="str">
        <f t="shared" si="104"/>
        <v/>
      </c>
    </row>
    <row r="924" spans="1:14" x14ac:dyDescent="0.2">
      <c r="A924" s="35"/>
      <c r="B924" s="36"/>
      <c r="C924" s="37"/>
      <c r="D924" s="36"/>
      <c r="E924" s="35"/>
      <c r="F924" s="36"/>
      <c r="G924" s="36"/>
      <c r="H924" t="str">
        <f t="shared" si="98"/>
        <v/>
      </c>
      <c r="I924" s="40" t="str">
        <f t="shared" si="99"/>
        <v/>
      </c>
      <c r="J924" s="40" t="str">
        <f t="shared" si="100"/>
        <v/>
      </c>
      <c r="K924" s="40" t="str">
        <f t="shared" si="101"/>
        <v/>
      </c>
      <c r="L924" t="str">
        <f t="shared" si="102"/>
        <v/>
      </c>
      <c r="M924" s="41" t="str">
        <f t="shared" si="103"/>
        <v/>
      </c>
      <c r="N924" s="41" t="str">
        <f t="shared" si="104"/>
        <v/>
      </c>
    </row>
    <row r="925" spans="1:14" x14ac:dyDescent="0.2">
      <c r="A925" s="35"/>
      <c r="B925" s="36"/>
      <c r="C925" s="37"/>
      <c r="D925" s="36"/>
      <c r="E925" s="35"/>
      <c r="F925" s="36"/>
      <c r="G925" s="36"/>
      <c r="H925" t="str">
        <f t="shared" si="98"/>
        <v/>
      </c>
      <c r="I925" s="40" t="str">
        <f t="shared" si="99"/>
        <v/>
      </c>
      <c r="J925" s="40" t="str">
        <f t="shared" si="100"/>
        <v/>
      </c>
      <c r="K925" s="40" t="str">
        <f t="shared" si="101"/>
        <v/>
      </c>
      <c r="L925" t="str">
        <f t="shared" si="102"/>
        <v/>
      </c>
      <c r="M925" s="41" t="str">
        <f t="shared" si="103"/>
        <v/>
      </c>
      <c r="N925" s="41" t="str">
        <f t="shared" si="104"/>
        <v/>
      </c>
    </row>
    <row r="926" spans="1:14" x14ac:dyDescent="0.2">
      <c r="A926" s="35"/>
      <c r="B926" s="36"/>
      <c r="C926" s="37"/>
      <c r="D926" s="36"/>
      <c r="E926" s="35"/>
      <c r="F926" s="36"/>
      <c r="G926" s="36"/>
      <c r="H926" t="str">
        <f t="shared" si="98"/>
        <v/>
      </c>
      <c r="I926" s="40" t="str">
        <f t="shared" si="99"/>
        <v/>
      </c>
      <c r="J926" s="40" t="str">
        <f t="shared" si="100"/>
        <v/>
      </c>
      <c r="K926" s="40" t="str">
        <f t="shared" si="101"/>
        <v/>
      </c>
      <c r="L926" t="str">
        <f t="shared" si="102"/>
        <v/>
      </c>
      <c r="M926" s="41" t="str">
        <f t="shared" si="103"/>
        <v/>
      </c>
      <c r="N926" s="41" t="str">
        <f t="shared" si="104"/>
        <v/>
      </c>
    </row>
    <row r="927" spans="1:14" x14ac:dyDescent="0.2">
      <c r="A927" s="35"/>
      <c r="B927" s="36"/>
      <c r="C927" s="37"/>
      <c r="D927" s="36"/>
      <c r="E927" s="35"/>
      <c r="F927" s="36"/>
      <c r="G927" s="36"/>
      <c r="H927" t="str">
        <f t="shared" si="98"/>
        <v/>
      </c>
      <c r="I927" s="40" t="str">
        <f t="shared" si="99"/>
        <v/>
      </c>
      <c r="J927" s="40" t="str">
        <f t="shared" si="100"/>
        <v/>
      </c>
      <c r="K927" s="40" t="str">
        <f t="shared" si="101"/>
        <v/>
      </c>
      <c r="L927" t="str">
        <f t="shared" si="102"/>
        <v/>
      </c>
      <c r="M927" s="41" t="str">
        <f t="shared" si="103"/>
        <v/>
      </c>
      <c r="N927" s="41" t="str">
        <f t="shared" si="104"/>
        <v/>
      </c>
    </row>
    <row r="928" spans="1:14" x14ac:dyDescent="0.2">
      <c r="A928" s="35"/>
      <c r="B928" s="36"/>
      <c r="C928" s="37"/>
      <c r="D928" s="36"/>
      <c r="E928" s="35"/>
      <c r="F928" s="36"/>
      <c r="G928" s="36"/>
      <c r="H928" t="str">
        <f t="shared" si="98"/>
        <v/>
      </c>
      <c r="I928" s="40" t="str">
        <f t="shared" si="99"/>
        <v/>
      </c>
      <c r="J928" s="40" t="str">
        <f t="shared" si="100"/>
        <v/>
      </c>
      <c r="K928" s="40" t="str">
        <f t="shared" si="101"/>
        <v/>
      </c>
      <c r="L928" t="str">
        <f t="shared" si="102"/>
        <v/>
      </c>
      <c r="M928" s="41" t="str">
        <f t="shared" si="103"/>
        <v/>
      </c>
      <c r="N928" s="41" t="str">
        <f t="shared" si="104"/>
        <v/>
      </c>
    </row>
    <row r="929" spans="1:14" x14ac:dyDescent="0.2">
      <c r="A929" s="35"/>
      <c r="B929" s="36"/>
      <c r="C929" s="37"/>
      <c r="D929" s="36"/>
      <c r="E929" s="35"/>
      <c r="F929" s="36"/>
      <c r="G929" s="36"/>
      <c r="H929" t="str">
        <f t="shared" si="98"/>
        <v/>
      </c>
      <c r="I929" s="40" t="str">
        <f t="shared" si="99"/>
        <v/>
      </c>
      <c r="J929" s="40" t="str">
        <f t="shared" si="100"/>
        <v/>
      </c>
      <c r="K929" s="40" t="str">
        <f t="shared" si="101"/>
        <v/>
      </c>
      <c r="L929" t="str">
        <f t="shared" si="102"/>
        <v/>
      </c>
      <c r="M929" s="41" t="str">
        <f t="shared" si="103"/>
        <v/>
      </c>
      <c r="N929" s="41" t="str">
        <f t="shared" si="104"/>
        <v/>
      </c>
    </row>
    <row r="930" spans="1:14" x14ac:dyDescent="0.2">
      <c r="A930" s="35"/>
      <c r="B930" s="36"/>
      <c r="C930" s="37"/>
      <c r="D930" s="36"/>
      <c r="E930" s="35"/>
      <c r="F930" s="36"/>
      <c r="G930" s="36"/>
      <c r="H930" t="str">
        <f t="shared" si="98"/>
        <v/>
      </c>
      <c r="I930" s="40" t="str">
        <f t="shared" si="99"/>
        <v/>
      </c>
      <c r="J930" s="40" t="str">
        <f t="shared" si="100"/>
        <v/>
      </c>
      <c r="K930" s="40" t="str">
        <f t="shared" si="101"/>
        <v/>
      </c>
      <c r="L930" t="str">
        <f t="shared" si="102"/>
        <v/>
      </c>
      <c r="M930" s="41" t="str">
        <f t="shared" si="103"/>
        <v/>
      </c>
      <c r="N930" s="41" t="str">
        <f t="shared" si="104"/>
        <v/>
      </c>
    </row>
    <row r="931" spans="1:14" x14ac:dyDescent="0.2">
      <c r="A931" s="35"/>
      <c r="B931" s="36"/>
      <c r="C931" s="37"/>
      <c r="D931" s="36"/>
      <c r="E931" s="35"/>
      <c r="F931" s="36"/>
      <c r="G931" s="36"/>
      <c r="H931" t="str">
        <f t="shared" si="98"/>
        <v/>
      </c>
      <c r="I931" s="40" t="str">
        <f t="shared" si="99"/>
        <v/>
      </c>
      <c r="J931" s="40" t="str">
        <f t="shared" si="100"/>
        <v/>
      </c>
      <c r="K931" s="40" t="str">
        <f t="shared" si="101"/>
        <v/>
      </c>
      <c r="L931" t="str">
        <f t="shared" si="102"/>
        <v/>
      </c>
      <c r="M931" s="41" t="str">
        <f t="shared" si="103"/>
        <v/>
      </c>
      <c r="N931" s="41" t="str">
        <f t="shared" si="104"/>
        <v/>
      </c>
    </row>
    <row r="932" spans="1:14" x14ac:dyDescent="0.2">
      <c r="A932" s="35"/>
      <c r="B932" s="36"/>
      <c r="C932" s="37"/>
      <c r="D932" s="36"/>
      <c r="E932" s="35"/>
      <c r="F932" s="36"/>
      <c r="G932" s="36"/>
      <c r="H932" t="str">
        <f t="shared" si="98"/>
        <v/>
      </c>
      <c r="I932" s="40" t="str">
        <f t="shared" si="99"/>
        <v/>
      </c>
      <c r="J932" s="40" t="str">
        <f t="shared" si="100"/>
        <v/>
      </c>
      <c r="K932" s="40" t="str">
        <f t="shared" si="101"/>
        <v/>
      </c>
      <c r="L932" t="str">
        <f t="shared" si="102"/>
        <v/>
      </c>
      <c r="M932" s="41" t="str">
        <f t="shared" si="103"/>
        <v/>
      </c>
      <c r="N932" s="41" t="str">
        <f t="shared" si="104"/>
        <v/>
      </c>
    </row>
    <row r="933" spans="1:14" x14ac:dyDescent="0.2">
      <c r="A933" s="35"/>
      <c r="B933" s="36"/>
      <c r="C933" s="37"/>
      <c r="D933" s="36"/>
      <c r="E933" s="35"/>
      <c r="F933" s="36"/>
      <c r="G933" s="36"/>
      <c r="H933" t="str">
        <f t="shared" si="98"/>
        <v/>
      </c>
      <c r="I933" s="40" t="str">
        <f t="shared" si="99"/>
        <v/>
      </c>
      <c r="J933" s="40" t="str">
        <f t="shared" si="100"/>
        <v/>
      </c>
      <c r="K933" s="40" t="str">
        <f t="shared" si="101"/>
        <v/>
      </c>
      <c r="L933" t="str">
        <f t="shared" si="102"/>
        <v/>
      </c>
      <c r="M933" s="41" t="str">
        <f t="shared" si="103"/>
        <v/>
      </c>
      <c r="N933" s="41" t="str">
        <f t="shared" si="104"/>
        <v/>
      </c>
    </row>
    <row r="934" spans="1:14" x14ac:dyDescent="0.2">
      <c r="A934" s="35"/>
      <c r="B934" s="36"/>
      <c r="C934" s="37"/>
      <c r="D934" s="36"/>
      <c r="E934" s="35"/>
      <c r="F934" s="36"/>
      <c r="G934" s="36"/>
      <c r="H934" t="str">
        <f t="shared" si="98"/>
        <v/>
      </c>
      <c r="I934" s="40" t="str">
        <f t="shared" si="99"/>
        <v/>
      </c>
      <c r="J934" s="40" t="str">
        <f t="shared" si="100"/>
        <v/>
      </c>
      <c r="K934" s="40" t="str">
        <f t="shared" si="101"/>
        <v/>
      </c>
      <c r="L934" t="str">
        <f t="shared" si="102"/>
        <v/>
      </c>
      <c r="M934" s="41" t="str">
        <f t="shared" si="103"/>
        <v/>
      </c>
      <c r="N934" s="41" t="str">
        <f t="shared" si="104"/>
        <v/>
      </c>
    </row>
    <row r="935" spans="1:14" x14ac:dyDescent="0.2">
      <c r="A935" s="35"/>
      <c r="B935" s="36"/>
      <c r="C935" s="37"/>
      <c r="D935" s="36"/>
      <c r="E935" s="35"/>
      <c r="F935" s="36"/>
      <c r="G935" s="36"/>
      <c r="H935" t="str">
        <f t="shared" si="98"/>
        <v/>
      </c>
      <c r="I935" s="40" t="str">
        <f t="shared" si="99"/>
        <v/>
      </c>
      <c r="J935" s="40" t="str">
        <f t="shared" si="100"/>
        <v/>
      </c>
      <c r="K935" s="40" t="str">
        <f t="shared" si="101"/>
        <v/>
      </c>
      <c r="L935" t="str">
        <f t="shared" si="102"/>
        <v/>
      </c>
      <c r="M935" s="41" t="str">
        <f t="shared" si="103"/>
        <v/>
      </c>
      <c r="N935" s="41" t="str">
        <f t="shared" si="104"/>
        <v/>
      </c>
    </row>
    <row r="936" spans="1:14" x14ac:dyDescent="0.2">
      <c r="A936" s="35"/>
      <c r="B936" s="36"/>
      <c r="C936" s="37"/>
      <c r="D936" s="36"/>
      <c r="E936" s="35"/>
      <c r="F936" s="36"/>
      <c r="G936" s="36"/>
      <c r="H936" t="str">
        <f t="shared" si="98"/>
        <v/>
      </c>
      <c r="I936" s="40" t="str">
        <f t="shared" si="99"/>
        <v/>
      </c>
      <c r="J936" s="40" t="str">
        <f t="shared" si="100"/>
        <v/>
      </c>
      <c r="K936" s="40" t="str">
        <f t="shared" si="101"/>
        <v/>
      </c>
      <c r="L936" t="str">
        <f t="shared" si="102"/>
        <v/>
      </c>
      <c r="M936" s="41" t="str">
        <f t="shared" si="103"/>
        <v/>
      </c>
      <c r="N936" s="41" t="str">
        <f t="shared" si="104"/>
        <v/>
      </c>
    </row>
    <row r="937" spans="1:14" x14ac:dyDescent="0.2">
      <c r="A937" s="35"/>
      <c r="B937" s="36"/>
      <c r="C937" s="37"/>
      <c r="D937" s="36"/>
      <c r="E937" s="35"/>
      <c r="F937" s="36"/>
      <c r="G937" s="36"/>
      <c r="H937" t="str">
        <f t="shared" si="98"/>
        <v/>
      </c>
      <c r="I937" s="40" t="str">
        <f t="shared" si="99"/>
        <v/>
      </c>
      <c r="J937" s="40" t="str">
        <f t="shared" si="100"/>
        <v/>
      </c>
      <c r="K937" s="40" t="str">
        <f t="shared" si="101"/>
        <v/>
      </c>
      <c r="L937" t="str">
        <f t="shared" si="102"/>
        <v/>
      </c>
      <c r="M937" s="41" t="str">
        <f t="shared" si="103"/>
        <v/>
      </c>
      <c r="N937" s="41" t="str">
        <f t="shared" si="104"/>
        <v/>
      </c>
    </row>
    <row r="938" spans="1:14" x14ac:dyDescent="0.2">
      <c r="A938" s="35"/>
      <c r="B938" s="36"/>
      <c r="C938" s="37"/>
      <c r="D938" s="36"/>
      <c r="E938" s="35"/>
      <c r="F938" s="36"/>
      <c r="G938" s="36"/>
      <c r="H938" t="str">
        <f t="shared" si="98"/>
        <v/>
      </c>
      <c r="I938" s="40" t="str">
        <f t="shared" si="99"/>
        <v/>
      </c>
      <c r="J938" s="40" t="str">
        <f t="shared" si="100"/>
        <v/>
      </c>
      <c r="K938" s="40" t="str">
        <f t="shared" si="101"/>
        <v/>
      </c>
      <c r="L938" t="str">
        <f t="shared" si="102"/>
        <v/>
      </c>
      <c r="M938" s="41" t="str">
        <f t="shared" si="103"/>
        <v/>
      </c>
      <c r="N938" s="41" t="str">
        <f t="shared" si="104"/>
        <v/>
      </c>
    </row>
    <row r="939" spans="1:14" x14ac:dyDescent="0.2">
      <c r="A939" s="35"/>
      <c r="B939" s="36"/>
      <c r="C939" s="37"/>
      <c r="D939" s="36"/>
      <c r="E939" s="35"/>
      <c r="F939" s="36"/>
      <c r="G939" s="36"/>
      <c r="H939" t="str">
        <f t="shared" si="98"/>
        <v/>
      </c>
      <c r="I939" s="40" t="str">
        <f t="shared" si="99"/>
        <v/>
      </c>
      <c r="J939" s="40" t="str">
        <f t="shared" si="100"/>
        <v/>
      </c>
      <c r="K939" s="40" t="str">
        <f t="shared" si="101"/>
        <v/>
      </c>
      <c r="L939" t="str">
        <f t="shared" si="102"/>
        <v/>
      </c>
      <c r="M939" s="41" t="str">
        <f t="shared" si="103"/>
        <v/>
      </c>
      <c r="N939" s="41" t="str">
        <f t="shared" si="104"/>
        <v/>
      </c>
    </row>
    <row r="940" spans="1:14" x14ac:dyDescent="0.2">
      <c r="A940" s="35"/>
      <c r="B940" s="36"/>
      <c r="C940" s="37"/>
      <c r="D940" s="36"/>
      <c r="E940" s="35"/>
      <c r="F940" s="36"/>
      <c r="G940" s="36"/>
      <c r="H940" t="str">
        <f t="shared" si="98"/>
        <v/>
      </c>
      <c r="I940" s="40" t="str">
        <f t="shared" si="99"/>
        <v/>
      </c>
      <c r="J940" s="40" t="str">
        <f t="shared" si="100"/>
        <v/>
      </c>
      <c r="K940" s="40" t="str">
        <f t="shared" si="101"/>
        <v/>
      </c>
      <c r="L940" t="str">
        <f t="shared" si="102"/>
        <v/>
      </c>
      <c r="M940" s="41" t="str">
        <f t="shared" si="103"/>
        <v/>
      </c>
      <c r="N940" s="41" t="str">
        <f t="shared" si="104"/>
        <v/>
      </c>
    </row>
    <row r="941" spans="1:14" x14ac:dyDescent="0.2">
      <c r="A941" s="35"/>
      <c r="B941" s="36"/>
      <c r="C941" s="37"/>
      <c r="D941" s="36"/>
      <c r="E941" s="35"/>
      <c r="F941" s="36"/>
      <c r="G941" s="36"/>
      <c r="H941" t="str">
        <f t="shared" si="98"/>
        <v/>
      </c>
      <c r="I941" s="40" t="str">
        <f t="shared" si="99"/>
        <v/>
      </c>
      <c r="J941" s="40" t="str">
        <f t="shared" si="100"/>
        <v/>
      </c>
      <c r="K941" s="40" t="str">
        <f t="shared" si="101"/>
        <v/>
      </c>
      <c r="L941" t="str">
        <f t="shared" si="102"/>
        <v/>
      </c>
      <c r="M941" s="41" t="str">
        <f t="shared" si="103"/>
        <v/>
      </c>
      <c r="N941" s="41" t="str">
        <f t="shared" si="104"/>
        <v/>
      </c>
    </row>
    <row r="942" spans="1:14" x14ac:dyDescent="0.2">
      <c r="A942" s="35"/>
      <c r="B942" s="36"/>
      <c r="C942" s="37"/>
      <c r="D942" s="36"/>
      <c r="E942" s="35"/>
      <c r="F942" s="36"/>
      <c r="G942" s="36"/>
      <c r="H942" t="str">
        <f t="shared" si="98"/>
        <v/>
      </c>
      <c r="I942" s="40" t="str">
        <f t="shared" si="99"/>
        <v/>
      </c>
      <c r="J942" s="40" t="str">
        <f t="shared" si="100"/>
        <v/>
      </c>
      <c r="K942" s="40" t="str">
        <f t="shared" si="101"/>
        <v/>
      </c>
      <c r="L942" t="str">
        <f t="shared" si="102"/>
        <v/>
      </c>
      <c r="M942" s="41" t="str">
        <f t="shared" si="103"/>
        <v/>
      </c>
      <c r="N942" s="41" t="str">
        <f t="shared" si="104"/>
        <v/>
      </c>
    </row>
    <row r="943" spans="1:14" x14ac:dyDescent="0.2">
      <c r="A943" s="35"/>
      <c r="B943" s="36"/>
      <c r="C943" s="37"/>
      <c r="D943" s="36"/>
      <c r="E943" s="35"/>
      <c r="F943" s="36"/>
      <c r="G943" s="36"/>
      <c r="H943" t="str">
        <f t="shared" si="98"/>
        <v/>
      </c>
      <c r="I943" s="40" t="str">
        <f t="shared" si="99"/>
        <v/>
      </c>
      <c r="J943" s="40" t="str">
        <f t="shared" si="100"/>
        <v/>
      </c>
      <c r="K943" s="40" t="str">
        <f t="shared" si="101"/>
        <v/>
      </c>
      <c r="L943" t="str">
        <f t="shared" si="102"/>
        <v/>
      </c>
      <c r="M943" s="41" t="str">
        <f t="shared" si="103"/>
        <v/>
      </c>
      <c r="N943" s="41" t="str">
        <f t="shared" si="104"/>
        <v/>
      </c>
    </row>
    <row r="944" spans="1:14" x14ac:dyDescent="0.2">
      <c r="A944" s="35"/>
      <c r="B944" s="36"/>
      <c r="C944" s="37"/>
      <c r="D944" s="36"/>
      <c r="E944" s="35"/>
      <c r="F944" s="36"/>
      <c r="G944" s="36"/>
      <c r="H944" t="str">
        <f t="shared" si="98"/>
        <v/>
      </c>
      <c r="I944" s="40" t="str">
        <f t="shared" si="99"/>
        <v/>
      </c>
      <c r="J944" s="40" t="str">
        <f t="shared" si="100"/>
        <v/>
      </c>
      <c r="K944" s="40" t="str">
        <f t="shared" si="101"/>
        <v/>
      </c>
      <c r="L944" t="str">
        <f t="shared" si="102"/>
        <v/>
      </c>
      <c r="M944" s="41" t="str">
        <f t="shared" si="103"/>
        <v/>
      </c>
      <c r="N944" s="41" t="str">
        <f t="shared" si="104"/>
        <v/>
      </c>
    </row>
    <row r="945" spans="1:14" x14ac:dyDescent="0.2">
      <c r="A945" s="35"/>
      <c r="B945" s="36"/>
      <c r="C945" s="37"/>
      <c r="D945" s="36"/>
      <c r="E945" s="35"/>
      <c r="F945" s="36"/>
      <c r="G945" s="36"/>
      <c r="H945" t="str">
        <f t="shared" si="98"/>
        <v/>
      </c>
      <c r="I945" s="40" t="str">
        <f t="shared" si="99"/>
        <v/>
      </c>
      <c r="J945" s="40" t="str">
        <f t="shared" si="100"/>
        <v/>
      </c>
      <c r="K945" s="40" t="str">
        <f t="shared" si="101"/>
        <v/>
      </c>
      <c r="L945" t="str">
        <f t="shared" si="102"/>
        <v/>
      </c>
      <c r="M945" s="41" t="str">
        <f t="shared" si="103"/>
        <v/>
      </c>
      <c r="N945" s="41" t="str">
        <f t="shared" si="104"/>
        <v/>
      </c>
    </row>
    <row r="946" spans="1:14" x14ac:dyDescent="0.2">
      <c r="A946" s="35"/>
      <c r="B946" s="36"/>
      <c r="C946" s="37"/>
      <c r="D946" s="36"/>
      <c r="E946" s="35"/>
      <c r="F946" s="36"/>
      <c r="G946" s="36"/>
      <c r="H946" t="str">
        <f t="shared" si="98"/>
        <v/>
      </c>
      <c r="I946" s="40" t="str">
        <f t="shared" si="99"/>
        <v/>
      </c>
      <c r="J946" s="40" t="str">
        <f t="shared" si="100"/>
        <v/>
      </c>
      <c r="K946" s="40" t="str">
        <f t="shared" si="101"/>
        <v/>
      </c>
      <c r="L946" t="str">
        <f t="shared" si="102"/>
        <v/>
      </c>
      <c r="M946" s="41" t="str">
        <f t="shared" si="103"/>
        <v/>
      </c>
      <c r="N946" s="41" t="str">
        <f t="shared" si="104"/>
        <v/>
      </c>
    </row>
    <row r="947" spans="1:14" x14ac:dyDescent="0.2">
      <c r="A947" s="35"/>
      <c r="B947" s="36"/>
      <c r="C947" s="37"/>
      <c r="D947" s="36"/>
      <c r="E947" s="35"/>
      <c r="F947" s="36"/>
      <c r="G947" s="36"/>
      <c r="H947" t="str">
        <f t="shared" si="98"/>
        <v/>
      </c>
      <c r="I947" s="40" t="str">
        <f t="shared" si="99"/>
        <v/>
      </c>
      <c r="J947" s="40" t="str">
        <f t="shared" si="100"/>
        <v/>
      </c>
      <c r="K947" s="40" t="str">
        <f t="shared" si="101"/>
        <v/>
      </c>
      <c r="L947" t="str">
        <f t="shared" si="102"/>
        <v/>
      </c>
      <c r="M947" s="41" t="str">
        <f t="shared" si="103"/>
        <v/>
      </c>
      <c r="N947" s="41" t="str">
        <f t="shared" si="104"/>
        <v/>
      </c>
    </row>
    <row r="948" spans="1:14" x14ac:dyDescent="0.2">
      <c r="A948" s="35"/>
      <c r="B948" s="36"/>
      <c r="C948" s="37"/>
      <c r="D948" s="36"/>
      <c r="E948" s="35"/>
      <c r="F948" s="36"/>
      <c r="G948" s="36"/>
      <c r="H948" t="str">
        <f t="shared" si="98"/>
        <v/>
      </c>
      <c r="I948" s="40" t="str">
        <f t="shared" si="99"/>
        <v/>
      </c>
      <c r="J948" s="40" t="str">
        <f t="shared" si="100"/>
        <v/>
      </c>
      <c r="K948" s="40" t="str">
        <f t="shared" si="101"/>
        <v/>
      </c>
      <c r="L948" t="str">
        <f t="shared" si="102"/>
        <v/>
      </c>
      <c r="M948" s="41" t="str">
        <f t="shared" si="103"/>
        <v/>
      </c>
      <c r="N948" s="41" t="str">
        <f t="shared" si="104"/>
        <v/>
      </c>
    </row>
    <row r="949" spans="1:14" x14ac:dyDescent="0.2">
      <c r="A949" s="35"/>
      <c r="B949" s="36"/>
      <c r="C949" s="37"/>
      <c r="D949" s="36"/>
      <c r="E949" s="35"/>
      <c r="F949" s="36"/>
      <c r="G949" s="36"/>
      <c r="H949" t="str">
        <f t="shared" si="98"/>
        <v/>
      </c>
      <c r="I949" s="40" t="str">
        <f t="shared" si="99"/>
        <v/>
      </c>
      <c r="J949" s="40" t="str">
        <f t="shared" si="100"/>
        <v/>
      </c>
      <c r="K949" s="40" t="str">
        <f t="shared" si="101"/>
        <v/>
      </c>
      <c r="L949" t="str">
        <f t="shared" si="102"/>
        <v/>
      </c>
      <c r="M949" s="41" t="str">
        <f t="shared" si="103"/>
        <v/>
      </c>
      <c r="N949" s="41" t="str">
        <f t="shared" si="104"/>
        <v/>
      </c>
    </row>
    <row r="950" spans="1:14" x14ac:dyDescent="0.2">
      <c r="A950" s="35"/>
      <c r="B950" s="36"/>
      <c r="C950" s="37"/>
      <c r="D950" s="36"/>
      <c r="E950" s="35"/>
      <c r="F950" s="36"/>
      <c r="G950" s="36"/>
      <c r="H950" t="str">
        <f t="shared" si="98"/>
        <v/>
      </c>
      <c r="I950" s="40" t="str">
        <f t="shared" si="99"/>
        <v/>
      </c>
      <c r="J950" s="40" t="str">
        <f t="shared" si="100"/>
        <v/>
      </c>
      <c r="K950" s="40" t="str">
        <f t="shared" si="101"/>
        <v/>
      </c>
      <c r="L950" t="str">
        <f t="shared" si="102"/>
        <v/>
      </c>
      <c r="M950" s="41" t="str">
        <f t="shared" si="103"/>
        <v/>
      </c>
      <c r="N950" s="41" t="str">
        <f t="shared" si="104"/>
        <v/>
      </c>
    </row>
    <row r="951" spans="1:14" x14ac:dyDescent="0.2">
      <c r="A951" s="35"/>
      <c r="B951" s="36"/>
      <c r="C951" s="37"/>
      <c r="D951" s="36"/>
      <c r="E951" s="35"/>
      <c r="F951" s="36"/>
      <c r="G951" s="36"/>
      <c r="H951" t="str">
        <f t="shared" si="98"/>
        <v/>
      </c>
      <c r="I951" s="40" t="str">
        <f t="shared" si="99"/>
        <v/>
      </c>
      <c r="J951" s="40" t="str">
        <f t="shared" si="100"/>
        <v/>
      </c>
      <c r="K951" s="40" t="str">
        <f t="shared" si="101"/>
        <v/>
      </c>
      <c r="L951" t="str">
        <f t="shared" si="102"/>
        <v/>
      </c>
      <c r="M951" s="41" t="str">
        <f t="shared" si="103"/>
        <v/>
      </c>
      <c r="N951" s="41" t="str">
        <f t="shared" si="104"/>
        <v/>
      </c>
    </row>
    <row r="952" spans="1:14" x14ac:dyDescent="0.2">
      <c r="A952" s="35"/>
      <c r="B952" s="36"/>
      <c r="C952" s="37"/>
      <c r="D952" s="36"/>
      <c r="E952" s="35"/>
      <c r="F952" s="36"/>
      <c r="G952" s="36"/>
      <c r="H952" t="str">
        <f t="shared" si="98"/>
        <v/>
      </c>
      <c r="I952" s="40" t="str">
        <f t="shared" si="99"/>
        <v/>
      </c>
      <c r="J952" s="40" t="str">
        <f t="shared" si="100"/>
        <v/>
      </c>
      <c r="K952" s="40" t="str">
        <f t="shared" si="101"/>
        <v/>
      </c>
      <c r="L952" t="str">
        <f t="shared" si="102"/>
        <v/>
      </c>
      <c r="M952" s="41" t="str">
        <f t="shared" si="103"/>
        <v/>
      </c>
      <c r="N952" s="41" t="str">
        <f t="shared" si="104"/>
        <v/>
      </c>
    </row>
    <row r="953" spans="1:14" x14ac:dyDescent="0.2">
      <c r="A953" s="35"/>
      <c r="B953" s="36"/>
      <c r="C953" s="37"/>
      <c r="D953" s="36"/>
      <c r="E953" s="35"/>
      <c r="F953" s="36"/>
      <c r="G953" s="36"/>
      <c r="H953" t="str">
        <f t="shared" si="98"/>
        <v/>
      </c>
      <c r="I953" s="40" t="str">
        <f t="shared" si="99"/>
        <v/>
      </c>
      <c r="J953" s="40" t="str">
        <f t="shared" si="100"/>
        <v/>
      </c>
      <c r="K953" s="40" t="str">
        <f t="shared" si="101"/>
        <v/>
      </c>
      <c r="L953" t="str">
        <f t="shared" si="102"/>
        <v/>
      </c>
      <c r="M953" s="41" t="str">
        <f t="shared" si="103"/>
        <v/>
      </c>
      <c r="N953" s="41" t="str">
        <f t="shared" si="104"/>
        <v/>
      </c>
    </row>
    <row r="954" spans="1:14" x14ac:dyDescent="0.2">
      <c r="A954" s="35"/>
      <c r="B954" s="36"/>
      <c r="C954" s="37"/>
      <c r="D954" s="36"/>
      <c r="E954" s="35"/>
      <c r="F954" s="36"/>
      <c r="G954" s="36"/>
      <c r="H954" t="str">
        <f t="shared" si="98"/>
        <v/>
      </c>
      <c r="I954" s="40" t="str">
        <f t="shared" si="99"/>
        <v/>
      </c>
      <c r="J954" s="40" t="str">
        <f t="shared" si="100"/>
        <v/>
      </c>
      <c r="K954" s="40" t="str">
        <f t="shared" si="101"/>
        <v/>
      </c>
      <c r="L954" t="str">
        <f t="shared" si="102"/>
        <v/>
      </c>
      <c r="M954" s="41" t="str">
        <f t="shared" si="103"/>
        <v/>
      </c>
      <c r="N954" s="41" t="str">
        <f t="shared" si="104"/>
        <v/>
      </c>
    </row>
    <row r="955" spans="1:14" x14ac:dyDescent="0.2">
      <c r="A955" s="35"/>
      <c r="B955" s="36"/>
      <c r="C955" s="37"/>
      <c r="D955" s="36"/>
      <c r="E955" s="35"/>
      <c r="F955" s="36"/>
      <c r="G955" s="36"/>
      <c r="H955" t="str">
        <f t="shared" si="98"/>
        <v/>
      </c>
      <c r="I955" s="40" t="str">
        <f t="shared" si="99"/>
        <v/>
      </c>
      <c r="J955" s="40" t="str">
        <f t="shared" si="100"/>
        <v/>
      </c>
      <c r="K955" s="40" t="str">
        <f t="shared" si="101"/>
        <v/>
      </c>
      <c r="L955" t="str">
        <f t="shared" si="102"/>
        <v/>
      </c>
      <c r="M955" s="41" t="str">
        <f t="shared" si="103"/>
        <v/>
      </c>
      <c r="N955" s="41" t="str">
        <f t="shared" si="104"/>
        <v/>
      </c>
    </row>
    <row r="956" spans="1:14" x14ac:dyDescent="0.2">
      <c r="A956" s="35"/>
      <c r="B956" s="36"/>
      <c r="C956" s="37"/>
      <c r="D956" s="36"/>
      <c r="E956" s="35"/>
      <c r="F956" s="36"/>
      <c r="G956" s="36"/>
      <c r="H956" t="str">
        <f t="shared" si="98"/>
        <v/>
      </c>
      <c r="I956" s="40" t="str">
        <f t="shared" si="99"/>
        <v/>
      </c>
      <c r="J956" s="40" t="str">
        <f t="shared" si="100"/>
        <v/>
      </c>
      <c r="K956" s="40" t="str">
        <f t="shared" si="101"/>
        <v/>
      </c>
      <c r="L956" t="str">
        <f t="shared" si="102"/>
        <v/>
      </c>
      <c r="M956" s="41" t="str">
        <f t="shared" si="103"/>
        <v/>
      </c>
      <c r="N956" s="41" t="str">
        <f t="shared" si="104"/>
        <v/>
      </c>
    </row>
    <row r="957" spans="1:14" x14ac:dyDescent="0.2">
      <c r="A957" s="35"/>
      <c r="B957" s="36"/>
      <c r="C957" s="37"/>
      <c r="D957" s="36"/>
      <c r="E957" s="35"/>
      <c r="F957" s="36"/>
      <c r="G957" s="36"/>
      <c r="H957" t="str">
        <f t="shared" si="98"/>
        <v/>
      </c>
      <c r="I957" s="40" t="str">
        <f t="shared" si="99"/>
        <v/>
      </c>
      <c r="J957" s="40" t="str">
        <f t="shared" si="100"/>
        <v/>
      </c>
      <c r="K957" s="40" t="str">
        <f t="shared" si="101"/>
        <v/>
      </c>
      <c r="L957" t="str">
        <f t="shared" si="102"/>
        <v/>
      </c>
      <c r="M957" s="41" t="str">
        <f t="shared" si="103"/>
        <v/>
      </c>
      <c r="N957" s="41" t="str">
        <f t="shared" si="104"/>
        <v/>
      </c>
    </row>
    <row r="958" spans="1:14" x14ac:dyDescent="0.2">
      <c r="A958" s="35"/>
      <c r="B958" s="36"/>
      <c r="C958" s="37"/>
      <c r="D958" s="36"/>
      <c r="E958" s="35"/>
      <c r="F958" s="36"/>
      <c r="G958" s="36"/>
      <c r="H958" t="str">
        <f t="shared" si="98"/>
        <v/>
      </c>
      <c r="I958" s="40" t="str">
        <f t="shared" si="99"/>
        <v/>
      </c>
      <c r="J958" s="40" t="str">
        <f t="shared" si="100"/>
        <v/>
      </c>
      <c r="K958" s="40" t="str">
        <f t="shared" si="101"/>
        <v/>
      </c>
      <c r="L958" t="str">
        <f t="shared" si="102"/>
        <v/>
      </c>
      <c r="M958" s="41" t="str">
        <f t="shared" si="103"/>
        <v/>
      </c>
      <c r="N958" s="41" t="str">
        <f t="shared" si="104"/>
        <v/>
      </c>
    </row>
    <row r="959" spans="1:14" x14ac:dyDescent="0.2">
      <c r="A959" s="35"/>
      <c r="B959" s="36"/>
      <c r="C959" s="37"/>
      <c r="D959" s="36"/>
      <c r="E959" s="35"/>
      <c r="F959" s="36"/>
      <c r="G959" s="36"/>
      <c r="H959" t="str">
        <f t="shared" si="98"/>
        <v/>
      </c>
      <c r="I959" s="40" t="str">
        <f t="shared" si="99"/>
        <v/>
      </c>
      <c r="J959" s="40" t="str">
        <f t="shared" si="100"/>
        <v/>
      </c>
      <c r="K959" s="40" t="str">
        <f t="shared" si="101"/>
        <v/>
      </c>
      <c r="L959" t="str">
        <f t="shared" si="102"/>
        <v/>
      </c>
      <c r="M959" s="41" t="str">
        <f t="shared" si="103"/>
        <v/>
      </c>
      <c r="N959" s="41" t="str">
        <f t="shared" si="104"/>
        <v/>
      </c>
    </row>
    <row r="960" spans="1:14" x14ac:dyDescent="0.2">
      <c r="A960" s="35"/>
      <c r="B960" s="36"/>
      <c r="C960" s="37"/>
      <c r="D960" s="36"/>
      <c r="E960" s="35"/>
      <c r="F960" s="36"/>
      <c r="G960" s="36"/>
      <c r="H960" t="str">
        <f t="shared" si="98"/>
        <v/>
      </c>
      <c r="I960" s="40" t="str">
        <f t="shared" si="99"/>
        <v/>
      </c>
      <c r="J960" s="40" t="str">
        <f t="shared" si="100"/>
        <v/>
      </c>
      <c r="K960" s="40" t="str">
        <f t="shared" si="101"/>
        <v/>
      </c>
      <c r="L960" t="str">
        <f t="shared" si="102"/>
        <v/>
      </c>
      <c r="M960" s="41" t="str">
        <f t="shared" si="103"/>
        <v/>
      </c>
      <c r="N960" s="41" t="str">
        <f t="shared" si="104"/>
        <v/>
      </c>
    </row>
    <row r="961" spans="1:14" x14ac:dyDescent="0.2">
      <c r="A961" s="35"/>
      <c r="B961" s="36"/>
      <c r="C961" s="37"/>
      <c r="D961" s="36"/>
      <c r="E961" s="35"/>
      <c r="F961" s="36"/>
      <c r="G961" s="36"/>
      <c r="H961" t="str">
        <f t="shared" si="98"/>
        <v/>
      </c>
      <c r="I961" s="40" t="str">
        <f t="shared" si="99"/>
        <v/>
      </c>
      <c r="J961" s="40" t="str">
        <f t="shared" si="100"/>
        <v/>
      </c>
      <c r="K961" s="40" t="str">
        <f t="shared" si="101"/>
        <v/>
      </c>
      <c r="L961" t="str">
        <f t="shared" si="102"/>
        <v/>
      </c>
      <c r="M961" s="41" t="str">
        <f t="shared" si="103"/>
        <v/>
      </c>
      <c r="N961" s="41" t="str">
        <f t="shared" si="104"/>
        <v/>
      </c>
    </row>
    <row r="962" spans="1:14" x14ac:dyDescent="0.2">
      <c r="A962" s="35"/>
      <c r="B962" s="36"/>
      <c r="C962" s="37"/>
      <c r="D962" s="36"/>
      <c r="E962" s="35"/>
      <c r="F962" s="36"/>
      <c r="G962" s="36"/>
      <c r="H962" t="str">
        <f t="shared" si="98"/>
        <v/>
      </c>
      <c r="I962" s="40" t="str">
        <f t="shared" si="99"/>
        <v/>
      </c>
      <c r="J962" s="40" t="str">
        <f t="shared" si="100"/>
        <v/>
      </c>
      <c r="K962" s="40" t="str">
        <f t="shared" si="101"/>
        <v/>
      </c>
      <c r="L962" t="str">
        <f t="shared" si="102"/>
        <v/>
      </c>
      <c r="M962" s="41" t="str">
        <f t="shared" si="103"/>
        <v/>
      </c>
      <c r="N962" s="41" t="str">
        <f t="shared" si="104"/>
        <v/>
      </c>
    </row>
    <row r="963" spans="1:14" x14ac:dyDescent="0.2">
      <c r="A963" s="35"/>
      <c r="B963" s="36"/>
      <c r="C963" s="37"/>
      <c r="D963" s="36"/>
      <c r="E963" s="35"/>
      <c r="F963" s="36"/>
      <c r="G963" s="36"/>
      <c r="H963" t="str">
        <f t="shared" ref="H963:H999" si="105">IF(OR(TRIM(B963)="",TRIM(D963)=""),"",IF(TRIM(B963)=TRIM(D963),"Autocompensação",IF(IFERROR(INDEX(L_Contrato,MATCH(M963,L_ChavePD,0)),"")="Ferista","Ferista cobriu colega","Colega cobriu colega")))</f>
        <v/>
      </c>
      <c r="I963" s="40" t="str">
        <f t="shared" ref="I963:I999" si="106">IF(N963="","",SUMIFS(L_Bruto,L_ChavePD,N963)-SUMIFS(L_Ferista,L_ChavePD,N963))</f>
        <v/>
      </c>
      <c r="J963" s="40" t="str">
        <f t="shared" ref="J963:J999" si="107">IF(N963="","",SUMIFS(CP_Horas,CP_ChaveFalta,N963,CP_Aprov,"Sim"))</f>
        <v/>
      </c>
      <c r="K963" s="40" t="str">
        <f t="shared" ref="K963:K999" si="108">IF(N963="","",SUMIFS(L_Compensado,L_ChavePD,N963))</f>
        <v/>
      </c>
      <c r="L963" t="str">
        <f t="shared" ref="L963:L999" si="109">IF(A963&amp;B963&amp;C963&amp;D963&amp;E963="","",IF(OR(A963="",TRIM(B963)="",C963=""),"PREENCHER: data, quem trabalhou e horas",IF(N963="","PREENCHER: de quem é a falta e a data da falta",IF(COUNTIF(L_ChavePD,N963)=0,"CONFERIR: não há lançamento dessa pessoa nessa data",IF(N(I963)=0,"CONFERIR: nesse dia não havia desconto a compensar",IF(F963&lt;&gt;"Sim","PENDENTE: aguardando aprovação (ainda não abate)",IF(J963&gt;I963,"ATENÇÃO: aprovado mais do que a falta (o excedente é ignorado)",IF(COUNTIF(L_ChavePD,M963)=0,"OK: abatendo — obs.: quem trabalhou não tem lançamento nesse dia","OK: abatendo no desconto"))))))))</f>
        <v/>
      </c>
      <c r="M963" s="41" t="str">
        <f t="shared" ref="M963:M999" si="110">IF(OR(A963="",TRIM(B963)=""),"",TRIM(B963)&amp;"|"&amp;A963)</f>
        <v/>
      </c>
      <c r="N963" s="41" t="str">
        <f t="shared" ref="N963:N999" si="111">IF(OR(E963="",TRIM(D963)=""),"",TRIM(D963)&amp;"|"&amp;E963)</f>
        <v/>
      </c>
    </row>
    <row r="964" spans="1:14" x14ac:dyDescent="0.2">
      <c r="A964" s="35"/>
      <c r="B964" s="36"/>
      <c r="C964" s="37"/>
      <c r="D964" s="36"/>
      <c r="E964" s="35"/>
      <c r="F964" s="36"/>
      <c r="G964" s="36"/>
      <c r="H964" t="str">
        <f t="shared" si="105"/>
        <v/>
      </c>
      <c r="I964" s="40" t="str">
        <f t="shared" si="106"/>
        <v/>
      </c>
      <c r="J964" s="40" t="str">
        <f t="shared" si="107"/>
        <v/>
      </c>
      <c r="K964" s="40" t="str">
        <f t="shared" si="108"/>
        <v/>
      </c>
      <c r="L964" t="str">
        <f t="shared" si="109"/>
        <v/>
      </c>
      <c r="M964" s="41" t="str">
        <f t="shared" si="110"/>
        <v/>
      </c>
      <c r="N964" s="41" t="str">
        <f t="shared" si="111"/>
        <v/>
      </c>
    </row>
    <row r="965" spans="1:14" x14ac:dyDescent="0.2">
      <c r="A965" s="35"/>
      <c r="B965" s="36"/>
      <c r="C965" s="37"/>
      <c r="D965" s="36"/>
      <c r="E965" s="35"/>
      <c r="F965" s="36"/>
      <c r="G965" s="36"/>
      <c r="H965" t="str">
        <f t="shared" si="105"/>
        <v/>
      </c>
      <c r="I965" s="40" t="str">
        <f t="shared" si="106"/>
        <v/>
      </c>
      <c r="J965" s="40" t="str">
        <f t="shared" si="107"/>
        <v/>
      </c>
      <c r="K965" s="40" t="str">
        <f t="shared" si="108"/>
        <v/>
      </c>
      <c r="L965" t="str">
        <f t="shared" si="109"/>
        <v/>
      </c>
      <c r="M965" s="41" t="str">
        <f t="shared" si="110"/>
        <v/>
      </c>
      <c r="N965" s="41" t="str">
        <f t="shared" si="111"/>
        <v/>
      </c>
    </row>
    <row r="966" spans="1:14" x14ac:dyDescent="0.2">
      <c r="A966" s="35"/>
      <c r="B966" s="36"/>
      <c r="C966" s="37"/>
      <c r="D966" s="36"/>
      <c r="E966" s="35"/>
      <c r="F966" s="36"/>
      <c r="G966" s="36"/>
      <c r="H966" t="str">
        <f t="shared" si="105"/>
        <v/>
      </c>
      <c r="I966" s="40" t="str">
        <f t="shared" si="106"/>
        <v/>
      </c>
      <c r="J966" s="40" t="str">
        <f t="shared" si="107"/>
        <v/>
      </c>
      <c r="K966" s="40" t="str">
        <f t="shared" si="108"/>
        <v/>
      </c>
      <c r="L966" t="str">
        <f t="shared" si="109"/>
        <v/>
      </c>
      <c r="M966" s="41" t="str">
        <f t="shared" si="110"/>
        <v/>
      </c>
      <c r="N966" s="41" t="str">
        <f t="shared" si="111"/>
        <v/>
      </c>
    </row>
    <row r="967" spans="1:14" x14ac:dyDescent="0.2">
      <c r="A967" s="35"/>
      <c r="B967" s="36"/>
      <c r="C967" s="37"/>
      <c r="D967" s="36"/>
      <c r="E967" s="35"/>
      <c r="F967" s="36"/>
      <c r="G967" s="36"/>
      <c r="H967" t="str">
        <f t="shared" si="105"/>
        <v/>
      </c>
      <c r="I967" s="40" t="str">
        <f t="shared" si="106"/>
        <v/>
      </c>
      <c r="J967" s="40" t="str">
        <f t="shared" si="107"/>
        <v/>
      </c>
      <c r="K967" s="40" t="str">
        <f t="shared" si="108"/>
        <v/>
      </c>
      <c r="L967" t="str">
        <f t="shared" si="109"/>
        <v/>
      </c>
      <c r="M967" s="41" t="str">
        <f t="shared" si="110"/>
        <v/>
      </c>
      <c r="N967" s="41" t="str">
        <f t="shared" si="111"/>
        <v/>
      </c>
    </row>
    <row r="968" spans="1:14" x14ac:dyDescent="0.2">
      <c r="A968" s="35"/>
      <c r="B968" s="36"/>
      <c r="C968" s="37"/>
      <c r="D968" s="36"/>
      <c r="E968" s="35"/>
      <c r="F968" s="36"/>
      <c r="G968" s="36"/>
      <c r="H968" t="str">
        <f t="shared" si="105"/>
        <v/>
      </c>
      <c r="I968" s="40" t="str">
        <f t="shared" si="106"/>
        <v/>
      </c>
      <c r="J968" s="40" t="str">
        <f t="shared" si="107"/>
        <v/>
      </c>
      <c r="K968" s="40" t="str">
        <f t="shared" si="108"/>
        <v/>
      </c>
      <c r="L968" t="str">
        <f t="shared" si="109"/>
        <v/>
      </c>
      <c r="M968" s="41" t="str">
        <f t="shared" si="110"/>
        <v/>
      </c>
      <c r="N968" s="41" t="str">
        <f t="shared" si="111"/>
        <v/>
      </c>
    </row>
    <row r="969" spans="1:14" x14ac:dyDescent="0.2">
      <c r="A969" s="35"/>
      <c r="B969" s="36"/>
      <c r="C969" s="37"/>
      <c r="D969" s="36"/>
      <c r="E969" s="35"/>
      <c r="F969" s="36"/>
      <c r="G969" s="36"/>
      <c r="H969" t="str">
        <f t="shared" si="105"/>
        <v/>
      </c>
      <c r="I969" s="40" t="str">
        <f t="shared" si="106"/>
        <v/>
      </c>
      <c r="J969" s="40" t="str">
        <f t="shared" si="107"/>
        <v/>
      </c>
      <c r="K969" s="40" t="str">
        <f t="shared" si="108"/>
        <v/>
      </c>
      <c r="L969" t="str">
        <f t="shared" si="109"/>
        <v/>
      </c>
      <c r="M969" s="41" t="str">
        <f t="shared" si="110"/>
        <v/>
      </c>
      <c r="N969" s="41" t="str">
        <f t="shared" si="111"/>
        <v/>
      </c>
    </row>
    <row r="970" spans="1:14" x14ac:dyDescent="0.2">
      <c r="A970" s="35"/>
      <c r="B970" s="36"/>
      <c r="C970" s="37"/>
      <c r="D970" s="36"/>
      <c r="E970" s="35"/>
      <c r="F970" s="36"/>
      <c r="G970" s="36"/>
      <c r="H970" t="str">
        <f t="shared" si="105"/>
        <v/>
      </c>
      <c r="I970" s="40" t="str">
        <f t="shared" si="106"/>
        <v/>
      </c>
      <c r="J970" s="40" t="str">
        <f t="shared" si="107"/>
        <v/>
      </c>
      <c r="K970" s="40" t="str">
        <f t="shared" si="108"/>
        <v/>
      </c>
      <c r="L970" t="str">
        <f t="shared" si="109"/>
        <v/>
      </c>
      <c r="M970" s="41" t="str">
        <f t="shared" si="110"/>
        <v/>
      </c>
      <c r="N970" s="41" t="str">
        <f t="shared" si="111"/>
        <v/>
      </c>
    </row>
    <row r="971" spans="1:14" x14ac:dyDescent="0.2">
      <c r="A971" s="35"/>
      <c r="B971" s="36"/>
      <c r="C971" s="37"/>
      <c r="D971" s="36"/>
      <c r="E971" s="35"/>
      <c r="F971" s="36"/>
      <c r="G971" s="36"/>
      <c r="H971" t="str">
        <f t="shared" si="105"/>
        <v/>
      </c>
      <c r="I971" s="40" t="str">
        <f t="shared" si="106"/>
        <v/>
      </c>
      <c r="J971" s="40" t="str">
        <f t="shared" si="107"/>
        <v/>
      </c>
      <c r="K971" s="40" t="str">
        <f t="shared" si="108"/>
        <v/>
      </c>
      <c r="L971" t="str">
        <f t="shared" si="109"/>
        <v/>
      </c>
      <c r="M971" s="41" t="str">
        <f t="shared" si="110"/>
        <v/>
      </c>
      <c r="N971" s="41" t="str">
        <f t="shared" si="111"/>
        <v/>
      </c>
    </row>
    <row r="972" spans="1:14" x14ac:dyDescent="0.2">
      <c r="A972" s="35"/>
      <c r="B972" s="36"/>
      <c r="C972" s="37"/>
      <c r="D972" s="36"/>
      <c r="E972" s="35"/>
      <c r="F972" s="36"/>
      <c r="G972" s="36"/>
      <c r="H972" t="str">
        <f t="shared" si="105"/>
        <v/>
      </c>
      <c r="I972" s="40" t="str">
        <f t="shared" si="106"/>
        <v/>
      </c>
      <c r="J972" s="40" t="str">
        <f t="shared" si="107"/>
        <v/>
      </c>
      <c r="K972" s="40" t="str">
        <f t="shared" si="108"/>
        <v/>
      </c>
      <c r="L972" t="str">
        <f t="shared" si="109"/>
        <v/>
      </c>
      <c r="M972" s="41" t="str">
        <f t="shared" si="110"/>
        <v/>
      </c>
      <c r="N972" s="41" t="str">
        <f t="shared" si="111"/>
        <v/>
      </c>
    </row>
    <row r="973" spans="1:14" x14ac:dyDescent="0.2">
      <c r="A973" s="35"/>
      <c r="B973" s="36"/>
      <c r="C973" s="37"/>
      <c r="D973" s="36"/>
      <c r="E973" s="35"/>
      <c r="F973" s="36"/>
      <c r="G973" s="36"/>
      <c r="H973" t="str">
        <f t="shared" si="105"/>
        <v/>
      </c>
      <c r="I973" s="40" t="str">
        <f t="shared" si="106"/>
        <v/>
      </c>
      <c r="J973" s="40" t="str">
        <f t="shared" si="107"/>
        <v/>
      </c>
      <c r="K973" s="40" t="str">
        <f t="shared" si="108"/>
        <v/>
      </c>
      <c r="L973" t="str">
        <f t="shared" si="109"/>
        <v/>
      </c>
      <c r="M973" s="41" t="str">
        <f t="shared" si="110"/>
        <v/>
      </c>
      <c r="N973" s="41" t="str">
        <f t="shared" si="111"/>
        <v/>
      </c>
    </row>
    <row r="974" spans="1:14" x14ac:dyDescent="0.2">
      <c r="A974" s="35"/>
      <c r="B974" s="36"/>
      <c r="C974" s="37"/>
      <c r="D974" s="36"/>
      <c r="E974" s="35"/>
      <c r="F974" s="36"/>
      <c r="G974" s="36"/>
      <c r="H974" t="str">
        <f t="shared" si="105"/>
        <v/>
      </c>
      <c r="I974" s="40" t="str">
        <f t="shared" si="106"/>
        <v/>
      </c>
      <c r="J974" s="40" t="str">
        <f t="shared" si="107"/>
        <v/>
      </c>
      <c r="K974" s="40" t="str">
        <f t="shared" si="108"/>
        <v/>
      </c>
      <c r="L974" t="str">
        <f t="shared" si="109"/>
        <v/>
      </c>
      <c r="M974" s="41" t="str">
        <f t="shared" si="110"/>
        <v/>
      </c>
      <c r="N974" s="41" t="str">
        <f t="shared" si="111"/>
        <v/>
      </c>
    </row>
    <row r="975" spans="1:14" x14ac:dyDescent="0.2">
      <c r="A975" s="35"/>
      <c r="B975" s="36"/>
      <c r="C975" s="37"/>
      <c r="D975" s="36"/>
      <c r="E975" s="35"/>
      <c r="F975" s="36"/>
      <c r="G975" s="36"/>
      <c r="H975" t="str">
        <f t="shared" si="105"/>
        <v/>
      </c>
      <c r="I975" s="40" t="str">
        <f t="shared" si="106"/>
        <v/>
      </c>
      <c r="J975" s="40" t="str">
        <f t="shared" si="107"/>
        <v/>
      </c>
      <c r="K975" s="40" t="str">
        <f t="shared" si="108"/>
        <v/>
      </c>
      <c r="L975" t="str">
        <f t="shared" si="109"/>
        <v/>
      </c>
      <c r="M975" s="41" t="str">
        <f t="shared" si="110"/>
        <v/>
      </c>
      <c r="N975" s="41" t="str">
        <f t="shared" si="111"/>
        <v/>
      </c>
    </row>
    <row r="976" spans="1:14" x14ac:dyDescent="0.2">
      <c r="A976" s="35"/>
      <c r="B976" s="36"/>
      <c r="C976" s="37"/>
      <c r="D976" s="36"/>
      <c r="E976" s="35"/>
      <c r="F976" s="36"/>
      <c r="G976" s="36"/>
      <c r="H976" t="str">
        <f t="shared" si="105"/>
        <v/>
      </c>
      <c r="I976" s="40" t="str">
        <f t="shared" si="106"/>
        <v/>
      </c>
      <c r="J976" s="40" t="str">
        <f t="shared" si="107"/>
        <v/>
      </c>
      <c r="K976" s="40" t="str">
        <f t="shared" si="108"/>
        <v/>
      </c>
      <c r="L976" t="str">
        <f t="shared" si="109"/>
        <v/>
      </c>
      <c r="M976" s="41" t="str">
        <f t="shared" si="110"/>
        <v/>
      </c>
      <c r="N976" s="41" t="str">
        <f t="shared" si="111"/>
        <v/>
      </c>
    </row>
    <row r="977" spans="1:14" x14ac:dyDescent="0.2">
      <c r="A977" s="35"/>
      <c r="B977" s="36"/>
      <c r="C977" s="37"/>
      <c r="D977" s="36"/>
      <c r="E977" s="35"/>
      <c r="F977" s="36"/>
      <c r="G977" s="36"/>
      <c r="H977" t="str">
        <f t="shared" si="105"/>
        <v/>
      </c>
      <c r="I977" s="40" t="str">
        <f t="shared" si="106"/>
        <v/>
      </c>
      <c r="J977" s="40" t="str">
        <f t="shared" si="107"/>
        <v/>
      </c>
      <c r="K977" s="40" t="str">
        <f t="shared" si="108"/>
        <v/>
      </c>
      <c r="L977" t="str">
        <f t="shared" si="109"/>
        <v/>
      </c>
      <c r="M977" s="41" t="str">
        <f t="shared" si="110"/>
        <v/>
      </c>
      <c r="N977" s="41" t="str">
        <f t="shared" si="111"/>
        <v/>
      </c>
    </row>
    <row r="978" spans="1:14" x14ac:dyDescent="0.2">
      <c r="A978" s="35"/>
      <c r="B978" s="36"/>
      <c r="C978" s="37"/>
      <c r="D978" s="36"/>
      <c r="E978" s="35"/>
      <c r="F978" s="36"/>
      <c r="G978" s="36"/>
      <c r="H978" t="str">
        <f t="shared" si="105"/>
        <v/>
      </c>
      <c r="I978" s="40" t="str">
        <f t="shared" si="106"/>
        <v/>
      </c>
      <c r="J978" s="40" t="str">
        <f t="shared" si="107"/>
        <v/>
      </c>
      <c r="K978" s="40" t="str">
        <f t="shared" si="108"/>
        <v/>
      </c>
      <c r="L978" t="str">
        <f t="shared" si="109"/>
        <v/>
      </c>
      <c r="M978" s="41" t="str">
        <f t="shared" si="110"/>
        <v/>
      </c>
      <c r="N978" s="41" t="str">
        <f t="shared" si="111"/>
        <v/>
      </c>
    </row>
    <row r="979" spans="1:14" x14ac:dyDescent="0.2">
      <c r="A979" s="35"/>
      <c r="B979" s="36"/>
      <c r="C979" s="37"/>
      <c r="D979" s="36"/>
      <c r="E979" s="35"/>
      <c r="F979" s="36"/>
      <c r="G979" s="36"/>
      <c r="H979" t="str">
        <f t="shared" si="105"/>
        <v/>
      </c>
      <c r="I979" s="40" t="str">
        <f t="shared" si="106"/>
        <v/>
      </c>
      <c r="J979" s="40" t="str">
        <f t="shared" si="107"/>
        <v/>
      </c>
      <c r="K979" s="40" t="str">
        <f t="shared" si="108"/>
        <v/>
      </c>
      <c r="L979" t="str">
        <f t="shared" si="109"/>
        <v/>
      </c>
      <c r="M979" s="41" t="str">
        <f t="shared" si="110"/>
        <v/>
      </c>
      <c r="N979" s="41" t="str">
        <f t="shared" si="111"/>
        <v/>
      </c>
    </row>
    <row r="980" spans="1:14" x14ac:dyDescent="0.2">
      <c r="A980" s="35"/>
      <c r="B980" s="36"/>
      <c r="C980" s="37"/>
      <c r="D980" s="36"/>
      <c r="E980" s="35"/>
      <c r="F980" s="36"/>
      <c r="G980" s="36"/>
      <c r="H980" t="str">
        <f t="shared" si="105"/>
        <v/>
      </c>
      <c r="I980" s="40" t="str">
        <f t="shared" si="106"/>
        <v/>
      </c>
      <c r="J980" s="40" t="str">
        <f t="shared" si="107"/>
        <v/>
      </c>
      <c r="K980" s="40" t="str">
        <f t="shared" si="108"/>
        <v/>
      </c>
      <c r="L980" t="str">
        <f t="shared" si="109"/>
        <v/>
      </c>
      <c r="M980" s="41" t="str">
        <f t="shared" si="110"/>
        <v/>
      </c>
      <c r="N980" s="41" t="str">
        <f t="shared" si="111"/>
        <v/>
      </c>
    </row>
    <row r="981" spans="1:14" x14ac:dyDescent="0.2">
      <c r="A981" s="35"/>
      <c r="B981" s="36"/>
      <c r="C981" s="37"/>
      <c r="D981" s="36"/>
      <c r="E981" s="35"/>
      <c r="F981" s="36"/>
      <c r="G981" s="36"/>
      <c r="H981" t="str">
        <f t="shared" si="105"/>
        <v/>
      </c>
      <c r="I981" s="40" t="str">
        <f t="shared" si="106"/>
        <v/>
      </c>
      <c r="J981" s="40" t="str">
        <f t="shared" si="107"/>
        <v/>
      </c>
      <c r="K981" s="40" t="str">
        <f t="shared" si="108"/>
        <v/>
      </c>
      <c r="L981" t="str">
        <f t="shared" si="109"/>
        <v/>
      </c>
      <c r="M981" s="41" t="str">
        <f t="shared" si="110"/>
        <v/>
      </c>
      <c r="N981" s="41" t="str">
        <f t="shared" si="111"/>
        <v/>
      </c>
    </row>
    <row r="982" spans="1:14" x14ac:dyDescent="0.2">
      <c r="A982" s="35"/>
      <c r="B982" s="36"/>
      <c r="C982" s="37"/>
      <c r="D982" s="36"/>
      <c r="E982" s="35"/>
      <c r="F982" s="36"/>
      <c r="G982" s="36"/>
      <c r="H982" t="str">
        <f t="shared" si="105"/>
        <v/>
      </c>
      <c r="I982" s="40" t="str">
        <f t="shared" si="106"/>
        <v/>
      </c>
      <c r="J982" s="40" t="str">
        <f t="shared" si="107"/>
        <v/>
      </c>
      <c r="K982" s="40" t="str">
        <f t="shared" si="108"/>
        <v/>
      </c>
      <c r="L982" t="str">
        <f t="shared" si="109"/>
        <v/>
      </c>
      <c r="M982" s="41" t="str">
        <f t="shared" si="110"/>
        <v/>
      </c>
      <c r="N982" s="41" t="str">
        <f t="shared" si="111"/>
        <v/>
      </c>
    </row>
    <row r="983" spans="1:14" x14ac:dyDescent="0.2">
      <c r="A983" s="35"/>
      <c r="B983" s="36"/>
      <c r="C983" s="37"/>
      <c r="D983" s="36"/>
      <c r="E983" s="35"/>
      <c r="F983" s="36"/>
      <c r="G983" s="36"/>
      <c r="H983" t="str">
        <f t="shared" si="105"/>
        <v/>
      </c>
      <c r="I983" s="40" t="str">
        <f t="shared" si="106"/>
        <v/>
      </c>
      <c r="J983" s="40" t="str">
        <f t="shared" si="107"/>
        <v/>
      </c>
      <c r="K983" s="40" t="str">
        <f t="shared" si="108"/>
        <v/>
      </c>
      <c r="L983" t="str">
        <f t="shared" si="109"/>
        <v/>
      </c>
      <c r="M983" s="41" t="str">
        <f t="shared" si="110"/>
        <v/>
      </c>
      <c r="N983" s="41" t="str">
        <f t="shared" si="111"/>
        <v/>
      </c>
    </row>
    <row r="984" spans="1:14" x14ac:dyDescent="0.2">
      <c r="A984" s="35"/>
      <c r="B984" s="36"/>
      <c r="C984" s="37"/>
      <c r="D984" s="36"/>
      <c r="E984" s="35"/>
      <c r="F984" s="36"/>
      <c r="G984" s="36"/>
      <c r="H984" t="str">
        <f t="shared" si="105"/>
        <v/>
      </c>
      <c r="I984" s="40" t="str">
        <f t="shared" si="106"/>
        <v/>
      </c>
      <c r="J984" s="40" t="str">
        <f t="shared" si="107"/>
        <v/>
      </c>
      <c r="K984" s="40" t="str">
        <f t="shared" si="108"/>
        <v/>
      </c>
      <c r="L984" t="str">
        <f t="shared" si="109"/>
        <v/>
      </c>
      <c r="M984" s="41" t="str">
        <f t="shared" si="110"/>
        <v/>
      </c>
      <c r="N984" s="41" t="str">
        <f t="shared" si="111"/>
        <v/>
      </c>
    </row>
    <row r="985" spans="1:14" x14ac:dyDescent="0.2">
      <c r="A985" s="35"/>
      <c r="B985" s="36"/>
      <c r="C985" s="37"/>
      <c r="D985" s="36"/>
      <c r="E985" s="35"/>
      <c r="F985" s="36"/>
      <c r="G985" s="36"/>
      <c r="H985" t="str">
        <f t="shared" si="105"/>
        <v/>
      </c>
      <c r="I985" s="40" t="str">
        <f t="shared" si="106"/>
        <v/>
      </c>
      <c r="J985" s="40" t="str">
        <f t="shared" si="107"/>
        <v/>
      </c>
      <c r="K985" s="40" t="str">
        <f t="shared" si="108"/>
        <v/>
      </c>
      <c r="L985" t="str">
        <f t="shared" si="109"/>
        <v/>
      </c>
      <c r="M985" s="41" t="str">
        <f t="shared" si="110"/>
        <v/>
      </c>
      <c r="N985" s="41" t="str">
        <f t="shared" si="111"/>
        <v/>
      </c>
    </row>
    <row r="986" spans="1:14" x14ac:dyDescent="0.2">
      <c r="A986" s="35"/>
      <c r="B986" s="36"/>
      <c r="C986" s="37"/>
      <c r="D986" s="36"/>
      <c r="E986" s="35"/>
      <c r="F986" s="36"/>
      <c r="G986" s="36"/>
      <c r="H986" t="str">
        <f t="shared" si="105"/>
        <v/>
      </c>
      <c r="I986" s="40" t="str">
        <f t="shared" si="106"/>
        <v/>
      </c>
      <c r="J986" s="40" t="str">
        <f t="shared" si="107"/>
        <v/>
      </c>
      <c r="K986" s="40" t="str">
        <f t="shared" si="108"/>
        <v/>
      </c>
      <c r="L986" t="str">
        <f t="shared" si="109"/>
        <v/>
      </c>
      <c r="M986" s="41" t="str">
        <f t="shared" si="110"/>
        <v/>
      </c>
      <c r="N986" s="41" t="str">
        <f t="shared" si="111"/>
        <v/>
      </c>
    </row>
    <row r="987" spans="1:14" x14ac:dyDescent="0.2">
      <c r="A987" s="35"/>
      <c r="B987" s="36"/>
      <c r="C987" s="37"/>
      <c r="D987" s="36"/>
      <c r="E987" s="35"/>
      <c r="F987" s="36"/>
      <c r="G987" s="36"/>
      <c r="H987" t="str">
        <f t="shared" si="105"/>
        <v/>
      </c>
      <c r="I987" s="40" t="str">
        <f t="shared" si="106"/>
        <v/>
      </c>
      <c r="J987" s="40" t="str">
        <f t="shared" si="107"/>
        <v/>
      </c>
      <c r="K987" s="40" t="str">
        <f t="shared" si="108"/>
        <v/>
      </c>
      <c r="L987" t="str">
        <f t="shared" si="109"/>
        <v/>
      </c>
      <c r="M987" s="41" t="str">
        <f t="shared" si="110"/>
        <v/>
      </c>
      <c r="N987" s="41" t="str">
        <f t="shared" si="111"/>
        <v/>
      </c>
    </row>
    <row r="988" spans="1:14" x14ac:dyDescent="0.2">
      <c r="A988" s="35"/>
      <c r="B988" s="36"/>
      <c r="C988" s="37"/>
      <c r="D988" s="36"/>
      <c r="E988" s="35"/>
      <c r="F988" s="36"/>
      <c r="G988" s="36"/>
      <c r="H988" t="str">
        <f t="shared" si="105"/>
        <v/>
      </c>
      <c r="I988" s="40" t="str">
        <f t="shared" si="106"/>
        <v/>
      </c>
      <c r="J988" s="40" t="str">
        <f t="shared" si="107"/>
        <v/>
      </c>
      <c r="K988" s="40" t="str">
        <f t="shared" si="108"/>
        <v/>
      </c>
      <c r="L988" t="str">
        <f t="shared" si="109"/>
        <v/>
      </c>
      <c r="M988" s="41" t="str">
        <f t="shared" si="110"/>
        <v/>
      </c>
      <c r="N988" s="41" t="str">
        <f t="shared" si="111"/>
        <v/>
      </c>
    </row>
    <row r="989" spans="1:14" x14ac:dyDescent="0.2">
      <c r="A989" s="35"/>
      <c r="B989" s="36"/>
      <c r="C989" s="37"/>
      <c r="D989" s="36"/>
      <c r="E989" s="35"/>
      <c r="F989" s="36"/>
      <c r="G989" s="36"/>
      <c r="H989" t="str">
        <f t="shared" si="105"/>
        <v/>
      </c>
      <c r="I989" s="40" t="str">
        <f t="shared" si="106"/>
        <v/>
      </c>
      <c r="J989" s="40" t="str">
        <f t="shared" si="107"/>
        <v/>
      </c>
      <c r="K989" s="40" t="str">
        <f t="shared" si="108"/>
        <v/>
      </c>
      <c r="L989" t="str">
        <f t="shared" si="109"/>
        <v/>
      </c>
      <c r="M989" s="41" t="str">
        <f t="shared" si="110"/>
        <v/>
      </c>
      <c r="N989" s="41" t="str">
        <f t="shared" si="111"/>
        <v/>
      </c>
    </row>
    <row r="990" spans="1:14" x14ac:dyDescent="0.2">
      <c r="A990" s="35"/>
      <c r="B990" s="36"/>
      <c r="C990" s="37"/>
      <c r="D990" s="36"/>
      <c r="E990" s="35"/>
      <c r="F990" s="36"/>
      <c r="G990" s="36"/>
      <c r="H990" t="str">
        <f t="shared" si="105"/>
        <v/>
      </c>
      <c r="I990" s="40" t="str">
        <f t="shared" si="106"/>
        <v/>
      </c>
      <c r="J990" s="40" t="str">
        <f t="shared" si="107"/>
        <v/>
      </c>
      <c r="K990" s="40" t="str">
        <f t="shared" si="108"/>
        <v/>
      </c>
      <c r="L990" t="str">
        <f t="shared" si="109"/>
        <v/>
      </c>
      <c r="M990" s="41" t="str">
        <f t="shared" si="110"/>
        <v/>
      </c>
      <c r="N990" s="41" t="str">
        <f t="shared" si="111"/>
        <v/>
      </c>
    </row>
    <row r="991" spans="1:14" x14ac:dyDescent="0.2">
      <c r="A991" s="35"/>
      <c r="B991" s="36"/>
      <c r="C991" s="37"/>
      <c r="D991" s="36"/>
      <c r="E991" s="35"/>
      <c r="F991" s="36"/>
      <c r="G991" s="36"/>
      <c r="H991" t="str">
        <f t="shared" si="105"/>
        <v/>
      </c>
      <c r="I991" s="40" t="str">
        <f t="shared" si="106"/>
        <v/>
      </c>
      <c r="J991" s="40" t="str">
        <f t="shared" si="107"/>
        <v/>
      </c>
      <c r="K991" s="40" t="str">
        <f t="shared" si="108"/>
        <v/>
      </c>
      <c r="L991" t="str">
        <f t="shared" si="109"/>
        <v/>
      </c>
      <c r="M991" s="41" t="str">
        <f t="shared" si="110"/>
        <v/>
      </c>
      <c r="N991" s="41" t="str">
        <f t="shared" si="111"/>
        <v/>
      </c>
    </row>
    <row r="992" spans="1:14" x14ac:dyDescent="0.2">
      <c r="A992" s="35"/>
      <c r="B992" s="36"/>
      <c r="C992" s="37"/>
      <c r="D992" s="36"/>
      <c r="E992" s="35"/>
      <c r="F992" s="36"/>
      <c r="G992" s="36"/>
      <c r="H992" t="str">
        <f t="shared" si="105"/>
        <v/>
      </c>
      <c r="I992" s="40" t="str">
        <f t="shared" si="106"/>
        <v/>
      </c>
      <c r="J992" s="40" t="str">
        <f t="shared" si="107"/>
        <v/>
      </c>
      <c r="K992" s="40" t="str">
        <f t="shared" si="108"/>
        <v/>
      </c>
      <c r="L992" t="str">
        <f t="shared" si="109"/>
        <v/>
      </c>
      <c r="M992" s="41" t="str">
        <f t="shared" si="110"/>
        <v/>
      </c>
      <c r="N992" s="41" t="str">
        <f t="shared" si="111"/>
        <v/>
      </c>
    </row>
    <row r="993" spans="1:14" x14ac:dyDescent="0.2">
      <c r="A993" s="35"/>
      <c r="B993" s="36"/>
      <c r="C993" s="37"/>
      <c r="D993" s="36"/>
      <c r="E993" s="35"/>
      <c r="F993" s="36"/>
      <c r="G993" s="36"/>
      <c r="H993" t="str">
        <f t="shared" si="105"/>
        <v/>
      </c>
      <c r="I993" s="40" t="str">
        <f t="shared" si="106"/>
        <v/>
      </c>
      <c r="J993" s="40" t="str">
        <f t="shared" si="107"/>
        <v/>
      </c>
      <c r="K993" s="40" t="str">
        <f t="shared" si="108"/>
        <v/>
      </c>
      <c r="L993" t="str">
        <f t="shared" si="109"/>
        <v/>
      </c>
      <c r="M993" s="41" t="str">
        <f t="shared" si="110"/>
        <v/>
      </c>
      <c r="N993" s="41" t="str">
        <f t="shared" si="111"/>
        <v/>
      </c>
    </row>
    <row r="994" spans="1:14" x14ac:dyDescent="0.2">
      <c r="A994" s="35"/>
      <c r="B994" s="36"/>
      <c r="C994" s="37"/>
      <c r="D994" s="36"/>
      <c r="E994" s="35"/>
      <c r="F994" s="36"/>
      <c r="G994" s="36"/>
      <c r="H994" t="str">
        <f t="shared" si="105"/>
        <v/>
      </c>
      <c r="I994" s="40" t="str">
        <f t="shared" si="106"/>
        <v/>
      </c>
      <c r="J994" s="40" t="str">
        <f t="shared" si="107"/>
        <v/>
      </c>
      <c r="K994" s="40" t="str">
        <f t="shared" si="108"/>
        <v/>
      </c>
      <c r="L994" t="str">
        <f t="shared" si="109"/>
        <v/>
      </c>
      <c r="M994" s="41" t="str">
        <f t="shared" si="110"/>
        <v/>
      </c>
      <c r="N994" s="41" t="str">
        <f t="shared" si="111"/>
        <v/>
      </c>
    </row>
    <row r="995" spans="1:14" x14ac:dyDescent="0.2">
      <c r="A995" s="35"/>
      <c r="B995" s="36"/>
      <c r="C995" s="37"/>
      <c r="D995" s="36"/>
      <c r="E995" s="35"/>
      <c r="F995" s="36"/>
      <c r="G995" s="36"/>
      <c r="H995" t="str">
        <f t="shared" si="105"/>
        <v/>
      </c>
      <c r="I995" s="40" t="str">
        <f t="shared" si="106"/>
        <v/>
      </c>
      <c r="J995" s="40" t="str">
        <f t="shared" si="107"/>
        <v/>
      </c>
      <c r="K995" s="40" t="str">
        <f t="shared" si="108"/>
        <v/>
      </c>
      <c r="L995" t="str">
        <f t="shared" si="109"/>
        <v/>
      </c>
      <c r="M995" s="41" t="str">
        <f t="shared" si="110"/>
        <v/>
      </c>
      <c r="N995" s="41" t="str">
        <f t="shared" si="111"/>
        <v/>
      </c>
    </row>
    <row r="996" spans="1:14" x14ac:dyDescent="0.2">
      <c r="A996" s="35"/>
      <c r="B996" s="36"/>
      <c r="C996" s="37"/>
      <c r="D996" s="36"/>
      <c r="E996" s="35"/>
      <c r="F996" s="36"/>
      <c r="G996" s="36"/>
      <c r="H996" t="str">
        <f t="shared" si="105"/>
        <v/>
      </c>
      <c r="I996" s="40" t="str">
        <f t="shared" si="106"/>
        <v/>
      </c>
      <c r="J996" s="40" t="str">
        <f t="shared" si="107"/>
        <v/>
      </c>
      <c r="K996" s="40" t="str">
        <f t="shared" si="108"/>
        <v/>
      </c>
      <c r="L996" t="str">
        <f t="shared" si="109"/>
        <v/>
      </c>
      <c r="M996" s="41" t="str">
        <f t="shared" si="110"/>
        <v/>
      </c>
      <c r="N996" s="41" t="str">
        <f t="shared" si="111"/>
        <v/>
      </c>
    </row>
    <row r="997" spans="1:14" x14ac:dyDescent="0.2">
      <c r="A997" s="35"/>
      <c r="B997" s="36"/>
      <c r="C997" s="37"/>
      <c r="D997" s="36"/>
      <c r="E997" s="35"/>
      <c r="F997" s="36"/>
      <c r="G997" s="36"/>
      <c r="H997" t="str">
        <f t="shared" si="105"/>
        <v/>
      </c>
      <c r="I997" s="40" t="str">
        <f t="shared" si="106"/>
        <v/>
      </c>
      <c r="J997" s="40" t="str">
        <f t="shared" si="107"/>
        <v/>
      </c>
      <c r="K997" s="40" t="str">
        <f t="shared" si="108"/>
        <v/>
      </c>
      <c r="L997" t="str">
        <f t="shared" si="109"/>
        <v/>
      </c>
      <c r="M997" s="41" t="str">
        <f t="shared" si="110"/>
        <v/>
      </c>
      <c r="N997" s="41" t="str">
        <f t="shared" si="111"/>
        <v/>
      </c>
    </row>
    <row r="998" spans="1:14" x14ac:dyDescent="0.2">
      <c r="A998" s="35"/>
      <c r="B998" s="36"/>
      <c r="C998" s="37"/>
      <c r="D998" s="36"/>
      <c r="E998" s="35"/>
      <c r="F998" s="36"/>
      <c r="G998" s="36"/>
      <c r="H998" t="str">
        <f t="shared" si="105"/>
        <v/>
      </c>
      <c r="I998" s="40" t="str">
        <f t="shared" si="106"/>
        <v/>
      </c>
      <c r="J998" s="40" t="str">
        <f t="shared" si="107"/>
        <v/>
      </c>
      <c r="K998" s="40" t="str">
        <f t="shared" si="108"/>
        <v/>
      </c>
      <c r="L998" t="str">
        <f t="shared" si="109"/>
        <v/>
      </c>
      <c r="M998" s="41" t="str">
        <f t="shared" si="110"/>
        <v/>
      </c>
      <c r="N998" s="41" t="str">
        <f t="shared" si="111"/>
        <v/>
      </c>
    </row>
    <row r="999" spans="1:14" x14ac:dyDescent="0.2">
      <c r="A999" s="35"/>
      <c r="B999" s="36"/>
      <c r="C999" s="37"/>
      <c r="D999" s="36"/>
      <c r="E999" s="35"/>
      <c r="F999" s="36"/>
      <c r="G999" s="36"/>
      <c r="H999" t="str">
        <f t="shared" si="105"/>
        <v/>
      </c>
      <c r="I999" s="40" t="str">
        <f t="shared" si="106"/>
        <v/>
      </c>
      <c r="J999" s="40" t="str">
        <f t="shared" si="107"/>
        <v/>
      </c>
      <c r="K999" s="40" t="str">
        <f t="shared" si="108"/>
        <v/>
      </c>
      <c r="L999" t="str">
        <f t="shared" si="109"/>
        <v/>
      </c>
      <c r="M999" s="41" t="str">
        <f t="shared" si="110"/>
        <v/>
      </c>
      <c r="N999" s="41" t="str">
        <f t="shared" si="111"/>
        <v/>
      </c>
    </row>
  </sheetData>
  <conditionalFormatting sqref="A4:G999">
    <cfRule type="expression" dxfId="5" priority="4">
      <formula>$F4="Sim"</formula>
    </cfRule>
  </conditionalFormatting>
  <conditionalFormatting sqref="L4:L999">
    <cfRule type="expression" dxfId="4" priority="2">
      <formula>LEFT($L4,2)="OK"</formula>
    </cfRule>
    <cfRule type="expression" dxfId="3" priority="3">
      <formula>$L4&lt;&gt;""</formula>
    </cfRule>
  </conditionalFormatting>
  <dataValidations count="2">
    <dataValidation type="list" allowBlank="1" sqref="D4:D999 B4:B999" xr:uid="{00000000-0002-0000-0300-000000000000}">
      <formula1>lstFuncionarios</formula1>
      <formula2>0</formula2>
    </dataValidation>
    <dataValidation type="list" allowBlank="1" sqref="F4:F999" xr:uid="{00000000-0002-0000-0300-000002000000}">
      <formula1>lstAprov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BF8F00"/>
  </sheetPr>
  <dimension ref="A1:AD1000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8.7109375" defaultRowHeight="12.75" x14ac:dyDescent="0.2"/>
  <cols>
    <col min="1" max="1" width="11" customWidth="1"/>
    <col min="2" max="2" width="30" customWidth="1"/>
    <col min="3" max="3" width="16" customWidth="1"/>
    <col min="4" max="4" width="14" customWidth="1"/>
    <col min="5" max="5" width="8" customWidth="1"/>
    <col min="6" max="6" width="10" customWidth="1"/>
    <col min="7" max="7" width="17" customWidth="1"/>
    <col min="8" max="9" width="14" customWidth="1"/>
    <col min="10" max="10" width="24" customWidth="1"/>
    <col min="11" max="11" width="20" customWidth="1"/>
    <col min="12" max="12" width="9" customWidth="1"/>
    <col min="13" max="13" width="14" customWidth="1"/>
    <col min="14" max="15" width="9" customWidth="1"/>
    <col min="16" max="16" width="11" customWidth="1"/>
    <col min="17" max="17" width="15" customWidth="1"/>
    <col min="18" max="18" width="8" customWidth="1"/>
    <col min="19" max="19" width="10" customWidth="1"/>
    <col min="20" max="20" width="9" customWidth="1"/>
    <col min="21" max="24" width="8" customWidth="1"/>
    <col min="25" max="27" width="11" customWidth="1"/>
    <col min="28" max="28" width="34" customWidth="1"/>
    <col min="29" max="29" width="2" customWidth="1"/>
    <col min="30" max="30" width="6" hidden="1" customWidth="1"/>
  </cols>
  <sheetData>
    <row r="1" spans="1:30" ht="24" customHeight="1" x14ac:dyDescent="0.25">
      <c r="A1" s="32" t="s">
        <v>644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30" x14ac:dyDescent="0.2">
      <c r="A2" s="33" t="s">
        <v>645</v>
      </c>
    </row>
    <row r="3" spans="1:30" ht="42" customHeight="1" x14ac:dyDescent="0.2">
      <c r="A3" s="22" t="s">
        <v>168</v>
      </c>
      <c r="B3" s="22" t="s">
        <v>169</v>
      </c>
      <c r="C3" s="22" t="s">
        <v>646</v>
      </c>
      <c r="D3" s="22" t="s">
        <v>647</v>
      </c>
      <c r="E3" s="22" t="s">
        <v>648</v>
      </c>
      <c r="F3" s="22" t="s">
        <v>649</v>
      </c>
      <c r="G3" s="22" t="s">
        <v>650</v>
      </c>
      <c r="H3" s="22" t="s">
        <v>651</v>
      </c>
      <c r="I3" s="22" t="s">
        <v>652</v>
      </c>
      <c r="J3" s="22" t="s">
        <v>653</v>
      </c>
      <c r="K3" s="22" t="s">
        <v>654</v>
      </c>
      <c r="L3" s="22" t="s">
        <v>655</v>
      </c>
      <c r="M3" s="22" t="s">
        <v>656</v>
      </c>
      <c r="N3" s="10" t="s">
        <v>180</v>
      </c>
      <c r="O3" s="10" t="s">
        <v>181</v>
      </c>
      <c r="P3" s="10" t="s">
        <v>182</v>
      </c>
      <c r="Q3" s="10" t="s">
        <v>657</v>
      </c>
      <c r="R3" s="10" t="s">
        <v>658</v>
      </c>
      <c r="S3" s="10" t="s">
        <v>186</v>
      </c>
      <c r="T3" s="10" t="s">
        <v>659</v>
      </c>
      <c r="U3" s="10" t="s">
        <v>660</v>
      </c>
      <c r="V3" s="10" t="s">
        <v>661</v>
      </c>
      <c r="W3" s="10" t="s">
        <v>662</v>
      </c>
      <c r="X3" s="10" t="s">
        <v>663</v>
      </c>
      <c r="Y3" s="10" t="s">
        <v>664</v>
      </c>
      <c r="Z3" s="10" t="s">
        <v>665</v>
      </c>
      <c r="AA3" s="10" t="s">
        <v>666</v>
      </c>
      <c r="AB3" s="10" t="s">
        <v>667</v>
      </c>
      <c r="AD3" s="34" t="s">
        <v>668</v>
      </c>
    </row>
    <row r="4" spans="1:30" x14ac:dyDescent="0.2">
      <c r="A4" s="35">
        <v>46179</v>
      </c>
      <c r="B4" s="36" t="s">
        <v>254</v>
      </c>
      <c r="C4" s="36"/>
      <c r="D4" s="36"/>
      <c r="E4" s="36" t="s">
        <v>669</v>
      </c>
      <c r="F4" s="37">
        <v>0.375</v>
      </c>
      <c r="G4" s="36"/>
      <c r="H4" s="36"/>
      <c r="I4" s="36"/>
      <c r="J4" s="36"/>
      <c r="K4" s="36" t="s">
        <v>670</v>
      </c>
      <c r="L4" s="36" t="s">
        <v>671</v>
      </c>
      <c r="M4" s="36"/>
      <c r="N4" s="38">
        <f t="shared" ref="N4:N67" si="0">IF($A4="","",DATE(YEAR($A4),MONTH($A4),1))</f>
        <v>46174</v>
      </c>
      <c r="O4">
        <f t="shared" ref="O4:O67" si="1">IF(TRIM($B4)="","",IFERROR(INDEX(C_RG,MATCH(TRIM($B4),C_Nome,0)),"?"))</f>
        <v>900001</v>
      </c>
      <c r="P4" t="str">
        <f t="shared" ref="P4:P67" si="2">IF($AD4="","",INDEX(V_Equipe,$AD4))</f>
        <v>Serralheria</v>
      </c>
      <c r="Q4" t="str">
        <f t="shared" ref="Q4:Q67" si="3">IF($AD4="","",INDEX(V_Funcao,$AD4))</f>
        <v>SERRALHEIRO II</v>
      </c>
      <c r="R4" t="str">
        <f t="shared" ref="R4:R67" si="4">IF(OR(TRIM($C4)="",$Q4=""),"-",IF(TRIM($C4)=$Q4,"Sim","Não"))</f>
        <v>-</v>
      </c>
      <c r="S4" s="39">
        <f t="shared" ref="S4:S67" si="5">IF(OR($A4="",IF(TRIM($C4)&lt;&gt;"",TRIM($C4),$Q4)=""),"",IFERROR(INDEX(F_Valor,MATCH(IF(TRIM($C4)&lt;&gt;"",TRIM($C4),$Q4)&amp;"|"&amp;SUMPRODUCT(MAX((F_Funcao=IF(TRIM($C4)&lt;&gt;"",TRIM($C4),$Q4))*(F_Ini&lt;=$A4)*F_Ini)),F_Chave,0)),""))</f>
        <v>57.825734836004102</v>
      </c>
      <c r="T4" t="str">
        <f t="shared" ref="T4:T67" si="6">IF($A4="","",IF($E4="Sim","Feriado",IF(WEEKDAY($A4,2)=6,"Sábado",IF(WEEKDAY($A4,2)=7,"Domingo","Dia útil"))))</f>
        <v>Sábado</v>
      </c>
      <c r="U4" s="40">
        <f t="shared" ref="U4:U67" si="7">IF(OR($A4="",$F4=""),0,IF(AND($T4&lt;&gt;"Dia útil",$F4&gt;P_LimiteAlmocoFDS),P_AlmocoFDS,0))</f>
        <v>4.1666666666666699E-2</v>
      </c>
      <c r="V4" s="40">
        <f t="shared" ref="V4:V67" si="8">IF($F4="",0,MAX($F4-$U4,0))</f>
        <v>0.33333333333333331</v>
      </c>
      <c r="W4" s="40">
        <f t="shared" ref="W4:W67" si="9">IF($V4=0,0,IF($T4="Dia útil",$V4,IF($T4="Sábado",MAX($V4-P_HoraSab100,0),0)))</f>
        <v>0.16666666666666632</v>
      </c>
      <c r="X4" s="40">
        <f t="shared" ref="X4:X67" si="10">IF($V4=0,0,IF(OR($T4="Domingo",$T4="Feriado"),$V4,IF($T4="Sábado",MIN($V4,P_HoraSab100),0)))</f>
        <v>0.16666666666666699</v>
      </c>
      <c r="Y4" s="39">
        <f t="shared" ref="Y4:Y67" si="11">IF(OR($V4=0,$S4=""),0,($W4*P_MultHE50+$X4*P_MultHE100)*24*$S4)</f>
        <v>809.5602877040576</v>
      </c>
      <c r="Z4" s="39">
        <f t="shared" ref="Z4:Z67" si="12">IF($G4="PAGAS POR EI",$Y4,0)</f>
        <v>0</v>
      </c>
      <c r="AA4" s="39">
        <f t="shared" ref="AA4:AA67" si="13">IF($G4="PAGAS PELA ÁREA",$Y4,0)</f>
        <v>0</v>
      </c>
      <c r="AB4" t="str">
        <f t="shared" ref="AB4:AB67" si="14">IF($A4="","",IF($O4="?","CADASTRO: funcionário não está no Cadastro",IF($G4="","DEFINIR: tratamento da HE (EI ou área)",IF($L4&lt;&gt;"Sim","PONTO: aguardando histórico dos pontos",""))))</f>
        <v>DEFINIR: tratamento da HE (EI ou área)</v>
      </c>
      <c r="AD4" s="41">
        <f t="shared" ref="AD4:AD67" si="15">IF(OR($A4="",$O4="",$O4="?"),"",IFERROR(MATCH($O4&amp;"|"&amp;SUMPRODUCT(MAX((V_RG=$O4)*(V_Ini&lt;=$A4)*V_Ini)),V_Chave,0),""))</f>
        <v>8</v>
      </c>
    </row>
    <row r="5" spans="1:30" x14ac:dyDescent="0.2">
      <c r="A5" s="35">
        <v>46186</v>
      </c>
      <c r="B5" s="36" t="s">
        <v>254</v>
      </c>
      <c r="C5" s="36"/>
      <c r="D5" s="36"/>
      <c r="E5" s="36" t="s">
        <v>669</v>
      </c>
      <c r="F5" s="37">
        <v>0.375</v>
      </c>
      <c r="G5" s="36"/>
      <c r="H5" s="36"/>
      <c r="I5" s="36"/>
      <c r="J5" s="36"/>
      <c r="K5" s="36" t="s">
        <v>672</v>
      </c>
      <c r="L5" s="36" t="s">
        <v>671</v>
      </c>
      <c r="M5" s="36"/>
      <c r="N5" s="38">
        <f t="shared" si="0"/>
        <v>46174</v>
      </c>
      <c r="O5">
        <f t="shared" si="1"/>
        <v>900001</v>
      </c>
      <c r="P5" t="str">
        <f t="shared" si="2"/>
        <v>Serralheria</v>
      </c>
      <c r="Q5" t="str">
        <f t="shared" si="3"/>
        <v>SERRALHEIRO II</v>
      </c>
      <c r="R5" t="str">
        <f t="shared" si="4"/>
        <v>-</v>
      </c>
      <c r="S5" s="39">
        <f t="shared" si="5"/>
        <v>57.825734836004102</v>
      </c>
      <c r="T5" t="str">
        <f t="shared" si="6"/>
        <v>Sábado</v>
      </c>
      <c r="U5" s="40">
        <f t="shared" si="7"/>
        <v>4.1666666666666699E-2</v>
      </c>
      <c r="V5" s="40">
        <f t="shared" si="8"/>
        <v>0.33333333333333331</v>
      </c>
      <c r="W5" s="40">
        <f t="shared" si="9"/>
        <v>0.16666666666666632</v>
      </c>
      <c r="X5" s="40">
        <f t="shared" si="10"/>
        <v>0.16666666666666699</v>
      </c>
      <c r="Y5" s="39">
        <f t="shared" si="11"/>
        <v>809.5602877040576</v>
      </c>
      <c r="Z5" s="39">
        <f t="shared" si="12"/>
        <v>0</v>
      </c>
      <c r="AA5" s="39">
        <f t="shared" si="13"/>
        <v>0</v>
      </c>
      <c r="AB5" t="str">
        <f t="shared" si="14"/>
        <v>DEFINIR: tratamento da HE (EI ou área)</v>
      </c>
      <c r="AD5" s="41">
        <f t="shared" si="15"/>
        <v>8</v>
      </c>
    </row>
    <row r="6" spans="1:30" x14ac:dyDescent="0.2">
      <c r="A6" s="35">
        <v>46186</v>
      </c>
      <c r="B6" s="36" t="s">
        <v>230</v>
      </c>
      <c r="C6" s="36"/>
      <c r="D6" s="36"/>
      <c r="E6" s="36" t="s">
        <v>669</v>
      </c>
      <c r="F6" s="37">
        <v>0.375</v>
      </c>
      <c r="G6" s="36"/>
      <c r="H6" s="36"/>
      <c r="I6" s="36"/>
      <c r="J6" s="36"/>
      <c r="K6" s="36" t="s">
        <v>673</v>
      </c>
      <c r="L6" s="36" t="s">
        <v>671</v>
      </c>
      <c r="M6" s="36"/>
      <c r="N6" s="38">
        <f t="shared" si="0"/>
        <v>46174</v>
      </c>
      <c r="O6">
        <f t="shared" si="1"/>
        <v>900009</v>
      </c>
      <c r="P6" t="str">
        <f t="shared" si="2"/>
        <v>Serralheria</v>
      </c>
      <c r="Q6" t="str">
        <f t="shared" si="3"/>
        <v>SERRALHEIRO I</v>
      </c>
      <c r="R6" t="str">
        <f t="shared" si="4"/>
        <v>-</v>
      </c>
      <c r="S6" s="39">
        <f t="shared" si="5"/>
        <v>53.488333185221997</v>
      </c>
      <c r="T6" t="str">
        <f t="shared" si="6"/>
        <v>Sábado</v>
      </c>
      <c r="U6" s="40">
        <f t="shared" si="7"/>
        <v>4.1666666666666699E-2</v>
      </c>
      <c r="V6" s="40">
        <f t="shared" si="8"/>
        <v>0.33333333333333331</v>
      </c>
      <c r="W6" s="40">
        <f t="shared" si="9"/>
        <v>0.16666666666666632</v>
      </c>
      <c r="X6" s="40">
        <f t="shared" si="10"/>
        <v>0.16666666666666699</v>
      </c>
      <c r="Y6" s="39">
        <f t="shared" si="11"/>
        <v>748.83666459310814</v>
      </c>
      <c r="Z6" s="39">
        <f t="shared" si="12"/>
        <v>0</v>
      </c>
      <c r="AA6" s="39">
        <f t="shared" si="13"/>
        <v>0</v>
      </c>
      <c r="AB6" t="str">
        <f t="shared" si="14"/>
        <v>DEFINIR: tratamento da HE (EI ou área)</v>
      </c>
      <c r="AD6" s="41">
        <f t="shared" si="15"/>
        <v>17</v>
      </c>
    </row>
    <row r="7" spans="1:30" x14ac:dyDescent="0.2">
      <c r="A7" s="35">
        <v>46194</v>
      </c>
      <c r="B7" s="36" t="s">
        <v>254</v>
      </c>
      <c r="C7" s="36"/>
      <c r="D7" s="36"/>
      <c r="E7" s="36" t="s">
        <v>669</v>
      </c>
      <c r="F7" s="37">
        <v>0.375</v>
      </c>
      <c r="G7" s="36"/>
      <c r="H7" s="36"/>
      <c r="I7" s="36"/>
      <c r="J7" s="36"/>
      <c r="K7" s="36" t="s">
        <v>674</v>
      </c>
      <c r="L7" s="36" t="s">
        <v>671</v>
      </c>
      <c r="M7" s="36"/>
      <c r="N7" s="38">
        <f t="shared" si="0"/>
        <v>46174</v>
      </c>
      <c r="O7">
        <f t="shared" si="1"/>
        <v>900001</v>
      </c>
      <c r="P7" t="str">
        <f t="shared" si="2"/>
        <v>Serralheria</v>
      </c>
      <c r="Q7" t="str">
        <f t="shared" si="3"/>
        <v>SERRALHEIRO II</v>
      </c>
      <c r="R7" t="str">
        <f t="shared" si="4"/>
        <v>-</v>
      </c>
      <c r="S7" s="39">
        <f t="shared" si="5"/>
        <v>57.825734836004102</v>
      </c>
      <c r="T7" t="str">
        <f t="shared" si="6"/>
        <v>Domingo</v>
      </c>
      <c r="U7" s="40">
        <f t="shared" si="7"/>
        <v>4.1666666666666699E-2</v>
      </c>
      <c r="V7" s="40">
        <f t="shared" si="8"/>
        <v>0.33333333333333331</v>
      </c>
      <c r="W7" s="40">
        <f t="shared" si="9"/>
        <v>0</v>
      </c>
      <c r="X7" s="40">
        <f t="shared" si="10"/>
        <v>0.33333333333333331</v>
      </c>
      <c r="Y7" s="39">
        <f t="shared" si="11"/>
        <v>925.21175737606563</v>
      </c>
      <c r="Z7" s="39">
        <f t="shared" si="12"/>
        <v>0</v>
      </c>
      <c r="AA7" s="39">
        <f t="shared" si="13"/>
        <v>0</v>
      </c>
      <c r="AB7" t="str">
        <f t="shared" si="14"/>
        <v>DEFINIR: tratamento da HE (EI ou área)</v>
      </c>
      <c r="AD7" s="41">
        <f t="shared" si="15"/>
        <v>8</v>
      </c>
    </row>
    <row r="8" spans="1:30" x14ac:dyDescent="0.2">
      <c r="A8" s="35">
        <v>46201</v>
      </c>
      <c r="B8" s="36" t="s">
        <v>254</v>
      </c>
      <c r="C8" s="36"/>
      <c r="D8" s="36"/>
      <c r="E8" s="36" t="s">
        <v>669</v>
      </c>
      <c r="F8" s="37">
        <v>0.375</v>
      </c>
      <c r="G8" s="36"/>
      <c r="H8" s="36"/>
      <c r="I8" s="36"/>
      <c r="J8" s="36"/>
      <c r="K8" s="36" t="s">
        <v>675</v>
      </c>
      <c r="L8" s="36" t="s">
        <v>671</v>
      </c>
      <c r="M8" s="36"/>
      <c r="N8" s="38">
        <f t="shared" si="0"/>
        <v>46174</v>
      </c>
      <c r="O8">
        <f t="shared" si="1"/>
        <v>900001</v>
      </c>
      <c r="P8" t="str">
        <f t="shared" si="2"/>
        <v>Serralheria</v>
      </c>
      <c r="Q8" t="str">
        <f t="shared" si="3"/>
        <v>SERRALHEIRO II</v>
      </c>
      <c r="R8" t="str">
        <f t="shared" si="4"/>
        <v>-</v>
      </c>
      <c r="S8" s="39">
        <f t="shared" si="5"/>
        <v>57.825734836004102</v>
      </c>
      <c r="T8" t="str">
        <f t="shared" si="6"/>
        <v>Domingo</v>
      </c>
      <c r="U8" s="40">
        <f t="shared" si="7"/>
        <v>4.1666666666666699E-2</v>
      </c>
      <c r="V8" s="40">
        <f t="shared" si="8"/>
        <v>0.33333333333333331</v>
      </c>
      <c r="W8" s="40">
        <f t="shared" si="9"/>
        <v>0</v>
      </c>
      <c r="X8" s="40">
        <f t="shared" si="10"/>
        <v>0.33333333333333331</v>
      </c>
      <c r="Y8" s="39">
        <f t="shared" si="11"/>
        <v>925.21175737606563</v>
      </c>
      <c r="Z8" s="39">
        <f t="shared" si="12"/>
        <v>0</v>
      </c>
      <c r="AA8" s="39">
        <f t="shared" si="13"/>
        <v>0</v>
      </c>
      <c r="AB8" t="str">
        <f t="shared" si="14"/>
        <v>DEFINIR: tratamento da HE (EI ou área)</v>
      </c>
      <c r="AD8" s="41">
        <f t="shared" si="15"/>
        <v>8</v>
      </c>
    </row>
    <row r="9" spans="1:30" x14ac:dyDescent="0.2">
      <c r="A9" s="35">
        <v>46201</v>
      </c>
      <c r="B9" s="36" t="s">
        <v>483</v>
      </c>
      <c r="C9" s="36"/>
      <c r="D9" s="36"/>
      <c r="E9" s="36" t="s">
        <v>669</v>
      </c>
      <c r="F9" s="37">
        <v>0.375</v>
      </c>
      <c r="G9" s="36"/>
      <c r="H9" s="36"/>
      <c r="I9" s="36"/>
      <c r="J9" s="36"/>
      <c r="K9" s="36" t="s">
        <v>676</v>
      </c>
      <c r="L9" s="36" t="s">
        <v>671</v>
      </c>
      <c r="M9" s="36"/>
      <c r="N9" s="38">
        <f t="shared" si="0"/>
        <v>46174</v>
      </c>
      <c r="O9">
        <f t="shared" si="1"/>
        <v>900011</v>
      </c>
      <c r="P9" t="str">
        <f t="shared" si="2"/>
        <v>Serralheria</v>
      </c>
      <c r="Q9" t="str">
        <f t="shared" si="3"/>
        <v>SERRALHEIRO I</v>
      </c>
      <c r="R9" t="str">
        <f t="shared" si="4"/>
        <v>-</v>
      </c>
      <c r="S9" s="39">
        <f t="shared" si="5"/>
        <v>53.488333185221997</v>
      </c>
      <c r="T9" t="str">
        <f t="shared" si="6"/>
        <v>Domingo</v>
      </c>
      <c r="U9" s="40">
        <f t="shared" si="7"/>
        <v>4.1666666666666699E-2</v>
      </c>
      <c r="V9" s="40">
        <f t="shared" si="8"/>
        <v>0.33333333333333331</v>
      </c>
      <c r="W9" s="40">
        <f t="shared" si="9"/>
        <v>0</v>
      </c>
      <c r="X9" s="40">
        <f t="shared" si="10"/>
        <v>0.33333333333333331</v>
      </c>
      <c r="Y9" s="39">
        <f t="shared" si="11"/>
        <v>855.81333096355195</v>
      </c>
      <c r="Z9" s="39">
        <f t="shared" si="12"/>
        <v>0</v>
      </c>
      <c r="AA9" s="39">
        <f t="shared" si="13"/>
        <v>0</v>
      </c>
      <c r="AB9" t="str">
        <f t="shared" si="14"/>
        <v>DEFINIR: tratamento da HE (EI ou área)</v>
      </c>
      <c r="AD9" s="41">
        <f t="shared" si="15"/>
        <v>20</v>
      </c>
    </row>
    <row r="10" spans="1:30" x14ac:dyDescent="0.2">
      <c r="A10" s="35">
        <v>46215</v>
      </c>
      <c r="B10" s="36" t="s">
        <v>254</v>
      </c>
      <c r="C10" s="36"/>
      <c r="D10" s="36"/>
      <c r="E10" s="36" t="s">
        <v>669</v>
      </c>
      <c r="F10" s="37">
        <v>0.375</v>
      </c>
      <c r="G10" s="36"/>
      <c r="H10" s="36"/>
      <c r="I10" s="36"/>
      <c r="J10" s="36"/>
      <c r="K10" s="36" t="s">
        <v>677</v>
      </c>
      <c r="L10" s="36" t="s">
        <v>671</v>
      </c>
      <c r="M10" s="36"/>
      <c r="N10" s="38">
        <f t="shared" si="0"/>
        <v>46204</v>
      </c>
      <c r="O10">
        <f t="shared" si="1"/>
        <v>900001</v>
      </c>
      <c r="P10" t="str">
        <f t="shared" si="2"/>
        <v>Serralheria</v>
      </c>
      <c r="Q10" t="str">
        <f t="shared" si="3"/>
        <v>SERRALHEIRO II</v>
      </c>
      <c r="R10" t="str">
        <f t="shared" si="4"/>
        <v>-</v>
      </c>
      <c r="S10" s="39">
        <f t="shared" si="5"/>
        <v>57.825734836004102</v>
      </c>
      <c r="T10" t="str">
        <f t="shared" si="6"/>
        <v>Domingo</v>
      </c>
      <c r="U10" s="40">
        <f t="shared" si="7"/>
        <v>4.1666666666666699E-2</v>
      </c>
      <c r="V10" s="40">
        <f t="shared" si="8"/>
        <v>0.33333333333333331</v>
      </c>
      <c r="W10" s="40">
        <f t="shared" si="9"/>
        <v>0</v>
      </c>
      <c r="X10" s="40">
        <f t="shared" si="10"/>
        <v>0.33333333333333331</v>
      </c>
      <c r="Y10" s="39">
        <f t="shared" si="11"/>
        <v>925.21175737606563</v>
      </c>
      <c r="Z10" s="39">
        <f t="shared" si="12"/>
        <v>0</v>
      </c>
      <c r="AA10" s="39">
        <f t="shared" si="13"/>
        <v>0</v>
      </c>
      <c r="AB10" t="str">
        <f t="shared" si="14"/>
        <v>DEFINIR: tratamento da HE (EI ou área)</v>
      </c>
      <c r="AD10" s="41">
        <f t="shared" si="15"/>
        <v>8</v>
      </c>
    </row>
    <row r="11" spans="1:30" x14ac:dyDescent="0.2">
      <c r="A11" s="35">
        <v>46229</v>
      </c>
      <c r="B11" s="36" t="s">
        <v>483</v>
      </c>
      <c r="C11" s="36" t="s">
        <v>215</v>
      </c>
      <c r="D11" s="36"/>
      <c r="E11" s="36" t="s">
        <v>669</v>
      </c>
      <c r="F11" s="37">
        <v>0.375</v>
      </c>
      <c r="G11" s="36"/>
      <c r="H11" s="36"/>
      <c r="I11" s="36"/>
      <c r="J11" s="36"/>
      <c r="K11" s="36" t="s">
        <v>678</v>
      </c>
      <c r="L11" s="36" t="s">
        <v>671</v>
      </c>
      <c r="M11" s="36"/>
      <c r="N11" s="38">
        <f t="shared" si="0"/>
        <v>46204</v>
      </c>
      <c r="O11">
        <f t="shared" si="1"/>
        <v>900011</v>
      </c>
      <c r="P11" t="str">
        <f t="shared" si="2"/>
        <v>Serralheria</v>
      </c>
      <c r="Q11" t="str">
        <f t="shared" si="3"/>
        <v>SERRALHEIRO I</v>
      </c>
      <c r="R11" t="str">
        <f t="shared" si="4"/>
        <v>Sim</v>
      </c>
      <c r="S11" s="39">
        <f t="shared" si="5"/>
        <v>53.488333185221997</v>
      </c>
      <c r="T11" t="str">
        <f t="shared" si="6"/>
        <v>Domingo</v>
      </c>
      <c r="U11" s="40">
        <f t="shared" si="7"/>
        <v>4.1666666666666699E-2</v>
      </c>
      <c r="V11" s="40">
        <f t="shared" si="8"/>
        <v>0.33333333333333331</v>
      </c>
      <c r="W11" s="40">
        <f t="shared" si="9"/>
        <v>0</v>
      </c>
      <c r="X11" s="40">
        <f t="shared" si="10"/>
        <v>0.33333333333333331</v>
      </c>
      <c r="Y11" s="39">
        <f t="shared" si="11"/>
        <v>855.81333096355195</v>
      </c>
      <c r="Z11" s="39">
        <f t="shared" si="12"/>
        <v>0</v>
      </c>
      <c r="AA11" s="39">
        <f t="shared" si="13"/>
        <v>0</v>
      </c>
      <c r="AB11" t="str">
        <f t="shared" si="14"/>
        <v>DEFINIR: tratamento da HE (EI ou área)</v>
      </c>
      <c r="AD11" s="41">
        <f t="shared" si="15"/>
        <v>20</v>
      </c>
    </row>
    <row r="12" spans="1:30" x14ac:dyDescent="0.2">
      <c r="A12" s="35">
        <v>46229</v>
      </c>
      <c r="B12" s="36" t="s">
        <v>254</v>
      </c>
      <c r="C12" s="36" t="s">
        <v>214</v>
      </c>
      <c r="D12" s="36"/>
      <c r="E12" s="36" t="s">
        <v>669</v>
      </c>
      <c r="F12" s="37">
        <v>0.375</v>
      </c>
      <c r="G12" s="36"/>
      <c r="H12" s="36"/>
      <c r="I12" s="36"/>
      <c r="J12" s="36"/>
      <c r="K12" s="36" t="s">
        <v>679</v>
      </c>
      <c r="L12" s="36" t="s">
        <v>671</v>
      </c>
      <c r="M12" s="36"/>
      <c r="N12" s="38">
        <f t="shared" si="0"/>
        <v>46204</v>
      </c>
      <c r="O12">
        <f t="shared" si="1"/>
        <v>900001</v>
      </c>
      <c r="P12" t="str">
        <f t="shared" si="2"/>
        <v>Serralheria</v>
      </c>
      <c r="Q12" t="str">
        <f t="shared" si="3"/>
        <v>SERRALHEIRO II</v>
      </c>
      <c r="R12" t="str">
        <f t="shared" si="4"/>
        <v>Sim</v>
      </c>
      <c r="S12" s="39">
        <f t="shared" si="5"/>
        <v>57.825734836004102</v>
      </c>
      <c r="T12" t="str">
        <f t="shared" si="6"/>
        <v>Domingo</v>
      </c>
      <c r="U12" s="40">
        <f t="shared" si="7"/>
        <v>4.1666666666666699E-2</v>
      </c>
      <c r="V12" s="40">
        <f t="shared" si="8"/>
        <v>0.33333333333333331</v>
      </c>
      <c r="W12" s="40">
        <f t="shared" si="9"/>
        <v>0</v>
      </c>
      <c r="X12" s="40">
        <f t="shared" si="10"/>
        <v>0.33333333333333331</v>
      </c>
      <c r="Y12" s="39">
        <f t="shared" si="11"/>
        <v>925.21175737606563</v>
      </c>
      <c r="Z12" s="39">
        <f t="shared" si="12"/>
        <v>0</v>
      </c>
      <c r="AA12" s="39">
        <f t="shared" si="13"/>
        <v>0</v>
      </c>
      <c r="AB12" t="str">
        <f t="shared" si="14"/>
        <v>DEFINIR: tratamento da HE (EI ou área)</v>
      </c>
      <c r="AD12" s="41">
        <f t="shared" si="15"/>
        <v>8</v>
      </c>
    </row>
    <row r="13" spans="1:30" x14ac:dyDescent="0.2">
      <c r="A13" s="35">
        <v>46271</v>
      </c>
      <c r="B13" s="36" t="s">
        <v>239</v>
      </c>
      <c r="C13" s="36" t="s">
        <v>214</v>
      </c>
      <c r="D13" s="36"/>
      <c r="E13" s="36" t="s">
        <v>669</v>
      </c>
      <c r="F13" s="37">
        <v>0.375</v>
      </c>
      <c r="G13" s="36" t="s">
        <v>680</v>
      </c>
      <c r="H13" s="36"/>
      <c r="I13" s="36"/>
      <c r="J13" s="36"/>
      <c r="K13" s="36" t="s">
        <v>681</v>
      </c>
      <c r="L13" s="36" t="s">
        <v>671</v>
      </c>
      <c r="M13" s="36"/>
      <c r="N13" s="38">
        <f t="shared" si="0"/>
        <v>46266</v>
      </c>
      <c r="O13">
        <f t="shared" si="1"/>
        <v>173078</v>
      </c>
      <c r="P13" t="str">
        <f t="shared" si="2"/>
        <v>Serralheria</v>
      </c>
      <c r="Q13" t="str">
        <f t="shared" si="3"/>
        <v>SERRALHEIRO II</v>
      </c>
      <c r="R13" t="str">
        <f t="shared" si="4"/>
        <v>Sim</v>
      </c>
      <c r="S13" s="39">
        <f t="shared" si="5"/>
        <v>57.825734836004102</v>
      </c>
      <c r="T13" t="str">
        <f t="shared" si="6"/>
        <v>Domingo</v>
      </c>
      <c r="U13" s="40">
        <f t="shared" si="7"/>
        <v>4.1666666666666699E-2</v>
      </c>
      <c r="V13" s="40">
        <f t="shared" si="8"/>
        <v>0.33333333333333331</v>
      </c>
      <c r="W13" s="40">
        <f t="shared" si="9"/>
        <v>0</v>
      </c>
      <c r="X13" s="40">
        <f t="shared" si="10"/>
        <v>0.33333333333333331</v>
      </c>
      <c r="Y13" s="39">
        <f t="shared" si="11"/>
        <v>925.21175737606563</v>
      </c>
      <c r="Z13" s="39">
        <f t="shared" si="12"/>
        <v>0</v>
      </c>
      <c r="AA13" s="39">
        <f t="shared" si="13"/>
        <v>925.21175737606563</v>
      </c>
      <c r="AB13" t="str">
        <f t="shared" si="14"/>
        <v/>
      </c>
      <c r="AD13" s="41">
        <f t="shared" si="15"/>
        <v>2</v>
      </c>
    </row>
    <row r="14" spans="1:30" x14ac:dyDescent="0.2">
      <c r="A14" s="35">
        <v>46271</v>
      </c>
      <c r="B14" s="36" t="s">
        <v>241</v>
      </c>
      <c r="C14" s="36" t="s">
        <v>214</v>
      </c>
      <c r="D14" s="36"/>
      <c r="E14" s="36" t="s">
        <v>669</v>
      </c>
      <c r="F14" s="37">
        <v>0.375</v>
      </c>
      <c r="G14" s="36" t="s">
        <v>680</v>
      </c>
      <c r="H14" s="36"/>
      <c r="I14" s="36"/>
      <c r="J14" s="36"/>
      <c r="K14" s="36" t="s">
        <v>682</v>
      </c>
      <c r="L14" s="36" t="s">
        <v>671</v>
      </c>
      <c r="M14" s="36"/>
      <c r="N14" s="38">
        <f t="shared" si="0"/>
        <v>46266</v>
      </c>
      <c r="O14">
        <f t="shared" si="1"/>
        <v>24800</v>
      </c>
      <c r="P14" t="str">
        <f t="shared" si="2"/>
        <v>Serralheria</v>
      </c>
      <c r="Q14" t="str">
        <f t="shared" si="3"/>
        <v>SERRALHEIRO II</v>
      </c>
      <c r="R14" t="str">
        <f t="shared" si="4"/>
        <v>Sim</v>
      </c>
      <c r="S14" s="39">
        <f t="shared" si="5"/>
        <v>57.825734836004102</v>
      </c>
      <c r="T14" t="str">
        <f t="shared" si="6"/>
        <v>Domingo</v>
      </c>
      <c r="U14" s="40">
        <f t="shared" si="7"/>
        <v>4.1666666666666699E-2</v>
      </c>
      <c r="V14" s="40">
        <f t="shared" si="8"/>
        <v>0.33333333333333331</v>
      </c>
      <c r="W14" s="40">
        <f t="shared" si="9"/>
        <v>0</v>
      </c>
      <c r="X14" s="40">
        <f t="shared" si="10"/>
        <v>0.33333333333333331</v>
      </c>
      <c r="Y14" s="39">
        <f t="shared" si="11"/>
        <v>925.21175737606563</v>
      </c>
      <c r="Z14" s="39">
        <f t="shared" si="12"/>
        <v>0</v>
      </c>
      <c r="AA14" s="39">
        <f t="shared" si="13"/>
        <v>925.21175737606563</v>
      </c>
      <c r="AB14" t="str">
        <f t="shared" si="14"/>
        <v/>
      </c>
      <c r="AD14" s="41">
        <f t="shared" si="15"/>
        <v>3</v>
      </c>
    </row>
    <row r="15" spans="1:30" x14ac:dyDescent="0.2">
      <c r="A15" s="35">
        <v>46272</v>
      </c>
      <c r="B15" s="36" t="s">
        <v>241</v>
      </c>
      <c r="C15" s="36" t="s">
        <v>214</v>
      </c>
      <c r="D15" s="36"/>
      <c r="E15" s="36" t="s">
        <v>671</v>
      </c>
      <c r="F15" s="37">
        <v>0.375</v>
      </c>
      <c r="G15" s="36" t="s">
        <v>680</v>
      </c>
      <c r="H15" s="36"/>
      <c r="I15" s="36"/>
      <c r="J15" s="36"/>
      <c r="K15" s="36" t="s">
        <v>683</v>
      </c>
      <c r="L15" s="36" t="s">
        <v>671</v>
      </c>
      <c r="M15" s="36"/>
      <c r="N15" s="38">
        <f t="shared" si="0"/>
        <v>46266</v>
      </c>
      <c r="O15">
        <f t="shared" si="1"/>
        <v>24800</v>
      </c>
      <c r="P15" t="str">
        <f t="shared" si="2"/>
        <v>Serralheria</v>
      </c>
      <c r="Q15" t="str">
        <f t="shared" si="3"/>
        <v>SERRALHEIRO II</v>
      </c>
      <c r="R15" t="str">
        <f t="shared" si="4"/>
        <v>Sim</v>
      </c>
      <c r="S15" s="39">
        <f t="shared" si="5"/>
        <v>57.825734836004102</v>
      </c>
      <c r="T15" t="str">
        <f t="shared" si="6"/>
        <v>Feriado</v>
      </c>
      <c r="U15" s="40">
        <f t="shared" si="7"/>
        <v>4.1666666666666699E-2</v>
      </c>
      <c r="V15" s="40">
        <f t="shared" si="8"/>
        <v>0.33333333333333331</v>
      </c>
      <c r="W15" s="40">
        <f t="shared" si="9"/>
        <v>0</v>
      </c>
      <c r="X15" s="40">
        <f t="shared" si="10"/>
        <v>0.33333333333333331</v>
      </c>
      <c r="Y15" s="39">
        <f t="shared" si="11"/>
        <v>925.21175737606563</v>
      </c>
      <c r="Z15" s="39">
        <f t="shared" si="12"/>
        <v>0</v>
      </c>
      <c r="AA15" s="39">
        <f t="shared" si="13"/>
        <v>925.21175737606563</v>
      </c>
      <c r="AB15" t="str">
        <f t="shared" si="14"/>
        <v/>
      </c>
      <c r="AD15" s="41">
        <f t="shared" si="15"/>
        <v>3</v>
      </c>
    </row>
    <row r="16" spans="1:30" x14ac:dyDescent="0.2">
      <c r="A16" s="35">
        <v>46272</v>
      </c>
      <c r="B16" s="36" t="s">
        <v>249</v>
      </c>
      <c r="C16" s="36" t="s">
        <v>214</v>
      </c>
      <c r="D16" s="36"/>
      <c r="E16" s="36" t="s">
        <v>671</v>
      </c>
      <c r="F16" s="37">
        <v>0.375</v>
      </c>
      <c r="G16" s="36" t="s">
        <v>680</v>
      </c>
      <c r="H16" s="36"/>
      <c r="I16" s="36"/>
      <c r="J16" s="36"/>
      <c r="K16" s="36" t="s">
        <v>684</v>
      </c>
      <c r="L16" s="36" t="s">
        <v>671</v>
      </c>
      <c r="M16" s="36"/>
      <c r="N16" s="38">
        <f t="shared" si="0"/>
        <v>46266</v>
      </c>
      <c r="O16">
        <f t="shared" si="1"/>
        <v>331335</v>
      </c>
      <c r="P16" t="str">
        <f t="shared" si="2"/>
        <v>Serralheria</v>
      </c>
      <c r="Q16" t="str">
        <f t="shared" si="3"/>
        <v>SERRALHEIRO II</v>
      </c>
      <c r="R16" t="str">
        <f t="shared" si="4"/>
        <v>Sim</v>
      </c>
      <c r="S16" s="39">
        <f t="shared" si="5"/>
        <v>57.825734836004102</v>
      </c>
      <c r="T16" t="str">
        <f t="shared" si="6"/>
        <v>Feriado</v>
      </c>
      <c r="U16" s="40">
        <f t="shared" si="7"/>
        <v>4.1666666666666699E-2</v>
      </c>
      <c r="V16" s="40">
        <f t="shared" si="8"/>
        <v>0.33333333333333331</v>
      </c>
      <c r="W16" s="40">
        <f t="shared" si="9"/>
        <v>0</v>
      </c>
      <c r="X16" s="40">
        <f t="shared" si="10"/>
        <v>0.33333333333333331</v>
      </c>
      <c r="Y16" s="39">
        <f t="shared" si="11"/>
        <v>925.21175737606563</v>
      </c>
      <c r="Z16" s="39">
        <f t="shared" si="12"/>
        <v>0</v>
      </c>
      <c r="AA16" s="39">
        <f t="shared" si="13"/>
        <v>925.21175737606563</v>
      </c>
      <c r="AB16" t="str">
        <f t="shared" si="14"/>
        <v/>
      </c>
      <c r="AD16" s="41">
        <f t="shared" si="15"/>
        <v>5</v>
      </c>
    </row>
    <row r="17" spans="1:30" x14ac:dyDescent="0.2">
      <c r="A17" s="35"/>
      <c r="B17" s="36"/>
      <c r="C17" s="36"/>
      <c r="D17" s="36"/>
      <c r="E17" s="36"/>
      <c r="F17" s="37"/>
      <c r="G17" s="36"/>
      <c r="H17" s="36"/>
      <c r="I17" s="36"/>
      <c r="J17" s="36"/>
      <c r="K17" s="36"/>
      <c r="L17" s="36"/>
      <c r="M17" s="36"/>
      <c r="N17" s="38" t="str">
        <f t="shared" si="0"/>
        <v/>
      </c>
      <c r="O17" t="str">
        <f t="shared" si="1"/>
        <v/>
      </c>
      <c r="P17" t="str">
        <f t="shared" si="2"/>
        <v/>
      </c>
      <c r="Q17" t="str">
        <f t="shared" si="3"/>
        <v/>
      </c>
      <c r="R17" t="str">
        <f t="shared" si="4"/>
        <v>-</v>
      </c>
      <c r="S17" s="39" t="str">
        <f t="shared" si="5"/>
        <v/>
      </c>
      <c r="T17" t="str">
        <f t="shared" si="6"/>
        <v/>
      </c>
      <c r="U17" s="40">
        <f t="shared" si="7"/>
        <v>0</v>
      </c>
      <c r="V17" s="40">
        <f t="shared" si="8"/>
        <v>0</v>
      </c>
      <c r="W17" s="40">
        <f t="shared" si="9"/>
        <v>0</v>
      </c>
      <c r="X17" s="40">
        <f t="shared" si="10"/>
        <v>0</v>
      </c>
      <c r="Y17" s="39">
        <f t="shared" si="11"/>
        <v>0</v>
      </c>
      <c r="Z17" s="39">
        <f t="shared" si="12"/>
        <v>0</v>
      </c>
      <c r="AA17" s="39">
        <f t="shared" si="13"/>
        <v>0</v>
      </c>
      <c r="AB17" t="str">
        <f t="shared" si="14"/>
        <v/>
      </c>
      <c r="AD17" s="41" t="str">
        <f t="shared" si="15"/>
        <v/>
      </c>
    </row>
    <row r="18" spans="1:30" x14ac:dyDescent="0.2">
      <c r="A18" s="35"/>
      <c r="B18" s="36"/>
      <c r="C18" s="36"/>
      <c r="D18" s="36"/>
      <c r="E18" s="36"/>
      <c r="F18" s="37"/>
      <c r="G18" s="36"/>
      <c r="H18" s="36"/>
      <c r="I18" s="36"/>
      <c r="J18" s="36"/>
      <c r="K18" s="36"/>
      <c r="L18" s="36"/>
      <c r="M18" s="36"/>
      <c r="N18" s="38" t="str">
        <f t="shared" si="0"/>
        <v/>
      </c>
      <c r="O18" t="str">
        <f t="shared" si="1"/>
        <v/>
      </c>
      <c r="P18" t="str">
        <f t="shared" si="2"/>
        <v/>
      </c>
      <c r="Q18" t="str">
        <f t="shared" si="3"/>
        <v/>
      </c>
      <c r="R18" t="str">
        <f t="shared" si="4"/>
        <v>-</v>
      </c>
      <c r="S18" s="39" t="str">
        <f t="shared" si="5"/>
        <v/>
      </c>
      <c r="T18" t="str">
        <f t="shared" si="6"/>
        <v/>
      </c>
      <c r="U18" s="40">
        <f t="shared" si="7"/>
        <v>0</v>
      </c>
      <c r="V18" s="40">
        <f t="shared" si="8"/>
        <v>0</v>
      </c>
      <c r="W18" s="40">
        <f t="shared" si="9"/>
        <v>0</v>
      </c>
      <c r="X18" s="40">
        <f t="shared" si="10"/>
        <v>0</v>
      </c>
      <c r="Y18" s="39">
        <f t="shared" si="11"/>
        <v>0</v>
      </c>
      <c r="Z18" s="39">
        <f t="shared" si="12"/>
        <v>0</v>
      </c>
      <c r="AA18" s="39">
        <f t="shared" si="13"/>
        <v>0</v>
      </c>
      <c r="AB18" t="str">
        <f t="shared" si="14"/>
        <v/>
      </c>
      <c r="AD18" s="41" t="str">
        <f t="shared" si="15"/>
        <v/>
      </c>
    </row>
    <row r="19" spans="1:30" x14ac:dyDescent="0.2">
      <c r="A19" s="35"/>
      <c r="B19" s="36"/>
      <c r="C19" s="36"/>
      <c r="D19" s="36"/>
      <c r="E19" s="36"/>
      <c r="F19" s="37"/>
      <c r="G19" s="36"/>
      <c r="H19" s="36"/>
      <c r="I19" s="36"/>
      <c r="J19" s="36"/>
      <c r="K19" s="36"/>
      <c r="L19" s="36"/>
      <c r="M19" s="36"/>
      <c r="N19" s="38" t="str">
        <f t="shared" si="0"/>
        <v/>
      </c>
      <c r="O19" t="str">
        <f t="shared" si="1"/>
        <v/>
      </c>
      <c r="P19" t="str">
        <f t="shared" si="2"/>
        <v/>
      </c>
      <c r="Q19" t="str">
        <f t="shared" si="3"/>
        <v/>
      </c>
      <c r="R19" t="str">
        <f t="shared" si="4"/>
        <v>-</v>
      </c>
      <c r="S19" s="39" t="str">
        <f t="shared" si="5"/>
        <v/>
      </c>
      <c r="T19" t="str">
        <f t="shared" si="6"/>
        <v/>
      </c>
      <c r="U19" s="40">
        <f t="shared" si="7"/>
        <v>0</v>
      </c>
      <c r="V19" s="40">
        <f t="shared" si="8"/>
        <v>0</v>
      </c>
      <c r="W19" s="40">
        <f t="shared" si="9"/>
        <v>0</v>
      </c>
      <c r="X19" s="40">
        <f t="shared" si="10"/>
        <v>0</v>
      </c>
      <c r="Y19" s="39">
        <f t="shared" si="11"/>
        <v>0</v>
      </c>
      <c r="Z19" s="39">
        <f t="shared" si="12"/>
        <v>0</v>
      </c>
      <c r="AA19" s="39">
        <f t="shared" si="13"/>
        <v>0</v>
      </c>
      <c r="AB19" t="str">
        <f t="shared" si="14"/>
        <v/>
      </c>
      <c r="AD19" s="41" t="str">
        <f t="shared" si="15"/>
        <v/>
      </c>
    </row>
    <row r="20" spans="1:30" x14ac:dyDescent="0.2">
      <c r="A20" s="35"/>
      <c r="B20" s="36"/>
      <c r="C20" s="36"/>
      <c r="D20" s="36"/>
      <c r="E20" s="36"/>
      <c r="F20" s="37"/>
      <c r="G20" s="36"/>
      <c r="H20" s="36"/>
      <c r="I20" s="36"/>
      <c r="J20" s="36"/>
      <c r="K20" s="36"/>
      <c r="L20" s="36"/>
      <c r="M20" s="36"/>
      <c r="N20" s="38" t="str">
        <f t="shared" si="0"/>
        <v/>
      </c>
      <c r="O20" t="str">
        <f t="shared" si="1"/>
        <v/>
      </c>
      <c r="P20" t="str">
        <f t="shared" si="2"/>
        <v/>
      </c>
      <c r="Q20" t="str">
        <f t="shared" si="3"/>
        <v/>
      </c>
      <c r="R20" t="str">
        <f t="shared" si="4"/>
        <v>-</v>
      </c>
      <c r="S20" s="39" t="str">
        <f t="shared" si="5"/>
        <v/>
      </c>
      <c r="T20" t="str">
        <f t="shared" si="6"/>
        <v/>
      </c>
      <c r="U20" s="40">
        <f t="shared" si="7"/>
        <v>0</v>
      </c>
      <c r="V20" s="40">
        <f t="shared" si="8"/>
        <v>0</v>
      </c>
      <c r="W20" s="40">
        <f t="shared" si="9"/>
        <v>0</v>
      </c>
      <c r="X20" s="40">
        <f t="shared" si="10"/>
        <v>0</v>
      </c>
      <c r="Y20" s="39">
        <f t="shared" si="11"/>
        <v>0</v>
      </c>
      <c r="Z20" s="39">
        <f t="shared" si="12"/>
        <v>0</v>
      </c>
      <c r="AA20" s="39">
        <f t="shared" si="13"/>
        <v>0</v>
      </c>
      <c r="AB20" t="str">
        <f t="shared" si="14"/>
        <v/>
      </c>
      <c r="AD20" s="41" t="str">
        <f t="shared" si="15"/>
        <v/>
      </c>
    </row>
    <row r="21" spans="1:30" x14ac:dyDescent="0.2">
      <c r="A21" s="35"/>
      <c r="B21" s="36"/>
      <c r="C21" s="36"/>
      <c r="D21" s="36"/>
      <c r="E21" s="36"/>
      <c r="F21" s="37"/>
      <c r="G21" s="36"/>
      <c r="H21" s="36"/>
      <c r="I21" s="36"/>
      <c r="J21" s="36"/>
      <c r="K21" s="36"/>
      <c r="L21" s="36"/>
      <c r="M21" s="36"/>
      <c r="N21" s="38" t="str">
        <f t="shared" si="0"/>
        <v/>
      </c>
      <c r="O21" t="str">
        <f t="shared" si="1"/>
        <v/>
      </c>
      <c r="P21" t="str">
        <f t="shared" si="2"/>
        <v/>
      </c>
      <c r="Q21" t="str">
        <f t="shared" si="3"/>
        <v/>
      </c>
      <c r="R21" t="str">
        <f t="shared" si="4"/>
        <v>-</v>
      </c>
      <c r="S21" s="39" t="str">
        <f t="shared" si="5"/>
        <v/>
      </c>
      <c r="T21" t="str">
        <f t="shared" si="6"/>
        <v/>
      </c>
      <c r="U21" s="40">
        <f t="shared" si="7"/>
        <v>0</v>
      </c>
      <c r="V21" s="40">
        <f t="shared" si="8"/>
        <v>0</v>
      </c>
      <c r="W21" s="40">
        <f t="shared" si="9"/>
        <v>0</v>
      </c>
      <c r="X21" s="40">
        <f t="shared" si="10"/>
        <v>0</v>
      </c>
      <c r="Y21" s="39">
        <f t="shared" si="11"/>
        <v>0</v>
      </c>
      <c r="Z21" s="39">
        <f t="shared" si="12"/>
        <v>0</v>
      </c>
      <c r="AA21" s="39">
        <f t="shared" si="13"/>
        <v>0</v>
      </c>
      <c r="AB21" t="str">
        <f t="shared" si="14"/>
        <v/>
      </c>
      <c r="AD21" s="41" t="str">
        <f t="shared" si="15"/>
        <v/>
      </c>
    </row>
    <row r="22" spans="1:30" x14ac:dyDescent="0.2">
      <c r="A22" s="35"/>
      <c r="B22" s="36"/>
      <c r="C22" s="36"/>
      <c r="D22" s="36"/>
      <c r="E22" s="36"/>
      <c r="F22" s="37"/>
      <c r="G22" s="36"/>
      <c r="H22" s="36"/>
      <c r="I22" s="36"/>
      <c r="J22" s="36"/>
      <c r="K22" s="36"/>
      <c r="L22" s="36"/>
      <c r="M22" s="36"/>
      <c r="N22" s="38" t="str">
        <f t="shared" si="0"/>
        <v/>
      </c>
      <c r="O22" t="str">
        <f t="shared" si="1"/>
        <v/>
      </c>
      <c r="P22" t="str">
        <f t="shared" si="2"/>
        <v/>
      </c>
      <c r="Q22" t="str">
        <f t="shared" si="3"/>
        <v/>
      </c>
      <c r="R22" t="str">
        <f t="shared" si="4"/>
        <v>-</v>
      </c>
      <c r="S22" s="39" t="str">
        <f t="shared" si="5"/>
        <v/>
      </c>
      <c r="T22" t="str">
        <f t="shared" si="6"/>
        <v/>
      </c>
      <c r="U22" s="40">
        <f t="shared" si="7"/>
        <v>0</v>
      </c>
      <c r="V22" s="40">
        <f t="shared" si="8"/>
        <v>0</v>
      </c>
      <c r="W22" s="40">
        <f t="shared" si="9"/>
        <v>0</v>
      </c>
      <c r="X22" s="40">
        <f t="shared" si="10"/>
        <v>0</v>
      </c>
      <c r="Y22" s="39">
        <f t="shared" si="11"/>
        <v>0</v>
      </c>
      <c r="Z22" s="39">
        <f t="shared" si="12"/>
        <v>0</v>
      </c>
      <c r="AA22" s="39">
        <f t="shared" si="13"/>
        <v>0</v>
      </c>
      <c r="AB22" t="str">
        <f t="shared" si="14"/>
        <v/>
      </c>
      <c r="AD22" s="41" t="str">
        <f t="shared" si="15"/>
        <v/>
      </c>
    </row>
    <row r="23" spans="1:30" x14ac:dyDescent="0.2">
      <c r="A23" s="35"/>
      <c r="B23" s="36"/>
      <c r="C23" s="36"/>
      <c r="D23" s="36"/>
      <c r="E23" s="36"/>
      <c r="F23" s="37"/>
      <c r="G23" s="36"/>
      <c r="H23" s="36"/>
      <c r="I23" s="36"/>
      <c r="J23" s="36"/>
      <c r="K23" s="36"/>
      <c r="L23" s="36"/>
      <c r="M23" s="36"/>
      <c r="N23" s="38" t="str">
        <f t="shared" si="0"/>
        <v/>
      </c>
      <c r="O23" t="str">
        <f t="shared" si="1"/>
        <v/>
      </c>
      <c r="P23" t="str">
        <f t="shared" si="2"/>
        <v/>
      </c>
      <c r="Q23" t="str">
        <f t="shared" si="3"/>
        <v/>
      </c>
      <c r="R23" t="str">
        <f t="shared" si="4"/>
        <v>-</v>
      </c>
      <c r="S23" s="39" t="str">
        <f t="shared" si="5"/>
        <v/>
      </c>
      <c r="T23" t="str">
        <f t="shared" si="6"/>
        <v/>
      </c>
      <c r="U23" s="40">
        <f t="shared" si="7"/>
        <v>0</v>
      </c>
      <c r="V23" s="40">
        <f t="shared" si="8"/>
        <v>0</v>
      </c>
      <c r="W23" s="40">
        <f t="shared" si="9"/>
        <v>0</v>
      </c>
      <c r="X23" s="40">
        <f t="shared" si="10"/>
        <v>0</v>
      </c>
      <c r="Y23" s="39">
        <f t="shared" si="11"/>
        <v>0</v>
      </c>
      <c r="Z23" s="39">
        <f t="shared" si="12"/>
        <v>0</v>
      </c>
      <c r="AA23" s="39">
        <f t="shared" si="13"/>
        <v>0</v>
      </c>
      <c r="AB23" t="str">
        <f t="shared" si="14"/>
        <v/>
      </c>
      <c r="AD23" s="41" t="str">
        <f t="shared" si="15"/>
        <v/>
      </c>
    </row>
    <row r="24" spans="1:30" x14ac:dyDescent="0.2">
      <c r="A24" s="35"/>
      <c r="B24" s="36"/>
      <c r="C24" s="36"/>
      <c r="D24" s="36"/>
      <c r="E24" s="36"/>
      <c r="F24" s="37"/>
      <c r="G24" s="36"/>
      <c r="H24" s="36"/>
      <c r="I24" s="36"/>
      <c r="J24" s="36"/>
      <c r="K24" s="36"/>
      <c r="L24" s="36"/>
      <c r="M24" s="36"/>
      <c r="N24" s="38" t="str">
        <f t="shared" si="0"/>
        <v/>
      </c>
      <c r="O24" t="str">
        <f t="shared" si="1"/>
        <v/>
      </c>
      <c r="P24" t="str">
        <f t="shared" si="2"/>
        <v/>
      </c>
      <c r="Q24" t="str">
        <f t="shared" si="3"/>
        <v/>
      </c>
      <c r="R24" t="str">
        <f t="shared" si="4"/>
        <v>-</v>
      </c>
      <c r="S24" s="39" t="str">
        <f t="shared" si="5"/>
        <v/>
      </c>
      <c r="T24" t="str">
        <f t="shared" si="6"/>
        <v/>
      </c>
      <c r="U24" s="40">
        <f t="shared" si="7"/>
        <v>0</v>
      </c>
      <c r="V24" s="40">
        <f t="shared" si="8"/>
        <v>0</v>
      </c>
      <c r="W24" s="40">
        <f t="shared" si="9"/>
        <v>0</v>
      </c>
      <c r="X24" s="40">
        <f t="shared" si="10"/>
        <v>0</v>
      </c>
      <c r="Y24" s="39">
        <f t="shared" si="11"/>
        <v>0</v>
      </c>
      <c r="Z24" s="39">
        <f t="shared" si="12"/>
        <v>0</v>
      </c>
      <c r="AA24" s="39">
        <f t="shared" si="13"/>
        <v>0</v>
      </c>
      <c r="AB24" t="str">
        <f t="shared" si="14"/>
        <v/>
      </c>
      <c r="AD24" s="41" t="str">
        <f t="shared" si="15"/>
        <v/>
      </c>
    </row>
    <row r="25" spans="1:30" x14ac:dyDescent="0.2">
      <c r="A25" s="35"/>
      <c r="B25" s="36"/>
      <c r="C25" s="36"/>
      <c r="D25" s="36"/>
      <c r="E25" s="36"/>
      <c r="F25" s="37"/>
      <c r="G25" s="36"/>
      <c r="H25" s="36"/>
      <c r="I25" s="36"/>
      <c r="J25" s="36"/>
      <c r="K25" s="36"/>
      <c r="L25" s="36"/>
      <c r="M25" s="36"/>
      <c r="N25" s="38" t="str">
        <f t="shared" si="0"/>
        <v/>
      </c>
      <c r="O25" t="str">
        <f t="shared" si="1"/>
        <v/>
      </c>
      <c r="P25" t="str">
        <f t="shared" si="2"/>
        <v/>
      </c>
      <c r="Q25" t="str">
        <f t="shared" si="3"/>
        <v/>
      </c>
      <c r="R25" t="str">
        <f t="shared" si="4"/>
        <v>-</v>
      </c>
      <c r="S25" s="39" t="str">
        <f t="shared" si="5"/>
        <v/>
      </c>
      <c r="T25" t="str">
        <f t="shared" si="6"/>
        <v/>
      </c>
      <c r="U25" s="40">
        <f t="shared" si="7"/>
        <v>0</v>
      </c>
      <c r="V25" s="40">
        <f t="shared" si="8"/>
        <v>0</v>
      </c>
      <c r="W25" s="40">
        <f t="shared" si="9"/>
        <v>0</v>
      </c>
      <c r="X25" s="40">
        <f t="shared" si="10"/>
        <v>0</v>
      </c>
      <c r="Y25" s="39">
        <f t="shared" si="11"/>
        <v>0</v>
      </c>
      <c r="Z25" s="39">
        <f t="shared" si="12"/>
        <v>0</v>
      </c>
      <c r="AA25" s="39">
        <f t="shared" si="13"/>
        <v>0</v>
      </c>
      <c r="AB25" t="str">
        <f t="shared" si="14"/>
        <v/>
      </c>
      <c r="AD25" s="41" t="str">
        <f t="shared" si="15"/>
        <v/>
      </c>
    </row>
    <row r="26" spans="1:30" x14ac:dyDescent="0.2">
      <c r="A26" s="35"/>
      <c r="B26" s="36"/>
      <c r="C26" s="36"/>
      <c r="D26" s="36"/>
      <c r="E26" s="36"/>
      <c r="F26" s="37"/>
      <c r="G26" s="36"/>
      <c r="H26" s="36"/>
      <c r="I26" s="36"/>
      <c r="J26" s="36"/>
      <c r="K26" s="36"/>
      <c r="L26" s="36"/>
      <c r="M26" s="36"/>
      <c r="N26" s="38" t="str">
        <f t="shared" si="0"/>
        <v/>
      </c>
      <c r="O26" t="str">
        <f t="shared" si="1"/>
        <v/>
      </c>
      <c r="P26" t="str">
        <f t="shared" si="2"/>
        <v/>
      </c>
      <c r="Q26" t="str">
        <f t="shared" si="3"/>
        <v/>
      </c>
      <c r="R26" t="str">
        <f t="shared" si="4"/>
        <v>-</v>
      </c>
      <c r="S26" s="39" t="str">
        <f t="shared" si="5"/>
        <v/>
      </c>
      <c r="T26" t="str">
        <f t="shared" si="6"/>
        <v/>
      </c>
      <c r="U26" s="40">
        <f t="shared" si="7"/>
        <v>0</v>
      </c>
      <c r="V26" s="40">
        <f t="shared" si="8"/>
        <v>0</v>
      </c>
      <c r="W26" s="40">
        <f t="shared" si="9"/>
        <v>0</v>
      </c>
      <c r="X26" s="40">
        <f t="shared" si="10"/>
        <v>0</v>
      </c>
      <c r="Y26" s="39">
        <f t="shared" si="11"/>
        <v>0</v>
      </c>
      <c r="Z26" s="39">
        <f t="shared" si="12"/>
        <v>0</v>
      </c>
      <c r="AA26" s="39">
        <f t="shared" si="13"/>
        <v>0</v>
      </c>
      <c r="AB26" t="str">
        <f t="shared" si="14"/>
        <v/>
      </c>
      <c r="AD26" s="41" t="str">
        <f t="shared" si="15"/>
        <v/>
      </c>
    </row>
    <row r="27" spans="1:30" x14ac:dyDescent="0.2">
      <c r="A27" s="35"/>
      <c r="B27" s="36"/>
      <c r="C27" s="36"/>
      <c r="D27" s="36"/>
      <c r="E27" s="36"/>
      <c r="F27" s="37"/>
      <c r="G27" s="36"/>
      <c r="H27" s="36"/>
      <c r="I27" s="36"/>
      <c r="J27" s="36"/>
      <c r="K27" s="36"/>
      <c r="L27" s="36"/>
      <c r="M27" s="36"/>
      <c r="N27" s="38" t="str">
        <f t="shared" si="0"/>
        <v/>
      </c>
      <c r="O27" t="str">
        <f t="shared" si="1"/>
        <v/>
      </c>
      <c r="P27" t="str">
        <f t="shared" si="2"/>
        <v/>
      </c>
      <c r="Q27" t="str">
        <f t="shared" si="3"/>
        <v/>
      </c>
      <c r="R27" t="str">
        <f t="shared" si="4"/>
        <v>-</v>
      </c>
      <c r="S27" s="39" t="str">
        <f t="shared" si="5"/>
        <v/>
      </c>
      <c r="T27" t="str">
        <f t="shared" si="6"/>
        <v/>
      </c>
      <c r="U27" s="40">
        <f t="shared" si="7"/>
        <v>0</v>
      </c>
      <c r="V27" s="40">
        <f t="shared" si="8"/>
        <v>0</v>
      </c>
      <c r="W27" s="40">
        <f t="shared" si="9"/>
        <v>0</v>
      </c>
      <c r="X27" s="40">
        <f t="shared" si="10"/>
        <v>0</v>
      </c>
      <c r="Y27" s="39">
        <f t="shared" si="11"/>
        <v>0</v>
      </c>
      <c r="Z27" s="39">
        <f t="shared" si="12"/>
        <v>0</v>
      </c>
      <c r="AA27" s="39">
        <f t="shared" si="13"/>
        <v>0</v>
      </c>
      <c r="AB27" t="str">
        <f t="shared" si="14"/>
        <v/>
      </c>
      <c r="AD27" s="41" t="str">
        <f t="shared" si="15"/>
        <v/>
      </c>
    </row>
    <row r="28" spans="1:30" x14ac:dyDescent="0.2">
      <c r="A28" s="35"/>
      <c r="B28" s="36"/>
      <c r="C28" s="36"/>
      <c r="D28" s="36"/>
      <c r="E28" s="36"/>
      <c r="F28" s="37"/>
      <c r="G28" s="36"/>
      <c r="H28" s="36"/>
      <c r="I28" s="36"/>
      <c r="J28" s="36"/>
      <c r="K28" s="36"/>
      <c r="L28" s="36"/>
      <c r="M28" s="36"/>
      <c r="N28" s="38" t="str">
        <f t="shared" si="0"/>
        <v/>
      </c>
      <c r="O28" t="str">
        <f t="shared" si="1"/>
        <v/>
      </c>
      <c r="P28" t="str">
        <f t="shared" si="2"/>
        <v/>
      </c>
      <c r="Q28" t="str">
        <f t="shared" si="3"/>
        <v/>
      </c>
      <c r="R28" t="str">
        <f t="shared" si="4"/>
        <v>-</v>
      </c>
      <c r="S28" s="39" t="str">
        <f t="shared" si="5"/>
        <v/>
      </c>
      <c r="T28" t="str">
        <f t="shared" si="6"/>
        <v/>
      </c>
      <c r="U28" s="40">
        <f t="shared" si="7"/>
        <v>0</v>
      </c>
      <c r="V28" s="40">
        <f t="shared" si="8"/>
        <v>0</v>
      </c>
      <c r="W28" s="40">
        <f t="shared" si="9"/>
        <v>0</v>
      </c>
      <c r="X28" s="40">
        <f t="shared" si="10"/>
        <v>0</v>
      </c>
      <c r="Y28" s="39">
        <f t="shared" si="11"/>
        <v>0</v>
      </c>
      <c r="Z28" s="39">
        <f t="shared" si="12"/>
        <v>0</v>
      </c>
      <c r="AA28" s="39">
        <f t="shared" si="13"/>
        <v>0</v>
      </c>
      <c r="AB28" t="str">
        <f t="shared" si="14"/>
        <v/>
      </c>
      <c r="AD28" s="41" t="str">
        <f t="shared" si="15"/>
        <v/>
      </c>
    </row>
    <row r="29" spans="1:30" x14ac:dyDescent="0.2">
      <c r="A29" s="35"/>
      <c r="B29" s="36"/>
      <c r="C29" s="36"/>
      <c r="D29" s="36"/>
      <c r="E29" s="36"/>
      <c r="F29" s="37"/>
      <c r="G29" s="36"/>
      <c r="H29" s="36"/>
      <c r="I29" s="36"/>
      <c r="J29" s="36"/>
      <c r="K29" s="36"/>
      <c r="L29" s="36"/>
      <c r="M29" s="36"/>
      <c r="N29" s="38" t="str">
        <f t="shared" si="0"/>
        <v/>
      </c>
      <c r="O29" t="str">
        <f t="shared" si="1"/>
        <v/>
      </c>
      <c r="P29" t="str">
        <f t="shared" si="2"/>
        <v/>
      </c>
      <c r="Q29" t="str">
        <f t="shared" si="3"/>
        <v/>
      </c>
      <c r="R29" t="str">
        <f t="shared" si="4"/>
        <v>-</v>
      </c>
      <c r="S29" s="39" t="str">
        <f t="shared" si="5"/>
        <v/>
      </c>
      <c r="T29" t="str">
        <f t="shared" si="6"/>
        <v/>
      </c>
      <c r="U29" s="40">
        <f t="shared" si="7"/>
        <v>0</v>
      </c>
      <c r="V29" s="40">
        <f t="shared" si="8"/>
        <v>0</v>
      </c>
      <c r="W29" s="40">
        <f t="shared" si="9"/>
        <v>0</v>
      </c>
      <c r="X29" s="40">
        <f t="shared" si="10"/>
        <v>0</v>
      </c>
      <c r="Y29" s="39">
        <f t="shared" si="11"/>
        <v>0</v>
      </c>
      <c r="Z29" s="39">
        <f t="shared" si="12"/>
        <v>0</v>
      </c>
      <c r="AA29" s="39">
        <f t="shared" si="13"/>
        <v>0</v>
      </c>
      <c r="AB29" t="str">
        <f t="shared" si="14"/>
        <v/>
      </c>
      <c r="AD29" s="41" t="str">
        <f t="shared" si="15"/>
        <v/>
      </c>
    </row>
    <row r="30" spans="1:30" x14ac:dyDescent="0.2">
      <c r="A30" s="35"/>
      <c r="B30" s="36"/>
      <c r="C30" s="36"/>
      <c r="D30" s="36"/>
      <c r="E30" s="36"/>
      <c r="F30" s="37"/>
      <c r="G30" s="36"/>
      <c r="H30" s="36"/>
      <c r="I30" s="36"/>
      <c r="J30" s="36"/>
      <c r="K30" s="36"/>
      <c r="L30" s="36"/>
      <c r="M30" s="36"/>
      <c r="N30" s="38" t="str">
        <f t="shared" si="0"/>
        <v/>
      </c>
      <c r="O30" t="str">
        <f t="shared" si="1"/>
        <v/>
      </c>
      <c r="P30" t="str">
        <f t="shared" si="2"/>
        <v/>
      </c>
      <c r="Q30" t="str">
        <f t="shared" si="3"/>
        <v/>
      </c>
      <c r="R30" t="str">
        <f t="shared" si="4"/>
        <v>-</v>
      </c>
      <c r="S30" s="39" t="str">
        <f t="shared" si="5"/>
        <v/>
      </c>
      <c r="T30" t="str">
        <f t="shared" si="6"/>
        <v/>
      </c>
      <c r="U30" s="40">
        <f t="shared" si="7"/>
        <v>0</v>
      </c>
      <c r="V30" s="40">
        <f t="shared" si="8"/>
        <v>0</v>
      </c>
      <c r="W30" s="40">
        <f t="shared" si="9"/>
        <v>0</v>
      </c>
      <c r="X30" s="40">
        <f t="shared" si="10"/>
        <v>0</v>
      </c>
      <c r="Y30" s="39">
        <f t="shared" si="11"/>
        <v>0</v>
      </c>
      <c r="Z30" s="39">
        <f t="shared" si="12"/>
        <v>0</v>
      </c>
      <c r="AA30" s="39">
        <f t="shared" si="13"/>
        <v>0</v>
      </c>
      <c r="AB30" t="str">
        <f t="shared" si="14"/>
        <v/>
      </c>
      <c r="AD30" s="41" t="str">
        <f t="shared" si="15"/>
        <v/>
      </c>
    </row>
    <row r="31" spans="1:30" x14ac:dyDescent="0.2">
      <c r="A31" s="35"/>
      <c r="B31" s="36"/>
      <c r="C31" s="36"/>
      <c r="D31" s="36"/>
      <c r="E31" s="36"/>
      <c r="F31" s="37"/>
      <c r="G31" s="36"/>
      <c r="H31" s="36"/>
      <c r="I31" s="36"/>
      <c r="J31" s="36"/>
      <c r="K31" s="36"/>
      <c r="L31" s="36"/>
      <c r="M31" s="36"/>
      <c r="N31" s="38" t="str">
        <f t="shared" si="0"/>
        <v/>
      </c>
      <c r="O31" t="str">
        <f t="shared" si="1"/>
        <v/>
      </c>
      <c r="P31" t="str">
        <f t="shared" si="2"/>
        <v/>
      </c>
      <c r="Q31" t="str">
        <f t="shared" si="3"/>
        <v/>
      </c>
      <c r="R31" t="str">
        <f t="shared" si="4"/>
        <v>-</v>
      </c>
      <c r="S31" s="39" t="str">
        <f t="shared" si="5"/>
        <v/>
      </c>
      <c r="T31" t="str">
        <f t="shared" si="6"/>
        <v/>
      </c>
      <c r="U31" s="40">
        <f t="shared" si="7"/>
        <v>0</v>
      </c>
      <c r="V31" s="40">
        <f t="shared" si="8"/>
        <v>0</v>
      </c>
      <c r="W31" s="40">
        <f t="shared" si="9"/>
        <v>0</v>
      </c>
      <c r="X31" s="40">
        <f t="shared" si="10"/>
        <v>0</v>
      </c>
      <c r="Y31" s="39">
        <f t="shared" si="11"/>
        <v>0</v>
      </c>
      <c r="Z31" s="39">
        <f t="shared" si="12"/>
        <v>0</v>
      </c>
      <c r="AA31" s="39">
        <f t="shared" si="13"/>
        <v>0</v>
      </c>
      <c r="AB31" t="str">
        <f t="shared" si="14"/>
        <v/>
      </c>
      <c r="AD31" s="41" t="str">
        <f t="shared" si="15"/>
        <v/>
      </c>
    </row>
    <row r="32" spans="1:30" x14ac:dyDescent="0.2">
      <c r="A32" s="35"/>
      <c r="B32" s="36"/>
      <c r="C32" s="36"/>
      <c r="D32" s="36"/>
      <c r="E32" s="36"/>
      <c r="F32" s="37"/>
      <c r="G32" s="36"/>
      <c r="H32" s="36"/>
      <c r="I32" s="36"/>
      <c r="J32" s="36"/>
      <c r="K32" s="36"/>
      <c r="L32" s="36"/>
      <c r="M32" s="36"/>
      <c r="N32" s="38" t="str">
        <f t="shared" si="0"/>
        <v/>
      </c>
      <c r="O32" t="str">
        <f t="shared" si="1"/>
        <v/>
      </c>
      <c r="P32" t="str">
        <f t="shared" si="2"/>
        <v/>
      </c>
      <c r="Q32" t="str">
        <f t="shared" si="3"/>
        <v/>
      </c>
      <c r="R32" t="str">
        <f t="shared" si="4"/>
        <v>-</v>
      </c>
      <c r="S32" s="39" t="str">
        <f t="shared" si="5"/>
        <v/>
      </c>
      <c r="T32" t="str">
        <f t="shared" si="6"/>
        <v/>
      </c>
      <c r="U32" s="40">
        <f t="shared" si="7"/>
        <v>0</v>
      </c>
      <c r="V32" s="40">
        <f t="shared" si="8"/>
        <v>0</v>
      </c>
      <c r="W32" s="40">
        <f t="shared" si="9"/>
        <v>0</v>
      </c>
      <c r="X32" s="40">
        <f t="shared" si="10"/>
        <v>0</v>
      </c>
      <c r="Y32" s="39">
        <f t="shared" si="11"/>
        <v>0</v>
      </c>
      <c r="Z32" s="39">
        <f t="shared" si="12"/>
        <v>0</v>
      </c>
      <c r="AA32" s="39">
        <f t="shared" si="13"/>
        <v>0</v>
      </c>
      <c r="AB32" t="str">
        <f t="shared" si="14"/>
        <v/>
      </c>
      <c r="AD32" s="41" t="str">
        <f t="shared" si="15"/>
        <v/>
      </c>
    </row>
    <row r="33" spans="1:30" x14ac:dyDescent="0.2">
      <c r="A33" s="35"/>
      <c r="B33" s="36"/>
      <c r="C33" s="36"/>
      <c r="D33" s="36"/>
      <c r="E33" s="36"/>
      <c r="F33" s="37"/>
      <c r="G33" s="36"/>
      <c r="H33" s="36"/>
      <c r="I33" s="36"/>
      <c r="J33" s="36"/>
      <c r="K33" s="36"/>
      <c r="L33" s="36"/>
      <c r="M33" s="36"/>
      <c r="N33" s="38" t="str">
        <f t="shared" si="0"/>
        <v/>
      </c>
      <c r="O33" t="str">
        <f t="shared" si="1"/>
        <v/>
      </c>
      <c r="P33" t="str">
        <f t="shared" si="2"/>
        <v/>
      </c>
      <c r="Q33" t="str">
        <f t="shared" si="3"/>
        <v/>
      </c>
      <c r="R33" t="str">
        <f t="shared" si="4"/>
        <v>-</v>
      </c>
      <c r="S33" s="39" t="str">
        <f t="shared" si="5"/>
        <v/>
      </c>
      <c r="T33" t="str">
        <f t="shared" si="6"/>
        <v/>
      </c>
      <c r="U33" s="40">
        <f t="shared" si="7"/>
        <v>0</v>
      </c>
      <c r="V33" s="40">
        <f t="shared" si="8"/>
        <v>0</v>
      </c>
      <c r="W33" s="40">
        <f t="shared" si="9"/>
        <v>0</v>
      </c>
      <c r="X33" s="40">
        <f t="shared" si="10"/>
        <v>0</v>
      </c>
      <c r="Y33" s="39">
        <f t="shared" si="11"/>
        <v>0</v>
      </c>
      <c r="Z33" s="39">
        <f t="shared" si="12"/>
        <v>0</v>
      </c>
      <c r="AA33" s="39">
        <f t="shared" si="13"/>
        <v>0</v>
      </c>
      <c r="AB33" t="str">
        <f t="shared" si="14"/>
        <v/>
      </c>
      <c r="AD33" s="41" t="str">
        <f t="shared" si="15"/>
        <v/>
      </c>
    </row>
    <row r="34" spans="1:30" x14ac:dyDescent="0.2">
      <c r="A34" s="35"/>
      <c r="B34" s="36"/>
      <c r="C34" s="36"/>
      <c r="D34" s="36"/>
      <c r="E34" s="36"/>
      <c r="F34" s="37"/>
      <c r="G34" s="36"/>
      <c r="H34" s="36"/>
      <c r="I34" s="36"/>
      <c r="J34" s="36"/>
      <c r="K34" s="36"/>
      <c r="L34" s="36"/>
      <c r="M34" s="36"/>
      <c r="N34" s="38" t="str">
        <f t="shared" si="0"/>
        <v/>
      </c>
      <c r="O34" t="str">
        <f t="shared" si="1"/>
        <v/>
      </c>
      <c r="P34" t="str">
        <f t="shared" si="2"/>
        <v/>
      </c>
      <c r="Q34" t="str">
        <f t="shared" si="3"/>
        <v/>
      </c>
      <c r="R34" t="str">
        <f t="shared" si="4"/>
        <v>-</v>
      </c>
      <c r="S34" s="39" t="str">
        <f t="shared" si="5"/>
        <v/>
      </c>
      <c r="T34" t="str">
        <f t="shared" si="6"/>
        <v/>
      </c>
      <c r="U34" s="40">
        <f t="shared" si="7"/>
        <v>0</v>
      </c>
      <c r="V34" s="40">
        <f t="shared" si="8"/>
        <v>0</v>
      </c>
      <c r="W34" s="40">
        <f t="shared" si="9"/>
        <v>0</v>
      </c>
      <c r="X34" s="40">
        <f t="shared" si="10"/>
        <v>0</v>
      </c>
      <c r="Y34" s="39">
        <f t="shared" si="11"/>
        <v>0</v>
      </c>
      <c r="Z34" s="39">
        <f t="shared" si="12"/>
        <v>0</v>
      </c>
      <c r="AA34" s="39">
        <f t="shared" si="13"/>
        <v>0</v>
      </c>
      <c r="AB34" t="str">
        <f t="shared" si="14"/>
        <v/>
      </c>
      <c r="AD34" s="41" t="str">
        <f t="shared" si="15"/>
        <v/>
      </c>
    </row>
    <row r="35" spans="1:30" x14ac:dyDescent="0.2">
      <c r="A35" s="35"/>
      <c r="B35" s="36"/>
      <c r="C35" s="36"/>
      <c r="D35" s="36"/>
      <c r="E35" s="36"/>
      <c r="F35" s="37"/>
      <c r="G35" s="36"/>
      <c r="H35" s="36"/>
      <c r="I35" s="36"/>
      <c r="J35" s="36"/>
      <c r="K35" s="36"/>
      <c r="L35" s="36"/>
      <c r="M35" s="36"/>
      <c r="N35" s="38" t="str">
        <f t="shared" si="0"/>
        <v/>
      </c>
      <c r="O35" t="str">
        <f t="shared" si="1"/>
        <v/>
      </c>
      <c r="P35" t="str">
        <f t="shared" si="2"/>
        <v/>
      </c>
      <c r="Q35" t="str">
        <f t="shared" si="3"/>
        <v/>
      </c>
      <c r="R35" t="str">
        <f t="shared" si="4"/>
        <v>-</v>
      </c>
      <c r="S35" s="39" t="str">
        <f t="shared" si="5"/>
        <v/>
      </c>
      <c r="T35" t="str">
        <f t="shared" si="6"/>
        <v/>
      </c>
      <c r="U35" s="40">
        <f t="shared" si="7"/>
        <v>0</v>
      </c>
      <c r="V35" s="40">
        <f t="shared" si="8"/>
        <v>0</v>
      </c>
      <c r="W35" s="40">
        <f t="shared" si="9"/>
        <v>0</v>
      </c>
      <c r="X35" s="40">
        <f t="shared" si="10"/>
        <v>0</v>
      </c>
      <c r="Y35" s="39">
        <f t="shared" si="11"/>
        <v>0</v>
      </c>
      <c r="Z35" s="39">
        <f t="shared" si="12"/>
        <v>0</v>
      </c>
      <c r="AA35" s="39">
        <f t="shared" si="13"/>
        <v>0</v>
      </c>
      <c r="AB35" t="str">
        <f t="shared" si="14"/>
        <v/>
      </c>
      <c r="AD35" s="41" t="str">
        <f t="shared" si="15"/>
        <v/>
      </c>
    </row>
    <row r="36" spans="1:30" x14ac:dyDescent="0.2">
      <c r="A36" s="35"/>
      <c r="B36" s="36"/>
      <c r="C36" s="36"/>
      <c r="D36" s="36"/>
      <c r="E36" s="36"/>
      <c r="F36" s="37"/>
      <c r="G36" s="36"/>
      <c r="H36" s="36"/>
      <c r="I36" s="36"/>
      <c r="J36" s="36"/>
      <c r="K36" s="36"/>
      <c r="L36" s="36"/>
      <c r="M36" s="36"/>
      <c r="N36" s="38" t="str">
        <f t="shared" si="0"/>
        <v/>
      </c>
      <c r="O36" t="str">
        <f t="shared" si="1"/>
        <v/>
      </c>
      <c r="P36" t="str">
        <f t="shared" si="2"/>
        <v/>
      </c>
      <c r="Q36" t="str">
        <f t="shared" si="3"/>
        <v/>
      </c>
      <c r="R36" t="str">
        <f t="shared" si="4"/>
        <v>-</v>
      </c>
      <c r="S36" s="39" t="str">
        <f t="shared" si="5"/>
        <v/>
      </c>
      <c r="T36" t="str">
        <f t="shared" si="6"/>
        <v/>
      </c>
      <c r="U36" s="40">
        <f t="shared" si="7"/>
        <v>0</v>
      </c>
      <c r="V36" s="40">
        <f t="shared" si="8"/>
        <v>0</v>
      </c>
      <c r="W36" s="40">
        <f t="shared" si="9"/>
        <v>0</v>
      </c>
      <c r="X36" s="40">
        <f t="shared" si="10"/>
        <v>0</v>
      </c>
      <c r="Y36" s="39">
        <f t="shared" si="11"/>
        <v>0</v>
      </c>
      <c r="Z36" s="39">
        <f t="shared" si="12"/>
        <v>0</v>
      </c>
      <c r="AA36" s="39">
        <f t="shared" si="13"/>
        <v>0</v>
      </c>
      <c r="AB36" t="str">
        <f t="shared" si="14"/>
        <v/>
      </c>
      <c r="AD36" s="41" t="str">
        <f t="shared" si="15"/>
        <v/>
      </c>
    </row>
    <row r="37" spans="1:30" x14ac:dyDescent="0.2">
      <c r="A37" s="35"/>
      <c r="B37" s="36"/>
      <c r="C37" s="36"/>
      <c r="D37" s="36"/>
      <c r="E37" s="36"/>
      <c r="F37" s="37"/>
      <c r="G37" s="36"/>
      <c r="H37" s="36"/>
      <c r="I37" s="36"/>
      <c r="J37" s="36"/>
      <c r="K37" s="36"/>
      <c r="L37" s="36"/>
      <c r="M37" s="36"/>
      <c r="N37" s="38" t="str">
        <f t="shared" si="0"/>
        <v/>
      </c>
      <c r="O37" t="str">
        <f t="shared" si="1"/>
        <v/>
      </c>
      <c r="P37" t="str">
        <f t="shared" si="2"/>
        <v/>
      </c>
      <c r="Q37" t="str">
        <f t="shared" si="3"/>
        <v/>
      </c>
      <c r="R37" t="str">
        <f t="shared" si="4"/>
        <v>-</v>
      </c>
      <c r="S37" s="39" t="str">
        <f t="shared" si="5"/>
        <v/>
      </c>
      <c r="T37" t="str">
        <f t="shared" si="6"/>
        <v/>
      </c>
      <c r="U37" s="40">
        <f t="shared" si="7"/>
        <v>0</v>
      </c>
      <c r="V37" s="40">
        <f t="shared" si="8"/>
        <v>0</v>
      </c>
      <c r="W37" s="40">
        <f t="shared" si="9"/>
        <v>0</v>
      </c>
      <c r="X37" s="40">
        <f t="shared" si="10"/>
        <v>0</v>
      </c>
      <c r="Y37" s="39">
        <f t="shared" si="11"/>
        <v>0</v>
      </c>
      <c r="Z37" s="39">
        <f t="shared" si="12"/>
        <v>0</v>
      </c>
      <c r="AA37" s="39">
        <f t="shared" si="13"/>
        <v>0</v>
      </c>
      <c r="AB37" t="str">
        <f t="shared" si="14"/>
        <v/>
      </c>
      <c r="AD37" s="41" t="str">
        <f t="shared" si="15"/>
        <v/>
      </c>
    </row>
    <row r="38" spans="1:30" x14ac:dyDescent="0.2">
      <c r="A38" s="35"/>
      <c r="B38" s="36"/>
      <c r="C38" s="36"/>
      <c r="D38" s="36"/>
      <c r="E38" s="36"/>
      <c r="F38" s="37"/>
      <c r="G38" s="36"/>
      <c r="H38" s="36"/>
      <c r="I38" s="36"/>
      <c r="J38" s="36"/>
      <c r="K38" s="36"/>
      <c r="L38" s="36"/>
      <c r="M38" s="36"/>
      <c r="N38" s="38" t="str">
        <f t="shared" si="0"/>
        <v/>
      </c>
      <c r="O38" t="str">
        <f t="shared" si="1"/>
        <v/>
      </c>
      <c r="P38" t="str">
        <f t="shared" si="2"/>
        <v/>
      </c>
      <c r="Q38" t="str">
        <f t="shared" si="3"/>
        <v/>
      </c>
      <c r="R38" t="str">
        <f t="shared" si="4"/>
        <v>-</v>
      </c>
      <c r="S38" s="39" t="str">
        <f t="shared" si="5"/>
        <v/>
      </c>
      <c r="T38" t="str">
        <f t="shared" si="6"/>
        <v/>
      </c>
      <c r="U38" s="40">
        <f t="shared" si="7"/>
        <v>0</v>
      </c>
      <c r="V38" s="40">
        <f t="shared" si="8"/>
        <v>0</v>
      </c>
      <c r="W38" s="40">
        <f t="shared" si="9"/>
        <v>0</v>
      </c>
      <c r="X38" s="40">
        <f t="shared" si="10"/>
        <v>0</v>
      </c>
      <c r="Y38" s="39">
        <f t="shared" si="11"/>
        <v>0</v>
      </c>
      <c r="Z38" s="39">
        <f t="shared" si="12"/>
        <v>0</v>
      </c>
      <c r="AA38" s="39">
        <f t="shared" si="13"/>
        <v>0</v>
      </c>
      <c r="AB38" t="str">
        <f t="shared" si="14"/>
        <v/>
      </c>
      <c r="AD38" s="41" t="str">
        <f t="shared" si="15"/>
        <v/>
      </c>
    </row>
    <row r="39" spans="1:30" x14ac:dyDescent="0.2">
      <c r="A39" s="35"/>
      <c r="B39" s="36"/>
      <c r="C39" s="36"/>
      <c r="D39" s="36"/>
      <c r="E39" s="36"/>
      <c r="F39" s="37"/>
      <c r="G39" s="36"/>
      <c r="H39" s="36"/>
      <c r="I39" s="36"/>
      <c r="J39" s="36"/>
      <c r="K39" s="36"/>
      <c r="L39" s="36"/>
      <c r="M39" s="36"/>
      <c r="N39" s="38" t="str">
        <f t="shared" si="0"/>
        <v/>
      </c>
      <c r="O39" t="str">
        <f t="shared" si="1"/>
        <v/>
      </c>
      <c r="P39" t="str">
        <f t="shared" si="2"/>
        <v/>
      </c>
      <c r="Q39" t="str">
        <f t="shared" si="3"/>
        <v/>
      </c>
      <c r="R39" t="str">
        <f t="shared" si="4"/>
        <v>-</v>
      </c>
      <c r="S39" s="39" t="str">
        <f t="shared" si="5"/>
        <v/>
      </c>
      <c r="T39" t="str">
        <f t="shared" si="6"/>
        <v/>
      </c>
      <c r="U39" s="40">
        <f t="shared" si="7"/>
        <v>0</v>
      </c>
      <c r="V39" s="40">
        <f t="shared" si="8"/>
        <v>0</v>
      </c>
      <c r="W39" s="40">
        <f t="shared" si="9"/>
        <v>0</v>
      </c>
      <c r="X39" s="40">
        <f t="shared" si="10"/>
        <v>0</v>
      </c>
      <c r="Y39" s="39">
        <f t="shared" si="11"/>
        <v>0</v>
      </c>
      <c r="Z39" s="39">
        <f t="shared" si="12"/>
        <v>0</v>
      </c>
      <c r="AA39" s="39">
        <f t="shared" si="13"/>
        <v>0</v>
      </c>
      <c r="AB39" t="str">
        <f t="shared" si="14"/>
        <v/>
      </c>
      <c r="AD39" s="41" t="str">
        <f t="shared" si="15"/>
        <v/>
      </c>
    </row>
    <row r="40" spans="1:30" x14ac:dyDescent="0.2">
      <c r="A40" s="35"/>
      <c r="B40" s="36"/>
      <c r="C40" s="36"/>
      <c r="D40" s="36"/>
      <c r="E40" s="36"/>
      <c r="F40" s="37"/>
      <c r="G40" s="36"/>
      <c r="H40" s="36"/>
      <c r="I40" s="36"/>
      <c r="J40" s="36"/>
      <c r="K40" s="36"/>
      <c r="L40" s="36"/>
      <c r="M40" s="36"/>
      <c r="N40" s="38" t="str">
        <f t="shared" si="0"/>
        <v/>
      </c>
      <c r="O40" t="str">
        <f t="shared" si="1"/>
        <v/>
      </c>
      <c r="P40" t="str">
        <f t="shared" si="2"/>
        <v/>
      </c>
      <c r="Q40" t="str">
        <f t="shared" si="3"/>
        <v/>
      </c>
      <c r="R40" t="str">
        <f t="shared" si="4"/>
        <v>-</v>
      </c>
      <c r="S40" s="39" t="str">
        <f t="shared" si="5"/>
        <v/>
      </c>
      <c r="T40" t="str">
        <f t="shared" si="6"/>
        <v/>
      </c>
      <c r="U40" s="40">
        <f t="shared" si="7"/>
        <v>0</v>
      </c>
      <c r="V40" s="40">
        <f t="shared" si="8"/>
        <v>0</v>
      </c>
      <c r="W40" s="40">
        <f t="shared" si="9"/>
        <v>0</v>
      </c>
      <c r="X40" s="40">
        <f t="shared" si="10"/>
        <v>0</v>
      </c>
      <c r="Y40" s="39">
        <f t="shared" si="11"/>
        <v>0</v>
      </c>
      <c r="Z40" s="39">
        <f t="shared" si="12"/>
        <v>0</v>
      </c>
      <c r="AA40" s="39">
        <f t="shared" si="13"/>
        <v>0</v>
      </c>
      <c r="AB40" t="str">
        <f t="shared" si="14"/>
        <v/>
      </c>
      <c r="AD40" s="41" t="str">
        <f t="shared" si="15"/>
        <v/>
      </c>
    </row>
    <row r="41" spans="1:30" x14ac:dyDescent="0.2">
      <c r="A41" s="35"/>
      <c r="B41" s="36"/>
      <c r="C41" s="36"/>
      <c r="D41" s="36"/>
      <c r="E41" s="36"/>
      <c r="F41" s="37"/>
      <c r="G41" s="36"/>
      <c r="H41" s="36"/>
      <c r="I41" s="36"/>
      <c r="J41" s="36"/>
      <c r="K41" s="36"/>
      <c r="L41" s="36"/>
      <c r="M41" s="36"/>
      <c r="N41" s="38" t="str">
        <f t="shared" si="0"/>
        <v/>
      </c>
      <c r="O41" t="str">
        <f t="shared" si="1"/>
        <v/>
      </c>
      <c r="P41" t="str">
        <f t="shared" si="2"/>
        <v/>
      </c>
      <c r="Q41" t="str">
        <f t="shared" si="3"/>
        <v/>
      </c>
      <c r="R41" t="str">
        <f t="shared" si="4"/>
        <v>-</v>
      </c>
      <c r="S41" s="39" t="str">
        <f t="shared" si="5"/>
        <v/>
      </c>
      <c r="T41" t="str">
        <f t="shared" si="6"/>
        <v/>
      </c>
      <c r="U41" s="40">
        <f t="shared" si="7"/>
        <v>0</v>
      </c>
      <c r="V41" s="40">
        <f t="shared" si="8"/>
        <v>0</v>
      </c>
      <c r="W41" s="40">
        <f t="shared" si="9"/>
        <v>0</v>
      </c>
      <c r="X41" s="40">
        <f t="shared" si="10"/>
        <v>0</v>
      </c>
      <c r="Y41" s="39">
        <f t="shared" si="11"/>
        <v>0</v>
      </c>
      <c r="Z41" s="39">
        <f t="shared" si="12"/>
        <v>0</v>
      </c>
      <c r="AA41" s="39">
        <f t="shared" si="13"/>
        <v>0</v>
      </c>
      <c r="AB41" t="str">
        <f t="shared" si="14"/>
        <v/>
      </c>
      <c r="AD41" s="41" t="str">
        <f t="shared" si="15"/>
        <v/>
      </c>
    </row>
    <row r="42" spans="1:30" x14ac:dyDescent="0.2">
      <c r="A42" s="35"/>
      <c r="B42" s="36"/>
      <c r="C42" s="36"/>
      <c r="D42" s="36"/>
      <c r="E42" s="36"/>
      <c r="F42" s="37"/>
      <c r="G42" s="36"/>
      <c r="H42" s="36"/>
      <c r="I42" s="36"/>
      <c r="J42" s="36"/>
      <c r="K42" s="36"/>
      <c r="L42" s="36"/>
      <c r="M42" s="36"/>
      <c r="N42" s="38" t="str">
        <f t="shared" si="0"/>
        <v/>
      </c>
      <c r="O42" t="str">
        <f t="shared" si="1"/>
        <v/>
      </c>
      <c r="P42" t="str">
        <f t="shared" si="2"/>
        <v/>
      </c>
      <c r="Q42" t="str">
        <f t="shared" si="3"/>
        <v/>
      </c>
      <c r="R42" t="str">
        <f t="shared" si="4"/>
        <v>-</v>
      </c>
      <c r="S42" s="39" t="str">
        <f t="shared" si="5"/>
        <v/>
      </c>
      <c r="T42" t="str">
        <f t="shared" si="6"/>
        <v/>
      </c>
      <c r="U42" s="40">
        <f t="shared" si="7"/>
        <v>0</v>
      </c>
      <c r="V42" s="40">
        <f t="shared" si="8"/>
        <v>0</v>
      </c>
      <c r="W42" s="40">
        <f t="shared" si="9"/>
        <v>0</v>
      </c>
      <c r="X42" s="40">
        <f t="shared" si="10"/>
        <v>0</v>
      </c>
      <c r="Y42" s="39">
        <f t="shared" si="11"/>
        <v>0</v>
      </c>
      <c r="Z42" s="39">
        <f t="shared" si="12"/>
        <v>0</v>
      </c>
      <c r="AA42" s="39">
        <f t="shared" si="13"/>
        <v>0</v>
      </c>
      <c r="AB42" t="str">
        <f t="shared" si="14"/>
        <v/>
      </c>
      <c r="AD42" s="41" t="str">
        <f t="shared" si="15"/>
        <v/>
      </c>
    </row>
    <row r="43" spans="1:30" x14ac:dyDescent="0.2">
      <c r="A43" s="35"/>
      <c r="B43" s="36"/>
      <c r="C43" s="36"/>
      <c r="D43" s="36"/>
      <c r="E43" s="36"/>
      <c r="F43" s="37"/>
      <c r="G43" s="36"/>
      <c r="H43" s="36"/>
      <c r="I43" s="36"/>
      <c r="J43" s="36"/>
      <c r="K43" s="36"/>
      <c r="L43" s="36"/>
      <c r="M43" s="36"/>
      <c r="N43" s="38" t="str">
        <f t="shared" si="0"/>
        <v/>
      </c>
      <c r="O43" t="str">
        <f t="shared" si="1"/>
        <v/>
      </c>
      <c r="P43" t="str">
        <f t="shared" si="2"/>
        <v/>
      </c>
      <c r="Q43" t="str">
        <f t="shared" si="3"/>
        <v/>
      </c>
      <c r="R43" t="str">
        <f t="shared" si="4"/>
        <v>-</v>
      </c>
      <c r="S43" s="39" t="str">
        <f t="shared" si="5"/>
        <v/>
      </c>
      <c r="T43" t="str">
        <f t="shared" si="6"/>
        <v/>
      </c>
      <c r="U43" s="40">
        <f t="shared" si="7"/>
        <v>0</v>
      </c>
      <c r="V43" s="40">
        <f t="shared" si="8"/>
        <v>0</v>
      </c>
      <c r="W43" s="40">
        <f t="shared" si="9"/>
        <v>0</v>
      </c>
      <c r="X43" s="40">
        <f t="shared" si="10"/>
        <v>0</v>
      </c>
      <c r="Y43" s="39">
        <f t="shared" si="11"/>
        <v>0</v>
      </c>
      <c r="Z43" s="39">
        <f t="shared" si="12"/>
        <v>0</v>
      </c>
      <c r="AA43" s="39">
        <f t="shared" si="13"/>
        <v>0</v>
      </c>
      <c r="AB43" t="str">
        <f t="shared" si="14"/>
        <v/>
      </c>
      <c r="AD43" s="41" t="str">
        <f t="shared" si="15"/>
        <v/>
      </c>
    </row>
    <row r="44" spans="1:30" x14ac:dyDescent="0.2">
      <c r="A44" s="35"/>
      <c r="B44" s="36"/>
      <c r="C44" s="36"/>
      <c r="D44" s="36"/>
      <c r="E44" s="36"/>
      <c r="F44" s="37"/>
      <c r="G44" s="36"/>
      <c r="H44" s="36"/>
      <c r="I44" s="36"/>
      <c r="J44" s="36"/>
      <c r="K44" s="36"/>
      <c r="L44" s="36"/>
      <c r="M44" s="36"/>
      <c r="N44" s="38" t="str">
        <f t="shared" si="0"/>
        <v/>
      </c>
      <c r="O44" t="str">
        <f t="shared" si="1"/>
        <v/>
      </c>
      <c r="P44" t="str">
        <f t="shared" si="2"/>
        <v/>
      </c>
      <c r="Q44" t="str">
        <f t="shared" si="3"/>
        <v/>
      </c>
      <c r="R44" t="str">
        <f t="shared" si="4"/>
        <v>-</v>
      </c>
      <c r="S44" s="39" t="str">
        <f t="shared" si="5"/>
        <v/>
      </c>
      <c r="T44" t="str">
        <f t="shared" si="6"/>
        <v/>
      </c>
      <c r="U44" s="40">
        <f t="shared" si="7"/>
        <v>0</v>
      </c>
      <c r="V44" s="40">
        <f t="shared" si="8"/>
        <v>0</v>
      </c>
      <c r="W44" s="40">
        <f t="shared" si="9"/>
        <v>0</v>
      </c>
      <c r="X44" s="40">
        <f t="shared" si="10"/>
        <v>0</v>
      </c>
      <c r="Y44" s="39">
        <f t="shared" si="11"/>
        <v>0</v>
      </c>
      <c r="Z44" s="39">
        <f t="shared" si="12"/>
        <v>0</v>
      </c>
      <c r="AA44" s="39">
        <f t="shared" si="13"/>
        <v>0</v>
      </c>
      <c r="AB44" t="str">
        <f t="shared" si="14"/>
        <v/>
      </c>
      <c r="AD44" s="41" t="str">
        <f t="shared" si="15"/>
        <v/>
      </c>
    </row>
    <row r="45" spans="1:30" x14ac:dyDescent="0.2">
      <c r="A45" s="35"/>
      <c r="B45" s="36"/>
      <c r="C45" s="36"/>
      <c r="D45" s="36"/>
      <c r="E45" s="36"/>
      <c r="F45" s="37"/>
      <c r="G45" s="36"/>
      <c r="H45" s="36"/>
      <c r="I45" s="36"/>
      <c r="J45" s="36"/>
      <c r="K45" s="36"/>
      <c r="L45" s="36"/>
      <c r="M45" s="36"/>
      <c r="N45" s="38" t="str">
        <f t="shared" si="0"/>
        <v/>
      </c>
      <c r="O45" t="str">
        <f t="shared" si="1"/>
        <v/>
      </c>
      <c r="P45" t="str">
        <f t="shared" si="2"/>
        <v/>
      </c>
      <c r="Q45" t="str">
        <f t="shared" si="3"/>
        <v/>
      </c>
      <c r="R45" t="str">
        <f t="shared" si="4"/>
        <v>-</v>
      </c>
      <c r="S45" s="39" t="str">
        <f t="shared" si="5"/>
        <v/>
      </c>
      <c r="T45" t="str">
        <f t="shared" si="6"/>
        <v/>
      </c>
      <c r="U45" s="40">
        <f t="shared" si="7"/>
        <v>0</v>
      </c>
      <c r="V45" s="40">
        <f t="shared" si="8"/>
        <v>0</v>
      </c>
      <c r="W45" s="40">
        <f t="shared" si="9"/>
        <v>0</v>
      </c>
      <c r="X45" s="40">
        <f t="shared" si="10"/>
        <v>0</v>
      </c>
      <c r="Y45" s="39">
        <f t="shared" si="11"/>
        <v>0</v>
      </c>
      <c r="Z45" s="39">
        <f t="shared" si="12"/>
        <v>0</v>
      </c>
      <c r="AA45" s="39">
        <f t="shared" si="13"/>
        <v>0</v>
      </c>
      <c r="AB45" t="str">
        <f t="shared" si="14"/>
        <v/>
      </c>
      <c r="AD45" s="41" t="str">
        <f t="shared" si="15"/>
        <v/>
      </c>
    </row>
    <row r="46" spans="1:30" x14ac:dyDescent="0.2">
      <c r="A46" s="35"/>
      <c r="B46" s="36"/>
      <c r="C46" s="36"/>
      <c r="D46" s="36"/>
      <c r="E46" s="36"/>
      <c r="F46" s="37"/>
      <c r="G46" s="36"/>
      <c r="H46" s="36"/>
      <c r="I46" s="36"/>
      <c r="J46" s="36"/>
      <c r="K46" s="36"/>
      <c r="L46" s="36"/>
      <c r="M46" s="36"/>
      <c r="N46" s="38" t="str">
        <f t="shared" si="0"/>
        <v/>
      </c>
      <c r="O46" t="str">
        <f t="shared" si="1"/>
        <v/>
      </c>
      <c r="P46" t="str">
        <f t="shared" si="2"/>
        <v/>
      </c>
      <c r="Q46" t="str">
        <f t="shared" si="3"/>
        <v/>
      </c>
      <c r="R46" t="str">
        <f t="shared" si="4"/>
        <v>-</v>
      </c>
      <c r="S46" s="39" t="str">
        <f t="shared" si="5"/>
        <v/>
      </c>
      <c r="T46" t="str">
        <f t="shared" si="6"/>
        <v/>
      </c>
      <c r="U46" s="40">
        <f t="shared" si="7"/>
        <v>0</v>
      </c>
      <c r="V46" s="40">
        <f t="shared" si="8"/>
        <v>0</v>
      </c>
      <c r="W46" s="40">
        <f t="shared" si="9"/>
        <v>0</v>
      </c>
      <c r="X46" s="40">
        <f t="shared" si="10"/>
        <v>0</v>
      </c>
      <c r="Y46" s="39">
        <f t="shared" si="11"/>
        <v>0</v>
      </c>
      <c r="Z46" s="39">
        <f t="shared" si="12"/>
        <v>0</v>
      </c>
      <c r="AA46" s="39">
        <f t="shared" si="13"/>
        <v>0</v>
      </c>
      <c r="AB46" t="str">
        <f t="shared" si="14"/>
        <v/>
      </c>
      <c r="AD46" s="41" t="str">
        <f t="shared" si="15"/>
        <v/>
      </c>
    </row>
    <row r="47" spans="1:30" x14ac:dyDescent="0.2">
      <c r="A47" s="35"/>
      <c r="B47" s="36"/>
      <c r="C47" s="36"/>
      <c r="D47" s="36"/>
      <c r="E47" s="36"/>
      <c r="F47" s="37"/>
      <c r="G47" s="36"/>
      <c r="H47" s="36"/>
      <c r="I47" s="36"/>
      <c r="J47" s="36"/>
      <c r="K47" s="36"/>
      <c r="L47" s="36"/>
      <c r="M47" s="36"/>
      <c r="N47" s="38" t="str">
        <f t="shared" si="0"/>
        <v/>
      </c>
      <c r="O47" t="str">
        <f t="shared" si="1"/>
        <v/>
      </c>
      <c r="P47" t="str">
        <f t="shared" si="2"/>
        <v/>
      </c>
      <c r="Q47" t="str">
        <f t="shared" si="3"/>
        <v/>
      </c>
      <c r="R47" t="str">
        <f t="shared" si="4"/>
        <v>-</v>
      </c>
      <c r="S47" s="39" t="str">
        <f t="shared" si="5"/>
        <v/>
      </c>
      <c r="T47" t="str">
        <f t="shared" si="6"/>
        <v/>
      </c>
      <c r="U47" s="40">
        <f t="shared" si="7"/>
        <v>0</v>
      </c>
      <c r="V47" s="40">
        <f t="shared" si="8"/>
        <v>0</v>
      </c>
      <c r="W47" s="40">
        <f t="shared" si="9"/>
        <v>0</v>
      </c>
      <c r="X47" s="40">
        <f t="shared" si="10"/>
        <v>0</v>
      </c>
      <c r="Y47" s="39">
        <f t="shared" si="11"/>
        <v>0</v>
      </c>
      <c r="Z47" s="39">
        <f t="shared" si="12"/>
        <v>0</v>
      </c>
      <c r="AA47" s="39">
        <f t="shared" si="13"/>
        <v>0</v>
      </c>
      <c r="AB47" t="str">
        <f t="shared" si="14"/>
        <v/>
      </c>
      <c r="AD47" s="41" t="str">
        <f t="shared" si="15"/>
        <v/>
      </c>
    </row>
    <row r="48" spans="1:30" x14ac:dyDescent="0.2">
      <c r="A48" s="35"/>
      <c r="B48" s="36"/>
      <c r="C48" s="36"/>
      <c r="D48" s="36"/>
      <c r="E48" s="36"/>
      <c r="F48" s="37"/>
      <c r="G48" s="36"/>
      <c r="H48" s="36"/>
      <c r="I48" s="36"/>
      <c r="J48" s="36"/>
      <c r="K48" s="36"/>
      <c r="L48" s="36"/>
      <c r="M48" s="36"/>
      <c r="N48" s="38" t="str">
        <f t="shared" si="0"/>
        <v/>
      </c>
      <c r="O48" t="str">
        <f t="shared" si="1"/>
        <v/>
      </c>
      <c r="P48" t="str">
        <f t="shared" si="2"/>
        <v/>
      </c>
      <c r="Q48" t="str">
        <f t="shared" si="3"/>
        <v/>
      </c>
      <c r="R48" t="str">
        <f t="shared" si="4"/>
        <v>-</v>
      </c>
      <c r="S48" s="39" t="str">
        <f t="shared" si="5"/>
        <v/>
      </c>
      <c r="T48" t="str">
        <f t="shared" si="6"/>
        <v/>
      </c>
      <c r="U48" s="40">
        <f t="shared" si="7"/>
        <v>0</v>
      </c>
      <c r="V48" s="40">
        <f t="shared" si="8"/>
        <v>0</v>
      </c>
      <c r="W48" s="40">
        <f t="shared" si="9"/>
        <v>0</v>
      </c>
      <c r="X48" s="40">
        <f t="shared" si="10"/>
        <v>0</v>
      </c>
      <c r="Y48" s="39">
        <f t="shared" si="11"/>
        <v>0</v>
      </c>
      <c r="Z48" s="39">
        <f t="shared" si="12"/>
        <v>0</v>
      </c>
      <c r="AA48" s="39">
        <f t="shared" si="13"/>
        <v>0</v>
      </c>
      <c r="AB48" t="str">
        <f t="shared" si="14"/>
        <v/>
      </c>
      <c r="AD48" s="41" t="str">
        <f t="shared" si="15"/>
        <v/>
      </c>
    </row>
    <row r="49" spans="1:30" x14ac:dyDescent="0.2">
      <c r="A49" s="35"/>
      <c r="B49" s="36"/>
      <c r="C49" s="36"/>
      <c r="D49" s="36"/>
      <c r="E49" s="36"/>
      <c r="F49" s="37"/>
      <c r="G49" s="36"/>
      <c r="H49" s="36"/>
      <c r="I49" s="36"/>
      <c r="J49" s="36"/>
      <c r="K49" s="36"/>
      <c r="L49" s="36"/>
      <c r="M49" s="36"/>
      <c r="N49" s="38" t="str">
        <f t="shared" si="0"/>
        <v/>
      </c>
      <c r="O49" t="str">
        <f t="shared" si="1"/>
        <v/>
      </c>
      <c r="P49" t="str">
        <f t="shared" si="2"/>
        <v/>
      </c>
      <c r="Q49" t="str">
        <f t="shared" si="3"/>
        <v/>
      </c>
      <c r="R49" t="str">
        <f t="shared" si="4"/>
        <v>-</v>
      </c>
      <c r="S49" s="39" t="str">
        <f t="shared" si="5"/>
        <v/>
      </c>
      <c r="T49" t="str">
        <f t="shared" si="6"/>
        <v/>
      </c>
      <c r="U49" s="40">
        <f t="shared" si="7"/>
        <v>0</v>
      </c>
      <c r="V49" s="40">
        <f t="shared" si="8"/>
        <v>0</v>
      </c>
      <c r="W49" s="40">
        <f t="shared" si="9"/>
        <v>0</v>
      </c>
      <c r="X49" s="40">
        <f t="shared" si="10"/>
        <v>0</v>
      </c>
      <c r="Y49" s="39">
        <f t="shared" si="11"/>
        <v>0</v>
      </c>
      <c r="Z49" s="39">
        <f t="shared" si="12"/>
        <v>0</v>
      </c>
      <c r="AA49" s="39">
        <f t="shared" si="13"/>
        <v>0</v>
      </c>
      <c r="AB49" t="str">
        <f t="shared" si="14"/>
        <v/>
      </c>
      <c r="AD49" s="41" t="str">
        <f t="shared" si="15"/>
        <v/>
      </c>
    </row>
    <row r="50" spans="1:30" x14ac:dyDescent="0.2">
      <c r="A50" s="35"/>
      <c r="B50" s="36"/>
      <c r="C50" s="36"/>
      <c r="D50" s="36"/>
      <c r="E50" s="36"/>
      <c r="F50" s="37"/>
      <c r="G50" s="36"/>
      <c r="H50" s="36"/>
      <c r="I50" s="36"/>
      <c r="J50" s="36"/>
      <c r="K50" s="36"/>
      <c r="L50" s="36"/>
      <c r="M50" s="36"/>
      <c r="N50" s="38" t="str">
        <f t="shared" si="0"/>
        <v/>
      </c>
      <c r="O50" t="str">
        <f t="shared" si="1"/>
        <v/>
      </c>
      <c r="P50" t="str">
        <f t="shared" si="2"/>
        <v/>
      </c>
      <c r="Q50" t="str">
        <f t="shared" si="3"/>
        <v/>
      </c>
      <c r="R50" t="str">
        <f t="shared" si="4"/>
        <v>-</v>
      </c>
      <c r="S50" s="39" t="str">
        <f t="shared" si="5"/>
        <v/>
      </c>
      <c r="T50" t="str">
        <f t="shared" si="6"/>
        <v/>
      </c>
      <c r="U50" s="40">
        <f t="shared" si="7"/>
        <v>0</v>
      </c>
      <c r="V50" s="40">
        <f t="shared" si="8"/>
        <v>0</v>
      </c>
      <c r="W50" s="40">
        <f t="shared" si="9"/>
        <v>0</v>
      </c>
      <c r="X50" s="40">
        <f t="shared" si="10"/>
        <v>0</v>
      </c>
      <c r="Y50" s="39">
        <f t="shared" si="11"/>
        <v>0</v>
      </c>
      <c r="Z50" s="39">
        <f t="shared" si="12"/>
        <v>0</v>
      </c>
      <c r="AA50" s="39">
        <f t="shared" si="13"/>
        <v>0</v>
      </c>
      <c r="AB50" t="str">
        <f t="shared" si="14"/>
        <v/>
      </c>
      <c r="AD50" s="41" t="str">
        <f t="shared" si="15"/>
        <v/>
      </c>
    </row>
    <row r="51" spans="1:30" x14ac:dyDescent="0.2">
      <c r="A51" s="35"/>
      <c r="B51" s="36"/>
      <c r="C51" s="36"/>
      <c r="D51" s="36"/>
      <c r="E51" s="36"/>
      <c r="F51" s="37"/>
      <c r="G51" s="36"/>
      <c r="H51" s="36"/>
      <c r="I51" s="36"/>
      <c r="J51" s="36"/>
      <c r="K51" s="36"/>
      <c r="L51" s="36"/>
      <c r="M51" s="36"/>
      <c r="N51" s="38" t="str">
        <f t="shared" si="0"/>
        <v/>
      </c>
      <c r="O51" t="str">
        <f t="shared" si="1"/>
        <v/>
      </c>
      <c r="P51" t="str">
        <f t="shared" si="2"/>
        <v/>
      </c>
      <c r="Q51" t="str">
        <f t="shared" si="3"/>
        <v/>
      </c>
      <c r="R51" t="str">
        <f t="shared" si="4"/>
        <v>-</v>
      </c>
      <c r="S51" s="39" t="str">
        <f t="shared" si="5"/>
        <v/>
      </c>
      <c r="T51" t="str">
        <f t="shared" si="6"/>
        <v/>
      </c>
      <c r="U51" s="40">
        <f t="shared" si="7"/>
        <v>0</v>
      </c>
      <c r="V51" s="40">
        <f t="shared" si="8"/>
        <v>0</v>
      </c>
      <c r="W51" s="40">
        <f t="shared" si="9"/>
        <v>0</v>
      </c>
      <c r="X51" s="40">
        <f t="shared" si="10"/>
        <v>0</v>
      </c>
      <c r="Y51" s="39">
        <f t="shared" si="11"/>
        <v>0</v>
      </c>
      <c r="Z51" s="39">
        <f t="shared" si="12"/>
        <v>0</v>
      </c>
      <c r="AA51" s="39">
        <f t="shared" si="13"/>
        <v>0</v>
      </c>
      <c r="AB51" t="str">
        <f t="shared" si="14"/>
        <v/>
      </c>
      <c r="AD51" s="41" t="str">
        <f t="shared" si="15"/>
        <v/>
      </c>
    </row>
    <row r="52" spans="1:30" x14ac:dyDescent="0.2">
      <c r="A52" s="35"/>
      <c r="B52" s="36"/>
      <c r="C52" s="36"/>
      <c r="D52" s="36"/>
      <c r="E52" s="36"/>
      <c r="F52" s="37"/>
      <c r="G52" s="36"/>
      <c r="H52" s="36"/>
      <c r="I52" s="36"/>
      <c r="J52" s="36"/>
      <c r="K52" s="36"/>
      <c r="L52" s="36"/>
      <c r="M52" s="36"/>
      <c r="N52" s="38" t="str">
        <f t="shared" si="0"/>
        <v/>
      </c>
      <c r="O52" t="str">
        <f t="shared" si="1"/>
        <v/>
      </c>
      <c r="P52" t="str">
        <f t="shared" si="2"/>
        <v/>
      </c>
      <c r="Q52" t="str">
        <f t="shared" si="3"/>
        <v/>
      </c>
      <c r="R52" t="str">
        <f t="shared" si="4"/>
        <v>-</v>
      </c>
      <c r="S52" s="39" t="str">
        <f t="shared" si="5"/>
        <v/>
      </c>
      <c r="T52" t="str">
        <f t="shared" si="6"/>
        <v/>
      </c>
      <c r="U52" s="40">
        <f t="shared" si="7"/>
        <v>0</v>
      </c>
      <c r="V52" s="40">
        <f t="shared" si="8"/>
        <v>0</v>
      </c>
      <c r="W52" s="40">
        <f t="shared" si="9"/>
        <v>0</v>
      </c>
      <c r="X52" s="40">
        <f t="shared" si="10"/>
        <v>0</v>
      </c>
      <c r="Y52" s="39">
        <f t="shared" si="11"/>
        <v>0</v>
      </c>
      <c r="Z52" s="39">
        <f t="shared" si="12"/>
        <v>0</v>
      </c>
      <c r="AA52" s="39">
        <f t="shared" si="13"/>
        <v>0</v>
      </c>
      <c r="AB52" t="str">
        <f t="shared" si="14"/>
        <v/>
      </c>
      <c r="AD52" s="41" t="str">
        <f t="shared" si="15"/>
        <v/>
      </c>
    </row>
    <row r="53" spans="1:30" x14ac:dyDescent="0.2">
      <c r="A53" s="35"/>
      <c r="B53" s="36"/>
      <c r="C53" s="36"/>
      <c r="D53" s="36"/>
      <c r="E53" s="36"/>
      <c r="F53" s="37"/>
      <c r="G53" s="36"/>
      <c r="H53" s="36"/>
      <c r="I53" s="36"/>
      <c r="J53" s="36"/>
      <c r="K53" s="36"/>
      <c r="L53" s="36"/>
      <c r="M53" s="36"/>
      <c r="N53" s="38" t="str">
        <f t="shared" si="0"/>
        <v/>
      </c>
      <c r="O53" t="str">
        <f t="shared" si="1"/>
        <v/>
      </c>
      <c r="P53" t="str">
        <f t="shared" si="2"/>
        <v/>
      </c>
      <c r="Q53" t="str">
        <f t="shared" si="3"/>
        <v/>
      </c>
      <c r="R53" t="str">
        <f t="shared" si="4"/>
        <v>-</v>
      </c>
      <c r="S53" s="39" t="str">
        <f t="shared" si="5"/>
        <v/>
      </c>
      <c r="T53" t="str">
        <f t="shared" si="6"/>
        <v/>
      </c>
      <c r="U53" s="40">
        <f t="shared" si="7"/>
        <v>0</v>
      </c>
      <c r="V53" s="40">
        <f t="shared" si="8"/>
        <v>0</v>
      </c>
      <c r="W53" s="40">
        <f t="shared" si="9"/>
        <v>0</v>
      </c>
      <c r="X53" s="40">
        <f t="shared" si="10"/>
        <v>0</v>
      </c>
      <c r="Y53" s="39">
        <f t="shared" si="11"/>
        <v>0</v>
      </c>
      <c r="Z53" s="39">
        <f t="shared" si="12"/>
        <v>0</v>
      </c>
      <c r="AA53" s="39">
        <f t="shared" si="13"/>
        <v>0</v>
      </c>
      <c r="AB53" t="str">
        <f t="shared" si="14"/>
        <v/>
      </c>
      <c r="AD53" s="41" t="str">
        <f t="shared" si="15"/>
        <v/>
      </c>
    </row>
    <row r="54" spans="1:30" x14ac:dyDescent="0.2">
      <c r="A54" s="35"/>
      <c r="B54" s="36"/>
      <c r="C54" s="36"/>
      <c r="D54" s="36"/>
      <c r="E54" s="36"/>
      <c r="F54" s="37"/>
      <c r="G54" s="36"/>
      <c r="H54" s="36"/>
      <c r="I54" s="36"/>
      <c r="J54" s="36"/>
      <c r="K54" s="36"/>
      <c r="L54" s="36"/>
      <c r="M54" s="36"/>
      <c r="N54" s="38" t="str">
        <f t="shared" si="0"/>
        <v/>
      </c>
      <c r="O54" t="str">
        <f t="shared" si="1"/>
        <v/>
      </c>
      <c r="P54" t="str">
        <f t="shared" si="2"/>
        <v/>
      </c>
      <c r="Q54" t="str">
        <f t="shared" si="3"/>
        <v/>
      </c>
      <c r="R54" t="str">
        <f t="shared" si="4"/>
        <v>-</v>
      </c>
      <c r="S54" s="39" t="str">
        <f t="shared" si="5"/>
        <v/>
      </c>
      <c r="T54" t="str">
        <f t="shared" si="6"/>
        <v/>
      </c>
      <c r="U54" s="40">
        <f t="shared" si="7"/>
        <v>0</v>
      </c>
      <c r="V54" s="40">
        <f t="shared" si="8"/>
        <v>0</v>
      </c>
      <c r="W54" s="40">
        <f t="shared" si="9"/>
        <v>0</v>
      </c>
      <c r="X54" s="40">
        <f t="shared" si="10"/>
        <v>0</v>
      </c>
      <c r="Y54" s="39">
        <f t="shared" si="11"/>
        <v>0</v>
      </c>
      <c r="Z54" s="39">
        <f t="shared" si="12"/>
        <v>0</v>
      </c>
      <c r="AA54" s="39">
        <f t="shared" si="13"/>
        <v>0</v>
      </c>
      <c r="AB54" t="str">
        <f t="shared" si="14"/>
        <v/>
      </c>
      <c r="AD54" s="41" t="str">
        <f t="shared" si="15"/>
        <v/>
      </c>
    </row>
    <row r="55" spans="1:30" x14ac:dyDescent="0.2">
      <c r="A55" s="35"/>
      <c r="B55" s="36"/>
      <c r="C55" s="36"/>
      <c r="D55" s="36"/>
      <c r="E55" s="36"/>
      <c r="F55" s="37"/>
      <c r="G55" s="36"/>
      <c r="H55" s="36"/>
      <c r="I55" s="36"/>
      <c r="J55" s="36"/>
      <c r="K55" s="36"/>
      <c r="L55" s="36"/>
      <c r="M55" s="36"/>
      <c r="N55" s="38" t="str">
        <f t="shared" si="0"/>
        <v/>
      </c>
      <c r="O55" t="str">
        <f t="shared" si="1"/>
        <v/>
      </c>
      <c r="P55" t="str">
        <f t="shared" si="2"/>
        <v/>
      </c>
      <c r="Q55" t="str">
        <f t="shared" si="3"/>
        <v/>
      </c>
      <c r="R55" t="str">
        <f t="shared" si="4"/>
        <v>-</v>
      </c>
      <c r="S55" s="39" t="str">
        <f t="shared" si="5"/>
        <v/>
      </c>
      <c r="T55" t="str">
        <f t="shared" si="6"/>
        <v/>
      </c>
      <c r="U55" s="40">
        <f t="shared" si="7"/>
        <v>0</v>
      </c>
      <c r="V55" s="40">
        <f t="shared" si="8"/>
        <v>0</v>
      </c>
      <c r="W55" s="40">
        <f t="shared" si="9"/>
        <v>0</v>
      </c>
      <c r="X55" s="40">
        <f t="shared" si="10"/>
        <v>0</v>
      </c>
      <c r="Y55" s="39">
        <f t="shared" si="11"/>
        <v>0</v>
      </c>
      <c r="Z55" s="39">
        <f t="shared" si="12"/>
        <v>0</v>
      </c>
      <c r="AA55" s="39">
        <f t="shared" si="13"/>
        <v>0</v>
      </c>
      <c r="AB55" t="str">
        <f t="shared" si="14"/>
        <v/>
      </c>
      <c r="AD55" s="41" t="str">
        <f t="shared" si="15"/>
        <v/>
      </c>
    </row>
    <row r="56" spans="1:30" x14ac:dyDescent="0.2">
      <c r="A56" s="35"/>
      <c r="B56" s="36"/>
      <c r="C56" s="36"/>
      <c r="D56" s="36"/>
      <c r="E56" s="36"/>
      <c r="F56" s="37"/>
      <c r="G56" s="36"/>
      <c r="H56" s="36"/>
      <c r="I56" s="36"/>
      <c r="J56" s="36"/>
      <c r="K56" s="36"/>
      <c r="L56" s="36"/>
      <c r="M56" s="36"/>
      <c r="N56" s="38" t="str">
        <f t="shared" si="0"/>
        <v/>
      </c>
      <c r="O56" t="str">
        <f t="shared" si="1"/>
        <v/>
      </c>
      <c r="P56" t="str">
        <f t="shared" si="2"/>
        <v/>
      </c>
      <c r="Q56" t="str">
        <f t="shared" si="3"/>
        <v/>
      </c>
      <c r="R56" t="str">
        <f t="shared" si="4"/>
        <v>-</v>
      </c>
      <c r="S56" s="39" t="str">
        <f t="shared" si="5"/>
        <v/>
      </c>
      <c r="T56" t="str">
        <f t="shared" si="6"/>
        <v/>
      </c>
      <c r="U56" s="40">
        <f t="shared" si="7"/>
        <v>0</v>
      </c>
      <c r="V56" s="40">
        <f t="shared" si="8"/>
        <v>0</v>
      </c>
      <c r="W56" s="40">
        <f t="shared" si="9"/>
        <v>0</v>
      </c>
      <c r="X56" s="40">
        <f t="shared" si="10"/>
        <v>0</v>
      </c>
      <c r="Y56" s="39">
        <f t="shared" si="11"/>
        <v>0</v>
      </c>
      <c r="Z56" s="39">
        <f t="shared" si="12"/>
        <v>0</v>
      </c>
      <c r="AA56" s="39">
        <f t="shared" si="13"/>
        <v>0</v>
      </c>
      <c r="AB56" t="str">
        <f t="shared" si="14"/>
        <v/>
      </c>
      <c r="AD56" s="41" t="str">
        <f t="shared" si="15"/>
        <v/>
      </c>
    </row>
    <row r="57" spans="1:30" x14ac:dyDescent="0.2">
      <c r="A57" s="35"/>
      <c r="B57" s="36"/>
      <c r="C57" s="36"/>
      <c r="D57" s="36"/>
      <c r="E57" s="36"/>
      <c r="F57" s="37"/>
      <c r="G57" s="36"/>
      <c r="H57" s="36"/>
      <c r="I57" s="36"/>
      <c r="J57" s="36"/>
      <c r="K57" s="36"/>
      <c r="L57" s="36"/>
      <c r="M57" s="36"/>
      <c r="N57" s="38" t="str">
        <f t="shared" si="0"/>
        <v/>
      </c>
      <c r="O57" t="str">
        <f t="shared" si="1"/>
        <v/>
      </c>
      <c r="P57" t="str">
        <f t="shared" si="2"/>
        <v/>
      </c>
      <c r="Q57" t="str">
        <f t="shared" si="3"/>
        <v/>
      </c>
      <c r="R57" t="str">
        <f t="shared" si="4"/>
        <v>-</v>
      </c>
      <c r="S57" s="39" t="str">
        <f t="shared" si="5"/>
        <v/>
      </c>
      <c r="T57" t="str">
        <f t="shared" si="6"/>
        <v/>
      </c>
      <c r="U57" s="40">
        <f t="shared" si="7"/>
        <v>0</v>
      </c>
      <c r="V57" s="40">
        <f t="shared" si="8"/>
        <v>0</v>
      </c>
      <c r="W57" s="40">
        <f t="shared" si="9"/>
        <v>0</v>
      </c>
      <c r="X57" s="40">
        <f t="shared" si="10"/>
        <v>0</v>
      </c>
      <c r="Y57" s="39">
        <f t="shared" si="11"/>
        <v>0</v>
      </c>
      <c r="Z57" s="39">
        <f t="shared" si="12"/>
        <v>0</v>
      </c>
      <c r="AA57" s="39">
        <f t="shared" si="13"/>
        <v>0</v>
      </c>
      <c r="AB57" t="str">
        <f t="shared" si="14"/>
        <v/>
      </c>
      <c r="AD57" s="41" t="str">
        <f t="shared" si="15"/>
        <v/>
      </c>
    </row>
    <row r="58" spans="1:30" x14ac:dyDescent="0.2">
      <c r="A58" s="35"/>
      <c r="B58" s="36"/>
      <c r="C58" s="36"/>
      <c r="D58" s="36"/>
      <c r="E58" s="36"/>
      <c r="F58" s="37"/>
      <c r="G58" s="36"/>
      <c r="H58" s="36"/>
      <c r="I58" s="36"/>
      <c r="J58" s="36"/>
      <c r="K58" s="36"/>
      <c r="L58" s="36"/>
      <c r="M58" s="36"/>
      <c r="N58" s="38" t="str">
        <f t="shared" si="0"/>
        <v/>
      </c>
      <c r="O58" t="str">
        <f t="shared" si="1"/>
        <v/>
      </c>
      <c r="P58" t="str">
        <f t="shared" si="2"/>
        <v/>
      </c>
      <c r="Q58" t="str">
        <f t="shared" si="3"/>
        <v/>
      </c>
      <c r="R58" t="str">
        <f t="shared" si="4"/>
        <v>-</v>
      </c>
      <c r="S58" s="39" t="str">
        <f t="shared" si="5"/>
        <v/>
      </c>
      <c r="T58" t="str">
        <f t="shared" si="6"/>
        <v/>
      </c>
      <c r="U58" s="40">
        <f t="shared" si="7"/>
        <v>0</v>
      </c>
      <c r="V58" s="40">
        <f t="shared" si="8"/>
        <v>0</v>
      </c>
      <c r="W58" s="40">
        <f t="shared" si="9"/>
        <v>0</v>
      </c>
      <c r="X58" s="40">
        <f t="shared" si="10"/>
        <v>0</v>
      </c>
      <c r="Y58" s="39">
        <f t="shared" si="11"/>
        <v>0</v>
      </c>
      <c r="Z58" s="39">
        <f t="shared" si="12"/>
        <v>0</v>
      </c>
      <c r="AA58" s="39">
        <f t="shared" si="13"/>
        <v>0</v>
      </c>
      <c r="AB58" t="str">
        <f t="shared" si="14"/>
        <v/>
      </c>
      <c r="AD58" s="41" t="str">
        <f t="shared" si="15"/>
        <v/>
      </c>
    </row>
    <row r="59" spans="1:30" x14ac:dyDescent="0.2">
      <c r="A59" s="35"/>
      <c r="B59" s="36"/>
      <c r="C59" s="36"/>
      <c r="D59" s="36"/>
      <c r="E59" s="36"/>
      <c r="F59" s="37"/>
      <c r="G59" s="36"/>
      <c r="H59" s="36"/>
      <c r="I59" s="36"/>
      <c r="J59" s="36"/>
      <c r="K59" s="36"/>
      <c r="L59" s="36"/>
      <c r="M59" s="36"/>
      <c r="N59" s="38" t="str">
        <f t="shared" si="0"/>
        <v/>
      </c>
      <c r="O59" t="str">
        <f t="shared" si="1"/>
        <v/>
      </c>
      <c r="P59" t="str">
        <f t="shared" si="2"/>
        <v/>
      </c>
      <c r="Q59" t="str">
        <f t="shared" si="3"/>
        <v/>
      </c>
      <c r="R59" t="str">
        <f t="shared" si="4"/>
        <v>-</v>
      </c>
      <c r="S59" s="39" t="str">
        <f t="shared" si="5"/>
        <v/>
      </c>
      <c r="T59" t="str">
        <f t="shared" si="6"/>
        <v/>
      </c>
      <c r="U59" s="40">
        <f t="shared" si="7"/>
        <v>0</v>
      </c>
      <c r="V59" s="40">
        <f t="shared" si="8"/>
        <v>0</v>
      </c>
      <c r="W59" s="40">
        <f t="shared" si="9"/>
        <v>0</v>
      </c>
      <c r="X59" s="40">
        <f t="shared" si="10"/>
        <v>0</v>
      </c>
      <c r="Y59" s="39">
        <f t="shared" si="11"/>
        <v>0</v>
      </c>
      <c r="Z59" s="39">
        <f t="shared" si="12"/>
        <v>0</v>
      </c>
      <c r="AA59" s="39">
        <f t="shared" si="13"/>
        <v>0</v>
      </c>
      <c r="AB59" t="str">
        <f t="shared" si="14"/>
        <v/>
      </c>
      <c r="AD59" s="41" t="str">
        <f t="shared" si="15"/>
        <v/>
      </c>
    </row>
    <row r="60" spans="1:30" x14ac:dyDescent="0.2">
      <c r="A60" s="35"/>
      <c r="B60" s="36"/>
      <c r="C60" s="36"/>
      <c r="D60" s="36"/>
      <c r="E60" s="36"/>
      <c r="F60" s="37"/>
      <c r="G60" s="36"/>
      <c r="H60" s="36"/>
      <c r="I60" s="36"/>
      <c r="J60" s="36"/>
      <c r="K60" s="36"/>
      <c r="L60" s="36"/>
      <c r="M60" s="36"/>
      <c r="N60" s="38" t="str">
        <f t="shared" si="0"/>
        <v/>
      </c>
      <c r="O60" t="str">
        <f t="shared" si="1"/>
        <v/>
      </c>
      <c r="P60" t="str">
        <f t="shared" si="2"/>
        <v/>
      </c>
      <c r="Q60" t="str">
        <f t="shared" si="3"/>
        <v/>
      </c>
      <c r="R60" t="str">
        <f t="shared" si="4"/>
        <v>-</v>
      </c>
      <c r="S60" s="39" t="str">
        <f t="shared" si="5"/>
        <v/>
      </c>
      <c r="T60" t="str">
        <f t="shared" si="6"/>
        <v/>
      </c>
      <c r="U60" s="40">
        <f t="shared" si="7"/>
        <v>0</v>
      </c>
      <c r="V60" s="40">
        <f t="shared" si="8"/>
        <v>0</v>
      </c>
      <c r="W60" s="40">
        <f t="shared" si="9"/>
        <v>0</v>
      </c>
      <c r="X60" s="40">
        <f t="shared" si="10"/>
        <v>0</v>
      </c>
      <c r="Y60" s="39">
        <f t="shared" si="11"/>
        <v>0</v>
      </c>
      <c r="Z60" s="39">
        <f t="shared" si="12"/>
        <v>0</v>
      </c>
      <c r="AA60" s="39">
        <f t="shared" si="13"/>
        <v>0</v>
      </c>
      <c r="AB60" t="str">
        <f t="shared" si="14"/>
        <v/>
      </c>
      <c r="AD60" s="41" t="str">
        <f t="shared" si="15"/>
        <v/>
      </c>
    </row>
    <row r="61" spans="1:30" x14ac:dyDescent="0.2">
      <c r="A61" s="35"/>
      <c r="B61" s="36"/>
      <c r="C61" s="36"/>
      <c r="D61" s="36"/>
      <c r="E61" s="36"/>
      <c r="F61" s="37"/>
      <c r="G61" s="36"/>
      <c r="H61" s="36"/>
      <c r="I61" s="36"/>
      <c r="J61" s="36"/>
      <c r="K61" s="36"/>
      <c r="L61" s="36"/>
      <c r="M61" s="36"/>
      <c r="N61" s="38" t="str">
        <f t="shared" si="0"/>
        <v/>
      </c>
      <c r="O61" t="str">
        <f t="shared" si="1"/>
        <v/>
      </c>
      <c r="P61" t="str">
        <f t="shared" si="2"/>
        <v/>
      </c>
      <c r="Q61" t="str">
        <f t="shared" si="3"/>
        <v/>
      </c>
      <c r="R61" t="str">
        <f t="shared" si="4"/>
        <v>-</v>
      </c>
      <c r="S61" s="39" t="str">
        <f t="shared" si="5"/>
        <v/>
      </c>
      <c r="T61" t="str">
        <f t="shared" si="6"/>
        <v/>
      </c>
      <c r="U61" s="40">
        <f t="shared" si="7"/>
        <v>0</v>
      </c>
      <c r="V61" s="40">
        <f t="shared" si="8"/>
        <v>0</v>
      </c>
      <c r="W61" s="40">
        <f t="shared" si="9"/>
        <v>0</v>
      </c>
      <c r="X61" s="40">
        <f t="shared" si="10"/>
        <v>0</v>
      </c>
      <c r="Y61" s="39">
        <f t="shared" si="11"/>
        <v>0</v>
      </c>
      <c r="Z61" s="39">
        <f t="shared" si="12"/>
        <v>0</v>
      </c>
      <c r="AA61" s="39">
        <f t="shared" si="13"/>
        <v>0</v>
      </c>
      <c r="AB61" t="str">
        <f t="shared" si="14"/>
        <v/>
      </c>
      <c r="AD61" s="41" t="str">
        <f t="shared" si="15"/>
        <v/>
      </c>
    </row>
    <row r="62" spans="1:30" x14ac:dyDescent="0.2">
      <c r="A62" s="35"/>
      <c r="B62" s="36"/>
      <c r="C62" s="36"/>
      <c r="D62" s="36"/>
      <c r="E62" s="36"/>
      <c r="F62" s="37"/>
      <c r="G62" s="36"/>
      <c r="H62" s="36"/>
      <c r="I62" s="36"/>
      <c r="J62" s="36"/>
      <c r="K62" s="36"/>
      <c r="L62" s="36"/>
      <c r="M62" s="36"/>
      <c r="N62" s="38" t="str">
        <f t="shared" si="0"/>
        <v/>
      </c>
      <c r="O62" t="str">
        <f t="shared" si="1"/>
        <v/>
      </c>
      <c r="P62" t="str">
        <f t="shared" si="2"/>
        <v/>
      </c>
      <c r="Q62" t="str">
        <f t="shared" si="3"/>
        <v/>
      </c>
      <c r="R62" t="str">
        <f t="shared" si="4"/>
        <v>-</v>
      </c>
      <c r="S62" s="39" t="str">
        <f t="shared" si="5"/>
        <v/>
      </c>
      <c r="T62" t="str">
        <f t="shared" si="6"/>
        <v/>
      </c>
      <c r="U62" s="40">
        <f t="shared" si="7"/>
        <v>0</v>
      </c>
      <c r="V62" s="40">
        <f t="shared" si="8"/>
        <v>0</v>
      </c>
      <c r="W62" s="40">
        <f t="shared" si="9"/>
        <v>0</v>
      </c>
      <c r="X62" s="40">
        <f t="shared" si="10"/>
        <v>0</v>
      </c>
      <c r="Y62" s="39">
        <f t="shared" si="11"/>
        <v>0</v>
      </c>
      <c r="Z62" s="39">
        <f t="shared" si="12"/>
        <v>0</v>
      </c>
      <c r="AA62" s="39">
        <f t="shared" si="13"/>
        <v>0</v>
      </c>
      <c r="AB62" t="str">
        <f t="shared" si="14"/>
        <v/>
      </c>
      <c r="AD62" s="41" t="str">
        <f t="shared" si="15"/>
        <v/>
      </c>
    </row>
    <row r="63" spans="1:30" x14ac:dyDescent="0.2">
      <c r="A63" s="35"/>
      <c r="B63" s="36"/>
      <c r="C63" s="36"/>
      <c r="D63" s="36"/>
      <c r="E63" s="36"/>
      <c r="F63" s="37"/>
      <c r="G63" s="36"/>
      <c r="H63" s="36"/>
      <c r="I63" s="36"/>
      <c r="J63" s="36"/>
      <c r="K63" s="36"/>
      <c r="L63" s="36"/>
      <c r="M63" s="36"/>
      <c r="N63" s="38" t="str">
        <f t="shared" si="0"/>
        <v/>
      </c>
      <c r="O63" t="str">
        <f t="shared" si="1"/>
        <v/>
      </c>
      <c r="P63" t="str">
        <f t="shared" si="2"/>
        <v/>
      </c>
      <c r="Q63" t="str">
        <f t="shared" si="3"/>
        <v/>
      </c>
      <c r="R63" t="str">
        <f t="shared" si="4"/>
        <v>-</v>
      </c>
      <c r="S63" s="39" t="str">
        <f t="shared" si="5"/>
        <v/>
      </c>
      <c r="T63" t="str">
        <f t="shared" si="6"/>
        <v/>
      </c>
      <c r="U63" s="40">
        <f t="shared" si="7"/>
        <v>0</v>
      </c>
      <c r="V63" s="40">
        <f t="shared" si="8"/>
        <v>0</v>
      </c>
      <c r="W63" s="40">
        <f t="shared" si="9"/>
        <v>0</v>
      </c>
      <c r="X63" s="40">
        <f t="shared" si="10"/>
        <v>0</v>
      </c>
      <c r="Y63" s="39">
        <f t="shared" si="11"/>
        <v>0</v>
      </c>
      <c r="Z63" s="39">
        <f t="shared" si="12"/>
        <v>0</v>
      </c>
      <c r="AA63" s="39">
        <f t="shared" si="13"/>
        <v>0</v>
      </c>
      <c r="AB63" t="str">
        <f t="shared" si="14"/>
        <v/>
      </c>
      <c r="AD63" s="41" t="str">
        <f t="shared" si="15"/>
        <v/>
      </c>
    </row>
    <row r="64" spans="1:30" x14ac:dyDescent="0.2">
      <c r="A64" s="35"/>
      <c r="B64" s="36"/>
      <c r="C64" s="36"/>
      <c r="D64" s="36"/>
      <c r="E64" s="36"/>
      <c r="F64" s="37"/>
      <c r="G64" s="36"/>
      <c r="H64" s="36"/>
      <c r="I64" s="36"/>
      <c r="J64" s="36"/>
      <c r="K64" s="36"/>
      <c r="L64" s="36"/>
      <c r="M64" s="36"/>
      <c r="N64" s="38" t="str">
        <f t="shared" si="0"/>
        <v/>
      </c>
      <c r="O64" t="str">
        <f t="shared" si="1"/>
        <v/>
      </c>
      <c r="P64" t="str">
        <f t="shared" si="2"/>
        <v/>
      </c>
      <c r="Q64" t="str">
        <f t="shared" si="3"/>
        <v/>
      </c>
      <c r="R64" t="str">
        <f t="shared" si="4"/>
        <v>-</v>
      </c>
      <c r="S64" s="39" t="str">
        <f t="shared" si="5"/>
        <v/>
      </c>
      <c r="T64" t="str">
        <f t="shared" si="6"/>
        <v/>
      </c>
      <c r="U64" s="40">
        <f t="shared" si="7"/>
        <v>0</v>
      </c>
      <c r="V64" s="40">
        <f t="shared" si="8"/>
        <v>0</v>
      </c>
      <c r="W64" s="40">
        <f t="shared" si="9"/>
        <v>0</v>
      </c>
      <c r="X64" s="40">
        <f t="shared" si="10"/>
        <v>0</v>
      </c>
      <c r="Y64" s="39">
        <f t="shared" si="11"/>
        <v>0</v>
      </c>
      <c r="Z64" s="39">
        <f t="shared" si="12"/>
        <v>0</v>
      </c>
      <c r="AA64" s="39">
        <f t="shared" si="13"/>
        <v>0</v>
      </c>
      <c r="AB64" t="str">
        <f t="shared" si="14"/>
        <v/>
      </c>
      <c r="AD64" s="41" t="str">
        <f t="shared" si="15"/>
        <v/>
      </c>
    </row>
    <row r="65" spans="1:30" x14ac:dyDescent="0.2">
      <c r="A65" s="35"/>
      <c r="B65" s="36"/>
      <c r="C65" s="36"/>
      <c r="D65" s="36"/>
      <c r="E65" s="36"/>
      <c r="F65" s="37"/>
      <c r="G65" s="36"/>
      <c r="H65" s="36"/>
      <c r="I65" s="36"/>
      <c r="J65" s="36"/>
      <c r="K65" s="36"/>
      <c r="L65" s="36"/>
      <c r="M65" s="36"/>
      <c r="N65" s="38" t="str">
        <f t="shared" si="0"/>
        <v/>
      </c>
      <c r="O65" t="str">
        <f t="shared" si="1"/>
        <v/>
      </c>
      <c r="P65" t="str">
        <f t="shared" si="2"/>
        <v/>
      </c>
      <c r="Q65" t="str">
        <f t="shared" si="3"/>
        <v/>
      </c>
      <c r="R65" t="str">
        <f t="shared" si="4"/>
        <v>-</v>
      </c>
      <c r="S65" s="39" t="str">
        <f t="shared" si="5"/>
        <v/>
      </c>
      <c r="T65" t="str">
        <f t="shared" si="6"/>
        <v/>
      </c>
      <c r="U65" s="40">
        <f t="shared" si="7"/>
        <v>0</v>
      </c>
      <c r="V65" s="40">
        <f t="shared" si="8"/>
        <v>0</v>
      </c>
      <c r="W65" s="40">
        <f t="shared" si="9"/>
        <v>0</v>
      </c>
      <c r="X65" s="40">
        <f t="shared" si="10"/>
        <v>0</v>
      </c>
      <c r="Y65" s="39">
        <f t="shared" si="11"/>
        <v>0</v>
      </c>
      <c r="Z65" s="39">
        <f t="shared" si="12"/>
        <v>0</v>
      </c>
      <c r="AA65" s="39">
        <f t="shared" si="13"/>
        <v>0</v>
      </c>
      <c r="AB65" t="str">
        <f t="shared" si="14"/>
        <v/>
      </c>
      <c r="AD65" s="41" t="str">
        <f t="shared" si="15"/>
        <v/>
      </c>
    </row>
    <row r="66" spans="1:30" x14ac:dyDescent="0.2">
      <c r="A66" s="35"/>
      <c r="B66" s="36"/>
      <c r="C66" s="36"/>
      <c r="D66" s="36"/>
      <c r="E66" s="36"/>
      <c r="F66" s="37"/>
      <c r="G66" s="36"/>
      <c r="H66" s="36"/>
      <c r="I66" s="36"/>
      <c r="J66" s="36"/>
      <c r="K66" s="36"/>
      <c r="L66" s="36"/>
      <c r="M66" s="36"/>
      <c r="N66" s="38" t="str">
        <f t="shared" si="0"/>
        <v/>
      </c>
      <c r="O66" t="str">
        <f t="shared" si="1"/>
        <v/>
      </c>
      <c r="P66" t="str">
        <f t="shared" si="2"/>
        <v/>
      </c>
      <c r="Q66" t="str">
        <f t="shared" si="3"/>
        <v/>
      </c>
      <c r="R66" t="str">
        <f t="shared" si="4"/>
        <v>-</v>
      </c>
      <c r="S66" s="39" t="str">
        <f t="shared" si="5"/>
        <v/>
      </c>
      <c r="T66" t="str">
        <f t="shared" si="6"/>
        <v/>
      </c>
      <c r="U66" s="40">
        <f t="shared" si="7"/>
        <v>0</v>
      </c>
      <c r="V66" s="40">
        <f t="shared" si="8"/>
        <v>0</v>
      </c>
      <c r="W66" s="40">
        <f t="shared" si="9"/>
        <v>0</v>
      </c>
      <c r="X66" s="40">
        <f t="shared" si="10"/>
        <v>0</v>
      </c>
      <c r="Y66" s="39">
        <f t="shared" si="11"/>
        <v>0</v>
      </c>
      <c r="Z66" s="39">
        <f t="shared" si="12"/>
        <v>0</v>
      </c>
      <c r="AA66" s="39">
        <f t="shared" si="13"/>
        <v>0</v>
      </c>
      <c r="AB66" t="str">
        <f t="shared" si="14"/>
        <v/>
      </c>
      <c r="AD66" s="41" t="str">
        <f t="shared" si="15"/>
        <v/>
      </c>
    </row>
    <row r="67" spans="1:30" x14ac:dyDescent="0.2">
      <c r="A67" s="35"/>
      <c r="B67" s="36"/>
      <c r="C67" s="36"/>
      <c r="D67" s="36"/>
      <c r="E67" s="36"/>
      <c r="F67" s="37"/>
      <c r="G67" s="36"/>
      <c r="H67" s="36"/>
      <c r="I67" s="36"/>
      <c r="J67" s="36"/>
      <c r="K67" s="36"/>
      <c r="L67" s="36"/>
      <c r="M67" s="36"/>
      <c r="N67" s="38" t="str">
        <f t="shared" si="0"/>
        <v/>
      </c>
      <c r="O67" t="str">
        <f t="shared" si="1"/>
        <v/>
      </c>
      <c r="P67" t="str">
        <f t="shared" si="2"/>
        <v/>
      </c>
      <c r="Q67" t="str">
        <f t="shared" si="3"/>
        <v/>
      </c>
      <c r="R67" t="str">
        <f t="shared" si="4"/>
        <v>-</v>
      </c>
      <c r="S67" s="39" t="str">
        <f t="shared" si="5"/>
        <v/>
      </c>
      <c r="T67" t="str">
        <f t="shared" si="6"/>
        <v/>
      </c>
      <c r="U67" s="40">
        <f t="shared" si="7"/>
        <v>0</v>
      </c>
      <c r="V67" s="40">
        <f t="shared" si="8"/>
        <v>0</v>
      </c>
      <c r="W67" s="40">
        <f t="shared" si="9"/>
        <v>0</v>
      </c>
      <c r="X67" s="40">
        <f t="shared" si="10"/>
        <v>0</v>
      </c>
      <c r="Y67" s="39">
        <f t="shared" si="11"/>
        <v>0</v>
      </c>
      <c r="Z67" s="39">
        <f t="shared" si="12"/>
        <v>0</v>
      </c>
      <c r="AA67" s="39">
        <f t="shared" si="13"/>
        <v>0</v>
      </c>
      <c r="AB67" t="str">
        <f t="shared" si="14"/>
        <v/>
      </c>
      <c r="AD67" s="41" t="str">
        <f t="shared" si="15"/>
        <v/>
      </c>
    </row>
    <row r="68" spans="1:30" x14ac:dyDescent="0.2">
      <c r="A68" s="35"/>
      <c r="B68" s="36"/>
      <c r="C68" s="36"/>
      <c r="D68" s="36"/>
      <c r="E68" s="36"/>
      <c r="F68" s="37"/>
      <c r="G68" s="36"/>
      <c r="H68" s="36"/>
      <c r="I68" s="36"/>
      <c r="J68" s="36"/>
      <c r="K68" s="36"/>
      <c r="L68" s="36"/>
      <c r="M68" s="36"/>
      <c r="N68" s="38" t="str">
        <f t="shared" ref="N68:N131" si="16">IF($A68="","",DATE(YEAR($A68),MONTH($A68),1))</f>
        <v/>
      </c>
      <c r="O68" t="str">
        <f t="shared" ref="O68:O131" si="17">IF(TRIM($B68)="","",IFERROR(INDEX(C_RG,MATCH(TRIM($B68),C_Nome,0)),"?"))</f>
        <v/>
      </c>
      <c r="P68" t="str">
        <f t="shared" ref="P68:P131" si="18">IF($AD68="","",INDEX(V_Equipe,$AD68))</f>
        <v/>
      </c>
      <c r="Q68" t="str">
        <f t="shared" ref="Q68:Q131" si="19">IF($AD68="","",INDEX(V_Funcao,$AD68))</f>
        <v/>
      </c>
      <c r="R68" t="str">
        <f t="shared" ref="R68:R131" si="20">IF(OR(TRIM($C68)="",$Q68=""),"-",IF(TRIM($C68)=$Q68,"Sim","Não"))</f>
        <v>-</v>
      </c>
      <c r="S68" s="39" t="str">
        <f t="shared" ref="S68:S131" si="21">IF(OR($A68="",IF(TRIM($C68)&lt;&gt;"",TRIM($C68),$Q68)=""),"",IFERROR(INDEX(F_Valor,MATCH(IF(TRIM($C68)&lt;&gt;"",TRIM($C68),$Q68)&amp;"|"&amp;SUMPRODUCT(MAX((F_Funcao=IF(TRIM($C68)&lt;&gt;"",TRIM($C68),$Q68))*(F_Ini&lt;=$A68)*F_Ini)),F_Chave,0)),""))</f>
        <v/>
      </c>
      <c r="T68" t="str">
        <f t="shared" ref="T68:T131" si="22">IF($A68="","",IF($E68="Sim","Feriado",IF(WEEKDAY($A68,2)=6,"Sábado",IF(WEEKDAY($A68,2)=7,"Domingo","Dia útil"))))</f>
        <v/>
      </c>
      <c r="U68" s="40">
        <f t="shared" ref="U68:U131" si="23">IF(OR($A68="",$F68=""),0,IF(AND($T68&lt;&gt;"Dia útil",$F68&gt;P_LimiteAlmocoFDS),P_AlmocoFDS,0))</f>
        <v>0</v>
      </c>
      <c r="V68" s="40">
        <f t="shared" ref="V68:V131" si="24">IF($F68="",0,MAX($F68-$U68,0))</f>
        <v>0</v>
      </c>
      <c r="W68" s="40">
        <f t="shared" ref="W68:W131" si="25">IF($V68=0,0,IF($T68="Dia útil",$V68,IF($T68="Sábado",MAX($V68-P_HoraSab100,0),0)))</f>
        <v>0</v>
      </c>
      <c r="X68" s="40">
        <f t="shared" ref="X68:X131" si="26">IF($V68=0,0,IF(OR($T68="Domingo",$T68="Feriado"),$V68,IF($T68="Sábado",MIN($V68,P_HoraSab100),0)))</f>
        <v>0</v>
      </c>
      <c r="Y68" s="39">
        <f t="shared" ref="Y68:Y131" si="27">IF(OR($V68=0,$S68=""),0,($W68*P_MultHE50+$X68*P_MultHE100)*24*$S68)</f>
        <v>0</v>
      </c>
      <c r="Z68" s="39">
        <f t="shared" ref="Z68:Z131" si="28">IF($G68="PAGAS POR EI",$Y68,0)</f>
        <v>0</v>
      </c>
      <c r="AA68" s="39">
        <f t="shared" ref="AA68:AA131" si="29">IF($G68="PAGAS PELA ÁREA",$Y68,0)</f>
        <v>0</v>
      </c>
      <c r="AB68" t="str">
        <f t="shared" ref="AB68:AB131" si="30">IF($A68="","",IF($O68="?","CADASTRO: funcionário não está no Cadastro",IF($G68="","DEFINIR: tratamento da HE (EI ou área)",IF($L68&lt;&gt;"Sim","PONTO: aguardando histórico dos pontos",""))))</f>
        <v/>
      </c>
      <c r="AD68" s="41" t="str">
        <f t="shared" ref="AD68:AD131" si="31">IF(OR($A68="",$O68="",$O68="?"),"",IFERROR(MATCH($O68&amp;"|"&amp;SUMPRODUCT(MAX((V_RG=$O68)*(V_Ini&lt;=$A68)*V_Ini)),V_Chave,0),""))</f>
        <v/>
      </c>
    </row>
    <row r="69" spans="1:30" x14ac:dyDescent="0.2">
      <c r="A69" s="35"/>
      <c r="B69" s="36"/>
      <c r="C69" s="36"/>
      <c r="D69" s="36"/>
      <c r="E69" s="36"/>
      <c r="F69" s="37"/>
      <c r="G69" s="36"/>
      <c r="H69" s="36"/>
      <c r="I69" s="36"/>
      <c r="J69" s="36"/>
      <c r="K69" s="36"/>
      <c r="L69" s="36"/>
      <c r="M69" s="36"/>
      <c r="N69" s="38" t="str">
        <f t="shared" si="16"/>
        <v/>
      </c>
      <c r="O69" t="str">
        <f t="shared" si="17"/>
        <v/>
      </c>
      <c r="P69" t="str">
        <f t="shared" si="18"/>
        <v/>
      </c>
      <c r="Q69" t="str">
        <f t="shared" si="19"/>
        <v/>
      </c>
      <c r="R69" t="str">
        <f t="shared" si="20"/>
        <v>-</v>
      </c>
      <c r="S69" s="39" t="str">
        <f t="shared" si="21"/>
        <v/>
      </c>
      <c r="T69" t="str">
        <f t="shared" si="22"/>
        <v/>
      </c>
      <c r="U69" s="40">
        <f t="shared" si="23"/>
        <v>0</v>
      </c>
      <c r="V69" s="40">
        <f t="shared" si="24"/>
        <v>0</v>
      </c>
      <c r="W69" s="40">
        <f t="shared" si="25"/>
        <v>0</v>
      </c>
      <c r="X69" s="40">
        <f t="shared" si="26"/>
        <v>0</v>
      </c>
      <c r="Y69" s="39">
        <f t="shared" si="27"/>
        <v>0</v>
      </c>
      <c r="Z69" s="39">
        <f t="shared" si="28"/>
        <v>0</v>
      </c>
      <c r="AA69" s="39">
        <f t="shared" si="29"/>
        <v>0</v>
      </c>
      <c r="AB69" t="str">
        <f t="shared" si="30"/>
        <v/>
      </c>
      <c r="AD69" s="41" t="str">
        <f t="shared" si="31"/>
        <v/>
      </c>
    </row>
    <row r="70" spans="1:30" x14ac:dyDescent="0.2">
      <c r="A70" s="35"/>
      <c r="B70" s="36"/>
      <c r="C70" s="36"/>
      <c r="D70" s="36"/>
      <c r="E70" s="36"/>
      <c r="F70" s="37"/>
      <c r="G70" s="36"/>
      <c r="H70" s="36"/>
      <c r="I70" s="36"/>
      <c r="J70" s="36"/>
      <c r="K70" s="36"/>
      <c r="L70" s="36"/>
      <c r="M70" s="36"/>
      <c r="N70" s="38" t="str">
        <f t="shared" si="16"/>
        <v/>
      </c>
      <c r="O70" t="str">
        <f t="shared" si="17"/>
        <v/>
      </c>
      <c r="P70" t="str">
        <f t="shared" si="18"/>
        <v/>
      </c>
      <c r="Q70" t="str">
        <f t="shared" si="19"/>
        <v/>
      </c>
      <c r="R70" t="str">
        <f t="shared" si="20"/>
        <v>-</v>
      </c>
      <c r="S70" s="39" t="str">
        <f t="shared" si="21"/>
        <v/>
      </c>
      <c r="T70" t="str">
        <f t="shared" si="22"/>
        <v/>
      </c>
      <c r="U70" s="40">
        <f t="shared" si="23"/>
        <v>0</v>
      </c>
      <c r="V70" s="40">
        <f t="shared" si="24"/>
        <v>0</v>
      </c>
      <c r="W70" s="40">
        <f t="shared" si="25"/>
        <v>0</v>
      </c>
      <c r="X70" s="40">
        <f t="shared" si="26"/>
        <v>0</v>
      </c>
      <c r="Y70" s="39">
        <f t="shared" si="27"/>
        <v>0</v>
      </c>
      <c r="Z70" s="39">
        <f t="shared" si="28"/>
        <v>0</v>
      </c>
      <c r="AA70" s="39">
        <f t="shared" si="29"/>
        <v>0</v>
      </c>
      <c r="AB70" t="str">
        <f t="shared" si="30"/>
        <v/>
      </c>
      <c r="AD70" s="41" t="str">
        <f t="shared" si="31"/>
        <v/>
      </c>
    </row>
    <row r="71" spans="1:30" x14ac:dyDescent="0.2">
      <c r="A71" s="35"/>
      <c r="B71" s="36"/>
      <c r="C71" s="36"/>
      <c r="D71" s="36"/>
      <c r="E71" s="36"/>
      <c r="F71" s="37"/>
      <c r="G71" s="36"/>
      <c r="H71" s="36"/>
      <c r="I71" s="36"/>
      <c r="J71" s="36"/>
      <c r="K71" s="36"/>
      <c r="L71" s="36"/>
      <c r="M71" s="36"/>
      <c r="N71" s="38" t="str">
        <f t="shared" si="16"/>
        <v/>
      </c>
      <c r="O71" t="str">
        <f t="shared" si="17"/>
        <v/>
      </c>
      <c r="P71" t="str">
        <f t="shared" si="18"/>
        <v/>
      </c>
      <c r="Q71" t="str">
        <f t="shared" si="19"/>
        <v/>
      </c>
      <c r="R71" t="str">
        <f t="shared" si="20"/>
        <v>-</v>
      </c>
      <c r="S71" s="39" t="str">
        <f t="shared" si="21"/>
        <v/>
      </c>
      <c r="T71" t="str">
        <f t="shared" si="22"/>
        <v/>
      </c>
      <c r="U71" s="40">
        <f t="shared" si="23"/>
        <v>0</v>
      </c>
      <c r="V71" s="40">
        <f t="shared" si="24"/>
        <v>0</v>
      </c>
      <c r="W71" s="40">
        <f t="shared" si="25"/>
        <v>0</v>
      </c>
      <c r="X71" s="40">
        <f t="shared" si="26"/>
        <v>0</v>
      </c>
      <c r="Y71" s="39">
        <f t="shared" si="27"/>
        <v>0</v>
      </c>
      <c r="Z71" s="39">
        <f t="shared" si="28"/>
        <v>0</v>
      </c>
      <c r="AA71" s="39">
        <f t="shared" si="29"/>
        <v>0</v>
      </c>
      <c r="AB71" t="str">
        <f t="shared" si="30"/>
        <v/>
      </c>
      <c r="AD71" s="41" t="str">
        <f t="shared" si="31"/>
        <v/>
      </c>
    </row>
    <row r="72" spans="1:30" x14ac:dyDescent="0.2">
      <c r="A72" s="35"/>
      <c r="B72" s="36"/>
      <c r="C72" s="36"/>
      <c r="D72" s="36"/>
      <c r="E72" s="36"/>
      <c r="F72" s="37"/>
      <c r="G72" s="36"/>
      <c r="H72" s="36"/>
      <c r="I72" s="36"/>
      <c r="J72" s="36"/>
      <c r="K72" s="36"/>
      <c r="L72" s="36"/>
      <c r="M72" s="36"/>
      <c r="N72" s="38" t="str">
        <f t="shared" si="16"/>
        <v/>
      </c>
      <c r="O72" t="str">
        <f t="shared" si="17"/>
        <v/>
      </c>
      <c r="P72" t="str">
        <f t="shared" si="18"/>
        <v/>
      </c>
      <c r="Q72" t="str">
        <f t="shared" si="19"/>
        <v/>
      </c>
      <c r="R72" t="str">
        <f t="shared" si="20"/>
        <v>-</v>
      </c>
      <c r="S72" s="39" t="str">
        <f t="shared" si="21"/>
        <v/>
      </c>
      <c r="T72" t="str">
        <f t="shared" si="22"/>
        <v/>
      </c>
      <c r="U72" s="40">
        <f t="shared" si="23"/>
        <v>0</v>
      </c>
      <c r="V72" s="40">
        <f t="shared" si="24"/>
        <v>0</v>
      </c>
      <c r="W72" s="40">
        <f t="shared" si="25"/>
        <v>0</v>
      </c>
      <c r="X72" s="40">
        <f t="shared" si="26"/>
        <v>0</v>
      </c>
      <c r="Y72" s="39">
        <f t="shared" si="27"/>
        <v>0</v>
      </c>
      <c r="Z72" s="39">
        <f t="shared" si="28"/>
        <v>0</v>
      </c>
      <c r="AA72" s="39">
        <f t="shared" si="29"/>
        <v>0</v>
      </c>
      <c r="AB72" t="str">
        <f t="shared" si="30"/>
        <v/>
      </c>
      <c r="AD72" s="41" t="str">
        <f t="shared" si="31"/>
        <v/>
      </c>
    </row>
    <row r="73" spans="1:30" x14ac:dyDescent="0.2">
      <c r="A73" s="35"/>
      <c r="B73" s="36"/>
      <c r="C73" s="36"/>
      <c r="D73" s="36"/>
      <c r="E73" s="36"/>
      <c r="F73" s="37"/>
      <c r="G73" s="36"/>
      <c r="H73" s="36"/>
      <c r="I73" s="36"/>
      <c r="J73" s="36"/>
      <c r="K73" s="36"/>
      <c r="L73" s="36"/>
      <c r="M73" s="36"/>
      <c r="N73" s="38" t="str">
        <f t="shared" si="16"/>
        <v/>
      </c>
      <c r="O73" t="str">
        <f t="shared" si="17"/>
        <v/>
      </c>
      <c r="P73" t="str">
        <f t="shared" si="18"/>
        <v/>
      </c>
      <c r="Q73" t="str">
        <f t="shared" si="19"/>
        <v/>
      </c>
      <c r="R73" t="str">
        <f t="shared" si="20"/>
        <v>-</v>
      </c>
      <c r="S73" s="39" t="str">
        <f t="shared" si="21"/>
        <v/>
      </c>
      <c r="T73" t="str">
        <f t="shared" si="22"/>
        <v/>
      </c>
      <c r="U73" s="40">
        <f t="shared" si="23"/>
        <v>0</v>
      </c>
      <c r="V73" s="40">
        <f t="shared" si="24"/>
        <v>0</v>
      </c>
      <c r="W73" s="40">
        <f t="shared" si="25"/>
        <v>0</v>
      </c>
      <c r="X73" s="40">
        <f t="shared" si="26"/>
        <v>0</v>
      </c>
      <c r="Y73" s="39">
        <f t="shared" si="27"/>
        <v>0</v>
      </c>
      <c r="Z73" s="39">
        <f t="shared" si="28"/>
        <v>0</v>
      </c>
      <c r="AA73" s="39">
        <f t="shared" si="29"/>
        <v>0</v>
      </c>
      <c r="AB73" t="str">
        <f t="shared" si="30"/>
        <v/>
      </c>
      <c r="AD73" s="41" t="str">
        <f t="shared" si="31"/>
        <v/>
      </c>
    </row>
    <row r="74" spans="1:30" x14ac:dyDescent="0.2">
      <c r="A74" s="35"/>
      <c r="B74" s="36"/>
      <c r="C74" s="36"/>
      <c r="D74" s="36"/>
      <c r="E74" s="36"/>
      <c r="F74" s="37"/>
      <c r="G74" s="36"/>
      <c r="H74" s="36"/>
      <c r="I74" s="36"/>
      <c r="J74" s="36"/>
      <c r="K74" s="36"/>
      <c r="L74" s="36"/>
      <c r="M74" s="36"/>
      <c r="N74" s="38" t="str">
        <f t="shared" si="16"/>
        <v/>
      </c>
      <c r="O74" t="str">
        <f t="shared" si="17"/>
        <v/>
      </c>
      <c r="P74" t="str">
        <f t="shared" si="18"/>
        <v/>
      </c>
      <c r="Q74" t="str">
        <f t="shared" si="19"/>
        <v/>
      </c>
      <c r="R74" t="str">
        <f t="shared" si="20"/>
        <v>-</v>
      </c>
      <c r="S74" s="39" t="str">
        <f t="shared" si="21"/>
        <v/>
      </c>
      <c r="T74" t="str">
        <f t="shared" si="22"/>
        <v/>
      </c>
      <c r="U74" s="40">
        <f t="shared" si="23"/>
        <v>0</v>
      </c>
      <c r="V74" s="40">
        <f t="shared" si="24"/>
        <v>0</v>
      </c>
      <c r="W74" s="40">
        <f t="shared" si="25"/>
        <v>0</v>
      </c>
      <c r="X74" s="40">
        <f t="shared" si="26"/>
        <v>0</v>
      </c>
      <c r="Y74" s="39">
        <f t="shared" si="27"/>
        <v>0</v>
      </c>
      <c r="Z74" s="39">
        <f t="shared" si="28"/>
        <v>0</v>
      </c>
      <c r="AA74" s="39">
        <f t="shared" si="29"/>
        <v>0</v>
      </c>
      <c r="AB74" t="str">
        <f t="shared" si="30"/>
        <v/>
      </c>
      <c r="AD74" s="41" t="str">
        <f t="shared" si="31"/>
        <v/>
      </c>
    </row>
    <row r="75" spans="1:30" x14ac:dyDescent="0.2">
      <c r="A75" s="35"/>
      <c r="B75" s="36"/>
      <c r="C75" s="36"/>
      <c r="D75" s="36"/>
      <c r="E75" s="36"/>
      <c r="F75" s="37"/>
      <c r="G75" s="36"/>
      <c r="H75" s="36"/>
      <c r="I75" s="36"/>
      <c r="J75" s="36"/>
      <c r="K75" s="36"/>
      <c r="L75" s="36"/>
      <c r="M75" s="36"/>
      <c r="N75" s="38" t="str">
        <f t="shared" si="16"/>
        <v/>
      </c>
      <c r="O75" t="str">
        <f t="shared" si="17"/>
        <v/>
      </c>
      <c r="P75" t="str">
        <f t="shared" si="18"/>
        <v/>
      </c>
      <c r="Q75" t="str">
        <f t="shared" si="19"/>
        <v/>
      </c>
      <c r="R75" t="str">
        <f t="shared" si="20"/>
        <v>-</v>
      </c>
      <c r="S75" s="39" t="str">
        <f t="shared" si="21"/>
        <v/>
      </c>
      <c r="T75" t="str">
        <f t="shared" si="22"/>
        <v/>
      </c>
      <c r="U75" s="40">
        <f t="shared" si="23"/>
        <v>0</v>
      </c>
      <c r="V75" s="40">
        <f t="shared" si="24"/>
        <v>0</v>
      </c>
      <c r="W75" s="40">
        <f t="shared" si="25"/>
        <v>0</v>
      </c>
      <c r="X75" s="40">
        <f t="shared" si="26"/>
        <v>0</v>
      </c>
      <c r="Y75" s="39">
        <f t="shared" si="27"/>
        <v>0</v>
      </c>
      <c r="Z75" s="39">
        <f t="shared" si="28"/>
        <v>0</v>
      </c>
      <c r="AA75" s="39">
        <f t="shared" si="29"/>
        <v>0</v>
      </c>
      <c r="AB75" t="str">
        <f t="shared" si="30"/>
        <v/>
      </c>
      <c r="AD75" s="41" t="str">
        <f t="shared" si="31"/>
        <v/>
      </c>
    </row>
    <row r="76" spans="1:30" x14ac:dyDescent="0.2">
      <c r="A76" s="35"/>
      <c r="B76" s="36"/>
      <c r="C76" s="36"/>
      <c r="D76" s="36"/>
      <c r="E76" s="36"/>
      <c r="F76" s="37"/>
      <c r="G76" s="36"/>
      <c r="H76" s="36"/>
      <c r="I76" s="36"/>
      <c r="J76" s="36"/>
      <c r="K76" s="36"/>
      <c r="L76" s="36"/>
      <c r="M76" s="36"/>
      <c r="N76" s="38" t="str">
        <f t="shared" si="16"/>
        <v/>
      </c>
      <c r="O76" t="str">
        <f t="shared" si="17"/>
        <v/>
      </c>
      <c r="P76" t="str">
        <f t="shared" si="18"/>
        <v/>
      </c>
      <c r="Q76" t="str">
        <f t="shared" si="19"/>
        <v/>
      </c>
      <c r="R76" t="str">
        <f t="shared" si="20"/>
        <v>-</v>
      </c>
      <c r="S76" s="39" t="str">
        <f t="shared" si="21"/>
        <v/>
      </c>
      <c r="T76" t="str">
        <f t="shared" si="22"/>
        <v/>
      </c>
      <c r="U76" s="40">
        <f t="shared" si="23"/>
        <v>0</v>
      </c>
      <c r="V76" s="40">
        <f t="shared" si="24"/>
        <v>0</v>
      </c>
      <c r="W76" s="40">
        <f t="shared" si="25"/>
        <v>0</v>
      </c>
      <c r="X76" s="40">
        <f t="shared" si="26"/>
        <v>0</v>
      </c>
      <c r="Y76" s="39">
        <f t="shared" si="27"/>
        <v>0</v>
      </c>
      <c r="Z76" s="39">
        <f t="shared" si="28"/>
        <v>0</v>
      </c>
      <c r="AA76" s="39">
        <f t="shared" si="29"/>
        <v>0</v>
      </c>
      <c r="AB76" t="str">
        <f t="shared" si="30"/>
        <v/>
      </c>
      <c r="AD76" s="41" t="str">
        <f t="shared" si="31"/>
        <v/>
      </c>
    </row>
    <row r="77" spans="1:30" x14ac:dyDescent="0.2">
      <c r="A77" s="35"/>
      <c r="B77" s="36"/>
      <c r="C77" s="36"/>
      <c r="D77" s="36"/>
      <c r="E77" s="36"/>
      <c r="F77" s="37"/>
      <c r="G77" s="36"/>
      <c r="H77" s="36"/>
      <c r="I77" s="36"/>
      <c r="J77" s="36"/>
      <c r="K77" s="36"/>
      <c r="L77" s="36"/>
      <c r="M77" s="36"/>
      <c r="N77" s="38" t="str">
        <f t="shared" si="16"/>
        <v/>
      </c>
      <c r="O77" t="str">
        <f t="shared" si="17"/>
        <v/>
      </c>
      <c r="P77" t="str">
        <f t="shared" si="18"/>
        <v/>
      </c>
      <c r="Q77" t="str">
        <f t="shared" si="19"/>
        <v/>
      </c>
      <c r="R77" t="str">
        <f t="shared" si="20"/>
        <v>-</v>
      </c>
      <c r="S77" s="39" t="str">
        <f t="shared" si="21"/>
        <v/>
      </c>
      <c r="T77" t="str">
        <f t="shared" si="22"/>
        <v/>
      </c>
      <c r="U77" s="40">
        <f t="shared" si="23"/>
        <v>0</v>
      </c>
      <c r="V77" s="40">
        <f t="shared" si="24"/>
        <v>0</v>
      </c>
      <c r="W77" s="40">
        <f t="shared" si="25"/>
        <v>0</v>
      </c>
      <c r="X77" s="40">
        <f t="shared" si="26"/>
        <v>0</v>
      </c>
      <c r="Y77" s="39">
        <f t="shared" si="27"/>
        <v>0</v>
      </c>
      <c r="Z77" s="39">
        <f t="shared" si="28"/>
        <v>0</v>
      </c>
      <c r="AA77" s="39">
        <f t="shared" si="29"/>
        <v>0</v>
      </c>
      <c r="AB77" t="str">
        <f t="shared" si="30"/>
        <v/>
      </c>
      <c r="AD77" s="41" t="str">
        <f t="shared" si="31"/>
        <v/>
      </c>
    </row>
    <row r="78" spans="1:30" x14ac:dyDescent="0.2">
      <c r="A78" s="35"/>
      <c r="B78" s="36"/>
      <c r="C78" s="36"/>
      <c r="D78" s="36"/>
      <c r="E78" s="36"/>
      <c r="F78" s="37"/>
      <c r="G78" s="36"/>
      <c r="H78" s="36"/>
      <c r="I78" s="36"/>
      <c r="J78" s="36"/>
      <c r="K78" s="36"/>
      <c r="L78" s="36"/>
      <c r="M78" s="36"/>
      <c r="N78" s="38" t="str">
        <f t="shared" si="16"/>
        <v/>
      </c>
      <c r="O78" t="str">
        <f t="shared" si="17"/>
        <v/>
      </c>
      <c r="P78" t="str">
        <f t="shared" si="18"/>
        <v/>
      </c>
      <c r="Q78" t="str">
        <f t="shared" si="19"/>
        <v/>
      </c>
      <c r="R78" t="str">
        <f t="shared" si="20"/>
        <v>-</v>
      </c>
      <c r="S78" s="39" t="str">
        <f t="shared" si="21"/>
        <v/>
      </c>
      <c r="T78" t="str">
        <f t="shared" si="22"/>
        <v/>
      </c>
      <c r="U78" s="40">
        <f t="shared" si="23"/>
        <v>0</v>
      </c>
      <c r="V78" s="40">
        <f t="shared" si="24"/>
        <v>0</v>
      </c>
      <c r="W78" s="40">
        <f t="shared" si="25"/>
        <v>0</v>
      </c>
      <c r="X78" s="40">
        <f t="shared" si="26"/>
        <v>0</v>
      </c>
      <c r="Y78" s="39">
        <f t="shared" si="27"/>
        <v>0</v>
      </c>
      <c r="Z78" s="39">
        <f t="shared" si="28"/>
        <v>0</v>
      </c>
      <c r="AA78" s="39">
        <f t="shared" si="29"/>
        <v>0</v>
      </c>
      <c r="AB78" t="str">
        <f t="shared" si="30"/>
        <v/>
      </c>
      <c r="AD78" s="41" t="str">
        <f t="shared" si="31"/>
        <v/>
      </c>
    </row>
    <row r="79" spans="1:30" x14ac:dyDescent="0.2">
      <c r="A79" s="35"/>
      <c r="B79" s="36"/>
      <c r="C79" s="36"/>
      <c r="D79" s="36"/>
      <c r="E79" s="36"/>
      <c r="F79" s="37"/>
      <c r="G79" s="36"/>
      <c r="H79" s="36"/>
      <c r="I79" s="36"/>
      <c r="J79" s="36"/>
      <c r="K79" s="36"/>
      <c r="L79" s="36"/>
      <c r="M79" s="36"/>
      <c r="N79" s="38" t="str">
        <f t="shared" si="16"/>
        <v/>
      </c>
      <c r="O79" t="str">
        <f t="shared" si="17"/>
        <v/>
      </c>
      <c r="P79" t="str">
        <f t="shared" si="18"/>
        <v/>
      </c>
      <c r="Q79" t="str">
        <f t="shared" si="19"/>
        <v/>
      </c>
      <c r="R79" t="str">
        <f t="shared" si="20"/>
        <v>-</v>
      </c>
      <c r="S79" s="39" t="str">
        <f t="shared" si="21"/>
        <v/>
      </c>
      <c r="T79" t="str">
        <f t="shared" si="22"/>
        <v/>
      </c>
      <c r="U79" s="40">
        <f t="shared" si="23"/>
        <v>0</v>
      </c>
      <c r="V79" s="40">
        <f t="shared" si="24"/>
        <v>0</v>
      </c>
      <c r="W79" s="40">
        <f t="shared" si="25"/>
        <v>0</v>
      </c>
      <c r="X79" s="40">
        <f t="shared" si="26"/>
        <v>0</v>
      </c>
      <c r="Y79" s="39">
        <f t="shared" si="27"/>
        <v>0</v>
      </c>
      <c r="Z79" s="39">
        <f t="shared" si="28"/>
        <v>0</v>
      </c>
      <c r="AA79" s="39">
        <f t="shared" si="29"/>
        <v>0</v>
      </c>
      <c r="AB79" t="str">
        <f t="shared" si="30"/>
        <v/>
      </c>
      <c r="AD79" s="41" t="str">
        <f t="shared" si="31"/>
        <v/>
      </c>
    </row>
    <row r="80" spans="1:30" x14ac:dyDescent="0.2">
      <c r="A80" s="35"/>
      <c r="B80" s="36"/>
      <c r="C80" s="36"/>
      <c r="D80" s="36"/>
      <c r="E80" s="36"/>
      <c r="F80" s="37"/>
      <c r="G80" s="36"/>
      <c r="H80" s="36"/>
      <c r="I80" s="36"/>
      <c r="J80" s="36"/>
      <c r="K80" s="36"/>
      <c r="L80" s="36"/>
      <c r="M80" s="36"/>
      <c r="N80" s="38" t="str">
        <f t="shared" si="16"/>
        <v/>
      </c>
      <c r="O80" t="str">
        <f t="shared" si="17"/>
        <v/>
      </c>
      <c r="P80" t="str">
        <f t="shared" si="18"/>
        <v/>
      </c>
      <c r="Q80" t="str">
        <f t="shared" si="19"/>
        <v/>
      </c>
      <c r="R80" t="str">
        <f t="shared" si="20"/>
        <v>-</v>
      </c>
      <c r="S80" s="39" t="str">
        <f t="shared" si="21"/>
        <v/>
      </c>
      <c r="T80" t="str">
        <f t="shared" si="22"/>
        <v/>
      </c>
      <c r="U80" s="40">
        <f t="shared" si="23"/>
        <v>0</v>
      </c>
      <c r="V80" s="40">
        <f t="shared" si="24"/>
        <v>0</v>
      </c>
      <c r="W80" s="40">
        <f t="shared" si="25"/>
        <v>0</v>
      </c>
      <c r="X80" s="40">
        <f t="shared" si="26"/>
        <v>0</v>
      </c>
      <c r="Y80" s="39">
        <f t="shared" si="27"/>
        <v>0</v>
      </c>
      <c r="Z80" s="39">
        <f t="shared" si="28"/>
        <v>0</v>
      </c>
      <c r="AA80" s="39">
        <f t="shared" si="29"/>
        <v>0</v>
      </c>
      <c r="AB80" t="str">
        <f t="shared" si="30"/>
        <v/>
      </c>
      <c r="AD80" s="41" t="str">
        <f t="shared" si="31"/>
        <v/>
      </c>
    </row>
    <row r="81" spans="1:30" x14ac:dyDescent="0.2">
      <c r="A81" s="35"/>
      <c r="B81" s="36"/>
      <c r="C81" s="36"/>
      <c r="D81" s="36"/>
      <c r="E81" s="36"/>
      <c r="F81" s="37"/>
      <c r="G81" s="36"/>
      <c r="H81" s="36"/>
      <c r="I81" s="36"/>
      <c r="J81" s="36"/>
      <c r="K81" s="36"/>
      <c r="L81" s="36"/>
      <c r="M81" s="36"/>
      <c r="N81" s="38" t="str">
        <f t="shared" si="16"/>
        <v/>
      </c>
      <c r="O81" t="str">
        <f t="shared" si="17"/>
        <v/>
      </c>
      <c r="P81" t="str">
        <f t="shared" si="18"/>
        <v/>
      </c>
      <c r="Q81" t="str">
        <f t="shared" si="19"/>
        <v/>
      </c>
      <c r="R81" t="str">
        <f t="shared" si="20"/>
        <v>-</v>
      </c>
      <c r="S81" s="39" t="str">
        <f t="shared" si="21"/>
        <v/>
      </c>
      <c r="T81" t="str">
        <f t="shared" si="22"/>
        <v/>
      </c>
      <c r="U81" s="40">
        <f t="shared" si="23"/>
        <v>0</v>
      </c>
      <c r="V81" s="40">
        <f t="shared" si="24"/>
        <v>0</v>
      </c>
      <c r="W81" s="40">
        <f t="shared" si="25"/>
        <v>0</v>
      </c>
      <c r="X81" s="40">
        <f t="shared" si="26"/>
        <v>0</v>
      </c>
      <c r="Y81" s="39">
        <f t="shared" si="27"/>
        <v>0</v>
      </c>
      <c r="Z81" s="39">
        <f t="shared" si="28"/>
        <v>0</v>
      </c>
      <c r="AA81" s="39">
        <f t="shared" si="29"/>
        <v>0</v>
      </c>
      <c r="AB81" t="str">
        <f t="shared" si="30"/>
        <v/>
      </c>
      <c r="AD81" s="41" t="str">
        <f t="shared" si="31"/>
        <v/>
      </c>
    </row>
    <row r="82" spans="1:30" x14ac:dyDescent="0.2">
      <c r="A82" s="35"/>
      <c r="B82" s="36"/>
      <c r="C82" s="36"/>
      <c r="D82" s="36"/>
      <c r="E82" s="36"/>
      <c r="F82" s="37"/>
      <c r="G82" s="36"/>
      <c r="H82" s="36"/>
      <c r="I82" s="36"/>
      <c r="J82" s="36"/>
      <c r="K82" s="36"/>
      <c r="L82" s="36"/>
      <c r="M82" s="36"/>
      <c r="N82" s="38" t="str">
        <f t="shared" si="16"/>
        <v/>
      </c>
      <c r="O82" t="str">
        <f t="shared" si="17"/>
        <v/>
      </c>
      <c r="P82" t="str">
        <f t="shared" si="18"/>
        <v/>
      </c>
      <c r="Q82" t="str">
        <f t="shared" si="19"/>
        <v/>
      </c>
      <c r="R82" t="str">
        <f t="shared" si="20"/>
        <v>-</v>
      </c>
      <c r="S82" s="39" t="str">
        <f t="shared" si="21"/>
        <v/>
      </c>
      <c r="T82" t="str">
        <f t="shared" si="22"/>
        <v/>
      </c>
      <c r="U82" s="40">
        <f t="shared" si="23"/>
        <v>0</v>
      </c>
      <c r="V82" s="40">
        <f t="shared" si="24"/>
        <v>0</v>
      </c>
      <c r="W82" s="40">
        <f t="shared" si="25"/>
        <v>0</v>
      </c>
      <c r="X82" s="40">
        <f t="shared" si="26"/>
        <v>0</v>
      </c>
      <c r="Y82" s="39">
        <f t="shared" si="27"/>
        <v>0</v>
      </c>
      <c r="Z82" s="39">
        <f t="shared" si="28"/>
        <v>0</v>
      </c>
      <c r="AA82" s="39">
        <f t="shared" si="29"/>
        <v>0</v>
      </c>
      <c r="AB82" t="str">
        <f t="shared" si="30"/>
        <v/>
      </c>
      <c r="AD82" s="41" t="str">
        <f t="shared" si="31"/>
        <v/>
      </c>
    </row>
    <row r="83" spans="1:30" x14ac:dyDescent="0.2">
      <c r="A83" s="35"/>
      <c r="B83" s="36"/>
      <c r="C83" s="36"/>
      <c r="D83" s="36"/>
      <c r="E83" s="36"/>
      <c r="F83" s="37"/>
      <c r="G83" s="36"/>
      <c r="H83" s="36"/>
      <c r="I83" s="36"/>
      <c r="J83" s="36"/>
      <c r="K83" s="36"/>
      <c r="L83" s="36"/>
      <c r="M83" s="36"/>
      <c r="N83" s="38" t="str">
        <f t="shared" si="16"/>
        <v/>
      </c>
      <c r="O83" t="str">
        <f t="shared" si="17"/>
        <v/>
      </c>
      <c r="P83" t="str">
        <f t="shared" si="18"/>
        <v/>
      </c>
      <c r="Q83" t="str">
        <f t="shared" si="19"/>
        <v/>
      </c>
      <c r="R83" t="str">
        <f t="shared" si="20"/>
        <v>-</v>
      </c>
      <c r="S83" s="39" t="str">
        <f t="shared" si="21"/>
        <v/>
      </c>
      <c r="T83" t="str">
        <f t="shared" si="22"/>
        <v/>
      </c>
      <c r="U83" s="40">
        <f t="shared" si="23"/>
        <v>0</v>
      </c>
      <c r="V83" s="40">
        <f t="shared" si="24"/>
        <v>0</v>
      </c>
      <c r="W83" s="40">
        <f t="shared" si="25"/>
        <v>0</v>
      </c>
      <c r="X83" s="40">
        <f t="shared" si="26"/>
        <v>0</v>
      </c>
      <c r="Y83" s="39">
        <f t="shared" si="27"/>
        <v>0</v>
      </c>
      <c r="Z83" s="39">
        <f t="shared" si="28"/>
        <v>0</v>
      </c>
      <c r="AA83" s="39">
        <f t="shared" si="29"/>
        <v>0</v>
      </c>
      <c r="AB83" t="str">
        <f t="shared" si="30"/>
        <v/>
      </c>
      <c r="AD83" s="41" t="str">
        <f t="shared" si="31"/>
        <v/>
      </c>
    </row>
    <row r="84" spans="1:30" x14ac:dyDescent="0.2">
      <c r="A84" s="35"/>
      <c r="B84" s="36"/>
      <c r="C84" s="36"/>
      <c r="D84" s="36"/>
      <c r="E84" s="36"/>
      <c r="F84" s="37"/>
      <c r="G84" s="36"/>
      <c r="H84" s="36"/>
      <c r="I84" s="36"/>
      <c r="J84" s="36"/>
      <c r="K84" s="36"/>
      <c r="L84" s="36"/>
      <c r="M84" s="36"/>
      <c r="N84" s="38" t="str">
        <f t="shared" si="16"/>
        <v/>
      </c>
      <c r="O84" t="str">
        <f t="shared" si="17"/>
        <v/>
      </c>
      <c r="P84" t="str">
        <f t="shared" si="18"/>
        <v/>
      </c>
      <c r="Q84" t="str">
        <f t="shared" si="19"/>
        <v/>
      </c>
      <c r="R84" t="str">
        <f t="shared" si="20"/>
        <v>-</v>
      </c>
      <c r="S84" s="39" t="str">
        <f t="shared" si="21"/>
        <v/>
      </c>
      <c r="T84" t="str">
        <f t="shared" si="22"/>
        <v/>
      </c>
      <c r="U84" s="40">
        <f t="shared" si="23"/>
        <v>0</v>
      </c>
      <c r="V84" s="40">
        <f t="shared" si="24"/>
        <v>0</v>
      </c>
      <c r="W84" s="40">
        <f t="shared" si="25"/>
        <v>0</v>
      </c>
      <c r="X84" s="40">
        <f t="shared" si="26"/>
        <v>0</v>
      </c>
      <c r="Y84" s="39">
        <f t="shared" si="27"/>
        <v>0</v>
      </c>
      <c r="Z84" s="39">
        <f t="shared" si="28"/>
        <v>0</v>
      </c>
      <c r="AA84" s="39">
        <f t="shared" si="29"/>
        <v>0</v>
      </c>
      <c r="AB84" t="str">
        <f t="shared" si="30"/>
        <v/>
      </c>
      <c r="AD84" s="41" t="str">
        <f t="shared" si="31"/>
        <v/>
      </c>
    </row>
    <row r="85" spans="1:30" x14ac:dyDescent="0.2">
      <c r="A85" s="35"/>
      <c r="B85" s="36"/>
      <c r="C85" s="36"/>
      <c r="D85" s="36"/>
      <c r="E85" s="36"/>
      <c r="F85" s="37"/>
      <c r="G85" s="36"/>
      <c r="H85" s="36"/>
      <c r="I85" s="36"/>
      <c r="J85" s="36"/>
      <c r="K85" s="36"/>
      <c r="L85" s="36"/>
      <c r="M85" s="36"/>
      <c r="N85" s="38" t="str">
        <f t="shared" si="16"/>
        <v/>
      </c>
      <c r="O85" t="str">
        <f t="shared" si="17"/>
        <v/>
      </c>
      <c r="P85" t="str">
        <f t="shared" si="18"/>
        <v/>
      </c>
      <c r="Q85" t="str">
        <f t="shared" si="19"/>
        <v/>
      </c>
      <c r="R85" t="str">
        <f t="shared" si="20"/>
        <v>-</v>
      </c>
      <c r="S85" s="39" t="str">
        <f t="shared" si="21"/>
        <v/>
      </c>
      <c r="T85" t="str">
        <f t="shared" si="22"/>
        <v/>
      </c>
      <c r="U85" s="40">
        <f t="shared" si="23"/>
        <v>0</v>
      </c>
      <c r="V85" s="40">
        <f t="shared" si="24"/>
        <v>0</v>
      </c>
      <c r="W85" s="40">
        <f t="shared" si="25"/>
        <v>0</v>
      </c>
      <c r="X85" s="40">
        <f t="shared" si="26"/>
        <v>0</v>
      </c>
      <c r="Y85" s="39">
        <f t="shared" si="27"/>
        <v>0</v>
      </c>
      <c r="Z85" s="39">
        <f t="shared" si="28"/>
        <v>0</v>
      </c>
      <c r="AA85" s="39">
        <f t="shared" si="29"/>
        <v>0</v>
      </c>
      <c r="AB85" t="str">
        <f t="shared" si="30"/>
        <v/>
      </c>
      <c r="AD85" s="41" t="str">
        <f t="shared" si="31"/>
        <v/>
      </c>
    </row>
    <row r="86" spans="1:30" x14ac:dyDescent="0.2">
      <c r="A86" s="35"/>
      <c r="B86" s="36"/>
      <c r="C86" s="36"/>
      <c r="D86" s="36"/>
      <c r="E86" s="36"/>
      <c r="F86" s="37"/>
      <c r="G86" s="36"/>
      <c r="H86" s="36"/>
      <c r="I86" s="36"/>
      <c r="J86" s="36"/>
      <c r="K86" s="36"/>
      <c r="L86" s="36"/>
      <c r="M86" s="36"/>
      <c r="N86" s="38" t="str">
        <f t="shared" si="16"/>
        <v/>
      </c>
      <c r="O86" t="str">
        <f t="shared" si="17"/>
        <v/>
      </c>
      <c r="P86" t="str">
        <f t="shared" si="18"/>
        <v/>
      </c>
      <c r="Q86" t="str">
        <f t="shared" si="19"/>
        <v/>
      </c>
      <c r="R86" t="str">
        <f t="shared" si="20"/>
        <v>-</v>
      </c>
      <c r="S86" s="39" t="str">
        <f t="shared" si="21"/>
        <v/>
      </c>
      <c r="T86" t="str">
        <f t="shared" si="22"/>
        <v/>
      </c>
      <c r="U86" s="40">
        <f t="shared" si="23"/>
        <v>0</v>
      </c>
      <c r="V86" s="40">
        <f t="shared" si="24"/>
        <v>0</v>
      </c>
      <c r="W86" s="40">
        <f t="shared" si="25"/>
        <v>0</v>
      </c>
      <c r="X86" s="40">
        <f t="shared" si="26"/>
        <v>0</v>
      </c>
      <c r="Y86" s="39">
        <f t="shared" si="27"/>
        <v>0</v>
      </c>
      <c r="Z86" s="39">
        <f t="shared" si="28"/>
        <v>0</v>
      </c>
      <c r="AA86" s="39">
        <f t="shared" si="29"/>
        <v>0</v>
      </c>
      <c r="AB86" t="str">
        <f t="shared" si="30"/>
        <v/>
      </c>
      <c r="AD86" s="41" t="str">
        <f t="shared" si="31"/>
        <v/>
      </c>
    </row>
    <row r="87" spans="1:30" x14ac:dyDescent="0.2">
      <c r="A87" s="35"/>
      <c r="B87" s="36"/>
      <c r="C87" s="36"/>
      <c r="D87" s="36"/>
      <c r="E87" s="36"/>
      <c r="F87" s="37"/>
      <c r="G87" s="36"/>
      <c r="H87" s="36"/>
      <c r="I87" s="36"/>
      <c r="J87" s="36"/>
      <c r="K87" s="36"/>
      <c r="L87" s="36"/>
      <c r="M87" s="36"/>
      <c r="N87" s="38" t="str">
        <f t="shared" si="16"/>
        <v/>
      </c>
      <c r="O87" t="str">
        <f t="shared" si="17"/>
        <v/>
      </c>
      <c r="P87" t="str">
        <f t="shared" si="18"/>
        <v/>
      </c>
      <c r="Q87" t="str">
        <f t="shared" si="19"/>
        <v/>
      </c>
      <c r="R87" t="str">
        <f t="shared" si="20"/>
        <v>-</v>
      </c>
      <c r="S87" s="39" t="str">
        <f t="shared" si="21"/>
        <v/>
      </c>
      <c r="T87" t="str">
        <f t="shared" si="22"/>
        <v/>
      </c>
      <c r="U87" s="40">
        <f t="shared" si="23"/>
        <v>0</v>
      </c>
      <c r="V87" s="40">
        <f t="shared" si="24"/>
        <v>0</v>
      </c>
      <c r="W87" s="40">
        <f t="shared" si="25"/>
        <v>0</v>
      </c>
      <c r="X87" s="40">
        <f t="shared" si="26"/>
        <v>0</v>
      </c>
      <c r="Y87" s="39">
        <f t="shared" si="27"/>
        <v>0</v>
      </c>
      <c r="Z87" s="39">
        <f t="shared" si="28"/>
        <v>0</v>
      </c>
      <c r="AA87" s="39">
        <f t="shared" si="29"/>
        <v>0</v>
      </c>
      <c r="AB87" t="str">
        <f t="shared" si="30"/>
        <v/>
      </c>
      <c r="AD87" s="41" t="str">
        <f t="shared" si="31"/>
        <v/>
      </c>
    </row>
    <row r="88" spans="1:30" x14ac:dyDescent="0.2">
      <c r="A88" s="35"/>
      <c r="B88" s="36"/>
      <c r="C88" s="36"/>
      <c r="D88" s="36"/>
      <c r="E88" s="36"/>
      <c r="F88" s="37"/>
      <c r="G88" s="36"/>
      <c r="H88" s="36"/>
      <c r="I88" s="36"/>
      <c r="J88" s="36"/>
      <c r="K88" s="36"/>
      <c r="L88" s="36"/>
      <c r="M88" s="36"/>
      <c r="N88" s="38" t="str">
        <f t="shared" si="16"/>
        <v/>
      </c>
      <c r="O88" t="str">
        <f t="shared" si="17"/>
        <v/>
      </c>
      <c r="P88" t="str">
        <f t="shared" si="18"/>
        <v/>
      </c>
      <c r="Q88" t="str">
        <f t="shared" si="19"/>
        <v/>
      </c>
      <c r="R88" t="str">
        <f t="shared" si="20"/>
        <v>-</v>
      </c>
      <c r="S88" s="39" t="str">
        <f t="shared" si="21"/>
        <v/>
      </c>
      <c r="T88" t="str">
        <f t="shared" si="22"/>
        <v/>
      </c>
      <c r="U88" s="40">
        <f t="shared" si="23"/>
        <v>0</v>
      </c>
      <c r="V88" s="40">
        <f t="shared" si="24"/>
        <v>0</v>
      </c>
      <c r="W88" s="40">
        <f t="shared" si="25"/>
        <v>0</v>
      </c>
      <c r="X88" s="40">
        <f t="shared" si="26"/>
        <v>0</v>
      </c>
      <c r="Y88" s="39">
        <f t="shared" si="27"/>
        <v>0</v>
      </c>
      <c r="Z88" s="39">
        <f t="shared" si="28"/>
        <v>0</v>
      </c>
      <c r="AA88" s="39">
        <f t="shared" si="29"/>
        <v>0</v>
      </c>
      <c r="AB88" t="str">
        <f t="shared" si="30"/>
        <v/>
      </c>
      <c r="AD88" s="41" t="str">
        <f t="shared" si="31"/>
        <v/>
      </c>
    </row>
    <row r="89" spans="1:30" x14ac:dyDescent="0.2">
      <c r="A89" s="35"/>
      <c r="B89" s="36"/>
      <c r="C89" s="36"/>
      <c r="D89" s="36"/>
      <c r="E89" s="36"/>
      <c r="F89" s="37"/>
      <c r="G89" s="36"/>
      <c r="H89" s="36"/>
      <c r="I89" s="36"/>
      <c r="J89" s="36"/>
      <c r="K89" s="36"/>
      <c r="L89" s="36"/>
      <c r="M89" s="36"/>
      <c r="N89" s="38" t="str">
        <f t="shared" si="16"/>
        <v/>
      </c>
      <c r="O89" t="str">
        <f t="shared" si="17"/>
        <v/>
      </c>
      <c r="P89" t="str">
        <f t="shared" si="18"/>
        <v/>
      </c>
      <c r="Q89" t="str">
        <f t="shared" si="19"/>
        <v/>
      </c>
      <c r="R89" t="str">
        <f t="shared" si="20"/>
        <v>-</v>
      </c>
      <c r="S89" s="39" t="str">
        <f t="shared" si="21"/>
        <v/>
      </c>
      <c r="T89" t="str">
        <f t="shared" si="22"/>
        <v/>
      </c>
      <c r="U89" s="40">
        <f t="shared" si="23"/>
        <v>0</v>
      </c>
      <c r="V89" s="40">
        <f t="shared" si="24"/>
        <v>0</v>
      </c>
      <c r="W89" s="40">
        <f t="shared" si="25"/>
        <v>0</v>
      </c>
      <c r="X89" s="40">
        <f t="shared" si="26"/>
        <v>0</v>
      </c>
      <c r="Y89" s="39">
        <f t="shared" si="27"/>
        <v>0</v>
      </c>
      <c r="Z89" s="39">
        <f t="shared" si="28"/>
        <v>0</v>
      </c>
      <c r="AA89" s="39">
        <f t="shared" si="29"/>
        <v>0</v>
      </c>
      <c r="AB89" t="str">
        <f t="shared" si="30"/>
        <v/>
      </c>
      <c r="AD89" s="41" t="str">
        <f t="shared" si="31"/>
        <v/>
      </c>
    </row>
    <row r="90" spans="1:30" x14ac:dyDescent="0.2">
      <c r="A90" s="35"/>
      <c r="B90" s="36"/>
      <c r="C90" s="36"/>
      <c r="D90" s="36"/>
      <c r="E90" s="36"/>
      <c r="F90" s="37"/>
      <c r="G90" s="36"/>
      <c r="H90" s="36"/>
      <c r="I90" s="36"/>
      <c r="J90" s="36"/>
      <c r="K90" s="36"/>
      <c r="L90" s="36"/>
      <c r="M90" s="36"/>
      <c r="N90" s="38" t="str">
        <f t="shared" si="16"/>
        <v/>
      </c>
      <c r="O90" t="str">
        <f t="shared" si="17"/>
        <v/>
      </c>
      <c r="P90" t="str">
        <f t="shared" si="18"/>
        <v/>
      </c>
      <c r="Q90" t="str">
        <f t="shared" si="19"/>
        <v/>
      </c>
      <c r="R90" t="str">
        <f t="shared" si="20"/>
        <v>-</v>
      </c>
      <c r="S90" s="39" t="str">
        <f t="shared" si="21"/>
        <v/>
      </c>
      <c r="T90" t="str">
        <f t="shared" si="22"/>
        <v/>
      </c>
      <c r="U90" s="40">
        <f t="shared" si="23"/>
        <v>0</v>
      </c>
      <c r="V90" s="40">
        <f t="shared" si="24"/>
        <v>0</v>
      </c>
      <c r="W90" s="40">
        <f t="shared" si="25"/>
        <v>0</v>
      </c>
      <c r="X90" s="40">
        <f t="shared" si="26"/>
        <v>0</v>
      </c>
      <c r="Y90" s="39">
        <f t="shared" si="27"/>
        <v>0</v>
      </c>
      <c r="Z90" s="39">
        <f t="shared" si="28"/>
        <v>0</v>
      </c>
      <c r="AA90" s="39">
        <f t="shared" si="29"/>
        <v>0</v>
      </c>
      <c r="AB90" t="str">
        <f t="shared" si="30"/>
        <v/>
      </c>
      <c r="AD90" s="41" t="str">
        <f t="shared" si="31"/>
        <v/>
      </c>
    </row>
    <row r="91" spans="1:30" x14ac:dyDescent="0.2">
      <c r="A91" s="35"/>
      <c r="B91" s="36"/>
      <c r="C91" s="36"/>
      <c r="D91" s="36"/>
      <c r="E91" s="36"/>
      <c r="F91" s="37"/>
      <c r="G91" s="36"/>
      <c r="H91" s="36"/>
      <c r="I91" s="36"/>
      <c r="J91" s="36"/>
      <c r="K91" s="36"/>
      <c r="L91" s="36"/>
      <c r="M91" s="36"/>
      <c r="N91" s="38" t="str">
        <f t="shared" si="16"/>
        <v/>
      </c>
      <c r="O91" t="str">
        <f t="shared" si="17"/>
        <v/>
      </c>
      <c r="P91" t="str">
        <f t="shared" si="18"/>
        <v/>
      </c>
      <c r="Q91" t="str">
        <f t="shared" si="19"/>
        <v/>
      </c>
      <c r="R91" t="str">
        <f t="shared" si="20"/>
        <v>-</v>
      </c>
      <c r="S91" s="39" t="str">
        <f t="shared" si="21"/>
        <v/>
      </c>
      <c r="T91" t="str">
        <f t="shared" si="22"/>
        <v/>
      </c>
      <c r="U91" s="40">
        <f t="shared" si="23"/>
        <v>0</v>
      </c>
      <c r="V91" s="40">
        <f t="shared" si="24"/>
        <v>0</v>
      </c>
      <c r="W91" s="40">
        <f t="shared" si="25"/>
        <v>0</v>
      </c>
      <c r="X91" s="40">
        <f t="shared" si="26"/>
        <v>0</v>
      </c>
      <c r="Y91" s="39">
        <f t="shared" si="27"/>
        <v>0</v>
      </c>
      <c r="Z91" s="39">
        <f t="shared" si="28"/>
        <v>0</v>
      </c>
      <c r="AA91" s="39">
        <f t="shared" si="29"/>
        <v>0</v>
      </c>
      <c r="AB91" t="str">
        <f t="shared" si="30"/>
        <v/>
      </c>
      <c r="AD91" s="41" t="str">
        <f t="shared" si="31"/>
        <v/>
      </c>
    </row>
    <row r="92" spans="1:30" x14ac:dyDescent="0.2">
      <c r="A92" s="35"/>
      <c r="B92" s="36"/>
      <c r="C92" s="36"/>
      <c r="D92" s="36"/>
      <c r="E92" s="36"/>
      <c r="F92" s="37"/>
      <c r="G92" s="36"/>
      <c r="H92" s="36"/>
      <c r="I92" s="36"/>
      <c r="J92" s="36"/>
      <c r="K92" s="36"/>
      <c r="L92" s="36"/>
      <c r="M92" s="36"/>
      <c r="N92" s="38" t="str">
        <f t="shared" si="16"/>
        <v/>
      </c>
      <c r="O92" t="str">
        <f t="shared" si="17"/>
        <v/>
      </c>
      <c r="P92" t="str">
        <f t="shared" si="18"/>
        <v/>
      </c>
      <c r="Q92" t="str">
        <f t="shared" si="19"/>
        <v/>
      </c>
      <c r="R92" t="str">
        <f t="shared" si="20"/>
        <v>-</v>
      </c>
      <c r="S92" s="39" t="str">
        <f t="shared" si="21"/>
        <v/>
      </c>
      <c r="T92" t="str">
        <f t="shared" si="22"/>
        <v/>
      </c>
      <c r="U92" s="40">
        <f t="shared" si="23"/>
        <v>0</v>
      </c>
      <c r="V92" s="40">
        <f t="shared" si="24"/>
        <v>0</v>
      </c>
      <c r="W92" s="40">
        <f t="shared" si="25"/>
        <v>0</v>
      </c>
      <c r="X92" s="40">
        <f t="shared" si="26"/>
        <v>0</v>
      </c>
      <c r="Y92" s="39">
        <f t="shared" si="27"/>
        <v>0</v>
      </c>
      <c r="Z92" s="39">
        <f t="shared" si="28"/>
        <v>0</v>
      </c>
      <c r="AA92" s="39">
        <f t="shared" si="29"/>
        <v>0</v>
      </c>
      <c r="AB92" t="str">
        <f t="shared" si="30"/>
        <v/>
      </c>
      <c r="AD92" s="41" t="str">
        <f t="shared" si="31"/>
        <v/>
      </c>
    </row>
    <row r="93" spans="1:30" x14ac:dyDescent="0.2">
      <c r="A93" s="35"/>
      <c r="B93" s="36"/>
      <c r="C93" s="36"/>
      <c r="D93" s="36"/>
      <c r="E93" s="36"/>
      <c r="F93" s="37"/>
      <c r="G93" s="36"/>
      <c r="H93" s="36"/>
      <c r="I93" s="36"/>
      <c r="J93" s="36"/>
      <c r="K93" s="36"/>
      <c r="L93" s="36"/>
      <c r="M93" s="36"/>
      <c r="N93" s="38" t="str">
        <f t="shared" si="16"/>
        <v/>
      </c>
      <c r="O93" t="str">
        <f t="shared" si="17"/>
        <v/>
      </c>
      <c r="P93" t="str">
        <f t="shared" si="18"/>
        <v/>
      </c>
      <c r="Q93" t="str">
        <f t="shared" si="19"/>
        <v/>
      </c>
      <c r="R93" t="str">
        <f t="shared" si="20"/>
        <v>-</v>
      </c>
      <c r="S93" s="39" t="str">
        <f t="shared" si="21"/>
        <v/>
      </c>
      <c r="T93" t="str">
        <f t="shared" si="22"/>
        <v/>
      </c>
      <c r="U93" s="40">
        <f t="shared" si="23"/>
        <v>0</v>
      </c>
      <c r="V93" s="40">
        <f t="shared" si="24"/>
        <v>0</v>
      </c>
      <c r="W93" s="40">
        <f t="shared" si="25"/>
        <v>0</v>
      </c>
      <c r="X93" s="40">
        <f t="shared" si="26"/>
        <v>0</v>
      </c>
      <c r="Y93" s="39">
        <f t="shared" si="27"/>
        <v>0</v>
      </c>
      <c r="Z93" s="39">
        <f t="shared" si="28"/>
        <v>0</v>
      </c>
      <c r="AA93" s="39">
        <f t="shared" si="29"/>
        <v>0</v>
      </c>
      <c r="AB93" t="str">
        <f t="shared" si="30"/>
        <v/>
      </c>
      <c r="AD93" s="41" t="str">
        <f t="shared" si="31"/>
        <v/>
      </c>
    </row>
    <row r="94" spans="1:30" x14ac:dyDescent="0.2">
      <c r="A94" s="35"/>
      <c r="B94" s="36"/>
      <c r="C94" s="36"/>
      <c r="D94" s="36"/>
      <c r="E94" s="36"/>
      <c r="F94" s="37"/>
      <c r="G94" s="36"/>
      <c r="H94" s="36"/>
      <c r="I94" s="36"/>
      <c r="J94" s="36"/>
      <c r="K94" s="36"/>
      <c r="L94" s="36"/>
      <c r="M94" s="36"/>
      <c r="N94" s="38" t="str">
        <f t="shared" si="16"/>
        <v/>
      </c>
      <c r="O94" t="str">
        <f t="shared" si="17"/>
        <v/>
      </c>
      <c r="P94" t="str">
        <f t="shared" si="18"/>
        <v/>
      </c>
      <c r="Q94" t="str">
        <f t="shared" si="19"/>
        <v/>
      </c>
      <c r="R94" t="str">
        <f t="shared" si="20"/>
        <v>-</v>
      </c>
      <c r="S94" s="39" t="str">
        <f t="shared" si="21"/>
        <v/>
      </c>
      <c r="T94" t="str">
        <f t="shared" si="22"/>
        <v/>
      </c>
      <c r="U94" s="40">
        <f t="shared" si="23"/>
        <v>0</v>
      </c>
      <c r="V94" s="40">
        <f t="shared" si="24"/>
        <v>0</v>
      </c>
      <c r="W94" s="40">
        <f t="shared" si="25"/>
        <v>0</v>
      </c>
      <c r="X94" s="40">
        <f t="shared" si="26"/>
        <v>0</v>
      </c>
      <c r="Y94" s="39">
        <f t="shared" si="27"/>
        <v>0</v>
      </c>
      <c r="Z94" s="39">
        <f t="shared" si="28"/>
        <v>0</v>
      </c>
      <c r="AA94" s="39">
        <f t="shared" si="29"/>
        <v>0</v>
      </c>
      <c r="AB94" t="str">
        <f t="shared" si="30"/>
        <v/>
      </c>
      <c r="AD94" s="41" t="str">
        <f t="shared" si="31"/>
        <v/>
      </c>
    </row>
    <row r="95" spans="1:30" x14ac:dyDescent="0.2">
      <c r="A95" s="35"/>
      <c r="B95" s="36"/>
      <c r="C95" s="36"/>
      <c r="D95" s="36"/>
      <c r="E95" s="36"/>
      <c r="F95" s="37"/>
      <c r="G95" s="36"/>
      <c r="H95" s="36"/>
      <c r="I95" s="36"/>
      <c r="J95" s="36"/>
      <c r="K95" s="36"/>
      <c r="L95" s="36"/>
      <c r="M95" s="36"/>
      <c r="N95" s="38" t="str">
        <f t="shared" si="16"/>
        <v/>
      </c>
      <c r="O95" t="str">
        <f t="shared" si="17"/>
        <v/>
      </c>
      <c r="P95" t="str">
        <f t="shared" si="18"/>
        <v/>
      </c>
      <c r="Q95" t="str">
        <f t="shared" si="19"/>
        <v/>
      </c>
      <c r="R95" t="str">
        <f t="shared" si="20"/>
        <v>-</v>
      </c>
      <c r="S95" s="39" t="str">
        <f t="shared" si="21"/>
        <v/>
      </c>
      <c r="T95" t="str">
        <f t="shared" si="22"/>
        <v/>
      </c>
      <c r="U95" s="40">
        <f t="shared" si="23"/>
        <v>0</v>
      </c>
      <c r="V95" s="40">
        <f t="shared" si="24"/>
        <v>0</v>
      </c>
      <c r="W95" s="40">
        <f t="shared" si="25"/>
        <v>0</v>
      </c>
      <c r="X95" s="40">
        <f t="shared" si="26"/>
        <v>0</v>
      </c>
      <c r="Y95" s="39">
        <f t="shared" si="27"/>
        <v>0</v>
      </c>
      <c r="Z95" s="39">
        <f t="shared" si="28"/>
        <v>0</v>
      </c>
      <c r="AA95" s="39">
        <f t="shared" si="29"/>
        <v>0</v>
      </c>
      <c r="AB95" t="str">
        <f t="shared" si="30"/>
        <v/>
      </c>
      <c r="AD95" s="41" t="str">
        <f t="shared" si="31"/>
        <v/>
      </c>
    </row>
    <row r="96" spans="1:30" x14ac:dyDescent="0.2">
      <c r="A96" s="35"/>
      <c r="B96" s="36"/>
      <c r="C96" s="36"/>
      <c r="D96" s="36"/>
      <c r="E96" s="36"/>
      <c r="F96" s="37"/>
      <c r="G96" s="36"/>
      <c r="H96" s="36"/>
      <c r="I96" s="36"/>
      <c r="J96" s="36"/>
      <c r="K96" s="36"/>
      <c r="L96" s="36"/>
      <c r="M96" s="36"/>
      <c r="N96" s="38" t="str">
        <f t="shared" si="16"/>
        <v/>
      </c>
      <c r="O96" t="str">
        <f t="shared" si="17"/>
        <v/>
      </c>
      <c r="P96" t="str">
        <f t="shared" si="18"/>
        <v/>
      </c>
      <c r="Q96" t="str">
        <f t="shared" si="19"/>
        <v/>
      </c>
      <c r="R96" t="str">
        <f t="shared" si="20"/>
        <v>-</v>
      </c>
      <c r="S96" s="39" t="str">
        <f t="shared" si="21"/>
        <v/>
      </c>
      <c r="T96" t="str">
        <f t="shared" si="22"/>
        <v/>
      </c>
      <c r="U96" s="40">
        <f t="shared" si="23"/>
        <v>0</v>
      </c>
      <c r="V96" s="40">
        <f t="shared" si="24"/>
        <v>0</v>
      </c>
      <c r="W96" s="40">
        <f t="shared" si="25"/>
        <v>0</v>
      </c>
      <c r="X96" s="40">
        <f t="shared" si="26"/>
        <v>0</v>
      </c>
      <c r="Y96" s="39">
        <f t="shared" si="27"/>
        <v>0</v>
      </c>
      <c r="Z96" s="39">
        <f t="shared" si="28"/>
        <v>0</v>
      </c>
      <c r="AA96" s="39">
        <f t="shared" si="29"/>
        <v>0</v>
      </c>
      <c r="AB96" t="str">
        <f t="shared" si="30"/>
        <v/>
      </c>
      <c r="AD96" s="41" t="str">
        <f t="shared" si="31"/>
        <v/>
      </c>
    </row>
    <row r="97" spans="1:30" x14ac:dyDescent="0.2">
      <c r="A97" s="35"/>
      <c r="B97" s="36"/>
      <c r="C97" s="36"/>
      <c r="D97" s="36"/>
      <c r="E97" s="36"/>
      <c r="F97" s="37"/>
      <c r="G97" s="36"/>
      <c r="H97" s="36"/>
      <c r="I97" s="36"/>
      <c r="J97" s="36"/>
      <c r="K97" s="36"/>
      <c r="L97" s="36"/>
      <c r="M97" s="36"/>
      <c r="N97" s="38" t="str">
        <f t="shared" si="16"/>
        <v/>
      </c>
      <c r="O97" t="str">
        <f t="shared" si="17"/>
        <v/>
      </c>
      <c r="P97" t="str">
        <f t="shared" si="18"/>
        <v/>
      </c>
      <c r="Q97" t="str">
        <f t="shared" si="19"/>
        <v/>
      </c>
      <c r="R97" t="str">
        <f t="shared" si="20"/>
        <v>-</v>
      </c>
      <c r="S97" s="39" t="str">
        <f t="shared" si="21"/>
        <v/>
      </c>
      <c r="T97" t="str">
        <f t="shared" si="22"/>
        <v/>
      </c>
      <c r="U97" s="40">
        <f t="shared" si="23"/>
        <v>0</v>
      </c>
      <c r="V97" s="40">
        <f t="shared" si="24"/>
        <v>0</v>
      </c>
      <c r="W97" s="40">
        <f t="shared" si="25"/>
        <v>0</v>
      </c>
      <c r="X97" s="40">
        <f t="shared" si="26"/>
        <v>0</v>
      </c>
      <c r="Y97" s="39">
        <f t="shared" si="27"/>
        <v>0</v>
      </c>
      <c r="Z97" s="39">
        <f t="shared" si="28"/>
        <v>0</v>
      </c>
      <c r="AA97" s="39">
        <f t="shared" si="29"/>
        <v>0</v>
      </c>
      <c r="AB97" t="str">
        <f t="shared" si="30"/>
        <v/>
      </c>
      <c r="AD97" s="41" t="str">
        <f t="shared" si="31"/>
        <v/>
      </c>
    </row>
    <row r="98" spans="1:30" x14ac:dyDescent="0.2">
      <c r="A98" s="35"/>
      <c r="B98" s="36"/>
      <c r="C98" s="36"/>
      <c r="D98" s="36"/>
      <c r="E98" s="36"/>
      <c r="F98" s="37"/>
      <c r="G98" s="36"/>
      <c r="H98" s="36"/>
      <c r="I98" s="36"/>
      <c r="J98" s="36"/>
      <c r="K98" s="36"/>
      <c r="L98" s="36"/>
      <c r="M98" s="36"/>
      <c r="N98" s="38" t="str">
        <f t="shared" si="16"/>
        <v/>
      </c>
      <c r="O98" t="str">
        <f t="shared" si="17"/>
        <v/>
      </c>
      <c r="P98" t="str">
        <f t="shared" si="18"/>
        <v/>
      </c>
      <c r="Q98" t="str">
        <f t="shared" si="19"/>
        <v/>
      </c>
      <c r="R98" t="str">
        <f t="shared" si="20"/>
        <v>-</v>
      </c>
      <c r="S98" s="39" t="str">
        <f t="shared" si="21"/>
        <v/>
      </c>
      <c r="T98" t="str">
        <f t="shared" si="22"/>
        <v/>
      </c>
      <c r="U98" s="40">
        <f t="shared" si="23"/>
        <v>0</v>
      </c>
      <c r="V98" s="40">
        <f t="shared" si="24"/>
        <v>0</v>
      </c>
      <c r="W98" s="40">
        <f t="shared" si="25"/>
        <v>0</v>
      </c>
      <c r="X98" s="40">
        <f t="shared" si="26"/>
        <v>0</v>
      </c>
      <c r="Y98" s="39">
        <f t="shared" si="27"/>
        <v>0</v>
      </c>
      <c r="Z98" s="39">
        <f t="shared" si="28"/>
        <v>0</v>
      </c>
      <c r="AA98" s="39">
        <f t="shared" si="29"/>
        <v>0</v>
      </c>
      <c r="AB98" t="str">
        <f t="shared" si="30"/>
        <v/>
      </c>
      <c r="AD98" s="41" t="str">
        <f t="shared" si="31"/>
        <v/>
      </c>
    </row>
    <row r="99" spans="1:30" x14ac:dyDescent="0.2">
      <c r="A99" s="35"/>
      <c r="B99" s="36"/>
      <c r="C99" s="36"/>
      <c r="D99" s="36"/>
      <c r="E99" s="36"/>
      <c r="F99" s="37"/>
      <c r="G99" s="36"/>
      <c r="H99" s="36"/>
      <c r="I99" s="36"/>
      <c r="J99" s="36"/>
      <c r="K99" s="36"/>
      <c r="L99" s="36"/>
      <c r="M99" s="36"/>
      <c r="N99" s="38" t="str">
        <f t="shared" si="16"/>
        <v/>
      </c>
      <c r="O99" t="str">
        <f t="shared" si="17"/>
        <v/>
      </c>
      <c r="P99" t="str">
        <f t="shared" si="18"/>
        <v/>
      </c>
      <c r="Q99" t="str">
        <f t="shared" si="19"/>
        <v/>
      </c>
      <c r="R99" t="str">
        <f t="shared" si="20"/>
        <v>-</v>
      </c>
      <c r="S99" s="39" t="str">
        <f t="shared" si="21"/>
        <v/>
      </c>
      <c r="T99" t="str">
        <f t="shared" si="22"/>
        <v/>
      </c>
      <c r="U99" s="40">
        <f t="shared" si="23"/>
        <v>0</v>
      </c>
      <c r="V99" s="40">
        <f t="shared" si="24"/>
        <v>0</v>
      </c>
      <c r="W99" s="40">
        <f t="shared" si="25"/>
        <v>0</v>
      </c>
      <c r="X99" s="40">
        <f t="shared" si="26"/>
        <v>0</v>
      </c>
      <c r="Y99" s="39">
        <f t="shared" si="27"/>
        <v>0</v>
      </c>
      <c r="Z99" s="39">
        <f t="shared" si="28"/>
        <v>0</v>
      </c>
      <c r="AA99" s="39">
        <f t="shared" si="29"/>
        <v>0</v>
      </c>
      <c r="AB99" t="str">
        <f t="shared" si="30"/>
        <v/>
      </c>
      <c r="AD99" s="41" t="str">
        <f t="shared" si="31"/>
        <v/>
      </c>
    </row>
    <row r="100" spans="1:30" x14ac:dyDescent="0.2">
      <c r="A100" s="35"/>
      <c r="B100" s="36"/>
      <c r="C100" s="36"/>
      <c r="D100" s="36"/>
      <c r="E100" s="36"/>
      <c r="F100" s="37"/>
      <c r="G100" s="36"/>
      <c r="H100" s="36"/>
      <c r="I100" s="36"/>
      <c r="J100" s="36"/>
      <c r="K100" s="36"/>
      <c r="L100" s="36"/>
      <c r="M100" s="36"/>
      <c r="N100" s="38" t="str">
        <f t="shared" si="16"/>
        <v/>
      </c>
      <c r="O100" t="str">
        <f t="shared" si="17"/>
        <v/>
      </c>
      <c r="P100" t="str">
        <f t="shared" si="18"/>
        <v/>
      </c>
      <c r="Q100" t="str">
        <f t="shared" si="19"/>
        <v/>
      </c>
      <c r="R100" t="str">
        <f t="shared" si="20"/>
        <v>-</v>
      </c>
      <c r="S100" s="39" t="str">
        <f t="shared" si="21"/>
        <v/>
      </c>
      <c r="T100" t="str">
        <f t="shared" si="22"/>
        <v/>
      </c>
      <c r="U100" s="40">
        <f t="shared" si="23"/>
        <v>0</v>
      </c>
      <c r="V100" s="40">
        <f t="shared" si="24"/>
        <v>0</v>
      </c>
      <c r="W100" s="40">
        <f t="shared" si="25"/>
        <v>0</v>
      </c>
      <c r="X100" s="40">
        <f t="shared" si="26"/>
        <v>0</v>
      </c>
      <c r="Y100" s="39">
        <f t="shared" si="27"/>
        <v>0</v>
      </c>
      <c r="Z100" s="39">
        <f t="shared" si="28"/>
        <v>0</v>
      </c>
      <c r="AA100" s="39">
        <f t="shared" si="29"/>
        <v>0</v>
      </c>
      <c r="AB100" t="str">
        <f t="shared" si="30"/>
        <v/>
      </c>
      <c r="AD100" s="41" t="str">
        <f t="shared" si="31"/>
        <v/>
      </c>
    </row>
    <row r="101" spans="1:30" x14ac:dyDescent="0.2">
      <c r="A101" s="35"/>
      <c r="B101" s="36"/>
      <c r="C101" s="36"/>
      <c r="D101" s="36"/>
      <c r="E101" s="36"/>
      <c r="F101" s="37"/>
      <c r="G101" s="36"/>
      <c r="H101" s="36"/>
      <c r="I101" s="36"/>
      <c r="J101" s="36"/>
      <c r="K101" s="36"/>
      <c r="L101" s="36"/>
      <c r="M101" s="36"/>
      <c r="N101" s="38" t="str">
        <f t="shared" si="16"/>
        <v/>
      </c>
      <c r="O101" t="str">
        <f t="shared" si="17"/>
        <v/>
      </c>
      <c r="P101" t="str">
        <f t="shared" si="18"/>
        <v/>
      </c>
      <c r="Q101" t="str">
        <f t="shared" si="19"/>
        <v/>
      </c>
      <c r="R101" t="str">
        <f t="shared" si="20"/>
        <v>-</v>
      </c>
      <c r="S101" s="39" t="str">
        <f t="shared" si="21"/>
        <v/>
      </c>
      <c r="T101" t="str">
        <f t="shared" si="22"/>
        <v/>
      </c>
      <c r="U101" s="40">
        <f t="shared" si="23"/>
        <v>0</v>
      </c>
      <c r="V101" s="40">
        <f t="shared" si="24"/>
        <v>0</v>
      </c>
      <c r="W101" s="40">
        <f t="shared" si="25"/>
        <v>0</v>
      </c>
      <c r="X101" s="40">
        <f t="shared" si="26"/>
        <v>0</v>
      </c>
      <c r="Y101" s="39">
        <f t="shared" si="27"/>
        <v>0</v>
      </c>
      <c r="Z101" s="39">
        <f t="shared" si="28"/>
        <v>0</v>
      </c>
      <c r="AA101" s="39">
        <f t="shared" si="29"/>
        <v>0</v>
      </c>
      <c r="AB101" t="str">
        <f t="shared" si="30"/>
        <v/>
      </c>
      <c r="AD101" s="41" t="str">
        <f t="shared" si="31"/>
        <v/>
      </c>
    </row>
    <row r="102" spans="1:30" x14ac:dyDescent="0.2">
      <c r="A102" s="35"/>
      <c r="B102" s="36"/>
      <c r="C102" s="36"/>
      <c r="D102" s="36"/>
      <c r="E102" s="36"/>
      <c r="F102" s="37"/>
      <c r="G102" s="36"/>
      <c r="H102" s="36"/>
      <c r="I102" s="36"/>
      <c r="J102" s="36"/>
      <c r="K102" s="36"/>
      <c r="L102" s="36"/>
      <c r="M102" s="36"/>
      <c r="N102" s="38" t="str">
        <f t="shared" si="16"/>
        <v/>
      </c>
      <c r="O102" t="str">
        <f t="shared" si="17"/>
        <v/>
      </c>
      <c r="P102" t="str">
        <f t="shared" si="18"/>
        <v/>
      </c>
      <c r="Q102" t="str">
        <f t="shared" si="19"/>
        <v/>
      </c>
      <c r="R102" t="str">
        <f t="shared" si="20"/>
        <v>-</v>
      </c>
      <c r="S102" s="39" t="str">
        <f t="shared" si="21"/>
        <v/>
      </c>
      <c r="T102" t="str">
        <f t="shared" si="22"/>
        <v/>
      </c>
      <c r="U102" s="40">
        <f t="shared" si="23"/>
        <v>0</v>
      </c>
      <c r="V102" s="40">
        <f t="shared" si="24"/>
        <v>0</v>
      </c>
      <c r="W102" s="40">
        <f t="shared" si="25"/>
        <v>0</v>
      </c>
      <c r="X102" s="40">
        <f t="shared" si="26"/>
        <v>0</v>
      </c>
      <c r="Y102" s="39">
        <f t="shared" si="27"/>
        <v>0</v>
      </c>
      <c r="Z102" s="39">
        <f t="shared" si="28"/>
        <v>0</v>
      </c>
      <c r="AA102" s="39">
        <f t="shared" si="29"/>
        <v>0</v>
      </c>
      <c r="AB102" t="str">
        <f t="shared" si="30"/>
        <v/>
      </c>
      <c r="AD102" s="41" t="str">
        <f t="shared" si="31"/>
        <v/>
      </c>
    </row>
    <row r="103" spans="1:30" x14ac:dyDescent="0.2">
      <c r="A103" s="35"/>
      <c r="B103" s="36"/>
      <c r="C103" s="36"/>
      <c r="D103" s="36"/>
      <c r="E103" s="36"/>
      <c r="F103" s="37"/>
      <c r="G103" s="36"/>
      <c r="H103" s="36"/>
      <c r="I103" s="36"/>
      <c r="J103" s="36"/>
      <c r="K103" s="36"/>
      <c r="L103" s="36"/>
      <c r="M103" s="36"/>
      <c r="N103" s="38" t="str">
        <f t="shared" si="16"/>
        <v/>
      </c>
      <c r="O103" t="str">
        <f t="shared" si="17"/>
        <v/>
      </c>
      <c r="P103" t="str">
        <f t="shared" si="18"/>
        <v/>
      </c>
      <c r="Q103" t="str">
        <f t="shared" si="19"/>
        <v/>
      </c>
      <c r="R103" t="str">
        <f t="shared" si="20"/>
        <v>-</v>
      </c>
      <c r="S103" s="39" t="str">
        <f t="shared" si="21"/>
        <v/>
      </c>
      <c r="T103" t="str">
        <f t="shared" si="22"/>
        <v/>
      </c>
      <c r="U103" s="40">
        <f t="shared" si="23"/>
        <v>0</v>
      </c>
      <c r="V103" s="40">
        <f t="shared" si="24"/>
        <v>0</v>
      </c>
      <c r="W103" s="40">
        <f t="shared" si="25"/>
        <v>0</v>
      </c>
      <c r="X103" s="40">
        <f t="shared" si="26"/>
        <v>0</v>
      </c>
      <c r="Y103" s="39">
        <f t="shared" si="27"/>
        <v>0</v>
      </c>
      <c r="Z103" s="39">
        <f t="shared" si="28"/>
        <v>0</v>
      </c>
      <c r="AA103" s="39">
        <f t="shared" si="29"/>
        <v>0</v>
      </c>
      <c r="AB103" t="str">
        <f t="shared" si="30"/>
        <v/>
      </c>
      <c r="AD103" s="41" t="str">
        <f t="shared" si="31"/>
        <v/>
      </c>
    </row>
    <row r="104" spans="1:30" x14ac:dyDescent="0.2">
      <c r="A104" s="35"/>
      <c r="B104" s="36"/>
      <c r="C104" s="36"/>
      <c r="D104" s="36"/>
      <c r="E104" s="36"/>
      <c r="F104" s="37"/>
      <c r="G104" s="36"/>
      <c r="H104" s="36"/>
      <c r="I104" s="36"/>
      <c r="J104" s="36"/>
      <c r="K104" s="36"/>
      <c r="L104" s="36"/>
      <c r="M104" s="36"/>
      <c r="N104" s="38" t="str">
        <f t="shared" si="16"/>
        <v/>
      </c>
      <c r="O104" t="str">
        <f t="shared" si="17"/>
        <v/>
      </c>
      <c r="P104" t="str">
        <f t="shared" si="18"/>
        <v/>
      </c>
      <c r="Q104" t="str">
        <f t="shared" si="19"/>
        <v/>
      </c>
      <c r="R104" t="str">
        <f t="shared" si="20"/>
        <v>-</v>
      </c>
      <c r="S104" s="39" t="str">
        <f t="shared" si="21"/>
        <v/>
      </c>
      <c r="T104" t="str">
        <f t="shared" si="22"/>
        <v/>
      </c>
      <c r="U104" s="40">
        <f t="shared" si="23"/>
        <v>0</v>
      </c>
      <c r="V104" s="40">
        <f t="shared" si="24"/>
        <v>0</v>
      </c>
      <c r="W104" s="40">
        <f t="shared" si="25"/>
        <v>0</v>
      </c>
      <c r="X104" s="40">
        <f t="shared" si="26"/>
        <v>0</v>
      </c>
      <c r="Y104" s="39">
        <f t="shared" si="27"/>
        <v>0</v>
      </c>
      <c r="Z104" s="39">
        <f t="shared" si="28"/>
        <v>0</v>
      </c>
      <c r="AA104" s="39">
        <f t="shared" si="29"/>
        <v>0</v>
      </c>
      <c r="AB104" t="str">
        <f t="shared" si="30"/>
        <v/>
      </c>
      <c r="AD104" s="41" t="str">
        <f t="shared" si="31"/>
        <v/>
      </c>
    </row>
    <row r="105" spans="1:30" x14ac:dyDescent="0.2">
      <c r="A105" s="35"/>
      <c r="B105" s="36"/>
      <c r="C105" s="36"/>
      <c r="D105" s="36"/>
      <c r="E105" s="36"/>
      <c r="F105" s="37"/>
      <c r="G105" s="36"/>
      <c r="H105" s="36"/>
      <c r="I105" s="36"/>
      <c r="J105" s="36"/>
      <c r="K105" s="36"/>
      <c r="L105" s="36"/>
      <c r="M105" s="36"/>
      <c r="N105" s="38" t="str">
        <f t="shared" si="16"/>
        <v/>
      </c>
      <c r="O105" t="str">
        <f t="shared" si="17"/>
        <v/>
      </c>
      <c r="P105" t="str">
        <f t="shared" si="18"/>
        <v/>
      </c>
      <c r="Q105" t="str">
        <f t="shared" si="19"/>
        <v/>
      </c>
      <c r="R105" t="str">
        <f t="shared" si="20"/>
        <v>-</v>
      </c>
      <c r="S105" s="39" t="str">
        <f t="shared" si="21"/>
        <v/>
      </c>
      <c r="T105" t="str">
        <f t="shared" si="22"/>
        <v/>
      </c>
      <c r="U105" s="40">
        <f t="shared" si="23"/>
        <v>0</v>
      </c>
      <c r="V105" s="40">
        <f t="shared" si="24"/>
        <v>0</v>
      </c>
      <c r="W105" s="40">
        <f t="shared" si="25"/>
        <v>0</v>
      </c>
      <c r="X105" s="40">
        <f t="shared" si="26"/>
        <v>0</v>
      </c>
      <c r="Y105" s="39">
        <f t="shared" si="27"/>
        <v>0</v>
      </c>
      <c r="Z105" s="39">
        <f t="shared" si="28"/>
        <v>0</v>
      </c>
      <c r="AA105" s="39">
        <f t="shared" si="29"/>
        <v>0</v>
      </c>
      <c r="AB105" t="str">
        <f t="shared" si="30"/>
        <v/>
      </c>
      <c r="AD105" s="41" t="str">
        <f t="shared" si="31"/>
        <v/>
      </c>
    </row>
    <row r="106" spans="1:30" x14ac:dyDescent="0.2">
      <c r="A106" s="35"/>
      <c r="B106" s="36"/>
      <c r="C106" s="36"/>
      <c r="D106" s="36"/>
      <c r="E106" s="36"/>
      <c r="F106" s="37"/>
      <c r="G106" s="36"/>
      <c r="H106" s="36"/>
      <c r="I106" s="36"/>
      <c r="J106" s="36"/>
      <c r="K106" s="36"/>
      <c r="L106" s="36"/>
      <c r="M106" s="36"/>
      <c r="N106" s="38" t="str">
        <f t="shared" si="16"/>
        <v/>
      </c>
      <c r="O106" t="str">
        <f t="shared" si="17"/>
        <v/>
      </c>
      <c r="P106" t="str">
        <f t="shared" si="18"/>
        <v/>
      </c>
      <c r="Q106" t="str">
        <f t="shared" si="19"/>
        <v/>
      </c>
      <c r="R106" t="str">
        <f t="shared" si="20"/>
        <v>-</v>
      </c>
      <c r="S106" s="39" t="str">
        <f t="shared" si="21"/>
        <v/>
      </c>
      <c r="T106" t="str">
        <f t="shared" si="22"/>
        <v/>
      </c>
      <c r="U106" s="40">
        <f t="shared" si="23"/>
        <v>0</v>
      </c>
      <c r="V106" s="40">
        <f t="shared" si="24"/>
        <v>0</v>
      </c>
      <c r="W106" s="40">
        <f t="shared" si="25"/>
        <v>0</v>
      </c>
      <c r="X106" s="40">
        <f t="shared" si="26"/>
        <v>0</v>
      </c>
      <c r="Y106" s="39">
        <f t="shared" si="27"/>
        <v>0</v>
      </c>
      <c r="Z106" s="39">
        <f t="shared" si="28"/>
        <v>0</v>
      </c>
      <c r="AA106" s="39">
        <f t="shared" si="29"/>
        <v>0</v>
      </c>
      <c r="AB106" t="str">
        <f t="shared" si="30"/>
        <v/>
      </c>
      <c r="AD106" s="41" t="str">
        <f t="shared" si="31"/>
        <v/>
      </c>
    </row>
    <row r="107" spans="1:30" x14ac:dyDescent="0.2">
      <c r="A107" s="35"/>
      <c r="B107" s="36"/>
      <c r="C107" s="36"/>
      <c r="D107" s="36"/>
      <c r="E107" s="36"/>
      <c r="F107" s="37"/>
      <c r="G107" s="36"/>
      <c r="H107" s="36"/>
      <c r="I107" s="36"/>
      <c r="J107" s="36"/>
      <c r="K107" s="36"/>
      <c r="L107" s="36"/>
      <c r="M107" s="36"/>
      <c r="N107" s="38" t="str">
        <f t="shared" si="16"/>
        <v/>
      </c>
      <c r="O107" t="str">
        <f t="shared" si="17"/>
        <v/>
      </c>
      <c r="P107" t="str">
        <f t="shared" si="18"/>
        <v/>
      </c>
      <c r="Q107" t="str">
        <f t="shared" si="19"/>
        <v/>
      </c>
      <c r="R107" t="str">
        <f t="shared" si="20"/>
        <v>-</v>
      </c>
      <c r="S107" s="39" t="str">
        <f t="shared" si="21"/>
        <v/>
      </c>
      <c r="T107" t="str">
        <f t="shared" si="22"/>
        <v/>
      </c>
      <c r="U107" s="40">
        <f t="shared" si="23"/>
        <v>0</v>
      </c>
      <c r="V107" s="40">
        <f t="shared" si="24"/>
        <v>0</v>
      </c>
      <c r="W107" s="40">
        <f t="shared" si="25"/>
        <v>0</v>
      </c>
      <c r="X107" s="40">
        <f t="shared" si="26"/>
        <v>0</v>
      </c>
      <c r="Y107" s="39">
        <f t="shared" si="27"/>
        <v>0</v>
      </c>
      <c r="Z107" s="39">
        <f t="shared" si="28"/>
        <v>0</v>
      </c>
      <c r="AA107" s="39">
        <f t="shared" si="29"/>
        <v>0</v>
      </c>
      <c r="AB107" t="str">
        <f t="shared" si="30"/>
        <v/>
      </c>
      <c r="AD107" s="41" t="str">
        <f t="shared" si="31"/>
        <v/>
      </c>
    </row>
    <row r="108" spans="1:30" x14ac:dyDescent="0.2">
      <c r="A108" s="35"/>
      <c r="B108" s="36"/>
      <c r="C108" s="36"/>
      <c r="D108" s="36"/>
      <c r="E108" s="36"/>
      <c r="F108" s="37"/>
      <c r="G108" s="36"/>
      <c r="H108" s="36"/>
      <c r="I108" s="36"/>
      <c r="J108" s="36"/>
      <c r="K108" s="36"/>
      <c r="L108" s="36"/>
      <c r="M108" s="36"/>
      <c r="N108" s="38" t="str">
        <f t="shared" si="16"/>
        <v/>
      </c>
      <c r="O108" t="str">
        <f t="shared" si="17"/>
        <v/>
      </c>
      <c r="P108" t="str">
        <f t="shared" si="18"/>
        <v/>
      </c>
      <c r="Q108" t="str">
        <f t="shared" si="19"/>
        <v/>
      </c>
      <c r="R108" t="str">
        <f t="shared" si="20"/>
        <v>-</v>
      </c>
      <c r="S108" s="39" t="str">
        <f t="shared" si="21"/>
        <v/>
      </c>
      <c r="T108" t="str">
        <f t="shared" si="22"/>
        <v/>
      </c>
      <c r="U108" s="40">
        <f t="shared" si="23"/>
        <v>0</v>
      </c>
      <c r="V108" s="40">
        <f t="shared" si="24"/>
        <v>0</v>
      </c>
      <c r="W108" s="40">
        <f t="shared" si="25"/>
        <v>0</v>
      </c>
      <c r="X108" s="40">
        <f t="shared" si="26"/>
        <v>0</v>
      </c>
      <c r="Y108" s="39">
        <f t="shared" si="27"/>
        <v>0</v>
      </c>
      <c r="Z108" s="39">
        <f t="shared" si="28"/>
        <v>0</v>
      </c>
      <c r="AA108" s="39">
        <f t="shared" si="29"/>
        <v>0</v>
      </c>
      <c r="AB108" t="str">
        <f t="shared" si="30"/>
        <v/>
      </c>
      <c r="AD108" s="41" t="str">
        <f t="shared" si="31"/>
        <v/>
      </c>
    </row>
    <row r="109" spans="1:30" x14ac:dyDescent="0.2">
      <c r="A109" s="35"/>
      <c r="B109" s="36"/>
      <c r="C109" s="36"/>
      <c r="D109" s="36"/>
      <c r="E109" s="36"/>
      <c r="F109" s="37"/>
      <c r="G109" s="36"/>
      <c r="H109" s="36"/>
      <c r="I109" s="36"/>
      <c r="J109" s="36"/>
      <c r="K109" s="36"/>
      <c r="L109" s="36"/>
      <c r="M109" s="36"/>
      <c r="N109" s="38" t="str">
        <f t="shared" si="16"/>
        <v/>
      </c>
      <c r="O109" t="str">
        <f t="shared" si="17"/>
        <v/>
      </c>
      <c r="P109" t="str">
        <f t="shared" si="18"/>
        <v/>
      </c>
      <c r="Q109" t="str">
        <f t="shared" si="19"/>
        <v/>
      </c>
      <c r="R109" t="str">
        <f t="shared" si="20"/>
        <v>-</v>
      </c>
      <c r="S109" s="39" t="str">
        <f t="shared" si="21"/>
        <v/>
      </c>
      <c r="T109" t="str">
        <f t="shared" si="22"/>
        <v/>
      </c>
      <c r="U109" s="40">
        <f t="shared" si="23"/>
        <v>0</v>
      </c>
      <c r="V109" s="40">
        <f t="shared" si="24"/>
        <v>0</v>
      </c>
      <c r="W109" s="40">
        <f t="shared" si="25"/>
        <v>0</v>
      </c>
      <c r="X109" s="40">
        <f t="shared" si="26"/>
        <v>0</v>
      </c>
      <c r="Y109" s="39">
        <f t="shared" si="27"/>
        <v>0</v>
      </c>
      <c r="Z109" s="39">
        <f t="shared" si="28"/>
        <v>0</v>
      </c>
      <c r="AA109" s="39">
        <f t="shared" si="29"/>
        <v>0</v>
      </c>
      <c r="AB109" t="str">
        <f t="shared" si="30"/>
        <v/>
      </c>
      <c r="AD109" s="41" t="str">
        <f t="shared" si="31"/>
        <v/>
      </c>
    </row>
    <row r="110" spans="1:30" x14ac:dyDescent="0.2">
      <c r="A110" s="35"/>
      <c r="B110" s="36"/>
      <c r="C110" s="36"/>
      <c r="D110" s="36"/>
      <c r="E110" s="36"/>
      <c r="F110" s="37"/>
      <c r="G110" s="36"/>
      <c r="H110" s="36"/>
      <c r="I110" s="36"/>
      <c r="J110" s="36"/>
      <c r="K110" s="36"/>
      <c r="L110" s="36"/>
      <c r="M110" s="36"/>
      <c r="N110" s="38" t="str">
        <f t="shared" si="16"/>
        <v/>
      </c>
      <c r="O110" t="str">
        <f t="shared" si="17"/>
        <v/>
      </c>
      <c r="P110" t="str">
        <f t="shared" si="18"/>
        <v/>
      </c>
      <c r="Q110" t="str">
        <f t="shared" si="19"/>
        <v/>
      </c>
      <c r="R110" t="str">
        <f t="shared" si="20"/>
        <v>-</v>
      </c>
      <c r="S110" s="39" t="str">
        <f t="shared" si="21"/>
        <v/>
      </c>
      <c r="T110" t="str">
        <f t="shared" si="22"/>
        <v/>
      </c>
      <c r="U110" s="40">
        <f t="shared" si="23"/>
        <v>0</v>
      </c>
      <c r="V110" s="40">
        <f t="shared" si="24"/>
        <v>0</v>
      </c>
      <c r="W110" s="40">
        <f t="shared" si="25"/>
        <v>0</v>
      </c>
      <c r="X110" s="40">
        <f t="shared" si="26"/>
        <v>0</v>
      </c>
      <c r="Y110" s="39">
        <f t="shared" si="27"/>
        <v>0</v>
      </c>
      <c r="Z110" s="39">
        <f t="shared" si="28"/>
        <v>0</v>
      </c>
      <c r="AA110" s="39">
        <f t="shared" si="29"/>
        <v>0</v>
      </c>
      <c r="AB110" t="str">
        <f t="shared" si="30"/>
        <v/>
      </c>
      <c r="AD110" s="41" t="str">
        <f t="shared" si="31"/>
        <v/>
      </c>
    </row>
    <row r="111" spans="1:30" x14ac:dyDescent="0.2">
      <c r="A111" s="35"/>
      <c r="B111" s="36"/>
      <c r="C111" s="36"/>
      <c r="D111" s="36"/>
      <c r="E111" s="36"/>
      <c r="F111" s="37"/>
      <c r="G111" s="36"/>
      <c r="H111" s="36"/>
      <c r="I111" s="36"/>
      <c r="J111" s="36"/>
      <c r="K111" s="36"/>
      <c r="L111" s="36"/>
      <c r="M111" s="36"/>
      <c r="N111" s="38" t="str">
        <f t="shared" si="16"/>
        <v/>
      </c>
      <c r="O111" t="str">
        <f t="shared" si="17"/>
        <v/>
      </c>
      <c r="P111" t="str">
        <f t="shared" si="18"/>
        <v/>
      </c>
      <c r="Q111" t="str">
        <f t="shared" si="19"/>
        <v/>
      </c>
      <c r="R111" t="str">
        <f t="shared" si="20"/>
        <v>-</v>
      </c>
      <c r="S111" s="39" t="str">
        <f t="shared" si="21"/>
        <v/>
      </c>
      <c r="T111" t="str">
        <f t="shared" si="22"/>
        <v/>
      </c>
      <c r="U111" s="40">
        <f t="shared" si="23"/>
        <v>0</v>
      </c>
      <c r="V111" s="40">
        <f t="shared" si="24"/>
        <v>0</v>
      </c>
      <c r="W111" s="40">
        <f t="shared" si="25"/>
        <v>0</v>
      </c>
      <c r="X111" s="40">
        <f t="shared" si="26"/>
        <v>0</v>
      </c>
      <c r="Y111" s="39">
        <f t="shared" si="27"/>
        <v>0</v>
      </c>
      <c r="Z111" s="39">
        <f t="shared" si="28"/>
        <v>0</v>
      </c>
      <c r="AA111" s="39">
        <f t="shared" si="29"/>
        <v>0</v>
      </c>
      <c r="AB111" t="str">
        <f t="shared" si="30"/>
        <v/>
      </c>
      <c r="AD111" s="41" t="str">
        <f t="shared" si="31"/>
        <v/>
      </c>
    </row>
    <row r="112" spans="1:30" x14ac:dyDescent="0.2">
      <c r="A112" s="35"/>
      <c r="B112" s="36"/>
      <c r="C112" s="36"/>
      <c r="D112" s="36"/>
      <c r="E112" s="36"/>
      <c r="F112" s="37"/>
      <c r="G112" s="36"/>
      <c r="H112" s="36"/>
      <c r="I112" s="36"/>
      <c r="J112" s="36"/>
      <c r="K112" s="36"/>
      <c r="L112" s="36"/>
      <c r="M112" s="36"/>
      <c r="N112" s="38" t="str">
        <f t="shared" si="16"/>
        <v/>
      </c>
      <c r="O112" t="str">
        <f t="shared" si="17"/>
        <v/>
      </c>
      <c r="P112" t="str">
        <f t="shared" si="18"/>
        <v/>
      </c>
      <c r="Q112" t="str">
        <f t="shared" si="19"/>
        <v/>
      </c>
      <c r="R112" t="str">
        <f t="shared" si="20"/>
        <v>-</v>
      </c>
      <c r="S112" s="39" t="str">
        <f t="shared" si="21"/>
        <v/>
      </c>
      <c r="T112" t="str">
        <f t="shared" si="22"/>
        <v/>
      </c>
      <c r="U112" s="40">
        <f t="shared" si="23"/>
        <v>0</v>
      </c>
      <c r="V112" s="40">
        <f t="shared" si="24"/>
        <v>0</v>
      </c>
      <c r="W112" s="40">
        <f t="shared" si="25"/>
        <v>0</v>
      </c>
      <c r="X112" s="40">
        <f t="shared" si="26"/>
        <v>0</v>
      </c>
      <c r="Y112" s="39">
        <f t="shared" si="27"/>
        <v>0</v>
      </c>
      <c r="Z112" s="39">
        <f t="shared" si="28"/>
        <v>0</v>
      </c>
      <c r="AA112" s="39">
        <f t="shared" si="29"/>
        <v>0</v>
      </c>
      <c r="AB112" t="str">
        <f t="shared" si="30"/>
        <v/>
      </c>
      <c r="AD112" s="41" t="str">
        <f t="shared" si="31"/>
        <v/>
      </c>
    </row>
    <row r="113" spans="1:30" x14ac:dyDescent="0.2">
      <c r="A113" s="35"/>
      <c r="B113" s="36"/>
      <c r="C113" s="36"/>
      <c r="D113" s="36"/>
      <c r="E113" s="36"/>
      <c r="F113" s="37"/>
      <c r="G113" s="36"/>
      <c r="H113" s="36"/>
      <c r="I113" s="36"/>
      <c r="J113" s="36"/>
      <c r="K113" s="36"/>
      <c r="L113" s="36"/>
      <c r="M113" s="36"/>
      <c r="N113" s="38" t="str">
        <f t="shared" si="16"/>
        <v/>
      </c>
      <c r="O113" t="str">
        <f t="shared" si="17"/>
        <v/>
      </c>
      <c r="P113" t="str">
        <f t="shared" si="18"/>
        <v/>
      </c>
      <c r="Q113" t="str">
        <f t="shared" si="19"/>
        <v/>
      </c>
      <c r="R113" t="str">
        <f t="shared" si="20"/>
        <v>-</v>
      </c>
      <c r="S113" s="39" t="str">
        <f t="shared" si="21"/>
        <v/>
      </c>
      <c r="T113" t="str">
        <f t="shared" si="22"/>
        <v/>
      </c>
      <c r="U113" s="40">
        <f t="shared" si="23"/>
        <v>0</v>
      </c>
      <c r="V113" s="40">
        <f t="shared" si="24"/>
        <v>0</v>
      </c>
      <c r="W113" s="40">
        <f t="shared" si="25"/>
        <v>0</v>
      </c>
      <c r="X113" s="40">
        <f t="shared" si="26"/>
        <v>0</v>
      </c>
      <c r="Y113" s="39">
        <f t="shared" si="27"/>
        <v>0</v>
      </c>
      <c r="Z113" s="39">
        <f t="shared" si="28"/>
        <v>0</v>
      </c>
      <c r="AA113" s="39">
        <f t="shared" si="29"/>
        <v>0</v>
      </c>
      <c r="AB113" t="str">
        <f t="shared" si="30"/>
        <v/>
      </c>
      <c r="AD113" s="41" t="str">
        <f t="shared" si="31"/>
        <v/>
      </c>
    </row>
    <row r="114" spans="1:30" x14ac:dyDescent="0.2">
      <c r="A114" s="35"/>
      <c r="B114" s="36"/>
      <c r="C114" s="36"/>
      <c r="D114" s="36"/>
      <c r="E114" s="36"/>
      <c r="F114" s="37"/>
      <c r="G114" s="36"/>
      <c r="H114" s="36"/>
      <c r="I114" s="36"/>
      <c r="J114" s="36"/>
      <c r="K114" s="36"/>
      <c r="L114" s="36"/>
      <c r="M114" s="36"/>
      <c r="N114" s="38" t="str">
        <f t="shared" si="16"/>
        <v/>
      </c>
      <c r="O114" t="str">
        <f t="shared" si="17"/>
        <v/>
      </c>
      <c r="P114" t="str">
        <f t="shared" si="18"/>
        <v/>
      </c>
      <c r="Q114" t="str">
        <f t="shared" si="19"/>
        <v/>
      </c>
      <c r="R114" t="str">
        <f t="shared" si="20"/>
        <v>-</v>
      </c>
      <c r="S114" s="39" t="str">
        <f t="shared" si="21"/>
        <v/>
      </c>
      <c r="T114" t="str">
        <f t="shared" si="22"/>
        <v/>
      </c>
      <c r="U114" s="40">
        <f t="shared" si="23"/>
        <v>0</v>
      </c>
      <c r="V114" s="40">
        <f t="shared" si="24"/>
        <v>0</v>
      </c>
      <c r="W114" s="40">
        <f t="shared" si="25"/>
        <v>0</v>
      </c>
      <c r="X114" s="40">
        <f t="shared" si="26"/>
        <v>0</v>
      </c>
      <c r="Y114" s="39">
        <f t="shared" si="27"/>
        <v>0</v>
      </c>
      <c r="Z114" s="39">
        <f t="shared" si="28"/>
        <v>0</v>
      </c>
      <c r="AA114" s="39">
        <f t="shared" si="29"/>
        <v>0</v>
      </c>
      <c r="AB114" t="str">
        <f t="shared" si="30"/>
        <v/>
      </c>
      <c r="AD114" s="41" t="str">
        <f t="shared" si="31"/>
        <v/>
      </c>
    </row>
    <row r="115" spans="1:30" x14ac:dyDescent="0.2">
      <c r="A115" s="35"/>
      <c r="B115" s="36"/>
      <c r="C115" s="36"/>
      <c r="D115" s="36"/>
      <c r="E115" s="36"/>
      <c r="F115" s="37"/>
      <c r="G115" s="36"/>
      <c r="H115" s="36"/>
      <c r="I115" s="36"/>
      <c r="J115" s="36"/>
      <c r="K115" s="36"/>
      <c r="L115" s="36"/>
      <c r="M115" s="36"/>
      <c r="N115" s="38" t="str">
        <f t="shared" si="16"/>
        <v/>
      </c>
      <c r="O115" t="str">
        <f t="shared" si="17"/>
        <v/>
      </c>
      <c r="P115" t="str">
        <f t="shared" si="18"/>
        <v/>
      </c>
      <c r="Q115" t="str">
        <f t="shared" si="19"/>
        <v/>
      </c>
      <c r="R115" t="str">
        <f t="shared" si="20"/>
        <v>-</v>
      </c>
      <c r="S115" s="39" t="str">
        <f t="shared" si="21"/>
        <v/>
      </c>
      <c r="T115" t="str">
        <f t="shared" si="22"/>
        <v/>
      </c>
      <c r="U115" s="40">
        <f t="shared" si="23"/>
        <v>0</v>
      </c>
      <c r="V115" s="40">
        <f t="shared" si="24"/>
        <v>0</v>
      </c>
      <c r="W115" s="40">
        <f t="shared" si="25"/>
        <v>0</v>
      </c>
      <c r="X115" s="40">
        <f t="shared" si="26"/>
        <v>0</v>
      </c>
      <c r="Y115" s="39">
        <f t="shared" si="27"/>
        <v>0</v>
      </c>
      <c r="Z115" s="39">
        <f t="shared" si="28"/>
        <v>0</v>
      </c>
      <c r="AA115" s="39">
        <f t="shared" si="29"/>
        <v>0</v>
      </c>
      <c r="AB115" t="str">
        <f t="shared" si="30"/>
        <v/>
      </c>
      <c r="AD115" s="41" t="str">
        <f t="shared" si="31"/>
        <v/>
      </c>
    </row>
    <row r="116" spans="1:30" x14ac:dyDescent="0.2">
      <c r="A116" s="35"/>
      <c r="B116" s="36"/>
      <c r="C116" s="36"/>
      <c r="D116" s="36"/>
      <c r="E116" s="36"/>
      <c r="F116" s="37"/>
      <c r="G116" s="36"/>
      <c r="H116" s="36"/>
      <c r="I116" s="36"/>
      <c r="J116" s="36"/>
      <c r="K116" s="36"/>
      <c r="L116" s="36"/>
      <c r="M116" s="36"/>
      <c r="N116" s="38" t="str">
        <f t="shared" si="16"/>
        <v/>
      </c>
      <c r="O116" t="str">
        <f t="shared" si="17"/>
        <v/>
      </c>
      <c r="P116" t="str">
        <f t="shared" si="18"/>
        <v/>
      </c>
      <c r="Q116" t="str">
        <f t="shared" si="19"/>
        <v/>
      </c>
      <c r="R116" t="str">
        <f t="shared" si="20"/>
        <v>-</v>
      </c>
      <c r="S116" s="39" t="str">
        <f t="shared" si="21"/>
        <v/>
      </c>
      <c r="T116" t="str">
        <f t="shared" si="22"/>
        <v/>
      </c>
      <c r="U116" s="40">
        <f t="shared" si="23"/>
        <v>0</v>
      </c>
      <c r="V116" s="40">
        <f t="shared" si="24"/>
        <v>0</v>
      </c>
      <c r="W116" s="40">
        <f t="shared" si="25"/>
        <v>0</v>
      </c>
      <c r="X116" s="40">
        <f t="shared" si="26"/>
        <v>0</v>
      </c>
      <c r="Y116" s="39">
        <f t="shared" si="27"/>
        <v>0</v>
      </c>
      <c r="Z116" s="39">
        <f t="shared" si="28"/>
        <v>0</v>
      </c>
      <c r="AA116" s="39">
        <f t="shared" si="29"/>
        <v>0</v>
      </c>
      <c r="AB116" t="str">
        <f t="shared" si="30"/>
        <v/>
      </c>
      <c r="AD116" s="41" t="str">
        <f t="shared" si="31"/>
        <v/>
      </c>
    </row>
    <row r="117" spans="1:30" x14ac:dyDescent="0.2">
      <c r="A117" s="35"/>
      <c r="B117" s="36"/>
      <c r="C117" s="36"/>
      <c r="D117" s="36"/>
      <c r="E117" s="36"/>
      <c r="F117" s="37"/>
      <c r="G117" s="36"/>
      <c r="H117" s="36"/>
      <c r="I117" s="36"/>
      <c r="J117" s="36"/>
      <c r="K117" s="36"/>
      <c r="L117" s="36"/>
      <c r="M117" s="36"/>
      <c r="N117" s="38" t="str">
        <f t="shared" si="16"/>
        <v/>
      </c>
      <c r="O117" t="str">
        <f t="shared" si="17"/>
        <v/>
      </c>
      <c r="P117" t="str">
        <f t="shared" si="18"/>
        <v/>
      </c>
      <c r="Q117" t="str">
        <f t="shared" si="19"/>
        <v/>
      </c>
      <c r="R117" t="str">
        <f t="shared" si="20"/>
        <v>-</v>
      </c>
      <c r="S117" s="39" t="str">
        <f t="shared" si="21"/>
        <v/>
      </c>
      <c r="T117" t="str">
        <f t="shared" si="22"/>
        <v/>
      </c>
      <c r="U117" s="40">
        <f t="shared" si="23"/>
        <v>0</v>
      </c>
      <c r="V117" s="40">
        <f t="shared" si="24"/>
        <v>0</v>
      </c>
      <c r="W117" s="40">
        <f t="shared" si="25"/>
        <v>0</v>
      </c>
      <c r="X117" s="40">
        <f t="shared" si="26"/>
        <v>0</v>
      </c>
      <c r="Y117" s="39">
        <f t="shared" si="27"/>
        <v>0</v>
      </c>
      <c r="Z117" s="39">
        <f t="shared" si="28"/>
        <v>0</v>
      </c>
      <c r="AA117" s="39">
        <f t="shared" si="29"/>
        <v>0</v>
      </c>
      <c r="AB117" t="str">
        <f t="shared" si="30"/>
        <v/>
      </c>
      <c r="AD117" s="41" t="str">
        <f t="shared" si="31"/>
        <v/>
      </c>
    </row>
    <row r="118" spans="1:30" x14ac:dyDescent="0.2">
      <c r="A118" s="35"/>
      <c r="B118" s="36"/>
      <c r="C118" s="36"/>
      <c r="D118" s="36"/>
      <c r="E118" s="36"/>
      <c r="F118" s="37"/>
      <c r="G118" s="36"/>
      <c r="H118" s="36"/>
      <c r="I118" s="36"/>
      <c r="J118" s="36"/>
      <c r="K118" s="36"/>
      <c r="L118" s="36"/>
      <c r="M118" s="36"/>
      <c r="N118" s="38" t="str">
        <f t="shared" si="16"/>
        <v/>
      </c>
      <c r="O118" t="str">
        <f t="shared" si="17"/>
        <v/>
      </c>
      <c r="P118" t="str">
        <f t="shared" si="18"/>
        <v/>
      </c>
      <c r="Q118" t="str">
        <f t="shared" si="19"/>
        <v/>
      </c>
      <c r="R118" t="str">
        <f t="shared" si="20"/>
        <v>-</v>
      </c>
      <c r="S118" s="39" t="str">
        <f t="shared" si="21"/>
        <v/>
      </c>
      <c r="T118" t="str">
        <f t="shared" si="22"/>
        <v/>
      </c>
      <c r="U118" s="40">
        <f t="shared" si="23"/>
        <v>0</v>
      </c>
      <c r="V118" s="40">
        <f t="shared" si="24"/>
        <v>0</v>
      </c>
      <c r="W118" s="40">
        <f t="shared" si="25"/>
        <v>0</v>
      </c>
      <c r="X118" s="40">
        <f t="shared" si="26"/>
        <v>0</v>
      </c>
      <c r="Y118" s="39">
        <f t="shared" si="27"/>
        <v>0</v>
      </c>
      <c r="Z118" s="39">
        <f t="shared" si="28"/>
        <v>0</v>
      </c>
      <c r="AA118" s="39">
        <f t="shared" si="29"/>
        <v>0</v>
      </c>
      <c r="AB118" t="str">
        <f t="shared" si="30"/>
        <v/>
      </c>
      <c r="AD118" s="41" t="str">
        <f t="shared" si="31"/>
        <v/>
      </c>
    </row>
    <row r="119" spans="1:30" x14ac:dyDescent="0.2">
      <c r="A119" s="35"/>
      <c r="B119" s="36"/>
      <c r="C119" s="36"/>
      <c r="D119" s="36"/>
      <c r="E119" s="36"/>
      <c r="F119" s="37"/>
      <c r="G119" s="36"/>
      <c r="H119" s="36"/>
      <c r="I119" s="36"/>
      <c r="J119" s="36"/>
      <c r="K119" s="36"/>
      <c r="L119" s="36"/>
      <c r="M119" s="36"/>
      <c r="N119" s="38" t="str">
        <f t="shared" si="16"/>
        <v/>
      </c>
      <c r="O119" t="str">
        <f t="shared" si="17"/>
        <v/>
      </c>
      <c r="P119" t="str">
        <f t="shared" si="18"/>
        <v/>
      </c>
      <c r="Q119" t="str">
        <f t="shared" si="19"/>
        <v/>
      </c>
      <c r="R119" t="str">
        <f t="shared" si="20"/>
        <v>-</v>
      </c>
      <c r="S119" s="39" t="str">
        <f t="shared" si="21"/>
        <v/>
      </c>
      <c r="T119" t="str">
        <f t="shared" si="22"/>
        <v/>
      </c>
      <c r="U119" s="40">
        <f t="shared" si="23"/>
        <v>0</v>
      </c>
      <c r="V119" s="40">
        <f t="shared" si="24"/>
        <v>0</v>
      </c>
      <c r="W119" s="40">
        <f t="shared" si="25"/>
        <v>0</v>
      </c>
      <c r="X119" s="40">
        <f t="shared" si="26"/>
        <v>0</v>
      </c>
      <c r="Y119" s="39">
        <f t="shared" si="27"/>
        <v>0</v>
      </c>
      <c r="Z119" s="39">
        <f t="shared" si="28"/>
        <v>0</v>
      </c>
      <c r="AA119" s="39">
        <f t="shared" si="29"/>
        <v>0</v>
      </c>
      <c r="AB119" t="str">
        <f t="shared" si="30"/>
        <v/>
      </c>
      <c r="AD119" s="41" t="str">
        <f t="shared" si="31"/>
        <v/>
      </c>
    </row>
    <row r="120" spans="1:30" x14ac:dyDescent="0.2">
      <c r="A120" s="35"/>
      <c r="B120" s="36"/>
      <c r="C120" s="36"/>
      <c r="D120" s="36"/>
      <c r="E120" s="36"/>
      <c r="F120" s="37"/>
      <c r="G120" s="36"/>
      <c r="H120" s="36"/>
      <c r="I120" s="36"/>
      <c r="J120" s="36"/>
      <c r="K120" s="36"/>
      <c r="L120" s="36"/>
      <c r="M120" s="36"/>
      <c r="N120" s="38" t="str">
        <f t="shared" si="16"/>
        <v/>
      </c>
      <c r="O120" t="str">
        <f t="shared" si="17"/>
        <v/>
      </c>
      <c r="P120" t="str">
        <f t="shared" si="18"/>
        <v/>
      </c>
      <c r="Q120" t="str">
        <f t="shared" si="19"/>
        <v/>
      </c>
      <c r="R120" t="str">
        <f t="shared" si="20"/>
        <v>-</v>
      </c>
      <c r="S120" s="39" t="str">
        <f t="shared" si="21"/>
        <v/>
      </c>
      <c r="T120" t="str">
        <f t="shared" si="22"/>
        <v/>
      </c>
      <c r="U120" s="40">
        <f t="shared" si="23"/>
        <v>0</v>
      </c>
      <c r="V120" s="40">
        <f t="shared" si="24"/>
        <v>0</v>
      </c>
      <c r="W120" s="40">
        <f t="shared" si="25"/>
        <v>0</v>
      </c>
      <c r="X120" s="40">
        <f t="shared" si="26"/>
        <v>0</v>
      </c>
      <c r="Y120" s="39">
        <f t="shared" si="27"/>
        <v>0</v>
      </c>
      <c r="Z120" s="39">
        <f t="shared" si="28"/>
        <v>0</v>
      </c>
      <c r="AA120" s="39">
        <f t="shared" si="29"/>
        <v>0</v>
      </c>
      <c r="AB120" t="str">
        <f t="shared" si="30"/>
        <v/>
      </c>
      <c r="AD120" s="41" t="str">
        <f t="shared" si="31"/>
        <v/>
      </c>
    </row>
    <row r="121" spans="1:30" x14ac:dyDescent="0.2">
      <c r="A121" s="35"/>
      <c r="B121" s="36"/>
      <c r="C121" s="36"/>
      <c r="D121" s="36"/>
      <c r="E121" s="36"/>
      <c r="F121" s="37"/>
      <c r="G121" s="36"/>
      <c r="H121" s="36"/>
      <c r="I121" s="36"/>
      <c r="J121" s="36"/>
      <c r="K121" s="36"/>
      <c r="L121" s="36"/>
      <c r="M121" s="36"/>
      <c r="N121" s="38" t="str">
        <f t="shared" si="16"/>
        <v/>
      </c>
      <c r="O121" t="str">
        <f t="shared" si="17"/>
        <v/>
      </c>
      <c r="P121" t="str">
        <f t="shared" si="18"/>
        <v/>
      </c>
      <c r="Q121" t="str">
        <f t="shared" si="19"/>
        <v/>
      </c>
      <c r="R121" t="str">
        <f t="shared" si="20"/>
        <v>-</v>
      </c>
      <c r="S121" s="39" t="str">
        <f t="shared" si="21"/>
        <v/>
      </c>
      <c r="T121" t="str">
        <f t="shared" si="22"/>
        <v/>
      </c>
      <c r="U121" s="40">
        <f t="shared" si="23"/>
        <v>0</v>
      </c>
      <c r="V121" s="40">
        <f t="shared" si="24"/>
        <v>0</v>
      </c>
      <c r="W121" s="40">
        <f t="shared" si="25"/>
        <v>0</v>
      </c>
      <c r="X121" s="40">
        <f t="shared" si="26"/>
        <v>0</v>
      </c>
      <c r="Y121" s="39">
        <f t="shared" si="27"/>
        <v>0</v>
      </c>
      <c r="Z121" s="39">
        <f t="shared" si="28"/>
        <v>0</v>
      </c>
      <c r="AA121" s="39">
        <f t="shared" si="29"/>
        <v>0</v>
      </c>
      <c r="AB121" t="str">
        <f t="shared" si="30"/>
        <v/>
      </c>
      <c r="AD121" s="41" t="str">
        <f t="shared" si="31"/>
        <v/>
      </c>
    </row>
    <row r="122" spans="1:30" x14ac:dyDescent="0.2">
      <c r="A122" s="35"/>
      <c r="B122" s="36"/>
      <c r="C122" s="36"/>
      <c r="D122" s="36"/>
      <c r="E122" s="36"/>
      <c r="F122" s="37"/>
      <c r="G122" s="36"/>
      <c r="H122" s="36"/>
      <c r="I122" s="36"/>
      <c r="J122" s="36"/>
      <c r="K122" s="36"/>
      <c r="L122" s="36"/>
      <c r="M122" s="36"/>
      <c r="N122" s="38" t="str">
        <f t="shared" si="16"/>
        <v/>
      </c>
      <c r="O122" t="str">
        <f t="shared" si="17"/>
        <v/>
      </c>
      <c r="P122" t="str">
        <f t="shared" si="18"/>
        <v/>
      </c>
      <c r="Q122" t="str">
        <f t="shared" si="19"/>
        <v/>
      </c>
      <c r="R122" t="str">
        <f t="shared" si="20"/>
        <v>-</v>
      </c>
      <c r="S122" s="39" t="str">
        <f t="shared" si="21"/>
        <v/>
      </c>
      <c r="T122" t="str">
        <f t="shared" si="22"/>
        <v/>
      </c>
      <c r="U122" s="40">
        <f t="shared" si="23"/>
        <v>0</v>
      </c>
      <c r="V122" s="40">
        <f t="shared" si="24"/>
        <v>0</v>
      </c>
      <c r="W122" s="40">
        <f t="shared" si="25"/>
        <v>0</v>
      </c>
      <c r="X122" s="40">
        <f t="shared" si="26"/>
        <v>0</v>
      </c>
      <c r="Y122" s="39">
        <f t="shared" si="27"/>
        <v>0</v>
      </c>
      <c r="Z122" s="39">
        <f t="shared" si="28"/>
        <v>0</v>
      </c>
      <c r="AA122" s="39">
        <f t="shared" si="29"/>
        <v>0</v>
      </c>
      <c r="AB122" t="str">
        <f t="shared" si="30"/>
        <v/>
      </c>
      <c r="AD122" s="41" t="str">
        <f t="shared" si="31"/>
        <v/>
      </c>
    </row>
    <row r="123" spans="1:30" x14ac:dyDescent="0.2">
      <c r="A123" s="35"/>
      <c r="B123" s="36"/>
      <c r="C123" s="36"/>
      <c r="D123" s="36"/>
      <c r="E123" s="36"/>
      <c r="F123" s="37"/>
      <c r="G123" s="36"/>
      <c r="H123" s="36"/>
      <c r="I123" s="36"/>
      <c r="J123" s="36"/>
      <c r="K123" s="36"/>
      <c r="L123" s="36"/>
      <c r="M123" s="36"/>
      <c r="N123" s="38" t="str">
        <f t="shared" si="16"/>
        <v/>
      </c>
      <c r="O123" t="str">
        <f t="shared" si="17"/>
        <v/>
      </c>
      <c r="P123" t="str">
        <f t="shared" si="18"/>
        <v/>
      </c>
      <c r="Q123" t="str">
        <f t="shared" si="19"/>
        <v/>
      </c>
      <c r="R123" t="str">
        <f t="shared" si="20"/>
        <v>-</v>
      </c>
      <c r="S123" s="39" t="str">
        <f t="shared" si="21"/>
        <v/>
      </c>
      <c r="T123" t="str">
        <f t="shared" si="22"/>
        <v/>
      </c>
      <c r="U123" s="40">
        <f t="shared" si="23"/>
        <v>0</v>
      </c>
      <c r="V123" s="40">
        <f t="shared" si="24"/>
        <v>0</v>
      </c>
      <c r="W123" s="40">
        <f t="shared" si="25"/>
        <v>0</v>
      </c>
      <c r="X123" s="40">
        <f t="shared" si="26"/>
        <v>0</v>
      </c>
      <c r="Y123" s="39">
        <f t="shared" si="27"/>
        <v>0</v>
      </c>
      <c r="Z123" s="39">
        <f t="shared" si="28"/>
        <v>0</v>
      </c>
      <c r="AA123" s="39">
        <f t="shared" si="29"/>
        <v>0</v>
      </c>
      <c r="AB123" t="str">
        <f t="shared" si="30"/>
        <v/>
      </c>
      <c r="AD123" s="41" t="str">
        <f t="shared" si="31"/>
        <v/>
      </c>
    </row>
    <row r="124" spans="1:30" x14ac:dyDescent="0.2">
      <c r="A124" s="35"/>
      <c r="B124" s="36"/>
      <c r="C124" s="36"/>
      <c r="D124" s="36"/>
      <c r="E124" s="36"/>
      <c r="F124" s="37"/>
      <c r="G124" s="36"/>
      <c r="H124" s="36"/>
      <c r="I124" s="36"/>
      <c r="J124" s="36"/>
      <c r="K124" s="36"/>
      <c r="L124" s="36"/>
      <c r="M124" s="36"/>
      <c r="N124" s="38" t="str">
        <f t="shared" si="16"/>
        <v/>
      </c>
      <c r="O124" t="str">
        <f t="shared" si="17"/>
        <v/>
      </c>
      <c r="P124" t="str">
        <f t="shared" si="18"/>
        <v/>
      </c>
      <c r="Q124" t="str">
        <f t="shared" si="19"/>
        <v/>
      </c>
      <c r="R124" t="str">
        <f t="shared" si="20"/>
        <v>-</v>
      </c>
      <c r="S124" s="39" t="str">
        <f t="shared" si="21"/>
        <v/>
      </c>
      <c r="T124" t="str">
        <f t="shared" si="22"/>
        <v/>
      </c>
      <c r="U124" s="40">
        <f t="shared" si="23"/>
        <v>0</v>
      </c>
      <c r="V124" s="40">
        <f t="shared" si="24"/>
        <v>0</v>
      </c>
      <c r="W124" s="40">
        <f t="shared" si="25"/>
        <v>0</v>
      </c>
      <c r="X124" s="40">
        <f t="shared" si="26"/>
        <v>0</v>
      </c>
      <c r="Y124" s="39">
        <f t="shared" si="27"/>
        <v>0</v>
      </c>
      <c r="Z124" s="39">
        <f t="shared" si="28"/>
        <v>0</v>
      </c>
      <c r="AA124" s="39">
        <f t="shared" si="29"/>
        <v>0</v>
      </c>
      <c r="AB124" t="str">
        <f t="shared" si="30"/>
        <v/>
      </c>
      <c r="AD124" s="41" t="str">
        <f t="shared" si="31"/>
        <v/>
      </c>
    </row>
    <row r="125" spans="1:30" x14ac:dyDescent="0.2">
      <c r="A125" s="35"/>
      <c r="B125" s="36"/>
      <c r="C125" s="36"/>
      <c r="D125" s="36"/>
      <c r="E125" s="36"/>
      <c r="F125" s="37"/>
      <c r="G125" s="36"/>
      <c r="H125" s="36"/>
      <c r="I125" s="36"/>
      <c r="J125" s="36"/>
      <c r="K125" s="36"/>
      <c r="L125" s="36"/>
      <c r="M125" s="36"/>
      <c r="N125" s="38" t="str">
        <f t="shared" si="16"/>
        <v/>
      </c>
      <c r="O125" t="str">
        <f t="shared" si="17"/>
        <v/>
      </c>
      <c r="P125" t="str">
        <f t="shared" si="18"/>
        <v/>
      </c>
      <c r="Q125" t="str">
        <f t="shared" si="19"/>
        <v/>
      </c>
      <c r="R125" t="str">
        <f t="shared" si="20"/>
        <v>-</v>
      </c>
      <c r="S125" s="39" t="str">
        <f t="shared" si="21"/>
        <v/>
      </c>
      <c r="T125" t="str">
        <f t="shared" si="22"/>
        <v/>
      </c>
      <c r="U125" s="40">
        <f t="shared" si="23"/>
        <v>0</v>
      </c>
      <c r="V125" s="40">
        <f t="shared" si="24"/>
        <v>0</v>
      </c>
      <c r="W125" s="40">
        <f t="shared" si="25"/>
        <v>0</v>
      </c>
      <c r="X125" s="40">
        <f t="shared" si="26"/>
        <v>0</v>
      </c>
      <c r="Y125" s="39">
        <f t="shared" si="27"/>
        <v>0</v>
      </c>
      <c r="Z125" s="39">
        <f t="shared" si="28"/>
        <v>0</v>
      </c>
      <c r="AA125" s="39">
        <f t="shared" si="29"/>
        <v>0</v>
      </c>
      <c r="AB125" t="str">
        <f t="shared" si="30"/>
        <v/>
      </c>
      <c r="AD125" s="41" t="str">
        <f t="shared" si="31"/>
        <v/>
      </c>
    </row>
    <row r="126" spans="1:30" x14ac:dyDescent="0.2">
      <c r="A126" s="35"/>
      <c r="B126" s="36"/>
      <c r="C126" s="36"/>
      <c r="D126" s="36"/>
      <c r="E126" s="36"/>
      <c r="F126" s="37"/>
      <c r="G126" s="36"/>
      <c r="H126" s="36"/>
      <c r="I126" s="36"/>
      <c r="J126" s="36"/>
      <c r="K126" s="36"/>
      <c r="L126" s="36"/>
      <c r="M126" s="36"/>
      <c r="N126" s="38" t="str">
        <f t="shared" si="16"/>
        <v/>
      </c>
      <c r="O126" t="str">
        <f t="shared" si="17"/>
        <v/>
      </c>
      <c r="P126" t="str">
        <f t="shared" si="18"/>
        <v/>
      </c>
      <c r="Q126" t="str">
        <f t="shared" si="19"/>
        <v/>
      </c>
      <c r="R126" t="str">
        <f t="shared" si="20"/>
        <v>-</v>
      </c>
      <c r="S126" s="39" t="str">
        <f t="shared" si="21"/>
        <v/>
      </c>
      <c r="T126" t="str">
        <f t="shared" si="22"/>
        <v/>
      </c>
      <c r="U126" s="40">
        <f t="shared" si="23"/>
        <v>0</v>
      </c>
      <c r="V126" s="40">
        <f t="shared" si="24"/>
        <v>0</v>
      </c>
      <c r="W126" s="40">
        <f t="shared" si="25"/>
        <v>0</v>
      </c>
      <c r="X126" s="40">
        <f t="shared" si="26"/>
        <v>0</v>
      </c>
      <c r="Y126" s="39">
        <f t="shared" si="27"/>
        <v>0</v>
      </c>
      <c r="Z126" s="39">
        <f t="shared" si="28"/>
        <v>0</v>
      </c>
      <c r="AA126" s="39">
        <f t="shared" si="29"/>
        <v>0</v>
      </c>
      <c r="AB126" t="str">
        <f t="shared" si="30"/>
        <v/>
      </c>
      <c r="AD126" s="41" t="str">
        <f t="shared" si="31"/>
        <v/>
      </c>
    </row>
    <row r="127" spans="1:30" x14ac:dyDescent="0.2">
      <c r="A127" s="35"/>
      <c r="B127" s="36"/>
      <c r="C127" s="36"/>
      <c r="D127" s="36"/>
      <c r="E127" s="36"/>
      <c r="F127" s="37"/>
      <c r="G127" s="36"/>
      <c r="H127" s="36"/>
      <c r="I127" s="36"/>
      <c r="J127" s="36"/>
      <c r="K127" s="36"/>
      <c r="L127" s="36"/>
      <c r="M127" s="36"/>
      <c r="N127" s="38" t="str">
        <f t="shared" si="16"/>
        <v/>
      </c>
      <c r="O127" t="str">
        <f t="shared" si="17"/>
        <v/>
      </c>
      <c r="P127" t="str">
        <f t="shared" si="18"/>
        <v/>
      </c>
      <c r="Q127" t="str">
        <f t="shared" si="19"/>
        <v/>
      </c>
      <c r="R127" t="str">
        <f t="shared" si="20"/>
        <v>-</v>
      </c>
      <c r="S127" s="39" t="str">
        <f t="shared" si="21"/>
        <v/>
      </c>
      <c r="T127" t="str">
        <f t="shared" si="22"/>
        <v/>
      </c>
      <c r="U127" s="40">
        <f t="shared" si="23"/>
        <v>0</v>
      </c>
      <c r="V127" s="40">
        <f t="shared" si="24"/>
        <v>0</v>
      </c>
      <c r="W127" s="40">
        <f t="shared" si="25"/>
        <v>0</v>
      </c>
      <c r="X127" s="40">
        <f t="shared" si="26"/>
        <v>0</v>
      </c>
      <c r="Y127" s="39">
        <f t="shared" si="27"/>
        <v>0</v>
      </c>
      <c r="Z127" s="39">
        <f t="shared" si="28"/>
        <v>0</v>
      </c>
      <c r="AA127" s="39">
        <f t="shared" si="29"/>
        <v>0</v>
      </c>
      <c r="AB127" t="str">
        <f t="shared" si="30"/>
        <v/>
      </c>
      <c r="AD127" s="41" t="str">
        <f t="shared" si="31"/>
        <v/>
      </c>
    </row>
    <row r="128" spans="1:30" x14ac:dyDescent="0.2">
      <c r="A128" s="35"/>
      <c r="B128" s="36"/>
      <c r="C128" s="36"/>
      <c r="D128" s="36"/>
      <c r="E128" s="36"/>
      <c r="F128" s="37"/>
      <c r="G128" s="36"/>
      <c r="H128" s="36"/>
      <c r="I128" s="36"/>
      <c r="J128" s="36"/>
      <c r="K128" s="36"/>
      <c r="L128" s="36"/>
      <c r="M128" s="36"/>
      <c r="N128" s="38" t="str">
        <f t="shared" si="16"/>
        <v/>
      </c>
      <c r="O128" t="str">
        <f t="shared" si="17"/>
        <v/>
      </c>
      <c r="P128" t="str">
        <f t="shared" si="18"/>
        <v/>
      </c>
      <c r="Q128" t="str">
        <f t="shared" si="19"/>
        <v/>
      </c>
      <c r="R128" t="str">
        <f t="shared" si="20"/>
        <v>-</v>
      </c>
      <c r="S128" s="39" t="str">
        <f t="shared" si="21"/>
        <v/>
      </c>
      <c r="T128" t="str">
        <f t="shared" si="22"/>
        <v/>
      </c>
      <c r="U128" s="40">
        <f t="shared" si="23"/>
        <v>0</v>
      </c>
      <c r="V128" s="40">
        <f t="shared" si="24"/>
        <v>0</v>
      </c>
      <c r="W128" s="40">
        <f t="shared" si="25"/>
        <v>0</v>
      </c>
      <c r="X128" s="40">
        <f t="shared" si="26"/>
        <v>0</v>
      </c>
      <c r="Y128" s="39">
        <f t="shared" si="27"/>
        <v>0</v>
      </c>
      <c r="Z128" s="39">
        <f t="shared" si="28"/>
        <v>0</v>
      </c>
      <c r="AA128" s="39">
        <f t="shared" si="29"/>
        <v>0</v>
      </c>
      <c r="AB128" t="str">
        <f t="shared" si="30"/>
        <v/>
      </c>
      <c r="AD128" s="41" t="str">
        <f t="shared" si="31"/>
        <v/>
      </c>
    </row>
    <row r="129" spans="1:30" x14ac:dyDescent="0.2">
      <c r="A129" s="35"/>
      <c r="B129" s="36"/>
      <c r="C129" s="36"/>
      <c r="D129" s="36"/>
      <c r="E129" s="36"/>
      <c r="F129" s="37"/>
      <c r="G129" s="36"/>
      <c r="H129" s="36"/>
      <c r="I129" s="36"/>
      <c r="J129" s="36"/>
      <c r="K129" s="36"/>
      <c r="L129" s="36"/>
      <c r="M129" s="36"/>
      <c r="N129" s="38" t="str">
        <f t="shared" si="16"/>
        <v/>
      </c>
      <c r="O129" t="str">
        <f t="shared" si="17"/>
        <v/>
      </c>
      <c r="P129" t="str">
        <f t="shared" si="18"/>
        <v/>
      </c>
      <c r="Q129" t="str">
        <f t="shared" si="19"/>
        <v/>
      </c>
      <c r="R129" t="str">
        <f t="shared" si="20"/>
        <v>-</v>
      </c>
      <c r="S129" s="39" t="str">
        <f t="shared" si="21"/>
        <v/>
      </c>
      <c r="T129" t="str">
        <f t="shared" si="22"/>
        <v/>
      </c>
      <c r="U129" s="40">
        <f t="shared" si="23"/>
        <v>0</v>
      </c>
      <c r="V129" s="40">
        <f t="shared" si="24"/>
        <v>0</v>
      </c>
      <c r="W129" s="40">
        <f t="shared" si="25"/>
        <v>0</v>
      </c>
      <c r="X129" s="40">
        <f t="shared" si="26"/>
        <v>0</v>
      </c>
      <c r="Y129" s="39">
        <f t="shared" si="27"/>
        <v>0</v>
      </c>
      <c r="Z129" s="39">
        <f t="shared" si="28"/>
        <v>0</v>
      </c>
      <c r="AA129" s="39">
        <f t="shared" si="29"/>
        <v>0</v>
      </c>
      <c r="AB129" t="str">
        <f t="shared" si="30"/>
        <v/>
      </c>
      <c r="AD129" s="41" t="str">
        <f t="shared" si="31"/>
        <v/>
      </c>
    </row>
    <row r="130" spans="1:30" x14ac:dyDescent="0.2">
      <c r="A130" s="35"/>
      <c r="B130" s="36"/>
      <c r="C130" s="36"/>
      <c r="D130" s="36"/>
      <c r="E130" s="36"/>
      <c r="F130" s="37"/>
      <c r="G130" s="36"/>
      <c r="H130" s="36"/>
      <c r="I130" s="36"/>
      <c r="J130" s="36"/>
      <c r="K130" s="36"/>
      <c r="L130" s="36"/>
      <c r="M130" s="36"/>
      <c r="N130" s="38" t="str">
        <f t="shared" si="16"/>
        <v/>
      </c>
      <c r="O130" t="str">
        <f t="shared" si="17"/>
        <v/>
      </c>
      <c r="P130" t="str">
        <f t="shared" si="18"/>
        <v/>
      </c>
      <c r="Q130" t="str">
        <f t="shared" si="19"/>
        <v/>
      </c>
      <c r="R130" t="str">
        <f t="shared" si="20"/>
        <v>-</v>
      </c>
      <c r="S130" s="39" t="str">
        <f t="shared" si="21"/>
        <v/>
      </c>
      <c r="T130" t="str">
        <f t="shared" si="22"/>
        <v/>
      </c>
      <c r="U130" s="40">
        <f t="shared" si="23"/>
        <v>0</v>
      </c>
      <c r="V130" s="40">
        <f t="shared" si="24"/>
        <v>0</v>
      </c>
      <c r="W130" s="40">
        <f t="shared" si="25"/>
        <v>0</v>
      </c>
      <c r="X130" s="40">
        <f t="shared" si="26"/>
        <v>0</v>
      </c>
      <c r="Y130" s="39">
        <f t="shared" si="27"/>
        <v>0</v>
      </c>
      <c r="Z130" s="39">
        <f t="shared" si="28"/>
        <v>0</v>
      </c>
      <c r="AA130" s="39">
        <f t="shared" si="29"/>
        <v>0</v>
      </c>
      <c r="AB130" t="str">
        <f t="shared" si="30"/>
        <v/>
      </c>
      <c r="AD130" s="41" t="str">
        <f t="shared" si="31"/>
        <v/>
      </c>
    </row>
    <row r="131" spans="1:30" x14ac:dyDescent="0.2">
      <c r="A131" s="35"/>
      <c r="B131" s="36"/>
      <c r="C131" s="36"/>
      <c r="D131" s="36"/>
      <c r="E131" s="36"/>
      <c r="F131" s="37"/>
      <c r="G131" s="36"/>
      <c r="H131" s="36"/>
      <c r="I131" s="36"/>
      <c r="J131" s="36"/>
      <c r="K131" s="36"/>
      <c r="L131" s="36"/>
      <c r="M131" s="36"/>
      <c r="N131" s="38" t="str">
        <f t="shared" si="16"/>
        <v/>
      </c>
      <c r="O131" t="str">
        <f t="shared" si="17"/>
        <v/>
      </c>
      <c r="P131" t="str">
        <f t="shared" si="18"/>
        <v/>
      </c>
      <c r="Q131" t="str">
        <f t="shared" si="19"/>
        <v/>
      </c>
      <c r="R131" t="str">
        <f t="shared" si="20"/>
        <v>-</v>
      </c>
      <c r="S131" s="39" t="str">
        <f t="shared" si="21"/>
        <v/>
      </c>
      <c r="T131" t="str">
        <f t="shared" si="22"/>
        <v/>
      </c>
      <c r="U131" s="40">
        <f t="shared" si="23"/>
        <v>0</v>
      </c>
      <c r="V131" s="40">
        <f t="shared" si="24"/>
        <v>0</v>
      </c>
      <c r="W131" s="40">
        <f t="shared" si="25"/>
        <v>0</v>
      </c>
      <c r="X131" s="40">
        <f t="shared" si="26"/>
        <v>0</v>
      </c>
      <c r="Y131" s="39">
        <f t="shared" si="27"/>
        <v>0</v>
      </c>
      <c r="Z131" s="39">
        <f t="shared" si="28"/>
        <v>0</v>
      </c>
      <c r="AA131" s="39">
        <f t="shared" si="29"/>
        <v>0</v>
      </c>
      <c r="AB131" t="str">
        <f t="shared" si="30"/>
        <v/>
      </c>
      <c r="AD131" s="41" t="str">
        <f t="shared" si="31"/>
        <v/>
      </c>
    </row>
    <row r="132" spans="1:30" x14ac:dyDescent="0.2">
      <c r="A132" s="35"/>
      <c r="B132" s="36"/>
      <c r="C132" s="36"/>
      <c r="D132" s="36"/>
      <c r="E132" s="36"/>
      <c r="F132" s="37"/>
      <c r="G132" s="36"/>
      <c r="H132" s="36"/>
      <c r="I132" s="36"/>
      <c r="J132" s="36"/>
      <c r="K132" s="36"/>
      <c r="L132" s="36"/>
      <c r="M132" s="36"/>
      <c r="N132" s="38" t="str">
        <f t="shared" ref="N132:N195" si="32">IF($A132="","",DATE(YEAR($A132),MONTH($A132),1))</f>
        <v/>
      </c>
      <c r="O132" t="str">
        <f t="shared" ref="O132:O195" si="33">IF(TRIM($B132)="","",IFERROR(INDEX(C_RG,MATCH(TRIM($B132),C_Nome,0)),"?"))</f>
        <v/>
      </c>
      <c r="P132" t="str">
        <f t="shared" ref="P132:P195" si="34">IF($AD132="","",INDEX(V_Equipe,$AD132))</f>
        <v/>
      </c>
      <c r="Q132" t="str">
        <f t="shared" ref="Q132:Q195" si="35">IF($AD132="","",INDEX(V_Funcao,$AD132))</f>
        <v/>
      </c>
      <c r="R132" t="str">
        <f t="shared" ref="R132:R195" si="36">IF(OR(TRIM($C132)="",$Q132=""),"-",IF(TRIM($C132)=$Q132,"Sim","Não"))</f>
        <v>-</v>
      </c>
      <c r="S132" s="39" t="str">
        <f t="shared" ref="S132:S195" si="37">IF(OR($A132="",IF(TRIM($C132)&lt;&gt;"",TRIM($C132),$Q132)=""),"",IFERROR(INDEX(F_Valor,MATCH(IF(TRIM($C132)&lt;&gt;"",TRIM($C132),$Q132)&amp;"|"&amp;SUMPRODUCT(MAX((F_Funcao=IF(TRIM($C132)&lt;&gt;"",TRIM($C132),$Q132))*(F_Ini&lt;=$A132)*F_Ini)),F_Chave,0)),""))</f>
        <v/>
      </c>
      <c r="T132" t="str">
        <f t="shared" ref="T132:T195" si="38">IF($A132="","",IF($E132="Sim","Feriado",IF(WEEKDAY($A132,2)=6,"Sábado",IF(WEEKDAY($A132,2)=7,"Domingo","Dia útil"))))</f>
        <v/>
      </c>
      <c r="U132" s="40">
        <f t="shared" ref="U132:U195" si="39">IF(OR($A132="",$F132=""),0,IF(AND($T132&lt;&gt;"Dia útil",$F132&gt;P_LimiteAlmocoFDS),P_AlmocoFDS,0))</f>
        <v>0</v>
      </c>
      <c r="V132" s="40">
        <f t="shared" ref="V132:V195" si="40">IF($F132="",0,MAX($F132-$U132,0))</f>
        <v>0</v>
      </c>
      <c r="W132" s="40">
        <f t="shared" ref="W132:W195" si="41">IF($V132=0,0,IF($T132="Dia útil",$V132,IF($T132="Sábado",MAX($V132-P_HoraSab100,0),0)))</f>
        <v>0</v>
      </c>
      <c r="X132" s="40">
        <f t="shared" ref="X132:X195" si="42">IF($V132=0,0,IF(OR($T132="Domingo",$T132="Feriado"),$V132,IF($T132="Sábado",MIN($V132,P_HoraSab100),0)))</f>
        <v>0</v>
      </c>
      <c r="Y132" s="39">
        <f t="shared" ref="Y132:Y195" si="43">IF(OR($V132=0,$S132=""),0,($W132*P_MultHE50+$X132*P_MultHE100)*24*$S132)</f>
        <v>0</v>
      </c>
      <c r="Z132" s="39">
        <f t="shared" ref="Z132:Z195" si="44">IF($G132="PAGAS POR EI",$Y132,0)</f>
        <v>0</v>
      </c>
      <c r="AA132" s="39">
        <f t="shared" ref="AA132:AA195" si="45">IF($G132="PAGAS PELA ÁREA",$Y132,0)</f>
        <v>0</v>
      </c>
      <c r="AB132" t="str">
        <f t="shared" ref="AB132:AB195" si="46">IF($A132="","",IF($O132="?","CADASTRO: funcionário não está no Cadastro",IF($G132="","DEFINIR: tratamento da HE (EI ou área)",IF($L132&lt;&gt;"Sim","PONTO: aguardando histórico dos pontos",""))))</f>
        <v/>
      </c>
      <c r="AD132" s="41" t="str">
        <f t="shared" ref="AD132:AD195" si="47">IF(OR($A132="",$O132="",$O132="?"),"",IFERROR(MATCH($O132&amp;"|"&amp;SUMPRODUCT(MAX((V_RG=$O132)*(V_Ini&lt;=$A132)*V_Ini)),V_Chave,0),""))</f>
        <v/>
      </c>
    </row>
    <row r="133" spans="1:30" x14ac:dyDescent="0.2">
      <c r="A133" s="35"/>
      <c r="B133" s="36"/>
      <c r="C133" s="36"/>
      <c r="D133" s="36"/>
      <c r="E133" s="36"/>
      <c r="F133" s="37"/>
      <c r="G133" s="36"/>
      <c r="H133" s="36"/>
      <c r="I133" s="36"/>
      <c r="J133" s="36"/>
      <c r="K133" s="36"/>
      <c r="L133" s="36"/>
      <c r="M133" s="36"/>
      <c r="N133" s="38" t="str">
        <f t="shared" si="32"/>
        <v/>
      </c>
      <c r="O133" t="str">
        <f t="shared" si="33"/>
        <v/>
      </c>
      <c r="P133" t="str">
        <f t="shared" si="34"/>
        <v/>
      </c>
      <c r="Q133" t="str">
        <f t="shared" si="35"/>
        <v/>
      </c>
      <c r="R133" t="str">
        <f t="shared" si="36"/>
        <v>-</v>
      </c>
      <c r="S133" s="39" t="str">
        <f t="shared" si="37"/>
        <v/>
      </c>
      <c r="T133" t="str">
        <f t="shared" si="38"/>
        <v/>
      </c>
      <c r="U133" s="40">
        <f t="shared" si="39"/>
        <v>0</v>
      </c>
      <c r="V133" s="40">
        <f t="shared" si="40"/>
        <v>0</v>
      </c>
      <c r="W133" s="40">
        <f t="shared" si="41"/>
        <v>0</v>
      </c>
      <c r="X133" s="40">
        <f t="shared" si="42"/>
        <v>0</v>
      </c>
      <c r="Y133" s="39">
        <f t="shared" si="43"/>
        <v>0</v>
      </c>
      <c r="Z133" s="39">
        <f t="shared" si="44"/>
        <v>0</v>
      </c>
      <c r="AA133" s="39">
        <f t="shared" si="45"/>
        <v>0</v>
      </c>
      <c r="AB133" t="str">
        <f t="shared" si="46"/>
        <v/>
      </c>
      <c r="AD133" s="41" t="str">
        <f t="shared" si="47"/>
        <v/>
      </c>
    </row>
    <row r="134" spans="1:30" x14ac:dyDescent="0.2">
      <c r="A134" s="35"/>
      <c r="B134" s="36"/>
      <c r="C134" s="36"/>
      <c r="D134" s="36"/>
      <c r="E134" s="36"/>
      <c r="F134" s="37"/>
      <c r="G134" s="36"/>
      <c r="H134" s="36"/>
      <c r="I134" s="36"/>
      <c r="J134" s="36"/>
      <c r="K134" s="36"/>
      <c r="L134" s="36"/>
      <c r="M134" s="36"/>
      <c r="N134" s="38" t="str">
        <f t="shared" si="32"/>
        <v/>
      </c>
      <c r="O134" t="str">
        <f t="shared" si="33"/>
        <v/>
      </c>
      <c r="P134" t="str">
        <f t="shared" si="34"/>
        <v/>
      </c>
      <c r="Q134" t="str">
        <f t="shared" si="35"/>
        <v/>
      </c>
      <c r="R134" t="str">
        <f t="shared" si="36"/>
        <v>-</v>
      </c>
      <c r="S134" s="39" t="str">
        <f t="shared" si="37"/>
        <v/>
      </c>
      <c r="T134" t="str">
        <f t="shared" si="38"/>
        <v/>
      </c>
      <c r="U134" s="40">
        <f t="shared" si="39"/>
        <v>0</v>
      </c>
      <c r="V134" s="40">
        <f t="shared" si="40"/>
        <v>0</v>
      </c>
      <c r="W134" s="40">
        <f t="shared" si="41"/>
        <v>0</v>
      </c>
      <c r="X134" s="40">
        <f t="shared" si="42"/>
        <v>0</v>
      </c>
      <c r="Y134" s="39">
        <f t="shared" si="43"/>
        <v>0</v>
      </c>
      <c r="Z134" s="39">
        <f t="shared" si="44"/>
        <v>0</v>
      </c>
      <c r="AA134" s="39">
        <f t="shared" si="45"/>
        <v>0</v>
      </c>
      <c r="AB134" t="str">
        <f t="shared" si="46"/>
        <v/>
      </c>
      <c r="AD134" s="41" t="str">
        <f t="shared" si="47"/>
        <v/>
      </c>
    </row>
    <row r="135" spans="1:30" x14ac:dyDescent="0.2">
      <c r="A135" s="35"/>
      <c r="B135" s="36"/>
      <c r="C135" s="36"/>
      <c r="D135" s="36"/>
      <c r="E135" s="36"/>
      <c r="F135" s="37"/>
      <c r="G135" s="36"/>
      <c r="H135" s="36"/>
      <c r="I135" s="36"/>
      <c r="J135" s="36"/>
      <c r="K135" s="36"/>
      <c r="L135" s="36"/>
      <c r="M135" s="36"/>
      <c r="N135" s="38" t="str">
        <f t="shared" si="32"/>
        <v/>
      </c>
      <c r="O135" t="str">
        <f t="shared" si="33"/>
        <v/>
      </c>
      <c r="P135" t="str">
        <f t="shared" si="34"/>
        <v/>
      </c>
      <c r="Q135" t="str">
        <f t="shared" si="35"/>
        <v/>
      </c>
      <c r="R135" t="str">
        <f t="shared" si="36"/>
        <v>-</v>
      </c>
      <c r="S135" s="39" t="str">
        <f t="shared" si="37"/>
        <v/>
      </c>
      <c r="T135" t="str">
        <f t="shared" si="38"/>
        <v/>
      </c>
      <c r="U135" s="40">
        <f t="shared" si="39"/>
        <v>0</v>
      </c>
      <c r="V135" s="40">
        <f t="shared" si="40"/>
        <v>0</v>
      </c>
      <c r="W135" s="40">
        <f t="shared" si="41"/>
        <v>0</v>
      </c>
      <c r="X135" s="40">
        <f t="shared" si="42"/>
        <v>0</v>
      </c>
      <c r="Y135" s="39">
        <f t="shared" si="43"/>
        <v>0</v>
      </c>
      <c r="Z135" s="39">
        <f t="shared" si="44"/>
        <v>0</v>
      </c>
      <c r="AA135" s="39">
        <f t="shared" si="45"/>
        <v>0</v>
      </c>
      <c r="AB135" t="str">
        <f t="shared" si="46"/>
        <v/>
      </c>
      <c r="AD135" s="41" t="str">
        <f t="shared" si="47"/>
        <v/>
      </c>
    </row>
    <row r="136" spans="1:30" x14ac:dyDescent="0.2">
      <c r="A136" s="35"/>
      <c r="B136" s="36"/>
      <c r="C136" s="36"/>
      <c r="D136" s="36"/>
      <c r="E136" s="36"/>
      <c r="F136" s="37"/>
      <c r="G136" s="36"/>
      <c r="H136" s="36"/>
      <c r="I136" s="36"/>
      <c r="J136" s="36"/>
      <c r="K136" s="36"/>
      <c r="L136" s="36"/>
      <c r="M136" s="36"/>
      <c r="N136" s="38" t="str">
        <f t="shared" si="32"/>
        <v/>
      </c>
      <c r="O136" t="str">
        <f t="shared" si="33"/>
        <v/>
      </c>
      <c r="P136" t="str">
        <f t="shared" si="34"/>
        <v/>
      </c>
      <c r="Q136" t="str">
        <f t="shared" si="35"/>
        <v/>
      </c>
      <c r="R136" t="str">
        <f t="shared" si="36"/>
        <v>-</v>
      </c>
      <c r="S136" s="39" t="str">
        <f t="shared" si="37"/>
        <v/>
      </c>
      <c r="T136" t="str">
        <f t="shared" si="38"/>
        <v/>
      </c>
      <c r="U136" s="40">
        <f t="shared" si="39"/>
        <v>0</v>
      </c>
      <c r="V136" s="40">
        <f t="shared" si="40"/>
        <v>0</v>
      </c>
      <c r="W136" s="40">
        <f t="shared" si="41"/>
        <v>0</v>
      </c>
      <c r="X136" s="40">
        <f t="shared" si="42"/>
        <v>0</v>
      </c>
      <c r="Y136" s="39">
        <f t="shared" si="43"/>
        <v>0</v>
      </c>
      <c r="Z136" s="39">
        <f t="shared" si="44"/>
        <v>0</v>
      </c>
      <c r="AA136" s="39">
        <f t="shared" si="45"/>
        <v>0</v>
      </c>
      <c r="AB136" t="str">
        <f t="shared" si="46"/>
        <v/>
      </c>
      <c r="AD136" s="41" t="str">
        <f t="shared" si="47"/>
        <v/>
      </c>
    </row>
    <row r="137" spans="1:30" x14ac:dyDescent="0.2">
      <c r="A137" s="35"/>
      <c r="B137" s="36"/>
      <c r="C137" s="36"/>
      <c r="D137" s="36"/>
      <c r="E137" s="36"/>
      <c r="F137" s="37"/>
      <c r="G137" s="36"/>
      <c r="H137" s="36"/>
      <c r="I137" s="36"/>
      <c r="J137" s="36"/>
      <c r="K137" s="36"/>
      <c r="L137" s="36"/>
      <c r="M137" s="36"/>
      <c r="N137" s="38" t="str">
        <f t="shared" si="32"/>
        <v/>
      </c>
      <c r="O137" t="str">
        <f t="shared" si="33"/>
        <v/>
      </c>
      <c r="P137" t="str">
        <f t="shared" si="34"/>
        <v/>
      </c>
      <c r="Q137" t="str">
        <f t="shared" si="35"/>
        <v/>
      </c>
      <c r="R137" t="str">
        <f t="shared" si="36"/>
        <v>-</v>
      </c>
      <c r="S137" s="39" t="str">
        <f t="shared" si="37"/>
        <v/>
      </c>
      <c r="T137" t="str">
        <f t="shared" si="38"/>
        <v/>
      </c>
      <c r="U137" s="40">
        <f t="shared" si="39"/>
        <v>0</v>
      </c>
      <c r="V137" s="40">
        <f t="shared" si="40"/>
        <v>0</v>
      </c>
      <c r="W137" s="40">
        <f t="shared" si="41"/>
        <v>0</v>
      </c>
      <c r="X137" s="40">
        <f t="shared" si="42"/>
        <v>0</v>
      </c>
      <c r="Y137" s="39">
        <f t="shared" si="43"/>
        <v>0</v>
      </c>
      <c r="Z137" s="39">
        <f t="shared" si="44"/>
        <v>0</v>
      </c>
      <c r="AA137" s="39">
        <f t="shared" si="45"/>
        <v>0</v>
      </c>
      <c r="AB137" t="str">
        <f t="shared" si="46"/>
        <v/>
      </c>
      <c r="AD137" s="41" t="str">
        <f t="shared" si="47"/>
        <v/>
      </c>
    </row>
    <row r="138" spans="1:30" x14ac:dyDescent="0.2">
      <c r="A138" s="35"/>
      <c r="B138" s="36"/>
      <c r="C138" s="36"/>
      <c r="D138" s="36"/>
      <c r="E138" s="36"/>
      <c r="F138" s="37"/>
      <c r="G138" s="36"/>
      <c r="H138" s="36"/>
      <c r="I138" s="36"/>
      <c r="J138" s="36"/>
      <c r="K138" s="36"/>
      <c r="L138" s="36"/>
      <c r="M138" s="36"/>
      <c r="N138" s="38" t="str">
        <f t="shared" si="32"/>
        <v/>
      </c>
      <c r="O138" t="str">
        <f t="shared" si="33"/>
        <v/>
      </c>
      <c r="P138" t="str">
        <f t="shared" si="34"/>
        <v/>
      </c>
      <c r="Q138" t="str">
        <f t="shared" si="35"/>
        <v/>
      </c>
      <c r="R138" t="str">
        <f t="shared" si="36"/>
        <v>-</v>
      </c>
      <c r="S138" s="39" t="str">
        <f t="shared" si="37"/>
        <v/>
      </c>
      <c r="T138" t="str">
        <f t="shared" si="38"/>
        <v/>
      </c>
      <c r="U138" s="40">
        <f t="shared" si="39"/>
        <v>0</v>
      </c>
      <c r="V138" s="40">
        <f t="shared" si="40"/>
        <v>0</v>
      </c>
      <c r="W138" s="40">
        <f t="shared" si="41"/>
        <v>0</v>
      </c>
      <c r="X138" s="40">
        <f t="shared" si="42"/>
        <v>0</v>
      </c>
      <c r="Y138" s="39">
        <f t="shared" si="43"/>
        <v>0</v>
      </c>
      <c r="Z138" s="39">
        <f t="shared" si="44"/>
        <v>0</v>
      </c>
      <c r="AA138" s="39">
        <f t="shared" si="45"/>
        <v>0</v>
      </c>
      <c r="AB138" t="str">
        <f t="shared" si="46"/>
        <v/>
      </c>
      <c r="AD138" s="41" t="str">
        <f t="shared" si="47"/>
        <v/>
      </c>
    </row>
    <row r="139" spans="1:30" x14ac:dyDescent="0.2">
      <c r="A139" s="35"/>
      <c r="B139" s="36"/>
      <c r="C139" s="36"/>
      <c r="D139" s="36"/>
      <c r="E139" s="36"/>
      <c r="F139" s="37"/>
      <c r="G139" s="36"/>
      <c r="H139" s="36"/>
      <c r="I139" s="36"/>
      <c r="J139" s="36"/>
      <c r="K139" s="36"/>
      <c r="L139" s="36"/>
      <c r="M139" s="36"/>
      <c r="N139" s="38" t="str">
        <f t="shared" si="32"/>
        <v/>
      </c>
      <c r="O139" t="str">
        <f t="shared" si="33"/>
        <v/>
      </c>
      <c r="P139" t="str">
        <f t="shared" si="34"/>
        <v/>
      </c>
      <c r="Q139" t="str">
        <f t="shared" si="35"/>
        <v/>
      </c>
      <c r="R139" t="str">
        <f t="shared" si="36"/>
        <v>-</v>
      </c>
      <c r="S139" s="39" t="str">
        <f t="shared" si="37"/>
        <v/>
      </c>
      <c r="T139" t="str">
        <f t="shared" si="38"/>
        <v/>
      </c>
      <c r="U139" s="40">
        <f t="shared" si="39"/>
        <v>0</v>
      </c>
      <c r="V139" s="40">
        <f t="shared" si="40"/>
        <v>0</v>
      </c>
      <c r="W139" s="40">
        <f t="shared" si="41"/>
        <v>0</v>
      </c>
      <c r="X139" s="40">
        <f t="shared" si="42"/>
        <v>0</v>
      </c>
      <c r="Y139" s="39">
        <f t="shared" si="43"/>
        <v>0</v>
      </c>
      <c r="Z139" s="39">
        <f t="shared" si="44"/>
        <v>0</v>
      </c>
      <c r="AA139" s="39">
        <f t="shared" si="45"/>
        <v>0</v>
      </c>
      <c r="AB139" t="str">
        <f t="shared" si="46"/>
        <v/>
      </c>
      <c r="AD139" s="41" t="str">
        <f t="shared" si="47"/>
        <v/>
      </c>
    </row>
    <row r="140" spans="1:30" x14ac:dyDescent="0.2">
      <c r="A140" s="35"/>
      <c r="B140" s="36"/>
      <c r="C140" s="36"/>
      <c r="D140" s="36"/>
      <c r="E140" s="36"/>
      <c r="F140" s="37"/>
      <c r="G140" s="36"/>
      <c r="H140" s="36"/>
      <c r="I140" s="36"/>
      <c r="J140" s="36"/>
      <c r="K140" s="36"/>
      <c r="L140" s="36"/>
      <c r="M140" s="36"/>
      <c r="N140" s="38" t="str">
        <f t="shared" si="32"/>
        <v/>
      </c>
      <c r="O140" t="str">
        <f t="shared" si="33"/>
        <v/>
      </c>
      <c r="P140" t="str">
        <f t="shared" si="34"/>
        <v/>
      </c>
      <c r="Q140" t="str">
        <f t="shared" si="35"/>
        <v/>
      </c>
      <c r="R140" t="str">
        <f t="shared" si="36"/>
        <v>-</v>
      </c>
      <c r="S140" s="39" t="str">
        <f t="shared" si="37"/>
        <v/>
      </c>
      <c r="T140" t="str">
        <f t="shared" si="38"/>
        <v/>
      </c>
      <c r="U140" s="40">
        <f t="shared" si="39"/>
        <v>0</v>
      </c>
      <c r="V140" s="40">
        <f t="shared" si="40"/>
        <v>0</v>
      </c>
      <c r="W140" s="40">
        <f t="shared" si="41"/>
        <v>0</v>
      </c>
      <c r="X140" s="40">
        <f t="shared" si="42"/>
        <v>0</v>
      </c>
      <c r="Y140" s="39">
        <f t="shared" si="43"/>
        <v>0</v>
      </c>
      <c r="Z140" s="39">
        <f t="shared" si="44"/>
        <v>0</v>
      </c>
      <c r="AA140" s="39">
        <f t="shared" si="45"/>
        <v>0</v>
      </c>
      <c r="AB140" t="str">
        <f t="shared" si="46"/>
        <v/>
      </c>
      <c r="AD140" s="41" t="str">
        <f t="shared" si="47"/>
        <v/>
      </c>
    </row>
    <row r="141" spans="1:30" x14ac:dyDescent="0.2">
      <c r="A141" s="35"/>
      <c r="B141" s="36"/>
      <c r="C141" s="36"/>
      <c r="D141" s="36"/>
      <c r="E141" s="36"/>
      <c r="F141" s="37"/>
      <c r="G141" s="36"/>
      <c r="H141" s="36"/>
      <c r="I141" s="36"/>
      <c r="J141" s="36"/>
      <c r="K141" s="36"/>
      <c r="L141" s="36"/>
      <c r="M141" s="36"/>
      <c r="N141" s="38" t="str">
        <f t="shared" si="32"/>
        <v/>
      </c>
      <c r="O141" t="str">
        <f t="shared" si="33"/>
        <v/>
      </c>
      <c r="P141" t="str">
        <f t="shared" si="34"/>
        <v/>
      </c>
      <c r="Q141" t="str">
        <f t="shared" si="35"/>
        <v/>
      </c>
      <c r="R141" t="str">
        <f t="shared" si="36"/>
        <v>-</v>
      </c>
      <c r="S141" s="39" t="str">
        <f t="shared" si="37"/>
        <v/>
      </c>
      <c r="T141" t="str">
        <f t="shared" si="38"/>
        <v/>
      </c>
      <c r="U141" s="40">
        <f t="shared" si="39"/>
        <v>0</v>
      </c>
      <c r="V141" s="40">
        <f t="shared" si="40"/>
        <v>0</v>
      </c>
      <c r="W141" s="40">
        <f t="shared" si="41"/>
        <v>0</v>
      </c>
      <c r="X141" s="40">
        <f t="shared" si="42"/>
        <v>0</v>
      </c>
      <c r="Y141" s="39">
        <f t="shared" si="43"/>
        <v>0</v>
      </c>
      <c r="Z141" s="39">
        <f t="shared" si="44"/>
        <v>0</v>
      </c>
      <c r="AA141" s="39">
        <f t="shared" si="45"/>
        <v>0</v>
      </c>
      <c r="AB141" t="str">
        <f t="shared" si="46"/>
        <v/>
      </c>
      <c r="AD141" s="41" t="str">
        <f t="shared" si="47"/>
        <v/>
      </c>
    </row>
    <row r="142" spans="1:30" x14ac:dyDescent="0.2">
      <c r="A142" s="35"/>
      <c r="B142" s="36"/>
      <c r="C142" s="36"/>
      <c r="D142" s="36"/>
      <c r="E142" s="36"/>
      <c r="F142" s="37"/>
      <c r="G142" s="36"/>
      <c r="H142" s="36"/>
      <c r="I142" s="36"/>
      <c r="J142" s="36"/>
      <c r="K142" s="36"/>
      <c r="L142" s="36"/>
      <c r="M142" s="36"/>
      <c r="N142" s="38" t="str">
        <f t="shared" si="32"/>
        <v/>
      </c>
      <c r="O142" t="str">
        <f t="shared" si="33"/>
        <v/>
      </c>
      <c r="P142" t="str">
        <f t="shared" si="34"/>
        <v/>
      </c>
      <c r="Q142" t="str">
        <f t="shared" si="35"/>
        <v/>
      </c>
      <c r="R142" t="str">
        <f t="shared" si="36"/>
        <v>-</v>
      </c>
      <c r="S142" s="39" t="str">
        <f t="shared" si="37"/>
        <v/>
      </c>
      <c r="T142" t="str">
        <f t="shared" si="38"/>
        <v/>
      </c>
      <c r="U142" s="40">
        <f t="shared" si="39"/>
        <v>0</v>
      </c>
      <c r="V142" s="40">
        <f t="shared" si="40"/>
        <v>0</v>
      </c>
      <c r="W142" s="40">
        <f t="shared" si="41"/>
        <v>0</v>
      </c>
      <c r="X142" s="40">
        <f t="shared" si="42"/>
        <v>0</v>
      </c>
      <c r="Y142" s="39">
        <f t="shared" si="43"/>
        <v>0</v>
      </c>
      <c r="Z142" s="39">
        <f t="shared" si="44"/>
        <v>0</v>
      </c>
      <c r="AA142" s="39">
        <f t="shared" si="45"/>
        <v>0</v>
      </c>
      <c r="AB142" t="str">
        <f t="shared" si="46"/>
        <v/>
      </c>
      <c r="AD142" s="41" t="str">
        <f t="shared" si="47"/>
        <v/>
      </c>
    </row>
    <row r="143" spans="1:30" x14ac:dyDescent="0.2">
      <c r="A143" s="35"/>
      <c r="B143" s="36"/>
      <c r="C143" s="36"/>
      <c r="D143" s="36"/>
      <c r="E143" s="36"/>
      <c r="F143" s="37"/>
      <c r="G143" s="36"/>
      <c r="H143" s="36"/>
      <c r="I143" s="36"/>
      <c r="J143" s="36"/>
      <c r="K143" s="36"/>
      <c r="L143" s="36"/>
      <c r="M143" s="36"/>
      <c r="N143" s="38" t="str">
        <f t="shared" si="32"/>
        <v/>
      </c>
      <c r="O143" t="str">
        <f t="shared" si="33"/>
        <v/>
      </c>
      <c r="P143" t="str">
        <f t="shared" si="34"/>
        <v/>
      </c>
      <c r="Q143" t="str">
        <f t="shared" si="35"/>
        <v/>
      </c>
      <c r="R143" t="str">
        <f t="shared" si="36"/>
        <v>-</v>
      </c>
      <c r="S143" s="39" t="str">
        <f t="shared" si="37"/>
        <v/>
      </c>
      <c r="T143" t="str">
        <f t="shared" si="38"/>
        <v/>
      </c>
      <c r="U143" s="40">
        <f t="shared" si="39"/>
        <v>0</v>
      </c>
      <c r="V143" s="40">
        <f t="shared" si="40"/>
        <v>0</v>
      </c>
      <c r="W143" s="40">
        <f t="shared" si="41"/>
        <v>0</v>
      </c>
      <c r="X143" s="40">
        <f t="shared" si="42"/>
        <v>0</v>
      </c>
      <c r="Y143" s="39">
        <f t="shared" si="43"/>
        <v>0</v>
      </c>
      <c r="Z143" s="39">
        <f t="shared" si="44"/>
        <v>0</v>
      </c>
      <c r="AA143" s="39">
        <f t="shared" si="45"/>
        <v>0</v>
      </c>
      <c r="AB143" t="str">
        <f t="shared" si="46"/>
        <v/>
      </c>
      <c r="AD143" s="41" t="str">
        <f t="shared" si="47"/>
        <v/>
      </c>
    </row>
    <row r="144" spans="1:30" x14ac:dyDescent="0.2">
      <c r="A144" s="35"/>
      <c r="B144" s="36"/>
      <c r="C144" s="36"/>
      <c r="D144" s="36"/>
      <c r="E144" s="36"/>
      <c r="F144" s="37"/>
      <c r="G144" s="36"/>
      <c r="H144" s="36"/>
      <c r="I144" s="36"/>
      <c r="J144" s="36"/>
      <c r="K144" s="36"/>
      <c r="L144" s="36"/>
      <c r="M144" s="36"/>
      <c r="N144" s="38" t="str">
        <f t="shared" si="32"/>
        <v/>
      </c>
      <c r="O144" t="str">
        <f t="shared" si="33"/>
        <v/>
      </c>
      <c r="P144" t="str">
        <f t="shared" si="34"/>
        <v/>
      </c>
      <c r="Q144" t="str">
        <f t="shared" si="35"/>
        <v/>
      </c>
      <c r="R144" t="str">
        <f t="shared" si="36"/>
        <v>-</v>
      </c>
      <c r="S144" s="39" t="str">
        <f t="shared" si="37"/>
        <v/>
      </c>
      <c r="T144" t="str">
        <f t="shared" si="38"/>
        <v/>
      </c>
      <c r="U144" s="40">
        <f t="shared" si="39"/>
        <v>0</v>
      </c>
      <c r="V144" s="40">
        <f t="shared" si="40"/>
        <v>0</v>
      </c>
      <c r="W144" s="40">
        <f t="shared" si="41"/>
        <v>0</v>
      </c>
      <c r="X144" s="40">
        <f t="shared" si="42"/>
        <v>0</v>
      </c>
      <c r="Y144" s="39">
        <f t="shared" si="43"/>
        <v>0</v>
      </c>
      <c r="Z144" s="39">
        <f t="shared" si="44"/>
        <v>0</v>
      </c>
      <c r="AA144" s="39">
        <f t="shared" si="45"/>
        <v>0</v>
      </c>
      <c r="AB144" t="str">
        <f t="shared" si="46"/>
        <v/>
      </c>
      <c r="AD144" s="41" t="str">
        <f t="shared" si="47"/>
        <v/>
      </c>
    </row>
    <row r="145" spans="1:30" x14ac:dyDescent="0.2">
      <c r="A145" s="35"/>
      <c r="B145" s="36"/>
      <c r="C145" s="36"/>
      <c r="D145" s="36"/>
      <c r="E145" s="36"/>
      <c r="F145" s="37"/>
      <c r="G145" s="36"/>
      <c r="H145" s="36"/>
      <c r="I145" s="36"/>
      <c r="J145" s="36"/>
      <c r="K145" s="36"/>
      <c r="L145" s="36"/>
      <c r="M145" s="36"/>
      <c r="N145" s="38" t="str">
        <f t="shared" si="32"/>
        <v/>
      </c>
      <c r="O145" t="str">
        <f t="shared" si="33"/>
        <v/>
      </c>
      <c r="P145" t="str">
        <f t="shared" si="34"/>
        <v/>
      </c>
      <c r="Q145" t="str">
        <f t="shared" si="35"/>
        <v/>
      </c>
      <c r="R145" t="str">
        <f t="shared" si="36"/>
        <v>-</v>
      </c>
      <c r="S145" s="39" t="str">
        <f t="shared" si="37"/>
        <v/>
      </c>
      <c r="T145" t="str">
        <f t="shared" si="38"/>
        <v/>
      </c>
      <c r="U145" s="40">
        <f t="shared" si="39"/>
        <v>0</v>
      </c>
      <c r="V145" s="40">
        <f t="shared" si="40"/>
        <v>0</v>
      </c>
      <c r="W145" s="40">
        <f t="shared" si="41"/>
        <v>0</v>
      </c>
      <c r="X145" s="40">
        <f t="shared" si="42"/>
        <v>0</v>
      </c>
      <c r="Y145" s="39">
        <f t="shared" si="43"/>
        <v>0</v>
      </c>
      <c r="Z145" s="39">
        <f t="shared" si="44"/>
        <v>0</v>
      </c>
      <c r="AA145" s="39">
        <f t="shared" si="45"/>
        <v>0</v>
      </c>
      <c r="AB145" t="str">
        <f t="shared" si="46"/>
        <v/>
      </c>
      <c r="AD145" s="41" t="str">
        <f t="shared" si="47"/>
        <v/>
      </c>
    </row>
    <row r="146" spans="1:30" x14ac:dyDescent="0.2">
      <c r="A146" s="35"/>
      <c r="B146" s="36"/>
      <c r="C146" s="36"/>
      <c r="D146" s="36"/>
      <c r="E146" s="36"/>
      <c r="F146" s="37"/>
      <c r="G146" s="36"/>
      <c r="H146" s="36"/>
      <c r="I146" s="36"/>
      <c r="J146" s="36"/>
      <c r="K146" s="36"/>
      <c r="L146" s="36"/>
      <c r="M146" s="36"/>
      <c r="N146" s="38" t="str">
        <f t="shared" si="32"/>
        <v/>
      </c>
      <c r="O146" t="str">
        <f t="shared" si="33"/>
        <v/>
      </c>
      <c r="P146" t="str">
        <f t="shared" si="34"/>
        <v/>
      </c>
      <c r="Q146" t="str">
        <f t="shared" si="35"/>
        <v/>
      </c>
      <c r="R146" t="str">
        <f t="shared" si="36"/>
        <v>-</v>
      </c>
      <c r="S146" s="39" t="str">
        <f t="shared" si="37"/>
        <v/>
      </c>
      <c r="T146" t="str">
        <f t="shared" si="38"/>
        <v/>
      </c>
      <c r="U146" s="40">
        <f t="shared" si="39"/>
        <v>0</v>
      </c>
      <c r="V146" s="40">
        <f t="shared" si="40"/>
        <v>0</v>
      </c>
      <c r="W146" s="40">
        <f t="shared" si="41"/>
        <v>0</v>
      </c>
      <c r="X146" s="40">
        <f t="shared" si="42"/>
        <v>0</v>
      </c>
      <c r="Y146" s="39">
        <f t="shared" si="43"/>
        <v>0</v>
      </c>
      <c r="Z146" s="39">
        <f t="shared" si="44"/>
        <v>0</v>
      </c>
      <c r="AA146" s="39">
        <f t="shared" si="45"/>
        <v>0</v>
      </c>
      <c r="AB146" t="str">
        <f t="shared" si="46"/>
        <v/>
      </c>
      <c r="AD146" s="41" t="str">
        <f t="shared" si="47"/>
        <v/>
      </c>
    </row>
    <row r="147" spans="1:30" x14ac:dyDescent="0.2">
      <c r="A147" s="35"/>
      <c r="B147" s="36"/>
      <c r="C147" s="36"/>
      <c r="D147" s="36"/>
      <c r="E147" s="36"/>
      <c r="F147" s="37"/>
      <c r="G147" s="36"/>
      <c r="H147" s="36"/>
      <c r="I147" s="36"/>
      <c r="J147" s="36"/>
      <c r="K147" s="36"/>
      <c r="L147" s="36"/>
      <c r="M147" s="36"/>
      <c r="N147" s="38" t="str">
        <f t="shared" si="32"/>
        <v/>
      </c>
      <c r="O147" t="str">
        <f t="shared" si="33"/>
        <v/>
      </c>
      <c r="P147" t="str">
        <f t="shared" si="34"/>
        <v/>
      </c>
      <c r="Q147" t="str">
        <f t="shared" si="35"/>
        <v/>
      </c>
      <c r="R147" t="str">
        <f t="shared" si="36"/>
        <v>-</v>
      </c>
      <c r="S147" s="39" t="str">
        <f t="shared" si="37"/>
        <v/>
      </c>
      <c r="T147" t="str">
        <f t="shared" si="38"/>
        <v/>
      </c>
      <c r="U147" s="40">
        <f t="shared" si="39"/>
        <v>0</v>
      </c>
      <c r="V147" s="40">
        <f t="shared" si="40"/>
        <v>0</v>
      </c>
      <c r="W147" s="40">
        <f t="shared" si="41"/>
        <v>0</v>
      </c>
      <c r="X147" s="40">
        <f t="shared" si="42"/>
        <v>0</v>
      </c>
      <c r="Y147" s="39">
        <f t="shared" si="43"/>
        <v>0</v>
      </c>
      <c r="Z147" s="39">
        <f t="shared" si="44"/>
        <v>0</v>
      </c>
      <c r="AA147" s="39">
        <f t="shared" si="45"/>
        <v>0</v>
      </c>
      <c r="AB147" t="str">
        <f t="shared" si="46"/>
        <v/>
      </c>
      <c r="AD147" s="41" t="str">
        <f t="shared" si="47"/>
        <v/>
      </c>
    </row>
    <row r="148" spans="1:30" x14ac:dyDescent="0.2">
      <c r="A148" s="35"/>
      <c r="B148" s="36"/>
      <c r="C148" s="36"/>
      <c r="D148" s="36"/>
      <c r="E148" s="36"/>
      <c r="F148" s="37"/>
      <c r="G148" s="36"/>
      <c r="H148" s="36"/>
      <c r="I148" s="36"/>
      <c r="J148" s="36"/>
      <c r="K148" s="36"/>
      <c r="L148" s="36"/>
      <c r="M148" s="36"/>
      <c r="N148" s="38" t="str">
        <f t="shared" si="32"/>
        <v/>
      </c>
      <c r="O148" t="str">
        <f t="shared" si="33"/>
        <v/>
      </c>
      <c r="P148" t="str">
        <f t="shared" si="34"/>
        <v/>
      </c>
      <c r="Q148" t="str">
        <f t="shared" si="35"/>
        <v/>
      </c>
      <c r="R148" t="str">
        <f t="shared" si="36"/>
        <v>-</v>
      </c>
      <c r="S148" s="39" t="str">
        <f t="shared" si="37"/>
        <v/>
      </c>
      <c r="T148" t="str">
        <f t="shared" si="38"/>
        <v/>
      </c>
      <c r="U148" s="40">
        <f t="shared" si="39"/>
        <v>0</v>
      </c>
      <c r="V148" s="40">
        <f t="shared" si="40"/>
        <v>0</v>
      </c>
      <c r="W148" s="40">
        <f t="shared" si="41"/>
        <v>0</v>
      </c>
      <c r="X148" s="40">
        <f t="shared" si="42"/>
        <v>0</v>
      </c>
      <c r="Y148" s="39">
        <f t="shared" si="43"/>
        <v>0</v>
      </c>
      <c r="Z148" s="39">
        <f t="shared" si="44"/>
        <v>0</v>
      </c>
      <c r="AA148" s="39">
        <f t="shared" si="45"/>
        <v>0</v>
      </c>
      <c r="AB148" t="str">
        <f t="shared" si="46"/>
        <v/>
      </c>
      <c r="AD148" s="41" t="str">
        <f t="shared" si="47"/>
        <v/>
      </c>
    </row>
    <row r="149" spans="1:30" x14ac:dyDescent="0.2">
      <c r="A149" s="35"/>
      <c r="B149" s="36"/>
      <c r="C149" s="36"/>
      <c r="D149" s="36"/>
      <c r="E149" s="36"/>
      <c r="F149" s="37"/>
      <c r="G149" s="36"/>
      <c r="H149" s="36"/>
      <c r="I149" s="36"/>
      <c r="J149" s="36"/>
      <c r="K149" s="36"/>
      <c r="L149" s="36"/>
      <c r="M149" s="36"/>
      <c r="N149" s="38" t="str">
        <f t="shared" si="32"/>
        <v/>
      </c>
      <c r="O149" t="str">
        <f t="shared" si="33"/>
        <v/>
      </c>
      <c r="P149" t="str">
        <f t="shared" si="34"/>
        <v/>
      </c>
      <c r="Q149" t="str">
        <f t="shared" si="35"/>
        <v/>
      </c>
      <c r="R149" t="str">
        <f t="shared" si="36"/>
        <v>-</v>
      </c>
      <c r="S149" s="39" t="str">
        <f t="shared" si="37"/>
        <v/>
      </c>
      <c r="T149" t="str">
        <f t="shared" si="38"/>
        <v/>
      </c>
      <c r="U149" s="40">
        <f t="shared" si="39"/>
        <v>0</v>
      </c>
      <c r="V149" s="40">
        <f t="shared" si="40"/>
        <v>0</v>
      </c>
      <c r="W149" s="40">
        <f t="shared" si="41"/>
        <v>0</v>
      </c>
      <c r="X149" s="40">
        <f t="shared" si="42"/>
        <v>0</v>
      </c>
      <c r="Y149" s="39">
        <f t="shared" si="43"/>
        <v>0</v>
      </c>
      <c r="Z149" s="39">
        <f t="shared" si="44"/>
        <v>0</v>
      </c>
      <c r="AA149" s="39">
        <f t="shared" si="45"/>
        <v>0</v>
      </c>
      <c r="AB149" t="str">
        <f t="shared" si="46"/>
        <v/>
      </c>
      <c r="AD149" s="41" t="str">
        <f t="shared" si="47"/>
        <v/>
      </c>
    </row>
    <row r="150" spans="1:30" x14ac:dyDescent="0.2">
      <c r="A150" s="35"/>
      <c r="B150" s="36"/>
      <c r="C150" s="36"/>
      <c r="D150" s="36"/>
      <c r="E150" s="36"/>
      <c r="F150" s="37"/>
      <c r="G150" s="36"/>
      <c r="H150" s="36"/>
      <c r="I150" s="36"/>
      <c r="J150" s="36"/>
      <c r="K150" s="36"/>
      <c r="L150" s="36"/>
      <c r="M150" s="36"/>
      <c r="N150" s="38" t="str">
        <f t="shared" si="32"/>
        <v/>
      </c>
      <c r="O150" t="str">
        <f t="shared" si="33"/>
        <v/>
      </c>
      <c r="P150" t="str">
        <f t="shared" si="34"/>
        <v/>
      </c>
      <c r="Q150" t="str">
        <f t="shared" si="35"/>
        <v/>
      </c>
      <c r="R150" t="str">
        <f t="shared" si="36"/>
        <v>-</v>
      </c>
      <c r="S150" s="39" t="str">
        <f t="shared" si="37"/>
        <v/>
      </c>
      <c r="T150" t="str">
        <f t="shared" si="38"/>
        <v/>
      </c>
      <c r="U150" s="40">
        <f t="shared" si="39"/>
        <v>0</v>
      </c>
      <c r="V150" s="40">
        <f t="shared" si="40"/>
        <v>0</v>
      </c>
      <c r="W150" s="40">
        <f t="shared" si="41"/>
        <v>0</v>
      </c>
      <c r="X150" s="40">
        <f t="shared" si="42"/>
        <v>0</v>
      </c>
      <c r="Y150" s="39">
        <f t="shared" si="43"/>
        <v>0</v>
      </c>
      <c r="Z150" s="39">
        <f t="shared" si="44"/>
        <v>0</v>
      </c>
      <c r="AA150" s="39">
        <f t="shared" si="45"/>
        <v>0</v>
      </c>
      <c r="AB150" t="str">
        <f t="shared" si="46"/>
        <v/>
      </c>
      <c r="AD150" s="41" t="str">
        <f t="shared" si="47"/>
        <v/>
      </c>
    </row>
    <row r="151" spans="1:30" x14ac:dyDescent="0.2">
      <c r="A151" s="35"/>
      <c r="B151" s="36"/>
      <c r="C151" s="36"/>
      <c r="D151" s="36"/>
      <c r="E151" s="36"/>
      <c r="F151" s="37"/>
      <c r="G151" s="36"/>
      <c r="H151" s="36"/>
      <c r="I151" s="36"/>
      <c r="J151" s="36"/>
      <c r="K151" s="36"/>
      <c r="L151" s="36"/>
      <c r="M151" s="36"/>
      <c r="N151" s="38" t="str">
        <f t="shared" si="32"/>
        <v/>
      </c>
      <c r="O151" t="str">
        <f t="shared" si="33"/>
        <v/>
      </c>
      <c r="P151" t="str">
        <f t="shared" si="34"/>
        <v/>
      </c>
      <c r="Q151" t="str">
        <f t="shared" si="35"/>
        <v/>
      </c>
      <c r="R151" t="str">
        <f t="shared" si="36"/>
        <v>-</v>
      </c>
      <c r="S151" s="39" t="str">
        <f t="shared" si="37"/>
        <v/>
      </c>
      <c r="T151" t="str">
        <f t="shared" si="38"/>
        <v/>
      </c>
      <c r="U151" s="40">
        <f t="shared" si="39"/>
        <v>0</v>
      </c>
      <c r="V151" s="40">
        <f t="shared" si="40"/>
        <v>0</v>
      </c>
      <c r="W151" s="40">
        <f t="shared" si="41"/>
        <v>0</v>
      </c>
      <c r="X151" s="40">
        <f t="shared" si="42"/>
        <v>0</v>
      </c>
      <c r="Y151" s="39">
        <f t="shared" si="43"/>
        <v>0</v>
      </c>
      <c r="Z151" s="39">
        <f t="shared" si="44"/>
        <v>0</v>
      </c>
      <c r="AA151" s="39">
        <f t="shared" si="45"/>
        <v>0</v>
      </c>
      <c r="AB151" t="str">
        <f t="shared" si="46"/>
        <v/>
      </c>
      <c r="AD151" s="41" t="str">
        <f t="shared" si="47"/>
        <v/>
      </c>
    </row>
    <row r="152" spans="1:30" x14ac:dyDescent="0.2">
      <c r="A152" s="35"/>
      <c r="B152" s="36"/>
      <c r="C152" s="36"/>
      <c r="D152" s="36"/>
      <c r="E152" s="36"/>
      <c r="F152" s="37"/>
      <c r="G152" s="36"/>
      <c r="H152" s="36"/>
      <c r="I152" s="36"/>
      <c r="J152" s="36"/>
      <c r="K152" s="36"/>
      <c r="L152" s="36"/>
      <c r="M152" s="36"/>
      <c r="N152" s="38" t="str">
        <f t="shared" si="32"/>
        <v/>
      </c>
      <c r="O152" t="str">
        <f t="shared" si="33"/>
        <v/>
      </c>
      <c r="P152" t="str">
        <f t="shared" si="34"/>
        <v/>
      </c>
      <c r="Q152" t="str">
        <f t="shared" si="35"/>
        <v/>
      </c>
      <c r="R152" t="str">
        <f t="shared" si="36"/>
        <v>-</v>
      </c>
      <c r="S152" s="39" t="str">
        <f t="shared" si="37"/>
        <v/>
      </c>
      <c r="T152" t="str">
        <f t="shared" si="38"/>
        <v/>
      </c>
      <c r="U152" s="40">
        <f t="shared" si="39"/>
        <v>0</v>
      </c>
      <c r="V152" s="40">
        <f t="shared" si="40"/>
        <v>0</v>
      </c>
      <c r="W152" s="40">
        <f t="shared" si="41"/>
        <v>0</v>
      </c>
      <c r="X152" s="40">
        <f t="shared" si="42"/>
        <v>0</v>
      </c>
      <c r="Y152" s="39">
        <f t="shared" si="43"/>
        <v>0</v>
      </c>
      <c r="Z152" s="39">
        <f t="shared" si="44"/>
        <v>0</v>
      </c>
      <c r="AA152" s="39">
        <f t="shared" si="45"/>
        <v>0</v>
      </c>
      <c r="AB152" t="str">
        <f t="shared" si="46"/>
        <v/>
      </c>
      <c r="AD152" s="41" t="str">
        <f t="shared" si="47"/>
        <v/>
      </c>
    </row>
    <row r="153" spans="1:30" x14ac:dyDescent="0.2">
      <c r="A153" s="35"/>
      <c r="B153" s="36"/>
      <c r="C153" s="36"/>
      <c r="D153" s="36"/>
      <c r="E153" s="36"/>
      <c r="F153" s="37"/>
      <c r="G153" s="36"/>
      <c r="H153" s="36"/>
      <c r="I153" s="36"/>
      <c r="J153" s="36"/>
      <c r="K153" s="36"/>
      <c r="L153" s="36"/>
      <c r="M153" s="36"/>
      <c r="N153" s="38" t="str">
        <f t="shared" si="32"/>
        <v/>
      </c>
      <c r="O153" t="str">
        <f t="shared" si="33"/>
        <v/>
      </c>
      <c r="P153" t="str">
        <f t="shared" si="34"/>
        <v/>
      </c>
      <c r="Q153" t="str">
        <f t="shared" si="35"/>
        <v/>
      </c>
      <c r="R153" t="str">
        <f t="shared" si="36"/>
        <v>-</v>
      </c>
      <c r="S153" s="39" t="str">
        <f t="shared" si="37"/>
        <v/>
      </c>
      <c r="T153" t="str">
        <f t="shared" si="38"/>
        <v/>
      </c>
      <c r="U153" s="40">
        <f t="shared" si="39"/>
        <v>0</v>
      </c>
      <c r="V153" s="40">
        <f t="shared" si="40"/>
        <v>0</v>
      </c>
      <c r="W153" s="40">
        <f t="shared" si="41"/>
        <v>0</v>
      </c>
      <c r="X153" s="40">
        <f t="shared" si="42"/>
        <v>0</v>
      </c>
      <c r="Y153" s="39">
        <f t="shared" si="43"/>
        <v>0</v>
      </c>
      <c r="Z153" s="39">
        <f t="shared" si="44"/>
        <v>0</v>
      </c>
      <c r="AA153" s="39">
        <f t="shared" si="45"/>
        <v>0</v>
      </c>
      <c r="AB153" t="str">
        <f t="shared" si="46"/>
        <v/>
      </c>
      <c r="AD153" s="41" t="str">
        <f t="shared" si="47"/>
        <v/>
      </c>
    </row>
    <row r="154" spans="1:30" x14ac:dyDescent="0.2">
      <c r="A154" s="35"/>
      <c r="B154" s="36"/>
      <c r="C154" s="36"/>
      <c r="D154" s="36"/>
      <c r="E154" s="36"/>
      <c r="F154" s="37"/>
      <c r="G154" s="36"/>
      <c r="H154" s="36"/>
      <c r="I154" s="36"/>
      <c r="J154" s="36"/>
      <c r="K154" s="36"/>
      <c r="L154" s="36"/>
      <c r="M154" s="36"/>
      <c r="N154" s="38" t="str">
        <f t="shared" si="32"/>
        <v/>
      </c>
      <c r="O154" t="str">
        <f t="shared" si="33"/>
        <v/>
      </c>
      <c r="P154" t="str">
        <f t="shared" si="34"/>
        <v/>
      </c>
      <c r="Q154" t="str">
        <f t="shared" si="35"/>
        <v/>
      </c>
      <c r="R154" t="str">
        <f t="shared" si="36"/>
        <v>-</v>
      </c>
      <c r="S154" s="39" t="str">
        <f t="shared" si="37"/>
        <v/>
      </c>
      <c r="T154" t="str">
        <f t="shared" si="38"/>
        <v/>
      </c>
      <c r="U154" s="40">
        <f t="shared" si="39"/>
        <v>0</v>
      </c>
      <c r="V154" s="40">
        <f t="shared" si="40"/>
        <v>0</v>
      </c>
      <c r="W154" s="40">
        <f t="shared" si="41"/>
        <v>0</v>
      </c>
      <c r="X154" s="40">
        <f t="shared" si="42"/>
        <v>0</v>
      </c>
      <c r="Y154" s="39">
        <f t="shared" si="43"/>
        <v>0</v>
      </c>
      <c r="Z154" s="39">
        <f t="shared" si="44"/>
        <v>0</v>
      </c>
      <c r="AA154" s="39">
        <f t="shared" si="45"/>
        <v>0</v>
      </c>
      <c r="AB154" t="str">
        <f t="shared" si="46"/>
        <v/>
      </c>
      <c r="AD154" s="41" t="str">
        <f t="shared" si="47"/>
        <v/>
      </c>
    </row>
    <row r="155" spans="1:30" x14ac:dyDescent="0.2">
      <c r="A155" s="35"/>
      <c r="B155" s="36"/>
      <c r="C155" s="36"/>
      <c r="D155" s="36"/>
      <c r="E155" s="36"/>
      <c r="F155" s="37"/>
      <c r="G155" s="36"/>
      <c r="H155" s="36"/>
      <c r="I155" s="36"/>
      <c r="J155" s="36"/>
      <c r="K155" s="36"/>
      <c r="L155" s="36"/>
      <c r="M155" s="36"/>
      <c r="N155" s="38" t="str">
        <f t="shared" si="32"/>
        <v/>
      </c>
      <c r="O155" t="str">
        <f t="shared" si="33"/>
        <v/>
      </c>
      <c r="P155" t="str">
        <f t="shared" si="34"/>
        <v/>
      </c>
      <c r="Q155" t="str">
        <f t="shared" si="35"/>
        <v/>
      </c>
      <c r="R155" t="str">
        <f t="shared" si="36"/>
        <v>-</v>
      </c>
      <c r="S155" s="39" t="str">
        <f t="shared" si="37"/>
        <v/>
      </c>
      <c r="T155" t="str">
        <f t="shared" si="38"/>
        <v/>
      </c>
      <c r="U155" s="40">
        <f t="shared" si="39"/>
        <v>0</v>
      </c>
      <c r="V155" s="40">
        <f t="shared" si="40"/>
        <v>0</v>
      </c>
      <c r="W155" s="40">
        <f t="shared" si="41"/>
        <v>0</v>
      </c>
      <c r="X155" s="40">
        <f t="shared" si="42"/>
        <v>0</v>
      </c>
      <c r="Y155" s="39">
        <f t="shared" si="43"/>
        <v>0</v>
      </c>
      <c r="Z155" s="39">
        <f t="shared" si="44"/>
        <v>0</v>
      </c>
      <c r="AA155" s="39">
        <f t="shared" si="45"/>
        <v>0</v>
      </c>
      <c r="AB155" t="str">
        <f t="shared" si="46"/>
        <v/>
      </c>
      <c r="AD155" s="41" t="str">
        <f t="shared" si="47"/>
        <v/>
      </c>
    </row>
    <row r="156" spans="1:30" x14ac:dyDescent="0.2">
      <c r="A156" s="35"/>
      <c r="B156" s="36"/>
      <c r="C156" s="36"/>
      <c r="D156" s="36"/>
      <c r="E156" s="36"/>
      <c r="F156" s="37"/>
      <c r="G156" s="36"/>
      <c r="H156" s="36"/>
      <c r="I156" s="36"/>
      <c r="J156" s="36"/>
      <c r="K156" s="36"/>
      <c r="L156" s="36"/>
      <c r="M156" s="36"/>
      <c r="N156" s="38" t="str">
        <f t="shared" si="32"/>
        <v/>
      </c>
      <c r="O156" t="str">
        <f t="shared" si="33"/>
        <v/>
      </c>
      <c r="P156" t="str">
        <f t="shared" si="34"/>
        <v/>
      </c>
      <c r="Q156" t="str">
        <f t="shared" si="35"/>
        <v/>
      </c>
      <c r="R156" t="str">
        <f t="shared" si="36"/>
        <v>-</v>
      </c>
      <c r="S156" s="39" t="str">
        <f t="shared" si="37"/>
        <v/>
      </c>
      <c r="T156" t="str">
        <f t="shared" si="38"/>
        <v/>
      </c>
      <c r="U156" s="40">
        <f t="shared" si="39"/>
        <v>0</v>
      </c>
      <c r="V156" s="40">
        <f t="shared" si="40"/>
        <v>0</v>
      </c>
      <c r="W156" s="40">
        <f t="shared" si="41"/>
        <v>0</v>
      </c>
      <c r="X156" s="40">
        <f t="shared" si="42"/>
        <v>0</v>
      </c>
      <c r="Y156" s="39">
        <f t="shared" si="43"/>
        <v>0</v>
      </c>
      <c r="Z156" s="39">
        <f t="shared" si="44"/>
        <v>0</v>
      </c>
      <c r="AA156" s="39">
        <f t="shared" si="45"/>
        <v>0</v>
      </c>
      <c r="AB156" t="str">
        <f t="shared" si="46"/>
        <v/>
      </c>
      <c r="AD156" s="41" t="str">
        <f t="shared" si="47"/>
        <v/>
      </c>
    </row>
    <row r="157" spans="1:30" x14ac:dyDescent="0.2">
      <c r="A157" s="35"/>
      <c r="B157" s="36"/>
      <c r="C157" s="36"/>
      <c r="D157" s="36"/>
      <c r="E157" s="36"/>
      <c r="F157" s="37"/>
      <c r="G157" s="36"/>
      <c r="H157" s="36"/>
      <c r="I157" s="36"/>
      <c r="J157" s="36"/>
      <c r="K157" s="36"/>
      <c r="L157" s="36"/>
      <c r="M157" s="36"/>
      <c r="N157" s="38" t="str">
        <f t="shared" si="32"/>
        <v/>
      </c>
      <c r="O157" t="str">
        <f t="shared" si="33"/>
        <v/>
      </c>
      <c r="P157" t="str">
        <f t="shared" si="34"/>
        <v/>
      </c>
      <c r="Q157" t="str">
        <f t="shared" si="35"/>
        <v/>
      </c>
      <c r="R157" t="str">
        <f t="shared" si="36"/>
        <v>-</v>
      </c>
      <c r="S157" s="39" t="str">
        <f t="shared" si="37"/>
        <v/>
      </c>
      <c r="T157" t="str">
        <f t="shared" si="38"/>
        <v/>
      </c>
      <c r="U157" s="40">
        <f t="shared" si="39"/>
        <v>0</v>
      </c>
      <c r="V157" s="40">
        <f t="shared" si="40"/>
        <v>0</v>
      </c>
      <c r="W157" s="40">
        <f t="shared" si="41"/>
        <v>0</v>
      </c>
      <c r="X157" s="40">
        <f t="shared" si="42"/>
        <v>0</v>
      </c>
      <c r="Y157" s="39">
        <f t="shared" si="43"/>
        <v>0</v>
      </c>
      <c r="Z157" s="39">
        <f t="shared" si="44"/>
        <v>0</v>
      </c>
      <c r="AA157" s="39">
        <f t="shared" si="45"/>
        <v>0</v>
      </c>
      <c r="AB157" t="str">
        <f t="shared" si="46"/>
        <v/>
      </c>
      <c r="AD157" s="41" t="str">
        <f t="shared" si="47"/>
        <v/>
      </c>
    </row>
    <row r="158" spans="1:30" x14ac:dyDescent="0.2">
      <c r="A158" s="35"/>
      <c r="B158" s="36"/>
      <c r="C158" s="36"/>
      <c r="D158" s="36"/>
      <c r="E158" s="36"/>
      <c r="F158" s="37"/>
      <c r="G158" s="36"/>
      <c r="H158" s="36"/>
      <c r="I158" s="36"/>
      <c r="J158" s="36"/>
      <c r="K158" s="36"/>
      <c r="L158" s="36"/>
      <c r="M158" s="36"/>
      <c r="N158" s="38" t="str">
        <f t="shared" si="32"/>
        <v/>
      </c>
      <c r="O158" t="str">
        <f t="shared" si="33"/>
        <v/>
      </c>
      <c r="P158" t="str">
        <f t="shared" si="34"/>
        <v/>
      </c>
      <c r="Q158" t="str">
        <f t="shared" si="35"/>
        <v/>
      </c>
      <c r="R158" t="str">
        <f t="shared" si="36"/>
        <v>-</v>
      </c>
      <c r="S158" s="39" t="str">
        <f t="shared" si="37"/>
        <v/>
      </c>
      <c r="T158" t="str">
        <f t="shared" si="38"/>
        <v/>
      </c>
      <c r="U158" s="40">
        <f t="shared" si="39"/>
        <v>0</v>
      </c>
      <c r="V158" s="40">
        <f t="shared" si="40"/>
        <v>0</v>
      </c>
      <c r="W158" s="40">
        <f t="shared" si="41"/>
        <v>0</v>
      </c>
      <c r="X158" s="40">
        <f t="shared" si="42"/>
        <v>0</v>
      </c>
      <c r="Y158" s="39">
        <f t="shared" si="43"/>
        <v>0</v>
      </c>
      <c r="Z158" s="39">
        <f t="shared" si="44"/>
        <v>0</v>
      </c>
      <c r="AA158" s="39">
        <f t="shared" si="45"/>
        <v>0</v>
      </c>
      <c r="AB158" t="str">
        <f t="shared" si="46"/>
        <v/>
      </c>
      <c r="AD158" s="41" t="str">
        <f t="shared" si="47"/>
        <v/>
      </c>
    </row>
    <row r="159" spans="1:30" x14ac:dyDescent="0.2">
      <c r="A159" s="35"/>
      <c r="B159" s="36"/>
      <c r="C159" s="36"/>
      <c r="D159" s="36"/>
      <c r="E159" s="36"/>
      <c r="F159" s="37"/>
      <c r="G159" s="36"/>
      <c r="H159" s="36"/>
      <c r="I159" s="36"/>
      <c r="J159" s="36"/>
      <c r="K159" s="36"/>
      <c r="L159" s="36"/>
      <c r="M159" s="36"/>
      <c r="N159" s="38" t="str">
        <f t="shared" si="32"/>
        <v/>
      </c>
      <c r="O159" t="str">
        <f t="shared" si="33"/>
        <v/>
      </c>
      <c r="P159" t="str">
        <f t="shared" si="34"/>
        <v/>
      </c>
      <c r="Q159" t="str">
        <f t="shared" si="35"/>
        <v/>
      </c>
      <c r="R159" t="str">
        <f t="shared" si="36"/>
        <v>-</v>
      </c>
      <c r="S159" s="39" t="str">
        <f t="shared" si="37"/>
        <v/>
      </c>
      <c r="T159" t="str">
        <f t="shared" si="38"/>
        <v/>
      </c>
      <c r="U159" s="40">
        <f t="shared" si="39"/>
        <v>0</v>
      </c>
      <c r="V159" s="40">
        <f t="shared" si="40"/>
        <v>0</v>
      </c>
      <c r="W159" s="40">
        <f t="shared" si="41"/>
        <v>0</v>
      </c>
      <c r="X159" s="40">
        <f t="shared" si="42"/>
        <v>0</v>
      </c>
      <c r="Y159" s="39">
        <f t="shared" si="43"/>
        <v>0</v>
      </c>
      <c r="Z159" s="39">
        <f t="shared" si="44"/>
        <v>0</v>
      </c>
      <c r="AA159" s="39">
        <f t="shared" si="45"/>
        <v>0</v>
      </c>
      <c r="AB159" t="str">
        <f t="shared" si="46"/>
        <v/>
      </c>
      <c r="AD159" s="41" t="str">
        <f t="shared" si="47"/>
        <v/>
      </c>
    </row>
    <row r="160" spans="1:30" x14ac:dyDescent="0.2">
      <c r="A160" s="35"/>
      <c r="B160" s="36"/>
      <c r="C160" s="36"/>
      <c r="D160" s="36"/>
      <c r="E160" s="36"/>
      <c r="F160" s="37"/>
      <c r="G160" s="36"/>
      <c r="H160" s="36"/>
      <c r="I160" s="36"/>
      <c r="J160" s="36"/>
      <c r="K160" s="36"/>
      <c r="L160" s="36"/>
      <c r="M160" s="36"/>
      <c r="N160" s="38" t="str">
        <f t="shared" si="32"/>
        <v/>
      </c>
      <c r="O160" t="str">
        <f t="shared" si="33"/>
        <v/>
      </c>
      <c r="P160" t="str">
        <f t="shared" si="34"/>
        <v/>
      </c>
      <c r="Q160" t="str">
        <f t="shared" si="35"/>
        <v/>
      </c>
      <c r="R160" t="str">
        <f t="shared" si="36"/>
        <v>-</v>
      </c>
      <c r="S160" s="39" t="str">
        <f t="shared" si="37"/>
        <v/>
      </c>
      <c r="T160" t="str">
        <f t="shared" si="38"/>
        <v/>
      </c>
      <c r="U160" s="40">
        <f t="shared" si="39"/>
        <v>0</v>
      </c>
      <c r="V160" s="40">
        <f t="shared" si="40"/>
        <v>0</v>
      </c>
      <c r="W160" s="40">
        <f t="shared" si="41"/>
        <v>0</v>
      </c>
      <c r="X160" s="40">
        <f t="shared" si="42"/>
        <v>0</v>
      </c>
      <c r="Y160" s="39">
        <f t="shared" si="43"/>
        <v>0</v>
      </c>
      <c r="Z160" s="39">
        <f t="shared" si="44"/>
        <v>0</v>
      </c>
      <c r="AA160" s="39">
        <f t="shared" si="45"/>
        <v>0</v>
      </c>
      <c r="AB160" t="str">
        <f t="shared" si="46"/>
        <v/>
      </c>
      <c r="AD160" s="41" t="str">
        <f t="shared" si="47"/>
        <v/>
      </c>
    </row>
    <row r="161" spans="1:30" x14ac:dyDescent="0.2">
      <c r="A161" s="35"/>
      <c r="B161" s="36"/>
      <c r="C161" s="36"/>
      <c r="D161" s="36"/>
      <c r="E161" s="36"/>
      <c r="F161" s="37"/>
      <c r="G161" s="36"/>
      <c r="H161" s="36"/>
      <c r="I161" s="36"/>
      <c r="J161" s="36"/>
      <c r="K161" s="36"/>
      <c r="L161" s="36"/>
      <c r="M161" s="36"/>
      <c r="N161" s="38" t="str">
        <f t="shared" si="32"/>
        <v/>
      </c>
      <c r="O161" t="str">
        <f t="shared" si="33"/>
        <v/>
      </c>
      <c r="P161" t="str">
        <f t="shared" si="34"/>
        <v/>
      </c>
      <c r="Q161" t="str">
        <f t="shared" si="35"/>
        <v/>
      </c>
      <c r="R161" t="str">
        <f t="shared" si="36"/>
        <v>-</v>
      </c>
      <c r="S161" s="39" t="str">
        <f t="shared" si="37"/>
        <v/>
      </c>
      <c r="T161" t="str">
        <f t="shared" si="38"/>
        <v/>
      </c>
      <c r="U161" s="40">
        <f t="shared" si="39"/>
        <v>0</v>
      </c>
      <c r="V161" s="40">
        <f t="shared" si="40"/>
        <v>0</v>
      </c>
      <c r="W161" s="40">
        <f t="shared" si="41"/>
        <v>0</v>
      </c>
      <c r="X161" s="40">
        <f t="shared" si="42"/>
        <v>0</v>
      </c>
      <c r="Y161" s="39">
        <f t="shared" si="43"/>
        <v>0</v>
      </c>
      <c r="Z161" s="39">
        <f t="shared" si="44"/>
        <v>0</v>
      </c>
      <c r="AA161" s="39">
        <f t="shared" si="45"/>
        <v>0</v>
      </c>
      <c r="AB161" t="str">
        <f t="shared" si="46"/>
        <v/>
      </c>
      <c r="AD161" s="41" t="str">
        <f t="shared" si="47"/>
        <v/>
      </c>
    </row>
    <row r="162" spans="1:30" x14ac:dyDescent="0.2">
      <c r="A162" s="35"/>
      <c r="B162" s="36"/>
      <c r="C162" s="36"/>
      <c r="D162" s="36"/>
      <c r="E162" s="36"/>
      <c r="F162" s="37"/>
      <c r="G162" s="36"/>
      <c r="H162" s="36"/>
      <c r="I162" s="36"/>
      <c r="J162" s="36"/>
      <c r="K162" s="36"/>
      <c r="L162" s="36"/>
      <c r="M162" s="36"/>
      <c r="N162" s="38" t="str">
        <f t="shared" si="32"/>
        <v/>
      </c>
      <c r="O162" t="str">
        <f t="shared" si="33"/>
        <v/>
      </c>
      <c r="P162" t="str">
        <f t="shared" si="34"/>
        <v/>
      </c>
      <c r="Q162" t="str">
        <f t="shared" si="35"/>
        <v/>
      </c>
      <c r="R162" t="str">
        <f t="shared" si="36"/>
        <v>-</v>
      </c>
      <c r="S162" s="39" t="str">
        <f t="shared" si="37"/>
        <v/>
      </c>
      <c r="T162" t="str">
        <f t="shared" si="38"/>
        <v/>
      </c>
      <c r="U162" s="40">
        <f t="shared" si="39"/>
        <v>0</v>
      </c>
      <c r="V162" s="40">
        <f t="shared" si="40"/>
        <v>0</v>
      </c>
      <c r="W162" s="40">
        <f t="shared" si="41"/>
        <v>0</v>
      </c>
      <c r="X162" s="40">
        <f t="shared" si="42"/>
        <v>0</v>
      </c>
      <c r="Y162" s="39">
        <f t="shared" si="43"/>
        <v>0</v>
      </c>
      <c r="Z162" s="39">
        <f t="shared" si="44"/>
        <v>0</v>
      </c>
      <c r="AA162" s="39">
        <f t="shared" si="45"/>
        <v>0</v>
      </c>
      <c r="AB162" t="str">
        <f t="shared" si="46"/>
        <v/>
      </c>
      <c r="AD162" s="41" t="str">
        <f t="shared" si="47"/>
        <v/>
      </c>
    </row>
    <row r="163" spans="1:30" x14ac:dyDescent="0.2">
      <c r="A163" s="35"/>
      <c r="B163" s="36"/>
      <c r="C163" s="36"/>
      <c r="D163" s="36"/>
      <c r="E163" s="36"/>
      <c r="F163" s="37"/>
      <c r="G163" s="36"/>
      <c r="H163" s="36"/>
      <c r="I163" s="36"/>
      <c r="J163" s="36"/>
      <c r="K163" s="36"/>
      <c r="L163" s="36"/>
      <c r="M163" s="36"/>
      <c r="N163" s="38" t="str">
        <f t="shared" si="32"/>
        <v/>
      </c>
      <c r="O163" t="str">
        <f t="shared" si="33"/>
        <v/>
      </c>
      <c r="P163" t="str">
        <f t="shared" si="34"/>
        <v/>
      </c>
      <c r="Q163" t="str">
        <f t="shared" si="35"/>
        <v/>
      </c>
      <c r="R163" t="str">
        <f t="shared" si="36"/>
        <v>-</v>
      </c>
      <c r="S163" s="39" t="str">
        <f t="shared" si="37"/>
        <v/>
      </c>
      <c r="T163" t="str">
        <f t="shared" si="38"/>
        <v/>
      </c>
      <c r="U163" s="40">
        <f t="shared" si="39"/>
        <v>0</v>
      </c>
      <c r="V163" s="40">
        <f t="shared" si="40"/>
        <v>0</v>
      </c>
      <c r="W163" s="40">
        <f t="shared" si="41"/>
        <v>0</v>
      </c>
      <c r="X163" s="40">
        <f t="shared" si="42"/>
        <v>0</v>
      </c>
      <c r="Y163" s="39">
        <f t="shared" si="43"/>
        <v>0</v>
      </c>
      <c r="Z163" s="39">
        <f t="shared" si="44"/>
        <v>0</v>
      </c>
      <c r="AA163" s="39">
        <f t="shared" si="45"/>
        <v>0</v>
      </c>
      <c r="AB163" t="str">
        <f t="shared" si="46"/>
        <v/>
      </c>
      <c r="AD163" s="41" t="str">
        <f t="shared" si="47"/>
        <v/>
      </c>
    </row>
    <row r="164" spans="1:30" x14ac:dyDescent="0.2">
      <c r="A164" s="35"/>
      <c r="B164" s="36"/>
      <c r="C164" s="36"/>
      <c r="D164" s="36"/>
      <c r="E164" s="36"/>
      <c r="F164" s="37"/>
      <c r="G164" s="36"/>
      <c r="H164" s="36"/>
      <c r="I164" s="36"/>
      <c r="J164" s="36"/>
      <c r="K164" s="36"/>
      <c r="L164" s="36"/>
      <c r="M164" s="36"/>
      <c r="N164" s="38" t="str">
        <f t="shared" si="32"/>
        <v/>
      </c>
      <c r="O164" t="str">
        <f t="shared" si="33"/>
        <v/>
      </c>
      <c r="P164" t="str">
        <f t="shared" si="34"/>
        <v/>
      </c>
      <c r="Q164" t="str">
        <f t="shared" si="35"/>
        <v/>
      </c>
      <c r="R164" t="str">
        <f t="shared" si="36"/>
        <v>-</v>
      </c>
      <c r="S164" s="39" t="str">
        <f t="shared" si="37"/>
        <v/>
      </c>
      <c r="T164" t="str">
        <f t="shared" si="38"/>
        <v/>
      </c>
      <c r="U164" s="40">
        <f t="shared" si="39"/>
        <v>0</v>
      </c>
      <c r="V164" s="40">
        <f t="shared" si="40"/>
        <v>0</v>
      </c>
      <c r="W164" s="40">
        <f t="shared" si="41"/>
        <v>0</v>
      </c>
      <c r="X164" s="40">
        <f t="shared" si="42"/>
        <v>0</v>
      </c>
      <c r="Y164" s="39">
        <f t="shared" si="43"/>
        <v>0</v>
      </c>
      <c r="Z164" s="39">
        <f t="shared" si="44"/>
        <v>0</v>
      </c>
      <c r="AA164" s="39">
        <f t="shared" si="45"/>
        <v>0</v>
      </c>
      <c r="AB164" t="str">
        <f t="shared" si="46"/>
        <v/>
      </c>
      <c r="AD164" s="41" t="str">
        <f t="shared" si="47"/>
        <v/>
      </c>
    </row>
    <row r="165" spans="1:30" x14ac:dyDescent="0.2">
      <c r="A165" s="35"/>
      <c r="B165" s="36"/>
      <c r="C165" s="36"/>
      <c r="D165" s="36"/>
      <c r="E165" s="36"/>
      <c r="F165" s="37"/>
      <c r="G165" s="36"/>
      <c r="H165" s="36"/>
      <c r="I165" s="36"/>
      <c r="J165" s="36"/>
      <c r="K165" s="36"/>
      <c r="L165" s="36"/>
      <c r="M165" s="36"/>
      <c r="N165" s="38" t="str">
        <f t="shared" si="32"/>
        <v/>
      </c>
      <c r="O165" t="str">
        <f t="shared" si="33"/>
        <v/>
      </c>
      <c r="P165" t="str">
        <f t="shared" si="34"/>
        <v/>
      </c>
      <c r="Q165" t="str">
        <f t="shared" si="35"/>
        <v/>
      </c>
      <c r="R165" t="str">
        <f t="shared" si="36"/>
        <v>-</v>
      </c>
      <c r="S165" s="39" t="str">
        <f t="shared" si="37"/>
        <v/>
      </c>
      <c r="T165" t="str">
        <f t="shared" si="38"/>
        <v/>
      </c>
      <c r="U165" s="40">
        <f t="shared" si="39"/>
        <v>0</v>
      </c>
      <c r="V165" s="40">
        <f t="shared" si="40"/>
        <v>0</v>
      </c>
      <c r="W165" s="40">
        <f t="shared" si="41"/>
        <v>0</v>
      </c>
      <c r="X165" s="40">
        <f t="shared" si="42"/>
        <v>0</v>
      </c>
      <c r="Y165" s="39">
        <f t="shared" si="43"/>
        <v>0</v>
      </c>
      <c r="Z165" s="39">
        <f t="shared" si="44"/>
        <v>0</v>
      </c>
      <c r="AA165" s="39">
        <f t="shared" si="45"/>
        <v>0</v>
      </c>
      <c r="AB165" t="str">
        <f t="shared" si="46"/>
        <v/>
      </c>
      <c r="AD165" s="41" t="str">
        <f t="shared" si="47"/>
        <v/>
      </c>
    </row>
    <row r="166" spans="1:30" x14ac:dyDescent="0.2">
      <c r="A166" s="35"/>
      <c r="B166" s="36"/>
      <c r="C166" s="36"/>
      <c r="D166" s="36"/>
      <c r="E166" s="36"/>
      <c r="F166" s="37"/>
      <c r="G166" s="36"/>
      <c r="H166" s="36"/>
      <c r="I166" s="36"/>
      <c r="J166" s="36"/>
      <c r="K166" s="36"/>
      <c r="L166" s="36"/>
      <c r="M166" s="36"/>
      <c r="N166" s="38" t="str">
        <f t="shared" si="32"/>
        <v/>
      </c>
      <c r="O166" t="str">
        <f t="shared" si="33"/>
        <v/>
      </c>
      <c r="P166" t="str">
        <f t="shared" si="34"/>
        <v/>
      </c>
      <c r="Q166" t="str">
        <f t="shared" si="35"/>
        <v/>
      </c>
      <c r="R166" t="str">
        <f t="shared" si="36"/>
        <v>-</v>
      </c>
      <c r="S166" s="39" t="str">
        <f t="shared" si="37"/>
        <v/>
      </c>
      <c r="T166" t="str">
        <f t="shared" si="38"/>
        <v/>
      </c>
      <c r="U166" s="40">
        <f t="shared" si="39"/>
        <v>0</v>
      </c>
      <c r="V166" s="40">
        <f t="shared" si="40"/>
        <v>0</v>
      </c>
      <c r="W166" s="40">
        <f t="shared" si="41"/>
        <v>0</v>
      </c>
      <c r="X166" s="40">
        <f t="shared" si="42"/>
        <v>0</v>
      </c>
      <c r="Y166" s="39">
        <f t="shared" si="43"/>
        <v>0</v>
      </c>
      <c r="Z166" s="39">
        <f t="shared" si="44"/>
        <v>0</v>
      </c>
      <c r="AA166" s="39">
        <f t="shared" si="45"/>
        <v>0</v>
      </c>
      <c r="AB166" t="str">
        <f t="shared" si="46"/>
        <v/>
      </c>
      <c r="AD166" s="41" t="str">
        <f t="shared" si="47"/>
        <v/>
      </c>
    </row>
    <row r="167" spans="1:30" x14ac:dyDescent="0.2">
      <c r="A167" s="35"/>
      <c r="B167" s="36"/>
      <c r="C167" s="36"/>
      <c r="D167" s="36"/>
      <c r="E167" s="36"/>
      <c r="F167" s="37"/>
      <c r="G167" s="36"/>
      <c r="H167" s="36"/>
      <c r="I167" s="36"/>
      <c r="J167" s="36"/>
      <c r="K167" s="36"/>
      <c r="L167" s="36"/>
      <c r="M167" s="36"/>
      <c r="N167" s="38" t="str">
        <f t="shared" si="32"/>
        <v/>
      </c>
      <c r="O167" t="str">
        <f t="shared" si="33"/>
        <v/>
      </c>
      <c r="P167" t="str">
        <f t="shared" si="34"/>
        <v/>
      </c>
      <c r="Q167" t="str">
        <f t="shared" si="35"/>
        <v/>
      </c>
      <c r="R167" t="str">
        <f t="shared" si="36"/>
        <v>-</v>
      </c>
      <c r="S167" s="39" t="str">
        <f t="shared" si="37"/>
        <v/>
      </c>
      <c r="T167" t="str">
        <f t="shared" si="38"/>
        <v/>
      </c>
      <c r="U167" s="40">
        <f t="shared" si="39"/>
        <v>0</v>
      </c>
      <c r="V167" s="40">
        <f t="shared" si="40"/>
        <v>0</v>
      </c>
      <c r="W167" s="40">
        <f t="shared" si="41"/>
        <v>0</v>
      </c>
      <c r="X167" s="40">
        <f t="shared" si="42"/>
        <v>0</v>
      </c>
      <c r="Y167" s="39">
        <f t="shared" si="43"/>
        <v>0</v>
      </c>
      <c r="Z167" s="39">
        <f t="shared" si="44"/>
        <v>0</v>
      </c>
      <c r="AA167" s="39">
        <f t="shared" si="45"/>
        <v>0</v>
      </c>
      <c r="AB167" t="str">
        <f t="shared" si="46"/>
        <v/>
      </c>
      <c r="AD167" s="41" t="str">
        <f t="shared" si="47"/>
        <v/>
      </c>
    </row>
    <row r="168" spans="1:30" x14ac:dyDescent="0.2">
      <c r="A168" s="35"/>
      <c r="B168" s="36"/>
      <c r="C168" s="36"/>
      <c r="D168" s="36"/>
      <c r="E168" s="36"/>
      <c r="F168" s="37"/>
      <c r="G168" s="36"/>
      <c r="H168" s="36"/>
      <c r="I168" s="36"/>
      <c r="J168" s="36"/>
      <c r="K168" s="36"/>
      <c r="L168" s="36"/>
      <c r="M168" s="36"/>
      <c r="N168" s="38" t="str">
        <f t="shared" si="32"/>
        <v/>
      </c>
      <c r="O168" t="str">
        <f t="shared" si="33"/>
        <v/>
      </c>
      <c r="P168" t="str">
        <f t="shared" si="34"/>
        <v/>
      </c>
      <c r="Q168" t="str">
        <f t="shared" si="35"/>
        <v/>
      </c>
      <c r="R168" t="str">
        <f t="shared" si="36"/>
        <v>-</v>
      </c>
      <c r="S168" s="39" t="str">
        <f t="shared" si="37"/>
        <v/>
      </c>
      <c r="T168" t="str">
        <f t="shared" si="38"/>
        <v/>
      </c>
      <c r="U168" s="40">
        <f t="shared" si="39"/>
        <v>0</v>
      </c>
      <c r="V168" s="40">
        <f t="shared" si="40"/>
        <v>0</v>
      </c>
      <c r="W168" s="40">
        <f t="shared" si="41"/>
        <v>0</v>
      </c>
      <c r="X168" s="40">
        <f t="shared" si="42"/>
        <v>0</v>
      </c>
      <c r="Y168" s="39">
        <f t="shared" si="43"/>
        <v>0</v>
      </c>
      <c r="Z168" s="39">
        <f t="shared" si="44"/>
        <v>0</v>
      </c>
      <c r="AA168" s="39">
        <f t="shared" si="45"/>
        <v>0</v>
      </c>
      <c r="AB168" t="str">
        <f t="shared" si="46"/>
        <v/>
      </c>
      <c r="AD168" s="41" t="str">
        <f t="shared" si="47"/>
        <v/>
      </c>
    </row>
    <row r="169" spans="1:30" x14ac:dyDescent="0.2">
      <c r="A169" s="35"/>
      <c r="B169" s="36"/>
      <c r="C169" s="36"/>
      <c r="D169" s="36"/>
      <c r="E169" s="36"/>
      <c r="F169" s="37"/>
      <c r="G169" s="36"/>
      <c r="H169" s="36"/>
      <c r="I169" s="36"/>
      <c r="J169" s="36"/>
      <c r="K169" s="36"/>
      <c r="L169" s="36"/>
      <c r="M169" s="36"/>
      <c r="N169" s="38" t="str">
        <f t="shared" si="32"/>
        <v/>
      </c>
      <c r="O169" t="str">
        <f t="shared" si="33"/>
        <v/>
      </c>
      <c r="P169" t="str">
        <f t="shared" si="34"/>
        <v/>
      </c>
      <c r="Q169" t="str">
        <f t="shared" si="35"/>
        <v/>
      </c>
      <c r="R169" t="str">
        <f t="shared" si="36"/>
        <v>-</v>
      </c>
      <c r="S169" s="39" t="str">
        <f t="shared" si="37"/>
        <v/>
      </c>
      <c r="T169" t="str">
        <f t="shared" si="38"/>
        <v/>
      </c>
      <c r="U169" s="40">
        <f t="shared" si="39"/>
        <v>0</v>
      </c>
      <c r="V169" s="40">
        <f t="shared" si="40"/>
        <v>0</v>
      </c>
      <c r="W169" s="40">
        <f t="shared" si="41"/>
        <v>0</v>
      </c>
      <c r="X169" s="40">
        <f t="shared" si="42"/>
        <v>0</v>
      </c>
      <c r="Y169" s="39">
        <f t="shared" si="43"/>
        <v>0</v>
      </c>
      <c r="Z169" s="39">
        <f t="shared" si="44"/>
        <v>0</v>
      </c>
      <c r="AA169" s="39">
        <f t="shared" si="45"/>
        <v>0</v>
      </c>
      <c r="AB169" t="str">
        <f t="shared" si="46"/>
        <v/>
      </c>
      <c r="AD169" s="41" t="str">
        <f t="shared" si="47"/>
        <v/>
      </c>
    </row>
    <row r="170" spans="1:30" x14ac:dyDescent="0.2">
      <c r="A170" s="35"/>
      <c r="B170" s="36"/>
      <c r="C170" s="36"/>
      <c r="D170" s="36"/>
      <c r="E170" s="36"/>
      <c r="F170" s="37"/>
      <c r="G170" s="36"/>
      <c r="H170" s="36"/>
      <c r="I170" s="36"/>
      <c r="J170" s="36"/>
      <c r="K170" s="36"/>
      <c r="L170" s="36"/>
      <c r="M170" s="36"/>
      <c r="N170" s="38" t="str">
        <f t="shared" si="32"/>
        <v/>
      </c>
      <c r="O170" t="str">
        <f t="shared" si="33"/>
        <v/>
      </c>
      <c r="P170" t="str">
        <f t="shared" si="34"/>
        <v/>
      </c>
      <c r="Q170" t="str">
        <f t="shared" si="35"/>
        <v/>
      </c>
      <c r="R170" t="str">
        <f t="shared" si="36"/>
        <v>-</v>
      </c>
      <c r="S170" s="39" t="str">
        <f t="shared" si="37"/>
        <v/>
      </c>
      <c r="T170" t="str">
        <f t="shared" si="38"/>
        <v/>
      </c>
      <c r="U170" s="40">
        <f t="shared" si="39"/>
        <v>0</v>
      </c>
      <c r="V170" s="40">
        <f t="shared" si="40"/>
        <v>0</v>
      </c>
      <c r="W170" s="40">
        <f t="shared" si="41"/>
        <v>0</v>
      </c>
      <c r="X170" s="40">
        <f t="shared" si="42"/>
        <v>0</v>
      </c>
      <c r="Y170" s="39">
        <f t="shared" si="43"/>
        <v>0</v>
      </c>
      <c r="Z170" s="39">
        <f t="shared" si="44"/>
        <v>0</v>
      </c>
      <c r="AA170" s="39">
        <f t="shared" si="45"/>
        <v>0</v>
      </c>
      <c r="AB170" t="str">
        <f t="shared" si="46"/>
        <v/>
      </c>
      <c r="AD170" s="41" t="str">
        <f t="shared" si="47"/>
        <v/>
      </c>
    </row>
    <row r="171" spans="1:30" x14ac:dyDescent="0.2">
      <c r="A171" s="35"/>
      <c r="B171" s="36"/>
      <c r="C171" s="36"/>
      <c r="D171" s="36"/>
      <c r="E171" s="36"/>
      <c r="F171" s="37"/>
      <c r="G171" s="36"/>
      <c r="H171" s="36"/>
      <c r="I171" s="36"/>
      <c r="J171" s="36"/>
      <c r="K171" s="36"/>
      <c r="L171" s="36"/>
      <c r="M171" s="36"/>
      <c r="N171" s="38" t="str">
        <f t="shared" si="32"/>
        <v/>
      </c>
      <c r="O171" t="str">
        <f t="shared" si="33"/>
        <v/>
      </c>
      <c r="P171" t="str">
        <f t="shared" si="34"/>
        <v/>
      </c>
      <c r="Q171" t="str">
        <f t="shared" si="35"/>
        <v/>
      </c>
      <c r="R171" t="str">
        <f t="shared" si="36"/>
        <v>-</v>
      </c>
      <c r="S171" s="39" t="str">
        <f t="shared" si="37"/>
        <v/>
      </c>
      <c r="T171" t="str">
        <f t="shared" si="38"/>
        <v/>
      </c>
      <c r="U171" s="40">
        <f t="shared" si="39"/>
        <v>0</v>
      </c>
      <c r="V171" s="40">
        <f t="shared" si="40"/>
        <v>0</v>
      </c>
      <c r="W171" s="40">
        <f t="shared" si="41"/>
        <v>0</v>
      </c>
      <c r="X171" s="40">
        <f t="shared" si="42"/>
        <v>0</v>
      </c>
      <c r="Y171" s="39">
        <f t="shared" si="43"/>
        <v>0</v>
      </c>
      <c r="Z171" s="39">
        <f t="shared" si="44"/>
        <v>0</v>
      </c>
      <c r="AA171" s="39">
        <f t="shared" si="45"/>
        <v>0</v>
      </c>
      <c r="AB171" t="str">
        <f t="shared" si="46"/>
        <v/>
      </c>
      <c r="AD171" s="41" t="str">
        <f t="shared" si="47"/>
        <v/>
      </c>
    </row>
    <row r="172" spans="1:30" x14ac:dyDescent="0.2">
      <c r="A172" s="35"/>
      <c r="B172" s="36"/>
      <c r="C172" s="36"/>
      <c r="D172" s="36"/>
      <c r="E172" s="36"/>
      <c r="F172" s="37"/>
      <c r="G172" s="36"/>
      <c r="H172" s="36"/>
      <c r="I172" s="36"/>
      <c r="J172" s="36"/>
      <c r="K172" s="36"/>
      <c r="L172" s="36"/>
      <c r="M172" s="36"/>
      <c r="N172" s="38" t="str">
        <f t="shared" si="32"/>
        <v/>
      </c>
      <c r="O172" t="str">
        <f t="shared" si="33"/>
        <v/>
      </c>
      <c r="P172" t="str">
        <f t="shared" si="34"/>
        <v/>
      </c>
      <c r="Q172" t="str">
        <f t="shared" si="35"/>
        <v/>
      </c>
      <c r="R172" t="str">
        <f t="shared" si="36"/>
        <v>-</v>
      </c>
      <c r="S172" s="39" t="str">
        <f t="shared" si="37"/>
        <v/>
      </c>
      <c r="T172" t="str">
        <f t="shared" si="38"/>
        <v/>
      </c>
      <c r="U172" s="40">
        <f t="shared" si="39"/>
        <v>0</v>
      </c>
      <c r="V172" s="40">
        <f t="shared" si="40"/>
        <v>0</v>
      </c>
      <c r="W172" s="40">
        <f t="shared" si="41"/>
        <v>0</v>
      </c>
      <c r="X172" s="40">
        <f t="shared" si="42"/>
        <v>0</v>
      </c>
      <c r="Y172" s="39">
        <f t="shared" si="43"/>
        <v>0</v>
      </c>
      <c r="Z172" s="39">
        <f t="shared" si="44"/>
        <v>0</v>
      </c>
      <c r="AA172" s="39">
        <f t="shared" si="45"/>
        <v>0</v>
      </c>
      <c r="AB172" t="str">
        <f t="shared" si="46"/>
        <v/>
      </c>
      <c r="AD172" s="41" t="str">
        <f t="shared" si="47"/>
        <v/>
      </c>
    </row>
    <row r="173" spans="1:30" x14ac:dyDescent="0.2">
      <c r="A173" s="35"/>
      <c r="B173" s="36"/>
      <c r="C173" s="36"/>
      <c r="D173" s="36"/>
      <c r="E173" s="36"/>
      <c r="F173" s="37"/>
      <c r="G173" s="36"/>
      <c r="H173" s="36"/>
      <c r="I173" s="36"/>
      <c r="J173" s="36"/>
      <c r="K173" s="36"/>
      <c r="L173" s="36"/>
      <c r="M173" s="36"/>
      <c r="N173" s="38" t="str">
        <f t="shared" si="32"/>
        <v/>
      </c>
      <c r="O173" t="str">
        <f t="shared" si="33"/>
        <v/>
      </c>
      <c r="P173" t="str">
        <f t="shared" si="34"/>
        <v/>
      </c>
      <c r="Q173" t="str">
        <f t="shared" si="35"/>
        <v/>
      </c>
      <c r="R173" t="str">
        <f t="shared" si="36"/>
        <v>-</v>
      </c>
      <c r="S173" s="39" t="str">
        <f t="shared" si="37"/>
        <v/>
      </c>
      <c r="T173" t="str">
        <f t="shared" si="38"/>
        <v/>
      </c>
      <c r="U173" s="40">
        <f t="shared" si="39"/>
        <v>0</v>
      </c>
      <c r="V173" s="40">
        <f t="shared" si="40"/>
        <v>0</v>
      </c>
      <c r="W173" s="40">
        <f t="shared" si="41"/>
        <v>0</v>
      </c>
      <c r="X173" s="40">
        <f t="shared" si="42"/>
        <v>0</v>
      </c>
      <c r="Y173" s="39">
        <f t="shared" si="43"/>
        <v>0</v>
      </c>
      <c r="Z173" s="39">
        <f t="shared" si="44"/>
        <v>0</v>
      </c>
      <c r="AA173" s="39">
        <f t="shared" si="45"/>
        <v>0</v>
      </c>
      <c r="AB173" t="str">
        <f t="shared" si="46"/>
        <v/>
      </c>
      <c r="AD173" s="41" t="str">
        <f t="shared" si="47"/>
        <v/>
      </c>
    </row>
    <row r="174" spans="1:30" x14ac:dyDescent="0.2">
      <c r="A174" s="35"/>
      <c r="B174" s="36"/>
      <c r="C174" s="36"/>
      <c r="D174" s="36"/>
      <c r="E174" s="36"/>
      <c r="F174" s="37"/>
      <c r="G174" s="36"/>
      <c r="H174" s="36"/>
      <c r="I174" s="36"/>
      <c r="J174" s="36"/>
      <c r="K174" s="36"/>
      <c r="L174" s="36"/>
      <c r="M174" s="36"/>
      <c r="N174" s="38" t="str">
        <f t="shared" si="32"/>
        <v/>
      </c>
      <c r="O174" t="str">
        <f t="shared" si="33"/>
        <v/>
      </c>
      <c r="P174" t="str">
        <f t="shared" si="34"/>
        <v/>
      </c>
      <c r="Q174" t="str">
        <f t="shared" si="35"/>
        <v/>
      </c>
      <c r="R174" t="str">
        <f t="shared" si="36"/>
        <v>-</v>
      </c>
      <c r="S174" s="39" t="str">
        <f t="shared" si="37"/>
        <v/>
      </c>
      <c r="T174" t="str">
        <f t="shared" si="38"/>
        <v/>
      </c>
      <c r="U174" s="40">
        <f t="shared" si="39"/>
        <v>0</v>
      </c>
      <c r="V174" s="40">
        <f t="shared" si="40"/>
        <v>0</v>
      </c>
      <c r="W174" s="40">
        <f t="shared" si="41"/>
        <v>0</v>
      </c>
      <c r="X174" s="40">
        <f t="shared" si="42"/>
        <v>0</v>
      </c>
      <c r="Y174" s="39">
        <f t="shared" si="43"/>
        <v>0</v>
      </c>
      <c r="Z174" s="39">
        <f t="shared" si="44"/>
        <v>0</v>
      </c>
      <c r="AA174" s="39">
        <f t="shared" si="45"/>
        <v>0</v>
      </c>
      <c r="AB174" t="str">
        <f t="shared" si="46"/>
        <v/>
      </c>
      <c r="AD174" s="41" t="str">
        <f t="shared" si="47"/>
        <v/>
      </c>
    </row>
    <row r="175" spans="1:30" x14ac:dyDescent="0.2">
      <c r="A175" s="35"/>
      <c r="B175" s="36"/>
      <c r="C175" s="36"/>
      <c r="D175" s="36"/>
      <c r="E175" s="36"/>
      <c r="F175" s="37"/>
      <c r="G175" s="36"/>
      <c r="H175" s="36"/>
      <c r="I175" s="36"/>
      <c r="J175" s="36"/>
      <c r="K175" s="36"/>
      <c r="L175" s="36"/>
      <c r="M175" s="36"/>
      <c r="N175" s="38" t="str">
        <f t="shared" si="32"/>
        <v/>
      </c>
      <c r="O175" t="str">
        <f t="shared" si="33"/>
        <v/>
      </c>
      <c r="P175" t="str">
        <f t="shared" si="34"/>
        <v/>
      </c>
      <c r="Q175" t="str">
        <f t="shared" si="35"/>
        <v/>
      </c>
      <c r="R175" t="str">
        <f t="shared" si="36"/>
        <v>-</v>
      </c>
      <c r="S175" s="39" t="str">
        <f t="shared" si="37"/>
        <v/>
      </c>
      <c r="T175" t="str">
        <f t="shared" si="38"/>
        <v/>
      </c>
      <c r="U175" s="40">
        <f t="shared" si="39"/>
        <v>0</v>
      </c>
      <c r="V175" s="40">
        <f t="shared" si="40"/>
        <v>0</v>
      </c>
      <c r="W175" s="40">
        <f t="shared" si="41"/>
        <v>0</v>
      </c>
      <c r="X175" s="40">
        <f t="shared" si="42"/>
        <v>0</v>
      </c>
      <c r="Y175" s="39">
        <f t="shared" si="43"/>
        <v>0</v>
      </c>
      <c r="Z175" s="39">
        <f t="shared" si="44"/>
        <v>0</v>
      </c>
      <c r="AA175" s="39">
        <f t="shared" si="45"/>
        <v>0</v>
      </c>
      <c r="AB175" t="str">
        <f t="shared" si="46"/>
        <v/>
      </c>
      <c r="AD175" s="41" t="str">
        <f t="shared" si="47"/>
        <v/>
      </c>
    </row>
    <row r="176" spans="1:30" x14ac:dyDescent="0.2">
      <c r="A176" s="35"/>
      <c r="B176" s="36"/>
      <c r="C176" s="36"/>
      <c r="D176" s="36"/>
      <c r="E176" s="36"/>
      <c r="F176" s="37"/>
      <c r="G176" s="36"/>
      <c r="H176" s="36"/>
      <c r="I176" s="36"/>
      <c r="J176" s="36"/>
      <c r="K176" s="36"/>
      <c r="L176" s="36"/>
      <c r="M176" s="36"/>
      <c r="N176" s="38" t="str">
        <f t="shared" si="32"/>
        <v/>
      </c>
      <c r="O176" t="str">
        <f t="shared" si="33"/>
        <v/>
      </c>
      <c r="P176" t="str">
        <f t="shared" si="34"/>
        <v/>
      </c>
      <c r="Q176" t="str">
        <f t="shared" si="35"/>
        <v/>
      </c>
      <c r="R176" t="str">
        <f t="shared" si="36"/>
        <v>-</v>
      </c>
      <c r="S176" s="39" t="str">
        <f t="shared" si="37"/>
        <v/>
      </c>
      <c r="T176" t="str">
        <f t="shared" si="38"/>
        <v/>
      </c>
      <c r="U176" s="40">
        <f t="shared" si="39"/>
        <v>0</v>
      </c>
      <c r="V176" s="40">
        <f t="shared" si="40"/>
        <v>0</v>
      </c>
      <c r="W176" s="40">
        <f t="shared" si="41"/>
        <v>0</v>
      </c>
      <c r="X176" s="40">
        <f t="shared" si="42"/>
        <v>0</v>
      </c>
      <c r="Y176" s="39">
        <f t="shared" si="43"/>
        <v>0</v>
      </c>
      <c r="Z176" s="39">
        <f t="shared" si="44"/>
        <v>0</v>
      </c>
      <c r="AA176" s="39">
        <f t="shared" si="45"/>
        <v>0</v>
      </c>
      <c r="AB176" t="str">
        <f t="shared" si="46"/>
        <v/>
      </c>
      <c r="AD176" s="41" t="str">
        <f t="shared" si="47"/>
        <v/>
      </c>
    </row>
    <row r="177" spans="1:30" x14ac:dyDescent="0.2">
      <c r="A177" s="35"/>
      <c r="B177" s="36"/>
      <c r="C177" s="36"/>
      <c r="D177" s="36"/>
      <c r="E177" s="36"/>
      <c r="F177" s="37"/>
      <c r="G177" s="36"/>
      <c r="H177" s="36"/>
      <c r="I177" s="36"/>
      <c r="J177" s="36"/>
      <c r="K177" s="36"/>
      <c r="L177" s="36"/>
      <c r="M177" s="36"/>
      <c r="N177" s="38" t="str">
        <f t="shared" si="32"/>
        <v/>
      </c>
      <c r="O177" t="str">
        <f t="shared" si="33"/>
        <v/>
      </c>
      <c r="P177" t="str">
        <f t="shared" si="34"/>
        <v/>
      </c>
      <c r="Q177" t="str">
        <f t="shared" si="35"/>
        <v/>
      </c>
      <c r="R177" t="str">
        <f t="shared" si="36"/>
        <v>-</v>
      </c>
      <c r="S177" s="39" t="str">
        <f t="shared" si="37"/>
        <v/>
      </c>
      <c r="T177" t="str">
        <f t="shared" si="38"/>
        <v/>
      </c>
      <c r="U177" s="40">
        <f t="shared" si="39"/>
        <v>0</v>
      </c>
      <c r="V177" s="40">
        <f t="shared" si="40"/>
        <v>0</v>
      </c>
      <c r="W177" s="40">
        <f t="shared" si="41"/>
        <v>0</v>
      </c>
      <c r="X177" s="40">
        <f t="shared" si="42"/>
        <v>0</v>
      </c>
      <c r="Y177" s="39">
        <f t="shared" si="43"/>
        <v>0</v>
      </c>
      <c r="Z177" s="39">
        <f t="shared" si="44"/>
        <v>0</v>
      </c>
      <c r="AA177" s="39">
        <f t="shared" si="45"/>
        <v>0</v>
      </c>
      <c r="AB177" t="str">
        <f t="shared" si="46"/>
        <v/>
      </c>
      <c r="AD177" s="41" t="str">
        <f t="shared" si="47"/>
        <v/>
      </c>
    </row>
    <row r="178" spans="1:30" x14ac:dyDescent="0.2">
      <c r="A178" s="35"/>
      <c r="B178" s="36"/>
      <c r="C178" s="36"/>
      <c r="D178" s="36"/>
      <c r="E178" s="36"/>
      <c r="F178" s="37"/>
      <c r="G178" s="36"/>
      <c r="H178" s="36"/>
      <c r="I178" s="36"/>
      <c r="J178" s="36"/>
      <c r="K178" s="36"/>
      <c r="L178" s="36"/>
      <c r="M178" s="36"/>
      <c r="N178" s="38" t="str">
        <f t="shared" si="32"/>
        <v/>
      </c>
      <c r="O178" t="str">
        <f t="shared" si="33"/>
        <v/>
      </c>
      <c r="P178" t="str">
        <f t="shared" si="34"/>
        <v/>
      </c>
      <c r="Q178" t="str">
        <f t="shared" si="35"/>
        <v/>
      </c>
      <c r="R178" t="str">
        <f t="shared" si="36"/>
        <v>-</v>
      </c>
      <c r="S178" s="39" t="str">
        <f t="shared" si="37"/>
        <v/>
      </c>
      <c r="T178" t="str">
        <f t="shared" si="38"/>
        <v/>
      </c>
      <c r="U178" s="40">
        <f t="shared" si="39"/>
        <v>0</v>
      </c>
      <c r="V178" s="40">
        <f t="shared" si="40"/>
        <v>0</v>
      </c>
      <c r="W178" s="40">
        <f t="shared" si="41"/>
        <v>0</v>
      </c>
      <c r="X178" s="40">
        <f t="shared" si="42"/>
        <v>0</v>
      </c>
      <c r="Y178" s="39">
        <f t="shared" si="43"/>
        <v>0</v>
      </c>
      <c r="Z178" s="39">
        <f t="shared" si="44"/>
        <v>0</v>
      </c>
      <c r="AA178" s="39">
        <f t="shared" si="45"/>
        <v>0</v>
      </c>
      <c r="AB178" t="str">
        <f t="shared" si="46"/>
        <v/>
      </c>
      <c r="AD178" s="41" t="str">
        <f t="shared" si="47"/>
        <v/>
      </c>
    </row>
    <row r="179" spans="1:30" x14ac:dyDescent="0.2">
      <c r="A179" s="35"/>
      <c r="B179" s="36"/>
      <c r="C179" s="36"/>
      <c r="D179" s="36"/>
      <c r="E179" s="36"/>
      <c r="F179" s="37"/>
      <c r="G179" s="36"/>
      <c r="H179" s="36"/>
      <c r="I179" s="36"/>
      <c r="J179" s="36"/>
      <c r="K179" s="36"/>
      <c r="L179" s="36"/>
      <c r="M179" s="36"/>
      <c r="N179" s="38" t="str">
        <f t="shared" si="32"/>
        <v/>
      </c>
      <c r="O179" t="str">
        <f t="shared" si="33"/>
        <v/>
      </c>
      <c r="P179" t="str">
        <f t="shared" si="34"/>
        <v/>
      </c>
      <c r="Q179" t="str">
        <f t="shared" si="35"/>
        <v/>
      </c>
      <c r="R179" t="str">
        <f t="shared" si="36"/>
        <v>-</v>
      </c>
      <c r="S179" s="39" t="str">
        <f t="shared" si="37"/>
        <v/>
      </c>
      <c r="T179" t="str">
        <f t="shared" si="38"/>
        <v/>
      </c>
      <c r="U179" s="40">
        <f t="shared" si="39"/>
        <v>0</v>
      </c>
      <c r="V179" s="40">
        <f t="shared" si="40"/>
        <v>0</v>
      </c>
      <c r="W179" s="40">
        <f t="shared" si="41"/>
        <v>0</v>
      </c>
      <c r="X179" s="40">
        <f t="shared" si="42"/>
        <v>0</v>
      </c>
      <c r="Y179" s="39">
        <f t="shared" si="43"/>
        <v>0</v>
      </c>
      <c r="Z179" s="39">
        <f t="shared" si="44"/>
        <v>0</v>
      </c>
      <c r="AA179" s="39">
        <f t="shared" si="45"/>
        <v>0</v>
      </c>
      <c r="AB179" t="str">
        <f t="shared" si="46"/>
        <v/>
      </c>
      <c r="AD179" s="41" t="str">
        <f t="shared" si="47"/>
        <v/>
      </c>
    </row>
    <row r="180" spans="1:30" x14ac:dyDescent="0.2">
      <c r="A180" s="35"/>
      <c r="B180" s="36"/>
      <c r="C180" s="36"/>
      <c r="D180" s="36"/>
      <c r="E180" s="36"/>
      <c r="F180" s="37"/>
      <c r="G180" s="36"/>
      <c r="H180" s="36"/>
      <c r="I180" s="36"/>
      <c r="J180" s="36"/>
      <c r="K180" s="36"/>
      <c r="L180" s="36"/>
      <c r="M180" s="36"/>
      <c r="N180" s="38" t="str">
        <f t="shared" si="32"/>
        <v/>
      </c>
      <c r="O180" t="str">
        <f t="shared" si="33"/>
        <v/>
      </c>
      <c r="P180" t="str">
        <f t="shared" si="34"/>
        <v/>
      </c>
      <c r="Q180" t="str">
        <f t="shared" si="35"/>
        <v/>
      </c>
      <c r="R180" t="str">
        <f t="shared" si="36"/>
        <v>-</v>
      </c>
      <c r="S180" s="39" t="str">
        <f t="shared" si="37"/>
        <v/>
      </c>
      <c r="T180" t="str">
        <f t="shared" si="38"/>
        <v/>
      </c>
      <c r="U180" s="40">
        <f t="shared" si="39"/>
        <v>0</v>
      </c>
      <c r="V180" s="40">
        <f t="shared" si="40"/>
        <v>0</v>
      </c>
      <c r="W180" s="40">
        <f t="shared" si="41"/>
        <v>0</v>
      </c>
      <c r="X180" s="40">
        <f t="shared" si="42"/>
        <v>0</v>
      </c>
      <c r="Y180" s="39">
        <f t="shared" si="43"/>
        <v>0</v>
      </c>
      <c r="Z180" s="39">
        <f t="shared" si="44"/>
        <v>0</v>
      </c>
      <c r="AA180" s="39">
        <f t="shared" si="45"/>
        <v>0</v>
      </c>
      <c r="AB180" t="str">
        <f t="shared" si="46"/>
        <v/>
      </c>
      <c r="AD180" s="41" t="str">
        <f t="shared" si="47"/>
        <v/>
      </c>
    </row>
    <row r="181" spans="1:30" x14ac:dyDescent="0.2">
      <c r="A181" s="35"/>
      <c r="B181" s="36"/>
      <c r="C181" s="36"/>
      <c r="D181" s="36"/>
      <c r="E181" s="36"/>
      <c r="F181" s="37"/>
      <c r="G181" s="36"/>
      <c r="H181" s="36"/>
      <c r="I181" s="36"/>
      <c r="J181" s="36"/>
      <c r="K181" s="36"/>
      <c r="L181" s="36"/>
      <c r="M181" s="36"/>
      <c r="N181" s="38" t="str">
        <f t="shared" si="32"/>
        <v/>
      </c>
      <c r="O181" t="str">
        <f t="shared" si="33"/>
        <v/>
      </c>
      <c r="P181" t="str">
        <f t="shared" si="34"/>
        <v/>
      </c>
      <c r="Q181" t="str">
        <f t="shared" si="35"/>
        <v/>
      </c>
      <c r="R181" t="str">
        <f t="shared" si="36"/>
        <v>-</v>
      </c>
      <c r="S181" s="39" t="str">
        <f t="shared" si="37"/>
        <v/>
      </c>
      <c r="T181" t="str">
        <f t="shared" si="38"/>
        <v/>
      </c>
      <c r="U181" s="40">
        <f t="shared" si="39"/>
        <v>0</v>
      </c>
      <c r="V181" s="40">
        <f t="shared" si="40"/>
        <v>0</v>
      </c>
      <c r="W181" s="40">
        <f t="shared" si="41"/>
        <v>0</v>
      </c>
      <c r="X181" s="40">
        <f t="shared" si="42"/>
        <v>0</v>
      </c>
      <c r="Y181" s="39">
        <f t="shared" si="43"/>
        <v>0</v>
      </c>
      <c r="Z181" s="39">
        <f t="shared" si="44"/>
        <v>0</v>
      </c>
      <c r="AA181" s="39">
        <f t="shared" si="45"/>
        <v>0</v>
      </c>
      <c r="AB181" t="str">
        <f t="shared" si="46"/>
        <v/>
      </c>
      <c r="AD181" s="41" t="str">
        <f t="shared" si="47"/>
        <v/>
      </c>
    </row>
    <row r="182" spans="1:30" x14ac:dyDescent="0.2">
      <c r="A182" s="35"/>
      <c r="B182" s="36"/>
      <c r="C182" s="36"/>
      <c r="D182" s="36"/>
      <c r="E182" s="36"/>
      <c r="F182" s="37"/>
      <c r="G182" s="36"/>
      <c r="H182" s="36"/>
      <c r="I182" s="36"/>
      <c r="J182" s="36"/>
      <c r="K182" s="36"/>
      <c r="L182" s="36"/>
      <c r="M182" s="36"/>
      <c r="N182" s="38" t="str">
        <f t="shared" si="32"/>
        <v/>
      </c>
      <c r="O182" t="str">
        <f t="shared" si="33"/>
        <v/>
      </c>
      <c r="P182" t="str">
        <f t="shared" si="34"/>
        <v/>
      </c>
      <c r="Q182" t="str">
        <f t="shared" si="35"/>
        <v/>
      </c>
      <c r="R182" t="str">
        <f t="shared" si="36"/>
        <v>-</v>
      </c>
      <c r="S182" s="39" t="str">
        <f t="shared" si="37"/>
        <v/>
      </c>
      <c r="T182" t="str">
        <f t="shared" si="38"/>
        <v/>
      </c>
      <c r="U182" s="40">
        <f t="shared" si="39"/>
        <v>0</v>
      </c>
      <c r="V182" s="40">
        <f t="shared" si="40"/>
        <v>0</v>
      </c>
      <c r="W182" s="40">
        <f t="shared" si="41"/>
        <v>0</v>
      </c>
      <c r="X182" s="40">
        <f t="shared" si="42"/>
        <v>0</v>
      </c>
      <c r="Y182" s="39">
        <f t="shared" si="43"/>
        <v>0</v>
      </c>
      <c r="Z182" s="39">
        <f t="shared" si="44"/>
        <v>0</v>
      </c>
      <c r="AA182" s="39">
        <f t="shared" si="45"/>
        <v>0</v>
      </c>
      <c r="AB182" t="str">
        <f t="shared" si="46"/>
        <v/>
      </c>
      <c r="AD182" s="41" t="str">
        <f t="shared" si="47"/>
        <v/>
      </c>
    </row>
    <row r="183" spans="1:30" x14ac:dyDescent="0.2">
      <c r="A183" s="35"/>
      <c r="B183" s="36"/>
      <c r="C183" s="36"/>
      <c r="D183" s="36"/>
      <c r="E183" s="36"/>
      <c r="F183" s="37"/>
      <c r="G183" s="36"/>
      <c r="H183" s="36"/>
      <c r="I183" s="36"/>
      <c r="J183" s="36"/>
      <c r="K183" s="36"/>
      <c r="L183" s="36"/>
      <c r="M183" s="36"/>
      <c r="N183" s="38" t="str">
        <f t="shared" si="32"/>
        <v/>
      </c>
      <c r="O183" t="str">
        <f t="shared" si="33"/>
        <v/>
      </c>
      <c r="P183" t="str">
        <f t="shared" si="34"/>
        <v/>
      </c>
      <c r="Q183" t="str">
        <f t="shared" si="35"/>
        <v/>
      </c>
      <c r="R183" t="str">
        <f t="shared" si="36"/>
        <v>-</v>
      </c>
      <c r="S183" s="39" t="str">
        <f t="shared" si="37"/>
        <v/>
      </c>
      <c r="T183" t="str">
        <f t="shared" si="38"/>
        <v/>
      </c>
      <c r="U183" s="40">
        <f t="shared" si="39"/>
        <v>0</v>
      </c>
      <c r="V183" s="40">
        <f t="shared" si="40"/>
        <v>0</v>
      </c>
      <c r="W183" s="40">
        <f t="shared" si="41"/>
        <v>0</v>
      </c>
      <c r="X183" s="40">
        <f t="shared" si="42"/>
        <v>0</v>
      </c>
      <c r="Y183" s="39">
        <f t="shared" si="43"/>
        <v>0</v>
      </c>
      <c r="Z183" s="39">
        <f t="shared" si="44"/>
        <v>0</v>
      </c>
      <c r="AA183" s="39">
        <f t="shared" si="45"/>
        <v>0</v>
      </c>
      <c r="AB183" t="str">
        <f t="shared" si="46"/>
        <v/>
      </c>
      <c r="AD183" s="41" t="str">
        <f t="shared" si="47"/>
        <v/>
      </c>
    </row>
    <row r="184" spans="1:30" x14ac:dyDescent="0.2">
      <c r="A184" s="35"/>
      <c r="B184" s="36"/>
      <c r="C184" s="36"/>
      <c r="D184" s="36"/>
      <c r="E184" s="36"/>
      <c r="F184" s="37"/>
      <c r="G184" s="36"/>
      <c r="H184" s="36"/>
      <c r="I184" s="36"/>
      <c r="J184" s="36"/>
      <c r="K184" s="36"/>
      <c r="L184" s="36"/>
      <c r="M184" s="36"/>
      <c r="N184" s="38" t="str">
        <f t="shared" si="32"/>
        <v/>
      </c>
      <c r="O184" t="str">
        <f t="shared" si="33"/>
        <v/>
      </c>
      <c r="P184" t="str">
        <f t="shared" si="34"/>
        <v/>
      </c>
      <c r="Q184" t="str">
        <f t="shared" si="35"/>
        <v/>
      </c>
      <c r="R184" t="str">
        <f t="shared" si="36"/>
        <v>-</v>
      </c>
      <c r="S184" s="39" t="str">
        <f t="shared" si="37"/>
        <v/>
      </c>
      <c r="T184" t="str">
        <f t="shared" si="38"/>
        <v/>
      </c>
      <c r="U184" s="40">
        <f t="shared" si="39"/>
        <v>0</v>
      </c>
      <c r="V184" s="40">
        <f t="shared" si="40"/>
        <v>0</v>
      </c>
      <c r="W184" s="40">
        <f t="shared" si="41"/>
        <v>0</v>
      </c>
      <c r="X184" s="40">
        <f t="shared" si="42"/>
        <v>0</v>
      </c>
      <c r="Y184" s="39">
        <f t="shared" si="43"/>
        <v>0</v>
      </c>
      <c r="Z184" s="39">
        <f t="shared" si="44"/>
        <v>0</v>
      </c>
      <c r="AA184" s="39">
        <f t="shared" si="45"/>
        <v>0</v>
      </c>
      <c r="AB184" t="str">
        <f t="shared" si="46"/>
        <v/>
      </c>
      <c r="AD184" s="41" t="str">
        <f t="shared" si="47"/>
        <v/>
      </c>
    </row>
    <row r="185" spans="1:30" x14ac:dyDescent="0.2">
      <c r="A185" s="35"/>
      <c r="B185" s="36"/>
      <c r="C185" s="36"/>
      <c r="D185" s="36"/>
      <c r="E185" s="36"/>
      <c r="F185" s="37"/>
      <c r="G185" s="36"/>
      <c r="H185" s="36"/>
      <c r="I185" s="36"/>
      <c r="J185" s="36"/>
      <c r="K185" s="36"/>
      <c r="L185" s="36"/>
      <c r="M185" s="36"/>
      <c r="N185" s="38" t="str">
        <f t="shared" si="32"/>
        <v/>
      </c>
      <c r="O185" t="str">
        <f t="shared" si="33"/>
        <v/>
      </c>
      <c r="P185" t="str">
        <f t="shared" si="34"/>
        <v/>
      </c>
      <c r="Q185" t="str">
        <f t="shared" si="35"/>
        <v/>
      </c>
      <c r="R185" t="str">
        <f t="shared" si="36"/>
        <v>-</v>
      </c>
      <c r="S185" s="39" t="str">
        <f t="shared" si="37"/>
        <v/>
      </c>
      <c r="T185" t="str">
        <f t="shared" si="38"/>
        <v/>
      </c>
      <c r="U185" s="40">
        <f t="shared" si="39"/>
        <v>0</v>
      </c>
      <c r="V185" s="40">
        <f t="shared" si="40"/>
        <v>0</v>
      </c>
      <c r="W185" s="40">
        <f t="shared" si="41"/>
        <v>0</v>
      </c>
      <c r="X185" s="40">
        <f t="shared" si="42"/>
        <v>0</v>
      </c>
      <c r="Y185" s="39">
        <f t="shared" si="43"/>
        <v>0</v>
      </c>
      <c r="Z185" s="39">
        <f t="shared" si="44"/>
        <v>0</v>
      </c>
      <c r="AA185" s="39">
        <f t="shared" si="45"/>
        <v>0</v>
      </c>
      <c r="AB185" t="str">
        <f t="shared" si="46"/>
        <v/>
      </c>
      <c r="AD185" s="41" t="str">
        <f t="shared" si="47"/>
        <v/>
      </c>
    </row>
    <row r="186" spans="1:30" x14ac:dyDescent="0.2">
      <c r="A186" s="35"/>
      <c r="B186" s="36"/>
      <c r="C186" s="36"/>
      <c r="D186" s="36"/>
      <c r="E186" s="36"/>
      <c r="F186" s="37"/>
      <c r="G186" s="36"/>
      <c r="H186" s="36"/>
      <c r="I186" s="36"/>
      <c r="J186" s="36"/>
      <c r="K186" s="36"/>
      <c r="L186" s="36"/>
      <c r="M186" s="36"/>
      <c r="N186" s="38" t="str">
        <f t="shared" si="32"/>
        <v/>
      </c>
      <c r="O186" t="str">
        <f t="shared" si="33"/>
        <v/>
      </c>
      <c r="P186" t="str">
        <f t="shared" si="34"/>
        <v/>
      </c>
      <c r="Q186" t="str">
        <f t="shared" si="35"/>
        <v/>
      </c>
      <c r="R186" t="str">
        <f t="shared" si="36"/>
        <v>-</v>
      </c>
      <c r="S186" s="39" t="str">
        <f t="shared" si="37"/>
        <v/>
      </c>
      <c r="T186" t="str">
        <f t="shared" si="38"/>
        <v/>
      </c>
      <c r="U186" s="40">
        <f t="shared" si="39"/>
        <v>0</v>
      </c>
      <c r="V186" s="40">
        <f t="shared" si="40"/>
        <v>0</v>
      </c>
      <c r="W186" s="40">
        <f t="shared" si="41"/>
        <v>0</v>
      </c>
      <c r="X186" s="40">
        <f t="shared" si="42"/>
        <v>0</v>
      </c>
      <c r="Y186" s="39">
        <f t="shared" si="43"/>
        <v>0</v>
      </c>
      <c r="Z186" s="39">
        <f t="shared" si="44"/>
        <v>0</v>
      </c>
      <c r="AA186" s="39">
        <f t="shared" si="45"/>
        <v>0</v>
      </c>
      <c r="AB186" t="str">
        <f t="shared" si="46"/>
        <v/>
      </c>
      <c r="AD186" s="41" t="str">
        <f t="shared" si="47"/>
        <v/>
      </c>
    </row>
    <row r="187" spans="1:30" x14ac:dyDescent="0.2">
      <c r="A187" s="35"/>
      <c r="B187" s="36"/>
      <c r="C187" s="36"/>
      <c r="D187" s="36"/>
      <c r="E187" s="36"/>
      <c r="F187" s="37"/>
      <c r="G187" s="36"/>
      <c r="H187" s="36"/>
      <c r="I187" s="36"/>
      <c r="J187" s="36"/>
      <c r="K187" s="36"/>
      <c r="L187" s="36"/>
      <c r="M187" s="36"/>
      <c r="N187" s="38" t="str">
        <f t="shared" si="32"/>
        <v/>
      </c>
      <c r="O187" t="str">
        <f t="shared" si="33"/>
        <v/>
      </c>
      <c r="P187" t="str">
        <f t="shared" si="34"/>
        <v/>
      </c>
      <c r="Q187" t="str">
        <f t="shared" si="35"/>
        <v/>
      </c>
      <c r="R187" t="str">
        <f t="shared" si="36"/>
        <v>-</v>
      </c>
      <c r="S187" s="39" t="str">
        <f t="shared" si="37"/>
        <v/>
      </c>
      <c r="T187" t="str">
        <f t="shared" si="38"/>
        <v/>
      </c>
      <c r="U187" s="40">
        <f t="shared" si="39"/>
        <v>0</v>
      </c>
      <c r="V187" s="40">
        <f t="shared" si="40"/>
        <v>0</v>
      </c>
      <c r="W187" s="40">
        <f t="shared" si="41"/>
        <v>0</v>
      </c>
      <c r="X187" s="40">
        <f t="shared" si="42"/>
        <v>0</v>
      </c>
      <c r="Y187" s="39">
        <f t="shared" si="43"/>
        <v>0</v>
      </c>
      <c r="Z187" s="39">
        <f t="shared" si="44"/>
        <v>0</v>
      </c>
      <c r="AA187" s="39">
        <f t="shared" si="45"/>
        <v>0</v>
      </c>
      <c r="AB187" t="str">
        <f t="shared" si="46"/>
        <v/>
      </c>
      <c r="AD187" s="41" t="str">
        <f t="shared" si="47"/>
        <v/>
      </c>
    </row>
    <row r="188" spans="1:30" x14ac:dyDescent="0.2">
      <c r="A188" s="35"/>
      <c r="B188" s="36"/>
      <c r="C188" s="36"/>
      <c r="D188" s="36"/>
      <c r="E188" s="36"/>
      <c r="F188" s="37"/>
      <c r="G188" s="36"/>
      <c r="H188" s="36"/>
      <c r="I188" s="36"/>
      <c r="J188" s="36"/>
      <c r="K188" s="36"/>
      <c r="L188" s="36"/>
      <c r="M188" s="36"/>
      <c r="N188" s="38" t="str">
        <f t="shared" si="32"/>
        <v/>
      </c>
      <c r="O188" t="str">
        <f t="shared" si="33"/>
        <v/>
      </c>
      <c r="P188" t="str">
        <f t="shared" si="34"/>
        <v/>
      </c>
      <c r="Q188" t="str">
        <f t="shared" si="35"/>
        <v/>
      </c>
      <c r="R188" t="str">
        <f t="shared" si="36"/>
        <v>-</v>
      </c>
      <c r="S188" s="39" t="str">
        <f t="shared" si="37"/>
        <v/>
      </c>
      <c r="T188" t="str">
        <f t="shared" si="38"/>
        <v/>
      </c>
      <c r="U188" s="40">
        <f t="shared" si="39"/>
        <v>0</v>
      </c>
      <c r="V188" s="40">
        <f t="shared" si="40"/>
        <v>0</v>
      </c>
      <c r="W188" s="40">
        <f t="shared" si="41"/>
        <v>0</v>
      </c>
      <c r="X188" s="40">
        <f t="shared" si="42"/>
        <v>0</v>
      </c>
      <c r="Y188" s="39">
        <f t="shared" si="43"/>
        <v>0</v>
      </c>
      <c r="Z188" s="39">
        <f t="shared" si="44"/>
        <v>0</v>
      </c>
      <c r="AA188" s="39">
        <f t="shared" si="45"/>
        <v>0</v>
      </c>
      <c r="AB188" t="str">
        <f t="shared" si="46"/>
        <v/>
      </c>
      <c r="AD188" s="41" t="str">
        <f t="shared" si="47"/>
        <v/>
      </c>
    </row>
    <row r="189" spans="1:30" x14ac:dyDescent="0.2">
      <c r="A189" s="35"/>
      <c r="B189" s="36"/>
      <c r="C189" s="36"/>
      <c r="D189" s="36"/>
      <c r="E189" s="36"/>
      <c r="F189" s="37"/>
      <c r="G189" s="36"/>
      <c r="H189" s="36"/>
      <c r="I189" s="36"/>
      <c r="J189" s="36"/>
      <c r="K189" s="36"/>
      <c r="L189" s="36"/>
      <c r="M189" s="36"/>
      <c r="N189" s="38" t="str">
        <f t="shared" si="32"/>
        <v/>
      </c>
      <c r="O189" t="str">
        <f t="shared" si="33"/>
        <v/>
      </c>
      <c r="P189" t="str">
        <f t="shared" si="34"/>
        <v/>
      </c>
      <c r="Q189" t="str">
        <f t="shared" si="35"/>
        <v/>
      </c>
      <c r="R189" t="str">
        <f t="shared" si="36"/>
        <v>-</v>
      </c>
      <c r="S189" s="39" t="str">
        <f t="shared" si="37"/>
        <v/>
      </c>
      <c r="T189" t="str">
        <f t="shared" si="38"/>
        <v/>
      </c>
      <c r="U189" s="40">
        <f t="shared" si="39"/>
        <v>0</v>
      </c>
      <c r="V189" s="40">
        <f t="shared" si="40"/>
        <v>0</v>
      </c>
      <c r="W189" s="40">
        <f t="shared" si="41"/>
        <v>0</v>
      </c>
      <c r="X189" s="40">
        <f t="shared" si="42"/>
        <v>0</v>
      </c>
      <c r="Y189" s="39">
        <f t="shared" si="43"/>
        <v>0</v>
      </c>
      <c r="Z189" s="39">
        <f t="shared" si="44"/>
        <v>0</v>
      </c>
      <c r="AA189" s="39">
        <f t="shared" si="45"/>
        <v>0</v>
      </c>
      <c r="AB189" t="str">
        <f t="shared" si="46"/>
        <v/>
      </c>
      <c r="AD189" s="41" t="str">
        <f t="shared" si="47"/>
        <v/>
      </c>
    </row>
    <row r="190" spans="1:30" x14ac:dyDescent="0.2">
      <c r="A190" s="35"/>
      <c r="B190" s="36"/>
      <c r="C190" s="36"/>
      <c r="D190" s="36"/>
      <c r="E190" s="36"/>
      <c r="F190" s="37"/>
      <c r="G190" s="36"/>
      <c r="H190" s="36"/>
      <c r="I190" s="36"/>
      <c r="J190" s="36"/>
      <c r="K190" s="36"/>
      <c r="L190" s="36"/>
      <c r="M190" s="36"/>
      <c r="N190" s="38" t="str">
        <f t="shared" si="32"/>
        <v/>
      </c>
      <c r="O190" t="str">
        <f t="shared" si="33"/>
        <v/>
      </c>
      <c r="P190" t="str">
        <f t="shared" si="34"/>
        <v/>
      </c>
      <c r="Q190" t="str">
        <f t="shared" si="35"/>
        <v/>
      </c>
      <c r="R190" t="str">
        <f t="shared" si="36"/>
        <v>-</v>
      </c>
      <c r="S190" s="39" t="str">
        <f t="shared" si="37"/>
        <v/>
      </c>
      <c r="T190" t="str">
        <f t="shared" si="38"/>
        <v/>
      </c>
      <c r="U190" s="40">
        <f t="shared" si="39"/>
        <v>0</v>
      </c>
      <c r="V190" s="40">
        <f t="shared" si="40"/>
        <v>0</v>
      </c>
      <c r="W190" s="40">
        <f t="shared" si="41"/>
        <v>0</v>
      </c>
      <c r="X190" s="40">
        <f t="shared" si="42"/>
        <v>0</v>
      </c>
      <c r="Y190" s="39">
        <f t="shared" si="43"/>
        <v>0</v>
      </c>
      <c r="Z190" s="39">
        <f t="shared" si="44"/>
        <v>0</v>
      </c>
      <c r="AA190" s="39">
        <f t="shared" si="45"/>
        <v>0</v>
      </c>
      <c r="AB190" t="str">
        <f t="shared" si="46"/>
        <v/>
      </c>
      <c r="AD190" s="41" t="str">
        <f t="shared" si="47"/>
        <v/>
      </c>
    </row>
    <row r="191" spans="1:30" x14ac:dyDescent="0.2">
      <c r="A191" s="35"/>
      <c r="B191" s="36"/>
      <c r="C191" s="36"/>
      <c r="D191" s="36"/>
      <c r="E191" s="36"/>
      <c r="F191" s="37"/>
      <c r="G191" s="36"/>
      <c r="H191" s="36"/>
      <c r="I191" s="36"/>
      <c r="J191" s="36"/>
      <c r="K191" s="36"/>
      <c r="L191" s="36"/>
      <c r="M191" s="36"/>
      <c r="N191" s="38" t="str">
        <f t="shared" si="32"/>
        <v/>
      </c>
      <c r="O191" t="str">
        <f t="shared" si="33"/>
        <v/>
      </c>
      <c r="P191" t="str">
        <f t="shared" si="34"/>
        <v/>
      </c>
      <c r="Q191" t="str">
        <f t="shared" si="35"/>
        <v/>
      </c>
      <c r="R191" t="str">
        <f t="shared" si="36"/>
        <v>-</v>
      </c>
      <c r="S191" s="39" t="str">
        <f t="shared" si="37"/>
        <v/>
      </c>
      <c r="T191" t="str">
        <f t="shared" si="38"/>
        <v/>
      </c>
      <c r="U191" s="40">
        <f t="shared" si="39"/>
        <v>0</v>
      </c>
      <c r="V191" s="40">
        <f t="shared" si="40"/>
        <v>0</v>
      </c>
      <c r="W191" s="40">
        <f t="shared" si="41"/>
        <v>0</v>
      </c>
      <c r="X191" s="40">
        <f t="shared" si="42"/>
        <v>0</v>
      </c>
      <c r="Y191" s="39">
        <f t="shared" si="43"/>
        <v>0</v>
      </c>
      <c r="Z191" s="39">
        <f t="shared" si="44"/>
        <v>0</v>
      </c>
      <c r="AA191" s="39">
        <f t="shared" si="45"/>
        <v>0</v>
      </c>
      <c r="AB191" t="str">
        <f t="shared" si="46"/>
        <v/>
      </c>
      <c r="AD191" s="41" t="str">
        <f t="shared" si="47"/>
        <v/>
      </c>
    </row>
    <row r="192" spans="1:30" x14ac:dyDescent="0.2">
      <c r="A192" s="35"/>
      <c r="B192" s="36"/>
      <c r="C192" s="36"/>
      <c r="D192" s="36"/>
      <c r="E192" s="36"/>
      <c r="F192" s="37"/>
      <c r="G192" s="36"/>
      <c r="H192" s="36"/>
      <c r="I192" s="36"/>
      <c r="J192" s="36"/>
      <c r="K192" s="36"/>
      <c r="L192" s="36"/>
      <c r="M192" s="36"/>
      <c r="N192" s="38" t="str">
        <f t="shared" si="32"/>
        <v/>
      </c>
      <c r="O192" t="str">
        <f t="shared" si="33"/>
        <v/>
      </c>
      <c r="P192" t="str">
        <f t="shared" si="34"/>
        <v/>
      </c>
      <c r="Q192" t="str">
        <f t="shared" si="35"/>
        <v/>
      </c>
      <c r="R192" t="str">
        <f t="shared" si="36"/>
        <v>-</v>
      </c>
      <c r="S192" s="39" t="str">
        <f t="shared" si="37"/>
        <v/>
      </c>
      <c r="T192" t="str">
        <f t="shared" si="38"/>
        <v/>
      </c>
      <c r="U192" s="40">
        <f t="shared" si="39"/>
        <v>0</v>
      </c>
      <c r="V192" s="40">
        <f t="shared" si="40"/>
        <v>0</v>
      </c>
      <c r="W192" s="40">
        <f t="shared" si="41"/>
        <v>0</v>
      </c>
      <c r="X192" s="40">
        <f t="shared" si="42"/>
        <v>0</v>
      </c>
      <c r="Y192" s="39">
        <f t="shared" si="43"/>
        <v>0</v>
      </c>
      <c r="Z192" s="39">
        <f t="shared" si="44"/>
        <v>0</v>
      </c>
      <c r="AA192" s="39">
        <f t="shared" si="45"/>
        <v>0</v>
      </c>
      <c r="AB192" t="str">
        <f t="shared" si="46"/>
        <v/>
      </c>
      <c r="AD192" s="41" t="str">
        <f t="shared" si="47"/>
        <v/>
      </c>
    </row>
    <row r="193" spans="1:30" x14ac:dyDescent="0.2">
      <c r="A193" s="35"/>
      <c r="B193" s="36"/>
      <c r="C193" s="36"/>
      <c r="D193" s="36"/>
      <c r="E193" s="36"/>
      <c r="F193" s="37"/>
      <c r="G193" s="36"/>
      <c r="H193" s="36"/>
      <c r="I193" s="36"/>
      <c r="J193" s="36"/>
      <c r="K193" s="36"/>
      <c r="L193" s="36"/>
      <c r="M193" s="36"/>
      <c r="N193" s="38" t="str">
        <f t="shared" si="32"/>
        <v/>
      </c>
      <c r="O193" t="str">
        <f t="shared" si="33"/>
        <v/>
      </c>
      <c r="P193" t="str">
        <f t="shared" si="34"/>
        <v/>
      </c>
      <c r="Q193" t="str">
        <f t="shared" si="35"/>
        <v/>
      </c>
      <c r="R193" t="str">
        <f t="shared" si="36"/>
        <v>-</v>
      </c>
      <c r="S193" s="39" t="str">
        <f t="shared" si="37"/>
        <v/>
      </c>
      <c r="T193" t="str">
        <f t="shared" si="38"/>
        <v/>
      </c>
      <c r="U193" s="40">
        <f t="shared" si="39"/>
        <v>0</v>
      </c>
      <c r="V193" s="40">
        <f t="shared" si="40"/>
        <v>0</v>
      </c>
      <c r="W193" s="40">
        <f t="shared" si="41"/>
        <v>0</v>
      </c>
      <c r="X193" s="40">
        <f t="shared" si="42"/>
        <v>0</v>
      </c>
      <c r="Y193" s="39">
        <f t="shared" si="43"/>
        <v>0</v>
      </c>
      <c r="Z193" s="39">
        <f t="shared" si="44"/>
        <v>0</v>
      </c>
      <c r="AA193" s="39">
        <f t="shared" si="45"/>
        <v>0</v>
      </c>
      <c r="AB193" t="str">
        <f t="shared" si="46"/>
        <v/>
      </c>
      <c r="AD193" s="41" t="str">
        <f t="shared" si="47"/>
        <v/>
      </c>
    </row>
    <row r="194" spans="1:30" x14ac:dyDescent="0.2">
      <c r="A194" s="35"/>
      <c r="B194" s="36"/>
      <c r="C194" s="36"/>
      <c r="D194" s="36"/>
      <c r="E194" s="36"/>
      <c r="F194" s="37"/>
      <c r="G194" s="36"/>
      <c r="H194" s="36"/>
      <c r="I194" s="36"/>
      <c r="J194" s="36"/>
      <c r="K194" s="36"/>
      <c r="L194" s="36"/>
      <c r="M194" s="36"/>
      <c r="N194" s="38" t="str">
        <f t="shared" si="32"/>
        <v/>
      </c>
      <c r="O194" t="str">
        <f t="shared" si="33"/>
        <v/>
      </c>
      <c r="P194" t="str">
        <f t="shared" si="34"/>
        <v/>
      </c>
      <c r="Q194" t="str">
        <f t="shared" si="35"/>
        <v/>
      </c>
      <c r="R194" t="str">
        <f t="shared" si="36"/>
        <v>-</v>
      </c>
      <c r="S194" s="39" t="str">
        <f t="shared" si="37"/>
        <v/>
      </c>
      <c r="T194" t="str">
        <f t="shared" si="38"/>
        <v/>
      </c>
      <c r="U194" s="40">
        <f t="shared" si="39"/>
        <v>0</v>
      </c>
      <c r="V194" s="40">
        <f t="shared" si="40"/>
        <v>0</v>
      </c>
      <c r="W194" s="40">
        <f t="shared" si="41"/>
        <v>0</v>
      </c>
      <c r="X194" s="40">
        <f t="shared" si="42"/>
        <v>0</v>
      </c>
      <c r="Y194" s="39">
        <f t="shared" si="43"/>
        <v>0</v>
      </c>
      <c r="Z194" s="39">
        <f t="shared" si="44"/>
        <v>0</v>
      </c>
      <c r="AA194" s="39">
        <f t="shared" si="45"/>
        <v>0</v>
      </c>
      <c r="AB194" t="str">
        <f t="shared" si="46"/>
        <v/>
      </c>
      <c r="AD194" s="41" t="str">
        <f t="shared" si="47"/>
        <v/>
      </c>
    </row>
    <row r="195" spans="1:30" x14ac:dyDescent="0.2">
      <c r="A195" s="35"/>
      <c r="B195" s="36"/>
      <c r="C195" s="36"/>
      <c r="D195" s="36"/>
      <c r="E195" s="36"/>
      <c r="F195" s="37"/>
      <c r="G195" s="36"/>
      <c r="H195" s="36"/>
      <c r="I195" s="36"/>
      <c r="J195" s="36"/>
      <c r="K195" s="36"/>
      <c r="L195" s="36"/>
      <c r="M195" s="36"/>
      <c r="N195" s="38" t="str">
        <f t="shared" si="32"/>
        <v/>
      </c>
      <c r="O195" t="str">
        <f t="shared" si="33"/>
        <v/>
      </c>
      <c r="P195" t="str">
        <f t="shared" si="34"/>
        <v/>
      </c>
      <c r="Q195" t="str">
        <f t="shared" si="35"/>
        <v/>
      </c>
      <c r="R195" t="str">
        <f t="shared" si="36"/>
        <v>-</v>
      </c>
      <c r="S195" s="39" t="str">
        <f t="shared" si="37"/>
        <v/>
      </c>
      <c r="T195" t="str">
        <f t="shared" si="38"/>
        <v/>
      </c>
      <c r="U195" s="40">
        <f t="shared" si="39"/>
        <v>0</v>
      </c>
      <c r="V195" s="40">
        <f t="shared" si="40"/>
        <v>0</v>
      </c>
      <c r="W195" s="40">
        <f t="shared" si="41"/>
        <v>0</v>
      </c>
      <c r="X195" s="40">
        <f t="shared" si="42"/>
        <v>0</v>
      </c>
      <c r="Y195" s="39">
        <f t="shared" si="43"/>
        <v>0</v>
      </c>
      <c r="Z195" s="39">
        <f t="shared" si="44"/>
        <v>0</v>
      </c>
      <c r="AA195" s="39">
        <f t="shared" si="45"/>
        <v>0</v>
      </c>
      <c r="AB195" t="str">
        <f t="shared" si="46"/>
        <v/>
      </c>
      <c r="AD195" s="41" t="str">
        <f t="shared" si="47"/>
        <v/>
      </c>
    </row>
    <row r="196" spans="1:30" x14ac:dyDescent="0.2">
      <c r="A196" s="35"/>
      <c r="B196" s="36"/>
      <c r="C196" s="36"/>
      <c r="D196" s="36"/>
      <c r="E196" s="36"/>
      <c r="F196" s="37"/>
      <c r="G196" s="36"/>
      <c r="H196" s="36"/>
      <c r="I196" s="36"/>
      <c r="J196" s="36"/>
      <c r="K196" s="36"/>
      <c r="L196" s="36"/>
      <c r="M196" s="36"/>
      <c r="N196" s="38" t="str">
        <f t="shared" ref="N196:N259" si="48">IF($A196="","",DATE(YEAR($A196),MONTH($A196),1))</f>
        <v/>
      </c>
      <c r="O196" t="str">
        <f t="shared" ref="O196:O259" si="49">IF(TRIM($B196)="","",IFERROR(INDEX(C_RG,MATCH(TRIM($B196),C_Nome,0)),"?"))</f>
        <v/>
      </c>
      <c r="P196" t="str">
        <f t="shared" ref="P196:P259" si="50">IF($AD196="","",INDEX(V_Equipe,$AD196))</f>
        <v/>
      </c>
      <c r="Q196" t="str">
        <f t="shared" ref="Q196:Q259" si="51">IF($AD196="","",INDEX(V_Funcao,$AD196))</f>
        <v/>
      </c>
      <c r="R196" t="str">
        <f t="shared" ref="R196:R259" si="52">IF(OR(TRIM($C196)="",$Q196=""),"-",IF(TRIM($C196)=$Q196,"Sim","Não"))</f>
        <v>-</v>
      </c>
      <c r="S196" s="39" t="str">
        <f t="shared" ref="S196:S259" si="53">IF(OR($A196="",IF(TRIM($C196)&lt;&gt;"",TRIM($C196),$Q196)=""),"",IFERROR(INDEX(F_Valor,MATCH(IF(TRIM($C196)&lt;&gt;"",TRIM($C196),$Q196)&amp;"|"&amp;SUMPRODUCT(MAX((F_Funcao=IF(TRIM($C196)&lt;&gt;"",TRIM($C196),$Q196))*(F_Ini&lt;=$A196)*F_Ini)),F_Chave,0)),""))</f>
        <v/>
      </c>
      <c r="T196" t="str">
        <f t="shared" ref="T196:T259" si="54">IF($A196="","",IF($E196="Sim","Feriado",IF(WEEKDAY($A196,2)=6,"Sábado",IF(WEEKDAY($A196,2)=7,"Domingo","Dia útil"))))</f>
        <v/>
      </c>
      <c r="U196" s="40">
        <f t="shared" ref="U196:U259" si="55">IF(OR($A196="",$F196=""),0,IF(AND($T196&lt;&gt;"Dia útil",$F196&gt;P_LimiteAlmocoFDS),P_AlmocoFDS,0))</f>
        <v>0</v>
      </c>
      <c r="V196" s="40">
        <f t="shared" ref="V196:V259" si="56">IF($F196="",0,MAX($F196-$U196,0))</f>
        <v>0</v>
      </c>
      <c r="W196" s="40">
        <f t="shared" ref="W196:W259" si="57">IF($V196=0,0,IF($T196="Dia útil",$V196,IF($T196="Sábado",MAX($V196-P_HoraSab100,0),0)))</f>
        <v>0</v>
      </c>
      <c r="X196" s="40">
        <f t="shared" ref="X196:X259" si="58">IF($V196=0,0,IF(OR($T196="Domingo",$T196="Feriado"),$V196,IF($T196="Sábado",MIN($V196,P_HoraSab100),0)))</f>
        <v>0</v>
      </c>
      <c r="Y196" s="39">
        <f t="shared" ref="Y196:Y259" si="59">IF(OR($V196=0,$S196=""),0,($W196*P_MultHE50+$X196*P_MultHE100)*24*$S196)</f>
        <v>0</v>
      </c>
      <c r="Z196" s="39">
        <f t="shared" ref="Z196:Z259" si="60">IF($G196="PAGAS POR EI",$Y196,0)</f>
        <v>0</v>
      </c>
      <c r="AA196" s="39">
        <f t="shared" ref="AA196:AA259" si="61">IF($G196="PAGAS PELA ÁREA",$Y196,0)</f>
        <v>0</v>
      </c>
      <c r="AB196" t="str">
        <f t="shared" ref="AB196:AB259" si="62">IF($A196="","",IF($O196="?","CADASTRO: funcionário não está no Cadastro",IF($G196="","DEFINIR: tratamento da HE (EI ou área)",IF($L196&lt;&gt;"Sim","PONTO: aguardando histórico dos pontos",""))))</f>
        <v/>
      </c>
      <c r="AD196" s="41" t="str">
        <f t="shared" ref="AD196:AD259" si="63">IF(OR($A196="",$O196="",$O196="?"),"",IFERROR(MATCH($O196&amp;"|"&amp;SUMPRODUCT(MAX((V_RG=$O196)*(V_Ini&lt;=$A196)*V_Ini)),V_Chave,0),""))</f>
        <v/>
      </c>
    </row>
    <row r="197" spans="1:30" x14ac:dyDescent="0.2">
      <c r="A197" s="35"/>
      <c r="B197" s="36"/>
      <c r="C197" s="36"/>
      <c r="D197" s="36"/>
      <c r="E197" s="36"/>
      <c r="F197" s="37"/>
      <c r="G197" s="36"/>
      <c r="H197" s="36"/>
      <c r="I197" s="36"/>
      <c r="J197" s="36"/>
      <c r="K197" s="36"/>
      <c r="L197" s="36"/>
      <c r="M197" s="36"/>
      <c r="N197" s="38" t="str">
        <f t="shared" si="48"/>
        <v/>
      </c>
      <c r="O197" t="str">
        <f t="shared" si="49"/>
        <v/>
      </c>
      <c r="P197" t="str">
        <f t="shared" si="50"/>
        <v/>
      </c>
      <c r="Q197" t="str">
        <f t="shared" si="51"/>
        <v/>
      </c>
      <c r="R197" t="str">
        <f t="shared" si="52"/>
        <v>-</v>
      </c>
      <c r="S197" s="39" t="str">
        <f t="shared" si="53"/>
        <v/>
      </c>
      <c r="T197" t="str">
        <f t="shared" si="54"/>
        <v/>
      </c>
      <c r="U197" s="40">
        <f t="shared" si="55"/>
        <v>0</v>
      </c>
      <c r="V197" s="40">
        <f t="shared" si="56"/>
        <v>0</v>
      </c>
      <c r="W197" s="40">
        <f t="shared" si="57"/>
        <v>0</v>
      </c>
      <c r="X197" s="40">
        <f t="shared" si="58"/>
        <v>0</v>
      </c>
      <c r="Y197" s="39">
        <f t="shared" si="59"/>
        <v>0</v>
      </c>
      <c r="Z197" s="39">
        <f t="shared" si="60"/>
        <v>0</v>
      </c>
      <c r="AA197" s="39">
        <f t="shared" si="61"/>
        <v>0</v>
      </c>
      <c r="AB197" t="str">
        <f t="shared" si="62"/>
        <v/>
      </c>
      <c r="AD197" s="41" t="str">
        <f t="shared" si="63"/>
        <v/>
      </c>
    </row>
    <row r="198" spans="1:30" x14ac:dyDescent="0.2">
      <c r="A198" s="35"/>
      <c r="B198" s="36"/>
      <c r="C198" s="36"/>
      <c r="D198" s="36"/>
      <c r="E198" s="36"/>
      <c r="F198" s="37"/>
      <c r="G198" s="36"/>
      <c r="H198" s="36"/>
      <c r="I198" s="36"/>
      <c r="J198" s="36"/>
      <c r="K198" s="36"/>
      <c r="L198" s="36"/>
      <c r="M198" s="36"/>
      <c r="N198" s="38" t="str">
        <f t="shared" si="48"/>
        <v/>
      </c>
      <c r="O198" t="str">
        <f t="shared" si="49"/>
        <v/>
      </c>
      <c r="P198" t="str">
        <f t="shared" si="50"/>
        <v/>
      </c>
      <c r="Q198" t="str">
        <f t="shared" si="51"/>
        <v/>
      </c>
      <c r="R198" t="str">
        <f t="shared" si="52"/>
        <v>-</v>
      </c>
      <c r="S198" s="39" t="str">
        <f t="shared" si="53"/>
        <v/>
      </c>
      <c r="T198" t="str">
        <f t="shared" si="54"/>
        <v/>
      </c>
      <c r="U198" s="40">
        <f t="shared" si="55"/>
        <v>0</v>
      </c>
      <c r="V198" s="40">
        <f t="shared" si="56"/>
        <v>0</v>
      </c>
      <c r="W198" s="40">
        <f t="shared" si="57"/>
        <v>0</v>
      </c>
      <c r="X198" s="40">
        <f t="shared" si="58"/>
        <v>0</v>
      </c>
      <c r="Y198" s="39">
        <f t="shared" si="59"/>
        <v>0</v>
      </c>
      <c r="Z198" s="39">
        <f t="shared" si="60"/>
        <v>0</v>
      </c>
      <c r="AA198" s="39">
        <f t="shared" si="61"/>
        <v>0</v>
      </c>
      <c r="AB198" t="str">
        <f t="shared" si="62"/>
        <v/>
      </c>
      <c r="AD198" s="41" t="str">
        <f t="shared" si="63"/>
        <v/>
      </c>
    </row>
    <row r="199" spans="1:30" x14ac:dyDescent="0.2">
      <c r="A199" s="35"/>
      <c r="B199" s="36"/>
      <c r="C199" s="36"/>
      <c r="D199" s="36"/>
      <c r="E199" s="36"/>
      <c r="F199" s="37"/>
      <c r="G199" s="36"/>
      <c r="H199" s="36"/>
      <c r="I199" s="36"/>
      <c r="J199" s="36"/>
      <c r="K199" s="36"/>
      <c r="L199" s="36"/>
      <c r="M199" s="36"/>
      <c r="N199" s="38" t="str">
        <f t="shared" si="48"/>
        <v/>
      </c>
      <c r="O199" t="str">
        <f t="shared" si="49"/>
        <v/>
      </c>
      <c r="P199" t="str">
        <f t="shared" si="50"/>
        <v/>
      </c>
      <c r="Q199" t="str">
        <f t="shared" si="51"/>
        <v/>
      </c>
      <c r="R199" t="str">
        <f t="shared" si="52"/>
        <v>-</v>
      </c>
      <c r="S199" s="39" t="str">
        <f t="shared" si="53"/>
        <v/>
      </c>
      <c r="T199" t="str">
        <f t="shared" si="54"/>
        <v/>
      </c>
      <c r="U199" s="40">
        <f t="shared" si="55"/>
        <v>0</v>
      </c>
      <c r="V199" s="40">
        <f t="shared" si="56"/>
        <v>0</v>
      </c>
      <c r="W199" s="40">
        <f t="shared" si="57"/>
        <v>0</v>
      </c>
      <c r="X199" s="40">
        <f t="shared" si="58"/>
        <v>0</v>
      </c>
      <c r="Y199" s="39">
        <f t="shared" si="59"/>
        <v>0</v>
      </c>
      <c r="Z199" s="39">
        <f t="shared" si="60"/>
        <v>0</v>
      </c>
      <c r="AA199" s="39">
        <f t="shared" si="61"/>
        <v>0</v>
      </c>
      <c r="AB199" t="str">
        <f t="shared" si="62"/>
        <v/>
      </c>
      <c r="AD199" s="41" t="str">
        <f t="shared" si="63"/>
        <v/>
      </c>
    </row>
    <row r="200" spans="1:30" x14ac:dyDescent="0.2">
      <c r="A200" s="35"/>
      <c r="B200" s="36"/>
      <c r="C200" s="36"/>
      <c r="D200" s="36"/>
      <c r="E200" s="36"/>
      <c r="F200" s="37"/>
      <c r="G200" s="36"/>
      <c r="H200" s="36"/>
      <c r="I200" s="36"/>
      <c r="J200" s="36"/>
      <c r="K200" s="36"/>
      <c r="L200" s="36"/>
      <c r="M200" s="36"/>
      <c r="N200" s="38" t="str">
        <f t="shared" si="48"/>
        <v/>
      </c>
      <c r="O200" t="str">
        <f t="shared" si="49"/>
        <v/>
      </c>
      <c r="P200" t="str">
        <f t="shared" si="50"/>
        <v/>
      </c>
      <c r="Q200" t="str">
        <f t="shared" si="51"/>
        <v/>
      </c>
      <c r="R200" t="str">
        <f t="shared" si="52"/>
        <v>-</v>
      </c>
      <c r="S200" s="39" t="str">
        <f t="shared" si="53"/>
        <v/>
      </c>
      <c r="T200" t="str">
        <f t="shared" si="54"/>
        <v/>
      </c>
      <c r="U200" s="40">
        <f t="shared" si="55"/>
        <v>0</v>
      </c>
      <c r="V200" s="40">
        <f t="shared" si="56"/>
        <v>0</v>
      </c>
      <c r="W200" s="40">
        <f t="shared" si="57"/>
        <v>0</v>
      </c>
      <c r="X200" s="40">
        <f t="shared" si="58"/>
        <v>0</v>
      </c>
      <c r="Y200" s="39">
        <f t="shared" si="59"/>
        <v>0</v>
      </c>
      <c r="Z200" s="39">
        <f t="shared" si="60"/>
        <v>0</v>
      </c>
      <c r="AA200" s="39">
        <f t="shared" si="61"/>
        <v>0</v>
      </c>
      <c r="AB200" t="str">
        <f t="shared" si="62"/>
        <v/>
      </c>
      <c r="AD200" s="41" t="str">
        <f t="shared" si="63"/>
        <v/>
      </c>
    </row>
    <row r="201" spans="1:30" x14ac:dyDescent="0.2">
      <c r="A201" s="35"/>
      <c r="B201" s="36"/>
      <c r="C201" s="36"/>
      <c r="D201" s="36"/>
      <c r="E201" s="36"/>
      <c r="F201" s="37"/>
      <c r="G201" s="36"/>
      <c r="H201" s="36"/>
      <c r="I201" s="36"/>
      <c r="J201" s="36"/>
      <c r="K201" s="36"/>
      <c r="L201" s="36"/>
      <c r="M201" s="36"/>
      <c r="N201" s="38" t="str">
        <f t="shared" si="48"/>
        <v/>
      </c>
      <c r="O201" t="str">
        <f t="shared" si="49"/>
        <v/>
      </c>
      <c r="P201" t="str">
        <f t="shared" si="50"/>
        <v/>
      </c>
      <c r="Q201" t="str">
        <f t="shared" si="51"/>
        <v/>
      </c>
      <c r="R201" t="str">
        <f t="shared" si="52"/>
        <v>-</v>
      </c>
      <c r="S201" s="39" t="str">
        <f t="shared" si="53"/>
        <v/>
      </c>
      <c r="T201" t="str">
        <f t="shared" si="54"/>
        <v/>
      </c>
      <c r="U201" s="40">
        <f t="shared" si="55"/>
        <v>0</v>
      </c>
      <c r="V201" s="40">
        <f t="shared" si="56"/>
        <v>0</v>
      </c>
      <c r="W201" s="40">
        <f t="shared" si="57"/>
        <v>0</v>
      </c>
      <c r="X201" s="40">
        <f t="shared" si="58"/>
        <v>0</v>
      </c>
      <c r="Y201" s="39">
        <f t="shared" si="59"/>
        <v>0</v>
      </c>
      <c r="Z201" s="39">
        <f t="shared" si="60"/>
        <v>0</v>
      </c>
      <c r="AA201" s="39">
        <f t="shared" si="61"/>
        <v>0</v>
      </c>
      <c r="AB201" t="str">
        <f t="shared" si="62"/>
        <v/>
      </c>
      <c r="AD201" s="41" t="str">
        <f t="shared" si="63"/>
        <v/>
      </c>
    </row>
    <row r="202" spans="1:30" x14ac:dyDescent="0.2">
      <c r="A202" s="35"/>
      <c r="B202" s="36"/>
      <c r="C202" s="36"/>
      <c r="D202" s="36"/>
      <c r="E202" s="36"/>
      <c r="F202" s="37"/>
      <c r="G202" s="36"/>
      <c r="H202" s="36"/>
      <c r="I202" s="36"/>
      <c r="J202" s="36"/>
      <c r="K202" s="36"/>
      <c r="L202" s="36"/>
      <c r="M202" s="36"/>
      <c r="N202" s="38" t="str">
        <f t="shared" si="48"/>
        <v/>
      </c>
      <c r="O202" t="str">
        <f t="shared" si="49"/>
        <v/>
      </c>
      <c r="P202" t="str">
        <f t="shared" si="50"/>
        <v/>
      </c>
      <c r="Q202" t="str">
        <f t="shared" si="51"/>
        <v/>
      </c>
      <c r="R202" t="str">
        <f t="shared" si="52"/>
        <v>-</v>
      </c>
      <c r="S202" s="39" t="str">
        <f t="shared" si="53"/>
        <v/>
      </c>
      <c r="T202" t="str">
        <f t="shared" si="54"/>
        <v/>
      </c>
      <c r="U202" s="40">
        <f t="shared" si="55"/>
        <v>0</v>
      </c>
      <c r="V202" s="40">
        <f t="shared" si="56"/>
        <v>0</v>
      </c>
      <c r="W202" s="40">
        <f t="shared" si="57"/>
        <v>0</v>
      </c>
      <c r="X202" s="40">
        <f t="shared" si="58"/>
        <v>0</v>
      </c>
      <c r="Y202" s="39">
        <f t="shared" si="59"/>
        <v>0</v>
      </c>
      <c r="Z202" s="39">
        <f t="shared" si="60"/>
        <v>0</v>
      </c>
      <c r="AA202" s="39">
        <f t="shared" si="61"/>
        <v>0</v>
      </c>
      <c r="AB202" t="str">
        <f t="shared" si="62"/>
        <v/>
      </c>
      <c r="AD202" s="41" t="str">
        <f t="shared" si="63"/>
        <v/>
      </c>
    </row>
    <row r="203" spans="1:30" x14ac:dyDescent="0.2">
      <c r="A203" s="35"/>
      <c r="B203" s="36"/>
      <c r="C203" s="36"/>
      <c r="D203" s="36"/>
      <c r="E203" s="36"/>
      <c r="F203" s="37"/>
      <c r="G203" s="36"/>
      <c r="H203" s="36"/>
      <c r="I203" s="36"/>
      <c r="J203" s="36"/>
      <c r="K203" s="36"/>
      <c r="L203" s="36"/>
      <c r="M203" s="36"/>
      <c r="N203" s="38" t="str">
        <f t="shared" si="48"/>
        <v/>
      </c>
      <c r="O203" t="str">
        <f t="shared" si="49"/>
        <v/>
      </c>
      <c r="P203" t="str">
        <f t="shared" si="50"/>
        <v/>
      </c>
      <c r="Q203" t="str">
        <f t="shared" si="51"/>
        <v/>
      </c>
      <c r="R203" t="str">
        <f t="shared" si="52"/>
        <v>-</v>
      </c>
      <c r="S203" s="39" t="str">
        <f t="shared" si="53"/>
        <v/>
      </c>
      <c r="T203" t="str">
        <f t="shared" si="54"/>
        <v/>
      </c>
      <c r="U203" s="40">
        <f t="shared" si="55"/>
        <v>0</v>
      </c>
      <c r="V203" s="40">
        <f t="shared" si="56"/>
        <v>0</v>
      </c>
      <c r="W203" s="40">
        <f t="shared" si="57"/>
        <v>0</v>
      </c>
      <c r="X203" s="40">
        <f t="shared" si="58"/>
        <v>0</v>
      </c>
      <c r="Y203" s="39">
        <f t="shared" si="59"/>
        <v>0</v>
      </c>
      <c r="Z203" s="39">
        <f t="shared" si="60"/>
        <v>0</v>
      </c>
      <c r="AA203" s="39">
        <f t="shared" si="61"/>
        <v>0</v>
      </c>
      <c r="AB203" t="str">
        <f t="shared" si="62"/>
        <v/>
      </c>
      <c r="AD203" s="41" t="str">
        <f t="shared" si="63"/>
        <v/>
      </c>
    </row>
    <row r="204" spans="1:30" x14ac:dyDescent="0.2">
      <c r="A204" s="35"/>
      <c r="B204" s="36"/>
      <c r="C204" s="36"/>
      <c r="D204" s="36"/>
      <c r="E204" s="36"/>
      <c r="F204" s="37"/>
      <c r="G204" s="36"/>
      <c r="H204" s="36"/>
      <c r="I204" s="36"/>
      <c r="J204" s="36"/>
      <c r="K204" s="36"/>
      <c r="L204" s="36"/>
      <c r="M204" s="36"/>
      <c r="N204" s="38" t="str">
        <f t="shared" si="48"/>
        <v/>
      </c>
      <c r="O204" t="str">
        <f t="shared" si="49"/>
        <v/>
      </c>
      <c r="P204" t="str">
        <f t="shared" si="50"/>
        <v/>
      </c>
      <c r="Q204" t="str">
        <f t="shared" si="51"/>
        <v/>
      </c>
      <c r="R204" t="str">
        <f t="shared" si="52"/>
        <v>-</v>
      </c>
      <c r="S204" s="39" t="str">
        <f t="shared" si="53"/>
        <v/>
      </c>
      <c r="T204" t="str">
        <f t="shared" si="54"/>
        <v/>
      </c>
      <c r="U204" s="40">
        <f t="shared" si="55"/>
        <v>0</v>
      </c>
      <c r="V204" s="40">
        <f t="shared" si="56"/>
        <v>0</v>
      </c>
      <c r="W204" s="40">
        <f t="shared" si="57"/>
        <v>0</v>
      </c>
      <c r="X204" s="40">
        <f t="shared" si="58"/>
        <v>0</v>
      </c>
      <c r="Y204" s="39">
        <f t="shared" si="59"/>
        <v>0</v>
      </c>
      <c r="Z204" s="39">
        <f t="shared" si="60"/>
        <v>0</v>
      </c>
      <c r="AA204" s="39">
        <f t="shared" si="61"/>
        <v>0</v>
      </c>
      <c r="AB204" t="str">
        <f t="shared" si="62"/>
        <v/>
      </c>
      <c r="AD204" s="41" t="str">
        <f t="shared" si="63"/>
        <v/>
      </c>
    </row>
    <row r="205" spans="1:30" x14ac:dyDescent="0.2">
      <c r="A205" s="35"/>
      <c r="B205" s="36"/>
      <c r="C205" s="36"/>
      <c r="D205" s="36"/>
      <c r="E205" s="36"/>
      <c r="F205" s="37"/>
      <c r="G205" s="36"/>
      <c r="H205" s="36"/>
      <c r="I205" s="36"/>
      <c r="J205" s="36"/>
      <c r="K205" s="36"/>
      <c r="L205" s="36"/>
      <c r="M205" s="36"/>
      <c r="N205" s="38" t="str">
        <f t="shared" si="48"/>
        <v/>
      </c>
      <c r="O205" t="str">
        <f t="shared" si="49"/>
        <v/>
      </c>
      <c r="P205" t="str">
        <f t="shared" si="50"/>
        <v/>
      </c>
      <c r="Q205" t="str">
        <f t="shared" si="51"/>
        <v/>
      </c>
      <c r="R205" t="str">
        <f t="shared" si="52"/>
        <v>-</v>
      </c>
      <c r="S205" s="39" t="str">
        <f t="shared" si="53"/>
        <v/>
      </c>
      <c r="T205" t="str">
        <f t="shared" si="54"/>
        <v/>
      </c>
      <c r="U205" s="40">
        <f t="shared" si="55"/>
        <v>0</v>
      </c>
      <c r="V205" s="40">
        <f t="shared" si="56"/>
        <v>0</v>
      </c>
      <c r="W205" s="40">
        <f t="shared" si="57"/>
        <v>0</v>
      </c>
      <c r="X205" s="40">
        <f t="shared" si="58"/>
        <v>0</v>
      </c>
      <c r="Y205" s="39">
        <f t="shared" si="59"/>
        <v>0</v>
      </c>
      <c r="Z205" s="39">
        <f t="shared" si="60"/>
        <v>0</v>
      </c>
      <c r="AA205" s="39">
        <f t="shared" si="61"/>
        <v>0</v>
      </c>
      <c r="AB205" t="str">
        <f t="shared" si="62"/>
        <v/>
      </c>
      <c r="AD205" s="41" t="str">
        <f t="shared" si="63"/>
        <v/>
      </c>
    </row>
    <row r="206" spans="1:30" x14ac:dyDescent="0.2">
      <c r="A206" s="35"/>
      <c r="B206" s="36"/>
      <c r="C206" s="36"/>
      <c r="D206" s="36"/>
      <c r="E206" s="36"/>
      <c r="F206" s="37"/>
      <c r="G206" s="36"/>
      <c r="H206" s="36"/>
      <c r="I206" s="36"/>
      <c r="J206" s="36"/>
      <c r="K206" s="36"/>
      <c r="L206" s="36"/>
      <c r="M206" s="36"/>
      <c r="N206" s="38" t="str">
        <f t="shared" si="48"/>
        <v/>
      </c>
      <c r="O206" t="str">
        <f t="shared" si="49"/>
        <v/>
      </c>
      <c r="P206" t="str">
        <f t="shared" si="50"/>
        <v/>
      </c>
      <c r="Q206" t="str">
        <f t="shared" si="51"/>
        <v/>
      </c>
      <c r="R206" t="str">
        <f t="shared" si="52"/>
        <v>-</v>
      </c>
      <c r="S206" s="39" t="str">
        <f t="shared" si="53"/>
        <v/>
      </c>
      <c r="T206" t="str">
        <f t="shared" si="54"/>
        <v/>
      </c>
      <c r="U206" s="40">
        <f t="shared" si="55"/>
        <v>0</v>
      </c>
      <c r="V206" s="40">
        <f t="shared" si="56"/>
        <v>0</v>
      </c>
      <c r="W206" s="40">
        <f t="shared" si="57"/>
        <v>0</v>
      </c>
      <c r="X206" s="40">
        <f t="shared" si="58"/>
        <v>0</v>
      </c>
      <c r="Y206" s="39">
        <f t="shared" si="59"/>
        <v>0</v>
      </c>
      <c r="Z206" s="39">
        <f t="shared" si="60"/>
        <v>0</v>
      </c>
      <c r="AA206" s="39">
        <f t="shared" si="61"/>
        <v>0</v>
      </c>
      <c r="AB206" t="str">
        <f t="shared" si="62"/>
        <v/>
      </c>
      <c r="AD206" s="41" t="str">
        <f t="shared" si="63"/>
        <v/>
      </c>
    </row>
    <row r="207" spans="1:30" x14ac:dyDescent="0.2">
      <c r="A207" s="35"/>
      <c r="B207" s="36"/>
      <c r="C207" s="36"/>
      <c r="D207" s="36"/>
      <c r="E207" s="36"/>
      <c r="F207" s="37"/>
      <c r="G207" s="36"/>
      <c r="H207" s="36"/>
      <c r="I207" s="36"/>
      <c r="J207" s="36"/>
      <c r="K207" s="36"/>
      <c r="L207" s="36"/>
      <c r="M207" s="36"/>
      <c r="N207" s="38" t="str">
        <f t="shared" si="48"/>
        <v/>
      </c>
      <c r="O207" t="str">
        <f t="shared" si="49"/>
        <v/>
      </c>
      <c r="P207" t="str">
        <f t="shared" si="50"/>
        <v/>
      </c>
      <c r="Q207" t="str">
        <f t="shared" si="51"/>
        <v/>
      </c>
      <c r="R207" t="str">
        <f t="shared" si="52"/>
        <v>-</v>
      </c>
      <c r="S207" s="39" t="str">
        <f t="shared" si="53"/>
        <v/>
      </c>
      <c r="T207" t="str">
        <f t="shared" si="54"/>
        <v/>
      </c>
      <c r="U207" s="40">
        <f t="shared" si="55"/>
        <v>0</v>
      </c>
      <c r="V207" s="40">
        <f t="shared" si="56"/>
        <v>0</v>
      </c>
      <c r="W207" s="40">
        <f t="shared" si="57"/>
        <v>0</v>
      </c>
      <c r="X207" s="40">
        <f t="shared" si="58"/>
        <v>0</v>
      </c>
      <c r="Y207" s="39">
        <f t="shared" si="59"/>
        <v>0</v>
      </c>
      <c r="Z207" s="39">
        <f t="shared" si="60"/>
        <v>0</v>
      </c>
      <c r="AA207" s="39">
        <f t="shared" si="61"/>
        <v>0</v>
      </c>
      <c r="AB207" t="str">
        <f t="shared" si="62"/>
        <v/>
      </c>
      <c r="AD207" s="41" t="str">
        <f t="shared" si="63"/>
        <v/>
      </c>
    </row>
    <row r="208" spans="1:30" x14ac:dyDescent="0.2">
      <c r="A208" s="35"/>
      <c r="B208" s="36"/>
      <c r="C208" s="36"/>
      <c r="D208" s="36"/>
      <c r="E208" s="36"/>
      <c r="F208" s="37"/>
      <c r="G208" s="36"/>
      <c r="H208" s="36"/>
      <c r="I208" s="36"/>
      <c r="J208" s="36"/>
      <c r="K208" s="36"/>
      <c r="L208" s="36"/>
      <c r="M208" s="36"/>
      <c r="N208" s="38" t="str">
        <f t="shared" si="48"/>
        <v/>
      </c>
      <c r="O208" t="str">
        <f t="shared" si="49"/>
        <v/>
      </c>
      <c r="P208" t="str">
        <f t="shared" si="50"/>
        <v/>
      </c>
      <c r="Q208" t="str">
        <f t="shared" si="51"/>
        <v/>
      </c>
      <c r="R208" t="str">
        <f t="shared" si="52"/>
        <v>-</v>
      </c>
      <c r="S208" s="39" t="str">
        <f t="shared" si="53"/>
        <v/>
      </c>
      <c r="T208" t="str">
        <f t="shared" si="54"/>
        <v/>
      </c>
      <c r="U208" s="40">
        <f t="shared" si="55"/>
        <v>0</v>
      </c>
      <c r="V208" s="40">
        <f t="shared" si="56"/>
        <v>0</v>
      </c>
      <c r="W208" s="40">
        <f t="shared" si="57"/>
        <v>0</v>
      </c>
      <c r="X208" s="40">
        <f t="shared" si="58"/>
        <v>0</v>
      </c>
      <c r="Y208" s="39">
        <f t="shared" si="59"/>
        <v>0</v>
      </c>
      <c r="Z208" s="39">
        <f t="shared" si="60"/>
        <v>0</v>
      </c>
      <c r="AA208" s="39">
        <f t="shared" si="61"/>
        <v>0</v>
      </c>
      <c r="AB208" t="str">
        <f t="shared" si="62"/>
        <v/>
      </c>
      <c r="AD208" s="41" t="str">
        <f t="shared" si="63"/>
        <v/>
      </c>
    </row>
    <row r="209" spans="1:30" x14ac:dyDescent="0.2">
      <c r="A209" s="35"/>
      <c r="B209" s="36"/>
      <c r="C209" s="36"/>
      <c r="D209" s="36"/>
      <c r="E209" s="36"/>
      <c r="F209" s="37"/>
      <c r="G209" s="36"/>
      <c r="H209" s="36"/>
      <c r="I209" s="36"/>
      <c r="J209" s="36"/>
      <c r="K209" s="36"/>
      <c r="L209" s="36"/>
      <c r="M209" s="36"/>
      <c r="N209" s="38" t="str">
        <f t="shared" si="48"/>
        <v/>
      </c>
      <c r="O209" t="str">
        <f t="shared" si="49"/>
        <v/>
      </c>
      <c r="P209" t="str">
        <f t="shared" si="50"/>
        <v/>
      </c>
      <c r="Q209" t="str">
        <f t="shared" si="51"/>
        <v/>
      </c>
      <c r="R209" t="str">
        <f t="shared" si="52"/>
        <v>-</v>
      </c>
      <c r="S209" s="39" t="str">
        <f t="shared" si="53"/>
        <v/>
      </c>
      <c r="T209" t="str">
        <f t="shared" si="54"/>
        <v/>
      </c>
      <c r="U209" s="40">
        <f t="shared" si="55"/>
        <v>0</v>
      </c>
      <c r="V209" s="40">
        <f t="shared" si="56"/>
        <v>0</v>
      </c>
      <c r="W209" s="40">
        <f t="shared" si="57"/>
        <v>0</v>
      </c>
      <c r="X209" s="40">
        <f t="shared" si="58"/>
        <v>0</v>
      </c>
      <c r="Y209" s="39">
        <f t="shared" si="59"/>
        <v>0</v>
      </c>
      <c r="Z209" s="39">
        <f t="shared" si="60"/>
        <v>0</v>
      </c>
      <c r="AA209" s="39">
        <f t="shared" si="61"/>
        <v>0</v>
      </c>
      <c r="AB209" t="str">
        <f t="shared" si="62"/>
        <v/>
      </c>
      <c r="AD209" s="41" t="str">
        <f t="shared" si="63"/>
        <v/>
      </c>
    </row>
    <row r="210" spans="1:30" x14ac:dyDescent="0.2">
      <c r="A210" s="35"/>
      <c r="B210" s="36"/>
      <c r="C210" s="36"/>
      <c r="D210" s="36"/>
      <c r="E210" s="36"/>
      <c r="F210" s="37"/>
      <c r="G210" s="36"/>
      <c r="H210" s="36"/>
      <c r="I210" s="36"/>
      <c r="J210" s="36"/>
      <c r="K210" s="36"/>
      <c r="L210" s="36"/>
      <c r="M210" s="36"/>
      <c r="N210" s="38" t="str">
        <f t="shared" si="48"/>
        <v/>
      </c>
      <c r="O210" t="str">
        <f t="shared" si="49"/>
        <v/>
      </c>
      <c r="P210" t="str">
        <f t="shared" si="50"/>
        <v/>
      </c>
      <c r="Q210" t="str">
        <f t="shared" si="51"/>
        <v/>
      </c>
      <c r="R210" t="str">
        <f t="shared" si="52"/>
        <v>-</v>
      </c>
      <c r="S210" s="39" t="str">
        <f t="shared" si="53"/>
        <v/>
      </c>
      <c r="T210" t="str">
        <f t="shared" si="54"/>
        <v/>
      </c>
      <c r="U210" s="40">
        <f t="shared" si="55"/>
        <v>0</v>
      </c>
      <c r="V210" s="40">
        <f t="shared" si="56"/>
        <v>0</v>
      </c>
      <c r="W210" s="40">
        <f t="shared" si="57"/>
        <v>0</v>
      </c>
      <c r="X210" s="40">
        <f t="shared" si="58"/>
        <v>0</v>
      </c>
      <c r="Y210" s="39">
        <f t="shared" si="59"/>
        <v>0</v>
      </c>
      <c r="Z210" s="39">
        <f t="shared" si="60"/>
        <v>0</v>
      </c>
      <c r="AA210" s="39">
        <f t="shared" si="61"/>
        <v>0</v>
      </c>
      <c r="AB210" t="str">
        <f t="shared" si="62"/>
        <v/>
      </c>
      <c r="AD210" s="41" t="str">
        <f t="shared" si="63"/>
        <v/>
      </c>
    </row>
    <row r="211" spans="1:30" x14ac:dyDescent="0.2">
      <c r="A211" s="35"/>
      <c r="B211" s="36"/>
      <c r="C211" s="36"/>
      <c r="D211" s="36"/>
      <c r="E211" s="36"/>
      <c r="F211" s="37"/>
      <c r="G211" s="36"/>
      <c r="H211" s="36"/>
      <c r="I211" s="36"/>
      <c r="J211" s="36"/>
      <c r="K211" s="36"/>
      <c r="L211" s="36"/>
      <c r="M211" s="36"/>
      <c r="N211" s="38" t="str">
        <f t="shared" si="48"/>
        <v/>
      </c>
      <c r="O211" t="str">
        <f t="shared" si="49"/>
        <v/>
      </c>
      <c r="P211" t="str">
        <f t="shared" si="50"/>
        <v/>
      </c>
      <c r="Q211" t="str">
        <f t="shared" si="51"/>
        <v/>
      </c>
      <c r="R211" t="str">
        <f t="shared" si="52"/>
        <v>-</v>
      </c>
      <c r="S211" s="39" t="str">
        <f t="shared" si="53"/>
        <v/>
      </c>
      <c r="T211" t="str">
        <f t="shared" si="54"/>
        <v/>
      </c>
      <c r="U211" s="40">
        <f t="shared" si="55"/>
        <v>0</v>
      </c>
      <c r="V211" s="40">
        <f t="shared" si="56"/>
        <v>0</v>
      </c>
      <c r="W211" s="40">
        <f t="shared" si="57"/>
        <v>0</v>
      </c>
      <c r="X211" s="40">
        <f t="shared" si="58"/>
        <v>0</v>
      </c>
      <c r="Y211" s="39">
        <f t="shared" si="59"/>
        <v>0</v>
      </c>
      <c r="Z211" s="39">
        <f t="shared" si="60"/>
        <v>0</v>
      </c>
      <c r="AA211" s="39">
        <f t="shared" si="61"/>
        <v>0</v>
      </c>
      <c r="AB211" t="str">
        <f t="shared" si="62"/>
        <v/>
      </c>
      <c r="AD211" s="41" t="str">
        <f t="shared" si="63"/>
        <v/>
      </c>
    </row>
    <row r="212" spans="1:30" x14ac:dyDescent="0.2">
      <c r="A212" s="35"/>
      <c r="B212" s="36"/>
      <c r="C212" s="36"/>
      <c r="D212" s="36"/>
      <c r="E212" s="36"/>
      <c r="F212" s="37"/>
      <c r="G212" s="36"/>
      <c r="H212" s="36"/>
      <c r="I212" s="36"/>
      <c r="J212" s="36"/>
      <c r="K212" s="36"/>
      <c r="L212" s="36"/>
      <c r="M212" s="36"/>
      <c r="N212" s="38" t="str">
        <f t="shared" si="48"/>
        <v/>
      </c>
      <c r="O212" t="str">
        <f t="shared" si="49"/>
        <v/>
      </c>
      <c r="P212" t="str">
        <f t="shared" si="50"/>
        <v/>
      </c>
      <c r="Q212" t="str">
        <f t="shared" si="51"/>
        <v/>
      </c>
      <c r="R212" t="str">
        <f t="shared" si="52"/>
        <v>-</v>
      </c>
      <c r="S212" s="39" t="str">
        <f t="shared" si="53"/>
        <v/>
      </c>
      <c r="T212" t="str">
        <f t="shared" si="54"/>
        <v/>
      </c>
      <c r="U212" s="40">
        <f t="shared" si="55"/>
        <v>0</v>
      </c>
      <c r="V212" s="40">
        <f t="shared" si="56"/>
        <v>0</v>
      </c>
      <c r="W212" s="40">
        <f t="shared" si="57"/>
        <v>0</v>
      </c>
      <c r="X212" s="40">
        <f t="shared" si="58"/>
        <v>0</v>
      </c>
      <c r="Y212" s="39">
        <f t="shared" si="59"/>
        <v>0</v>
      </c>
      <c r="Z212" s="39">
        <f t="shared" si="60"/>
        <v>0</v>
      </c>
      <c r="AA212" s="39">
        <f t="shared" si="61"/>
        <v>0</v>
      </c>
      <c r="AB212" t="str">
        <f t="shared" si="62"/>
        <v/>
      </c>
      <c r="AD212" s="41" t="str">
        <f t="shared" si="63"/>
        <v/>
      </c>
    </row>
    <row r="213" spans="1:30" x14ac:dyDescent="0.2">
      <c r="A213" s="35"/>
      <c r="B213" s="36"/>
      <c r="C213" s="36"/>
      <c r="D213" s="36"/>
      <c r="E213" s="36"/>
      <c r="F213" s="37"/>
      <c r="G213" s="36"/>
      <c r="H213" s="36"/>
      <c r="I213" s="36"/>
      <c r="J213" s="36"/>
      <c r="K213" s="36"/>
      <c r="L213" s="36"/>
      <c r="M213" s="36"/>
      <c r="N213" s="38" t="str">
        <f t="shared" si="48"/>
        <v/>
      </c>
      <c r="O213" t="str">
        <f t="shared" si="49"/>
        <v/>
      </c>
      <c r="P213" t="str">
        <f t="shared" si="50"/>
        <v/>
      </c>
      <c r="Q213" t="str">
        <f t="shared" si="51"/>
        <v/>
      </c>
      <c r="R213" t="str">
        <f t="shared" si="52"/>
        <v>-</v>
      </c>
      <c r="S213" s="39" t="str">
        <f t="shared" si="53"/>
        <v/>
      </c>
      <c r="T213" t="str">
        <f t="shared" si="54"/>
        <v/>
      </c>
      <c r="U213" s="40">
        <f t="shared" si="55"/>
        <v>0</v>
      </c>
      <c r="V213" s="40">
        <f t="shared" si="56"/>
        <v>0</v>
      </c>
      <c r="W213" s="40">
        <f t="shared" si="57"/>
        <v>0</v>
      </c>
      <c r="X213" s="40">
        <f t="shared" si="58"/>
        <v>0</v>
      </c>
      <c r="Y213" s="39">
        <f t="shared" si="59"/>
        <v>0</v>
      </c>
      <c r="Z213" s="39">
        <f t="shared" si="60"/>
        <v>0</v>
      </c>
      <c r="AA213" s="39">
        <f t="shared" si="61"/>
        <v>0</v>
      </c>
      <c r="AB213" t="str">
        <f t="shared" si="62"/>
        <v/>
      </c>
      <c r="AD213" s="41" t="str">
        <f t="shared" si="63"/>
        <v/>
      </c>
    </row>
    <row r="214" spans="1:30" x14ac:dyDescent="0.2">
      <c r="A214" s="35"/>
      <c r="B214" s="36"/>
      <c r="C214" s="36"/>
      <c r="D214" s="36"/>
      <c r="E214" s="36"/>
      <c r="F214" s="37"/>
      <c r="G214" s="36"/>
      <c r="H214" s="36"/>
      <c r="I214" s="36"/>
      <c r="J214" s="36"/>
      <c r="K214" s="36"/>
      <c r="L214" s="36"/>
      <c r="M214" s="36"/>
      <c r="N214" s="38" t="str">
        <f t="shared" si="48"/>
        <v/>
      </c>
      <c r="O214" t="str">
        <f t="shared" si="49"/>
        <v/>
      </c>
      <c r="P214" t="str">
        <f t="shared" si="50"/>
        <v/>
      </c>
      <c r="Q214" t="str">
        <f t="shared" si="51"/>
        <v/>
      </c>
      <c r="R214" t="str">
        <f t="shared" si="52"/>
        <v>-</v>
      </c>
      <c r="S214" s="39" t="str">
        <f t="shared" si="53"/>
        <v/>
      </c>
      <c r="T214" t="str">
        <f t="shared" si="54"/>
        <v/>
      </c>
      <c r="U214" s="40">
        <f t="shared" si="55"/>
        <v>0</v>
      </c>
      <c r="V214" s="40">
        <f t="shared" si="56"/>
        <v>0</v>
      </c>
      <c r="W214" s="40">
        <f t="shared" si="57"/>
        <v>0</v>
      </c>
      <c r="X214" s="40">
        <f t="shared" si="58"/>
        <v>0</v>
      </c>
      <c r="Y214" s="39">
        <f t="shared" si="59"/>
        <v>0</v>
      </c>
      <c r="Z214" s="39">
        <f t="shared" si="60"/>
        <v>0</v>
      </c>
      <c r="AA214" s="39">
        <f t="shared" si="61"/>
        <v>0</v>
      </c>
      <c r="AB214" t="str">
        <f t="shared" si="62"/>
        <v/>
      </c>
      <c r="AD214" s="41" t="str">
        <f t="shared" si="63"/>
        <v/>
      </c>
    </row>
    <row r="215" spans="1:30" x14ac:dyDescent="0.2">
      <c r="A215" s="35"/>
      <c r="B215" s="36"/>
      <c r="C215" s="36"/>
      <c r="D215" s="36"/>
      <c r="E215" s="36"/>
      <c r="F215" s="37"/>
      <c r="G215" s="36"/>
      <c r="H215" s="36"/>
      <c r="I215" s="36"/>
      <c r="J215" s="36"/>
      <c r="K215" s="36"/>
      <c r="L215" s="36"/>
      <c r="M215" s="36"/>
      <c r="N215" s="38" t="str">
        <f t="shared" si="48"/>
        <v/>
      </c>
      <c r="O215" t="str">
        <f t="shared" si="49"/>
        <v/>
      </c>
      <c r="P215" t="str">
        <f t="shared" si="50"/>
        <v/>
      </c>
      <c r="Q215" t="str">
        <f t="shared" si="51"/>
        <v/>
      </c>
      <c r="R215" t="str">
        <f t="shared" si="52"/>
        <v>-</v>
      </c>
      <c r="S215" s="39" t="str">
        <f t="shared" si="53"/>
        <v/>
      </c>
      <c r="T215" t="str">
        <f t="shared" si="54"/>
        <v/>
      </c>
      <c r="U215" s="40">
        <f t="shared" si="55"/>
        <v>0</v>
      </c>
      <c r="V215" s="40">
        <f t="shared" si="56"/>
        <v>0</v>
      </c>
      <c r="W215" s="40">
        <f t="shared" si="57"/>
        <v>0</v>
      </c>
      <c r="X215" s="40">
        <f t="shared" si="58"/>
        <v>0</v>
      </c>
      <c r="Y215" s="39">
        <f t="shared" si="59"/>
        <v>0</v>
      </c>
      <c r="Z215" s="39">
        <f t="shared" si="60"/>
        <v>0</v>
      </c>
      <c r="AA215" s="39">
        <f t="shared" si="61"/>
        <v>0</v>
      </c>
      <c r="AB215" t="str">
        <f t="shared" si="62"/>
        <v/>
      </c>
      <c r="AD215" s="41" t="str">
        <f t="shared" si="63"/>
        <v/>
      </c>
    </row>
    <row r="216" spans="1:30" x14ac:dyDescent="0.2">
      <c r="A216" s="35"/>
      <c r="B216" s="36"/>
      <c r="C216" s="36"/>
      <c r="D216" s="36"/>
      <c r="E216" s="36"/>
      <c r="F216" s="37"/>
      <c r="G216" s="36"/>
      <c r="H216" s="36"/>
      <c r="I216" s="36"/>
      <c r="J216" s="36"/>
      <c r="K216" s="36"/>
      <c r="L216" s="36"/>
      <c r="M216" s="36"/>
      <c r="N216" s="38" t="str">
        <f t="shared" si="48"/>
        <v/>
      </c>
      <c r="O216" t="str">
        <f t="shared" si="49"/>
        <v/>
      </c>
      <c r="P216" t="str">
        <f t="shared" si="50"/>
        <v/>
      </c>
      <c r="Q216" t="str">
        <f t="shared" si="51"/>
        <v/>
      </c>
      <c r="R216" t="str">
        <f t="shared" si="52"/>
        <v>-</v>
      </c>
      <c r="S216" s="39" t="str">
        <f t="shared" si="53"/>
        <v/>
      </c>
      <c r="T216" t="str">
        <f t="shared" si="54"/>
        <v/>
      </c>
      <c r="U216" s="40">
        <f t="shared" si="55"/>
        <v>0</v>
      </c>
      <c r="V216" s="40">
        <f t="shared" si="56"/>
        <v>0</v>
      </c>
      <c r="W216" s="40">
        <f t="shared" si="57"/>
        <v>0</v>
      </c>
      <c r="X216" s="40">
        <f t="shared" si="58"/>
        <v>0</v>
      </c>
      <c r="Y216" s="39">
        <f t="shared" si="59"/>
        <v>0</v>
      </c>
      <c r="Z216" s="39">
        <f t="shared" si="60"/>
        <v>0</v>
      </c>
      <c r="AA216" s="39">
        <f t="shared" si="61"/>
        <v>0</v>
      </c>
      <c r="AB216" t="str">
        <f t="shared" si="62"/>
        <v/>
      </c>
      <c r="AD216" s="41" t="str">
        <f t="shared" si="63"/>
        <v/>
      </c>
    </row>
    <row r="217" spans="1:30" x14ac:dyDescent="0.2">
      <c r="A217" s="35"/>
      <c r="B217" s="36"/>
      <c r="C217" s="36"/>
      <c r="D217" s="36"/>
      <c r="E217" s="36"/>
      <c r="F217" s="37"/>
      <c r="G217" s="36"/>
      <c r="H217" s="36"/>
      <c r="I217" s="36"/>
      <c r="J217" s="36"/>
      <c r="K217" s="36"/>
      <c r="L217" s="36"/>
      <c r="M217" s="36"/>
      <c r="N217" s="38" t="str">
        <f t="shared" si="48"/>
        <v/>
      </c>
      <c r="O217" t="str">
        <f t="shared" si="49"/>
        <v/>
      </c>
      <c r="P217" t="str">
        <f t="shared" si="50"/>
        <v/>
      </c>
      <c r="Q217" t="str">
        <f t="shared" si="51"/>
        <v/>
      </c>
      <c r="R217" t="str">
        <f t="shared" si="52"/>
        <v>-</v>
      </c>
      <c r="S217" s="39" t="str">
        <f t="shared" si="53"/>
        <v/>
      </c>
      <c r="T217" t="str">
        <f t="shared" si="54"/>
        <v/>
      </c>
      <c r="U217" s="40">
        <f t="shared" si="55"/>
        <v>0</v>
      </c>
      <c r="V217" s="40">
        <f t="shared" si="56"/>
        <v>0</v>
      </c>
      <c r="W217" s="40">
        <f t="shared" si="57"/>
        <v>0</v>
      </c>
      <c r="X217" s="40">
        <f t="shared" si="58"/>
        <v>0</v>
      </c>
      <c r="Y217" s="39">
        <f t="shared" si="59"/>
        <v>0</v>
      </c>
      <c r="Z217" s="39">
        <f t="shared" si="60"/>
        <v>0</v>
      </c>
      <c r="AA217" s="39">
        <f t="shared" si="61"/>
        <v>0</v>
      </c>
      <c r="AB217" t="str">
        <f t="shared" si="62"/>
        <v/>
      </c>
      <c r="AD217" s="41" t="str">
        <f t="shared" si="63"/>
        <v/>
      </c>
    </row>
    <row r="218" spans="1:30" x14ac:dyDescent="0.2">
      <c r="A218" s="35"/>
      <c r="B218" s="36"/>
      <c r="C218" s="36"/>
      <c r="D218" s="36"/>
      <c r="E218" s="36"/>
      <c r="F218" s="37"/>
      <c r="G218" s="36"/>
      <c r="H218" s="36"/>
      <c r="I218" s="36"/>
      <c r="J218" s="36"/>
      <c r="K218" s="36"/>
      <c r="L218" s="36"/>
      <c r="M218" s="36"/>
      <c r="N218" s="38" t="str">
        <f t="shared" si="48"/>
        <v/>
      </c>
      <c r="O218" t="str">
        <f t="shared" si="49"/>
        <v/>
      </c>
      <c r="P218" t="str">
        <f t="shared" si="50"/>
        <v/>
      </c>
      <c r="Q218" t="str">
        <f t="shared" si="51"/>
        <v/>
      </c>
      <c r="R218" t="str">
        <f t="shared" si="52"/>
        <v>-</v>
      </c>
      <c r="S218" s="39" t="str">
        <f t="shared" si="53"/>
        <v/>
      </c>
      <c r="T218" t="str">
        <f t="shared" si="54"/>
        <v/>
      </c>
      <c r="U218" s="40">
        <f t="shared" si="55"/>
        <v>0</v>
      </c>
      <c r="V218" s="40">
        <f t="shared" si="56"/>
        <v>0</v>
      </c>
      <c r="W218" s="40">
        <f t="shared" si="57"/>
        <v>0</v>
      </c>
      <c r="X218" s="40">
        <f t="shared" si="58"/>
        <v>0</v>
      </c>
      <c r="Y218" s="39">
        <f t="shared" si="59"/>
        <v>0</v>
      </c>
      <c r="Z218" s="39">
        <f t="shared" si="60"/>
        <v>0</v>
      </c>
      <c r="AA218" s="39">
        <f t="shared" si="61"/>
        <v>0</v>
      </c>
      <c r="AB218" t="str">
        <f t="shared" si="62"/>
        <v/>
      </c>
      <c r="AD218" s="41" t="str">
        <f t="shared" si="63"/>
        <v/>
      </c>
    </row>
    <row r="219" spans="1:30" x14ac:dyDescent="0.2">
      <c r="A219" s="35"/>
      <c r="B219" s="36"/>
      <c r="C219" s="36"/>
      <c r="D219" s="36"/>
      <c r="E219" s="36"/>
      <c r="F219" s="37"/>
      <c r="G219" s="36"/>
      <c r="H219" s="36"/>
      <c r="I219" s="36"/>
      <c r="J219" s="36"/>
      <c r="K219" s="36"/>
      <c r="L219" s="36"/>
      <c r="M219" s="36"/>
      <c r="N219" s="38" t="str">
        <f t="shared" si="48"/>
        <v/>
      </c>
      <c r="O219" t="str">
        <f t="shared" si="49"/>
        <v/>
      </c>
      <c r="P219" t="str">
        <f t="shared" si="50"/>
        <v/>
      </c>
      <c r="Q219" t="str">
        <f t="shared" si="51"/>
        <v/>
      </c>
      <c r="R219" t="str">
        <f t="shared" si="52"/>
        <v>-</v>
      </c>
      <c r="S219" s="39" t="str">
        <f t="shared" si="53"/>
        <v/>
      </c>
      <c r="T219" t="str">
        <f t="shared" si="54"/>
        <v/>
      </c>
      <c r="U219" s="40">
        <f t="shared" si="55"/>
        <v>0</v>
      </c>
      <c r="V219" s="40">
        <f t="shared" si="56"/>
        <v>0</v>
      </c>
      <c r="W219" s="40">
        <f t="shared" si="57"/>
        <v>0</v>
      </c>
      <c r="X219" s="40">
        <f t="shared" si="58"/>
        <v>0</v>
      </c>
      <c r="Y219" s="39">
        <f t="shared" si="59"/>
        <v>0</v>
      </c>
      <c r="Z219" s="39">
        <f t="shared" si="60"/>
        <v>0</v>
      </c>
      <c r="AA219" s="39">
        <f t="shared" si="61"/>
        <v>0</v>
      </c>
      <c r="AB219" t="str">
        <f t="shared" si="62"/>
        <v/>
      </c>
      <c r="AD219" s="41" t="str">
        <f t="shared" si="63"/>
        <v/>
      </c>
    </row>
    <row r="220" spans="1:30" x14ac:dyDescent="0.2">
      <c r="A220" s="35"/>
      <c r="B220" s="36"/>
      <c r="C220" s="36"/>
      <c r="D220" s="36"/>
      <c r="E220" s="36"/>
      <c r="F220" s="37"/>
      <c r="G220" s="36"/>
      <c r="H220" s="36"/>
      <c r="I220" s="36"/>
      <c r="J220" s="36"/>
      <c r="K220" s="36"/>
      <c r="L220" s="36"/>
      <c r="M220" s="36"/>
      <c r="N220" s="38" t="str">
        <f t="shared" si="48"/>
        <v/>
      </c>
      <c r="O220" t="str">
        <f t="shared" si="49"/>
        <v/>
      </c>
      <c r="P220" t="str">
        <f t="shared" si="50"/>
        <v/>
      </c>
      <c r="Q220" t="str">
        <f t="shared" si="51"/>
        <v/>
      </c>
      <c r="R220" t="str">
        <f t="shared" si="52"/>
        <v>-</v>
      </c>
      <c r="S220" s="39" t="str">
        <f t="shared" si="53"/>
        <v/>
      </c>
      <c r="T220" t="str">
        <f t="shared" si="54"/>
        <v/>
      </c>
      <c r="U220" s="40">
        <f t="shared" si="55"/>
        <v>0</v>
      </c>
      <c r="V220" s="40">
        <f t="shared" si="56"/>
        <v>0</v>
      </c>
      <c r="W220" s="40">
        <f t="shared" si="57"/>
        <v>0</v>
      </c>
      <c r="X220" s="40">
        <f t="shared" si="58"/>
        <v>0</v>
      </c>
      <c r="Y220" s="39">
        <f t="shared" si="59"/>
        <v>0</v>
      </c>
      <c r="Z220" s="39">
        <f t="shared" si="60"/>
        <v>0</v>
      </c>
      <c r="AA220" s="39">
        <f t="shared" si="61"/>
        <v>0</v>
      </c>
      <c r="AB220" t="str">
        <f t="shared" si="62"/>
        <v/>
      </c>
      <c r="AD220" s="41" t="str">
        <f t="shared" si="63"/>
        <v/>
      </c>
    </row>
    <row r="221" spans="1:30" x14ac:dyDescent="0.2">
      <c r="A221" s="35"/>
      <c r="B221" s="36"/>
      <c r="C221" s="36"/>
      <c r="D221" s="36"/>
      <c r="E221" s="36"/>
      <c r="F221" s="37"/>
      <c r="G221" s="36"/>
      <c r="H221" s="36"/>
      <c r="I221" s="36"/>
      <c r="J221" s="36"/>
      <c r="K221" s="36"/>
      <c r="L221" s="36"/>
      <c r="M221" s="36"/>
      <c r="N221" s="38" t="str">
        <f t="shared" si="48"/>
        <v/>
      </c>
      <c r="O221" t="str">
        <f t="shared" si="49"/>
        <v/>
      </c>
      <c r="P221" t="str">
        <f t="shared" si="50"/>
        <v/>
      </c>
      <c r="Q221" t="str">
        <f t="shared" si="51"/>
        <v/>
      </c>
      <c r="R221" t="str">
        <f t="shared" si="52"/>
        <v>-</v>
      </c>
      <c r="S221" s="39" t="str">
        <f t="shared" si="53"/>
        <v/>
      </c>
      <c r="T221" t="str">
        <f t="shared" si="54"/>
        <v/>
      </c>
      <c r="U221" s="40">
        <f t="shared" si="55"/>
        <v>0</v>
      </c>
      <c r="V221" s="40">
        <f t="shared" si="56"/>
        <v>0</v>
      </c>
      <c r="W221" s="40">
        <f t="shared" si="57"/>
        <v>0</v>
      </c>
      <c r="X221" s="40">
        <f t="shared" si="58"/>
        <v>0</v>
      </c>
      <c r="Y221" s="39">
        <f t="shared" si="59"/>
        <v>0</v>
      </c>
      <c r="Z221" s="39">
        <f t="shared" si="60"/>
        <v>0</v>
      </c>
      <c r="AA221" s="39">
        <f t="shared" si="61"/>
        <v>0</v>
      </c>
      <c r="AB221" t="str">
        <f t="shared" si="62"/>
        <v/>
      </c>
      <c r="AD221" s="41" t="str">
        <f t="shared" si="63"/>
        <v/>
      </c>
    </row>
    <row r="222" spans="1:30" x14ac:dyDescent="0.2">
      <c r="A222" s="35"/>
      <c r="B222" s="36"/>
      <c r="C222" s="36"/>
      <c r="D222" s="36"/>
      <c r="E222" s="36"/>
      <c r="F222" s="37"/>
      <c r="G222" s="36"/>
      <c r="H222" s="36"/>
      <c r="I222" s="36"/>
      <c r="J222" s="36"/>
      <c r="K222" s="36"/>
      <c r="L222" s="36"/>
      <c r="M222" s="36"/>
      <c r="N222" s="38" t="str">
        <f t="shared" si="48"/>
        <v/>
      </c>
      <c r="O222" t="str">
        <f t="shared" si="49"/>
        <v/>
      </c>
      <c r="P222" t="str">
        <f t="shared" si="50"/>
        <v/>
      </c>
      <c r="Q222" t="str">
        <f t="shared" si="51"/>
        <v/>
      </c>
      <c r="R222" t="str">
        <f t="shared" si="52"/>
        <v>-</v>
      </c>
      <c r="S222" s="39" t="str">
        <f t="shared" si="53"/>
        <v/>
      </c>
      <c r="T222" t="str">
        <f t="shared" si="54"/>
        <v/>
      </c>
      <c r="U222" s="40">
        <f t="shared" si="55"/>
        <v>0</v>
      </c>
      <c r="V222" s="40">
        <f t="shared" si="56"/>
        <v>0</v>
      </c>
      <c r="W222" s="40">
        <f t="shared" si="57"/>
        <v>0</v>
      </c>
      <c r="X222" s="40">
        <f t="shared" si="58"/>
        <v>0</v>
      </c>
      <c r="Y222" s="39">
        <f t="shared" si="59"/>
        <v>0</v>
      </c>
      <c r="Z222" s="39">
        <f t="shared" si="60"/>
        <v>0</v>
      </c>
      <c r="AA222" s="39">
        <f t="shared" si="61"/>
        <v>0</v>
      </c>
      <c r="AB222" t="str">
        <f t="shared" si="62"/>
        <v/>
      </c>
      <c r="AD222" s="41" t="str">
        <f t="shared" si="63"/>
        <v/>
      </c>
    </row>
    <row r="223" spans="1:30" x14ac:dyDescent="0.2">
      <c r="A223" s="35"/>
      <c r="B223" s="36"/>
      <c r="C223" s="36"/>
      <c r="D223" s="36"/>
      <c r="E223" s="36"/>
      <c r="F223" s="37"/>
      <c r="G223" s="36"/>
      <c r="H223" s="36"/>
      <c r="I223" s="36"/>
      <c r="J223" s="36"/>
      <c r="K223" s="36"/>
      <c r="L223" s="36"/>
      <c r="M223" s="36"/>
      <c r="N223" s="38" t="str">
        <f t="shared" si="48"/>
        <v/>
      </c>
      <c r="O223" t="str">
        <f t="shared" si="49"/>
        <v/>
      </c>
      <c r="P223" t="str">
        <f t="shared" si="50"/>
        <v/>
      </c>
      <c r="Q223" t="str">
        <f t="shared" si="51"/>
        <v/>
      </c>
      <c r="R223" t="str">
        <f t="shared" si="52"/>
        <v>-</v>
      </c>
      <c r="S223" s="39" t="str">
        <f t="shared" si="53"/>
        <v/>
      </c>
      <c r="T223" t="str">
        <f t="shared" si="54"/>
        <v/>
      </c>
      <c r="U223" s="40">
        <f t="shared" si="55"/>
        <v>0</v>
      </c>
      <c r="V223" s="40">
        <f t="shared" si="56"/>
        <v>0</v>
      </c>
      <c r="W223" s="40">
        <f t="shared" si="57"/>
        <v>0</v>
      </c>
      <c r="X223" s="40">
        <f t="shared" si="58"/>
        <v>0</v>
      </c>
      <c r="Y223" s="39">
        <f t="shared" si="59"/>
        <v>0</v>
      </c>
      <c r="Z223" s="39">
        <f t="shared" si="60"/>
        <v>0</v>
      </c>
      <c r="AA223" s="39">
        <f t="shared" si="61"/>
        <v>0</v>
      </c>
      <c r="AB223" t="str">
        <f t="shared" si="62"/>
        <v/>
      </c>
      <c r="AD223" s="41" t="str">
        <f t="shared" si="63"/>
        <v/>
      </c>
    </row>
    <row r="224" spans="1:30" x14ac:dyDescent="0.2">
      <c r="A224" s="35"/>
      <c r="B224" s="36"/>
      <c r="C224" s="36"/>
      <c r="D224" s="36"/>
      <c r="E224" s="36"/>
      <c r="F224" s="37"/>
      <c r="G224" s="36"/>
      <c r="H224" s="36"/>
      <c r="I224" s="36"/>
      <c r="J224" s="36"/>
      <c r="K224" s="36"/>
      <c r="L224" s="36"/>
      <c r="M224" s="36"/>
      <c r="N224" s="38" t="str">
        <f t="shared" si="48"/>
        <v/>
      </c>
      <c r="O224" t="str">
        <f t="shared" si="49"/>
        <v/>
      </c>
      <c r="P224" t="str">
        <f t="shared" si="50"/>
        <v/>
      </c>
      <c r="Q224" t="str">
        <f t="shared" si="51"/>
        <v/>
      </c>
      <c r="R224" t="str">
        <f t="shared" si="52"/>
        <v>-</v>
      </c>
      <c r="S224" s="39" t="str">
        <f t="shared" si="53"/>
        <v/>
      </c>
      <c r="T224" t="str">
        <f t="shared" si="54"/>
        <v/>
      </c>
      <c r="U224" s="40">
        <f t="shared" si="55"/>
        <v>0</v>
      </c>
      <c r="V224" s="40">
        <f t="shared" si="56"/>
        <v>0</v>
      </c>
      <c r="W224" s="40">
        <f t="shared" si="57"/>
        <v>0</v>
      </c>
      <c r="X224" s="40">
        <f t="shared" si="58"/>
        <v>0</v>
      </c>
      <c r="Y224" s="39">
        <f t="shared" si="59"/>
        <v>0</v>
      </c>
      <c r="Z224" s="39">
        <f t="shared" si="60"/>
        <v>0</v>
      </c>
      <c r="AA224" s="39">
        <f t="shared" si="61"/>
        <v>0</v>
      </c>
      <c r="AB224" t="str">
        <f t="shared" si="62"/>
        <v/>
      </c>
      <c r="AD224" s="41" t="str">
        <f t="shared" si="63"/>
        <v/>
      </c>
    </row>
    <row r="225" spans="1:30" x14ac:dyDescent="0.2">
      <c r="A225" s="35"/>
      <c r="B225" s="36"/>
      <c r="C225" s="36"/>
      <c r="D225" s="36"/>
      <c r="E225" s="36"/>
      <c r="F225" s="37"/>
      <c r="G225" s="36"/>
      <c r="H225" s="36"/>
      <c r="I225" s="36"/>
      <c r="J225" s="36"/>
      <c r="K225" s="36"/>
      <c r="L225" s="36"/>
      <c r="M225" s="36"/>
      <c r="N225" s="38" t="str">
        <f t="shared" si="48"/>
        <v/>
      </c>
      <c r="O225" t="str">
        <f t="shared" si="49"/>
        <v/>
      </c>
      <c r="P225" t="str">
        <f t="shared" si="50"/>
        <v/>
      </c>
      <c r="Q225" t="str">
        <f t="shared" si="51"/>
        <v/>
      </c>
      <c r="R225" t="str">
        <f t="shared" si="52"/>
        <v>-</v>
      </c>
      <c r="S225" s="39" t="str">
        <f t="shared" si="53"/>
        <v/>
      </c>
      <c r="T225" t="str">
        <f t="shared" si="54"/>
        <v/>
      </c>
      <c r="U225" s="40">
        <f t="shared" si="55"/>
        <v>0</v>
      </c>
      <c r="V225" s="40">
        <f t="shared" si="56"/>
        <v>0</v>
      </c>
      <c r="W225" s="40">
        <f t="shared" si="57"/>
        <v>0</v>
      </c>
      <c r="X225" s="40">
        <f t="shared" si="58"/>
        <v>0</v>
      </c>
      <c r="Y225" s="39">
        <f t="shared" si="59"/>
        <v>0</v>
      </c>
      <c r="Z225" s="39">
        <f t="shared" si="60"/>
        <v>0</v>
      </c>
      <c r="AA225" s="39">
        <f t="shared" si="61"/>
        <v>0</v>
      </c>
      <c r="AB225" t="str">
        <f t="shared" si="62"/>
        <v/>
      </c>
      <c r="AD225" s="41" t="str">
        <f t="shared" si="63"/>
        <v/>
      </c>
    </row>
    <row r="226" spans="1:30" x14ac:dyDescent="0.2">
      <c r="A226" s="35"/>
      <c r="B226" s="36"/>
      <c r="C226" s="36"/>
      <c r="D226" s="36"/>
      <c r="E226" s="36"/>
      <c r="F226" s="37"/>
      <c r="G226" s="36"/>
      <c r="H226" s="36"/>
      <c r="I226" s="36"/>
      <c r="J226" s="36"/>
      <c r="K226" s="36"/>
      <c r="L226" s="36"/>
      <c r="M226" s="36"/>
      <c r="N226" s="38" t="str">
        <f t="shared" si="48"/>
        <v/>
      </c>
      <c r="O226" t="str">
        <f t="shared" si="49"/>
        <v/>
      </c>
      <c r="P226" t="str">
        <f t="shared" si="50"/>
        <v/>
      </c>
      <c r="Q226" t="str">
        <f t="shared" si="51"/>
        <v/>
      </c>
      <c r="R226" t="str">
        <f t="shared" si="52"/>
        <v>-</v>
      </c>
      <c r="S226" s="39" t="str">
        <f t="shared" si="53"/>
        <v/>
      </c>
      <c r="T226" t="str">
        <f t="shared" si="54"/>
        <v/>
      </c>
      <c r="U226" s="40">
        <f t="shared" si="55"/>
        <v>0</v>
      </c>
      <c r="V226" s="40">
        <f t="shared" si="56"/>
        <v>0</v>
      </c>
      <c r="W226" s="40">
        <f t="shared" si="57"/>
        <v>0</v>
      </c>
      <c r="X226" s="40">
        <f t="shared" si="58"/>
        <v>0</v>
      </c>
      <c r="Y226" s="39">
        <f t="shared" si="59"/>
        <v>0</v>
      </c>
      <c r="Z226" s="39">
        <f t="shared" si="60"/>
        <v>0</v>
      </c>
      <c r="AA226" s="39">
        <f t="shared" si="61"/>
        <v>0</v>
      </c>
      <c r="AB226" t="str">
        <f t="shared" si="62"/>
        <v/>
      </c>
      <c r="AD226" s="41" t="str">
        <f t="shared" si="63"/>
        <v/>
      </c>
    </row>
    <row r="227" spans="1:30" x14ac:dyDescent="0.2">
      <c r="A227" s="35"/>
      <c r="B227" s="36"/>
      <c r="C227" s="36"/>
      <c r="D227" s="36"/>
      <c r="E227" s="36"/>
      <c r="F227" s="37"/>
      <c r="G227" s="36"/>
      <c r="H227" s="36"/>
      <c r="I227" s="36"/>
      <c r="J227" s="36"/>
      <c r="K227" s="36"/>
      <c r="L227" s="36"/>
      <c r="M227" s="36"/>
      <c r="N227" s="38" t="str">
        <f t="shared" si="48"/>
        <v/>
      </c>
      <c r="O227" t="str">
        <f t="shared" si="49"/>
        <v/>
      </c>
      <c r="P227" t="str">
        <f t="shared" si="50"/>
        <v/>
      </c>
      <c r="Q227" t="str">
        <f t="shared" si="51"/>
        <v/>
      </c>
      <c r="R227" t="str">
        <f t="shared" si="52"/>
        <v>-</v>
      </c>
      <c r="S227" s="39" t="str">
        <f t="shared" si="53"/>
        <v/>
      </c>
      <c r="T227" t="str">
        <f t="shared" si="54"/>
        <v/>
      </c>
      <c r="U227" s="40">
        <f t="shared" si="55"/>
        <v>0</v>
      </c>
      <c r="V227" s="40">
        <f t="shared" si="56"/>
        <v>0</v>
      </c>
      <c r="W227" s="40">
        <f t="shared" si="57"/>
        <v>0</v>
      </c>
      <c r="X227" s="40">
        <f t="shared" si="58"/>
        <v>0</v>
      </c>
      <c r="Y227" s="39">
        <f t="shared" si="59"/>
        <v>0</v>
      </c>
      <c r="Z227" s="39">
        <f t="shared" si="60"/>
        <v>0</v>
      </c>
      <c r="AA227" s="39">
        <f t="shared" si="61"/>
        <v>0</v>
      </c>
      <c r="AB227" t="str">
        <f t="shared" si="62"/>
        <v/>
      </c>
      <c r="AD227" s="41" t="str">
        <f t="shared" si="63"/>
        <v/>
      </c>
    </row>
    <row r="228" spans="1:30" x14ac:dyDescent="0.2">
      <c r="A228" s="35"/>
      <c r="B228" s="36"/>
      <c r="C228" s="36"/>
      <c r="D228" s="36"/>
      <c r="E228" s="36"/>
      <c r="F228" s="37"/>
      <c r="G228" s="36"/>
      <c r="H228" s="36"/>
      <c r="I228" s="36"/>
      <c r="J228" s="36"/>
      <c r="K228" s="36"/>
      <c r="L228" s="36"/>
      <c r="M228" s="36"/>
      <c r="N228" s="38" t="str">
        <f t="shared" si="48"/>
        <v/>
      </c>
      <c r="O228" t="str">
        <f t="shared" si="49"/>
        <v/>
      </c>
      <c r="P228" t="str">
        <f t="shared" si="50"/>
        <v/>
      </c>
      <c r="Q228" t="str">
        <f t="shared" si="51"/>
        <v/>
      </c>
      <c r="R228" t="str">
        <f t="shared" si="52"/>
        <v>-</v>
      </c>
      <c r="S228" s="39" t="str">
        <f t="shared" si="53"/>
        <v/>
      </c>
      <c r="T228" t="str">
        <f t="shared" si="54"/>
        <v/>
      </c>
      <c r="U228" s="40">
        <f t="shared" si="55"/>
        <v>0</v>
      </c>
      <c r="V228" s="40">
        <f t="shared" si="56"/>
        <v>0</v>
      </c>
      <c r="W228" s="40">
        <f t="shared" si="57"/>
        <v>0</v>
      </c>
      <c r="X228" s="40">
        <f t="shared" si="58"/>
        <v>0</v>
      </c>
      <c r="Y228" s="39">
        <f t="shared" si="59"/>
        <v>0</v>
      </c>
      <c r="Z228" s="39">
        <f t="shared" si="60"/>
        <v>0</v>
      </c>
      <c r="AA228" s="39">
        <f t="shared" si="61"/>
        <v>0</v>
      </c>
      <c r="AB228" t="str">
        <f t="shared" si="62"/>
        <v/>
      </c>
      <c r="AD228" s="41" t="str">
        <f t="shared" si="63"/>
        <v/>
      </c>
    </row>
    <row r="229" spans="1:30" x14ac:dyDescent="0.2">
      <c r="A229" s="35"/>
      <c r="B229" s="36"/>
      <c r="C229" s="36"/>
      <c r="D229" s="36"/>
      <c r="E229" s="36"/>
      <c r="F229" s="37"/>
      <c r="G229" s="36"/>
      <c r="H229" s="36"/>
      <c r="I229" s="36"/>
      <c r="J229" s="36"/>
      <c r="K229" s="36"/>
      <c r="L229" s="36"/>
      <c r="M229" s="36"/>
      <c r="N229" s="38" t="str">
        <f t="shared" si="48"/>
        <v/>
      </c>
      <c r="O229" t="str">
        <f t="shared" si="49"/>
        <v/>
      </c>
      <c r="P229" t="str">
        <f t="shared" si="50"/>
        <v/>
      </c>
      <c r="Q229" t="str">
        <f t="shared" si="51"/>
        <v/>
      </c>
      <c r="R229" t="str">
        <f t="shared" si="52"/>
        <v>-</v>
      </c>
      <c r="S229" s="39" t="str">
        <f t="shared" si="53"/>
        <v/>
      </c>
      <c r="T229" t="str">
        <f t="shared" si="54"/>
        <v/>
      </c>
      <c r="U229" s="40">
        <f t="shared" si="55"/>
        <v>0</v>
      </c>
      <c r="V229" s="40">
        <f t="shared" si="56"/>
        <v>0</v>
      </c>
      <c r="W229" s="40">
        <f t="shared" si="57"/>
        <v>0</v>
      </c>
      <c r="X229" s="40">
        <f t="shared" si="58"/>
        <v>0</v>
      </c>
      <c r="Y229" s="39">
        <f t="shared" si="59"/>
        <v>0</v>
      </c>
      <c r="Z229" s="39">
        <f t="shared" si="60"/>
        <v>0</v>
      </c>
      <c r="AA229" s="39">
        <f t="shared" si="61"/>
        <v>0</v>
      </c>
      <c r="AB229" t="str">
        <f t="shared" si="62"/>
        <v/>
      </c>
      <c r="AD229" s="41" t="str">
        <f t="shared" si="63"/>
        <v/>
      </c>
    </row>
    <row r="230" spans="1:30" x14ac:dyDescent="0.2">
      <c r="A230" s="35"/>
      <c r="B230" s="36"/>
      <c r="C230" s="36"/>
      <c r="D230" s="36"/>
      <c r="E230" s="36"/>
      <c r="F230" s="37"/>
      <c r="G230" s="36"/>
      <c r="H230" s="36"/>
      <c r="I230" s="36"/>
      <c r="J230" s="36"/>
      <c r="K230" s="36"/>
      <c r="L230" s="36"/>
      <c r="M230" s="36"/>
      <c r="N230" s="38" t="str">
        <f t="shared" si="48"/>
        <v/>
      </c>
      <c r="O230" t="str">
        <f t="shared" si="49"/>
        <v/>
      </c>
      <c r="P230" t="str">
        <f t="shared" si="50"/>
        <v/>
      </c>
      <c r="Q230" t="str">
        <f t="shared" si="51"/>
        <v/>
      </c>
      <c r="R230" t="str">
        <f t="shared" si="52"/>
        <v>-</v>
      </c>
      <c r="S230" s="39" t="str">
        <f t="shared" si="53"/>
        <v/>
      </c>
      <c r="T230" t="str">
        <f t="shared" si="54"/>
        <v/>
      </c>
      <c r="U230" s="40">
        <f t="shared" si="55"/>
        <v>0</v>
      </c>
      <c r="V230" s="40">
        <f t="shared" si="56"/>
        <v>0</v>
      </c>
      <c r="W230" s="40">
        <f t="shared" si="57"/>
        <v>0</v>
      </c>
      <c r="X230" s="40">
        <f t="shared" si="58"/>
        <v>0</v>
      </c>
      <c r="Y230" s="39">
        <f t="shared" si="59"/>
        <v>0</v>
      </c>
      <c r="Z230" s="39">
        <f t="shared" si="60"/>
        <v>0</v>
      </c>
      <c r="AA230" s="39">
        <f t="shared" si="61"/>
        <v>0</v>
      </c>
      <c r="AB230" t="str">
        <f t="shared" si="62"/>
        <v/>
      </c>
      <c r="AD230" s="41" t="str">
        <f t="shared" si="63"/>
        <v/>
      </c>
    </row>
    <row r="231" spans="1:30" x14ac:dyDescent="0.2">
      <c r="A231" s="35"/>
      <c r="B231" s="36"/>
      <c r="C231" s="36"/>
      <c r="D231" s="36"/>
      <c r="E231" s="36"/>
      <c r="F231" s="37"/>
      <c r="G231" s="36"/>
      <c r="H231" s="36"/>
      <c r="I231" s="36"/>
      <c r="J231" s="36"/>
      <c r="K231" s="36"/>
      <c r="L231" s="36"/>
      <c r="M231" s="36"/>
      <c r="N231" s="38" t="str">
        <f t="shared" si="48"/>
        <v/>
      </c>
      <c r="O231" t="str">
        <f t="shared" si="49"/>
        <v/>
      </c>
      <c r="P231" t="str">
        <f t="shared" si="50"/>
        <v/>
      </c>
      <c r="Q231" t="str">
        <f t="shared" si="51"/>
        <v/>
      </c>
      <c r="R231" t="str">
        <f t="shared" si="52"/>
        <v>-</v>
      </c>
      <c r="S231" s="39" t="str">
        <f t="shared" si="53"/>
        <v/>
      </c>
      <c r="T231" t="str">
        <f t="shared" si="54"/>
        <v/>
      </c>
      <c r="U231" s="40">
        <f t="shared" si="55"/>
        <v>0</v>
      </c>
      <c r="V231" s="40">
        <f t="shared" si="56"/>
        <v>0</v>
      </c>
      <c r="W231" s="40">
        <f t="shared" si="57"/>
        <v>0</v>
      </c>
      <c r="X231" s="40">
        <f t="shared" si="58"/>
        <v>0</v>
      </c>
      <c r="Y231" s="39">
        <f t="shared" si="59"/>
        <v>0</v>
      </c>
      <c r="Z231" s="39">
        <f t="shared" si="60"/>
        <v>0</v>
      </c>
      <c r="AA231" s="39">
        <f t="shared" si="61"/>
        <v>0</v>
      </c>
      <c r="AB231" t="str">
        <f t="shared" si="62"/>
        <v/>
      </c>
      <c r="AD231" s="41" t="str">
        <f t="shared" si="63"/>
        <v/>
      </c>
    </row>
    <row r="232" spans="1:30" x14ac:dyDescent="0.2">
      <c r="A232" s="35"/>
      <c r="B232" s="36"/>
      <c r="C232" s="36"/>
      <c r="D232" s="36"/>
      <c r="E232" s="36"/>
      <c r="F232" s="37"/>
      <c r="G232" s="36"/>
      <c r="H232" s="36"/>
      <c r="I232" s="36"/>
      <c r="J232" s="36"/>
      <c r="K232" s="36"/>
      <c r="L232" s="36"/>
      <c r="M232" s="36"/>
      <c r="N232" s="38" t="str">
        <f t="shared" si="48"/>
        <v/>
      </c>
      <c r="O232" t="str">
        <f t="shared" si="49"/>
        <v/>
      </c>
      <c r="P232" t="str">
        <f t="shared" si="50"/>
        <v/>
      </c>
      <c r="Q232" t="str">
        <f t="shared" si="51"/>
        <v/>
      </c>
      <c r="R232" t="str">
        <f t="shared" si="52"/>
        <v>-</v>
      </c>
      <c r="S232" s="39" t="str">
        <f t="shared" si="53"/>
        <v/>
      </c>
      <c r="T232" t="str">
        <f t="shared" si="54"/>
        <v/>
      </c>
      <c r="U232" s="40">
        <f t="shared" si="55"/>
        <v>0</v>
      </c>
      <c r="V232" s="40">
        <f t="shared" si="56"/>
        <v>0</v>
      </c>
      <c r="W232" s="40">
        <f t="shared" si="57"/>
        <v>0</v>
      </c>
      <c r="X232" s="40">
        <f t="shared" si="58"/>
        <v>0</v>
      </c>
      <c r="Y232" s="39">
        <f t="shared" si="59"/>
        <v>0</v>
      </c>
      <c r="Z232" s="39">
        <f t="shared" si="60"/>
        <v>0</v>
      </c>
      <c r="AA232" s="39">
        <f t="shared" si="61"/>
        <v>0</v>
      </c>
      <c r="AB232" t="str">
        <f t="shared" si="62"/>
        <v/>
      </c>
      <c r="AD232" s="41" t="str">
        <f t="shared" si="63"/>
        <v/>
      </c>
    </row>
    <row r="233" spans="1:30" x14ac:dyDescent="0.2">
      <c r="A233" s="35"/>
      <c r="B233" s="36"/>
      <c r="C233" s="36"/>
      <c r="D233" s="36"/>
      <c r="E233" s="36"/>
      <c r="F233" s="37"/>
      <c r="G233" s="36"/>
      <c r="H233" s="36"/>
      <c r="I233" s="36"/>
      <c r="J233" s="36"/>
      <c r="K233" s="36"/>
      <c r="L233" s="36"/>
      <c r="M233" s="36"/>
      <c r="N233" s="38" t="str">
        <f t="shared" si="48"/>
        <v/>
      </c>
      <c r="O233" t="str">
        <f t="shared" si="49"/>
        <v/>
      </c>
      <c r="P233" t="str">
        <f t="shared" si="50"/>
        <v/>
      </c>
      <c r="Q233" t="str">
        <f t="shared" si="51"/>
        <v/>
      </c>
      <c r="R233" t="str">
        <f t="shared" si="52"/>
        <v>-</v>
      </c>
      <c r="S233" s="39" t="str">
        <f t="shared" si="53"/>
        <v/>
      </c>
      <c r="T233" t="str">
        <f t="shared" si="54"/>
        <v/>
      </c>
      <c r="U233" s="40">
        <f t="shared" si="55"/>
        <v>0</v>
      </c>
      <c r="V233" s="40">
        <f t="shared" si="56"/>
        <v>0</v>
      </c>
      <c r="W233" s="40">
        <f t="shared" si="57"/>
        <v>0</v>
      </c>
      <c r="X233" s="40">
        <f t="shared" si="58"/>
        <v>0</v>
      </c>
      <c r="Y233" s="39">
        <f t="shared" si="59"/>
        <v>0</v>
      </c>
      <c r="Z233" s="39">
        <f t="shared" si="60"/>
        <v>0</v>
      </c>
      <c r="AA233" s="39">
        <f t="shared" si="61"/>
        <v>0</v>
      </c>
      <c r="AB233" t="str">
        <f t="shared" si="62"/>
        <v/>
      </c>
      <c r="AD233" s="41" t="str">
        <f t="shared" si="63"/>
        <v/>
      </c>
    </row>
    <row r="234" spans="1:30" x14ac:dyDescent="0.2">
      <c r="A234" s="35"/>
      <c r="B234" s="36"/>
      <c r="C234" s="36"/>
      <c r="D234" s="36"/>
      <c r="E234" s="36"/>
      <c r="F234" s="37"/>
      <c r="G234" s="36"/>
      <c r="H234" s="36"/>
      <c r="I234" s="36"/>
      <c r="J234" s="36"/>
      <c r="K234" s="36"/>
      <c r="L234" s="36"/>
      <c r="M234" s="36"/>
      <c r="N234" s="38" t="str">
        <f t="shared" si="48"/>
        <v/>
      </c>
      <c r="O234" t="str">
        <f t="shared" si="49"/>
        <v/>
      </c>
      <c r="P234" t="str">
        <f t="shared" si="50"/>
        <v/>
      </c>
      <c r="Q234" t="str">
        <f t="shared" si="51"/>
        <v/>
      </c>
      <c r="R234" t="str">
        <f t="shared" si="52"/>
        <v>-</v>
      </c>
      <c r="S234" s="39" t="str">
        <f t="shared" si="53"/>
        <v/>
      </c>
      <c r="T234" t="str">
        <f t="shared" si="54"/>
        <v/>
      </c>
      <c r="U234" s="40">
        <f t="shared" si="55"/>
        <v>0</v>
      </c>
      <c r="V234" s="40">
        <f t="shared" si="56"/>
        <v>0</v>
      </c>
      <c r="W234" s="40">
        <f t="shared" si="57"/>
        <v>0</v>
      </c>
      <c r="X234" s="40">
        <f t="shared" si="58"/>
        <v>0</v>
      </c>
      <c r="Y234" s="39">
        <f t="shared" si="59"/>
        <v>0</v>
      </c>
      <c r="Z234" s="39">
        <f t="shared" si="60"/>
        <v>0</v>
      </c>
      <c r="AA234" s="39">
        <f t="shared" si="61"/>
        <v>0</v>
      </c>
      <c r="AB234" t="str">
        <f t="shared" si="62"/>
        <v/>
      </c>
      <c r="AD234" s="41" t="str">
        <f t="shared" si="63"/>
        <v/>
      </c>
    </row>
    <row r="235" spans="1:30" x14ac:dyDescent="0.2">
      <c r="A235" s="35"/>
      <c r="B235" s="36"/>
      <c r="C235" s="36"/>
      <c r="D235" s="36"/>
      <c r="E235" s="36"/>
      <c r="F235" s="37"/>
      <c r="G235" s="36"/>
      <c r="H235" s="36"/>
      <c r="I235" s="36"/>
      <c r="J235" s="36"/>
      <c r="K235" s="36"/>
      <c r="L235" s="36"/>
      <c r="M235" s="36"/>
      <c r="N235" s="38" t="str">
        <f t="shared" si="48"/>
        <v/>
      </c>
      <c r="O235" t="str">
        <f t="shared" si="49"/>
        <v/>
      </c>
      <c r="P235" t="str">
        <f t="shared" si="50"/>
        <v/>
      </c>
      <c r="Q235" t="str">
        <f t="shared" si="51"/>
        <v/>
      </c>
      <c r="R235" t="str">
        <f t="shared" si="52"/>
        <v>-</v>
      </c>
      <c r="S235" s="39" t="str">
        <f t="shared" si="53"/>
        <v/>
      </c>
      <c r="T235" t="str">
        <f t="shared" si="54"/>
        <v/>
      </c>
      <c r="U235" s="40">
        <f t="shared" si="55"/>
        <v>0</v>
      </c>
      <c r="V235" s="40">
        <f t="shared" si="56"/>
        <v>0</v>
      </c>
      <c r="W235" s="40">
        <f t="shared" si="57"/>
        <v>0</v>
      </c>
      <c r="X235" s="40">
        <f t="shared" si="58"/>
        <v>0</v>
      </c>
      <c r="Y235" s="39">
        <f t="shared" si="59"/>
        <v>0</v>
      </c>
      <c r="Z235" s="39">
        <f t="shared" si="60"/>
        <v>0</v>
      </c>
      <c r="AA235" s="39">
        <f t="shared" si="61"/>
        <v>0</v>
      </c>
      <c r="AB235" t="str">
        <f t="shared" si="62"/>
        <v/>
      </c>
      <c r="AD235" s="41" t="str">
        <f t="shared" si="63"/>
        <v/>
      </c>
    </row>
    <row r="236" spans="1:30" x14ac:dyDescent="0.2">
      <c r="A236" s="35"/>
      <c r="B236" s="36"/>
      <c r="C236" s="36"/>
      <c r="D236" s="36"/>
      <c r="E236" s="36"/>
      <c r="F236" s="37"/>
      <c r="G236" s="36"/>
      <c r="H236" s="36"/>
      <c r="I236" s="36"/>
      <c r="J236" s="36"/>
      <c r="K236" s="36"/>
      <c r="L236" s="36"/>
      <c r="M236" s="36"/>
      <c r="N236" s="38" t="str">
        <f t="shared" si="48"/>
        <v/>
      </c>
      <c r="O236" t="str">
        <f t="shared" si="49"/>
        <v/>
      </c>
      <c r="P236" t="str">
        <f t="shared" si="50"/>
        <v/>
      </c>
      <c r="Q236" t="str">
        <f t="shared" si="51"/>
        <v/>
      </c>
      <c r="R236" t="str">
        <f t="shared" si="52"/>
        <v>-</v>
      </c>
      <c r="S236" s="39" t="str">
        <f t="shared" si="53"/>
        <v/>
      </c>
      <c r="T236" t="str">
        <f t="shared" si="54"/>
        <v/>
      </c>
      <c r="U236" s="40">
        <f t="shared" si="55"/>
        <v>0</v>
      </c>
      <c r="V236" s="40">
        <f t="shared" si="56"/>
        <v>0</v>
      </c>
      <c r="W236" s="40">
        <f t="shared" si="57"/>
        <v>0</v>
      </c>
      <c r="X236" s="40">
        <f t="shared" si="58"/>
        <v>0</v>
      </c>
      <c r="Y236" s="39">
        <f t="shared" si="59"/>
        <v>0</v>
      </c>
      <c r="Z236" s="39">
        <f t="shared" si="60"/>
        <v>0</v>
      </c>
      <c r="AA236" s="39">
        <f t="shared" si="61"/>
        <v>0</v>
      </c>
      <c r="AB236" t="str">
        <f t="shared" si="62"/>
        <v/>
      </c>
      <c r="AD236" s="41" t="str">
        <f t="shared" si="63"/>
        <v/>
      </c>
    </row>
    <row r="237" spans="1:30" x14ac:dyDescent="0.2">
      <c r="A237" s="35"/>
      <c r="B237" s="36"/>
      <c r="C237" s="36"/>
      <c r="D237" s="36"/>
      <c r="E237" s="36"/>
      <c r="F237" s="37"/>
      <c r="G237" s="36"/>
      <c r="H237" s="36"/>
      <c r="I237" s="36"/>
      <c r="J237" s="36"/>
      <c r="K237" s="36"/>
      <c r="L237" s="36"/>
      <c r="M237" s="36"/>
      <c r="N237" s="38" t="str">
        <f t="shared" si="48"/>
        <v/>
      </c>
      <c r="O237" t="str">
        <f t="shared" si="49"/>
        <v/>
      </c>
      <c r="P237" t="str">
        <f t="shared" si="50"/>
        <v/>
      </c>
      <c r="Q237" t="str">
        <f t="shared" si="51"/>
        <v/>
      </c>
      <c r="R237" t="str">
        <f t="shared" si="52"/>
        <v>-</v>
      </c>
      <c r="S237" s="39" t="str">
        <f t="shared" si="53"/>
        <v/>
      </c>
      <c r="T237" t="str">
        <f t="shared" si="54"/>
        <v/>
      </c>
      <c r="U237" s="40">
        <f t="shared" si="55"/>
        <v>0</v>
      </c>
      <c r="V237" s="40">
        <f t="shared" si="56"/>
        <v>0</v>
      </c>
      <c r="W237" s="40">
        <f t="shared" si="57"/>
        <v>0</v>
      </c>
      <c r="X237" s="40">
        <f t="shared" si="58"/>
        <v>0</v>
      </c>
      <c r="Y237" s="39">
        <f t="shared" si="59"/>
        <v>0</v>
      </c>
      <c r="Z237" s="39">
        <f t="shared" si="60"/>
        <v>0</v>
      </c>
      <c r="AA237" s="39">
        <f t="shared" si="61"/>
        <v>0</v>
      </c>
      <c r="AB237" t="str">
        <f t="shared" si="62"/>
        <v/>
      </c>
      <c r="AD237" s="41" t="str">
        <f t="shared" si="63"/>
        <v/>
      </c>
    </row>
    <row r="238" spans="1:30" x14ac:dyDescent="0.2">
      <c r="A238" s="35"/>
      <c r="B238" s="36"/>
      <c r="C238" s="36"/>
      <c r="D238" s="36"/>
      <c r="E238" s="36"/>
      <c r="F238" s="37"/>
      <c r="G238" s="36"/>
      <c r="H238" s="36"/>
      <c r="I238" s="36"/>
      <c r="J238" s="36"/>
      <c r="K238" s="36"/>
      <c r="L238" s="36"/>
      <c r="M238" s="36"/>
      <c r="N238" s="38" t="str">
        <f t="shared" si="48"/>
        <v/>
      </c>
      <c r="O238" t="str">
        <f t="shared" si="49"/>
        <v/>
      </c>
      <c r="P238" t="str">
        <f t="shared" si="50"/>
        <v/>
      </c>
      <c r="Q238" t="str">
        <f t="shared" si="51"/>
        <v/>
      </c>
      <c r="R238" t="str">
        <f t="shared" si="52"/>
        <v>-</v>
      </c>
      <c r="S238" s="39" t="str">
        <f t="shared" si="53"/>
        <v/>
      </c>
      <c r="T238" t="str">
        <f t="shared" si="54"/>
        <v/>
      </c>
      <c r="U238" s="40">
        <f t="shared" si="55"/>
        <v>0</v>
      </c>
      <c r="V238" s="40">
        <f t="shared" si="56"/>
        <v>0</v>
      </c>
      <c r="W238" s="40">
        <f t="shared" si="57"/>
        <v>0</v>
      </c>
      <c r="X238" s="40">
        <f t="shared" si="58"/>
        <v>0</v>
      </c>
      <c r="Y238" s="39">
        <f t="shared" si="59"/>
        <v>0</v>
      </c>
      <c r="Z238" s="39">
        <f t="shared" si="60"/>
        <v>0</v>
      </c>
      <c r="AA238" s="39">
        <f t="shared" si="61"/>
        <v>0</v>
      </c>
      <c r="AB238" t="str">
        <f t="shared" si="62"/>
        <v/>
      </c>
      <c r="AD238" s="41" t="str">
        <f t="shared" si="63"/>
        <v/>
      </c>
    </row>
    <row r="239" spans="1:30" x14ac:dyDescent="0.2">
      <c r="A239" s="35"/>
      <c r="B239" s="36"/>
      <c r="C239" s="36"/>
      <c r="D239" s="36"/>
      <c r="E239" s="36"/>
      <c r="F239" s="37"/>
      <c r="G239" s="36"/>
      <c r="H239" s="36"/>
      <c r="I239" s="36"/>
      <c r="J239" s="36"/>
      <c r="K239" s="36"/>
      <c r="L239" s="36"/>
      <c r="M239" s="36"/>
      <c r="N239" s="38" t="str">
        <f t="shared" si="48"/>
        <v/>
      </c>
      <c r="O239" t="str">
        <f t="shared" si="49"/>
        <v/>
      </c>
      <c r="P239" t="str">
        <f t="shared" si="50"/>
        <v/>
      </c>
      <c r="Q239" t="str">
        <f t="shared" si="51"/>
        <v/>
      </c>
      <c r="R239" t="str">
        <f t="shared" si="52"/>
        <v>-</v>
      </c>
      <c r="S239" s="39" t="str">
        <f t="shared" si="53"/>
        <v/>
      </c>
      <c r="T239" t="str">
        <f t="shared" si="54"/>
        <v/>
      </c>
      <c r="U239" s="40">
        <f t="shared" si="55"/>
        <v>0</v>
      </c>
      <c r="V239" s="40">
        <f t="shared" si="56"/>
        <v>0</v>
      </c>
      <c r="W239" s="40">
        <f t="shared" si="57"/>
        <v>0</v>
      </c>
      <c r="X239" s="40">
        <f t="shared" si="58"/>
        <v>0</v>
      </c>
      <c r="Y239" s="39">
        <f t="shared" si="59"/>
        <v>0</v>
      </c>
      <c r="Z239" s="39">
        <f t="shared" si="60"/>
        <v>0</v>
      </c>
      <c r="AA239" s="39">
        <f t="shared" si="61"/>
        <v>0</v>
      </c>
      <c r="AB239" t="str">
        <f t="shared" si="62"/>
        <v/>
      </c>
      <c r="AD239" s="41" t="str">
        <f t="shared" si="63"/>
        <v/>
      </c>
    </row>
    <row r="240" spans="1:30" x14ac:dyDescent="0.2">
      <c r="A240" s="35"/>
      <c r="B240" s="36"/>
      <c r="C240" s="36"/>
      <c r="D240" s="36"/>
      <c r="E240" s="36"/>
      <c r="F240" s="37"/>
      <c r="G240" s="36"/>
      <c r="H240" s="36"/>
      <c r="I240" s="36"/>
      <c r="J240" s="36"/>
      <c r="K240" s="36"/>
      <c r="L240" s="36"/>
      <c r="M240" s="36"/>
      <c r="N240" s="38" t="str">
        <f t="shared" si="48"/>
        <v/>
      </c>
      <c r="O240" t="str">
        <f t="shared" si="49"/>
        <v/>
      </c>
      <c r="P240" t="str">
        <f t="shared" si="50"/>
        <v/>
      </c>
      <c r="Q240" t="str">
        <f t="shared" si="51"/>
        <v/>
      </c>
      <c r="R240" t="str">
        <f t="shared" si="52"/>
        <v>-</v>
      </c>
      <c r="S240" s="39" t="str">
        <f t="shared" si="53"/>
        <v/>
      </c>
      <c r="T240" t="str">
        <f t="shared" si="54"/>
        <v/>
      </c>
      <c r="U240" s="40">
        <f t="shared" si="55"/>
        <v>0</v>
      </c>
      <c r="V240" s="40">
        <f t="shared" si="56"/>
        <v>0</v>
      </c>
      <c r="W240" s="40">
        <f t="shared" si="57"/>
        <v>0</v>
      </c>
      <c r="X240" s="40">
        <f t="shared" si="58"/>
        <v>0</v>
      </c>
      <c r="Y240" s="39">
        <f t="shared" si="59"/>
        <v>0</v>
      </c>
      <c r="Z240" s="39">
        <f t="shared" si="60"/>
        <v>0</v>
      </c>
      <c r="AA240" s="39">
        <f t="shared" si="61"/>
        <v>0</v>
      </c>
      <c r="AB240" t="str">
        <f t="shared" si="62"/>
        <v/>
      </c>
      <c r="AD240" s="41" t="str">
        <f t="shared" si="63"/>
        <v/>
      </c>
    </row>
    <row r="241" spans="1:30" x14ac:dyDescent="0.2">
      <c r="A241" s="35"/>
      <c r="B241" s="36"/>
      <c r="C241" s="36"/>
      <c r="D241" s="36"/>
      <c r="E241" s="36"/>
      <c r="F241" s="37"/>
      <c r="G241" s="36"/>
      <c r="H241" s="36"/>
      <c r="I241" s="36"/>
      <c r="J241" s="36"/>
      <c r="K241" s="36"/>
      <c r="L241" s="36"/>
      <c r="M241" s="36"/>
      <c r="N241" s="38" t="str">
        <f t="shared" si="48"/>
        <v/>
      </c>
      <c r="O241" t="str">
        <f t="shared" si="49"/>
        <v/>
      </c>
      <c r="P241" t="str">
        <f t="shared" si="50"/>
        <v/>
      </c>
      <c r="Q241" t="str">
        <f t="shared" si="51"/>
        <v/>
      </c>
      <c r="R241" t="str">
        <f t="shared" si="52"/>
        <v>-</v>
      </c>
      <c r="S241" s="39" t="str">
        <f t="shared" si="53"/>
        <v/>
      </c>
      <c r="T241" t="str">
        <f t="shared" si="54"/>
        <v/>
      </c>
      <c r="U241" s="40">
        <f t="shared" si="55"/>
        <v>0</v>
      </c>
      <c r="V241" s="40">
        <f t="shared" si="56"/>
        <v>0</v>
      </c>
      <c r="W241" s="40">
        <f t="shared" si="57"/>
        <v>0</v>
      </c>
      <c r="X241" s="40">
        <f t="shared" si="58"/>
        <v>0</v>
      </c>
      <c r="Y241" s="39">
        <f t="shared" si="59"/>
        <v>0</v>
      </c>
      <c r="Z241" s="39">
        <f t="shared" si="60"/>
        <v>0</v>
      </c>
      <c r="AA241" s="39">
        <f t="shared" si="61"/>
        <v>0</v>
      </c>
      <c r="AB241" t="str">
        <f t="shared" si="62"/>
        <v/>
      </c>
      <c r="AD241" s="41" t="str">
        <f t="shared" si="63"/>
        <v/>
      </c>
    </row>
    <row r="242" spans="1:30" x14ac:dyDescent="0.2">
      <c r="A242" s="35"/>
      <c r="B242" s="36"/>
      <c r="C242" s="36"/>
      <c r="D242" s="36"/>
      <c r="E242" s="36"/>
      <c r="F242" s="37"/>
      <c r="G242" s="36"/>
      <c r="H242" s="36"/>
      <c r="I242" s="36"/>
      <c r="J242" s="36"/>
      <c r="K242" s="36"/>
      <c r="L242" s="36"/>
      <c r="M242" s="36"/>
      <c r="N242" s="38" t="str">
        <f t="shared" si="48"/>
        <v/>
      </c>
      <c r="O242" t="str">
        <f t="shared" si="49"/>
        <v/>
      </c>
      <c r="P242" t="str">
        <f t="shared" si="50"/>
        <v/>
      </c>
      <c r="Q242" t="str">
        <f t="shared" si="51"/>
        <v/>
      </c>
      <c r="R242" t="str">
        <f t="shared" si="52"/>
        <v>-</v>
      </c>
      <c r="S242" s="39" t="str">
        <f t="shared" si="53"/>
        <v/>
      </c>
      <c r="T242" t="str">
        <f t="shared" si="54"/>
        <v/>
      </c>
      <c r="U242" s="40">
        <f t="shared" si="55"/>
        <v>0</v>
      </c>
      <c r="V242" s="40">
        <f t="shared" si="56"/>
        <v>0</v>
      </c>
      <c r="W242" s="40">
        <f t="shared" si="57"/>
        <v>0</v>
      </c>
      <c r="X242" s="40">
        <f t="shared" si="58"/>
        <v>0</v>
      </c>
      <c r="Y242" s="39">
        <f t="shared" si="59"/>
        <v>0</v>
      </c>
      <c r="Z242" s="39">
        <f t="shared" si="60"/>
        <v>0</v>
      </c>
      <c r="AA242" s="39">
        <f t="shared" si="61"/>
        <v>0</v>
      </c>
      <c r="AB242" t="str">
        <f t="shared" si="62"/>
        <v/>
      </c>
      <c r="AD242" s="41" t="str">
        <f t="shared" si="63"/>
        <v/>
      </c>
    </row>
    <row r="243" spans="1:30" x14ac:dyDescent="0.2">
      <c r="A243" s="35"/>
      <c r="B243" s="36"/>
      <c r="C243" s="36"/>
      <c r="D243" s="36"/>
      <c r="E243" s="36"/>
      <c r="F243" s="37"/>
      <c r="G243" s="36"/>
      <c r="H243" s="36"/>
      <c r="I243" s="36"/>
      <c r="J243" s="36"/>
      <c r="K243" s="36"/>
      <c r="L243" s="36"/>
      <c r="M243" s="36"/>
      <c r="N243" s="38" t="str">
        <f t="shared" si="48"/>
        <v/>
      </c>
      <c r="O243" t="str">
        <f t="shared" si="49"/>
        <v/>
      </c>
      <c r="P243" t="str">
        <f t="shared" si="50"/>
        <v/>
      </c>
      <c r="Q243" t="str">
        <f t="shared" si="51"/>
        <v/>
      </c>
      <c r="R243" t="str">
        <f t="shared" si="52"/>
        <v>-</v>
      </c>
      <c r="S243" s="39" t="str">
        <f t="shared" si="53"/>
        <v/>
      </c>
      <c r="T243" t="str">
        <f t="shared" si="54"/>
        <v/>
      </c>
      <c r="U243" s="40">
        <f t="shared" si="55"/>
        <v>0</v>
      </c>
      <c r="V243" s="40">
        <f t="shared" si="56"/>
        <v>0</v>
      </c>
      <c r="W243" s="40">
        <f t="shared" si="57"/>
        <v>0</v>
      </c>
      <c r="X243" s="40">
        <f t="shared" si="58"/>
        <v>0</v>
      </c>
      <c r="Y243" s="39">
        <f t="shared" si="59"/>
        <v>0</v>
      </c>
      <c r="Z243" s="39">
        <f t="shared" si="60"/>
        <v>0</v>
      </c>
      <c r="AA243" s="39">
        <f t="shared" si="61"/>
        <v>0</v>
      </c>
      <c r="AB243" t="str">
        <f t="shared" si="62"/>
        <v/>
      </c>
      <c r="AD243" s="41" t="str">
        <f t="shared" si="63"/>
        <v/>
      </c>
    </row>
    <row r="244" spans="1:30" x14ac:dyDescent="0.2">
      <c r="A244" s="35"/>
      <c r="B244" s="36"/>
      <c r="C244" s="36"/>
      <c r="D244" s="36"/>
      <c r="E244" s="36"/>
      <c r="F244" s="37"/>
      <c r="G244" s="36"/>
      <c r="H244" s="36"/>
      <c r="I244" s="36"/>
      <c r="J244" s="36"/>
      <c r="K244" s="36"/>
      <c r="L244" s="36"/>
      <c r="M244" s="36"/>
      <c r="N244" s="38" t="str">
        <f t="shared" si="48"/>
        <v/>
      </c>
      <c r="O244" t="str">
        <f t="shared" si="49"/>
        <v/>
      </c>
      <c r="P244" t="str">
        <f t="shared" si="50"/>
        <v/>
      </c>
      <c r="Q244" t="str">
        <f t="shared" si="51"/>
        <v/>
      </c>
      <c r="R244" t="str">
        <f t="shared" si="52"/>
        <v>-</v>
      </c>
      <c r="S244" s="39" t="str">
        <f t="shared" si="53"/>
        <v/>
      </c>
      <c r="T244" t="str">
        <f t="shared" si="54"/>
        <v/>
      </c>
      <c r="U244" s="40">
        <f t="shared" si="55"/>
        <v>0</v>
      </c>
      <c r="V244" s="40">
        <f t="shared" si="56"/>
        <v>0</v>
      </c>
      <c r="W244" s="40">
        <f t="shared" si="57"/>
        <v>0</v>
      </c>
      <c r="X244" s="40">
        <f t="shared" si="58"/>
        <v>0</v>
      </c>
      <c r="Y244" s="39">
        <f t="shared" si="59"/>
        <v>0</v>
      </c>
      <c r="Z244" s="39">
        <f t="shared" si="60"/>
        <v>0</v>
      </c>
      <c r="AA244" s="39">
        <f t="shared" si="61"/>
        <v>0</v>
      </c>
      <c r="AB244" t="str">
        <f t="shared" si="62"/>
        <v/>
      </c>
      <c r="AD244" s="41" t="str">
        <f t="shared" si="63"/>
        <v/>
      </c>
    </row>
    <row r="245" spans="1:30" x14ac:dyDescent="0.2">
      <c r="A245" s="35"/>
      <c r="B245" s="36"/>
      <c r="C245" s="36"/>
      <c r="D245" s="36"/>
      <c r="E245" s="36"/>
      <c r="F245" s="37"/>
      <c r="G245" s="36"/>
      <c r="H245" s="36"/>
      <c r="I245" s="36"/>
      <c r="J245" s="36"/>
      <c r="K245" s="36"/>
      <c r="L245" s="36"/>
      <c r="M245" s="36"/>
      <c r="N245" s="38" t="str">
        <f t="shared" si="48"/>
        <v/>
      </c>
      <c r="O245" t="str">
        <f t="shared" si="49"/>
        <v/>
      </c>
      <c r="P245" t="str">
        <f t="shared" si="50"/>
        <v/>
      </c>
      <c r="Q245" t="str">
        <f t="shared" si="51"/>
        <v/>
      </c>
      <c r="R245" t="str">
        <f t="shared" si="52"/>
        <v>-</v>
      </c>
      <c r="S245" s="39" t="str">
        <f t="shared" si="53"/>
        <v/>
      </c>
      <c r="T245" t="str">
        <f t="shared" si="54"/>
        <v/>
      </c>
      <c r="U245" s="40">
        <f t="shared" si="55"/>
        <v>0</v>
      </c>
      <c r="V245" s="40">
        <f t="shared" si="56"/>
        <v>0</v>
      </c>
      <c r="W245" s="40">
        <f t="shared" si="57"/>
        <v>0</v>
      </c>
      <c r="X245" s="40">
        <f t="shared" si="58"/>
        <v>0</v>
      </c>
      <c r="Y245" s="39">
        <f t="shared" si="59"/>
        <v>0</v>
      </c>
      <c r="Z245" s="39">
        <f t="shared" si="60"/>
        <v>0</v>
      </c>
      <c r="AA245" s="39">
        <f t="shared" si="61"/>
        <v>0</v>
      </c>
      <c r="AB245" t="str">
        <f t="shared" si="62"/>
        <v/>
      </c>
      <c r="AD245" s="41" t="str">
        <f t="shared" si="63"/>
        <v/>
      </c>
    </row>
    <row r="246" spans="1:30" x14ac:dyDescent="0.2">
      <c r="A246" s="35"/>
      <c r="B246" s="36"/>
      <c r="C246" s="36"/>
      <c r="D246" s="36"/>
      <c r="E246" s="36"/>
      <c r="F246" s="37"/>
      <c r="G246" s="36"/>
      <c r="H246" s="36"/>
      <c r="I246" s="36"/>
      <c r="J246" s="36"/>
      <c r="K246" s="36"/>
      <c r="L246" s="36"/>
      <c r="M246" s="36"/>
      <c r="N246" s="38" t="str">
        <f t="shared" si="48"/>
        <v/>
      </c>
      <c r="O246" t="str">
        <f t="shared" si="49"/>
        <v/>
      </c>
      <c r="P246" t="str">
        <f t="shared" si="50"/>
        <v/>
      </c>
      <c r="Q246" t="str">
        <f t="shared" si="51"/>
        <v/>
      </c>
      <c r="R246" t="str">
        <f t="shared" si="52"/>
        <v>-</v>
      </c>
      <c r="S246" s="39" t="str">
        <f t="shared" si="53"/>
        <v/>
      </c>
      <c r="T246" t="str">
        <f t="shared" si="54"/>
        <v/>
      </c>
      <c r="U246" s="40">
        <f t="shared" si="55"/>
        <v>0</v>
      </c>
      <c r="V246" s="40">
        <f t="shared" si="56"/>
        <v>0</v>
      </c>
      <c r="W246" s="40">
        <f t="shared" si="57"/>
        <v>0</v>
      </c>
      <c r="X246" s="40">
        <f t="shared" si="58"/>
        <v>0</v>
      </c>
      <c r="Y246" s="39">
        <f t="shared" si="59"/>
        <v>0</v>
      </c>
      <c r="Z246" s="39">
        <f t="shared" si="60"/>
        <v>0</v>
      </c>
      <c r="AA246" s="39">
        <f t="shared" si="61"/>
        <v>0</v>
      </c>
      <c r="AB246" t="str">
        <f t="shared" si="62"/>
        <v/>
      </c>
      <c r="AD246" s="41" t="str">
        <f t="shared" si="63"/>
        <v/>
      </c>
    </row>
    <row r="247" spans="1:30" x14ac:dyDescent="0.2">
      <c r="A247" s="35"/>
      <c r="B247" s="36"/>
      <c r="C247" s="36"/>
      <c r="D247" s="36"/>
      <c r="E247" s="36"/>
      <c r="F247" s="37"/>
      <c r="G247" s="36"/>
      <c r="H247" s="36"/>
      <c r="I247" s="36"/>
      <c r="J247" s="36"/>
      <c r="K247" s="36"/>
      <c r="L247" s="36"/>
      <c r="M247" s="36"/>
      <c r="N247" s="38" t="str">
        <f t="shared" si="48"/>
        <v/>
      </c>
      <c r="O247" t="str">
        <f t="shared" si="49"/>
        <v/>
      </c>
      <c r="P247" t="str">
        <f t="shared" si="50"/>
        <v/>
      </c>
      <c r="Q247" t="str">
        <f t="shared" si="51"/>
        <v/>
      </c>
      <c r="R247" t="str">
        <f t="shared" si="52"/>
        <v>-</v>
      </c>
      <c r="S247" s="39" t="str">
        <f t="shared" si="53"/>
        <v/>
      </c>
      <c r="T247" t="str">
        <f t="shared" si="54"/>
        <v/>
      </c>
      <c r="U247" s="40">
        <f t="shared" si="55"/>
        <v>0</v>
      </c>
      <c r="V247" s="40">
        <f t="shared" si="56"/>
        <v>0</v>
      </c>
      <c r="W247" s="40">
        <f t="shared" si="57"/>
        <v>0</v>
      </c>
      <c r="X247" s="40">
        <f t="shared" si="58"/>
        <v>0</v>
      </c>
      <c r="Y247" s="39">
        <f t="shared" si="59"/>
        <v>0</v>
      </c>
      <c r="Z247" s="39">
        <f t="shared" si="60"/>
        <v>0</v>
      </c>
      <c r="AA247" s="39">
        <f t="shared" si="61"/>
        <v>0</v>
      </c>
      <c r="AB247" t="str">
        <f t="shared" si="62"/>
        <v/>
      </c>
      <c r="AD247" s="41" t="str">
        <f t="shared" si="63"/>
        <v/>
      </c>
    </row>
    <row r="248" spans="1:30" x14ac:dyDescent="0.2">
      <c r="A248" s="35"/>
      <c r="B248" s="36"/>
      <c r="C248" s="36"/>
      <c r="D248" s="36"/>
      <c r="E248" s="36"/>
      <c r="F248" s="37"/>
      <c r="G248" s="36"/>
      <c r="H248" s="36"/>
      <c r="I248" s="36"/>
      <c r="J248" s="36"/>
      <c r="K248" s="36"/>
      <c r="L248" s="36"/>
      <c r="M248" s="36"/>
      <c r="N248" s="38" t="str">
        <f t="shared" si="48"/>
        <v/>
      </c>
      <c r="O248" t="str">
        <f t="shared" si="49"/>
        <v/>
      </c>
      <c r="P248" t="str">
        <f t="shared" si="50"/>
        <v/>
      </c>
      <c r="Q248" t="str">
        <f t="shared" si="51"/>
        <v/>
      </c>
      <c r="R248" t="str">
        <f t="shared" si="52"/>
        <v>-</v>
      </c>
      <c r="S248" s="39" t="str">
        <f t="shared" si="53"/>
        <v/>
      </c>
      <c r="T248" t="str">
        <f t="shared" si="54"/>
        <v/>
      </c>
      <c r="U248" s="40">
        <f t="shared" si="55"/>
        <v>0</v>
      </c>
      <c r="V248" s="40">
        <f t="shared" si="56"/>
        <v>0</v>
      </c>
      <c r="W248" s="40">
        <f t="shared" si="57"/>
        <v>0</v>
      </c>
      <c r="X248" s="40">
        <f t="shared" si="58"/>
        <v>0</v>
      </c>
      <c r="Y248" s="39">
        <f t="shared" si="59"/>
        <v>0</v>
      </c>
      <c r="Z248" s="39">
        <f t="shared" si="60"/>
        <v>0</v>
      </c>
      <c r="AA248" s="39">
        <f t="shared" si="61"/>
        <v>0</v>
      </c>
      <c r="AB248" t="str">
        <f t="shared" si="62"/>
        <v/>
      </c>
      <c r="AD248" s="41" t="str">
        <f t="shared" si="63"/>
        <v/>
      </c>
    </row>
    <row r="249" spans="1:30" x14ac:dyDescent="0.2">
      <c r="A249" s="35"/>
      <c r="B249" s="36"/>
      <c r="C249" s="36"/>
      <c r="D249" s="36"/>
      <c r="E249" s="36"/>
      <c r="F249" s="37"/>
      <c r="G249" s="36"/>
      <c r="H249" s="36"/>
      <c r="I249" s="36"/>
      <c r="J249" s="36"/>
      <c r="K249" s="36"/>
      <c r="L249" s="36"/>
      <c r="M249" s="36"/>
      <c r="N249" s="38" t="str">
        <f t="shared" si="48"/>
        <v/>
      </c>
      <c r="O249" t="str">
        <f t="shared" si="49"/>
        <v/>
      </c>
      <c r="P249" t="str">
        <f t="shared" si="50"/>
        <v/>
      </c>
      <c r="Q249" t="str">
        <f t="shared" si="51"/>
        <v/>
      </c>
      <c r="R249" t="str">
        <f t="shared" si="52"/>
        <v>-</v>
      </c>
      <c r="S249" s="39" t="str">
        <f t="shared" si="53"/>
        <v/>
      </c>
      <c r="T249" t="str">
        <f t="shared" si="54"/>
        <v/>
      </c>
      <c r="U249" s="40">
        <f t="shared" si="55"/>
        <v>0</v>
      </c>
      <c r="V249" s="40">
        <f t="shared" si="56"/>
        <v>0</v>
      </c>
      <c r="W249" s="40">
        <f t="shared" si="57"/>
        <v>0</v>
      </c>
      <c r="X249" s="40">
        <f t="shared" si="58"/>
        <v>0</v>
      </c>
      <c r="Y249" s="39">
        <f t="shared" si="59"/>
        <v>0</v>
      </c>
      <c r="Z249" s="39">
        <f t="shared" si="60"/>
        <v>0</v>
      </c>
      <c r="AA249" s="39">
        <f t="shared" si="61"/>
        <v>0</v>
      </c>
      <c r="AB249" t="str">
        <f t="shared" si="62"/>
        <v/>
      </c>
      <c r="AD249" s="41" t="str">
        <f t="shared" si="63"/>
        <v/>
      </c>
    </row>
    <row r="250" spans="1:30" x14ac:dyDescent="0.2">
      <c r="A250" s="35"/>
      <c r="B250" s="36"/>
      <c r="C250" s="36"/>
      <c r="D250" s="36"/>
      <c r="E250" s="36"/>
      <c r="F250" s="37"/>
      <c r="G250" s="36"/>
      <c r="H250" s="36"/>
      <c r="I250" s="36"/>
      <c r="J250" s="36"/>
      <c r="K250" s="36"/>
      <c r="L250" s="36"/>
      <c r="M250" s="36"/>
      <c r="N250" s="38" t="str">
        <f t="shared" si="48"/>
        <v/>
      </c>
      <c r="O250" t="str">
        <f t="shared" si="49"/>
        <v/>
      </c>
      <c r="P250" t="str">
        <f t="shared" si="50"/>
        <v/>
      </c>
      <c r="Q250" t="str">
        <f t="shared" si="51"/>
        <v/>
      </c>
      <c r="R250" t="str">
        <f t="shared" si="52"/>
        <v>-</v>
      </c>
      <c r="S250" s="39" t="str">
        <f t="shared" si="53"/>
        <v/>
      </c>
      <c r="T250" t="str">
        <f t="shared" si="54"/>
        <v/>
      </c>
      <c r="U250" s="40">
        <f t="shared" si="55"/>
        <v>0</v>
      </c>
      <c r="V250" s="40">
        <f t="shared" si="56"/>
        <v>0</v>
      </c>
      <c r="W250" s="40">
        <f t="shared" si="57"/>
        <v>0</v>
      </c>
      <c r="X250" s="40">
        <f t="shared" si="58"/>
        <v>0</v>
      </c>
      <c r="Y250" s="39">
        <f t="shared" si="59"/>
        <v>0</v>
      </c>
      <c r="Z250" s="39">
        <f t="shared" si="60"/>
        <v>0</v>
      </c>
      <c r="AA250" s="39">
        <f t="shared" si="61"/>
        <v>0</v>
      </c>
      <c r="AB250" t="str">
        <f t="shared" si="62"/>
        <v/>
      </c>
      <c r="AD250" s="41" t="str">
        <f t="shared" si="63"/>
        <v/>
      </c>
    </row>
    <row r="251" spans="1:30" x14ac:dyDescent="0.2">
      <c r="A251" s="35"/>
      <c r="B251" s="36"/>
      <c r="C251" s="36"/>
      <c r="D251" s="36"/>
      <c r="E251" s="36"/>
      <c r="F251" s="37"/>
      <c r="G251" s="36"/>
      <c r="H251" s="36"/>
      <c r="I251" s="36"/>
      <c r="J251" s="36"/>
      <c r="K251" s="36"/>
      <c r="L251" s="36"/>
      <c r="M251" s="36"/>
      <c r="N251" s="38" t="str">
        <f t="shared" si="48"/>
        <v/>
      </c>
      <c r="O251" t="str">
        <f t="shared" si="49"/>
        <v/>
      </c>
      <c r="P251" t="str">
        <f t="shared" si="50"/>
        <v/>
      </c>
      <c r="Q251" t="str">
        <f t="shared" si="51"/>
        <v/>
      </c>
      <c r="R251" t="str">
        <f t="shared" si="52"/>
        <v>-</v>
      </c>
      <c r="S251" s="39" t="str">
        <f t="shared" si="53"/>
        <v/>
      </c>
      <c r="T251" t="str">
        <f t="shared" si="54"/>
        <v/>
      </c>
      <c r="U251" s="40">
        <f t="shared" si="55"/>
        <v>0</v>
      </c>
      <c r="V251" s="40">
        <f t="shared" si="56"/>
        <v>0</v>
      </c>
      <c r="W251" s="40">
        <f t="shared" si="57"/>
        <v>0</v>
      </c>
      <c r="X251" s="40">
        <f t="shared" si="58"/>
        <v>0</v>
      </c>
      <c r="Y251" s="39">
        <f t="shared" si="59"/>
        <v>0</v>
      </c>
      <c r="Z251" s="39">
        <f t="shared" si="60"/>
        <v>0</v>
      </c>
      <c r="AA251" s="39">
        <f t="shared" si="61"/>
        <v>0</v>
      </c>
      <c r="AB251" t="str">
        <f t="shared" si="62"/>
        <v/>
      </c>
      <c r="AD251" s="41" t="str">
        <f t="shared" si="63"/>
        <v/>
      </c>
    </row>
    <row r="252" spans="1:30" x14ac:dyDescent="0.2">
      <c r="A252" s="35"/>
      <c r="B252" s="36"/>
      <c r="C252" s="36"/>
      <c r="D252" s="36"/>
      <c r="E252" s="36"/>
      <c r="F252" s="37"/>
      <c r="G252" s="36"/>
      <c r="H252" s="36"/>
      <c r="I252" s="36"/>
      <c r="J252" s="36"/>
      <c r="K252" s="36"/>
      <c r="L252" s="36"/>
      <c r="M252" s="36"/>
      <c r="N252" s="38" t="str">
        <f t="shared" si="48"/>
        <v/>
      </c>
      <c r="O252" t="str">
        <f t="shared" si="49"/>
        <v/>
      </c>
      <c r="P252" t="str">
        <f t="shared" si="50"/>
        <v/>
      </c>
      <c r="Q252" t="str">
        <f t="shared" si="51"/>
        <v/>
      </c>
      <c r="R252" t="str">
        <f t="shared" si="52"/>
        <v>-</v>
      </c>
      <c r="S252" s="39" t="str">
        <f t="shared" si="53"/>
        <v/>
      </c>
      <c r="T252" t="str">
        <f t="shared" si="54"/>
        <v/>
      </c>
      <c r="U252" s="40">
        <f t="shared" si="55"/>
        <v>0</v>
      </c>
      <c r="V252" s="40">
        <f t="shared" si="56"/>
        <v>0</v>
      </c>
      <c r="W252" s="40">
        <f t="shared" si="57"/>
        <v>0</v>
      </c>
      <c r="X252" s="40">
        <f t="shared" si="58"/>
        <v>0</v>
      </c>
      <c r="Y252" s="39">
        <f t="shared" si="59"/>
        <v>0</v>
      </c>
      <c r="Z252" s="39">
        <f t="shared" si="60"/>
        <v>0</v>
      </c>
      <c r="AA252" s="39">
        <f t="shared" si="61"/>
        <v>0</v>
      </c>
      <c r="AB252" t="str">
        <f t="shared" si="62"/>
        <v/>
      </c>
      <c r="AD252" s="41" t="str">
        <f t="shared" si="63"/>
        <v/>
      </c>
    </row>
    <row r="253" spans="1:30" x14ac:dyDescent="0.2">
      <c r="A253" s="35"/>
      <c r="B253" s="36"/>
      <c r="C253" s="36"/>
      <c r="D253" s="36"/>
      <c r="E253" s="36"/>
      <c r="F253" s="37"/>
      <c r="G253" s="36"/>
      <c r="H253" s="36"/>
      <c r="I253" s="36"/>
      <c r="J253" s="36"/>
      <c r="K253" s="36"/>
      <c r="L253" s="36"/>
      <c r="M253" s="36"/>
      <c r="N253" s="38" t="str">
        <f t="shared" si="48"/>
        <v/>
      </c>
      <c r="O253" t="str">
        <f t="shared" si="49"/>
        <v/>
      </c>
      <c r="P253" t="str">
        <f t="shared" si="50"/>
        <v/>
      </c>
      <c r="Q253" t="str">
        <f t="shared" si="51"/>
        <v/>
      </c>
      <c r="R253" t="str">
        <f t="shared" si="52"/>
        <v>-</v>
      </c>
      <c r="S253" s="39" t="str">
        <f t="shared" si="53"/>
        <v/>
      </c>
      <c r="T253" t="str">
        <f t="shared" si="54"/>
        <v/>
      </c>
      <c r="U253" s="40">
        <f t="shared" si="55"/>
        <v>0</v>
      </c>
      <c r="V253" s="40">
        <f t="shared" si="56"/>
        <v>0</v>
      </c>
      <c r="W253" s="40">
        <f t="shared" si="57"/>
        <v>0</v>
      </c>
      <c r="X253" s="40">
        <f t="shared" si="58"/>
        <v>0</v>
      </c>
      <c r="Y253" s="39">
        <f t="shared" si="59"/>
        <v>0</v>
      </c>
      <c r="Z253" s="39">
        <f t="shared" si="60"/>
        <v>0</v>
      </c>
      <c r="AA253" s="39">
        <f t="shared" si="61"/>
        <v>0</v>
      </c>
      <c r="AB253" t="str">
        <f t="shared" si="62"/>
        <v/>
      </c>
      <c r="AD253" s="41" t="str">
        <f t="shared" si="63"/>
        <v/>
      </c>
    </row>
    <row r="254" spans="1:30" x14ac:dyDescent="0.2">
      <c r="A254" s="35"/>
      <c r="B254" s="36"/>
      <c r="C254" s="36"/>
      <c r="D254" s="36"/>
      <c r="E254" s="36"/>
      <c r="F254" s="37"/>
      <c r="G254" s="36"/>
      <c r="H254" s="36"/>
      <c r="I254" s="36"/>
      <c r="J254" s="36"/>
      <c r="K254" s="36"/>
      <c r="L254" s="36"/>
      <c r="M254" s="36"/>
      <c r="N254" s="38" t="str">
        <f t="shared" si="48"/>
        <v/>
      </c>
      <c r="O254" t="str">
        <f t="shared" si="49"/>
        <v/>
      </c>
      <c r="P254" t="str">
        <f t="shared" si="50"/>
        <v/>
      </c>
      <c r="Q254" t="str">
        <f t="shared" si="51"/>
        <v/>
      </c>
      <c r="R254" t="str">
        <f t="shared" si="52"/>
        <v>-</v>
      </c>
      <c r="S254" s="39" t="str">
        <f t="shared" si="53"/>
        <v/>
      </c>
      <c r="T254" t="str">
        <f t="shared" si="54"/>
        <v/>
      </c>
      <c r="U254" s="40">
        <f t="shared" si="55"/>
        <v>0</v>
      </c>
      <c r="V254" s="40">
        <f t="shared" si="56"/>
        <v>0</v>
      </c>
      <c r="W254" s="40">
        <f t="shared" si="57"/>
        <v>0</v>
      </c>
      <c r="X254" s="40">
        <f t="shared" si="58"/>
        <v>0</v>
      </c>
      <c r="Y254" s="39">
        <f t="shared" si="59"/>
        <v>0</v>
      </c>
      <c r="Z254" s="39">
        <f t="shared" si="60"/>
        <v>0</v>
      </c>
      <c r="AA254" s="39">
        <f t="shared" si="61"/>
        <v>0</v>
      </c>
      <c r="AB254" t="str">
        <f t="shared" si="62"/>
        <v/>
      </c>
      <c r="AD254" s="41" t="str">
        <f t="shared" si="63"/>
        <v/>
      </c>
    </row>
    <row r="255" spans="1:30" x14ac:dyDescent="0.2">
      <c r="A255" s="35"/>
      <c r="B255" s="36"/>
      <c r="C255" s="36"/>
      <c r="D255" s="36"/>
      <c r="E255" s="36"/>
      <c r="F255" s="37"/>
      <c r="G255" s="36"/>
      <c r="H255" s="36"/>
      <c r="I255" s="36"/>
      <c r="J255" s="36"/>
      <c r="K255" s="36"/>
      <c r="L255" s="36"/>
      <c r="M255" s="36"/>
      <c r="N255" s="38" t="str">
        <f t="shared" si="48"/>
        <v/>
      </c>
      <c r="O255" t="str">
        <f t="shared" si="49"/>
        <v/>
      </c>
      <c r="P255" t="str">
        <f t="shared" si="50"/>
        <v/>
      </c>
      <c r="Q255" t="str">
        <f t="shared" si="51"/>
        <v/>
      </c>
      <c r="R255" t="str">
        <f t="shared" si="52"/>
        <v>-</v>
      </c>
      <c r="S255" s="39" t="str">
        <f t="shared" si="53"/>
        <v/>
      </c>
      <c r="T255" t="str">
        <f t="shared" si="54"/>
        <v/>
      </c>
      <c r="U255" s="40">
        <f t="shared" si="55"/>
        <v>0</v>
      </c>
      <c r="V255" s="40">
        <f t="shared" si="56"/>
        <v>0</v>
      </c>
      <c r="W255" s="40">
        <f t="shared" si="57"/>
        <v>0</v>
      </c>
      <c r="X255" s="40">
        <f t="shared" si="58"/>
        <v>0</v>
      </c>
      <c r="Y255" s="39">
        <f t="shared" si="59"/>
        <v>0</v>
      </c>
      <c r="Z255" s="39">
        <f t="shared" si="60"/>
        <v>0</v>
      </c>
      <c r="AA255" s="39">
        <f t="shared" si="61"/>
        <v>0</v>
      </c>
      <c r="AB255" t="str">
        <f t="shared" si="62"/>
        <v/>
      </c>
      <c r="AD255" s="41" t="str">
        <f t="shared" si="63"/>
        <v/>
      </c>
    </row>
    <row r="256" spans="1:30" x14ac:dyDescent="0.2">
      <c r="A256" s="35"/>
      <c r="B256" s="36"/>
      <c r="C256" s="36"/>
      <c r="D256" s="36"/>
      <c r="E256" s="36"/>
      <c r="F256" s="37"/>
      <c r="G256" s="36"/>
      <c r="H256" s="36"/>
      <c r="I256" s="36"/>
      <c r="J256" s="36"/>
      <c r="K256" s="36"/>
      <c r="L256" s="36"/>
      <c r="M256" s="36"/>
      <c r="N256" s="38" t="str">
        <f t="shared" si="48"/>
        <v/>
      </c>
      <c r="O256" t="str">
        <f t="shared" si="49"/>
        <v/>
      </c>
      <c r="P256" t="str">
        <f t="shared" si="50"/>
        <v/>
      </c>
      <c r="Q256" t="str">
        <f t="shared" si="51"/>
        <v/>
      </c>
      <c r="R256" t="str">
        <f t="shared" si="52"/>
        <v>-</v>
      </c>
      <c r="S256" s="39" t="str">
        <f t="shared" si="53"/>
        <v/>
      </c>
      <c r="T256" t="str">
        <f t="shared" si="54"/>
        <v/>
      </c>
      <c r="U256" s="40">
        <f t="shared" si="55"/>
        <v>0</v>
      </c>
      <c r="V256" s="40">
        <f t="shared" si="56"/>
        <v>0</v>
      </c>
      <c r="W256" s="40">
        <f t="shared" si="57"/>
        <v>0</v>
      </c>
      <c r="X256" s="40">
        <f t="shared" si="58"/>
        <v>0</v>
      </c>
      <c r="Y256" s="39">
        <f t="shared" si="59"/>
        <v>0</v>
      </c>
      <c r="Z256" s="39">
        <f t="shared" si="60"/>
        <v>0</v>
      </c>
      <c r="AA256" s="39">
        <f t="shared" si="61"/>
        <v>0</v>
      </c>
      <c r="AB256" t="str">
        <f t="shared" si="62"/>
        <v/>
      </c>
      <c r="AD256" s="41" t="str">
        <f t="shared" si="63"/>
        <v/>
      </c>
    </row>
    <row r="257" spans="1:30" x14ac:dyDescent="0.2">
      <c r="A257" s="35"/>
      <c r="B257" s="36"/>
      <c r="C257" s="36"/>
      <c r="D257" s="36"/>
      <c r="E257" s="36"/>
      <c r="F257" s="37"/>
      <c r="G257" s="36"/>
      <c r="H257" s="36"/>
      <c r="I257" s="36"/>
      <c r="J257" s="36"/>
      <c r="K257" s="36"/>
      <c r="L257" s="36"/>
      <c r="M257" s="36"/>
      <c r="N257" s="38" t="str">
        <f t="shared" si="48"/>
        <v/>
      </c>
      <c r="O257" t="str">
        <f t="shared" si="49"/>
        <v/>
      </c>
      <c r="P257" t="str">
        <f t="shared" si="50"/>
        <v/>
      </c>
      <c r="Q257" t="str">
        <f t="shared" si="51"/>
        <v/>
      </c>
      <c r="R257" t="str">
        <f t="shared" si="52"/>
        <v>-</v>
      </c>
      <c r="S257" s="39" t="str">
        <f t="shared" si="53"/>
        <v/>
      </c>
      <c r="T257" t="str">
        <f t="shared" si="54"/>
        <v/>
      </c>
      <c r="U257" s="40">
        <f t="shared" si="55"/>
        <v>0</v>
      </c>
      <c r="V257" s="40">
        <f t="shared" si="56"/>
        <v>0</v>
      </c>
      <c r="W257" s="40">
        <f t="shared" si="57"/>
        <v>0</v>
      </c>
      <c r="X257" s="40">
        <f t="shared" si="58"/>
        <v>0</v>
      </c>
      <c r="Y257" s="39">
        <f t="shared" si="59"/>
        <v>0</v>
      </c>
      <c r="Z257" s="39">
        <f t="shared" si="60"/>
        <v>0</v>
      </c>
      <c r="AA257" s="39">
        <f t="shared" si="61"/>
        <v>0</v>
      </c>
      <c r="AB257" t="str">
        <f t="shared" si="62"/>
        <v/>
      </c>
      <c r="AD257" s="41" t="str">
        <f t="shared" si="63"/>
        <v/>
      </c>
    </row>
    <row r="258" spans="1:30" x14ac:dyDescent="0.2">
      <c r="A258" s="35"/>
      <c r="B258" s="36"/>
      <c r="C258" s="36"/>
      <c r="D258" s="36"/>
      <c r="E258" s="36"/>
      <c r="F258" s="37"/>
      <c r="G258" s="36"/>
      <c r="H258" s="36"/>
      <c r="I258" s="36"/>
      <c r="J258" s="36"/>
      <c r="K258" s="36"/>
      <c r="L258" s="36"/>
      <c r="M258" s="36"/>
      <c r="N258" s="38" t="str">
        <f t="shared" si="48"/>
        <v/>
      </c>
      <c r="O258" t="str">
        <f t="shared" si="49"/>
        <v/>
      </c>
      <c r="P258" t="str">
        <f t="shared" si="50"/>
        <v/>
      </c>
      <c r="Q258" t="str">
        <f t="shared" si="51"/>
        <v/>
      </c>
      <c r="R258" t="str">
        <f t="shared" si="52"/>
        <v>-</v>
      </c>
      <c r="S258" s="39" t="str">
        <f t="shared" si="53"/>
        <v/>
      </c>
      <c r="T258" t="str">
        <f t="shared" si="54"/>
        <v/>
      </c>
      <c r="U258" s="40">
        <f t="shared" si="55"/>
        <v>0</v>
      </c>
      <c r="V258" s="40">
        <f t="shared" si="56"/>
        <v>0</v>
      </c>
      <c r="W258" s="40">
        <f t="shared" si="57"/>
        <v>0</v>
      </c>
      <c r="X258" s="40">
        <f t="shared" si="58"/>
        <v>0</v>
      </c>
      <c r="Y258" s="39">
        <f t="shared" si="59"/>
        <v>0</v>
      </c>
      <c r="Z258" s="39">
        <f t="shared" si="60"/>
        <v>0</v>
      </c>
      <c r="AA258" s="39">
        <f t="shared" si="61"/>
        <v>0</v>
      </c>
      <c r="AB258" t="str">
        <f t="shared" si="62"/>
        <v/>
      </c>
      <c r="AD258" s="41" t="str">
        <f t="shared" si="63"/>
        <v/>
      </c>
    </row>
    <row r="259" spans="1:30" x14ac:dyDescent="0.2">
      <c r="A259" s="35"/>
      <c r="B259" s="36"/>
      <c r="C259" s="36"/>
      <c r="D259" s="36"/>
      <c r="E259" s="36"/>
      <c r="F259" s="37"/>
      <c r="G259" s="36"/>
      <c r="H259" s="36"/>
      <c r="I259" s="36"/>
      <c r="J259" s="36"/>
      <c r="K259" s="36"/>
      <c r="L259" s="36"/>
      <c r="M259" s="36"/>
      <c r="N259" s="38" t="str">
        <f t="shared" si="48"/>
        <v/>
      </c>
      <c r="O259" t="str">
        <f t="shared" si="49"/>
        <v/>
      </c>
      <c r="P259" t="str">
        <f t="shared" si="50"/>
        <v/>
      </c>
      <c r="Q259" t="str">
        <f t="shared" si="51"/>
        <v/>
      </c>
      <c r="R259" t="str">
        <f t="shared" si="52"/>
        <v>-</v>
      </c>
      <c r="S259" s="39" t="str">
        <f t="shared" si="53"/>
        <v/>
      </c>
      <c r="T259" t="str">
        <f t="shared" si="54"/>
        <v/>
      </c>
      <c r="U259" s="40">
        <f t="shared" si="55"/>
        <v>0</v>
      </c>
      <c r="V259" s="40">
        <f t="shared" si="56"/>
        <v>0</v>
      </c>
      <c r="W259" s="40">
        <f t="shared" si="57"/>
        <v>0</v>
      </c>
      <c r="X259" s="40">
        <f t="shared" si="58"/>
        <v>0</v>
      </c>
      <c r="Y259" s="39">
        <f t="shared" si="59"/>
        <v>0</v>
      </c>
      <c r="Z259" s="39">
        <f t="shared" si="60"/>
        <v>0</v>
      </c>
      <c r="AA259" s="39">
        <f t="shared" si="61"/>
        <v>0</v>
      </c>
      <c r="AB259" t="str">
        <f t="shared" si="62"/>
        <v/>
      </c>
      <c r="AD259" s="41" t="str">
        <f t="shared" si="63"/>
        <v/>
      </c>
    </row>
    <row r="260" spans="1:30" x14ac:dyDescent="0.2">
      <c r="A260" s="35"/>
      <c r="B260" s="36"/>
      <c r="C260" s="36"/>
      <c r="D260" s="36"/>
      <c r="E260" s="36"/>
      <c r="F260" s="37"/>
      <c r="G260" s="36"/>
      <c r="H260" s="36"/>
      <c r="I260" s="36"/>
      <c r="J260" s="36"/>
      <c r="K260" s="36"/>
      <c r="L260" s="36"/>
      <c r="M260" s="36"/>
      <c r="N260" s="38" t="str">
        <f t="shared" ref="N260:N323" si="64">IF($A260="","",DATE(YEAR($A260),MONTH($A260),1))</f>
        <v/>
      </c>
      <c r="O260" t="str">
        <f t="shared" ref="O260:O323" si="65">IF(TRIM($B260)="","",IFERROR(INDEX(C_RG,MATCH(TRIM($B260),C_Nome,0)),"?"))</f>
        <v/>
      </c>
      <c r="P260" t="str">
        <f t="shared" ref="P260:P323" si="66">IF($AD260="","",INDEX(V_Equipe,$AD260))</f>
        <v/>
      </c>
      <c r="Q260" t="str">
        <f t="shared" ref="Q260:Q323" si="67">IF($AD260="","",INDEX(V_Funcao,$AD260))</f>
        <v/>
      </c>
      <c r="R260" t="str">
        <f t="shared" ref="R260:R323" si="68">IF(OR(TRIM($C260)="",$Q260=""),"-",IF(TRIM($C260)=$Q260,"Sim","Não"))</f>
        <v>-</v>
      </c>
      <c r="S260" s="39" t="str">
        <f t="shared" ref="S260:S323" si="69">IF(OR($A260="",IF(TRIM($C260)&lt;&gt;"",TRIM($C260),$Q260)=""),"",IFERROR(INDEX(F_Valor,MATCH(IF(TRIM($C260)&lt;&gt;"",TRIM($C260),$Q260)&amp;"|"&amp;SUMPRODUCT(MAX((F_Funcao=IF(TRIM($C260)&lt;&gt;"",TRIM($C260),$Q260))*(F_Ini&lt;=$A260)*F_Ini)),F_Chave,0)),""))</f>
        <v/>
      </c>
      <c r="T260" t="str">
        <f t="shared" ref="T260:T323" si="70">IF($A260="","",IF($E260="Sim","Feriado",IF(WEEKDAY($A260,2)=6,"Sábado",IF(WEEKDAY($A260,2)=7,"Domingo","Dia útil"))))</f>
        <v/>
      </c>
      <c r="U260" s="40">
        <f t="shared" ref="U260:U323" si="71">IF(OR($A260="",$F260=""),0,IF(AND($T260&lt;&gt;"Dia útil",$F260&gt;P_LimiteAlmocoFDS),P_AlmocoFDS,0))</f>
        <v>0</v>
      </c>
      <c r="V260" s="40">
        <f t="shared" ref="V260:V323" si="72">IF($F260="",0,MAX($F260-$U260,0))</f>
        <v>0</v>
      </c>
      <c r="W260" s="40">
        <f t="shared" ref="W260:W323" si="73">IF($V260=0,0,IF($T260="Dia útil",$V260,IF($T260="Sábado",MAX($V260-P_HoraSab100,0),0)))</f>
        <v>0</v>
      </c>
      <c r="X260" s="40">
        <f t="shared" ref="X260:X323" si="74">IF($V260=0,0,IF(OR($T260="Domingo",$T260="Feriado"),$V260,IF($T260="Sábado",MIN($V260,P_HoraSab100),0)))</f>
        <v>0</v>
      </c>
      <c r="Y260" s="39">
        <f t="shared" ref="Y260:Y323" si="75">IF(OR($V260=0,$S260=""),0,($W260*P_MultHE50+$X260*P_MultHE100)*24*$S260)</f>
        <v>0</v>
      </c>
      <c r="Z260" s="39">
        <f t="shared" ref="Z260:Z323" si="76">IF($G260="PAGAS POR EI",$Y260,0)</f>
        <v>0</v>
      </c>
      <c r="AA260" s="39">
        <f t="shared" ref="AA260:AA323" si="77">IF($G260="PAGAS PELA ÁREA",$Y260,0)</f>
        <v>0</v>
      </c>
      <c r="AB260" t="str">
        <f t="shared" ref="AB260:AB323" si="78">IF($A260="","",IF($O260="?","CADASTRO: funcionário não está no Cadastro",IF($G260="","DEFINIR: tratamento da HE (EI ou área)",IF($L260&lt;&gt;"Sim","PONTO: aguardando histórico dos pontos",""))))</f>
        <v/>
      </c>
      <c r="AD260" s="41" t="str">
        <f t="shared" ref="AD260:AD323" si="79">IF(OR($A260="",$O260="",$O260="?"),"",IFERROR(MATCH($O260&amp;"|"&amp;SUMPRODUCT(MAX((V_RG=$O260)*(V_Ini&lt;=$A260)*V_Ini)),V_Chave,0),""))</f>
        <v/>
      </c>
    </row>
    <row r="261" spans="1:30" x14ac:dyDescent="0.2">
      <c r="A261" s="35"/>
      <c r="B261" s="36"/>
      <c r="C261" s="36"/>
      <c r="D261" s="36"/>
      <c r="E261" s="36"/>
      <c r="F261" s="37"/>
      <c r="G261" s="36"/>
      <c r="H261" s="36"/>
      <c r="I261" s="36"/>
      <c r="J261" s="36"/>
      <c r="K261" s="36"/>
      <c r="L261" s="36"/>
      <c r="M261" s="36"/>
      <c r="N261" s="38" t="str">
        <f t="shared" si="64"/>
        <v/>
      </c>
      <c r="O261" t="str">
        <f t="shared" si="65"/>
        <v/>
      </c>
      <c r="P261" t="str">
        <f t="shared" si="66"/>
        <v/>
      </c>
      <c r="Q261" t="str">
        <f t="shared" si="67"/>
        <v/>
      </c>
      <c r="R261" t="str">
        <f t="shared" si="68"/>
        <v>-</v>
      </c>
      <c r="S261" s="39" t="str">
        <f t="shared" si="69"/>
        <v/>
      </c>
      <c r="T261" t="str">
        <f t="shared" si="70"/>
        <v/>
      </c>
      <c r="U261" s="40">
        <f t="shared" si="71"/>
        <v>0</v>
      </c>
      <c r="V261" s="40">
        <f t="shared" si="72"/>
        <v>0</v>
      </c>
      <c r="W261" s="40">
        <f t="shared" si="73"/>
        <v>0</v>
      </c>
      <c r="X261" s="40">
        <f t="shared" si="74"/>
        <v>0</v>
      </c>
      <c r="Y261" s="39">
        <f t="shared" si="75"/>
        <v>0</v>
      </c>
      <c r="Z261" s="39">
        <f t="shared" si="76"/>
        <v>0</v>
      </c>
      <c r="AA261" s="39">
        <f t="shared" si="77"/>
        <v>0</v>
      </c>
      <c r="AB261" t="str">
        <f t="shared" si="78"/>
        <v/>
      </c>
      <c r="AD261" s="41" t="str">
        <f t="shared" si="79"/>
        <v/>
      </c>
    </row>
    <row r="262" spans="1:30" x14ac:dyDescent="0.2">
      <c r="A262" s="35"/>
      <c r="B262" s="36"/>
      <c r="C262" s="36"/>
      <c r="D262" s="36"/>
      <c r="E262" s="36"/>
      <c r="F262" s="37"/>
      <c r="G262" s="36"/>
      <c r="H262" s="36"/>
      <c r="I262" s="36"/>
      <c r="J262" s="36"/>
      <c r="K262" s="36"/>
      <c r="L262" s="36"/>
      <c r="M262" s="36"/>
      <c r="N262" s="38" t="str">
        <f t="shared" si="64"/>
        <v/>
      </c>
      <c r="O262" t="str">
        <f t="shared" si="65"/>
        <v/>
      </c>
      <c r="P262" t="str">
        <f t="shared" si="66"/>
        <v/>
      </c>
      <c r="Q262" t="str">
        <f t="shared" si="67"/>
        <v/>
      </c>
      <c r="R262" t="str">
        <f t="shared" si="68"/>
        <v>-</v>
      </c>
      <c r="S262" s="39" t="str">
        <f t="shared" si="69"/>
        <v/>
      </c>
      <c r="T262" t="str">
        <f t="shared" si="70"/>
        <v/>
      </c>
      <c r="U262" s="40">
        <f t="shared" si="71"/>
        <v>0</v>
      </c>
      <c r="V262" s="40">
        <f t="shared" si="72"/>
        <v>0</v>
      </c>
      <c r="W262" s="40">
        <f t="shared" si="73"/>
        <v>0</v>
      </c>
      <c r="X262" s="40">
        <f t="shared" si="74"/>
        <v>0</v>
      </c>
      <c r="Y262" s="39">
        <f t="shared" si="75"/>
        <v>0</v>
      </c>
      <c r="Z262" s="39">
        <f t="shared" si="76"/>
        <v>0</v>
      </c>
      <c r="AA262" s="39">
        <f t="shared" si="77"/>
        <v>0</v>
      </c>
      <c r="AB262" t="str">
        <f t="shared" si="78"/>
        <v/>
      </c>
      <c r="AD262" s="41" t="str">
        <f t="shared" si="79"/>
        <v/>
      </c>
    </row>
    <row r="263" spans="1:30" x14ac:dyDescent="0.2">
      <c r="A263" s="35"/>
      <c r="B263" s="36"/>
      <c r="C263" s="36"/>
      <c r="D263" s="36"/>
      <c r="E263" s="36"/>
      <c r="F263" s="37"/>
      <c r="G263" s="36"/>
      <c r="H263" s="36"/>
      <c r="I263" s="36"/>
      <c r="J263" s="36"/>
      <c r="K263" s="36"/>
      <c r="L263" s="36"/>
      <c r="M263" s="36"/>
      <c r="N263" s="38" t="str">
        <f t="shared" si="64"/>
        <v/>
      </c>
      <c r="O263" t="str">
        <f t="shared" si="65"/>
        <v/>
      </c>
      <c r="P263" t="str">
        <f t="shared" si="66"/>
        <v/>
      </c>
      <c r="Q263" t="str">
        <f t="shared" si="67"/>
        <v/>
      </c>
      <c r="R263" t="str">
        <f t="shared" si="68"/>
        <v>-</v>
      </c>
      <c r="S263" s="39" t="str">
        <f t="shared" si="69"/>
        <v/>
      </c>
      <c r="T263" t="str">
        <f t="shared" si="70"/>
        <v/>
      </c>
      <c r="U263" s="40">
        <f t="shared" si="71"/>
        <v>0</v>
      </c>
      <c r="V263" s="40">
        <f t="shared" si="72"/>
        <v>0</v>
      </c>
      <c r="W263" s="40">
        <f t="shared" si="73"/>
        <v>0</v>
      </c>
      <c r="X263" s="40">
        <f t="shared" si="74"/>
        <v>0</v>
      </c>
      <c r="Y263" s="39">
        <f t="shared" si="75"/>
        <v>0</v>
      </c>
      <c r="Z263" s="39">
        <f t="shared" si="76"/>
        <v>0</v>
      </c>
      <c r="AA263" s="39">
        <f t="shared" si="77"/>
        <v>0</v>
      </c>
      <c r="AB263" t="str">
        <f t="shared" si="78"/>
        <v/>
      </c>
      <c r="AD263" s="41" t="str">
        <f t="shared" si="79"/>
        <v/>
      </c>
    </row>
    <row r="264" spans="1:30" x14ac:dyDescent="0.2">
      <c r="A264" s="35"/>
      <c r="B264" s="36"/>
      <c r="C264" s="36"/>
      <c r="D264" s="36"/>
      <c r="E264" s="36"/>
      <c r="F264" s="37"/>
      <c r="G264" s="36"/>
      <c r="H264" s="36"/>
      <c r="I264" s="36"/>
      <c r="J264" s="36"/>
      <c r="K264" s="36"/>
      <c r="L264" s="36"/>
      <c r="M264" s="36"/>
      <c r="N264" s="38" t="str">
        <f t="shared" si="64"/>
        <v/>
      </c>
      <c r="O264" t="str">
        <f t="shared" si="65"/>
        <v/>
      </c>
      <c r="P264" t="str">
        <f t="shared" si="66"/>
        <v/>
      </c>
      <c r="Q264" t="str">
        <f t="shared" si="67"/>
        <v/>
      </c>
      <c r="R264" t="str">
        <f t="shared" si="68"/>
        <v>-</v>
      </c>
      <c r="S264" s="39" t="str">
        <f t="shared" si="69"/>
        <v/>
      </c>
      <c r="T264" t="str">
        <f t="shared" si="70"/>
        <v/>
      </c>
      <c r="U264" s="40">
        <f t="shared" si="71"/>
        <v>0</v>
      </c>
      <c r="V264" s="40">
        <f t="shared" si="72"/>
        <v>0</v>
      </c>
      <c r="W264" s="40">
        <f t="shared" si="73"/>
        <v>0</v>
      </c>
      <c r="X264" s="40">
        <f t="shared" si="74"/>
        <v>0</v>
      </c>
      <c r="Y264" s="39">
        <f t="shared" si="75"/>
        <v>0</v>
      </c>
      <c r="Z264" s="39">
        <f t="shared" si="76"/>
        <v>0</v>
      </c>
      <c r="AA264" s="39">
        <f t="shared" si="77"/>
        <v>0</v>
      </c>
      <c r="AB264" t="str">
        <f t="shared" si="78"/>
        <v/>
      </c>
      <c r="AD264" s="41" t="str">
        <f t="shared" si="79"/>
        <v/>
      </c>
    </row>
    <row r="265" spans="1:30" x14ac:dyDescent="0.2">
      <c r="A265" s="35"/>
      <c r="B265" s="36"/>
      <c r="C265" s="36"/>
      <c r="D265" s="36"/>
      <c r="E265" s="36"/>
      <c r="F265" s="37"/>
      <c r="G265" s="36"/>
      <c r="H265" s="36"/>
      <c r="I265" s="36"/>
      <c r="J265" s="36"/>
      <c r="K265" s="36"/>
      <c r="L265" s="36"/>
      <c r="M265" s="36"/>
      <c r="N265" s="38" t="str">
        <f t="shared" si="64"/>
        <v/>
      </c>
      <c r="O265" t="str">
        <f t="shared" si="65"/>
        <v/>
      </c>
      <c r="P265" t="str">
        <f t="shared" si="66"/>
        <v/>
      </c>
      <c r="Q265" t="str">
        <f t="shared" si="67"/>
        <v/>
      </c>
      <c r="R265" t="str">
        <f t="shared" si="68"/>
        <v>-</v>
      </c>
      <c r="S265" s="39" t="str">
        <f t="shared" si="69"/>
        <v/>
      </c>
      <c r="T265" t="str">
        <f t="shared" si="70"/>
        <v/>
      </c>
      <c r="U265" s="40">
        <f t="shared" si="71"/>
        <v>0</v>
      </c>
      <c r="V265" s="40">
        <f t="shared" si="72"/>
        <v>0</v>
      </c>
      <c r="W265" s="40">
        <f t="shared" si="73"/>
        <v>0</v>
      </c>
      <c r="X265" s="40">
        <f t="shared" si="74"/>
        <v>0</v>
      </c>
      <c r="Y265" s="39">
        <f t="shared" si="75"/>
        <v>0</v>
      </c>
      <c r="Z265" s="39">
        <f t="shared" si="76"/>
        <v>0</v>
      </c>
      <c r="AA265" s="39">
        <f t="shared" si="77"/>
        <v>0</v>
      </c>
      <c r="AB265" t="str">
        <f t="shared" si="78"/>
        <v/>
      </c>
      <c r="AD265" s="41" t="str">
        <f t="shared" si="79"/>
        <v/>
      </c>
    </row>
    <row r="266" spans="1:30" x14ac:dyDescent="0.2">
      <c r="A266" s="35"/>
      <c r="B266" s="36"/>
      <c r="C266" s="36"/>
      <c r="D266" s="36"/>
      <c r="E266" s="36"/>
      <c r="F266" s="37"/>
      <c r="G266" s="36"/>
      <c r="H266" s="36"/>
      <c r="I266" s="36"/>
      <c r="J266" s="36"/>
      <c r="K266" s="36"/>
      <c r="L266" s="36"/>
      <c r="M266" s="36"/>
      <c r="N266" s="38" t="str">
        <f t="shared" si="64"/>
        <v/>
      </c>
      <c r="O266" t="str">
        <f t="shared" si="65"/>
        <v/>
      </c>
      <c r="P266" t="str">
        <f t="shared" si="66"/>
        <v/>
      </c>
      <c r="Q266" t="str">
        <f t="shared" si="67"/>
        <v/>
      </c>
      <c r="R266" t="str">
        <f t="shared" si="68"/>
        <v>-</v>
      </c>
      <c r="S266" s="39" t="str">
        <f t="shared" si="69"/>
        <v/>
      </c>
      <c r="T266" t="str">
        <f t="shared" si="70"/>
        <v/>
      </c>
      <c r="U266" s="40">
        <f t="shared" si="71"/>
        <v>0</v>
      </c>
      <c r="V266" s="40">
        <f t="shared" si="72"/>
        <v>0</v>
      </c>
      <c r="W266" s="40">
        <f t="shared" si="73"/>
        <v>0</v>
      </c>
      <c r="X266" s="40">
        <f t="shared" si="74"/>
        <v>0</v>
      </c>
      <c r="Y266" s="39">
        <f t="shared" si="75"/>
        <v>0</v>
      </c>
      <c r="Z266" s="39">
        <f t="shared" si="76"/>
        <v>0</v>
      </c>
      <c r="AA266" s="39">
        <f t="shared" si="77"/>
        <v>0</v>
      </c>
      <c r="AB266" t="str">
        <f t="shared" si="78"/>
        <v/>
      </c>
      <c r="AD266" s="41" t="str">
        <f t="shared" si="79"/>
        <v/>
      </c>
    </row>
    <row r="267" spans="1:30" x14ac:dyDescent="0.2">
      <c r="A267" s="35"/>
      <c r="B267" s="36"/>
      <c r="C267" s="36"/>
      <c r="D267" s="36"/>
      <c r="E267" s="36"/>
      <c r="F267" s="37"/>
      <c r="G267" s="36"/>
      <c r="H267" s="36"/>
      <c r="I267" s="36"/>
      <c r="J267" s="36"/>
      <c r="K267" s="36"/>
      <c r="L267" s="36"/>
      <c r="M267" s="36"/>
      <c r="N267" s="38" t="str">
        <f t="shared" si="64"/>
        <v/>
      </c>
      <c r="O267" t="str">
        <f t="shared" si="65"/>
        <v/>
      </c>
      <c r="P267" t="str">
        <f t="shared" si="66"/>
        <v/>
      </c>
      <c r="Q267" t="str">
        <f t="shared" si="67"/>
        <v/>
      </c>
      <c r="R267" t="str">
        <f t="shared" si="68"/>
        <v>-</v>
      </c>
      <c r="S267" s="39" t="str">
        <f t="shared" si="69"/>
        <v/>
      </c>
      <c r="T267" t="str">
        <f t="shared" si="70"/>
        <v/>
      </c>
      <c r="U267" s="40">
        <f t="shared" si="71"/>
        <v>0</v>
      </c>
      <c r="V267" s="40">
        <f t="shared" si="72"/>
        <v>0</v>
      </c>
      <c r="W267" s="40">
        <f t="shared" si="73"/>
        <v>0</v>
      </c>
      <c r="X267" s="40">
        <f t="shared" si="74"/>
        <v>0</v>
      </c>
      <c r="Y267" s="39">
        <f t="shared" si="75"/>
        <v>0</v>
      </c>
      <c r="Z267" s="39">
        <f t="shared" si="76"/>
        <v>0</v>
      </c>
      <c r="AA267" s="39">
        <f t="shared" si="77"/>
        <v>0</v>
      </c>
      <c r="AB267" t="str">
        <f t="shared" si="78"/>
        <v/>
      </c>
      <c r="AD267" s="41" t="str">
        <f t="shared" si="79"/>
        <v/>
      </c>
    </row>
    <row r="268" spans="1:30" x14ac:dyDescent="0.2">
      <c r="A268" s="35"/>
      <c r="B268" s="36"/>
      <c r="C268" s="36"/>
      <c r="D268" s="36"/>
      <c r="E268" s="36"/>
      <c r="F268" s="37"/>
      <c r="G268" s="36"/>
      <c r="H268" s="36"/>
      <c r="I268" s="36"/>
      <c r="J268" s="36"/>
      <c r="K268" s="36"/>
      <c r="L268" s="36"/>
      <c r="M268" s="36"/>
      <c r="N268" s="38" t="str">
        <f t="shared" si="64"/>
        <v/>
      </c>
      <c r="O268" t="str">
        <f t="shared" si="65"/>
        <v/>
      </c>
      <c r="P268" t="str">
        <f t="shared" si="66"/>
        <v/>
      </c>
      <c r="Q268" t="str">
        <f t="shared" si="67"/>
        <v/>
      </c>
      <c r="R268" t="str">
        <f t="shared" si="68"/>
        <v>-</v>
      </c>
      <c r="S268" s="39" t="str">
        <f t="shared" si="69"/>
        <v/>
      </c>
      <c r="T268" t="str">
        <f t="shared" si="70"/>
        <v/>
      </c>
      <c r="U268" s="40">
        <f t="shared" si="71"/>
        <v>0</v>
      </c>
      <c r="V268" s="40">
        <f t="shared" si="72"/>
        <v>0</v>
      </c>
      <c r="W268" s="40">
        <f t="shared" si="73"/>
        <v>0</v>
      </c>
      <c r="X268" s="40">
        <f t="shared" si="74"/>
        <v>0</v>
      </c>
      <c r="Y268" s="39">
        <f t="shared" si="75"/>
        <v>0</v>
      </c>
      <c r="Z268" s="39">
        <f t="shared" si="76"/>
        <v>0</v>
      </c>
      <c r="AA268" s="39">
        <f t="shared" si="77"/>
        <v>0</v>
      </c>
      <c r="AB268" t="str">
        <f t="shared" si="78"/>
        <v/>
      </c>
      <c r="AD268" s="41" t="str">
        <f t="shared" si="79"/>
        <v/>
      </c>
    </row>
    <row r="269" spans="1:30" x14ac:dyDescent="0.2">
      <c r="A269" s="35"/>
      <c r="B269" s="36"/>
      <c r="C269" s="36"/>
      <c r="D269" s="36"/>
      <c r="E269" s="36"/>
      <c r="F269" s="37"/>
      <c r="G269" s="36"/>
      <c r="H269" s="36"/>
      <c r="I269" s="36"/>
      <c r="J269" s="36"/>
      <c r="K269" s="36"/>
      <c r="L269" s="36"/>
      <c r="M269" s="36"/>
      <c r="N269" s="38" t="str">
        <f t="shared" si="64"/>
        <v/>
      </c>
      <c r="O269" t="str">
        <f t="shared" si="65"/>
        <v/>
      </c>
      <c r="P269" t="str">
        <f t="shared" si="66"/>
        <v/>
      </c>
      <c r="Q269" t="str">
        <f t="shared" si="67"/>
        <v/>
      </c>
      <c r="R269" t="str">
        <f t="shared" si="68"/>
        <v>-</v>
      </c>
      <c r="S269" s="39" t="str">
        <f t="shared" si="69"/>
        <v/>
      </c>
      <c r="T269" t="str">
        <f t="shared" si="70"/>
        <v/>
      </c>
      <c r="U269" s="40">
        <f t="shared" si="71"/>
        <v>0</v>
      </c>
      <c r="V269" s="40">
        <f t="shared" si="72"/>
        <v>0</v>
      </c>
      <c r="W269" s="40">
        <f t="shared" si="73"/>
        <v>0</v>
      </c>
      <c r="X269" s="40">
        <f t="shared" si="74"/>
        <v>0</v>
      </c>
      <c r="Y269" s="39">
        <f t="shared" si="75"/>
        <v>0</v>
      </c>
      <c r="Z269" s="39">
        <f t="shared" si="76"/>
        <v>0</v>
      </c>
      <c r="AA269" s="39">
        <f t="shared" si="77"/>
        <v>0</v>
      </c>
      <c r="AB269" t="str">
        <f t="shared" si="78"/>
        <v/>
      </c>
      <c r="AD269" s="41" t="str">
        <f t="shared" si="79"/>
        <v/>
      </c>
    </row>
    <row r="270" spans="1:30" x14ac:dyDescent="0.2">
      <c r="A270" s="35"/>
      <c r="B270" s="36"/>
      <c r="C270" s="36"/>
      <c r="D270" s="36"/>
      <c r="E270" s="36"/>
      <c r="F270" s="37"/>
      <c r="G270" s="36"/>
      <c r="H270" s="36"/>
      <c r="I270" s="36"/>
      <c r="J270" s="36"/>
      <c r="K270" s="36"/>
      <c r="L270" s="36"/>
      <c r="M270" s="36"/>
      <c r="N270" s="38" t="str">
        <f t="shared" si="64"/>
        <v/>
      </c>
      <c r="O270" t="str">
        <f t="shared" si="65"/>
        <v/>
      </c>
      <c r="P270" t="str">
        <f t="shared" si="66"/>
        <v/>
      </c>
      <c r="Q270" t="str">
        <f t="shared" si="67"/>
        <v/>
      </c>
      <c r="R270" t="str">
        <f t="shared" si="68"/>
        <v>-</v>
      </c>
      <c r="S270" s="39" t="str">
        <f t="shared" si="69"/>
        <v/>
      </c>
      <c r="T270" t="str">
        <f t="shared" si="70"/>
        <v/>
      </c>
      <c r="U270" s="40">
        <f t="shared" si="71"/>
        <v>0</v>
      </c>
      <c r="V270" s="40">
        <f t="shared" si="72"/>
        <v>0</v>
      </c>
      <c r="W270" s="40">
        <f t="shared" si="73"/>
        <v>0</v>
      </c>
      <c r="X270" s="40">
        <f t="shared" si="74"/>
        <v>0</v>
      </c>
      <c r="Y270" s="39">
        <f t="shared" si="75"/>
        <v>0</v>
      </c>
      <c r="Z270" s="39">
        <f t="shared" si="76"/>
        <v>0</v>
      </c>
      <c r="AA270" s="39">
        <f t="shared" si="77"/>
        <v>0</v>
      </c>
      <c r="AB270" t="str">
        <f t="shared" si="78"/>
        <v/>
      </c>
      <c r="AD270" s="41" t="str">
        <f t="shared" si="79"/>
        <v/>
      </c>
    </row>
    <row r="271" spans="1:30" x14ac:dyDescent="0.2">
      <c r="A271" s="35"/>
      <c r="B271" s="36"/>
      <c r="C271" s="36"/>
      <c r="D271" s="36"/>
      <c r="E271" s="36"/>
      <c r="F271" s="37"/>
      <c r="G271" s="36"/>
      <c r="H271" s="36"/>
      <c r="I271" s="36"/>
      <c r="J271" s="36"/>
      <c r="K271" s="36"/>
      <c r="L271" s="36"/>
      <c r="M271" s="36"/>
      <c r="N271" s="38" t="str">
        <f t="shared" si="64"/>
        <v/>
      </c>
      <c r="O271" t="str">
        <f t="shared" si="65"/>
        <v/>
      </c>
      <c r="P271" t="str">
        <f t="shared" si="66"/>
        <v/>
      </c>
      <c r="Q271" t="str">
        <f t="shared" si="67"/>
        <v/>
      </c>
      <c r="R271" t="str">
        <f t="shared" si="68"/>
        <v>-</v>
      </c>
      <c r="S271" s="39" t="str">
        <f t="shared" si="69"/>
        <v/>
      </c>
      <c r="T271" t="str">
        <f t="shared" si="70"/>
        <v/>
      </c>
      <c r="U271" s="40">
        <f t="shared" si="71"/>
        <v>0</v>
      </c>
      <c r="V271" s="40">
        <f t="shared" si="72"/>
        <v>0</v>
      </c>
      <c r="W271" s="40">
        <f t="shared" si="73"/>
        <v>0</v>
      </c>
      <c r="X271" s="40">
        <f t="shared" si="74"/>
        <v>0</v>
      </c>
      <c r="Y271" s="39">
        <f t="shared" si="75"/>
        <v>0</v>
      </c>
      <c r="Z271" s="39">
        <f t="shared" si="76"/>
        <v>0</v>
      </c>
      <c r="AA271" s="39">
        <f t="shared" si="77"/>
        <v>0</v>
      </c>
      <c r="AB271" t="str">
        <f t="shared" si="78"/>
        <v/>
      </c>
      <c r="AD271" s="41" t="str">
        <f t="shared" si="79"/>
        <v/>
      </c>
    </row>
    <row r="272" spans="1:30" x14ac:dyDescent="0.2">
      <c r="A272" s="35"/>
      <c r="B272" s="36"/>
      <c r="C272" s="36"/>
      <c r="D272" s="36"/>
      <c r="E272" s="36"/>
      <c r="F272" s="37"/>
      <c r="G272" s="36"/>
      <c r="H272" s="36"/>
      <c r="I272" s="36"/>
      <c r="J272" s="36"/>
      <c r="K272" s="36"/>
      <c r="L272" s="36"/>
      <c r="M272" s="36"/>
      <c r="N272" s="38" t="str">
        <f t="shared" si="64"/>
        <v/>
      </c>
      <c r="O272" t="str">
        <f t="shared" si="65"/>
        <v/>
      </c>
      <c r="P272" t="str">
        <f t="shared" si="66"/>
        <v/>
      </c>
      <c r="Q272" t="str">
        <f t="shared" si="67"/>
        <v/>
      </c>
      <c r="R272" t="str">
        <f t="shared" si="68"/>
        <v>-</v>
      </c>
      <c r="S272" s="39" t="str">
        <f t="shared" si="69"/>
        <v/>
      </c>
      <c r="T272" t="str">
        <f t="shared" si="70"/>
        <v/>
      </c>
      <c r="U272" s="40">
        <f t="shared" si="71"/>
        <v>0</v>
      </c>
      <c r="V272" s="40">
        <f t="shared" si="72"/>
        <v>0</v>
      </c>
      <c r="W272" s="40">
        <f t="shared" si="73"/>
        <v>0</v>
      </c>
      <c r="X272" s="40">
        <f t="shared" si="74"/>
        <v>0</v>
      </c>
      <c r="Y272" s="39">
        <f t="shared" si="75"/>
        <v>0</v>
      </c>
      <c r="Z272" s="39">
        <f t="shared" si="76"/>
        <v>0</v>
      </c>
      <c r="AA272" s="39">
        <f t="shared" si="77"/>
        <v>0</v>
      </c>
      <c r="AB272" t="str">
        <f t="shared" si="78"/>
        <v/>
      </c>
      <c r="AD272" s="41" t="str">
        <f t="shared" si="79"/>
        <v/>
      </c>
    </row>
    <row r="273" spans="1:30" x14ac:dyDescent="0.2">
      <c r="A273" s="35"/>
      <c r="B273" s="36"/>
      <c r="C273" s="36"/>
      <c r="D273" s="36"/>
      <c r="E273" s="36"/>
      <c r="F273" s="37"/>
      <c r="G273" s="36"/>
      <c r="H273" s="36"/>
      <c r="I273" s="36"/>
      <c r="J273" s="36"/>
      <c r="K273" s="36"/>
      <c r="L273" s="36"/>
      <c r="M273" s="36"/>
      <c r="N273" s="38" t="str">
        <f t="shared" si="64"/>
        <v/>
      </c>
      <c r="O273" t="str">
        <f t="shared" si="65"/>
        <v/>
      </c>
      <c r="P273" t="str">
        <f t="shared" si="66"/>
        <v/>
      </c>
      <c r="Q273" t="str">
        <f t="shared" si="67"/>
        <v/>
      </c>
      <c r="R273" t="str">
        <f t="shared" si="68"/>
        <v>-</v>
      </c>
      <c r="S273" s="39" t="str">
        <f t="shared" si="69"/>
        <v/>
      </c>
      <c r="T273" t="str">
        <f t="shared" si="70"/>
        <v/>
      </c>
      <c r="U273" s="40">
        <f t="shared" si="71"/>
        <v>0</v>
      </c>
      <c r="V273" s="40">
        <f t="shared" si="72"/>
        <v>0</v>
      </c>
      <c r="W273" s="40">
        <f t="shared" si="73"/>
        <v>0</v>
      </c>
      <c r="X273" s="40">
        <f t="shared" si="74"/>
        <v>0</v>
      </c>
      <c r="Y273" s="39">
        <f t="shared" si="75"/>
        <v>0</v>
      </c>
      <c r="Z273" s="39">
        <f t="shared" si="76"/>
        <v>0</v>
      </c>
      <c r="AA273" s="39">
        <f t="shared" si="77"/>
        <v>0</v>
      </c>
      <c r="AB273" t="str">
        <f t="shared" si="78"/>
        <v/>
      </c>
      <c r="AD273" s="41" t="str">
        <f t="shared" si="79"/>
        <v/>
      </c>
    </row>
    <row r="274" spans="1:30" x14ac:dyDescent="0.2">
      <c r="A274" s="35"/>
      <c r="B274" s="36"/>
      <c r="C274" s="36"/>
      <c r="D274" s="36"/>
      <c r="E274" s="36"/>
      <c r="F274" s="37"/>
      <c r="G274" s="36"/>
      <c r="H274" s="36"/>
      <c r="I274" s="36"/>
      <c r="J274" s="36"/>
      <c r="K274" s="36"/>
      <c r="L274" s="36"/>
      <c r="M274" s="36"/>
      <c r="N274" s="38" t="str">
        <f t="shared" si="64"/>
        <v/>
      </c>
      <c r="O274" t="str">
        <f t="shared" si="65"/>
        <v/>
      </c>
      <c r="P274" t="str">
        <f t="shared" si="66"/>
        <v/>
      </c>
      <c r="Q274" t="str">
        <f t="shared" si="67"/>
        <v/>
      </c>
      <c r="R274" t="str">
        <f t="shared" si="68"/>
        <v>-</v>
      </c>
      <c r="S274" s="39" t="str">
        <f t="shared" si="69"/>
        <v/>
      </c>
      <c r="T274" t="str">
        <f t="shared" si="70"/>
        <v/>
      </c>
      <c r="U274" s="40">
        <f t="shared" si="71"/>
        <v>0</v>
      </c>
      <c r="V274" s="40">
        <f t="shared" si="72"/>
        <v>0</v>
      </c>
      <c r="W274" s="40">
        <f t="shared" si="73"/>
        <v>0</v>
      </c>
      <c r="X274" s="40">
        <f t="shared" si="74"/>
        <v>0</v>
      </c>
      <c r="Y274" s="39">
        <f t="shared" si="75"/>
        <v>0</v>
      </c>
      <c r="Z274" s="39">
        <f t="shared" si="76"/>
        <v>0</v>
      </c>
      <c r="AA274" s="39">
        <f t="shared" si="77"/>
        <v>0</v>
      </c>
      <c r="AB274" t="str">
        <f t="shared" si="78"/>
        <v/>
      </c>
      <c r="AD274" s="41" t="str">
        <f t="shared" si="79"/>
        <v/>
      </c>
    </row>
    <row r="275" spans="1:30" x14ac:dyDescent="0.2">
      <c r="A275" s="35"/>
      <c r="B275" s="36"/>
      <c r="C275" s="36"/>
      <c r="D275" s="36"/>
      <c r="E275" s="36"/>
      <c r="F275" s="37"/>
      <c r="G275" s="36"/>
      <c r="H275" s="36"/>
      <c r="I275" s="36"/>
      <c r="J275" s="36"/>
      <c r="K275" s="36"/>
      <c r="L275" s="36"/>
      <c r="M275" s="36"/>
      <c r="N275" s="38" t="str">
        <f t="shared" si="64"/>
        <v/>
      </c>
      <c r="O275" t="str">
        <f t="shared" si="65"/>
        <v/>
      </c>
      <c r="P275" t="str">
        <f t="shared" si="66"/>
        <v/>
      </c>
      <c r="Q275" t="str">
        <f t="shared" si="67"/>
        <v/>
      </c>
      <c r="R275" t="str">
        <f t="shared" si="68"/>
        <v>-</v>
      </c>
      <c r="S275" s="39" t="str">
        <f t="shared" si="69"/>
        <v/>
      </c>
      <c r="T275" t="str">
        <f t="shared" si="70"/>
        <v/>
      </c>
      <c r="U275" s="40">
        <f t="shared" si="71"/>
        <v>0</v>
      </c>
      <c r="V275" s="40">
        <f t="shared" si="72"/>
        <v>0</v>
      </c>
      <c r="W275" s="40">
        <f t="shared" si="73"/>
        <v>0</v>
      </c>
      <c r="X275" s="40">
        <f t="shared" si="74"/>
        <v>0</v>
      </c>
      <c r="Y275" s="39">
        <f t="shared" si="75"/>
        <v>0</v>
      </c>
      <c r="Z275" s="39">
        <f t="shared" si="76"/>
        <v>0</v>
      </c>
      <c r="AA275" s="39">
        <f t="shared" si="77"/>
        <v>0</v>
      </c>
      <c r="AB275" t="str">
        <f t="shared" si="78"/>
        <v/>
      </c>
      <c r="AD275" s="41" t="str">
        <f t="shared" si="79"/>
        <v/>
      </c>
    </row>
    <row r="276" spans="1:30" x14ac:dyDescent="0.2">
      <c r="A276" s="35"/>
      <c r="B276" s="36"/>
      <c r="C276" s="36"/>
      <c r="D276" s="36"/>
      <c r="E276" s="36"/>
      <c r="F276" s="37"/>
      <c r="G276" s="36"/>
      <c r="H276" s="36"/>
      <c r="I276" s="36"/>
      <c r="J276" s="36"/>
      <c r="K276" s="36"/>
      <c r="L276" s="36"/>
      <c r="M276" s="36"/>
      <c r="N276" s="38" t="str">
        <f t="shared" si="64"/>
        <v/>
      </c>
      <c r="O276" t="str">
        <f t="shared" si="65"/>
        <v/>
      </c>
      <c r="P276" t="str">
        <f t="shared" si="66"/>
        <v/>
      </c>
      <c r="Q276" t="str">
        <f t="shared" si="67"/>
        <v/>
      </c>
      <c r="R276" t="str">
        <f t="shared" si="68"/>
        <v>-</v>
      </c>
      <c r="S276" s="39" t="str">
        <f t="shared" si="69"/>
        <v/>
      </c>
      <c r="T276" t="str">
        <f t="shared" si="70"/>
        <v/>
      </c>
      <c r="U276" s="40">
        <f t="shared" si="71"/>
        <v>0</v>
      </c>
      <c r="V276" s="40">
        <f t="shared" si="72"/>
        <v>0</v>
      </c>
      <c r="W276" s="40">
        <f t="shared" si="73"/>
        <v>0</v>
      </c>
      <c r="X276" s="40">
        <f t="shared" si="74"/>
        <v>0</v>
      </c>
      <c r="Y276" s="39">
        <f t="shared" si="75"/>
        <v>0</v>
      </c>
      <c r="Z276" s="39">
        <f t="shared" si="76"/>
        <v>0</v>
      </c>
      <c r="AA276" s="39">
        <f t="shared" si="77"/>
        <v>0</v>
      </c>
      <c r="AB276" t="str">
        <f t="shared" si="78"/>
        <v/>
      </c>
      <c r="AD276" s="41" t="str">
        <f t="shared" si="79"/>
        <v/>
      </c>
    </row>
    <row r="277" spans="1:30" x14ac:dyDescent="0.2">
      <c r="A277" s="35"/>
      <c r="B277" s="36"/>
      <c r="C277" s="36"/>
      <c r="D277" s="36"/>
      <c r="E277" s="36"/>
      <c r="F277" s="37"/>
      <c r="G277" s="36"/>
      <c r="H277" s="36"/>
      <c r="I277" s="36"/>
      <c r="J277" s="36"/>
      <c r="K277" s="36"/>
      <c r="L277" s="36"/>
      <c r="M277" s="36"/>
      <c r="N277" s="38" t="str">
        <f t="shared" si="64"/>
        <v/>
      </c>
      <c r="O277" t="str">
        <f t="shared" si="65"/>
        <v/>
      </c>
      <c r="P277" t="str">
        <f t="shared" si="66"/>
        <v/>
      </c>
      <c r="Q277" t="str">
        <f t="shared" si="67"/>
        <v/>
      </c>
      <c r="R277" t="str">
        <f t="shared" si="68"/>
        <v>-</v>
      </c>
      <c r="S277" s="39" t="str">
        <f t="shared" si="69"/>
        <v/>
      </c>
      <c r="T277" t="str">
        <f t="shared" si="70"/>
        <v/>
      </c>
      <c r="U277" s="40">
        <f t="shared" si="71"/>
        <v>0</v>
      </c>
      <c r="V277" s="40">
        <f t="shared" si="72"/>
        <v>0</v>
      </c>
      <c r="W277" s="40">
        <f t="shared" si="73"/>
        <v>0</v>
      </c>
      <c r="X277" s="40">
        <f t="shared" si="74"/>
        <v>0</v>
      </c>
      <c r="Y277" s="39">
        <f t="shared" si="75"/>
        <v>0</v>
      </c>
      <c r="Z277" s="39">
        <f t="shared" si="76"/>
        <v>0</v>
      </c>
      <c r="AA277" s="39">
        <f t="shared" si="77"/>
        <v>0</v>
      </c>
      <c r="AB277" t="str">
        <f t="shared" si="78"/>
        <v/>
      </c>
      <c r="AD277" s="41" t="str">
        <f t="shared" si="79"/>
        <v/>
      </c>
    </row>
    <row r="278" spans="1:30" x14ac:dyDescent="0.2">
      <c r="A278" s="35"/>
      <c r="B278" s="36"/>
      <c r="C278" s="36"/>
      <c r="D278" s="36"/>
      <c r="E278" s="36"/>
      <c r="F278" s="37"/>
      <c r="G278" s="36"/>
      <c r="H278" s="36"/>
      <c r="I278" s="36"/>
      <c r="J278" s="36"/>
      <c r="K278" s="36"/>
      <c r="L278" s="36"/>
      <c r="M278" s="36"/>
      <c r="N278" s="38" t="str">
        <f t="shared" si="64"/>
        <v/>
      </c>
      <c r="O278" t="str">
        <f t="shared" si="65"/>
        <v/>
      </c>
      <c r="P278" t="str">
        <f t="shared" si="66"/>
        <v/>
      </c>
      <c r="Q278" t="str">
        <f t="shared" si="67"/>
        <v/>
      </c>
      <c r="R278" t="str">
        <f t="shared" si="68"/>
        <v>-</v>
      </c>
      <c r="S278" s="39" t="str">
        <f t="shared" si="69"/>
        <v/>
      </c>
      <c r="T278" t="str">
        <f t="shared" si="70"/>
        <v/>
      </c>
      <c r="U278" s="40">
        <f t="shared" si="71"/>
        <v>0</v>
      </c>
      <c r="V278" s="40">
        <f t="shared" si="72"/>
        <v>0</v>
      </c>
      <c r="W278" s="40">
        <f t="shared" si="73"/>
        <v>0</v>
      </c>
      <c r="X278" s="40">
        <f t="shared" si="74"/>
        <v>0</v>
      </c>
      <c r="Y278" s="39">
        <f t="shared" si="75"/>
        <v>0</v>
      </c>
      <c r="Z278" s="39">
        <f t="shared" si="76"/>
        <v>0</v>
      </c>
      <c r="AA278" s="39">
        <f t="shared" si="77"/>
        <v>0</v>
      </c>
      <c r="AB278" t="str">
        <f t="shared" si="78"/>
        <v/>
      </c>
      <c r="AD278" s="41" t="str">
        <f t="shared" si="79"/>
        <v/>
      </c>
    </row>
    <row r="279" spans="1:30" x14ac:dyDescent="0.2">
      <c r="A279" s="35"/>
      <c r="B279" s="36"/>
      <c r="C279" s="36"/>
      <c r="D279" s="36"/>
      <c r="E279" s="36"/>
      <c r="F279" s="37"/>
      <c r="G279" s="36"/>
      <c r="H279" s="36"/>
      <c r="I279" s="36"/>
      <c r="J279" s="36"/>
      <c r="K279" s="36"/>
      <c r="L279" s="36"/>
      <c r="M279" s="36"/>
      <c r="N279" s="38" t="str">
        <f t="shared" si="64"/>
        <v/>
      </c>
      <c r="O279" t="str">
        <f t="shared" si="65"/>
        <v/>
      </c>
      <c r="P279" t="str">
        <f t="shared" si="66"/>
        <v/>
      </c>
      <c r="Q279" t="str">
        <f t="shared" si="67"/>
        <v/>
      </c>
      <c r="R279" t="str">
        <f t="shared" si="68"/>
        <v>-</v>
      </c>
      <c r="S279" s="39" t="str">
        <f t="shared" si="69"/>
        <v/>
      </c>
      <c r="T279" t="str">
        <f t="shared" si="70"/>
        <v/>
      </c>
      <c r="U279" s="40">
        <f t="shared" si="71"/>
        <v>0</v>
      </c>
      <c r="V279" s="40">
        <f t="shared" si="72"/>
        <v>0</v>
      </c>
      <c r="W279" s="40">
        <f t="shared" si="73"/>
        <v>0</v>
      </c>
      <c r="X279" s="40">
        <f t="shared" si="74"/>
        <v>0</v>
      </c>
      <c r="Y279" s="39">
        <f t="shared" si="75"/>
        <v>0</v>
      </c>
      <c r="Z279" s="39">
        <f t="shared" si="76"/>
        <v>0</v>
      </c>
      <c r="AA279" s="39">
        <f t="shared" si="77"/>
        <v>0</v>
      </c>
      <c r="AB279" t="str">
        <f t="shared" si="78"/>
        <v/>
      </c>
      <c r="AD279" s="41" t="str">
        <f t="shared" si="79"/>
        <v/>
      </c>
    </row>
    <row r="280" spans="1:30" x14ac:dyDescent="0.2">
      <c r="A280" s="35"/>
      <c r="B280" s="36"/>
      <c r="C280" s="36"/>
      <c r="D280" s="36"/>
      <c r="E280" s="36"/>
      <c r="F280" s="37"/>
      <c r="G280" s="36"/>
      <c r="H280" s="36"/>
      <c r="I280" s="36"/>
      <c r="J280" s="36"/>
      <c r="K280" s="36"/>
      <c r="L280" s="36"/>
      <c r="M280" s="36"/>
      <c r="N280" s="38" t="str">
        <f t="shared" si="64"/>
        <v/>
      </c>
      <c r="O280" t="str">
        <f t="shared" si="65"/>
        <v/>
      </c>
      <c r="P280" t="str">
        <f t="shared" si="66"/>
        <v/>
      </c>
      <c r="Q280" t="str">
        <f t="shared" si="67"/>
        <v/>
      </c>
      <c r="R280" t="str">
        <f t="shared" si="68"/>
        <v>-</v>
      </c>
      <c r="S280" s="39" t="str">
        <f t="shared" si="69"/>
        <v/>
      </c>
      <c r="T280" t="str">
        <f t="shared" si="70"/>
        <v/>
      </c>
      <c r="U280" s="40">
        <f t="shared" si="71"/>
        <v>0</v>
      </c>
      <c r="V280" s="40">
        <f t="shared" si="72"/>
        <v>0</v>
      </c>
      <c r="W280" s="40">
        <f t="shared" si="73"/>
        <v>0</v>
      </c>
      <c r="X280" s="40">
        <f t="shared" si="74"/>
        <v>0</v>
      </c>
      <c r="Y280" s="39">
        <f t="shared" si="75"/>
        <v>0</v>
      </c>
      <c r="Z280" s="39">
        <f t="shared" si="76"/>
        <v>0</v>
      </c>
      <c r="AA280" s="39">
        <f t="shared" si="77"/>
        <v>0</v>
      </c>
      <c r="AB280" t="str">
        <f t="shared" si="78"/>
        <v/>
      </c>
      <c r="AD280" s="41" t="str">
        <f t="shared" si="79"/>
        <v/>
      </c>
    </row>
    <row r="281" spans="1:30" x14ac:dyDescent="0.2">
      <c r="A281" s="35"/>
      <c r="B281" s="36"/>
      <c r="C281" s="36"/>
      <c r="D281" s="36"/>
      <c r="E281" s="36"/>
      <c r="F281" s="37"/>
      <c r="G281" s="36"/>
      <c r="H281" s="36"/>
      <c r="I281" s="36"/>
      <c r="J281" s="36"/>
      <c r="K281" s="36"/>
      <c r="L281" s="36"/>
      <c r="M281" s="36"/>
      <c r="N281" s="38" t="str">
        <f t="shared" si="64"/>
        <v/>
      </c>
      <c r="O281" t="str">
        <f t="shared" si="65"/>
        <v/>
      </c>
      <c r="P281" t="str">
        <f t="shared" si="66"/>
        <v/>
      </c>
      <c r="Q281" t="str">
        <f t="shared" si="67"/>
        <v/>
      </c>
      <c r="R281" t="str">
        <f t="shared" si="68"/>
        <v>-</v>
      </c>
      <c r="S281" s="39" t="str">
        <f t="shared" si="69"/>
        <v/>
      </c>
      <c r="T281" t="str">
        <f t="shared" si="70"/>
        <v/>
      </c>
      <c r="U281" s="40">
        <f t="shared" si="71"/>
        <v>0</v>
      </c>
      <c r="V281" s="40">
        <f t="shared" si="72"/>
        <v>0</v>
      </c>
      <c r="W281" s="40">
        <f t="shared" si="73"/>
        <v>0</v>
      </c>
      <c r="X281" s="40">
        <f t="shared" si="74"/>
        <v>0</v>
      </c>
      <c r="Y281" s="39">
        <f t="shared" si="75"/>
        <v>0</v>
      </c>
      <c r="Z281" s="39">
        <f t="shared" si="76"/>
        <v>0</v>
      </c>
      <c r="AA281" s="39">
        <f t="shared" si="77"/>
        <v>0</v>
      </c>
      <c r="AB281" t="str">
        <f t="shared" si="78"/>
        <v/>
      </c>
      <c r="AD281" s="41" t="str">
        <f t="shared" si="79"/>
        <v/>
      </c>
    </row>
    <row r="282" spans="1:30" x14ac:dyDescent="0.2">
      <c r="A282" s="35"/>
      <c r="B282" s="36"/>
      <c r="C282" s="36"/>
      <c r="D282" s="36"/>
      <c r="E282" s="36"/>
      <c r="F282" s="37"/>
      <c r="G282" s="36"/>
      <c r="H282" s="36"/>
      <c r="I282" s="36"/>
      <c r="J282" s="36"/>
      <c r="K282" s="36"/>
      <c r="L282" s="36"/>
      <c r="M282" s="36"/>
      <c r="N282" s="38" t="str">
        <f t="shared" si="64"/>
        <v/>
      </c>
      <c r="O282" t="str">
        <f t="shared" si="65"/>
        <v/>
      </c>
      <c r="P282" t="str">
        <f t="shared" si="66"/>
        <v/>
      </c>
      <c r="Q282" t="str">
        <f t="shared" si="67"/>
        <v/>
      </c>
      <c r="R282" t="str">
        <f t="shared" si="68"/>
        <v>-</v>
      </c>
      <c r="S282" s="39" t="str">
        <f t="shared" si="69"/>
        <v/>
      </c>
      <c r="T282" t="str">
        <f t="shared" si="70"/>
        <v/>
      </c>
      <c r="U282" s="40">
        <f t="shared" si="71"/>
        <v>0</v>
      </c>
      <c r="V282" s="40">
        <f t="shared" si="72"/>
        <v>0</v>
      </c>
      <c r="W282" s="40">
        <f t="shared" si="73"/>
        <v>0</v>
      </c>
      <c r="X282" s="40">
        <f t="shared" si="74"/>
        <v>0</v>
      </c>
      <c r="Y282" s="39">
        <f t="shared" si="75"/>
        <v>0</v>
      </c>
      <c r="Z282" s="39">
        <f t="shared" si="76"/>
        <v>0</v>
      </c>
      <c r="AA282" s="39">
        <f t="shared" si="77"/>
        <v>0</v>
      </c>
      <c r="AB282" t="str">
        <f t="shared" si="78"/>
        <v/>
      </c>
      <c r="AD282" s="41" t="str">
        <f t="shared" si="79"/>
        <v/>
      </c>
    </row>
    <row r="283" spans="1:30" x14ac:dyDescent="0.2">
      <c r="A283" s="35"/>
      <c r="B283" s="36"/>
      <c r="C283" s="36"/>
      <c r="D283" s="36"/>
      <c r="E283" s="36"/>
      <c r="F283" s="37"/>
      <c r="G283" s="36"/>
      <c r="H283" s="36"/>
      <c r="I283" s="36"/>
      <c r="J283" s="36"/>
      <c r="K283" s="36"/>
      <c r="L283" s="36"/>
      <c r="M283" s="36"/>
      <c r="N283" s="38" t="str">
        <f t="shared" si="64"/>
        <v/>
      </c>
      <c r="O283" t="str">
        <f t="shared" si="65"/>
        <v/>
      </c>
      <c r="P283" t="str">
        <f t="shared" si="66"/>
        <v/>
      </c>
      <c r="Q283" t="str">
        <f t="shared" si="67"/>
        <v/>
      </c>
      <c r="R283" t="str">
        <f t="shared" si="68"/>
        <v>-</v>
      </c>
      <c r="S283" s="39" t="str">
        <f t="shared" si="69"/>
        <v/>
      </c>
      <c r="T283" t="str">
        <f t="shared" si="70"/>
        <v/>
      </c>
      <c r="U283" s="40">
        <f t="shared" si="71"/>
        <v>0</v>
      </c>
      <c r="V283" s="40">
        <f t="shared" si="72"/>
        <v>0</v>
      </c>
      <c r="W283" s="40">
        <f t="shared" si="73"/>
        <v>0</v>
      </c>
      <c r="X283" s="40">
        <f t="shared" si="74"/>
        <v>0</v>
      </c>
      <c r="Y283" s="39">
        <f t="shared" si="75"/>
        <v>0</v>
      </c>
      <c r="Z283" s="39">
        <f t="shared" si="76"/>
        <v>0</v>
      </c>
      <c r="AA283" s="39">
        <f t="shared" si="77"/>
        <v>0</v>
      </c>
      <c r="AB283" t="str">
        <f t="shared" si="78"/>
        <v/>
      </c>
      <c r="AD283" s="41" t="str">
        <f t="shared" si="79"/>
        <v/>
      </c>
    </row>
    <row r="284" spans="1:30" x14ac:dyDescent="0.2">
      <c r="A284" s="35"/>
      <c r="B284" s="36"/>
      <c r="C284" s="36"/>
      <c r="D284" s="36"/>
      <c r="E284" s="36"/>
      <c r="F284" s="37"/>
      <c r="G284" s="36"/>
      <c r="H284" s="36"/>
      <c r="I284" s="36"/>
      <c r="J284" s="36"/>
      <c r="K284" s="36"/>
      <c r="L284" s="36"/>
      <c r="M284" s="36"/>
      <c r="N284" s="38" t="str">
        <f t="shared" si="64"/>
        <v/>
      </c>
      <c r="O284" t="str">
        <f t="shared" si="65"/>
        <v/>
      </c>
      <c r="P284" t="str">
        <f t="shared" si="66"/>
        <v/>
      </c>
      <c r="Q284" t="str">
        <f t="shared" si="67"/>
        <v/>
      </c>
      <c r="R284" t="str">
        <f t="shared" si="68"/>
        <v>-</v>
      </c>
      <c r="S284" s="39" t="str">
        <f t="shared" si="69"/>
        <v/>
      </c>
      <c r="T284" t="str">
        <f t="shared" si="70"/>
        <v/>
      </c>
      <c r="U284" s="40">
        <f t="shared" si="71"/>
        <v>0</v>
      </c>
      <c r="V284" s="40">
        <f t="shared" si="72"/>
        <v>0</v>
      </c>
      <c r="W284" s="40">
        <f t="shared" si="73"/>
        <v>0</v>
      </c>
      <c r="X284" s="40">
        <f t="shared" si="74"/>
        <v>0</v>
      </c>
      <c r="Y284" s="39">
        <f t="shared" si="75"/>
        <v>0</v>
      </c>
      <c r="Z284" s="39">
        <f t="shared" si="76"/>
        <v>0</v>
      </c>
      <c r="AA284" s="39">
        <f t="shared" si="77"/>
        <v>0</v>
      </c>
      <c r="AB284" t="str">
        <f t="shared" si="78"/>
        <v/>
      </c>
      <c r="AD284" s="41" t="str">
        <f t="shared" si="79"/>
        <v/>
      </c>
    </row>
    <row r="285" spans="1:30" x14ac:dyDescent="0.2">
      <c r="A285" s="35"/>
      <c r="B285" s="36"/>
      <c r="C285" s="36"/>
      <c r="D285" s="36"/>
      <c r="E285" s="36"/>
      <c r="F285" s="37"/>
      <c r="G285" s="36"/>
      <c r="H285" s="36"/>
      <c r="I285" s="36"/>
      <c r="J285" s="36"/>
      <c r="K285" s="36"/>
      <c r="L285" s="36"/>
      <c r="M285" s="36"/>
      <c r="N285" s="38" t="str">
        <f t="shared" si="64"/>
        <v/>
      </c>
      <c r="O285" t="str">
        <f t="shared" si="65"/>
        <v/>
      </c>
      <c r="P285" t="str">
        <f t="shared" si="66"/>
        <v/>
      </c>
      <c r="Q285" t="str">
        <f t="shared" si="67"/>
        <v/>
      </c>
      <c r="R285" t="str">
        <f t="shared" si="68"/>
        <v>-</v>
      </c>
      <c r="S285" s="39" t="str">
        <f t="shared" si="69"/>
        <v/>
      </c>
      <c r="T285" t="str">
        <f t="shared" si="70"/>
        <v/>
      </c>
      <c r="U285" s="40">
        <f t="shared" si="71"/>
        <v>0</v>
      </c>
      <c r="V285" s="40">
        <f t="shared" si="72"/>
        <v>0</v>
      </c>
      <c r="W285" s="40">
        <f t="shared" si="73"/>
        <v>0</v>
      </c>
      <c r="X285" s="40">
        <f t="shared" si="74"/>
        <v>0</v>
      </c>
      <c r="Y285" s="39">
        <f t="shared" si="75"/>
        <v>0</v>
      </c>
      <c r="Z285" s="39">
        <f t="shared" si="76"/>
        <v>0</v>
      </c>
      <c r="AA285" s="39">
        <f t="shared" si="77"/>
        <v>0</v>
      </c>
      <c r="AB285" t="str">
        <f t="shared" si="78"/>
        <v/>
      </c>
      <c r="AD285" s="41" t="str">
        <f t="shared" si="79"/>
        <v/>
      </c>
    </row>
    <row r="286" spans="1:30" x14ac:dyDescent="0.2">
      <c r="A286" s="35"/>
      <c r="B286" s="36"/>
      <c r="C286" s="36"/>
      <c r="D286" s="36"/>
      <c r="E286" s="36"/>
      <c r="F286" s="37"/>
      <c r="G286" s="36"/>
      <c r="H286" s="36"/>
      <c r="I286" s="36"/>
      <c r="J286" s="36"/>
      <c r="K286" s="36"/>
      <c r="L286" s="36"/>
      <c r="M286" s="36"/>
      <c r="N286" s="38" t="str">
        <f t="shared" si="64"/>
        <v/>
      </c>
      <c r="O286" t="str">
        <f t="shared" si="65"/>
        <v/>
      </c>
      <c r="P286" t="str">
        <f t="shared" si="66"/>
        <v/>
      </c>
      <c r="Q286" t="str">
        <f t="shared" si="67"/>
        <v/>
      </c>
      <c r="R286" t="str">
        <f t="shared" si="68"/>
        <v>-</v>
      </c>
      <c r="S286" s="39" t="str">
        <f t="shared" si="69"/>
        <v/>
      </c>
      <c r="T286" t="str">
        <f t="shared" si="70"/>
        <v/>
      </c>
      <c r="U286" s="40">
        <f t="shared" si="71"/>
        <v>0</v>
      </c>
      <c r="V286" s="40">
        <f t="shared" si="72"/>
        <v>0</v>
      </c>
      <c r="W286" s="40">
        <f t="shared" si="73"/>
        <v>0</v>
      </c>
      <c r="X286" s="40">
        <f t="shared" si="74"/>
        <v>0</v>
      </c>
      <c r="Y286" s="39">
        <f t="shared" si="75"/>
        <v>0</v>
      </c>
      <c r="Z286" s="39">
        <f t="shared" si="76"/>
        <v>0</v>
      </c>
      <c r="AA286" s="39">
        <f t="shared" si="77"/>
        <v>0</v>
      </c>
      <c r="AB286" t="str">
        <f t="shared" si="78"/>
        <v/>
      </c>
      <c r="AD286" s="41" t="str">
        <f t="shared" si="79"/>
        <v/>
      </c>
    </row>
    <row r="287" spans="1:30" x14ac:dyDescent="0.2">
      <c r="A287" s="35"/>
      <c r="B287" s="36"/>
      <c r="C287" s="36"/>
      <c r="D287" s="36"/>
      <c r="E287" s="36"/>
      <c r="F287" s="37"/>
      <c r="G287" s="36"/>
      <c r="H287" s="36"/>
      <c r="I287" s="36"/>
      <c r="J287" s="36"/>
      <c r="K287" s="36"/>
      <c r="L287" s="36"/>
      <c r="M287" s="36"/>
      <c r="N287" s="38" t="str">
        <f t="shared" si="64"/>
        <v/>
      </c>
      <c r="O287" t="str">
        <f t="shared" si="65"/>
        <v/>
      </c>
      <c r="P287" t="str">
        <f t="shared" si="66"/>
        <v/>
      </c>
      <c r="Q287" t="str">
        <f t="shared" si="67"/>
        <v/>
      </c>
      <c r="R287" t="str">
        <f t="shared" si="68"/>
        <v>-</v>
      </c>
      <c r="S287" s="39" t="str">
        <f t="shared" si="69"/>
        <v/>
      </c>
      <c r="T287" t="str">
        <f t="shared" si="70"/>
        <v/>
      </c>
      <c r="U287" s="40">
        <f t="shared" si="71"/>
        <v>0</v>
      </c>
      <c r="V287" s="40">
        <f t="shared" si="72"/>
        <v>0</v>
      </c>
      <c r="W287" s="40">
        <f t="shared" si="73"/>
        <v>0</v>
      </c>
      <c r="X287" s="40">
        <f t="shared" si="74"/>
        <v>0</v>
      </c>
      <c r="Y287" s="39">
        <f t="shared" si="75"/>
        <v>0</v>
      </c>
      <c r="Z287" s="39">
        <f t="shared" si="76"/>
        <v>0</v>
      </c>
      <c r="AA287" s="39">
        <f t="shared" si="77"/>
        <v>0</v>
      </c>
      <c r="AB287" t="str">
        <f t="shared" si="78"/>
        <v/>
      </c>
      <c r="AD287" s="41" t="str">
        <f t="shared" si="79"/>
        <v/>
      </c>
    </row>
    <row r="288" spans="1:30" x14ac:dyDescent="0.2">
      <c r="A288" s="35"/>
      <c r="B288" s="36"/>
      <c r="C288" s="36"/>
      <c r="D288" s="36"/>
      <c r="E288" s="36"/>
      <c r="F288" s="37"/>
      <c r="G288" s="36"/>
      <c r="H288" s="36"/>
      <c r="I288" s="36"/>
      <c r="J288" s="36"/>
      <c r="K288" s="36"/>
      <c r="L288" s="36"/>
      <c r="M288" s="36"/>
      <c r="N288" s="38" t="str">
        <f t="shared" si="64"/>
        <v/>
      </c>
      <c r="O288" t="str">
        <f t="shared" si="65"/>
        <v/>
      </c>
      <c r="P288" t="str">
        <f t="shared" si="66"/>
        <v/>
      </c>
      <c r="Q288" t="str">
        <f t="shared" si="67"/>
        <v/>
      </c>
      <c r="R288" t="str">
        <f t="shared" si="68"/>
        <v>-</v>
      </c>
      <c r="S288" s="39" t="str">
        <f t="shared" si="69"/>
        <v/>
      </c>
      <c r="T288" t="str">
        <f t="shared" si="70"/>
        <v/>
      </c>
      <c r="U288" s="40">
        <f t="shared" si="71"/>
        <v>0</v>
      </c>
      <c r="V288" s="40">
        <f t="shared" si="72"/>
        <v>0</v>
      </c>
      <c r="W288" s="40">
        <f t="shared" si="73"/>
        <v>0</v>
      </c>
      <c r="X288" s="40">
        <f t="shared" si="74"/>
        <v>0</v>
      </c>
      <c r="Y288" s="39">
        <f t="shared" si="75"/>
        <v>0</v>
      </c>
      <c r="Z288" s="39">
        <f t="shared" si="76"/>
        <v>0</v>
      </c>
      <c r="AA288" s="39">
        <f t="shared" si="77"/>
        <v>0</v>
      </c>
      <c r="AB288" t="str">
        <f t="shared" si="78"/>
        <v/>
      </c>
      <c r="AD288" s="41" t="str">
        <f t="shared" si="79"/>
        <v/>
      </c>
    </row>
    <row r="289" spans="1:30" x14ac:dyDescent="0.2">
      <c r="A289" s="35"/>
      <c r="B289" s="36"/>
      <c r="C289" s="36"/>
      <c r="D289" s="36"/>
      <c r="E289" s="36"/>
      <c r="F289" s="37"/>
      <c r="G289" s="36"/>
      <c r="H289" s="36"/>
      <c r="I289" s="36"/>
      <c r="J289" s="36"/>
      <c r="K289" s="36"/>
      <c r="L289" s="36"/>
      <c r="M289" s="36"/>
      <c r="N289" s="38" t="str">
        <f t="shared" si="64"/>
        <v/>
      </c>
      <c r="O289" t="str">
        <f t="shared" si="65"/>
        <v/>
      </c>
      <c r="P289" t="str">
        <f t="shared" si="66"/>
        <v/>
      </c>
      <c r="Q289" t="str">
        <f t="shared" si="67"/>
        <v/>
      </c>
      <c r="R289" t="str">
        <f t="shared" si="68"/>
        <v>-</v>
      </c>
      <c r="S289" s="39" t="str">
        <f t="shared" si="69"/>
        <v/>
      </c>
      <c r="T289" t="str">
        <f t="shared" si="70"/>
        <v/>
      </c>
      <c r="U289" s="40">
        <f t="shared" si="71"/>
        <v>0</v>
      </c>
      <c r="V289" s="40">
        <f t="shared" si="72"/>
        <v>0</v>
      </c>
      <c r="W289" s="40">
        <f t="shared" si="73"/>
        <v>0</v>
      </c>
      <c r="X289" s="40">
        <f t="shared" si="74"/>
        <v>0</v>
      </c>
      <c r="Y289" s="39">
        <f t="shared" si="75"/>
        <v>0</v>
      </c>
      <c r="Z289" s="39">
        <f t="shared" si="76"/>
        <v>0</v>
      </c>
      <c r="AA289" s="39">
        <f t="shared" si="77"/>
        <v>0</v>
      </c>
      <c r="AB289" t="str">
        <f t="shared" si="78"/>
        <v/>
      </c>
      <c r="AD289" s="41" t="str">
        <f t="shared" si="79"/>
        <v/>
      </c>
    </row>
    <row r="290" spans="1:30" x14ac:dyDescent="0.2">
      <c r="A290" s="35"/>
      <c r="B290" s="36"/>
      <c r="C290" s="36"/>
      <c r="D290" s="36"/>
      <c r="E290" s="36"/>
      <c r="F290" s="37"/>
      <c r="G290" s="36"/>
      <c r="H290" s="36"/>
      <c r="I290" s="36"/>
      <c r="J290" s="36"/>
      <c r="K290" s="36"/>
      <c r="L290" s="36"/>
      <c r="M290" s="36"/>
      <c r="N290" s="38" t="str">
        <f t="shared" si="64"/>
        <v/>
      </c>
      <c r="O290" t="str">
        <f t="shared" si="65"/>
        <v/>
      </c>
      <c r="P290" t="str">
        <f t="shared" si="66"/>
        <v/>
      </c>
      <c r="Q290" t="str">
        <f t="shared" si="67"/>
        <v/>
      </c>
      <c r="R290" t="str">
        <f t="shared" si="68"/>
        <v>-</v>
      </c>
      <c r="S290" s="39" t="str">
        <f t="shared" si="69"/>
        <v/>
      </c>
      <c r="T290" t="str">
        <f t="shared" si="70"/>
        <v/>
      </c>
      <c r="U290" s="40">
        <f t="shared" si="71"/>
        <v>0</v>
      </c>
      <c r="V290" s="40">
        <f t="shared" si="72"/>
        <v>0</v>
      </c>
      <c r="W290" s="40">
        <f t="shared" si="73"/>
        <v>0</v>
      </c>
      <c r="X290" s="40">
        <f t="shared" si="74"/>
        <v>0</v>
      </c>
      <c r="Y290" s="39">
        <f t="shared" si="75"/>
        <v>0</v>
      </c>
      <c r="Z290" s="39">
        <f t="shared" si="76"/>
        <v>0</v>
      </c>
      <c r="AA290" s="39">
        <f t="shared" si="77"/>
        <v>0</v>
      </c>
      <c r="AB290" t="str">
        <f t="shared" si="78"/>
        <v/>
      </c>
      <c r="AD290" s="41" t="str">
        <f t="shared" si="79"/>
        <v/>
      </c>
    </row>
    <row r="291" spans="1:30" x14ac:dyDescent="0.2">
      <c r="A291" s="35"/>
      <c r="B291" s="36"/>
      <c r="C291" s="36"/>
      <c r="D291" s="36"/>
      <c r="E291" s="36"/>
      <c r="F291" s="37"/>
      <c r="G291" s="36"/>
      <c r="H291" s="36"/>
      <c r="I291" s="36"/>
      <c r="J291" s="36"/>
      <c r="K291" s="36"/>
      <c r="L291" s="36"/>
      <c r="M291" s="36"/>
      <c r="N291" s="38" t="str">
        <f t="shared" si="64"/>
        <v/>
      </c>
      <c r="O291" t="str">
        <f t="shared" si="65"/>
        <v/>
      </c>
      <c r="P291" t="str">
        <f t="shared" si="66"/>
        <v/>
      </c>
      <c r="Q291" t="str">
        <f t="shared" si="67"/>
        <v/>
      </c>
      <c r="R291" t="str">
        <f t="shared" si="68"/>
        <v>-</v>
      </c>
      <c r="S291" s="39" t="str">
        <f t="shared" si="69"/>
        <v/>
      </c>
      <c r="T291" t="str">
        <f t="shared" si="70"/>
        <v/>
      </c>
      <c r="U291" s="40">
        <f t="shared" si="71"/>
        <v>0</v>
      </c>
      <c r="V291" s="40">
        <f t="shared" si="72"/>
        <v>0</v>
      </c>
      <c r="W291" s="40">
        <f t="shared" si="73"/>
        <v>0</v>
      </c>
      <c r="X291" s="40">
        <f t="shared" si="74"/>
        <v>0</v>
      </c>
      <c r="Y291" s="39">
        <f t="shared" si="75"/>
        <v>0</v>
      </c>
      <c r="Z291" s="39">
        <f t="shared" si="76"/>
        <v>0</v>
      </c>
      <c r="AA291" s="39">
        <f t="shared" si="77"/>
        <v>0</v>
      </c>
      <c r="AB291" t="str">
        <f t="shared" si="78"/>
        <v/>
      </c>
      <c r="AD291" s="41" t="str">
        <f t="shared" si="79"/>
        <v/>
      </c>
    </row>
    <row r="292" spans="1:30" x14ac:dyDescent="0.2">
      <c r="A292" s="35"/>
      <c r="B292" s="36"/>
      <c r="C292" s="36"/>
      <c r="D292" s="36"/>
      <c r="E292" s="36"/>
      <c r="F292" s="37"/>
      <c r="G292" s="36"/>
      <c r="H292" s="36"/>
      <c r="I292" s="36"/>
      <c r="J292" s="36"/>
      <c r="K292" s="36"/>
      <c r="L292" s="36"/>
      <c r="M292" s="36"/>
      <c r="N292" s="38" t="str">
        <f t="shared" si="64"/>
        <v/>
      </c>
      <c r="O292" t="str">
        <f t="shared" si="65"/>
        <v/>
      </c>
      <c r="P292" t="str">
        <f t="shared" si="66"/>
        <v/>
      </c>
      <c r="Q292" t="str">
        <f t="shared" si="67"/>
        <v/>
      </c>
      <c r="R292" t="str">
        <f t="shared" si="68"/>
        <v>-</v>
      </c>
      <c r="S292" s="39" t="str">
        <f t="shared" si="69"/>
        <v/>
      </c>
      <c r="T292" t="str">
        <f t="shared" si="70"/>
        <v/>
      </c>
      <c r="U292" s="40">
        <f t="shared" si="71"/>
        <v>0</v>
      </c>
      <c r="V292" s="40">
        <f t="shared" si="72"/>
        <v>0</v>
      </c>
      <c r="W292" s="40">
        <f t="shared" si="73"/>
        <v>0</v>
      </c>
      <c r="X292" s="40">
        <f t="shared" si="74"/>
        <v>0</v>
      </c>
      <c r="Y292" s="39">
        <f t="shared" si="75"/>
        <v>0</v>
      </c>
      <c r="Z292" s="39">
        <f t="shared" si="76"/>
        <v>0</v>
      </c>
      <c r="AA292" s="39">
        <f t="shared" si="77"/>
        <v>0</v>
      </c>
      <c r="AB292" t="str">
        <f t="shared" si="78"/>
        <v/>
      </c>
      <c r="AD292" s="41" t="str">
        <f t="shared" si="79"/>
        <v/>
      </c>
    </row>
    <row r="293" spans="1:30" x14ac:dyDescent="0.2">
      <c r="A293" s="35"/>
      <c r="B293" s="36"/>
      <c r="C293" s="36"/>
      <c r="D293" s="36"/>
      <c r="E293" s="36"/>
      <c r="F293" s="37"/>
      <c r="G293" s="36"/>
      <c r="H293" s="36"/>
      <c r="I293" s="36"/>
      <c r="J293" s="36"/>
      <c r="K293" s="36"/>
      <c r="L293" s="36"/>
      <c r="M293" s="36"/>
      <c r="N293" s="38" t="str">
        <f t="shared" si="64"/>
        <v/>
      </c>
      <c r="O293" t="str">
        <f t="shared" si="65"/>
        <v/>
      </c>
      <c r="P293" t="str">
        <f t="shared" si="66"/>
        <v/>
      </c>
      <c r="Q293" t="str">
        <f t="shared" si="67"/>
        <v/>
      </c>
      <c r="R293" t="str">
        <f t="shared" si="68"/>
        <v>-</v>
      </c>
      <c r="S293" s="39" t="str">
        <f t="shared" si="69"/>
        <v/>
      </c>
      <c r="T293" t="str">
        <f t="shared" si="70"/>
        <v/>
      </c>
      <c r="U293" s="40">
        <f t="shared" si="71"/>
        <v>0</v>
      </c>
      <c r="V293" s="40">
        <f t="shared" si="72"/>
        <v>0</v>
      </c>
      <c r="W293" s="40">
        <f t="shared" si="73"/>
        <v>0</v>
      </c>
      <c r="X293" s="40">
        <f t="shared" si="74"/>
        <v>0</v>
      </c>
      <c r="Y293" s="39">
        <f t="shared" si="75"/>
        <v>0</v>
      </c>
      <c r="Z293" s="39">
        <f t="shared" si="76"/>
        <v>0</v>
      </c>
      <c r="AA293" s="39">
        <f t="shared" si="77"/>
        <v>0</v>
      </c>
      <c r="AB293" t="str">
        <f t="shared" si="78"/>
        <v/>
      </c>
      <c r="AD293" s="41" t="str">
        <f t="shared" si="79"/>
        <v/>
      </c>
    </row>
    <row r="294" spans="1:30" x14ac:dyDescent="0.2">
      <c r="A294" s="35"/>
      <c r="B294" s="36"/>
      <c r="C294" s="36"/>
      <c r="D294" s="36"/>
      <c r="E294" s="36"/>
      <c r="F294" s="37"/>
      <c r="G294" s="36"/>
      <c r="H294" s="36"/>
      <c r="I294" s="36"/>
      <c r="J294" s="36"/>
      <c r="K294" s="36"/>
      <c r="L294" s="36"/>
      <c r="M294" s="36"/>
      <c r="N294" s="38" t="str">
        <f t="shared" si="64"/>
        <v/>
      </c>
      <c r="O294" t="str">
        <f t="shared" si="65"/>
        <v/>
      </c>
      <c r="P294" t="str">
        <f t="shared" si="66"/>
        <v/>
      </c>
      <c r="Q294" t="str">
        <f t="shared" si="67"/>
        <v/>
      </c>
      <c r="R294" t="str">
        <f t="shared" si="68"/>
        <v>-</v>
      </c>
      <c r="S294" s="39" t="str">
        <f t="shared" si="69"/>
        <v/>
      </c>
      <c r="T294" t="str">
        <f t="shared" si="70"/>
        <v/>
      </c>
      <c r="U294" s="40">
        <f t="shared" si="71"/>
        <v>0</v>
      </c>
      <c r="V294" s="40">
        <f t="shared" si="72"/>
        <v>0</v>
      </c>
      <c r="W294" s="40">
        <f t="shared" si="73"/>
        <v>0</v>
      </c>
      <c r="X294" s="40">
        <f t="shared" si="74"/>
        <v>0</v>
      </c>
      <c r="Y294" s="39">
        <f t="shared" si="75"/>
        <v>0</v>
      </c>
      <c r="Z294" s="39">
        <f t="shared" si="76"/>
        <v>0</v>
      </c>
      <c r="AA294" s="39">
        <f t="shared" si="77"/>
        <v>0</v>
      </c>
      <c r="AB294" t="str">
        <f t="shared" si="78"/>
        <v/>
      </c>
      <c r="AD294" s="41" t="str">
        <f t="shared" si="79"/>
        <v/>
      </c>
    </row>
    <row r="295" spans="1:30" x14ac:dyDescent="0.2">
      <c r="A295" s="35"/>
      <c r="B295" s="36"/>
      <c r="C295" s="36"/>
      <c r="D295" s="36"/>
      <c r="E295" s="36"/>
      <c r="F295" s="37"/>
      <c r="G295" s="36"/>
      <c r="H295" s="36"/>
      <c r="I295" s="36"/>
      <c r="J295" s="36"/>
      <c r="K295" s="36"/>
      <c r="L295" s="36"/>
      <c r="M295" s="36"/>
      <c r="N295" s="38" t="str">
        <f t="shared" si="64"/>
        <v/>
      </c>
      <c r="O295" t="str">
        <f t="shared" si="65"/>
        <v/>
      </c>
      <c r="P295" t="str">
        <f t="shared" si="66"/>
        <v/>
      </c>
      <c r="Q295" t="str">
        <f t="shared" si="67"/>
        <v/>
      </c>
      <c r="R295" t="str">
        <f t="shared" si="68"/>
        <v>-</v>
      </c>
      <c r="S295" s="39" t="str">
        <f t="shared" si="69"/>
        <v/>
      </c>
      <c r="T295" t="str">
        <f t="shared" si="70"/>
        <v/>
      </c>
      <c r="U295" s="40">
        <f t="shared" si="71"/>
        <v>0</v>
      </c>
      <c r="V295" s="40">
        <f t="shared" si="72"/>
        <v>0</v>
      </c>
      <c r="W295" s="40">
        <f t="shared" si="73"/>
        <v>0</v>
      </c>
      <c r="X295" s="40">
        <f t="shared" si="74"/>
        <v>0</v>
      </c>
      <c r="Y295" s="39">
        <f t="shared" si="75"/>
        <v>0</v>
      </c>
      <c r="Z295" s="39">
        <f t="shared" si="76"/>
        <v>0</v>
      </c>
      <c r="AA295" s="39">
        <f t="shared" si="77"/>
        <v>0</v>
      </c>
      <c r="AB295" t="str">
        <f t="shared" si="78"/>
        <v/>
      </c>
      <c r="AD295" s="41" t="str">
        <f t="shared" si="79"/>
        <v/>
      </c>
    </row>
    <row r="296" spans="1:30" x14ac:dyDescent="0.2">
      <c r="A296" s="35"/>
      <c r="B296" s="36"/>
      <c r="C296" s="36"/>
      <c r="D296" s="36"/>
      <c r="E296" s="36"/>
      <c r="F296" s="37"/>
      <c r="G296" s="36"/>
      <c r="H296" s="36"/>
      <c r="I296" s="36"/>
      <c r="J296" s="36"/>
      <c r="K296" s="36"/>
      <c r="L296" s="36"/>
      <c r="M296" s="36"/>
      <c r="N296" s="38" t="str">
        <f t="shared" si="64"/>
        <v/>
      </c>
      <c r="O296" t="str">
        <f t="shared" si="65"/>
        <v/>
      </c>
      <c r="P296" t="str">
        <f t="shared" si="66"/>
        <v/>
      </c>
      <c r="Q296" t="str">
        <f t="shared" si="67"/>
        <v/>
      </c>
      <c r="R296" t="str">
        <f t="shared" si="68"/>
        <v>-</v>
      </c>
      <c r="S296" s="39" t="str">
        <f t="shared" si="69"/>
        <v/>
      </c>
      <c r="T296" t="str">
        <f t="shared" si="70"/>
        <v/>
      </c>
      <c r="U296" s="40">
        <f t="shared" si="71"/>
        <v>0</v>
      </c>
      <c r="V296" s="40">
        <f t="shared" si="72"/>
        <v>0</v>
      </c>
      <c r="W296" s="40">
        <f t="shared" si="73"/>
        <v>0</v>
      </c>
      <c r="X296" s="40">
        <f t="shared" si="74"/>
        <v>0</v>
      </c>
      <c r="Y296" s="39">
        <f t="shared" si="75"/>
        <v>0</v>
      </c>
      <c r="Z296" s="39">
        <f t="shared" si="76"/>
        <v>0</v>
      </c>
      <c r="AA296" s="39">
        <f t="shared" si="77"/>
        <v>0</v>
      </c>
      <c r="AB296" t="str">
        <f t="shared" si="78"/>
        <v/>
      </c>
      <c r="AD296" s="41" t="str">
        <f t="shared" si="79"/>
        <v/>
      </c>
    </row>
    <row r="297" spans="1:30" x14ac:dyDescent="0.2">
      <c r="A297" s="35"/>
      <c r="B297" s="36"/>
      <c r="C297" s="36"/>
      <c r="D297" s="36"/>
      <c r="E297" s="36"/>
      <c r="F297" s="37"/>
      <c r="G297" s="36"/>
      <c r="H297" s="36"/>
      <c r="I297" s="36"/>
      <c r="J297" s="36"/>
      <c r="K297" s="36"/>
      <c r="L297" s="36"/>
      <c r="M297" s="36"/>
      <c r="N297" s="38" t="str">
        <f t="shared" si="64"/>
        <v/>
      </c>
      <c r="O297" t="str">
        <f t="shared" si="65"/>
        <v/>
      </c>
      <c r="P297" t="str">
        <f t="shared" si="66"/>
        <v/>
      </c>
      <c r="Q297" t="str">
        <f t="shared" si="67"/>
        <v/>
      </c>
      <c r="R297" t="str">
        <f t="shared" si="68"/>
        <v>-</v>
      </c>
      <c r="S297" s="39" t="str">
        <f t="shared" si="69"/>
        <v/>
      </c>
      <c r="T297" t="str">
        <f t="shared" si="70"/>
        <v/>
      </c>
      <c r="U297" s="40">
        <f t="shared" si="71"/>
        <v>0</v>
      </c>
      <c r="V297" s="40">
        <f t="shared" si="72"/>
        <v>0</v>
      </c>
      <c r="W297" s="40">
        <f t="shared" si="73"/>
        <v>0</v>
      </c>
      <c r="X297" s="40">
        <f t="shared" si="74"/>
        <v>0</v>
      </c>
      <c r="Y297" s="39">
        <f t="shared" si="75"/>
        <v>0</v>
      </c>
      <c r="Z297" s="39">
        <f t="shared" si="76"/>
        <v>0</v>
      </c>
      <c r="AA297" s="39">
        <f t="shared" si="77"/>
        <v>0</v>
      </c>
      <c r="AB297" t="str">
        <f t="shared" si="78"/>
        <v/>
      </c>
      <c r="AD297" s="41" t="str">
        <f t="shared" si="79"/>
        <v/>
      </c>
    </row>
    <row r="298" spans="1:30" x14ac:dyDescent="0.2">
      <c r="A298" s="35"/>
      <c r="B298" s="36"/>
      <c r="C298" s="36"/>
      <c r="D298" s="36"/>
      <c r="E298" s="36"/>
      <c r="F298" s="37"/>
      <c r="G298" s="36"/>
      <c r="H298" s="36"/>
      <c r="I298" s="36"/>
      <c r="J298" s="36"/>
      <c r="K298" s="36"/>
      <c r="L298" s="36"/>
      <c r="M298" s="36"/>
      <c r="N298" s="38" t="str">
        <f t="shared" si="64"/>
        <v/>
      </c>
      <c r="O298" t="str">
        <f t="shared" si="65"/>
        <v/>
      </c>
      <c r="P298" t="str">
        <f t="shared" si="66"/>
        <v/>
      </c>
      <c r="Q298" t="str">
        <f t="shared" si="67"/>
        <v/>
      </c>
      <c r="R298" t="str">
        <f t="shared" si="68"/>
        <v>-</v>
      </c>
      <c r="S298" s="39" t="str">
        <f t="shared" si="69"/>
        <v/>
      </c>
      <c r="T298" t="str">
        <f t="shared" si="70"/>
        <v/>
      </c>
      <c r="U298" s="40">
        <f t="shared" si="71"/>
        <v>0</v>
      </c>
      <c r="V298" s="40">
        <f t="shared" si="72"/>
        <v>0</v>
      </c>
      <c r="W298" s="40">
        <f t="shared" si="73"/>
        <v>0</v>
      </c>
      <c r="X298" s="40">
        <f t="shared" si="74"/>
        <v>0</v>
      </c>
      <c r="Y298" s="39">
        <f t="shared" si="75"/>
        <v>0</v>
      </c>
      <c r="Z298" s="39">
        <f t="shared" si="76"/>
        <v>0</v>
      </c>
      <c r="AA298" s="39">
        <f t="shared" si="77"/>
        <v>0</v>
      </c>
      <c r="AB298" t="str">
        <f t="shared" si="78"/>
        <v/>
      </c>
      <c r="AD298" s="41" t="str">
        <f t="shared" si="79"/>
        <v/>
      </c>
    </row>
    <row r="299" spans="1:30" x14ac:dyDescent="0.2">
      <c r="A299" s="35"/>
      <c r="B299" s="36"/>
      <c r="C299" s="36"/>
      <c r="D299" s="36"/>
      <c r="E299" s="36"/>
      <c r="F299" s="37"/>
      <c r="G299" s="36"/>
      <c r="H299" s="36"/>
      <c r="I299" s="36"/>
      <c r="J299" s="36"/>
      <c r="K299" s="36"/>
      <c r="L299" s="36"/>
      <c r="M299" s="36"/>
      <c r="N299" s="38" t="str">
        <f t="shared" si="64"/>
        <v/>
      </c>
      <c r="O299" t="str">
        <f t="shared" si="65"/>
        <v/>
      </c>
      <c r="P299" t="str">
        <f t="shared" si="66"/>
        <v/>
      </c>
      <c r="Q299" t="str">
        <f t="shared" si="67"/>
        <v/>
      </c>
      <c r="R299" t="str">
        <f t="shared" si="68"/>
        <v>-</v>
      </c>
      <c r="S299" s="39" t="str">
        <f t="shared" si="69"/>
        <v/>
      </c>
      <c r="T299" t="str">
        <f t="shared" si="70"/>
        <v/>
      </c>
      <c r="U299" s="40">
        <f t="shared" si="71"/>
        <v>0</v>
      </c>
      <c r="V299" s="40">
        <f t="shared" si="72"/>
        <v>0</v>
      </c>
      <c r="W299" s="40">
        <f t="shared" si="73"/>
        <v>0</v>
      </c>
      <c r="X299" s="40">
        <f t="shared" si="74"/>
        <v>0</v>
      </c>
      <c r="Y299" s="39">
        <f t="shared" si="75"/>
        <v>0</v>
      </c>
      <c r="Z299" s="39">
        <f t="shared" si="76"/>
        <v>0</v>
      </c>
      <c r="AA299" s="39">
        <f t="shared" si="77"/>
        <v>0</v>
      </c>
      <c r="AB299" t="str">
        <f t="shared" si="78"/>
        <v/>
      </c>
      <c r="AD299" s="41" t="str">
        <f t="shared" si="79"/>
        <v/>
      </c>
    </row>
    <row r="300" spans="1:30" x14ac:dyDescent="0.2">
      <c r="A300" s="35"/>
      <c r="B300" s="36"/>
      <c r="C300" s="36"/>
      <c r="D300" s="36"/>
      <c r="E300" s="36"/>
      <c r="F300" s="37"/>
      <c r="G300" s="36"/>
      <c r="H300" s="36"/>
      <c r="I300" s="36"/>
      <c r="J300" s="36"/>
      <c r="K300" s="36"/>
      <c r="L300" s="36"/>
      <c r="M300" s="36"/>
      <c r="N300" s="38" t="str">
        <f t="shared" si="64"/>
        <v/>
      </c>
      <c r="O300" t="str">
        <f t="shared" si="65"/>
        <v/>
      </c>
      <c r="P300" t="str">
        <f t="shared" si="66"/>
        <v/>
      </c>
      <c r="Q300" t="str">
        <f t="shared" si="67"/>
        <v/>
      </c>
      <c r="R300" t="str">
        <f t="shared" si="68"/>
        <v>-</v>
      </c>
      <c r="S300" s="39" t="str">
        <f t="shared" si="69"/>
        <v/>
      </c>
      <c r="T300" t="str">
        <f t="shared" si="70"/>
        <v/>
      </c>
      <c r="U300" s="40">
        <f t="shared" si="71"/>
        <v>0</v>
      </c>
      <c r="V300" s="40">
        <f t="shared" si="72"/>
        <v>0</v>
      </c>
      <c r="W300" s="40">
        <f t="shared" si="73"/>
        <v>0</v>
      </c>
      <c r="X300" s="40">
        <f t="shared" si="74"/>
        <v>0</v>
      </c>
      <c r="Y300" s="39">
        <f t="shared" si="75"/>
        <v>0</v>
      </c>
      <c r="Z300" s="39">
        <f t="shared" si="76"/>
        <v>0</v>
      </c>
      <c r="AA300" s="39">
        <f t="shared" si="77"/>
        <v>0</v>
      </c>
      <c r="AB300" t="str">
        <f t="shared" si="78"/>
        <v/>
      </c>
      <c r="AD300" s="41" t="str">
        <f t="shared" si="79"/>
        <v/>
      </c>
    </row>
    <row r="301" spans="1:30" x14ac:dyDescent="0.2">
      <c r="A301" s="35"/>
      <c r="B301" s="36"/>
      <c r="C301" s="36"/>
      <c r="D301" s="36"/>
      <c r="E301" s="36"/>
      <c r="F301" s="37"/>
      <c r="G301" s="36"/>
      <c r="H301" s="36"/>
      <c r="I301" s="36"/>
      <c r="J301" s="36"/>
      <c r="K301" s="36"/>
      <c r="L301" s="36"/>
      <c r="M301" s="36"/>
      <c r="N301" s="38" t="str">
        <f t="shared" si="64"/>
        <v/>
      </c>
      <c r="O301" t="str">
        <f t="shared" si="65"/>
        <v/>
      </c>
      <c r="P301" t="str">
        <f t="shared" si="66"/>
        <v/>
      </c>
      <c r="Q301" t="str">
        <f t="shared" si="67"/>
        <v/>
      </c>
      <c r="R301" t="str">
        <f t="shared" si="68"/>
        <v>-</v>
      </c>
      <c r="S301" s="39" t="str">
        <f t="shared" si="69"/>
        <v/>
      </c>
      <c r="T301" t="str">
        <f t="shared" si="70"/>
        <v/>
      </c>
      <c r="U301" s="40">
        <f t="shared" si="71"/>
        <v>0</v>
      </c>
      <c r="V301" s="40">
        <f t="shared" si="72"/>
        <v>0</v>
      </c>
      <c r="W301" s="40">
        <f t="shared" si="73"/>
        <v>0</v>
      </c>
      <c r="X301" s="40">
        <f t="shared" si="74"/>
        <v>0</v>
      </c>
      <c r="Y301" s="39">
        <f t="shared" si="75"/>
        <v>0</v>
      </c>
      <c r="Z301" s="39">
        <f t="shared" si="76"/>
        <v>0</v>
      </c>
      <c r="AA301" s="39">
        <f t="shared" si="77"/>
        <v>0</v>
      </c>
      <c r="AB301" t="str">
        <f t="shared" si="78"/>
        <v/>
      </c>
      <c r="AD301" s="41" t="str">
        <f t="shared" si="79"/>
        <v/>
      </c>
    </row>
    <row r="302" spans="1:30" x14ac:dyDescent="0.2">
      <c r="A302" s="35"/>
      <c r="B302" s="36"/>
      <c r="C302" s="36"/>
      <c r="D302" s="36"/>
      <c r="E302" s="36"/>
      <c r="F302" s="37"/>
      <c r="G302" s="36"/>
      <c r="H302" s="36"/>
      <c r="I302" s="36"/>
      <c r="J302" s="36"/>
      <c r="K302" s="36"/>
      <c r="L302" s="36"/>
      <c r="M302" s="36"/>
      <c r="N302" s="38" t="str">
        <f t="shared" si="64"/>
        <v/>
      </c>
      <c r="O302" t="str">
        <f t="shared" si="65"/>
        <v/>
      </c>
      <c r="P302" t="str">
        <f t="shared" si="66"/>
        <v/>
      </c>
      <c r="Q302" t="str">
        <f t="shared" si="67"/>
        <v/>
      </c>
      <c r="R302" t="str">
        <f t="shared" si="68"/>
        <v>-</v>
      </c>
      <c r="S302" s="39" t="str">
        <f t="shared" si="69"/>
        <v/>
      </c>
      <c r="T302" t="str">
        <f t="shared" si="70"/>
        <v/>
      </c>
      <c r="U302" s="40">
        <f t="shared" si="71"/>
        <v>0</v>
      </c>
      <c r="V302" s="40">
        <f t="shared" si="72"/>
        <v>0</v>
      </c>
      <c r="W302" s="40">
        <f t="shared" si="73"/>
        <v>0</v>
      </c>
      <c r="X302" s="40">
        <f t="shared" si="74"/>
        <v>0</v>
      </c>
      <c r="Y302" s="39">
        <f t="shared" si="75"/>
        <v>0</v>
      </c>
      <c r="Z302" s="39">
        <f t="shared" si="76"/>
        <v>0</v>
      </c>
      <c r="AA302" s="39">
        <f t="shared" si="77"/>
        <v>0</v>
      </c>
      <c r="AB302" t="str">
        <f t="shared" si="78"/>
        <v/>
      </c>
      <c r="AD302" s="41" t="str">
        <f t="shared" si="79"/>
        <v/>
      </c>
    </row>
    <row r="303" spans="1:30" x14ac:dyDescent="0.2">
      <c r="A303" s="35"/>
      <c r="B303" s="36"/>
      <c r="C303" s="36"/>
      <c r="D303" s="36"/>
      <c r="E303" s="36"/>
      <c r="F303" s="37"/>
      <c r="G303" s="36"/>
      <c r="H303" s="36"/>
      <c r="I303" s="36"/>
      <c r="J303" s="36"/>
      <c r="K303" s="36"/>
      <c r="L303" s="36"/>
      <c r="M303" s="36"/>
      <c r="N303" s="38" t="str">
        <f t="shared" si="64"/>
        <v/>
      </c>
      <c r="O303" t="str">
        <f t="shared" si="65"/>
        <v/>
      </c>
      <c r="P303" t="str">
        <f t="shared" si="66"/>
        <v/>
      </c>
      <c r="Q303" t="str">
        <f t="shared" si="67"/>
        <v/>
      </c>
      <c r="R303" t="str">
        <f t="shared" si="68"/>
        <v>-</v>
      </c>
      <c r="S303" s="39" t="str">
        <f t="shared" si="69"/>
        <v/>
      </c>
      <c r="T303" t="str">
        <f t="shared" si="70"/>
        <v/>
      </c>
      <c r="U303" s="40">
        <f t="shared" si="71"/>
        <v>0</v>
      </c>
      <c r="V303" s="40">
        <f t="shared" si="72"/>
        <v>0</v>
      </c>
      <c r="W303" s="40">
        <f t="shared" si="73"/>
        <v>0</v>
      </c>
      <c r="X303" s="40">
        <f t="shared" si="74"/>
        <v>0</v>
      </c>
      <c r="Y303" s="39">
        <f t="shared" si="75"/>
        <v>0</v>
      </c>
      <c r="Z303" s="39">
        <f t="shared" si="76"/>
        <v>0</v>
      </c>
      <c r="AA303" s="39">
        <f t="shared" si="77"/>
        <v>0</v>
      </c>
      <c r="AB303" t="str">
        <f t="shared" si="78"/>
        <v/>
      </c>
      <c r="AD303" s="41" t="str">
        <f t="shared" si="79"/>
        <v/>
      </c>
    </row>
    <row r="304" spans="1:30" x14ac:dyDescent="0.2">
      <c r="A304" s="35"/>
      <c r="B304" s="36"/>
      <c r="C304" s="36"/>
      <c r="D304" s="36"/>
      <c r="E304" s="36"/>
      <c r="F304" s="37"/>
      <c r="G304" s="36"/>
      <c r="H304" s="36"/>
      <c r="I304" s="36"/>
      <c r="J304" s="36"/>
      <c r="K304" s="36"/>
      <c r="L304" s="36"/>
      <c r="M304" s="36"/>
      <c r="N304" s="38" t="str">
        <f t="shared" si="64"/>
        <v/>
      </c>
      <c r="O304" t="str">
        <f t="shared" si="65"/>
        <v/>
      </c>
      <c r="P304" t="str">
        <f t="shared" si="66"/>
        <v/>
      </c>
      <c r="Q304" t="str">
        <f t="shared" si="67"/>
        <v/>
      </c>
      <c r="R304" t="str">
        <f t="shared" si="68"/>
        <v>-</v>
      </c>
      <c r="S304" s="39" t="str">
        <f t="shared" si="69"/>
        <v/>
      </c>
      <c r="T304" t="str">
        <f t="shared" si="70"/>
        <v/>
      </c>
      <c r="U304" s="40">
        <f t="shared" si="71"/>
        <v>0</v>
      </c>
      <c r="V304" s="40">
        <f t="shared" si="72"/>
        <v>0</v>
      </c>
      <c r="W304" s="40">
        <f t="shared" si="73"/>
        <v>0</v>
      </c>
      <c r="X304" s="40">
        <f t="shared" si="74"/>
        <v>0</v>
      </c>
      <c r="Y304" s="39">
        <f t="shared" si="75"/>
        <v>0</v>
      </c>
      <c r="Z304" s="39">
        <f t="shared" si="76"/>
        <v>0</v>
      </c>
      <c r="AA304" s="39">
        <f t="shared" si="77"/>
        <v>0</v>
      </c>
      <c r="AB304" t="str">
        <f t="shared" si="78"/>
        <v/>
      </c>
      <c r="AD304" s="41" t="str">
        <f t="shared" si="79"/>
        <v/>
      </c>
    </row>
    <row r="305" spans="1:30" x14ac:dyDescent="0.2">
      <c r="A305" s="35"/>
      <c r="B305" s="36"/>
      <c r="C305" s="36"/>
      <c r="D305" s="36"/>
      <c r="E305" s="36"/>
      <c r="F305" s="37"/>
      <c r="G305" s="36"/>
      <c r="H305" s="36"/>
      <c r="I305" s="36"/>
      <c r="J305" s="36"/>
      <c r="K305" s="36"/>
      <c r="L305" s="36"/>
      <c r="M305" s="36"/>
      <c r="N305" s="38" t="str">
        <f t="shared" si="64"/>
        <v/>
      </c>
      <c r="O305" t="str">
        <f t="shared" si="65"/>
        <v/>
      </c>
      <c r="P305" t="str">
        <f t="shared" si="66"/>
        <v/>
      </c>
      <c r="Q305" t="str">
        <f t="shared" si="67"/>
        <v/>
      </c>
      <c r="R305" t="str">
        <f t="shared" si="68"/>
        <v>-</v>
      </c>
      <c r="S305" s="39" t="str">
        <f t="shared" si="69"/>
        <v/>
      </c>
      <c r="T305" t="str">
        <f t="shared" si="70"/>
        <v/>
      </c>
      <c r="U305" s="40">
        <f t="shared" si="71"/>
        <v>0</v>
      </c>
      <c r="V305" s="40">
        <f t="shared" si="72"/>
        <v>0</v>
      </c>
      <c r="W305" s="40">
        <f t="shared" si="73"/>
        <v>0</v>
      </c>
      <c r="X305" s="40">
        <f t="shared" si="74"/>
        <v>0</v>
      </c>
      <c r="Y305" s="39">
        <f t="shared" si="75"/>
        <v>0</v>
      </c>
      <c r="Z305" s="39">
        <f t="shared" si="76"/>
        <v>0</v>
      </c>
      <c r="AA305" s="39">
        <f t="shared" si="77"/>
        <v>0</v>
      </c>
      <c r="AB305" t="str">
        <f t="shared" si="78"/>
        <v/>
      </c>
      <c r="AD305" s="41" t="str">
        <f t="shared" si="79"/>
        <v/>
      </c>
    </row>
    <row r="306" spans="1:30" x14ac:dyDescent="0.2">
      <c r="A306" s="35"/>
      <c r="B306" s="36"/>
      <c r="C306" s="36"/>
      <c r="D306" s="36"/>
      <c r="E306" s="36"/>
      <c r="F306" s="37"/>
      <c r="G306" s="36"/>
      <c r="H306" s="36"/>
      <c r="I306" s="36"/>
      <c r="J306" s="36"/>
      <c r="K306" s="36"/>
      <c r="L306" s="36"/>
      <c r="M306" s="36"/>
      <c r="N306" s="38" t="str">
        <f t="shared" si="64"/>
        <v/>
      </c>
      <c r="O306" t="str">
        <f t="shared" si="65"/>
        <v/>
      </c>
      <c r="P306" t="str">
        <f t="shared" si="66"/>
        <v/>
      </c>
      <c r="Q306" t="str">
        <f t="shared" si="67"/>
        <v/>
      </c>
      <c r="R306" t="str">
        <f t="shared" si="68"/>
        <v>-</v>
      </c>
      <c r="S306" s="39" t="str">
        <f t="shared" si="69"/>
        <v/>
      </c>
      <c r="T306" t="str">
        <f t="shared" si="70"/>
        <v/>
      </c>
      <c r="U306" s="40">
        <f t="shared" si="71"/>
        <v>0</v>
      </c>
      <c r="V306" s="40">
        <f t="shared" si="72"/>
        <v>0</v>
      </c>
      <c r="W306" s="40">
        <f t="shared" si="73"/>
        <v>0</v>
      </c>
      <c r="X306" s="40">
        <f t="shared" si="74"/>
        <v>0</v>
      </c>
      <c r="Y306" s="39">
        <f t="shared" si="75"/>
        <v>0</v>
      </c>
      <c r="Z306" s="39">
        <f t="shared" si="76"/>
        <v>0</v>
      </c>
      <c r="AA306" s="39">
        <f t="shared" si="77"/>
        <v>0</v>
      </c>
      <c r="AB306" t="str">
        <f t="shared" si="78"/>
        <v/>
      </c>
      <c r="AD306" s="41" t="str">
        <f t="shared" si="79"/>
        <v/>
      </c>
    </row>
    <row r="307" spans="1:30" x14ac:dyDescent="0.2">
      <c r="A307" s="35"/>
      <c r="B307" s="36"/>
      <c r="C307" s="36"/>
      <c r="D307" s="36"/>
      <c r="E307" s="36"/>
      <c r="F307" s="37"/>
      <c r="G307" s="36"/>
      <c r="H307" s="36"/>
      <c r="I307" s="36"/>
      <c r="J307" s="36"/>
      <c r="K307" s="36"/>
      <c r="L307" s="36"/>
      <c r="M307" s="36"/>
      <c r="N307" s="38" t="str">
        <f t="shared" si="64"/>
        <v/>
      </c>
      <c r="O307" t="str">
        <f t="shared" si="65"/>
        <v/>
      </c>
      <c r="P307" t="str">
        <f t="shared" si="66"/>
        <v/>
      </c>
      <c r="Q307" t="str">
        <f t="shared" si="67"/>
        <v/>
      </c>
      <c r="R307" t="str">
        <f t="shared" si="68"/>
        <v>-</v>
      </c>
      <c r="S307" s="39" t="str">
        <f t="shared" si="69"/>
        <v/>
      </c>
      <c r="T307" t="str">
        <f t="shared" si="70"/>
        <v/>
      </c>
      <c r="U307" s="40">
        <f t="shared" si="71"/>
        <v>0</v>
      </c>
      <c r="V307" s="40">
        <f t="shared" si="72"/>
        <v>0</v>
      </c>
      <c r="W307" s="40">
        <f t="shared" si="73"/>
        <v>0</v>
      </c>
      <c r="X307" s="40">
        <f t="shared" si="74"/>
        <v>0</v>
      </c>
      <c r="Y307" s="39">
        <f t="shared" si="75"/>
        <v>0</v>
      </c>
      <c r="Z307" s="39">
        <f t="shared" si="76"/>
        <v>0</v>
      </c>
      <c r="AA307" s="39">
        <f t="shared" si="77"/>
        <v>0</v>
      </c>
      <c r="AB307" t="str">
        <f t="shared" si="78"/>
        <v/>
      </c>
      <c r="AD307" s="41" t="str">
        <f t="shared" si="79"/>
        <v/>
      </c>
    </row>
    <row r="308" spans="1:30" x14ac:dyDescent="0.2">
      <c r="A308" s="35"/>
      <c r="B308" s="36"/>
      <c r="C308" s="36"/>
      <c r="D308" s="36"/>
      <c r="E308" s="36"/>
      <c r="F308" s="37"/>
      <c r="G308" s="36"/>
      <c r="H308" s="36"/>
      <c r="I308" s="36"/>
      <c r="J308" s="36"/>
      <c r="K308" s="36"/>
      <c r="L308" s="36"/>
      <c r="M308" s="36"/>
      <c r="N308" s="38" t="str">
        <f t="shared" si="64"/>
        <v/>
      </c>
      <c r="O308" t="str">
        <f t="shared" si="65"/>
        <v/>
      </c>
      <c r="P308" t="str">
        <f t="shared" si="66"/>
        <v/>
      </c>
      <c r="Q308" t="str">
        <f t="shared" si="67"/>
        <v/>
      </c>
      <c r="R308" t="str">
        <f t="shared" si="68"/>
        <v>-</v>
      </c>
      <c r="S308" s="39" t="str">
        <f t="shared" si="69"/>
        <v/>
      </c>
      <c r="T308" t="str">
        <f t="shared" si="70"/>
        <v/>
      </c>
      <c r="U308" s="40">
        <f t="shared" si="71"/>
        <v>0</v>
      </c>
      <c r="V308" s="40">
        <f t="shared" si="72"/>
        <v>0</v>
      </c>
      <c r="W308" s="40">
        <f t="shared" si="73"/>
        <v>0</v>
      </c>
      <c r="X308" s="40">
        <f t="shared" si="74"/>
        <v>0</v>
      </c>
      <c r="Y308" s="39">
        <f t="shared" si="75"/>
        <v>0</v>
      </c>
      <c r="Z308" s="39">
        <f t="shared" si="76"/>
        <v>0</v>
      </c>
      <c r="AA308" s="39">
        <f t="shared" si="77"/>
        <v>0</v>
      </c>
      <c r="AB308" t="str">
        <f t="shared" si="78"/>
        <v/>
      </c>
      <c r="AD308" s="41" t="str">
        <f t="shared" si="79"/>
        <v/>
      </c>
    </row>
    <row r="309" spans="1:30" x14ac:dyDescent="0.2">
      <c r="A309" s="35"/>
      <c r="B309" s="36"/>
      <c r="C309" s="36"/>
      <c r="D309" s="36"/>
      <c r="E309" s="36"/>
      <c r="F309" s="37"/>
      <c r="G309" s="36"/>
      <c r="H309" s="36"/>
      <c r="I309" s="36"/>
      <c r="J309" s="36"/>
      <c r="K309" s="36"/>
      <c r="L309" s="36"/>
      <c r="M309" s="36"/>
      <c r="N309" s="38" t="str">
        <f t="shared" si="64"/>
        <v/>
      </c>
      <c r="O309" t="str">
        <f t="shared" si="65"/>
        <v/>
      </c>
      <c r="P309" t="str">
        <f t="shared" si="66"/>
        <v/>
      </c>
      <c r="Q309" t="str">
        <f t="shared" si="67"/>
        <v/>
      </c>
      <c r="R309" t="str">
        <f t="shared" si="68"/>
        <v>-</v>
      </c>
      <c r="S309" s="39" t="str">
        <f t="shared" si="69"/>
        <v/>
      </c>
      <c r="T309" t="str">
        <f t="shared" si="70"/>
        <v/>
      </c>
      <c r="U309" s="40">
        <f t="shared" si="71"/>
        <v>0</v>
      </c>
      <c r="V309" s="40">
        <f t="shared" si="72"/>
        <v>0</v>
      </c>
      <c r="W309" s="40">
        <f t="shared" si="73"/>
        <v>0</v>
      </c>
      <c r="X309" s="40">
        <f t="shared" si="74"/>
        <v>0</v>
      </c>
      <c r="Y309" s="39">
        <f t="shared" si="75"/>
        <v>0</v>
      </c>
      <c r="Z309" s="39">
        <f t="shared" si="76"/>
        <v>0</v>
      </c>
      <c r="AA309" s="39">
        <f t="shared" si="77"/>
        <v>0</v>
      </c>
      <c r="AB309" t="str">
        <f t="shared" si="78"/>
        <v/>
      </c>
      <c r="AD309" s="41" t="str">
        <f t="shared" si="79"/>
        <v/>
      </c>
    </row>
    <row r="310" spans="1:30" x14ac:dyDescent="0.2">
      <c r="A310" s="35"/>
      <c r="B310" s="36"/>
      <c r="C310" s="36"/>
      <c r="D310" s="36"/>
      <c r="E310" s="36"/>
      <c r="F310" s="37"/>
      <c r="G310" s="36"/>
      <c r="H310" s="36"/>
      <c r="I310" s="36"/>
      <c r="J310" s="36"/>
      <c r="K310" s="36"/>
      <c r="L310" s="36"/>
      <c r="M310" s="36"/>
      <c r="N310" s="38" t="str">
        <f t="shared" si="64"/>
        <v/>
      </c>
      <c r="O310" t="str">
        <f t="shared" si="65"/>
        <v/>
      </c>
      <c r="P310" t="str">
        <f t="shared" si="66"/>
        <v/>
      </c>
      <c r="Q310" t="str">
        <f t="shared" si="67"/>
        <v/>
      </c>
      <c r="R310" t="str">
        <f t="shared" si="68"/>
        <v>-</v>
      </c>
      <c r="S310" s="39" t="str">
        <f t="shared" si="69"/>
        <v/>
      </c>
      <c r="T310" t="str">
        <f t="shared" si="70"/>
        <v/>
      </c>
      <c r="U310" s="40">
        <f t="shared" si="71"/>
        <v>0</v>
      </c>
      <c r="V310" s="40">
        <f t="shared" si="72"/>
        <v>0</v>
      </c>
      <c r="W310" s="40">
        <f t="shared" si="73"/>
        <v>0</v>
      </c>
      <c r="X310" s="40">
        <f t="shared" si="74"/>
        <v>0</v>
      </c>
      <c r="Y310" s="39">
        <f t="shared" si="75"/>
        <v>0</v>
      </c>
      <c r="Z310" s="39">
        <f t="shared" si="76"/>
        <v>0</v>
      </c>
      <c r="AA310" s="39">
        <f t="shared" si="77"/>
        <v>0</v>
      </c>
      <c r="AB310" t="str">
        <f t="shared" si="78"/>
        <v/>
      </c>
      <c r="AD310" s="41" t="str">
        <f t="shared" si="79"/>
        <v/>
      </c>
    </row>
    <row r="311" spans="1:30" x14ac:dyDescent="0.2">
      <c r="A311" s="35"/>
      <c r="B311" s="36"/>
      <c r="C311" s="36"/>
      <c r="D311" s="36"/>
      <c r="E311" s="36"/>
      <c r="F311" s="37"/>
      <c r="G311" s="36"/>
      <c r="H311" s="36"/>
      <c r="I311" s="36"/>
      <c r="J311" s="36"/>
      <c r="K311" s="36"/>
      <c r="L311" s="36"/>
      <c r="M311" s="36"/>
      <c r="N311" s="38" t="str">
        <f t="shared" si="64"/>
        <v/>
      </c>
      <c r="O311" t="str">
        <f t="shared" si="65"/>
        <v/>
      </c>
      <c r="P311" t="str">
        <f t="shared" si="66"/>
        <v/>
      </c>
      <c r="Q311" t="str">
        <f t="shared" si="67"/>
        <v/>
      </c>
      <c r="R311" t="str">
        <f t="shared" si="68"/>
        <v>-</v>
      </c>
      <c r="S311" s="39" t="str">
        <f t="shared" si="69"/>
        <v/>
      </c>
      <c r="T311" t="str">
        <f t="shared" si="70"/>
        <v/>
      </c>
      <c r="U311" s="40">
        <f t="shared" si="71"/>
        <v>0</v>
      </c>
      <c r="V311" s="40">
        <f t="shared" si="72"/>
        <v>0</v>
      </c>
      <c r="W311" s="40">
        <f t="shared" si="73"/>
        <v>0</v>
      </c>
      <c r="X311" s="40">
        <f t="shared" si="74"/>
        <v>0</v>
      </c>
      <c r="Y311" s="39">
        <f t="shared" si="75"/>
        <v>0</v>
      </c>
      <c r="Z311" s="39">
        <f t="shared" si="76"/>
        <v>0</v>
      </c>
      <c r="AA311" s="39">
        <f t="shared" si="77"/>
        <v>0</v>
      </c>
      <c r="AB311" t="str">
        <f t="shared" si="78"/>
        <v/>
      </c>
      <c r="AD311" s="41" t="str">
        <f t="shared" si="79"/>
        <v/>
      </c>
    </row>
    <row r="312" spans="1:30" x14ac:dyDescent="0.2">
      <c r="A312" s="35"/>
      <c r="B312" s="36"/>
      <c r="C312" s="36"/>
      <c r="D312" s="36"/>
      <c r="E312" s="36"/>
      <c r="F312" s="37"/>
      <c r="G312" s="36"/>
      <c r="H312" s="36"/>
      <c r="I312" s="36"/>
      <c r="J312" s="36"/>
      <c r="K312" s="36"/>
      <c r="L312" s="36"/>
      <c r="M312" s="36"/>
      <c r="N312" s="38" t="str">
        <f t="shared" si="64"/>
        <v/>
      </c>
      <c r="O312" t="str">
        <f t="shared" si="65"/>
        <v/>
      </c>
      <c r="P312" t="str">
        <f t="shared" si="66"/>
        <v/>
      </c>
      <c r="Q312" t="str">
        <f t="shared" si="67"/>
        <v/>
      </c>
      <c r="R312" t="str">
        <f t="shared" si="68"/>
        <v>-</v>
      </c>
      <c r="S312" s="39" t="str">
        <f t="shared" si="69"/>
        <v/>
      </c>
      <c r="T312" t="str">
        <f t="shared" si="70"/>
        <v/>
      </c>
      <c r="U312" s="40">
        <f t="shared" si="71"/>
        <v>0</v>
      </c>
      <c r="V312" s="40">
        <f t="shared" si="72"/>
        <v>0</v>
      </c>
      <c r="W312" s="40">
        <f t="shared" si="73"/>
        <v>0</v>
      </c>
      <c r="X312" s="40">
        <f t="shared" si="74"/>
        <v>0</v>
      </c>
      <c r="Y312" s="39">
        <f t="shared" si="75"/>
        <v>0</v>
      </c>
      <c r="Z312" s="39">
        <f t="shared" si="76"/>
        <v>0</v>
      </c>
      <c r="AA312" s="39">
        <f t="shared" si="77"/>
        <v>0</v>
      </c>
      <c r="AB312" t="str">
        <f t="shared" si="78"/>
        <v/>
      </c>
      <c r="AD312" s="41" t="str">
        <f t="shared" si="79"/>
        <v/>
      </c>
    </row>
    <row r="313" spans="1:30" x14ac:dyDescent="0.2">
      <c r="A313" s="35"/>
      <c r="B313" s="36"/>
      <c r="C313" s="36"/>
      <c r="D313" s="36"/>
      <c r="E313" s="36"/>
      <c r="F313" s="37"/>
      <c r="G313" s="36"/>
      <c r="H313" s="36"/>
      <c r="I313" s="36"/>
      <c r="J313" s="36"/>
      <c r="K313" s="36"/>
      <c r="L313" s="36"/>
      <c r="M313" s="36"/>
      <c r="N313" s="38" t="str">
        <f t="shared" si="64"/>
        <v/>
      </c>
      <c r="O313" t="str">
        <f t="shared" si="65"/>
        <v/>
      </c>
      <c r="P313" t="str">
        <f t="shared" si="66"/>
        <v/>
      </c>
      <c r="Q313" t="str">
        <f t="shared" si="67"/>
        <v/>
      </c>
      <c r="R313" t="str">
        <f t="shared" si="68"/>
        <v>-</v>
      </c>
      <c r="S313" s="39" t="str">
        <f t="shared" si="69"/>
        <v/>
      </c>
      <c r="T313" t="str">
        <f t="shared" si="70"/>
        <v/>
      </c>
      <c r="U313" s="40">
        <f t="shared" si="71"/>
        <v>0</v>
      </c>
      <c r="V313" s="40">
        <f t="shared" si="72"/>
        <v>0</v>
      </c>
      <c r="W313" s="40">
        <f t="shared" si="73"/>
        <v>0</v>
      </c>
      <c r="X313" s="40">
        <f t="shared" si="74"/>
        <v>0</v>
      </c>
      <c r="Y313" s="39">
        <f t="shared" si="75"/>
        <v>0</v>
      </c>
      <c r="Z313" s="39">
        <f t="shared" si="76"/>
        <v>0</v>
      </c>
      <c r="AA313" s="39">
        <f t="shared" si="77"/>
        <v>0</v>
      </c>
      <c r="AB313" t="str">
        <f t="shared" si="78"/>
        <v/>
      </c>
      <c r="AD313" s="41" t="str">
        <f t="shared" si="79"/>
        <v/>
      </c>
    </row>
    <row r="314" spans="1:30" x14ac:dyDescent="0.2">
      <c r="A314" s="35"/>
      <c r="B314" s="36"/>
      <c r="C314" s="36"/>
      <c r="D314" s="36"/>
      <c r="E314" s="36"/>
      <c r="F314" s="37"/>
      <c r="G314" s="36"/>
      <c r="H314" s="36"/>
      <c r="I314" s="36"/>
      <c r="J314" s="36"/>
      <c r="K314" s="36"/>
      <c r="L314" s="36"/>
      <c r="M314" s="36"/>
      <c r="N314" s="38" t="str">
        <f t="shared" si="64"/>
        <v/>
      </c>
      <c r="O314" t="str">
        <f t="shared" si="65"/>
        <v/>
      </c>
      <c r="P314" t="str">
        <f t="shared" si="66"/>
        <v/>
      </c>
      <c r="Q314" t="str">
        <f t="shared" si="67"/>
        <v/>
      </c>
      <c r="R314" t="str">
        <f t="shared" si="68"/>
        <v>-</v>
      </c>
      <c r="S314" s="39" t="str">
        <f t="shared" si="69"/>
        <v/>
      </c>
      <c r="T314" t="str">
        <f t="shared" si="70"/>
        <v/>
      </c>
      <c r="U314" s="40">
        <f t="shared" si="71"/>
        <v>0</v>
      </c>
      <c r="V314" s="40">
        <f t="shared" si="72"/>
        <v>0</v>
      </c>
      <c r="W314" s="40">
        <f t="shared" si="73"/>
        <v>0</v>
      </c>
      <c r="X314" s="40">
        <f t="shared" si="74"/>
        <v>0</v>
      </c>
      <c r="Y314" s="39">
        <f t="shared" si="75"/>
        <v>0</v>
      </c>
      <c r="Z314" s="39">
        <f t="shared" si="76"/>
        <v>0</v>
      </c>
      <c r="AA314" s="39">
        <f t="shared" si="77"/>
        <v>0</v>
      </c>
      <c r="AB314" t="str">
        <f t="shared" si="78"/>
        <v/>
      </c>
      <c r="AD314" s="41" t="str">
        <f t="shared" si="79"/>
        <v/>
      </c>
    </row>
    <row r="315" spans="1:30" x14ac:dyDescent="0.2">
      <c r="A315" s="35"/>
      <c r="B315" s="36"/>
      <c r="C315" s="36"/>
      <c r="D315" s="36"/>
      <c r="E315" s="36"/>
      <c r="F315" s="37"/>
      <c r="G315" s="36"/>
      <c r="H315" s="36"/>
      <c r="I315" s="36"/>
      <c r="J315" s="36"/>
      <c r="K315" s="36"/>
      <c r="L315" s="36"/>
      <c r="M315" s="36"/>
      <c r="N315" s="38" t="str">
        <f t="shared" si="64"/>
        <v/>
      </c>
      <c r="O315" t="str">
        <f t="shared" si="65"/>
        <v/>
      </c>
      <c r="P315" t="str">
        <f t="shared" si="66"/>
        <v/>
      </c>
      <c r="Q315" t="str">
        <f t="shared" si="67"/>
        <v/>
      </c>
      <c r="R315" t="str">
        <f t="shared" si="68"/>
        <v>-</v>
      </c>
      <c r="S315" s="39" t="str">
        <f t="shared" si="69"/>
        <v/>
      </c>
      <c r="T315" t="str">
        <f t="shared" si="70"/>
        <v/>
      </c>
      <c r="U315" s="40">
        <f t="shared" si="71"/>
        <v>0</v>
      </c>
      <c r="V315" s="40">
        <f t="shared" si="72"/>
        <v>0</v>
      </c>
      <c r="W315" s="40">
        <f t="shared" si="73"/>
        <v>0</v>
      </c>
      <c r="X315" s="40">
        <f t="shared" si="74"/>
        <v>0</v>
      </c>
      <c r="Y315" s="39">
        <f t="shared" si="75"/>
        <v>0</v>
      </c>
      <c r="Z315" s="39">
        <f t="shared" si="76"/>
        <v>0</v>
      </c>
      <c r="AA315" s="39">
        <f t="shared" si="77"/>
        <v>0</v>
      </c>
      <c r="AB315" t="str">
        <f t="shared" si="78"/>
        <v/>
      </c>
      <c r="AD315" s="41" t="str">
        <f t="shared" si="79"/>
        <v/>
      </c>
    </row>
    <row r="316" spans="1:30" x14ac:dyDescent="0.2">
      <c r="A316" s="35"/>
      <c r="B316" s="36"/>
      <c r="C316" s="36"/>
      <c r="D316" s="36"/>
      <c r="E316" s="36"/>
      <c r="F316" s="37"/>
      <c r="G316" s="36"/>
      <c r="H316" s="36"/>
      <c r="I316" s="36"/>
      <c r="J316" s="36"/>
      <c r="K316" s="36"/>
      <c r="L316" s="36"/>
      <c r="M316" s="36"/>
      <c r="N316" s="38" t="str">
        <f t="shared" si="64"/>
        <v/>
      </c>
      <c r="O316" t="str">
        <f t="shared" si="65"/>
        <v/>
      </c>
      <c r="P316" t="str">
        <f t="shared" si="66"/>
        <v/>
      </c>
      <c r="Q316" t="str">
        <f t="shared" si="67"/>
        <v/>
      </c>
      <c r="R316" t="str">
        <f t="shared" si="68"/>
        <v>-</v>
      </c>
      <c r="S316" s="39" t="str">
        <f t="shared" si="69"/>
        <v/>
      </c>
      <c r="T316" t="str">
        <f t="shared" si="70"/>
        <v/>
      </c>
      <c r="U316" s="40">
        <f t="shared" si="71"/>
        <v>0</v>
      </c>
      <c r="V316" s="40">
        <f t="shared" si="72"/>
        <v>0</v>
      </c>
      <c r="W316" s="40">
        <f t="shared" si="73"/>
        <v>0</v>
      </c>
      <c r="X316" s="40">
        <f t="shared" si="74"/>
        <v>0</v>
      </c>
      <c r="Y316" s="39">
        <f t="shared" si="75"/>
        <v>0</v>
      </c>
      <c r="Z316" s="39">
        <f t="shared" si="76"/>
        <v>0</v>
      </c>
      <c r="AA316" s="39">
        <f t="shared" si="77"/>
        <v>0</v>
      </c>
      <c r="AB316" t="str">
        <f t="shared" si="78"/>
        <v/>
      </c>
      <c r="AD316" s="41" t="str">
        <f t="shared" si="79"/>
        <v/>
      </c>
    </row>
    <row r="317" spans="1:30" x14ac:dyDescent="0.2">
      <c r="A317" s="35"/>
      <c r="B317" s="36"/>
      <c r="C317" s="36"/>
      <c r="D317" s="36"/>
      <c r="E317" s="36"/>
      <c r="F317" s="37"/>
      <c r="G317" s="36"/>
      <c r="H317" s="36"/>
      <c r="I317" s="36"/>
      <c r="J317" s="36"/>
      <c r="K317" s="36"/>
      <c r="L317" s="36"/>
      <c r="M317" s="36"/>
      <c r="N317" s="38" t="str">
        <f t="shared" si="64"/>
        <v/>
      </c>
      <c r="O317" t="str">
        <f t="shared" si="65"/>
        <v/>
      </c>
      <c r="P317" t="str">
        <f t="shared" si="66"/>
        <v/>
      </c>
      <c r="Q317" t="str">
        <f t="shared" si="67"/>
        <v/>
      </c>
      <c r="R317" t="str">
        <f t="shared" si="68"/>
        <v>-</v>
      </c>
      <c r="S317" s="39" t="str">
        <f t="shared" si="69"/>
        <v/>
      </c>
      <c r="T317" t="str">
        <f t="shared" si="70"/>
        <v/>
      </c>
      <c r="U317" s="40">
        <f t="shared" si="71"/>
        <v>0</v>
      </c>
      <c r="V317" s="40">
        <f t="shared" si="72"/>
        <v>0</v>
      </c>
      <c r="W317" s="40">
        <f t="shared" si="73"/>
        <v>0</v>
      </c>
      <c r="X317" s="40">
        <f t="shared" si="74"/>
        <v>0</v>
      </c>
      <c r="Y317" s="39">
        <f t="shared" si="75"/>
        <v>0</v>
      </c>
      <c r="Z317" s="39">
        <f t="shared" si="76"/>
        <v>0</v>
      </c>
      <c r="AA317" s="39">
        <f t="shared" si="77"/>
        <v>0</v>
      </c>
      <c r="AB317" t="str">
        <f t="shared" si="78"/>
        <v/>
      </c>
      <c r="AD317" s="41" t="str">
        <f t="shared" si="79"/>
        <v/>
      </c>
    </row>
    <row r="318" spans="1:30" x14ac:dyDescent="0.2">
      <c r="A318" s="35"/>
      <c r="B318" s="36"/>
      <c r="C318" s="36"/>
      <c r="D318" s="36"/>
      <c r="E318" s="36"/>
      <c r="F318" s="37"/>
      <c r="G318" s="36"/>
      <c r="H318" s="36"/>
      <c r="I318" s="36"/>
      <c r="J318" s="36"/>
      <c r="K318" s="36"/>
      <c r="L318" s="36"/>
      <c r="M318" s="36"/>
      <c r="N318" s="38" t="str">
        <f t="shared" si="64"/>
        <v/>
      </c>
      <c r="O318" t="str">
        <f t="shared" si="65"/>
        <v/>
      </c>
      <c r="P318" t="str">
        <f t="shared" si="66"/>
        <v/>
      </c>
      <c r="Q318" t="str">
        <f t="shared" si="67"/>
        <v/>
      </c>
      <c r="R318" t="str">
        <f t="shared" si="68"/>
        <v>-</v>
      </c>
      <c r="S318" s="39" t="str">
        <f t="shared" si="69"/>
        <v/>
      </c>
      <c r="T318" t="str">
        <f t="shared" si="70"/>
        <v/>
      </c>
      <c r="U318" s="40">
        <f t="shared" si="71"/>
        <v>0</v>
      </c>
      <c r="V318" s="40">
        <f t="shared" si="72"/>
        <v>0</v>
      </c>
      <c r="W318" s="40">
        <f t="shared" si="73"/>
        <v>0</v>
      </c>
      <c r="X318" s="40">
        <f t="shared" si="74"/>
        <v>0</v>
      </c>
      <c r="Y318" s="39">
        <f t="shared" si="75"/>
        <v>0</v>
      </c>
      <c r="Z318" s="39">
        <f t="shared" si="76"/>
        <v>0</v>
      </c>
      <c r="AA318" s="39">
        <f t="shared" si="77"/>
        <v>0</v>
      </c>
      <c r="AB318" t="str">
        <f t="shared" si="78"/>
        <v/>
      </c>
      <c r="AD318" s="41" t="str">
        <f t="shared" si="79"/>
        <v/>
      </c>
    </row>
    <row r="319" spans="1:30" x14ac:dyDescent="0.2">
      <c r="A319" s="35"/>
      <c r="B319" s="36"/>
      <c r="C319" s="36"/>
      <c r="D319" s="36"/>
      <c r="E319" s="36"/>
      <c r="F319" s="37"/>
      <c r="G319" s="36"/>
      <c r="H319" s="36"/>
      <c r="I319" s="36"/>
      <c r="J319" s="36"/>
      <c r="K319" s="36"/>
      <c r="L319" s="36"/>
      <c r="M319" s="36"/>
      <c r="N319" s="38" t="str">
        <f t="shared" si="64"/>
        <v/>
      </c>
      <c r="O319" t="str">
        <f t="shared" si="65"/>
        <v/>
      </c>
      <c r="P319" t="str">
        <f t="shared" si="66"/>
        <v/>
      </c>
      <c r="Q319" t="str">
        <f t="shared" si="67"/>
        <v/>
      </c>
      <c r="R319" t="str">
        <f t="shared" si="68"/>
        <v>-</v>
      </c>
      <c r="S319" s="39" t="str">
        <f t="shared" si="69"/>
        <v/>
      </c>
      <c r="T319" t="str">
        <f t="shared" si="70"/>
        <v/>
      </c>
      <c r="U319" s="40">
        <f t="shared" si="71"/>
        <v>0</v>
      </c>
      <c r="V319" s="40">
        <f t="shared" si="72"/>
        <v>0</v>
      </c>
      <c r="W319" s="40">
        <f t="shared" si="73"/>
        <v>0</v>
      </c>
      <c r="X319" s="40">
        <f t="shared" si="74"/>
        <v>0</v>
      </c>
      <c r="Y319" s="39">
        <f t="shared" si="75"/>
        <v>0</v>
      </c>
      <c r="Z319" s="39">
        <f t="shared" si="76"/>
        <v>0</v>
      </c>
      <c r="AA319" s="39">
        <f t="shared" si="77"/>
        <v>0</v>
      </c>
      <c r="AB319" t="str">
        <f t="shared" si="78"/>
        <v/>
      </c>
      <c r="AD319" s="41" t="str">
        <f t="shared" si="79"/>
        <v/>
      </c>
    </row>
    <row r="320" spans="1:30" x14ac:dyDescent="0.2">
      <c r="A320" s="35"/>
      <c r="B320" s="36"/>
      <c r="C320" s="36"/>
      <c r="D320" s="36"/>
      <c r="E320" s="36"/>
      <c r="F320" s="37"/>
      <c r="G320" s="36"/>
      <c r="H320" s="36"/>
      <c r="I320" s="36"/>
      <c r="J320" s="36"/>
      <c r="K320" s="36"/>
      <c r="L320" s="36"/>
      <c r="M320" s="36"/>
      <c r="N320" s="38" t="str">
        <f t="shared" si="64"/>
        <v/>
      </c>
      <c r="O320" t="str">
        <f t="shared" si="65"/>
        <v/>
      </c>
      <c r="P320" t="str">
        <f t="shared" si="66"/>
        <v/>
      </c>
      <c r="Q320" t="str">
        <f t="shared" si="67"/>
        <v/>
      </c>
      <c r="R320" t="str">
        <f t="shared" si="68"/>
        <v>-</v>
      </c>
      <c r="S320" s="39" t="str">
        <f t="shared" si="69"/>
        <v/>
      </c>
      <c r="T320" t="str">
        <f t="shared" si="70"/>
        <v/>
      </c>
      <c r="U320" s="40">
        <f t="shared" si="71"/>
        <v>0</v>
      </c>
      <c r="V320" s="40">
        <f t="shared" si="72"/>
        <v>0</v>
      </c>
      <c r="W320" s="40">
        <f t="shared" si="73"/>
        <v>0</v>
      </c>
      <c r="X320" s="40">
        <f t="shared" si="74"/>
        <v>0</v>
      </c>
      <c r="Y320" s="39">
        <f t="shared" si="75"/>
        <v>0</v>
      </c>
      <c r="Z320" s="39">
        <f t="shared" si="76"/>
        <v>0</v>
      </c>
      <c r="AA320" s="39">
        <f t="shared" si="77"/>
        <v>0</v>
      </c>
      <c r="AB320" t="str">
        <f t="shared" si="78"/>
        <v/>
      </c>
      <c r="AD320" s="41" t="str">
        <f t="shared" si="79"/>
        <v/>
      </c>
    </row>
    <row r="321" spans="1:30" x14ac:dyDescent="0.2">
      <c r="A321" s="35"/>
      <c r="B321" s="36"/>
      <c r="C321" s="36"/>
      <c r="D321" s="36"/>
      <c r="E321" s="36"/>
      <c r="F321" s="37"/>
      <c r="G321" s="36"/>
      <c r="H321" s="36"/>
      <c r="I321" s="36"/>
      <c r="J321" s="36"/>
      <c r="K321" s="36"/>
      <c r="L321" s="36"/>
      <c r="M321" s="36"/>
      <c r="N321" s="38" t="str">
        <f t="shared" si="64"/>
        <v/>
      </c>
      <c r="O321" t="str">
        <f t="shared" si="65"/>
        <v/>
      </c>
      <c r="P321" t="str">
        <f t="shared" si="66"/>
        <v/>
      </c>
      <c r="Q321" t="str">
        <f t="shared" si="67"/>
        <v/>
      </c>
      <c r="R321" t="str">
        <f t="shared" si="68"/>
        <v>-</v>
      </c>
      <c r="S321" s="39" t="str">
        <f t="shared" si="69"/>
        <v/>
      </c>
      <c r="T321" t="str">
        <f t="shared" si="70"/>
        <v/>
      </c>
      <c r="U321" s="40">
        <f t="shared" si="71"/>
        <v>0</v>
      </c>
      <c r="V321" s="40">
        <f t="shared" si="72"/>
        <v>0</v>
      </c>
      <c r="W321" s="40">
        <f t="shared" si="73"/>
        <v>0</v>
      </c>
      <c r="X321" s="40">
        <f t="shared" si="74"/>
        <v>0</v>
      </c>
      <c r="Y321" s="39">
        <f t="shared" si="75"/>
        <v>0</v>
      </c>
      <c r="Z321" s="39">
        <f t="shared" si="76"/>
        <v>0</v>
      </c>
      <c r="AA321" s="39">
        <f t="shared" si="77"/>
        <v>0</v>
      </c>
      <c r="AB321" t="str">
        <f t="shared" si="78"/>
        <v/>
      </c>
      <c r="AD321" s="41" t="str">
        <f t="shared" si="79"/>
        <v/>
      </c>
    </row>
    <row r="322" spans="1:30" x14ac:dyDescent="0.2">
      <c r="A322" s="35"/>
      <c r="B322" s="36"/>
      <c r="C322" s="36"/>
      <c r="D322" s="36"/>
      <c r="E322" s="36"/>
      <c r="F322" s="37"/>
      <c r="G322" s="36"/>
      <c r="H322" s="36"/>
      <c r="I322" s="36"/>
      <c r="J322" s="36"/>
      <c r="K322" s="36"/>
      <c r="L322" s="36"/>
      <c r="M322" s="36"/>
      <c r="N322" s="38" t="str">
        <f t="shared" si="64"/>
        <v/>
      </c>
      <c r="O322" t="str">
        <f t="shared" si="65"/>
        <v/>
      </c>
      <c r="P322" t="str">
        <f t="shared" si="66"/>
        <v/>
      </c>
      <c r="Q322" t="str">
        <f t="shared" si="67"/>
        <v/>
      </c>
      <c r="R322" t="str">
        <f t="shared" si="68"/>
        <v>-</v>
      </c>
      <c r="S322" s="39" t="str">
        <f t="shared" si="69"/>
        <v/>
      </c>
      <c r="T322" t="str">
        <f t="shared" si="70"/>
        <v/>
      </c>
      <c r="U322" s="40">
        <f t="shared" si="71"/>
        <v>0</v>
      </c>
      <c r="V322" s="40">
        <f t="shared" si="72"/>
        <v>0</v>
      </c>
      <c r="W322" s="40">
        <f t="shared" si="73"/>
        <v>0</v>
      </c>
      <c r="X322" s="40">
        <f t="shared" si="74"/>
        <v>0</v>
      </c>
      <c r="Y322" s="39">
        <f t="shared" si="75"/>
        <v>0</v>
      </c>
      <c r="Z322" s="39">
        <f t="shared" si="76"/>
        <v>0</v>
      </c>
      <c r="AA322" s="39">
        <f t="shared" si="77"/>
        <v>0</v>
      </c>
      <c r="AB322" t="str">
        <f t="shared" si="78"/>
        <v/>
      </c>
      <c r="AD322" s="41" t="str">
        <f t="shared" si="79"/>
        <v/>
      </c>
    </row>
    <row r="323" spans="1:30" x14ac:dyDescent="0.2">
      <c r="A323" s="35"/>
      <c r="B323" s="36"/>
      <c r="C323" s="36"/>
      <c r="D323" s="36"/>
      <c r="E323" s="36"/>
      <c r="F323" s="37"/>
      <c r="G323" s="36"/>
      <c r="H323" s="36"/>
      <c r="I323" s="36"/>
      <c r="J323" s="36"/>
      <c r="K323" s="36"/>
      <c r="L323" s="36"/>
      <c r="M323" s="36"/>
      <c r="N323" s="38" t="str">
        <f t="shared" si="64"/>
        <v/>
      </c>
      <c r="O323" t="str">
        <f t="shared" si="65"/>
        <v/>
      </c>
      <c r="P323" t="str">
        <f t="shared" si="66"/>
        <v/>
      </c>
      <c r="Q323" t="str">
        <f t="shared" si="67"/>
        <v/>
      </c>
      <c r="R323" t="str">
        <f t="shared" si="68"/>
        <v>-</v>
      </c>
      <c r="S323" s="39" t="str">
        <f t="shared" si="69"/>
        <v/>
      </c>
      <c r="T323" t="str">
        <f t="shared" si="70"/>
        <v/>
      </c>
      <c r="U323" s="40">
        <f t="shared" si="71"/>
        <v>0</v>
      </c>
      <c r="V323" s="40">
        <f t="shared" si="72"/>
        <v>0</v>
      </c>
      <c r="W323" s="40">
        <f t="shared" si="73"/>
        <v>0</v>
      </c>
      <c r="X323" s="40">
        <f t="shared" si="74"/>
        <v>0</v>
      </c>
      <c r="Y323" s="39">
        <f t="shared" si="75"/>
        <v>0</v>
      </c>
      <c r="Z323" s="39">
        <f t="shared" si="76"/>
        <v>0</v>
      </c>
      <c r="AA323" s="39">
        <f t="shared" si="77"/>
        <v>0</v>
      </c>
      <c r="AB323" t="str">
        <f t="shared" si="78"/>
        <v/>
      </c>
      <c r="AD323" s="41" t="str">
        <f t="shared" si="79"/>
        <v/>
      </c>
    </row>
    <row r="324" spans="1:30" x14ac:dyDescent="0.2">
      <c r="A324" s="35"/>
      <c r="B324" s="36"/>
      <c r="C324" s="36"/>
      <c r="D324" s="36"/>
      <c r="E324" s="36"/>
      <c r="F324" s="37"/>
      <c r="G324" s="36"/>
      <c r="H324" s="36"/>
      <c r="I324" s="36"/>
      <c r="J324" s="36"/>
      <c r="K324" s="36"/>
      <c r="L324" s="36"/>
      <c r="M324" s="36"/>
      <c r="N324" s="38" t="str">
        <f t="shared" ref="N324:N387" si="80">IF($A324="","",DATE(YEAR($A324),MONTH($A324),1))</f>
        <v/>
      </c>
      <c r="O324" t="str">
        <f t="shared" ref="O324:O387" si="81">IF(TRIM($B324)="","",IFERROR(INDEX(C_RG,MATCH(TRIM($B324),C_Nome,0)),"?"))</f>
        <v/>
      </c>
      <c r="P324" t="str">
        <f t="shared" ref="P324:P387" si="82">IF($AD324="","",INDEX(V_Equipe,$AD324))</f>
        <v/>
      </c>
      <c r="Q324" t="str">
        <f t="shared" ref="Q324:Q387" si="83">IF($AD324="","",INDEX(V_Funcao,$AD324))</f>
        <v/>
      </c>
      <c r="R324" t="str">
        <f t="shared" ref="R324:R387" si="84">IF(OR(TRIM($C324)="",$Q324=""),"-",IF(TRIM($C324)=$Q324,"Sim","Não"))</f>
        <v>-</v>
      </c>
      <c r="S324" s="39" t="str">
        <f t="shared" ref="S324:S387" si="85">IF(OR($A324="",IF(TRIM($C324)&lt;&gt;"",TRIM($C324),$Q324)=""),"",IFERROR(INDEX(F_Valor,MATCH(IF(TRIM($C324)&lt;&gt;"",TRIM($C324),$Q324)&amp;"|"&amp;SUMPRODUCT(MAX((F_Funcao=IF(TRIM($C324)&lt;&gt;"",TRIM($C324),$Q324))*(F_Ini&lt;=$A324)*F_Ini)),F_Chave,0)),""))</f>
        <v/>
      </c>
      <c r="T324" t="str">
        <f t="shared" ref="T324:T387" si="86">IF($A324="","",IF($E324="Sim","Feriado",IF(WEEKDAY($A324,2)=6,"Sábado",IF(WEEKDAY($A324,2)=7,"Domingo","Dia útil"))))</f>
        <v/>
      </c>
      <c r="U324" s="40">
        <f t="shared" ref="U324:U387" si="87">IF(OR($A324="",$F324=""),0,IF(AND($T324&lt;&gt;"Dia útil",$F324&gt;P_LimiteAlmocoFDS),P_AlmocoFDS,0))</f>
        <v>0</v>
      </c>
      <c r="V324" s="40">
        <f t="shared" ref="V324:V387" si="88">IF($F324="",0,MAX($F324-$U324,0))</f>
        <v>0</v>
      </c>
      <c r="W324" s="40">
        <f t="shared" ref="W324:W387" si="89">IF($V324=0,0,IF($T324="Dia útil",$V324,IF($T324="Sábado",MAX($V324-P_HoraSab100,0),0)))</f>
        <v>0</v>
      </c>
      <c r="X324" s="40">
        <f t="shared" ref="X324:X387" si="90">IF($V324=0,0,IF(OR($T324="Domingo",$T324="Feriado"),$V324,IF($T324="Sábado",MIN($V324,P_HoraSab100),0)))</f>
        <v>0</v>
      </c>
      <c r="Y324" s="39">
        <f t="shared" ref="Y324:Y387" si="91">IF(OR($V324=0,$S324=""),0,($W324*P_MultHE50+$X324*P_MultHE100)*24*$S324)</f>
        <v>0</v>
      </c>
      <c r="Z324" s="39">
        <f t="shared" ref="Z324:Z387" si="92">IF($G324="PAGAS POR EI",$Y324,0)</f>
        <v>0</v>
      </c>
      <c r="AA324" s="39">
        <f t="shared" ref="AA324:AA387" si="93">IF($G324="PAGAS PELA ÁREA",$Y324,0)</f>
        <v>0</v>
      </c>
      <c r="AB324" t="str">
        <f t="shared" ref="AB324:AB387" si="94">IF($A324="","",IF($O324="?","CADASTRO: funcionário não está no Cadastro",IF($G324="","DEFINIR: tratamento da HE (EI ou área)",IF($L324&lt;&gt;"Sim","PONTO: aguardando histórico dos pontos",""))))</f>
        <v/>
      </c>
      <c r="AD324" s="41" t="str">
        <f t="shared" ref="AD324:AD387" si="95">IF(OR($A324="",$O324="",$O324="?"),"",IFERROR(MATCH($O324&amp;"|"&amp;SUMPRODUCT(MAX((V_RG=$O324)*(V_Ini&lt;=$A324)*V_Ini)),V_Chave,0),""))</f>
        <v/>
      </c>
    </row>
    <row r="325" spans="1:30" x14ac:dyDescent="0.2">
      <c r="A325" s="35"/>
      <c r="B325" s="36"/>
      <c r="C325" s="36"/>
      <c r="D325" s="36"/>
      <c r="E325" s="36"/>
      <c r="F325" s="37"/>
      <c r="G325" s="36"/>
      <c r="H325" s="36"/>
      <c r="I325" s="36"/>
      <c r="J325" s="36"/>
      <c r="K325" s="36"/>
      <c r="L325" s="36"/>
      <c r="M325" s="36"/>
      <c r="N325" s="38" t="str">
        <f t="shared" si="80"/>
        <v/>
      </c>
      <c r="O325" t="str">
        <f t="shared" si="81"/>
        <v/>
      </c>
      <c r="P325" t="str">
        <f t="shared" si="82"/>
        <v/>
      </c>
      <c r="Q325" t="str">
        <f t="shared" si="83"/>
        <v/>
      </c>
      <c r="R325" t="str">
        <f t="shared" si="84"/>
        <v>-</v>
      </c>
      <c r="S325" s="39" t="str">
        <f t="shared" si="85"/>
        <v/>
      </c>
      <c r="T325" t="str">
        <f t="shared" si="86"/>
        <v/>
      </c>
      <c r="U325" s="40">
        <f t="shared" si="87"/>
        <v>0</v>
      </c>
      <c r="V325" s="40">
        <f t="shared" si="88"/>
        <v>0</v>
      </c>
      <c r="W325" s="40">
        <f t="shared" si="89"/>
        <v>0</v>
      </c>
      <c r="X325" s="40">
        <f t="shared" si="90"/>
        <v>0</v>
      </c>
      <c r="Y325" s="39">
        <f t="shared" si="91"/>
        <v>0</v>
      </c>
      <c r="Z325" s="39">
        <f t="shared" si="92"/>
        <v>0</v>
      </c>
      <c r="AA325" s="39">
        <f t="shared" si="93"/>
        <v>0</v>
      </c>
      <c r="AB325" t="str">
        <f t="shared" si="94"/>
        <v/>
      </c>
      <c r="AD325" s="41" t="str">
        <f t="shared" si="95"/>
        <v/>
      </c>
    </row>
    <row r="326" spans="1:30" x14ac:dyDescent="0.2">
      <c r="A326" s="35"/>
      <c r="B326" s="36"/>
      <c r="C326" s="36"/>
      <c r="D326" s="36"/>
      <c r="E326" s="36"/>
      <c r="F326" s="37"/>
      <c r="G326" s="36"/>
      <c r="H326" s="36"/>
      <c r="I326" s="36"/>
      <c r="J326" s="36"/>
      <c r="K326" s="36"/>
      <c r="L326" s="36"/>
      <c r="M326" s="36"/>
      <c r="N326" s="38" t="str">
        <f t="shared" si="80"/>
        <v/>
      </c>
      <c r="O326" t="str">
        <f t="shared" si="81"/>
        <v/>
      </c>
      <c r="P326" t="str">
        <f t="shared" si="82"/>
        <v/>
      </c>
      <c r="Q326" t="str">
        <f t="shared" si="83"/>
        <v/>
      </c>
      <c r="R326" t="str">
        <f t="shared" si="84"/>
        <v>-</v>
      </c>
      <c r="S326" s="39" t="str">
        <f t="shared" si="85"/>
        <v/>
      </c>
      <c r="T326" t="str">
        <f t="shared" si="86"/>
        <v/>
      </c>
      <c r="U326" s="40">
        <f t="shared" si="87"/>
        <v>0</v>
      </c>
      <c r="V326" s="40">
        <f t="shared" si="88"/>
        <v>0</v>
      </c>
      <c r="W326" s="40">
        <f t="shared" si="89"/>
        <v>0</v>
      </c>
      <c r="X326" s="40">
        <f t="shared" si="90"/>
        <v>0</v>
      </c>
      <c r="Y326" s="39">
        <f t="shared" si="91"/>
        <v>0</v>
      </c>
      <c r="Z326" s="39">
        <f t="shared" si="92"/>
        <v>0</v>
      </c>
      <c r="AA326" s="39">
        <f t="shared" si="93"/>
        <v>0</v>
      </c>
      <c r="AB326" t="str">
        <f t="shared" si="94"/>
        <v/>
      </c>
      <c r="AD326" s="41" t="str">
        <f t="shared" si="95"/>
        <v/>
      </c>
    </row>
    <row r="327" spans="1:30" x14ac:dyDescent="0.2">
      <c r="A327" s="35"/>
      <c r="B327" s="36"/>
      <c r="C327" s="36"/>
      <c r="D327" s="36"/>
      <c r="E327" s="36"/>
      <c r="F327" s="37"/>
      <c r="G327" s="36"/>
      <c r="H327" s="36"/>
      <c r="I327" s="36"/>
      <c r="J327" s="36"/>
      <c r="K327" s="36"/>
      <c r="L327" s="36"/>
      <c r="M327" s="36"/>
      <c r="N327" s="38" t="str">
        <f t="shared" si="80"/>
        <v/>
      </c>
      <c r="O327" t="str">
        <f t="shared" si="81"/>
        <v/>
      </c>
      <c r="P327" t="str">
        <f t="shared" si="82"/>
        <v/>
      </c>
      <c r="Q327" t="str">
        <f t="shared" si="83"/>
        <v/>
      </c>
      <c r="R327" t="str">
        <f t="shared" si="84"/>
        <v>-</v>
      </c>
      <c r="S327" s="39" t="str">
        <f t="shared" si="85"/>
        <v/>
      </c>
      <c r="T327" t="str">
        <f t="shared" si="86"/>
        <v/>
      </c>
      <c r="U327" s="40">
        <f t="shared" si="87"/>
        <v>0</v>
      </c>
      <c r="V327" s="40">
        <f t="shared" si="88"/>
        <v>0</v>
      </c>
      <c r="W327" s="40">
        <f t="shared" si="89"/>
        <v>0</v>
      </c>
      <c r="X327" s="40">
        <f t="shared" si="90"/>
        <v>0</v>
      </c>
      <c r="Y327" s="39">
        <f t="shared" si="91"/>
        <v>0</v>
      </c>
      <c r="Z327" s="39">
        <f t="shared" si="92"/>
        <v>0</v>
      </c>
      <c r="AA327" s="39">
        <f t="shared" si="93"/>
        <v>0</v>
      </c>
      <c r="AB327" t="str">
        <f t="shared" si="94"/>
        <v/>
      </c>
      <c r="AD327" s="41" t="str">
        <f t="shared" si="95"/>
        <v/>
      </c>
    </row>
    <row r="328" spans="1:30" x14ac:dyDescent="0.2">
      <c r="A328" s="35"/>
      <c r="B328" s="36"/>
      <c r="C328" s="36"/>
      <c r="D328" s="36"/>
      <c r="E328" s="36"/>
      <c r="F328" s="37"/>
      <c r="G328" s="36"/>
      <c r="H328" s="36"/>
      <c r="I328" s="36"/>
      <c r="J328" s="36"/>
      <c r="K328" s="36"/>
      <c r="L328" s="36"/>
      <c r="M328" s="36"/>
      <c r="N328" s="38" t="str">
        <f t="shared" si="80"/>
        <v/>
      </c>
      <c r="O328" t="str">
        <f t="shared" si="81"/>
        <v/>
      </c>
      <c r="P328" t="str">
        <f t="shared" si="82"/>
        <v/>
      </c>
      <c r="Q328" t="str">
        <f t="shared" si="83"/>
        <v/>
      </c>
      <c r="R328" t="str">
        <f t="shared" si="84"/>
        <v>-</v>
      </c>
      <c r="S328" s="39" t="str">
        <f t="shared" si="85"/>
        <v/>
      </c>
      <c r="T328" t="str">
        <f t="shared" si="86"/>
        <v/>
      </c>
      <c r="U328" s="40">
        <f t="shared" si="87"/>
        <v>0</v>
      </c>
      <c r="V328" s="40">
        <f t="shared" si="88"/>
        <v>0</v>
      </c>
      <c r="W328" s="40">
        <f t="shared" si="89"/>
        <v>0</v>
      </c>
      <c r="X328" s="40">
        <f t="shared" si="90"/>
        <v>0</v>
      </c>
      <c r="Y328" s="39">
        <f t="shared" si="91"/>
        <v>0</v>
      </c>
      <c r="Z328" s="39">
        <f t="shared" si="92"/>
        <v>0</v>
      </c>
      <c r="AA328" s="39">
        <f t="shared" si="93"/>
        <v>0</v>
      </c>
      <c r="AB328" t="str">
        <f t="shared" si="94"/>
        <v/>
      </c>
      <c r="AD328" s="41" t="str">
        <f t="shared" si="95"/>
        <v/>
      </c>
    </row>
    <row r="329" spans="1:30" x14ac:dyDescent="0.2">
      <c r="A329" s="35"/>
      <c r="B329" s="36"/>
      <c r="C329" s="36"/>
      <c r="D329" s="36"/>
      <c r="E329" s="36"/>
      <c r="F329" s="37"/>
      <c r="G329" s="36"/>
      <c r="H329" s="36"/>
      <c r="I329" s="36"/>
      <c r="J329" s="36"/>
      <c r="K329" s="36"/>
      <c r="L329" s="36"/>
      <c r="M329" s="36"/>
      <c r="N329" s="38" t="str">
        <f t="shared" si="80"/>
        <v/>
      </c>
      <c r="O329" t="str">
        <f t="shared" si="81"/>
        <v/>
      </c>
      <c r="P329" t="str">
        <f t="shared" si="82"/>
        <v/>
      </c>
      <c r="Q329" t="str">
        <f t="shared" si="83"/>
        <v/>
      </c>
      <c r="R329" t="str">
        <f t="shared" si="84"/>
        <v>-</v>
      </c>
      <c r="S329" s="39" t="str">
        <f t="shared" si="85"/>
        <v/>
      </c>
      <c r="T329" t="str">
        <f t="shared" si="86"/>
        <v/>
      </c>
      <c r="U329" s="40">
        <f t="shared" si="87"/>
        <v>0</v>
      </c>
      <c r="V329" s="40">
        <f t="shared" si="88"/>
        <v>0</v>
      </c>
      <c r="W329" s="40">
        <f t="shared" si="89"/>
        <v>0</v>
      </c>
      <c r="X329" s="40">
        <f t="shared" si="90"/>
        <v>0</v>
      </c>
      <c r="Y329" s="39">
        <f t="shared" si="91"/>
        <v>0</v>
      </c>
      <c r="Z329" s="39">
        <f t="shared" si="92"/>
        <v>0</v>
      </c>
      <c r="AA329" s="39">
        <f t="shared" si="93"/>
        <v>0</v>
      </c>
      <c r="AB329" t="str">
        <f t="shared" si="94"/>
        <v/>
      </c>
      <c r="AD329" s="41" t="str">
        <f t="shared" si="95"/>
        <v/>
      </c>
    </row>
    <row r="330" spans="1:30" x14ac:dyDescent="0.2">
      <c r="A330" s="35"/>
      <c r="B330" s="36"/>
      <c r="C330" s="36"/>
      <c r="D330" s="36"/>
      <c r="E330" s="36"/>
      <c r="F330" s="37"/>
      <c r="G330" s="36"/>
      <c r="H330" s="36"/>
      <c r="I330" s="36"/>
      <c r="J330" s="36"/>
      <c r="K330" s="36"/>
      <c r="L330" s="36"/>
      <c r="M330" s="36"/>
      <c r="N330" s="38" t="str">
        <f t="shared" si="80"/>
        <v/>
      </c>
      <c r="O330" t="str">
        <f t="shared" si="81"/>
        <v/>
      </c>
      <c r="P330" t="str">
        <f t="shared" si="82"/>
        <v/>
      </c>
      <c r="Q330" t="str">
        <f t="shared" si="83"/>
        <v/>
      </c>
      <c r="R330" t="str">
        <f t="shared" si="84"/>
        <v>-</v>
      </c>
      <c r="S330" s="39" t="str">
        <f t="shared" si="85"/>
        <v/>
      </c>
      <c r="T330" t="str">
        <f t="shared" si="86"/>
        <v/>
      </c>
      <c r="U330" s="40">
        <f t="shared" si="87"/>
        <v>0</v>
      </c>
      <c r="V330" s="40">
        <f t="shared" si="88"/>
        <v>0</v>
      </c>
      <c r="W330" s="40">
        <f t="shared" si="89"/>
        <v>0</v>
      </c>
      <c r="X330" s="40">
        <f t="shared" si="90"/>
        <v>0</v>
      </c>
      <c r="Y330" s="39">
        <f t="shared" si="91"/>
        <v>0</v>
      </c>
      <c r="Z330" s="39">
        <f t="shared" si="92"/>
        <v>0</v>
      </c>
      <c r="AA330" s="39">
        <f t="shared" si="93"/>
        <v>0</v>
      </c>
      <c r="AB330" t="str">
        <f t="shared" si="94"/>
        <v/>
      </c>
      <c r="AD330" s="41" t="str">
        <f t="shared" si="95"/>
        <v/>
      </c>
    </row>
    <row r="331" spans="1:30" x14ac:dyDescent="0.2">
      <c r="A331" s="35"/>
      <c r="B331" s="36"/>
      <c r="C331" s="36"/>
      <c r="D331" s="36"/>
      <c r="E331" s="36"/>
      <c r="F331" s="37"/>
      <c r="G331" s="36"/>
      <c r="H331" s="36"/>
      <c r="I331" s="36"/>
      <c r="J331" s="36"/>
      <c r="K331" s="36"/>
      <c r="L331" s="36"/>
      <c r="M331" s="36"/>
      <c r="N331" s="38" t="str">
        <f t="shared" si="80"/>
        <v/>
      </c>
      <c r="O331" t="str">
        <f t="shared" si="81"/>
        <v/>
      </c>
      <c r="P331" t="str">
        <f t="shared" si="82"/>
        <v/>
      </c>
      <c r="Q331" t="str">
        <f t="shared" si="83"/>
        <v/>
      </c>
      <c r="R331" t="str">
        <f t="shared" si="84"/>
        <v>-</v>
      </c>
      <c r="S331" s="39" t="str">
        <f t="shared" si="85"/>
        <v/>
      </c>
      <c r="T331" t="str">
        <f t="shared" si="86"/>
        <v/>
      </c>
      <c r="U331" s="40">
        <f t="shared" si="87"/>
        <v>0</v>
      </c>
      <c r="V331" s="40">
        <f t="shared" si="88"/>
        <v>0</v>
      </c>
      <c r="W331" s="40">
        <f t="shared" si="89"/>
        <v>0</v>
      </c>
      <c r="X331" s="40">
        <f t="shared" si="90"/>
        <v>0</v>
      </c>
      <c r="Y331" s="39">
        <f t="shared" si="91"/>
        <v>0</v>
      </c>
      <c r="Z331" s="39">
        <f t="shared" si="92"/>
        <v>0</v>
      </c>
      <c r="AA331" s="39">
        <f t="shared" si="93"/>
        <v>0</v>
      </c>
      <c r="AB331" t="str">
        <f t="shared" si="94"/>
        <v/>
      </c>
      <c r="AD331" s="41" t="str">
        <f t="shared" si="95"/>
        <v/>
      </c>
    </row>
    <row r="332" spans="1:30" x14ac:dyDescent="0.2">
      <c r="A332" s="35"/>
      <c r="B332" s="36"/>
      <c r="C332" s="36"/>
      <c r="D332" s="36"/>
      <c r="E332" s="36"/>
      <c r="F332" s="37"/>
      <c r="G332" s="36"/>
      <c r="H332" s="36"/>
      <c r="I332" s="36"/>
      <c r="J332" s="36"/>
      <c r="K332" s="36"/>
      <c r="L332" s="36"/>
      <c r="M332" s="36"/>
      <c r="N332" s="38" t="str">
        <f t="shared" si="80"/>
        <v/>
      </c>
      <c r="O332" t="str">
        <f t="shared" si="81"/>
        <v/>
      </c>
      <c r="P332" t="str">
        <f t="shared" si="82"/>
        <v/>
      </c>
      <c r="Q332" t="str">
        <f t="shared" si="83"/>
        <v/>
      </c>
      <c r="R332" t="str">
        <f t="shared" si="84"/>
        <v>-</v>
      </c>
      <c r="S332" s="39" t="str">
        <f t="shared" si="85"/>
        <v/>
      </c>
      <c r="T332" t="str">
        <f t="shared" si="86"/>
        <v/>
      </c>
      <c r="U332" s="40">
        <f t="shared" si="87"/>
        <v>0</v>
      </c>
      <c r="V332" s="40">
        <f t="shared" si="88"/>
        <v>0</v>
      </c>
      <c r="W332" s="40">
        <f t="shared" si="89"/>
        <v>0</v>
      </c>
      <c r="X332" s="40">
        <f t="shared" si="90"/>
        <v>0</v>
      </c>
      <c r="Y332" s="39">
        <f t="shared" si="91"/>
        <v>0</v>
      </c>
      <c r="Z332" s="39">
        <f t="shared" si="92"/>
        <v>0</v>
      </c>
      <c r="AA332" s="39">
        <f t="shared" si="93"/>
        <v>0</v>
      </c>
      <c r="AB332" t="str">
        <f t="shared" si="94"/>
        <v/>
      </c>
      <c r="AD332" s="41" t="str">
        <f t="shared" si="95"/>
        <v/>
      </c>
    </row>
    <row r="333" spans="1:30" x14ac:dyDescent="0.2">
      <c r="A333" s="35"/>
      <c r="B333" s="36"/>
      <c r="C333" s="36"/>
      <c r="D333" s="36"/>
      <c r="E333" s="36"/>
      <c r="F333" s="37"/>
      <c r="G333" s="36"/>
      <c r="H333" s="36"/>
      <c r="I333" s="36"/>
      <c r="J333" s="36"/>
      <c r="K333" s="36"/>
      <c r="L333" s="36"/>
      <c r="M333" s="36"/>
      <c r="N333" s="38" t="str">
        <f t="shared" si="80"/>
        <v/>
      </c>
      <c r="O333" t="str">
        <f t="shared" si="81"/>
        <v/>
      </c>
      <c r="P333" t="str">
        <f t="shared" si="82"/>
        <v/>
      </c>
      <c r="Q333" t="str">
        <f t="shared" si="83"/>
        <v/>
      </c>
      <c r="R333" t="str">
        <f t="shared" si="84"/>
        <v>-</v>
      </c>
      <c r="S333" s="39" t="str">
        <f t="shared" si="85"/>
        <v/>
      </c>
      <c r="T333" t="str">
        <f t="shared" si="86"/>
        <v/>
      </c>
      <c r="U333" s="40">
        <f t="shared" si="87"/>
        <v>0</v>
      </c>
      <c r="V333" s="40">
        <f t="shared" si="88"/>
        <v>0</v>
      </c>
      <c r="W333" s="40">
        <f t="shared" si="89"/>
        <v>0</v>
      </c>
      <c r="X333" s="40">
        <f t="shared" si="90"/>
        <v>0</v>
      </c>
      <c r="Y333" s="39">
        <f t="shared" si="91"/>
        <v>0</v>
      </c>
      <c r="Z333" s="39">
        <f t="shared" si="92"/>
        <v>0</v>
      </c>
      <c r="AA333" s="39">
        <f t="shared" si="93"/>
        <v>0</v>
      </c>
      <c r="AB333" t="str">
        <f t="shared" si="94"/>
        <v/>
      </c>
      <c r="AD333" s="41" t="str">
        <f t="shared" si="95"/>
        <v/>
      </c>
    </row>
    <row r="334" spans="1:30" x14ac:dyDescent="0.2">
      <c r="A334" s="35"/>
      <c r="B334" s="36"/>
      <c r="C334" s="36"/>
      <c r="D334" s="36"/>
      <c r="E334" s="36"/>
      <c r="F334" s="37"/>
      <c r="G334" s="36"/>
      <c r="H334" s="36"/>
      <c r="I334" s="36"/>
      <c r="J334" s="36"/>
      <c r="K334" s="36"/>
      <c r="L334" s="36"/>
      <c r="M334" s="36"/>
      <c r="N334" s="38" t="str">
        <f t="shared" si="80"/>
        <v/>
      </c>
      <c r="O334" t="str">
        <f t="shared" si="81"/>
        <v/>
      </c>
      <c r="P334" t="str">
        <f t="shared" si="82"/>
        <v/>
      </c>
      <c r="Q334" t="str">
        <f t="shared" si="83"/>
        <v/>
      </c>
      <c r="R334" t="str">
        <f t="shared" si="84"/>
        <v>-</v>
      </c>
      <c r="S334" s="39" t="str">
        <f t="shared" si="85"/>
        <v/>
      </c>
      <c r="T334" t="str">
        <f t="shared" si="86"/>
        <v/>
      </c>
      <c r="U334" s="40">
        <f t="shared" si="87"/>
        <v>0</v>
      </c>
      <c r="V334" s="40">
        <f t="shared" si="88"/>
        <v>0</v>
      </c>
      <c r="W334" s="40">
        <f t="shared" si="89"/>
        <v>0</v>
      </c>
      <c r="X334" s="40">
        <f t="shared" si="90"/>
        <v>0</v>
      </c>
      <c r="Y334" s="39">
        <f t="shared" si="91"/>
        <v>0</v>
      </c>
      <c r="Z334" s="39">
        <f t="shared" si="92"/>
        <v>0</v>
      </c>
      <c r="AA334" s="39">
        <f t="shared" si="93"/>
        <v>0</v>
      </c>
      <c r="AB334" t="str">
        <f t="shared" si="94"/>
        <v/>
      </c>
      <c r="AD334" s="41" t="str">
        <f t="shared" si="95"/>
        <v/>
      </c>
    </row>
    <row r="335" spans="1:30" x14ac:dyDescent="0.2">
      <c r="A335" s="35"/>
      <c r="B335" s="36"/>
      <c r="C335" s="36"/>
      <c r="D335" s="36"/>
      <c r="E335" s="36"/>
      <c r="F335" s="37"/>
      <c r="G335" s="36"/>
      <c r="H335" s="36"/>
      <c r="I335" s="36"/>
      <c r="J335" s="36"/>
      <c r="K335" s="36"/>
      <c r="L335" s="36"/>
      <c r="M335" s="36"/>
      <c r="N335" s="38" t="str">
        <f t="shared" si="80"/>
        <v/>
      </c>
      <c r="O335" t="str">
        <f t="shared" si="81"/>
        <v/>
      </c>
      <c r="P335" t="str">
        <f t="shared" si="82"/>
        <v/>
      </c>
      <c r="Q335" t="str">
        <f t="shared" si="83"/>
        <v/>
      </c>
      <c r="R335" t="str">
        <f t="shared" si="84"/>
        <v>-</v>
      </c>
      <c r="S335" s="39" t="str">
        <f t="shared" si="85"/>
        <v/>
      </c>
      <c r="T335" t="str">
        <f t="shared" si="86"/>
        <v/>
      </c>
      <c r="U335" s="40">
        <f t="shared" si="87"/>
        <v>0</v>
      </c>
      <c r="V335" s="40">
        <f t="shared" si="88"/>
        <v>0</v>
      </c>
      <c r="W335" s="40">
        <f t="shared" si="89"/>
        <v>0</v>
      </c>
      <c r="X335" s="40">
        <f t="shared" si="90"/>
        <v>0</v>
      </c>
      <c r="Y335" s="39">
        <f t="shared" si="91"/>
        <v>0</v>
      </c>
      <c r="Z335" s="39">
        <f t="shared" si="92"/>
        <v>0</v>
      </c>
      <c r="AA335" s="39">
        <f t="shared" si="93"/>
        <v>0</v>
      </c>
      <c r="AB335" t="str">
        <f t="shared" si="94"/>
        <v/>
      </c>
      <c r="AD335" s="41" t="str">
        <f t="shared" si="95"/>
        <v/>
      </c>
    </row>
    <row r="336" spans="1:30" x14ac:dyDescent="0.2">
      <c r="A336" s="35"/>
      <c r="B336" s="36"/>
      <c r="C336" s="36"/>
      <c r="D336" s="36"/>
      <c r="E336" s="36"/>
      <c r="F336" s="37"/>
      <c r="G336" s="36"/>
      <c r="H336" s="36"/>
      <c r="I336" s="36"/>
      <c r="J336" s="36"/>
      <c r="K336" s="36"/>
      <c r="L336" s="36"/>
      <c r="M336" s="36"/>
      <c r="N336" s="38" t="str">
        <f t="shared" si="80"/>
        <v/>
      </c>
      <c r="O336" t="str">
        <f t="shared" si="81"/>
        <v/>
      </c>
      <c r="P336" t="str">
        <f t="shared" si="82"/>
        <v/>
      </c>
      <c r="Q336" t="str">
        <f t="shared" si="83"/>
        <v/>
      </c>
      <c r="R336" t="str">
        <f t="shared" si="84"/>
        <v>-</v>
      </c>
      <c r="S336" s="39" t="str">
        <f t="shared" si="85"/>
        <v/>
      </c>
      <c r="T336" t="str">
        <f t="shared" si="86"/>
        <v/>
      </c>
      <c r="U336" s="40">
        <f t="shared" si="87"/>
        <v>0</v>
      </c>
      <c r="V336" s="40">
        <f t="shared" si="88"/>
        <v>0</v>
      </c>
      <c r="W336" s="40">
        <f t="shared" si="89"/>
        <v>0</v>
      </c>
      <c r="X336" s="40">
        <f t="shared" si="90"/>
        <v>0</v>
      </c>
      <c r="Y336" s="39">
        <f t="shared" si="91"/>
        <v>0</v>
      </c>
      <c r="Z336" s="39">
        <f t="shared" si="92"/>
        <v>0</v>
      </c>
      <c r="AA336" s="39">
        <f t="shared" si="93"/>
        <v>0</v>
      </c>
      <c r="AB336" t="str">
        <f t="shared" si="94"/>
        <v/>
      </c>
      <c r="AD336" s="41" t="str">
        <f t="shared" si="95"/>
        <v/>
      </c>
    </row>
    <row r="337" spans="1:30" x14ac:dyDescent="0.2">
      <c r="A337" s="35"/>
      <c r="B337" s="36"/>
      <c r="C337" s="36"/>
      <c r="D337" s="36"/>
      <c r="E337" s="36"/>
      <c r="F337" s="37"/>
      <c r="G337" s="36"/>
      <c r="H337" s="36"/>
      <c r="I337" s="36"/>
      <c r="J337" s="36"/>
      <c r="K337" s="36"/>
      <c r="L337" s="36"/>
      <c r="M337" s="36"/>
      <c r="N337" s="38" t="str">
        <f t="shared" si="80"/>
        <v/>
      </c>
      <c r="O337" t="str">
        <f t="shared" si="81"/>
        <v/>
      </c>
      <c r="P337" t="str">
        <f t="shared" si="82"/>
        <v/>
      </c>
      <c r="Q337" t="str">
        <f t="shared" si="83"/>
        <v/>
      </c>
      <c r="R337" t="str">
        <f t="shared" si="84"/>
        <v>-</v>
      </c>
      <c r="S337" s="39" t="str">
        <f t="shared" si="85"/>
        <v/>
      </c>
      <c r="T337" t="str">
        <f t="shared" si="86"/>
        <v/>
      </c>
      <c r="U337" s="40">
        <f t="shared" si="87"/>
        <v>0</v>
      </c>
      <c r="V337" s="40">
        <f t="shared" si="88"/>
        <v>0</v>
      </c>
      <c r="W337" s="40">
        <f t="shared" si="89"/>
        <v>0</v>
      </c>
      <c r="X337" s="40">
        <f t="shared" si="90"/>
        <v>0</v>
      </c>
      <c r="Y337" s="39">
        <f t="shared" si="91"/>
        <v>0</v>
      </c>
      <c r="Z337" s="39">
        <f t="shared" si="92"/>
        <v>0</v>
      </c>
      <c r="AA337" s="39">
        <f t="shared" si="93"/>
        <v>0</v>
      </c>
      <c r="AB337" t="str">
        <f t="shared" si="94"/>
        <v/>
      </c>
      <c r="AD337" s="41" t="str">
        <f t="shared" si="95"/>
        <v/>
      </c>
    </row>
    <row r="338" spans="1:30" x14ac:dyDescent="0.2">
      <c r="A338" s="35"/>
      <c r="B338" s="36"/>
      <c r="C338" s="36"/>
      <c r="D338" s="36"/>
      <c r="E338" s="36"/>
      <c r="F338" s="37"/>
      <c r="G338" s="36"/>
      <c r="H338" s="36"/>
      <c r="I338" s="36"/>
      <c r="J338" s="36"/>
      <c r="K338" s="36"/>
      <c r="L338" s="36"/>
      <c r="M338" s="36"/>
      <c r="N338" s="38" t="str">
        <f t="shared" si="80"/>
        <v/>
      </c>
      <c r="O338" t="str">
        <f t="shared" si="81"/>
        <v/>
      </c>
      <c r="P338" t="str">
        <f t="shared" si="82"/>
        <v/>
      </c>
      <c r="Q338" t="str">
        <f t="shared" si="83"/>
        <v/>
      </c>
      <c r="R338" t="str">
        <f t="shared" si="84"/>
        <v>-</v>
      </c>
      <c r="S338" s="39" t="str">
        <f t="shared" si="85"/>
        <v/>
      </c>
      <c r="T338" t="str">
        <f t="shared" si="86"/>
        <v/>
      </c>
      <c r="U338" s="40">
        <f t="shared" si="87"/>
        <v>0</v>
      </c>
      <c r="V338" s="40">
        <f t="shared" si="88"/>
        <v>0</v>
      </c>
      <c r="W338" s="40">
        <f t="shared" si="89"/>
        <v>0</v>
      </c>
      <c r="X338" s="40">
        <f t="shared" si="90"/>
        <v>0</v>
      </c>
      <c r="Y338" s="39">
        <f t="shared" si="91"/>
        <v>0</v>
      </c>
      <c r="Z338" s="39">
        <f t="shared" si="92"/>
        <v>0</v>
      </c>
      <c r="AA338" s="39">
        <f t="shared" si="93"/>
        <v>0</v>
      </c>
      <c r="AB338" t="str">
        <f t="shared" si="94"/>
        <v/>
      </c>
      <c r="AD338" s="41" t="str">
        <f t="shared" si="95"/>
        <v/>
      </c>
    </row>
    <row r="339" spans="1:30" x14ac:dyDescent="0.2">
      <c r="A339" s="35"/>
      <c r="B339" s="36"/>
      <c r="C339" s="36"/>
      <c r="D339" s="36"/>
      <c r="E339" s="36"/>
      <c r="F339" s="37"/>
      <c r="G339" s="36"/>
      <c r="H339" s="36"/>
      <c r="I339" s="36"/>
      <c r="J339" s="36"/>
      <c r="K339" s="36"/>
      <c r="L339" s="36"/>
      <c r="M339" s="36"/>
      <c r="N339" s="38" t="str">
        <f t="shared" si="80"/>
        <v/>
      </c>
      <c r="O339" t="str">
        <f t="shared" si="81"/>
        <v/>
      </c>
      <c r="P339" t="str">
        <f t="shared" si="82"/>
        <v/>
      </c>
      <c r="Q339" t="str">
        <f t="shared" si="83"/>
        <v/>
      </c>
      <c r="R339" t="str">
        <f t="shared" si="84"/>
        <v>-</v>
      </c>
      <c r="S339" s="39" t="str">
        <f t="shared" si="85"/>
        <v/>
      </c>
      <c r="T339" t="str">
        <f t="shared" si="86"/>
        <v/>
      </c>
      <c r="U339" s="40">
        <f t="shared" si="87"/>
        <v>0</v>
      </c>
      <c r="V339" s="40">
        <f t="shared" si="88"/>
        <v>0</v>
      </c>
      <c r="W339" s="40">
        <f t="shared" si="89"/>
        <v>0</v>
      </c>
      <c r="X339" s="40">
        <f t="shared" si="90"/>
        <v>0</v>
      </c>
      <c r="Y339" s="39">
        <f t="shared" si="91"/>
        <v>0</v>
      </c>
      <c r="Z339" s="39">
        <f t="shared" si="92"/>
        <v>0</v>
      </c>
      <c r="AA339" s="39">
        <f t="shared" si="93"/>
        <v>0</v>
      </c>
      <c r="AB339" t="str">
        <f t="shared" si="94"/>
        <v/>
      </c>
      <c r="AD339" s="41" t="str">
        <f t="shared" si="95"/>
        <v/>
      </c>
    </row>
    <row r="340" spans="1:30" x14ac:dyDescent="0.2">
      <c r="A340" s="35"/>
      <c r="B340" s="36"/>
      <c r="C340" s="36"/>
      <c r="D340" s="36"/>
      <c r="E340" s="36"/>
      <c r="F340" s="37"/>
      <c r="G340" s="36"/>
      <c r="H340" s="36"/>
      <c r="I340" s="36"/>
      <c r="J340" s="36"/>
      <c r="K340" s="36"/>
      <c r="L340" s="36"/>
      <c r="M340" s="36"/>
      <c r="N340" s="38" t="str">
        <f t="shared" si="80"/>
        <v/>
      </c>
      <c r="O340" t="str">
        <f t="shared" si="81"/>
        <v/>
      </c>
      <c r="P340" t="str">
        <f t="shared" si="82"/>
        <v/>
      </c>
      <c r="Q340" t="str">
        <f t="shared" si="83"/>
        <v/>
      </c>
      <c r="R340" t="str">
        <f t="shared" si="84"/>
        <v>-</v>
      </c>
      <c r="S340" s="39" t="str">
        <f t="shared" si="85"/>
        <v/>
      </c>
      <c r="T340" t="str">
        <f t="shared" si="86"/>
        <v/>
      </c>
      <c r="U340" s="40">
        <f t="shared" si="87"/>
        <v>0</v>
      </c>
      <c r="V340" s="40">
        <f t="shared" si="88"/>
        <v>0</v>
      </c>
      <c r="W340" s="40">
        <f t="shared" si="89"/>
        <v>0</v>
      </c>
      <c r="X340" s="40">
        <f t="shared" si="90"/>
        <v>0</v>
      </c>
      <c r="Y340" s="39">
        <f t="shared" si="91"/>
        <v>0</v>
      </c>
      <c r="Z340" s="39">
        <f t="shared" si="92"/>
        <v>0</v>
      </c>
      <c r="AA340" s="39">
        <f t="shared" si="93"/>
        <v>0</v>
      </c>
      <c r="AB340" t="str">
        <f t="shared" si="94"/>
        <v/>
      </c>
      <c r="AD340" s="41" t="str">
        <f t="shared" si="95"/>
        <v/>
      </c>
    </row>
    <row r="341" spans="1:30" x14ac:dyDescent="0.2">
      <c r="A341" s="35"/>
      <c r="B341" s="36"/>
      <c r="C341" s="36"/>
      <c r="D341" s="36"/>
      <c r="E341" s="36"/>
      <c r="F341" s="37"/>
      <c r="G341" s="36"/>
      <c r="H341" s="36"/>
      <c r="I341" s="36"/>
      <c r="J341" s="36"/>
      <c r="K341" s="36"/>
      <c r="L341" s="36"/>
      <c r="M341" s="36"/>
      <c r="N341" s="38" t="str">
        <f t="shared" si="80"/>
        <v/>
      </c>
      <c r="O341" t="str">
        <f t="shared" si="81"/>
        <v/>
      </c>
      <c r="P341" t="str">
        <f t="shared" si="82"/>
        <v/>
      </c>
      <c r="Q341" t="str">
        <f t="shared" si="83"/>
        <v/>
      </c>
      <c r="R341" t="str">
        <f t="shared" si="84"/>
        <v>-</v>
      </c>
      <c r="S341" s="39" t="str">
        <f t="shared" si="85"/>
        <v/>
      </c>
      <c r="T341" t="str">
        <f t="shared" si="86"/>
        <v/>
      </c>
      <c r="U341" s="40">
        <f t="shared" si="87"/>
        <v>0</v>
      </c>
      <c r="V341" s="40">
        <f t="shared" si="88"/>
        <v>0</v>
      </c>
      <c r="W341" s="40">
        <f t="shared" si="89"/>
        <v>0</v>
      </c>
      <c r="X341" s="40">
        <f t="shared" si="90"/>
        <v>0</v>
      </c>
      <c r="Y341" s="39">
        <f t="shared" si="91"/>
        <v>0</v>
      </c>
      <c r="Z341" s="39">
        <f t="shared" si="92"/>
        <v>0</v>
      </c>
      <c r="AA341" s="39">
        <f t="shared" si="93"/>
        <v>0</v>
      </c>
      <c r="AB341" t="str">
        <f t="shared" si="94"/>
        <v/>
      </c>
      <c r="AD341" s="41" t="str">
        <f t="shared" si="95"/>
        <v/>
      </c>
    </row>
    <row r="342" spans="1:30" x14ac:dyDescent="0.2">
      <c r="A342" s="35"/>
      <c r="B342" s="36"/>
      <c r="C342" s="36"/>
      <c r="D342" s="36"/>
      <c r="E342" s="36"/>
      <c r="F342" s="37"/>
      <c r="G342" s="36"/>
      <c r="H342" s="36"/>
      <c r="I342" s="36"/>
      <c r="J342" s="36"/>
      <c r="K342" s="36"/>
      <c r="L342" s="36"/>
      <c r="M342" s="36"/>
      <c r="N342" s="38" t="str">
        <f t="shared" si="80"/>
        <v/>
      </c>
      <c r="O342" t="str">
        <f t="shared" si="81"/>
        <v/>
      </c>
      <c r="P342" t="str">
        <f t="shared" si="82"/>
        <v/>
      </c>
      <c r="Q342" t="str">
        <f t="shared" si="83"/>
        <v/>
      </c>
      <c r="R342" t="str">
        <f t="shared" si="84"/>
        <v>-</v>
      </c>
      <c r="S342" s="39" t="str">
        <f t="shared" si="85"/>
        <v/>
      </c>
      <c r="T342" t="str">
        <f t="shared" si="86"/>
        <v/>
      </c>
      <c r="U342" s="40">
        <f t="shared" si="87"/>
        <v>0</v>
      </c>
      <c r="V342" s="40">
        <f t="shared" si="88"/>
        <v>0</v>
      </c>
      <c r="W342" s="40">
        <f t="shared" si="89"/>
        <v>0</v>
      </c>
      <c r="X342" s="40">
        <f t="shared" si="90"/>
        <v>0</v>
      </c>
      <c r="Y342" s="39">
        <f t="shared" si="91"/>
        <v>0</v>
      </c>
      <c r="Z342" s="39">
        <f t="shared" si="92"/>
        <v>0</v>
      </c>
      <c r="AA342" s="39">
        <f t="shared" si="93"/>
        <v>0</v>
      </c>
      <c r="AB342" t="str">
        <f t="shared" si="94"/>
        <v/>
      </c>
      <c r="AD342" s="41" t="str">
        <f t="shared" si="95"/>
        <v/>
      </c>
    </row>
    <row r="343" spans="1:30" x14ac:dyDescent="0.2">
      <c r="A343" s="35"/>
      <c r="B343" s="36"/>
      <c r="C343" s="36"/>
      <c r="D343" s="36"/>
      <c r="E343" s="36"/>
      <c r="F343" s="37"/>
      <c r="G343" s="36"/>
      <c r="H343" s="36"/>
      <c r="I343" s="36"/>
      <c r="J343" s="36"/>
      <c r="K343" s="36"/>
      <c r="L343" s="36"/>
      <c r="M343" s="36"/>
      <c r="N343" s="38" t="str">
        <f t="shared" si="80"/>
        <v/>
      </c>
      <c r="O343" t="str">
        <f t="shared" si="81"/>
        <v/>
      </c>
      <c r="P343" t="str">
        <f t="shared" si="82"/>
        <v/>
      </c>
      <c r="Q343" t="str">
        <f t="shared" si="83"/>
        <v/>
      </c>
      <c r="R343" t="str">
        <f t="shared" si="84"/>
        <v>-</v>
      </c>
      <c r="S343" s="39" t="str">
        <f t="shared" si="85"/>
        <v/>
      </c>
      <c r="T343" t="str">
        <f t="shared" si="86"/>
        <v/>
      </c>
      <c r="U343" s="40">
        <f t="shared" si="87"/>
        <v>0</v>
      </c>
      <c r="V343" s="40">
        <f t="shared" si="88"/>
        <v>0</v>
      </c>
      <c r="W343" s="40">
        <f t="shared" si="89"/>
        <v>0</v>
      </c>
      <c r="X343" s="40">
        <f t="shared" si="90"/>
        <v>0</v>
      </c>
      <c r="Y343" s="39">
        <f t="shared" si="91"/>
        <v>0</v>
      </c>
      <c r="Z343" s="39">
        <f t="shared" si="92"/>
        <v>0</v>
      </c>
      <c r="AA343" s="39">
        <f t="shared" si="93"/>
        <v>0</v>
      </c>
      <c r="AB343" t="str">
        <f t="shared" si="94"/>
        <v/>
      </c>
      <c r="AD343" s="41" t="str">
        <f t="shared" si="95"/>
        <v/>
      </c>
    </row>
    <row r="344" spans="1:30" x14ac:dyDescent="0.2">
      <c r="A344" s="35"/>
      <c r="B344" s="36"/>
      <c r="C344" s="36"/>
      <c r="D344" s="36"/>
      <c r="E344" s="36"/>
      <c r="F344" s="37"/>
      <c r="G344" s="36"/>
      <c r="H344" s="36"/>
      <c r="I344" s="36"/>
      <c r="J344" s="36"/>
      <c r="K344" s="36"/>
      <c r="L344" s="36"/>
      <c r="M344" s="36"/>
      <c r="N344" s="38" t="str">
        <f t="shared" si="80"/>
        <v/>
      </c>
      <c r="O344" t="str">
        <f t="shared" si="81"/>
        <v/>
      </c>
      <c r="P344" t="str">
        <f t="shared" si="82"/>
        <v/>
      </c>
      <c r="Q344" t="str">
        <f t="shared" si="83"/>
        <v/>
      </c>
      <c r="R344" t="str">
        <f t="shared" si="84"/>
        <v>-</v>
      </c>
      <c r="S344" s="39" t="str">
        <f t="shared" si="85"/>
        <v/>
      </c>
      <c r="T344" t="str">
        <f t="shared" si="86"/>
        <v/>
      </c>
      <c r="U344" s="40">
        <f t="shared" si="87"/>
        <v>0</v>
      </c>
      <c r="V344" s="40">
        <f t="shared" si="88"/>
        <v>0</v>
      </c>
      <c r="W344" s="40">
        <f t="shared" si="89"/>
        <v>0</v>
      </c>
      <c r="X344" s="40">
        <f t="shared" si="90"/>
        <v>0</v>
      </c>
      <c r="Y344" s="39">
        <f t="shared" si="91"/>
        <v>0</v>
      </c>
      <c r="Z344" s="39">
        <f t="shared" si="92"/>
        <v>0</v>
      </c>
      <c r="AA344" s="39">
        <f t="shared" si="93"/>
        <v>0</v>
      </c>
      <c r="AB344" t="str">
        <f t="shared" si="94"/>
        <v/>
      </c>
      <c r="AD344" s="41" t="str">
        <f t="shared" si="95"/>
        <v/>
      </c>
    </row>
    <row r="345" spans="1:30" x14ac:dyDescent="0.2">
      <c r="A345" s="35"/>
      <c r="B345" s="36"/>
      <c r="C345" s="36"/>
      <c r="D345" s="36"/>
      <c r="E345" s="36"/>
      <c r="F345" s="37"/>
      <c r="G345" s="36"/>
      <c r="H345" s="36"/>
      <c r="I345" s="36"/>
      <c r="J345" s="36"/>
      <c r="K345" s="36"/>
      <c r="L345" s="36"/>
      <c r="M345" s="36"/>
      <c r="N345" s="38" t="str">
        <f t="shared" si="80"/>
        <v/>
      </c>
      <c r="O345" t="str">
        <f t="shared" si="81"/>
        <v/>
      </c>
      <c r="P345" t="str">
        <f t="shared" si="82"/>
        <v/>
      </c>
      <c r="Q345" t="str">
        <f t="shared" si="83"/>
        <v/>
      </c>
      <c r="R345" t="str">
        <f t="shared" si="84"/>
        <v>-</v>
      </c>
      <c r="S345" s="39" t="str">
        <f t="shared" si="85"/>
        <v/>
      </c>
      <c r="T345" t="str">
        <f t="shared" si="86"/>
        <v/>
      </c>
      <c r="U345" s="40">
        <f t="shared" si="87"/>
        <v>0</v>
      </c>
      <c r="V345" s="40">
        <f t="shared" si="88"/>
        <v>0</v>
      </c>
      <c r="W345" s="40">
        <f t="shared" si="89"/>
        <v>0</v>
      </c>
      <c r="X345" s="40">
        <f t="shared" si="90"/>
        <v>0</v>
      </c>
      <c r="Y345" s="39">
        <f t="shared" si="91"/>
        <v>0</v>
      </c>
      <c r="Z345" s="39">
        <f t="shared" si="92"/>
        <v>0</v>
      </c>
      <c r="AA345" s="39">
        <f t="shared" si="93"/>
        <v>0</v>
      </c>
      <c r="AB345" t="str">
        <f t="shared" si="94"/>
        <v/>
      </c>
      <c r="AD345" s="41" t="str">
        <f t="shared" si="95"/>
        <v/>
      </c>
    </row>
    <row r="346" spans="1:30" x14ac:dyDescent="0.2">
      <c r="A346" s="35"/>
      <c r="B346" s="36"/>
      <c r="C346" s="36"/>
      <c r="D346" s="36"/>
      <c r="E346" s="36"/>
      <c r="F346" s="37"/>
      <c r="G346" s="36"/>
      <c r="H346" s="36"/>
      <c r="I346" s="36"/>
      <c r="J346" s="36"/>
      <c r="K346" s="36"/>
      <c r="L346" s="36"/>
      <c r="M346" s="36"/>
      <c r="N346" s="38" t="str">
        <f t="shared" si="80"/>
        <v/>
      </c>
      <c r="O346" t="str">
        <f t="shared" si="81"/>
        <v/>
      </c>
      <c r="P346" t="str">
        <f t="shared" si="82"/>
        <v/>
      </c>
      <c r="Q346" t="str">
        <f t="shared" si="83"/>
        <v/>
      </c>
      <c r="R346" t="str">
        <f t="shared" si="84"/>
        <v>-</v>
      </c>
      <c r="S346" s="39" t="str">
        <f t="shared" si="85"/>
        <v/>
      </c>
      <c r="T346" t="str">
        <f t="shared" si="86"/>
        <v/>
      </c>
      <c r="U346" s="40">
        <f t="shared" si="87"/>
        <v>0</v>
      </c>
      <c r="V346" s="40">
        <f t="shared" si="88"/>
        <v>0</v>
      </c>
      <c r="W346" s="40">
        <f t="shared" si="89"/>
        <v>0</v>
      </c>
      <c r="X346" s="40">
        <f t="shared" si="90"/>
        <v>0</v>
      </c>
      <c r="Y346" s="39">
        <f t="shared" si="91"/>
        <v>0</v>
      </c>
      <c r="Z346" s="39">
        <f t="shared" si="92"/>
        <v>0</v>
      </c>
      <c r="AA346" s="39">
        <f t="shared" si="93"/>
        <v>0</v>
      </c>
      <c r="AB346" t="str">
        <f t="shared" si="94"/>
        <v/>
      </c>
      <c r="AD346" s="41" t="str">
        <f t="shared" si="95"/>
        <v/>
      </c>
    </row>
    <row r="347" spans="1:30" x14ac:dyDescent="0.2">
      <c r="A347" s="35"/>
      <c r="B347" s="36"/>
      <c r="C347" s="36"/>
      <c r="D347" s="36"/>
      <c r="E347" s="36"/>
      <c r="F347" s="37"/>
      <c r="G347" s="36"/>
      <c r="H347" s="36"/>
      <c r="I347" s="36"/>
      <c r="J347" s="36"/>
      <c r="K347" s="36"/>
      <c r="L347" s="36"/>
      <c r="M347" s="36"/>
      <c r="N347" s="38" t="str">
        <f t="shared" si="80"/>
        <v/>
      </c>
      <c r="O347" t="str">
        <f t="shared" si="81"/>
        <v/>
      </c>
      <c r="P347" t="str">
        <f t="shared" si="82"/>
        <v/>
      </c>
      <c r="Q347" t="str">
        <f t="shared" si="83"/>
        <v/>
      </c>
      <c r="R347" t="str">
        <f t="shared" si="84"/>
        <v>-</v>
      </c>
      <c r="S347" s="39" t="str">
        <f t="shared" si="85"/>
        <v/>
      </c>
      <c r="T347" t="str">
        <f t="shared" si="86"/>
        <v/>
      </c>
      <c r="U347" s="40">
        <f t="shared" si="87"/>
        <v>0</v>
      </c>
      <c r="V347" s="40">
        <f t="shared" si="88"/>
        <v>0</v>
      </c>
      <c r="W347" s="40">
        <f t="shared" si="89"/>
        <v>0</v>
      </c>
      <c r="X347" s="40">
        <f t="shared" si="90"/>
        <v>0</v>
      </c>
      <c r="Y347" s="39">
        <f t="shared" si="91"/>
        <v>0</v>
      </c>
      <c r="Z347" s="39">
        <f t="shared" si="92"/>
        <v>0</v>
      </c>
      <c r="AA347" s="39">
        <f t="shared" si="93"/>
        <v>0</v>
      </c>
      <c r="AB347" t="str">
        <f t="shared" si="94"/>
        <v/>
      </c>
      <c r="AD347" s="41" t="str">
        <f t="shared" si="95"/>
        <v/>
      </c>
    </row>
    <row r="348" spans="1:30" x14ac:dyDescent="0.2">
      <c r="A348" s="35"/>
      <c r="B348" s="36"/>
      <c r="C348" s="36"/>
      <c r="D348" s="36"/>
      <c r="E348" s="36"/>
      <c r="F348" s="37"/>
      <c r="G348" s="36"/>
      <c r="H348" s="36"/>
      <c r="I348" s="36"/>
      <c r="J348" s="36"/>
      <c r="K348" s="36"/>
      <c r="L348" s="36"/>
      <c r="M348" s="36"/>
      <c r="N348" s="38" t="str">
        <f t="shared" si="80"/>
        <v/>
      </c>
      <c r="O348" t="str">
        <f t="shared" si="81"/>
        <v/>
      </c>
      <c r="P348" t="str">
        <f t="shared" si="82"/>
        <v/>
      </c>
      <c r="Q348" t="str">
        <f t="shared" si="83"/>
        <v/>
      </c>
      <c r="R348" t="str">
        <f t="shared" si="84"/>
        <v>-</v>
      </c>
      <c r="S348" s="39" t="str">
        <f t="shared" si="85"/>
        <v/>
      </c>
      <c r="T348" t="str">
        <f t="shared" si="86"/>
        <v/>
      </c>
      <c r="U348" s="40">
        <f t="shared" si="87"/>
        <v>0</v>
      </c>
      <c r="V348" s="40">
        <f t="shared" si="88"/>
        <v>0</v>
      </c>
      <c r="W348" s="40">
        <f t="shared" si="89"/>
        <v>0</v>
      </c>
      <c r="X348" s="40">
        <f t="shared" si="90"/>
        <v>0</v>
      </c>
      <c r="Y348" s="39">
        <f t="shared" si="91"/>
        <v>0</v>
      </c>
      <c r="Z348" s="39">
        <f t="shared" si="92"/>
        <v>0</v>
      </c>
      <c r="AA348" s="39">
        <f t="shared" si="93"/>
        <v>0</v>
      </c>
      <c r="AB348" t="str">
        <f t="shared" si="94"/>
        <v/>
      </c>
      <c r="AD348" s="41" t="str">
        <f t="shared" si="95"/>
        <v/>
      </c>
    </row>
    <row r="349" spans="1:30" x14ac:dyDescent="0.2">
      <c r="A349" s="35"/>
      <c r="B349" s="36"/>
      <c r="C349" s="36"/>
      <c r="D349" s="36"/>
      <c r="E349" s="36"/>
      <c r="F349" s="37"/>
      <c r="G349" s="36"/>
      <c r="H349" s="36"/>
      <c r="I349" s="36"/>
      <c r="J349" s="36"/>
      <c r="K349" s="36"/>
      <c r="L349" s="36"/>
      <c r="M349" s="36"/>
      <c r="N349" s="38" t="str">
        <f t="shared" si="80"/>
        <v/>
      </c>
      <c r="O349" t="str">
        <f t="shared" si="81"/>
        <v/>
      </c>
      <c r="P349" t="str">
        <f t="shared" si="82"/>
        <v/>
      </c>
      <c r="Q349" t="str">
        <f t="shared" si="83"/>
        <v/>
      </c>
      <c r="R349" t="str">
        <f t="shared" si="84"/>
        <v>-</v>
      </c>
      <c r="S349" s="39" t="str">
        <f t="shared" si="85"/>
        <v/>
      </c>
      <c r="T349" t="str">
        <f t="shared" si="86"/>
        <v/>
      </c>
      <c r="U349" s="40">
        <f t="shared" si="87"/>
        <v>0</v>
      </c>
      <c r="V349" s="40">
        <f t="shared" si="88"/>
        <v>0</v>
      </c>
      <c r="W349" s="40">
        <f t="shared" si="89"/>
        <v>0</v>
      </c>
      <c r="X349" s="40">
        <f t="shared" si="90"/>
        <v>0</v>
      </c>
      <c r="Y349" s="39">
        <f t="shared" si="91"/>
        <v>0</v>
      </c>
      <c r="Z349" s="39">
        <f t="shared" si="92"/>
        <v>0</v>
      </c>
      <c r="AA349" s="39">
        <f t="shared" si="93"/>
        <v>0</v>
      </c>
      <c r="AB349" t="str">
        <f t="shared" si="94"/>
        <v/>
      </c>
      <c r="AD349" s="41" t="str">
        <f t="shared" si="95"/>
        <v/>
      </c>
    </row>
    <row r="350" spans="1:30" x14ac:dyDescent="0.2">
      <c r="A350" s="35"/>
      <c r="B350" s="36"/>
      <c r="C350" s="36"/>
      <c r="D350" s="36"/>
      <c r="E350" s="36"/>
      <c r="F350" s="37"/>
      <c r="G350" s="36"/>
      <c r="H350" s="36"/>
      <c r="I350" s="36"/>
      <c r="J350" s="36"/>
      <c r="K350" s="36"/>
      <c r="L350" s="36"/>
      <c r="M350" s="36"/>
      <c r="N350" s="38" t="str">
        <f t="shared" si="80"/>
        <v/>
      </c>
      <c r="O350" t="str">
        <f t="shared" si="81"/>
        <v/>
      </c>
      <c r="P350" t="str">
        <f t="shared" si="82"/>
        <v/>
      </c>
      <c r="Q350" t="str">
        <f t="shared" si="83"/>
        <v/>
      </c>
      <c r="R350" t="str">
        <f t="shared" si="84"/>
        <v>-</v>
      </c>
      <c r="S350" s="39" t="str">
        <f t="shared" si="85"/>
        <v/>
      </c>
      <c r="T350" t="str">
        <f t="shared" si="86"/>
        <v/>
      </c>
      <c r="U350" s="40">
        <f t="shared" si="87"/>
        <v>0</v>
      </c>
      <c r="V350" s="40">
        <f t="shared" si="88"/>
        <v>0</v>
      </c>
      <c r="W350" s="40">
        <f t="shared" si="89"/>
        <v>0</v>
      </c>
      <c r="X350" s="40">
        <f t="shared" si="90"/>
        <v>0</v>
      </c>
      <c r="Y350" s="39">
        <f t="shared" si="91"/>
        <v>0</v>
      </c>
      <c r="Z350" s="39">
        <f t="shared" si="92"/>
        <v>0</v>
      </c>
      <c r="AA350" s="39">
        <f t="shared" si="93"/>
        <v>0</v>
      </c>
      <c r="AB350" t="str">
        <f t="shared" si="94"/>
        <v/>
      </c>
      <c r="AD350" s="41" t="str">
        <f t="shared" si="95"/>
        <v/>
      </c>
    </row>
    <row r="351" spans="1:30" x14ac:dyDescent="0.2">
      <c r="A351" s="35"/>
      <c r="B351" s="36"/>
      <c r="C351" s="36"/>
      <c r="D351" s="36"/>
      <c r="E351" s="36"/>
      <c r="F351" s="37"/>
      <c r="G351" s="36"/>
      <c r="H351" s="36"/>
      <c r="I351" s="36"/>
      <c r="J351" s="36"/>
      <c r="K351" s="36"/>
      <c r="L351" s="36"/>
      <c r="M351" s="36"/>
      <c r="N351" s="38" t="str">
        <f t="shared" si="80"/>
        <v/>
      </c>
      <c r="O351" t="str">
        <f t="shared" si="81"/>
        <v/>
      </c>
      <c r="P351" t="str">
        <f t="shared" si="82"/>
        <v/>
      </c>
      <c r="Q351" t="str">
        <f t="shared" si="83"/>
        <v/>
      </c>
      <c r="R351" t="str">
        <f t="shared" si="84"/>
        <v>-</v>
      </c>
      <c r="S351" s="39" t="str">
        <f t="shared" si="85"/>
        <v/>
      </c>
      <c r="T351" t="str">
        <f t="shared" si="86"/>
        <v/>
      </c>
      <c r="U351" s="40">
        <f t="shared" si="87"/>
        <v>0</v>
      </c>
      <c r="V351" s="40">
        <f t="shared" si="88"/>
        <v>0</v>
      </c>
      <c r="W351" s="40">
        <f t="shared" si="89"/>
        <v>0</v>
      </c>
      <c r="X351" s="40">
        <f t="shared" si="90"/>
        <v>0</v>
      </c>
      <c r="Y351" s="39">
        <f t="shared" si="91"/>
        <v>0</v>
      </c>
      <c r="Z351" s="39">
        <f t="shared" si="92"/>
        <v>0</v>
      </c>
      <c r="AA351" s="39">
        <f t="shared" si="93"/>
        <v>0</v>
      </c>
      <c r="AB351" t="str">
        <f t="shared" si="94"/>
        <v/>
      </c>
      <c r="AD351" s="41" t="str">
        <f t="shared" si="95"/>
        <v/>
      </c>
    </row>
    <row r="352" spans="1:30" x14ac:dyDescent="0.2">
      <c r="A352" s="35"/>
      <c r="B352" s="36"/>
      <c r="C352" s="36"/>
      <c r="D352" s="36"/>
      <c r="E352" s="36"/>
      <c r="F352" s="37"/>
      <c r="G352" s="36"/>
      <c r="H352" s="36"/>
      <c r="I352" s="36"/>
      <c r="J352" s="36"/>
      <c r="K352" s="36"/>
      <c r="L352" s="36"/>
      <c r="M352" s="36"/>
      <c r="N352" s="38" t="str">
        <f t="shared" si="80"/>
        <v/>
      </c>
      <c r="O352" t="str">
        <f t="shared" si="81"/>
        <v/>
      </c>
      <c r="P352" t="str">
        <f t="shared" si="82"/>
        <v/>
      </c>
      <c r="Q352" t="str">
        <f t="shared" si="83"/>
        <v/>
      </c>
      <c r="R352" t="str">
        <f t="shared" si="84"/>
        <v>-</v>
      </c>
      <c r="S352" s="39" t="str">
        <f t="shared" si="85"/>
        <v/>
      </c>
      <c r="T352" t="str">
        <f t="shared" si="86"/>
        <v/>
      </c>
      <c r="U352" s="40">
        <f t="shared" si="87"/>
        <v>0</v>
      </c>
      <c r="V352" s="40">
        <f t="shared" si="88"/>
        <v>0</v>
      </c>
      <c r="W352" s="40">
        <f t="shared" si="89"/>
        <v>0</v>
      </c>
      <c r="X352" s="40">
        <f t="shared" si="90"/>
        <v>0</v>
      </c>
      <c r="Y352" s="39">
        <f t="shared" si="91"/>
        <v>0</v>
      </c>
      <c r="Z352" s="39">
        <f t="shared" si="92"/>
        <v>0</v>
      </c>
      <c r="AA352" s="39">
        <f t="shared" si="93"/>
        <v>0</v>
      </c>
      <c r="AB352" t="str">
        <f t="shared" si="94"/>
        <v/>
      </c>
      <c r="AD352" s="41" t="str">
        <f t="shared" si="95"/>
        <v/>
      </c>
    </row>
    <row r="353" spans="1:30" x14ac:dyDescent="0.2">
      <c r="A353" s="35"/>
      <c r="B353" s="36"/>
      <c r="C353" s="36"/>
      <c r="D353" s="36"/>
      <c r="E353" s="36"/>
      <c r="F353" s="37"/>
      <c r="G353" s="36"/>
      <c r="H353" s="36"/>
      <c r="I353" s="36"/>
      <c r="J353" s="36"/>
      <c r="K353" s="36"/>
      <c r="L353" s="36"/>
      <c r="M353" s="36"/>
      <c r="N353" s="38" t="str">
        <f t="shared" si="80"/>
        <v/>
      </c>
      <c r="O353" t="str">
        <f t="shared" si="81"/>
        <v/>
      </c>
      <c r="P353" t="str">
        <f t="shared" si="82"/>
        <v/>
      </c>
      <c r="Q353" t="str">
        <f t="shared" si="83"/>
        <v/>
      </c>
      <c r="R353" t="str">
        <f t="shared" si="84"/>
        <v>-</v>
      </c>
      <c r="S353" s="39" t="str">
        <f t="shared" si="85"/>
        <v/>
      </c>
      <c r="T353" t="str">
        <f t="shared" si="86"/>
        <v/>
      </c>
      <c r="U353" s="40">
        <f t="shared" si="87"/>
        <v>0</v>
      </c>
      <c r="V353" s="40">
        <f t="shared" si="88"/>
        <v>0</v>
      </c>
      <c r="W353" s="40">
        <f t="shared" si="89"/>
        <v>0</v>
      </c>
      <c r="X353" s="40">
        <f t="shared" si="90"/>
        <v>0</v>
      </c>
      <c r="Y353" s="39">
        <f t="shared" si="91"/>
        <v>0</v>
      </c>
      <c r="Z353" s="39">
        <f t="shared" si="92"/>
        <v>0</v>
      </c>
      <c r="AA353" s="39">
        <f t="shared" si="93"/>
        <v>0</v>
      </c>
      <c r="AB353" t="str">
        <f t="shared" si="94"/>
        <v/>
      </c>
      <c r="AD353" s="41" t="str">
        <f t="shared" si="95"/>
        <v/>
      </c>
    </row>
    <row r="354" spans="1:30" x14ac:dyDescent="0.2">
      <c r="A354" s="35"/>
      <c r="B354" s="36"/>
      <c r="C354" s="36"/>
      <c r="D354" s="36"/>
      <c r="E354" s="36"/>
      <c r="F354" s="37"/>
      <c r="G354" s="36"/>
      <c r="H354" s="36"/>
      <c r="I354" s="36"/>
      <c r="J354" s="36"/>
      <c r="K354" s="36"/>
      <c r="L354" s="36"/>
      <c r="M354" s="36"/>
      <c r="N354" s="38" t="str">
        <f t="shared" si="80"/>
        <v/>
      </c>
      <c r="O354" t="str">
        <f t="shared" si="81"/>
        <v/>
      </c>
      <c r="P354" t="str">
        <f t="shared" si="82"/>
        <v/>
      </c>
      <c r="Q354" t="str">
        <f t="shared" si="83"/>
        <v/>
      </c>
      <c r="R354" t="str">
        <f t="shared" si="84"/>
        <v>-</v>
      </c>
      <c r="S354" s="39" t="str">
        <f t="shared" si="85"/>
        <v/>
      </c>
      <c r="T354" t="str">
        <f t="shared" si="86"/>
        <v/>
      </c>
      <c r="U354" s="40">
        <f t="shared" si="87"/>
        <v>0</v>
      </c>
      <c r="V354" s="40">
        <f t="shared" si="88"/>
        <v>0</v>
      </c>
      <c r="W354" s="40">
        <f t="shared" si="89"/>
        <v>0</v>
      </c>
      <c r="X354" s="40">
        <f t="shared" si="90"/>
        <v>0</v>
      </c>
      <c r="Y354" s="39">
        <f t="shared" si="91"/>
        <v>0</v>
      </c>
      <c r="Z354" s="39">
        <f t="shared" si="92"/>
        <v>0</v>
      </c>
      <c r="AA354" s="39">
        <f t="shared" si="93"/>
        <v>0</v>
      </c>
      <c r="AB354" t="str">
        <f t="shared" si="94"/>
        <v/>
      </c>
      <c r="AD354" s="41" t="str">
        <f t="shared" si="95"/>
        <v/>
      </c>
    </row>
    <row r="355" spans="1:30" x14ac:dyDescent="0.2">
      <c r="A355" s="35"/>
      <c r="B355" s="36"/>
      <c r="C355" s="36"/>
      <c r="D355" s="36"/>
      <c r="E355" s="36"/>
      <c r="F355" s="37"/>
      <c r="G355" s="36"/>
      <c r="H355" s="36"/>
      <c r="I355" s="36"/>
      <c r="J355" s="36"/>
      <c r="K355" s="36"/>
      <c r="L355" s="36"/>
      <c r="M355" s="36"/>
      <c r="N355" s="38" t="str">
        <f t="shared" si="80"/>
        <v/>
      </c>
      <c r="O355" t="str">
        <f t="shared" si="81"/>
        <v/>
      </c>
      <c r="P355" t="str">
        <f t="shared" si="82"/>
        <v/>
      </c>
      <c r="Q355" t="str">
        <f t="shared" si="83"/>
        <v/>
      </c>
      <c r="R355" t="str">
        <f t="shared" si="84"/>
        <v>-</v>
      </c>
      <c r="S355" s="39" t="str">
        <f t="shared" si="85"/>
        <v/>
      </c>
      <c r="T355" t="str">
        <f t="shared" si="86"/>
        <v/>
      </c>
      <c r="U355" s="40">
        <f t="shared" si="87"/>
        <v>0</v>
      </c>
      <c r="V355" s="40">
        <f t="shared" si="88"/>
        <v>0</v>
      </c>
      <c r="W355" s="40">
        <f t="shared" si="89"/>
        <v>0</v>
      </c>
      <c r="X355" s="40">
        <f t="shared" si="90"/>
        <v>0</v>
      </c>
      <c r="Y355" s="39">
        <f t="shared" si="91"/>
        <v>0</v>
      </c>
      <c r="Z355" s="39">
        <f t="shared" si="92"/>
        <v>0</v>
      </c>
      <c r="AA355" s="39">
        <f t="shared" si="93"/>
        <v>0</v>
      </c>
      <c r="AB355" t="str">
        <f t="shared" si="94"/>
        <v/>
      </c>
      <c r="AD355" s="41" t="str">
        <f t="shared" si="95"/>
        <v/>
      </c>
    </row>
    <row r="356" spans="1:30" x14ac:dyDescent="0.2">
      <c r="A356" s="35"/>
      <c r="B356" s="36"/>
      <c r="C356" s="36"/>
      <c r="D356" s="36"/>
      <c r="E356" s="36"/>
      <c r="F356" s="37"/>
      <c r="G356" s="36"/>
      <c r="H356" s="36"/>
      <c r="I356" s="36"/>
      <c r="J356" s="36"/>
      <c r="K356" s="36"/>
      <c r="L356" s="36"/>
      <c r="M356" s="36"/>
      <c r="N356" s="38" t="str">
        <f t="shared" si="80"/>
        <v/>
      </c>
      <c r="O356" t="str">
        <f t="shared" si="81"/>
        <v/>
      </c>
      <c r="P356" t="str">
        <f t="shared" si="82"/>
        <v/>
      </c>
      <c r="Q356" t="str">
        <f t="shared" si="83"/>
        <v/>
      </c>
      <c r="R356" t="str">
        <f t="shared" si="84"/>
        <v>-</v>
      </c>
      <c r="S356" s="39" t="str">
        <f t="shared" si="85"/>
        <v/>
      </c>
      <c r="T356" t="str">
        <f t="shared" si="86"/>
        <v/>
      </c>
      <c r="U356" s="40">
        <f t="shared" si="87"/>
        <v>0</v>
      </c>
      <c r="V356" s="40">
        <f t="shared" si="88"/>
        <v>0</v>
      </c>
      <c r="W356" s="40">
        <f t="shared" si="89"/>
        <v>0</v>
      </c>
      <c r="X356" s="40">
        <f t="shared" si="90"/>
        <v>0</v>
      </c>
      <c r="Y356" s="39">
        <f t="shared" si="91"/>
        <v>0</v>
      </c>
      <c r="Z356" s="39">
        <f t="shared" si="92"/>
        <v>0</v>
      </c>
      <c r="AA356" s="39">
        <f t="shared" si="93"/>
        <v>0</v>
      </c>
      <c r="AB356" t="str">
        <f t="shared" si="94"/>
        <v/>
      </c>
      <c r="AD356" s="41" t="str">
        <f t="shared" si="95"/>
        <v/>
      </c>
    </row>
    <row r="357" spans="1:30" x14ac:dyDescent="0.2">
      <c r="A357" s="35"/>
      <c r="B357" s="36"/>
      <c r="C357" s="36"/>
      <c r="D357" s="36"/>
      <c r="E357" s="36"/>
      <c r="F357" s="37"/>
      <c r="G357" s="36"/>
      <c r="H357" s="36"/>
      <c r="I357" s="36"/>
      <c r="J357" s="36"/>
      <c r="K357" s="36"/>
      <c r="L357" s="36"/>
      <c r="M357" s="36"/>
      <c r="N357" s="38" t="str">
        <f t="shared" si="80"/>
        <v/>
      </c>
      <c r="O357" t="str">
        <f t="shared" si="81"/>
        <v/>
      </c>
      <c r="P357" t="str">
        <f t="shared" si="82"/>
        <v/>
      </c>
      <c r="Q357" t="str">
        <f t="shared" si="83"/>
        <v/>
      </c>
      <c r="R357" t="str">
        <f t="shared" si="84"/>
        <v>-</v>
      </c>
      <c r="S357" s="39" t="str">
        <f t="shared" si="85"/>
        <v/>
      </c>
      <c r="T357" t="str">
        <f t="shared" si="86"/>
        <v/>
      </c>
      <c r="U357" s="40">
        <f t="shared" si="87"/>
        <v>0</v>
      </c>
      <c r="V357" s="40">
        <f t="shared" si="88"/>
        <v>0</v>
      </c>
      <c r="W357" s="40">
        <f t="shared" si="89"/>
        <v>0</v>
      </c>
      <c r="X357" s="40">
        <f t="shared" si="90"/>
        <v>0</v>
      </c>
      <c r="Y357" s="39">
        <f t="shared" si="91"/>
        <v>0</v>
      </c>
      <c r="Z357" s="39">
        <f t="shared" si="92"/>
        <v>0</v>
      </c>
      <c r="AA357" s="39">
        <f t="shared" si="93"/>
        <v>0</v>
      </c>
      <c r="AB357" t="str">
        <f t="shared" si="94"/>
        <v/>
      </c>
      <c r="AD357" s="41" t="str">
        <f t="shared" si="95"/>
        <v/>
      </c>
    </row>
    <row r="358" spans="1:30" x14ac:dyDescent="0.2">
      <c r="A358" s="35"/>
      <c r="B358" s="36"/>
      <c r="C358" s="36"/>
      <c r="D358" s="36"/>
      <c r="E358" s="36"/>
      <c r="F358" s="37"/>
      <c r="G358" s="36"/>
      <c r="H358" s="36"/>
      <c r="I358" s="36"/>
      <c r="J358" s="36"/>
      <c r="K358" s="36"/>
      <c r="L358" s="36"/>
      <c r="M358" s="36"/>
      <c r="N358" s="38" t="str">
        <f t="shared" si="80"/>
        <v/>
      </c>
      <c r="O358" t="str">
        <f t="shared" si="81"/>
        <v/>
      </c>
      <c r="P358" t="str">
        <f t="shared" si="82"/>
        <v/>
      </c>
      <c r="Q358" t="str">
        <f t="shared" si="83"/>
        <v/>
      </c>
      <c r="R358" t="str">
        <f t="shared" si="84"/>
        <v>-</v>
      </c>
      <c r="S358" s="39" t="str">
        <f t="shared" si="85"/>
        <v/>
      </c>
      <c r="T358" t="str">
        <f t="shared" si="86"/>
        <v/>
      </c>
      <c r="U358" s="40">
        <f t="shared" si="87"/>
        <v>0</v>
      </c>
      <c r="V358" s="40">
        <f t="shared" si="88"/>
        <v>0</v>
      </c>
      <c r="W358" s="40">
        <f t="shared" si="89"/>
        <v>0</v>
      </c>
      <c r="X358" s="40">
        <f t="shared" si="90"/>
        <v>0</v>
      </c>
      <c r="Y358" s="39">
        <f t="shared" si="91"/>
        <v>0</v>
      </c>
      <c r="Z358" s="39">
        <f t="shared" si="92"/>
        <v>0</v>
      </c>
      <c r="AA358" s="39">
        <f t="shared" si="93"/>
        <v>0</v>
      </c>
      <c r="AB358" t="str">
        <f t="shared" si="94"/>
        <v/>
      </c>
      <c r="AD358" s="41" t="str">
        <f t="shared" si="95"/>
        <v/>
      </c>
    </row>
    <row r="359" spans="1:30" x14ac:dyDescent="0.2">
      <c r="A359" s="35"/>
      <c r="B359" s="36"/>
      <c r="C359" s="36"/>
      <c r="D359" s="36"/>
      <c r="E359" s="36"/>
      <c r="F359" s="37"/>
      <c r="G359" s="36"/>
      <c r="H359" s="36"/>
      <c r="I359" s="36"/>
      <c r="J359" s="36"/>
      <c r="K359" s="36"/>
      <c r="L359" s="36"/>
      <c r="M359" s="36"/>
      <c r="N359" s="38" t="str">
        <f t="shared" si="80"/>
        <v/>
      </c>
      <c r="O359" t="str">
        <f t="shared" si="81"/>
        <v/>
      </c>
      <c r="P359" t="str">
        <f t="shared" si="82"/>
        <v/>
      </c>
      <c r="Q359" t="str">
        <f t="shared" si="83"/>
        <v/>
      </c>
      <c r="R359" t="str">
        <f t="shared" si="84"/>
        <v>-</v>
      </c>
      <c r="S359" s="39" t="str">
        <f t="shared" si="85"/>
        <v/>
      </c>
      <c r="T359" t="str">
        <f t="shared" si="86"/>
        <v/>
      </c>
      <c r="U359" s="40">
        <f t="shared" si="87"/>
        <v>0</v>
      </c>
      <c r="V359" s="40">
        <f t="shared" si="88"/>
        <v>0</v>
      </c>
      <c r="W359" s="40">
        <f t="shared" si="89"/>
        <v>0</v>
      </c>
      <c r="X359" s="40">
        <f t="shared" si="90"/>
        <v>0</v>
      </c>
      <c r="Y359" s="39">
        <f t="shared" si="91"/>
        <v>0</v>
      </c>
      <c r="Z359" s="39">
        <f t="shared" si="92"/>
        <v>0</v>
      </c>
      <c r="AA359" s="39">
        <f t="shared" si="93"/>
        <v>0</v>
      </c>
      <c r="AB359" t="str">
        <f t="shared" si="94"/>
        <v/>
      </c>
      <c r="AD359" s="41" t="str">
        <f t="shared" si="95"/>
        <v/>
      </c>
    </row>
    <row r="360" spans="1:30" x14ac:dyDescent="0.2">
      <c r="A360" s="35"/>
      <c r="B360" s="36"/>
      <c r="C360" s="36"/>
      <c r="D360" s="36"/>
      <c r="E360" s="36"/>
      <c r="F360" s="37"/>
      <c r="G360" s="36"/>
      <c r="H360" s="36"/>
      <c r="I360" s="36"/>
      <c r="J360" s="36"/>
      <c r="K360" s="36"/>
      <c r="L360" s="36"/>
      <c r="M360" s="36"/>
      <c r="N360" s="38" t="str">
        <f t="shared" si="80"/>
        <v/>
      </c>
      <c r="O360" t="str">
        <f t="shared" si="81"/>
        <v/>
      </c>
      <c r="P360" t="str">
        <f t="shared" si="82"/>
        <v/>
      </c>
      <c r="Q360" t="str">
        <f t="shared" si="83"/>
        <v/>
      </c>
      <c r="R360" t="str">
        <f t="shared" si="84"/>
        <v>-</v>
      </c>
      <c r="S360" s="39" t="str">
        <f t="shared" si="85"/>
        <v/>
      </c>
      <c r="T360" t="str">
        <f t="shared" si="86"/>
        <v/>
      </c>
      <c r="U360" s="40">
        <f t="shared" si="87"/>
        <v>0</v>
      </c>
      <c r="V360" s="40">
        <f t="shared" si="88"/>
        <v>0</v>
      </c>
      <c r="W360" s="40">
        <f t="shared" si="89"/>
        <v>0</v>
      </c>
      <c r="X360" s="40">
        <f t="shared" si="90"/>
        <v>0</v>
      </c>
      <c r="Y360" s="39">
        <f t="shared" si="91"/>
        <v>0</v>
      </c>
      <c r="Z360" s="39">
        <f t="shared" si="92"/>
        <v>0</v>
      </c>
      <c r="AA360" s="39">
        <f t="shared" si="93"/>
        <v>0</v>
      </c>
      <c r="AB360" t="str">
        <f t="shared" si="94"/>
        <v/>
      </c>
      <c r="AD360" s="41" t="str">
        <f t="shared" si="95"/>
        <v/>
      </c>
    </row>
    <row r="361" spans="1:30" x14ac:dyDescent="0.2">
      <c r="A361" s="35"/>
      <c r="B361" s="36"/>
      <c r="C361" s="36"/>
      <c r="D361" s="36"/>
      <c r="E361" s="36"/>
      <c r="F361" s="37"/>
      <c r="G361" s="36"/>
      <c r="H361" s="36"/>
      <c r="I361" s="36"/>
      <c r="J361" s="36"/>
      <c r="K361" s="36"/>
      <c r="L361" s="36"/>
      <c r="M361" s="36"/>
      <c r="N361" s="38" t="str">
        <f t="shared" si="80"/>
        <v/>
      </c>
      <c r="O361" t="str">
        <f t="shared" si="81"/>
        <v/>
      </c>
      <c r="P361" t="str">
        <f t="shared" si="82"/>
        <v/>
      </c>
      <c r="Q361" t="str">
        <f t="shared" si="83"/>
        <v/>
      </c>
      <c r="R361" t="str">
        <f t="shared" si="84"/>
        <v>-</v>
      </c>
      <c r="S361" s="39" t="str">
        <f t="shared" si="85"/>
        <v/>
      </c>
      <c r="T361" t="str">
        <f t="shared" si="86"/>
        <v/>
      </c>
      <c r="U361" s="40">
        <f t="shared" si="87"/>
        <v>0</v>
      </c>
      <c r="V361" s="40">
        <f t="shared" si="88"/>
        <v>0</v>
      </c>
      <c r="W361" s="40">
        <f t="shared" si="89"/>
        <v>0</v>
      </c>
      <c r="X361" s="40">
        <f t="shared" si="90"/>
        <v>0</v>
      </c>
      <c r="Y361" s="39">
        <f t="shared" si="91"/>
        <v>0</v>
      </c>
      <c r="Z361" s="39">
        <f t="shared" si="92"/>
        <v>0</v>
      </c>
      <c r="AA361" s="39">
        <f t="shared" si="93"/>
        <v>0</v>
      </c>
      <c r="AB361" t="str">
        <f t="shared" si="94"/>
        <v/>
      </c>
      <c r="AD361" s="41" t="str">
        <f t="shared" si="95"/>
        <v/>
      </c>
    </row>
    <row r="362" spans="1:30" x14ac:dyDescent="0.2">
      <c r="A362" s="35"/>
      <c r="B362" s="36"/>
      <c r="C362" s="36"/>
      <c r="D362" s="36"/>
      <c r="E362" s="36"/>
      <c r="F362" s="37"/>
      <c r="G362" s="36"/>
      <c r="H362" s="36"/>
      <c r="I362" s="36"/>
      <c r="J362" s="36"/>
      <c r="K362" s="36"/>
      <c r="L362" s="36"/>
      <c r="M362" s="36"/>
      <c r="N362" s="38" t="str">
        <f t="shared" si="80"/>
        <v/>
      </c>
      <c r="O362" t="str">
        <f t="shared" si="81"/>
        <v/>
      </c>
      <c r="P362" t="str">
        <f t="shared" si="82"/>
        <v/>
      </c>
      <c r="Q362" t="str">
        <f t="shared" si="83"/>
        <v/>
      </c>
      <c r="R362" t="str">
        <f t="shared" si="84"/>
        <v>-</v>
      </c>
      <c r="S362" s="39" t="str">
        <f t="shared" si="85"/>
        <v/>
      </c>
      <c r="T362" t="str">
        <f t="shared" si="86"/>
        <v/>
      </c>
      <c r="U362" s="40">
        <f t="shared" si="87"/>
        <v>0</v>
      </c>
      <c r="V362" s="40">
        <f t="shared" si="88"/>
        <v>0</v>
      </c>
      <c r="W362" s="40">
        <f t="shared" si="89"/>
        <v>0</v>
      </c>
      <c r="X362" s="40">
        <f t="shared" si="90"/>
        <v>0</v>
      </c>
      <c r="Y362" s="39">
        <f t="shared" si="91"/>
        <v>0</v>
      </c>
      <c r="Z362" s="39">
        <f t="shared" si="92"/>
        <v>0</v>
      </c>
      <c r="AA362" s="39">
        <f t="shared" si="93"/>
        <v>0</v>
      </c>
      <c r="AB362" t="str">
        <f t="shared" si="94"/>
        <v/>
      </c>
      <c r="AD362" s="41" t="str">
        <f t="shared" si="95"/>
        <v/>
      </c>
    </row>
    <row r="363" spans="1:30" x14ac:dyDescent="0.2">
      <c r="A363" s="35"/>
      <c r="B363" s="36"/>
      <c r="C363" s="36"/>
      <c r="D363" s="36"/>
      <c r="E363" s="36"/>
      <c r="F363" s="37"/>
      <c r="G363" s="36"/>
      <c r="H363" s="36"/>
      <c r="I363" s="36"/>
      <c r="J363" s="36"/>
      <c r="K363" s="36"/>
      <c r="L363" s="36"/>
      <c r="M363" s="36"/>
      <c r="N363" s="38" t="str">
        <f t="shared" si="80"/>
        <v/>
      </c>
      <c r="O363" t="str">
        <f t="shared" si="81"/>
        <v/>
      </c>
      <c r="P363" t="str">
        <f t="shared" si="82"/>
        <v/>
      </c>
      <c r="Q363" t="str">
        <f t="shared" si="83"/>
        <v/>
      </c>
      <c r="R363" t="str">
        <f t="shared" si="84"/>
        <v>-</v>
      </c>
      <c r="S363" s="39" t="str">
        <f t="shared" si="85"/>
        <v/>
      </c>
      <c r="T363" t="str">
        <f t="shared" si="86"/>
        <v/>
      </c>
      <c r="U363" s="40">
        <f t="shared" si="87"/>
        <v>0</v>
      </c>
      <c r="V363" s="40">
        <f t="shared" si="88"/>
        <v>0</v>
      </c>
      <c r="W363" s="40">
        <f t="shared" si="89"/>
        <v>0</v>
      </c>
      <c r="X363" s="40">
        <f t="shared" si="90"/>
        <v>0</v>
      </c>
      <c r="Y363" s="39">
        <f t="shared" si="91"/>
        <v>0</v>
      </c>
      <c r="Z363" s="39">
        <f t="shared" si="92"/>
        <v>0</v>
      </c>
      <c r="AA363" s="39">
        <f t="shared" si="93"/>
        <v>0</v>
      </c>
      <c r="AB363" t="str">
        <f t="shared" si="94"/>
        <v/>
      </c>
      <c r="AD363" s="41" t="str">
        <f t="shared" si="95"/>
        <v/>
      </c>
    </row>
    <row r="364" spans="1:30" x14ac:dyDescent="0.2">
      <c r="A364" s="35"/>
      <c r="B364" s="36"/>
      <c r="C364" s="36"/>
      <c r="D364" s="36"/>
      <c r="E364" s="36"/>
      <c r="F364" s="37"/>
      <c r="G364" s="36"/>
      <c r="H364" s="36"/>
      <c r="I364" s="36"/>
      <c r="J364" s="36"/>
      <c r="K364" s="36"/>
      <c r="L364" s="36"/>
      <c r="M364" s="36"/>
      <c r="N364" s="38" t="str">
        <f t="shared" si="80"/>
        <v/>
      </c>
      <c r="O364" t="str">
        <f t="shared" si="81"/>
        <v/>
      </c>
      <c r="P364" t="str">
        <f t="shared" si="82"/>
        <v/>
      </c>
      <c r="Q364" t="str">
        <f t="shared" si="83"/>
        <v/>
      </c>
      <c r="R364" t="str">
        <f t="shared" si="84"/>
        <v>-</v>
      </c>
      <c r="S364" s="39" t="str">
        <f t="shared" si="85"/>
        <v/>
      </c>
      <c r="T364" t="str">
        <f t="shared" si="86"/>
        <v/>
      </c>
      <c r="U364" s="40">
        <f t="shared" si="87"/>
        <v>0</v>
      </c>
      <c r="V364" s="40">
        <f t="shared" si="88"/>
        <v>0</v>
      </c>
      <c r="W364" s="40">
        <f t="shared" si="89"/>
        <v>0</v>
      </c>
      <c r="X364" s="40">
        <f t="shared" si="90"/>
        <v>0</v>
      </c>
      <c r="Y364" s="39">
        <f t="shared" si="91"/>
        <v>0</v>
      </c>
      <c r="Z364" s="39">
        <f t="shared" si="92"/>
        <v>0</v>
      </c>
      <c r="AA364" s="39">
        <f t="shared" si="93"/>
        <v>0</v>
      </c>
      <c r="AB364" t="str">
        <f t="shared" si="94"/>
        <v/>
      </c>
      <c r="AD364" s="41" t="str">
        <f t="shared" si="95"/>
        <v/>
      </c>
    </row>
    <row r="365" spans="1:30" x14ac:dyDescent="0.2">
      <c r="A365" s="35"/>
      <c r="B365" s="36"/>
      <c r="C365" s="36"/>
      <c r="D365" s="36"/>
      <c r="E365" s="36"/>
      <c r="F365" s="37"/>
      <c r="G365" s="36"/>
      <c r="H365" s="36"/>
      <c r="I365" s="36"/>
      <c r="J365" s="36"/>
      <c r="K365" s="36"/>
      <c r="L365" s="36"/>
      <c r="M365" s="36"/>
      <c r="N365" s="38" t="str">
        <f t="shared" si="80"/>
        <v/>
      </c>
      <c r="O365" t="str">
        <f t="shared" si="81"/>
        <v/>
      </c>
      <c r="P365" t="str">
        <f t="shared" si="82"/>
        <v/>
      </c>
      <c r="Q365" t="str">
        <f t="shared" si="83"/>
        <v/>
      </c>
      <c r="R365" t="str">
        <f t="shared" si="84"/>
        <v>-</v>
      </c>
      <c r="S365" s="39" t="str">
        <f t="shared" si="85"/>
        <v/>
      </c>
      <c r="T365" t="str">
        <f t="shared" si="86"/>
        <v/>
      </c>
      <c r="U365" s="40">
        <f t="shared" si="87"/>
        <v>0</v>
      </c>
      <c r="V365" s="40">
        <f t="shared" si="88"/>
        <v>0</v>
      </c>
      <c r="W365" s="40">
        <f t="shared" si="89"/>
        <v>0</v>
      </c>
      <c r="X365" s="40">
        <f t="shared" si="90"/>
        <v>0</v>
      </c>
      <c r="Y365" s="39">
        <f t="shared" si="91"/>
        <v>0</v>
      </c>
      <c r="Z365" s="39">
        <f t="shared" si="92"/>
        <v>0</v>
      </c>
      <c r="AA365" s="39">
        <f t="shared" si="93"/>
        <v>0</v>
      </c>
      <c r="AB365" t="str">
        <f t="shared" si="94"/>
        <v/>
      </c>
      <c r="AD365" s="41" t="str">
        <f t="shared" si="95"/>
        <v/>
      </c>
    </row>
    <row r="366" spans="1:30" x14ac:dyDescent="0.2">
      <c r="A366" s="35"/>
      <c r="B366" s="36"/>
      <c r="C366" s="36"/>
      <c r="D366" s="36"/>
      <c r="E366" s="36"/>
      <c r="F366" s="37"/>
      <c r="G366" s="36"/>
      <c r="H366" s="36"/>
      <c r="I366" s="36"/>
      <c r="J366" s="36"/>
      <c r="K366" s="36"/>
      <c r="L366" s="36"/>
      <c r="M366" s="36"/>
      <c r="N366" s="38" t="str">
        <f t="shared" si="80"/>
        <v/>
      </c>
      <c r="O366" t="str">
        <f t="shared" si="81"/>
        <v/>
      </c>
      <c r="P366" t="str">
        <f t="shared" si="82"/>
        <v/>
      </c>
      <c r="Q366" t="str">
        <f t="shared" si="83"/>
        <v/>
      </c>
      <c r="R366" t="str">
        <f t="shared" si="84"/>
        <v>-</v>
      </c>
      <c r="S366" s="39" t="str">
        <f t="shared" si="85"/>
        <v/>
      </c>
      <c r="T366" t="str">
        <f t="shared" si="86"/>
        <v/>
      </c>
      <c r="U366" s="40">
        <f t="shared" si="87"/>
        <v>0</v>
      </c>
      <c r="V366" s="40">
        <f t="shared" si="88"/>
        <v>0</v>
      </c>
      <c r="W366" s="40">
        <f t="shared" si="89"/>
        <v>0</v>
      </c>
      <c r="X366" s="40">
        <f t="shared" si="90"/>
        <v>0</v>
      </c>
      <c r="Y366" s="39">
        <f t="shared" si="91"/>
        <v>0</v>
      </c>
      <c r="Z366" s="39">
        <f t="shared" si="92"/>
        <v>0</v>
      </c>
      <c r="AA366" s="39">
        <f t="shared" si="93"/>
        <v>0</v>
      </c>
      <c r="AB366" t="str">
        <f t="shared" si="94"/>
        <v/>
      </c>
      <c r="AD366" s="41" t="str">
        <f t="shared" si="95"/>
        <v/>
      </c>
    </row>
    <row r="367" spans="1:30" x14ac:dyDescent="0.2">
      <c r="A367" s="35"/>
      <c r="B367" s="36"/>
      <c r="C367" s="36"/>
      <c r="D367" s="36"/>
      <c r="E367" s="36"/>
      <c r="F367" s="37"/>
      <c r="G367" s="36"/>
      <c r="H367" s="36"/>
      <c r="I367" s="36"/>
      <c r="J367" s="36"/>
      <c r="K367" s="36"/>
      <c r="L367" s="36"/>
      <c r="M367" s="36"/>
      <c r="N367" s="38" t="str">
        <f t="shared" si="80"/>
        <v/>
      </c>
      <c r="O367" t="str">
        <f t="shared" si="81"/>
        <v/>
      </c>
      <c r="P367" t="str">
        <f t="shared" si="82"/>
        <v/>
      </c>
      <c r="Q367" t="str">
        <f t="shared" si="83"/>
        <v/>
      </c>
      <c r="R367" t="str">
        <f t="shared" si="84"/>
        <v>-</v>
      </c>
      <c r="S367" s="39" t="str">
        <f t="shared" si="85"/>
        <v/>
      </c>
      <c r="T367" t="str">
        <f t="shared" si="86"/>
        <v/>
      </c>
      <c r="U367" s="40">
        <f t="shared" si="87"/>
        <v>0</v>
      </c>
      <c r="V367" s="40">
        <f t="shared" si="88"/>
        <v>0</v>
      </c>
      <c r="W367" s="40">
        <f t="shared" si="89"/>
        <v>0</v>
      </c>
      <c r="X367" s="40">
        <f t="shared" si="90"/>
        <v>0</v>
      </c>
      <c r="Y367" s="39">
        <f t="shared" si="91"/>
        <v>0</v>
      </c>
      <c r="Z367" s="39">
        <f t="shared" si="92"/>
        <v>0</v>
      </c>
      <c r="AA367" s="39">
        <f t="shared" si="93"/>
        <v>0</v>
      </c>
      <c r="AB367" t="str">
        <f t="shared" si="94"/>
        <v/>
      </c>
      <c r="AD367" s="41" t="str">
        <f t="shared" si="95"/>
        <v/>
      </c>
    </row>
    <row r="368" spans="1:30" x14ac:dyDescent="0.2">
      <c r="A368" s="35"/>
      <c r="B368" s="36"/>
      <c r="C368" s="36"/>
      <c r="D368" s="36"/>
      <c r="E368" s="36"/>
      <c r="F368" s="37"/>
      <c r="G368" s="36"/>
      <c r="H368" s="36"/>
      <c r="I368" s="36"/>
      <c r="J368" s="36"/>
      <c r="K368" s="36"/>
      <c r="L368" s="36"/>
      <c r="M368" s="36"/>
      <c r="N368" s="38" t="str">
        <f t="shared" si="80"/>
        <v/>
      </c>
      <c r="O368" t="str">
        <f t="shared" si="81"/>
        <v/>
      </c>
      <c r="P368" t="str">
        <f t="shared" si="82"/>
        <v/>
      </c>
      <c r="Q368" t="str">
        <f t="shared" si="83"/>
        <v/>
      </c>
      <c r="R368" t="str">
        <f t="shared" si="84"/>
        <v>-</v>
      </c>
      <c r="S368" s="39" t="str">
        <f t="shared" si="85"/>
        <v/>
      </c>
      <c r="T368" t="str">
        <f t="shared" si="86"/>
        <v/>
      </c>
      <c r="U368" s="40">
        <f t="shared" si="87"/>
        <v>0</v>
      </c>
      <c r="V368" s="40">
        <f t="shared" si="88"/>
        <v>0</v>
      </c>
      <c r="W368" s="40">
        <f t="shared" si="89"/>
        <v>0</v>
      </c>
      <c r="X368" s="40">
        <f t="shared" si="90"/>
        <v>0</v>
      </c>
      <c r="Y368" s="39">
        <f t="shared" si="91"/>
        <v>0</v>
      </c>
      <c r="Z368" s="39">
        <f t="shared" si="92"/>
        <v>0</v>
      </c>
      <c r="AA368" s="39">
        <f t="shared" si="93"/>
        <v>0</v>
      </c>
      <c r="AB368" t="str">
        <f t="shared" si="94"/>
        <v/>
      </c>
      <c r="AD368" s="41" t="str">
        <f t="shared" si="95"/>
        <v/>
      </c>
    </row>
    <row r="369" spans="1:30" x14ac:dyDescent="0.2">
      <c r="A369" s="35"/>
      <c r="B369" s="36"/>
      <c r="C369" s="36"/>
      <c r="D369" s="36"/>
      <c r="E369" s="36"/>
      <c r="F369" s="37"/>
      <c r="G369" s="36"/>
      <c r="H369" s="36"/>
      <c r="I369" s="36"/>
      <c r="J369" s="36"/>
      <c r="K369" s="36"/>
      <c r="L369" s="36"/>
      <c r="M369" s="36"/>
      <c r="N369" s="38" t="str">
        <f t="shared" si="80"/>
        <v/>
      </c>
      <c r="O369" t="str">
        <f t="shared" si="81"/>
        <v/>
      </c>
      <c r="P369" t="str">
        <f t="shared" si="82"/>
        <v/>
      </c>
      <c r="Q369" t="str">
        <f t="shared" si="83"/>
        <v/>
      </c>
      <c r="R369" t="str">
        <f t="shared" si="84"/>
        <v>-</v>
      </c>
      <c r="S369" s="39" t="str">
        <f t="shared" si="85"/>
        <v/>
      </c>
      <c r="T369" t="str">
        <f t="shared" si="86"/>
        <v/>
      </c>
      <c r="U369" s="40">
        <f t="shared" si="87"/>
        <v>0</v>
      </c>
      <c r="V369" s="40">
        <f t="shared" si="88"/>
        <v>0</v>
      </c>
      <c r="W369" s="40">
        <f t="shared" si="89"/>
        <v>0</v>
      </c>
      <c r="X369" s="40">
        <f t="shared" si="90"/>
        <v>0</v>
      </c>
      <c r="Y369" s="39">
        <f t="shared" si="91"/>
        <v>0</v>
      </c>
      <c r="Z369" s="39">
        <f t="shared" si="92"/>
        <v>0</v>
      </c>
      <c r="AA369" s="39">
        <f t="shared" si="93"/>
        <v>0</v>
      </c>
      <c r="AB369" t="str">
        <f t="shared" si="94"/>
        <v/>
      </c>
      <c r="AD369" s="41" t="str">
        <f t="shared" si="95"/>
        <v/>
      </c>
    </row>
    <row r="370" spans="1:30" x14ac:dyDescent="0.2">
      <c r="A370" s="35"/>
      <c r="B370" s="36"/>
      <c r="C370" s="36"/>
      <c r="D370" s="36"/>
      <c r="E370" s="36"/>
      <c r="F370" s="37"/>
      <c r="G370" s="36"/>
      <c r="H370" s="36"/>
      <c r="I370" s="36"/>
      <c r="J370" s="36"/>
      <c r="K370" s="36"/>
      <c r="L370" s="36"/>
      <c r="M370" s="36"/>
      <c r="N370" s="38" t="str">
        <f t="shared" si="80"/>
        <v/>
      </c>
      <c r="O370" t="str">
        <f t="shared" si="81"/>
        <v/>
      </c>
      <c r="P370" t="str">
        <f t="shared" si="82"/>
        <v/>
      </c>
      <c r="Q370" t="str">
        <f t="shared" si="83"/>
        <v/>
      </c>
      <c r="R370" t="str">
        <f t="shared" si="84"/>
        <v>-</v>
      </c>
      <c r="S370" s="39" t="str">
        <f t="shared" si="85"/>
        <v/>
      </c>
      <c r="T370" t="str">
        <f t="shared" si="86"/>
        <v/>
      </c>
      <c r="U370" s="40">
        <f t="shared" si="87"/>
        <v>0</v>
      </c>
      <c r="V370" s="40">
        <f t="shared" si="88"/>
        <v>0</v>
      </c>
      <c r="W370" s="40">
        <f t="shared" si="89"/>
        <v>0</v>
      </c>
      <c r="X370" s="40">
        <f t="shared" si="90"/>
        <v>0</v>
      </c>
      <c r="Y370" s="39">
        <f t="shared" si="91"/>
        <v>0</v>
      </c>
      <c r="Z370" s="39">
        <f t="shared" si="92"/>
        <v>0</v>
      </c>
      <c r="AA370" s="39">
        <f t="shared" si="93"/>
        <v>0</v>
      </c>
      <c r="AB370" t="str">
        <f t="shared" si="94"/>
        <v/>
      </c>
      <c r="AD370" s="41" t="str">
        <f t="shared" si="95"/>
        <v/>
      </c>
    </row>
    <row r="371" spans="1:30" x14ac:dyDescent="0.2">
      <c r="A371" s="35"/>
      <c r="B371" s="36"/>
      <c r="C371" s="36"/>
      <c r="D371" s="36"/>
      <c r="E371" s="36"/>
      <c r="F371" s="37"/>
      <c r="G371" s="36"/>
      <c r="H371" s="36"/>
      <c r="I371" s="36"/>
      <c r="J371" s="36"/>
      <c r="K371" s="36"/>
      <c r="L371" s="36"/>
      <c r="M371" s="36"/>
      <c r="N371" s="38" t="str">
        <f t="shared" si="80"/>
        <v/>
      </c>
      <c r="O371" t="str">
        <f t="shared" si="81"/>
        <v/>
      </c>
      <c r="P371" t="str">
        <f t="shared" si="82"/>
        <v/>
      </c>
      <c r="Q371" t="str">
        <f t="shared" si="83"/>
        <v/>
      </c>
      <c r="R371" t="str">
        <f t="shared" si="84"/>
        <v>-</v>
      </c>
      <c r="S371" s="39" t="str">
        <f t="shared" si="85"/>
        <v/>
      </c>
      <c r="T371" t="str">
        <f t="shared" si="86"/>
        <v/>
      </c>
      <c r="U371" s="40">
        <f t="shared" si="87"/>
        <v>0</v>
      </c>
      <c r="V371" s="40">
        <f t="shared" si="88"/>
        <v>0</v>
      </c>
      <c r="W371" s="40">
        <f t="shared" si="89"/>
        <v>0</v>
      </c>
      <c r="X371" s="40">
        <f t="shared" si="90"/>
        <v>0</v>
      </c>
      <c r="Y371" s="39">
        <f t="shared" si="91"/>
        <v>0</v>
      </c>
      <c r="Z371" s="39">
        <f t="shared" si="92"/>
        <v>0</v>
      </c>
      <c r="AA371" s="39">
        <f t="shared" si="93"/>
        <v>0</v>
      </c>
      <c r="AB371" t="str">
        <f t="shared" si="94"/>
        <v/>
      </c>
      <c r="AD371" s="41" t="str">
        <f t="shared" si="95"/>
        <v/>
      </c>
    </row>
    <row r="372" spans="1:30" x14ac:dyDescent="0.2">
      <c r="A372" s="35"/>
      <c r="B372" s="36"/>
      <c r="C372" s="36"/>
      <c r="D372" s="36"/>
      <c r="E372" s="36"/>
      <c r="F372" s="37"/>
      <c r="G372" s="36"/>
      <c r="H372" s="36"/>
      <c r="I372" s="36"/>
      <c r="J372" s="36"/>
      <c r="K372" s="36"/>
      <c r="L372" s="36"/>
      <c r="M372" s="36"/>
      <c r="N372" s="38" t="str">
        <f t="shared" si="80"/>
        <v/>
      </c>
      <c r="O372" t="str">
        <f t="shared" si="81"/>
        <v/>
      </c>
      <c r="P372" t="str">
        <f t="shared" si="82"/>
        <v/>
      </c>
      <c r="Q372" t="str">
        <f t="shared" si="83"/>
        <v/>
      </c>
      <c r="R372" t="str">
        <f t="shared" si="84"/>
        <v>-</v>
      </c>
      <c r="S372" s="39" t="str">
        <f t="shared" si="85"/>
        <v/>
      </c>
      <c r="T372" t="str">
        <f t="shared" si="86"/>
        <v/>
      </c>
      <c r="U372" s="40">
        <f t="shared" si="87"/>
        <v>0</v>
      </c>
      <c r="V372" s="40">
        <f t="shared" si="88"/>
        <v>0</v>
      </c>
      <c r="W372" s="40">
        <f t="shared" si="89"/>
        <v>0</v>
      </c>
      <c r="X372" s="40">
        <f t="shared" si="90"/>
        <v>0</v>
      </c>
      <c r="Y372" s="39">
        <f t="shared" si="91"/>
        <v>0</v>
      </c>
      <c r="Z372" s="39">
        <f t="shared" si="92"/>
        <v>0</v>
      </c>
      <c r="AA372" s="39">
        <f t="shared" si="93"/>
        <v>0</v>
      </c>
      <c r="AB372" t="str">
        <f t="shared" si="94"/>
        <v/>
      </c>
      <c r="AD372" s="41" t="str">
        <f t="shared" si="95"/>
        <v/>
      </c>
    </row>
    <row r="373" spans="1:30" x14ac:dyDescent="0.2">
      <c r="A373" s="35"/>
      <c r="B373" s="36"/>
      <c r="C373" s="36"/>
      <c r="D373" s="36"/>
      <c r="E373" s="36"/>
      <c r="F373" s="37"/>
      <c r="G373" s="36"/>
      <c r="H373" s="36"/>
      <c r="I373" s="36"/>
      <c r="J373" s="36"/>
      <c r="K373" s="36"/>
      <c r="L373" s="36"/>
      <c r="M373" s="36"/>
      <c r="N373" s="38" t="str">
        <f t="shared" si="80"/>
        <v/>
      </c>
      <c r="O373" t="str">
        <f t="shared" si="81"/>
        <v/>
      </c>
      <c r="P373" t="str">
        <f t="shared" si="82"/>
        <v/>
      </c>
      <c r="Q373" t="str">
        <f t="shared" si="83"/>
        <v/>
      </c>
      <c r="R373" t="str">
        <f t="shared" si="84"/>
        <v>-</v>
      </c>
      <c r="S373" s="39" t="str">
        <f t="shared" si="85"/>
        <v/>
      </c>
      <c r="T373" t="str">
        <f t="shared" si="86"/>
        <v/>
      </c>
      <c r="U373" s="40">
        <f t="shared" si="87"/>
        <v>0</v>
      </c>
      <c r="V373" s="40">
        <f t="shared" si="88"/>
        <v>0</v>
      </c>
      <c r="W373" s="40">
        <f t="shared" si="89"/>
        <v>0</v>
      </c>
      <c r="X373" s="40">
        <f t="shared" si="90"/>
        <v>0</v>
      </c>
      <c r="Y373" s="39">
        <f t="shared" si="91"/>
        <v>0</v>
      </c>
      <c r="Z373" s="39">
        <f t="shared" si="92"/>
        <v>0</v>
      </c>
      <c r="AA373" s="39">
        <f t="shared" si="93"/>
        <v>0</v>
      </c>
      <c r="AB373" t="str">
        <f t="shared" si="94"/>
        <v/>
      </c>
      <c r="AD373" s="41" t="str">
        <f t="shared" si="95"/>
        <v/>
      </c>
    </row>
    <row r="374" spans="1:30" x14ac:dyDescent="0.2">
      <c r="A374" s="35"/>
      <c r="B374" s="36"/>
      <c r="C374" s="36"/>
      <c r="D374" s="36"/>
      <c r="E374" s="36"/>
      <c r="F374" s="37"/>
      <c r="G374" s="36"/>
      <c r="H374" s="36"/>
      <c r="I374" s="36"/>
      <c r="J374" s="36"/>
      <c r="K374" s="36"/>
      <c r="L374" s="36"/>
      <c r="M374" s="36"/>
      <c r="N374" s="38" t="str">
        <f t="shared" si="80"/>
        <v/>
      </c>
      <c r="O374" t="str">
        <f t="shared" si="81"/>
        <v/>
      </c>
      <c r="P374" t="str">
        <f t="shared" si="82"/>
        <v/>
      </c>
      <c r="Q374" t="str">
        <f t="shared" si="83"/>
        <v/>
      </c>
      <c r="R374" t="str">
        <f t="shared" si="84"/>
        <v>-</v>
      </c>
      <c r="S374" s="39" t="str">
        <f t="shared" si="85"/>
        <v/>
      </c>
      <c r="T374" t="str">
        <f t="shared" si="86"/>
        <v/>
      </c>
      <c r="U374" s="40">
        <f t="shared" si="87"/>
        <v>0</v>
      </c>
      <c r="V374" s="40">
        <f t="shared" si="88"/>
        <v>0</v>
      </c>
      <c r="W374" s="40">
        <f t="shared" si="89"/>
        <v>0</v>
      </c>
      <c r="X374" s="40">
        <f t="shared" si="90"/>
        <v>0</v>
      </c>
      <c r="Y374" s="39">
        <f t="shared" si="91"/>
        <v>0</v>
      </c>
      <c r="Z374" s="39">
        <f t="shared" si="92"/>
        <v>0</v>
      </c>
      <c r="AA374" s="39">
        <f t="shared" si="93"/>
        <v>0</v>
      </c>
      <c r="AB374" t="str">
        <f t="shared" si="94"/>
        <v/>
      </c>
      <c r="AD374" s="41" t="str">
        <f t="shared" si="95"/>
        <v/>
      </c>
    </row>
    <row r="375" spans="1:30" x14ac:dyDescent="0.2">
      <c r="A375" s="35"/>
      <c r="B375" s="36"/>
      <c r="C375" s="36"/>
      <c r="D375" s="36"/>
      <c r="E375" s="36"/>
      <c r="F375" s="37"/>
      <c r="G375" s="36"/>
      <c r="H375" s="36"/>
      <c r="I375" s="36"/>
      <c r="J375" s="36"/>
      <c r="K375" s="36"/>
      <c r="L375" s="36"/>
      <c r="M375" s="36"/>
      <c r="N375" s="38" t="str">
        <f t="shared" si="80"/>
        <v/>
      </c>
      <c r="O375" t="str">
        <f t="shared" si="81"/>
        <v/>
      </c>
      <c r="P375" t="str">
        <f t="shared" si="82"/>
        <v/>
      </c>
      <c r="Q375" t="str">
        <f t="shared" si="83"/>
        <v/>
      </c>
      <c r="R375" t="str">
        <f t="shared" si="84"/>
        <v>-</v>
      </c>
      <c r="S375" s="39" t="str">
        <f t="shared" si="85"/>
        <v/>
      </c>
      <c r="T375" t="str">
        <f t="shared" si="86"/>
        <v/>
      </c>
      <c r="U375" s="40">
        <f t="shared" si="87"/>
        <v>0</v>
      </c>
      <c r="V375" s="40">
        <f t="shared" si="88"/>
        <v>0</v>
      </c>
      <c r="W375" s="40">
        <f t="shared" si="89"/>
        <v>0</v>
      </c>
      <c r="X375" s="40">
        <f t="shared" si="90"/>
        <v>0</v>
      </c>
      <c r="Y375" s="39">
        <f t="shared" si="91"/>
        <v>0</v>
      </c>
      <c r="Z375" s="39">
        <f t="shared" si="92"/>
        <v>0</v>
      </c>
      <c r="AA375" s="39">
        <f t="shared" si="93"/>
        <v>0</v>
      </c>
      <c r="AB375" t="str">
        <f t="shared" si="94"/>
        <v/>
      </c>
      <c r="AD375" s="41" t="str">
        <f t="shared" si="95"/>
        <v/>
      </c>
    </row>
    <row r="376" spans="1:30" x14ac:dyDescent="0.2">
      <c r="A376" s="35"/>
      <c r="B376" s="36"/>
      <c r="C376" s="36"/>
      <c r="D376" s="36"/>
      <c r="E376" s="36"/>
      <c r="F376" s="37"/>
      <c r="G376" s="36"/>
      <c r="H376" s="36"/>
      <c r="I376" s="36"/>
      <c r="J376" s="36"/>
      <c r="K376" s="36"/>
      <c r="L376" s="36"/>
      <c r="M376" s="36"/>
      <c r="N376" s="38" t="str">
        <f t="shared" si="80"/>
        <v/>
      </c>
      <c r="O376" t="str">
        <f t="shared" si="81"/>
        <v/>
      </c>
      <c r="P376" t="str">
        <f t="shared" si="82"/>
        <v/>
      </c>
      <c r="Q376" t="str">
        <f t="shared" si="83"/>
        <v/>
      </c>
      <c r="R376" t="str">
        <f t="shared" si="84"/>
        <v>-</v>
      </c>
      <c r="S376" s="39" t="str">
        <f t="shared" si="85"/>
        <v/>
      </c>
      <c r="T376" t="str">
        <f t="shared" si="86"/>
        <v/>
      </c>
      <c r="U376" s="40">
        <f t="shared" si="87"/>
        <v>0</v>
      </c>
      <c r="V376" s="40">
        <f t="shared" si="88"/>
        <v>0</v>
      </c>
      <c r="W376" s="40">
        <f t="shared" si="89"/>
        <v>0</v>
      </c>
      <c r="X376" s="40">
        <f t="shared" si="90"/>
        <v>0</v>
      </c>
      <c r="Y376" s="39">
        <f t="shared" si="91"/>
        <v>0</v>
      </c>
      <c r="Z376" s="39">
        <f t="shared" si="92"/>
        <v>0</v>
      </c>
      <c r="AA376" s="39">
        <f t="shared" si="93"/>
        <v>0</v>
      </c>
      <c r="AB376" t="str">
        <f t="shared" si="94"/>
        <v/>
      </c>
      <c r="AD376" s="41" t="str">
        <f t="shared" si="95"/>
        <v/>
      </c>
    </row>
    <row r="377" spans="1:30" x14ac:dyDescent="0.2">
      <c r="A377" s="35"/>
      <c r="B377" s="36"/>
      <c r="C377" s="36"/>
      <c r="D377" s="36"/>
      <c r="E377" s="36"/>
      <c r="F377" s="37"/>
      <c r="G377" s="36"/>
      <c r="H377" s="36"/>
      <c r="I377" s="36"/>
      <c r="J377" s="36"/>
      <c r="K377" s="36"/>
      <c r="L377" s="36"/>
      <c r="M377" s="36"/>
      <c r="N377" s="38" t="str">
        <f t="shared" si="80"/>
        <v/>
      </c>
      <c r="O377" t="str">
        <f t="shared" si="81"/>
        <v/>
      </c>
      <c r="P377" t="str">
        <f t="shared" si="82"/>
        <v/>
      </c>
      <c r="Q377" t="str">
        <f t="shared" si="83"/>
        <v/>
      </c>
      <c r="R377" t="str">
        <f t="shared" si="84"/>
        <v>-</v>
      </c>
      <c r="S377" s="39" t="str">
        <f t="shared" si="85"/>
        <v/>
      </c>
      <c r="T377" t="str">
        <f t="shared" si="86"/>
        <v/>
      </c>
      <c r="U377" s="40">
        <f t="shared" si="87"/>
        <v>0</v>
      </c>
      <c r="V377" s="40">
        <f t="shared" si="88"/>
        <v>0</v>
      </c>
      <c r="W377" s="40">
        <f t="shared" si="89"/>
        <v>0</v>
      </c>
      <c r="X377" s="40">
        <f t="shared" si="90"/>
        <v>0</v>
      </c>
      <c r="Y377" s="39">
        <f t="shared" si="91"/>
        <v>0</v>
      </c>
      <c r="Z377" s="39">
        <f t="shared" si="92"/>
        <v>0</v>
      </c>
      <c r="AA377" s="39">
        <f t="shared" si="93"/>
        <v>0</v>
      </c>
      <c r="AB377" t="str">
        <f t="shared" si="94"/>
        <v/>
      </c>
      <c r="AD377" s="41" t="str">
        <f t="shared" si="95"/>
        <v/>
      </c>
    </row>
    <row r="378" spans="1:30" x14ac:dyDescent="0.2">
      <c r="A378" s="35"/>
      <c r="B378" s="36"/>
      <c r="C378" s="36"/>
      <c r="D378" s="36"/>
      <c r="E378" s="36"/>
      <c r="F378" s="37"/>
      <c r="G378" s="36"/>
      <c r="H378" s="36"/>
      <c r="I378" s="36"/>
      <c r="J378" s="36"/>
      <c r="K378" s="36"/>
      <c r="L378" s="36"/>
      <c r="M378" s="36"/>
      <c r="N378" s="38" t="str">
        <f t="shared" si="80"/>
        <v/>
      </c>
      <c r="O378" t="str">
        <f t="shared" si="81"/>
        <v/>
      </c>
      <c r="P378" t="str">
        <f t="shared" si="82"/>
        <v/>
      </c>
      <c r="Q378" t="str">
        <f t="shared" si="83"/>
        <v/>
      </c>
      <c r="R378" t="str">
        <f t="shared" si="84"/>
        <v>-</v>
      </c>
      <c r="S378" s="39" t="str">
        <f t="shared" si="85"/>
        <v/>
      </c>
      <c r="T378" t="str">
        <f t="shared" si="86"/>
        <v/>
      </c>
      <c r="U378" s="40">
        <f t="shared" si="87"/>
        <v>0</v>
      </c>
      <c r="V378" s="40">
        <f t="shared" si="88"/>
        <v>0</v>
      </c>
      <c r="W378" s="40">
        <f t="shared" si="89"/>
        <v>0</v>
      </c>
      <c r="X378" s="40">
        <f t="shared" si="90"/>
        <v>0</v>
      </c>
      <c r="Y378" s="39">
        <f t="shared" si="91"/>
        <v>0</v>
      </c>
      <c r="Z378" s="39">
        <f t="shared" si="92"/>
        <v>0</v>
      </c>
      <c r="AA378" s="39">
        <f t="shared" si="93"/>
        <v>0</v>
      </c>
      <c r="AB378" t="str">
        <f t="shared" si="94"/>
        <v/>
      </c>
      <c r="AD378" s="41" t="str">
        <f t="shared" si="95"/>
        <v/>
      </c>
    </row>
    <row r="379" spans="1:30" x14ac:dyDescent="0.2">
      <c r="A379" s="35"/>
      <c r="B379" s="36"/>
      <c r="C379" s="36"/>
      <c r="D379" s="36"/>
      <c r="E379" s="36"/>
      <c r="F379" s="37"/>
      <c r="G379" s="36"/>
      <c r="H379" s="36"/>
      <c r="I379" s="36"/>
      <c r="J379" s="36"/>
      <c r="K379" s="36"/>
      <c r="L379" s="36"/>
      <c r="M379" s="36"/>
      <c r="N379" s="38" t="str">
        <f t="shared" si="80"/>
        <v/>
      </c>
      <c r="O379" t="str">
        <f t="shared" si="81"/>
        <v/>
      </c>
      <c r="P379" t="str">
        <f t="shared" si="82"/>
        <v/>
      </c>
      <c r="Q379" t="str">
        <f t="shared" si="83"/>
        <v/>
      </c>
      <c r="R379" t="str">
        <f t="shared" si="84"/>
        <v>-</v>
      </c>
      <c r="S379" s="39" t="str">
        <f t="shared" si="85"/>
        <v/>
      </c>
      <c r="T379" t="str">
        <f t="shared" si="86"/>
        <v/>
      </c>
      <c r="U379" s="40">
        <f t="shared" si="87"/>
        <v>0</v>
      </c>
      <c r="V379" s="40">
        <f t="shared" si="88"/>
        <v>0</v>
      </c>
      <c r="W379" s="40">
        <f t="shared" si="89"/>
        <v>0</v>
      </c>
      <c r="X379" s="40">
        <f t="shared" si="90"/>
        <v>0</v>
      </c>
      <c r="Y379" s="39">
        <f t="shared" si="91"/>
        <v>0</v>
      </c>
      <c r="Z379" s="39">
        <f t="shared" si="92"/>
        <v>0</v>
      </c>
      <c r="AA379" s="39">
        <f t="shared" si="93"/>
        <v>0</v>
      </c>
      <c r="AB379" t="str">
        <f t="shared" si="94"/>
        <v/>
      </c>
      <c r="AD379" s="41" t="str">
        <f t="shared" si="95"/>
        <v/>
      </c>
    </row>
    <row r="380" spans="1:30" x14ac:dyDescent="0.2">
      <c r="A380" s="35"/>
      <c r="B380" s="36"/>
      <c r="C380" s="36"/>
      <c r="D380" s="36"/>
      <c r="E380" s="36"/>
      <c r="F380" s="37"/>
      <c r="G380" s="36"/>
      <c r="H380" s="36"/>
      <c r="I380" s="36"/>
      <c r="J380" s="36"/>
      <c r="K380" s="36"/>
      <c r="L380" s="36"/>
      <c r="M380" s="36"/>
      <c r="N380" s="38" t="str">
        <f t="shared" si="80"/>
        <v/>
      </c>
      <c r="O380" t="str">
        <f t="shared" si="81"/>
        <v/>
      </c>
      <c r="P380" t="str">
        <f t="shared" si="82"/>
        <v/>
      </c>
      <c r="Q380" t="str">
        <f t="shared" si="83"/>
        <v/>
      </c>
      <c r="R380" t="str">
        <f t="shared" si="84"/>
        <v>-</v>
      </c>
      <c r="S380" s="39" t="str">
        <f t="shared" si="85"/>
        <v/>
      </c>
      <c r="T380" t="str">
        <f t="shared" si="86"/>
        <v/>
      </c>
      <c r="U380" s="40">
        <f t="shared" si="87"/>
        <v>0</v>
      </c>
      <c r="V380" s="40">
        <f t="shared" si="88"/>
        <v>0</v>
      </c>
      <c r="W380" s="40">
        <f t="shared" si="89"/>
        <v>0</v>
      </c>
      <c r="X380" s="40">
        <f t="shared" si="90"/>
        <v>0</v>
      </c>
      <c r="Y380" s="39">
        <f t="shared" si="91"/>
        <v>0</v>
      </c>
      <c r="Z380" s="39">
        <f t="shared" si="92"/>
        <v>0</v>
      </c>
      <c r="AA380" s="39">
        <f t="shared" si="93"/>
        <v>0</v>
      </c>
      <c r="AB380" t="str">
        <f t="shared" si="94"/>
        <v/>
      </c>
      <c r="AD380" s="41" t="str">
        <f t="shared" si="95"/>
        <v/>
      </c>
    </row>
    <row r="381" spans="1:30" x14ac:dyDescent="0.2">
      <c r="A381" s="35"/>
      <c r="B381" s="36"/>
      <c r="C381" s="36"/>
      <c r="D381" s="36"/>
      <c r="E381" s="36"/>
      <c r="F381" s="37"/>
      <c r="G381" s="36"/>
      <c r="H381" s="36"/>
      <c r="I381" s="36"/>
      <c r="J381" s="36"/>
      <c r="K381" s="36"/>
      <c r="L381" s="36"/>
      <c r="M381" s="36"/>
      <c r="N381" s="38" t="str">
        <f t="shared" si="80"/>
        <v/>
      </c>
      <c r="O381" t="str">
        <f t="shared" si="81"/>
        <v/>
      </c>
      <c r="P381" t="str">
        <f t="shared" si="82"/>
        <v/>
      </c>
      <c r="Q381" t="str">
        <f t="shared" si="83"/>
        <v/>
      </c>
      <c r="R381" t="str">
        <f t="shared" si="84"/>
        <v>-</v>
      </c>
      <c r="S381" s="39" t="str">
        <f t="shared" si="85"/>
        <v/>
      </c>
      <c r="T381" t="str">
        <f t="shared" si="86"/>
        <v/>
      </c>
      <c r="U381" s="40">
        <f t="shared" si="87"/>
        <v>0</v>
      </c>
      <c r="V381" s="40">
        <f t="shared" si="88"/>
        <v>0</v>
      </c>
      <c r="W381" s="40">
        <f t="shared" si="89"/>
        <v>0</v>
      </c>
      <c r="X381" s="40">
        <f t="shared" si="90"/>
        <v>0</v>
      </c>
      <c r="Y381" s="39">
        <f t="shared" si="91"/>
        <v>0</v>
      </c>
      <c r="Z381" s="39">
        <f t="shared" si="92"/>
        <v>0</v>
      </c>
      <c r="AA381" s="39">
        <f t="shared" si="93"/>
        <v>0</v>
      </c>
      <c r="AB381" t="str">
        <f t="shared" si="94"/>
        <v/>
      </c>
      <c r="AD381" s="41" t="str">
        <f t="shared" si="95"/>
        <v/>
      </c>
    </row>
    <row r="382" spans="1:30" x14ac:dyDescent="0.2">
      <c r="A382" s="35"/>
      <c r="B382" s="36"/>
      <c r="C382" s="36"/>
      <c r="D382" s="36"/>
      <c r="E382" s="36"/>
      <c r="F382" s="37"/>
      <c r="G382" s="36"/>
      <c r="H382" s="36"/>
      <c r="I382" s="36"/>
      <c r="J382" s="36"/>
      <c r="K382" s="36"/>
      <c r="L382" s="36"/>
      <c r="M382" s="36"/>
      <c r="N382" s="38" t="str">
        <f t="shared" si="80"/>
        <v/>
      </c>
      <c r="O382" t="str">
        <f t="shared" si="81"/>
        <v/>
      </c>
      <c r="P382" t="str">
        <f t="shared" si="82"/>
        <v/>
      </c>
      <c r="Q382" t="str">
        <f t="shared" si="83"/>
        <v/>
      </c>
      <c r="R382" t="str">
        <f t="shared" si="84"/>
        <v>-</v>
      </c>
      <c r="S382" s="39" t="str">
        <f t="shared" si="85"/>
        <v/>
      </c>
      <c r="T382" t="str">
        <f t="shared" si="86"/>
        <v/>
      </c>
      <c r="U382" s="40">
        <f t="shared" si="87"/>
        <v>0</v>
      </c>
      <c r="V382" s="40">
        <f t="shared" si="88"/>
        <v>0</v>
      </c>
      <c r="W382" s="40">
        <f t="shared" si="89"/>
        <v>0</v>
      </c>
      <c r="X382" s="40">
        <f t="shared" si="90"/>
        <v>0</v>
      </c>
      <c r="Y382" s="39">
        <f t="shared" si="91"/>
        <v>0</v>
      </c>
      <c r="Z382" s="39">
        <f t="shared" si="92"/>
        <v>0</v>
      </c>
      <c r="AA382" s="39">
        <f t="shared" si="93"/>
        <v>0</v>
      </c>
      <c r="AB382" t="str">
        <f t="shared" si="94"/>
        <v/>
      </c>
      <c r="AD382" s="41" t="str">
        <f t="shared" si="95"/>
        <v/>
      </c>
    </row>
    <row r="383" spans="1:30" x14ac:dyDescent="0.2">
      <c r="A383" s="35"/>
      <c r="B383" s="36"/>
      <c r="C383" s="36"/>
      <c r="D383" s="36"/>
      <c r="E383" s="36"/>
      <c r="F383" s="37"/>
      <c r="G383" s="36"/>
      <c r="H383" s="36"/>
      <c r="I383" s="36"/>
      <c r="J383" s="36"/>
      <c r="K383" s="36"/>
      <c r="L383" s="36"/>
      <c r="M383" s="36"/>
      <c r="N383" s="38" t="str">
        <f t="shared" si="80"/>
        <v/>
      </c>
      <c r="O383" t="str">
        <f t="shared" si="81"/>
        <v/>
      </c>
      <c r="P383" t="str">
        <f t="shared" si="82"/>
        <v/>
      </c>
      <c r="Q383" t="str">
        <f t="shared" si="83"/>
        <v/>
      </c>
      <c r="R383" t="str">
        <f t="shared" si="84"/>
        <v>-</v>
      </c>
      <c r="S383" s="39" t="str">
        <f t="shared" si="85"/>
        <v/>
      </c>
      <c r="T383" t="str">
        <f t="shared" si="86"/>
        <v/>
      </c>
      <c r="U383" s="40">
        <f t="shared" si="87"/>
        <v>0</v>
      </c>
      <c r="V383" s="40">
        <f t="shared" si="88"/>
        <v>0</v>
      </c>
      <c r="W383" s="40">
        <f t="shared" si="89"/>
        <v>0</v>
      </c>
      <c r="X383" s="40">
        <f t="shared" si="90"/>
        <v>0</v>
      </c>
      <c r="Y383" s="39">
        <f t="shared" si="91"/>
        <v>0</v>
      </c>
      <c r="Z383" s="39">
        <f t="shared" si="92"/>
        <v>0</v>
      </c>
      <c r="AA383" s="39">
        <f t="shared" si="93"/>
        <v>0</v>
      </c>
      <c r="AB383" t="str">
        <f t="shared" si="94"/>
        <v/>
      </c>
      <c r="AD383" s="41" t="str">
        <f t="shared" si="95"/>
        <v/>
      </c>
    </row>
    <row r="384" spans="1:30" x14ac:dyDescent="0.2">
      <c r="A384" s="35"/>
      <c r="B384" s="36"/>
      <c r="C384" s="36"/>
      <c r="D384" s="36"/>
      <c r="E384" s="36"/>
      <c r="F384" s="37"/>
      <c r="G384" s="36"/>
      <c r="H384" s="36"/>
      <c r="I384" s="36"/>
      <c r="J384" s="36"/>
      <c r="K384" s="36"/>
      <c r="L384" s="36"/>
      <c r="M384" s="36"/>
      <c r="N384" s="38" t="str">
        <f t="shared" si="80"/>
        <v/>
      </c>
      <c r="O384" t="str">
        <f t="shared" si="81"/>
        <v/>
      </c>
      <c r="P384" t="str">
        <f t="shared" si="82"/>
        <v/>
      </c>
      <c r="Q384" t="str">
        <f t="shared" si="83"/>
        <v/>
      </c>
      <c r="R384" t="str">
        <f t="shared" si="84"/>
        <v>-</v>
      </c>
      <c r="S384" s="39" t="str">
        <f t="shared" si="85"/>
        <v/>
      </c>
      <c r="T384" t="str">
        <f t="shared" si="86"/>
        <v/>
      </c>
      <c r="U384" s="40">
        <f t="shared" si="87"/>
        <v>0</v>
      </c>
      <c r="V384" s="40">
        <f t="shared" si="88"/>
        <v>0</v>
      </c>
      <c r="W384" s="40">
        <f t="shared" si="89"/>
        <v>0</v>
      </c>
      <c r="X384" s="40">
        <f t="shared" si="90"/>
        <v>0</v>
      </c>
      <c r="Y384" s="39">
        <f t="shared" si="91"/>
        <v>0</v>
      </c>
      <c r="Z384" s="39">
        <f t="shared" si="92"/>
        <v>0</v>
      </c>
      <c r="AA384" s="39">
        <f t="shared" si="93"/>
        <v>0</v>
      </c>
      <c r="AB384" t="str">
        <f t="shared" si="94"/>
        <v/>
      </c>
      <c r="AD384" s="41" t="str">
        <f t="shared" si="95"/>
        <v/>
      </c>
    </row>
    <row r="385" spans="1:30" x14ac:dyDescent="0.2">
      <c r="A385" s="35"/>
      <c r="B385" s="36"/>
      <c r="C385" s="36"/>
      <c r="D385" s="36"/>
      <c r="E385" s="36"/>
      <c r="F385" s="37"/>
      <c r="G385" s="36"/>
      <c r="H385" s="36"/>
      <c r="I385" s="36"/>
      <c r="J385" s="36"/>
      <c r="K385" s="36"/>
      <c r="L385" s="36"/>
      <c r="M385" s="36"/>
      <c r="N385" s="38" t="str">
        <f t="shared" si="80"/>
        <v/>
      </c>
      <c r="O385" t="str">
        <f t="shared" si="81"/>
        <v/>
      </c>
      <c r="P385" t="str">
        <f t="shared" si="82"/>
        <v/>
      </c>
      <c r="Q385" t="str">
        <f t="shared" si="83"/>
        <v/>
      </c>
      <c r="R385" t="str">
        <f t="shared" si="84"/>
        <v>-</v>
      </c>
      <c r="S385" s="39" t="str">
        <f t="shared" si="85"/>
        <v/>
      </c>
      <c r="T385" t="str">
        <f t="shared" si="86"/>
        <v/>
      </c>
      <c r="U385" s="40">
        <f t="shared" si="87"/>
        <v>0</v>
      </c>
      <c r="V385" s="40">
        <f t="shared" si="88"/>
        <v>0</v>
      </c>
      <c r="W385" s="40">
        <f t="shared" si="89"/>
        <v>0</v>
      </c>
      <c r="X385" s="40">
        <f t="shared" si="90"/>
        <v>0</v>
      </c>
      <c r="Y385" s="39">
        <f t="shared" si="91"/>
        <v>0</v>
      </c>
      <c r="Z385" s="39">
        <f t="shared" si="92"/>
        <v>0</v>
      </c>
      <c r="AA385" s="39">
        <f t="shared" si="93"/>
        <v>0</v>
      </c>
      <c r="AB385" t="str">
        <f t="shared" si="94"/>
        <v/>
      </c>
      <c r="AD385" s="41" t="str">
        <f t="shared" si="95"/>
        <v/>
      </c>
    </row>
    <row r="386" spans="1:30" x14ac:dyDescent="0.2">
      <c r="A386" s="35"/>
      <c r="B386" s="36"/>
      <c r="C386" s="36"/>
      <c r="D386" s="36"/>
      <c r="E386" s="36"/>
      <c r="F386" s="37"/>
      <c r="G386" s="36"/>
      <c r="H386" s="36"/>
      <c r="I386" s="36"/>
      <c r="J386" s="36"/>
      <c r="K386" s="36"/>
      <c r="L386" s="36"/>
      <c r="M386" s="36"/>
      <c r="N386" s="38" t="str">
        <f t="shared" si="80"/>
        <v/>
      </c>
      <c r="O386" t="str">
        <f t="shared" si="81"/>
        <v/>
      </c>
      <c r="P386" t="str">
        <f t="shared" si="82"/>
        <v/>
      </c>
      <c r="Q386" t="str">
        <f t="shared" si="83"/>
        <v/>
      </c>
      <c r="R386" t="str">
        <f t="shared" si="84"/>
        <v>-</v>
      </c>
      <c r="S386" s="39" t="str">
        <f t="shared" si="85"/>
        <v/>
      </c>
      <c r="T386" t="str">
        <f t="shared" si="86"/>
        <v/>
      </c>
      <c r="U386" s="40">
        <f t="shared" si="87"/>
        <v>0</v>
      </c>
      <c r="V386" s="40">
        <f t="shared" si="88"/>
        <v>0</v>
      </c>
      <c r="W386" s="40">
        <f t="shared" si="89"/>
        <v>0</v>
      </c>
      <c r="X386" s="40">
        <f t="shared" si="90"/>
        <v>0</v>
      </c>
      <c r="Y386" s="39">
        <f t="shared" si="91"/>
        <v>0</v>
      </c>
      <c r="Z386" s="39">
        <f t="shared" si="92"/>
        <v>0</v>
      </c>
      <c r="AA386" s="39">
        <f t="shared" si="93"/>
        <v>0</v>
      </c>
      <c r="AB386" t="str">
        <f t="shared" si="94"/>
        <v/>
      </c>
      <c r="AD386" s="41" t="str">
        <f t="shared" si="95"/>
        <v/>
      </c>
    </row>
    <row r="387" spans="1:30" x14ac:dyDescent="0.2">
      <c r="A387" s="35"/>
      <c r="B387" s="36"/>
      <c r="C387" s="36"/>
      <c r="D387" s="36"/>
      <c r="E387" s="36"/>
      <c r="F387" s="37"/>
      <c r="G387" s="36"/>
      <c r="H387" s="36"/>
      <c r="I387" s="36"/>
      <c r="J387" s="36"/>
      <c r="K387" s="36"/>
      <c r="L387" s="36"/>
      <c r="M387" s="36"/>
      <c r="N387" s="38" t="str">
        <f t="shared" si="80"/>
        <v/>
      </c>
      <c r="O387" t="str">
        <f t="shared" si="81"/>
        <v/>
      </c>
      <c r="P387" t="str">
        <f t="shared" si="82"/>
        <v/>
      </c>
      <c r="Q387" t="str">
        <f t="shared" si="83"/>
        <v/>
      </c>
      <c r="R387" t="str">
        <f t="shared" si="84"/>
        <v>-</v>
      </c>
      <c r="S387" s="39" t="str">
        <f t="shared" si="85"/>
        <v/>
      </c>
      <c r="T387" t="str">
        <f t="shared" si="86"/>
        <v/>
      </c>
      <c r="U387" s="40">
        <f t="shared" si="87"/>
        <v>0</v>
      </c>
      <c r="V387" s="40">
        <f t="shared" si="88"/>
        <v>0</v>
      </c>
      <c r="W387" s="40">
        <f t="shared" si="89"/>
        <v>0</v>
      </c>
      <c r="X387" s="40">
        <f t="shared" si="90"/>
        <v>0</v>
      </c>
      <c r="Y387" s="39">
        <f t="shared" si="91"/>
        <v>0</v>
      </c>
      <c r="Z387" s="39">
        <f t="shared" si="92"/>
        <v>0</v>
      </c>
      <c r="AA387" s="39">
        <f t="shared" si="93"/>
        <v>0</v>
      </c>
      <c r="AB387" t="str">
        <f t="shared" si="94"/>
        <v/>
      </c>
      <c r="AD387" s="41" t="str">
        <f t="shared" si="95"/>
        <v/>
      </c>
    </row>
    <row r="388" spans="1:30" x14ac:dyDescent="0.2">
      <c r="A388" s="35"/>
      <c r="B388" s="36"/>
      <c r="C388" s="36"/>
      <c r="D388" s="36"/>
      <c r="E388" s="36"/>
      <c r="F388" s="37"/>
      <c r="G388" s="36"/>
      <c r="H388" s="36"/>
      <c r="I388" s="36"/>
      <c r="J388" s="36"/>
      <c r="K388" s="36"/>
      <c r="L388" s="36"/>
      <c r="M388" s="36"/>
      <c r="N388" s="38" t="str">
        <f t="shared" ref="N388:N451" si="96">IF($A388="","",DATE(YEAR($A388),MONTH($A388),1))</f>
        <v/>
      </c>
      <c r="O388" t="str">
        <f t="shared" ref="O388:O451" si="97">IF(TRIM($B388)="","",IFERROR(INDEX(C_RG,MATCH(TRIM($B388),C_Nome,0)),"?"))</f>
        <v/>
      </c>
      <c r="P388" t="str">
        <f t="shared" ref="P388:P451" si="98">IF($AD388="","",INDEX(V_Equipe,$AD388))</f>
        <v/>
      </c>
      <c r="Q388" t="str">
        <f t="shared" ref="Q388:Q451" si="99">IF($AD388="","",INDEX(V_Funcao,$AD388))</f>
        <v/>
      </c>
      <c r="R388" t="str">
        <f t="shared" ref="R388:R451" si="100">IF(OR(TRIM($C388)="",$Q388=""),"-",IF(TRIM($C388)=$Q388,"Sim","Não"))</f>
        <v>-</v>
      </c>
      <c r="S388" s="39" t="str">
        <f t="shared" ref="S388:S451" si="101">IF(OR($A388="",IF(TRIM($C388)&lt;&gt;"",TRIM($C388),$Q388)=""),"",IFERROR(INDEX(F_Valor,MATCH(IF(TRIM($C388)&lt;&gt;"",TRIM($C388),$Q388)&amp;"|"&amp;SUMPRODUCT(MAX((F_Funcao=IF(TRIM($C388)&lt;&gt;"",TRIM($C388),$Q388))*(F_Ini&lt;=$A388)*F_Ini)),F_Chave,0)),""))</f>
        <v/>
      </c>
      <c r="T388" t="str">
        <f t="shared" ref="T388:T451" si="102">IF($A388="","",IF($E388="Sim","Feriado",IF(WEEKDAY($A388,2)=6,"Sábado",IF(WEEKDAY($A388,2)=7,"Domingo","Dia útil"))))</f>
        <v/>
      </c>
      <c r="U388" s="40">
        <f t="shared" ref="U388:U451" si="103">IF(OR($A388="",$F388=""),0,IF(AND($T388&lt;&gt;"Dia útil",$F388&gt;P_LimiteAlmocoFDS),P_AlmocoFDS,0))</f>
        <v>0</v>
      </c>
      <c r="V388" s="40">
        <f t="shared" ref="V388:V451" si="104">IF($F388="",0,MAX($F388-$U388,0))</f>
        <v>0</v>
      </c>
      <c r="W388" s="40">
        <f t="shared" ref="W388:W451" si="105">IF($V388=0,0,IF($T388="Dia útil",$V388,IF($T388="Sábado",MAX($V388-P_HoraSab100,0),0)))</f>
        <v>0</v>
      </c>
      <c r="X388" s="40">
        <f t="shared" ref="X388:X451" si="106">IF($V388=0,0,IF(OR($T388="Domingo",$T388="Feriado"),$V388,IF($T388="Sábado",MIN($V388,P_HoraSab100),0)))</f>
        <v>0</v>
      </c>
      <c r="Y388" s="39">
        <f t="shared" ref="Y388:Y451" si="107">IF(OR($V388=0,$S388=""),0,($W388*P_MultHE50+$X388*P_MultHE100)*24*$S388)</f>
        <v>0</v>
      </c>
      <c r="Z388" s="39">
        <f t="shared" ref="Z388:Z451" si="108">IF($G388="PAGAS POR EI",$Y388,0)</f>
        <v>0</v>
      </c>
      <c r="AA388" s="39">
        <f t="shared" ref="AA388:AA451" si="109">IF($G388="PAGAS PELA ÁREA",$Y388,0)</f>
        <v>0</v>
      </c>
      <c r="AB388" t="str">
        <f t="shared" ref="AB388:AB451" si="110">IF($A388="","",IF($O388="?","CADASTRO: funcionário não está no Cadastro",IF($G388="","DEFINIR: tratamento da HE (EI ou área)",IF($L388&lt;&gt;"Sim","PONTO: aguardando histórico dos pontos",""))))</f>
        <v/>
      </c>
      <c r="AD388" s="41" t="str">
        <f t="shared" ref="AD388:AD451" si="111">IF(OR($A388="",$O388="",$O388="?"),"",IFERROR(MATCH($O388&amp;"|"&amp;SUMPRODUCT(MAX((V_RG=$O388)*(V_Ini&lt;=$A388)*V_Ini)),V_Chave,0),""))</f>
        <v/>
      </c>
    </row>
    <row r="389" spans="1:30" x14ac:dyDescent="0.2">
      <c r="A389" s="35"/>
      <c r="B389" s="36"/>
      <c r="C389" s="36"/>
      <c r="D389" s="36"/>
      <c r="E389" s="36"/>
      <c r="F389" s="37"/>
      <c r="G389" s="36"/>
      <c r="H389" s="36"/>
      <c r="I389" s="36"/>
      <c r="J389" s="36"/>
      <c r="K389" s="36"/>
      <c r="L389" s="36"/>
      <c r="M389" s="36"/>
      <c r="N389" s="38" t="str">
        <f t="shared" si="96"/>
        <v/>
      </c>
      <c r="O389" t="str">
        <f t="shared" si="97"/>
        <v/>
      </c>
      <c r="P389" t="str">
        <f t="shared" si="98"/>
        <v/>
      </c>
      <c r="Q389" t="str">
        <f t="shared" si="99"/>
        <v/>
      </c>
      <c r="R389" t="str">
        <f t="shared" si="100"/>
        <v>-</v>
      </c>
      <c r="S389" s="39" t="str">
        <f t="shared" si="101"/>
        <v/>
      </c>
      <c r="T389" t="str">
        <f t="shared" si="102"/>
        <v/>
      </c>
      <c r="U389" s="40">
        <f t="shared" si="103"/>
        <v>0</v>
      </c>
      <c r="V389" s="40">
        <f t="shared" si="104"/>
        <v>0</v>
      </c>
      <c r="W389" s="40">
        <f t="shared" si="105"/>
        <v>0</v>
      </c>
      <c r="X389" s="40">
        <f t="shared" si="106"/>
        <v>0</v>
      </c>
      <c r="Y389" s="39">
        <f t="shared" si="107"/>
        <v>0</v>
      </c>
      <c r="Z389" s="39">
        <f t="shared" si="108"/>
        <v>0</v>
      </c>
      <c r="AA389" s="39">
        <f t="shared" si="109"/>
        <v>0</v>
      </c>
      <c r="AB389" t="str">
        <f t="shared" si="110"/>
        <v/>
      </c>
      <c r="AD389" s="41" t="str">
        <f t="shared" si="111"/>
        <v/>
      </c>
    </row>
    <row r="390" spans="1:30" x14ac:dyDescent="0.2">
      <c r="A390" s="35"/>
      <c r="B390" s="36"/>
      <c r="C390" s="36"/>
      <c r="D390" s="36"/>
      <c r="E390" s="36"/>
      <c r="F390" s="37"/>
      <c r="G390" s="36"/>
      <c r="H390" s="36"/>
      <c r="I390" s="36"/>
      <c r="J390" s="36"/>
      <c r="K390" s="36"/>
      <c r="L390" s="36"/>
      <c r="M390" s="36"/>
      <c r="N390" s="38" t="str">
        <f t="shared" si="96"/>
        <v/>
      </c>
      <c r="O390" t="str">
        <f t="shared" si="97"/>
        <v/>
      </c>
      <c r="P390" t="str">
        <f t="shared" si="98"/>
        <v/>
      </c>
      <c r="Q390" t="str">
        <f t="shared" si="99"/>
        <v/>
      </c>
      <c r="R390" t="str">
        <f t="shared" si="100"/>
        <v>-</v>
      </c>
      <c r="S390" s="39" t="str">
        <f t="shared" si="101"/>
        <v/>
      </c>
      <c r="T390" t="str">
        <f t="shared" si="102"/>
        <v/>
      </c>
      <c r="U390" s="40">
        <f t="shared" si="103"/>
        <v>0</v>
      </c>
      <c r="V390" s="40">
        <f t="shared" si="104"/>
        <v>0</v>
      </c>
      <c r="W390" s="40">
        <f t="shared" si="105"/>
        <v>0</v>
      </c>
      <c r="X390" s="40">
        <f t="shared" si="106"/>
        <v>0</v>
      </c>
      <c r="Y390" s="39">
        <f t="shared" si="107"/>
        <v>0</v>
      </c>
      <c r="Z390" s="39">
        <f t="shared" si="108"/>
        <v>0</v>
      </c>
      <c r="AA390" s="39">
        <f t="shared" si="109"/>
        <v>0</v>
      </c>
      <c r="AB390" t="str">
        <f t="shared" si="110"/>
        <v/>
      </c>
      <c r="AD390" s="41" t="str">
        <f t="shared" si="111"/>
        <v/>
      </c>
    </row>
    <row r="391" spans="1:30" x14ac:dyDescent="0.2">
      <c r="A391" s="35"/>
      <c r="B391" s="36"/>
      <c r="C391" s="36"/>
      <c r="D391" s="36"/>
      <c r="E391" s="36"/>
      <c r="F391" s="37"/>
      <c r="G391" s="36"/>
      <c r="H391" s="36"/>
      <c r="I391" s="36"/>
      <c r="J391" s="36"/>
      <c r="K391" s="36"/>
      <c r="L391" s="36"/>
      <c r="M391" s="36"/>
      <c r="N391" s="38" t="str">
        <f t="shared" si="96"/>
        <v/>
      </c>
      <c r="O391" t="str">
        <f t="shared" si="97"/>
        <v/>
      </c>
      <c r="P391" t="str">
        <f t="shared" si="98"/>
        <v/>
      </c>
      <c r="Q391" t="str">
        <f t="shared" si="99"/>
        <v/>
      </c>
      <c r="R391" t="str">
        <f t="shared" si="100"/>
        <v>-</v>
      </c>
      <c r="S391" s="39" t="str">
        <f t="shared" si="101"/>
        <v/>
      </c>
      <c r="T391" t="str">
        <f t="shared" si="102"/>
        <v/>
      </c>
      <c r="U391" s="40">
        <f t="shared" si="103"/>
        <v>0</v>
      </c>
      <c r="V391" s="40">
        <f t="shared" si="104"/>
        <v>0</v>
      </c>
      <c r="W391" s="40">
        <f t="shared" si="105"/>
        <v>0</v>
      </c>
      <c r="X391" s="40">
        <f t="shared" si="106"/>
        <v>0</v>
      </c>
      <c r="Y391" s="39">
        <f t="shared" si="107"/>
        <v>0</v>
      </c>
      <c r="Z391" s="39">
        <f t="shared" si="108"/>
        <v>0</v>
      </c>
      <c r="AA391" s="39">
        <f t="shared" si="109"/>
        <v>0</v>
      </c>
      <c r="AB391" t="str">
        <f t="shared" si="110"/>
        <v/>
      </c>
      <c r="AD391" s="41" t="str">
        <f t="shared" si="111"/>
        <v/>
      </c>
    </row>
    <row r="392" spans="1:30" x14ac:dyDescent="0.2">
      <c r="A392" s="35"/>
      <c r="B392" s="36"/>
      <c r="C392" s="36"/>
      <c r="D392" s="36"/>
      <c r="E392" s="36"/>
      <c r="F392" s="37"/>
      <c r="G392" s="36"/>
      <c r="H392" s="36"/>
      <c r="I392" s="36"/>
      <c r="J392" s="36"/>
      <c r="K392" s="36"/>
      <c r="L392" s="36"/>
      <c r="M392" s="36"/>
      <c r="N392" s="38" t="str">
        <f t="shared" si="96"/>
        <v/>
      </c>
      <c r="O392" t="str">
        <f t="shared" si="97"/>
        <v/>
      </c>
      <c r="P392" t="str">
        <f t="shared" si="98"/>
        <v/>
      </c>
      <c r="Q392" t="str">
        <f t="shared" si="99"/>
        <v/>
      </c>
      <c r="R392" t="str">
        <f t="shared" si="100"/>
        <v>-</v>
      </c>
      <c r="S392" s="39" t="str">
        <f t="shared" si="101"/>
        <v/>
      </c>
      <c r="T392" t="str">
        <f t="shared" si="102"/>
        <v/>
      </c>
      <c r="U392" s="40">
        <f t="shared" si="103"/>
        <v>0</v>
      </c>
      <c r="V392" s="40">
        <f t="shared" si="104"/>
        <v>0</v>
      </c>
      <c r="W392" s="40">
        <f t="shared" si="105"/>
        <v>0</v>
      </c>
      <c r="X392" s="40">
        <f t="shared" si="106"/>
        <v>0</v>
      </c>
      <c r="Y392" s="39">
        <f t="shared" si="107"/>
        <v>0</v>
      </c>
      <c r="Z392" s="39">
        <f t="shared" si="108"/>
        <v>0</v>
      </c>
      <c r="AA392" s="39">
        <f t="shared" si="109"/>
        <v>0</v>
      </c>
      <c r="AB392" t="str">
        <f t="shared" si="110"/>
        <v/>
      </c>
      <c r="AD392" s="41" t="str">
        <f t="shared" si="111"/>
        <v/>
      </c>
    </row>
    <row r="393" spans="1:30" x14ac:dyDescent="0.2">
      <c r="A393" s="35"/>
      <c r="B393" s="36"/>
      <c r="C393" s="36"/>
      <c r="D393" s="36"/>
      <c r="E393" s="36"/>
      <c r="F393" s="37"/>
      <c r="G393" s="36"/>
      <c r="H393" s="36"/>
      <c r="I393" s="36"/>
      <c r="J393" s="36"/>
      <c r="K393" s="36"/>
      <c r="L393" s="36"/>
      <c r="M393" s="36"/>
      <c r="N393" s="38" t="str">
        <f t="shared" si="96"/>
        <v/>
      </c>
      <c r="O393" t="str">
        <f t="shared" si="97"/>
        <v/>
      </c>
      <c r="P393" t="str">
        <f t="shared" si="98"/>
        <v/>
      </c>
      <c r="Q393" t="str">
        <f t="shared" si="99"/>
        <v/>
      </c>
      <c r="R393" t="str">
        <f t="shared" si="100"/>
        <v>-</v>
      </c>
      <c r="S393" s="39" t="str">
        <f t="shared" si="101"/>
        <v/>
      </c>
      <c r="T393" t="str">
        <f t="shared" si="102"/>
        <v/>
      </c>
      <c r="U393" s="40">
        <f t="shared" si="103"/>
        <v>0</v>
      </c>
      <c r="V393" s="40">
        <f t="shared" si="104"/>
        <v>0</v>
      </c>
      <c r="W393" s="40">
        <f t="shared" si="105"/>
        <v>0</v>
      </c>
      <c r="X393" s="40">
        <f t="shared" si="106"/>
        <v>0</v>
      </c>
      <c r="Y393" s="39">
        <f t="shared" si="107"/>
        <v>0</v>
      </c>
      <c r="Z393" s="39">
        <f t="shared" si="108"/>
        <v>0</v>
      </c>
      <c r="AA393" s="39">
        <f t="shared" si="109"/>
        <v>0</v>
      </c>
      <c r="AB393" t="str">
        <f t="shared" si="110"/>
        <v/>
      </c>
      <c r="AD393" s="41" t="str">
        <f t="shared" si="111"/>
        <v/>
      </c>
    </row>
    <row r="394" spans="1:30" x14ac:dyDescent="0.2">
      <c r="A394" s="35"/>
      <c r="B394" s="36"/>
      <c r="C394" s="36"/>
      <c r="D394" s="36"/>
      <c r="E394" s="36"/>
      <c r="F394" s="37"/>
      <c r="G394" s="36"/>
      <c r="H394" s="36"/>
      <c r="I394" s="36"/>
      <c r="J394" s="36"/>
      <c r="K394" s="36"/>
      <c r="L394" s="36"/>
      <c r="M394" s="36"/>
      <c r="N394" s="38" t="str">
        <f t="shared" si="96"/>
        <v/>
      </c>
      <c r="O394" t="str">
        <f t="shared" si="97"/>
        <v/>
      </c>
      <c r="P394" t="str">
        <f t="shared" si="98"/>
        <v/>
      </c>
      <c r="Q394" t="str">
        <f t="shared" si="99"/>
        <v/>
      </c>
      <c r="R394" t="str">
        <f t="shared" si="100"/>
        <v>-</v>
      </c>
      <c r="S394" s="39" t="str">
        <f t="shared" si="101"/>
        <v/>
      </c>
      <c r="T394" t="str">
        <f t="shared" si="102"/>
        <v/>
      </c>
      <c r="U394" s="40">
        <f t="shared" si="103"/>
        <v>0</v>
      </c>
      <c r="V394" s="40">
        <f t="shared" si="104"/>
        <v>0</v>
      </c>
      <c r="W394" s="40">
        <f t="shared" si="105"/>
        <v>0</v>
      </c>
      <c r="X394" s="40">
        <f t="shared" si="106"/>
        <v>0</v>
      </c>
      <c r="Y394" s="39">
        <f t="shared" si="107"/>
        <v>0</v>
      </c>
      <c r="Z394" s="39">
        <f t="shared" si="108"/>
        <v>0</v>
      </c>
      <c r="AA394" s="39">
        <f t="shared" si="109"/>
        <v>0</v>
      </c>
      <c r="AB394" t="str">
        <f t="shared" si="110"/>
        <v/>
      </c>
      <c r="AD394" s="41" t="str">
        <f t="shared" si="111"/>
        <v/>
      </c>
    </row>
    <row r="395" spans="1:30" x14ac:dyDescent="0.2">
      <c r="A395" s="35"/>
      <c r="B395" s="36"/>
      <c r="C395" s="36"/>
      <c r="D395" s="36"/>
      <c r="E395" s="36"/>
      <c r="F395" s="37"/>
      <c r="G395" s="36"/>
      <c r="H395" s="36"/>
      <c r="I395" s="36"/>
      <c r="J395" s="36"/>
      <c r="K395" s="36"/>
      <c r="L395" s="36"/>
      <c r="M395" s="36"/>
      <c r="N395" s="38" t="str">
        <f t="shared" si="96"/>
        <v/>
      </c>
      <c r="O395" t="str">
        <f t="shared" si="97"/>
        <v/>
      </c>
      <c r="P395" t="str">
        <f t="shared" si="98"/>
        <v/>
      </c>
      <c r="Q395" t="str">
        <f t="shared" si="99"/>
        <v/>
      </c>
      <c r="R395" t="str">
        <f t="shared" si="100"/>
        <v>-</v>
      </c>
      <c r="S395" s="39" t="str">
        <f t="shared" si="101"/>
        <v/>
      </c>
      <c r="T395" t="str">
        <f t="shared" si="102"/>
        <v/>
      </c>
      <c r="U395" s="40">
        <f t="shared" si="103"/>
        <v>0</v>
      </c>
      <c r="V395" s="40">
        <f t="shared" si="104"/>
        <v>0</v>
      </c>
      <c r="W395" s="40">
        <f t="shared" si="105"/>
        <v>0</v>
      </c>
      <c r="X395" s="40">
        <f t="shared" si="106"/>
        <v>0</v>
      </c>
      <c r="Y395" s="39">
        <f t="shared" si="107"/>
        <v>0</v>
      </c>
      <c r="Z395" s="39">
        <f t="shared" si="108"/>
        <v>0</v>
      </c>
      <c r="AA395" s="39">
        <f t="shared" si="109"/>
        <v>0</v>
      </c>
      <c r="AB395" t="str">
        <f t="shared" si="110"/>
        <v/>
      </c>
      <c r="AD395" s="41" t="str">
        <f t="shared" si="111"/>
        <v/>
      </c>
    </row>
    <row r="396" spans="1:30" x14ac:dyDescent="0.2">
      <c r="A396" s="35"/>
      <c r="B396" s="36"/>
      <c r="C396" s="36"/>
      <c r="D396" s="36"/>
      <c r="E396" s="36"/>
      <c r="F396" s="37"/>
      <c r="G396" s="36"/>
      <c r="H396" s="36"/>
      <c r="I396" s="36"/>
      <c r="J396" s="36"/>
      <c r="K396" s="36"/>
      <c r="L396" s="36"/>
      <c r="M396" s="36"/>
      <c r="N396" s="38" t="str">
        <f t="shared" si="96"/>
        <v/>
      </c>
      <c r="O396" t="str">
        <f t="shared" si="97"/>
        <v/>
      </c>
      <c r="P396" t="str">
        <f t="shared" si="98"/>
        <v/>
      </c>
      <c r="Q396" t="str">
        <f t="shared" si="99"/>
        <v/>
      </c>
      <c r="R396" t="str">
        <f t="shared" si="100"/>
        <v>-</v>
      </c>
      <c r="S396" s="39" t="str">
        <f t="shared" si="101"/>
        <v/>
      </c>
      <c r="T396" t="str">
        <f t="shared" si="102"/>
        <v/>
      </c>
      <c r="U396" s="40">
        <f t="shared" si="103"/>
        <v>0</v>
      </c>
      <c r="V396" s="40">
        <f t="shared" si="104"/>
        <v>0</v>
      </c>
      <c r="W396" s="40">
        <f t="shared" si="105"/>
        <v>0</v>
      </c>
      <c r="X396" s="40">
        <f t="shared" si="106"/>
        <v>0</v>
      </c>
      <c r="Y396" s="39">
        <f t="shared" si="107"/>
        <v>0</v>
      </c>
      <c r="Z396" s="39">
        <f t="shared" si="108"/>
        <v>0</v>
      </c>
      <c r="AA396" s="39">
        <f t="shared" si="109"/>
        <v>0</v>
      </c>
      <c r="AB396" t="str">
        <f t="shared" si="110"/>
        <v/>
      </c>
      <c r="AD396" s="41" t="str">
        <f t="shared" si="111"/>
        <v/>
      </c>
    </row>
    <row r="397" spans="1:30" x14ac:dyDescent="0.2">
      <c r="A397" s="35"/>
      <c r="B397" s="36"/>
      <c r="C397" s="36"/>
      <c r="D397" s="36"/>
      <c r="E397" s="36"/>
      <c r="F397" s="37"/>
      <c r="G397" s="36"/>
      <c r="H397" s="36"/>
      <c r="I397" s="36"/>
      <c r="J397" s="36"/>
      <c r="K397" s="36"/>
      <c r="L397" s="36"/>
      <c r="M397" s="36"/>
      <c r="N397" s="38" t="str">
        <f t="shared" si="96"/>
        <v/>
      </c>
      <c r="O397" t="str">
        <f t="shared" si="97"/>
        <v/>
      </c>
      <c r="P397" t="str">
        <f t="shared" si="98"/>
        <v/>
      </c>
      <c r="Q397" t="str">
        <f t="shared" si="99"/>
        <v/>
      </c>
      <c r="R397" t="str">
        <f t="shared" si="100"/>
        <v>-</v>
      </c>
      <c r="S397" s="39" t="str">
        <f t="shared" si="101"/>
        <v/>
      </c>
      <c r="T397" t="str">
        <f t="shared" si="102"/>
        <v/>
      </c>
      <c r="U397" s="40">
        <f t="shared" si="103"/>
        <v>0</v>
      </c>
      <c r="V397" s="40">
        <f t="shared" si="104"/>
        <v>0</v>
      </c>
      <c r="W397" s="40">
        <f t="shared" si="105"/>
        <v>0</v>
      </c>
      <c r="X397" s="40">
        <f t="shared" si="106"/>
        <v>0</v>
      </c>
      <c r="Y397" s="39">
        <f t="shared" si="107"/>
        <v>0</v>
      </c>
      <c r="Z397" s="39">
        <f t="shared" si="108"/>
        <v>0</v>
      </c>
      <c r="AA397" s="39">
        <f t="shared" si="109"/>
        <v>0</v>
      </c>
      <c r="AB397" t="str">
        <f t="shared" si="110"/>
        <v/>
      </c>
      <c r="AD397" s="41" t="str">
        <f t="shared" si="111"/>
        <v/>
      </c>
    </row>
    <row r="398" spans="1:30" x14ac:dyDescent="0.2">
      <c r="A398" s="35"/>
      <c r="B398" s="36"/>
      <c r="C398" s="36"/>
      <c r="D398" s="36"/>
      <c r="E398" s="36"/>
      <c r="F398" s="37"/>
      <c r="G398" s="36"/>
      <c r="H398" s="36"/>
      <c r="I398" s="36"/>
      <c r="J398" s="36"/>
      <c r="K398" s="36"/>
      <c r="L398" s="36"/>
      <c r="M398" s="36"/>
      <c r="N398" s="38" t="str">
        <f t="shared" si="96"/>
        <v/>
      </c>
      <c r="O398" t="str">
        <f t="shared" si="97"/>
        <v/>
      </c>
      <c r="P398" t="str">
        <f t="shared" si="98"/>
        <v/>
      </c>
      <c r="Q398" t="str">
        <f t="shared" si="99"/>
        <v/>
      </c>
      <c r="R398" t="str">
        <f t="shared" si="100"/>
        <v>-</v>
      </c>
      <c r="S398" s="39" t="str">
        <f t="shared" si="101"/>
        <v/>
      </c>
      <c r="T398" t="str">
        <f t="shared" si="102"/>
        <v/>
      </c>
      <c r="U398" s="40">
        <f t="shared" si="103"/>
        <v>0</v>
      </c>
      <c r="V398" s="40">
        <f t="shared" si="104"/>
        <v>0</v>
      </c>
      <c r="W398" s="40">
        <f t="shared" si="105"/>
        <v>0</v>
      </c>
      <c r="X398" s="40">
        <f t="shared" si="106"/>
        <v>0</v>
      </c>
      <c r="Y398" s="39">
        <f t="shared" si="107"/>
        <v>0</v>
      </c>
      <c r="Z398" s="39">
        <f t="shared" si="108"/>
        <v>0</v>
      </c>
      <c r="AA398" s="39">
        <f t="shared" si="109"/>
        <v>0</v>
      </c>
      <c r="AB398" t="str">
        <f t="shared" si="110"/>
        <v/>
      </c>
      <c r="AD398" s="41" t="str">
        <f t="shared" si="111"/>
        <v/>
      </c>
    </row>
    <row r="399" spans="1:30" x14ac:dyDescent="0.2">
      <c r="A399" s="35"/>
      <c r="B399" s="36"/>
      <c r="C399" s="36"/>
      <c r="D399" s="36"/>
      <c r="E399" s="36"/>
      <c r="F399" s="37"/>
      <c r="G399" s="36"/>
      <c r="H399" s="36"/>
      <c r="I399" s="36"/>
      <c r="J399" s="36"/>
      <c r="K399" s="36"/>
      <c r="L399" s="36"/>
      <c r="M399" s="36"/>
      <c r="N399" s="38" t="str">
        <f t="shared" si="96"/>
        <v/>
      </c>
      <c r="O399" t="str">
        <f t="shared" si="97"/>
        <v/>
      </c>
      <c r="P399" t="str">
        <f t="shared" si="98"/>
        <v/>
      </c>
      <c r="Q399" t="str">
        <f t="shared" si="99"/>
        <v/>
      </c>
      <c r="R399" t="str">
        <f t="shared" si="100"/>
        <v>-</v>
      </c>
      <c r="S399" s="39" t="str">
        <f t="shared" si="101"/>
        <v/>
      </c>
      <c r="T399" t="str">
        <f t="shared" si="102"/>
        <v/>
      </c>
      <c r="U399" s="40">
        <f t="shared" si="103"/>
        <v>0</v>
      </c>
      <c r="V399" s="40">
        <f t="shared" si="104"/>
        <v>0</v>
      </c>
      <c r="W399" s="40">
        <f t="shared" si="105"/>
        <v>0</v>
      </c>
      <c r="X399" s="40">
        <f t="shared" si="106"/>
        <v>0</v>
      </c>
      <c r="Y399" s="39">
        <f t="shared" si="107"/>
        <v>0</v>
      </c>
      <c r="Z399" s="39">
        <f t="shared" si="108"/>
        <v>0</v>
      </c>
      <c r="AA399" s="39">
        <f t="shared" si="109"/>
        <v>0</v>
      </c>
      <c r="AB399" t="str">
        <f t="shared" si="110"/>
        <v/>
      </c>
      <c r="AD399" s="41" t="str">
        <f t="shared" si="111"/>
        <v/>
      </c>
    </row>
    <row r="400" spans="1:30" x14ac:dyDescent="0.2">
      <c r="A400" s="35"/>
      <c r="B400" s="36"/>
      <c r="C400" s="36"/>
      <c r="D400" s="36"/>
      <c r="E400" s="36"/>
      <c r="F400" s="37"/>
      <c r="G400" s="36"/>
      <c r="H400" s="36"/>
      <c r="I400" s="36"/>
      <c r="J400" s="36"/>
      <c r="K400" s="36"/>
      <c r="L400" s="36"/>
      <c r="M400" s="36"/>
      <c r="N400" s="38" t="str">
        <f t="shared" si="96"/>
        <v/>
      </c>
      <c r="O400" t="str">
        <f t="shared" si="97"/>
        <v/>
      </c>
      <c r="P400" t="str">
        <f t="shared" si="98"/>
        <v/>
      </c>
      <c r="Q400" t="str">
        <f t="shared" si="99"/>
        <v/>
      </c>
      <c r="R400" t="str">
        <f t="shared" si="100"/>
        <v>-</v>
      </c>
      <c r="S400" s="39" t="str">
        <f t="shared" si="101"/>
        <v/>
      </c>
      <c r="T400" t="str">
        <f t="shared" si="102"/>
        <v/>
      </c>
      <c r="U400" s="40">
        <f t="shared" si="103"/>
        <v>0</v>
      </c>
      <c r="V400" s="40">
        <f t="shared" si="104"/>
        <v>0</v>
      </c>
      <c r="W400" s="40">
        <f t="shared" si="105"/>
        <v>0</v>
      </c>
      <c r="X400" s="40">
        <f t="shared" si="106"/>
        <v>0</v>
      </c>
      <c r="Y400" s="39">
        <f t="shared" si="107"/>
        <v>0</v>
      </c>
      <c r="Z400" s="39">
        <f t="shared" si="108"/>
        <v>0</v>
      </c>
      <c r="AA400" s="39">
        <f t="shared" si="109"/>
        <v>0</v>
      </c>
      <c r="AB400" t="str">
        <f t="shared" si="110"/>
        <v/>
      </c>
      <c r="AD400" s="41" t="str">
        <f t="shared" si="111"/>
        <v/>
      </c>
    </row>
    <row r="401" spans="1:30" x14ac:dyDescent="0.2">
      <c r="A401" s="35"/>
      <c r="B401" s="36"/>
      <c r="C401" s="36"/>
      <c r="D401" s="36"/>
      <c r="E401" s="36"/>
      <c r="F401" s="37"/>
      <c r="G401" s="36"/>
      <c r="H401" s="36"/>
      <c r="I401" s="36"/>
      <c r="J401" s="36"/>
      <c r="K401" s="36"/>
      <c r="L401" s="36"/>
      <c r="M401" s="36"/>
      <c r="N401" s="38" t="str">
        <f t="shared" si="96"/>
        <v/>
      </c>
      <c r="O401" t="str">
        <f t="shared" si="97"/>
        <v/>
      </c>
      <c r="P401" t="str">
        <f t="shared" si="98"/>
        <v/>
      </c>
      <c r="Q401" t="str">
        <f t="shared" si="99"/>
        <v/>
      </c>
      <c r="R401" t="str">
        <f t="shared" si="100"/>
        <v>-</v>
      </c>
      <c r="S401" s="39" t="str">
        <f t="shared" si="101"/>
        <v/>
      </c>
      <c r="T401" t="str">
        <f t="shared" si="102"/>
        <v/>
      </c>
      <c r="U401" s="40">
        <f t="shared" si="103"/>
        <v>0</v>
      </c>
      <c r="V401" s="40">
        <f t="shared" si="104"/>
        <v>0</v>
      </c>
      <c r="W401" s="40">
        <f t="shared" si="105"/>
        <v>0</v>
      </c>
      <c r="X401" s="40">
        <f t="shared" si="106"/>
        <v>0</v>
      </c>
      <c r="Y401" s="39">
        <f t="shared" si="107"/>
        <v>0</v>
      </c>
      <c r="Z401" s="39">
        <f t="shared" si="108"/>
        <v>0</v>
      </c>
      <c r="AA401" s="39">
        <f t="shared" si="109"/>
        <v>0</v>
      </c>
      <c r="AB401" t="str">
        <f t="shared" si="110"/>
        <v/>
      </c>
      <c r="AD401" s="41" t="str">
        <f t="shared" si="111"/>
        <v/>
      </c>
    </row>
    <row r="402" spans="1:30" x14ac:dyDescent="0.2">
      <c r="A402" s="35"/>
      <c r="B402" s="36"/>
      <c r="C402" s="36"/>
      <c r="D402" s="36"/>
      <c r="E402" s="36"/>
      <c r="F402" s="37"/>
      <c r="G402" s="36"/>
      <c r="H402" s="36"/>
      <c r="I402" s="36"/>
      <c r="J402" s="36"/>
      <c r="K402" s="36"/>
      <c r="L402" s="36"/>
      <c r="M402" s="36"/>
      <c r="N402" s="38" t="str">
        <f t="shared" si="96"/>
        <v/>
      </c>
      <c r="O402" t="str">
        <f t="shared" si="97"/>
        <v/>
      </c>
      <c r="P402" t="str">
        <f t="shared" si="98"/>
        <v/>
      </c>
      <c r="Q402" t="str">
        <f t="shared" si="99"/>
        <v/>
      </c>
      <c r="R402" t="str">
        <f t="shared" si="100"/>
        <v>-</v>
      </c>
      <c r="S402" s="39" t="str">
        <f t="shared" si="101"/>
        <v/>
      </c>
      <c r="T402" t="str">
        <f t="shared" si="102"/>
        <v/>
      </c>
      <c r="U402" s="40">
        <f t="shared" si="103"/>
        <v>0</v>
      </c>
      <c r="V402" s="40">
        <f t="shared" si="104"/>
        <v>0</v>
      </c>
      <c r="W402" s="40">
        <f t="shared" si="105"/>
        <v>0</v>
      </c>
      <c r="X402" s="40">
        <f t="shared" si="106"/>
        <v>0</v>
      </c>
      <c r="Y402" s="39">
        <f t="shared" si="107"/>
        <v>0</v>
      </c>
      <c r="Z402" s="39">
        <f t="shared" si="108"/>
        <v>0</v>
      </c>
      <c r="AA402" s="39">
        <f t="shared" si="109"/>
        <v>0</v>
      </c>
      <c r="AB402" t="str">
        <f t="shared" si="110"/>
        <v/>
      </c>
      <c r="AD402" s="41" t="str">
        <f t="shared" si="111"/>
        <v/>
      </c>
    </row>
    <row r="403" spans="1:30" x14ac:dyDescent="0.2">
      <c r="A403" s="35"/>
      <c r="B403" s="36"/>
      <c r="C403" s="36"/>
      <c r="D403" s="36"/>
      <c r="E403" s="36"/>
      <c r="F403" s="37"/>
      <c r="G403" s="36"/>
      <c r="H403" s="36"/>
      <c r="I403" s="36"/>
      <c r="J403" s="36"/>
      <c r="K403" s="36"/>
      <c r="L403" s="36"/>
      <c r="M403" s="36"/>
      <c r="N403" s="38" t="str">
        <f t="shared" si="96"/>
        <v/>
      </c>
      <c r="O403" t="str">
        <f t="shared" si="97"/>
        <v/>
      </c>
      <c r="P403" t="str">
        <f t="shared" si="98"/>
        <v/>
      </c>
      <c r="Q403" t="str">
        <f t="shared" si="99"/>
        <v/>
      </c>
      <c r="R403" t="str">
        <f t="shared" si="100"/>
        <v>-</v>
      </c>
      <c r="S403" s="39" t="str">
        <f t="shared" si="101"/>
        <v/>
      </c>
      <c r="T403" t="str">
        <f t="shared" si="102"/>
        <v/>
      </c>
      <c r="U403" s="40">
        <f t="shared" si="103"/>
        <v>0</v>
      </c>
      <c r="V403" s="40">
        <f t="shared" si="104"/>
        <v>0</v>
      </c>
      <c r="W403" s="40">
        <f t="shared" si="105"/>
        <v>0</v>
      </c>
      <c r="X403" s="40">
        <f t="shared" si="106"/>
        <v>0</v>
      </c>
      <c r="Y403" s="39">
        <f t="shared" si="107"/>
        <v>0</v>
      </c>
      <c r="Z403" s="39">
        <f t="shared" si="108"/>
        <v>0</v>
      </c>
      <c r="AA403" s="39">
        <f t="shared" si="109"/>
        <v>0</v>
      </c>
      <c r="AB403" t="str">
        <f t="shared" si="110"/>
        <v/>
      </c>
      <c r="AD403" s="41" t="str">
        <f t="shared" si="111"/>
        <v/>
      </c>
    </row>
    <row r="404" spans="1:30" x14ac:dyDescent="0.2">
      <c r="A404" s="35"/>
      <c r="B404" s="36"/>
      <c r="C404" s="36"/>
      <c r="D404" s="36"/>
      <c r="E404" s="36"/>
      <c r="F404" s="37"/>
      <c r="G404" s="36"/>
      <c r="H404" s="36"/>
      <c r="I404" s="36"/>
      <c r="J404" s="36"/>
      <c r="K404" s="36"/>
      <c r="L404" s="36"/>
      <c r="M404" s="36"/>
      <c r="N404" s="38" t="str">
        <f t="shared" si="96"/>
        <v/>
      </c>
      <c r="O404" t="str">
        <f t="shared" si="97"/>
        <v/>
      </c>
      <c r="P404" t="str">
        <f t="shared" si="98"/>
        <v/>
      </c>
      <c r="Q404" t="str">
        <f t="shared" si="99"/>
        <v/>
      </c>
      <c r="R404" t="str">
        <f t="shared" si="100"/>
        <v>-</v>
      </c>
      <c r="S404" s="39" t="str">
        <f t="shared" si="101"/>
        <v/>
      </c>
      <c r="T404" t="str">
        <f t="shared" si="102"/>
        <v/>
      </c>
      <c r="U404" s="40">
        <f t="shared" si="103"/>
        <v>0</v>
      </c>
      <c r="V404" s="40">
        <f t="shared" si="104"/>
        <v>0</v>
      </c>
      <c r="W404" s="40">
        <f t="shared" si="105"/>
        <v>0</v>
      </c>
      <c r="X404" s="40">
        <f t="shared" si="106"/>
        <v>0</v>
      </c>
      <c r="Y404" s="39">
        <f t="shared" si="107"/>
        <v>0</v>
      </c>
      <c r="Z404" s="39">
        <f t="shared" si="108"/>
        <v>0</v>
      </c>
      <c r="AA404" s="39">
        <f t="shared" si="109"/>
        <v>0</v>
      </c>
      <c r="AB404" t="str">
        <f t="shared" si="110"/>
        <v/>
      </c>
      <c r="AD404" s="41" t="str">
        <f t="shared" si="111"/>
        <v/>
      </c>
    </row>
    <row r="405" spans="1:30" x14ac:dyDescent="0.2">
      <c r="A405" s="35"/>
      <c r="B405" s="36"/>
      <c r="C405" s="36"/>
      <c r="D405" s="36"/>
      <c r="E405" s="36"/>
      <c r="F405" s="37"/>
      <c r="G405" s="36"/>
      <c r="H405" s="36"/>
      <c r="I405" s="36"/>
      <c r="J405" s="36"/>
      <c r="K405" s="36"/>
      <c r="L405" s="36"/>
      <c r="M405" s="36"/>
      <c r="N405" s="38" t="str">
        <f t="shared" si="96"/>
        <v/>
      </c>
      <c r="O405" t="str">
        <f t="shared" si="97"/>
        <v/>
      </c>
      <c r="P405" t="str">
        <f t="shared" si="98"/>
        <v/>
      </c>
      <c r="Q405" t="str">
        <f t="shared" si="99"/>
        <v/>
      </c>
      <c r="R405" t="str">
        <f t="shared" si="100"/>
        <v>-</v>
      </c>
      <c r="S405" s="39" t="str">
        <f t="shared" si="101"/>
        <v/>
      </c>
      <c r="T405" t="str">
        <f t="shared" si="102"/>
        <v/>
      </c>
      <c r="U405" s="40">
        <f t="shared" si="103"/>
        <v>0</v>
      </c>
      <c r="V405" s="40">
        <f t="shared" si="104"/>
        <v>0</v>
      </c>
      <c r="W405" s="40">
        <f t="shared" si="105"/>
        <v>0</v>
      </c>
      <c r="X405" s="40">
        <f t="shared" si="106"/>
        <v>0</v>
      </c>
      <c r="Y405" s="39">
        <f t="shared" si="107"/>
        <v>0</v>
      </c>
      <c r="Z405" s="39">
        <f t="shared" si="108"/>
        <v>0</v>
      </c>
      <c r="AA405" s="39">
        <f t="shared" si="109"/>
        <v>0</v>
      </c>
      <c r="AB405" t="str">
        <f t="shared" si="110"/>
        <v/>
      </c>
      <c r="AD405" s="41" t="str">
        <f t="shared" si="111"/>
        <v/>
      </c>
    </row>
    <row r="406" spans="1:30" x14ac:dyDescent="0.2">
      <c r="A406" s="35"/>
      <c r="B406" s="36"/>
      <c r="C406" s="36"/>
      <c r="D406" s="36"/>
      <c r="E406" s="36"/>
      <c r="F406" s="37"/>
      <c r="G406" s="36"/>
      <c r="H406" s="36"/>
      <c r="I406" s="36"/>
      <c r="J406" s="36"/>
      <c r="K406" s="36"/>
      <c r="L406" s="36"/>
      <c r="M406" s="36"/>
      <c r="N406" s="38" t="str">
        <f t="shared" si="96"/>
        <v/>
      </c>
      <c r="O406" t="str">
        <f t="shared" si="97"/>
        <v/>
      </c>
      <c r="P406" t="str">
        <f t="shared" si="98"/>
        <v/>
      </c>
      <c r="Q406" t="str">
        <f t="shared" si="99"/>
        <v/>
      </c>
      <c r="R406" t="str">
        <f t="shared" si="100"/>
        <v>-</v>
      </c>
      <c r="S406" s="39" t="str">
        <f t="shared" si="101"/>
        <v/>
      </c>
      <c r="T406" t="str">
        <f t="shared" si="102"/>
        <v/>
      </c>
      <c r="U406" s="40">
        <f t="shared" si="103"/>
        <v>0</v>
      </c>
      <c r="V406" s="40">
        <f t="shared" si="104"/>
        <v>0</v>
      </c>
      <c r="W406" s="40">
        <f t="shared" si="105"/>
        <v>0</v>
      </c>
      <c r="X406" s="40">
        <f t="shared" si="106"/>
        <v>0</v>
      </c>
      <c r="Y406" s="39">
        <f t="shared" si="107"/>
        <v>0</v>
      </c>
      <c r="Z406" s="39">
        <f t="shared" si="108"/>
        <v>0</v>
      </c>
      <c r="AA406" s="39">
        <f t="shared" si="109"/>
        <v>0</v>
      </c>
      <c r="AB406" t="str">
        <f t="shared" si="110"/>
        <v/>
      </c>
      <c r="AD406" s="41" t="str">
        <f t="shared" si="111"/>
        <v/>
      </c>
    </row>
    <row r="407" spans="1:30" x14ac:dyDescent="0.2">
      <c r="A407" s="35"/>
      <c r="B407" s="36"/>
      <c r="C407" s="36"/>
      <c r="D407" s="36"/>
      <c r="E407" s="36"/>
      <c r="F407" s="37"/>
      <c r="G407" s="36"/>
      <c r="H407" s="36"/>
      <c r="I407" s="36"/>
      <c r="J407" s="36"/>
      <c r="K407" s="36"/>
      <c r="L407" s="36"/>
      <c r="M407" s="36"/>
      <c r="N407" s="38" t="str">
        <f t="shared" si="96"/>
        <v/>
      </c>
      <c r="O407" t="str">
        <f t="shared" si="97"/>
        <v/>
      </c>
      <c r="P407" t="str">
        <f t="shared" si="98"/>
        <v/>
      </c>
      <c r="Q407" t="str">
        <f t="shared" si="99"/>
        <v/>
      </c>
      <c r="R407" t="str">
        <f t="shared" si="100"/>
        <v>-</v>
      </c>
      <c r="S407" s="39" t="str">
        <f t="shared" si="101"/>
        <v/>
      </c>
      <c r="T407" t="str">
        <f t="shared" si="102"/>
        <v/>
      </c>
      <c r="U407" s="40">
        <f t="shared" si="103"/>
        <v>0</v>
      </c>
      <c r="V407" s="40">
        <f t="shared" si="104"/>
        <v>0</v>
      </c>
      <c r="W407" s="40">
        <f t="shared" si="105"/>
        <v>0</v>
      </c>
      <c r="X407" s="40">
        <f t="shared" si="106"/>
        <v>0</v>
      </c>
      <c r="Y407" s="39">
        <f t="shared" si="107"/>
        <v>0</v>
      </c>
      <c r="Z407" s="39">
        <f t="shared" si="108"/>
        <v>0</v>
      </c>
      <c r="AA407" s="39">
        <f t="shared" si="109"/>
        <v>0</v>
      </c>
      <c r="AB407" t="str">
        <f t="shared" si="110"/>
        <v/>
      </c>
      <c r="AD407" s="41" t="str">
        <f t="shared" si="111"/>
        <v/>
      </c>
    </row>
    <row r="408" spans="1:30" x14ac:dyDescent="0.2">
      <c r="A408" s="35"/>
      <c r="B408" s="36"/>
      <c r="C408" s="36"/>
      <c r="D408" s="36"/>
      <c r="E408" s="36"/>
      <c r="F408" s="37"/>
      <c r="G408" s="36"/>
      <c r="H408" s="36"/>
      <c r="I408" s="36"/>
      <c r="J408" s="36"/>
      <c r="K408" s="36"/>
      <c r="L408" s="36"/>
      <c r="M408" s="36"/>
      <c r="N408" s="38" t="str">
        <f t="shared" si="96"/>
        <v/>
      </c>
      <c r="O408" t="str">
        <f t="shared" si="97"/>
        <v/>
      </c>
      <c r="P408" t="str">
        <f t="shared" si="98"/>
        <v/>
      </c>
      <c r="Q408" t="str">
        <f t="shared" si="99"/>
        <v/>
      </c>
      <c r="R408" t="str">
        <f t="shared" si="100"/>
        <v>-</v>
      </c>
      <c r="S408" s="39" t="str">
        <f t="shared" si="101"/>
        <v/>
      </c>
      <c r="T408" t="str">
        <f t="shared" si="102"/>
        <v/>
      </c>
      <c r="U408" s="40">
        <f t="shared" si="103"/>
        <v>0</v>
      </c>
      <c r="V408" s="40">
        <f t="shared" si="104"/>
        <v>0</v>
      </c>
      <c r="W408" s="40">
        <f t="shared" si="105"/>
        <v>0</v>
      </c>
      <c r="X408" s="40">
        <f t="shared" si="106"/>
        <v>0</v>
      </c>
      <c r="Y408" s="39">
        <f t="shared" si="107"/>
        <v>0</v>
      </c>
      <c r="Z408" s="39">
        <f t="shared" si="108"/>
        <v>0</v>
      </c>
      <c r="AA408" s="39">
        <f t="shared" si="109"/>
        <v>0</v>
      </c>
      <c r="AB408" t="str">
        <f t="shared" si="110"/>
        <v/>
      </c>
      <c r="AD408" s="41" t="str">
        <f t="shared" si="111"/>
        <v/>
      </c>
    </row>
    <row r="409" spans="1:30" x14ac:dyDescent="0.2">
      <c r="A409" s="35"/>
      <c r="B409" s="36"/>
      <c r="C409" s="36"/>
      <c r="D409" s="36"/>
      <c r="E409" s="36"/>
      <c r="F409" s="37"/>
      <c r="G409" s="36"/>
      <c r="H409" s="36"/>
      <c r="I409" s="36"/>
      <c r="J409" s="36"/>
      <c r="K409" s="36"/>
      <c r="L409" s="36"/>
      <c r="M409" s="36"/>
      <c r="N409" s="38" t="str">
        <f t="shared" si="96"/>
        <v/>
      </c>
      <c r="O409" t="str">
        <f t="shared" si="97"/>
        <v/>
      </c>
      <c r="P409" t="str">
        <f t="shared" si="98"/>
        <v/>
      </c>
      <c r="Q409" t="str">
        <f t="shared" si="99"/>
        <v/>
      </c>
      <c r="R409" t="str">
        <f t="shared" si="100"/>
        <v>-</v>
      </c>
      <c r="S409" s="39" t="str">
        <f t="shared" si="101"/>
        <v/>
      </c>
      <c r="T409" t="str">
        <f t="shared" si="102"/>
        <v/>
      </c>
      <c r="U409" s="40">
        <f t="shared" si="103"/>
        <v>0</v>
      </c>
      <c r="V409" s="40">
        <f t="shared" si="104"/>
        <v>0</v>
      </c>
      <c r="W409" s="40">
        <f t="shared" si="105"/>
        <v>0</v>
      </c>
      <c r="X409" s="40">
        <f t="shared" si="106"/>
        <v>0</v>
      </c>
      <c r="Y409" s="39">
        <f t="shared" si="107"/>
        <v>0</v>
      </c>
      <c r="Z409" s="39">
        <f t="shared" si="108"/>
        <v>0</v>
      </c>
      <c r="AA409" s="39">
        <f t="shared" si="109"/>
        <v>0</v>
      </c>
      <c r="AB409" t="str">
        <f t="shared" si="110"/>
        <v/>
      </c>
      <c r="AD409" s="41" t="str">
        <f t="shared" si="111"/>
        <v/>
      </c>
    </row>
    <row r="410" spans="1:30" x14ac:dyDescent="0.2">
      <c r="A410" s="35"/>
      <c r="B410" s="36"/>
      <c r="C410" s="36"/>
      <c r="D410" s="36"/>
      <c r="E410" s="36"/>
      <c r="F410" s="37"/>
      <c r="G410" s="36"/>
      <c r="H410" s="36"/>
      <c r="I410" s="36"/>
      <c r="J410" s="36"/>
      <c r="K410" s="36"/>
      <c r="L410" s="36"/>
      <c r="M410" s="36"/>
      <c r="N410" s="38" t="str">
        <f t="shared" si="96"/>
        <v/>
      </c>
      <c r="O410" t="str">
        <f t="shared" si="97"/>
        <v/>
      </c>
      <c r="P410" t="str">
        <f t="shared" si="98"/>
        <v/>
      </c>
      <c r="Q410" t="str">
        <f t="shared" si="99"/>
        <v/>
      </c>
      <c r="R410" t="str">
        <f t="shared" si="100"/>
        <v>-</v>
      </c>
      <c r="S410" s="39" t="str">
        <f t="shared" si="101"/>
        <v/>
      </c>
      <c r="T410" t="str">
        <f t="shared" si="102"/>
        <v/>
      </c>
      <c r="U410" s="40">
        <f t="shared" si="103"/>
        <v>0</v>
      </c>
      <c r="V410" s="40">
        <f t="shared" si="104"/>
        <v>0</v>
      </c>
      <c r="W410" s="40">
        <f t="shared" si="105"/>
        <v>0</v>
      </c>
      <c r="X410" s="40">
        <f t="shared" si="106"/>
        <v>0</v>
      </c>
      <c r="Y410" s="39">
        <f t="shared" si="107"/>
        <v>0</v>
      </c>
      <c r="Z410" s="39">
        <f t="shared" si="108"/>
        <v>0</v>
      </c>
      <c r="AA410" s="39">
        <f t="shared" si="109"/>
        <v>0</v>
      </c>
      <c r="AB410" t="str">
        <f t="shared" si="110"/>
        <v/>
      </c>
      <c r="AD410" s="41" t="str">
        <f t="shared" si="111"/>
        <v/>
      </c>
    </row>
    <row r="411" spans="1:30" x14ac:dyDescent="0.2">
      <c r="A411" s="35"/>
      <c r="B411" s="36"/>
      <c r="C411" s="36"/>
      <c r="D411" s="36"/>
      <c r="E411" s="36"/>
      <c r="F411" s="37"/>
      <c r="G411" s="36"/>
      <c r="H411" s="36"/>
      <c r="I411" s="36"/>
      <c r="J411" s="36"/>
      <c r="K411" s="36"/>
      <c r="L411" s="36"/>
      <c r="M411" s="36"/>
      <c r="N411" s="38" t="str">
        <f t="shared" si="96"/>
        <v/>
      </c>
      <c r="O411" t="str">
        <f t="shared" si="97"/>
        <v/>
      </c>
      <c r="P411" t="str">
        <f t="shared" si="98"/>
        <v/>
      </c>
      <c r="Q411" t="str">
        <f t="shared" si="99"/>
        <v/>
      </c>
      <c r="R411" t="str">
        <f t="shared" si="100"/>
        <v>-</v>
      </c>
      <c r="S411" s="39" t="str">
        <f t="shared" si="101"/>
        <v/>
      </c>
      <c r="T411" t="str">
        <f t="shared" si="102"/>
        <v/>
      </c>
      <c r="U411" s="40">
        <f t="shared" si="103"/>
        <v>0</v>
      </c>
      <c r="V411" s="40">
        <f t="shared" si="104"/>
        <v>0</v>
      </c>
      <c r="W411" s="40">
        <f t="shared" si="105"/>
        <v>0</v>
      </c>
      <c r="X411" s="40">
        <f t="shared" si="106"/>
        <v>0</v>
      </c>
      <c r="Y411" s="39">
        <f t="shared" si="107"/>
        <v>0</v>
      </c>
      <c r="Z411" s="39">
        <f t="shared" si="108"/>
        <v>0</v>
      </c>
      <c r="AA411" s="39">
        <f t="shared" si="109"/>
        <v>0</v>
      </c>
      <c r="AB411" t="str">
        <f t="shared" si="110"/>
        <v/>
      </c>
      <c r="AD411" s="41" t="str">
        <f t="shared" si="111"/>
        <v/>
      </c>
    </row>
    <row r="412" spans="1:30" x14ac:dyDescent="0.2">
      <c r="A412" s="35"/>
      <c r="B412" s="36"/>
      <c r="C412" s="36"/>
      <c r="D412" s="36"/>
      <c r="E412" s="36"/>
      <c r="F412" s="37"/>
      <c r="G412" s="36"/>
      <c r="H412" s="36"/>
      <c r="I412" s="36"/>
      <c r="J412" s="36"/>
      <c r="K412" s="36"/>
      <c r="L412" s="36"/>
      <c r="M412" s="36"/>
      <c r="N412" s="38" t="str">
        <f t="shared" si="96"/>
        <v/>
      </c>
      <c r="O412" t="str">
        <f t="shared" si="97"/>
        <v/>
      </c>
      <c r="P412" t="str">
        <f t="shared" si="98"/>
        <v/>
      </c>
      <c r="Q412" t="str">
        <f t="shared" si="99"/>
        <v/>
      </c>
      <c r="R412" t="str">
        <f t="shared" si="100"/>
        <v>-</v>
      </c>
      <c r="S412" s="39" t="str">
        <f t="shared" si="101"/>
        <v/>
      </c>
      <c r="T412" t="str">
        <f t="shared" si="102"/>
        <v/>
      </c>
      <c r="U412" s="40">
        <f t="shared" si="103"/>
        <v>0</v>
      </c>
      <c r="V412" s="40">
        <f t="shared" si="104"/>
        <v>0</v>
      </c>
      <c r="W412" s="40">
        <f t="shared" si="105"/>
        <v>0</v>
      </c>
      <c r="X412" s="40">
        <f t="shared" si="106"/>
        <v>0</v>
      </c>
      <c r="Y412" s="39">
        <f t="shared" si="107"/>
        <v>0</v>
      </c>
      <c r="Z412" s="39">
        <f t="shared" si="108"/>
        <v>0</v>
      </c>
      <c r="AA412" s="39">
        <f t="shared" si="109"/>
        <v>0</v>
      </c>
      <c r="AB412" t="str">
        <f t="shared" si="110"/>
        <v/>
      </c>
      <c r="AD412" s="41" t="str">
        <f t="shared" si="111"/>
        <v/>
      </c>
    </row>
    <row r="413" spans="1:30" x14ac:dyDescent="0.2">
      <c r="A413" s="35"/>
      <c r="B413" s="36"/>
      <c r="C413" s="36"/>
      <c r="D413" s="36"/>
      <c r="E413" s="36"/>
      <c r="F413" s="37"/>
      <c r="G413" s="36"/>
      <c r="H413" s="36"/>
      <c r="I413" s="36"/>
      <c r="J413" s="36"/>
      <c r="K413" s="36"/>
      <c r="L413" s="36"/>
      <c r="M413" s="36"/>
      <c r="N413" s="38" t="str">
        <f t="shared" si="96"/>
        <v/>
      </c>
      <c r="O413" t="str">
        <f t="shared" si="97"/>
        <v/>
      </c>
      <c r="P413" t="str">
        <f t="shared" si="98"/>
        <v/>
      </c>
      <c r="Q413" t="str">
        <f t="shared" si="99"/>
        <v/>
      </c>
      <c r="R413" t="str">
        <f t="shared" si="100"/>
        <v>-</v>
      </c>
      <c r="S413" s="39" t="str">
        <f t="shared" si="101"/>
        <v/>
      </c>
      <c r="T413" t="str">
        <f t="shared" si="102"/>
        <v/>
      </c>
      <c r="U413" s="40">
        <f t="shared" si="103"/>
        <v>0</v>
      </c>
      <c r="V413" s="40">
        <f t="shared" si="104"/>
        <v>0</v>
      </c>
      <c r="W413" s="40">
        <f t="shared" si="105"/>
        <v>0</v>
      </c>
      <c r="X413" s="40">
        <f t="shared" si="106"/>
        <v>0</v>
      </c>
      <c r="Y413" s="39">
        <f t="shared" si="107"/>
        <v>0</v>
      </c>
      <c r="Z413" s="39">
        <f t="shared" si="108"/>
        <v>0</v>
      </c>
      <c r="AA413" s="39">
        <f t="shared" si="109"/>
        <v>0</v>
      </c>
      <c r="AB413" t="str">
        <f t="shared" si="110"/>
        <v/>
      </c>
      <c r="AD413" s="41" t="str">
        <f t="shared" si="111"/>
        <v/>
      </c>
    </row>
    <row r="414" spans="1:30" x14ac:dyDescent="0.2">
      <c r="A414" s="35"/>
      <c r="B414" s="36"/>
      <c r="C414" s="36"/>
      <c r="D414" s="36"/>
      <c r="E414" s="36"/>
      <c r="F414" s="37"/>
      <c r="G414" s="36"/>
      <c r="H414" s="36"/>
      <c r="I414" s="36"/>
      <c r="J414" s="36"/>
      <c r="K414" s="36"/>
      <c r="L414" s="36"/>
      <c r="M414" s="36"/>
      <c r="N414" s="38" t="str">
        <f t="shared" si="96"/>
        <v/>
      </c>
      <c r="O414" t="str">
        <f t="shared" si="97"/>
        <v/>
      </c>
      <c r="P414" t="str">
        <f t="shared" si="98"/>
        <v/>
      </c>
      <c r="Q414" t="str">
        <f t="shared" si="99"/>
        <v/>
      </c>
      <c r="R414" t="str">
        <f t="shared" si="100"/>
        <v>-</v>
      </c>
      <c r="S414" s="39" t="str">
        <f t="shared" si="101"/>
        <v/>
      </c>
      <c r="T414" t="str">
        <f t="shared" si="102"/>
        <v/>
      </c>
      <c r="U414" s="40">
        <f t="shared" si="103"/>
        <v>0</v>
      </c>
      <c r="V414" s="40">
        <f t="shared" si="104"/>
        <v>0</v>
      </c>
      <c r="W414" s="40">
        <f t="shared" si="105"/>
        <v>0</v>
      </c>
      <c r="X414" s="40">
        <f t="shared" si="106"/>
        <v>0</v>
      </c>
      <c r="Y414" s="39">
        <f t="shared" si="107"/>
        <v>0</v>
      </c>
      <c r="Z414" s="39">
        <f t="shared" si="108"/>
        <v>0</v>
      </c>
      <c r="AA414" s="39">
        <f t="shared" si="109"/>
        <v>0</v>
      </c>
      <c r="AB414" t="str">
        <f t="shared" si="110"/>
        <v/>
      </c>
      <c r="AD414" s="41" t="str">
        <f t="shared" si="111"/>
        <v/>
      </c>
    </row>
    <row r="415" spans="1:30" x14ac:dyDescent="0.2">
      <c r="A415" s="35"/>
      <c r="B415" s="36"/>
      <c r="C415" s="36"/>
      <c r="D415" s="36"/>
      <c r="E415" s="36"/>
      <c r="F415" s="37"/>
      <c r="G415" s="36"/>
      <c r="H415" s="36"/>
      <c r="I415" s="36"/>
      <c r="J415" s="36"/>
      <c r="K415" s="36"/>
      <c r="L415" s="36"/>
      <c r="M415" s="36"/>
      <c r="N415" s="38" t="str">
        <f t="shared" si="96"/>
        <v/>
      </c>
      <c r="O415" t="str">
        <f t="shared" si="97"/>
        <v/>
      </c>
      <c r="P415" t="str">
        <f t="shared" si="98"/>
        <v/>
      </c>
      <c r="Q415" t="str">
        <f t="shared" si="99"/>
        <v/>
      </c>
      <c r="R415" t="str">
        <f t="shared" si="100"/>
        <v>-</v>
      </c>
      <c r="S415" s="39" t="str">
        <f t="shared" si="101"/>
        <v/>
      </c>
      <c r="T415" t="str">
        <f t="shared" si="102"/>
        <v/>
      </c>
      <c r="U415" s="40">
        <f t="shared" si="103"/>
        <v>0</v>
      </c>
      <c r="V415" s="40">
        <f t="shared" si="104"/>
        <v>0</v>
      </c>
      <c r="W415" s="40">
        <f t="shared" si="105"/>
        <v>0</v>
      </c>
      <c r="X415" s="40">
        <f t="shared" si="106"/>
        <v>0</v>
      </c>
      <c r="Y415" s="39">
        <f t="shared" si="107"/>
        <v>0</v>
      </c>
      <c r="Z415" s="39">
        <f t="shared" si="108"/>
        <v>0</v>
      </c>
      <c r="AA415" s="39">
        <f t="shared" si="109"/>
        <v>0</v>
      </c>
      <c r="AB415" t="str">
        <f t="shared" si="110"/>
        <v/>
      </c>
      <c r="AD415" s="41" t="str">
        <f t="shared" si="111"/>
        <v/>
      </c>
    </row>
    <row r="416" spans="1:30" x14ac:dyDescent="0.2">
      <c r="A416" s="35"/>
      <c r="B416" s="36"/>
      <c r="C416" s="36"/>
      <c r="D416" s="36"/>
      <c r="E416" s="36"/>
      <c r="F416" s="37"/>
      <c r="G416" s="36"/>
      <c r="H416" s="36"/>
      <c r="I416" s="36"/>
      <c r="J416" s="36"/>
      <c r="K416" s="36"/>
      <c r="L416" s="36"/>
      <c r="M416" s="36"/>
      <c r="N416" s="38" t="str">
        <f t="shared" si="96"/>
        <v/>
      </c>
      <c r="O416" t="str">
        <f t="shared" si="97"/>
        <v/>
      </c>
      <c r="P416" t="str">
        <f t="shared" si="98"/>
        <v/>
      </c>
      <c r="Q416" t="str">
        <f t="shared" si="99"/>
        <v/>
      </c>
      <c r="R416" t="str">
        <f t="shared" si="100"/>
        <v>-</v>
      </c>
      <c r="S416" s="39" t="str">
        <f t="shared" si="101"/>
        <v/>
      </c>
      <c r="T416" t="str">
        <f t="shared" si="102"/>
        <v/>
      </c>
      <c r="U416" s="40">
        <f t="shared" si="103"/>
        <v>0</v>
      </c>
      <c r="V416" s="40">
        <f t="shared" si="104"/>
        <v>0</v>
      </c>
      <c r="W416" s="40">
        <f t="shared" si="105"/>
        <v>0</v>
      </c>
      <c r="X416" s="40">
        <f t="shared" si="106"/>
        <v>0</v>
      </c>
      <c r="Y416" s="39">
        <f t="shared" si="107"/>
        <v>0</v>
      </c>
      <c r="Z416" s="39">
        <f t="shared" si="108"/>
        <v>0</v>
      </c>
      <c r="AA416" s="39">
        <f t="shared" si="109"/>
        <v>0</v>
      </c>
      <c r="AB416" t="str">
        <f t="shared" si="110"/>
        <v/>
      </c>
      <c r="AD416" s="41" t="str">
        <f t="shared" si="111"/>
        <v/>
      </c>
    </row>
    <row r="417" spans="1:30" x14ac:dyDescent="0.2">
      <c r="A417" s="35"/>
      <c r="B417" s="36"/>
      <c r="C417" s="36"/>
      <c r="D417" s="36"/>
      <c r="E417" s="36"/>
      <c r="F417" s="37"/>
      <c r="G417" s="36"/>
      <c r="H417" s="36"/>
      <c r="I417" s="36"/>
      <c r="J417" s="36"/>
      <c r="K417" s="36"/>
      <c r="L417" s="36"/>
      <c r="M417" s="36"/>
      <c r="N417" s="38" t="str">
        <f t="shared" si="96"/>
        <v/>
      </c>
      <c r="O417" t="str">
        <f t="shared" si="97"/>
        <v/>
      </c>
      <c r="P417" t="str">
        <f t="shared" si="98"/>
        <v/>
      </c>
      <c r="Q417" t="str">
        <f t="shared" si="99"/>
        <v/>
      </c>
      <c r="R417" t="str">
        <f t="shared" si="100"/>
        <v>-</v>
      </c>
      <c r="S417" s="39" t="str">
        <f t="shared" si="101"/>
        <v/>
      </c>
      <c r="T417" t="str">
        <f t="shared" si="102"/>
        <v/>
      </c>
      <c r="U417" s="40">
        <f t="shared" si="103"/>
        <v>0</v>
      </c>
      <c r="V417" s="40">
        <f t="shared" si="104"/>
        <v>0</v>
      </c>
      <c r="W417" s="40">
        <f t="shared" si="105"/>
        <v>0</v>
      </c>
      <c r="X417" s="40">
        <f t="shared" si="106"/>
        <v>0</v>
      </c>
      <c r="Y417" s="39">
        <f t="shared" si="107"/>
        <v>0</v>
      </c>
      <c r="Z417" s="39">
        <f t="shared" si="108"/>
        <v>0</v>
      </c>
      <c r="AA417" s="39">
        <f t="shared" si="109"/>
        <v>0</v>
      </c>
      <c r="AB417" t="str">
        <f t="shared" si="110"/>
        <v/>
      </c>
      <c r="AD417" s="41" t="str">
        <f t="shared" si="111"/>
        <v/>
      </c>
    </row>
    <row r="418" spans="1:30" x14ac:dyDescent="0.2">
      <c r="A418" s="35"/>
      <c r="B418" s="36"/>
      <c r="C418" s="36"/>
      <c r="D418" s="36"/>
      <c r="E418" s="36"/>
      <c r="F418" s="37"/>
      <c r="G418" s="36"/>
      <c r="H418" s="36"/>
      <c r="I418" s="36"/>
      <c r="J418" s="36"/>
      <c r="K418" s="36"/>
      <c r="L418" s="36"/>
      <c r="M418" s="36"/>
      <c r="N418" s="38" t="str">
        <f t="shared" si="96"/>
        <v/>
      </c>
      <c r="O418" t="str">
        <f t="shared" si="97"/>
        <v/>
      </c>
      <c r="P418" t="str">
        <f t="shared" si="98"/>
        <v/>
      </c>
      <c r="Q418" t="str">
        <f t="shared" si="99"/>
        <v/>
      </c>
      <c r="R418" t="str">
        <f t="shared" si="100"/>
        <v>-</v>
      </c>
      <c r="S418" s="39" t="str">
        <f t="shared" si="101"/>
        <v/>
      </c>
      <c r="T418" t="str">
        <f t="shared" si="102"/>
        <v/>
      </c>
      <c r="U418" s="40">
        <f t="shared" si="103"/>
        <v>0</v>
      </c>
      <c r="V418" s="40">
        <f t="shared" si="104"/>
        <v>0</v>
      </c>
      <c r="W418" s="40">
        <f t="shared" si="105"/>
        <v>0</v>
      </c>
      <c r="X418" s="40">
        <f t="shared" si="106"/>
        <v>0</v>
      </c>
      <c r="Y418" s="39">
        <f t="shared" si="107"/>
        <v>0</v>
      </c>
      <c r="Z418" s="39">
        <f t="shared" si="108"/>
        <v>0</v>
      </c>
      <c r="AA418" s="39">
        <f t="shared" si="109"/>
        <v>0</v>
      </c>
      <c r="AB418" t="str">
        <f t="shared" si="110"/>
        <v/>
      </c>
      <c r="AD418" s="41" t="str">
        <f t="shared" si="111"/>
        <v/>
      </c>
    </row>
    <row r="419" spans="1:30" x14ac:dyDescent="0.2">
      <c r="A419" s="35"/>
      <c r="B419" s="36"/>
      <c r="C419" s="36"/>
      <c r="D419" s="36"/>
      <c r="E419" s="36"/>
      <c r="F419" s="37"/>
      <c r="G419" s="36"/>
      <c r="H419" s="36"/>
      <c r="I419" s="36"/>
      <c r="J419" s="36"/>
      <c r="K419" s="36"/>
      <c r="L419" s="36"/>
      <c r="M419" s="36"/>
      <c r="N419" s="38" t="str">
        <f t="shared" si="96"/>
        <v/>
      </c>
      <c r="O419" t="str">
        <f t="shared" si="97"/>
        <v/>
      </c>
      <c r="P419" t="str">
        <f t="shared" si="98"/>
        <v/>
      </c>
      <c r="Q419" t="str">
        <f t="shared" si="99"/>
        <v/>
      </c>
      <c r="R419" t="str">
        <f t="shared" si="100"/>
        <v>-</v>
      </c>
      <c r="S419" s="39" t="str">
        <f t="shared" si="101"/>
        <v/>
      </c>
      <c r="T419" t="str">
        <f t="shared" si="102"/>
        <v/>
      </c>
      <c r="U419" s="40">
        <f t="shared" si="103"/>
        <v>0</v>
      </c>
      <c r="V419" s="40">
        <f t="shared" si="104"/>
        <v>0</v>
      </c>
      <c r="W419" s="40">
        <f t="shared" si="105"/>
        <v>0</v>
      </c>
      <c r="X419" s="40">
        <f t="shared" si="106"/>
        <v>0</v>
      </c>
      <c r="Y419" s="39">
        <f t="shared" si="107"/>
        <v>0</v>
      </c>
      <c r="Z419" s="39">
        <f t="shared" si="108"/>
        <v>0</v>
      </c>
      <c r="AA419" s="39">
        <f t="shared" si="109"/>
        <v>0</v>
      </c>
      <c r="AB419" t="str">
        <f t="shared" si="110"/>
        <v/>
      </c>
      <c r="AD419" s="41" t="str">
        <f t="shared" si="111"/>
        <v/>
      </c>
    </row>
    <row r="420" spans="1:30" x14ac:dyDescent="0.2">
      <c r="A420" s="35"/>
      <c r="B420" s="36"/>
      <c r="C420" s="36"/>
      <c r="D420" s="36"/>
      <c r="E420" s="36"/>
      <c r="F420" s="37"/>
      <c r="G420" s="36"/>
      <c r="H420" s="36"/>
      <c r="I420" s="36"/>
      <c r="J420" s="36"/>
      <c r="K420" s="36"/>
      <c r="L420" s="36"/>
      <c r="M420" s="36"/>
      <c r="N420" s="38" t="str">
        <f t="shared" si="96"/>
        <v/>
      </c>
      <c r="O420" t="str">
        <f t="shared" si="97"/>
        <v/>
      </c>
      <c r="P420" t="str">
        <f t="shared" si="98"/>
        <v/>
      </c>
      <c r="Q420" t="str">
        <f t="shared" si="99"/>
        <v/>
      </c>
      <c r="R420" t="str">
        <f t="shared" si="100"/>
        <v>-</v>
      </c>
      <c r="S420" s="39" t="str">
        <f t="shared" si="101"/>
        <v/>
      </c>
      <c r="T420" t="str">
        <f t="shared" si="102"/>
        <v/>
      </c>
      <c r="U420" s="40">
        <f t="shared" si="103"/>
        <v>0</v>
      </c>
      <c r="V420" s="40">
        <f t="shared" si="104"/>
        <v>0</v>
      </c>
      <c r="W420" s="40">
        <f t="shared" si="105"/>
        <v>0</v>
      </c>
      <c r="X420" s="40">
        <f t="shared" si="106"/>
        <v>0</v>
      </c>
      <c r="Y420" s="39">
        <f t="shared" si="107"/>
        <v>0</v>
      </c>
      <c r="Z420" s="39">
        <f t="shared" si="108"/>
        <v>0</v>
      </c>
      <c r="AA420" s="39">
        <f t="shared" si="109"/>
        <v>0</v>
      </c>
      <c r="AB420" t="str">
        <f t="shared" si="110"/>
        <v/>
      </c>
      <c r="AD420" s="41" t="str">
        <f t="shared" si="111"/>
        <v/>
      </c>
    </row>
    <row r="421" spans="1:30" x14ac:dyDescent="0.2">
      <c r="A421" s="35"/>
      <c r="B421" s="36"/>
      <c r="C421" s="36"/>
      <c r="D421" s="36"/>
      <c r="E421" s="36"/>
      <c r="F421" s="37"/>
      <c r="G421" s="36"/>
      <c r="H421" s="36"/>
      <c r="I421" s="36"/>
      <c r="J421" s="36"/>
      <c r="K421" s="36"/>
      <c r="L421" s="36"/>
      <c r="M421" s="36"/>
      <c r="N421" s="38" t="str">
        <f t="shared" si="96"/>
        <v/>
      </c>
      <c r="O421" t="str">
        <f t="shared" si="97"/>
        <v/>
      </c>
      <c r="P421" t="str">
        <f t="shared" si="98"/>
        <v/>
      </c>
      <c r="Q421" t="str">
        <f t="shared" si="99"/>
        <v/>
      </c>
      <c r="R421" t="str">
        <f t="shared" si="100"/>
        <v>-</v>
      </c>
      <c r="S421" s="39" t="str">
        <f t="shared" si="101"/>
        <v/>
      </c>
      <c r="T421" t="str">
        <f t="shared" si="102"/>
        <v/>
      </c>
      <c r="U421" s="40">
        <f t="shared" si="103"/>
        <v>0</v>
      </c>
      <c r="V421" s="40">
        <f t="shared" si="104"/>
        <v>0</v>
      </c>
      <c r="W421" s="40">
        <f t="shared" si="105"/>
        <v>0</v>
      </c>
      <c r="X421" s="40">
        <f t="shared" si="106"/>
        <v>0</v>
      </c>
      <c r="Y421" s="39">
        <f t="shared" si="107"/>
        <v>0</v>
      </c>
      <c r="Z421" s="39">
        <f t="shared" si="108"/>
        <v>0</v>
      </c>
      <c r="AA421" s="39">
        <f t="shared" si="109"/>
        <v>0</v>
      </c>
      <c r="AB421" t="str">
        <f t="shared" si="110"/>
        <v/>
      </c>
      <c r="AD421" s="41" t="str">
        <f t="shared" si="111"/>
        <v/>
      </c>
    </row>
    <row r="422" spans="1:30" x14ac:dyDescent="0.2">
      <c r="A422" s="35"/>
      <c r="B422" s="36"/>
      <c r="C422" s="36"/>
      <c r="D422" s="36"/>
      <c r="E422" s="36"/>
      <c r="F422" s="37"/>
      <c r="G422" s="36"/>
      <c r="H422" s="36"/>
      <c r="I422" s="36"/>
      <c r="J422" s="36"/>
      <c r="K422" s="36"/>
      <c r="L422" s="36"/>
      <c r="M422" s="36"/>
      <c r="N422" s="38" t="str">
        <f t="shared" si="96"/>
        <v/>
      </c>
      <c r="O422" t="str">
        <f t="shared" si="97"/>
        <v/>
      </c>
      <c r="P422" t="str">
        <f t="shared" si="98"/>
        <v/>
      </c>
      <c r="Q422" t="str">
        <f t="shared" si="99"/>
        <v/>
      </c>
      <c r="R422" t="str">
        <f t="shared" si="100"/>
        <v>-</v>
      </c>
      <c r="S422" s="39" t="str">
        <f t="shared" si="101"/>
        <v/>
      </c>
      <c r="T422" t="str">
        <f t="shared" si="102"/>
        <v/>
      </c>
      <c r="U422" s="40">
        <f t="shared" si="103"/>
        <v>0</v>
      </c>
      <c r="V422" s="40">
        <f t="shared" si="104"/>
        <v>0</v>
      </c>
      <c r="W422" s="40">
        <f t="shared" si="105"/>
        <v>0</v>
      </c>
      <c r="X422" s="40">
        <f t="shared" si="106"/>
        <v>0</v>
      </c>
      <c r="Y422" s="39">
        <f t="shared" si="107"/>
        <v>0</v>
      </c>
      <c r="Z422" s="39">
        <f t="shared" si="108"/>
        <v>0</v>
      </c>
      <c r="AA422" s="39">
        <f t="shared" si="109"/>
        <v>0</v>
      </c>
      <c r="AB422" t="str">
        <f t="shared" si="110"/>
        <v/>
      </c>
      <c r="AD422" s="41" t="str">
        <f t="shared" si="111"/>
        <v/>
      </c>
    </row>
    <row r="423" spans="1:30" x14ac:dyDescent="0.2">
      <c r="A423" s="35"/>
      <c r="B423" s="36"/>
      <c r="C423" s="36"/>
      <c r="D423" s="36"/>
      <c r="E423" s="36"/>
      <c r="F423" s="37"/>
      <c r="G423" s="36"/>
      <c r="H423" s="36"/>
      <c r="I423" s="36"/>
      <c r="J423" s="36"/>
      <c r="K423" s="36"/>
      <c r="L423" s="36"/>
      <c r="M423" s="36"/>
      <c r="N423" s="38" t="str">
        <f t="shared" si="96"/>
        <v/>
      </c>
      <c r="O423" t="str">
        <f t="shared" si="97"/>
        <v/>
      </c>
      <c r="P423" t="str">
        <f t="shared" si="98"/>
        <v/>
      </c>
      <c r="Q423" t="str">
        <f t="shared" si="99"/>
        <v/>
      </c>
      <c r="R423" t="str">
        <f t="shared" si="100"/>
        <v>-</v>
      </c>
      <c r="S423" s="39" t="str">
        <f t="shared" si="101"/>
        <v/>
      </c>
      <c r="T423" t="str">
        <f t="shared" si="102"/>
        <v/>
      </c>
      <c r="U423" s="40">
        <f t="shared" si="103"/>
        <v>0</v>
      </c>
      <c r="V423" s="40">
        <f t="shared" si="104"/>
        <v>0</v>
      </c>
      <c r="W423" s="40">
        <f t="shared" si="105"/>
        <v>0</v>
      </c>
      <c r="X423" s="40">
        <f t="shared" si="106"/>
        <v>0</v>
      </c>
      <c r="Y423" s="39">
        <f t="shared" si="107"/>
        <v>0</v>
      </c>
      <c r="Z423" s="39">
        <f t="shared" si="108"/>
        <v>0</v>
      </c>
      <c r="AA423" s="39">
        <f t="shared" si="109"/>
        <v>0</v>
      </c>
      <c r="AB423" t="str">
        <f t="shared" si="110"/>
        <v/>
      </c>
      <c r="AD423" s="41" t="str">
        <f t="shared" si="111"/>
        <v/>
      </c>
    </row>
    <row r="424" spans="1:30" x14ac:dyDescent="0.2">
      <c r="A424" s="35"/>
      <c r="B424" s="36"/>
      <c r="C424" s="36"/>
      <c r="D424" s="36"/>
      <c r="E424" s="36"/>
      <c r="F424" s="37"/>
      <c r="G424" s="36"/>
      <c r="H424" s="36"/>
      <c r="I424" s="36"/>
      <c r="J424" s="36"/>
      <c r="K424" s="36"/>
      <c r="L424" s="36"/>
      <c r="M424" s="36"/>
      <c r="N424" s="38" t="str">
        <f t="shared" si="96"/>
        <v/>
      </c>
      <c r="O424" t="str">
        <f t="shared" si="97"/>
        <v/>
      </c>
      <c r="P424" t="str">
        <f t="shared" si="98"/>
        <v/>
      </c>
      <c r="Q424" t="str">
        <f t="shared" si="99"/>
        <v/>
      </c>
      <c r="R424" t="str">
        <f t="shared" si="100"/>
        <v>-</v>
      </c>
      <c r="S424" s="39" t="str">
        <f t="shared" si="101"/>
        <v/>
      </c>
      <c r="T424" t="str">
        <f t="shared" si="102"/>
        <v/>
      </c>
      <c r="U424" s="40">
        <f t="shared" si="103"/>
        <v>0</v>
      </c>
      <c r="V424" s="40">
        <f t="shared" si="104"/>
        <v>0</v>
      </c>
      <c r="W424" s="40">
        <f t="shared" si="105"/>
        <v>0</v>
      </c>
      <c r="X424" s="40">
        <f t="shared" si="106"/>
        <v>0</v>
      </c>
      <c r="Y424" s="39">
        <f t="shared" si="107"/>
        <v>0</v>
      </c>
      <c r="Z424" s="39">
        <f t="shared" si="108"/>
        <v>0</v>
      </c>
      <c r="AA424" s="39">
        <f t="shared" si="109"/>
        <v>0</v>
      </c>
      <c r="AB424" t="str">
        <f t="shared" si="110"/>
        <v/>
      </c>
      <c r="AD424" s="41" t="str">
        <f t="shared" si="111"/>
        <v/>
      </c>
    </row>
    <row r="425" spans="1:30" x14ac:dyDescent="0.2">
      <c r="A425" s="35"/>
      <c r="B425" s="36"/>
      <c r="C425" s="36"/>
      <c r="D425" s="36"/>
      <c r="E425" s="36"/>
      <c r="F425" s="37"/>
      <c r="G425" s="36"/>
      <c r="H425" s="36"/>
      <c r="I425" s="36"/>
      <c r="J425" s="36"/>
      <c r="K425" s="36"/>
      <c r="L425" s="36"/>
      <c r="M425" s="36"/>
      <c r="N425" s="38" t="str">
        <f t="shared" si="96"/>
        <v/>
      </c>
      <c r="O425" t="str">
        <f t="shared" si="97"/>
        <v/>
      </c>
      <c r="P425" t="str">
        <f t="shared" si="98"/>
        <v/>
      </c>
      <c r="Q425" t="str">
        <f t="shared" si="99"/>
        <v/>
      </c>
      <c r="R425" t="str">
        <f t="shared" si="100"/>
        <v>-</v>
      </c>
      <c r="S425" s="39" t="str">
        <f t="shared" si="101"/>
        <v/>
      </c>
      <c r="T425" t="str">
        <f t="shared" si="102"/>
        <v/>
      </c>
      <c r="U425" s="40">
        <f t="shared" si="103"/>
        <v>0</v>
      </c>
      <c r="V425" s="40">
        <f t="shared" si="104"/>
        <v>0</v>
      </c>
      <c r="W425" s="40">
        <f t="shared" si="105"/>
        <v>0</v>
      </c>
      <c r="X425" s="40">
        <f t="shared" si="106"/>
        <v>0</v>
      </c>
      <c r="Y425" s="39">
        <f t="shared" si="107"/>
        <v>0</v>
      </c>
      <c r="Z425" s="39">
        <f t="shared" si="108"/>
        <v>0</v>
      </c>
      <c r="AA425" s="39">
        <f t="shared" si="109"/>
        <v>0</v>
      </c>
      <c r="AB425" t="str">
        <f t="shared" si="110"/>
        <v/>
      </c>
      <c r="AD425" s="41" t="str">
        <f t="shared" si="111"/>
        <v/>
      </c>
    </row>
    <row r="426" spans="1:30" x14ac:dyDescent="0.2">
      <c r="A426" s="35"/>
      <c r="B426" s="36"/>
      <c r="C426" s="36"/>
      <c r="D426" s="36"/>
      <c r="E426" s="36"/>
      <c r="F426" s="37"/>
      <c r="G426" s="36"/>
      <c r="H426" s="36"/>
      <c r="I426" s="36"/>
      <c r="J426" s="36"/>
      <c r="K426" s="36"/>
      <c r="L426" s="36"/>
      <c r="M426" s="36"/>
      <c r="N426" s="38" t="str">
        <f t="shared" si="96"/>
        <v/>
      </c>
      <c r="O426" t="str">
        <f t="shared" si="97"/>
        <v/>
      </c>
      <c r="P426" t="str">
        <f t="shared" si="98"/>
        <v/>
      </c>
      <c r="Q426" t="str">
        <f t="shared" si="99"/>
        <v/>
      </c>
      <c r="R426" t="str">
        <f t="shared" si="100"/>
        <v>-</v>
      </c>
      <c r="S426" s="39" t="str">
        <f t="shared" si="101"/>
        <v/>
      </c>
      <c r="T426" t="str">
        <f t="shared" si="102"/>
        <v/>
      </c>
      <c r="U426" s="40">
        <f t="shared" si="103"/>
        <v>0</v>
      </c>
      <c r="V426" s="40">
        <f t="shared" si="104"/>
        <v>0</v>
      </c>
      <c r="W426" s="40">
        <f t="shared" si="105"/>
        <v>0</v>
      </c>
      <c r="X426" s="40">
        <f t="shared" si="106"/>
        <v>0</v>
      </c>
      <c r="Y426" s="39">
        <f t="shared" si="107"/>
        <v>0</v>
      </c>
      <c r="Z426" s="39">
        <f t="shared" si="108"/>
        <v>0</v>
      </c>
      <c r="AA426" s="39">
        <f t="shared" si="109"/>
        <v>0</v>
      </c>
      <c r="AB426" t="str">
        <f t="shared" si="110"/>
        <v/>
      </c>
      <c r="AD426" s="41" t="str">
        <f t="shared" si="111"/>
        <v/>
      </c>
    </row>
    <row r="427" spans="1:30" x14ac:dyDescent="0.2">
      <c r="A427" s="35"/>
      <c r="B427" s="36"/>
      <c r="C427" s="36"/>
      <c r="D427" s="36"/>
      <c r="E427" s="36"/>
      <c r="F427" s="37"/>
      <c r="G427" s="36"/>
      <c r="H427" s="36"/>
      <c r="I427" s="36"/>
      <c r="J427" s="36"/>
      <c r="K427" s="36"/>
      <c r="L427" s="36"/>
      <c r="M427" s="36"/>
      <c r="N427" s="38" t="str">
        <f t="shared" si="96"/>
        <v/>
      </c>
      <c r="O427" t="str">
        <f t="shared" si="97"/>
        <v/>
      </c>
      <c r="P427" t="str">
        <f t="shared" si="98"/>
        <v/>
      </c>
      <c r="Q427" t="str">
        <f t="shared" si="99"/>
        <v/>
      </c>
      <c r="R427" t="str">
        <f t="shared" si="100"/>
        <v>-</v>
      </c>
      <c r="S427" s="39" t="str">
        <f t="shared" si="101"/>
        <v/>
      </c>
      <c r="T427" t="str">
        <f t="shared" si="102"/>
        <v/>
      </c>
      <c r="U427" s="40">
        <f t="shared" si="103"/>
        <v>0</v>
      </c>
      <c r="V427" s="40">
        <f t="shared" si="104"/>
        <v>0</v>
      </c>
      <c r="W427" s="40">
        <f t="shared" si="105"/>
        <v>0</v>
      </c>
      <c r="X427" s="40">
        <f t="shared" si="106"/>
        <v>0</v>
      </c>
      <c r="Y427" s="39">
        <f t="shared" si="107"/>
        <v>0</v>
      </c>
      <c r="Z427" s="39">
        <f t="shared" si="108"/>
        <v>0</v>
      </c>
      <c r="AA427" s="39">
        <f t="shared" si="109"/>
        <v>0</v>
      </c>
      <c r="AB427" t="str">
        <f t="shared" si="110"/>
        <v/>
      </c>
      <c r="AD427" s="41" t="str">
        <f t="shared" si="111"/>
        <v/>
      </c>
    </row>
    <row r="428" spans="1:30" x14ac:dyDescent="0.2">
      <c r="A428" s="35"/>
      <c r="B428" s="36"/>
      <c r="C428" s="36"/>
      <c r="D428" s="36"/>
      <c r="E428" s="36"/>
      <c r="F428" s="37"/>
      <c r="G428" s="36"/>
      <c r="H428" s="36"/>
      <c r="I428" s="36"/>
      <c r="J428" s="36"/>
      <c r="K428" s="36"/>
      <c r="L428" s="36"/>
      <c r="M428" s="36"/>
      <c r="N428" s="38" t="str">
        <f t="shared" si="96"/>
        <v/>
      </c>
      <c r="O428" t="str">
        <f t="shared" si="97"/>
        <v/>
      </c>
      <c r="P428" t="str">
        <f t="shared" si="98"/>
        <v/>
      </c>
      <c r="Q428" t="str">
        <f t="shared" si="99"/>
        <v/>
      </c>
      <c r="R428" t="str">
        <f t="shared" si="100"/>
        <v>-</v>
      </c>
      <c r="S428" s="39" t="str">
        <f t="shared" si="101"/>
        <v/>
      </c>
      <c r="T428" t="str">
        <f t="shared" si="102"/>
        <v/>
      </c>
      <c r="U428" s="40">
        <f t="shared" si="103"/>
        <v>0</v>
      </c>
      <c r="V428" s="40">
        <f t="shared" si="104"/>
        <v>0</v>
      </c>
      <c r="W428" s="40">
        <f t="shared" si="105"/>
        <v>0</v>
      </c>
      <c r="X428" s="40">
        <f t="shared" si="106"/>
        <v>0</v>
      </c>
      <c r="Y428" s="39">
        <f t="shared" si="107"/>
        <v>0</v>
      </c>
      <c r="Z428" s="39">
        <f t="shared" si="108"/>
        <v>0</v>
      </c>
      <c r="AA428" s="39">
        <f t="shared" si="109"/>
        <v>0</v>
      </c>
      <c r="AB428" t="str">
        <f t="shared" si="110"/>
        <v/>
      </c>
      <c r="AD428" s="41" t="str">
        <f t="shared" si="111"/>
        <v/>
      </c>
    </row>
    <row r="429" spans="1:30" x14ac:dyDescent="0.2">
      <c r="A429" s="35"/>
      <c r="B429" s="36"/>
      <c r="C429" s="36"/>
      <c r="D429" s="36"/>
      <c r="E429" s="36"/>
      <c r="F429" s="37"/>
      <c r="G429" s="36"/>
      <c r="H429" s="36"/>
      <c r="I429" s="36"/>
      <c r="J429" s="36"/>
      <c r="K429" s="36"/>
      <c r="L429" s="36"/>
      <c r="M429" s="36"/>
      <c r="N429" s="38" t="str">
        <f t="shared" si="96"/>
        <v/>
      </c>
      <c r="O429" t="str">
        <f t="shared" si="97"/>
        <v/>
      </c>
      <c r="P429" t="str">
        <f t="shared" si="98"/>
        <v/>
      </c>
      <c r="Q429" t="str">
        <f t="shared" si="99"/>
        <v/>
      </c>
      <c r="R429" t="str">
        <f t="shared" si="100"/>
        <v>-</v>
      </c>
      <c r="S429" s="39" t="str">
        <f t="shared" si="101"/>
        <v/>
      </c>
      <c r="T429" t="str">
        <f t="shared" si="102"/>
        <v/>
      </c>
      <c r="U429" s="40">
        <f t="shared" si="103"/>
        <v>0</v>
      </c>
      <c r="V429" s="40">
        <f t="shared" si="104"/>
        <v>0</v>
      </c>
      <c r="W429" s="40">
        <f t="shared" si="105"/>
        <v>0</v>
      </c>
      <c r="X429" s="40">
        <f t="shared" si="106"/>
        <v>0</v>
      </c>
      <c r="Y429" s="39">
        <f t="shared" si="107"/>
        <v>0</v>
      </c>
      <c r="Z429" s="39">
        <f t="shared" si="108"/>
        <v>0</v>
      </c>
      <c r="AA429" s="39">
        <f t="shared" si="109"/>
        <v>0</v>
      </c>
      <c r="AB429" t="str">
        <f t="shared" si="110"/>
        <v/>
      </c>
      <c r="AD429" s="41" t="str">
        <f t="shared" si="111"/>
        <v/>
      </c>
    </row>
    <row r="430" spans="1:30" x14ac:dyDescent="0.2">
      <c r="A430" s="35"/>
      <c r="B430" s="36"/>
      <c r="C430" s="36"/>
      <c r="D430" s="36"/>
      <c r="E430" s="36"/>
      <c r="F430" s="37"/>
      <c r="G430" s="36"/>
      <c r="H430" s="36"/>
      <c r="I430" s="36"/>
      <c r="J430" s="36"/>
      <c r="K430" s="36"/>
      <c r="L430" s="36"/>
      <c r="M430" s="36"/>
      <c r="N430" s="38" t="str">
        <f t="shared" si="96"/>
        <v/>
      </c>
      <c r="O430" t="str">
        <f t="shared" si="97"/>
        <v/>
      </c>
      <c r="P430" t="str">
        <f t="shared" si="98"/>
        <v/>
      </c>
      <c r="Q430" t="str">
        <f t="shared" si="99"/>
        <v/>
      </c>
      <c r="R430" t="str">
        <f t="shared" si="100"/>
        <v>-</v>
      </c>
      <c r="S430" s="39" t="str">
        <f t="shared" si="101"/>
        <v/>
      </c>
      <c r="T430" t="str">
        <f t="shared" si="102"/>
        <v/>
      </c>
      <c r="U430" s="40">
        <f t="shared" si="103"/>
        <v>0</v>
      </c>
      <c r="V430" s="40">
        <f t="shared" si="104"/>
        <v>0</v>
      </c>
      <c r="W430" s="40">
        <f t="shared" si="105"/>
        <v>0</v>
      </c>
      <c r="X430" s="40">
        <f t="shared" si="106"/>
        <v>0</v>
      </c>
      <c r="Y430" s="39">
        <f t="shared" si="107"/>
        <v>0</v>
      </c>
      <c r="Z430" s="39">
        <f t="shared" si="108"/>
        <v>0</v>
      </c>
      <c r="AA430" s="39">
        <f t="shared" si="109"/>
        <v>0</v>
      </c>
      <c r="AB430" t="str">
        <f t="shared" si="110"/>
        <v/>
      </c>
      <c r="AD430" s="41" t="str">
        <f t="shared" si="111"/>
        <v/>
      </c>
    </row>
    <row r="431" spans="1:30" x14ac:dyDescent="0.2">
      <c r="A431" s="35"/>
      <c r="B431" s="36"/>
      <c r="C431" s="36"/>
      <c r="D431" s="36"/>
      <c r="E431" s="36"/>
      <c r="F431" s="37"/>
      <c r="G431" s="36"/>
      <c r="H431" s="36"/>
      <c r="I431" s="36"/>
      <c r="J431" s="36"/>
      <c r="K431" s="36"/>
      <c r="L431" s="36"/>
      <c r="M431" s="36"/>
      <c r="N431" s="38" t="str">
        <f t="shared" si="96"/>
        <v/>
      </c>
      <c r="O431" t="str">
        <f t="shared" si="97"/>
        <v/>
      </c>
      <c r="P431" t="str">
        <f t="shared" si="98"/>
        <v/>
      </c>
      <c r="Q431" t="str">
        <f t="shared" si="99"/>
        <v/>
      </c>
      <c r="R431" t="str">
        <f t="shared" si="100"/>
        <v>-</v>
      </c>
      <c r="S431" s="39" t="str">
        <f t="shared" si="101"/>
        <v/>
      </c>
      <c r="T431" t="str">
        <f t="shared" si="102"/>
        <v/>
      </c>
      <c r="U431" s="40">
        <f t="shared" si="103"/>
        <v>0</v>
      </c>
      <c r="V431" s="40">
        <f t="shared" si="104"/>
        <v>0</v>
      </c>
      <c r="W431" s="40">
        <f t="shared" si="105"/>
        <v>0</v>
      </c>
      <c r="X431" s="40">
        <f t="shared" si="106"/>
        <v>0</v>
      </c>
      <c r="Y431" s="39">
        <f t="shared" si="107"/>
        <v>0</v>
      </c>
      <c r="Z431" s="39">
        <f t="shared" si="108"/>
        <v>0</v>
      </c>
      <c r="AA431" s="39">
        <f t="shared" si="109"/>
        <v>0</v>
      </c>
      <c r="AB431" t="str">
        <f t="shared" si="110"/>
        <v/>
      </c>
      <c r="AD431" s="41" t="str">
        <f t="shared" si="111"/>
        <v/>
      </c>
    </row>
    <row r="432" spans="1:30" x14ac:dyDescent="0.2">
      <c r="A432" s="35"/>
      <c r="B432" s="36"/>
      <c r="C432" s="36"/>
      <c r="D432" s="36"/>
      <c r="E432" s="36"/>
      <c r="F432" s="37"/>
      <c r="G432" s="36"/>
      <c r="H432" s="36"/>
      <c r="I432" s="36"/>
      <c r="J432" s="36"/>
      <c r="K432" s="36"/>
      <c r="L432" s="36"/>
      <c r="M432" s="36"/>
      <c r="N432" s="38" t="str">
        <f t="shared" si="96"/>
        <v/>
      </c>
      <c r="O432" t="str">
        <f t="shared" si="97"/>
        <v/>
      </c>
      <c r="P432" t="str">
        <f t="shared" si="98"/>
        <v/>
      </c>
      <c r="Q432" t="str">
        <f t="shared" si="99"/>
        <v/>
      </c>
      <c r="R432" t="str">
        <f t="shared" si="100"/>
        <v>-</v>
      </c>
      <c r="S432" s="39" t="str">
        <f t="shared" si="101"/>
        <v/>
      </c>
      <c r="T432" t="str">
        <f t="shared" si="102"/>
        <v/>
      </c>
      <c r="U432" s="40">
        <f t="shared" si="103"/>
        <v>0</v>
      </c>
      <c r="V432" s="40">
        <f t="shared" si="104"/>
        <v>0</v>
      </c>
      <c r="W432" s="40">
        <f t="shared" si="105"/>
        <v>0</v>
      </c>
      <c r="X432" s="40">
        <f t="shared" si="106"/>
        <v>0</v>
      </c>
      <c r="Y432" s="39">
        <f t="shared" si="107"/>
        <v>0</v>
      </c>
      <c r="Z432" s="39">
        <f t="shared" si="108"/>
        <v>0</v>
      </c>
      <c r="AA432" s="39">
        <f t="shared" si="109"/>
        <v>0</v>
      </c>
      <c r="AB432" t="str">
        <f t="shared" si="110"/>
        <v/>
      </c>
      <c r="AD432" s="41" t="str">
        <f t="shared" si="111"/>
        <v/>
      </c>
    </row>
    <row r="433" spans="1:30" x14ac:dyDescent="0.2">
      <c r="A433" s="35"/>
      <c r="B433" s="36"/>
      <c r="C433" s="36"/>
      <c r="D433" s="36"/>
      <c r="E433" s="36"/>
      <c r="F433" s="37"/>
      <c r="G433" s="36"/>
      <c r="H433" s="36"/>
      <c r="I433" s="36"/>
      <c r="J433" s="36"/>
      <c r="K433" s="36"/>
      <c r="L433" s="36"/>
      <c r="M433" s="36"/>
      <c r="N433" s="38" t="str">
        <f t="shared" si="96"/>
        <v/>
      </c>
      <c r="O433" t="str">
        <f t="shared" si="97"/>
        <v/>
      </c>
      <c r="P433" t="str">
        <f t="shared" si="98"/>
        <v/>
      </c>
      <c r="Q433" t="str">
        <f t="shared" si="99"/>
        <v/>
      </c>
      <c r="R433" t="str">
        <f t="shared" si="100"/>
        <v>-</v>
      </c>
      <c r="S433" s="39" t="str">
        <f t="shared" si="101"/>
        <v/>
      </c>
      <c r="T433" t="str">
        <f t="shared" si="102"/>
        <v/>
      </c>
      <c r="U433" s="40">
        <f t="shared" si="103"/>
        <v>0</v>
      </c>
      <c r="V433" s="40">
        <f t="shared" si="104"/>
        <v>0</v>
      </c>
      <c r="W433" s="40">
        <f t="shared" si="105"/>
        <v>0</v>
      </c>
      <c r="X433" s="40">
        <f t="shared" si="106"/>
        <v>0</v>
      </c>
      <c r="Y433" s="39">
        <f t="shared" si="107"/>
        <v>0</v>
      </c>
      <c r="Z433" s="39">
        <f t="shared" si="108"/>
        <v>0</v>
      </c>
      <c r="AA433" s="39">
        <f t="shared" si="109"/>
        <v>0</v>
      </c>
      <c r="AB433" t="str">
        <f t="shared" si="110"/>
        <v/>
      </c>
      <c r="AD433" s="41" t="str">
        <f t="shared" si="111"/>
        <v/>
      </c>
    </row>
    <row r="434" spans="1:30" x14ac:dyDescent="0.2">
      <c r="A434" s="35"/>
      <c r="B434" s="36"/>
      <c r="C434" s="36"/>
      <c r="D434" s="36"/>
      <c r="E434" s="36"/>
      <c r="F434" s="37"/>
      <c r="G434" s="36"/>
      <c r="H434" s="36"/>
      <c r="I434" s="36"/>
      <c r="J434" s="36"/>
      <c r="K434" s="36"/>
      <c r="L434" s="36"/>
      <c r="M434" s="36"/>
      <c r="N434" s="38" t="str">
        <f t="shared" si="96"/>
        <v/>
      </c>
      <c r="O434" t="str">
        <f t="shared" si="97"/>
        <v/>
      </c>
      <c r="P434" t="str">
        <f t="shared" si="98"/>
        <v/>
      </c>
      <c r="Q434" t="str">
        <f t="shared" si="99"/>
        <v/>
      </c>
      <c r="R434" t="str">
        <f t="shared" si="100"/>
        <v>-</v>
      </c>
      <c r="S434" s="39" t="str">
        <f t="shared" si="101"/>
        <v/>
      </c>
      <c r="T434" t="str">
        <f t="shared" si="102"/>
        <v/>
      </c>
      <c r="U434" s="40">
        <f t="shared" si="103"/>
        <v>0</v>
      </c>
      <c r="V434" s="40">
        <f t="shared" si="104"/>
        <v>0</v>
      </c>
      <c r="W434" s="40">
        <f t="shared" si="105"/>
        <v>0</v>
      </c>
      <c r="X434" s="40">
        <f t="shared" si="106"/>
        <v>0</v>
      </c>
      <c r="Y434" s="39">
        <f t="shared" si="107"/>
        <v>0</v>
      </c>
      <c r="Z434" s="39">
        <f t="shared" si="108"/>
        <v>0</v>
      </c>
      <c r="AA434" s="39">
        <f t="shared" si="109"/>
        <v>0</v>
      </c>
      <c r="AB434" t="str">
        <f t="shared" si="110"/>
        <v/>
      </c>
      <c r="AD434" s="41" t="str">
        <f t="shared" si="111"/>
        <v/>
      </c>
    </row>
    <row r="435" spans="1:30" x14ac:dyDescent="0.2">
      <c r="A435" s="35"/>
      <c r="B435" s="36"/>
      <c r="C435" s="36"/>
      <c r="D435" s="36"/>
      <c r="E435" s="36"/>
      <c r="F435" s="37"/>
      <c r="G435" s="36"/>
      <c r="H435" s="36"/>
      <c r="I435" s="36"/>
      <c r="J435" s="36"/>
      <c r="K435" s="36"/>
      <c r="L435" s="36"/>
      <c r="M435" s="36"/>
      <c r="N435" s="38" t="str">
        <f t="shared" si="96"/>
        <v/>
      </c>
      <c r="O435" t="str">
        <f t="shared" si="97"/>
        <v/>
      </c>
      <c r="P435" t="str">
        <f t="shared" si="98"/>
        <v/>
      </c>
      <c r="Q435" t="str">
        <f t="shared" si="99"/>
        <v/>
      </c>
      <c r="R435" t="str">
        <f t="shared" si="100"/>
        <v>-</v>
      </c>
      <c r="S435" s="39" t="str">
        <f t="shared" si="101"/>
        <v/>
      </c>
      <c r="T435" t="str">
        <f t="shared" si="102"/>
        <v/>
      </c>
      <c r="U435" s="40">
        <f t="shared" si="103"/>
        <v>0</v>
      </c>
      <c r="V435" s="40">
        <f t="shared" si="104"/>
        <v>0</v>
      </c>
      <c r="W435" s="40">
        <f t="shared" si="105"/>
        <v>0</v>
      </c>
      <c r="X435" s="40">
        <f t="shared" si="106"/>
        <v>0</v>
      </c>
      <c r="Y435" s="39">
        <f t="shared" si="107"/>
        <v>0</v>
      </c>
      <c r="Z435" s="39">
        <f t="shared" si="108"/>
        <v>0</v>
      </c>
      <c r="AA435" s="39">
        <f t="shared" si="109"/>
        <v>0</v>
      </c>
      <c r="AB435" t="str">
        <f t="shared" si="110"/>
        <v/>
      </c>
      <c r="AD435" s="41" t="str">
        <f t="shared" si="111"/>
        <v/>
      </c>
    </row>
    <row r="436" spans="1:30" x14ac:dyDescent="0.2">
      <c r="A436" s="35"/>
      <c r="B436" s="36"/>
      <c r="C436" s="36"/>
      <c r="D436" s="36"/>
      <c r="E436" s="36"/>
      <c r="F436" s="37"/>
      <c r="G436" s="36"/>
      <c r="H436" s="36"/>
      <c r="I436" s="36"/>
      <c r="J436" s="36"/>
      <c r="K436" s="36"/>
      <c r="L436" s="36"/>
      <c r="M436" s="36"/>
      <c r="N436" s="38" t="str">
        <f t="shared" si="96"/>
        <v/>
      </c>
      <c r="O436" t="str">
        <f t="shared" si="97"/>
        <v/>
      </c>
      <c r="P436" t="str">
        <f t="shared" si="98"/>
        <v/>
      </c>
      <c r="Q436" t="str">
        <f t="shared" si="99"/>
        <v/>
      </c>
      <c r="R436" t="str">
        <f t="shared" si="100"/>
        <v>-</v>
      </c>
      <c r="S436" s="39" t="str">
        <f t="shared" si="101"/>
        <v/>
      </c>
      <c r="T436" t="str">
        <f t="shared" si="102"/>
        <v/>
      </c>
      <c r="U436" s="40">
        <f t="shared" si="103"/>
        <v>0</v>
      </c>
      <c r="V436" s="40">
        <f t="shared" si="104"/>
        <v>0</v>
      </c>
      <c r="W436" s="40">
        <f t="shared" si="105"/>
        <v>0</v>
      </c>
      <c r="X436" s="40">
        <f t="shared" si="106"/>
        <v>0</v>
      </c>
      <c r="Y436" s="39">
        <f t="shared" si="107"/>
        <v>0</v>
      </c>
      <c r="Z436" s="39">
        <f t="shared" si="108"/>
        <v>0</v>
      </c>
      <c r="AA436" s="39">
        <f t="shared" si="109"/>
        <v>0</v>
      </c>
      <c r="AB436" t="str">
        <f t="shared" si="110"/>
        <v/>
      </c>
      <c r="AD436" s="41" t="str">
        <f t="shared" si="111"/>
        <v/>
      </c>
    </row>
    <row r="437" spans="1:30" x14ac:dyDescent="0.2">
      <c r="A437" s="35"/>
      <c r="B437" s="36"/>
      <c r="C437" s="36"/>
      <c r="D437" s="36"/>
      <c r="E437" s="36"/>
      <c r="F437" s="37"/>
      <c r="G437" s="36"/>
      <c r="H437" s="36"/>
      <c r="I437" s="36"/>
      <c r="J437" s="36"/>
      <c r="K437" s="36"/>
      <c r="L437" s="36"/>
      <c r="M437" s="36"/>
      <c r="N437" s="38" t="str">
        <f t="shared" si="96"/>
        <v/>
      </c>
      <c r="O437" t="str">
        <f t="shared" si="97"/>
        <v/>
      </c>
      <c r="P437" t="str">
        <f t="shared" si="98"/>
        <v/>
      </c>
      <c r="Q437" t="str">
        <f t="shared" si="99"/>
        <v/>
      </c>
      <c r="R437" t="str">
        <f t="shared" si="100"/>
        <v>-</v>
      </c>
      <c r="S437" s="39" t="str">
        <f t="shared" si="101"/>
        <v/>
      </c>
      <c r="T437" t="str">
        <f t="shared" si="102"/>
        <v/>
      </c>
      <c r="U437" s="40">
        <f t="shared" si="103"/>
        <v>0</v>
      </c>
      <c r="V437" s="40">
        <f t="shared" si="104"/>
        <v>0</v>
      </c>
      <c r="W437" s="40">
        <f t="shared" si="105"/>
        <v>0</v>
      </c>
      <c r="X437" s="40">
        <f t="shared" si="106"/>
        <v>0</v>
      </c>
      <c r="Y437" s="39">
        <f t="shared" si="107"/>
        <v>0</v>
      </c>
      <c r="Z437" s="39">
        <f t="shared" si="108"/>
        <v>0</v>
      </c>
      <c r="AA437" s="39">
        <f t="shared" si="109"/>
        <v>0</v>
      </c>
      <c r="AB437" t="str">
        <f t="shared" si="110"/>
        <v/>
      </c>
      <c r="AD437" s="41" t="str">
        <f t="shared" si="111"/>
        <v/>
      </c>
    </row>
    <row r="438" spans="1:30" x14ac:dyDescent="0.2">
      <c r="A438" s="35"/>
      <c r="B438" s="36"/>
      <c r="C438" s="36"/>
      <c r="D438" s="36"/>
      <c r="E438" s="36"/>
      <c r="F438" s="37"/>
      <c r="G438" s="36"/>
      <c r="H438" s="36"/>
      <c r="I438" s="36"/>
      <c r="J438" s="36"/>
      <c r="K438" s="36"/>
      <c r="L438" s="36"/>
      <c r="M438" s="36"/>
      <c r="N438" s="38" t="str">
        <f t="shared" si="96"/>
        <v/>
      </c>
      <c r="O438" t="str">
        <f t="shared" si="97"/>
        <v/>
      </c>
      <c r="P438" t="str">
        <f t="shared" si="98"/>
        <v/>
      </c>
      <c r="Q438" t="str">
        <f t="shared" si="99"/>
        <v/>
      </c>
      <c r="R438" t="str">
        <f t="shared" si="100"/>
        <v>-</v>
      </c>
      <c r="S438" s="39" t="str">
        <f t="shared" si="101"/>
        <v/>
      </c>
      <c r="T438" t="str">
        <f t="shared" si="102"/>
        <v/>
      </c>
      <c r="U438" s="40">
        <f t="shared" si="103"/>
        <v>0</v>
      </c>
      <c r="V438" s="40">
        <f t="shared" si="104"/>
        <v>0</v>
      </c>
      <c r="W438" s="40">
        <f t="shared" si="105"/>
        <v>0</v>
      </c>
      <c r="X438" s="40">
        <f t="shared" si="106"/>
        <v>0</v>
      </c>
      <c r="Y438" s="39">
        <f t="shared" si="107"/>
        <v>0</v>
      </c>
      <c r="Z438" s="39">
        <f t="shared" si="108"/>
        <v>0</v>
      </c>
      <c r="AA438" s="39">
        <f t="shared" si="109"/>
        <v>0</v>
      </c>
      <c r="AB438" t="str">
        <f t="shared" si="110"/>
        <v/>
      </c>
      <c r="AD438" s="41" t="str">
        <f t="shared" si="111"/>
        <v/>
      </c>
    </row>
    <row r="439" spans="1:30" x14ac:dyDescent="0.2">
      <c r="A439" s="35"/>
      <c r="B439" s="36"/>
      <c r="C439" s="36"/>
      <c r="D439" s="36"/>
      <c r="E439" s="36"/>
      <c r="F439" s="37"/>
      <c r="G439" s="36"/>
      <c r="H439" s="36"/>
      <c r="I439" s="36"/>
      <c r="J439" s="36"/>
      <c r="K439" s="36"/>
      <c r="L439" s="36"/>
      <c r="M439" s="36"/>
      <c r="N439" s="38" t="str">
        <f t="shared" si="96"/>
        <v/>
      </c>
      <c r="O439" t="str">
        <f t="shared" si="97"/>
        <v/>
      </c>
      <c r="P439" t="str">
        <f t="shared" si="98"/>
        <v/>
      </c>
      <c r="Q439" t="str">
        <f t="shared" si="99"/>
        <v/>
      </c>
      <c r="R439" t="str">
        <f t="shared" si="100"/>
        <v>-</v>
      </c>
      <c r="S439" s="39" t="str">
        <f t="shared" si="101"/>
        <v/>
      </c>
      <c r="T439" t="str">
        <f t="shared" si="102"/>
        <v/>
      </c>
      <c r="U439" s="40">
        <f t="shared" si="103"/>
        <v>0</v>
      </c>
      <c r="V439" s="40">
        <f t="shared" si="104"/>
        <v>0</v>
      </c>
      <c r="W439" s="40">
        <f t="shared" si="105"/>
        <v>0</v>
      </c>
      <c r="X439" s="40">
        <f t="shared" si="106"/>
        <v>0</v>
      </c>
      <c r="Y439" s="39">
        <f t="shared" si="107"/>
        <v>0</v>
      </c>
      <c r="Z439" s="39">
        <f t="shared" si="108"/>
        <v>0</v>
      </c>
      <c r="AA439" s="39">
        <f t="shared" si="109"/>
        <v>0</v>
      </c>
      <c r="AB439" t="str">
        <f t="shared" si="110"/>
        <v/>
      </c>
      <c r="AD439" s="41" t="str">
        <f t="shared" si="111"/>
        <v/>
      </c>
    </row>
    <row r="440" spans="1:30" x14ac:dyDescent="0.2">
      <c r="A440" s="35"/>
      <c r="B440" s="36"/>
      <c r="C440" s="36"/>
      <c r="D440" s="36"/>
      <c r="E440" s="36"/>
      <c r="F440" s="37"/>
      <c r="G440" s="36"/>
      <c r="H440" s="36"/>
      <c r="I440" s="36"/>
      <c r="J440" s="36"/>
      <c r="K440" s="36"/>
      <c r="L440" s="36"/>
      <c r="M440" s="36"/>
      <c r="N440" s="38" t="str">
        <f t="shared" si="96"/>
        <v/>
      </c>
      <c r="O440" t="str">
        <f t="shared" si="97"/>
        <v/>
      </c>
      <c r="P440" t="str">
        <f t="shared" si="98"/>
        <v/>
      </c>
      <c r="Q440" t="str">
        <f t="shared" si="99"/>
        <v/>
      </c>
      <c r="R440" t="str">
        <f t="shared" si="100"/>
        <v>-</v>
      </c>
      <c r="S440" s="39" t="str">
        <f t="shared" si="101"/>
        <v/>
      </c>
      <c r="T440" t="str">
        <f t="shared" si="102"/>
        <v/>
      </c>
      <c r="U440" s="40">
        <f t="shared" si="103"/>
        <v>0</v>
      </c>
      <c r="V440" s="40">
        <f t="shared" si="104"/>
        <v>0</v>
      </c>
      <c r="W440" s="40">
        <f t="shared" si="105"/>
        <v>0</v>
      </c>
      <c r="X440" s="40">
        <f t="shared" si="106"/>
        <v>0</v>
      </c>
      <c r="Y440" s="39">
        <f t="shared" si="107"/>
        <v>0</v>
      </c>
      <c r="Z440" s="39">
        <f t="shared" si="108"/>
        <v>0</v>
      </c>
      <c r="AA440" s="39">
        <f t="shared" si="109"/>
        <v>0</v>
      </c>
      <c r="AB440" t="str">
        <f t="shared" si="110"/>
        <v/>
      </c>
      <c r="AD440" s="41" t="str">
        <f t="shared" si="111"/>
        <v/>
      </c>
    </row>
    <row r="441" spans="1:30" x14ac:dyDescent="0.2">
      <c r="A441" s="35"/>
      <c r="B441" s="36"/>
      <c r="C441" s="36"/>
      <c r="D441" s="36"/>
      <c r="E441" s="36"/>
      <c r="F441" s="37"/>
      <c r="G441" s="36"/>
      <c r="H441" s="36"/>
      <c r="I441" s="36"/>
      <c r="J441" s="36"/>
      <c r="K441" s="36"/>
      <c r="L441" s="36"/>
      <c r="M441" s="36"/>
      <c r="N441" s="38" t="str">
        <f t="shared" si="96"/>
        <v/>
      </c>
      <c r="O441" t="str">
        <f t="shared" si="97"/>
        <v/>
      </c>
      <c r="P441" t="str">
        <f t="shared" si="98"/>
        <v/>
      </c>
      <c r="Q441" t="str">
        <f t="shared" si="99"/>
        <v/>
      </c>
      <c r="R441" t="str">
        <f t="shared" si="100"/>
        <v>-</v>
      </c>
      <c r="S441" s="39" t="str">
        <f t="shared" si="101"/>
        <v/>
      </c>
      <c r="T441" t="str">
        <f t="shared" si="102"/>
        <v/>
      </c>
      <c r="U441" s="40">
        <f t="shared" si="103"/>
        <v>0</v>
      </c>
      <c r="V441" s="40">
        <f t="shared" si="104"/>
        <v>0</v>
      </c>
      <c r="W441" s="40">
        <f t="shared" si="105"/>
        <v>0</v>
      </c>
      <c r="X441" s="40">
        <f t="shared" si="106"/>
        <v>0</v>
      </c>
      <c r="Y441" s="39">
        <f t="shared" si="107"/>
        <v>0</v>
      </c>
      <c r="Z441" s="39">
        <f t="shared" si="108"/>
        <v>0</v>
      </c>
      <c r="AA441" s="39">
        <f t="shared" si="109"/>
        <v>0</v>
      </c>
      <c r="AB441" t="str">
        <f t="shared" si="110"/>
        <v/>
      </c>
      <c r="AD441" s="41" t="str">
        <f t="shared" si="111"/>
        <v/>
      </c>
    </row>
    <row r="442" spans="1:30" x14ac:dyDescent="0.2">
      <c r="A442" s="35"/>
      <c r="B442" s="36"/>
      <c r="C442" s="36"/>
      <c r="D442" s="36"/>
      <c r="E442" s="36"/>
      <c r="F442" s="37"/>
      <c r="G442" s="36"/>
      <c r="H442" s="36"/>
      <c r="I442" s="36"/>
      <c r="J442" s="36"/>
      <c r="K442" s="36"/>
      <c r="L442" s="36"/>
      <c r="M442" s="36"/>
      <c r="N442" s="38" t="str">
        <f t="shared" si="96"/>
        <v/>
      </c>
      <c r="O442" t="str">
        <f t="shared" si="97"/>
        <v/>
      </c>
      <c r="P442" t="str">
        <f t="shared" si="98"/>
        <v/>
      </c>
      <c r="Q442" t="str">
        <f t="shared" si="99"/>
        <v/>
      </c>
      <c r="R442" t="str">
        <f t="shared" si="100"/>
        <v>-</v>
      </c>
      <c r="S442" s="39" t="str">
        <f t="shared" si="101"/>
        <v/>
      </c>
      <c r="T442" t="str">
        <f t="shared" si="102"/>
        <v/>
      </c>
      <c r="U442" s="40">
        <f t="shared" si="103"/>
        <v>0</v>
      </c>
      <c r="V442" s="40">
        <f t="shared" si="104"/>
        <v>0</v>
      </c>
      <c r="W442" s="40">
        <f t="shared" si="105"/>
        <v>0</v>
      </c>
      <c r="X442" s="40">
        <f t="shared" si="106"/>
        <v>0</v>
      </c>
      <c r="Y442" s="39">
        <f t="shared" si="107"/>
        <v>0</v>
      </c>
      <c r="Z442" s="39">
        <f t="shared" si="108"/>
        <v>0</v>
      </c>
      <c r="AA442" s="39">
        <f t="shared" si="109"/>
        <v>0</v>
      </c>
      <c r="AB442" t="str">
        <f t="shared" si="110"/>
        <v/>
      </c>
      <c r="AD442" s="41" t="str">
        <f t="shared" si="111"/>
        <v/>
      </c>
    </row>
    <row r="443" spans="1:30" x14ac:dyDescent="0.2">
      <c r="A443" s="35"/>
      <c r="B443" s="36"/>
      <c r="C443" s="36"/>
      <c r="D443" s="36"/>
      <c r="E443" s="36"/>
      <c r="F443" s="37"/>
      <c r="G443" s="36"/>
      <c r="H443" s="36"/>
      <c r="I443" s="36"/>
      <c r="J443" s="36"/>
      <c r="K443" s="36"/>
      <c r="L443" s="36"/>
      <c r="M443" s="36"/>
      <c r="N443" s="38" t="str">
        <f t="shared" si="96"/>
        <v/>
      </c>
      <c r="O443" t="str">
        <f t="shared" si="97"/>
        <v/>
      </c>
      <c r="P443" t="str">
        <f t="shared" si="98"/>
        <v/>
      </c>
      <c r="Q443" t="str">
        <f t="shared" si="99"/>
        <v/>
      </c>
      <c r="R443" t="str">
        <f t="shared" si="100"/>
        <v>-</v>
      </c>
      <c r="S443" s="39" t="str">
        <f t="shared" si="101"/>
        <v/>
      </c>
      <c r="T443" t="str">
        <f t="shared" si="102"/>
        <v/>
      </c>
      <c r="U443" s="40">
        <f t="shared" si="103"/>
        <v>0</v>
      </c>
      <c r="V443" s="40">
        <f t="shared" si="104"/>
        <v>0</v>
      </c>
      <c r="W443" s="40">
        <f t="shared" si="105"/>
        <v>0</v>
      </c>
      <c r="X443" s="40">
        <f t="shared" si="106"/>
        <v>0</v>
      </c>
      <c r="Y443" s="39">
        <f t="shared" si="107"/>
        <v>0</v>
      </c>
      <c r="Z443" s="39">
        <f t="shared" si="108"/>
        <v>0</v>
      </c>
      <c r="AA443" s="39">
        <f t="shared" si="109"/>
        <v>0</v>
      </c>
      <c r="AB443" t="str">
        <f t="shared" si="110"/>
        <v/>
      </c>
      <c r="AD443" s="41" t="str">
        <f t="shared" si="111"/>
        <v/>
      </c>
    </row>
    <row r="444" spans="1:30" x14ac:dyDescent="0.2">
      <c r="A444" s="35"/>
      <c r="B444" s="36"/>
      <c r="C444" s="36"/>
      <c r="D444" s="36"/>
      <c r="E444" s="36"/>
      <c r="F444" s="37"/>
      <c r="G444" s="36"/>
      <c r="H444" s="36"/>
      <c r="I444" s="36"/>
      <c r="J444" s="36"/>
      <c r="K444" s="36"/>
      <c r="L444" s="36"/>
      <c r="M444" s="36"/>
      <c r="N444" s="38" t="str">
        <f t="shared" si="96"/>
        <v/>
      </c>
      <c r="O444" t="str">
        <f t="shared" si="97"/>
        <v/>
      </c>
      <c r="P444" t="str">
        <f t="shared" si="98"/>
        <v/>
      </c>
      <c r="Q444" t="str">
        <f t="shared" si="99"/>
        <v/>
      </c>
      <c r="R444" t="str">
        <f t="shared" si="100"/>
        <v>-</v>
      </c>
      <c r="S444" s="39" t="str">
        <f t="shared" si="101"/>
        <v/>
      </c>
      <c r="T444" t="str">
        <f t="shared" si="102"/>
        <v/>
      </c>
      <c r="U444" s="40">
        <f t="shared" si="103"/>
        <v>0</v>
      </c>
      <c r="V444" s="40">
        <f t="shared" si="104"/>
        <v>0</v>
      </c>
      <c r="W444" s="40">
        <f t="shared" si="105"/>
        <v>0</v>
      </c>
      <c r="X444" s="40">
        <f t="shared" si="106"/>
        <v>0</v>
      </c>
      <c r="Y444" s="39">
        <f t="shared" si="107"/>
        <v>0</v>
      </c>
      <c r="Z444" s="39">
        <f t="shared" si="108"/>
        <v>0</v>
      </c>
      <c r="AA444" s="39">
        <f t="shared" si="109"/>
        <v>0</v>
      </c>
      <c r="AB444" t="str">
        <f t="shared" si="110"/>
        <v/>
      </c>
      <c r="AD444" s="41" t="str">
        <f t="shared" si="111"/>
        <v/>
      </c>
    </row>
    <row r="445" spans="1:30" x14ac:dyDescent="0.2">
      <c r="A445" s="35"/>
      <c r="B445" s="36"/>
      <c r="C445" s="36"/>
      <c r="D445" s="36"/>
      <c r="E445" s="36"/>
      <c r="F445" s="37"/>
      <c r="G445" s="36"/>
      <c r="H445" s="36"/>
      <c r="I445" s="36"/>
      <c r="J445" s="36"/>
      <c r="K445" s="36"/>
      <c r="L445" s="36"/>
      <c r="M445" s="36"/>
      <c r="N445" s="38" t="str">
        <f t="shared" si="96"/>
        <v/>
      </c>
      <c r="O445" t="str">
        <f t="shared" si="97"/>
        <v/>
      </c>
      <c r="P445" t="str">
        <f t="shared" si="98"/>
        <v/>
      </c>
      <c r="Q445" t="str">
        <f t="shared" si="99"/>
        <v/>
      </c>
      <c r="R445" t="str">
        <f t="shared" si="100"/>
        <v>-</v>
      </c>
      <c r="S445" s="39" t="str">
        <f t="shared" si="101"/>
        <v/>
      </c>
      <c r="T445" t="str">
        <f t="shared" si="102"/>
        <v/>
      </c>
      <c r="U445" s="40">
        <f t="shared" si="103"/>
        <v>0</v>
      </c>
      <c r="V445" s="40">
        <f t="shared" si="104"/>
        <v>0</v>
      </c>
      <c r="W445" s="40">
        <f t="shared" si="105"/>
        <v>0</v>
      </c>
      <c r="X445" s="40">
        <f t="shared" si="106"/>
        <v>0</v>
      </c>
      <c r="Y445" s="39">
        <f t="shared" si="107"/>
        <v>0</v>
      </c>
      <c r="Z445" s="39">
        <f t="shared" si="108"/>
        <v>0</v>
      </c>
      <c r="AA445" s="39">
        <f t="shared" si="109"/>
        <v>0</v>
      </c>
      <c r="AB445" t="str">
        <f t="shared" si="110"/>
        <v/>
      </c>
      <c r="AD445" s="41" t="str">
        <f t="shared" si="111"/>
        <v/>
      </c>
    </row>
    <row r="446" spans="1:30" x14ac:dyDescent="0.2">
      <c r="A446" s="35"/>
      <c r="B446" s="36"/>
      <c r="C446" s="36"/>
      <c r="D446" s="36"/>
      <c r="E446" s="36"/>
      <c r="F446" s="37"/>
      <c r="G446" s="36"/>
      <c r="H446" s="36"/>
      <c r="I446" s="36"/>
      <c r="J446" s="36"/>
      <c r="K446" s="36"/>
      <c r="L446" s="36"/>
      <c r="M446" s="36"/>
      <c r="N446" s="38" t="str">
        <f t="shared" si="96"/>
        <v/>
      </c>
      <c r="O446" t="str">
        <f t="shared" si="97"/>
        <v/>
      </c>
      <c r="P446" t="str">
        <f t="shared" si="98"/>
        <v/>
      </c>
      <c r="Q446" t="str">
        <f t="shared" si="99"/>
        <v/>
      </c>
      <c r="R446" t="str">
        <f t="shared" si="100"/>
        <v>-</v>
      </c>
      <c r="S446" s="39" t="str">
        <f t="shared" si="101"/>
        <v/>
      </c>
      <c r="T446" t="str">
        <f t="shared" si="102"/>
        <v/>
      </c>
      <c r="U446" s="40">
        <f t="shared" si="103"/>
        <v>0</v>
      </c>
      <c r="V446" s="40">
        <f t="shared" si="104"/>
        <v>0</v>
      </c>
      <c r="W446" s="40">
        <f t="shared" si="105"/>
        <v>0</v>
      </c>
      <c r="X446" s="40">
        <f t="shared" si="106"/>
        <v>0</v>
      </c>
      <c r="Y446" s="39">
        <f t="shared" si="107"/>
        <v>0</v>
      </c>
      <c r="Z446" s="39">
        <f t="shared" si="108"/>
        <v>0</v>
      </c>
      <c r="AA446" s="39">
        <f t="shared" si="109"/>
        <v>0</v>
      </c>
      <c r="AB446" t="str">
        <f t="shared" si="110"/>
        <v/>
      </c>
      <c r="AD446" s="41" t="str">
        <f t="shared" si="111"/>
        <v/>
      </c>
    </row>
    <row r="447" spans="1:30" x14ac:dyDescent="0.2">
      <c r="A447" s="35"/>
      <c r="B447" s="36"/>
      <c r="C447" s="36"/>
      <c r="D447" s="36"/>
      <c r="E447" s="36"/>
      <c r="F447" s="37"/>
      <c r="G447" s="36"/>
      <c r="H447" s="36"/>
      <c r="I447" s="36"/>
      <c r="J447" s="36"/>
      <c r="K447" s="36"/>
      <c r="L447" s="36"/>
      <c r="M447" s="36"/>
      <c r="N447" s="38" t="str">
        <f t="shared" si="96"/>
        <v/>
      </c>
      <c r="O447" t="str">
        <f t="shared" si="97"/>
        <v/>
      </c>
      <c r="P447" t="str">
        <f t="shared" si="98"/>
        <v/>
      </c>
      <c r="Q447" t="str">
        <f t="shared" si="99"/>
        <v/>
      </c>
      <c r="R447" t="str">
        <f t="shared" si="100"/>
        <v>-</v>
      </c>
      <c r="S447" s="39" t="str">
        <f t="shared" si="101"/>
        <v/>
      </c>
      <c r="T447" t="str">
        <f t="shared" si="102"/>
        <v/>
      </c>
      <c r="U447" s="40">
        <f t="shared" si="103"/>
        <v>0</v>
      </c>
      <c r="V447" s="40">
        <f t="shared" si="104"/>
        <v>0</v>
      </c>
      <c r="W447" s="40">
        <f t="shared" si="105"/>
        <v>0</v>
      </c>
      <c r="X447" s="40">
        <f t="shared" si="106"/>
        <v>0</v>
      </c>
      <c r="Y447" s="39">
        <f t="shared" si="107"/>
        <v>0</v>
      </c>
      <c r="Z447" s="39">
        <f t="shared" si="108"/>
        <v>0</v>
      </c>
      <c r="AA447" s="39">
        <f t="shared" si="109"/>
        <v>0</v>
      </c>
      <c r="AB447" t="str">
        <f t="shared" si="110"/>
        <v/>
      </c>
      <c r="AD447" s="41" t="str">
        <f t="shared" si="111"/>
        <v/>
      </c>
    </row>
    <row r="448" spans="1:30" x14ac:dyDescent="0.2">
      <c r="A448" s="35"/>
      <c r="B448" s="36"/>
      <c r="C448" s="36"/>
      <c r="D448" s="36"/>
      <c r="E448" s="36"/>
      <c r="F448" s="37"/>
      <c r="G448" s="36"/>
      <c r="H448" s="36"/>
      <c r="I448" s="36"/>
      <c r="J448" s="36"/>
      <c r="K448" s="36"/>
      <c r="L448" s="36"/>
      <c r="M448" s="36"/>
      <c r="N448" s="38" t="str">
        <f t="shared" si="96"/>
        <v/>
      </c>
      <c r="O448" t="str">
        <f t="shared" si="97"/>
        <v/>
      </c>
      <c r="P448" t="str">
        <f t="shared" si="98"/>
        <v/>
      </c>
      <c r="Q448" t="str">
        <f t="shared" si="99"/>
        <v/>
      </c>
      <c r="R448" t="str">
        <f t="shared" si="100"/>
        <v>-</v>
      </c>
      <c r="S448" s="39" t="str">
        <f t="shared" si="101"/>
        <v/>
      </c>
      <c r="T448" t="str">
        <f t="shared" si="102"/>
        <v/>
      </c>
      <c r="U448" s="40">
        <f t="shared" si="103"/>
        <v>0</v>
      </c>
      <c r="V448" s="40">
        <f t="shared" si="104"/>
        <v>0</v>
      </c>
      <c r="W448" s="40">
        <f t="shared" si="105"/>
        <v>0</v>
      </c>
      <c r="X448" s="40">
        <f t="shared" si="106"/>
        <v>0</v>
      </c>
      <c r="Y448" s="39">
        <f t="shared" si="107"/>
        <v>0</v>
      </c>
      <c r="Z448" s="39">
        <f t="shared" si="108"/>
        <v>0</v>
      </c>
      <c r="AA448" s="39">
        <f t="shared" si="109"/>
        <v>0</v>
      </c>
      <c r="AB448" t="str">
        <f t="shared" si="110"/>
        <v/>
      </c>
      <c r="AD448" s="41" t="str">
        <f t="shared" si="111"/>
        <v/>
      </c>
    </row>
    <row r="449" spans="1:30" x14ac:dyDescent="0.2">
      <c r="A449" s="35"/>
      <c r="B449" s="36"/>
      <c r="C449" s="36"/>
      <c r="D449" s="36"/>
      <c r="E449" s="36"/>
      <c r="F449" s="37"/>
      <c r="G449" s="36"/>
      <c r="H449" s="36"/>
      <c r="I449" s="36"/>
      <c r="J449" s="36"/>
      <c r="K449" s="36"/>
      <c r="L449" s="36"/>
      <c r="M449" s="36"/>
      <c r="N449" s="38" t="str">
        <f t="shared" si="96"/>
        <v/>
      </c>
      <c r="O449" t="str">
        <f t="shared" si="97"/>
        <v/>
      </c>
      <c r="P449" t="str">
        <f t="shared" si="98"/>
        <v/>
      </c>
      <c r="Q449" t="str">
        <f t="shared" si="99"/>
        <v/>
      </c>
      <c r="R449" t="str">
        <f t="shared" si="100"/>
        <v>-</v>
      </c>
      <c r="S449" s="39" t="str">
        <f t="shared" si="101"/>
        <v/>
      </c>
      <c r="T449" t="str">
        <f t="shared" si="102"/>
        <v/>
      </c>
      <c r="U449" s="40">
        <f t="shared" si="103"/>
        <v>0</v>
      </c>
      <c r="V449" s="40">
        <f t="shared" si="104"/>
        <v>0</v>
      </c>
      <c r="W449" s="40">
        <f t="shared" si="105"/>
        <v>0</v>
      </c>
      <c r="X449" s="40">
        <f t="shared" si="106"/>
        <v>0</v>
      </c>
      <c r="Y449" s="39">
        <f t="shared" si="107"/>
        <v>0</v>
      </c>
      <c r="Z449" s="39">
        <f t="shared" si="108"/>
        <v>0</v>
      </c>
      <c r="AA449" s="39">
        <f t="shared" si="109"/>
        <v>0</v>
      </c>
      <c r="AB449" t="str">
        <f t="shared" si="110"/>
        <v/>
      </c>
      <c r="AD449" s="41" t="str">
        <f t="shared" si="111"/>
        <v/>
      </c>
    </row>
    <row r="450" spans="1:30" x14ac:dyDescent="0.2">
      <c r="A450" s="35"/>
      <c r="B450" s="36"/>
      <c r="C450" s="36"/>
      <c r="D450" s="36"/>
      <c r="E450" s="36"/>
      <c r="F450" s="37"/>
      <c r="G450" s="36"/>
      <c r="H450" s="36"/>
      <c r="I450" s="36"/>
      <c r="J450" s="36"/>
      <c r="K450" s="36"/>
      <c r="L450" s="36"/>
      <c r="M450" s="36"/>
      <c r="N450" s="38" t="str">
        <f t="shared" si="96"/>
        <v/>
      </c>
      <c r="O450" t="str">
        <f t="shared" si="97"/>
        <v/>
      </c>
      <c r="P450" t="str">
        <f t="shared" si="98"/>
        <v/>
      </c>
      <c r="Q450" t="str">
        <f t="shared" si="99"/>
        <v/>
      </c>
      <c r="R450" t="str">
        <f t="shared" si="100"/>
        <v>-</v>
      </c>
      <c r="S450" s="39" t="str">
        <f t="shared" si="101"/>
        <v/>
      </c>
      <c r="T450" t="str">
        <f t="shared" si="102"/>
        <v/>
      </c>
      <c r="U450" s="40">
        <f t="shared" si="103"/>
        <v>0</v>
      </c>
      <c r="V450" s="40">
        <f t="shared" si="104"/>
        <v>0</v>
      </c>
      <c r="W450" s="40">
        <f t="shared" si="105"/>
        <v>0</v>
      </c>
      <c r="X450" s="40">
        <f t="shared" si="106"/>
        <v>0</v>
      </c>
      <c r="Y450" s="39">
        <f t="shared" si="107"/>
        <v>0</v>
      </c>
      <c r="Z450" s="39">
        <f t="shared" si="108"/>
        <v>0</v>
      </c>
      <c r="AA450" s="39">
        <f t="shared" si="109"/>
        <v>0</v>
      </c>
      <c r="AB450" t="str">
        <f t="shared" si="110"/>
        <v/>
      </c>
      <c r="AD450" s="41" t="str">
        <f t="shared" si="111"/>
        <v/>
      </c>
    </row>
    <row r="451" spans="1:30" x14ac:dyDescent="0.2">
      <c r="A451" s="35"/>
      <c r="B451" s="36"/>
      <c r="C451" s="36"/>
      <c r="D451" s="36"/>
      <c r="E451" s="36"/>
      <c r="F451" s="37"/>
      <c r="G451" s="36"/>
      <c r="H451" s="36"/>
      <c r="I451" s="36"/>
      <c r="J451" s="36"/>
      <c r="K451" s="36"/>
      <c r="L451" s="36"/>
      <c r="M451" s="36"/>
      <c r="N451" s="38" t="str">
        <f t="shared" si="96"/>
        <v/>
      </c>
      <c r="O451" t="str">
        <f t="shared" si="97"/>
        <v/>
      </c>
      <c r="P451" t="str">
        <f t="shared" si="98"/>
        <v/>
      </c>
      <c r="Q451" t="str">
        <f t="shared" si="99"/>
        <v/>
      </c>
      <c r="R451" t="str">
        <f t="shared" si="100"/>
        <v>-</v>
      </c>
      <c r="S451" s="39" t="str">
        <f t="shared" si="101"/>
        <v/>
      </c>
      <c r="T451" t="str">
        <f t="shared" si="102"/>
        <v/>
      </c>
      <c r="U451" s="40">
        <f t="shared" si="103"/>
        <v>0</v>
      </c>
      <c r="V451" s="40">
        <f t="shared" si="104"/>
        <v>0</v>
      </c>
      <c r="W451" s="40">
        <f t="shared" si="105"/>
        <v>0</v>
      </c>
      <c r="X451" s="40">
        <f t="shared" si="106"/>
        <v>0</v>
      </c>
      <c r="Y451" s="39">
        <f t="shared" si="107"/>
        <v>0</v>
      </c>
      <c r="Z451" s="39">
        <f t="shared" si="108"/>
        <v>0</v>
      </c>
      <c r="AA451" s="39">
        <f t="shared" si="109"/>
        <v>0</v>
      </c>
      <c r="AB451" t="str">
        <f t="shared" si="110"/>
        <v/>
      </c>
      <c r="AD451" s="41" t="str">
        <f t="shared" si="111"/>
        <v/>
      </c>
    </row>
    <row r="452" spans="1:30" x14ac:dyDescent="0.2">
      <c r="A452" s="35"/>
      <c r="B452" s="36"/>
      <c r="C452" s="36"/>
      <c r="D452" s="36"/>
      <c r="E452" s="36"/>
      <c r="F452" s="37"/>
      <c r="G452" s="36"/>
      <c r="H452" s="36"/>
      <c r="I452" s="36"/>
      <c r="J452" s="36"/>
      <c r="K452" s="36"/>
      <c r="L452" s="36"/>
      <c r="M452" s="36"/>
      <c r="N452" s="38" t="str">
        <f t="shared" ref="N452:N515" si="112">IF($A452="","",DATE(YEAR($A452),MONTH($A452),1))</f>
        <v/>
      </c>
      <c r="O452" t="str">
        <f t="shared" ref="O452:O515" si="113">IF(TRIM($B452)="","",IFERROR(INDEX(C_RG,MATCH(TRIM($B452),C_Nome,0)),"?"))</f>
        <v/>
      </c>
      <c r="P452" t="str">
        <f t="shared" ref="P452:P515" si="114">IF($AD452="","",INDEX(V_Equipe,$AD452))</f>
        <v/>
      </c>
      <c r="Q452" t="str">
        <f t="shared" ref="Q452:Q515" si="115">IF($AD452="","",INDEX(V_Funcao,$AD452))</f>
        <v/>
      </c>
      <c r="R452" t="str">
        <f t="shared" ref="R452:R515" si="116">IF(OR(TRIM($C452)="",$Q452=""),"-",IF(TRIM($C452)=$Q452,"Sim","Não"))</f>
        <v>-</v>
      </c>
      <c r="S452" s="39" t="str">
        <f t="shared" ref="S452:S515" si="117">IF(OR($A452="",IF(TRIM($C452)&lt;&gt;"",TRIM($C452),$Q452)=""),"",IFERROR(INDEX(F_Valor,MATCH(IF(TRIM($C452)&lt;&gt;"",TRIM($C452),$Q452)&amp;"|"&amp;SUMPRODUCT(MAX((F_Funcao=IF(TRIM($C452)&lt;&gt;"",TRIM($C452),$Q452))*(F_Ini&lt;=$A452)*F_Ini)),F_Chave,0)),""))</f>
        <v/>
      </c>
      <c r="T452" t="str">
        <f t="shared" ref="T452:T515" si="118">IF($A452="","",IF($E452="Sim","Feriado",IF(WEEKDAY($A452,2)=6,"Sábado",IF(WEEKDAY($A452,2)=7,"Domingo","Dia útil"))))</f>
        <v/>
      </c>
      <c r="U452" s="40">
        <f t="shared" ref="U452:U515" si="119">IF(OR($A452="",$F452=""),0,IF(AND($T452&lt;&gt;"Dia útil",$F452&gt;P_LimiteAlmocoFDS),P_AlmocoFDS,0))</f>
        <v>0</v>
      </c>
      <c r="V452" s="40">
        <f t="shared" ref="V452:V515" si="120">IF($F452="",0,MAX($F452-$U452,0))</f>
        <v>0</v>
      </c>
      <c r="W452" s="40">
        <f t="shared" ref="W452:W515" si="121">IF($V452=0,0,IF($T452="Dia útil",$V452,IF($T452="Sábado",MAX($V452-P_HoraSab100,0),0)))</f>
        <v>0</v>
      </c>
      <c r="X452" s="40">
        <f t="shared" ref="X452:X515" si="122">IF($V452=0,0,IF(OR($T452="Domingo",$T452="Feriado"),$V452,IF($T452="Sábado",MIN($V452,P_HoraSab100),0)))</f>
        <v>0</v>
      </c>
      <c r="Y452" s="39">
        <f t="shared" ref="Y452:Y515" si="123">IF(OR($V452=0,$S452=""),0,($W452*P_MultHE50+$X452*P_MultHE100)*24*$S452)</f>
        <v>0</v>
      </c>
      <c r="Z452" s="39">
        <f t="shared" ref="Z452:Z515" si="124">IF($G452="PAGAS POR EI",$Y452,0)</f>
        <v>0</v>
      </c>
      <c r="AA452" s="39">
        <f t="shared" ref="AA452:AA515" si="125">IF($G452="PAGAS PELA ÁREA",$Y452,0)</f>
        <v>0</v>
      </c>
      <c r="AB452" t="str">
        <f t="shared" ref="AB452:AB515" si="126">IF($A452="","",IF($O452="?","CADASTRO: funcionário não está no Cadastro",IF($G452="","DEFINIR: tratamento da HE (EI ou área)",IF($L452&lt;&gt;"Sim","PONTO: aguardando histórico dos pontos",""))))</f>
        <v/>
      </c>
      <c r="AD452" s="41" t="str">
        <f t="shared" ref="AD452:AD515" si="127">IF(OR($A452="",$O452="",$O452="?"),"",IFERROR(MATCH($O452&amp;"|"&amp;SUMPRODUCT(MAX((V_RG=$O452)*(V_Ini&lt;=$A452)*V_Ini)),V_Chave,0),""))</f>
        <v/>
      </c>
    </row>
    <row r="453" spans="1:30" x14ac:dyDescent="0.2">
      <c r="A453" s="35"/>
      <c r="B453" s="36"/>
      <c r="C453" s="36"/>
      <c r="D453" s="36"/>
      <c r="E453" s="36"/>
      <c r="F453" s="37"/>
      <c r="G453" s="36"/>
      <c r="H453" s="36"/>
      <c r="I453" s="36"/>
      <c r="J453" s="36"/>
      <c r="K453" s="36"/>
      <c r="L453" s="36"/>
      <c r="M453" s="36"/>
      <c r="N453" s="38" t="str">
        <f t="shared" si="112"/>
        <v/>
      </c>
      <c r="O453" t="str">
        <f t="shared" si="113"/>
        <v/>
      </c>
      <c r="P453" t="str">
        <f t="shared" si="114"/>
        <v/>
      </c>
      <c r="Q453" t="str">
        <f t="shared" si="115"/>
        <v/>
      </c>
      <c r="R453" t="str">
        <f t="shared" si="116"/>
        <v>-</v>
      </c>
      <c r="S453" s="39" t="str">
        <f t="shared" si="117"/>
        <v/>
      </c>
      <c r="T453" t="str">
        <f t="shared" si="118"/>
        <v/>
      </c>
      <c r="U453" s="40">
        <f t="shared" si="119"/>
        <v>0</v>
      </c>
      <c r="V453" s="40">
        <f t="shared" si="120"/>
        <v>0</v>
      </c>
      <c r="W453" s="40">
        <f t="shared" si="121"/>
        <v>0</v>
      </c>
      <c r="X453" s="40">
        <f t="shared" si="122"/>
        <v>0</v>
      </c>
      <c r="Y453" s="39">
        <f t="shared" si="123"/>
        <v>0</v>
      </c>
      <c r="Z453" s="39">
        <f t="shared" si="124"/>
        <v>0</v>
      </c>
      <c r="AA453" s="39">
        <f t="shared" si="125"/>
        <v>0</v>
      </c>
      <c r="AB453" t="str">
        <f t="shared" si="126"/>
        <v/>
      </c>
      <c r="AD453" s="41" t="str">
        <f t="shared" si="127"/>
        <v/>
      </c>
    </row>
    <row r="454" spans="1:30" x14ac:dyDescent="0.2">
      <c r="A454" s="35"/>
      <c r="B454" s="36"/>
      <c r="C454" s="36"/>
      <c r="D454" s="36"/>
      <c r="E454" s="36"/>
      <c r="F454" s="37"/>
      <c r="G454" s="36"/>
      <c r="H454" s="36"/>
      <c r="I454" s="36"/>
      <c r="J454" s="36"/>
      <c r="K454" s="36"/>
      <c r="L454" s="36"/>
      <c r="M454" s="36"/>
      <c r="N454" s="38" t="str">
        <f t="shared" si="112"/>
        <v/>
      </c>
      <c r="O454" t="str">
        <f t="shared" si="113"/>
        <v/>
      </c>
      <c r="P454" t="str">
        <f t="shared" si="114"/>
        <v/>
      </c>
      <c r="Q454" t="str">
        <f t="shared" si="115"/>
        <v/>
      </c>
      <c r="R454" t="str">
        <f t="shared" si="116"/>
        <v>-</v>
      </c>
      <c r="S454" s="39" t="str">
        <f t="shared" si="117"/>
        <v/>
      </c>
      <c r="T454" t="str">
        <f t="shared" si="118"/>
        <v/>
      </c>
      <c r="U454" s="40">
        <f t="shared" si="119"/>
        <v>0</v>
      </c>
      <c r="V454" s="40">
        <f t="shared" si="120"/>
        <v>0</v>
      </c>
      <c r="W454" s="40">
        <f t="shared" si="121"/>
        <v>0</v>
      </c>
      <c r="X454" s="40">
        <f t="shared" si="122"/>
        <v>0</v>
      </c>
      <c r="Y454" s="39">
        <f t="shared" si="123"/>
        <v>0</v>
      </c>
      <c r="Z454" s="39">
        <f t="shared" si="124"/>
        <v>0</v>
      </c>
      <c r="AA454" s="39">
        <f t="shared" si="125"/>
        <v>0</v>
      </c>
      <c r="AB454" t="str">
        <f t="shared" si="126"/>
        <v/>
      </c>
      <c r="AD454" s="41" t="str">
        <f t="shared" si="127"/>
        <v/>
      </c>
    </row>
    <row r="455" spans="1:30" x14ac:dyDescent="0.2">
      <c r="A455" s="35"/>
      <c r="B455" s="36"/>
      <c r="C455" s="36"/>
      <c r="D455" s="36"/>
      <c r="E455" s="36"/>
      <c r="F455" s="37"/>
      <c r="G455" s="36"/>
      <c r="H455" s="36"/>
      <c r="I455" s="36"/>
      <c r="J455" s="36"/>
      <c r="K455" s="36"/>
      <c r="L455" s="36"/>
      <c r="M455" s="36"/>
      <c r="N455" s="38" t="str">
        <f t="shared" si="112"/>
        <v/>
      </c>
      <c r="O455" t="str">
        <f t="shared" si="113"/>
        <v/>
      </c>
      <c r="P455" t="str">
        <f t="shared" si="114"/>
        <v/>
      </c>
      <c r="Q455" t="str">
        <f t="shared" si="115"/>
        <v/>
      </c>
      <c r="R455" t="str">
        <f t="shared" si="116"/>
        <v>-</v>
      </c>
      <c r="S455" s="39" t="str">
        <f t="shared" si="117"/>
        <v/>
      </c>
      <c r="T455" t="str">
        <f t="shared" si="118"/>
        <v/>
      </c>
      <c r="U455" s="40">
        <f t="shared" si="119"/>
        <v>0</v>
      </c>
      <c r="V455" s="40">
        <f t="shared" si="120"/>
        <v>0</v>
      </c>
      <c r="W455" s="40">
        <f t="shared" si="121"/>
        <v>0</v>
      </c>
      <c r="X455" s="40">
        <f t="shared" si="122"/>
        <v>0</v>
      </c>
      <c r="Y455" s="39">
        <f t="shared" si="123"/>
        <v>0</v>
      </c>
      <c r="Z455" s="39">
        <f t="shared" si="124"/>
        <v>0</v>
      </c>
      <c r="AA455" s="39">
        <f t="shared" si="125"/>
        <v>0</v>
      </c>
      <c r="AB455" t="str">
        <f t="shared" si="126"/>
        <v/>
      </c>
      <c r="AD455" s="41" t="str">
        <f t="shared" si="127"/>
        <v/>
      </c>
    </row>
    <row r="456" spans="1:30" x14ac:dyDescent="0.2">
      <c r="A456" s="35"/>
      <c r="B456" s="36"/>
      <c r="C456" s="36"/>
      <c r="D456" s="36"/>
      <c r="E456" s="36"/>
      <c r="F456" s="37"/>
      <c r="G456" s="36"/>
      <c r="H456" s="36"/>
      <c r="I456" s="36"/>
      <c r="J456" s="36"/>
      <c r="K456" s="36"/>
      <c r="L456" s="36"/>
      <c r="M456" s="36"/>
      <c r="N456" s="38" t="str">
        <f t="shared" si="112"/>
        <v/>
      </c>
      <c r="O456" t="str">
        <f t="shared" si="113"/>
        <v/>
      </c>
      <c r="P456" t="str">
        <f t="shared" si="114"/>
        <v/>
      </c>
      <c r="Q456" t="str">
        <f t="shared" si="115"/>
        <v/>
      </c>
      <c r="R456" t="str">
        <f t="shared" si="116"/>
        <v>-</v>
      </c>
      <c r="S456" s="39" t="str">
        <f t="shared" si="117"/>
        <v/>
      </c>
      <c r="T456" t="str">
        <f t="shared" si="118"/>
        <v/>
      </c>
      <c r="U456" s="40">
        <f t="shared" si="119"/>
        <v>0</v>
      </c>
      <c r="V456" s="40">
        <f t="shared" si="120"/>
        <v>0</v>
      </c>
      <c r="W456" s="40">
        <f t="shared" si="121"/>
        <v>0</v>
      </c>
      <c r="X456" s="40">
        <f t="shared" si="122"/>
        <v>0</v>
      </c>
      <c r="Y456" s="39">
        <f t="shared" si="123"/>
        <v>0</v>
      </c>
      <c r="Z456" s="39">
        <f t="shared" si="124"/>
        <v>0</v>
      </c>
      <c r="AA456" s="39">
        <f t="shared" si="125"/>
        <v>0</v>
      </c>
      <c r="AB456" t="str">
        <f t="shared" si="126"/>
        <v/>
      </c>
      <c r="AD456" s="41" t="str">
        <f t="shared" si="127"/>
        <v/>
      </c>
    </row>
    <row r="457" spans="1:30" x14ac:dyDescent="0.2">
      <c r="A457" s="35"/>
      <c r="B457" s="36"/>
      <c r="C457" s="36"/>
      <c r="D457" s="36"/>
      <c r="E457" s="36"/>
      <c r="F457" s="37"/>
      <c r="G457" s="36"/>
      <c r="H457" s="36"/>
      <c r="I457" s="36"/>
      <c r="J457" s="36"/>
      <c r="K457" s="36"/>
      <c r="L457" s="36"/>
      <c r="M457" s="36"/>
      <c r="N457" s="38" t="str">
        <f t="shared" si="112"/>
        <v/>
      </c>
      <c r="O457" t="str">
        <f t="shared" si="113"/>
        <v/>
      </c>
      <c r="P457" t="str">
        <f t="shared" si="114"/>
        <v/>
      </c>
      <c r="Q457" t="str">
        <f t="shared" si="115"/>
        <v/>
      </c>
      <c r="R457" t="str">
        <f t="shared" si="116"/>
        <v>-</v>
      </c>
      <c r="S457" s="39" t="str">
        <f t="shared" si="117"/>
        <v/>
      </c>
      <c r="T457" t="str">
        <f t="shared" si="118"/>
        <v/>
      </c>
      <c r="U457" s="40">
        <f t="shared" si="119"/>
        <v>0</v>
      </c>
      <c r="V457" s="40">
        <f t="shared" si="120"/>
        <v>0</v>
      </c>
      <c r="W457" s="40">
        <f t="shared" si="121"/>
        <v>0</v>
      </c>
      <c r="X457" s="40">
        <f t="shared" si="122"/>
        <v>0</v>
      </c>
      <c r="Y457" s="39">
        <f t="shared" si="123"/>
        <v>0</v>
      </c>
      <c r="Z457" s="39">
        <f t="shared" si="124"/>
        <v>0</v>
      </c>
      <c r="AA457" s="39">
        <f t="shared" si="125"/>
        <v>0</v>
      </c>
      <c r="AB457" t="str">
        <f t="shared" si="126"/>
        <v/>
      </c>
      <c r="AD457" s="41" t="str">
        <f t="shared" si="127"/>
        <v/>
      </c>
    </row>
    <row r="458" spans="1:30" x14ac:dyDescent="0.2">
      <c r="A458" s="35"/>
      <c r="B458" s="36"/>
      <c r="C458" s="36"/>
      <c r="D458" s="36"/>
      <c r="E458" s="36"/>
      <c r="F458" s="37"/>
      <c r="G458" s="36"/>
      <c r="H458" s="36"/>
      <c r="I458" s="36"/>
      <c r="J458" s="36"/>
      <c r="K458" s="36"/>
      <c r="L458" s="36"/>
      <c r="M458" s="36"/>
      <c r="N458" s="38" t="str">
        <f t="shared" si="112"/>
        <v/>
      </c>
      <c r="O458" t="str">
        <f t="shared" si="113"/>
        <v/>
      </c>
      <c r="P458" t="str">
        <f t="shared" si="114"/>
        <v/>
      </c>
      <c r="Q458" t="str">
        <f t="shared" si="115"/>
        <v/>
      </c>
      <c r="R458" t="str">
        <f t="shared" si="116"/>
        <v>-</v>
      </c>
      <c r="S458" s="39" t="str">
        <f t="shared" si="117"/>
        <v/>
      </c>
      <c r="T458" t="str">
        <f t="shared" si="118"/>
        <v/>
      </c>
      <c r="U458" s="40">
        <f t="shared" si="119"/>
        <v>0</v>
      </c>
      <c r="V458" s="40">
        <f t="shared" si="120"/>
        <v>0</v>
      </c>
      <c r="W458" s="40">
        <f t="shared" si="121"/>
        <v>0</v>
      </c>
      <c r="X458" s="40">
        <f t="shared" si="122"/>
        <v>0</v>
      </c>
      <c r="Y458" s="39">
        <f t="shared" si="123"/>
        <v>0</v>
      </c>
      <c r="Z458" s="39">
        <f t="shared" si="124"/>
        <v>0</v>
      </c>
      <c r="AA458" s="39">
        <f t="shared" si="125"/>
        <v>0</v>
      </c>
      <c r="AB458" t="str">
        <f t="shared" si="126"/>
        <v/>
      </c>
      <c r="AD458" s="41" t="str">
        <f t="shared" si="127"/>
        <v/>
      </c>
    </row>
    <row r="459" spans="1:30" x14ac:dyDescent="0.2">
      <c r="A459" s="35"/>
      <c r="B459" s="36"/>
      <c r="C459" s="36"/>
      <c r="D459" s="36"/>
      <c r="E459" s="36"/>
      <c r="F459" s="37"/>
      <c r="G459" s="36"/>
      <c r="H459" s="36"/>
      <c r="I459" s="36"/>
      <c r="J459" s="36"/>
      <c r="K459" s="36"/>
      <c r="L459" s="36"/>
      <c r="M459" s="36"/>
      <c r="N459" s="38" t="str">
        <f t="shared" si="112"/>
        <v/>
      </c>
      <c r="O459" t="str">
        <f t="shared" si="113"/>
        <v/>
      </c>
      <c r="P459" t="str">
        <f t="shared" si="114"/>
        <v/>
      </c>
      <c r="Q459" t="str">
        <f t="shared" si="115"/>
        <v/>
      </c>
      <c r="R459" t="str">
        <f t="shared" si="116"/>
        <v>-</v>
      </c>
      <c r="S459" s="39" t="str">
        <f t="shared" si="117"/>
        <v/>
      </c>
      <c r="T459" t="str">
        <f t="shared" si="118"/>
        <v/>
      </c>
      <c r="U459" s="40">
        <f t="shared" si="119"/>
        <v>0</v>
      </c>
      <c r="V459" s="40">
        <f t="shared" si="120"/>
        <v>0</v>
      </c>
      <c r="W459" s="40">
        <f t="shared" si="121"/>
        <v>0</v>
      </c>
      <c r="X459" s="40">
        <f t="shared" si="122"/>
        <v>0</v>
      </c>
      <c r="Y459" s="39">
        <f t="shared" si="123"/>
        <v>0</v>
      </c>
      <c r="Z459" s="39">
        <f t="shared" si="124"/>
        <v>0</v>
      </c>
      <c r="AA459" s="39">
        <f t="shared" si="125"/>
        <v>0</v>
      </c>
      <c r="AB459" t="str">
        <f t="shared" si="126"/>
        <v/>
      </c>
      <c r="AD459" s="41" t="str">
        <f t="shared" si="127"/>
        <v/>
      </c>
    </row>
    <row r="460" spans="1:30" x14ac:dyDescent="0.2">
      <c r="A460" s="35"/>
      <c r="B460" s="36"/>
      <c r="C460" s="36"/>
      <c r="D460" s="36"/>
      <c r="E460" s="36"/>
      <c r="F460" s="37"/>
      <c r="G460" s="36"/>
      <c r="H460" s="36"/>
      <c r="I460" s="36"/>
      <c r="J460" s="36"/>
      <c r="K460" s="36"/>
      <c r="L460" s="36"/>
      <c r="M460" s="36"/>
      <c r="N460" s="38" t="str">
        <f t="shared" si="112"/>
        <v/>
      </c>
      <c r="O460" t="str">
        <f t="shared" si="113"/>
        <v/>
      </c>
      <c r="P460" t="str">
        <f t="shared" si="114"/>
        <v/>
      </c>
      <c r="Q460" t="str">
        <f t="shared" si="115"/>
        <v/>
      </c>
      <c r="R460" t="str">
        <f t="shared" si="116"/>
        <v>-</v>
      </c>
      <c r="S460" s="39" t="str">
        <f t="shared" si="117"/>
        <v/>
      </c>
      <c r="T460" t="str">
        <f t="shared" si="118"/>
        <v/>
      </c>
      <c r="U460" s="40">
        <f t="shared" si="119"/>
        <v>0</v>
      </c>
      <c r="V460" s="40">
        <f t="shared" si="120"/>
        <v>0</v>
      </c>
      <c r="W460" s="40">
        <f t="shared" si="121"/>
        <v>0</v>
      </c>
      <c r="X460" s="40">
        <f t="shared" si="122"/>
        <v>0</v>
      </c>
      <c r="Y460" s="39">
        <f t="shared" si="123"/>
        <v>0</v>
      </c>
      <c r="Z460" s="39">
        <f t="shared" si="124"/>
        <v>0</v>
      </c>
      <c r="AA460" s="39">
        <f t="shared" si="125"/>
        <v>0</v>
      </c>
      <c r="AB460" t="str">
        <f t="shared" si="126"/>
        <v/>
      </c>
      <c r="AD460" s="41" t="str">
        <f t="shared" si="127"/>
        <v/>
      </c>
    </row>
    <row r="461" spans="1:30" x14ac:dyDescent="0.2">
      <c r="A461" s="35"/>
      <c r="B461" s="36"/>
      <c r="C461" s="36"/>
      <c r="D461" s="36"/>
      <c r="E461" s="36"/>
      <c r="F461" s="37"/>
      <c r="G461" s="36"/>
      <c r="H461" s="36"/>
      <c r="I461" s="36"/>
      <c r="J461" s="36"/>
      <c r="K461" s="36"/>
      <c r="L461" s="36"/>
      <c r="M461" s="36"/>
      <c r="N461" s="38" t="str">
        <f t="shared" si="112"/>
        <v/>
      </c>
      <c r="O461" t="str">
        <f t="shared" si="113"/>
        <v/>
      </c>
      <c r="P461" t="str">
        <f t="shared" si="114"/>
        <v/>
      </c>
      <c r="Q461" t="str">
        <f t="shared" si="115"/>
        <v/>
      </c>
      <c r="R461" t="str">
        <f t="shared" si="116"/>
        <v>-</v>
      </c>
      <c r="S461" s="39" t="str">
        <f t="shared" si="117"/>
        <v/>
      </c>
      <c r="T461" t="str">
        <f t="shared" si="118"/>
        <v/>
      </c>
      <c r="U461" s="40">
        <f t="shared" si="119"/>
        <v>0</v>
      </c>
      <c r="V461" s="40">
        <f t="shared" si="120"/>
        <v>0</v>
      </c>
      <c r="W461" s="40">
        <f t="shared" si="121"/>
        <v>0</v>
      </c>
      <c r="X461" s="40">
        <f t="shared" si="122"/>
        <v>0</v>
      </c>
      <c r="Y461" s="39">
        <f t="shared" si="123"/>
        <v>0</v>
      </c>
      <c r="Z461" s="39">
        <f t="shared" si="124"/>
        <v>0</v>
      </c>
      <c r="AA461" s="39">
        <f t="shared" si="125"/>
        <v>0</v>
      </c>
      <c r="AB461" t="str">
        <f t="shared" si="126"/>
        <v/>
      </c>
      <c r="AD461" s="41" t="str">
        <f t="shared" si="127"/>
        <v/>
      </c>
    </row>
    <row r="462" spans="1:30" x14ac:dyDescent="0.2">
      <c r="A462" s="35"/>
      <c r="B462" s="36"/>
      <c r="C462" s="36"/>
      <c r="D462" s="36"/>
      <c r="E462" s="36"/>
      <c r="F462" s="37"/>
      <c r="G462" s="36"/>
      <c r="H462" s="36"/>
      <c r="I462" s="36"/>
      <c r="J462" s="36"/>
      <c r="K462" s="36"/>
      <c r="L462" s="36"/>
      <c r="M462" s="36"/>
      <c r="N462" s="38" t="str">
        <f t="shared" si="112"/>
        <v/>
      </c>
      <c r="O462" t="str">
        <f t="shared" si="113"/>
        <v/>
      </c>
      <c r="P462" t="str">
        <f t="shared" si="114"/>
        <v/>
      </c>
      <c r="Q462" t="str">
        <f t="shared" si="115"/>
        <v/>
      </c>
      <c r="R462" t="str">
        <f t="shared" si="116"/>
        <v>-</v>
      </c>
      <c r="S462" s="39" t="str">
        <f t="shared" si="117"/>
        <v/>
      </c>
      <c r="T462" t="str">
        <f t="shared" si="118"/>
        <v/>
      </c>
      <c r="U462" s="40">
        <f t="shared" si="119"/>
        <v>0</v>
      </c>
      <c r="V462" s="40">
        <f t="shared" si="120"/>
        <v>0</v>
      </c>
      <c r="W462" s="40">
        <f t="shared" si="121"/>
        <v>0</v>
      </c>
      <c r="X462" s="40">
        <f t="shared" si="122"/>
        <v>0</v>
      </c>
      <c r="Y462" s="39">
        <f t="shared" si="123"/>
        <v>0</v>
      </c>
      <c r="Z462" s="39">
        <f t="shared" si="124"/>
        <v>0</v>
      </c>
      <c r="AA462" s="39">
        <f t="shared" si="125"/>
        <v>0</v>
      </c>
      <c r="AB462" t="str">
        <f t="shared" si="126"/>
        <v/>
      </c>
      <c r="AD462" s="41" t="str">
        <f t="shared" si="127"/>
        <v/>
      </c>
    </row>
    <row r="463" spans="1:30" x14ac:dyDescent="0.2">
      <c r="A463" s="35"/>
      <c r="B463" s="36"/>
      <c r="C463" s="36"/>
      <c r="D463" s="36"/>
      <c r="E463" s="36"/>
      <c r="F463" s="37"/>
      <c r="G463" s="36"/>
      <c r="H463" s="36"/>
      <c r="I463" s="36"/>
      <c r="J463" s="36"/>
      <c r="K463" s="36"/>
      <c r="L463" s="36"/>
      <c r="M463" s="36"/>
      <c r="N463" s="38" t="str">
        <f t="shared" si="112"/>
        <v/>
      </c>
      <c r="O463" t="str">
        <f t="shared" si="113"/>
        <v/>
      </c>
      <c r="P463" t="str">
        <f t="shared" si="114"/>
        <v/>
      </c>
      <c r="Q463" t="str">
        <f t="shared" si="115"/>
        <v/>
      </c>
      <c r="R463" t="str">
        <f t="shared" si="116"/>
        <v>-</v>
      </c>
      <c r="S463" s="39" t="str">
        <f t="shared" si="117"/>
        <v/>
      </c>
      <c r="T463" t="str">
        <f t="shared" si="118"/>
        <v/>
      </c>
      <c r="U463" s="40">
        <f t="shared" si="119"/>
        <v>0</v>
      </c>
      <c r="V463" s="40">
        <f t="shared" si="120"/>
        <v>0</v>
      </c>
      <c r="W463" s="40">
        <f t="shared" si="121"/>
        <v>0</v>
      </c>
      <c r="X463" s="40">
        <f t="shared" si="122"/>
        <v>0</v>
      </c>
      <c r="Y463" s="39">
        <f t="shared" si="123"/>
        <v>0</v>
      </c>
      <c r="Z463" s="39">
        <f t="shared" si="124"/>
        <v>0</v>
      </c>
      <c r="AA463" s="39">
        <f t="shared" si="125"/>
        <v>0</v>
      </c>
      <c r="AB463" t="str">
        <f t="shared" si="126"/>
        <v/>
      </c>
      <c r="AD463" s="41" t="str">
        <f t="shared" si="127"/>
        <v/>
      </c>
    </row>
    <row r="464" spans="1:30" x14ac:dyDescent="0.2">
      <c r="A464" s="35"/>
      <c r="B464" s="36"/>
      <c r="C464" s="36"/>
      <c r="D464" s="36"/>
      <c r="E464" s="36"/>
      <c r="F464" s="37"/>
      <c r="G464" s="36"/>
      <c r="H464" s="36"/>
      <c r="I464" s="36"/>
      <c r="J464" s="36"/>
      <c r="K464" s="36"/>
      <c r="L464" s="36"/>
      <c r="M464" s="36"/>
      <c r="N464" s="38" t="str">
        <f t="shared" si="112"/>
        <v/>
      </c>
      <c r="O464" t="str">
        <f t="shared" si="113"/>
        <v/>
      </c>
      <c r="P464" t="str">
        <f t="shared" si="114"/>
        <v/>
      </c>
      <c r="Q464" t="str">
        <f t="shared" si="115"/>
        <v/>
      </c>
      <c r="R464" t="str">
        <f t="shared" si="116"/>
        <v>-</v>
      </c>
      <c r="S464" s="39" t="str">
        <f t="shared" si="117"/>
        <v/>
      </c>
      <c r="T464" t="str">
        <f t="shared" si="118"/>
        <v/>
      </c>
      <c r="U464" s="40">
        <f t="shared" si="119"/>
        <v>0</v>
      </c>
      <c r="V464" s="40">
        <f t="shared" si="120"/>
        <v>0</v>
      </c>
      <c r="W464" s="40">
        <f t="shared" si="121"/>
        <v>0</v>
      </c>
      <c r="X464" s="40">
        <f t="shared" si="122"/>
        <v>0</v>
      </c>
      <c r="Y464" s="39">
        <f t="shared" si="123"/>
        <v>0</v>
      </c>
      <c r="Z464" s="39">
        <f t="shared" si="124"/>
        <v>0</v>
      </c>
      <c r="AA464" s="39">
        <f t="shared" si="125"/>
        <v>0</v>
      </c>
      <c r="AB464" t="str">
        <f t="shared" si="126"/>
        <v/>
      </c>
      <c r="AD464" s="41" t="str">
        <f t="shared" si="127"/>
        <v/>
      </c>
    </row>
    <row r="465" spans="1:30" x14ac:dyDescent="0.2">
      <c r="A465" s="35"/>
      <c r="B465" s="36"/>
      <c r="C465" s="36"/>
      <c r="D465" s="36"/>
      <c r="E465" s="36"/>
      <c r="F465" s="37"/>
      <c r="G465" s="36"/>
      <c r="H465" s="36"/>
      <c r="I465" s="36"/>
      <c r="J465" s="36"/>
      <c r="K465" s="36"/>
      <c r="L465" s="36"/>
      <c r="M465" s="36"/>
      <c r="N465" s="38" t="str">
        <f t="shared" si="112"/>
        <v/>
      </c>
      <c r="O465" t="str">
        <f t="shared" si="113"/>
        <v/>
      </c>
      <c r="P465" t="str">
        <f t="shared" si="114"/>
        <v/>
      </c>
      <c r="Q465" t="str">
        <f t="shared" si="115"/>
        <v/>
      </c>
      <c r="R465" t="str">
        <f t="shared" si="116"/>
        <v>-</v>
      </c>
      <c r="S465" s="39" t="str">
        <f t="shared" si="117"/>
        <v/>
      </c>
      <c r="T465" t="str">
        <f t="shared" si="118"/>
        <v/>
      </c>
      <c r="U465" s="40">
        <f t="shared" si="119"/>
        <v>0</v>
      </c>
      <c r="V465" s="40">
        <f t="shared" si="120"/>
        <v>0</v>
      </c>
      <c r="W465" s="40">
        <f t="shared" si="121"/>
        <v>0</v>
      </c>
      <c r="X465" s="40">
        <f t="shared" si="122"/>
        <v>0</v>
      </c>
      <c r="Y465" s="39">
        <f t="shared" si="123"/>
        <v>0</v>
      </c>
      <c r="Z465" s="39">
        <f t="shared" si="124"/>
        <v>0</v>
      </c>
      <c r="AA465" s="39">
        <f t="shared" si="125"/>
        <v>0</v>
      </c>
      <c r="AB465" t="str">
        <f t="shared" si="126"/>
        <v/>
      </c>
      <c r="AD465" s="41" t="str">
        <f t="shared" si="127"/>
        <v/>
      </c>
    </row>
    <row r="466" spans="1:30" x14ac:dyDescent="0.2">
      <c r="A466" s="35"/>
      <c r="B466" s="36"/>
      <c r="C466" s="36"/>
      <c r="D466" s="36"/>
      <c r="E466" s="36"/>
      <c r="F466" s="37"/>
      <c r="G466" s="36"/>
      <c r="H466" s="36"/>
      <c r="I466" s="36"/>
      <c r="J466" s="36"/>
      <c r="K466" s="36"/>
      <c r="L466" s="36"/>
      <c r="M466" s="36"/>
      <c r="N466" s="38" t="str">
        <f t="shared" si="112"/>
        <v/>
      </c>
      <c r="O466" t="str">
        <f t="shared" si="113"/>
        <v/>
      </c>
      <c r="P466" t="str">
        <f t="shared" si="114"/>
        <v/>
      </c>
      <c r="Q466" t="str">
        <f t="shared" si="115"/>
        <v/>
      </c>
      <c r="R466" t="str">
        <f t="shared" si="116"/>
        <v>-</v>
      </c>
      <c r="S466" s="39" t="str">
        <f t="shared" si="117"/>
        <v/>
      </c>
      <c r="T466" t="str">
        <f t="shared" si="118"/>
        <v/>
      </c>
      <c r="U466" s="40">
        <f t="shared" si="119"/>
        <v>0</v>
      </c>
      <c r="V466" s="40">
        <f t="shared" si="120"/>
        <v>0</v>
      </c>
      <c r="W466" s="40">
        <f t="shared" si="121"/>
        <v>0</v>
      </c>
      <c r="X466" s="40">
        <f t="shared" si="122"/>
        <v>0</v>
      </c>
      <c r="Y466" s="39">
        <f t="shared" si="123"/>
        <v>0</v>
      </c>
      <c r="Z466" s="39">
        <f t="shared" si="124"/>
        <v>0</v>
      </c>
      <c r="AA466" s="39">
        <f t="shared" si="125"/>
        <v>0</v>
      </c>
      <c r="AB466" t="str">
        <f t="shared" si="126"/>
        <v/>
      </c>
      <c r="AD466" s="41" t="str">
        <f t="shared" si="127"/>
        <v/>
      </c>
    </row>
    <row r="467" spans="1:30" x14ac:dyDescent="0.2">
      <c r="A467" s="35"/>
      <c r="B467" s="36"/>
      <c r="C467" s="36"/>
      <c r="D467" s="36"/>
      <c r="E467" s="36"/>
      <c r="F467" s="37"/>
      <c r="G467" s="36"/>
      <c r="H467" s="36"/>
      <c r="I467" s="36"/>
      <c r="J467" s="36"/>
      <c r="K467" s="36"/>
      <c r="L467" s="36"/>
      <c r="M467" s="36"/>
      <c r="N467" s="38" t="str">
        <f t="shared" si="112"/>
        <v/>
      </c>
      <c r="O467" t="str">
        <f t="shared" si="113"/>
        <v/>
      </c>
      <c r="P467" t="str">
        <f t="shared" si="114"/>
        <v/>
      </c>
      <c r="Q467" t="str">
        <f t="shared" si="115"/>
        <v/>
      </c>
      <c r="R467" t="str">
        <f t="shared" si="116"/>
        <v>-</v>
      </c>
      <c r="S467" s="39" t="str">
        <f t="shared" si="117"/>
        <v/>
      </c>
      <c r="T467" t="str">
        <f t="shared" si="118"/>
        <v/>
      </c>
      <c r="U467" s="40">
        <f t="shared" si="119"/>
        <v>0</v>
      </c>
      <c r="V467" s="40">
        <f t="shared" si="120"/>
        <v>0</v>
      </c>
      <c r="W467" s="40">
        <f t="shared" si="121"/>
        <v>0</v>
      </c>
      <c r="X467" s="40">
        <f t="shared" si="122"/>
        <v>0</v>
      </c>
      <c r="Y467" s="39">
        <f t="shared" si="123"/>
        <v>0</v>
      </c>
      <c r="Z467" s="39">
        <f t="shared" si="124"/>
        <v>0</v>
      </c>
      <c r="AA467" s="39">
        <f t="shared" si="125"/>
        <v>0</v>
      </c>
      <c r="AB467" t="str">
        <f t="shared" si="126"/>
        <v/>
      </c>
      <c r="AD467" s="41" t="str">
        <f t="shared" si="127"/>
        <v/>
      </c>
    </row>
    <row r="468" spans="1:30" x14ac:dyDescent="0.2">
      <c r="A468" s="35"/>
      <c r="B468" s="36"/>
      <c r="C468" s="36"/>
      <c r="D468" s="36"/>
      <c r="E468" s="36"/>
      <c r="F468" s="37"/>
      <c r="G468" s="36"/>
      <c r="H468" s="36"/>
      <c r="I468" s="36"/>
      <c r="J468" s="36"/>
      <c r="K468" s="36"/>
      <c r="L468" s="36"/>
      <c r="M468" s="36"/>
      <c r="N468" s="38" t="str">
        <f t="shared" si="112"/>
        <v/>
      </c>
      <c r="O468" t="str">
        <f t="shared" si="113"/>
        <v/>
      </c>
      <c r="P468" t="str">
        <f t="shared" si="114"/>
        <v/>
      </c>
      <c r="Q468" t="str">
        <f t="shared" si="115"/>
        <v/>
      </c>
      <c r="R468" t="str">
        <f t="shared" si="116"/>
        <v>-</v>
      </c>
      <c r="S468" s="39" t="str">
        <f t="shared" si="117"/>
        <v/>
      </c>
      <c r="T468" t="str">
        <f t="shared" si="118"/>
        <v/>
      </c>
      <c r="U468" s="40">
        <f t="shared" si="119"/>
        <v>0</v>
      </c>
      <c r="V468" s="40">
        <f t="shared" si="120"/>
        <v>0</v>
      </c>
      <c r="W468" s="40">
        <f t="shared" si="121"/>
        <v>0</v>
      </c>
      <c r="X468" s="40">
        <f t="shared" si="122"/>
        <v>0</v>
      </c>
      <c r="Y468" s="39">
        <f t="shared" si="123"/>
        <v>0</v>
      </c>
      <c r="Z468" s="39">
        <f t="shared" si="124"/>
        <v>0</v>
      </c>
      <c r="AA468" s="39">
        <f t="shared" si="125"/>
        <v>0</v>
      </c>
      <c r="AB468" t="str">
        <f t="shared" si="126"/>
        <v/>
      </c>
      <c r="AD468" s="41" t="str">
        <f t="shared" si="127"/>
        <v/>
      </c>
    </row>
    <row r="469" spans="1:30" x14ac:dyDescent="0.2">
      <c r="A469" s="35"/>
      <c r="B469" s="36"/>
      <c r="C469" s="36"/>
      <c r="D469" s="36"/>
      <c r="E469" s="36"/>
      <c r="F469" s="37"/>
      <c r="G469" s="36"/>
      <c r="H469" s="36"/>
      <c r="I469" s="36"/>
      <c r="J469" s="36"/>
      <c r="K469" s="36"/>
      <c r="L469" s="36"/>
      <c r="M469" s="36"/>
      <c r="N469" s="38" t="str">
        <f t="shared" si="112"/>
        <v/>
      </c>
      <c r="O469" t="str">
        <f t="shared" si="113"/>
        <v/>
      </c>
      <c r="P469" t="str">
        <f t="shared" si="114"/>
        <v/>
      </c>
      <c r="Q469" t="str">
        <f t="shared" si="115"/>
        <v/>
      </c>
      <c r="R469" t="str">
        <f t="shared" si="116"/>
        <v>-</v>
      </c>
      <c r="S469" s="39" t="str">
        <f t="shared" si="117"/>
        <v/>
      </c>
      <c r="T469" t="str">
        <f t="shared" si="118"/>
        <v/>
      </c>
      <c r="U469" s="40">
        <f t="shared" si="119"/>
        <v>0</v>
      </c>
      <c r="V469" s="40">
        <f t="shared" si="120"/>
        <v>0</v>
      </c>
      <c r="W469" s="40">
        <f t="shared" si="121"/>
        <v>0</v>
      </c>
      <c r="X469" s="40">
        <f t="shared" si="122"/>
        <v>0</v>
      </c>
      <c r="Y469" s="39">
        <f t="shared" si="123"/>
        <v>0</v>
      </c>
      <c r="Z469" s="39">
        <f t="shared" si="124"/>
        <v>0</v>
      </c>
      <c r="AA469" s="39">
        <f t="shared" si="125"/>
        <v>0</v>
      </c>
      <c r="AB469" t="str">
        <f t="shared" si="126"/>
        <v/>
      </c>
      <c r="AD469" s="41" t="str">
        <f t="shared" si="127"/>
        <v/>
      </c>
    </row>
    <row r="470" spans="1:30" x14ac:dyDescent="0.2">
      <c r="A470" s="35"/>
      <c r="B470" s="36"/>
      <c r="C470" s="36"/>
      <c r="D470" s="36"/>
      <c r="E470" s="36"/>
      <c r="F470" s="37"/>
      <c r="G470" s="36"/>
      <c r="H470" s="36"/>
      <c r="I470" s="36"/>
      <c r="J470" s="36"/>
      <c r="K470" s="36"/>
      <c r="L470" s="36"/>
      <c r="M470" s="36"/>
      <c r="N470" s="38" t="str">
        <f t="shared" si="112"/>
        <v/>
      </c>
      <c r="O470" t="str">
        <f t="shared" si="113"/>
        <v/>
      </c>
      <c r="P470" t="str">
        <f t="shared" si="114"/>
        <v/>
      </c>
      <c r="Q470" t="str">
        <f t="shared" si="115"/>
        <v/>
      </c>
      <c r="R470" t="str">
        <f t="shared" si="116"/>
        <v>-</v>
      </c>
      <c r="S470" s="39" t="str">
        <f t="shared" si="117"/>
        <v/>
      </c>
      <c r="T470" t="str">
        <f t="shared" si="118"/>
        <v/>
      </c>
      <c r="U470" s="40">
        <f t="shared" si="119"/>
        <v>0</v>
      </c>
      <c r="V470" s="40">
        <f t="shared" si="120"/>
        <v>0</v>
      </c>
      <c r="W470" s="40">
        <f t="shared" si="121"/>
        <v>0</v>
      </c>
      <c r="X470" s="40">
        <f t="shared" si="122"/>
        <v>0</v>
      </c>
      <c r="Y470" s="39">
        <f t="shared" si="123"/>
        <v>0</v>
      </c>
      <c r="Z470" s="39">
        <f t="shared" si="124"/>
        <v>0</v>
      </c>
      <c r="AA470" s="39">
        <f t="shared" si="125"/>
        <v>0</v>
      </c>
      <c r="AB470" t="str">
        <f t="shared" si="126"/>
        <v/>
      </c>
      <c r="AD470" s="41" t="str">
        <f t="shared" si="127"/>
        <v/>
      </c>
    </row>
    <row r="471" spans="1:30" x14ac:dyDescent="0.2">
      <c r="A471" s="35"/>
      <c r="B471" s="36"/>
      <c r="C471" s="36"/>
      <c r="D471" s="36"/>
      <c r="E471" s="36"/>
      <c r="F471" s="37"/>
      <c r="G471" s="36"/>
      <c r="H471" s="36"/>
      <c r="I471" s="36"/>
      <c r="J471" s="36"/>
      <c r="K471" s="36"/>
      <c r="L471" s="36"/>
      <c r="M471" s="36"/>
      <c r="N471" s="38" t="str">
        <f t="shared" si="112"/>
        <v/>
      </c>
      <c r="O471" t="str">
        <f t="shared" si="113"/>
        <v/>
      </c>
      <c r="P471" t="str">
        <f t="shared" si="114"/>
        <v/>
      </c>
      <c r="Q471" t="str">
        <f t="shared" si="115"/>
        <v/>
      </c>
      <c r="R471" t="str">
        <f t="shared" si="116"/>
        <v>-</v>
      </c>
      <c r="S471" s="39" t="str">
        <f t="shared" si="117"/>
        <v/>
      </c>
      <c r="T471" t="str">
        <f t="shared" si="118"/>
        <v/>
      </c>
      <c r="U471" s="40">
        <f t="shared" si="119"/>
        <v>0</v>
      </c>
      <c r="V471" s="40">
        <f t="shared" si="120"/>
        <v>0</v>
      </c>
      <c r="W471" s="40">
        <f t="shared" si="121"/>
        <v>0</v>
      </c>
      <c r="X471" s="40">
        <f t="shared" si="122"/>
        <v>0</v>
      </c>
      <c r="Y471" s="39">
        <f t="shared" si="123"/>
        <v>0</v>
      </c>
      <c r="Z471" s="39">
        <f t="shared" si="124"/>
        <v>0</v>
      </c>
      <c r="AA471" s="39">
        <f t="shared" si="125"/>
        <v>0</v>
      </c>
      <c r="AB471" t="str">
        <f t="shared" si="126"/>
        <v/>
      </c>
      <c r="AD471" s="41" t="str">
        <f t="shared" si="127"/>
        <v/>
      </c>
    </row>
    <row r="472" spans="1:30" x14ac:dyDescent="0.2">
      <c r="A472" s="35"/>
      <c r="B472" s="36"/>
      <c r="C472" s="36"/>
      <c r="D472" s="36"/>
      <c r="E472" s="36"/>
      <c r="F472" s="37"/>
      <c r="G472" s="36"/>
      <c r="H472" s="36"/>
      <c r="I472" s="36"/>
      <c r="J472" s="36"/>
      <c r="K472" s="36"/>
      <c r="L472" s="36"/>
      <c r="M472" s="36"/>
      <c r="N472" s="38" t="str">
        <f t="shared" si="112"/>
        <v/>
      </c>
      <c r="O472" t="str">
        <f t="shared" si="113"/>
        <v/>
      </c>
      <c r="P472" t="str">
        <f t="shared" si="114"/>
        <v/>
      </c>
      <c r="Q472" t="str">
        <f t="shared" si="115"/>
        <v/>
      </c>
      <c r="R472" t="str">
        <f t="shared" si="116"/>
        <v>-</v>
      </c>
      <c r="S472" s="39" t="str">
        <f t="shared" si="117"/>
        <v/>
      </c>
      <c r="T472" t="str">
        <f t="shared" si="118"/>
        <v/>
      </c>
      <c r="U472" s="40">
        <f t="shared" si="119"/>
        <v>0</v>
      </c>
      <c r="V472" s="40">
        <f t="shared" si="120"/>
        <v>0</v>
      </c>
      <c r="W472" s="40">
        <f t="shared" si="121"/>
        <v>0</v>
      </c>
      <c r="X472" s="40">
        <f t="shared" si="122"/>
        <v>0</v>
      </c>
      <c r="Y472" s="39">
        <f t="shared" si="123"/>
        <v>0</v>
      </c>
      <c r="Z472" s="39">
        <f t="shared" si="124"/>
        <v>0</v>
      </c>
      <c r="AA472" s="39">
        <f t="shared" si="125"/>
        <v>0</v>
      </c>
      <c r="AB472" t="str">
        <f t="shared" si="126"/>
        <v/>
      </c>
      <c r="AD472" s="41" t="str">
        <f t="shared" si="127"/>
        <v/>
      </c>
    </row>
    <row r="473" spans="1:30" x14ac:dyDescent="0.2">
      <c r="A473" s="35"/>
      <c r="B473" s="36"/>
      <c r="C473" s="36"/>
      <c r="D473" s="36"/>
      <c r="E473" s="36"/>
      <c r="F473" s="37"/>
      <c r="G473" s="36"/>
      <c r="H473" s="36"/>
      <c r="I473" s="36"/>
      <c r="J473" s="36"/>
      <c r="K473" s="36"/>
      <c r="L473" s="36"/>
      <c r="M473" s="36"/>
      <c r="N473" s="38" t="str">
        <f t="shared" si="112"/>
        <v/>
      </c>
      <c r="O473" t="str">
        <f t="shared" si="113"/>
        <v/>
      </c>
      <c r="P473" t="str">
        <f t="shared" si="114"/>
        <v/>
      </c>
      <c r="Q473" t="str">
        <f t="shared" si="115"/>
        <v/>
      </c>
      <c r="R473" t="str">
        <f t="shared" si="116"/>
        <v>-</v>
      </c>
      <c r="S473" s="39" t="str">
        <f t="shared" si="117"/>
        <v/>
      </c>
      <c r="T473" t="str">
        <f t="shared" si="118"/>
        <v/>
      </c>
      <c r="U473" s="40">
        <f t="shared" si="119"/>
        <v>0</v>
      </c>
      <c r="V473" s="40">
        <f t="shared" si="120"/>
        <v>0</v>
      </c>
      <c r="W473" s="40">
        <f t="shared" si="121"/>
        <v>0</v>
      </c>
      <c r="X473" s="40">
        <f t="shared" si="122"/>
        <v>0</v>
      </c>
      <c r="Y473" s="39">
        <f t="shared" si="123"/>
        <v>0</v>
      </c>
      <c r="Z473" s="39">
        <f t="shared" si="124"/>
        <v>0</v>
      </c>
      <c r="AA473" s="39">
        <f t="shared" si="125"/>
        <v>0</v>
      </c>
      <c r="AB473" t="str">
        <f t="shared" si="126"/>
        <v/>
      </c>
      <c r="AD473" s="41" t="str">
        <f t="shared" si="127"/>
        <v/>
      </c>
    </row>
    <row r="474" spans="1:30" x14ac:dyDescent="0.2">
      <c r="A474" s="35"/>
      <c r="B474" s="36"/>
      <c r="C474" s="36"/>
      <c r="D474" s="36"/>
      <c r="E474" s="36"/>
      <c r="F474" s="37"/>
      <c r="G474" s="36"/>
      <c r="H474" s="36"/>
      <c r="I474" s="36"/>
      <c r="J474" s="36"/>
      <c r="K474" s="36"/>
      <c r="L474" s="36"/>
      <c r="M474" s="36"/>
      <c r="N474" s="38" t="str">
        <f t="shared" si="112"/>
        <v/>
      </c>
      <c r="O474" t="str">
        <f t="shared" si="113"/>
        <v/>
      </c>
      <c r="P474" t="str">
        <f t="shared" si="114"/>
        <v/>
      </c>
      <c r="Q474" t="str">
        <f t="shared" si="115"/>
        <v/>
      </c>
      <c r="R474" t="str">
        <f t="shared" si="116"/>
        <v>-</v>
      </c>
      <c r="S474" s="39" t="str">
        <f t="shared" si="117"/>
        <v/>
      </c>
      <c r="T474" t="str">
        <f t="shared" si="118"/>
        <v/>
      </c>
      <c r="U474" s="40">
        <f t="shared" si="119"/>
        <v>0</v>
      </c>
      <c r="V474" s="40">
        <f t="shared" si="120"/>
        <v>0</v>
      </c>
      <c r="W474" s="40">
        <f t="shared" si="121"/>
        <v>0</v>
      </c>
      <c r="X474" s="40">
        <f t="shared" si="122"/>
        <v>0</v>
      </c>
      <c r="Y474" s="39">
        <f t="shared" si="123"/>
        <v>0</v>
      </c>
      <c r="Z474" s="39">
        <f t="shared" si="124"/>
        <v>0</v>
      </c>
      <c r="AA474" s="39">
        <f t="shared" si="125"/>
        <v>0</v>
      </c>
      <c r="AB474" t="str">
        <f t="shared" si="126"/>
        <v/>
      </c>
      <c r="AD474" s="41" t="str">
        <f t="shared" si="127"/>
        <v/>
      </c>
    </row>
    <row r="475" spans="1:30" x14ac:dyDescent="0.2">
      <c r="A475" s="35"/>
      <c r="B475" s="36"/>
      <c r="C475" s="36"/>
      <c r="D475" s="36"/>
      <c r="E475" s="36"/>
      <c r="F475" s="37"/>
      <c r="G475" s="36"/>
      <c r="H475" s="36"/>
      <c r="I475" s="36"/>
      <c r="J475" s="36"/>
      <c r="K475" s="36"/>
      <c r="L475" s="36"/>
      <c r="M475" s="36"/>
      <c r="N475" s="38" t="str">
        <f t="shared" si="112"/>
        <v/>
      </c>
      <c r="O475" t="str">
        <f t="shared" si="113"/>
        <v/>
      </c>
      <c r="P475" t="str">
        <f t="shared" si="114"/>
        <v/>
      </c>
      <c r="Q475" t="str">
        <f t="shared" si="115"/>
        <v/>
      </c>
      <c r="R475" t="str">
        <f t="shared" si="116"/>
        <v>-</v>
      </c>
      <c r="S475" s="39" t="str">
        <f t="shared" si="117"/>
        <v/>
      </c>
      <c r="T475" t="str">
        <f t="shared" si="118"/>
        <v/>
      </c>
      <c r="U475" s="40">
        <f t="shared" si="119"/>
        <v>0</v>
      </c>
      <c r="V475" s="40">
        <f t="shared" si="120"/>
        <v>0</v>
      </c>
      <c r="W475" s="40">
        <f t="shared" si="121"/>
        <v>0</v>
      </c>
      <c r="X475" s="40">
        <f t="shared" si="122"/>
        <v>0</v>
      </c>
      <c r="Y475" s="39">
        <f t="shared" si="123"/>
        <v>0</v>
      </c>
      <c r="Z475" s="39">
        <f t="shared" si="124"/>
        <v>0</v>
      </c>
      <c r="AA475" s="39">
        <f t="shared" si="125"/>
        <v>0</v>
      </c>
      <c r="AB475" t="str">
        <f t="shared" si="126"/>
        <v/>
      </c>
      <c r="AD475" s="41" t="str">
        <f t="shared" si="127"/>
        <v/>
      </c>
    </row>
    <row r="476" spans="1:30" x14ac:dyDescent="0.2">
      <c r="A476" s="35"/>
      <c r="B476" s="36"/>
      <c r="C476" s="36"/>
      <c r="D476" s="36"/>
      <c r="E476" s="36"/>
      <c r="F476" s="37"/>
      <c r="G476" s="36"/>
      <c r="H476" s="36"/>
      <c r="I476" s="36"/>
      <c r="J476" s="36"/>
      <c r="K476" s="36"/>
      <c r="L476" s="36"/>
      <c r="M476" s="36"/>
      <c r="N476" s="38" t="str">
        <f t="shared" si="112"/>
        <v/>
      </c>
      <c r="O476" t="str">
        <f t="shared" si="113"/>
        <v/>
      </c>
      <c r="P476" t="str">
        <f t="shared" si="114"/>
        <v/>
      </c>
      <c r="Q476" t="str">
        <f t="shared" si="115"/>
        <v/>
      </c>
      <c r="R476" t="str">
        <f t="shared" si="116"/>
        <v>-</v>
      </c>
      <c r="S476" s="39" t="str">
        <f t="shared" si="117"/>
        <v/>
      </c>
      <c r="T476" t="str">
        <f t="shared" si="118"/>
        <v/>
      </c>
      <c r="U476" s="40">
        <f t="shared" si="119"/>
        <v>0</v>
      </c>
      <c r="V476" s="40">
        <f t="shared" si="120"/>
        <v>0</v>
      </c>
      <c r="W476" s="40">
        <f t="shared" si="121"/>
        <v>0</v>
      </c>
      <c r="X476" s="40">
        <f t="shared" si="122"/>
        <v>0</v>
      </c>
      <c r="Y476" s="39">
        <f t="shared" si="123"/>
        <v>0</v>
      </c>
      <c r="Z476" s="39">
        <f t="shared" si="124"/>
        <v>0</v>
      </c>
      <c r="AA476" s="39">
        <f t="shared" si="125"/>
        <v>0</v>
      </c>
      <c r="AB476" t="str">
        <f t="shared" si="126"/>
        <v/>
      </c>
      <c r="AD476" s="41" t="str">
        <f t="shared" si="127"/>
        <v/>
      </c>
    </row>
    <row r="477" spans="1:30" x14ac:dyDescent="0.2">
      <c r="A477" s="35"/>
      <c r="B477" s="36"/>
      <c r="C477" s="36"/>
      <c r="D477" s="36"/>
      <c r="E477" s="36"/>
      <c r="F477" s="37"/>
      <c r="G477" s="36"/>
      <c r="H477" s="36"/>
      <c r="I477" s="36"/>
      <c r="J477" s="36"/>
      <c r="K477" s="36"/>
      <c r="L477" s="36"/>
      <c r="M477" s="36"/>
      <c r="N477" s="38" t="str">
        <f t="shared" si="112"/>
        <v/>
      </c>
      <c r="O477" t="str">
        <f t="shared" si="113"/>
        <v/>
      </c>
      <c r="P477" t="str">
        <f t="shared" si="114"/>
        <v/>
      </c>
      <c r="Q477" t="str">
        <f t="shared" si="115"/>
        <v/>
      </c>
      <c r="R477" t="str">
        <f t="shared" si="116"/>
        <v>-</v>
      </c>
      <c r="S477" s="39" t="str">
        <f t="shared" si="117"/>
        <v/>
      </c>
      <c r="T477" t="str">
        <f t="shared" si="118"/>
        <v/>
      </c>
      <c r="U477" s="40">
        <f t="shared" si="119"/>
        <v>0</v>
      </c>
      <c r="V477" s="40">
        <f t="shared" si="120"/>
        <v>0</v>
      </c>
      <c r="W477" s="40">
        <f t="shared" si="121"/>
        <v>0</v>
      </c>
      <c r="X477" s="40">
        <f t="shared" si="122"/>
        <v>0</v>
      </c>
      <c r="Y477" s="39">
        <f t="shared" si="123"/>
        <v>0</v>
      </c>
      <c r="Z477" s="39">
        <f t="shared" si="124"/>
        <v>0</v>
      </c>
      <c r="AA477" s="39">
        <f t="shared" si="125"/>
        <v>0</v>
      </c>
      <c r="AB477" t="str">
        <f t="shared" si="126"/>
        <v/>
      </c>
      <c r="AD477" s="41" t="str">
        <f t="shared" si="127"/>
        <v/>
      </c>
    </row>
    <row r="478" spans="1:30" x14ac:dyDescent="0.2">
      <c r="A478" s="35"/>
      <c r="B478" s="36"/>
      <c r="C478" s="36"/>
      <c r="D478" s="36"/>
      <c r="E478" s="36"/>
      <c r="F478" s="37"/>
      <c r="G478" s="36"/>
      <c r="H478" s="36"/>
      <c r="I478" s="36"/>
      <c r="J478" s="36"/>
      <c r="K478" s="36"/>
      <c r="L478" s="36"/>
      <c r="M478" s="36"/>
      <c r="N478" s="38" t="str">
        <f t="shared" si="112"/>
        <v/>
      </c>
      <c r="O478" t="str">
        <f t="shared" si="113"/>
        <v/>
      </c>
      <c r="P478" t="str">
        <f t="shared" si="114"/>
        <v/>
      </c>
      <c r="Q478" t="str">
        <f t="shared" si="115"/>
        <v/>
      </c>
      <c r="R478" t="str">
        <f t="shared" si="116"/>
        <v>-</v>
      </c>
      <c r="S478" s="39" t="str">
        <f t="shared" si="117"/>
        <v/>
      </c>
      <c r="T478" t="str">
        <f t="shared" si="118"/>
        <v/>
      </c>
      <c r="U478" s="40">
        <f t="shared" si="119"/>
        <v>0</v>
      </c>
      <c r="V478" s="40">
        <f t="shared" si="120"/>
        <v>0</v>
      </c>
      <c r="W478" s="40">
        <f t="shared" si="121"/>
        <v>0</v>
      </c>
      <c r="X478" s="40">
        <f t="shared" si="122"/>
        <v>0</v>
      </c>
      <c r="Y478" s="39">
        <f t="shared" si="123"/>
        <v>0</v>
      </c>
      <c r="Z478" s="39">
        <f t="shared" si="124"/>
        <v>0</v>
      </c>
      <c r="AA478" s="39">
        <f t="shared" si="125"/>
        <v>0</v>
      </c>
      <c r="AB478" t="str">
        <f t="shared" si="126"/>
        <v/>
      </c>
      <c r="AD478" s="41" t="str">
        <f t="shared" si="127"/>
        <v/>
      </c>
    </row>
    <row r="479" spans="1:30" x14ac:dyDescent="0.2">
      <c r="A479" s="35"/>
      <c r="B479" s="36"/>
      <c r="C479" s="36"/>
      <c r="D479" s="36"/>
      <c r="E479" s="36"/>
      <c r="F479" s="37"/>
      <c r="G479" s="36"/>
      <c r="H479" s="36"/>
      <c r="I479" s="36"/>
      <c r="J479" s="36"/>
      <c r="K479" s="36"/>
      <c r="L479" s="36"/>
      <c r="M479" s="36"/>
      <c r="N479" s="38" t="str">
        <f t="shared" si="112"/>
        <v/>
      </c>
      <c r="O479" t="str">
        <f t="shared" si="113"/>
        <v/>
      </c>
      <c r="P479" t="str">
        <f t="shared" si="114"/>
        <v/>
      </c>
      <c r="Q479" t="str">
        <f t="shared" si="115"/>
        <v/>
      </c>
      <c r="R479" t="str">
        <f t="shared" si="116"/>
        <v>-</v>
      </c>
      <c r="S479" s="39" t="str">
        <f t="shared" si="117"/>
        <v/>
      </c>
      <c r="T479" t="str">
        <f t="shared" si="118"/>
        <v/>
      </c>
      <c r="U479" s="40">
        <f t="shared" si="119"/>
        <v>0</v>
      </c>
      <c r="V479" s="40">
        <f t="shared" si="120"/>
        <v>0</v>
      </c>
      <c r="W479" s="40">
        <f t="shared" si="121"/>
        <v>0</v>
      </c>
      <c r="X479" s="40">
        <f t="shared" si="122"/>
        <v>0</v>
      </c>
      <c r="Y479" s="39">
        <f t="shared" si="123"/>
        <v>0</v>
      </c>
      <c r="Z479" s="39">
        <f t="shared" si="124"/>
        <v>0</v>
      </c>
      <c r="AA479" s="39">
        <f t="shared" si="125"/>
        <v>0</v>
      </c>
      <c r="AB479" t="str">
        <f t="shared" si="126"/>
        <v/>
      </c>
      <c r="AD479" s="41" t="str">
        <f t="shared" si="127"/>
        <v/>
      </c>
    </row>
    <row r="480" spans="1:30" x14ac:dyDescent="0.2">
      <c r="A480" s="35"/>
      <c r="B480" s="36"/>
      <c r="C480" s="36"/>
      <c r="D480" s="36"/>
      <c r="E480" s="36"/>
      <c r="F480" s="37"/>
      <c r="G480" s="36"/>
      <c r="H480" s="36"/>
      <c r="I480" s="36"/>
      <c r="J480" s="36"/>
      <c r="K480" s="36"/>
      <c r="L480" s="36"/>
      <c r="M480" s="36"/>
      <c r="N480" s="38" t="str">
        <f t="shared" si="112"/>
        <v/>
      </c>
      <c r="O480" t="str">
        <f t="shared" si="113"/>
        <v/>
      </c>
      <c r="P480" t="str">
        <f t="shared" si="114"/>
        <v/>
      </c>
      <c r="Q480" t="str">
        <f t="shared" si="115"/>
        <v/>
      </c>
      <c r="R480" t="str">
        <f t="shared" si="116"/>
        <v>-</v>
      </c>
      <c r="S480" s="39" t="str">
        <f t="shared" si="117"/>
        <v/>
      </c>
      <c r="T480" t="str">
        <f t="shared" si="118"/>
        <v/>
      </c>
      <c r="U480" s="40">
        <f t="shared" si="119"/>
        <v>0</v>
      </c>
      <c r="V480" s="40">
        <f t="shared" si="120"/>
        <v>0</v>
      </c>
      <c r="W480" s="40">
        <f t="shared" si="121"/>
        <v>0</v>
      </c>
      <c r="X480" s="40">
        <f t="shared" si="122"/>
        <v>0</v>
      </c>
      <c r="Y480" s="39">
        <f t="shared" si="123"/>
        <v>0</v>
      </c>
      <c r="Z480" s="39">
        <f t="shared" si="124"/>
        <v>0</v>
      </c>
      <c r="AA480" s="39">
        <f t="shared" si="125"/>
        <v>0</v>
      </c>
      <c r="AB480" t="str">
        <f t="shared" si="126"/>
        <v/>
      </c>
      <c r="AD480" s="41" t="str">
        <f t="shared" si="127"/>
        <v/>
      </c>
    </row>
    <row r="481" spans="1:30" x14ac:dyDescent="0.2">
      <c r="A481" s="35"/>
      <c r="B481" s="36"/>
      <c r="C481" s="36"/>
      <c r="D481" s="36"/>
      <c r="E481" s="36"/>
      <c r="F481" s="37"/>
      <c r="G481" s="36"/>
      <c r="H481" s="36"/>
      <c r="I481" s="36"/>
      <c r="J481" s="36"/>
      <c r="K481" s="36"/>
      <c r="L481" s="36"/>
      <c r="M481" s="36"/>
      <c r="N481" s="38" t="str">
        <f t="shared" si="112"/>
        <v/>
      </c>
      <c r="O481" t="str">
        <f t="shared" si="113"/>
        <v/>
      </c>
      <c r="P481" t="str">
        <f t="shared" si="114"/>
        <v/>
      </c>
      <c r="Q481" t="str">
        <f t="shared" si="115"/>
        <v/>
      </c>
      <c r="R481" t="str">
        <f t="shared" si="116"/>
        <v>-</v>
      </c>
      <c r="S481" s="39" t="str">
        <f t="shared" si="117"/>
        <v/>
      </c>
      <c r="T481" t="str">
        <f t="shared" si="118"/>
        <v/>
      </c>
      <c r="U481" s="40">
        <f t="shared" si="119"/>
        <v>0</v>
      </c>
      <c r="V481" s="40">
        <f t="shared" si="120"/>
        <v>0</v>
      </c>
      <c r="W481" s="40">
        <f t="shared" si="121"/>
        <v>0</v>
      </c>
      <c r="X481" s="40">
        <f t="shared" si="122"/>
        <v>0</v>
      </c>
      <c r="Y481" s="39">
        <f t="shared" si="123"/>
        <v>0</v>
      </c>
      <c r="Z481" s="39">
        <f t="shared" si="124"/>
        <v>0</v>
      </c>
      <c r="AA481" s="39">
        <f t="shared" si="125"/>
        <v>0</v>
      </c>
      <c r="AB481" t="str">
        <f t="shared" si="126"/>
        <v/>
      </c>
      <c r="AD481" s="41" t="str">
        <f t="shared" si="127"/>
        <v/>
      </c>
    </row>
    <row r="482" spans="1:30" x14ac:dyDescent="0.2">
      <c r="A482" s="35"/>
      <c r="B482" s="36"/>
      <c r="C482" s="36"/>
      <c r="D482" s="36"/>
      <c r="E482" s="36"/>
      <c r="F482" s="37"/>
      <c r="G482" s="36"/>
      <c r="H482" s="36"/>
      <c r="I482" s="36"/>
      <c r="J482" s="36"/>
      <c r="K482" s="36"/>
      <c r="L482" s="36"/>
      <c r="M482" s="36"/>
      <c r="N482" s="38" t="str">
        <f t="shared" si="112"/>
        <v/>
      </c>
      <c r="O482" t="str">
        <f t="shared" si="113"/>
        <v/>
      </c>
      <c r="P482" t="str">
        <f t="shared" si="114"/>
        <v/>
      </c>
      <c r="Q482" t="str">
        <f t="shared" si="115"/>
        <v/>
      </c>
      <c r="R482" t="str">
        <f t="shared" si="116"/>
        <v>-</v>
      </c>
      <c r="S482" s="39" t="str">
        <f t="shared" si="117"/>
        <v/>
      </c>
      <c r="T482" t="str">
        <f t="shared" si="118"/>
        <v/>
      </c>
      <c r="U482" s="40">
        <f t="shared" si="119"/>
        <v>0</v>
      </c>
      <c r="V482" s="40">
        <f t="shared" si="120"/>
        <v>0</v>
      </c>
      <c r="W482" s="40">
        <f t="shared" si="121"/>
        <v>0</v>
      </c>
      <c r="X482" s="40">
        <f t="shared" si="122"/>
        <v>0</v>
      </c>
      <c r="Y482" s="39">
        <f t="shared" si="123"/>
        <v>0</v>
      </c>
      <c r="Z482" s="39">
        <f t="shared" si="124"/>
        <v>0</v>
      </c>
      <c r="AA482" s="39">
        <f t="shared" si="125"/>
        <v>0</v>
      </c>
      <c r="AB482" t="str">
        <f t="shared" si="126"/>
        <v/>
      </c>
      <c r="AD482" s="41" t="str">
        <f t="shared" si="127"/>
        <v/>
      </c>
    </row>
    <row r="483" spans="1:30" x14ac:dyDescent="0.2">
      <c r="A483" s="35"/>
      <c r="B483" s="36"/>
      <c r="C483" s="36"/>
      <c r="D483" s="36"/>
      <c r="E483" s="36"/>
      <c r="F483" s="37"/>
      <c r="G483" s="36"/>
      <c r="H483" s="36"/>
      <c r="I483" s="36"/>
      <c r="J483" s="36"/>
      <c r="K483" s="36"/>
      <c r="L483" s="36"/>
      <c r="M483" s="36"/>
      <c r="N483" s="38" t="str">
        <f t="shared" si="112"/>
        <v/>
      </c>
      <c r="O483" t="str">
        <f t="shared" si="113"/>
        <v/>
      </c>
      <c r="P483" t="str">
        <f t="shared" si="114"/>
        <v/>
      </c>
      <c r="Q483" t="str">
        <f t="shared" si="115"/>
        <v/>
      </c>
      <c r="R483" t="str">
        <f t="shared" si="116"/>
        <v>-</v>
      </c>
      <c r="S483" s="39" t="str">
        <f t="shared" si="117"/>
        <v/>
      </c>
      <c r="T483" t="str">
        <f t="shared" si="118"/>
        <v/>
      </c>
      <c r="U483" s="40">
        <f t="shared" si="119"/>
        <v>0</v>
      </c>
      <c r="V483" s="40">
        <f t="shared" si="120"/>
        <v>0</v>
      </c>
      <c r="W483" s="40">
        <f t="shared" si="121"/>
        <v>0</v>
      </c>
      <c r="X483" s="40">
        <f t="shared" si="122"/>
        <v>0</v>
      </c>
      <c r="Y483" s="39">
        <f t="shared" si="123"/>
        <v>0</v>
      </c>
      <c r="Z483" s="39">
        <f t="shared" si="124"/>
        <v>0</v>
      </c>
      <c r="AA483" s="39">
        <f t="shared" si="125"/>
        <v>0</v>
      </c>
      <c r="AB483" t="str">
        <f t="shared" si="126"/>
        <v/>
      </c>
      <c r="AD483" s="41" t="str">
        <f t="shared" si="127"/>
        <v/>
      </c>
    </row>
    <row r="484" spans="1:30" x14ac:dyDescent="0.2">
      <c r="A484" s="35"/>
      <c r="B484" s="36"/>
      <c r="C484" s="36"/>
      <c r="D484" s="36"/>
      <c r="E484" s="36"/>
      <c r="F484" s="37"/>
      <c r="G484" s="36"/>
      <c r="H484" s="36"/>
      <c r="I484" s="36"/>
      <c r="J484" s="36"/>
      <c r="K484" s="36"/>
      <c r="L484" s="36"/>
      <c r="M484" s="36"/>
      <c r="N484" s="38" t="str">
        <f t="shared" si="112"/>
        <v/>
      </c>
      <c r="O484" t="str">
        <f t="shared" si="113"/>
        <v/>
      </c>
      <c r="P484" t="str">
        <f t="shared" si="114"/>
        <v/>
      </c>
      <c r="Q484" t="str">
        <f t="shared" si="115"/>
        <v/>
      </c>
      <c r="R484" t="str">
        <f t="shared" si="116"/>
        <v>-</v>
      </c>
      <c r="S484" s="39" t="str">
        <f t="shared" si="117"/>
        <v/>
      </c>
      <c r="T484" t="str">
        <f t="shared" si="118"/>
        <v/>
      </c>
      <c r="U484" s="40">
        <f t="shared" si="119"/>
        <v>0</v>
      </c>
      <c r="V484" s="40">
        <f t="shared" si="120"/>
        <v>0</v>
      </c>
      <c r="W484" s="40">
        <f t="shared" si="121"/>
        <v>0</v>
      </c>
      <c r="X484" s="40">
        <f t="shared" si="122"/>
        <v>0</v>
      </c>
      <c r="Y484" s="39">
        <f t="shared" si="123"/>
        <v>0</v>
      </c>
      <c r="Z484" s="39">
        <f t="shared" si="124"/>
        <v>0</v>
      </c>
      <c r="AA484" s="39">
        <f t="shared" si="125"/>
        <v>0</v>
      </c>
      <c r="AB484" t="str">
        <f t="shared" si="126"/>
        <v/>
      </c>
      <c r="AD484" s="41" t="str">
        <f t="shared" si="127"/>
        <v/>
      </c>
    </row>
    <row r="485" spans="1:30" x14ac:dyDescent="0.2">
      <c r="A485" s="35"/>
      <c r="B485" s="36"/>
      <c r="C485" s="36"/>
      <c r="D485" s="36"/>
      <c r="E485" s="36"/>
      <c r="F485" s="37"/>
      <c r="G485" s="36"/>
      <c r="H485" s="36"/>
      <c r="I485" s="36"/>
      <c r="J485" s="36"/>
      <c r="K485" s="36"/>
      <c r="L485" s="36"/>
      <c r="M485" s="36"/>
      <c r="N485" s="38" t="str">
        <f t="shared" si="112"/>
        <v/>
      </c>
      <c r="O485" t="str">
        <f t="shared" si="113"/>
        <v/>
      </c>
      <c r="P485" t="str">
        <f t="shared" si="114"/>
        <v/>
      </c>
      <c r="Q485" t="str">
        <f t="shared" si="115"/>
        <v/>
      </c>
      <c r="R485" t="str">
        <f t="shared" si="116"/>
        <v>-</v>
      </c>
      <c r="S485" s="39" t="str">
        <f t="shared" si="117"/>
        <v/>
      </c>
      <c r="T485" t="str">
        <f t="shared" si="118"/>
        <v/>
      </c>
      <c r="U485" s="40">
        <f t="shared" si="119"/>
        <v>0</v>
      </c>
      <c r="V485" s="40">
        <f t="shared" si="120"/>
        <v>0</v>
      </c>
      <c r="W485" s="40">
        <f t="shared" si="121"/>
        <v>0</v>
      </c>
      <c r="X485" s="40">
        <f t="shared" si="122"/>
        <v>0</v>
      </c>
      <c r="Y485" s="39">
        <f t="shared" si="123"/>
        <v>0</v>
      </c>
      <c r="Z485" s="39">
        <f t="shared" si="124"/>
        <v>0</v>
      </c>
      <c r="AA485" s="39">
        <f t="shared" si="125"/>
        <v>0</v>
      </c>
      <c r="AB485" t="str">
        <f t="shared" si="126"/>
        <v/>
      </c>
      <c r="AD485" s="41" t="str">
        <f t="shared" si="127"/>
        <v/>
      </c>
    </row>
    <row r="486" spans="1:30" x14ac:dyDescent="0.2">
      <c r="A486" s="35"/>
      <c r="B486" s="36"/>
      <c r="C486" s="36"/>
      <c r="D486" s="36"/>
      <c r="E486" s="36"/>
      <c r="F486" s="37"/>
      <c r="G486" s="36"/>
      <c r="H486" s="36"/>
      <c r="I486" s="36"/>
      <c r="J486" s="36"/>
      <c r="K486" s="36"/>
      <c r="L486" s="36"/>
      <c r="M486" s="36"/>
      <c r="N486" s="38" t="str">
        <f t="shared" si="112"/>
        <v/>
      </c>
      <c r="O486" t="str">
        <f t="shared" si="113"/>
        <v/>
      </c>
      <c r="P486" t="str">
        <f t="shared" si="114"/>
        <v/>
      </c>
      <c r="Q486" t="str">
        <f t="shared" si="115"/>
        <v/>
      </c>
      <c r="R486" t="str">
        <f t="shared" si="116"/>
        <v>-</v>
      </c>
      <c r="S486" s="39" t="str">
        <f t="shared" si="117"/>
        <v/>
      </c>
      <c r="T486" t="str">
        <f t="shared" si="118"/>
        <v/>
      </c>
      <c r="U486" s="40">
        <f t="shared" si="119"/>
        <v>0</v>
      </c>
      <c r="V486" s="40">
        <f t="shared" si="120"/>
        <v>0</v>
      </c>
      <c r="W486" s="40">
        <f t="shared" si="121"/>
        <v>0</v>
      </c>
      <c r="X486" s="40">
        <f t="shared" si="122"/>
        <v>0</v>
      </c>
      <c r="Y486" s="39">
        <f t="shared" si="123"/>
        <v>0</v>
      </c>
      <c r="Z486" s="39">
        <f t="shared" si="124"/>
        <v>0</v>
      </c>
      <c r="AA486" s="39">
        <f t="shared" si="125"/>
        <v>0</v>
      </c>
      <c r="AB486" t="str">
        <f t="shared" si="126"/>
        <v/>
      </c>
      <c r="AD486" s="41" t="str">
        <f t="shared" si="127"/>
        <v/>
      </c>
    </row>
    <row r="487" spans="1:30" x14ac:dyDescent="0.2">
      <c r="A487" s="35"/>
      <c r="B487" s="36"/>
      <c r="C487" s="36"/>
      <c r="D487" s="36"/>
      <c r="E487" s="36"/>
      <c r="F487" s="37"/>
      <c r="G487" s="36"/>
      <c r="H487" s="36"/>
      <c r="I487" s="36"/>
      <c r="J487" s="36"/>
      <c r="K487" s="36"/>
      <c r="L487" s="36"/>
      <c r="M487" s="36"/>
      <c r="N487" s="38" t="str">
        <f t="shared" si="112"/>
        <v/>
      </c>
      <c r="O487" t="str">
        <f t="shared" si="113"/>
        <v/>
      </c>
      <c r="P487" t="str">
        <f t="shared" si="114"/>
        <v/>
      </c>
      <c r="Q487" t="str">
        <f t="shared" si="115"/>
        <v/>
      </c>
      <c r="R487" t="str">
        <f t="shared" si="116"/>
        <v>-</v>
      </c>
      <c r="S487" s="39" t="str">
        <f t="shared" si="117"/>
        <v/>
      </c>
      <c r="T487" t="str">
        <f t="shared" si="118"/>
        <v/>
      </c>
      <c r="U487" s="40">
        <f t="shared" si="119"/>
        <v>0</v>
      </c>
      <c r="V487" s="40">
        <f t="shared" si="120"/>
        <v>0</v>
      </c>
      <c r="W487" s="40">
        <f t="shared" si="121"/>
        <v>0</v>
      </c>
      <c r="X487" s="40">
        <f t="shared" si="122"/>
        <v>0</v>
      </c>
      <c r="Y487" s="39">
        <f t="shared" si="123"/>
        <v>0</v>
      </c>
      <c r="Z487" s="39">
        <f t="shared" si="124"/>
        <v>0</v>
      </c>
      <c r="AA487" s="39">
        <f t="shared" si="125"/>
        <v>0</v>
      </c>
      <c r="AB487" t="str">
        <f t="shared" si="126"/>
        <v/>
      </c>
      <c r="AD487" s="41" t="str">
        <f t="shared" si="127"/>
        <v/>
      </c>
    </row>
    <row r="488" spans="1:30" x14ac:dyDescent="0.2">
      <c r="A488" s="35"/>
      <c r="B488" s="36"/>
      <c r="C488" s="36"/>
      <c r="D488" s="36"/>
      <c r="E488" s="36"/>
      <c r="F488" s="37"/>
      <c r="G488" s="36"/>
      <c r="H488" s="36"/>
      <c r="I488" s="36"/>
      <c r="J488" s="36"/>
      <c r="K488" s="36"/>
      <c r="L488" s="36"/>
      <c r="M488" s="36"/>
      <c r="N488" s="38" t="str">
        <f t="shared" si="112"/>
        <v/>
      </c>
      <c r="O488" t="str">
        <f t="shared" si="113"/>
        <v/>
      </c>
      <c r="P488" t="str">
        <f t="shared" si="114"/>
        <v/>
      </c>
      <c r="Q488" t="str">
        <f t="shared" si="115"/>
        <v/>
      </c>
      <c r="R488" t="str">
        <f t="shared" si="116"/>
        <v>-</v>
      </c>
      <c r="S488" s="39" t="str">
        <f t="shared" si="117"/>
        <v/>
      </c>
      <c r="T488" t="str">
        <f t="shared" si="118"/>
        <v/>
      </c>
      <c r="U488" s="40">
        <f t="shared" si="119"/>
        <v>0</v>
      </c>
      <c r="V488" s="40">
        <f t="shared" si="120"/>
        <v>0</v>
      </c>
      <c r="W488" s="40">
        <f t="shared" si="121"/>
        <v>0</v>
      </c>
      <c r="X488" s="40">
        <f t="shared" si="122"/>
        <v>0</v>
      </c>
      <c r="Y488" s="39">
        <f t="shared" si="123"/>
        <v>0</v>
      </c>
      <c r="Z488" s="39">
        <f t="shared" si="124"/>
        <v>0</v>
      </c>
      <c r="AA488" s="39">
        <f t="shared" si="125"/>
        <v>0</v>
      </c>
      <c r="AB488" t="str">
        <f t="shared" si="126"/>
        <v/>
      </c>
      <c r="AD488" s="41" t="str">
        <f t="shared" si="127"/>
        <v/>
      </c>
    </row>
    <row r="489" spans="1:30" x14ac:dyDescent="0.2">
      <c r="A489" s="35"/>
      <c r="B489" s="36"/>
      <c r="C489" s="36"/>
      <c r="D489" s="36"/>
      <c r="E489" s="36"/>
      <c r="F489" s="37"/>
      <c r="G489" s="36"/>
      <c r="H489" s="36"/>
      <c r="I489" s="36"/>
      <c r="J489" s="36"/>
      <c r="K489" s="36"/>
      <c r="L489" s="36"/>
      <c r="M489" s="36"/>
      <c r="N489" s="38" t="str">
        <f t="shared" si="112"/>
        <v/>
      </c>
      <c r="O489" t="str">
        <f t="shared" si="113"/>
        <v/>
      </c>
      <c r="P489" t="str">
        <f t="shared" si="114"/>
        <v/>
      </c>
      <c r="Q489" t="str">
        <f t="shared" si="115"/>
        <v/>
      </c>
      <c r="R489" t="str">
        <f t="shared" si="116"/>
        <v>-</v>
      </c>
      <c r="S489" s="39" t="str">
        <f t="shared" si="117"/>
        <v/>
      </c>
      <c r="T489" t="str">
        <f t="shared" si="118"/>
        <v/>
      </c>
      <c r="U489" s="40">
        <f t="shared" si="119"/>
        <v>0</v>
      </c>
      <c r="V489" s="40">
        <f t="shared" si="120"/>
        <v>0</v>
      </c>
      <c r="W489" s="40">
        <f t="shared" si="121"/>
        <v>0</v>
      </c>
      <c r="X489" s="40">
        <f t="shared" si="122"/>
        <v>0</v>
      </c>
      <c r="Y489" s="39">
        <f t="shared" si="123"/>
        <v>0</v>
      </c>
      <c r="Z489" s="39">
        <f t="shared" si="124"/>
        <v>0</v>
      </c>
      <c r="AA489" s="39">
        <f t="shared" si="125"/>
        <v>0</v>
      </c>
      <c r="AB489" t="str">
        <f t="shared" si="126"/>
        <v/>
      </c>
      <c r="AD489" s="41" t="str">
        <f t="shared" si="127"/>
        <v/>
      </c>
    </row>
    <row r="490" spans="1:30" x14ac:dyDescent="0.2">
      <c r="A490" s="35"/>
      <c r="B490" s="36"/>
      <c r="C490" s="36"/>
      <c r="D490" s="36"/>
      <c r="E490" s="36"/>
      <c r="F490" s="37"/>
      <c r="G490" s="36"/>
      <c r="H490" s="36"/>
      <c r="I490" s="36"/>
      <c r="J490" s="36"/>
      <c r="K490" s="36"/>
      <c r="L490" s="36"/>
      <c r="M490" s="36"/>
      <c r="N490" s="38" t="str">
        <f t="shared" si="112"/>
        <v/>
      </c>
      <c r="O490" t="str">
        <f t="shared" si="113"/>
        <v/>
      </c>
      <c r="P490" t="str">
        <f t="shared" si="114"/>
        <v/>
      </c>
      <c r="Q490" t="str">
        <f t="shared" si="115"/>
        <v/>
      </c>
      <c r="R490" t="str">
        <f t="shared" si="116"/>
        <v>-</v>
      </c>
      <c r="S490" s="39" t="str">
        <f t="shared" si="117"/>
        <v/>
      </c>
      <c r="T490" t="str">
        <f t="shared" si="118"/>
        <v/>
      </c>
      <c r="U490" s="40">
        <f t="shared" si="119"/>
        <v>0</v>
      </c>
      <c r="V490" s="40">
        <f t="shared" si="120"/>
        <v>0</v>
      </c>
      <c r="W490" s="40">
        <f t="shared" si="121"/>
        <v>0</v>
      </c>
      <c r="X490" s="40">
        <f t="shared" si="122"/>
        <v>0</v>
      </c>
      <c r="Y490" s="39">
        <f t="shared" si="123"/>
        <v>0</v>
      </c>
      <c r="Z490" s="39">
        <f t="shared" si="124"/>
        <v>0</v>
      </c>
      <c r="AA490" s="39">
        <f t="shared" si="125"/>
        <v>0</v>
      </c>
      <c r="AB490" t="str">
        <f t="shared" si="126"/>
        <v/>
      </c>
      <c r="AD490" s="41" t="str">
        <f t="shared" si="127"/>
        <v/>
      </c>
    </row>
    <row r="491" spans="1:30" x14ac:dyDescent="0.2">
      <c r="A491" s="35"/>
      <c r="B491" s="36"/>
      <c r="C491" s="36"/>
      <c r="D491" s="36"/>
      <c r="E491" s="36"/>
      <c r="F491" s="37"/>
      <c r="G491" s="36"/>
      <c r="H491" s="36"/>
      <c r="I491" s="36"/>
      <c r="J491" s="36"/>
      <c r="K491" s="36"/>
      <c r="L491" s="36"/>
      <c r="M491" s="36"/>
      <c r="N491" s="38" t="str">
        <f t="shared" si="112"/>
        <v/>
      </c>
      <c r="O491" t="str">
        <f t="shared" si="113"/>
        <v/>
      </c>
      <c r="P491" t="str">
        <f t="shared" si="114"/>
        <v/>
      </c>
      <c r="Q491" t="str">
        <f t="shared" si="115"/>
        <v/>
      </c>
      <c r="R491" t="str">
        <f t="shared" si="116"/>
        <v>-</v>
      </c>
      <c r="S491" s="39" t="str">
        <f t="shared" si="117"/>
        <v/>
      </c>
      <c r="T491" t="str">
        <f t="shared" si="118"/>
        <v/>
      </c>
      <c r="U491" s="40">
        <f t="shared" si="119"/>
        <v>0</v>
      </c>
      <c r="V491" s="40">
        <f t="shared" si="120"/>
        <v>0</v>
      </c>
      <c r="W491" s="40">
        <f t="shared" si="121"/>
        <v>0</v>
      </c>
      <c r="X491" s="40">
        <f t="shared" si="122"/>
        <v>0</v>
      </c>
      <c r="Y491" s="39">
        <f t="shared" si="123"/>
        <v>0</v>
      </c>
      <c r="Z491" s="39">
        <f t="shared" si="124"/>
        <v>0</v>
      </c>
      <c r="AA491" s="39">
        <f t="shared" si="125"/>
        <v>0</v>
      </c>
      <c r="AB491" t="str">
        <f t="shared" si="126"/>
        <v/>
      </c>
      <c r="AD491" s="41" t="str">
        <f t="shared" si="127"/>
        <v/>
      </c>
    </row>
    <row r="492" spans="1:30" x14ac:dyDescent="0.2">
      <c r="A492" s="35"/>
      <c r="B492" s="36"/>
      <c r="C492" s="36"/>
      <c r="D492" s="36"/>
      <c r="E492" s="36"/>
      <c r="F492" s="37"/>
      <c r="G492" s="36"/>
      <c r="H492" s="36"/>
      <c r="I492" s="36"/>
      <c r="J492" s="36"/>
      <c r="K492" s="36"/>
      <c r="L492" s="36"/>
      <c r="M492" s="36"/>
      <c r="N492" s="38" t="str">
        <f t="shared" si="112"/>
        <v/>
      </c>
      <c r="O492" t="str">
        <f t="shared" si="113"/>
        <v/>
      </c>
      <c r="P492" t="str">
        <f t="shared" si="114"/>
        <v/>
      </c>
      <c r="Q492" t="str">
        <f t="shared" si="115"/>
        <v/>
      </c>
      <c r="R492" t="str">
        <f t="shared" si="116"/>
        <v>-</v>
      </c>
      <c r="S492" s="39" t="str">
        <f t="shared" si="117"/>
        <v/>
      </c>
      <c r="T492" t="str">
        <f t="shared" si="118"/>
        <v/>
      </c>
      <c r="U492" s="40">
        <f t="shared" si="119"/>
        <v>0</v>
      </c>
      <c r="V492" s="40">
        <f t="shared" si="120"/>
        <v>0</v>
      </c>
      <c r="W492" s="40">
        <f t="shared" si="121"/>
        <v>0</v>
      </c>
      <c r="X492" s="40">
        <f t="shared" si="122"/>
        <v>0</v>
      </c>
      <c r="Y492" s="39">
        <f t="shared" si="123"/>
        <v>0</v>
      </c>
      <c r="Z492" s="39">
        <f t="shared" si="124"/>
        <v>0</v>
      </c>
      <c r="AA492" s="39">
        <f t="shared" si="125"/>
        <v>0</v>
      </c>
      <c r="AB492" t="str">
        <f t="shared" si="126"/>
        <v/>
      </c>
      <c r="AD492" s="41" t="str">
        <f t="shared" si="127"/>
        <v/>
      </c>
    </row>
    <row r="493" spans="1:30" x14ac:dyDescent="0.2">
      <c r="A493" s="35"/>
      <c r="B493" s="36"/>
      <c r="C493" s="36"/>
      <c r="D493" s="36"/>
      <c r="E493" s="36"/>
      <c r="F493" s="37"/>
      <c r="G493" s="36"/>
      <c r="H493" s="36"/>
      <c r="I493" s="36"/>
      <c r="J493" s="36"/>
      <c r="K493" s="36"/>
      <c r="L493" s="36"/>
      <c r="M493" s="36"/>
      <c r="N493" s="38" t="str">
        <f t="shared" si="112"/>
        <v/>
      </c>
      <c r="O493" t="str">
        <f t="shared" si="113"/>
        <v/>
      </c>
      <c r="P493" t="str">
        <f t="shared" si="114"/>
        <v/>
      </c>
      <c r="Q493" t="str">
        <f t="shared" si="115"/>
        <v/>
      </c>
      <c r="R493" t="str">
        <f t="shared" si="116"/>
        <v>-</v>
      </c>
      <c r="S493" s="39" t="str">
        <f t="shared" si="117"/>
        <v/>
      </c>
      <c r="T493" t="str">
        <f t="shared" si="118"/>
        <v/>
      </c>
      <c r="U493" s="40">
        <f t="shared" si="119"/>
        <v>0</v>
      </c>
      <c r="V493" s="40">
        <f t="shared" si="120"/>
        <v>0</v>
      </c>
      <c r="W493" s="40">
        <f t="shared" si="121"/>
        <v>0</v>
      </c>
      <c r="X493" s="40">
        <f t="shared" si="122"/>
        <v>0</v>
      </c>
      <c r="Y493" s="39">
        <f t="shared" si="123"/>
        <v>0</v>
      </c>
      <c r="Z493" s="39">
        <f t="shared" si="124"/>
        <v>0</v>
      </c>
      <c r="AA493" s="39">
        <f t="shared" si="125"/>
        <v>0</v>
      </c>
      <c r="AB493" t="str">
        <f t="shared" si="126"/>
        <v/>
      </c>
      <c r="AD493" s="41" t="str">
        <f t="shared" si="127"/>
        <v/>
      </c>
    </row>
    <row r="494" spans="1:30" x14ac:dyDescent="0.2">
      <c r="A494" s="35"/>
      <c r="B494" s="36"/>
      <c r="C494" s="36"/>
      <c r="D494" s="36"/>
      <c r="E494" s="36"/>
      <c r="F494" s="37"/>
      <c r="G494" s="36"/>
      <c r="H494" s="36"/>
      <c r="I494" s="36"/>
      <c r="J494" s="36"/>
      <c r="K494" s="36"/>
      <c r="L494" s="36"/>
      <c r="M494" s="36"/>
      <c r="N494" s="38" t="str">
        <f t="shared" si="112"/>
        <v/>
      </c>
      <c r="O494" t="str">
        <f t="shared" si="113"/>
        <v/>
      </c>
      <c r="P494" t="str">
        <f t="shared" si="114"/>
        <v/>
      </c>
      <c r="Q494" t="str">
        <f t="shared" si="115"/>
        <v/>
      </c>
      <c r="R494" t="str">
        <f t="shared" si="116"/>
        <v>-</v>
      </c>
      <c r="S494" s="39" t="str">
        <f t="shared" si="117"/>
        <v/>
      </c>
      <c r="T494" t="str">
        <f t="shared" si="118"/>
        <v/>
      </c>
      <c r="U494" s="40">
        <f t="shared" si="119"/>
        <v>0</v>
      </c>
      <c r="V494" s="40">
        <f t="shared" si="120"/>
        <v>0</v>
      </c>
      <c r="W494" s="40">
        <f t="shared" si="121"/>
        <v>0</v>
      </c>
      <c r="X494" s="40">
        <f t="shared" si="122"/>
        <v>0</v>
      </c>
      <c r="Y494" s="39">
        <f t="shared" si="123"/>
        <v>0</v>
      </c>
      <c r="Z494" s="39">
        <f t="shared" si="124"/>
        <v>0</v>
      </c>
      <c r="AA494" s="39">
        <f t="shared" si="125"/>
        <v>0</v>
      </c>
      <c r="AB494" t="str">
        <f t="shared" si="126"/>
        <v/>
      </c>
      <c r="AD494" s="41" t="str">
        <f t="shared" si="127"/>
        <v/>
      </c>
    </row>
    <row r="495" spans="1:30" x14ac:dyDescent="0.2">
      <c r="A495" s="35"/>
      <c r="B495" s="36"/>
      <c r="C495" s="36"/>
      <c r="D495" s="36"/>
      <c r="E495" s="36"/>
      <c r="F495" s="37"/>
      <c r="G495" s="36"/>
      <c r="H495" s="36"/>
      <c r="I495" s="36"/>
      <c r="J495" s="36"/>
      <c r="K495" s="36"/>
      <c r="L495" s="36"/>
      <c r="M495" s="36"/>
      <c r="N495" s="38" t="str">
        <f t="shared" si="112"/>
        <v/>
      </c>
      <c r="O495" t="str">
        <f t="shared" si="113"/>
        <v/>
      </c>
      <c r="P495" t="str">
        <f t="shared" si="114"/>
        <v/>
      </c>
      <c r="Q495" t="str">
        <f t="shared" si="115"/>
        <v/>
      </c>
      <c r="R495" t="str">
        <f t="shared" si="116"/>
        <v>-</v>
      </c>
      <c r="S495" s="39" t="str">
        <f t="shared" si="117"/>
        <v/>
      </c>
      <c r="T495" t="str">
        <f t="shared" si="118"/>
        <v/>
      </c>
      <c r="U495" s="40">
        <f t="shared" si="119"/>
        <v>0</v>
      </c>
      <c r="V495" s="40">
        <f t="shared" si="120"/>
        <v>0</v>
      </c>
      <c r="W495" s="40">
        <f t="shared" si="121"/>
        <v>0</v>
      </c>
      <c r="X495" s="40">
        <f t="shared" si="122"/>
        <v>0</v>
      </c>
      <c r="Y495" s="39">
        <f t="shared" si="123"/>
        <v>0</v>
      </c>
      <c r="Z495" s="39">
        <f t="shared" si="124"/>
        <v>0</v>
      </c>
      <c r="AA495" s="39">
        <f t="shared" si="125"/>
        <v>0</v>
      </c>
      <c r="AB495" t="str">
        <f t="shared" si="126"/>
        <v/>
      </c>
      <c r="AD495" s="41" t="str">
        <f t="shared" si="127"/>
        <v/>
      </c>
    </row>
    <row r="496" spans="1:30" x14ac:dyDescent="0.2">
      <c r="A496" s="35"/>
      <c r="B496" s="36"/>
      <c r="C496" s="36"/>
      <c r="D496" s="36"/>
      <c r="E496" s="36"/>
      <c r="F496" s="37"/>
      <c r="G496" s="36"/>
      <c r="H496" s="36"/>
      <c r="I496" s="36"/>
      <c r="J496" s="36"/>
      <c r="K496" s="36"/>
      <c r="L496" s="36"/>
      <c r="M496" s="36"/>
      <c r="N496" s="38" t="str">
        <f t="shared" si="112"/>
        <v/>
      </c>
      <c r="O496" t="str">
        <f t="shared" si="113"/>
        <v/>
      </c>
      <c r="P496" t="str">
        <f t="shared" si="114"/>
        <v/>
      </c>
      <c r="Q496" t="str">
        <f t="shared" si="115"/>
        <v/>
      </c>
      <c r="R496" t="str">
        <f t="shared" si="116"/>
        <v>-</v>
      </c>
      <c r="S496" s="39" t="str">
        <f t="shared" si="117"/>
        <v/>
      </c>
      <c r="T496" t="str">
        <f t="shared" si="118"/>
        <v/>
      </c>
      <c r="U496" s="40">
        <f t="shared" si="119"/>
        <v>0</v>
      </c>
      <c r="V496" s="40">
        <f t="shared" si="120"/>
        <v>0</v>
      </c>
      <c r="W496" s="40">
        <f t="shared" si="121"/>
        <v>0</v>
      </c>
      <c r="X496" s="40">
        <f t="shared" si="122"/>
        <v>0</v>
      </c>
      <c r="Y496" s="39">
        <f t="shared" si="123"/>
        <v>0</v>
      </c>
      <c r="Z496" s="39">
        <f t="shared" si="124"/>
        <v>0</v>
      </c>
      <c r="AA496" s="39">
        <f t="shared" si="125"/>
        <v>0</v>
      </c>
      <c r="AB496" t="str">
        <f t="shared" si="126"/>
        <v/>
      </c>
      <c r="AD496" s="41" t="str">
        <f t="shared" si="127"/>
        <v/>
      </c>
    </row>
    <row r="497" spans="1:30" x14ac:dyDescent="0.2">
      <c r="A497" s="35"/>
      <c r="B497" s="36"/>
      <c r="C497" s="36"/>
      <c r="D497" s="36"/>
      <c r="E497" s="36"/>
      <c r="F497" s="37"/>
      <c r="G497" s="36"/>
      <c r="H497" s="36"/>
      <c r="I497" s="36"/>
      <c r="J497" s="36"/>
      <c r="K497" s="36"/>
      <c r="L497" s="36"/>
      <c r="M497" s="36"/>
      <c r="N497" s="38" t="str">
        <f t="shared" si="112"/>
        <v/>
      </c>
      <c r="O497" t="str">
        <f t="shared" si="113"/>
        <v/>
      </c>
      <c r="P497" t="str">
        <f t="shared" si="114"/>
        <v/>
      </c>
      <c r="Q497" t="str">
        <f t="shared" si="115"/>
        <v/>
      </c>
      <c r="R497" t="str">
        <f t="shared" si="116"/>
        <v>-</v>
      </c>
      <c r="S497" s="39" t="str">
        <f t="shared" si="117"/>
        <v/>
      </c>
      <c r="T497" t="str">
        <f t="shared" si="118"/>
        <v/>
      </c>
      <c r="U497" s="40">
        <f t="shared" si="119"/>
        <v>0</v>
      </c>
      <c r="V497" s="40">
        <f t="shared" si="120"/>
        <v>0</v>
      </c>
      <c r="W497" s="40">
        <f t="shared" si="121"/>
        <v>0</v>
      </c>
      <c r="X497" s="40">
        <f t="shared" si="122"/>
        <v>0</v>
      </c>
      <c r="Y497" s="39">
        <f t="shared" si="123"/>
        <v>0</v>
      </c>
      <c r="Z497" s="39">
        <f t="shared" si="124"/>
        <v>0</v>
      </c>
      <c r="AA497" s="39">
        <f t="shared" si="125"/>
        <v>0</v>
      </c>
      <c r="AB497" t="str">
        <f t="shared" si="126"/>
        <v/>
      </c>
      <c r="AD497" s="41" t="str">
        <f t="shared" si="127"/>
        <v/>
      </c>
    </row>
    <row r="498" spans="1:30" x14ac:dyDescent="0.2">
      <c r="A498" s="35"/>
      <c r="B498" s="36"/>
      <c r="C498" s="36"/>
      <c r="D498" s="36"/>
      <c r="E498" s="36"/>
      <c r="F498" s="37"/>
      <c r="G498" s="36"/>
      <c r="H498" s="36"/>
      <c r="I498" s="36"/>
      <c r="J498" s="36"/>
      <c r="K498" s="36"/>
      <c r="L498" s="36"/>
      <c r="M498" s="36"/>
      <c r="N498" s="38" t="str">
        <f t="shared" si="112"/>
        <v/>
      </c>
      <c r="O498" t="str">
        <f t="shared" si="113"/>
        <v/>
      </c>
      <c r="P498" t="str">
        <f t="shared" si="114"/>
        <v/>
      </c>
      <c r="Q498" t="str">
        <f t="shared" si="115"/>
        <v/>
      </c>
      <c r="R498" t="str">
        <f t="shared" si="116"/>
        <v>-</v>
      </c>
      <c r="S498" s="39" t="str">
        <f t="shared" si="117"/>
        <v/>
      </c>
      <c r="T498" t="str">
        <f t="shared" si="118"/>
        <v/>
      </c>
      <c r="U498" s="40">
        <f t="shared" si="119"/>
        <v>0</v>
      </c>
      <c r="V498" s="40">
        <f t="shared" si="120"/>
        <v>0</v>
      </c>
      <c r="W498" s="40">
        <f t="shared" si="121"/>
        <v>0</v>
      </c>
      <c r="X498" s="40">
        <f t="shared" si="122"/>
        <v>0</v>
      </c>
      <c r="Y498" s="39">
        <f t="shared" si="123"/>
        <v>0</v>
      </c>
      <c r="Z498" s="39">
        <f t="shared" si="124"/>
        <v>0</v>
      </c>
      <c r="AA498" s="39">
        <f t="shared" si="125"/>
        <v>0</v>
      </c>
      <c r="AB498" t="str">
        <f t="shared" si="126"/>
        <v/>
      </c>
      <c r="AD498" s="41" t="str">
        <f t="shared" si="127"/>
        <v/>
      </c>
    </row>
    <row r="499" spans="1:30" x14ac:dyDescent="0.2">
      <c r="A499" s="35"/>
      <c r="B499" s="36"/>
      <c r="C499" s="36"/>
      <c r="D499" s="36"/>
      <c r="E499" s="36"/>
      <c r="F499" s="37"/>
      <c r="G499" s="36"/>
      <c r="H499" s="36"/>
      <c r="I499" s="36"/>
      <c r="J499" s="36"/>
      <c r="K499" s="36"/>
      <c r="L499" s="36"/>
      <c r="M499" s="36"/>
      <c r="N499" s="38" t="str">
        <f t="shared" si="112"/>
        <v/>
      </c>
      <c r="O499" t="str">
        <f t="shared" si="113"/>
        <v/>
      </c>
      <c r="P499" t="str">
        <f t="shared" si="114"/>
        <v/>
      </c>
      <c r="Q499" t="str">
        <f t="shared" si="115"/>
        <v/>
      </c>
      <c r="R499" t="str">
        <f t="shared" si="116"/>
        <v>-</v>
      </c>
      <c r="S499" s="39" t="str">
        <f t="shared" si="117"/>
        <v/>
      </c>
      <c r="T499" t="str">
        <f t="shared" si="118"/>
        <v/>
      </c>
      <c r="U499" s="40">
        <f t="shared" si="119"/>
        <v>0</v>
      </c>
      <c r="V499" s="40">
        <f t="shared" si="120"/>
        <v>0</v>
      </c>
      <c r="W499" s="40">
        <f t="shared" si="121"/>
        <v>0</v>
      </c>
      <c r="X499" s="40">
        <f t="shared" si="122"/>
        <v>0</v>
      </c>
      <c r="Y499" s="39">
        <f t="shared" si="123"/>
        <v>0</v>
      </c>
      <c r="Z499" s="39">
        <f t="shared" si="124"/>
        <v>0</v>
      </c>
      <c r="AA499" s="39">
        <f t="shared" si="125"/>
        <v>0</v>
      </c>
      <c r="AB499" t="str">
        <f t="shared" si="126"/>
        <v/>
      </c>
      <c r="AD499" s="41" t="str">
        <f t="shared" si="127"/>
        <v/>
      </c>
    </row>
    <row r="500" spans="1:30" x14ac:dyDescent="0.2">
      <c r="A500" s="35"/>
      <c r="B500" s="36"/>
      <c r="C500" s="36"/>
      <c r="D500" s="36"/>
      <c r="E500" s="36"/>
      <c r="F500" s="37"/>
      <c r="G500" s="36"/>
      <c r="H500" s="36"/>
      <c r="I500" s="36"/>
      <c r="J500" s="36"/>
      <c r="K500" s="36"/>
      <c r="L500" s="36"/>
      <c r="M500" s="36"/>
      <c r="N500" s="38" t="str">
        <f t="shared" si="112"/>
        <v/>
      </c>
      <c r="O500" t="str">
        <f t="shared" si="113"/>
        <v/>
      </c>
      <c r="P500" t="str">
        <f t="shared" si="114"/>
        <v/>
      </c>
      <c r="Q500" t="str">
        <f t="shared" si="115"/>
        <v/>
      </c>
      <c r="R500" t="str">
        <f t="shared" si="116"/>
        <v>-</v>
      </c>
      <c r="S500" s="39" t="str">
        <f t="shared" si="117"/>
        <v/>
      </c>
      <c r="T500" t="str">
        <f t="shared" si="118"/>
        <v/>
      </c>
      <c r="U500" s="40">
        <f t="shared" si="119"/>
        <v>0</v>
      </c>
      <c r="V500" s="40">
        <f t="shared" si="120"/>
        <v>0</v>
      </c>
      <c r="W500" s="40">
        <f t="shared" si="121"/>
        <v>0</v>
      </c>
      <c r="X500" s="40">
        <f t="shared" si="122"/>
        <v>0</v>
      </c>
      <c r="Y500" s="39">
        <f t="shared" si="123"/>
        <v>0</v>
      </c>
      <c r="Z500" s="39">
        <f t="shared" si="124"/>
        <v>0</v>
      </c>
      <c r="AA500" s="39">
        <f t="shared" si="125"/>
        <v>0</v>
      </c>
      <c r="AB500" t="str">
        <f t="shared" si="126"/>
        <v/>
      </c>
      <c r="AD500" s="41" t="str">
        <f t="shared" si="127"/>
        <v/>
      </c>
    </row>
    <row r="501" spans="1:30" x14ac:dyDescent="0.2">
      <c r="A501" s="35"/>
      <c r="B501" s="36"/>
      <c r="C501" s="36"/>
      <c r="D501" s="36"/>
      <c r="E501" s="36"/>
      <c r="F501" s="37"/>
      <c r="G501" s="36"/>
      <c r="H501" s="36"/>
      <c r="I501" s="36"/>
      <c r="J501" s="36"/>
      <c r="K501" s="36"/>
      <c r="L501" s="36"/>
      <c r="M501" s="36"/>
      <c r="N501" s="38" t="str">
        <f t="shared" si="112"/>
        <v/>
      </c>
      <c r="O501" t="str">
        <f t="shared" si="113"/>
        <v/>
      </c>
      <c r="P501" t="str">
        <f t="shared" si="114"/>
        <v/>
      </c>
      <c r="Q501" t="str">
        <f t="shared" si="115"/>
        <v/>
      </c>
      <c r="R501" t="str">
        <f t="shared" si="116"/>
        <v>-</v>
      </c>
      <c r="S501" s="39" t="str">
        <f t="shared" si="117"/>
        <v/>
      </c>
      <c r="T501" t="str">
        <f t="shared" si="118"/>
        <v/>
      </c>
      <c r="U501" s="40">
        <f t="shared" si="119"/>
        <v>0</v>
      </c>
      <c r="V501" s="40">
        <f t="shared" si="120"/>
        <v>0</v>
      </c>
      <c r="W501" s="40">
        <f t="shared" si="121"/>
        <v>0</v>
      </c>
      <c r="X501" s="40">
        <f t="shared" si="122"/>
        <v>0</v>
      </c>
      <c r="Y501" s="39">
        <f t="shared" si="123"/>
        <v>0</v>
      </c>
      <c r="Z501" s="39">
        <f t="shared" si="124"/>
        <v>0</v>
      </c>
      <c r="AA501" s="39">
        <f t="shared" si="125"/>
        <v>0</v>
      </c>
      <c r="AB501" t="str">
        <f t="shared" si="126"/>
        <v/>
      </c>
      <c r="AD501" s="41" t="str">
        <f t="shared" si="127"/>
        <v/>
      </c>
    </row>
    <row r="502" spans="1:30" x14ac:dyDescent="0.2">
      <c r="A502" s="35"/>
      <c r="B502" s="36"/>
      <c r="C502" s="36"/>
      <c r="D502" s="36"/>
      <c r="E502" s="36"/>
      <c r="F502" s="37"/>
      <c r="G502" s="36"/>
      <c r="H502" s="36"/>
      <c r="I502" s="36"/>
      <c r="J502" s="36"/>
      <c r="K502" s="36"/>
      <c r="L502" s="36"/>
      <c r="M502" s="36"/>
      <c r="N502" s="38" t="str">
        <f t="shared" si="112"/>
        <v/>
      </c>
      <c r="O502" t="str">
        <f t="shared" si="113"/>
        <v/>
      </c>
      <c r="P502" t="str">
        <f t="shared" si="114"/>
        <v/>
      </c>
      <c r="Q502" t="str">
        <f t="shared" si="115"/>
        <v/>
      </c>
      <c r="R502" t="str">
        <f t="shared" si="116"/>
        <v>-</v>
      </c>
      <c r="S502" s="39" t="str">
        <f t="shared" si="117"/>
        <v/>
      </c>
      <c r="T502" t="str">
        <f t="shared" si="118"/>
        <v/>
      </c>
      <c r="U502" s="40">
        <f t="shared" si="119"/>
        <v>0</v>
      </c>
      <c r="V502" s="40">
        <f t="shared" si="120"/>
        <v>0</v>
      </c>
      <c r="W502" s="40">
        <f t="shared" si="121"/>
        <v>0</v>
      </c>
      <c r="X502" s="40">
        <f t="shared" si="122"/>
        <v>0</v>
      </c>
      <c r="Y502" s="39">
        <f t="shared" si="123"/>
        <v>0</v>
      </c>
      <c r="Z502" s="39">
        <f t="shared" si="124"/>
        <v>0</v>
      </c>
      <c r="AA502" s="39">
        <f t="shared" si="125"/>
        <v>0</v>
      </c>
      <c r="AB502" t="str">
        <f t="shared" si="126"/>
        <v/>
      </c>
      <c r="AD502" s="41" t="str">
        <f t="shared" si="127"/>
        <v/>
      </c>
    </row>
    <row r="503" spans="1:30" x14ac:dyDescent="0.2">
      <c r="A503" s="35"/>
      <c r="B503" s="36"/>
      <c r="C503" s="36"/>
      <c r="D503" s="36"/>
      <c r="E503" s="36"/>
      <c r="F503" s="37"/>
      <c r="G503" s="36"/>
      <c r="H503" s="36"/>
      <c r="I503" s="36"/>
      <c r="J503" s="36"/>
      <c r="K503" s="36"/>
      <c r="L503" s="36"/>
      <c r="M503" s="36"/>
      <c r="N503" s="38" t="str">
        <f t="shared" si="112"/>
        <v/>
      </c>
      <c r="O503" t="str">
        <f t="shared" si="113"/>
        <v/>
      </c>
      <c r="P503" t="str">
        <f t="shared" si="114"/>
        <v/>
      </c>
      <c r="Q503" t="str">
        <f t="shared" si="115"/>
        <v/>
      </c>
      <c r="R503" t="str">
        <f t="shared" si="116"/>
        <v>-</v>
      </c>
      <c r="S503" s="39" t="str">
        <f t="shared" si="117"/>
        <v/>
      </c>
      <c r="T503" t="str">
        <f t="shared" si="118"/>
        <v/>
      </c>
      <c r="U503" s="40">
        <f t="shared" si="119"/>
        <v>0</v>
      </c>
      <c r="V503" s="40">
        <f t="shared" si="120"/>
        <v>0</v>
      </c>
      <c r="W503" s="40">
        <f t="shared" si="121"/>
        <v>0</v>
      </c>
      <c r="X503" s="40">
        <f t="shared" si="122"/>
        <v>0</v>
      </c>
      <c r="Y503" s="39">
        <f t="shared" si="123"/>
        <v>0</v>
      </c>
      <c r="Z503" s="39">
        <f t="shared" si="124"/>
        <v>0</v>
      </c>
      <c r="AA503" s="39">
        <f t="shared" si="125"/>
        <v>0</v>
      </c>
      <c r="AB503" t="str">
        <f t="shared" si="126"/>
        <v/>
      </c>
      <c r="AD503" s="41" t="str">
        <f t="shared" si="127"/>
        <v/>
      </c>
    </row>
    <row r="504" spans="1:30" x14ac:dyDescent="0.2">
      <c r="A504" s="35"/>
      <c r="B504" s="36"/>
      <c r="C504" s="36"/>
      <c r="D504" s="36"/>
      <c r="E504" s="36"/>
      <c r="F504" s="37"/>
      <c r="G504" s="36"/>
      <c r="H504" s="36"/>
      <c r="I504" s="36"/>
      <c r="J504" s="36"/>
      <c r="K504" s="36"/>
      <c r="L504" s="36"/>
      <c r="M504" s="36"/>
      <c r="N504" s="38" t="str">
        <f t="shared" si="112"/>
        <v/>
      </c>
      <c r="O504" t="str">
        <f t="shared" si="113"/>
        <v/>
      </c>
      <c r="P504" t="str">
        <f t="shared" si="114"/>
        <v/>
      </c>
      <c r="Q504" t="str">
        <f t="shared" si="115"/>
        <v/>
      </c>
      <c r="R504" t="str">
        <f t="shared" si="116"/>
        <v>-</v>
      </c>
      <c r="S504" s="39" t="str">
        <f t="shared" si="117"/>
        <v/>
      </c>
      <c r="T504" t="str">
        <f t="shared" si="118"/>
        <v/>
      </c>
      <c r="U504" s="40">
        <f t="shared" si="119"/>
        <v>0</v>
      </c>
      <c r="V504" s="40">
        <f t="shared" si="120"/>
        <v>0</v>
      </c>
      <c r="W504" s="40">
        <f t="shared" si="121"/>
        <v>0</v>
      </c>
      <c r="X504" s="40">
        <f t="shared" si="122"/>
        <v>0</v>
      </c>
      <c r="Y504" s="39">
        <f t="shared" si="123"/>
        <v>0</v>
      </c>
      <c r="Z504" s="39">
        <f t="shared" si="124"/>
        <v>0</v>
      </c>
      <c r="AA504" s="39">
        <f t="shared" si="125"/>
        <v>0</v>
      </c>
      <c r="AB504" t="str">
        <f t="shared" si="126"/>
        <v/>
      </c>
      <c r="AD504" s="41" t="str">
        <f t="shared" si="127"/>
        <v/>
      </c>
    </row>
    <row r="505" spans="1:30" x14ac:dyDescent="0.2">
      <c r="A505" s="35"/>
      <c r="B505" s="36"/>
      <c r="C505" s="36"/>
      <c r="D505" s="36"/>
      <c r="E505" s="36"/>
      <c r="F505" s="37"/>
      <c r="G505" s="36"/>
      <c r="H505" s="36"/>
      <c r="I505" s="36"/>
      <c r="J505" s="36"/>
      <c r="K505" s="36"/>
      <c r="L505" s="36"/>
      <c r="M505" s="36"/>
      <c r="N505" s="38" t="str">
        <f t="shared" si="112"/>
        <v/>
      </c>
      <c r="O505" t="str">
        <f t="shared" si="113"/>
        <v/>
      </c>
      <c r="P505" t="str">
        <f t="shared" si="114"/>
        <v/>
      </c>
      <c r="Q505" t="str">
        <f t="shared" si="115"/>
        <v/>
      </c>
      <c r="R505" t="str">
        <f t="shared" si="116"/>
        <v>-</v>
      </c>
      <c r="S505" s="39" t="str">
        <f t="shared" si="117"/>
        <v/>
      </c>
      <c r="T505" t="str">
        <f t="shared" si="118"/>
        <v/>
      </c>
      <c r="U505" s="40">
        <f t="shared" si="119"/>
        <v>0</v>
      </c>
      <c r="V505" s="40">
        <f t="shared" si="120"/>
        <v>0</v>
      </c>
      <c r="W505" s="40">
        <f t="shared" si="121"/>
        <v>0</v>
      </c>
      <c r="X505" s="40">
        <f t="shared" si="122"/>
        <v>0</v>
      </c>
      <c r="Y505" s="39">
        <f t="shared" si="123"/>
        <v>0</v>
      </c>
      <c r="Z505" s="39">
        <f t="shared" si="124"/>
        <v>0</v>
      </c>
      <c r="AA505" s="39">
        <f t="shared" si="125"/>
        <v>0</v>
      </c>
      <c r="AB505" t="str">
        <f t="shared" si="126"/>
        <v/>
      </c>
      <c r="AD505" s="41" t="str">
        <f t="shared" si="127"/>
        <v/>
      </c>
    </row>
    <row r="506" spans="1:30" x14ac:dyDescent="0.2">
      <c r="A506" s="35"/>
      <c r="B506" s="36"/>
      <c r="C506" s="36"/>
      <c r="D506" s="36"/>
      <c r="E506" s="36"/>
      <c r="F506" s="37"/>
      <c r="G506" s="36"/>
      <c r="H506" s="36"/>
      <c r="I506" s="36"/>
      <c r="J506" s="36"/>
      <c r="K506" s="36"/>
      <c r="L506" s="36"/>
      <c r="M506" s="36"/>
      <c r="N506" s="38" t="str">
        <f t="shared" si="112"/>
        <v/>
      </c>
      <c r="O506" t="str">
        <f t="shared" si="113"/>
        <v/>
      </c>
      <c r="P506" t="str">
        <f t="shared" si="114"/>
        <v/>
      </c>
      <c r="Q506" t="str">
        <f t="shared" si="115"/>
        <v/>
      </c>
      <c r="R506" t="str">
        <f t="shared" si="116"/>
        <v>-</v>
      </c>
      <c r="S506" s="39" t="str">
        <f t="shared" si="117"/>
        <v/>
      </c>
      <c r="T506" t="str">
        <f t="shared" si="118"/>
        <v/>
      </c>
      <c r="U506" s="40">
        <f t="shared" si="119"/>
        <v>0</v>
      </c>
      <c r="V506" s="40">
        <f t="shared" si="120"/>
        <v>0</v>
      </c>
      <c r="W506" s="40">
        <f t="shared" si="121"/>
        <v>0</v>
      </c>
      <c r="X506" s="40">
        <f t="shared" si="122"/>
        <v>0</v>
      </c>
      <c r="Y506" s="39">
        <f t="shared" si="123"/>
        <v>0</v>
      </c>
      <c r="Z506" s="39">
        <f t="shared" si="124"/>
        <v>0</v>
      </c>
      <c r="AA506" s="39">
        <f t="shared" si="125"/>
        <v>0</v>
      </c>
      <c r="AB506" t="str">
        <f t="shared" si="126"/>
        <v/>
      </c>
      <c r="AD506" s="41" t="str">
        <f t="shared" si="127"/>
        <v/>
      </c>
    </row>
    <row r="507" spans="1:30" x14ac:dyDescent="0.2">
      <c r="A507" s="35"/>
      <c r="B507" s="36"/>
      <c r="C507" s="36"/>
      <c r="D507" s="36"/>
      <c r="E507" s="36"/>
      <c r="F507" s="37"/>
      <c r="G507" s="36"/>
      <c r="H507" s="36"/>
      <c r="I507" s="36"/>
      <c r="J507" s="36"/>
      <c r="K507" s="36"/>
      <c r="L507" s="36"/>
      <c r="M507" s="36"/>
      <c r="N507" s="38" t="str">
        <f t="shared" si="112"/>
        <v/>
      </c>
      <c r="O507" t="str">
        <f t="shared" si="113"/>
        <v/>
      </c>
      <c r="P507" t="str">
        <f t="shared" si="114"/>
        <v/>
      </c>
      <c r="Q507" t="str">
        <f t="shared" si="115"/>
        <v/>
      </c>
      <c r="R507" t="str">
        <f t="shared" si="116"/>
        <v>-</v>
      </c>
      <c r="S507" s="39" t="str">
        <f t="shared" si="117"/>
        <v/>
      </c>
      <c r="T507" t="str">
        <f t="shared" si="118"/>
        <v/>
      </c>
      <c r="U507" s="40">
        <f t="shared" si="119"/>
        <v>0</v>
      </c>
      <c r="V507" s="40">
        <f t="shared" si="120"/>
        <v>0</v>
      </c>
      <c r="W507" s="40">
        <f t="shared" si="121"/>
        <v>0</v>
      </c>
      <c r="X507" s="40">
        <f t="shared" si="122"/>
        <v>0</v>
      </c>
      <c r="Y507" s="39">
        <f t="shared" si="123"/>
        <v>0</v>
      </c>
      <c r="Z507" s="39">
        <f t="shared" si="124"/>
        <v>0</v>
      </c>
      <c r="AA507" s="39">
        <f t="shared" si="125"/>
        <v>0</v>
      </c>
      <c r="AB507" t="str">
        <f t="shared" si="126"/>
        <v/>
      </c>
      <c r="AD507" s="41" t="str">
        <f t="shared" si="127"/>
        <v/>
      </c>
    </row>
    <row r="508" spans="1:30" x14ac:dyDescent="0.2">
      <c r="A508" s="35"/>
      <c r="B508" s="36"/>
      <c r="C508" s="36"/>
      <c r="D508" s="36"/>
      <c r="E508" s="36"/>
      <c r="F508" s="37"/>
      <c r="G508" s="36"/>
      <c r="H508" s="36"/>
      <c r="I508" s="36"/>
      <c r="J508" s="36"/>
      <c r="K508" s="36"/>
      <c r="L508" s="36"/>
      <c r="M508" s="36"/>
      <c r="N508" s="38" t="str">
        <f t="shared" si="112"/>
        <v/>
      </c>
      <c r="O508" t="str">
        <f t="shared" si="113"/>
        <v/>
      </c>
      <c r="P508" t="str">
        <f t="shared" si="114"/>
        <v/>
      </c>
      <c r="Q508" t="str">
        <f t="shared" si="115"/>
        <v/>
      </c>
      <c r="R508" t="str">
        <f t="shared" si="116"/>
        <v>-</v>
      </c>
      <c r="S508" s="39" t="str">
        <f t="shared" si="117"/>
        <v/>
      </c>
      <c r="T508" t="str">
        <f t="shared" si="118"/>
        <v/>
      </c>
      <c r="U508" s="40">
        <f t="shared" si="119"/>
        <v>0</v>
      </c>
      <c r="V508" s="40">
        <f t="shared" si="120"/>
        <v>0</v>
      </c>
      <c r="W508" s="40">
        <f t="shared" si="121"/>
        <v>0</v>
      </c>
      <c r="X508" s="40">
        <f t="shared" si="122"/>
        <v>0</v>
      </c>
      <c r="Y508" s="39">
        <f t="shared" si="123"/>
        <v>0</v>
      </c>
      <c r="Z508" s="39">
        <f t="shared" si="124"/>
        <v>0</v>
      </c>
      <c r="AA508" s="39">
        <f t="shared" si="125"/>
        <v>0</v>
      </c>
      <c r="AB508" t="str">
        <f t="shared" si="126"/>
        <v/>
      </c>
      <c r="AD508" s="41" t="str">
        <f t="shared" si="127"/>
        <v/>
      </c>
    </row>
    <row r="509" spans="1:30" x14ac:dyDescent="0.2">
      <c r="A509" s="35"/>
      <c r="B509" s="36"/>
      <c r="C509" s="36"/>
      <c r="D509" s="36"/>
      <c r="E509" s="36"/>
      <c r="F509" s="37"/>
      <c r="G509" s="36"/>
      <c r="H509" s="36"/>
      <c r="I509" s="36"/>
      <c r="J509" s="36"/>
      <c r="K509" s="36"/>
      <c r="L509" s="36"/>
      <c r="M509" s="36"/>
      <c r="N509" s="38" t="str">
        <f t="shared" si="112"/>
        <v/>
      </c>
      <c r="O509" t="str">
        <f t="shared" si="113"/>
        <v/>
      </c>
      <c r="P509" t="str">
        <f t="shared" si="114"/>
        <v/>
      </c>
      <c r="Q509" t="str">
        <f t="shared" si="115"/>
        <v/>
      </c>
      <c r="R509" t="str">
        <f t="shared" si="116"/>
        <v>-</v>
      </c>
      <c r="S509" s="39" t="str">
        <f t="shared" si="117"/>
        <v/>
      </c>
      <c r="T509" t="str">
        <f t="shared" si="118"/>
        <v/>
      </c>
      <c r="U509" s="40">
        <f t="shared" si="119"/>
        <v>0</v>
      </c>
      <c r="V509" s="40">
        <f t="shared" si="120"/>
        <v>0</v>
      </c>
      <c r="W509" s="40">
        <f t="shared" si="121"/>
        <v>0</v>
      </c>
      <c r="X509" s="40">
        <f t="shared" si="122"/>
        <v>0</v>
      </c>
      <c r="Y509" s="39">
        <f t="shared" si="123"/>
        <v>0</v>
      </c>
      <c r="Z509" s="39">
        <f t="shared" si="124"/>
        <v>0</v>
      </c>
      <c r="AA509" s="39">
        <f t="shared" si="125"/>
        <v>0</v>
      </c>
      <c r="AB509" t="str">
        <f t="shared" si="126"/>
        <v/>
      </c>
      <c r="AD509" s="41" t="str">
        <f t="shared" si="127"/>
        <v/>
      </c>
    </row>
    <row r="510" spans="1:30" x14ac:dyDescent="0.2">
      <c r="A510" s="35"/>
      <c r="B510" s="36"/>
      <c r="C510" s="36"/>
      <c r="D510" s="36"/>
      <c r="E510" s="36"/>
      <c r="F510" s="37"/>
      <c r="G510" s="36"/>
      <c r="H510" s="36"/>
      <c r="I510" s="36"/>
      <c r="J510" s="36"/>
      <c r="K510" s="36"/>
      <c r="L510" s="36"/>
      <c r="M510" s="36"/>
      <c r="N510" s="38" t="str">
        <f t="shared" si="112"/>
        <v/>
      </c>
      <c r="O510" t="str">
        <f t="shared" si="113"/>
        <v/>
      </c>
      <c r="P510" t="str">
        <f t="shared" si="114"/>
        <v/>
      </c>
      <c r="Q510" t="str">
        <f t="shared" si="115"/>
        <v/>
      </c>
      <c r="R510" t="str">
        <f t="shared" si="116"/>
        <v>-</v>
      </c>
      <c r="S510" s="39" t="str">
        <f t="shared" si="117"/>
        <v/>
      </c>
      <c r="T510" t="str">
        <f t="shared" si="118"/>
        <v/>
      </c>
      <c r="U510" s="40">
        <f t="shared" si="119"/>
        <v>0</v>
      </c>
      <c r="V510" s="40">
        <f t="shared" si="120"/>
        <v>0</v>
      </c>
      <c r="W510" s="40">
        <f t="shared" si="121"/>
        <v>0</v>
      </c>
      <c r="X510" s="40">
        <f t="shared" si="122"/>
        <v>0</v>
      </c>
      <c r="Y510" s="39">
        <f t="shared" si="123"/>
        <v>0</v>
      </c>
      <c r="Z510" s="39">
        <f t="shared" si="124"/>
        <v>0</v>
      </c>
      <c r="AA510" s="39">
        <f t="shared" si="125"/>
        <v>0</v>
      </c>
      <c r="AB510" t="str">
        <f t="shared" si="126"/>
        <v/>
      </c>
      <c r="AD510" s="41" t="str">
        <f t="shared" si="127"/>
        <v/>
      </c>
    </row>
    <row r="511" spans="1:30" x14ac:dyDescent="0.2">
      <c r="A511" s="35"/>
      <c r="B511" s="36"/>
      <c r="C511" s="36"/>
      <c r="D511" s="36"/>
      <c r="E511" s="36"/>
      <c r="F511" s="37"/>
      <c r="G511" s="36"/>
      <c r="H511" s="36"/>
      <c r="I511" s="36"/>
      <c r="J511" s="36"/>
      <c r="K511" s="36"/>
      <c r="L511" s="36"/>
      <c r="M511" s="36"/>
      <c r="N511" s="38" t="str">
        <f t="shared" si="112"/>
        <v/>
      </c>
      <c r="O511" t="str">
        <f t="shared" si="113"/>
        <v/>
      </c>
      <c r="P511" t="str">
        <f t="shared" si="114"/>
        <v/>
      </c>
      <c r="Q511" t="str">
        <f t="shared" si="115"/>
        <v/>
      </c>
      <c r="R511" t="str">
        <f t="shared" si="116"/>
        <v>-</v>
      </c>
      <c r="S511" s="39" t="str">
        <f t="shared" si="117"/>
        <v/>
      </c>
      <c r="T511" t="str">
        <f t="shared" si="118"/>
        <v/>
      </c>
      <c r="U511" s="40">
        <f t="shared" si="119"/>
        <v>0</v>
      </c>
      <c r="V511" s="40">
        <f t="shared" si="120"/>
        <v>0</v>
      </c>
      <c r="W511" s="40">
        <f t="shared" si="121"/>
        <v>0</v>
      </c>
      <c r="X511" s="40">
        <f t="shared" si="122"/>
        <v>0</v>
      </c>
      <c r="Y511" s="39">
        <f t="shared" si="123"/>
        <v>0</v>
      </c>
      <c r="Z511" s="39">
        <f t="shared" si="124"/>
        <v>0</v>
      </c>
      <c r="AA511" s="39">
        <f t="shared" si="125"/>
        <v>0</v>
      </c>
      <c r="AB511" t="str">
        <f t="shared" si="126"/>
        <v/>
      </c>
      <c r="AD511" s="41" t="str">
        <f t="shared" si="127"/>
        <v/>
      </c>
    </row>
    <row r="512" spans="1:30" x14ac:dyDescent="0.2">
      <c r="A512" s="35"/>
      <c r="B512" s="36"/>
      <c r="C512" s="36"/>
      <c r="D512" s="36"/>
      <c r="E512" s="36"/>
      <c r="F512" s="37"/>
      <c r="G512" s="36"/>
      <c r="H512" s="36"/>
      <c r="I512" s="36"/>
      <c r="J512" s="36"/>
      <c r="K512" s="36"/>
      <c r="L512" s="36"/>
      <c r="M512" s="36"/>
      <c r="N512" s="38" t="str">
        <f t="shared" si="112"/>
        <v/>
      </c>
      <c r="O512" t="str">
        <f t="shared" si="113"/>
        <v/>
      </c>
      <c r="P512" t="str">
        <f t="shared" si="114"/>
        <v/>
      </c>
      <c r="Q512" t="str">
        <f t="shared" si="115"/>
        <v/>
      </c>
      <c r="R512" t="str">
        <f t="shared" si="116"/>
        <v>-</v>
      </c>
      <c r="S512" s="39" t="str">
        <f t="shared" si="117"/>
        <v/>
      </c>
      <c r="T512" t="str">
        <f t="shared" si="118"/>
        <v/>
      </c>
      <c r="U512" s="40">
        <f t="shared" si="119"/>
        <v>0</v>
      </c>
      <c r="V512" s="40">
        <f t="shared" si="120"/>
        <v>0</v>
      </c>
      <c r="W512" s="40">
        <f t="shared" si="121"/>
        <v>0</v>
      </c>
      <c r="X512" s="40">
        <f t="shared" si="122"/>
        <v>0</v>
      </c>
      <c r="Y512" s="39">
        <f t="shared" si="123"/>
        <v>0</v>
      </c>
      <c r="Z512" s="39">
        <f t="shared" si="124"/>
        <v>0</v>
      </c>
      <c r="AA512" s="39">
        <f t="shared" si="125"/>
        <v>0</v>
      </c>
      <c r="AB512" t="str">
        <f t="shared" si="126"/>
        <v/>
      </c>
      <c r="AD512" s="41" t="str">
        <f t="shared" si="127"/>
        <v/>
      </c>
    </row>
    <row r="513" spans="1:30" x14ac:dyDescent="0.2">
      <c r="A513" s="35"/>
      <c r="B513" s="36"/>
      <c r="C513" s="36"/>
      <c r="D513" s="36"/>
      <c r="E513" s="36"/>
      <c r="F513" s="37"/>
      <c r="G513" s="36"/>
      <c r="H513" s="36"/>
      <c r="I513" s="36"/>
      <c r="J513" s="36"/>
      <c r="K513" s="36"/>
      <c r="L513" s="36"/>
      <c r="M513" s="36"/>
      <c r="N513" s="38" t="str">
        <f t="shared" si="112"/>
        <v/>
      </c>
      <c r="O513" t="str">
        <f t="shared" si="113"/>
        <v/>
      </c>
      <c r="P513" t="str">
        <f t="shared" si="114"/>
        <v/>
      </c>
      <c r="Q513" t="str">
        <f t="shared" si="115"/>
        <v/>
      </c>
      <c r="R513" t="str">
        <f t="shared" si="116"/>
        <v>-</v>
      </c>
      <c r="S513" s="39" t="str">
        <f t="shared" si="117"/>
        <v/>
      </c>
      <c r="T513" t="str">
        <f t="shared" si="118"/>
        <v/>
      </c>
      <c r="U513" s="40">
        <f t="shared" si="119"/>
        <v>0</v>
      </c>
      <c r="V513" s="40">
        <f t="shared" si="120"/>
        <v>0</v>
      </c>
      <c r="W513" s="40">
        <f t="shared" si="121"/>
        <v>0</v>
      </c>
      <c r="X513" s="40">
        <f t="shared" si="122"/>
        <v>0</v>
      </c>
      <c r="Y513" s="39">
        <f t="shared" si="123"/>
        <v>0</v>
      </c>
      <c r="Z513" s="39">
        <f t="shared" si="124"/>
        <v>0</v>
      </c>
      <c r="AA513" s="39">
        <f t="shared" si="125"/>
        <v>0</v>
      </c>
      <c r="AB513" t="str">
        <f t="shared" si="126"/>
        <v/>
      </c>
      <c r="AD513" s="41" t="str">
        <f t="shared" si="127"/>
        <v/>
      </c>
    </row>
    <row r="514" spans="1:30" x14ac:dyDescent="0.2">
      <c r="A514" s="35"/>
      <c r="B514" s="36"/>
      <c r="C514" s="36"/>
      <c r="D514" s="36"/>
      <c r="E514" s="36"/>
      <c r="F514" s="37"/>
      <c r="G514" s="36"/>
      <c r="H514" s="36"/>
      <c r="I514" s="36"/>
      <c r="J514" s="36"/>
      <c r="K514" s="36"/>
      <c r="L514" s="36"/>
      <c r="M514" s="36"/>
      <c r="N514" s="38" t="str">
        <f t="shared" si="112"/>
        <v/>
      </c>
      <c r="O514" t="str">
        <f t="shared" si="113"/>
        <v/>
      </c>
      <c r="P514" t="str">
        <f t="shared" si="114"/>
        <v/>
      </c>
      <c r="Q514" t="str">
        <f t="shared" si="115"/>
        <v/>
      </c>
      <c r="R514" t="str">
        <f t="shared" si="116"/>
        <v>-</v>
      </c>
      <c r="S514" s="39" t="str">
        <f t="shared" si="117"/>
        <v/>
      </c>
      <c r="T514" t="str">
        <f t="shared" si="118"/>
        <v/>
      </c>
      <c r="U514" s="40">
        <f t="shared" si="119"/>
        <v>0</v>
      </c>
      <c r="V514" s="40">
        <f t="shared" si="120"/>
        <v>0</v>
      </c>
      <c r="W514" s="40">
        <f t="shared" si="121"/>
        <v>0</v>
      </c>
      <c r="X514" s="40">
        <f t="shared" si="122"/>
        <v>0</v>
      </c>
      <c r="Y514" s="39">
        <f t="shared" si="123"/>
        <v>0</v>
      </c>
      <c r="Z514" s="39">
        <f t="shared" si="124"/>
        <v>0</v>
      </c>
      <c r="AA514" s="39">
        <f t="shared" si="125"/>
        <v>0</v>
      </c>
      <c r="AB514" t="str">
        <f t="shared" si="126"/>
        <v/>
      </c>
      <c r="AD514" s="41" t="str">
        <f t="shared" si="127"/>
        <v/>
      </c>
    </row>
    <row r="515" spans="1:30" x14ac:dyDescent="0.2">
      <c r="A515" s="35"/>
      <c r="B515" s="36"/>
      <c r="C515" s="36"/>
      <c r="D515" s="36"/>
      <c r="E515" s="36"/>
      <c r="F515" s="37"/>
      <c r="G515" s="36"/>
      <c r="H515" s="36"/>
      <c r="I515" s="36"/>
      <c r="J515" s="36"/>
      <c r="K515" s="36"/>
      <c r="L515" s="36"/>
      <c r="M515" s="36"/>
      <c r="N515" s="38" t="str">
        <f t="shared" si="112"/>
        <v/>
      </c>
      <c r="O515" t="str">
        <f t="shared" si="113"/>
        <v/>
      </c>
      <c r="P515" t="str">
        <f t="shared" si="114"/>
        <v/>
      </c>
      <c r="Q515" t="str">
        <f t="shared" si="115"/>
        <v/>
      </c>
      <c r="R515" t="str">
        <f t="shared" si="116"/>
        <v>-</v>
      </c>
      <c r="S515" s="39" t="str">
        <f t="shared" si="117"/>
        <v/>
      </c>
      <c r="T515" t="str">
        <f t="shared" si="118"/>
        <v/>
      </c>
      <c r="U515" s="40">
        <f t="shared" si="119"/>
        <v>0</v>
      </c>
      <c r="V515" s="40">
        <f t="shared" si="120"/>
        <v>0</v>
      </c>
      <c r="W515" s="40">
        <f t="shared" si="121"/>
        <v>0</v>
      </c>
      <c r="X515" s="40">
        <f t="shared" si="122"/>
        <v>0</v>
      </c>
      <c r="Y515" s="39">
        <f t="shared" si="123"/>
        <v>0</v>
      </c>
      <c r="Z515" s="39">
        <f t="shared" si="124"/>
        <v>0</v>
      </c>
      <c r="AA515" s="39">
        <f t="shared" si="125"/>
        <v>0</v>
      </c>
      <c r="AB515" t="str">
        <f t="shared" si="126"/>
        <v/>
      </c>
      <c r="AD515" s="41" t="str">
        <f t="shared" si="127"/>
        <v/>
      </c>
    </row>
    <row r="516" spans="1:30" x14ac:dyDescent="0.2">
      <c r="A516" s="35"/>
      <c r="B516" s="36"/>
      <c r="C516" s="36"/>
      <c r="D516" s="36"/>
      <c r="E516" s="36"/>
      <c r="F516" s="37"/>
      <c r="G516" s="36"/>
      <c r="H516" s="36"/>
      <c r="I516" s="36"/>
      <c r="J516" s="36"/>
      <c r="K516" s="36"/>
      <c r="L516" s="36"/>
      <c r="M516" s="36"/>
      <c r="N516" s="38" t="str">
        <f t="shared" ref="N516:N579" si="128">IF($A516="","",DATE(YEAR($A516),MONTH($A516),1))</f>
        <v/>
      </c>
      <c r="O516" t="str">
        <f t="shared" ref="O516:O579" si="129">IF(TRIM($B516)="","",IFERROR(INDEX(C_RG,MATCH(TRIM($B516),C_Nome,0)),"?"))</f>
        <v/>
      </c>
      <c r="P516" t="str">
        <f t="shared" ref="P516:P579" si="130">IF($AD516="","",INDEX(V_Equipe,$AD516))</f>
        <v/>
      </c>
      <c r="Q516" t="str">
        <f t="shared" ref="Q516:Q579" si="131">IF($AD516="","",INDEX(V_Funcao,$AD516))</f>
        <v/>
      </c>
      <c r="R516" t="str">
        <f t="shared" ref="R516:R579" si="132">IF(OR(TRIM($C516)="",$Q516=""),"-",IF(TRIM($C516)=$Q516,"Sim","Não"))</f>
        <v>-</v>
      </c>
      <c r="S516" s="39" t="str">
        <f t="shared" ref="S516:S579" si="133">IF(OR($A516="",IF(TRIM($C516)&lt;&gt;"",TRIM($C516),$Q516)=""),"",IFERROR(INDEX(F_Valor,MATCH(IF(TRIM($C516)&lt;&gt;"",TRIM($C516),$Q516)&amp;"|"&amp;SUMPRODUCT(MAX((F_Funcao=IF(TRIM($C516)&lt;&gt;"",TRIM($C516),$Q516))*(F_Ini&lt;=$A516)*F_Ini)),F_Chave,0)),""))</f>
        <v/>
      </c>
      <c r="T516" t="str">
        <f t="shared" ref="T516:T579" si="134">IF($A516="","",IF($E516="Sim","Feriado",IF(WEEKDAY($A516,2)=6,"Sábado",IF(WEEKDAY($A516,2)=7,"Domingo","Dia útil"))))</f>
        <v/>
      </c>
      <c r="U516" s="40">
        <f t="shared" ref="U516:U579" si="135">IF(OR($A516="",$F516=""),0,IF(AND($T516&lt;&gt;"Dia útil",$F516&gt;P_LimiteAlmocoFDS),P_AlmocoFDS,0))</f>
        <v>0</v>
      </c>
      <c r="V516" s="40">
        <f t="shared" ref="V516:V579" si="136">IF($F516="",0,MAX($F516-$U516,0))</f>
        <v>0</v>
      </c>
      <c r="W516" s="40">
        <f t="shared" ref="W516:W579" si="137">IF($V516=0,0,IF($T516="Dia útil",$V516,IF($T516="Sábado",MAX($V516-P_HoraSab100,0),0)))</f>
        <v>0</v>
      </c>
      <c r="X516" s="40">
        <f t="shared" ref="X516:X579" si="138">IF($V516=0,0,IF(OR($T516="Domingo",$T516="Feriado"),$V516,IF($T516="Sábado",MIN($V516,P_HoraSab100),0)))</f>
        <v>0</v>
      </c>
      <c r="Y516" s="39">
        <f t="shared" ref="Y516:Y579" si="139">IF(OR($V516=0,$S516=""),0,($W516*P_MultHE50+$X516*P_MultHE100)*24*$S516)</f>
        <v>0</v>
      </c>
      <c r="Z516" s="39">
        <f t="shared" ref="Z516:Z579" si="140">IF($G516="PAGAS POR EI",$Y516,0)</f>
        <v>0</v>
      </c>
      <c r="AA516" s="39">
        <f t="shared" ref="AA516:AA579" si="141">IF($G516="PAGAS PELA ÁREA",$Y516,0)</f>
        <v>0</v>
      </c>
      <c r="AB516" t="str">
        <f t="shared" ref="AB516:AB579" si="142">IF($A516="","",IF($O516="?","CADASTRO: funcionário não está no Cadastro",IF($G516="","DEFINIR: tratamento da HE (EI ou área)",IF($L516&lt;&gt;"Sim","PONTO: aguardando histórico dos pontos",""))))</f>
        <v/>
      </c>
      <c r="AD516" s="41" t="str">
        <f t="shared" ref="AD516:AD579" si="143">IF(OR($A516="",$O516="",$O516="?"),"",IFERROR(MATCH($O516&amp;"|"&amp;SUMPRODUCT(MAX((V_RG=$O516)*(V_Ini&lt;=$A516)*V_Ini)),V_Chave,0),""))</f>
        <v/>
      </c>
    </row>
    <row r="517" spans="1:30" x14ac:dyDescent="0.2">
      <c r="A517" s="35"/>
      <c r="B517" s="36"/>
      <c r="C517" s="36"/>
      <c r="D517" s="36"/>
      <c r="E517" s="36"/>
      <c r="F517" s="37"/>
      <c r="G517" s="36"/>
      <c r="H517" s="36"/>
      <c r="I517" s="36"/>
      <c r="J517" s="36"/>
      <c r="K517" s="36"/>
      <c r="L517" s="36"/>
      <c r="M517" s="36"/>
      <c r="N517" s="38" t="str">
        <f t="shared" si="128"/>
        <v/>
      </c>
      <c r="O517" t="str">
        <f t="shared" si="129"/>
        <v/>
      </c>
      <c r="P517" t="str">
        <f t="shared" si="130"/>
        <v/>
      </c>
      <c r="Q517" t="str">
        <f t="shared" si="131"/>
        <v/>
      </c>
      <c r="R517" t="str">
        <f t="shared" si="132"/>
        <v>-</v>
      </c>
      <c r="S517" s="39" t="str">
        <f t="shared" si="133"/>
        <v/>
      </c>
      <c r="T517" t="str">
        <f t="shared" si="134"/>
        <v/>
      </c>
      <c r="U517" s="40">
        <f t="shared" si="135"/>
        <v>0</v>
      </c>
      <c r="V517" s="40">
        <f t="shared" si="136"/>
        <v>0</v>
      </c>
      <c r="W517" s="40">
        <f t="shared" si="137"/>
        <v>0</v>
      </c>
      <c r="X517" s="40">
        <f t="shared" si="138"/>
        <v>0</v>
      </c>
      <c r="Y517" s="39">
        <f t="shared" si="139"/>
        <v>0</v>
      </c>
      <c r="Z517" s="39">
        <f t="shared" si="140"/>
        <v>0</v>
      </c>
      <c r="AA517" s="39">
        <f t="shared" si="141"/>
        <v>0</v>
      </c>
      <c r="AB517" t="str">
        <f t="shared" si="142"/>
        <v/>
      </c>
      <c r="AD517" s="41" t="str">
        <f t="shared" si="143"/>
        <v/>
      </c>
    </row>
    <row r="518" spans="1:30" x14ac:dyDescent="0.2">
      <c r="A518" s="35"/>
      <c r="B518" s="36"/>
      <c r="C518" s="36"/>
      <c r="D518" s="36"/>
      <c r="E518" s="36"/>
      <c r="F518" s="37"/>
      <c r="G518" s="36"/>
      <c r="H518" s="36"/>
      <c r="I518" s="36"/>
      <c r="J518" s="36"/>
      <c r="K518" s="36"/>
      <c r="L518" s="36"/>
      <c r="M518" s="36"/>
      <c r="N518" s="38" t="str">
        <f t="shared" si="128"/>
        <v/>
      </c>
      <c r="O518" t="str">
        <f t="shared" si="129"/>
        <v/>
      </c>
      <c r="P518" t="str">
        <f t="shared" si="130"/>
        <v/>
      </c>
      <c r="Q518" t="str">
        <f t="shared" si="131"/>
        <v/>
      </c>
      <c r="R518" t="str">
        <f t="shared" si="132"/>
        <v>-</v>
      </c>
      <c r="S518" s="39" t="str">
        <f t="shared" si="133"/>
        <v/>
      </c>
      <c r="T518" t="str">
        <f t="shared" si="134"/>
        <v/>
      </c>
      <c r="U518" s="40">
        <f t="shared" si="135"/>
        <v>0</v>
      </c>
      <c r="V518" s="40">
        <f t="shared" si="136"/>
        <v>0</v>
      </c>
      <c r="W518" s="40">
        <f t="shared" si="137"/>
        <v>0</v>
      </c>
      <c r="X518" s="40">
        <f t="shared" si="138"/>
        <v>0</v>
      </c>
      <c r="Y518" s="39">
        <f t="shared" si="139"/>
        <v>0</v>
      </c>
      <c r="Z518" s="39">
        <f t="shared" si="140"/>
        <v>0</v>
      </c>
      <c r="AA518" s="39">
        <f t="shared" si="141"/>
        <v>0</v>
      </c>
      <c r="AB518" t="str">
        <f t="shared" si="142"/>
        <v/>
      </c>
      <c r="AD518" s="41" t="str">
        <f t="shared" si="143"/>
        <v/>
      </c>
    </row>
    <row r="519" spans="1:30" x14ac:dyDescent="0.2">
      <c r="A519" s="35"/>
      <c r="B519" s="36"/>
      <c r="C519" s="36"/>
      <c r="D519" s="36"/>
      <c r="E519" s="36"/>
      <c r="F519" s="37"/>
      <c r="G519" s="36"/>
      <c r="H519" s="36"/>
      <c r="I519" s="36"/>
      <c r="J519" s="36"/>
      <c r="K519" s="36"/>
      <c r="L519" s="36"/>
      <c r="M519" s="36"/>
      <c r="N519" s="38" t="str">
        <f t="shared" si="128"/>
        <v/>
      </c>
      <c r="O519" t="str">
        <f t="shared" si="129"/>
        <v/>
      </c>
      <c r="P519" t="str">
        <f t="shared" si="130"/>
        <v/>
      </c>
      <c r="Q519" t="str">
        <f t="shared" si="131"/>
        <v/>
      </c>
      <c r="R519" t="str">
        <f t="shared" si="132"/>
        <v>-</v>
      </c>
      <c r="S519" s="39" t="str">
        <f t="shared" si="133"/>
        <v/>
      </c>
      <c r="T519" t="str">
        <f t="shared" si="134"/>
        <v/>
      </c>
      <c r="U519" s="40">
        <f t="shared" si="135"/>
        <v>0</v>
      </c>
      <c r="V519" s="40">
        <f t="shared" si="136"/>
        <v>0</v>
      </c>
      <c r="W519" s="40">
        <f t="shared" si="137"/>
        <v>0</v>
      </c>
      <c r="X519" s="40">
        <f t="shared" si="138"/>
        <v>0</v>
      </c>
      <c r="Y519" s="39">
        <f t="shared" si="139"/>
        <v>0</v>
      </c>
      <c r="Z519" s="39">
        <f t="shared" si="140"/>
        <v>0</v>
      </c>
      <c r="AA519" s="39">
        <f t="shared" si="141"/>
        <v>0</v>
      </c>
      <c r="AB519" t="str">
        <f t="shared" si="142"/>
        <v/>
      </c>
      <c r="AD519" s="41" t="str">
        <f t="shared" si="143"/>
        <v/>
      </c>
    </row>
    <row r="520" spans="1:30" x14ac:dyDescent="0.2">
      <c r="A520" s="35"/>
      <c r="B520" s="36"/>
      <c r="C520" s="36"/>
      <c r="D520" s="36"/>
      <c r="E520" s="36"/>
      <c r="F520" s="37"/>
      <c r="G520" s="36"/>
      <c r="H520" s="36"/>
      <c r="I520" s="36"/>
      <c r="J520" s="36"/>
      <c r="K520" s="36"/>
      <c r="L520" s="36"/>
      <c r="M520" s="36"/>
      <c r="N520" s="38" t="str">
        <f t="shared" si="128"/>
        <v/>
      </c>
      <c r="O520" t="str">
        <f t="shared" si="129"/>
        <v/>
      </c>
      <c r="P520" t="str">
        <f t="shared" si="130"/>
        <v/>
      </c>
      <c r="Q520" t="str">
        <f t="shared" si="131"/>
        <v/>
      </c>
      <c r="R520" t="str">
        <f t="shared" si="132"/>
        <v>-</v>
      </c>
      <c r="S520" s="39" t="str">
        <f t="shared" si="133"/>
        <v/>
      </c>
      <c r="T520" t="str">
        <f t="shared" si="134"/>
        <v/>
      </c>
      <c r="U520" s="40">
        <f t="shared" si="135"/>
        <v>0</v>
      </c>
      <c r="V520" s="40">
        <f t="shared" si="136"/>
        <v>0</v>
      </c>
      <c r="W520" s="40">
        <f t="shared" si="137"/>
        <v>0</v>
      </c>
      <c r="X520" s="40">
        <f t="shared" si="138"/>
        <v>0</v>
      </c>
      <c r="Y520" s="39">
        <f t="shared" si="139"/>
        <v>0</v>
      </c>
      <c r="Z520" s="39">
        <f t="shared" si="140"/>
        <v>0</v>
      </c>
      <c r="AA520" s="39">
        <f t="shared" si="141"/>
        <v>0</v>
      </c>
      <c r="AB520" t="str">
        <f t="shared" si="142"/>
        <v/>
      </c>
      <c r="AD520" s="41" t="str">
        <f t="shared" si="143"/>
        <v/>
      </c>
    </row>
    <row r="521" spans="1:30" x14ac:dyDescent="0.2">
      <c r="A521" s="35"/>
      <c r="B521" s="36"/>
      <c r="C521" s="36"/>
      <c r="D521" s="36"/>
      <c r="E521" s="36"/>
      <c r="F521" s="37"/>
      <c r="G521" s="36"/>
      <c r="H521" s="36"/>
      <c r="I521" s="36"/>
      <c r="J521" s="36"/>
      <c r="K521" s="36"/>
      <c r="L521" s="36"/>
      <c r="M521" s="36"/>
      <c r="N521" s="38" t="str">
        <f t="shared" si="128"/>
        <v/>
      </c>
      <c r="O521" t="str">
        <f t="shared" si="129"/>
        <v/>
      </c>
      <c r="P521" t="str">
        <f t="shared" si="130"/>
        <v/>
      </c>
      <c r="Q521" t="str">
        <f t="shared" si="131"/>
        <v/>
      </c>
      <c r="R521" t="str">
        <f t="shared" si="132"/>
        <v>-</v>
      </c>
      <c r="S521" s="39" t="str">
        <f t="shared" si="133"/>
        <v/>
      </c>
      <c r="T521" t="str">
        <f t="shared" si="134"/>
        <v/>
      </c>
      <c r="U521" s="40">
        <f t="shared" si="135"/>
        <v>0</v>
      </c>
      <c r="V521" s="40">
        <f t="shared" si="136"/>
        <v>0</v>
      </c>
      <c r="W521" s="40">
        <f t="shared" si="137"/>
        <v>0</v>
      </c>
      <c r="X521" s="40">
        <f t="shared" si="138"/>
        <v>0</v>
      </c>
      <c r="Y521" s="39">
        <f t="shared" si="139"/>
        <v>0</v>
      </c>
      <c r="Z521" s="39">
        <f t="shared" si="140"/>
        <v>0</v>
      </c>
      <c r="AA521" s="39">
        <f t="shared" si="141"/>
        <v>0</v>
      </c>
      <c r="AB521" t="str">
        <f t="shared" si="142"/>
        <v/>
      </c>
      <c r="AD521" s="41" t="str">
        <f t="shared" si="143"/>
        <v/>
      </c>
    </row>
    <row r="522" spans="1:30" x14ac:dyDescent="0.2">
      <c r="A522" s="35"/>
      <c r="B522" s="36"/>
      <c r="C522" s="36"/>
      <c r="D522" s="36"/>
      <c r="E522" s="36"/>
      <c r="F522" s="37"/>
      <c r="G522" s="36"/>
      <c r="H522" s="36"/>
      <c r="I522" s="36"/>
      <c r="J522" s="36"/>
      <c r="K522" s="36"/>
      <c r="L522" s="36"/>
      <c r="M522" s="36"/>
      <c r="N522" s="38" t="str">
        <f t="shared" si="128"/>
        <v/>
      </c>
      <c r="O522" t="str">
        <f t="shared" si="129"/>
        <v/>
      </c>
      <c r="P522" t="str">
        <f t="shared" si="130"/>
        <v/>
      </c>
      <c r="Q522" t="str">
        <f t="shared" si="131"/>
        <v/>
      </c>
      <c r="R522" t="str">
        <f t="shared" si="132"/>
        <v>-</v>
      </c>
      <c r="S522" s="39" t="str">
        <f t="shared" si="133"/>
        <v/>
      </c>
      <c r="T522" t="str">
        <f t="shared" si="134"/>
        <v/>
      </c>
      <c r="U522" s="40">
        <f t="shared" si="135"/>
        <v>0</v>
      </c>
      <c r="V522" s="40">
        <f t="shared" si="136"/>
        <v>0</v>
      </c>
      <c r="W522" s="40">
        <f t="shared" si="137"/>
        <v>0</v>
      </c>
      <c r="X522" s="40">
        <f t="shared" si="138"/>
        <v>0</v>
      </c>
      <c r="Y522" s="39">
        <f t="shared" si="139"/>
        <v>0</v>
      </c>
      <c r="Z522" s="39">
        <f t="shared" si="140"/>
        <v>0</v>
      </c>
      <c r="AA522" s="39">
        <f t="shared" si="141"/>
        <v>0</v>
      </c>
      <c r="AB522" t="str">
        <f t="shared" si="142"/>
        <v/>
      </c>
      <c r="AD522" s="41" t="str">
        <f t="shared" si="143"/>
        <v/>
      </c>
    </row>
    <row r="523" spans="1:30" x14ac:dyDescent="0.2">
      <c r="A523" s="35"/>
      <c r="B523" s="36"/>
      <c r="C523" s="36"/>
      <c r="D523" s="36"/>
      <c r="E523" s="36"/>
      <c r="F523" s="37"/>
      <c r="G523" s="36"/>
      <c r="H523" s="36"/>
      <c r="I523" s="36"/>
      <c r="J523" s="36"/>
      <c r="K523" s="36"/>
      <c r="L523" s="36"/>
      <c r="M523" s="36"/>
      <c r="N523" s="38" t="str">
        <f t="shared" si="128"/>
        <v/>
      </c>
      <c r="O523" t="str">
        <f t="shared" si="129"/>
        <v/>
      </c>
      <c r="P523" t="str">
        <f t="shared" si="130"/>
        <v/>
      </c>
      <c r="Q523" t="str">
        <f t="shared" si="131"/>
        <v/>
      </c>
      <c r="R523" t="str">
        <f t="shared" si="132"/>
        <v>-</v>
      </c>
      <c r="S523" s="39" t="str">
        <f t="shared" si="133"/>
        <v/>
      </c>
      <c r="T523" t="str">
        <f t="shared" si="134"/>
        <v/>
      </c>
      <c r="U523" s="40">
        <f t="shared" si="135"/>
        <v>0</v>
      </c>
      <c r="V523" s="40">
        <f t="shared" si="136"/>
        <v>0</v>
      </c>
      <c r="W523" s="40">
        <f t="shared" si="137"/>
        <v>0</v>
      </c>
      <c r="X523" s="40">
        <f t="shared" si="138"/>
        <v>0</v>
      </c>
      <c r="Y523" s="39">
        <f t="shared" si="139"/>
        <v>0</v>
      </c>
      <c r="Z523" s="39">
        <f t="shared" si="140"/>
        <v>0</v>
      </c>
      <c r="AA523" s="39">
        <f t="shared" si="141"/>
        <v>0</v>
      </c>
      <c r="AB523" t="str">
        <f t="shared" si="142"/>
        <v/>
      </c>
      <c r="AD523" s="41" t="str">
        <f t="shared" si="143"/>
        <v/>
      </c>
    </row>
    <row r="524" spans="1:30" x14ac:dyDescent="0.2">
      <c r="A524" s="35"/>
      <c r="B524" s="36"/>
      <c r="C524" s="36"/>
      <c r="D524" s="36"/>
      <c r="E524" s="36"/>
      <c r="F524" s="37"/>
      <c r="G524" s="36"/>
      <c r="H524" s="36"/>
      <c r="I524" s="36"/>
      <c r="J524" s="36"/>
      <c r="K524" s="36"/>
      <c r="L524" s="36"/>
      <c r="M524" s="36"/>
      <c r="N524" s="38" t="str">
        <f t="shared" si="128"/>
        <v/>
      </c>
      <c r="O524" t="str">
        <f t="shared" si="129"/>
        <v/>
      </c>
      <c r="P524" t="str">
        <f t="shared" si="130"/>
        <v/>
      </c>
      <c r="Q524" t="str">
        <f t="shared" si="131"/>
        <v/>
      </c>
      <c r="R524" t="str">
        <f t="shared" si="132"/>
        <v>-</v>
      </c>
      <c r="S524" s="39" t="str">
        <f t="shared" si="133"/>
        <v/>
      </c>
      <c r="T524" t="str">
        <f t="shared" si="134"/>
        <v/>
      </c>
      <c r="U524" s="40">
        <f t="shared" si="135"/>
        <v>0</v>
      </c>
      <c r="V524" s="40">
        <f t="shared" si="136"/>
        <v>0</v>
      </c>
      <c r="W524" s="40">
        <f t="shared" si="137"/>
        <v>0</v>
      </c>
      <c r="X524" s="40">
        <f t="shared" si="138"/>
        <v>0</v>
      </c>
      <c r="Y524" s="39">
        <f t="shared" si="139"/>
        <v>0</v>
      </c>
      <c r="Z524" s="39">
        <f t="shared" si="140"/>
        <v>0</v>
      </c>
      <c r="AA524" s="39">
        <f t="shared" si="141"/>
        <v>0</v>
      </c>
      <c r="AB524" t="str">
        <f t="shared" si="142"/>
        <v/>
      </c>
      <c r="AD524" s="41" t="str">
        <f t="shared" si="143"/>
        <v/>
      </c>
    </row>
    <row r="525" spans="1:30" x14ac:dyDescent="0.2">
      <c r="A525" s="35"/>
      <c r="B525" s="36"/>
      <c r="C525" s="36"/>
      <c r="D525" s="36"/>
      <c r="E525" s="36"/>
      <c r="F525" s="37"/>
      <c r="G525" s="36"/>
      <c r="H525" s="36"/>
      <c r="I525" s="36"/>
      <c r="J525" s="36"/>
      <c r="K525" s="36"/>
      <c r="L525" s="36"/>
      <c r="M525" s="36"/>
      <c r="N525" s="38" t="str">
        <f t="shared" si="128"/>
        <v/>
      </c>
      <c r="O525" t="str">
        <f t="shared" si="129"/>
        <v/>
      </c>
      <c r="P525" t="str">
        <f t="shared" si="130"/>
        <v/>
      </c>
      <c r="Q525" t="str">
        <f t="shared" si="131"/>
        <v/>
      </c>
      <c r="R525" t="str">
        <f t="shared" si="132"/>
        <v>-</v>
      </c>
      <c r="S525" s="39" t="str">
        <f t="shared" si="133"/>
        <v/>
      </c>
      <c r="T525" t="str">
        <f t="shared" si="134"/>
        <v/>
      </c>
      <c r="U525" s="40">
        <f t="shared" si="135"/>
        <v>0</v>
      </c>
      <c r="V525" s="40">
        <f t="shared" si="136"/>
        <v>0</v>
      </c>
      <c r="W525" s="40">
        <f t="shared" si="137"/>
        <v>0</v>
      </c>
      <c r="X525" s="40">
        <f t="shared" si="138"/>
        <v>0</v>
      </c>
      <c r="Y525" s="39">
        <f t="shared" si="139"/>
        <v>0</v>
      </c>
      <c r="Z525" s="39">
        <f t="shared" si="140"/>
        <v>0</v>
      </c>
      <c r="AA525" s="39">
        <f t="shared" si="141"/>
        <v>0</v>
      </c>
      <c r="AB525" t="str">
        <f t="shared" si="142"/>
        <v/>
      </c>
      <c r="AD525" s="41" t="str">
        <f t="shared" si="143"/>
        <v/>
      </c>
    </row>
    <row r="526" spans="1:30" x14ac:dyDescent="0.2">
      <c r="A526" s="35"/>
      <c r="B526" s="36"/>
      <c r="C526" s="36"/>
      <c r="D526" s="36"/>
      <c r="E526" s="36"/>
      <c r="F526" s="37"/>
      <c r="G526" s="36"/>
      <c r="H526" s="36"/>
      <c r="I526" s="36"/>
      <c r="J526" s="36"/>
      <c r="K526" s="36"/>
      <c r="L526" s="36"/>
      <c r="M526" s="36"/>
      <c r="N526" s="38" t="str">
        <f t="shared" si="128"/>
        <v/>
      </c>
      <c r="O526" t="str">
        <f t="shared" si="129"/>
        <v/>
      </c>
      <c r="P526" t="str">
        <f t="shared" si="130"/>
        <v/>
      </c>
      <c r="Q526" t="str">
        <f t="shared" si="131"/>
        <v/>
      </c>
      <c r="R526" t="str">
        <f t="shared" si="132"/>
        <v>-</v>
      </c>
      <c r="S526" s="39" t="str">
        <f t="shared" si="133"/>
        <v/>
      </c>
      <c r="T526" t="str">
        <f t="shared" si="134"/>
        <v/>
      </c>
      <c r="U526" s="40">
        <f t="shared" si="135"/>
        <v>0</v>
      </c>
      <c r="V526" s="40">
        <f t="shared" si="136"/>
        <v>0</v>
      </c>
      <c r="W526" s="40">
        <f t="shared" si="137"/>
        <v>0</v>
      </c>
      <c r="X526" s="40">
        <f t="shared" si="138"/>
        <v>0</v>
      </c>
      <c r="Y526" s="39">
        <f t="shared" si="139"/>
        <v>0</v>
      </c>
      <c r="Z526" s="39">
        <f t="shared" si="140"/>
        <v>0</v>
      </c>
      <c r="AA526" s="39">
        <f t="shared" si="141"/>
        <v>0</v>
      </c>
      <c r="AB526" t="str">
        <f t="shared" si="142"/>
        <v/>
      </c>
      <c r="AD526" s="41" t="str">
        <f t="shared" si="143"/>
        <v/>
      </c>
    </row>
    <row r="527" spans="1:30" x14ac:dyDescent="0.2">
      <c r="A527" s="35"/>
      <c r="B527" s="36"/>
      <c r="C527" s="36"/>
      <c r="D527" s="36"/>
      <c r="E527" s="36"/>
      <c r="F527" s="37"/>
      <c r="G527" s="36"/>
      <c r="H527" s="36"/>
      <c r="I527" s="36"/>
      <c r="J527" s="36"/>
      <c r="K527" s="36"/>
      <c r="L527" s="36"/>
      <c r="M527" s="36"/>
      <c r="N527" s="38" t="str">
        <f t="shared" si="128"/>
        <v/>
      </c>
      <c r="O527" t="str">
        <f t="shared" si="129"/>
        <v/>
      </c>
      <c r="P527" t="str">
        <f t="shared" si="130"/>
        <v/>
      </c>
      <c r="Q527" t="str">
        <f t="shared" si="131"/>
        <v/>
      </c>
      <c r="R527" t="str">
        <f t="shared" si="132"/>
        <v>-</v>
      </c>
      <c r="S527" s="39" t="str">
        <f t="shared" si="133"/>
        <v/>
      </c>
      <c r="T527" t="str">
        <f t="shared" si="134"/>
        <v/>
      </c>
      <c r="U527" s="40">
        <f t="shared" si="135"/>
        <v>0</v>
      </c>
      <c r="V527" s="40">
        <f t="shared" si="136"/>
        <v>0</v>
      </c>
      <c r="W527" s="40">
        <f t="shared" si="137"/>
        <v>0</v>
      </c>
      <c r="X527" s="40">
        <f t="shared" si="138"/>
        <v>0</v>
      </c>
      <c r="Y527" s="39">
        <f t="shared" si="139"/>
        <v>0</v>
      </c>
      <c r="Z527" s="39">
        <f t="shared" si="140"/>
        <v>0</v>
      </c>
      <c r="AA527" s="39">
        <f t="shared" si="141"/>
        <v>0</v>
      </c>
      <c r="AB527" t="str">
        <f t="shared" si="142"/>
        <v/>
      </c>
      <c r="AD527" s="41" t="str">
        <f t="shared" si="143"/>
        <v/>
      </c>
    </row>
    <row r="528" spans="1:30" x14ac:dyDescent="0.2">
      <c r="A528" s="35"/>
      <c r="B528" s="36"/>
      <c r="C528" s="36"/>
      <c r="D528" s="36"/>
      <c r="E528" s="36"/>
      <c r="F528" s="37"/>
      <c r="G528" s="36"/>
      <c r="H528" s="36"/>
      <c r="I528" s="36"/>
      <c r="J528" s="36"/>
      <c r="K528" s="36"/>
      <c r="L528" s="36"/>
      <c r="M528" s="36"/>
      <c r="N528" s="38" t="str">
        <f t="shared" si="128"/>
        <v/>
      </c>
      <c r="O528" t="str">
        <f t="shared" si="129"/>
        <v/>
      </c>
      <c r="P528" t="str">
        <f t="shared" si="130"/>
        <v/>
      </c>
      <c r="Q528" t="str">
        <f t="shared" si="131"/>
        <v/>
      </c>
      <c r="R528" t="str">
        <f t="shared" si="132"/>
        <v>-</v>
      </c>
      <c r="S528" s="39" t="str">
        <f t="shared" si="133"/>
        <v/>
      </c>
      <c r="T528" t="str">
        <f t="shared" si="134"/>
        <v/>
      </c>
      <c r="U528" s="40">
        <f t="shared" si="135"/>
        <v>0</v>
      </c>
      <c r="V528" s="40">
        <f t="shared" si="136"/>
        <v>0</v>
      </c>
      <c r="W528" s="40">
        <f t="shared" si="137"/>
        <v>0</v>
      </c>
      <c r="X528" s="40">
        <f t="shared" si="138"/>
        <v>0</v>
      </c>
      <c r="Y528" s="39">
        <f t="shared" si="139"/>
        <v>0</v>
      </c>
      <c r="Z528" s="39">
        <f t="shared" si="140"/>
        <v>0</v>
      </c>
      <c r="AA528" s="39">
        <f t="shared" si="141"/>
        <v>0</v>
      </c>
      <c r="AB528" t="str">
        <f t="shared" si="142"/>
        <v/>
      </c>
      <c r="AD528" s="41" t="str">
        <f t="shared" si="143"/>
        <v/>
      </c>
    </row>
    <row r="529" spans="1:30" x14ac:dyDescent="0.2">
      <c r="A529" s="35"/>
      <c r="B529" s="36"/>
      <c r="C529" s="36"/>
      <c r="D529" s="36"/>
      <c r="E529" s="36"/>
      <c r="F529" s="37"/>
      <c r="G529" s="36"/>
      <c r="H529" s="36"/>
      <c r="I529" s="36"/>
      <c r="J529" s="36"/>
      <c r="K529" s="36"/>
      <c r="L529" s="36"/>
      <c r="M529" s="36"/>
      <c r="N529" s="38" t="str">
        <f t="shared" si="128"/>
        <v/>
      </c>
      <c r="O529" t="str">
        <f t="shared" si="129"/>
        <v/>
      </c>
      <c r="P529" t="str">
        <f t="shared" si="130"/>
        <v/>
      </c>
      <c r="Q529" t="str">
        <f t="shared" si="131"/>
        <v/>
      </c>
      <c r="R529" t="str">
        <f t="shared" si="132"/>
        <v>-</v>
      </c>
      <c r="S529" s="39" t="str">
        <f t="shared" si="133"/>
        <v/>
      </c>
      <c r="T529" t="str">
        <f t="shared" si="134"/>
        <v/>
      </c>
      <c r="U529" s="40">
        <f t="shared" si="135"/>
        <v>0</v>
      </c>
      <c r="V529" s="40">
        <f t="shared" si="136"/>
        <v>0</v>
      </c>
      <c r="W529" s="40">
        <f t="shared" si="137"/>
        <v>0</v>
      </c>
      <c r="X529" s="40">
        <f t="shared" si="138"/>
        <v>0</v>
      </c>
      <c r="Y529" s="39">
        <f t="shared" si="139"/>
        <v>0</v>
      </c>
      <c r="Z529" s="39">
        <f t="shared" si="140"/>
        <v>0</v>
      </c>
      <c r="AA529" s="39">
        <f t="shared" si="141"/>
        <v>0</v>
      </c>
      <c r="AB529" t="str">
        <f t="shared" si="142"/>
        <v/>
      </c>
      <c r="AD529" s="41" t="str">
        <f t="shared" si="143"/>
        <v/>
      </c>
    </row>
    <row r="530" spans="1:30" x14ac:dyDescent="0.2">
      <c r="A530" s="35"/>
      <c r="B530" s="36"/>
      <c r="C530" s="36"/>
      <c r="D530" s="36"/>
      <c r="E530" s="36"/>
      <c r="F530" s="37"/>
      <c r="G530" s="36"/>
      <c r="H530" s="36"/>
      <c r="I530" s="36"/>
      <c r="J530" s="36"/>
      <c r="K530" s="36"/>
      <c r="L530" s="36"/>
      <c r="M530" s="36"/>
      <c r="N530" s="38" t="str">
        <f t="shared" si="128"/>
        <v/>
      </c>
      <c r="O530" t="str">
        <f t="shared" si="129"/>
        <v/>
      </c>
      <c r="P530" t="str">
        <f t="shared" si="130"/>
        <v/>
      </c>
      <c r="Q530" t="str">
        <f t="shared" si="131"/>
        <v/>
      </c>
      <c r="R530" t="str">
        <f t="shared" si="132"/>
        <v>-</v>
      </c>
      <c r="S530" s="39" t="str">
        <f t="shared" si="133"/>
        <v/>
      </c>
      <c r="T530" t="str">
        <f t="shared" si="134"/>
        <v/>
      </c>
      <c r="U530" s="40">
        <f t="shared" si="135"/>
        <v>0</v>
      </c>
      <c r="V530" s="40">
        <f t="shared" si="136"/>
        <v>0</v>
      </c>
      <c r="W530" s="40">
        <f t="shared" si="137"/>
        <v>0</v>
      </c>
      <c r="X530" s="40">
        <f t="shared" si="138"/>
        <v>0</v>
      </c>
      <c r="Y530" s="39">
        <f t="shared" si="139"/>
        <v>0</v>
      </c>
      <c r="Z530" s="39">
        <f t="shared" si="140"/>
        <v>0</v>
      </c>
      <c r="AA530" s="39">
        <f t="shared" si="141"/>
        <v>0</v>
      </c>
      <c r="AB530" t="str">
        <f t="shared" si="142"/>
        <v/>
      </c>
      <c r="AD530" s="41" t="str">
        <f t="shared" si="143"/>
        <v/>
      </c>
    </row>
    <row r="531" spans="1:30" x14ac:dyDescent="0.2">
      <c r="A531" s="35"/>
      <c r="B531" s="36"/>
      <c r="C531" s="36"/>
      <c r="D531" s="36"/>
      <c r="E531" s="36"/>
      <c r="F531" s="37"/>
      <c r="G531" s="36"/>
      <c r="H531" s="36"/>
      <c r="I531" s="36"/>
      <c r="J531" s="36"/>
      <c r="K531" s="36"/>
      <c r="L531" s="36"/>
      <c r="M531" s="36"/>
      <c r="N531" s="38" t="str">
        <f t="shared" si="128"/>
        <v/>
      </c>
      <c r="O531" t="str">
        <f t="shared" si="129"/>
        <v/>
      </c>
      <c r="P531" t="str">
        <f t="shared" si="130"/>
        <v/>
      </c>
      <c r="Q531" t="str">
        <f t="shared" si="131"/>
        <v/>
      </c>
      <c r="R531" t="str">
        <f t="shared" si="132"/>
        <v>-</v>
      </c>
      <c r="S531" s="39" t="str">
        <f t="shared" si="133"/>
        <v/>
      </c>
      <c r="T531" t="str">
        <f t="shared" si="134"/>
        <v/>
      </c>
      <c r="U531" s="40">
        <f t="shared" si="135"/>
        <v>0</v>
      </c>
      <c r="V531" s="40">
        <f t="shared" si="136"/>
        <v>0</v>
      </c>
      <c r="W531" s="40">
        <f t="shared" si="137"/>
        <v>0</v>
      </c>
      <c r="X531" s="40">
        <f t="shared" si="138"/>
        <v>0</v>
      </c>
      <c r="Y531" s="39">
        <f t="shared" si="139"/>
        <v>0</v>
      </c>
      <c r="Z531" s="39">
        <f t="shared" si="140"/>
        <v>0</v>
      </c>
      <c r="AA531" s="39">
        <f t="shared" si="141"/>
        <v>0</v>
      </c>
      <c r="AB531" t="str">
        <f t="shared" si="142"/>
        <v/>
      </c>
      <c r="AD531" s="41" t="str">
        <f t="shared" si="143"/>
        <v/>
      </c>
    </row>
    <row r="532" spans="1:30" x14ac:dyDescent="0.2">
      <c r="A532" s="35"/>
      <c r="B532" s="36"/>
      <c r="C532" s="36"/>
      <c r="D532" s="36"/>
      <c r="E532" s="36"/>
      <c r="F532" s="37"/>
      <c r="G532" s="36"/>
      <c r="H532" s="36"/>
      <c r="I532" s="36"/>
      <c r="J532" s="36"/>
      <c r="K532" s="36"/>
      <c r="L532" s="36"/>
      <c r="M532" s="36"/>
      <c r="N532" s="38" t="str">
        <f t="shared" si="128"/>
        <v/>
      </c>
      <c r="O532" t="str">
        <f t="shared" si="129"/>
        <v/>
      </c>
      <c r="P532" t="str">
        <f t="shared" si="130"/>
        <v/>
      </c>
      <c r="Q532" t="str">
        <f t="shared" si="131"/>
        <v/>
      </c>
      <c r="R532" t="str">
        <f t="shared" si="132"/>
        <v>-</v>
      </c>
      <c r="S532" s="39" t="str">
        <f t="shared" si="133"/>
        <v/>
      </c>
      <c r="T532" t="str">
        <f t="shared" si="134"/>
        <v/>
      </c>
      <c r="U532" s="40">
        <f t="shared" si="135"/>
        <v>0</v>
      </c>
      <c r="V532" s="40">
        <f t="shared" si="136"/>
        <v>0</v>
      </c>
      <c r="W532" s="40">
        <f t="shared" si="137"/>
        <v>0</v>
      </c>
      <c r="X532" s="40">
        <f t="shared" si="138"/>
        <v>0</v>
      </c>
      <c r="Y532" s="39">
        <f t="shared" si="139"/>
        <v>0</v>
      </c>
      <c r="Z532" s="39">
        <f t="shared" si="140"/>
        <v>0</v>
      </c>
      <c r="AA532" s="39">
        <f t="shared" si="141"/>
        <v>0</v>
      </c>
      <c r="AB532" t="str">
        <f t="shared" si="142"/>
        <v/>
      </c>
      <c r="AD532" s="41" t="str">
        <f t="shared" si="143"/>
        <v/>
      </c>
    </row>
    <row r="533" spans="1:30" x14ac:dyDescent="0.2">
      <c r="A533" s="35"/>
      <c r="B533" s="36"/>
      <c r="C533" s="36"/>
      <c r="D533" s="36"/>
      <c r="E533" s="36"/>
      <c r="F533" s="37"/>
      <c r="G533" s="36"/>
      <c r="H533" s="36"/>
      <c r="I533" s="36"/>
      <c r="J533" s="36"/>
      <c r="K533" s="36"/>
      <c r="L533" s="36"/>
      <c r="M533" s="36"/>
      <c r="N533" s="38" t="str">
        <f t="shared" si="128"/>
        <v/>
      </c>
      <c r="O533" t="str">
        <f t="shared" si="129"/>
        <v/>
      </c>
      <c r="P533" t="str">
        <f t="shared" si="130"/>
        <v/>
      </c>
      <c r="Q533" t="str">
        <f t="shared" si="131"/>
        <v/>
      </c>
      <c r="R533" t="str">
        <f t="shared" si="132"/>
        <v>-</v>
      </c>
      <c r="S533" s="39" t="str">
        <f t="shared" si="133"/>
        <v/>
      </c>
      <c r="T533" t="str">
        <f t="shared" si="134"/>
        <v/>
      </c>
      <c r="U533" s="40">
        <f t="shared" si="135"/>
        <v>0</v>
      </c>
      <c r="V533" s="40">
        <f t="shared" si="136"/>
        <v>0</v>
      </c>
      <c r="W533" s="40">
        <f t="shared" si="137"/>
        <v>0</v>
      </c>
      <c r="X533" s="40">
        <f t="shared" si="138"/>
        <v>0</v>
      </c>
      <c r="Y533" s="39">
        <f t="shared" si="139"/>
        <v>0</v>
      </c>
      <c r="Z533" s="39">
        <f t="shared" si="140"/>
        <v>0</v>
      </c>
      <c r="AA533" s="39">
        <f t="shared" si="141"/>
        <v>0</v>
      </c>
      <c r="AB533" t="str">
        <f t="shared" si="142"/>
        <v/>
      </c>
      <c r="AD533" s="41" t="str">
        <f t="shared" si="143"/>
        <v/>
      </c>
    </row>
    <row r="534" spans="1:30" x14ac:dyDescent="0.2">
      <c r="A534" s="35"/>
      <c r="B534" s="36"/>
      <c r="C534" s="36"/>
      <c r="D534" s="36"/>
      <c r="E534" s="36"/>
      <c r="F534" s="37"/>
      <c r="G534" s="36"/>
      <c r="H534" s="36"/>
      <c r="I534" s="36"/>
      <c r="J534" s="36"/>
      <c r="K534" s="36"/>
      <c r="L534" s="36"/>
      <c r="M534" s="36"/>
      <c r="N534" s="38" t="str">
        <f t="shared" si="128"/>
        <v/>
      </c>
      <c r="O534" t="str">
        <f t="shared" si="129"/>
        <v/>
      </c>
      <c r="P534" t="str">
        <f t="shared" si="130"/>
        <v/>
      </c>
      <c r="Q534" t="str">
        <f t="shared" si="131"/>
        <v/>
      </c>
      <c r="R534" t="str">
        <f t="shared" si="132"/>
        <v>-</v>
      </c>
      <c r="S534" s="39" t="str">
        <f t="shared" si="133"/>
        <v/>
      </c>
      <c r="T534" t="str">
        <f t="shared" si="134"/>
        <v/>
      </c>
      <c r="U534" s="40">
        <f t="shared" si="135"/>
        <v>0</v>
      </c>
      <c r="V534" s="40">
        <f t="shared" si="136"/>
        <v>0</v>
      </c>
      <c r="W534" s="40">
        <f t="shared" si="137"/>
        <v>0</v>
      </c>
      <c r="X534" s="40">
        <f t="shared" si="138"/>
        <v>0</v>
      </c>
      <c r="Y534" s="39">
        <f t="shared" si="139"/>
        <v>0</v>
      </c>
      <c r="Z534" s="39">
        <f t="shared" si="140"/>
        <v>0</v>
      </c>
      <c r="AA534" s="39">
        <f t="shared" si="141"/>
        <v>0</v>
      </c>
      <c r="AB534" t="str">
        <f t="shared" si="142"/>
        <v/>
      </c>
      <c r="AD534" s="41" t="str">
        <f t="shared" si="143"/>
        <v/>
      </c>
    </row>
    <row r="535" spans="1:30" x14ac:dyDescent="0.2">
      <c r="A535" s="35"/>
      <c r="B535" s="36"/>
      <c r="C535" s="36"/>
      <c r="D535" s="36"/>
      <c r="E535" s="36"/>
      <c r="F535" s="37"/>
      <c r="G535" s="36"/>
      <c r="H535" s="36"/>
      <c r="I535" s="36"/>
      <c r="J535" s="36"/>
      <c r="K535" s="36"/>
      <c r="L535" s="36"/>
      <c r="M535" s="36"/>
      <c r="N535" s="38" t="str">
        <f t="shared" si="128"/>
        <v/>
      </c>
      <c r="O535" t="str">
        <f t="shared" si="129"/>
        <v/>
      </c>
      <c r="P535" t="str">
        <f t="shared" si="130"/>
        <v/>
      </c>
      <c r="Q535" t="str">
        <f t="shared" si="131"/>
        <v/>
      </c>
      <c r="R535" t="str">
        <f t="shared" si="132"/>
        <v>-</v>
      </c>
      <c r="S535" s="39" t="str">
        <f t="shared" si="133"/>
        <v/>
      </c>
      <c r="T535" t="str">
        <f t="shared" si="134"/>
        <v/>
      </c>
      <c r="U535" s="40">
        <f t="shared" si="135"/>
        <v>0</v>
      </c>
      <c r="V535" s="40">
        <f t="shared" si="136"/>
        <v>0</v>
      </c>
      <c r="W535" s="40">
        <f t="shared" si="137"/>
        <v>0</v>
      </c>
      <c r="X535" s="40">
        <f t="shared" si="138"/>
        <v>0</v>
      </c>
      <c r="Y535" s="39">
        <f t="shared" si="139"/>
        <v>0</v>
      </c>
      <c r="Z535" s="39">
        <f t="shared" si="140"/>
        <v>0</v>
      </c>
      <c r="AA535" s="39">
        <f t="shared" si="141"/>
        <v>0</v>
      </c>
      <c r="AB535" t="str">
        <f t="shared" si="142"/>
        <v/>
      </c>
      <c r="AD535" s="41" t="str">
        <f t="shared" si="143"/>
        <v/>
      </c>
    </row>
    <row r="536" spans="1:30" x14ac:dyDescent="0.2">
      <c r="A536" s="35"/>
      <c r="B536" s="36"/>
      <c r="C536" s="36"/>
      <c r="D536" s="36"/>
      <c r="E536" s="36"/>
      <c r="F536" s="37"/>
      <c r="G536" s="36"/>
      <c r="H536" s="36"/>
      <c r="I536" s="36"/>
      <c r="J536" s="36"/>
      <c r="K536" s="36"/>
      <c r="L536" s="36"/>
      <c r="M536" s="36"/>
      <c r="N536" s="38" t="str">
        <f t="shared" si="128"/>
        <v/>
      </c>
      <c r="O536" t="str">
        <f t="shared" si="129"/>
        <v/>
      </c>
      <c r="P536" t="str">
        <f t="shared" si="130"/>
        <v/>
      </c>
      <c r="Q536" t="str">
        <f t="shared" si="131"/>
        <v/>
      </c>
      <c r="R536" t="str">
        <f t="shared" si="132"/>
        <v>-</v>
      </c>
      <c r="S536" s="39" t="str">
        <f t="shared" si="133"/>
        <v/>
      </c>
      <c r="T536" t="str">
        <f t="shared" si="134"/>
        <v/>
      </c>
      <c r="U536" s="40">
        <f t="shared" si="135"/>
        <v>0</v>
      </c>
      <c r="V536" s="40">
        <f t="shared" si="136"/>
        <v>0</v>
      </c>
      <c r="W536" s="40">
        <f t="shared" si="137"/>
        <v>0</v>
      </c>
      <c r="X536" s="40">
        <f t="shared" si="138"/>
        <v>0</v>
      </c>
      <c r="Y536" s="39">
        <f t="shared" si="139"/>
        <v>0</v>
      </c>
      <c r="Z536" s="39">
        <f t="shared" si="140"/>
        <v>0</v>
      </c>
      <c r="AA536" s="39">
        <f t="shared" si="141"/>
        <v>0</v>
      </c>
      <c r="AB536" t="str">
        <f t="shared" si="142"/>
        <v/>
      </c>
      <c r="AD536" s="41" t="str">
        <f t="shared" si="143"/>
        <v/>
      </c>
    </row>
    <row r="537" spans="1:30" x14ac:dyDescent="0.2">
      <c r="A537" s="35"/>
      <c r="B537" s="36"/>
      <c r="C537" s="36"/>
      <c r="D537" s="36"/>
      <c r="E537" s="36"/>
      <c r="F537" s="37"/>
      <c r="G537" s="36"/>
      <c r="H537" s="36"/>
      <c r="I537" s="36"/>
      <c r="J537" s="36"/>
      <c r="K537" s="36"/>
      <c r="L537" s="36"/>
      <c r="M537" s="36"/>
      <c r="N537" s="38" t="str">
        <f t="shared" si="128"/>
        <v/>
      </c>
      <c r="O537" t="str">
        <f t="shared" si="129"/>
        <v/>
      </c>
      <c r="P537" t="str">
        <f t="shared" si="130"/>
        <v/>
      </c>
      <c r="Q537" t="str">
        <f t="shared" si="131"/>
        <v/>
      </c>
      <c r="R537" t="str">
        <f t="shared" si="132"/>
        <v>-</v>
      </c>
      <c r="S537" s="39" t="str">
        <f t="shared" si="133"/>
        <v/>
      </c>
      <c r="T537" t="str">
        <f t="shared" si="134"/>
        <v/>
      </c>
      <c r="U537" s="40">
        <f t="shared" si="135"/>
        <v>0</v>
      </c>
      <c r="V537" s="40">
        <f t="shared" si="136"/>
        <v>0</v>
      </c>
      <c r="W537" s="40">
        <f t="shared" si="137"/>
        <v>0</v>
      </c>
      <c r="X537" s="40">
        <f t="shared" si="138"/>
        <v>0</v>
      </c>
      <c r="Y537" s="39">
        <f t="shared" si="139"/>
        <v>0</v>
      </c>
      <c r="Z537" s="39">
        <f t="shared" si="140"/>
        <v>0</v>
      </c>
      <c r="AA537" s="39">
        <f t="shared" si="141"/>
        <v>0</v>
      </c>
      <c r="AB537" t="str">
        <f t="shared" si="142"/>
        <v/>
      </c>
      <c r="AD537" s="41" t="str">
        <f t="shared" si="143"/>
        <v/>
      </c>
    </row>
    <row r="538" spans="1:30" x14ac:dyDescent="0.2">
      <c r="A538" s="35"/>
      <c r="B538" s="36"/>
      <c r="C538" s="36"/>
      <c r="D538" s="36"/>
      <c r="E538" s="36"/>
      <c r="F538" s="37"/>
      <c r="G538" s="36"/>
      <c r="H538" s="36"/>
      <c r="I538" s="36"/>
      <c r="J538" s="36"/>
      <c r="K538" s="36"/>
      <c r="L538" s="36"/>
      <c r="M538" s="36"/>
      <c r="N538" s="38" t="str">
        <f t="shared" si="128"/>
        <v/>
      </c>
      <c r="O538" t="str">
        <f t="shared" si="129"/>
        <v/>
      </c>
      <c r="P538" t="str">
        <f t="shared" si="130"/>
        <v/>
      </c>
      <c r="Q538" t="str">
        <f t="shared" si="131"/>
        <v/>
      </c>
      <c r="R538" t="str">
        <f t="shared" si="132"/>
        <v>-</v>
      </c>
      <c r="S538" s="39" t="str">
        <f t="shared" si="133"/>
        <v/>
      </c>
      <c r="T538" t="str">
        <f t="shared" si="134"/>
        <v/>
      </c>
      <c r="U538" s="40">
        <f t="shared" si="135"/>
        <v>0</v>
      </c>
      <c r="V538" s="40">
        <f t="shared" si="136"/>
        <v>0</v>
      </c>
      <c r="W538" s="40">
        <f t="shared" si="137"/>
        <v>0</v>
      </c>
      <c r="X538" s="40">
        <f t="shared" si="138"/>
        <v>0</v>
      </c>
      <c r="Y538" s="39">
        <f t="shared" si="139"/>
        <v>0</v>
      </c>
      <c r="Z538" s="39">
        <f t="shared" si="140"/>
        <v>0</v>
      </c>
      <c r="AA538" s="39">
        <f t="shared" si="141"/>
        <v>0</v>
      </c>
      <c r="AB538" t="str">
        <f t="shared" si="142"/>
        <v/>
      </c>
      <c r="AD538" s="41" t="str">
        <f t="shared" si="143"/>
        <v/>
      </c>
    </row>
    <row r="539" spans="1:30" x14ac:dyDescent="0.2">
      <c r="A539" s="35"/>
      <c r="B539" s="36"/>
      <c r="C539" s="36"/>
      <c r="D539" s="36"/>
      <c r="E539" s="36"/>
      <c r="F539" s="37"/>
      <c r="G539" s="36"/>
      <c r="H539" s="36"/>
      <c r="I539" s="36"/>
      <c r="J539" s="36"/>
      <c r="K539" s="36"/>
      <c r="L539" s="36"/>
      <c r="M539" s="36"/>
      <c r="N539" s="38" t="str">
        <f t="shared" si="128"/>
        <v/>
      </c>
      <c r="O539" t="str">
        <f t="shared" si="129"/>
        <v/>
      </c>
      <c r="P539" t="str">
        <f t="shared" si="130"/>
        <v/>
      </c>
      <c r="Q539" t="str">
        <f t="shared" si="131"/>
        <v/>
      </c>
      <c r="R539" t="str">
        <f t="shared" si="132"/>
        <v>-</v>
      </c>
      <c r="S539" s="39" t="str">
        <f t="shared" si="133"/>
        <v/>
      </c>
      <c r="T539" t="str">
        <f t="shared" si="134"/>
        <v/>
      </c>
      <c r="U539" s="40">
        <f t="shared" si="135"/>
        <v>0</v>
      </c>
      <c r="V539" s="40">
        <f t="shared" si="136"/>
        <v>0</v>
      </c>
      <c r="W539" s="40">
        <f t="shared" si="137"/>
        <v>0</v>
      </c>
      <c r="X539" s="40">
        <f t="shared" si="138"/>
        <v>0</v>
      </c>
      <c r="Y539" s="39">
        <f t="shared" si="139"/>
        <v>0</v>
      </c>
      <c r="Z539" s="39">
        <f t="shared" si="140"/>
        <v>0</v>
      </c>
      <c r="AA539" s="39">
        <f t="shared" si="141"/>
        <v>0</v>
      </c>
      <c r="AB539" t="str">
        <f t="shared" si="142"/>
        <v/>
      </c>
      <c r="AD539" s="41" t="str">
        <f t="shared" si="143"/>
        <v/>
      </c>
    </row>
    <row r="540" spans="1:30" x14ac:dyDescent="0.2">
      <c r="A540" s="35"/>
      <c r="B540" s="36"/>
      <c r="C540" s="36"/>
      <c r="D540" s="36"/>
      <c r="E540" s="36"/>
      <c r="F540" s="37"/>
      <c r="G540" s="36"/>
      <c r="H540" s="36"/>
      <c r="I540" s="36"/>
      <c r="J540" s="36"/>
      <c r="K540" s="36"/>
      <c r="L540" s="36"/>
      <c r="M540" s="36"/>
      <c r="N540" s="38" t="str">
        <f t="shared" si="128"/>
        <v/>
      </c>
      <c r="O540" t="str">
        <f t="shared" si="129"/>
        <v/>
      </c>
      <c r="P540" t="str">
        <f t="shared" si="130"/>
        <v/>
      </c>
      <c r="Q540" t="str">
        <f t="shared" si="131"/>
        <v/>
      </c>
      <c r="R540" t="str">
        <f t="shared" si="132"/>
        <v>-</v>
      </c>
      <c r="S540" s="39" t="str">
        <f t="shared" si="133"/>
        <v/>
      </c>
      <c r="T540" t="str">
        <f t="shared" si="134"/>
        <v/>
      </c>
      <c r="U540" s="40">
        <f t="shared" si="135"/>
        <v>0</v>
      </c>
      <c r="V540" s="40">
        <f t="shared" si="136"/>
        <v>0</v>
      </c>
      <c r="W540" s="40">
        <f t="shared" si="137"/>
        <v>0</v>
      </c>
      <c r="X540" s="40">
        <f t="shared" si="138"/>
        <v>0</v>
      </c>
      <c r="Y540" s="39">
        <f t="shared" si="139"/>
        <v>0</v>
      </c>
      <c r="Z540" s="39">
        <f t="shared" si="140"/>
        <v>0</v>
      </c>
      <c r="AA540" s="39">
        <f t="shared" si="141"/>
        <v>0</v>
      </c>
      <c r="AB540" t="str">
        <f t="shared" si="142"/>
        <v/>
      </c>
      <c r="AD540" s="41" t="str">
        <f t="shared" si="143"/>
        <v/>
      </c>
    </row>
    <row r="541" spans="1:30" x14ac:dyDescent="0.2">
      <c r="A541" s="35"/>
      <c r="B541" s="36"/>
      <c r="C541" s="36"/>
      <c r="D541" s="36"/>
      <c r="E541" s="36"/>
      <c r="F541" s="37"/>
      <c r="G541" s="36"/>
      <c r="H541" s="36"/>
      <c r="I541" s="36"/>
      <c r="J541" s="36"/>
      <c r="K541" s="36"/>
      <c r="L541" s="36"/>
      <c r="M541" s="36"/>
      <c r="N541" s="38" t="str">
        <f t="shared" si="128"/>
        <v/>
      </c>
      <c r="O541" t="str">
        <f t="shared" si="129"/>
        <v/>
      </c>
      <c r="P541" t="str">
        <f t="shared" si="130"/>
        <v/>
      </c>
      <c r="Q541" t="str">
        <f t="shared" si="131"/>
        <v/>
      </c>
      <c r="R541" t="str">
        <f t="shared" si="132"/>
        <v>-</v>
      </c>
      <c r="S541" s="39" t="str">
        <f t="shared" si="133"/>
        <v/>
      </c>
      <c r="T541" t="str">
        <f t="shared" si="134"/>
        <v/>
      </c>
      <c r="U541" s="40">
        <f t="shared" si="135"/>
        <v>0</v>
      </c>
      <c r="V541" s="40">
        <f t="shared" si="136"/>
        <v>0</v>
      </c>
      <c r="W541" s="40">
        <f t="shared" si="137"/>
        <v>0</v>
      </c>
      <c r="X541" s="40">
        <f t="shared" si="138"/>
        <v>0</v>
      </c>
      <c r="Y541" s="39">
        <f t="shared" si="139"/>
        <v>0</v>
      </c>
      <c r="Z541" s="39">
        <f t="shared" si="140"/>
        <v>0</v>
      </c>
      <c r="AA541" s="39">
        <f t="shared" si="141"/>
        <v>0</v>
      </c>
      <c r="AB541" t="str">
        <f t="shared" si="142"/>
        <v/>
      </c>
      <c r="AD541" s="41" t="str">
        <f t="shared" si="143"/>
        <v/>
      </c>
    </row>
    <row r="542" spans="1:30" x14ac:dyDescent="0.2">
      <c r="A542" s="35"/>
      <c r="B542" s="36"/>
      <c r="C542" s="36"/>
      <c r="D542" s="36"/>
      <c r="E542" s="36"/>
      <c r="F542" s="37"/>
      <c r="G542" s="36"/>
      <c r="H542" s="36"/>
      <c r="I542" s="36"/>
      <c r="J542" s="36"/>
      <c r="K542" s="36"/>
      <c r="L542" s="36"/>
      <c r="M542" s="36"/>
      <c r="N542" s="38" t="str">
        <f t="shared" si="128"/>
        <v/>
      </c>
      <c r="O542" t="str">
        <f t="shared" si="129"/>
        <v/>
      </c>
      <c r="P542" t="str">
        <f t="shared" si="130"/>
        <v/>
      </c>
      <c r="Q542" t="str">
        <f t="shared" si="131"/>
        <v/>
      </c>
      <c r="R542" t="str">
        <f t="shared" si="132"/>
        <v>-</v>
      </c>
      <c r="S542" s="39" t="str">
        <f t="shared" si="133"/>
        <v/>
      </c>
      <c r="T542" t="str">
        <f t="shared" si="134"/>
        <v/>
      </c>
      <c r="U542" s="40">
        <f t="shared" si="135"/>
        <v>0</v>
      </c>
      <c r="V542" s="40">
        <f t="shared" si="136"/>
        <v>0</v>
      </c>
      <c r="W542" s="40">
        <f t="shared" si="137"/>
        <v>0</v>
      </c>
      <c r="X542" s="40">
        <f t="shared" si="138"/>
        <v>0</v>
      </c>
      <c r="Y542" s="39">
        <f t="shared" si="139"/>
        <v>0</v>
      </c>
      <c r="Z542" s="39">
        <f t="shared" si="140"/>
        <v>0</v>
      </c>
      <c r="AA542" s="39">
        <f t="shared" si="141"/>
        <v>0</v>
      </c>
      <c r="AB542" t="str">
        <f t="shared" si="142"/>
        <v/>
      </c>
      <c r="AD542" s="41" t="str">
        <f t="shared" si="143"/>
        <v/>
      </c>
    </row>
    <row r="543" spans="1:30" x14ac:dyDescent="0.2">
      <c r="A543" s="35"/>
      <c r="B543" s="36"/>
      <c r="C543" s="36"/>
      <c r="D543" s="36"/>
      <c r="E543" s="36"/>
      <c r="F543" s="37"/>
      <c r="G543" s="36"/>
      <c r="H543" s="36"/>
      <c r="I543" s="36"/>
      <c r="J543" s="36"/>
      <c r="K543" s="36"/>
      <c r="L543" s="36"/>
      <c r="M543" s="36"/>
      <c r="N543" s="38" t="str">
        <f t="shared" si="128"/>
        <v/>
      </c>
      <c r="O543" t="str">
        <f t="shared" si="129"/>
        <v/>
      </c>
      <c r="P543" t="str">
        <f t="shared" si="130"/>
        <v/>
      </c>
      <c r="Q543" t="str">
        <f t="shared" si="131"/>
        <v/>
      </c>
      <c r="R543" t="str">
        <f t="shared" si="132"/>
        <v>-</v>
      </c>
      <c r="S543" s="39" t="str">
        <f t="shared" si="133"/>
        <v/>
      </c>
      <c r="T543" t="str">
        <f t="shared" si="134"/>
        <v/>
      </c>
      <c r="U543" s="40">
        <f t="shared" si="135"/>
        <v>0</v>
      </c>
      <c r="V543" s="40">
        <f t="shared" si="136"/>
        <v>0</v>
      </c>
      <c r="W543" s="40">
        <f t="shared" si="137"/>
        <v>0</v>
      </c>
      <c r="X543" s="40">
        <f t="shared" si="138"/>
        <v>0</v>
      </c>
      <c r="Y543" s="39">
        <f t="shared" si="139"/>
        <v>0</v>
      </c>
      <c r="Z543" s="39">
        <f t="shared" si="140"/>
        <v>0</v>
      </c>
      <c r="AA543" s="39">
        <f t="shared" si="141"/>
        <v>0</v>
      </c>
      <c r="AB543" t="str">
        <f t="shared" si="142"/>
        <v/>
      </c>
      <c r="AD543" s="41" t="str">
        <f t="shared" si="143"/>
        <v/>
      </c>
    </row>
    <row r="544" spans="1:30" x14ac:dyDescent="0.2">
      <c r="A544" s="35"/>
      <c r="B544" s="36"/>
      <c r="C544" s="36"/>
      <c r="D544" s="36"/>
      <c r="E544" s="36"/>
      <c r="F544" s="37"/>
      <c r="G544" s="36"/>
      <c r="H544" s="36"/>
      <c r="I544" s="36"/>
      <c r="J544" s="36"/>
      <c r="K544" s="36"/>
      <c r="L544" s="36"/>
      <c r="M544" s="36"/>
      <c r="N544" s="38" t="str">
        <f t="shared" si="128"/>
        <v/>
      </c>
      <c r="O544" t="str">
        <f t="shared" si="129"/>
        <v/>
      </c>
      <c r="P544" t="str">
        <f t="shared" si="130"/>
        <v/>
      </c>
      <c r="Q544" t="str">
        <f t="shared" si="131"/>
        <v/>
      </c>
      <c r="R544" t="str">
        <f t="shared" si="132"/>
        <v>-</v>
      </c>
      <c r="S544" s="39" t="str">
        <f t="shared" si="133"/>
        <v/>
      </c>
      <c r="T544" t="str">
        <f t="shared" si="134"/>
        <v/>
      </c>
      <c r="U544" s="40">
        <f t="shared" si="135"/>
        <v>0</v>
      </c>
      <c r="V544" s="40">
        <f t="shared" si="136"/>
        <v>0</v>
      </c>
      <c r="W544" s="40">
        <f t="shared" si="137"/>
        <v>0</v>
      </c>
      <c r="X544" s="40">
        <f t="shared" si="138"/>
        <v>0</v>
      </c>
      <c r="Y544" s="39">
        <f t="shared" si="139"/>
        <v>0</v>
      </c>
      <c r="Z544" s="39">
        <f t="shared" si="140"/>
        <v>0</v>
      </c>
      <c r="AA544" s="39">
        <f t="shared" si="141"/>
        <v>0</v>
      </c>
      <c r="AB544" t="str">
        <f t="shared" si="142"/>
        <v/>
      </c>
      <c r="AD544" s="41" t="str">
        <f t="shared" si="143"/>
        <v/>
      </c>
    </row>
    <row r="545" spans="1:30" x14ac:dyDescent="0.2">
      <c r="A545" s="35"/>
      <c r="B545" s="36"/>
      <c r="C545" s="36"/>
      <c r="D545" s="36"/>
      <c r="E545" s="36"/>
      <c r="F545" s="37"/>
      <c r="G545" s="36"/>
      <c r="H545" s="36"/>
      <c r="I545" s="36"/>
      <c r="J545" s="36"/>
      <c r="K545" s="36"/>
      <c r="L545" s="36"/>
      <c r="M545" s="36"/>
      <c r="N545" s="38" t="str">
        <f t="shared" si="128"/>
        <v/>
      </c>
      <c r="O545" t="str">
        <f t="shared" si="129"/>
        <v/>
      </c>
      <c r="P545" t="str">
        <f t="shared" si="130"/>
        <v/>
      </c>
      <c r="Q545" t="str">
        <f t="shared" si="131"/>
        <v/>
      </c>
      <c r="R545" t="str">
        <f t="shared" si="132"/>
        <v>-</v>
      </c>
      <c r="S545" s="39" t="str">
        <f t="shared" si="133"/>
        <v/>
      </c>
      <c r="T545" t="str">
        <f t="shared" si="134"/>
        <v/>
      </c>
      <c r="U545" s="40">
        <f t="shared" si="135"/>
        <v>0</v>
      </c>
      <c r="V545" s="40">
        <f t="shared" si="136"/>
        <v>0</v>
      </c>
      <c r="W545" s="40">
        <f t="shared" si="137"/>
        <v>0</v>
      </c>
      <c r="X545" s="40">
        <f t="shared" si="138"/>
        <v>0</v>
      </c>
      <c r="Y545" s="39">
        <f t="shared" si="139"/>
        <v>0</v>
      </c>
      <c r="Z545" s="39">
        <f t="shared" si="140"/>
        <v>0</v>
      </c>
      <c r="AA545" s="39">
        <f t="shared" si="141"/>
        <v>0</v>
      </c>
      <c r="AB545" t="str">
        <f t="shared" si="142"/>
        <v/>
      </c>
      <c r="AD545" s="41" t="str">
        <f t="shared" si="143"/>
        <v/>
      </c>
    </row>
    <row r="546" spans="1:30" x14ac:dyDescent="0.2">
      <c r="A546" s="35"/>
      <c r="B546" s="36"/>
      <c r="C546" s="36"/>
      <c r="D546" s="36"/>
      <c r="E546" s="36"/>
      <c r="F546" s="37"/>
      <c r="G546" s="36"/>
      <c r="H546" s="36"/>
      <c r="I546" s="36"/>
      <c r="J546" s="36"/>
      <c r="K546" s="36"/>
      <c r="L546" s="36"/>
      <c r="M546" s="36"/>
      <c r="N546" s="38" t="str">
        <f t="shared" si="128"/>
        <v/>
      </c>
      <c r="O546" t="str">
        <f t="shared" si="129"/>
        <v/>
      </c>
      <c r="P546" t="str">
        <f t="shared" si="130"/>
        <v/>
      </c>
      <c r="Q546" t="str">
        <f t="shared" si="131"/>
        <v/>
      </c>
      <c r="R546" t="str">
        <f t="shared" si="132"/>
        <v>-</v>
      </c>
      <c r="S546" s="39" t="str">
        <f t="shared" si="133"/>
        <v/>
      </c>
      <c r="T546" t="str">
        <f t="shared" si="134"/>
        <v/>
      </c>
      <c r="U546" s="40">
        <f t="shared" si="135"/>
        <v>0</v>
      </c>
      <c r="V546" s="40">
        <f t="shared" si="136"/>
        <v>0</v>
      </c>
      <c r="W546" s="40">
        <f t="shared" si="137"/>
        <v>0</v>
      </c>
      <c r="X546" s="40">
        <f t="shared" si="138"/>
        <v>0</v>
      </c>
      <c r="Y546" s="39">
        <f t="shared" si="139"/>
        <v>0</v>
      </c>
      <c r="Z546" s="39">
        <f t="shared" si="140"/>
        <v>0</v>
      </c>
      <c r="AA546" s="39">
        <f t="shared" si="141"/>
        <v>0</v>
      </c>
      <c r="AB546" t="str">
        <f t="shared" si="142"/>
        <v/>
      </c>
      <c r="AD546" s="41" t="str">
        <f t="shared" si="143"/>
        <v/>
      </c>
    </row>
    <row r="547" spans="1:30" x14ac:dyDescent="0.2">
      <c r="A547" s="35"/>
      <c r="B547" s="36"/>
      <c r="C547" s="36"/>
      <c r="D547" s="36"/>
      <c r="E547" s="36"/>
      <c r="F547" s="37"/>
      <c r="G547" s="36"/>
      <c r="H547" s="36"/>
      <c r="I547" s="36"/>
      <c r="J547" s="36"/>
      <c r="K547" s="36"/>
      <c r="L547" s="36"/>
      <c r="M547" s="36"/>
      <c r="N547" s="38" t="str">
        <f t="shared" si="128"/>
        <v/>
      </c>
      <c r="O547" t="str">
        <f t="shared" si="129"/>
        <v/>
      </c>
      <c r="P547" t="str">
        <f t="shared" si="130"/>
        <v/>
      </c>
      <c r="Q547" t="str">
        <f t="shared" si="131"/>
        <v/>
      </c>
      <c r="R547" t="str">
        <f t="shared" si="132"/>
        <v>-</v>
      </c>
      <c r="S547" s="39" t="str">
        <f t="shared" si="133"/>
        <v/>
      </c>
      <c r="T547" t="str">
        <f t="shared" si="134"/>
        <v/>
      </c>
      <c r="U547" s="40">
        <f t="shared" si="135"/>
        <v>0</v>
      </c>
      <c r="V547" s="40">
        <f t="shared" si="136"/>
        <v>0</v>
      </c>
      <c r="W547" s="40">
        <f t="shared" si="137"/>
        <v>0</v>
      </c>
      <c r="X547" s="40">
        <f t="shared" si="138"/>
        <v>0</v>
      </c>
      <c r="Y547" s="39">
        <f t="shared" si="139"/>
        <v>0</v>
      </c>
      <c r="Z547" s="39">
        <f t="shared" si="140"/>
        <v>0</v>
      </c>
      <c r="AA547" s="39">
        <f t="shared" si="141"/>
        <v>0</v>
      </c>
      <c r="AB547" t="str">
        <f t="shared" si="142"/>
        <v/>
      </c>
      <c r="AD547" s="41" t="str">
        <f t="shared" si="143"/>
        <v/>
      </c>
    </row>
    <row r="548" spans="1:30" x14ac:dyDescent="0.2">
      <c r="A548" s="35"/>
      <c r="B548" s="36"/>
      <c r="C548" s="36"/>
      <c r="D548" s="36"/>
      <c r="E548" s="36"/>
      <c r="F548" s="37"/>
      <c r="G548" s="36"/>
      <c r="H548" s="36"/>
      <c r="I548" s="36"/>
      <c r="J548" s="36"/>
      <c r="K548" s="36"/>
      <c r="L548" s="36"/>
      <c r="M548" s="36"/>
      <c r="N548" s="38" t="str">
        <f t="shared" si="128"/>
        <v/>
      </c>
      <c r="O548" t="str">
        <f t="shared" si="129"/>
        <v/>
      </c>
      <c r="P548" t="str">
        <f t="shared" si="130"/>
        <v/>
      </c>
      <c r="Q548" t="str">
        <f t="shared" si="131"/>
        <v/>
      </c>
      <c r="R548" t="str">
        <f t="shared" si="132"/>
        <v>-</v>
      </c>
      <c r="S548" s="39" t="str">
        <f t="shared" si="133"/>
        <v/>
      </c>
      <c r="T548" t="str">
        <f t="shared" si="134"/>
        <v/>
      </c>
      <c r="U548" s="40">
        <f t="shared" si="135"/>
        <v>0</v>
      </c>
      <c r="V548" s="40">
        <f t="shared" si="136"/>
        <v>0</v>
      </c>
      <c r="W548" s="40">
        <f t="shared" si="137"/>
        <v>0</v>
      </c>
      <c r="X548" s="40">
        <f t="shared" si="138"/>
        <v>0</v>
      </c>
      <c r="Y548" s="39">
        <f t="shared" si="139"/>
        <v>0</v>
      </c>
      <c r="Z548" s="39">
        <f t="shared" si="140"/>
        <v>0</v>
      </c>
      <c r="AA548" s="39">
        <f t="shared" si="141"/>
        <v>0</v>
      </c>
      <c r="AB548" t="str">
        <f t="shared" si="142"/>
        <v/>
      </c>
      <c r="AD548" s="41" t="str">
        <f t="shared" si="143"/>
        <v/>
      </c>
    </row>
    <row r="549" spans="1:30" x14ac:dyDescent="0.2">
      <c r="A549" s="35"/>
      <c r="B549" s="36"/>
      <c r="C549" s="36"/>
      <c r="D549" s="36"/>
      <c r="E549" s="36"/>
      <c r="F549" s="37"/>
      <c r="G549" s="36"/>
      <c r="H549" s="36"/>
      <c r="I549" s="36"/>
      <c r="J549" s="36"/>
      <c r="K549" s="36"/>
      <c r="L549" s="36"/>
      <c r="M549" s="36"/>
      <c r="N549" s="38" t="str">
        <f t="shared" si="128"/>
        <v/>
      </c>
      <c r="O549" t="str">
        <f t="shared" si="129"/>
        <v/>
      </c>
      <c r="P549" t="str">
        <f t="shared" si="130"/>
        <v/>
      </c>
      <c r="Q549" t="str">
        <f t="shared" si="131"/>
        <v/>
      </c>
      <c r="R549" t="str">
        <f t="shared" si="132"/>
        <v>-</v>
      </c>
      <c r="S549" s="39" t="str">
        <f t="shared" si="133"/>
        <v/>
      </c>
      <c r="T549" t="str">
        <f t="shared" si="134"/>
        <v/>
      </c>
      <c r="U549" s="40">
        <f t="shared" si="135"/>
        <v>0</v>
      </c>
      <c r="V549" s="40">
        <f t="shared" si="136"/>
        <v>0</v>
      </c>
      <c r="W549" s="40">
        <f t="shared" si="137"/>
        <v>0</v>
      </c>
      <c r="X549" s="40">
        <f t="shared" si="138"/>
        <v>0</v>
      </c>
      <c r="Y549" s="39">
        <f t="shared" si="139"/>
        <v>0</v>
      </c>
      <c r="Z549" s="39">
        <f t="shared" si="140"/>
        <v>0</v>
      </c>
      <c r="AA549" s="39">
        <f t="shared" si="141"/>
        <v>0</v>
      </c>
      <c r="AB549" t="str">
        <f t="shared" si="142"/>
        <v/>
      </c>
      <c r="AD549" s="41" t="str">
        <f t="shared" si="143"/>
        <v/>
      </c>
    </row>
    <row r="550" spans="1:30" x14ac:dyDescent="0.2">
      <c r="A550" s="35"/>
      <c r="B550" s="36"/>
      <c r="C550" s="36"/>
      <c r="D550" s="36"/>
      <c r="E550" s="36"/>
      <c r="F550" s="37"/>
      <c r="G550" s="36"/>
      <c r="H550" s="36"/>
      <c r="I550" s="36"/>
      <c r="J550" s="36"/>
      <c r="K550" s="36"/>
      <c r="L550" s="36"/>
      <c r="M550" s="36"/>
      <c r="N550" s="38" t="str">
        <f t="shared" si="128"/>
        <v/>
      </c>
      <c r="O550" t="str">
        <f t="shared" si="129"/>
        <v/>
      </c>
      <c r="P550" t="str">
        <f t="shared" si="130"/>
        <v/>
      </c>
      <c r="Q550" t="str">
        <f t="shared" si="131"/>
        <v/>
      </c>
      <c r="R550" t="str">
        <f t="shared" si="132"/>
        <v>-</v>
      </c>
      <c r="S550" s="39" t="str">
        <f t="shared" si="133"/>
        <v/>
      </c>
      <c r="T550" t="str">
        <f t="shared" si="134"/>
        <v/>
      </c>
      <c r="U550" s="40">
        <f t="shared" si="135"/>
        <v>0</v>
      </c>
      <c r="V550" s="40">
        <f t="shared" si="136"/>
        <v>0</v>
      </c>
      <c r="W550" s="40">
        <f t="shared" si="137"/>
        <v>0</v>
      </c>
      <c r="X550" s="40">
        <f t="shared" si="138"/>
        <v>0</v>
      </c>
      <c r="Y550" s="39">
        <f t="shared" si="139"/>
        <v>0</v>
      </c>
      <c r="Z550" s="39">
        <f t="shared" si="140"/>
        <v>0</v>
      </c>
      <c r="AA550" s="39">
        <f t="shared" si="141"/>
        <v>0</v>
      </c>
      <c r="AB550" t="str">
        <f t="shared" si="142"/>
        <v/>
      </c>
      <c r="AD550" s="41" t="str">
        <f t="shared" si="143"/>
        <v/>
      </c>
    </row>
    <row r="551" spans="1:30" x14ac:dyDescent="0.2">
      <c r="A551" s="35"/>
      <c r="B551" s="36"/>
      <c r="C551" s="36"/>
      <c r="D551" s="36"/>
      <c r="E551" s="36"/>
      <c r="F551" s="37"/>
      <c r="G551" s="36"/>
      <c r="H551" s="36"/>
      <c r="I551" s="36"/>
      <c r="J551" s="36"/>
      <c r="K551" s="36"/>
      <c r="L551" s="36"/>
      <c r="M551" s="36"/>
      <c r="N551" s="38" t="str">
        <f t="shared" si="128"/>
        <v/>
      </c>
      <c r="O551" t="str">
        <f t="shared" si="129"/>
        <v/>
      </c>
      <c r="P551" t="str">
        <f t="shared" si="130"/>
        <v/>
      </c>
      <c r="Q551" t="str">
        <f t="shared" si="131"/>
        <v/>
      </c>
      <c r="R551" t="str">
        <f t="shared" si="132"/>
        <v>-</v>
      </c>
      <c r="S551" s="39" t="str">
        <f t="shared" si="133"/>
        <v/>
      </c>
      <c r="T551" t="str">
        <f t="shared" si="134"/>
        <v/>
      </c>
      <c r="U551" s="40">
        <f t="shared" si="135"/>
        <v>0</v>
      </c>
      <c r="V551" s="40">
        <f t="shared" si="136"/>
        <v>0</v>
      </c>
      <c r="W551" s="40">
        <f t="shared" si="137"/>
        <v>0</v>
      </c>
      <c r="X551" s="40">
        <f t="shared" si="138"/>
        <v>0</v>
      </c>
      <c r="Y551" s="39">
        <f t="shared" si="139"/>
        <v>0</v>
      </c>
      <c r="Z551" s="39">
        <f t="shared" si="140"/>
        <v>0</v>
      </c>
      <c r="AA551" s="39">
        <f t="shared" si="141"/>
        <v>0</v>
      </c>
      <c r="AB551" t="str">
        <f t="shared" si="142"/>
        <v/>
      </c>
      <c r="AD551" s="41" t="str">
        <f t="shared" si="143"/>
        <v/>
      </c>
    </row>
    <row r="552" spans="1:30" x14ac:dyDescent="0.2">
      <c r="A552" s="35"/>
      <c r="B552" s="36"/>
      <c r="C552" s="36"/>
      <c r="D552" s="36"/>
      <c r="E552" s="36"/>
      <c r="F552" s="37"/>
      <c r="G552" s="36"/>
      <c r="H552" s="36"/>
      <c r="I552" s="36"/>
      <c r="J552" s="36"/>
      <c r="K552" s="36"/>
      <c r="L552" s="36"/>
      <c r="M552" s="36"/>
      <c r="N552" s="38" t="str">
        <f t="shared" si="128"/>
        <v/>
      </c>
      <c r="O552" t="str">
        <f t="shared" si="129"/>
        <v/>
      </c>
      <c r="P552" t="str">
        <f t="shared" si="130"/>
        <v/>
      </c>
      <c r="Q552" t="str">
        <f t="shared" si="131"/>
        <v/>
      </c>
      <c r="R552" t="str">
        <f t="shared" si="132"/>
        <v>-</v>
      </c>
      <c r="S552" s="39" t="str">
        <f t="shared" si="133"/>
        <v/>
      </c>
      <c r="T552" t="str">
        <f t="shared" si="134"/>
        <v/>
      </c>
      <c r="U552" s="40">
        <f t="shared" si="135"/>
        <v>0</v>
      </c>
      <c r="V552" s="40">
        <f t="shared" si="136"/>
        <v>0</v>
      </c>
      <c r="W552" s="40">
        <f t="shared" si="137"/>
        <v>0</v>
      </c>
      <c r="X552" s="40">
        <f t="shared" si="138"/>
        <v>0</v>
      </c>
      <c r="Y552" s="39">
        <f t="shared" si="139"/>
        <v>0</v>
      </c>
      <c r="Z552" s="39">
        <f t="shared" si="140"/>
        <v>0</v>
      </c>
      <c r="AA552" s="39">
        <f t="shared" si="141"/>
        <v>0</v>
      </c>
      <c r="AB552" t="str">
        <f t="shared" si="142"/>
        <v/>
      </c>
      <c r="AD552" s="41" t="str">
        <f t="shared" si="143"/>
        <v/>
      </c>
    </row>
    <row r="553" spans="1:30" x14ac:dyDescent="0.2">
      <c r="A553" s="35"/>
      <c r="B553" s="36"/>
      <c r="C553" s="36"/>
      <c r="D553" s="36"/>
      <c r="E553" s="36"/>
      <c r="F553" s="37"/>
      <c r="G553" s="36"/>
      <c r="H553" s="36"/>
      <c r="I553" s="36"/>
      <c r="J553" s="36"/>
      <c r="K553" s="36"/>
      <c r="L553" s="36"/>
      <c r="M553" s="36"/>
      <c r="N553" s="38" t="str">
        <f t="shared" si="128"/>
        <v/>
      </c>
      <c r="O553" t="str">
        <f t="shared" si="129"/>
        <v/>
      </c>
      <c r="P553" t="str">
        <f t="shared" si="130"/>
        <v/>
      </c>
      <c r="Q553" t="str">
        <f t="shared" si="131"/>
        <v/>
      </c>
      <c r="R553" t="str">
        <f t="shared" si="132"/>
        <v>-</v>
      </c>
      <c r="S553" s="39" t="str">
        <f t="shared" si="133"/>
        <v/>
      </c>
      <c r="T553" t="str">
        <f t="shared" si="134"/>
        <v/>
      </c>
      <c r="U553" s="40">
        <f t="shared" si="135"/>
        <v>0</v>
      </c>
      <c r="V553" s="40">
        <f t="shared" si="136"/>
        <v>0</v>
      </c>
      <c r="W553" s="40">
        <f t="shared" si="137"/>
        <v>0</v>
      </c>
      <c r="X553" s="40">
        <f t="shared" si="138"/>
        <v>0</v>
      </c>
      <c r="Y553" s="39">
        <f t="shared" si="139"/>
        <v>0</v>
      </c>
      <c r="Z553" s="39">
        <f t="shared" si="140"/>
        <v>0</v>
      </c>
      <c r="AA553" s="39">
        <f t="shared" si="141"/>
        <v>0</v>
      </c>
      <c r="AB553" t="str">
        <f t="shared" si="142"/>
        <v/>
      </c>
      <c r="AD553" s="41" t="str">
        <f t="shared" si="143"/>
        <v/>
      </c>
    </row>
    <row r="554" spans="1:30" x14ac:dyDescent="0.2">
      <c r="A554" s="35"/>
      <c r="B554" s="36"/>
      <c r="C554" s="36"/>
      <c r="D554" s="36"/>
      <c r="E554" s="36"/>
      <c r="F554" s="37"/>
      <c r="G554" s="36"/>
      <c r="H554" s="36"/>
      <c r="I554" s="36"/>
      <c r="J554" s="36"/>
      <c r="K554" s="36"/>
      <c r="L554" s="36"/>
      <c r="M554" s="36"/>
      <c r="N554" s="38" t="str">
        <f t="shared" si="128"/>
        <v/>
      </c>
      <c r="O554" t="str">
        <f t="shared" si="129"/>
        <v/>
      </c>
      <c r="P554" t="str">
        <f t="shared" si="130"/>
        <v/>
      </c>
      <c r="Q554" t="str">
        <f t="shared" si="131"/>
        <v/>
      </c>
      <c r="R554" t="str">
        <f t="shared" si="132"/>
        <v>-</v>
      </c>
      <c r="S554" s="39" t="str">
        <f t="shared" si="133"/>
        <v/>
      </c>
      <c r="T554" t="str">
        <f t="shared" si="134"/>
        <v/>
      </c>
      <c r="U554" s="40">
        <f t="shared" si="135"/>
        <v>0</v>
      </c>
      <c r="V554" s="40">
        <f t="shared" si="136"/>
        <v>0</v>
      </c>
      <c r="W554" s="40">
        <f t="shared" si="137"/>
        <v>0</v>
      </c>
      <c r="X554" s="40">
        <f t="shared" si="138"/>
        <v>0</v>
      </c>
      <c r="Y554" s="39">
        <f t="shared" si="139"/>
        <v>0</v>
      </c>
      <c r="Z554" s="39">
        <f t="shared" si="140"/>
        <v>0</v>
      </c>
      <c r="AA554" s="39">
        <f t="shared" si="141"/>
        <v>0</v>
      </c>
      <c r="AB554" t="str">
        <f t="shared" si="142"/>
        <v/>
      </c>
      <c r="AD554" s="41" t="str">
        <f t="shared" si="143"/>
        <v/>
      </c>
    </row>
    <row r="555" spans="1:30" x14ac:dyDescent="0.2">
      <c r="A555" s="35"/>
      <c r="B555" s="36"/>
      <c r="C555" s="36"/>
      <c r="D555" s="36"/>
      <c r="E555" s="36"/>
      <c r="F555" s="37"/>
      <c r="G555" s="36"/>
      <c r="H555" s="36"/>
      <c r="I555" s="36"/>
      <c r="J555" s="36"/>
      <c r="K555" s="36"/>
      <c r="L555" s="36"/>
      <c r="M555" s="36"/>
      <c r="N555" s="38" t="str">
        <f t="shared" si="128"/>
        <v/>
      </c>
      <c r="O555" t="str">
        <f t="shared" si="129"/>
        <v/>
      </c>
      <c r="P555" t="str">
        <f t="shared" si="130"/>
        <v/>
      </c>
      <c r="Q555" t="str">
        <f t="shared" si="131"/>
        <v/>
      </c>
      <c r="R555" t="str">
        <f t="shared" si="132"/>
        <v>-</v>
      </c>
      <c r="S555" s="39" t="str">
        <f t="shared" si="133"/>
        <v/>
      </c>
      <c r="T555" t="str">
        <f t="shared" si="134"/>
        <v/>
      </c>
      <c r="U555" s="40">
        <f t="shared" si="135"/>
        <v>0</v>
      </c>
      <c r="V555" s="40">
        <f t="shared" si="136"/>
        <v>0</v>
      </c>
      <c r="W555" s="40">
        <f t="shared" si="137"/>
        <v>0</v>
      </c>
      <c r="X555" s="40">
        <f t="shared" si="138"/>
        <v>0</v>
      </c>
      <c r="Y555" s="39">
        <f t="shared" si="139"/>
        <v>0</v>
      </c>
      <c r="Z555" s="39">
        <f t="shared" si="140"/>
        <v>0</v>
      </c>
      <c r="AA555" s="39">
        <f t="shared" si="141"/>
        <v>0</v>
      </c>
      <c r="AB555" t="str">
        <f t="shared" si="142"/>
        <v/>
      </c>
      <c r="AD555" s="41" t="str">
        <f t="shared" si="143"/>
        <v/>
      </c>
    </row>
    <row r="556" spans="1:30" x14ac:dyDescent="0.2">
      <c r="A556" s="35"/>
      <c r="B556" s="36"/>
      <c r="C556" s="36"/>
      <c r="D556" s="36"/>
      <c r="E556" s="36"/>
      <c r="F556" s="37"/>
      <c r="G556" s="36"/>
      <c r="H556" s="36"/>
      <c r="I556" s="36"/>
      <c r="J556" s="36"/>
      <c r="K556" s="36"/>
      <c r="L556" s="36"/>
      <c r="M556" s="36"/>
      <c r="N556" s="38" t="str">
        <f t="shared" si="128"/>
        <v/>
      </c>
      <c r="O556" t="str">
        <f t="shared" si="129"/>
        <v/>
      </c>
      <c r="P556" t="str">
        <f t="shared" si="130"/>
        <v/>
      </c>
      <c r="Q556" t="str">
        <f t="shared" si="131"/>
        <v/>
      </c>
      <c r="R556" t="str">
        <f t="shared" si="132"/>
        <v>-</v>
      </c>
      <c r="S556" s="39" t="str">
        <f t="shared" si="133"/>
        <v/>
      </c>
      <c r="T556" t="str">
        <f t="shared" si="134"/>
        <v/>
      </c>
      <c r="U556" s="40">
        <f t="shared" si="135"/>
        <v>0</v>
      </c>
      <c r="V556" s="40">
        <f t="shared" si="136"/>
        <v>0</v>
      </c>
      <c r="W556" s="40">
        <f t="shared" si="137"/>
        <v>0</v>
      </c>
      <c r="X556" s="40">
        <f t="shared" si="138"/>
        <v>0</v>
      </c>
      <c r="Y556" s="39">
        <f t="shared" si="139"/>
        <v>0</v>
      </c>
      <c r="Z556" s="39">
        <f t="shared" si="140"/>
        <v>0</v>
      </c>
      <c r="AA556" s="39">
        <f t="shared" si="141"/>
        <v>0</v>
      </c>
      <c r="AB556" t="str">
        <f t="shared" si="142"/>
        <v/>
      </c>
      <c r="AD556" s="41" t="str">
        <f t="shared" si="143"/>
        <v/>
      </c>
    </row>
    <row r="557" spans="1:30" x14ac:dyDescent="0.2">
      <c r="A557" s="35"/>
      <c r="B557" s="36"/>
      <c r="C557" s="36"/>
      <c r="D557" s="36"/>
      <c r="E557" s="36"/>
      <c r="F557" s="37"/>
      <c r="G557" s="36"/>
      <c r="H557" s="36"/>
      <c r="I557" s="36"/>
      <c r="J557" s="36"/>
      <c r="K557" s="36"/>
      <c r="L557" s="36"/>
      <c r="M557" s="36"/>
      <c r="N557" s="38" t="str">
        <f t="shared" si="128"/>
        <v/>
      </c>
      <c r="O557" t="str">
        <f t="shared" si="129"/>
        <v/>
      </c>
      <c r="P557" t="str">
        <f t="shared" si="130"/>
        <v/>
      </c>
      <c r="Q557" t="str">
        <f t="shared" si="131"/>
        <v/>
      </c>
      <c r="R557" t="str">
        <f t="shared" si="132"/>
        <v>-</v>
      </c>
      <c r="S557" s="39" t="str">
        <f t="shared" si="133"/>
        <v/>
      </c>
      <c r="T557" t="str">
        <f t="shared" si="134"/>
        <v/>
      </c>
      <c r="U557" s="40">
        <f t="shared" si="135"/>
        <v>0</v>
      </c>
      <c r="V557" s="40">
        <f t="shared" si="136"/>
        <v>0</v>
      </c>
      <c r="W557" s="40">
        <f t="shared" si="137"/>
        <v>0</v>
      </c>
      <c r="X557" s="40">
        <f t="shared" si="138"/>
        <v>0</v>
      </c>
      <c r="Y557" s="39">
        <f t="shared" si="139"/>
        <v>0</v>
      </c>
      <c r="Z557" s="39">
        <f t="shared" si="140"/>
        <v>0</v>
      </c>
      <c r="AA557" s="39">
        <f t="shared" si="141"/>
        <v>0</v>
      </c>
      <c r="AB557" t="str">
        <f t="shared" si="142"/>
        <v/>
      </c>
      <c r="AD557" s="41" t="str">
        <f t="shared" si="143"/>
        <v/>
      </c>
    </row>
    <row r="558" spans="1:30" x14ac:dyDescent="0.2">
      <c r="A558" s="35"/>
      <c r="B558" s="36"/>
      <c r="C558" s="36"/>
      <c r="D558" s="36"/>
      <c r="E558" s="36"/>
      <c r="F558" s="37"/>
      <c r="G558" s="36"/>
      <c r="H558" s="36"/>
      <c r="I558" s="36"/>
      <c r="J558" s="36"/>
      <c r="K558" s="36"/>
      <c r="L558" s="36"/>
      <c r="M558" s="36"/>
      <c r="N558" s="38" t="str">
        <f t="shared" si="128"/>
        <v/>
      </c>
      <c r="O558" t="str">
        <f t="shared" si="129"/>
        <v/>
      </c>
      <c r="P558" t="str">
        <f t="shared" si="130"/>
        <v/>
      </c>
      <c r="Q558" t="str">
        <f t="shared" si="131"/>
        <v/>
      </c>
      <c r="R558" t="str">
        <f t="shared" si="132"/>
        <v>-</v>
      </c>
      <c r="S558" s="39" t="str">
        <f t="shared" si="133"/>
        <v/>
      </c>
      <c r="T558" t="str">
        <f t="shared" si="134"/>
        <v/>
      </c>
      <c r="U558" s="40">
        <f t="shared" si="135"/>
        <v>0</v>
      </c>
      <c r="V558" s="40">
        <f t="shared" si="136"/>
        <v>0</v>
      </c>
      <c r="W558" s="40">
        <f t="shared" si="137"/>
        <v>0</v>
      </c>
      <c r="X558" s="40">
        <f t="shared" si="138"/>
        <v>0</v>
      </c>
      <c r="Y558" s="39">
        <f t="shared" si="139"/>
        <v>0</v>
      </c>
      <c r="Z558" s="39">
        <f t="shared" si="140"/>
        <v>0</v>
      </c>
      <c r="AA558" s="39">
        <f t="shared" si="141"/>
        <v>0</v>
      </c>
      <c r="AB558" t="str">
        <f t="shared" si="142"/>
        <v/>
      </c>
      <c r="AD558" s="41" t="str">
        <f t="shared" si="143"/>
        <v/>
      </c>
    </row>
    <row r="559" spans="1:30" x14ac:dyDescent="0.2">
      <c r="A559" s="35"/>
      <c r="B559" s="36"/>
      <c r="C559" s="36"/>
      <c r="D559" s="36"/>
      <c r="E559" s="36"/>
      <c r="F559" s="37"/>
      <c r="G559" s="36"/>
      <c r="H559" s="36"/>
      <c r="I559" s="36"/>
      <c r="J559" s="36"/>
      <c r="K559" s="36"/>
      <c r="L559" s="36"/>
      <c r="M559" s="36"/>
      <c r="N559" s="38" t="str">
        <f t="shared" si="128"/>
        <v/>
      </c>
      <c r="O559" t="str">
        <f t="shared" si="129"/>
        <v/>
      </c>
      <c r="P559" t="str">
        <f t="shared" si="130"/>
        <v/>
      </c>
      <c r="Q559" t="str">
        <f t="shared" si="131"/>
        <v/>
      </c>
      <c r="R559" t="str">
        <f t="shared" si="132"/>
        <v>-</v>
      </c>
      <c r="S559" s="39" t="str">
        <f t="shared" si="133"/>
        <v/>
      </c>
      <c r="T559" t="str">
        <f t="shared" si="134"/>
        <v/>
      </c>
      <c r="U559" s="40">
        <f t="shared" si="135"/>
        <v>0</v>
      </c>
      <c r="V559" s="40">
        <f t="shared" si="136"/>
        <v>0</v>
      </c>
      <c r="W559" s="40">
        <f t="shared" si="137"/>
        <v>0</v>
      </c>
      <c r="X559" s="40">
        <f t="shared" si="138"/>
        <v>0</v>
      </c>
      <c r="Y559" s="39">
        <f t="shared" si="139"/>
        <v>0</v>
      </c>
      <c r="Z559" s="39">
        <f t="shared" si="140"/>
        <v>0</v>
      </c>
      <c r="AA559" s="39">
        <f t="shared" si="141"/>
        <v>0</v>
      </c>
      <c r="AB559" t="str">
        <f t="shared" si="142"/>
        <v/>
      </c>
      <c r="AD559" s="41" t="str">
        <f t="shared" si="143"/>
        <v/>
      </c>
    </row>
    <row r="560" spans="1:30" x14ac:dyDescent="0.2">
      <c r="A560" s="35"/>
      <c r="B560" s="36"/>
      <c r="C560" s="36"/>
      <c r="D560" s="36"/>
      <c r="E560" s="36"/>
      <c r="F560" s="37"/>
      <c r="G560" s="36"/>
      <c r="H560" s="36"/>
      <c r="I560" s="36"/>
      <c r="J560" s="36"/>
      <c r="K560" s="36"/>
      <c r="L560" s="36"/>
      <c r="M560" s="36"/>
      <c r="N560" s="38" t="str">
        <f t="shared" si="128"/>
        <v/>
      </c>
      <c r="O560" t="str">
        <f t="shared" si="129"/>
        <v/>
      </c>
      <c r="P560" t="str">
        <f t="shared" si="130"/>
        <v/>
      </c>
      <c r="Q560" t="str">
        <f t="shared" si="131"/>
        <v/>
      </c>
      <c r="R560" t="str">
        <f t="shared" si="132"/>
        <v>-</v>
      </c>
      <c r="S560" s="39" t="str">
        <f t="shared" si="133"/>
        <v/>
      </c>
      <c r="T560" t="str">
        <f t="shared" si="134"/>
        <v/>
      </c>
      <c r="U560" s="40">
        <f t="shared" si="135"/>
        <v>0</v>
      </c>
      <c r="V560" s="40">
        <f t="shared" si="136"/>
        <v>0</v>
      </c>
      <c r="W560" s="40">
        <f t="shared" si="137"/>
        <v>0</v>
      </c>
      <c r="X560" s="40">
        <f t="shared" si="138"/>
        <v>0</v>
      </c>
      <c r="Y560" s="39">
        <f t="shared" si="139"/>
        <v>0</v>
      </c>
      <c r="Z560" s="39">
        <f t="shared" si="140"/>
        <v>0</v>
      </c>
      <c r="AA560" s="39">
        <f t="shared" si="141"/>
        <v>0</v>
      </c>
      <c r="AB560" t="str">
        <f t="shared" si="142"/>
        <v/>
      </c>
      <c r="AD560" s="41" t="str">
        <f t="shared" si="143"/>
        <v/>
      </c>
    </row>
    <row r="561" spans="1:30" x14ac:dyDescent="0.2">
      <c r="A561" s="35"/>
      <c r="B561" s="36"/>
      <c r="C561" s="36"/>
      <c r="D561" s="36"/>
      <c r="E561" s="36"/>
      <c r="F561" s="37"/>
      <c r="G561" s="36"/>
      <c r="H561" s="36"/>
      <c r="I561" s="36"/>
      <c r="J561" s="36"/>
      <c r="K561" s="36"/>
      <c r="L561" s="36"/>
      <c r="M561" s="36"/>
      <c r="N561" s="38" t="str">
        <f t="shared" si="128"/>
        <v/>
      </c>
      <c r="O561" t="str">
        <f t="shared" si="129"/>
        <v/>
      </c>
      <c r="P561" t="str">
        <f t="shared" si="130"/>
        <v/>
      </c>
      <c r="Q561" t="str">
        <f t="shared" si="131"/>
        <v/>
      </c>
      <c r="R561" t="str">
        <f t="shared" si="132"/>
        <v>-</v>
      </c>
      <c r="S561" s="39" t="str">
        <f t="shared" si="133"/>
        <v/>
      </c>
      <c r="T561" t="str">
        <f t="shared" si="134"/>
        <v/>
      </c>
      <c r="U561" s="40">
        <f t="shared" si="135"/>
        <v>0</v>
      </c>
      <c r="V561" s="40">
        <f t="shared" si="136"/>
        <v>0</v>
      </c>
      <c r="W561" s="40">
        <f t="shared" si="137"/>
        <v>0</v>
      </c>
      <c r="X561" s="40">
        <f t="shared" si="138"/>
        <v>0</v>
      </c>
      <c r="Y561" s="39">
        <f t="shared" si="139"/>
        <v>0</v>
      </c>
      <c r="Z561" s="39">
        <f t="shared" si="140"/>
        <v>0</v>
      </c>
      <c r="AA561" s="39">
        <f t="shared" si="141"/>
        <v>0</v>
      </c>
      <c r="AB561" t="str">
        <f t="shared" si="142"/>
        <v/>
      </c>
      <c r="AD561" s="41" t="str">
        <f t="shared" si="143"/>
        <v/>
      </c>
    </row>
    <row r="562" spans="1:30" x14ac:dyDescent="0.2">
      <c r="A562" s="35"/>
      <c r="B562" s="36"/>
      <c r="C562" s="36"/>
      <c r="D562" s="36"/>
      <c r="E562" s="36"/>
      <c r="F562" s="37"/>
      <c r="G562" s="36"/>
      <c r="H562" s="36"/>
      <c r="I562" s="36"/>
      <c r="J562" s="36"/>
      <c r="K562" s="36"/>
      <c r="L562" s="36"/>
      <c r="M562" s="36"/>
      <c r="N562" s="38" t="str">
        <f t="shared" si="128"/>
        <v/>
      </c>
      <c r="O562" t="str">
        <f t="shared" si="129"/>
        <v/>
      </c>
      <c r="P562" t="str">
        <f t="shared" si="130"/>
        <v/>
      </c>
      <c r="Q562" t="str">
        <f t="shared" si="131"/>
        <v/>
      </c>
      <c r="R562" t="str">
        <f t="shared" si="132"/>
        <v>-</v>
      </c>
      <c r="S562" s="39" t="str">
        <f t="shared" si="133"/>
        <v/>
      </c>
      <c r="T562" t="str">
        <f t="shared" si="134"/>
        <v/>
      </c>
      <c r="U562" s="40">
        <f t="shared" si="135"/>
        <v>0</v>
      </c>
      <c r="V562" s="40">
        <f t="shared" si="136"/>
        <v>0</v>
      </c>
      <c r="W562" s="40">
        <f t="shared" si="137"/>
        <v>0</v>
      </c>
      <c r="X562" s="40">
        <f t="shared" si="138"/>
        <v>0</v>
      </c>
      <c r="Y562" s="39">
        <f t="shared" si="139"/>
        <v>0</v>
      </c>
      <c r="Z562" s="39">
        <f t="shared" si="140"/>
        <v>0</v>
      </c>
      <c r="AA562" s="39">
        <f t="shared" si="141"/>
        <v>0</v>
      </c>
      <c r="AB562" t="str">
        <f t="shared" si="142"/>
        <v/>
      </c>
      <c r="AD562" s="41" t="str">
        <f t="shared" si="143"/>
        <v/>
      </c>
    </row>
    <row r="563" spans="1:30" x14ac:dyDescent="0.2">
      <c r="A563" s="35"/>
      <c r="B563" s="36"/>
      <c r="C563" s="36"/>
      <c r="D563" s="36"/>
      <c r="E563" s="36"/>
      <c r="F563" s="37"/>
      <c r="G563" s="36"/>
      <c r="H563" s="36"/>
      <c r="I563" s="36"/>
      <c r="J563" s="36"/>
      <c r="K563" s="36"/>
      <c r="L563" s="36"/>
      <c r="M563" s="36"/>
      <c r="N563" s="38" t="str">
        <f t="shared" si="128"/>
        <v/>
      </c>
      <c r="O563" t="str">
        <f t="shared" si="129"/>
        <v/>
      </c>
      <c r="P563" t="str">
        <f t="shared" si="130"/>
        <v/>
      </c>
      <c r="Q563" t="str">
        <f t="shared" si="131"/>
        <v/>
      </c>
      <c r="R563" t="str">
        <f t="shared" si="132"/>
        <v>-</v>
      </c>
      <c r="S563" s="39" t="str">
        <f t="shared" si="133"/>
        <v/>
      </c>
      <c r="T563" t="str">
        <f t="shared" si="134"/>
        <v/>
      </c>
      <c r="U563" s="40">
        <f t="shared" si="135"/>
        <v>0</v>
      </c>
      <c r="V563" s="40">
        <f t="shared" si="136"/>
        <v>0</v>
      </c>
      <c r="W563" s="40">
        <f t="shared" si="137"/>
        <v>0</v>
      </c>
      <c r="X563" s="40">
        <f t="shared" si="138"/>
        <v>0</v>
      </c>
      <c r="Y563" s="39">
        <f t="shared" si="139"/>
        <v>0</v>
      </c>
      <c r="Z563" s="39">
        <f t="shared" si="140"/>
        <v>0</v>
      </c>
      <c r="AA563" s="39">
        <f t="shared" si="141"/>
        <v>0</v>
      </c>
      <c r="AB563" t="str">
        <f t="shared" si="142"/>
        <v/>
      </c>
      <c r="AD563" s="41" t="str">
        <f t="shared" si="143"/>
        <v/>
      </c>
    </row>
    <row r="564" spans="1:30" x14ac:dyDescent="0.2">
      <c r="A564" s="35"/>
      <c r="B564" s="36"/>
      <c r="C564" s="36"/>
      <c r="D564" s="36"/>
      <c r="E564" s="36"/>
      <c r="F564" s="37"/>
      <c r="G564" s="36"/>
      <c r="H564" s="36"/>
      <c r="I564" s="36"/>
      <c r="J564" s="36"/>
      <c r="K564" s="36"/>
      <c r="L564" s="36"/>
      <c r="M564" s="36"/>
      <c r="N564" s="38" t="str">
        <f t="shared" si="128"/>
        <v/>
      </c>
      <c r="O564" t="str">
        <f t="shared" si="129"/>
        <v/>
      </c>
      <c r="P564" t="str">
        <f t="shared" si="130"/>
        <v/>
      </c>
      <c r="Q564" t="str">
        <f t="shared" si="131"/>
        <v/>
      </c>
      <c r="R564" t="str">
        <f t="shared" si="132"/>
        <v>-</v>
      </c>
      <c r="S564" s="39" t="str">
        <f t="shared" si="133"/>
        <v/>
      </c>
      <c r="T564" t="str">
        <f t="shared" si="134"/>
        <v/>
      </c>
      <c r="U564" s="40">
        <f t="shared" si="135"/>
        <v>0</v>
      </c>
      <c r="V564" s="40">
        <f t="shared" si="136"/>
        <v>0</v>
      </c>
      <c r="W564" s="40">
        <f t="shared" si="137"/>
        <v>0</v>
      </c>
      <c r="X564" s="40">
        <f t="shared" si="138"/>
        <v>0</v>
      </c>
      <c r="Y564" s="39">
        <f t="shared" si="139"/>
        <v>0</v>
      </c>
      <c r="Z564" s="39">
        <f t="shared" si="140"/>
        <v>0</v>
      </c>
      <c r="AA564" s="39">
        <f t="shared" si="141"/>
        <v>0</v>
      </c>
      <c r="AB564" t="str">
        <f t="shared" si="142"/>
        <v/>
      </c>
      <c r="AD564" s="41" t="str">
        <f t="shared" si="143"/>
        <v/>
      </c>
    </row>
    <row r="565" spans="1:30" x14ac:dyDescent="0.2">
      <c r="A565" s="35"/>
      <c r="B565" s="36"/>
      <c r="C565" s="36"/>
      <c r="D565" s="36"/>
      <c r="E565" s="36"/>
      <c r="F565" s="37"/>
      <c r="G565" s="36"/>
      <c r="H565" s="36"/>
      <c r="I565" s="36"/>
      <c r="J565" s="36"/>
      <c r="K565" s="36"/>
      <c r="L565" s="36"/>
      <c r="M565" s="36"/>
      <c r="N565" s="38" t="str">
        <f t="shared" si="128"/>
        <v/>
      </c>
      <c r="O565" t="str">
        <f t="shared" si="129"/>
        <v/>
      </c>
      <c r="P565" t="str">
        <f t="shared" si="130"/>
        <v/>
      </c>
      <c r="Q565" t="str">
        <f t="shared" si="131"/>
        <v/>
      </c>
      <c r="R565" t="str">
        <f t="shared" si="132"/>
        <v>-</v>
      </c>
      <c r="S565" s="39" t="str">
        <f t="shared" si="133"/>
        <v/>
      </c>
      <c r="T565" t="str">
        <f t="shared" si="134"/>
        <v/>
      </c>
      <c r="U565" s="40">
        <f t="shared" si="135"/>
        <v>0</v>
      </c>
      <c r="V565" s="40">
        <f t="shared" si="136"/>
        <v>0</v>
      </c>
      <c r="W565" s="40">
        <f t="shared" si="137"/>
        <v>0</v>
      </c>
      <c r="X565" s="40">
        <f t="shared" si="138"/>
        <v>0</v>
      </c>
      <c r="Y565" s="39">
        <f t="shared" si="139"/>
        <v>0</v>
      </c>
      <c r="Z565" s="39">
        <f t="shared" si="140"/>
        <v>0</v>
      </c>
      <c r="AA565" s="39">
        <f t="shared" si="141"/>
        <v>0</v>
      </c>
      <c r="AB565" t="str">
        <f t="shared" si="142"/>
        <v/>
      </c>
      <c r="AD565" s="41" t="str">
        <f t="shared" si="143"/>
        <v/>
      </c>
    </row>
    <row r="566" spans="1:30" x14ac:dyDescent="0.2">
      <c r="A566" s="35"/>
      <c r="B566" s="36"/>
      <c r="C566" s="36"/>
      <c r="D566" s="36"/>
      <c r="E566" s="36"/>
      <c r="F566" s="37"/>
      <c r="G566" s="36"/>
      <c r="H566" s="36"/>
      <c r="I566" s="36"/>
      <c r="J566" s="36"/>
      <c r="K566" s="36"/>
      <c r="L566" s="36"/>
      <c r="M566" s="36"/>
      <c r="N566" s="38" t="str">
        <f t="shared" si="128"/>
        <v/>
      </c>
      <c r="O566" t="str">
        <f t="shared" si="129"/>
        <v/>
      </c>
      <c r="P566" t="str">
        <f t="shared" si="130"/>
        <v/>
      </c>
      <c r="Q566" t="str">
        <f t="shared" si="131"/>
        <v/>
      </c>
      <c r="R566" t="str">
        <f t="shared" si="132"/>
        <v>-</v>
      </c>
      <c r="S566" s="39" t="str">
        <f t="shared" si="133"/>
        <v/>
      </c>
      <c r="T566" t="str">
        <f t="shared" si="134"/>
        <v/>
      </c>
      <c r="U566" s="40">
        <f t="shared" si="135"/>
        <v>0</v>
      </c>
      <c r="V566" s="40">
        <f t="shared" si="136"/>
        <v>0</v>
      </c>
      <c r="W566" s="40">
        <f t="shared" si="137"/>
        <v>0</v>
      </c>
      <c r="X566" s="40">
        <f t="shared" si="138"/>
        <v>0</v>
      </c>
      <c r="Y566" s="39">
        <f t="shared" si="139"/>
        <v>0</v>
      </c>
      <c r="Z566" s="39">
        <f t="shared" si="140"/>
        <v>0</v>
      </c>
      <c r="AA566" s="39">
        <f t="shared" si="141"/>
        <v>0</v>
      </c>
      <c r="AB566" t="str">
        <f t="shared" si="142"/>
        <v/>
      </c>
      <c r="AD566" s="41" t="str">
        <f t="shared" si="143"/>
        <v/>
      </c>
    </row>
    <row r="567" spans="1:30" x14ac:dyDescent="0.2">
      <c r="A567" s="35"/>
      <c r="B567" s="36"/>
      <c r="C567" s="36"/>
      <c r="D567" s="36"/>
      <c r="E567" s="36"/>
      <c r="F567" s="37"/>
      <c r="G567" s="36"/>
      <c r="H567" s="36"/>
      <c r="I567" s="36"/>
      <c r="J567" s="36"/>
      <c r="K567" s="36"/>
      <c r="L567" s="36"/>
      <c r="M567" s="36"/>
      <c r="N567" s="38" t="str">
        <f t="shared" si="128"/>
        <v/>
      </c>
      <c r="O567" t="str">
        <f t="shared" si="129"/>
        <v/>
      </c>
      <c r="P567" t="str">
        <f t="shared" si="130"/>
        <v/>
      </c>
      <c r="Q567" t="str">
        <f t="shared" si="131"/>
        <v/>
      </c>
      <c r="R567" t="str">
        <f t="shared" si="132"/>
        <v>-</v>
      </c>
      <c r="S567" s="39" t="str">
        <f t="shared" si="133"/>
        <v/>
      </c>
      <c r="T567" t="str">
        <f t="shared" si="134"/>
        <v/>
      </c>
      <c r="U567" s="40">
        <f t="shared" si="135"/>
        <v>0</v>
      </c>
      <c r="V567" s="40">
        <f t="shared" si="136"/>
        <v>0</v>
      </c>
      <c r="W567" s="40">
        <f t="shared" si="137"/>
        <v>0</v>
      </c>
      <c r="X567" s="40">
        <f t="shared" si="138"/>
        <v>0</v>
      </c>
      <c r="Y567" s="39">
        <f t="shared" si="139"/>
        <v>0</v>
      </c>
      <c r="Z567" s="39">
        <f t="shared" si="140"/>
        <v>0</v>
      </c>
      <c r="AA567" s="39">
        <f t="shared" si="141"/>
        <v>0</v>
      </c>
      <c r="AB567" t="str">
        <f t="shared" si="142"/>
        <v/>
      </c>
      <c r="AD567" s="41" t="str">
        <f t="shared" si="143"/>
        <v/>
      </c>
    </row>
    <row r="568" spans="1:30" x14ac:dyDescent="0.2">
      <c r="A568" s="35"/>
      <c r="B568" s="36"/>
      <c r="C568" s="36"/>
      <c r="D568" s="36"/>
      <c r="E568" s="36"/>
      <c r="F568" s="37"/>
      <c r="G568" s="36"/>
      <c r="H568" s="36"/>
      <c r="I568" s="36"/>
      <c r="J568" s="36"/>
      <c r="K568" s="36"/>
      <c r="L568" s="36"/>
      <c r="M568" s="36"/>
      <c r="N568" s="38" t="str">
        <f t="shared" si="128"/>
        <v/>
      </c>
      <c r="O568" t="str">
        <f t="shared" si="129"/>
        <v/>
      </c>
      <c r="P568" t="str">
        <f t="shared" si="130"/>
        <v/>
      </c>
      <c r="Q568" t="str">
        <f t="shared" si="131"/>
        <v/>
      </c>
      <c r="R568" t="str">
        <f t="shared" si="132"/>
        <v>-</v>
      </c>
      <c r="S568" s="39" t="str">
        <f t="shared" si="133"/>
        <v/>
      </c>
      <c r="T568" t="str">
        <f t="shared" si="134"/>
        <v/>
      </c>
      <c r="U568" s="40">
        <f t="shared" si="135"/>
        <v>0</v>
      </c>
      <c r="V568" s="40">
        <f t="shared" si="136"/>
        <v>0</v>
      </c>
      <c r="W568" s="40">
        <f t="shared" si="137"/>
        <v>0</v>
      </c>
      <c r="X568" s="40">
        <f t="shared" si="138"/>
        <v>0</v>
      </c>
      <c r="Y568" s="39">
        <f t="shared" si="139"/>
        <v>0</v>
      </c>
      <c r="Z568" s="39">
        <f t="shared" si="140"/>
        <v>0</v>
      </c>
      <c r="AA568" s="39">
        <f t="shared" si="141"/>
        <v>0</v>
      </c>
      <c r="AB568" t="str">
        <f t="shared" si="142"/>
        <v/>
      </c>
      <c r="AD568" s="41" t="str">
        <f t="shared" si="143"/>
        <v/>
      </c>
    </row>
    <row r="569" spans="1:30" x14ac:dyDescent="0.2">
      <c r="A569" s="35"/>
      <c r="B569" s="36"/>
      <c r="C569" s="36"/>
      <c r="D569" s="36"/>
      <c r="E569" s="36"/>
      <c r="F569" s="37"/>
      <c r="G569" s="36"/>
      <c r="H569" s="36"/>
      <c r="I569" s="36"/>
      <c r="J569" s="36"/>
      <c r="K569" s="36"/>
      <c r="L569" s="36"/>
      <c r="M569" s="36"/>
      <c r="N569" s="38" t="str">
        <f t="shared" si="128"/>
        <v/>
      </c>
      <c r="O569" t="str">
        <f t="shared" si="129"/>
        <v/>
      </c>
      <c r="P569" t="str">
        <f t="shared" si="130"/>
        <v/>
      </c>
      <c r="Q569" t="str">
        <f t="shared" si="131"/>
        <v/>
      </c>
      <c r="R569" t="str">
        <f t="shared" si="132"/>
        <v>-</v>
      </c>
      <c r="S569" s="39" t="str">
        <f t="shared" si="133"/>
        <v/>
      </c>
      <c r="T569" t="str">
        <f t="shared" si="134"/>
        <v/>
      </c>
      <c r="U569" s="40">
        <f t="shared" si="135"/>
        <v>0</v>
      </c>
      <c r="V569" s="40">
        <f t="shared" si="136"/>
        <v>0</v>
      </c>
      <c r="W569" s="40">
        <f t="shared" si="137"/>
        <v>0</v>
      </c>
      <c r="X569" s="40">
        <f t="shared" si="138"/>
        <v>0</v>
      </c>
      <c r="Y569" s="39">
        <f t="shared" si="139"/>
        <v>0</v>
      </c>
      <c r="Z569" s="39">
        <f t="shared" si="140"/>
        <v>0</v>
      </c>
      <c r="AA569" s="39">
        <f t="shared" si="141"/>
        <v>0</v>
      </c>
      <c r="AB569" t="str">
        <f t="shared" si="142"/>
        <v/>
      </c>
      <c r="AD569" s="41" t="str">
        <f t="shared" si="143"/>
        <v/>
      </c>
    </row>
    <row r="570" spans="1:30" x14ac:dyDescent="0.2">
      <c r="A570" s="35"/>
      <c r="B570" s="36"/>
      <c r="C570" s="36"/>
      <c r="D570" s="36"/>
      <c r="E570" s="36"/>
      <c r="F570" s="37"/>
      <c r="G570" s="36"/>
      <c r="H570" s="36"/>
      <c r="I570" s="36"/>
      <c r="J570" s="36"/>
      <c r="K570" s="36"/>
      <c r="L570" s="36"/>
      <c r="M570" s="36"/>
      <c r="N570" s="38" t="str">
        <f t="shared" si="128"/>
        <v/>
      </c>
      <c r="O570" t="str">
        <f t="shared" si="129"/>
        <v/>
      </c>
      <c r="P570" t="str">
        <f t="shared" si="130"/>
        <v/>
      </c>
      <c r="Q570" t="str">
        <f t="shared" si="131"/>
        <v/>
      </c>
      <c r="R570" t="str">
        <f t="shared" si="132"/>
        <v>-</v>
      </c>
      <c r="S570" s="39" t="str">
        <f t="shared" si="133"/>
        <v/>
      </c>
      <c r="T570" t="str">
        <f t="shared" si="134"/>
        <v/>
      </c>
      <c r="U570" s="40">
        <f t="shared" si="135"/>
        <v>0</v>
      </c>
      <c r="V570" s="40">
        <f t="shared" si="136"/>
        <v>0</v>
      </c>
      <c r="W570" s="40">
        <f t="shared" si="137"/>
        <v>0</v>
      </c>
      <c r="X570" s="40">
        <f t="shared" si="138"/>
        <v>0</v>
      </c>
      <c r="Y570" s="39">
        <f t="shared" si="139"/>
        <v>0</v>
      </c>
      <c r="Z570" s="39">
        <f t="shared" si="140"/>
        <v>0</v>
      </c>
      <c r="AA570" s="39">
        <f t="shared" si="141"/>
        <v>0</v>
      </c>
      <c r="AB570" t="str">
        <f t="shared" si="142"/>
        <v/>
      </c>
      <c r="AD570" s="41" t="str">
        <f t="shared" si="143"/>
        <v/>
      </c>
    </row>
    <row r="571" spans="1:30" x14ac:dyDescent="0.2">
      <c r="A571" s="35"/>
      <c r="B571" s="36"/>
      <c r="C571" s="36"/>
      <c r="D571" s="36"/>
      <c r="E571" s="36"/>
      <c r="F571" s="37"/>
      <c r="G571" s="36"/>
      <c r="H571" s="36"/>
      <c r="I571" s="36"/>
      <c r="J571" s="36"/>
      <c r="K571" s="36"/>
      <c r="L571" s="36"/>
      <c r="M571" s="36"/>
      <c r="N571" s="38" t="str">
        <f t="shared" si="128"/>
        <v/>
      </c>
      <c r="O571" t="str">
        <f t="shared" si="129"/>
        <v/>
      </c>
      <c r="P571" t="str">
        <f t="shared" si="130"/>
        <v/>
      </c>
      <c r="Q571" t="str">
        <f t="shared" si="131"/>
        <v/>
      </c>
      <c r="R571" t="str">
        <f t="shared" si="132"/>
        <v>-</v>
      </c>
      <c r="S571" s="39" t="str">
        <f t="shared" si="133"/>
        <v/>
      </c>
      <c r="T571" t="str">
        <f t="shared" si="134"/>
        <v/>
      </c>
      <c r="U571" s="40">
        <f t="shared" si="135"/>
        <v>0</v>
      </c>
      <c r="V571" s="40">
        <f t="shared" si="136"/>
        <v>0</v>
      </c>
      <c r="W571" s="40">
        <f t="shared" si="137"/>
        <v>0</v>
      </c>
      <c r="X571" s="40">
        <f t="shared" si="138"/>
        <v>0</v>
      </c>
      <c r="Y571" s="39">
        <f t="shared" si="139"/>
        <v>0</v>
      </c>
      <c r="Z571" s="39">
        <f t="shared" si="140"/>
        <v>0</v>
      </c>
      <c r="AA571" s="39">
        <f t="shared" si="141"/>
        <v>0</v>
      </c>
      <c r="AB571" t="str">
        <f t="shared" si="142"/>
        <v/>
      </c>
      <c r="AD571" s="41" t="str">
        <f t="shared" si="143"/>
        <v/>
      </c>
    </row>
    <row r="572" spans="1:30" x14ac:dyDescent="0.2">
      <c r="A572" s="35"/>
      <c r="B572" s="36"/>
      <c r="C572" s="36"/>
      <c r="D572" s="36"/>
      <c r="E572" s="36"/>
      <c r="F572" s="37"/>
      <c r="G572" s="36"/>
      <c r="H572" s="36"/>
      <c r="I572" s="36"/>
      <c r="J572" s="36"/>
      <c r="K572" s="36"/>
      <c r="L572" s="36"/>
      <c r="M572" s="36"/>
      <c r="N572" s="38" t="str">
        <f t="shared" si="128"/>
        <v/>
      </c>
      <c r="O572" t="str">
        <f t="shared" si="129"/>
        <v/>
      </c>
      <c r="P572" t="str">
        <f t="shared" si="130"/>
        <v/>
      </c>
      <c r="Q572" t="str">
        <f t="shared" si="131"/>
        <v/>
      </c>
      <c r="R572" t="str">
        <f t="shared" si="132"/>
        <v>-</v>
      </c>
      <c r="S572" s="39" t="str">
        <f t="shared" si="133"/>
        <v/>
      </c>
      <c r="T572" t="str">
        <f t="shared" si="134"/>
        <v/>
      </c>
      <c r="U572" s="40">
        <f t="shared" si="135"/>
        <v>0</v>
      </c>
      <c r="V572" s="40">
        <f t="shared" si="136"/>
        <v>0</v>
      </c>
      <c r="W572" s="40">
        <f t="shared" si="137"/>
        <v>0</v>
      </c>
      <c r="X572" s="40">
        <f t="shared" si="138"/>
        <v>0</v>
      </c>
      <c r="Y572" s="39">
        <f t="shared" si="139"/>
        <v>0</v>
      </c>
      <c r="Z572" s="39">
        <f t="shared" si="140"/>
        <v>0</v>
      </c>
      <c r="AA572" s="39">
        <f t="shared" si="141"/>
        <v>0</v>
      </c>
      <c r="AB572" t="str">
        <f t="shared" si="142"/>
        <v/>
      </c>
      <c r="AD572" s="41" t="str">
        <f t="shared" si="143"/>
        <v/>
      </c>
    </row>
    <row r="573" spans="1:30" x14ac:dyDescent="0.2">
      <c r="A573" s="35"/>
      <c r="B573" s="36"/>
      <c r="C573" s="36"/>
      <c r="D573" s="36"/>
      <c r="E573" s="36"/>
      <c r="F573" s="37"/>
      <c r="G573" s="36"/>
      <c r="H573" s="36"/>
      <c r="I573" s="36"/>
      <c r="J573" s="36"/>
      <c r="K573" s="36"/>
      <c r="L573" s="36"/>
      <c r="M573" s="36"/>
      <c r="N573" s="38" t="str">
        <f t="shared" si="128"/>
        <v/>
      </c>
      <c r="O573" t="str">
        <f t="shared" si="129"/>
        <v/>
      </c>
      <c r="P573" t="str">
        <f t="shared" si="130"/>
        <v/>
      </c>
      <c r="Q573" t="str">
        <f t="shared" si="131"/>
        <v/>
      </c>
      <c r="R573" t="str">
        <f t="shared" si="132"/>
        <v>-</v>
      </c>
      <c r="S573" s="39" t="str">
        <f t="shared" si="133"/>
        <v/>
      </c>
      <c r="T573" t="str">
        <f t="shared" si="134"/>
        <v/>
      </c>
      <c r="U573" s="40">
        <f t="shared" si="135"/>
        <v>0</v>
      </c>
      <c r="V573" s="40">
        <f t="shared" si="136"/>
        <v>0</v>
      </c>
      <c r="W573" s="40">
        <f t="shared" si="137"/>
        <v>0</v>
      </c>
      <c r="X573" s="40">
        <f t="shared" si="138"/>
        <v>0</v>
      </c>
      <c r="Y573" s="39">
        <f t="shared" si="139"/>
        <v>0</v>
      </c>
      <c r="Z573" s="39">
        <f t="shared" si="140"/>
        <v>0</v>
      </c>
      <c r="AA573" s="39">
        <f t="shared" si="141"/>
        <v>0</v>
      </c>
      <c r="AB573" t="str">
        <f t="shared" si="142"/>
        <v/>
      </c>
      <c r="AD573" s="41" t="str">
        <f t="shared" si="143"/>
        <v/>
      </c>
    </row>
    <row r="574" spans="1:30" x14ac:dyDescent="0.2">
      <c r="A574" s="35"/>
      <c r="B574" s="36"/>
      <c r="C574" s="36"/>
      <c r="D574" s="36"/>
      <c r="E574" s="36"/>
      <c r="F574" s="37"/>
      <c r="G574" s="36"/>
      <c r="H574" s="36"/>
      <c r="I574" s="36"/>
      <c r="J574" s="36"/>
      <c r="K574" s="36"/>
      <c r="L574" s="36"/>
      <c r="M574" s="36"/>
      <c r="N574" s="38" t="str">
        <f t="shared" si="128"/>
        <v/>
      </c>
      <c r="O574" t="str">
        <f t="shared" si="129"/>
        <v/>
      </c>
      <c r="P574" t="str">
        <f t="shared" si="130"/>
        <v/>
      </c>
      <c r="Q574" t="str">
        <f t="shared" si="131"/>
        <v/>
      </c>
      <c r="R574" t="str">
        <f t="shared" si="132"/>
        <v>-</v>
      </c>
      <c r="S574" s="39" t="str">
        <f t="shared" si="133"/>
        <v/>
      </c>
      <c r="T574" t="str">
        <f t="shared" si="134"/>
        <v/>
      </c>
      <c r="U574" s="40">
        <f t="shared" si="135"/>
        <v>0</v>
      </c>
      <c r="V574" s="40">
        <f t="shared" si="136"/>
        <v>0</v>
      </c>
      <c r="W574" s="40">
        <f t="shared" si="137"/>
        <v>0</v>
      </c>
      <c r="X574" s="40">
        <f t="shared" si="138"/>
        <v>0</v>
      </c>
      <c r="Y574" s="39">
        <f t="shared" si="139"/>
        <v>0</v>
      </c>
      <c r="Z574" s="39">
        <f t="shared" si="140"/>
        <v>0</v>
      </c>
      <c r="AA574" s="39">
        <f t="shared" si="141"/>
        <v>0</v>
      </c>
      <c r="AB574" t="str">
        <f t="shared" si="142"/>
        <v/>
      </c>
      <c r="AD574" s="41" t="str">
        <f t="shared" si="143"/>
        <v/>
      </c>
    </row>
    <row r="575" spans="1:30" x14ac:dyDescent="0.2">
      <c r="A575" s="35"/>
      <c r="B575" s="36"/>
      <c r="C575" s="36"/>
      <c r="D575" s="36"/>
      <c r="E575" s="36"/>
      <c r="F575" s="37"/>
      <c r="G575" s="36"/>
      <c r="H575" s="36"/>
      <c r="I575" s="36"/>
      <c r="J575" s="36"/>
      <c r="K575" s="36"/>
      <c r="L575" s="36"/>
      <c r="M575" s="36"/>
      <c r="N575" s="38" t="str">
        <f t="shared" si="128"/>
        <v/>
      </c>
      <c r="O575" t="str">
        <f t="shared" si="129"/>
        <v/>
      </c>
      <c r="P575" t="str">
        <f t="shared" si="130"/>
        <v/>
      </c>
      <c r="Q575" t="str">
        <f t="shared" si="131"/>
        <v/>
      </c>
      <c r="R575" t="str">
        <f t="shared" si="132"/>
        <v>-</v>
      </c>
      <c r="S575" s="39" t="str">
        <f t="shared" si="133"/>
        <v/>
      </c>
      <c r="T575" t="str">
        <f t="shared" si="134"/>
        <v/>
      </c>
      <c r="U575" s="40">
        <f t="shared" si="135"/>
        <v>0</v>
      </c>
      <c r="V575" s="40">
        <f t="shared" si="136"/>
        <v>0</v>
      </c>
      <c r="W575" s="40">
        <f t="shared" si="137"/>
        <v>0</v>
      </c>
      <c r="X575" s="40">
        <f t="shared" si="138"/>
        <v>0</v>
      </c>
      <c r="Y575" s="39">
        <f t="shared" si="139"/>
        <v>0</v>
      </c>
      <c r="Z575" s="39">
        <f t="shared" si="140"/>
        <v>0</v>
      </c>
      <c r="AA575" s="39">
        <f t="shared" si="141"/>
        <v>0</v>
      </c>
      <c r="AB575" t="str">
        <f t="shared" si="142"/>
        <v/>
      </c>
      <c r="AD575" s="41" t="str">
        <f t="shared" si="143"/>
        <v/>
      </c>
    </row>
    <row r="576" spans="1:30" x14ac:dyDescent="0.2">
      <c r="A576" s="35"/>
      <c r="B576" s="36"/>
      <c r="C576" s="36"/>
      <c r="D576" s="36"/>
      <c r="E576" s="36"/>
      <c r="F576" s="37"/>
      <c r="G576" s="36"/>
      <c r="H576" s="36"/>
      <c r="I576" s="36"/>
      <c r="J576" s="36"/>
      <c r="K576" s="36"/>
      <c r="L576" s="36"/>
      <c r="M576" s="36"/>
      <c r="N576" s="38" t="str">
        <f t="shared" si="128"/>
        <v/>
      </c>
      <c r="O576" t="str">
        <f t="shared" si="129"/>
        <v/>
      </c>
      <c r="P576" t="str">
        <f t="shared" si="130"/>
        <v/>
      </c>
      <c r="Q576" t="str">
        <f t="shared" si="131"/>
        <v/>
      </c>
      <c r="R576" t="str">
        <f t="shared" si="132"/>
        <v>-</v>
      </c>
      <c r="S576" s="39" t="str">
        <f t="shared" si="133"/>
        <v/>
      </c>
      <c r="T576" t="str">
        <f t="shared" si="134"/>
        <v/>
      </c>
      <c r="U576" s="40">
        <f t="shared" si="135"/>
        <v>0</v>
      </c>
      <c r="V576" s="40">
        <f t="shared" si="136"/>
        <v>0</v>
      </c>
      <c r="W576" s="40">
        <f t="shared" si="137"/>
        <v>0</v>
      </c>
      <c r="X576" s="40">
        <f t="shared" si="138"/>
        <v>0</v>
      </c>
      <c r="Y576" s="39">
        <f t="shared" si="139"/>
        <v>0</v>
      </c>
      <c r="Z576" s="39">
        <f t="shared" si="140"/>
        <v>0</v>
      </c>
      <c r="AA576" s="39">
        <f t="shared" si="141"/>
        <v>0</v>
      </c>
      <c r="AB576" t="str">
        <f t="shared" si="142"/>
        <v/>
      </c>
      <c r="AD576" s="41" t="str">
        <f t="shared" si="143"/>
        <v/>
      </c>
    </row>
    <row r="577" spans="1:30" x14ac:dyDescent="0.2">
      <c r="A577" s="35"/>
      <c r="B577" s="36"/>
      <c r="C577" s="36"/>
      <c r="D577" s="36"/>
      <c r="E577" s="36"/>
      <c r="F577" s="37"/>
      <c r="G577" s="36"/>
      <c r="H577" s="36"/>
      <c r="I577" s="36"/>
      <c r="J577" s="36"/>
      <c r="K577" s="36"/>
      <c r="L577" s="36"/>
      <c r="M577" s="36"/>
      <c r="N577" s="38" t="str">
        <f t="shared" si="128"/>
        <v/>
      </c>
      <c r="O577" t="str">
        <f t="shared" si="129"/>
        <v/>
      </c>
      <c r="P577" t="str">
        <f t="shared" si="130"/>
        <v/>
      </c>
      <c r="Q577" t="str">
        <f t="shared" si="131"/>
        <v/>
      </c>
      <c r="R577" t="str">
        <f t="shared" si="132"/>
        <v>-</v>
      </c>
      <c r="S577" s="39" t="str">
        <f t="shared" si="133"/>
        <v/>
      </c>
      <c r="T577" t="str">
        <f t="shared" si="134"/>
        <v/>
      </c>
      <c r="U577" s="40">
        <f t="shared" si="135"/>
        <v>0</v>
      </c>
      <c r="V577" s="40">
        <f t="shared" si="136"/>
        <v>0</v>
      </c>
      <c r="W577" s="40">
        <f t="shared" si="137"/>
        <v>0</v>
      </c>
      <c r="X577" s="40">
        <f t="shared" si="138"/>
        <v>0</v>
      </c>
      <c r="Y577" s="39">
        <f t="shared" si="139"/>
        <v>0</v>
      </c>
      <c r="Z577" s="39">
        <f t="shared" si="140"/>
        <v>0</v>
      </c>
      <c r="AA577" s="39">
        <f t="shared" si="141"/>
        <v>0</v>
      </c>
      <c r="AB577" t="str">
        <f t="shared" si="142"/>
        <v/>
      </c>
      <c r="AD577" s="41" t="str">
        <f t="shared" si="143"/>
        <v/>
      </c>
    </row>
    <row r="578" spans="1:30" x14ac:dyDescent="0.2">
      <c r="A578" s="35"/>
      <c r="B578" s="36"/>
      <c r="C578" s="36"/>
      <c r="D578" s="36"/>
      <c r="E578" s="36"/>
      <c r="F578" s="37"/>
      <c r="G578" s="36"/>
      <c r="H578" s="36"/>
      <c r="I578" s="36"/>
      <c r="J578" s="36"/>
      <c r="K578" s="36"/>
      <c r="L578" s="36"/>
      <c r="M578" s="36"/>
      <c r="N578" s="38" t="str">
        <f t="shared" si="128"/>
        <v/>
      </c>
      <c r="O578" t="str">
        <f t="shared" si="129"/>
        <v/>
      </c>
      <c r="P578" t="str">
        <f t="shared" si="130"/>
        <v/>
      </c>
      <c r="Q578" t="str">
        <f t="shared" si="131"/>
        <v/>
      </c>
      <c r="R578" t="str">
        <f t="shared" si="132"/>
        <v>-</v>
      </c>
      <c r="S578" s="39" t="str">
        <f t="shared" si="133"/>
        <v/>
      </c>
      <c r="T578" t="str">
        <f t="shared" si="134"/>
        <v/>
      </c>
      <c r="U578" s="40">
        <f t="shared" si="135"/>
        <v>0</v>
      </c>
      <c r="V578" s="40">
        <f t="shared" si="136"/>
        <v>0</v>
      </c>
      <c r="W578" s="40">
        <f t="shared" si="137"/>
        <v>0</v>
      </c>
      <c r="X578" s="40">
        <f t="shared" si="138"/>
        <v>0</v>
      </c>
      <c r="Y578" s="39">
        <f t="shared" si="139"/>
        <v>0</v>
      </c>
      <c r="Z578" s="39">
        <f t="shared" si="140"/>
        <v>0</v>
      </c>
      <c r="AA578" s="39">
        <f t="shared" si="141"/>
        <v>0</v>
      </c>
      <c r="AB578" t="str">
        <f t="shared" si="142"/>
        <v/>
      </c>
      <c r="AD578" s="41" t="str">
        <f t="shared" si="143"/>
        <v/>
      </c>
    </row>
    <row r="579" spans="1:30" x14ac:dyDescent="0.2">
      <c r="A579" s="35"/>
      <c r="B579" s="36"/>
      <c r="C579" s="36"/>
      <c r="D579" s="36"/>
      <c r="E579" s="36"/>
      <c r="F579" s="37"/>
      <c r="G579" s="36"/>
      <c r="H579" s="36"/>
      <c r="I579" s="36"/>
      <c r="J579" s="36"/>
      <c r="K579" s="36"/>
      <c r="L579" s="36"/>
      <c r="M579" s="36"/>
      <c r="N579" s="38" t="str">
        <f t="shared" si="128"/>
        <v/>
      </c>
      <c r="O579" t="str">
        <f t="shared" si="129"/>
        <v/>
      </c>
      <c r="P579" t="str">
        <f t="shared" si="130"/>
        <v/>
      </c>
      <c r="Q579" t="str">
        <f t="shared" si="131"/>
        <v/>
      </c>
      <c r="R579" t="str">
        <f t="shared" si="132"/>
        <v>-</v>
      </c>
      <c r="S579" s="39" t="str">
        <f t="shared" si="133"/>
        <v/>
      </c>
      <c r="T579" t="str">
        <f t="shared" si="134"/>
        <v/>
      </c>
      <c r="U579" s="40">
        <f t="shared" si="135"/>
        <v>0</v>
      </c>
      <c r="V579" s="40">
        <f t="shared" si="136"/>
        <v>0</v>
      </c>
      <c r="W579" s="40">
        <f t="shared" si="137"/>
        <v>0</v>
      </c>
      <c r="X579" s="40">
        <f t="shared" si="138"/>
        <v>0</v>
      </c>
      <c r="Y579" s="39">
        <f t="shared" si="139"/>
        <v>0</v>
      </c>
      <c r="Z579" s="39">
        <f t="shared" si="140"/>
        <v>0</v>
      </c>
      <c r="AA579" s="39">
        <f t="shared" si="141"/>
        <v>0</v>
      </c>
      <c r="AB579" t="str">
        <f t="shared" si="142"/>
        <v/>
      </c>
      <c r="AD579" s="41" t="str">
        <f t="shared" si="143"/>
        <v/>
      </c>
    </row>
    <row r="580" spans="1:30" x14ac:dyDescent="0.2">
      <c r="A580" s="35"/>
      <c r="B580" s="36"/>
      <c r="C580" s="36"/>
      <c r="D580" s="36"/>
      <c r="E580" s="36"/>
      <c r="F580" s="37"/>
      <c r="G580" s="36"/>
      <c r="H580" s="36"/>
      <c r="I580" s="36"/>
      <c r="J580" s="36"/>
      <c r="K580" s="36"/>
      <c r="L580" s="36"/>
      <c r="M580" s="36"/>
      <c r="N580" s="38" t="str">
        <f t="shared" ref="N580:N643" si="144">IF($A580="","",DATE(YEAR($A580),MONTH($A580),1))</f>
        <v/>
      </c>
      <c r="O580" t="str">
        <f t="shared" ref="O580:O643" si="145">IF(TRIM($B580)="","",IFERROR(INDEX(C_RG,MATCH(TRIM($B580),C_Nome,0)),"?"))</f>
        <v/>
      </c>
      <c r="P580" t="str">
        <f t="shared" ref="P580:P643" si="146">IF($AD580="","",INDEX(V_Equipe,$AD580))</f>
        <v/>
      </c>
      <c r="Q580" t="str">
        <f t="shared" ref="Q580:Q643" si="147">IF($AD580="","",INDEX(V_Funcao,$AD580))</f>
        <v/>
      </c>
      <c r="R580" t="str">
        <f t="shared" ref="R580:R643" si="148">IF(OR(TRIM($C580)="",$Q580=""),"-",IF(TRIM($C580)=$Q580,"Sim","Não"))</f>
        <v>-</v>
      </c>
      <c r="S580" s="39" t="str">
        <f t="shared" ref="S580:S643" si="149">IF(OR($A580="",IF(TRIM($C580)&lt;&gt;"",TRIM($C580),$Q580)=""),"",IFERROR(INDEX(F_Valor,MATCH(IF(TRIM($C580)&lt;&gt;"",TRIM($C580),$Q580)&amp;"|"&amp;SUMPRODUCT(MAX((F_Funcao=IF(TRIM($C580)&lt;&gt;"",TRIM($C580),$Q580))*(F_Ini&lt;=$A580)*F_Ini)),F_Chave,0)),""))</f>
        <v/>
      </c>
      <c r="T580" t="str">
        <f t="shared" ref="T580:T643" si="150">IF($A580="","",IF($E580="Sim","Feriado",IF(WEEKDAY($A580,2)=6,"Sábado",IF(WEEKDAY($A580,2)=7,"Domingo","Dia útil"))))</f>
        <v/>
      </c>
      <c r="U580" s="40">
        <f t="shared" ref="U580:U643" si="151">IF(OR($A580="",$F580=""),0,IF(AND($T580&lt;&gt;"Dia útil",$F580&gt;P_LimiteAlmocoFDS),P_AlmocoFDS,0))</f>
        <v>0</v>
      </c>
      <c r="V580" s="40">
        <f t="shared" ref="V580:V643" si="152">IF($F580="",0,MAX($F580-$U580,0))</f>
        <v>0</v>
      </c>
      <c r="W580" s="40">
        <f t="shared" ref="W580:W643" si="153">IF($V580=0,0,IF($T580="Dia útil",$V580,IF($T580="Sábado",MAX($V580-P_HoraSab100,0),0)))</f>
        <v>0</v>
      </c>
      <c r="X580" s="40">
        <f t="shared" ref="X580:X643" si="154">IF($V580=0,0,IF(OR($T580="Domingo",$T580="Feriado"),$V580,IF($T580="Sábado",MIN($V580,P_HoraSab100),0)))</f>
        <v>0</v>
      </c>
      <c r="Y580" s="39">
        <f t="shared" ref="Y580:Y643" si="155">IF(OR($V580=0,$S580=""),0,($W580*P_MultHE50+$X580*P_MultHE100)*24*$S580)</f>
        <v>0</v>
      </c>
      <c r="Z580" s="39">
        <f t="shared" ref="Z580:Z643" si="156">IF($G580="PAGAS POR EI",$Y580,0)</f>
        <v>0</v>
      </c>
      <c r="AA580" s="39">
        <f t="shared" ref="AA580:AA643" si="157">IF($G580="PAGAS PELA ÁREA",$Y580,0)</f>
        <v>0</v>
      </c>
      <c r="AB580" t="str">
        <f t="shared" ref="AB580:AB643" si="158">IF($A580="","",IF($O580="?","CADASTRO: funcionário não está no Cadastro",IF($G580="","DEFINIR: tratamento da HE (EI ou área)",IF($L580&lt;&gt;"Sim","PONTO: aguardando histórico dos pontos",""))))</f>
        <v/>
      </c>
      <c r="AD580" s="41" t="str">
        <f t="shared" ref="AD580:AD643" si="159">IF(OR($A580="",$O580="",$O580="?"),"",IFERROR(MATCH($O580&amp;"|"&amp;SUMPRODUCT(MAX((V_RG=$O580)*(V_Ini&lt;=$A580)*V_Ini)),V_Chave,0),""))</f>
        <v/>
      </c>
    </row>
    <row r="581" spans="1:30" x14ac:dyDescent="0.2">
      <c r="A581" s="35"/>
      <c r="B581" s="36"/>
      <c r="C581" s="36"/>
      <c r="D581" s="36"/>
      <c r="E581" s="36"/>
      <c r="F581" s="37"/>
      <c r="G581" s="36"/>
      <c r="H581" s="36"/>
      <c r="I581" s="36"/>
      <c r="J581" s="36"/>
      <c r="K581" s="36"/>
      <c r="L581" s="36"/>
      <c r="M581" s="36"/>
      <c r="N581" s="38" t="str">
        <f t="shared" si="144"/>
        <v/>
      </c>
      <c r="O581" t="str">
        <f t="shared" si="145"/>
        <v/>
      </c>
      <c r="P581" t="str">
        <f t="shared" si="146"/>
        <v/>
      </c>
      <c r="Q581" t="str">
        <f t="shared" si="147"/>
        <v/>
      </c>
      <c r="R581" t="str">
        <f t="shared" si="148"/>
        <v>-</v>
      </c>
      <c r="S581" s="39" t="str">
        <f t="shared" si="149"/>
        <v/>
      </c>
      <c r="T581" t="str">
        <f t="shared" si="150"/>
        <v/>
      </c>
      <c r="U581" s="40">
        <f t="shared" si="151"/>
        <v>0</v>
      </c>
      <c r="V581" s="40">
        <f t="shared" si="152"/>
        <v>0</v>
      </c>
      <c r="W581" s="40">
        <f t="shared" si="153"/>
        <v>0</v>
      </c>
      <c r="X581" s="40">
        <f t="shared" si="154"/>
        <v>0</v>
      </c>
      <c r="Y581" s="39">
        <f t="shared" si="155"/>
        <v>0</v>
      </c>
      <c r="Z581" s="39">
        <f t="shared" si="156"/>
        <v>0</v>
      </c>
      <c r="AA581" s="39">
        <f t="shared" si="157"/>
        <v>0</v>
      </c>
      <c r="AB581" t="str">
        <f t="shared" si="158"/>
        <v/>
      </c>
      <c r="AD581" s="41" t="str">
        <f t="shared" si="159"/>
        <v/>
      </c>
    </row>
    <row r="582" spans="1:30" x14ac:dyDescent="0.2">
      <c r="A582" s="35"/>
      <c r="B582" s="36"/>
      <c r="C582" s="36"/>
      <c r="D582" s="36"/>
      <c r="E582" s="36"/>
      <c r="F582" s="37"/>
      <c r="G582" s="36"/>
      <c r="H582" s="36"/>
      <c r="I582" s="36"/>
      <c r="J582" s="36"/>
      <c r="K582" s="36"/>
      <c r="L582" s="36"/>
      <c r="M582" s="36"/>
      <c r="N582" s="38" t="str">
        <f t="shared" si="144"/>
        <v/>
      </c>
      <c r="O582" t="str">
        <f t="shared" si="145"/>
        <v/>
      </c>
      <c r="P582" t="str">
        <f t="shared" si="146"/>
        <v/>
      </c>
      <c r="Q582" t="str">
        <f t="shared" si="147"/>
        <v/>
      </c>
      <c r="R582" t="str">
        <f t="shared" si="148"/>
        <v>-</v>
      </c>
      <c r="S582" s="39" t="str">
        <f t="shared" si="149"/>
        <v/>
      </c>
      <c r="T582" t="str">
        <f t="shared" si="150"/>
        <v/>
      </c>
      <c r="U582" s="40">
        <f t="shared" si="151"/>
        <v>0</v>
      </c>
      <c r="V582" s="40">
        <f t="shared" si="152"/>
        <v>0</v>
      </c>
      <c r="W582" s="40">
        <f t="shared" si="153"/>
        <v>0</v>
      </c>
      <c r="X582" s="40">
        <f t="shared" si="154"/>
        <v>0</v>
      </c>
      <c r="Y582" s="39">
        <f t="shared" si="155"/>
        <v>0</v>
      </c>
      <c r="Z582" s="39">
        <f t="shared" si="156"/>
        <v>0</v>
      </c>
      <c r="AA582" s="39">
        <f t="shared" si="157"/>
        <v>0</v>
      </c>
      <c r="AB582" t="str">
        <f t="shared" si="158"/>
        <v/>
      </c>
      <c r="AD582" s="41" t="str">
        <f t="shared" si="159"/>
        <v/>
      </c>
    </row>
    <row r="583" spans="1:30" x14ac:dyDescent="0.2">
      <c r="A583" s="35"/>
      <c r="B583" s="36"/>
      <c r="C583" s="36"/>
      <c r="D583" s="36"/>
      <c r="E583" s="36"/>
      <c r="F583" s="37"/>
      <c r="G583" s="36"/>
      <c r="H583" s="36"/>
      <c r="I583" s="36"/>
      <c r="J583" s="36"/>
      <c r="K583" s="36"/>
      <c r="L583" s="36"/>
      <c r="M583" s="36"/>
      <c r="N583" s="38" t="str">
        <f t="shared" si="144"/>
        <v/>
      </c>
      <c r="O583" t="str">
        <f t="shared" si="145"/>
        <v/>
      </c>
      <c r="P583" t="str">
        <f t="shared" si="146"/>
        <v/>
      </c>
      <c r="Q583" t="str">
        <f t="shared" si="147"/>
        <v/>
      </c>
      <c r="R583" t="str">
        <f t="shared" si="148"/>
        <v>-</v>
      </c>
      <c r="S583" s="39" t="str">
        <f t="shared" si="149"/>
        <v/>
      </c>
      <c r="T583" t="str">
        <f t="shared" si="150"/>
        <v/>
      </c>
      <c r="U583" s="40">
        <f t="shared" si="151"/>
        <v>0</v>
      </c>
      <c r="V583" s="40">
        <f t="shared" si="152"/>
        <v>0</v>
      </c>
      <c r="W583" s="40">
        <f t="shared" si="153"/>
        <v>0</v>
      </c>
      <c r="X583" s="40">
        <f t="shared" si="154"/>
        <v>0</v>
      </c>
      <c r="Y583" s="39">
        <f t="shared" si="155"/>
        <v>0</v>
      </c>
      <c r="Z583" s="39">
        <f t="shared" si="156"/>
        <v>0</v>
      </c>
      <c r="AA583" s="39">
        <f t="shared" si="157"/>
        <v>0</v>
      </c>
      <c r="AB583" t="str">
        <f t="shared" si="158"/>
        <v/>
      </c>
      <c r="AD583" s="41" t="str">
        <f t="shared" si="159"/>
        <v/>
      </c>
    </row>
    <row r="584" spans="1:30" x14ac:dyDescent="0.2">
      <c r="A584" s="35"/>
      <c r="B584" s="36"/>
      <c r="C584" s="36"/>
      <c r="D584" s="36"/>
      <c r="E584" s="36"/>
      <c r="F584" s="37"/>
      <c r="G584" s="36"/>
      <c r="H584" s="36"/>
      <c r="I584" s="36"/>
      <c r="J584" s="36"/>
      <c r="K584" s="36"/>
      <c r="L584" s="36"/>
      <c r="M584" s="36"/>
      <c r="N584" s="38" t="str">
        <f t="shared" si="144"/>
        <v/>
      </c>
      <c r="O584" t="str">
        <f t="shared" si="145"/>
        <v/>
      </c>
      <c r="P584" t="str">
        <f t="shared" si="146"/>
        <v/>
      </c>
      <c r="Q584" t="str">
        <f t="shared" si="147"/>
        <v/>
      </c>
      <c r="R584" t="str">
        <f t="shared" si="148"/>
        <v>-</v>
      </c>
      <c r="S584" s="39" t="str">
        <f t="shared" si="149"/>
        <v/>
      </c>
      <c r="T584" t="str">
        <f t="shared" si="150"/>
        <v/>
      </c>
      <c r="U584" s="40">
        <f t="shared" si="151"/>
        <v>0</v>
      </c>
      <c r="V584" s="40">
        <f t="shared" si="152"/>
        <v>0</v>
      </c>
      <c r="W584" s="40">
        <f t="shared" si="153"/>
        <v>0</v>
      </c>
      <c r="X584" s="40">
        <f t="shared" si="154"/>
        <v>0</v>
      </c>
      <c r="Y584" s="39">
        <f t="shared" si="155"/>
        <v>0</v>
      </c>
      <c r="Z584" s="39">
        <f t="shared" si="156"/>
        <v>0</v>
      </c>
      <c r="AA584" s="39">
        <f t="shared" si="157"/>
        <v>0</v>
      </c>
      <c r="AB584" t="str">
        <f t="shared" si="158"/>
        <v/>
      </c>
      <c r="AD584" s="41" t="str">
        <f t="shared" si="159"/>
        <v/>
      </c>
    </row>
    <row r="585" spans="1:30" x14ac:dyDescent="0.2">
      <c r="A585" s="35"/>
      <c r="B585" s="36"/>
      <c r="C585" s="36"/>
      <c r="D585" s="36"/>
      <c r="E585" s="36"/>
      <c r="F585" s="37"/>
      <c r="G585" s="36"/>
      <c r="H585" s="36"/>
      <c r="I585" s="36"/>
      <c r="J585" s="36"/>
      <c r="K585" s="36"/>
      <c r="L585" s="36"/>
      <c r="M585" s="36"/>
      <c r="N585" s="38" t="str">
        <f t="shared" si="144"/>
        <v/>
      </c>
      <c r="O585" t="str">
        <f t="shared" si="145"/>
        <v/>
      </c>
      <c r="P585" t="str">
        <f t="shared" si="146"/>
        <v/>
      </c>
      <c r="Q585" t="str">
        <f t="shared" si="147"/>
        <v/>
      </c>
      <c r="R585" t="str">
        <f t="shared" si="148"/>
        <v>-</v>
      </c>
      <c r="S585" s="39" t="str">
        <f t="shared" si="149"/>
        <v/>
      </c>
      <c r="T585" t="str">
        <f t="shared" si="150"/>
        <v/>
      </c>
      <c r="U585" s="40">
        <f t="shared" si="151"/>
        <v>0</v>
      </c>
      <c r="V585" s="40">
        <f t="shared" si="152"/>
        <v>0</v>
      </c>
      <c r="W585" s="40">
        <f t="shared" si="153"/>
        <v>0</v>
      </c>
      <c r="X585" s="40">
        <f t="shared" si="154"/>
        <v>0</v>
      </c>
      <c r="Y585" s="39">
        <f t="shared" si="155"/>
        <v>0</v>
      </c>
      <c r="Z585" s="39">
        <f t="shared" si="156"/>
        <v>0</v>
      </c>
      <c r="AA585" s="39">
        <f t="shared" si="157"/>
        <v>0</v>
      </c>
      <c r="AB585" t="str">
        <f t="shared" si="158"/>
        <v/>
      </c>
      <c r="AD585" s="41" t="str">
        <f t="shared" si="159"/>
        <v/>
      </c>
    </row>
    <row r="586" spans="1:30" x14ac:dyDescent="0.2">
      <c r="A586" s="35"/>
      <c r="B586" s="36"/>
      <c r="C586" s="36"/>
      <c r="D586" s="36"/>
      <c r="E586" s="36"/>
      <c r="F586" s="37"/>
      <c r="G586" s="36"/>
      <c r="H586" s="36"/>
      <c r="I586" s="36"/>
      <c r="J586" s="36"/>
      <c r="K586" s="36"/>
      <c r="L586" s="36"/>
      <c r="M586" s="36"/>
      <c r="N586" s="38" t="str">
        <f t="shared" si="144"/>
        <v/>
      </c>
      <c r="O586" t="str">
        <f t="shared" si="145"/>
        <v/>
      </c>
      <c r="P586" t="str">
        <f t="shared" si="146"/>
        <v/>
      </c>
      <c r="Q586" t="str">
        <f t="shared" si="147"/>
        <v/>
      </c>
      <c r="R586" t="str">
        <f t="shared" si="148"/>
        <v>-</v>
      </c>
      <c r="S586" s="39" t="str">
        <f t="shared" si="149"/>
        <v/>
      </c>
      <c r="T586" t="str">
        <f t="shared" si="150"/>
        <v/>
      </c>
      <c r="U586" s="40">
        <f t="shared" si="151"/>
        <v>0</v>
      </c>
      <c r="V586" s="40">
        <f t="shared" si="152"/>
        <v>0</v>
      </c>
      <c r="W586" s="40">
        <f t="shared" si="153"/>
        <v>0</v>
      </c>
      <c r="X586" s="40">
        <f t="shared" si="154"/>
        <v>0</v>
      </c>
      <c r="Y586" s="39">
        <f t="shared" si="155"/>
        <v>0</v>
      </c>
      <c r="Z586" s="39">
        <f t="shared" si="156"/>
        <v>0</v>
      </c>
      <c r="AA586" s="39">
        <f t="shared" si="157"/>
        <v>0</v>
      </c>
      <c r="AB586" t="str">
        <f t="shared" si="158"/>
        <v/>
      </c>
      <c r="AD586" s="41" t="str">
        <f t="shared" si="159"/>
        <v/>
      </c>
    </row>
    <row r="587" spans="1:30" x14ac:dyDescent="0.2">
      <c r="A587" s="35"/>
      <c r="B587" s="36"/>
      <c r="C587" s="36"/>
      <c r="D587" s="36"/>
      <c r="E587" s="36"/>
      <c r="F587" s="37"/>
      <c r="G587" s="36"/>
      <c r="H587" s="36"/>
      <c r="I587" s="36"/>
      <c r="J587" s="36"/>
      <c r="K587" s="36"/>
      <c r="L587" s="36"/>
      <c r="M587" s="36"/>
      <c r="N587" s="38" t="str">
        <f t="shared" si="144"/>
        <v/>
      </c>
      <c r="O587" t="str">
        <f t="shared" si="145"/>
        <v/>
      </c>
      <c r="P587" t="str">
        <f t="shared" si="146"/>
        <v/>
      </c>
      <c r="Q587" t="str">
        <f t="shared" si="147"/>
        <v/>
      </c>
      <c r="R587" t="str">
        <f t="shared" si="148"/>
        <v>-</v>
      </c>
      <c r="S587" s="39" t="str">
        <f t="shared" si="149"/>
        <v/>
      </c>
      <c r="T587" t="str">
        <f t="shared" si="150"/>
        <v/>
      </c>
      <c r="U587" s="40">
        <f t="shared" si="151"/>
        <v>0</v>
      </c>
      <c r="V587" s="40">
        <f t="shared" si="152"/>
        <v>0</v>
      </c>
      <c r="W587" s="40">
        <f t="shared" si="153"/>
        <v>0</v>
      </c>
      <c r="X587" s="40">
        <f t="shared" si="154"/>
        <v>0</v>
      </c>
      <c r="Y587" s="39">
        <f t="shared" si="155"/>
        <v>0</v>
      </c>
      <c r="Z587" s="39">
        <f t="shared" si="156"/>
        <v>0</v>
      </c>
      <c r="AA587" s="39">
        <f t="shared" si="157"/>
        <v>0</v>
      </c>
      <c r="AB587" t="str">
        <f t="shared" si="158"/>
        <v/>
      </c>
      <c r="AD587" s="41" t="str">
        <f t="shared" si="159"/>
        <v/>
      </c>
    </row>
    <row r="588" spans="1:30" x14ac:dyDescent="0.2">
      <c r="A588" s="35"/>
      <c r="B588" s="36"/>
      <c r="C588" s="36"/>
      <c r="D588" s="36"/>
      <c r="E588" s="36"/>
      <c r="F588" s="37"/>
      <c r="G588" s="36"/>
      <c r="H588" s="36"/>
      <c r="I588" s="36"/>
      <c r="J588" s="36"/>
      <c r="K588" s="36"/>
      <c r="L588" s="36"/>
      <c r="M588" s="36"/>
      <c r="N588" s="38" t="str">
        <f t="shared" si="144"/>
        <v/>
      </c>
      <c r="O588" t="str">
        <f t="shared" si="145"/>
        <v/>
      </c>
      <c r="P588" t="str">
        <f t="shared" si="146"/>
        <v/>
      </c>
      <c r="Q588" t="str">
        <f t="shared" si="147"/>
        <v/>
      </c>
      <c r="R588" t="str">
        <f t="shared" si="148"/>
        <v>-</v>
      </c>
      <c r="S588" s="39" t="str">
        <f t="shared" si="149"/>
        <v/>
      </c>
      <c r="T588" t="str">
        <f t="shared" si="150"/>
        <v/>
      </c>
      <c r="U588" s="40">
        <f t="shared" si="151"/>
        <v>0</v>
      </c>
      <c r="V588" s="40">
        <f t="shared" si="152"/>
        <v>0</v>
      </c>
      <c r="W588" s="40">
        <f t="shared" si="153"/>
        <v>0</v>
      </c>
      <c r="X588" s="40">
        <f t="shared" si="154"/>
        <v>0</v>
      </c>
      <c r="Y588" s="39">
        <f t="shared" si="155"/>
        <v>0</v>
      </c>
      <c r="Z588" s="39">
        <f t="shared" si="156"/>
        <v>0</v>
      </c>
      <c r="AA588" s="39">
        <f t="shared" si="157"/>
        <v>0</v>
      </c>
      <c r="AB588" t="str">
        <f t="shared" si="158"/>
        <v/>
      </c>
      <c r="AD588" s="41" t="str">
        <f t="shared" si="159"/>
        <v/>
      </c>
    </row>
    <row r="589" spans="1:30" x14ac:dyDescent="0.2">
      <c r="A589" s="35"/>
      <c r="B589" s="36"/>
      <c r="C589" s="36"/>
      <c r="D589" s="36"/>
      <c r="E589" s="36"/>
      <c r="F589" s="37"/>
      <c r="G589" s="36"/>
      <c r="H589" s="36"/>
      <c r="I589" s="36"/>
      <c r="J589" s="36"/>
      <c r="K589" s="36"/>
      <c r="L589" s="36"/>
      <c r="M589" s="36"/>
      <c r="N589" s="38" t="str">
        <f t="shared" si="144"/>
        <v/>
      </c>
      <c r="O589" t="str">
        <f t="shared" si="145"/>
        <v/>
      </c>
      <c r="P589" t="str">
        <f t="shared" si="146"/>
        <v/>
      </c>
      <c r="Q589" t="str">
        <f t="shared" si="147"/>
        <v/>
      </c>
      <c r="R589" t="str">
        <f t="shared" si="148"/>
        <v>-</v>
      </c>
      <c r="S589" s="39" t="str">
        <f t="shared" si="149"/>
        <v/>
      </c>
      <c r="T589" t="str">
        <f t="shared" si="150"/>
        <v/>
      </c>
      <c r="U589" s="40">
        <f t="shared" si="151"/>
        <v>0</v>
      </c>
      <c r="V589" s="40">
        <f t="shared" si="152"/>
        <v>0</v>
      </c>
      <c r="W589" s="40">
        <f t="shared" si="153"/>
        <v>0</v>
      </c>
      <c r="X589" s="40">
        <f t="shared" si="154"/>
        <v>0</v>
      </c>
      <c r="Y589" s="39">
        <f t="shared" si="155"/>
        <v>0</v>
      </c>
      <c r="Z589" s="39">
        <f t="shared" si="156"/>
        <v>0</v>
      </c>
      <c r="AA589" s="39">
        <f t="shared" si="157"/>
        <v>0</v>
      </c>
      <c r="AB589" t="str">
        <f t="shared" si="158"/>
        <v/>
      </c>
      <c r="AD589" s="41" t="str">
        <f t="shared" si="159"/>
        <v/>
      </c>
    </row>
    <row r="590" spans="1:30" x14ac:dyDescent="0.2">
      <c r="A590" s="35"/>
      <c r="B590" s="36"/>
      <c r="C590" s="36"/>
      <c r="D590" s="36"/>
      <c r="E590" s="36"/>
      <c r="F590" s="37"/>
      <c r="G590" s="36"/>
      <c r="H590" s="36"/>
      <c r="I590" s="36"/>
      <c r="J590" s="36"/>
      <c r="K590" s="36"/>
      <c r="L590" s="36"/>
      <c r="M590" s="36"/>
      <c r="N590" s="38" t="str">
        <f t="shared" si="144"/>
        <v/>
      </c>
      <c r="O590" t="str">
        <f t="shared" si="145"/>
        <v/>
      </c>
      <c r="P590" t="str">
        <f t="shared" si="146"/>
        <v/>
      </c>
      <c r="Q590" t="str">
        <f t="shared" si="147"/>
        <v/>
      </c>
      <c r="R590" t="str">
        <f t="shared" si="148"/>
        <v>-</v>
      </c>
      <c r="S590" s="39" t="str">
        <f t="shared" si="149"/>
        <v/>
      </c>
      <c r="T590" t="str">
        <f t="shared" si="150"/>
        <v/>
      </c>
      <c r="U590" s="40">
        <f t="shared" si="151"/>
        <v>0</v>
      </c>
      <c r="V590" s="40">
        <f t="shared" si="152"/>
        <v>0</v>
      </c>
      <c r="W590" s="40">
        <f t="shared" si="153"/>
        <v>0</v>
      </c>
      <c r="X590" s="40">
        <f t="shared" si="154"/>
        <v>0</v>
      </c>
      <c r="Y590" s="39">
        <f t="shared" si="155"/>
        <v>0</v>
      </c>
      <c r="Z590" s="39">
        <f t="shared" si="156"/>
        <v>0</v>
      </c>
      <c r="AA590" s="39">
        <f t="shared" si="157"/>
        <v>0</v>
      </c>
      <c r="AB590" t="str">
        <f t="shared" si="158"/>
        <v/>
      </c>
      <c r="AD590" s="41" t="str">
        <f t="shared" si="159"/>
        <v/>
      </c>
    </row>
    <row r="591" spans="1:30" x14ac:dyDescent="0.2">
      <c r="A591" s="35"/>
      <c r="B591" s="36"/>
      <c r="C591" s="36"/>
      <c r="D591" s="36"/>
      <c r="E591" s="36"/>
      <c r="F591" s="37"/>
      <c r="G591" s="36"/>
      <c r="H591" s="36"/>
      <c r="I591" s="36"/>
      <c r="J591" s="36"/>
      <c r="K591" s="36"/>
      <c r="L591" s="36"/>
      <c r="M591" s="36"/>
      <c r="N591" s="38" t="str">
        <f t="shared" si="144"/>
        <v/>
      </c>
      <c r="O591" t="str">
        <f t="shared" si="145"/>
        <v/>
      </c>
      <c r="P591" t="str">
        <f t="shared" si="146"/>
        <v/>
      </c>
      <c r="Q591" t="str">
        <f t="shared" si="147"/>
        <v/>
      </c>
      <c r="R591" t="str">
        <f t="shared" si="148"/>
        <v>-</v>
      </c>
      <c r="S591" s="39" t="str">
        <f t="shared" si="149"/>
        <v/>
      </c>
      <c r="T591" t="str">
        <f t="shared" si="150"/>
        <v/>
      </c>
      <c r="U591" s="40">
        <f t="shared" si="151"/>
        <v>0</v>
      </c>
      <c r="V591" s="40">
        <f t="shared" si="152"/>
        <v>0</v>
      </c>
      <c r="W591" s="40">
        <f t="shared" si="153"/>
        <v>0</v>
      </c>
      <c r="X591" s="40">
        <f t="shared" si="154"/>
        <v>0</v>
      </c>
      <c r="Y591" s="39">
        <f t="shared" si="155"/>
        <v>0</v>
      </c>
      <c r="Z591" s="39">
        <f t="shared" si="156"/>
        <v>0</v>
      </c>
      <c r="AA591" s="39">
        <f t="shared" si="157"/>
        <v>0</v>
      </c>
      <c r="AB591" t="str">
        <f t="shared" si="158"/>
        <v/>
      </c>
      <c r="AD591" s="41" t="str">
        <f t="shared" si="159"/>
        <v/>
      </c>
    </row>
    <row r="592" spans="1:30" x14ac:dyDescent="0.2">
      <c r="A592" s="35"/>
      <c r="B592" s="36"/>
      <c r="C592" s="36"/>
      <c r="D592" s="36"/>
      <c r="E592" s="36"/>
      <c r="F592" s="37"/>
      <c r="G592" s="36"/>
      <c r="H592" s="36"/>
      <c r="I592" s="36"/>
      <c r="J592" s="36"/>
      <c r="K592" s="36"/>
      <c r="L592" s="36"/>
      <c r="M592" s="36"/>
      <c r="N592" s="38" t="str">
        <f t="shared" si="144"/>
        <v/>
      </c>
      <c r="O592" t="str">
        <f t="shared" si="145"/>
        <v/>
      </c>
      <c r="P592" t="str">
        <f t="shared" si="146"/>
        <v/>
      </c>
      <c r="Q592" t="str">
        <f t="shared" si="147"/>
        <v/>
      </c>
      <c r="R592" t="str">
        <f t="shared" si="148"/>
        <v>-</v>
      </c>
      <c r="S592" s="39" t="str">
        <f t="shared" si="149"/>
        <v/>
      </c>
      <c r="T592" t="str">
        <f t="shared" si="150"/>
        <v/>
      </c>
      <c r="U592" s="40">
        <f t="shared" si="151"/>
        <v>0</v>
      </c>
      <c r="V592" s="40">
        <f t="shared" si="152"/>
        <v>0</v>
      </c>
      <c r="W592" s="40">
        <f t="shared" si="153"/>
        <v>0</v>
      </c>
      <c r="X592" s="40">
        <f t="shared" si="154"/>
        <v>0</v>
      </c>
      <c r="Y592" s="39">
        <f t="shared" si="155"/>
        <v>0</v>
      </c>
      <c r="Z592" s="39">
        <f t="shared" si="156"/>
        <v>0</v>
      </c>
      <c r="AA592" s="39">
        <f t="shared" si="157"/>
        <v>0</v>
      </c>
      <c r="AB592" t="str">
        <f t="shared" si="158"/>
        <v/>
      </c>
      <c r="AD592" s="41" t="str">
        <f t="shared" si="159"/>
        <v/>
      </c>
    </row>
    <row r="593" spans="1:30" x14ac:dyDescent="0.2">
      <c r="A593" s="35"/>
      <c r="B593" s="36"/>
      <c r="C593" s="36"/>
      <c r="D593" s="36"/>
      <c r="E593" s="36"/>
      <c r="F593" s="37"/>
      <c r="G593" s="36"/>
      <c r="H593" s="36"/>
      <c r="I593" s="36"/>
      <c r="J593" s="36"/>
      <c r="K593" s="36"/>
      <c r="L593" s="36"/>
      <c r="M593" s="36"/>
      <c r="N593" s="38" t="str">
        <f t="shared" si="144"/>
        <v/>
      </c>
      <c r="O593" t="str">
        <f t="shared" si="145"/>
        <v/>
      </c>
      <c r="P593" t="str">
        <f t="shared" si="146"/>
        <v/>
      </c>
      <c r="Q593" t="str">
        <f t="shared" si="147"/>
        <v/>
      </c>
      <c r="R593" t="str">
        <f t="shared" si="148"/>
        <v>-</v>
      </c>
      <c r="S593" s="39" t="str">
        <f t="shared" si="149"/>
        <v/>
      </c>
      <c r="T593" t="str">
        <f t="shared" si="150"/>
        <v/>
      </c>
      <c r="U593" s="40">
        <f t="shared" si="151"/>
        <v>0</v>
      </c>
      <c r="V593" s="40">
        <f t="shared" si="152"/>
        <v>0</v>
      </c>
      <c r="W593" s="40">
        <f t="shared" si="153"/>
        <v>0</v>
      </c>
      <c r="X593" s="40">
        <f t="shared" si="154"/>
        <v>0</v>
      </c>
      <c r="Y593" s="39">
        <f t="shared" si="155"/>
        <v>0</v>
      </c>
      <c r="Z593" s="39">
        <f t="shared" si="156"/>
        <v>0</v>
      </c>
      <c r="AA593" s="39">
        <f t="shared" si="157"/>
        <v>0</v>
      </c>
      <c r="AB593" t="str">
        <f t="shared" si="158"/>
        <v/>
      </c>
      <c r="AD593" s="41" t="str">
        <f t="shared" si="159"/>
        <v/>
      </c>
    </row>
    <row r="594" spans="1:30" x14ac:dyDescent="0.2">
      <c r="A594" s="35"/>
      <c r="B594" s="36"/>
      <c r="C594" s="36"/>
      <c r="D594" s="36"/>
      <c r="E594" s="36"/>
      <c r="F594" s="37"/>
      <c r="G594" s="36"/>
      <c r="H594" s="36"/>
      <c r="I594" s="36"/>
      <c r="J594" s="36"/>
      <c r="K594" s="36"/>
      <c r="L594" s="36"/>
      <c r="M594" s="36"/>
      <c r="N594" s="38" t="str">
        <f t="shared" si="144"/>
        <v/>
      </c>
      <c r="O594" t="str">
        <f t="shared" si="145"/>
        <v/>
      </c>
      <c r="P594" t="str">
        <f t="shared" si="146"/>
        <v/>
      </c>
      <c r="Q594" t="str">
        <f t="shared" si="147"/>
        <v/>
      </c>
      <c r="R594" t="str">
        <f t="shared" si="148"/>
        <v>-</v>
      </c>
      <c r="S594" s="39" t="str">
        <f t="shared" si="149"/>
        <v/>
      </c>
      <c r="T594" t="str">
        <f t="shared" si="150"/>
        <v/>
      </c>
      <c r="U594" s="40">
        <f t="shared" si="151"/>
        <v>0</v>
      </c>
      <c r="V594" s="40">
        <f t="shared" si="152"/>
        <v>0</v>
      </c>
      <c r="W594" s="40">
        <f t="shared" si="153"/>
        <v>0</v>
      </c>
      <c r="X594" s="40">
        <f t="shared" si="154"/>
        <v>0</v>
      </c>
      <c r="Y594" s="39">
        <f t="shared" si="155"/>
        <v>0</v>
      </c>
      <c r="Z594" s="39">
        <f t="shared" si="156"/>
        <v>0</v>
      </c>
      <c r="AA594" s="39">
        <f t="shared" si="157"/>
        <v>0</v>
      </c>
      <c r="AB594" t="str">
        <f t="shared" si="158"/>
        <v/>
      </c>
      <c r="AD594" s="41" t="str">
        <f t="shared" si="159"/>
        <v/>
      </c>
    </row>
    <row r="595" spans="1:30" x14ac:dyDescent="0.2">
      <c r="A595" s="35"/>
      <c r="B595" s="36"/>
      <c r="C595" s="36"/>
      <c r="D595" s="36"/>
      <c r="E595" s="36"/>
      <c r="F595" s="37"/>
      <c r="G595" s="36"/>
      <c r="H595" s="36"/>
      <c r="I595" s="36"/>
      <c r="J595" s="36"/>
      <c r="K595" s="36"/>
      <c r="L595" s="36"/>
      <c r="M595" s="36"/>
      <c r="N595" s="38" t="str">
        <f t="shared" si="144"/>
        <v/>
      </c>
      <c r="O595" t="str">
        <f t="shared" si="145"/>
        <v/>
      </c>
      <c r="P595" t="str">
        <f t="shared" si="146"/>
        <v/>
      </c>
      <c r="Q595" t="str">
        <f t="shared" si="147"/>
        <v/>
      </c>
      <c r="R595" t="str">
        <f t="shared" si="148"/>
        <v>-</v>
      </c>
      <c r="S595" s="39" t="str">
        <f t="shared" si="149"/>
        <v/>
      </c>
      <c r="T595" t="str">
        <f t="shared" si="150"/>
        <v/>
      </c>
      <c r="U595" s="40">
        <f t="shared" si="151"/>
        <v>0</v>
      </c>
      <c r="V595" s="40">
        <f t="shared" si="152"/>
        <v>0</v>
      </c>
      <c r="W595" s="40">
        <f t="shared" si="153"/>
        <v>0</v>
      </c>
      <c r="X595" s="40">
        <f t="shared" si="154"/>
        <v>0</v>
      </c>
      <c r="Y595" s="39">
        <f t="shared" si="155"/>
        <v>0</v>
      </c>
      <c r="Z595" s="39">
        <f t="shared" si="156"/>
        <v>0</v>
      </c>
      <c r="AA595" s="39">
        <f t="shared" si="157"/>
        <v>0</v>
      </c>
      <c r="AB595" t="str">
        <f t="shared" si="158"/>
        <v/>
      </c>
      <c r="AD595" s="41" t="str">
        <f t="shared" si="159"/>
        <v/>
      </c>
    </row>
    <row r="596" spans="1:30" x14ac:dyDescent="0.2">
      <c r="A596" s="35"/>
      <c r="B596" s="36"/>
      <c r="C596" s="36"/>
      <c r="D596" s="36"/>
      <c r="E596" s="36"/>
      <c r="F596" s="37"/>
      <c r="G596" s="36"/>
      <c r="H596" s="36"/>
      <c r="I596" s="36"/>
      <c r="J596" s="36"/>
      <c r="K596" s="36"/>
      <c r="L596" s="36"/>
      <c r="M596" s="36"/>
      <c r="N596" s="38" t="str">
        <f t="shared" si="144"/>
        <v/>
      </c>
      <c r="O596" t="str">
        <f t="shared" si="145"/>
        <v/>
      </c>
      <c r="P596" t="str">
        <f t="shared" si="146"/>
        <v/>
      </c>
      <c r="Q596" t="str">
        <f t="shared" si="147"/>
        <v/>
      </c>
      <c r="R596" t="str">
        <f t="shared" si="148"/>
        <v>-</v>
      </c>
      <c r="S596" s="39" t="str">
        <f t="shared" si="149"/>
        <v/>
      </c>
      <c r="T596" t="str">
        <f t="shared" si="150"/>
        <v/>
      </c>
      <c r="U596" s="40">
        <f t="shared" si="151"/>
        <v>0</v>
      </c>
      <c r="V596" s="40">
        <f t="shared" si="152"/>
        <v>0</v>
      </c>
      <c r="W596" s="40">
        <f t="shared" si="153"/>
        <v>0</v>
      </c>
      <c r="X596" s="40">
        <f t="shared" si="154"/>
        <v>0</v>
      </c>
      <c r="Y596" s="39">
        <f t="shared" si="155"/>
        <v>0</v>
      </c>
      <c r="Z596" s="39">
        <f t="shared" si="156"/>
        <v>0</v>
      </c>
      <c r="AA596" s="39">
        <f t="shared" si="157"/>
        <v>0</v>
      </c>
      <c r="AB596" t="str">
        <f t="shared" si="158"/>
        <v/>
      </c>
      <c r="AD596" s="41" t="str">
        <f t="shared" si="159"/>
        <v/>
      </c>
    </row>
    <row r="597" spans="1:30" x14ac:dyDescent="0.2">
      <c r="A597" s="35"/>
      <c r="B597" s="36"/>
      <c r="C597" s="36"/>
      <c r="D597" s="36"/>
      <c r="E597" s="36"/>
      <c r="F597" s="37"/>
      <c r="G597" s="36"/>
      <c r="H597" s="36"/>
      <c r="I597" s="36"/>
      <c r="J597" s="36"/>
      <c r="K597" s="36"/>
      <c r="L597" s="36"/>
      <c r="M597" s="36"/>
      <c r="N597" s="38" t="str">
        <f t="shared" si="144"/>
        <v/>
      </c>
      <c r="O597" t="str">
        <f t="shared" si="145"/>
        <v/>
      </c>
      <c r="P597" t="str">
        <f t="shared" si="146"/>
        <v/>
      </c>
      <c r="Q597" t="str">
        <f t="shared" si="147"/>
        <v/>
      </c>
      <c r="R597" t="str">
        <f t="shared" si="148"/>
        <v>-</v>
      </c>
      <c r="S597" s="39" t="str">
        <f t="shared" si="149"/>
        <v/>
      </c>
      <c r="T597" t="str">
        <f t="shared" si="150"/>
        <v/>
      </c>
      <c r="U597" s="40">
        <f t="shared" si="151"/>
        <v>0</v>
      </c>
      <c r="V597" s="40">
        <f t="shared" si="152"/>
        <v>0</v>
      </c>
      <c r="W597" s="40">
        <f t="shared" si="153"/>
        <v>0</v>
      </c>
      <c r="X597" s="40">
        <f t="shared" si="154"/>
        <v>0</v>
      </c>
      <c r="Y597" s="39">
        <f t="shared" si="155"/>
        <v>0</v>
      </c>
      <c r="Z597" s="39">
        <f t="shared" si="156"/>
        <v>0</v>
      </c>
      <c r="AA597" s="39">
        <f t="shared" si="157"/>
        <v>0</v>
      </c>
      <c r="AB597" t="str">
        <f t="shared" si="158"/>
        <v/>
      </c>
      <c r="AD597" s="41" t="str">
        <f t="shared" si="159"/>
        <v/>
      </c>
    </row>
    <row r="598" spans="1:30" x14ac:dyDescent="0.2">
      <c r="A598" s="35"/>
      <c r="B598" s="36"/>
      <c r="C598" s="36"/>
      <c r="D598" s="36"/>
      <c r="E598" s="36"/>
      <c r="F598" s="37"/>
      <c r="G598" s="36"/>
      <c r="H598" s="36"/>
      <c r="I598" s="36"/>
      <c r="J598" s="36"/>
      <c r="K598" s="36"/>
      <c r="L598" s="36"/>
      <c r="M598" s="36"/>
      <c r="N598" s="38" t="str">
        <f t="shared" si="144"/>
        <v/>
      </c>
      <c r="O598" t="str">
        <f t="shared" si="145"/>
        <v/>
      </c>
      <c r="P598" t="str">
        <f t="shared" si="146"/>
        <v/>
      </c>
      <c r="Q598" t="str">
        <f t="shared" si="147"/>
        <v/>
      </c>
      <c r="R598" t="str">
        <f t="shared" si="148"/>
        <v>-</v>
      </c>
      <c r="S598" s="39" t="str">
        <f t="shared" si="149"/>
        <v/>
      </c>
      <c r="T598" t="str">
        <f t="shared" si="150"/>
        <v/>
      </c>
      <c r="U598" s="40">
        <f t="shared" si="151"/>
        <v>0</v>
      </c>
      <c r="V598" s="40">
        <f t="shared" si="152"/>
        <v>0</v>
      </c>
      <c r="W598" s="40">
        <f t="shared" si="153"/>
        <v>0</v>
      </c>
      <c r="X598" s="40">
        <f t="shared" si="154"/>
        <v>0</v>
      </c>
      <c r="Y598" s="39">
        <f t="shared" si="155"/>
        <v>0</v>
      </c>
      <c r="Z598" s="39">
        <f t="shared" si="156"/>
        <v>0</v>
      </c>
      <c r="AA598" s="39">
        <f t="shared" si="157"/>
        <v>0</v>
      </c>
      <c r="AB598" t="str">
        <f t="shared" si="158"/>
        <v/>
      </c>
      <c r="AD598" s="41" t="str">
        <f t="shared" si="159"/>
        <v/>
      </c>
    </row>
    <row r="599" spans="1:30" x14ac:dyDescent="0.2">
      <c r="A599" s="35"/>
      <c r="B599" s="36"/>
      <c r="C599" s="36"/>
      <c r="D599" s="36"/>
      <c r="E599" s="36"/>
      <c r="F599" s="37"/>
      <c r="G599" s="36"/>
      <c r="H599" s="36"/>
      <c r="I599" s="36"/>
      <c r="J599" s="36"/>
      <c r="K599" s="36"/>
      <c r="L599" s="36"/>
      <c r="M599" s="36"/>
      <c r="N599" s="38" t="str">
        <f t="shared" si="144"/>
        <v/>
      </c>
      <c r="O599" t="str">
        <f t="shared" si="145"/>
        <v/>
      </c>
      <c r="P599" t="str">
        <f t="shared" si="146"/>
        <v/>
      </c>
      <c r="Q599" t="str">
        <f t="shared" si="147"/>
        <v/>
      </c>
      <c r="R599" t="str">
        <f t="shared" si="148"/>
        <v>-</v>
      </c>
      <c r="S599" s="39" t="str">
        <f t="shared" si="149"/>
        <v/>
      </c>
      <c r="T599" t="str">
        <f t="shared" si="150"/>
        <v/>
      </c>
      <c r="U599" s="40">
        <f t="shared" si="151"/>
        <v>0</v>
      </c>
      <c r="V599" s="40">
        <f t="shared" si="152"/>
        <v>0</v>
      </c>
      <c r="W599" s="40">
        <f t="shared" si="153"/>
        <v>0</v>
      </c>
      <c r="X599" s="40">
        <f t="shared" si="154"/>
        <v>0</v>
      </c>
      <c r="Y599" s="39">
        <f t="shared" si="155"/>
        <v>0</v>
      </c>
      <c r="Z599" s="39">
        <f t="shared" si="156"/>
        <v>0</v>
      </c>
      <c r="AA599" s="39">
        <f t="shared" si="157"/>
        <v>0</v>
      </c>
      <c r="AB599" t="str">
        <f t="shared" si="158"/>
        <v/>
      </c>
      <c r="AD599" s="41" t="str">
        <f t="shared" si="159"/>
        <v/>
      </c>
    </row>
    <row r="600" spans="1:30" x14ac:dyDescent="0.2">
      <c r="A600" s="35"/>
      <c r="B600" s="36"/>
      <c r="C600" s="36"/>
      <c r="D600" s="36"/>
      <c r="E600" s="36"/>
      <c r="F600" s="37"/>
      <c r="G600" s="36"/>
      <c r="H600" s="36"/>
      <c r="I600" s="36"/>
      <c r="J600" s="36"/>
      <c r="K600" s="36"/>
      <c r="L600" s="36"/>
      <c r="M600" s="36"/>
      <c r="N600" s="38" t="str">
        <f t="shared" si="144"/>
        <v/>
      </c>
      <c r="O600" t="str">
        <f t="shared" si="145"/>
        <v/>
      </c>
      <c r="P600" t="str">
        <f t="shared" si="146"/>
        <v/>
      </c>
      <c r="Q600" t="str">
        <f t="shared" si="147"/>
        <v/>
      </c>
      <c r="R600" t="str">
        <f t="shared" si="148"/>
        <v>-</v>
      </c>
      <c r="S600" s="39" t="str">
        <f t="shared" si="149"/>
        <v/>
      </c>
      <c r="T600" t="str">
        <f t="shared" si="150"/>
        <v/>
      </c>
      <c r="U600" s="40">
        <f t="shared" si="151"/>
        <v>0</v>
      </c>
      <c r="V600" s="40">
        <f t="shared" si="152"/>
        <v>0</v>
      </c>
      <c r="W600" s="40">
        <f t="shared" si="153"/>
        <v>0</v>
      </c>
      <c r="X600" s="40">
        <f t="shared" si="154"/>
        <v>0</v>
      </c>
      <c r="Y600" s="39">
        <f t="shared" si="155"/>
        <v>0</v>
      </c>
      <c r="Z600" s="39">
        <f t="shared" si="156"/>
        <v>0</v>
      </c>
      <c r="AA600" s="39">
        <f t="shared" si="157"/>
        <v>0</v>
      </c>
      <c r="AB600" t="str">
        <f t="shared" si="158"/>
        <v/>
      </c>
      <c r="AD600" s="41" t="str">
        <f t="shared" si="159"/>
        <v/>
      </c>
    </row>
    <row r="601" spans="1:30" x14ac:dyDescent="0.2">
      <c r="A601" s="35"/>
      <c r="B601" s="36"/>
      <c r="C601" s="36"/>
      <c r="D601" s="36"/>
      <c r="E601" s="36"/>
      <c r="F601" s="37"/>
      <c r="G601" s="36"/>
      <c r="H601" s="36"/>
      <c r="I601" s="36"/>
      <c r="J601" s="36"/>
      <c r="K601" s="36"/>
      <c r="L601" s="36"/>
      <c r="M601" s="36"/>
      <c r="N601" s="38" t="str">
        <f t="shared" si="144"/>
        <v/>
      </c>
      <c r="O601" t="str">
        <f t="shared" si="145"/>
        <v/>
      </c>
      <c r="P601" t="str">
        <f t="shared" si="146"/>
        <v/>
      </c>
      <c r="Q601" t="str">
        <f t="shared" si="147"/>
        <v/>
      </c>
      <c r="R601" t="str">
        <f t="shared" si="148"/>
        <v>-</v>
      </c>
      <c r="S601" s="39" t="str">
        <f t="shared" si="149"/>
        <v/>
      </c>
      <c r="T601" t="str">
        <f t="shared" si="150"/>
        <v/>
      </c>
      <c r="U601" s="40">
        <f t="shared" si="151"/>
        <v>0</v>
      </c>
      <c r="V601" s="40">
        <f t="shared" si="152"/>
        <v>0</v>
      </c>
      <c r="W601" s="40">
        <f t="shared" si="153"/>
        <v>0</v>
      </c>
      <c r="X601" s="40">
        <f t="shared" si="154"/>
        <v>0</v>
      </c>
      <c r="Y601" s="39">
        <f t="shared" si="155"/>
        <v>0</v>
      </c>
      <c r="Z601" s="39">
        <f t="shared" si="156"/>
        <v>0</v>
      </c>
      <c r="AA601" s="39">
        <f t="shared" si="157"/>
        <v>0</v>
      </c>
      <c r="AB601" t="str">
        <f t="shared" si="158"/>
        <v/>
      </c>
      <c r="AD601" s="41" t="str">
        <f t="shared" si="159"/>
        <v/>
      </c>
    </row>
    <row r="602" spans="1:30" x14ac:dyDescent="0.2">
      <c r="A602" s="35"/>
      <c r="B602" s="36"/>
      <c r="C602" s="36"/>
      <c r="D602" s="36"/>
      <c r="E602" s="36"/>
      <c r="F602" s="37"/>
      <c r="G602" s="36"/>
      <c r="H602" s="36"/>
      <c r="I602" s="36"/>
      <c r="J602" s="36"/>
      <c r="K602" s="36"/>
      <c r="L602" s="36"/>
      <c r="M602" s="36"/>
      <c r="N602" s="38" t="str">
        <f t="shared" si="144"/>
        <v/>
      </c>
      <c r="O602" t="str">
        <f t="shared" si="145"/>
        <v/>
      </c>
      <c r="P602" t="str">
        <f t="shared" si="146"/>
        <v/>
      </c>
      <c r="Q602" t="str">
        <f t="shared" si="147"/>
        <v/>
      </c>
      <c r="R602" t="str">
        <f t="shared" si="148"/>
        <v>-</v>
      </c>
      <c r="S602" s="39" t="str">
        <f t="shared" si="149"/>
        <v/>
      </c>
      <c r="T602" t="str">
        <f t="shared" si="150"/>
        <v/>
      </c>
      <c r="U602" s="40">
        <f t="shared" si="151"/>
        <v>0</v>
      </c>
      <c r="V602" s="40">
        <f t="shared" si="152"/>
        <v>0</v>
      </c>
      <c r="W602" s="40">
        <f t="shared" si="153"/>
        <v>0</v>
      </c>
      <c r="X602" s="40">
        <f t="shared" si="154"/>
        <v>0</v>
      </c>
      <c r="Y602" s="39">
        <f t="shared" si="155"/>
        <v>0</v>
      </c>
      <c r="Z602" s="39">
        <f t="shared" si="156"/>
        <v>0</v>
      </c>
      <c r="AA602" s="39">
        <f t="shared" si="157"/>
        <v>0</v>
      </c>
      <c r="AB602" t="str">
        <f t="shared" si="158"/>
        <v/>
      </c>
      <c r="AD602" s="41" t="str">
        <f t="shared" si="159"/>
        <v/>
      </c>
    </row>
    <row r="603" spans="1:30" x14ac:dyDescent="0.2">
      <c r="A603" s="35"/>
      <c r="B603" s="36"/>
      <c r="C603" s="36"/>
      <c r="D603" s="36"/>
      <c r="E603" s="36"/>
      <c r="F603" s="37"/>
      <c r="G603" s="36"/>
      <c r="H603" s="36"/>
      <c r="I603" s="36"/>
      <c r="J603" s="36"/>
      <c r="K603" s="36"/>
      <c r="L603" s="36"/>
      <c r="M603" s="36"/>
      <c r="N603" s="38" t="str">
        <f t="shared" si="144"/>
        <v/>
      </c>
      <c r="O603" t="str">
        <f t="shared" si="145"/>
        <v/>
      </c>
      <c r="P603" t="str">
        <f t="shared" si="146"/>
        <v/>
      </c>
      <c r="Q603" t="str">
        <f t="shared" si="147"/>
        <v/>
      </c>
      <c r="R603" t="str">
        <f t="shared" si="148"/>
        <v>-</v>
      </c>
      <c r="S603" s="39" t="str">
        <f t="shared" si="149"/>
        <v/>
      </c>
      <c r="T603" t="str">
        <f t="shared" si="150"/>
        <v/>
      </c>
      <c r="U603" s="40">
        <f t="shared" si="151"/>
        <v>0</v>
      </c>
      <c r="V603" s="40">
        <f t="shared" si="152"/>
        <v>0</v>
      </c>
      <c r="W603" s="40">
        <f t="shared" si="153"/>
        <v>0</v>
      </c>
      <c r="X603" s="40">
        <f t="shared" si="154"/>
        <v>0</v>
      </c>
      <c r="Y603" s="39">
        <f t="shared" si="155"/>
        <v>0</v>
      </c>
      <c r="Z603" s="39">
        <f t="shared" si="156"/>
        <v>0</v>
      </c>
      <c r="AA603" s="39">
        <f t="shared" si="157"/>
        <v>0</v>
      </c>
      <c r="AB603" t="str">
        <f t="shared" si="158"/>
        <v/>
      </c>
      <c r="AD603" s="41" t="str">
        <f t="shared" si="159"/>
        <v/>
      </c>
    </row>
    <row r="604" spans="1:30" x14ac:dyDescent="0.2">
      <c r="A604" s="35"/>
      <c r="B604" s="36"/>
      <c r="C604" s="36"/>
      <c r="D604" s="36"/>
      <c r="E604" s="36"/>
      <c r="F604" s="37"/>
      <c r="G604" s="36"/>
      <c r="H604" s="36"/>
      <c r="I604" s="36"/>
      <c r="J604" s="36"/>
      <c r="K604" s="36"/>
      <c r="L604" s="36"/>
      <c r="M604" s="36"/>
      <c r="N604" s="38" t="str">
        <f t="shared" si="144"/>
        <v/>
      </c>
      <c r="O604" t="str">
        <f t="shared" si="145"/>
        <v/>
      </c>
      <c r="P604" t="str">
        <f t="shared" si="146"/>
        <v/>
      </c>
      <c r="Q604" t="str">
        <f t="shared" si="147"/>
        <v/>
      </c>
      <c r="R604" t="str">
        <f t="shared" si="148"/>
        <v>-</v>
      </c>
      <c r="S604" s="39" t="str">
        <f t="shared" si="149"/>
        <v/>
      </c>
      <c r="T604" t="str">
        <f t="shared" si="150"/>
        <v/>
      </c>
      <c r="U604" s="40">
        <f t="shared" si="151"/>
        <v>0</v>
      </c>
      <c r="V604" s="40">
        <f t="shared" si="152"/>
        <v>0</v>
      </c>
      <c r="W604" s="40">
        <f t="shared" si="153"/>
        <v>0</v>
      </c>
      <c r="X604" s="40">
        <f t="shared" si="154"/>
        <v>0</v>
      </c>
      <c r="Y604" s="39">
        <f t="shared" si="155"/>
        <v>0</v>
      </c>
      <c r="Z604" s="39">
        <f t="shared" si="156"/>
        <v>0</v>
      </c>
      <c r="AA604" s="39">
        <f t="shared" si="157"/>
        <v>0</v>
      </c>
      <c r="AB604" t="str">
        <f t="shared" si="158"/>
        <v/>
      </c>
      <c r="AD604" s="41" t="str">
        <f t="shared" si="159"/>
        <v/>
      </c>
    </row>
    <row r="605" spans="1:30" x14ac:dyDescent="0.2">
      <c r="A605" s="35"/>
      <c r="B605" s="36"/>
      <c r="C605" s="36"/>
      <c r="D605" s="36"/>
      <c r="E605" s="36"/>
      <c r="F605" s="37"/>
      <c r="G605" s="36"/>
      <c r="H605" s="36"/>
      <c r="I605" s="36"/>
      <c r="J605" s="36"/>
      <c r="K605" s="36"/>
      <c r="L605" s="36"/>
      <c r="M605" s="36"/>
      <c r="N605" s="38" t="str">
        <f t="shared" si="144"/>
        <v/>
      </c>
      <c r="O605" t="str">
        <f t="shared" si="145"/>
        <v/>
      </c>
      <c r="P605" t="str">
        <f t="shared" si="146"/>
        <v/>
      </c>
      <c r="Q605" t="str">
        <f t="shared" si="147"/>
        <v/>
      </c>
      <c r="R605" t="str">
        <f t="shared" si="148"/>
        <v>-</v>
      </c>
      <c r="S605" s="39" t="str">
        <f t="shared" si="149"/>
        <v/>
      </c>
      <c r="T605" t="str">
        <f t="shared" si="150"/>
        <v/>
      </c>
      <c r="U605" s="40">
        <f t="shared" si="151"/>
        <v>0</v>
      </c>
      <c r="V605" s="40">
        <f t="shared" si="152"/>
        <v>0</v>
      </c>
      <c r="W605" s="40">
        <f t="shared" si="153"/>
        <v>0</v>
      </c>
      <c r="X605" s="40">
        <f t="shared" si="154"/>
        <v>0</v>
      </c>
      <c r="Y605" s="39">
        <f t="shared" si="155"/>
        <v>0</v>
      </c>
      <c r="Z605" s="39">
        <f t="shared" si="156"/>
        <v>0</v>
      </c>
      <c r="AA605" s="39">
        <f t="shared" si="157"/>
        <v>0</v>
      </c>
      <c r="AB605" t="str">
        <f t="shared" si="158"/>
        <v/>
      </c>
      <c r="AD605" s="41" t="str">
        <f t="shared" si="159"/>
        <v/>
      </c>
    </row>
    <row r="606" spans="1:30" x14ac:dyDescent="0.2">
      <c r="A606" s="35"/>
      <c r="B606" s="36"/>
      <c r="C606" s="36"/>
      <c r="D606" s="36"/>
      <c r="E606" s="36"/>
      <c r="F606" s="37"/>
      <c r="G606" s="36"/>
      <c r="H606" s="36"/>
      <c r="I606" s="36"/>
      <c r="J606" s="36"/>
      <c r="K606" s="36"/>
      <c r="L606" s="36"/>
      <c r="M606" s="36"/>
      <c r="N606" s="38" t="str">
        <f t="shared" si="144"/>
        <v/>
      </c>
      <c r="O606" t="str">
        <f t="shared" si="145"/>
        <v/>
      </c>
      <c r="P606" t="str">
        <f t="shared" si="146"/>
        <v/>
      </c>
      <c r="Q606" t="str">
        <f t="shared" si="147"/>
        <v/>
      </c>
      <c r="R606" t="str">
        <f t="shared" si="148"/>
        <v>-</v>
      </c>
      <c r="S606" s="39" t="str">
        <f t="shared" si="149"/>
        <v/>
      </c>
      <c r="T606" t="str">
        <f t="shared" si="150"/>
        <v/>
      </c>
      <c r="U606" s="40">
        <f t="shared" si="151"/>
        <v>0</v>
      </c>
      <c r="V606" s="40">
        <f t="shared" si="152"/>
        <v>0</v>
      </c>
      <c r="W606" s="40">
        <f t="shared" si="153"/>
        <v>0</v>
      </c>
      <c r="X606" s="40">
        <f t="shared" si="154"/>
        <v>0</v>
      </c>
      <c r="Y606" s="39">
        <f t="shared" si="155"/>
        <v>0</v>
      </c>
      <c r="Z606" s="39">
        <f t="shared" si="156"/>
        <v>0</v>
      </c>
      <c r="AA606" s="39">
        <f t="shared" si="157"/>
        <v>0</v>
      </c>
      <c r="AB606" t="str">
        <f t="shared" si="158"/>
        <v/>
      </c>
      <c r="AD606" s="41" t="str">
        <f t="shared" si="159"/>
        <v/>
      </c>
    </row>
    <row r="607" spans="1:30" x14ac:dyDescent="0.2">
      <c r="A607" s="35"/>
      <c r="B607" s="36"/>
      <c r="C607" s="36"/>
      <c r="D607" s="36"/>
      <c r="E607" s="36"/>
      <c r="F607" s="37"/>
      <c r="G607" s="36"/>
      <c r="H607" s="36"/>
      <c r="I607" s="36"/>
      <c r="J607" s="36"/>
      <c r="K607" s="36"/>
      <c r="L607" s="36"/>
      <c r="M607" s="36"/>
      <c r="N607" s="38" t="str">
        <f t="shared" si="144"/>
        <v/>
      </c>
      <c r="O607" t="str">
        <f t="shared" si="145"/>
        <v/>
      </c>
      <c r="P607" t="str">
        <f t="shared" si="146"/>
        <v/>
      </c>
      <c r="Q607" t="str">
        <f t="shared" si="147"/>
        <v/>
      </c>
      <c r="R607" t="str">
        <f t="shared" si="148"/>
        <v>-</v>
      </c>
      <c r="S607" s="39" t="str">
        <f t="shared" si="149"/>
        <v/>
      </c>
      <c r="T607" t="str">
        <f t="shared" si="150"/>
        <v/>
      </c>
      <c r="U607" s="40">
        <f t="shared" si="151"/>
        <v>0</v>
      </c>
      <c r="V607" s="40">
        <f t="shared" si="152"/>
        <v>0</v>
      </c>
      <c r="W607" s="40">
        <f t="shared" si="153"/>
        <v>0</v>
      </c>
      <c r="X607" s="40">
        <f t="shared" si="154"/>
        <v>0</v>
      </c>
      <c r="Y607" s="39">
        <f t="shared" si="155"/>
        <v>0</v>
      </c>
      <c r="Z607" s="39">
        <f t="shared" si="156"/>
        <v>0</v>
      </c>
      <c r="AA607" s="39">
        <f t="shared" si="157"/>
        <v>0</v>
      </c>
      <c r="AB607" t="str">
        <f t="shared" si="158"/>
        <v/>
      </c>
      <c r="AD607" s="41" t="str">
        <f t="shared" si="159"/>
        <v/>
      </c>
    </row>
    <row r="608" spans="1:30" x14ac:dyDescent="0.2">
      <c r="A608" s="35"/>
      <c r="B608" s="36"/>
      <c r="C608" s="36"/>
      <c r="D608" s="36"/>
      <c r="E608" s="36"/>
      <c r="F608" s="37"/>
      <c r="G608" s="36"/>
      <c r="H608" s="36"/>
      <c r="I608" s="36"/>
      <c r="J608" s="36"/>
      <c r="K608" s="36"/>
      <c r="L608" s="36"/>
      <c r="M608" s="36"/>
      <c r="N608" s="38" t="str">
        <f t="shared" si="144"/>
        <v/>
      </c>
      <c r="O608" t="str">
        <f t="shared" si="145"/>
        <v/>
      </c>
      <c r="P608" t="str">
        <f t="shared" si="146"/>
        <v/>
      </c>
      <c r="Q608" t="str">
        <f t="shared" si="147"/>
        <v/>
      </c>
      <c r="R608" t="str">
        <f t="shared" si="148"/>
        <v>-</v>
      </c>
      <c r="S608" s="39" t="str">
        <f t="shared" si="149"/>
        <v/>
      </c>
      <c r="T608" t="str">
        <f t="shared" si="150"/>
        <v/>
      </c>
      <c r="U608" s="40">
        <f t="shared" si="151"/>
        <v>0</v>
      </c>
      <c r="V608" s="40">
        <f t="shared" si="152"/>
        <v>0</v>
      </c>
      <c r="W608" s="40">
        <f t="shared" si="153"/>
        <v>0</v>
      </c>
      <c r="X608" s="40">
        <f t="shared" si="154"/>
        <v>0</v>
      </c>
      <c r="Y608" s="39">
        <f t="shared" si="155"/>
        <v>0</v>
      </c>
      <c r="Z608" s="39">
        <f t="shared" si="156"/>
        <v>0</v>
      </c>
      <c r="AA608" s="39">
        <f t="shared" si="157"/>
        <v>0</v>
      </c>
      <c r="AB608" t="str">
        <f t="shared" si="158"/>
        <v/>
      </c>
      <c r="AD608" s="41" t="str">
        <f t="shared" si="159"/>
        <v/>
      </c>
    </row>
    <row r="609" spans="1:30" x14ac:dyDescent="0.2">
      <c r="A609" s="35"/>
      <c r="B609" s="36"/>
      <c r="C609" s="36"/>
      <c r="D609" s="36"/>
      <c r="E609" s="36"/>
      <c r="F609" s="37"/>
      <c r="G609" s="36"/>
      <c r="H609" s="36"/>
      <c r="I609" s="36"/>
      <c r="J609" s="36"/>
      <c r="K609" s="36"/>
      <c r="L609" s="36"/>
      <c r="M609" s="36"/>
      <c r="N609" s="38" t="str">
        <f t="shared" si="144"/>
        <v/>
      </c>
      <c r="O609" t="str">
        <f t="shared" si="145"/>
        <v/>
      </c>
      <c r="P609" t="str">
        <f t="shared" si="146"/>
        <v/>
      </c>
      <c r="Q609" t="str">
        <f t="shared" si="147"/>
        <v/>
      </c>
      <c r="R609" t="str">
        <f t="shared" si="148"/>
        <v>-</v>
      </c>
      <c r="S609" s="39" t="str">
        <f t="shared" si="149"/>
        <v/>
      </c>
      <c r="T609" t="str">
        <f t="shared" si="150"/>
        <v/>
      </c>
      <c r="U609" s="40">
        <f t="shared" si="151"/>
        <v>0</v>
      </c>
      <c r="V609" s="40">
        <f t="shared" si="152"/>
        <v>0</v>
      </c>
      <c r="W609" s="40">
        <f t="shared" si="153"/>
        <v>0</v>
      </c>
      <c r="X609" s="40">
        <f t="shared" si="154"/>
        <v>0</v>
      </c>
      <c r="Y609" s="39">
        <f t="shared" si="155"/>
        <v>0</v>
      </c>
      <c r="Z609" s="39">
        <f t="shared" si="156"/>
        <v>0</v>
      </c>
      <c r="AA609" s="39">
        <f t="shared" si="157"/>
        <v>0</v>
      </c>
      <c r="AB609" t="str">
        <f t="shared" si="158"/>
        <v/>
      </c>
      <c r="AD609" s="41" t="str">
        <f t="shared" si="159"/>
        <v/>
      </c>
    </row>
    <row r="610" spans="1:30" x14ac:dyDescent="0.2">
      <c r="A610" s="35"/>
      <c r="B610" s="36"/>
      <c r="C610" s="36"/>
      <c r="D610" s="36"/>
      <c r="E610" s="36"/>
      <c r="F610" s="37"/>
      <c r="G610" s="36"/>
      <c r="H610" s="36"/>
      <c r="I610" s="36"/>
      <c r="J610" s="36"/>
      <c r="K610" s="36"/>
      <c r="L610" s="36"/>
      <c r="M610" s="36"/>
      <c r="N610" s="38" t="str">
        <f t="shared" si="144"/>
        <v/>
      </c>
      <c r="O610" t="str">
        <f t="shared" si="145"/>
        <v/>
      </c>
      <c r="P610" t="str">
        <f t="shared" si="146"/>
        <v/>
      </c>
      <c r="Q610" t="str">
        <f t="shared" si="147"/>
        <v/>
      </c>
      <c r="R610" t="str">
        <f t="shared" si="148"/>
        <v>-</v>
      </c>
      <c r="S610" s="39" t="str">
        <f t="shared" si="149"/>
        <v/>
      </c>
      <c r="T610" t="str">
        <f t="shared" si="150"/>
        <v/>
      </c>
      <c r="U610" s="40">
        <f t="shared" si="151"/>
        <v>0</v>
      </c>
      <c r="V610" s="40">
        <f t="shared" si="152"/>
        <v>0</v>
      </c>
      <c r="W610" s="40">
        <f t="shared" si="153"/>
        <v>0</v>
      </c>
      <c r="X610" s="40">
        <f t="shared" si="154"/>
        <v>0</v>
      </c>
      <c r="Y610" s="39">
        <f t="shared" si="155"/>
        <v>0</v>
      </c>
      <c r="Z610" s="39">
        <f t="shared" si="156"/>
        <v>0</v>
      </c>
      <c r="AA610" s="39">
        <f t="shared" si="157"/>
        <v>0</v>
      </c>
      <c r="AB610" t="str">
        <f t="shared" si="158"/>
        <v/>
      </c>
      <c r="AD610" s="41" t="str">
        <f t="shared" si="159"/>
        <v/>
      </c>
    </row>
    <row r="611" spans="1:30" x14ac:dyDescent="0.2">
      <c r="A611" s="35"/>
      <c r="B611" s="36"/>
      <c r="C611" s="36"/>
      <c r="D611" s="36"/>
      <c r="E611" s="36"/>
      <c r="F611" s="37"/>
      <c r="G611" s="36"/>
      <c r="H611" s="36"/>
      <c r="I611" s="36"/>
      <c r="J611" s="36"/>
      <c r="K611" s="36"/>
      <c r="L611" s="36"/>
      <c r="M611" s="36"/>
      <c r="N611" s="38" t="str">
        <f t="shared" si="144"/>
        <v/>
      </c>
      <c r="O611" t="str">
        <f t="shared" si="145"/>
        <v/>
      </c>
      <c r="P611" t="str">
        <f t="shared" si="146"/>
        <v/>
      </c>
      <c r="Q611" t="str">
        <f t="shared" si="147"/>
        <v/>
      </c>
      <c r="R611" t="str">
        <f t="shared" si="148"/>
        <v>-</v>
      </c>
      <c r="S611" s="39" t="str">
        <f t="shared" si="149"/>
        <v/>
      </c>
      <c r="T611" t="str">
        <f t="shared" si="150"/>
        <v/>
      </c>
      <c r="U611" s="40">
        <f t="shared" si="151"/>
        <v>0</v>
      </c>
      <c r="V611" s="40">
        <f t="shared" si="152"/>
        <v>0</v>
      </c>
      <c r="W611" s="40">
        <f t="shared" si="153"/>
        <v>0</v>
      </c>
      <c r="X611" s="40">
        <f t="shared" si="154"/>
        <v>0</v>
      </c>
      <c r="Y611" s="39">
        <f t="shared" si="155"/>
        <v>0</v>
      </c>
      <c r="Z611" s="39">
        <f t="shared" si="156"/>
        <v>0</v>
      </c>
      <c r="AA611" s="39">
        <f t="shared" si="157"/>
        <v>0</v>
      </c>
      <c r="AB611" t="str">
        <f t="shared" si="158"/>
        <v/>
      </c>
      <c r="AD611" s="41" t="str">
        <f t="shared" si="159"/>
        <v/>
      </c>
    </row>
    <row r="612" spans="1:30" x14ac:dyDescent="0.2">
      <c r="A612" s="35"/>
      <c r="B612" s="36"/>
      <c r="C612" s="36"/>
      <c r="D612" s="36"/>
      <c r="E612" s="36"/>
      <c r="F612" s="37"/>
      <c r="G612" s="36"/>
      <c r="H612" s="36"/>
      <c r="I612" s="36"/>
      <c r="J612" s="36"/>
      <c r="K612" s="36"/>
      <c r="L612" s="36"/>
      <c r="M612" s="36"/>
      <c r="N612" s="38" t="str">
        <f t="shared" si="144"/>
        <v/>
      </c>
      <c r="O612" t="str">
        <f t="shared" si="145"/>
        <v/>
      </c>
      <c r="P612" t="str">
        <f t="shared" si="146"/>
        <v/>
      </c>
      <c r="Q612" t="str">
        <f t="shared" si="147"/>
        <v/>
      </c>
      <c r="R612" t="str">
        <f t="shared" si="148"/>
        <v>-</v>
      </c>
      <c r="S612" s="39" t="str">
        <f t="shared" si="149"/>
        <v/>
      </c>
      <c r="T612" t="str">
        <f t="shared" si="150"/>
        <v/>
      </c>
      <c r="U612" s="40">
        <f t="shared" si="151"/>
        <v>0</v>
      </c>
      <c r="V612" s="40">
        <f t="shared" si="152"/>
        <v>0</v>
      </c>
      <c r="W612" s="40">
        <f t="shared" si="153"/>
        <v>0</v>
      </c>
      <c r="X612" s="40">
        <f t="shared" si="154"/>
        <v>0</v>
      </c>
      <c r="Y612" s="39">
        <f t="shared" si="155"/>
        <v>0</v>
      </c>
      <c r="Z612" s="39">
        <f t="shared" si="156"/>
        <v>0</v>
      </c>
      <c r="AA612" s="39">
        <f t="shared" si="157"/>
        <v>0</v>
      </c>
      <c r="AB612" t="str">
        <f t="shared" si="158"/>
        <v/>
      </c>
      <c r="AD612" s="41" t="str">
        <f t="shared" si="159"/>
        <v/>
      </c>
    </row>
    <row r="613" spans="1:30" x14ac:dyDescent="0.2">
      <c r="A613" s="35"/>
      <c r="B613" s="36"/>
      <c r="C613" s="36"/>
      <c r="D613" s="36"/>
      <c r="E613" s="36"/>
      <c r="F613" s="37"/>
      <c r="G613" s="36"/>
      <c r="H613" s="36"/>
      <c r="I613" s="36"/>
      <c r="J613" s="36"/>
      <c r="K613" s="36"/>
      <c r="L613" s="36"/>
      <c r="M613" s="36"/>
      <c r="N613" s="38" t="str">
        <f t="shared" si="144"/>
        <v/>
      </c>
      <c r="O613" t="str">
        <f t="shared" si="145"/>
        <v/>
      </c>
      <c r="P613" t="str">
        <f t="shared" si="146"/>
        <v/>
      </c>
      <c r="Q613" t="str">
        <f t="shared" si="147"/>
        <v/>
      </c>
      <c r="R613" t="str">
        <f t="shared" si="148"/>
        <v>-</v>
      </c>
      <c r="S613" s="39" t="str">
        <f t="shared" si="149"/>
        <v/>
      </c>
      <c r="T613" t="str">
        <f t="shared" si="150"/>
        <v/>
      </c>
      <c r="U613" s="40">
        <f t="shared" si="151"/>
        <v>0</v>
      </c>
      <c r="V613" s="40">
        <f t="shared" si="152"/>
        <v>0</v>
      </c>
      <c r="W613" s="40">
        <f t="shared" si="153"/>
        <v>0</v>
      </c>
      <c r="X613" s="40">
        <f t="shared" si="154"/>
        <v>0</v>
      </c>
      <c r="Y613" s="39">
        <f t="shared" si="155"/>
        <v>0</v>
      </c>
      <c r="Z613" s="39">
        <f t="shared" si="156"/>
        <v>0</v>
      </c>
      <c r="AA613" s="39">
        <f t="shared" si="157"/>
        <v>0</v>
      </c>
      <c r="AB613" t="str">
        <f t="shared" si="158"/>
        <v/>
      </c>
      <c r="AD613" s="41" t="str">
        <f t="shared" si="159"/>
        <v/>
      </c>
    </row>
    <row r="614" spans="1:30" x14ac:dyDescent="0.2">
      <c r="A614" s="35"/>
      <c r="B614" s="36"/>
      <c r="C614" s="36"/>
      <c r="D614" s="36"/>
      <c r="E614" s="36"/>
      <c r="F614" s="37"/>
      <c r="G614" s="36"/>
      <c r="H614" s="36"/>
      <c r="I614" s="36"/>
      <c r="J614" s="36"/>
      <c r="K614" s="36"/>
      <c r="L614" s="36"/>
      <c r="M614" s="36"/>
      <c r="N614" s="38" t="str">
        <f t="shared" si="144"/>
        <v/>
      </c>
      <c r="O614" t="str">
        <f t="shared" si="145"/>
        <v/>
      </c>
      <c r="P614" t="str">
        <f t="shared" si="146"/>
        <v/>
      </c>
      <c r="Q614" t="str">
        <f t="shared" si="147"/>
        <v/>
      </c>
      <c r="R614" t="str">
        <f t="shared" si="148"/>
        <v>-</v>
      </c>
      <c r="S614" s="39" t="str">
        <f t="shared" si="149"/>
        <v/>
      </c>
      <c r="T614" t="str">
        <f t="shared" si="150"/>
        <v/>
      </c>
      <c r="U614" s="40">
        <f t="shared" si="151"/>
        <v>0</v>
      </c>
      <c r="V614" s="40">
        <f t="shared" si="152"/>
        <v>0</v>
      </c>
      <c r="W614" s="40">
        <f t="shared" si="153"/>
        <v>0</v>
      </c>
      <c r="X614" s="40">
        <f t="shared" si="154"/>
        <v>0</v>
      </c>
      <c r="Y614" s="39">
        <f t="shared" si="155"/>
        <v>0</v>
      </c>
      <c r="Z614" s="39">
        <f t="shared" si="156"/>
        <v>0</v>
      </c>
      <c r="AA614" s="39">
        <f t="shared" si="157"/>
        <v>0</v>
      </c>
      <c r="AB614" t="str">
        <f t="shared" si="158"/>
        <v/>
      </c>
      <c r="AD614" s="41" t="str">
        <f t="shared" si="159"/>
        <v/>
      </c>
    </row>
    <row r="615" spans="1:30" x14ac:dyDescent="0.2">
      <c r="A615" s="35"/>
      <c r="B615" s="36"/>
      <c r="C615" s="36"/>
      <c r="D615" s="36"/>
      <c r="E615" s="36"/>
      <c r="F615" s="37"/>
      <c r="G615" s="36"/>
      <c r="H615" s="36"/>
      <c r="I615" s="36"/>
      <c r="J615" s="36"/>
      <c r="K615" s="36"/>
      <c r="L615" s="36"/>
      <c r="M615" s="36"/>
      <c r="N615" s="38" t="str">
        <f t="shared" si="144"/>
        <v/>
      </c>
      <c r="O615" t="str">
        <f t="shared" si="145"/>
        <v/>
      </c>
      <c r="P615" t="str">
        <f t="shared" si="146"/>
        <v/>
      </c>
      <c r="Q615" t="str">
        <f t="shared" si="147"/>
        <v/>
      </c>
      <c r="R615" t="str">
        <f t="shared" si="148"/>
        <v>-</v>
      </c>
      <c r="S615" s="39" t="str">
        <f t="shared" si="149"/>
        <v/>
      </c>
      <c r="T615" t="str">
        <f t="shared" si="150"/>
        <v/>
      </c>
      <c r="U615" s="40">
        <f t="shared" si="151"/>
        <v>0</v>
      </c>
      <c r="V615" s="40">
        <f t="shared" si="152"/>
        <v>0</v>
      </c>
      <c r="W615" s="40">
        <f t="shared" si="153"/>
        <v>0</v>
      </c>
      <c r="X615" s="40">
        <f t="shared" si="154"/>
        <v>0</v>
      </c>
      <c r="Y615" s="39">
        <f t="shared" si="155"/>
        <v>0</v>
      </c>
      <c r="Z615" s="39">
        <f t="shared" si="156"/>
        <v>0</v>
      </c>
      <c r="AA615" s="39">
        <f t="shared" si="157"/>
        <v>0</v>
      </c>
      <c r="AB615" t="str">
        <f t="shared" si="158"/>
        <v/>
      </c>
      <c r="AD615" s="41" t="str">
        <f t="shared" si="159"/>
        <v/>
      </c>
    </row>
    <row r="616" spans="1:30" x14ac:dyDescent="0.2">
      <c r="A616" s="35"/>
      <c r="B616" s="36"/>
      <c r="C616" s="36"/>
      <c r="D616" s="36"/>
      <c r="E616" s="36"/>
      <c r="F616" s="37"/>
      <c r="G616" s="36"/>
      <c r="H616" s="36"/>
      <c r="I616" s="36"/>
      <c r="J616" s="36"/>
      <c r="K616" s="36"/>
      <c r="L616" s="36"/>
      <c r="M616" s="36"/>
      <c r="N616" s="38" t="str">
        <f t="shared" si="144"/>
        <v/>
      </c>
      <c r="O616" t="str">
        <f t="shared" si="145"/>
        <v/>
      </c>
      <c r="P616" t="str">
        <f t="shared" si="146"/>
        <v/>
      </c>
      <c r="Q616" t="str">
        <f t="shared" si="147"/>
        <v/>
      </c>
      <c r="R616" t="str">
        <f t="shared" si="148"/>
        <v>-</v>
      </c>
      <c r="S616" s="39" t="str">
        <f t="shared" si="149"/>
        <v/>
      </c>
      <c r="T616" t="str">
        <f t="shared" si="150"/>
        <v/>
      </c>
      <c r="U616" s="40">
        <f t="shared" si="151"/>
        <v>0</v>
      </c>
      <c r="V616" s="40">
        <f t="shared" si="152"/>
        <v>0</v>
      </c>
      <c r="W616" s="40">
        <f t="shared" si="153"/>
        <v>0</v>
      </c>
      <c r="X616" s="40">
        <f t="shared" si="154"/>
        <v>0</v>
      </c>
      <c r="Y616" s="39">
        <f t="shared" si="155"/>
        <v>0</v>
      </c>
      <c r="Z616" s="39">
        <f t="shared" si="156"/>
        <v>0</v>
      </c>
      <c r="AA616" s="39">
        <f t="shared" si="157"/>
        <v>0</v>
      </c>
      <c r="AB616" t="str">
        <f t="shared" si="158"/>
        <v/>
      </c>
      <c r="AD616" s="41" t="str">
        <f t="shared" si="159"/>
        <v/>
      </c>
    </row>
    <row r="617" spans="1:30" x14ac:dyDescent="0.2">
      <c r="A617" s="35"/>
      <c r="B617" s="36"/>
      <c r="C617" s="36"/>
      <c r="D617" s="36"/>
      <c r="E617" s="36"/>
      <c r="F617" s="37"/>
      <c r="G617" s="36"/>
      <c r="H617" s="36"/>
      <c r="I617" s="36"/>
      <c r="J617" s="36"/>
      <c r="K617" s="36"/>
      <c r="L617" s="36"/>
      <c r="M617" s="36"/>
      <c r="N617" s="38" t="str">
        <f t="shared" si="144"/>
        <v/>
      </c>
      <c r="O617" t="str">
        <f t="shared" si="145"/>
        <v/>
      </c>
      <c r="P617" t="str">
        <f t="shared" si="146"/>
        <v/>
      </c>
      <c r="Q617" t="str">
        <f t="shared" si="147"/>
        <v/>
      </c>
      <c r="R617" t="str">
        <f t="shared" si="148"/>
        <v>-</v>
      </c>
      <c r="S617" s="39" t="str">
        <f t="shared" si="149"/>
        <v/>
      </c>
      <c r="T617" t="str">
        <f t="shared" si="150"/>
        <v/>
      </c>
      <c r="U617" s="40">
        <f t="shared" si="151"/>
        <v>0</v>
      </c>
      <c r="V617" s="40">
        <f t="shared" si="152"/>
        <v>0</v>
      </c>
      <c r="W617" s="40">
        <f t="shared" si="153"/>
        <v>0</v>
      </c>
      <c r="X617" s="40">
        <f t="shared" si="154"/>
        <v>0</v>
      </c>
      <c r="Y617" s="39">
        <f t="shared" si="155"/>
        <v>0</v>
      </c>
      <c r="Z617" s="39">
        <f t="shared" si="156"/>
        <v>0</v>
      </c>
      <c r="AA617" s="39">
        <f t="shared" si="157"/>
        <v>0</v>
      </c>
      <c r="AB617" t="str">
        <f t="shared" si="158"/>
        <v/>
      </c>
      <c r="AD617" s="41" t="str">
        <f t="shared" si="159"/>
        <v/>
      </c>
    </row>
    <row r="618" spans="1:30" x14ac:dyDescent="0.2">
      <c r="A618" s="35"/>
      <c r="B618" s="36"/>
      <c r="C618" s="36"/>
      <c r="D618" s="36"/>
      <c r="E618" s="36"/>
      <c r="F618" s="37"/>
      <c r="G618" s="36"/>
      <c r="H618" s="36"/>
      <c r="I618" s="36"/>
      <c r="J618" s="36"/>
      <c r="K618" s="36"/>
      <c r="L618" s="36"/>
      <c r="M618" s="36"/>
      <c r="N618" s="38" t="str">
        <f t="shared" si="144"/>
        <v/>
      </c>
      <c r="O618" t="str">
        <f t="shared" si="145"/>
        <v/>
      </c>
      <c r="P618" t="str">
        <f t="shared" si="146"/>
        <v/>
      </c>
      <c r="Q618" t="str">
        <f t="shared" si="147"/>
        <v/>
      </c>
      <c r="R618" t="str">
        <f t="shared" si="148"/>
        <v>-</v>
      </c>
      <c r="S618" s="39" t="str">
        <f t="shared" si="149"/>
        <v/>
      </c>
      <c r="T618" t="str">
        <f t="shared" si="150"/>
        <v/>
      </c>
      <c r="U618" s="40">
        <f t="shared" si="151"/>
        <v>0</v>
      </c>
      <c r="V618" s="40">
        <f t="shared" si="152"/>
        <v>0</v>
      </c>
      <c r="W618" s="40">
        <f t="shared" si="153"/>
        <v>0</v>
      </c>
      <c r="X618" s="40">
        <f t="shared" si="154"/>
        <v>0</v>
      </c>
      <c r="Y618" s="39">
        <f t="shared" si="155"/>
        <v>0</v>
      </c>
      <c r="Z618" s="39">
        <f t="shared" si="156"/>
        <v>0</v>
      </c>
      <c r="AA618" s="39">
        <f t="shared" si="157"/>
        <v>0</v>
      </c>
      <c r="AB618" t="str">
        <f t="shared" si="158"/>
        <v/>
      </c>
      <c r="AD618" s="41" t="str">
        <f t="shared" si="159"/>
        <v/>
      </c>
    </row>
    <row r="619" spans="1:30" x14ac:dyDescent="0.2">
      <c r="A619" s="35"/>
      <c r="B619" s="36"/>
      <c r="C619" s="36"/>
      <c r="D619" s="36"/>
      <c r="E619" s="36"/>
      <c r="F619" s="37"/>
      <c r="G619" s="36"/>
      <c r="H619" s="36"/>
      <c r="I619" s="36"/>
      <c r="J619" s="36"/>
      <c r="K619" s="36"/>
      <c r="L619" s="36"/>
      <c r="M619" s="36"/>
      <c r="N619" s="38" t="str">
        <f t="shared" si="144"/>
        <v/>
      </c>
      <c r="O619" t="str">
        <f t="shared" si="145"/>
        <v/>
      </c>
      <c r="P619" t="str">
        <f t="shared" si="146"/>
        <v/>
      </c>
      <c r="Q619" t="str">
        <f t="shared" si="147"/>
        <v/>
      </c>
      <c r="R619" t="str">
        <f t="shared" si="148"/>
        <v>-</v>
      </c>
      <c r="S619" s="39" t="str">
        <f t="shared" si="149"/>
        <v/>
      </c>
      <c r="T619" t="str">
        <f t="shared" si="150"/>
        <v/>
      </c>
      <c r="U619" s="40">
        <f t="shared" si="151"/>
        <v>0</v>
      </c>
      <c r="V619" s="40">
        <f t="shared" si="152"/>
        <v>0</v>
      </c>
      <c r="W619" s="40">
        <f t="shared" si="153"/>
        <v>0</v>
      </c>
      <c r="X619" s="40">
        <f t="shared" si="154"/>
        <v>0</v>
      </c>
      <c r="Y619" s="39">
        <f t="shared" si="155"/>
        <v>0</v>
      </c>
      <c r="Z619" s="39">
        <f t="shared" si="156"/>
        <v>0</v>
      </c>
      <c r="AA619" s="39">
        <f t="shared" si="157"/>
        <v>0</v>
      </c>
      <c r="AB619" t="str">
        <f t="shared" si="158"/>
        <v/>
      </c>
      <c r="AD619" s="41" t="str">
        <f t="shared" si="159"/>
        <v/>
      </c>
    </row>
    <row r="620" spans="1:30" x14ac:dyDescent="0.2">
      <c r="A620" s="35"/>
      <c r="B620" s="36"/>
      <c r="C620" s="36"/>
      <c r="D620" s="36"/>
      <c r="E620" s="36"/>
      <c r="F620" s="37"/>
      <c r="G620" s="36"/>
      <c r="H620" s="36"/>
      <c r="I620" s="36"/>
      <c r="J620" s="36"/>
      <c r="K620" s="36"/>
      <c r="L620" s="36"/>
      <c r="M620" s="36"/>
      <c r="N620" s="38" t="str">
        <f t="shared" si="144"/>
        <v/>
      </c>
      <c r="O620" t="str">
        <f t="shared" si="145"/>
        <v/>
      </c>
      <c r="P620" t="str">
        <f t="shared" si="146"/>
        <v/>
      </c>
      <c r="Q620" t="str">
        <f t="shared" si="147"/>
        <v/>
      </c>
      <c r="R620" t="str">
        <f t="shared" si="148"/>
        <v>-</v>
      </c>
      <c r="S620" s="39" t="str">
        <f t="shared" si="149"/>
        <v/>
      </c>
      <c r="T620" t="str">
        <f t="shared" si="150"/>
        <v/>
      </c>
      <c r="U620" s="40">
        <f t="shared" si="151"/>
        <v>0</v>
      </c>
      <c r="V620" s="40">
        <f t="shared" si="152"/>
        <v>0</v>
      </c>
      <c r="W620" s="40">
        <f t="shared" si="153"/>
        <v>0</v>
      </c>
      <c r="X620" s="40">
        <f t="shared" si="154"/>
        <v>0</v>
      </c>
      <c r="Y620" s="39">
        <f t="shared" si="155"/>
        <v>0</v>
      </c>
      <c r="Z620" s="39">
        <f t="shared" si="156"/>
        <v>0</v>
      </c>
      <c r="AA620" s="39">
        <f t="shared" si="157"/>
        <v>0</v>
      </c>
      <c r="AB620" t="str">
        <f t="shared" si="158"/>
        <v/>
      </c>
      <c r="AD620" s="41" t="str">
        <f t="shared" si="159"/>
        <v/>
      </c>
    </row>
    <row r="621" spans="1:30" x14ac:dyDescent="0.2">
      <c r="A621" s="35"/>
      <c r="B621" s="36"/>
      <c r="C621" s="36"/>
      <c r="D621" s="36"/>
      <c r="E621" s="36"/>
      <c r="F621" s="37"/>
      <c r="G621" s="36"/>
      <c r="H621" s="36"/>
      <c r="I621" s="36"/>
      <c r="J621" s="36"/>
      <c r="K621" s="36"/>
      <c r="L621" s="36"/>
      <c r="M621" s="36"/>
      <c r="N621" s="38" t="str">
        <f t="shared" si="144"/>
        <v/>
      </c>
      <c r="O621" t="str">
        <f t="shared" si="145"/>
        <v/>
      </c>
      <c r="P621" t="str">
        <f t="shared" si="146"/>
        <v/>
      </c>
      <c r="Q621" t="str">
        <f t="shared" si="147"/>
        <v/>
      </c>
      <c r="R621" t="str">
        <f t="shared" si="148"/>
        <v>-</v>
      </c>
      <c r="S621" s="39" t="str">
        <f t="shared" si="149"/>
        <v/>
      </c>
      <c r="T621" t="str">
        <f t="shared" si="150"/>
        <v/>
      </c>
      <c r="U621" s="40">
        <f t="shared" si="151"/>
        <v>0</v>
      </c>
      <c r="V621" s="40">
        <f t="shared" si="152"/>
        <v>0</v>
      </c>
      <c r="W621" s="40">
        <f t="shared" si="153"/>
        <v>0</v>
      </c>
      <c r="X621" s="40">
        <f t="shared" si="154"/>
        <v>0</v>
      </c>
      <c r="Y621" s="39">
        <f t="shared" si="155"/>
        <v>0</v>
      </c>
      <c r="Z621" s="39">
        <f t="shared" si="156"/>
        <v>0</v>
      </c>
      <c r="AA621" s="39">
        <f t="shared" si="157"/>
        <v>0</v>
      </c>
      <c r="AB621" t="str">
        <f t="shared" si="158"/>
        <v/>
      </c>
      <c r="AD621" s="41" t="str">
        <f t="shared" si="159"/>
        <v/>
      </c>
    </row>
    <row r="622" spans="1:30" x14ac:dyDescent="0.2">
      <c r="A622" s="35"/>
      <c r="B622" s="36"/>
      <c r="C622" s="36"/>
      <c r="D622" s="36"/>
      <c r="E622" s="36"/>
      <c r="F622" s="37"/>
      <c r="G622" s="36"/>
      <c r="H622" s="36"/>
      <c r="I622" s="36"/>
      <c r="J622" s="36"/>
      <c r="K622" s="36"/>
      <c r="L622" s="36"/>
      <c r="M622" s="36"/>
      <c r="N622" s="38" t="str">
        <f t="shared" si="144"/>
        <v/>
      </c>
      <c r="O622" t="str">
        <f t="shared" si="145"/>
        <v/>
      </c>
      <c r="P622" t="str">
        <f t="shared" si="146"/>
        <v/>
      </c>
      <c r="Q622" t="str">
        <f t="shared" si="147"/>
        <v/>
      </c>
      <c r="R622" t="str">
        <f t="shared" si="148"/>
        <v>-</v>
      </c>
      <c r="S622" s="39" t="str">
        <f t="shared" si="149"/>
        <v/>
      </c>
      <c r="T622" t="str">
        <f t="shared" si="150"/>
        <v/>
      </c>
      <c r="U622" s="40">
        <f t="shared" si="151"/>
        <v>0</v>
      </c>
      <c r="V622" s="40">
        <f t="shared" si="152"/>
        <v>0</v>
      </c>
      <c r="W622" s="40">
        <f t="shared" si="153"/>
        <v>0</v>
      </c>
      <c r="X622" s="40">
        <f t="shared" si="154"/>
        <v>0</v>
      </c>
      <c r="Y622" s="39">
        <f t="shared" si="155"/>
        <v>0</v>
      </c>
      <c r="Z622" s="39">
        <f t="shared" si="156"/>
        <v>0</v>
      </c>
      <c r="AA622" s="39">
        <f t="shared" si="157"/>
        <v>0</v>
      </c>
      <c r="AB622" t="str">
        <f t="shared" si="158"/>
        <v/>
      </c>
      <c r="AD622" s="41" t="str">
        <f t="shared" si="159"/>
        <v/>
      </c>
    </row>
    <row r="623" spans="1:30" x14ac:dyDescent="0.2">
      <c r="A623" s="35"/>
      <c r="B623" s="36"/>
      <c r="C623" s="36"/>
      <c r="D623" s="36"/>
      <c r="E623" s="36"/>
      <c r="F623" s="37"/>
      <c r="G623" s="36"/>
      <c r="H623" s="36"/>
      <c r="I623" s="36"/>
      <c r="J623" s="36"/>
      <c r="K623" s="36"/>
      <c r="L623" s="36"/>
      <c r="M623" s="36"/>
      <c r="N623" s="38" t="str">
        <f t="shared" si="144"/>
        <v/>
      </c>
      <c r="O623" t="str">
        <f t="shared" si="145"/>
        <v/>
      </c>
      <c r="P623" t="str">
        <f t="shared" si="146"/>
        <v/>
      </c>
      <c r="Q623" t="str">
        <f t="shared" si="147"/>
        <v/>
      </c>
      <c r="R623" t="str">
        <f t="shared" si="148"/>
        <v>-</v>
      </c>
      <c r="S623" s="39" t="str">
        <f t="shared" si="149"/>
        <v/>
      </c>
      <c r="T623" t="str">
        <f t="shared" si="150"/>
        <v/>
      </c>
      <c r="U623" s="40">
        <f t="shared" si="151"/>
        <v>0</v>
      </c>
      <c r="V623" s="40">
        <f t="shared" si="152"/>
        <v>0</v>
      </c>
      <c r="W623" s="40">
        <f t="shared" si="153"/>
        <v>0</v>
      </c>
      <c r="X623" s="40">
        <f t="shared" si="154"/>
        <v>0</v>
      </c>
      <c r="Y623" s="39">
        <f t="shared" si="155"/>
        <v>0</v>
      </c>
      <c r="Z623" s="39">
        <f t="shared" si="156"/>
        <v>0</v>
      </c>
      <c r="AA623" s="39">
        <f t="shared" si="157"/>
        <v>0</v>
      </c>
      <c r="AB623" t="str">
        <f t="shared" si="158"/>
        <v/>
      </c>
      <c r="AD623" s="41" t="str">
        <f t="shared" si="159"/>
        <v/>
      </c>
    </row>
    <row r="624" spans="1:30" x14ac:dyDescent="0.2">
      <c r="A624" s="35"/>
      <c r="B624" s="36"/>
      <c r="C624" s="36"/>
      <c r="D624" s="36"/>
      <c r="E624" s="36"/>
      <c r="F624" s="37"/>
      <c r="G624" s="36"/>
      <c r="H624" s="36"/>
      <c r="I624" s="36"/>
      <c r="J624" s="36"/>
      <c r="K624" s="36"/>
      <c r="L624" s="36"/>
      <c r="M624" s="36"/>
      <c r="N624" s="38" t="str">
        <f t="shared" si="144"/>
        <v/>
      </c>
      <c r="O624" t="str">
        <f t="shared" si="145"/>
        <v/>
      </c>
      <c r="P624" t="str">
        <f t="shared" si="146"/>
        <v/>
      </c>
      <c r="Q624" t="str">
        <f t="shared" si="147"/>
        <v/>
      </c>
      <c r="R624" t="str">
        <f t="shared" si="148"/>
        <v>-</v>
      </c>
      <c r="S624" s="39" t="str">
        <f t="shared" si="149"/>
        <v/>
      </c>
      <c r="T624" t="str">
        <f t="shared" si="150"/>
        <v/>
      </c>
      <c r="U624" s="40">
        <f t="shared" si="151"/>
        <v>0</v>
      </c>
      <c r="V624" s="40">
        <f t="shared" si="152"/>
        <v>0</v>
      </c>
      <c r="W624" s="40">
        <f t="shared" si="153"/>
        <v>0</v>
      </c>
      <c r="X624" s="40">
        <f t="shared" si="154"/>
        <v>0</v>
      </c>
      <c r="Y624" s="39">
        <f t="shared" si="155"/>
        <v>0</v>
      </c>
      <c r="Z624" s="39">
        <f t="shared" si="156"/>
        <v>0</v>
      </c>
      <c r="AA624" s="39">
        <f t="shared" si="157"/>
        <v>0</v>
      </c>
      <c r="AB624" t="str">
        <f t="shared" si="158"/>
        <v/>
      </c>
      <c r="AD624" s="41" t="str">
        <f t="shared" si="159"/>
        <v/>
      </c>
    </row>
    <row r="625" spans="1:30" x14ac:dyDescent="0.2">
      <c r="A625" s="35"/>
      <c r="B625" s="36"/>
      <c r="C625" s="36"/>
      <c r="D625" s="36"/>
      <c r="E625" s="36"/>
      <c r="F625" s="37"/>
      <c r="G625" s="36"/>
      <c r="H625" s="36"/>
      <c r="I625" s="36"/>
      <c r="J625" s="36"/>
      <c r="K625" s="36"/>
      <c r="L625" s="36"/>
      <c r="M625" s="36"/>
      <c r="N625" s="38" t="str">
        <f t="shared" si="144"/>
        <v/>
      </c>
      <c r="O625" t="str">
        <f t="shared" si="145"/>
        <v/>
      </c>
      <c r="P625" t="str">
        <f t="shared" si="146"/>
        <v/>
      </c>
      <c r="Q625" t="str">
        <f t="shared" si="147"/>
        <v/>
      </c>
      <c r="R625" t="str">
        <f t="shared" si="148"/>
        <v>-</v>
      </c>
      <c r="S625" s="39" t="str">
        <f t="shared" si="149"/>
        <v/>
      </c>
      <c r="T625" t="str">
        <f t="shared" si="150"/>
        <v/>
      </c>
      <c r="U625" s="40">
        <f t="shared" si="151"/>
        <v>0</v>
      </c>
      <c r="V625" s="40">
        <f t="shared" si="152"/>
        <v>0</v>
      </c>
      <c r="W625" s="40">
        <f t="shared" si="153"/>
        <v>0</v>
      </c>
      <c r="X625" s="40">
        <f t="shared" si="154"/>
        <v>0</v>
      </c>
      <c r="Y625" s="39">
        <f t="shared" si="155"/>
        <v>0</v>
      </c>
      <c r="Z625" s="39">
        <f t="shared" si="156"/>
        <v>0</v>
      </c>
      <c r="AA625" s="39">
        <f t="shared" si="157"/>
        <v>0</v>
      </c>
      <c r="AB625" t="str">
        <f t="shared" si="158"/>
        <v/>
      </c>
      <c r="AD625" s="41" t="str">
        <f t="shared" si="159"/>
        <v/>
      </c>
    </row>
    <row r="626" spans="1:30" x14ac:dyDescent="0.2">
      <c r="A626" s="35"/>
      <c r="B626" s="36"/>
      <c r="C626" s="36"/>
      <c r="D626" s="36"/>
      <c r="E626" s="36"/>
      <c r="F626" s="37"/>
      <c r="G626" s="36"/>
      <c r="H626" s="36"/>
      <c r="I626" s="36"/>
      <c r="J626" s="36"/>
      <c r="K626" s="36"/>
      <c r="L626" s="36"/>
      <c r="M626" s="36"/>
      <c r="N626" s="38" t="str">
        <f t="shared" si="144"/>
        <v/>
      </c>
      <c r="O626" t="str">
        <f t="shared" si="145"/>
        <v/>
      </c>
      <c r="P626" t="str">
        <f t="shared" si="146"/>
        <v/>
      </c>
      <c r="Q626" t="str">
        <f t="shared" si="147"/>
        <v/>
      </c>
      <c r="R626" t="str">
        <f t="shared" si="148"/>
        <v>-</v>
      </c>
      <c r="S626" s="39" t="str">
        <f t="shared" si="149"/>
        <v/>
      </c>
      <c r="T626" t="str">
        <f t="shared" si="150"/>
        <v/>
      </c>
      <c r="U626" s="40">
        <f t="shared" si="151"/>
        <v>0</v>
      </c>
      <c r="V626" s="40">
        <f t="shared" si="152"/>
        <v>0</v>
      </c>
      <c r="W626" s="40">
        <f t="shared" si="153"/>
        <v>0</v>
      </c>
      <c r="X626" s="40">
        <f t="shared" si="154"/>
        <v>0</v>
      </c>
      <c r="Y626" s="39">
        <f t="shared" si="155"/>
        <v>0</v>
      </c>
      <c r="Z626" s="39">
        <f t="shared" si="156"/>
        <v>0</v>
      </c>
      <c r="AA626" s="39">
        <f t="shared" si="157"/>
        <v>0</v>
      </c>
      <c r="AB626" t="str">
        <f t="shared" si="158"/>
        <v/>
      </c>
      <c r="AD626" s="41" t="str">
        <f t="shared" si="159"/>
        <v/>
      </c>
    </row>
    <row r="627" spans="1:30" x14ac:dyDescent="0.2">
      <c r="A627" s="35"/>
      <c r="B627" s="36"/>
      <c r="C627" s="36"/>
      <c r="D627" s="36"/>
      <c r="E627" s="36"/>
      <c r="F627" s="37"/>
      <c r="G627" s="36"/>
      <c r="H627" s="36"/>
      <c r="I627" s="36"/>
      <c r="J627" s="36"/>
      <c r="K627" s="36"/>
      <c r="L627" s="36"/>
      <c r="M627" s="36"/>
      <c r="N627" s="38" t="str">
        <f t="shared" si="144"/>
        <v/>
      </c>
      <c r="O627" t="str">
        <f t="shared" si="145"/>
        <v/>
      </c>
      <c r="P627" t="str">
        <f t="shared" si="146"/>
        <v/>
      </c>
      <c r="Q627" t="str">
        <f t="shared" si="147"/>
        <v/>
      </c>
      <c r="R627" t="str">
        <f t="shared" si="148"/>
        <v>-</v>
      </c>
      <c r="S627" s="39" t="str">
        <f t="shared" si="149"/>
        <v/>
      </c>
      <c r="T627" t="str">
        <f t="shared" si="150"/>
        <v/>
      </c>
      <c r="U627" s="40">
        <f t="shared" si="151"/>
        <v>0</v>
      </c>
      <c r="V627" s="40">
        <f t="shared" si="152"/>
        <v>0</v>
      </c>
      <c r="W627" s="40">
        <f t="shared" si="153"/>
        <v>0</v>
      </c>
      <c r="X627" s="40">
        <f t="shared" si="154"/>
        <v>0</v>
      </c>
      <c r="Y627" s="39">
        <f t="shared" si="155"/>
        <v>0</v>
      </c>
      <c r="Z627" s="39">
        <f t="shared" si="156"/>
        <v>0</v>
      </c>
      <c r="AA627" s="39">
        <f t="shared" si="157"/>
        <v>0</v>
      </c>
      <c r="AB627" t="str">
        <f t="shared" si="158"/>
        <v/>
      </c>
      <c r="AD627" s="41" t="str">
        <f t="shared" si="159"/>
        <v/>
      </c>
    </row>
    <row r="628" spans="1:30" x14ac:dyDescent="0.2">
      <c r="A628" s="35"/>
      <c r="B628" s="36"/>
      <c r="C628" s="36"/>
      <c r="D628" s="36"/>
      <c r="E628" s="36"/>
      <c r="F628" s="37"/>
      <c r="G628" s="36"/>
      <c r="H628" s="36"/>
      <c r="I628" s="36"/>
      <c r="J628" s="36"/>
      <c r="K628" s="36"/>
      <c r="L628" s="36"/>
      <c r="M628" s="36"/>
      <c r="N628" s="38" t="str">
        <f t="shared" si="144"/>
        <v/>
      </c>
      <c r="O628" t="str">
        <f t="shared" si="145"/>
        <v/>
      </c>
      <c r="P628" t="str">
        <f t="shared" si="146"/>
        <v/>
      </c>
      <c r="Q628" t="str">
        <f t="shared" si="147"/>
        <v/>
      </c>
      <c r="R628" t="str">
        <f t="shared" si="148"/>
        <v>-</v>
      </c>
      <c r="S628" s="39" t="str">
        <f t="shared" si="149"/>
        <v/>
      </c>
      <c r="T628" t="str">
        <f t="shared" si="150"/>
        <v/>
      </c>
      <c r="U628" s="40">
        <f t="shared" si="151"/>
        <v>0</v>
      </c>
      <c r="V628" s="40">
        <f t="shared" si="152"/>
        <v>0</v>
      </c>
      <c r="W628" s="40">
        <f t="shared" si="153"/>
        <v>0</v>
      </c>
      <c r="X628" s="40">
        <f t="shared" si="154"/>
        <v>0</v>
      </c>
      <c r="Y628" s="39">
        <f t="shared" si="155"/>
        <v>0</v>
      </c>
      <c r="Z628" s="39">
        <f t="shared" si="156"/>
        <v>0</v>
      </c>
      <c r="AA628" s="39">
        <f t="shared" si="157"/>
        <v>0</v>
      </c>
      <c r="AB628" t="str">
        <f t="shared" si="158"/>
        <v/>
      </c>
      <c r="AD628" s="41" t="str">
        <f t="shared" si="159"/>
        <v/>
      </c>
    </row>
    <row r="629" spans="1:30" x14ac:dyDescent="0.2">
      <c r="A629" s="35"/>
      <c r="B629" s="36"/>
      <c r="C629" s="36"/>
      <c r="D629" s="36"/>
      <c r="E629" s="36"/>
      <c r="F629" s="37"/>
      <c r="G629" s="36"/>
      <c r="H629" s="36"/>
      <c r="I629" s="36"/>
      <c r="J629" s="36"/>
      <c r="K629" s="36"/>
      <c r="L629" s="36"/>
      <c r="M629" s="36"/>
      <c r="N629" s="38" t="str">
        <f t="shared" si="144"/>
        <v/>
      </c>
      <c r="O629" t="str">
        <f t="shared" si="145"/>
        <v/>
      </c>
      <c r="P629" t="str">
        <f t="shared" si="146"/>
        <v/>
      </c>
      <c r="Q629" t="str">
        <f t="shared" si="147"/>
        <v/>
      </c>
      <c r="R629" t="str">
        <f t="shared" si="148"/>
        <v>-</v>
      </c>
      <c r="S629" s="39" t="str">
        <f t="shared" si="149"/>
        <v/>
      </c>
      <c r="T629" t="str">
        <f t="shared" si="150"/>
        <v/>
      </c>
      <c r="U629" s="40">
        <f t="shared" si="151"/>
        <v>0</v>
      </c>
      <c r="V629" s="40">
        <f t="shared" si="152"/>
        <v>0</v>
      </c>
      <c r="W629" s="40">
        <f t="shared" si="153"/>
        <v>0</v>
      </c>
      <c r="X629" s="40">
        <f t="shared" si="154"/>
        <v>0</v>
      </c>
      <c r="Y629" s="39">
        <f t="shared" si="155"/>
        <v>0</v>
      </c>
      <c r="Z629" s="39">
        <f t="shared" si="156"/>
        <v>0</v>
      </c>
      <c r="AA629" s="39">
        <f t="shared" si="157"/>
        <v>0</v>
      </c>
      <c r="AB629" t="str">
        <f t="shared" si="158"/>
        <v/>
      </c>
      <c r="AD629" s="41" t="str">
        <f t="shared" si="159"/>
        <v/>
      </c>
    </row>
    <row r="630" spans="1:30" x14ac:dyDescent="0.2">
      <c r="A630" s="35"/>
      <c r="B630" s="36"/>
      <c r="C630" s="36"/>
      <c r="D630" s="36"/>
      <c r="E630" s="36"/>
      <c r="F630" s="37"/>
      <c r="G630" s="36"/>
      <c r="H630" s="36"/>
      <c r="I630" s="36"/>
      <c r="J630" s="36"/>
      <c r="K630" s="36"/>
      <c r="L630" s="36"/>
      <c r="M630" s="36"/>
      <c r="N630" s="38" t="str">
        <f t="shared" si="144"/>
        <v/>
      </c>
      <c r="O630" t="str">
        <f t="shared" si="145"/>
        <v/>
      </c>
      <c r="P630" t="str">
        <f t="shared" si="146"/>
        <v/>
      </c>
      <c r="Q630" t="str">
        <f t="shared" si="147"/>
        <v/>
      </c>
      <c r="R630" t="str">
        <f t="shared" si="148"/>
        <v>-</v>
      </c>
      <c r="S630" s="39" t="str">
        <f t="shared" si="149"/>
        <v/>
      </c>
      <c r="T630" t="str">
        <f t="shared" si="150"/>
        <v/>
      </c>
      <c r="U630" s="40">
        <f t="shared" si="151"/>
        <v>0</v>
      </c>
      <c r="V630" s="40">
        <f t="shared" si="152"/>
        <v>0</v>
      </c>
      <c r="W630" s="40">
        <f t="shared" si="153"/>
        <v>0</v>
      </c>
      <c r="X630" s="40">
        <f t="shared" si="154"/>
        <v>0</v>
      </c>
      <c r="Y630" s="39">
        <f t="shared" si="155"/>
        <v>0</v>
      </c>
      <c r="Z630" s="39">
        <f t="shared" si="156"/>
        <v>0</v>
      </c>
      <c r="AA630" s="39">
        <f t="shared" si="157"/>
        <v>0</v>
      </c>
      <c r="AB630" t="str">
        <f t="shared" si="158"/>
        <v/>
      </c>
      <c r="AD630" s="41" t="str">
        <f t="shared" si="159"/>
        <v/>
      </c>
    </row>
    <row r="631" spans="1:30" x14ac:dyDescent="0.2">
      <c r="A631" s="35"/>
      <c r="B631" s="36"/>
      <c r="C631" s="36"/>
      <c r="D631" s="36"/>
      <c r="E631" s="36"/>
      <c r="F631" s="37"/>
      <c r="G631" s="36"/>
      <c r="H631" s="36"/>
      <c r="I631" s="36"/>
      <c r="J631" s="36"/>
      <c r="K631" s="36"/>
      <c r="L631" s="36"/>
      <c r="M631" s="36"/>
      <c r="N631" s="38" t="str">
        <f t="shared" si="144"/>
        <v/>
      </c>
      <c r="O631" t="str">
        <f t="shared" si="145"/>
        <v/>
      </c>
      <c r="P631" t="str">
        <f t="shared" si="146"/>
        <v/>
      </c>
      <c r="Q631" t="str">
        <f t="shared" si="147"/>
        <v/>
      </c>
      <c r="R631" t="str">
        <f t="shared" si="148"/>
        <v>-</v>
      </c>
      <c r="S631" s="39" t="str">
        <f t="shared" si="149"/>
        <v/>
      </c>
      <c r="T631" t="str">
        <f t="shared" si="150"/>
        <v/>
      </c>
      <c r="U631" s="40">
        <f t="shared" si="151"/>
        <v>0</v>
      </c>
      <c r="V631" s="40">
        <f t="shared" si="152"/>
        <v>0</v>
      </c>
      <c r="W631" s="40">
        <f t="shared" si="153"/>
        <v>0</v>
      </c>
      <c r="X631" s="40">
        <f t="shared" si="154"/>
        <v>0</v>
      </c>
      <c r="Y631" s="39">
        <f t="shared" si="155"/>
        <v>0</v>
      </c>
      <c r="Z631" s="39">
        <f t="shared" si="156"/>
        <v>0</v>
      </c>
      <c r="AA631" s="39">
        <f t="shared" si="157"/>
        <v>0</v>
      </c>
      <c r="AB631" t="str">
        <f t="shared" si="158"/>
        <v/>
      </c>
      <c r="AD631" s="41" t="str">
        <f t="shared" si="159"/>
        <v/>
      </c>
    </row>
    <row r="632" spans="1:30" x14ac:dyDescent="0.2">
      <c r="A632" s="35"/>
      <c r="B632" s="36"/>
      <c r="C632" s="36"/>
      <c r="D632" s="36"/>
      <c r="E632" s="36"/>
      <c r="F632" s="37"/>
      <c r="G632" s="36"/>
      <c r="H632" s="36"/>
      <c r="I632" s="36"/>
      <c r="J632" s="36"/>
      <c r="K632" s="36"/>
      <c r="L632" s="36"/>
      <c r="M632" s="36"/>
      <c r="N632" s="38" t="str">
        <f t="shared" si="144"/>
        <v/>
      </c>
      <c r="O632" t="str">
        <f t="shared" si="145"/>
        <v/>
      </c>
      <c r="P632" t="str">
        <f t="shared" si="146"/>
        <v/>
      </c>
      <c r="Q632" t="str">
        <f t="shared" si="147"/>
        <v/>
      </c>
      <c r="R632" t="str">
        <f t="shared" si="148"/>
        <v>-</v>
      </c>
      <c r="S632" s="39" t="str">
        <f t="shared" si="149"/>
        <v/>
      </c>
      <c r="T632" t="str">
        <f t="shared" si="150"/>
        <v/>
      </c>
      <c r="U632" s="40">
        <f t="shared" si="151"/>
        <v>0</v>
      </c>
      <c r="V632" s="40">
        <f t="shared" si="152"/>
        <v>0</v>
      </c>
      <c r="W632" s="40">
        <f t="shared" si="153"/>
        <v>0</v>
      </c>
      <c r="X632" s="40">
        <f t="shared" si="154"/>
        <v>0</v>
      </c>
      <c r="Y632" s="39">
        <f t="shared" si="155"/>
        <v>0</v>
      </c>
      <c r="Z632" s="39">
        <f t="shared" si="156"/>
        <v>0</v>
      </c>
      <c r="AA632" s="39">
        <f t="shared" si="157"/>
        <v>0</v>
      </c>
      <c r="AB632" t="str">
        <f t="shared" si="158"/>
        <v/>
      </c>
      <c r="AD632" s="41" t="str">
        <f t="shared" si="159"/>
        <v/>
      </c>
    </row>
    <row r="633" spans="1:30" x14ac:dyDescent="0.2">
      <c r="A633" s="35"/>
      <c r="B633" s="36"/>
      <c r="C633" s="36"/>
      <c r="D633" s="36"/>
      <c r="E633" s="36"/>
      <c r="F633" s="37"/>
      <c r="G633" s="36"/>
      <c r="H633" s="36"/>
      <c r="I633" s="36"/>
      <c r="J633" s="36"/>
      <c r="K633" s="36"/>
      <c r="L633" s="36"/>
      <c r="M633" s="36"/>
      <c r="N633" s="38" t="str">
        <f t="shared" si="144"/>
        <v/>
      </c>
      <c r="O633" t="str">
        <f t="shared" si="145"/>
        <v/>
      </c>
      <c r="P633" t="str">
        <f t="shared" si="146"/>
        <v/>
      </c>
      <c r="Q633" t="str">
        <f t="shared" si="147"/>
        <v/>
      </c>
      <c r="R633" t="str">
        <f t="shared" si="148"/>
        <v>-</v>
      </c>
      <c r="S633" s="39" t="str">
        <f t="shared" si="149"/>
        <v/>
      </c>
      <c r="T633" t="str">
        <f t="shared" si="150"/>
        <v/>
      </c>
      <c r="U633" s="40">
        <f t="shared" si="151"/>
        <v>0</v>
      </c>
      <c r="V633" s="40">
        <f t="shared" si="152"/>
        <v>0</v>
      </c>
      <c r="W633" s="40">
        <f t="shared" si="153"/>
        <v>0</v>
      </c>
      <c r="X633" s="40">
        <f t="shared" si="154"/>
        <v>0</v>
      </c>
      <c r="Y633" s="39">
        <f t="shared" si="155"/>
        <v>0</v>
      </c>
      <c r="Z633" s="39">
        <f t="shared" si="156"/>
        <v>0</v>
      </c>
      <c r="AA633" s="39">
        <f t="shared" si="157"/>
        <v>0</v>
      </c>
      <c r="AB633" t="str">
        <f t="shared" si="158"/>
        <v/>
      </c>
      <c r="AD633" s="41" t="str">
        <f t="shared" si="159"/>
        <v/>
      </c>
    </row>
    <row r="634" spans="1:30" x14ac:dyDescent="0.2">
      <c r="A634" s="35"/>
      <c r="B634" s="36"/>
      <c r="C634" s="36"/>
      <c r="D634" s="36"/>
      <c r="E634" s="36"/>
      <c r="F634" s="37"/>
      <c r="G634" s="36"/>
      <c r="H634" s="36"/>
      <c r="I634" s="36"/>
      <c r="J634" s="36"/>
      <c r="K634" s="36"/>
      <c r="L634" s="36"/>
      <c r="M634" s="36"/>
      <c r="N634" s="38" t="str">
        <f t="shared" si="144"/>
        <v/>
      </c>
      <c r="O634" t="str">
        <f t="shared" si="145"/>
        <v/>
      </c>
      <c r="P634" t="str">
        <f t="shared" si="146"/>
        <v/>
      </c>
      <c r="Q634" t="str">
        <f t="shared" si="147"/>
        <v/>
      </c>
      <c r="R634" t="str">
        <f t="shared" si="148"/>
        <v>-</v>
      </c>
      <c r="S634" s="39" t="str">
        <f t="shared" si="149"/>
        <v/>
      </c>
      <c r="T634" t="str">
        <f t="shared" si="150"/>
        <v/>
      </c>
      <c r="U634" s="40">
        <f t="shared" si="151"/>
        <v>0</v>
      </c>
      <c r="V634" s="40">
        <f t="shared" si="152"/>
        <v>0</v>
      </c>
      <c r="W634" s="40">
        <f t="shared" si="153"/>
        <v>0</v>
      </c>
      <c r="X634" s="40">
        <f t="shared" si="154"/>
        <v>0</v>
      </c>
      <c r="Y634" s="39">
        <f t="shared" si="155"/>
        <v>0</v>
      </c>
      <c r="Z634" s="39">
        <f t="shared" si="156"/>
        <v>0</v>
      </c>
      <c r="AA634" s="39">
        <f t="shared" si="157"/>
        <v>0</v>
      </c>
      <c r="AB634" t="str">
        <f t="shared" si="158"/>
        <v/>
      </c>
      <c r="AD634" s="41" t="str">
        <f t="shared" si="159"/>
        <v/>
      </c>
    </row>
    <row r="635" spans="1:30" x14ac:dyDescent="0.2">
      <c r="A635" s="35"/>
      <c r="B635" s="36"/>
      <c r="C635" s="36"/>
      <c r="D635" s="36"/>
      <c r="E635" s="36"/>
      <c r="F635" s="37"/>
      <c r="G635" s="36"/>
      <c r="H635" s="36"/>
      <c r="I635" s="36"/>
      <c r="J635" s="36"/>
      <c r="K635" s="36"/>
      <c r="L635" s="36"/>
      <c r="M635" s="36"/>
      <c r="N635" s="38" t="str">
        <f t="shared" si="144"/>
        <v/>
      </c>
      <c r="O635" t="str">
        <f t="shared" si="145"/>
        <v/>
      </c>
      <c r="P635" t="str">
        <f t="shared" si="146"/>
        <v/>
      </c>
      <c r="Q635" t="str">
        <f t="shared" si="147"/>
        <v/>
      </c>
      <c r="R635" t="str">
        <f t="shared" si="148"/>
        <v>-</v>
      </c>
      <c r="S635" s="39" t="str">
        <f t="shared" si="149"/>
        <v/>
      </c>
      <c r="T635" t="str">
        <f t="shared" si="150"/>
        <v/>
      </c>
      <c r="U635" s="40">
        <f t="shared" si="151"/>
        <v>0</v>
      </c>
      <c r="V635" s="40">
        <f t="shared" si="152"/>
        <v>0</v>
      </c>
      <c r="W635" s="40">
        <f t="shared" si="153"/>
        <v>0</v>
      </c>
      <c r="X635" s="40">
        <f t="shared" si="154"/>
        <v>0</v>
      </c>
      <c r="Y635" s="39">
        <f t="shared" si="155"/>
        <v>0</v>
      </c>
      <c r="Z635" s="39">
        <f t="shared" si="156"/>
        <v>0</v>
      </c>
      <c r="AA635" s="39">
        <f t="shared" si="157"/>
        <v>0</v>
      </c>
      <c r="AB635" t="str">
        <f t="shared" si="158"/>
        <v/>
      </c>
      <c r="AD635" s="41" t="str">
        <f t="shared" si="159"/>
        <v/>
      </c>
    </row>
    <row r="636" spans="1:30" x14ac:dyDescent="0.2">
      <c r="A636" s="35"/>
      <c r="B636" s="36"/>
      <c r="C636" s="36"/>
      <c r="D636" s="36"/>
      <c r="E636" s="36"/>
      <c r="F636" s="37"/>
      <c r="G636" s="36"/>
      <c r="H636" s="36"/>
      <c r="I636" s="36"/>
      <c r="J636" s="36"/>
      <c r="K636" s="36"/>
      <c r="L636" s="36"/>
      <c r="M636" s="36"/>
      <c r="N636" s="38" t="str">
        <f t="shared" si="144"/>
        <v/>
      </c>
      <c r="O636" t="str">
        <f t="shared" si="145"/>
        <v/>
      </c>
      <c r="P636" t="str">
        <f t="shared" si="146"/>
        <v/>
      </c>
      <c r="Q636" t="str">
        <f t="shared" si="147"/>
        <v/>
      </c>
      <c r="R636" t="str">
        <f t="shared" si="148"/>
        <v>-</v>
      </c>
      <c r="S636" s="39" t="str">
        <f t="shared" si="149"/>
        <v/>
      </c>
      <c r="T636" t="str">
        <f t="shared" si="150"/>
        <v/>
      </c>
      <c r="U636" s="40">
        <f t="shared" si="151"/>
        <v>0</v>
      </c>
      <c r="V636" s="40">
        <f t="shared" si="152"/>
        <v>0</v>
      </c>
      <c r="W636" s="40">
        <f t="shared" si="153"/>
        <v>0</v>
      </c>
      <c r="X636" s="40">
        <f t="shared" si="154"/>
        <v>0</v>
      </c>
      <c r="Y636" s="39">
        <f t="shared" si="155"/>
        <v>0</v>
      </c>
      <c r="Z636" s="39">
        <f t="shared" si="156"/>
        <v>0</v>
      </c>
      <c r="AA636" s="39">
        <f t="shared" si="157"/>
        <v>0</v>
      </c>
      <c r="AB636" t="str">
        <f t="shared" si="158"/>
        <v/>
      </c>
      <c r="AD636" s="41" t="str">
        <f t="shared" si="159"/>
        <v/>
      </c>
    </row>
    <row r="637" spans="1:30" x14ac:dyDescent="0.2">
      <c r="A637" s="35"/>
      <c r="B637" s="36"/>
      <c r="C637" s="36"/>
      <c r="D637" s="36"/>
      <c r="E637" s="36"/>
      <c r="F637" s="37"/>
      <c r="G637" s="36"/>
      <c r="H637" s="36"/>
      <c r="I637" s="36"/>
      <c r="J637" s="36"/>
      <c r="K637" s="36"/>
      <c r="L637" s="36"/>
      <c r="M637" s="36"/>
      <c r="N637" s="38" t="str">
        <f t="shared" si="144"/>
        <v/>
      </c>
      <c r="O637" t="str">
        <f t="shared" si="145"/>
        <v/>
      </c>
      <c r="P637" t="str">
        <f t="shared" si="146"/>
        <v/>
      </c>
      <c r="Q637" t="str">
        <f t="shared" si="147"/>
        <v/>
      </c>
      <c r="R637" t="str">
        <f t="shared" si="148"/>
        <v>-</v>
      </c>
      <c r="S637" s="39" t="str">
        <f t="shared" si="149"/>
        <v/>
      </c>
      <c r="T637" t="str">
        <f t="shared" si="150"/>
        <v/>
      </c>
      <c r="U637" s="40">
        <f t="shared" si="151"/>
        <v>0</v>
      </c>
      <c r="V637" s="40">
        <f t="shared" si="152"/>
        <v>0</v>
      </c>
      <c r="W637" s="40">
        <f t="shared" si="153"/>
        <v>0</v>
      </c>
      <c r="X637" s="40">
        <f t="shared" si="154"/>
        <v>0</v>
      </c>
      <c r="Y637" s="39">
        <f t="shared" si="155"/>
        <v>0</v>
      </c>
      <c r="Z637" s="39">
        <f t="shared" si="156"/>
        <v>0</v>
      </c>
      <c r="AA637" s="39">
        <f t="shared" si="157"/>
        <v>0</v>
      </c>
      <c r="AB637" t="str">
        <f t="shared" si="158"/>
        <v/>
      </c>
      <c r="AD637" s="41" t="str">
        <f t="shared" si="159"/>
        <v/>
      </c>
    </row>
    <row r="638" spans="1:30" x14ac:dyDescent="0.2">
      <c r="A638" s="35"/>
      <c r="B638" s="36"/>
      <c r="C638" s="36"/>
      <c r="D638" s="36"/>
      <c r="E638" s="36"/>
      <c r="F638" s="37"/>
      <c r="G638" s="36"/>
      <c r="H638" s="36"/>
      <c r="I638" s="36"/>
      <c r="J638" s="36"/>
      <c r="K638" s="36"/>
      <c r="L638" s="36"/>
      <c r="M638" s="36"/>
      <c r="N638" s="38" t="str">
        <f t="shared" si="144"/>
        <v/>
      </c>
      <c r="O638" t="str">
        <f t="shared" si="145"/>
        <v/>
      </c>
      <c r="P638" t="str">
        <f t="shared" si="146"/>
        <v/>
      </c>
      <c r="Q638" t="str">
        <f t="shared" si="147"/>
        <v/>
      </c>
      <c r="R638" t="str">
        <f t="shared" si="148"/>
        <v>-</v>
      </c>
      <c r="S638" s="39" t="str">
        <f t="shared" si="149"/>
        <v/>
      </c>
      <c r="T638" t="str">
        <f t="shared" si="150"/>
        <v/>
      </c>
      <c r="U638" s="40">
        <f t="shared" si="151"/>
        <v>0</v>
      </c>
      <c r="V638" s="40">
        <f t="shared" si="152"/>
        <v>0</v>
      </c>
      <c r="W638" s="40">
        <f t="shared" si="153"/>
        <v>0</v>
      </c>
      <c r="X638" s="40">
        <f t="shared" si="154"/>
        <v>0</v>
      </c>
      <c r="Y638" s="39">
        <f t="shared" si="155"/>
        <v>0</v>
      </c>
      <c r="Z638" s="39">
        <f t="shared" si="156"/>
        <v>0</v>
      </c>
      <c r="AA638" s="39">
        <f t="shared" si="157"/>
        <v>0</v>
      </c>
      <c r="AB638" t="str">
        <f t="shared" si="158"/>
        <v/>
      </c>
      <c r="AD638" s="41" t="str">
        <f t="shared" si="159"/>
        <v/>
      </c>
    </row>
    <row r="639" spans="1:30" x14ac:dyDescent="0.2">
      <c r="A639" s="35"/>
      <c r="B639" s="36"/>
      <c r="C639" s="36"/>
      <c r="D639" s="36"/>
      <c r="E639" s="36"/>
      <c r="F639" s="37"/>
      <c r="G639" s="36"/>
      <c r="H639" s="36"/>
      <c r="I639" s="36"/>
      <c r="J639" s="36"/>
      <c r="K639" s="36"/>
      <c r="L639" s="36"/>
      <c r="M639" s="36"/>
      <c r="N639" s="38" t="str">
        <f t="shared" si="144"/>
        <v/>
      </c>
      <c r="O639" t="str">
        <f t="shared" si="145"/>
        <v/>
      </c>
      <c r="P639" t="str">
        <f t="shared" si="146"/>
        <v/>
      </c>
      <c r="Q639" t="str">
        <f t="shared" si="147"/>
        <v/>
      </c>
      <c r="R639" t="str">
        <f t="shared" si="148"/>
        <v>-</v>
      </c>
      <c r="S639" s="39" t="str">
        <f t="shared" si="149"/>
        <v/>
      </c>
      <c r="T639" t="str">
        <f t="shared" si="150"/>
        <v/>
      </c>
      <c r="U639" s="40">
        <f t="shared" si="151"/>
        <v>0</v>
      </c>
      <c r="V639" s="40">
        <f t="shared" si="152"/>
        <v>0</v>
      </c>
      <c r="W639" s="40">
        <f t="shared" si="153"/>
        <v>0</v>
      </c>
      <c r="X639" s="40">
        <f t="shared" si="154"/>
        <v>0</v>
      </c>
      <c r="Y639" s="39">
        <f t="shared" si="155"/>
        <v>0</v>
      </c>
      <c r="Z639" s="39">
        <f t="shared" si="156"/>
        <v>0</v>
      </c>
      <c r="AA639" s="39">
        <f t="shared" si="157"/>
        <v>0</v>
      </c>
      <c r="AB639" t="str">
        <f t="shared" si="158"/>
        <v/>
      </c>
      <c r="AD639" s="41" t="str">
        <f t="shared" si="159"/>
        <v/>
      </c>
    </row>
    <row r="640" spans="1:30" x14ac:dyDescent="0.2">
      <c r="A640" s="35"/>
      <c r="B640" s="36"/>
      <c r="C640" s="36"/>
      <c r="D640" s="36"/>
      <c r="E640" s="36"/>
      <c r="F640" s="37"/>
      <c r="G640" s="36"/>
      <c r="H640" s="36"/>
      <c r="I640" s="36"/>
      <c r="J640" s="36"/>
      <c r="K640" s="36"/>
      <c r="L640" s="36"/>
      <c r="M640" s="36"/>
      <c r="N640" s="38" t="str">
        <f t="shared" si="144"/>
        <v/>
      </c>
      <c r="O640" t="str">
        <f t="shared" si="145"/>
        <v/>
      </c>
      <c r="P640" t="str">
        <f t="shared" si="146"/>
        <v/>
      </c>
      <c r="Q640" t="str">
        <f t="shared" si="147"/>
        <v/>
      </c>
      <c r="R640" t="str">
        <f t="shared" si="148"/>
        <v>-</v>
      </c>
      <c r="S640" s="39" t="str">
        <f t="shared" si="149"/>
        <v/>
      </c>
      <c r="T640" t="str">
        <f t="shared" si="150"/>
        <v/>
      </c>
      <c r="U640" s="40">
        <f t="shared" si="151"/>
        <v>0</v>
      </c>
      <c r="V640" s="40">
        <f t="shared" si="152"/>
        <v>0</v>
      </c>
      <c r="W640" s="40">
        <f t="shared" si="153"/>
        <v>0</v>
      </c>
      <c r="X640" s="40">
        <f t="shared" si="154"/>
        <v>0</v>
      </c>
      <c r="Y640" s="39">
        <f t="shared" si="155"/>
        <v>0</v>
      </c>
      <c r="Z640" s="39">
        <f t="shared" si="156"/>
        <v>0</v>
      </c>
      <c r="AA640" s="39">
        <f t="shared" si="157"/>
        <v>0</v>
      </c>
      <c r="AB640" t="str">
        <f t="shared" si="158"/>
        <v/>
      </c>
      <c r="AD640" s="41" t="str">
        <f t="shared" si="159"/>
        <v/>
      </c>
    </row>
    <row r="641" spans="1:30" x14ac:dyDescent="0.2">
      <c r="A641" s="35"/>
      <c r="B641" s="36"/>
      <c r="C641" s="36"/>
      <c r="D641" s="36"/>
      <c r="E641" s="36"/>
      <c r="F641" s="37"/>
      <c r="G641" s="36"/>
      <c r="H641" s="36"/>
      <c r="I641" s="36"/>
      <c r="J641" s="36"/>
      <c r="K641" s="36"/>
      <c r="L641" s="36"/>
      <c r="M641" s="36"/>
      <c r="N641" s="38" t="str">
        <f t="shared" si="144"/>
        <v/>
      </c>
      <c r="O641" t="str">
        <f t="shared" si="145"/>
        <v/>
      </c>
      <c r="P641" t="str">
        <f t="shared" si="146"/>
        <v/>
      </c>
      <c r="Q641" t="str">
        <f t="shared" si="147"/>
        <v/>
      </c>
      <c r="R641" t="str">
        <f t="shared" si="148"/>
        <v>-</v>
      </c>
      <c r="S641" s="39" t="str">
        <f t="shared" si="149"/>
        <v/>
      </c>
      <c r="T641" t="str">
        <f t="shared" si="150"/>
        <v/>
      </c>
      <c r="U641" s="40">
        <f t="shared" si="151"/>
        <v>0</v>
      </c>
      <c r="V641" s="40">
        <f t="shared" si="152"/>
        <v>0</v>
      </c>
      <c r="W641" s="40">
        <f t="shared" si="153"/>
        <v>0</v>
      </c>
      <c r="X641" s="40">
        <f t="shared" si="154"/>
        <v>0</v>
      </c>
      <c r="Y641" s="39">
        <f t="shared" si="155"/>
        <v>0</v>
      </c>
      <c r="Z641" s="39">
        <f t="shared" si="156"/>
        <v>0</v>
      </c>
      <c r="AA641" s="39">
        <f t="shared" si="157"/>
        <v>0</v>
      </c>
      <c r="AB641" t="str">
        <f t="shared" si="158"/>
        <v/>
      </c>
      <c r="AD641" s="41" t="str">
        <f t="shared" si="159"/>
        <v/>
      </c>
    </row>
    <row r="642" spans="1:30" x14ac:dyDescent="0.2">
      <c r="A642" s="35"/>
      <c r="B642" s="36"/>
      <c r="C642" s="36"/>
      <c r="D642" s="36"/>
      <c r="E642" s="36"/>
      <c r="F642" s="37"/>
      <c r="G642" s="36"/>
      <c r="H642" s="36"/>
      <c r="I642" s="36"/>
      <c r="J642" s="36"/>
      <c r="K642" s="36"/>
      <c r="L642" s="36"/>
      <c r="M642" s="36"/>
      <c r="N642" s="38" t="str">
        <f t="shared" si="144"/>
        <v/>
      </c>
      <c r="O642" t="str">
        <f t="shared" si="145"/>
        <v/>
      </c>
      <c r="P642" t="str">
        <f t="shared" si="146"/>
        <v/>
      </c>
      <c r="Q642" t="str">
        <f t="shared" si="147"/>
        <v/>
      </c>
      <c r="R642" t="str">
        <f t="shared" si="148"/>
        <v>-</v>
      </c>
      <c r="S642" s="39" t="str">
        <f t="shared" si="149"/>
        <v/>
      </c>
      <c r="T642" t="str">
        <f t="shared" si="150"/>
        <v/>
      </c>
      <c r="U642" s="40">
        <f t="shared" si="151"/>
        <v>0</v>
      </c>
      <c r="V642" s="40">
        <f t="shared" si="152"/>
        <v>0</v>
      </c>
      <c r="W642" s="40">
        <f t="shared" si="153"/>
        <v>0</v>
      </c>
      <c r="X642" s="40">
        <f t="shared" si="154"/>
        <v>0</v>
      </c>
      <c r="Y642" s="39">
        <f t="shared" si="155"/>
        <v>0</v>
      </c>
      <c r="Z642" s="39">
        <f t="shared" si="156"/>
        <v>0</v>
      </c>
      <c r="AA642" s="39">
        <f t="shared" si="157"/>
        <v>0</v>
      </c>
      <c r="AB642" t="str">
        <f t="shared" si="158"/>
        <v/>
      </c>
      <c r="AD642" s="41" t="str">
        <f t="shared" si="159"/>
        <v/>
      </c>
    </row>
    <row r="643" spans="1:30" x14ac:dyDescent="0.2">
      <c r="A643" s="35"/>
      <c r="B643" s="36"/>
      <c r="C643" s="36"/>
      <c r="D643" s="36"/>
      <c r="E643" s="36"/>
      <c r="F643" s="37"/>
      <c r="G643" s="36"/>
      <c r="H643" s="36"/>
      <c r="I643" s="36"/>
      <c r="J643" s="36"/>
      <c r="K643" s="36"/>
      <c r="L643" s="36"/>
      <c r="M643" s="36"/>
      <c r="N643" s="38" t="str">
        <f t="shared" si="144"/>
        <v/>
      </c>
      <c r="O643" t="str">
        <f t="shared" si="145"/>
        <v/>
      </c>
      <c r="P643" t="str">
        <f t="shared" si="146"/>
        <v/>
      </c>
      <c r="Q643" t="str">
        <f t="shared" si="147"/>
        <v/>
      </c>
      <c r="R643" t="str">
        <f t="shared" si="148"/>
        <v>-</v>
      </c>
      <c r="S643" s="39" t="str">
        <f t="shared" si="149"/>
        <v/>
      </c>
      <c r="T643" t="str">
        <f t="shared" si="150"/>
        <v/>
      </c>
      <c r="U643" s="40">
        <f t="shared" si="151"/>
        <v>0</v>
      </c>
      <c r="V643" s="40">
        <f t="shared" si="152"/>
        <v>0</v>
      </c>
      <c r="W643" s="40">
        <f t="shared" si="153"/>
        <v>0</v>
      </c>
      <c r="X643" s="40">
        <f t="shared" si="154"/>
        <v>0</v>
      </c>
      <c r="Y643" s="39">
        <f t="shared" si="155"/>
        <v>0</v>
      </c>
      <c r="Z643" s="39">
        <f t="shared" si="156"/>
        <v>0</v>
      </c>
      <c r="AA643" s="39">
        <f t="shared" si="157"/>
        <v>0</v>
      </c>
      <c r="AB643" t="str">
        <f t="shared" si="158"/>
        <v/>
      </c>
      <c r="AD643" s="41" t="str">
        <f t="shared" si="159"/>
        <v/>
      </c>
    </row>
    <row r="644" spans="1:30" x14ac:dyDescent="0.2">
      <c r="A644" s="35"/>
      <c r="B644" s="36"/>
      <c r="C644" s="36"/>
      <c r="D644" s="36"/>
      <c r="E644" s="36"/>
      <c r="F644" s="37"/>
      <c r="G644" s="36"/>
      <c r="H644" s="36"/>
      <c r="I644" s="36"/>
      <c r="J644" s="36"/>
      <c r="K644" s="36"/>
      <c r="L644" s="36"/>
      <c r="M644" s="36"/>
      <c r="N644" s="38" t="str">
        <f t="shared" ref="N644:N707" si="160">IF($A644="","",DATE(YEAR($A644),MONTH($A644),1))</f>
        <v/>
      </c>
      <c r="O644" t="str">
        <f t="shared" ref="O644:O707" si="161">IF(TRIM($B644)="","",IFERROR(INDEX(C_RG,MATCH(TRIM($B644),C_Nome,0)),"?"))</f>
        <v/>
      </c>
      <c r="P644" t="str">
        <f t="shared" ref="P644:P707" si="162">IF($AD644="","",INDEX(V_Equipe,$AD644))</f>
        <v/>
      </c>
      <c r="Q644" t="str">
        <f t="shared" ref="Q644:Q707" si="163">IF($AD644="","",INDEX(V_Funcao,$AD644))</f>
        <v/>
      </c>
      <c r="R644" t="str">
        <f t="shared" ref="R644:R707" si="164">IF(OR(TRIM($C644)="",$Q644=""),"-",IF(TRIM($C644)=$Q644,"Sim","Não"))</f>
        <v>-</v>
      </c>
      <c r="S644" s="39" t="str">
        <f t="shared" ref="S644:S707" si="165">IF(OR($A644="",IF(TRIM($C644)&lt;&gt;"",TRIM($C644),$Q644)=""),"",IFERROR(INDEX(F_Valor,MATCH(IF(TRIM($C644)&lt;&gt;"",TRIM($C644),$Q644)&amp;"|"&amp;SUMPRODUCT(MAX((F_Funcao=IF(TRIM($C644)&lt;&gt;"",TRIM($C644),$Q644))*(F_Ini&lt;=$A644)*F_Ini)),F_Chave,0)),""))</f>
        <v/>
      </c>
      <c r="T644" t="str">
        <f t="shared" ref="T644:T707" si="166">IF($A644="","",IF($E644="Sim","Feriado",IF(WEEKDAY($A644,2)=6,"Sábado",IF(WEEKDAY($A644,2)=7,"Domingo","Dia útil"))))</f>
        <v/>
      </c>
      <c r="U644" s="40">
        <f t="shared" ref="U644:U707" si="167">IF(OR($A644="",$F644=""),0,IF(AND($T644&lt;&gt;"Dia útil",$F644&gt;P_LimiteAlmocoFDS),P_AlmocoFDS,0))</f>
        <v>0</v>
      </c>
      <c r="V644" s="40">
        <f t="shared" ref="V644:V707" si="168">IF($F644="",0,MAX($F644-$U644,0))</f>
        <v>0</v>
      </c>
      <c r="W644" s="40">
        <f t="shared" ref="W644:W707" si="169">IF($V644=0,0,IF($T644="Dia útil",$V644,IF($T644="Sábado",MAX($V644-P_HoraSab100,0),0)))</f>
        <v>0</v>
      </c>
      <c r="X644" s="40">
        <f t="shared" ref="X644:X707" si="170">IF($V644=0,0,IF(OR($T644="Domingo",$T644="Feriado"),$V644,IF($T644="Sábado",MIN($V644,P_HoraSab100),0)))</f>
        <v>0</v>
      </c>
      <c r="Y644" s="39">
        <f t="shared" ref="Y644:Y707" si="171">IF(OR($V644=0,$S644=""),0,($W644*P_MultHE50+$X644*P_MultHE100)*24*$S644)</f>
        <v>0</v>
      </c>
      <c r="Z644" s="39">
        <f t="shared" ref="Z644:Z707" si="172">IF($G644="PAGAS POR EI",$Y644,0)</f>
        <v>0</v>
      </c>
      <c r="AA644" s="39">
        <f t="shared" ref="AA644:AA707" si="173">IF($G644="PAGAS PELA ÁREA",$Y644,0)</f>
        <v>0</v>
      </c>
      <c r="AB644" t="str">
        <f t="shared" ref="AB644:AB707" si="174">IF($A644="","",IF($O644="?","CADASTRO: funcionário não está no Cadastro",IF($G644="","DEFINIR: tratamento da HE (EI ou área)",IF($L644&lt;&gt;"Sim","PONTO: aguardando histórico dos pontos",""))))</f>
        <v/>
      </c>
      <c r="AD644" s="41" t="str">
        <f t="shared" ref="AD644:AD707" si="175">IF(OR($A644="",$O644="",$O644="?"),"",IFERROR(MATCH($O644&amp;"|"&amp;SUMPRODUCT(MAX((V_RG=$O644)*(V_Ini&lt;=$A644)*V_Ini)),V_Chave,0),""))</f>
        <v/>
      </c>
    </row>
    <row r="645" spans="1:30" x14ac:dyDescent="0.2">
      <c r="A645" s="35"/>
      <c r="B645" s="36"/>
      <c r="C645" s="36"/>
      <c r="D645" s="36"/>
      <c r="E645" s="36"/>
      <c r="F645" s="37"/>
      <c r="G645" s="36"/>
      <c r="H645" s="36"/>
      <c r="I645" s="36"/>
      <c r="J645" s="36"/>
      <c r="K645" s="36"/>
      <c r="L645" s="36"/>
      <c r="M645" s="36"/>
      <c r="N645" s="38" t="str">
        <f t="shared" si="160"/>
        <v/>
      </c>
      <c r="O645" t="str">
        <f t="shared" si="161"/>
        <v/>
      </c>
      <c r="P645" t="str">
        <f t="shared" si="162"/>
        <v/>
      </c>
      <c r="Q645" t="str">
        <f t="shared" si="163"/>
        <v/>
      </c>
      <c r="R645" t="str">
        <f t="shared" si="164"/>
        <v>-</v>
      </c>
      <c r="S645" s="39" t="str">
        <f t="shared" si="165"/>
        <v/>
      </c>
      <c r="T645" t="str">
        <f t="shared" si="166"/>
        <v/>
      </c>
      <c r="U645" s="40">
        <f t="shared" si="167"/>
        <v>0</v>
      </c>
      <c r="V645" s="40">
        <f t="shared" si="168"/>
        <v>0</v>
      </c>
      <c r="W645" s="40">
        <f t="shared" si="169"/>
        <v>0</v>
      </c>
      <c r="X645" s="40">
        <f t="shared" si="170"/>
        <v>0</v>
      </c>
      <c r="Y645" s="39">
        <f t="shared" si="171"/>
        <v>0</v>
      </c>
      <c r="Z645" s="39">
        <f t="shared" si="172"/>
        <v>0</v>
      </c>
      <c r="AA645" s="39">
        <f t="shared" si="173"/>
        <v>0</v>
      </c>
      <c r="AB645" t="str">
        <f t="shared" si="174"/>
        <v/>
      </c>
      <c r="AD645" s="41" t="str">
        <f t="shared" si="175"/>
        <v/>
      </c>
    </row>
    <row r="646" spans="1:30" x14ac:dyDescent="0.2">
      <c r="A646" s="35"/>
      <c r="B646" s="36"/>
      <c r="C646" s="36"/>
      <c r="D646" s="36"/>
      <c r="E646" s="36"/>
      <c r="F646" s="37"/>
      <c r="G646" s="36"/>
      <c r="H646" s="36"/>
      <c r="I646" s="36"/>
      <c r="J646" s="36"/>
      <c r="K646" s="36"/>
      <c r="L646" s="36"/>
      <c r="M646" s="36"/>
      <c r="N646" s="38" t="str">
        <f t="shared" si="160"/>
        <v/>
      </c>
      <c r="O646" t="str">
        <f t="shared" si="161"/>
        <v/>
      </c>
      <c r="P646" t="str">
        <f t="shared" si="162"/>
        <v/>
      </c>
      <c r="Q646" t="str">
        <f t="shared" si="163"/>
        <v/>
      </c>
      <c r="R646" t="str">
        <f t="shared" si="164"/>
        <v>-</v>
      </c>
      <c r="S646" s="39" t="str">
        <f t="shared" si="165"/>
        <v/>
      </c>
      <c r="T646" t="str">
        <f t="shared" si="166"/>
        <v/>
      </c>
      <c r="U646" s="40">
        <f t="shared" si="167"/>
        <v>0</v>
      </c>
      <c r="V646" s="40">
        <f t="shared" si="168"/>
        <v>0</v>
      </c>
      <c r="W646" s="40">
        <f t="shared" si="169"/>
        <v>0</v>
      </c>
      <c r="X646" s="40">
        <f t="shared" si="170"/>
        <v>0</v>
      </c>
      <c r="Y646" s="39">
        <f t="shared" si="171"/>
        <v>0</v>
      </c>
      <c r="Z646" s="39">
        <f t="shared" si="172"/>
        <v>0</v>
      </c>
      <c r="AA646" s="39">
        <f t="shared" si="173"/>
        <v>0</v>
      </c>
      <c r="AB646" t="str">
        <f t="shared" si="174"/>
        <v/>
      </c>
      <c r="AD646" s="41" t="str">
        <f t="shared" si="175"/>
        <v/>
      </c>
    </row>
    <row r="647" spans="1:30" x14ac:dyDescent="0.2">
      <c r="A647" s="35"/>
      <c r="B647" s="36"/>
      <c r="C647" s="36"/>
      <c r="D647" s="36"/>
      <c r="E647" s="36"/>
      <c r="F647" s="37"/>
      <c r="G647" s="36"/>
      <c r="H647" s="36"/>
      <c r="I647" s="36"/>
      <c r="J647" s="36"/>
      <c r="K647" s="36"/>
      <c r="L647" s="36"/>
      <c r="M647" s="36"/>
      <c r="N647" s="38" t="str">
        <f t="shared" si="160"/>
        <v/>
      </c>
      <c r="O647" t="str">
        <f t="shared" si="161"/>
        <v/>
      </c>
      <c r="P647" t="str">
        <f t="shared" si="162"/>
        <v/>
      </c>
      <c r="Q647" t="str">
        <f t="shared" si="163"/>
        <v/>
      </c>
      <c r="R647" t="str">
        <f t="shared" si="164"/>
        <v>-</v>
      </c>
      <c r="S647" s="39" t="str">
        <f t="shared" si="165"/>
        <v/>
      </c>
      <c r="T647" t="str">
        <f t="shared" si="166"/>
        <v/>
      </c>
      <c r="U647" s="40">
        <f t="shared" si="167"/>
        <v>0</v>
      </c>
      <c r="V647" s="40">
        <f t="shared" si="168"/>
        <v>0</v>
      </c>
      <c r="W647" s="40">
        <f t="shared" si="169"/>
        <v>0</v>
      </c>
      <c r="X647" s="40">
        <f t="shared" si="170"/>
        <v>0</v>
      </c>
      <c r="Y647" s="39">
        <f t="shared" si="171"/>
        <v>0</v>
      </c>
      <c r="Z647" s="39">
        <f t="shared" si="172"/>
        <v>0</v>
      </c>
      <c r="AA647" s="39">
        <f t="shared" si="173"/>
        <v>0</v>
      </c>
      <c r="AB647" t="str">
        <f t="shared" si="174"/>
        <v/>
      </c>
      <c r="AD647" s="41" t="str">
        <f t="shared" si="175"/>
        <v/>
      </c>
    </row>
    <row r="648" spans="1:30" x14ac:dyDescent="0.2">
      <c r="A648" s="35"/>
      <c r="B648" s="36"/>
      <c r="C648" s="36"/>
      <c r="D648" s="36"/>
      <c r="E648" s="36"/>
      <c r="F648" s="37"/>
      <c r="G648" s="36"/>
      <c r="H648" s="36"/>
      <c r="I648" s="36"/>
      <c r="J648" s="36"/>
      <c r="K648" s="36"/>
      <c r="L648" s="36"/>
      <c r="M648" s="36"/>
      <c r="N648" s="38" t="str">
        <f t="shared" si="160"/>
        <v/>
      </c>
      <c r="O648" t="str">
        <f t="shared" si="161"/>
        <v/>
      </c>
      <c r="P648" t="str">
        <f t="shared" si="162"/>
        <v/>
      </c>
      <c r="Q648" t="str">
        <f t="shared" si="163"/>
        <v/>
      </c>
      <c r="R648" t="str">
        <f t="shared" si="164"/>
        <v>-</v>
      </c>
      <c r="S648" s="39" t="str">
        <f t="shared" si="165"/>
        <v/>
      </c>
      <c r="T648" t="str">
        <f t="shared" si="166"/>
        <v/>
      </c>
      <c r="U648" s="40">
        <f t="shared" si="167"/>
        <v>0</v>
      </c>
      <c r="V648" s="40">
        <f t="shared" si="168"/>
        <v>0</v>
      </c>
      <c r="W648" s="40">
        <f t="shared" si="169"/>
        <v>0</v>
      </c>
      <c r="X648" s="40">
        <f t="shared" si="170"/>
        <v>0</v>
      </c>
      <c r="Y648" s="39">
        <f t="shared" si="171"/>
        <v>0</v>
      </c>
      <c r="Z648" s="39">
        <f t="shared" si="172"/>
        <v>0</v>
      </c>
      <c r="AA648" s="39">
        <f t="shared" si="173"/>
        <v>0</v>
      </c>
      <c r="AB648" t="str">
        <f t="shared" si="174"/>
        <v/>
      </c>
      <c r="AD648" s="41" t="str">
        <f t="shared" si="175"/>
        <v/>
      </c>
    </row>
    <row r="649" spans="1:30" x14ac:dyDescent="0.2">
      <c r="A649" s="35"/>
      <c r="B649" s="36"/>
      <c r="C649" s="36"/>
      <c r="D649" s="36"/>
      <c r="E649" s="36"/>
      <c r="F649" s="37"/>
      <c r="G649" s="36"/>
      <c r="H649" s="36"/>
      <c r="I649" s="36"/>
      <c r="J649" s="36"/>
      <c r="K649" s="36"/>
      <c r="L649" s="36"/>
      <c r="M649" s="36"/>
      <c r="N649" s="38" t="str">
        <f t="shared" si="160"/>
        <v/>
      </c>
      <c r="O649" t="str">
        <f t="shared" si="161"/>
        <v/>
      </c>
      <c r="P649" t="str">
        <f t="shared" si="162"/>
        <v/>
      </c>
      <c r="Q649" t="str">
        <f t="shared" si="163"/>
        <v/>
      </c>
      <c r="R649" t="str">
        <f t="shared" si="164"/>
        <v>-</v>
      </c>
      <c r="S649" s="39" t="str">
        <f t="shared" si="165"/>
        <v/>
      </c>
      <c r="T649" t="str">
        <f t="shared" si="166"/>
        <v/>
      </c>
      <c r="U649" s="40">
        <f t="shared" si="167"/>
        <v>0</v>
      </c>
      <c r="V649" s="40">
        <f t="shared" si="168"/>
        <v>0</v>
      </c>
      <c r="W649" s="40">
        <f t="shared" si="169"/>
        <v>0</v>
      </c>
      <c r="X649" s="40">
        <f t="shared" si="170"/>
        <v>0</v>
      </c>
      <c r="Y649" s="39">
        <f t="shared" si="171"/>
        <v>0</v>
      </c>
      <c r="Z649" s="39">
        <f t="shared" si="172"/>
        <v>0</v>
      </c>
      <c r="AA649" s="39">
        <f t="shared" si="173"/>
        <v>0</v>
      </c>
      <c r="AB649" t="str">
        <f t="shared" si="174"/>
        <v/>
      </c>
      <c r="AD649" s="41" t="str">
        <f t="shared" si="175"/>
        <v/>
      </c>
    </row>
    <row r="650" spans="1:30" x14ac:dyDescent="0.2">
      <c r="A650" s="35"/>
      <c r="B650" s="36"/>
      <c r="C650" s="36"/>
      <c r="D650" s="36"/>
      <c r="E650" s="36"/>
      <c r="F650" s="37"/>
      <c r="G650" s="36"/>
      <c r="H650" s="36"/>
      <c r="I650" s="36"/>
      <c r="J650" s="36"/>
      <c r="K650" s="36"/>
      <c r="L650" s="36"/>
      <c r="M650" s="36"/>
      <c r="N650" s="38" t="str">
        <f t="shared" si="160"/>
        <v/>
      </c>
      <c r="O650" t="str">
        <f t="shared" si="161"/>
        <v/>
      </c>
      <c r="P650" t="str">
        <f t="shared" si="162"/>
        <v/>
      </c>
      <c r="Q650" t="str">
        <f t="shared" si="163"/>
        <v/>
      </c>
      <c r="R650" t="str">
        <f t="shared" si="164"/>
        <v>-</v>
      </c>
      <c r="S650" s="39" t="str">
        <f t="shared" si="165"/>
        <v/>
      </c>
      <c r="T650" t="str">
        <f t="shared" si="166"/>
        <v/>
      </c>
      <c r="U650" s="40">
        <f t="shared" si="167"/>
        <v>0</v>
      </c>
      <c r="V650" s="40">
        <f t="shared" si="168"/>
        <v>0</v>
      </c>
      <c r="W650" s="40">
        <f t="shared" si="169"/>
        <v>0</v>
      </c>
      <c r="X650" s="40">
        <f t="shared" si="170"/>
        <v>0</v>
      </c>
      <c r="Y650" s="39">
        <f t="shared" si="171"/>
        <v>0</v>
      </c>
      <c r="Z650" s="39">
        <f t="shared" si="172"/>
        <v>0</v>
      </c>
      <c r="AA650" s="39">
        <f t="shared" si="173"/>
        <v>0</v>
      </c>
      <c r="AB650" t="str">
        <f t="shared" si="174"/>
        <v/>
      </c>
      <c r="AD650" s="41" t="str">
        <f t="shared" si="175"/>
        <v/>
      </c>
    </row>
    <row r="651" spans="1:30" x14ac:dyDescent="0.2">
      <c r="A651" s="35"/>
      <c r="B651" s="36"/>
      <c r="C651" s="36"/>
      <c r="D651" s="36"/>
      <c r="E651" s="36"/>
      <c r="F651" s="37"/>
      <c r="G651" s="36"/>
      <c r="H651" s="36"/>
      <c r="I651" s="36"/>
      <c r="J651" s="36"/>
      <c r="K651" s="36"/>
      <c r="L651" s="36"/>
      <c r="M651" s="36"/>
      <c r="N651" s="38" t="str">
        <f t="shared" si="160"/>
        <v/>
      </c>
      <c r="O651" t="str">
        <f t="shared" si="161"/>
        <v/>
      </c>
      <c r="P651" t="str">
        <f t="shared" si="162"/>
        <v/>
      </c>
      <c r="Q651" t="str">
        <f t="shared" si="163"/>
        <v/>
      </c>
      <c r="R651" t="str">
        <f t="shared" si="164"/>
        <v>-</v>
      </c>
      <c r="S651" s="39" t="str">
        <f t="shared" si="165"/>
        <v/>
      </c>
      <c r="T651" t="str">
        <f t="shared" si="166"/>
        <v/>
      </c>
      <c r="U651" s="40">
        <f t="shared" si="167"/>
        <v>0</v>
      </c>
      <c r="V651" s="40">
        <f t="shared" si="168"/>
        <v>0</v>
      </c>
      <c r="W651" s="40">
        <f t="shared" si="169"/>
        <v>0</v>
      </c>
      <c r="X651" s="40">
        <f t="shared" si="170"/>
        <v>0</v>
      </c>
      <c r="Y651" s="39">
        <f t="shared" si="171"/>
        <v>0</v>
      </c>
      <c r="Z651" s="39">
        <f t="shared" si="172"/>
        <v>0</v>
      </c>
      <c r="AA651" s="39">
        <f t="shared" si="173"/>
        <v>0</v>
      </c>
      <c r="AB651" t="str">
        <f t="shared" si="174"/>
        <v/>
      </c>
      <c r="AD651" s="41" t="str">
        <f t="shared" si="175"/>
        <v/>
      </c>
    </row>
    <row r="652" spans="1:30" x14ac:dyDescent="0.2">
      <c r="A652" s="35"/>
      <c r="B652" s="36"/>
      <c r="C652" s="36"/>
      <c r="D652" s="36"/>
      <c r="E652" s="36"/>
      <c r="F652" s="37"/>
      <c r="G652" s="36"/>
      <c r="H652" s="36"/>
      <c r="I652" s="36"/>
      <c r="J652" s="36"/>
      <c r="K652" s="36"/>
      <c r="L652" s="36"/>
      <c r="M652" s="36"/>
      <c r="N652" s="38" t="str">
        <f t="shared" si="160"/>
        <v/>
      </c>
      <c r="O652" t="str">
        <f t="shared" si="161"/>
        <v/>
      </c>
      <c r="P652" t="str">
        <f t="shared" si="162"/>
        <v/>
      </c>
      <c r="Q652" t="str">
        <f t="shared" si="163"/>
        <v/>
      </c>
      <c r="R652" t="str">
        <f t="shared" si="164"/>
        <v>-</v>
      </c>
      <c r="S652" s="39" t="str">
        <f t="shared" si="165"/>
        <v/>
      </c>
      <c r="T652" t="str">
        <f t="shared" si="166"/>
        <v/>
      </c>
      <c r="U652" s="40">
        <f t="shared" si="167"/>
        <v>0</v>
      </c>
      <c r="V652" s="40">
        <f t="shared" si="168"/>
        <v>0</v>
      </c>
      <c r="W652" s="40">
        <f t="shared" si="169"/>
        <v>0</v>
      </c>
      <c r="X652" s="40">
        <f t="shared" si="170"/>
        <v>0</v>
      </c>
      <c r="Y652" s="39">
        <f t="shared" si="171"/>
        <v>0</v>
      </c>
      <c r="Z652" s="39">
        <f t="shared" si="172"/>
        <v>0</v>
      </c>
      <c r="AA652" s="39">
        <f t="shared" si="173"/>
        <v>0</v>
      </c>
      <c r="AB652" t="str">
        <f t="shared" si="174"/>
        <v/>
      </c>
      <c r="AD652" s="41" t="str">
        <f t="shared" si="175"/>
        <v/>
      </c>
    </row>
    <row r="653" spans="1:30" x14ac:dyDescent="0.2">
      <c r="A653" s="35"/>
      <c r="B653" s="36"/>
      <c r="C653" s="36"/>
      <c r="D653" s="36"/>
      <c r="E653" s="36"/>
      <c r="F653" s="37"/>
      <c r="G653" s="36"/>
      <c r="H653" s="36"/>
      <c r="I653" s="36"/>
      <c r="J653" s="36"/>
      <c r="K653" s="36"/>
      <c r="L653" s="36"/>
      <c r="M653" s="36"/>
      <c r="N653" s="38" t="str">
        <f t="shared" si="160"/>
        <v/>
      </c>
      <c r="O653" t="str">
        <f t="shared" si="161"/>
        <v/>
      </c>
      <c r="P653" t="str">
        <f t="shared" si="162"/>
        <v/>
      </c>
      <c r="Q653" t="str">
        <f t="shared" si="163"/>
        <v/>
      </c>
      <c r="R653" t="str">
        <f t="shared" si="164"/>
        <v>-</v>
      </c>
      <c r="S653" s="39" t="str">
        <f t="shared" si="165"/>
        <v/>
      </c>
      <c r="T653" t="str">
        <f t="shared" si="166"/>
        <v/>
      </c>
      <c r="U653" s="40">
        <f t="shared" si="167"/>
        <v>0</v>
      </c>
      <c r="V653" s="40">
        <f t="shared" si="168"/>
        <v>0</v>
      </c>
      <c r="W653" s="40">
        <f t="shared" si="169"/>
        <v>0</v>
      </c>
      <c r="X653" s="40">
        <f t="shared" si="170"/>
        <v>0</v>
      </c>
      <c r="Y653" s="39">
        <f t="shared" si="171"/>
        <v>0</v>
      </c>
      <c r="Z653" s="39">
        <f t="shared" si="172"/>
        <v>0</v>
      </c>
      <c r="AA653" s="39">
        <f t="shared" si="173"/>
        <v>0</v>
      </c>
      <c r="AB653" t="str">
        <f t="shared" si="174"/>
        <v/>
      </c>
      <c r="AD653" s="41" t="str">
        <f t="shared" si="175"/>
        <v/>
      </c>
    </row>
    <row r="654" spans="1:30" x14ac:dyDescent="0.2">
      <c r="A654" s="35"/>
      <c r="B654" s="36"/>
      <c r="C654" s="36"/>
      <c r="D654" s="36"/>
      <c r="E654" s="36"/>
      <c r="F654" s="37"/>
      <c r="G654" s="36"/>
      <c r="H654" s="36"/>
      <c r="I654" s="36"/>
      <c r="J654" s="36"/>
      <c r="K654" s="36"/>
      <c r="L654" s="36"/>
      <c r="M654" s="36"/>
      <c r="N654" s="38" t="str">
        <f t="shared" si="160"/>
        <v/>
      </c>
      <c r="O654" t="str">
        <f t="shared" si="161"/>
        <v/>
      </c>
      <c r="P654" t="str">
        <f t="shared" si="162"/>
        <v/>
      </c>
      <c r="Q654" t="str">
        <f t="shared" si="163"/>
        <v/>
      </c>
      <c r="R654" t="str">
        <f t="shared" si="164"/>
        <v>-</v>
      </c>
      <c r="S654" s="39" t="str">
        <f t="shared" si="165"/>
        <v/>
      </c>
      <c r="T654" t="str">
        <f t="shared" si="166"/>
        <v/>
      </c>
      <c r="U654" s="40">
        <f t="shared" si="167"/>
        <v>0</v>
      </c>
      <c r="V654" s="40">
        <f t="shared" si="168"/>
        <v>0</v>
      </c>
      <c r="W654" s="40">
        <f t="shared" si="169"/>
        <v>0</v>
      </c>
      <c r="X654" s="40">
        <f t="shared" si="170"/>
        <v>0</v>
      </c>
      <c r="Y654" s="39">
        <f t="shared" si="171"/>
        <v>0</v>
      </c>
      <c r="Z654" s="39">
        <f t="shared" si="172"/>
        <v>0</v>
      </c>
      <c r="AA654" s="39">
        <f t="shared" si="173"/>
        <v>0</v>
      </c>
      <c r="AB654" t="str">
        <f t="shared" si="174"/>
        <v/>
      </c>
      <c r="AD654" s="41" t="str">
        <f t="shared" si="175"/>
        <v/>
      </c>
    </row>
    <row r="655" spans="1:30" x14ac:dyDescent="0.2">
      <c r="A655" s="35"/>
      <c r="B655" s="36"/>
      <c r="C655" s="36"/>
      <c r="D655" s="36"/>
      <c r="E655" s="36"/>
      <c r="F655" s="37"/>
      <c r="G655" s="36"/>
      <c r="H655" s="36"/>
      <c r="I655" s="36"/>
      <c r="J655" s="36"/>
      <c r="K655" s="36"/>
      <c r="L655" s="36"/>
      <c r="M655" s="36"/>
      <c r="N655" s="38" t="str">
        <f t="shared" si="160"/>
        <v/>
      </c>
      <c r="O655" t="str">
        <f t="shared" si="161"/>
        <v/>
      </c>
      <c r="P655" t="str">
        <f t="shared" si="162"/>
        <v/>
      </c>
      <c r="Q655" t="str">
        <f t="shared" si="163"/>
        <v/>
      </c>
      <c r="R655" t="str">
        <f t="shared" si="164"/>
        <v>-</v>
      </c>
      <c r="S655" s="39" t="str">
        <f t="shared" si="165"/>
        <v/>
      </c>
      <c r="T655" t="str">
        <f t="shared" si="166"/>
        <v/>
      </c>
      <c r="U655" s="40">
        <f t="shared" si="167"/>
        <v>0</v>
      </c>
      <c r="V655" s="40">
        <f t="shared" si="168"/>
        <v>0</v>
      </c>
      <c r="W655" s="40">
        <f t="shared" si="169"/>
        <v>0</v>
      </c>
      <c r="X655" s="40">
        <f t="shared" si="170"/>
        <v>0</v>
      </c>
      <c r="Y655" s="39">
        <f t="shared" si="171"/>
        <v>0</v>
      </c>
      <c r="Z655" s="39">
        <f t="shared" si="172"/>
        <v>0</v>
      </c>
      <c r="AA655" s="39">
        <f t="shared" si="173"/>
        <v>0</v>
      </c>
      <c r="AB655" t="str">
        <f t="shared" si="174"/>
        <v/>
      </c>
      <c r="AD655" s="41" t="str">
        <f t="shared" si="175"/>
        <v/>
      </c>
    </row>
    <row r="656" spans="1:30" x14ac:dyDescent="0.2">
      <c r="A656" s="35"/>
      <c r="B656" s="36"/>
      <c r="C656" s="36"/>
      <c r="D656" s="36"/>
      <c r="E656" s="36"/>
      <c r="F656" s="37"/>
      <c r="G656" s="36"/>
      <c r="H656" s="36"/>
      <c r="I656" s="36"/>
      <c r="J656" s="36"/>
      <c r="K656" s="36"/>
      <c r="L656" s="36"/>
      <c r="M656" s="36"/>
      <c r="N656" s="38" t="str">
        <f t="shared" si="160"/>
        <v/>
      </c>
      <c r="O656" t="str">
        <f t="shared" si="161"/>
        <v/>
      </c>
      <c r="P656" t="str">
        <f t="shared" si="162"/>
        <v/>
      </c>
      <c r="Q656" t="str">
        <f t="shared" si="163"/>
        <v/>
      </c>
      <c r="R656" t="str">
        <f t="shared" si="164"/>
        <v>-</v>
      </c>
      <c r="S656" s="39" t="str">
        <f t="shared" si="165"/>
        <v/>
      </c>
      <c r="T656" t="str">
        <f t="shared" si="166"/>
        <v/>
      </c>
      <c r="U656" s="40">
        <f t="shared" si="167"/>
        <v>0</v>
      </c>
      <c r="V656" s="40">
        <f t="shared" si="168"/>
        <v>0</v>
      </c>
      <c r="W656" s="40">
        <f t="shared" si="169"/>
        <v>0</v>
      </c>
      <c r="X656" s="40">
        <f t="shared" si="170"/>
        <v>0</v>
      </c>
      <c r="Y656" s="39">
        <f t="shared" si="171"/>
        <v>0</v>
      </c>
      <c r="Z656" s="39">
        <f t="shared" si="172"/>
        <v>0</v>
      </c>
      <c r="AA656" s="39">
        <f t="shared" si="173"/>
        <v>0</v>
      </c>
      <c r="AB656" t="str">
        <f t="shared" si="174"/>
        <v/>
      </c>
      <c r="AD656" s="41" t="str">
        <f t="shared" si="175"/>
        <v/>
      </c>
    </row>
    <row r="657" spans="1:30" x14ac:dyDescent="0.2">
      <c r="A657" s="35"/>
      <c r="B657" s="36"/>
      <c r="C657" s="36"/>
      <c r="D657" s="36"/>
      <c r="E657" s="36"/>
      <c r="F657" s="37"/>
      <c r="G657" s="36"/>
      <c r="H657" s="36"/>
      <c r="I657" s="36"/>
      <c r="J657" s="36"/>
      <c r="K657" s="36"/>
      <c r="L657" s="36"/>
      <c r="M657" s="36"/>
      <c r="N657" s="38" t="str">
        <f t="shared" si="160"/>
        <v/>
      </c>
      <c r="O657" t="str">
        <f t="shared" si="161"/>
        <v/>
      </c>
      <c r="P657" t="str">
        <f t="shared" si="162"/>
        <v/>
      </c>
      <c r="Q657" t="str">
        <f t="shared" si="163"/>
        <v/>
      </c>
      <c r="R657" t="str">
        <f t="shared" si="164"/>
        <v>-</v>
      </c>
      <c r="S657" s="39" t="str">
        <f t="shared" si="165"/>
        <v/>
      </c>
      <c r="T657" t="str">
        <f t="shared" si="166"/>
        <v/>
      </c>
      <c r="U657" s="40">
        <f t="shared" si="167"/>
        <v>0</v>
      </c>
      <c r="V657" s="40">
        <f t="shared" si="168"/>
        <v>0</v>
      </c>
      <c r="W657" s="40">
        <f t="shared" si="169"/>
        <v>0</v>
      </c>
      <c r="X657" s="40">
        <f t="shared" si="170"/>
        <v>0</v>
      </c>
      <c r="Y657" s="39">
        <f t="shared" si="171"/>
        <v>0</v>
      </c>
      <c r="Z657" s="39">
        <f t="shared" si="172"/>
        <v>0</v>
      </c>
      <c r="AA657" s="39">
        <f t="shared" si="173"/>
        <v>0</v>
      </c>
      <c r="AB657" t="str">
        <f t="shared" si="174"/>
        <v/>
      </c>
      <c r="AD657" s="41" t="str">
        <f t="shared" si="175"/>
        <v/>
      </c>
    </row>
    <row r="658" spans="1:30" x14ac:dyDescent="0.2">
      <c r="A658" s="35"/>
      <c r="B658" s="36"/>
      <c r="C658" s="36"/>
      <c r="D658" s="36"/>
      <c r="E658" s="36"/>
      <c r="F658" s="37"/>
      <c r="G658" s="36"/>
      <c r="H658" s="36"/>
      <c r="I658" s="36"/>
      <c r="J658" s="36"/>
      <c r="K658" s="36"/>
      <c r="L658" s="36"/>
      <c r="M658" s="36"/>
      <c r="N658" s="38" t="str">
        <f t="shared" si="160"/>
        <v/>
      </c>
      <c r="O658" t="str">
        <f t="shared" si="161"/>
        <v/>
      </c>
      <c r="P658" t="str">
        <f t="shared" si="162"/>
        <v/>
      </c>
      <c r="Q658" t="str">
        <f t="shared" si="163"/>
        <v/>
      </c>
      <c r="R658" t="str">
        <f t="shared" si="164"/>
        <v>-</v>
      </c>
      <c r="S658" s="39" t="str">
        <f t="shared" si="165"/>
        <v/>
      </c>
      <c r="T658" t="str">
        <f t="shared" si="166"/>
        <v/>
      </c>
      <c r="U658" s="40">
        <f t="shared" si="167"/>
        <v>0</v>
      </c>
      <c r="V658" s="40">
        <f t="shared" si="168"/>
        <v>0</v>
      </c>
      <c r="W658" s="40">
        <f t="shared" si="169"/>
        <v>0</v>
      </c>
      <c r="X658" s="40">
        <f t="shared" si="170"/>
        <v>0</v>
      </c>
      <c r="Y658" s="39">
        <f t="shared" si="171"/>
        <v>0</v>
      </c>
      <c r="Z658" s="39">
        <f t="shared" si="172"/>
        <v>0</v>
      </c>
      <c r="AA658" s="39">
        <f t="shared" si="173"/>
        <v>0</v>
      </c>
      <c r="AB658" t="str">
        <f t="shared" si="174"/>
        <v/>
      </c>
      <c r="AD658" s="41" t="str">
        <f t="shared" si="175"/>
        <v/>
      </c>
    </row>
    <row r="659" spans="1:30" x14ac:dyDescent="0.2">
      <c r="A659" s="35"/>
      <c r="B659" s="36"/>
      <c r="C659" s="36"/>
      <c r="D659" s="36"/>
      <c r="E659" s="36"/>
      <c r="F659" s="37"/>
      <c r="G659" s="36"/>
      <c r="H659" s="36"/>
      <c r="I659" s="36"/>
      <c r="J659" s="36"/>
      <c r="K659" s="36"/>
      <c r="L659" s="36"/>
      <c r="M659" s="36"/>
      <c r="N659" s="38" t="str">
        <f t="shared" si="160"/>
        <v/>
      </c>
      <c r="O659" t="str">
        <f t="shared" si="161"/>
        <v/>
      </c>
      <c r="P659" t="str">
        <f t="shared" si="162"/>
        <v/>
      </c>
      <c r="Q659" t="str">
        <f t="shared" si="163"/>
        <v/>
      </c>
      <c r="R659" t="str">
        <f t="shared" si="164"/>
        <v>-</v>
      </c>
      <c r="S659" s="39" t="str">
        <f t="shared" si="165"/>
        <v/>
      </c>
      <c r="T659" t="str">
        <f t="shared" si="166"/>
        <v/>
      </c>
      <c r="U659" s="40">
        <f t="shared" si="167"/>
        <v>0</v>
      </c>
      <c r="V659" s="40">
        <f t="shared" si="168"/>
        <v>0</v>
      </c>
      <c r="W659" s="40">
        <f t="shared" si="169"/>
        <v>0</v>
      </c>
      <c r="X659" s="40">
        <f t="shared" si="170"/>
        <v>0</v>
      </c>
      <c r="Y659" s="39">
        <f t="shared" si="171"/>
        <v>0</v>
      </c>
      <c r="Z659" s="39">
        <f t="shared" si="172"/>
        <v>0</v>
      </c>
      <c r="AA659" s="39">
        <f t="shared" si="173"/>
        <v>0</v>
      </c>
      <c r="AB659" t="str">
        <f t="shared" si="174"/>
        <v/>
      </c>
      <c r="AD659" s="41" t="str">
        <f t="shared" si="175"/>
        <v/>
      </c>
    </row>
    <row r="660" spans="1:30" x14ac:dyDescent="0.2">
      <c r="A660" s="35"/>
      <c r="B660" s="36"/>
      <c r="C660" s="36"/>
      <c r="D660" s="36"/>
      <c r="E660" s="36"/>
      <c r="F660" s="37"/>
      <c r="G660" s="36"/>
      <c r="H660" s="36"/>
      <c r="I660" s="36"/>
      <c r="J660" s="36"/>
      <c r="K660" s="36"/>
      <c r="L660" s="36"/>
      <c r="M660" s="36"/>
      <c r="N660" s="38" t="str">
        <f t="shared" si="160"/>
        <v/>
      </c>
      <c r="O660" t="str">
        <f t="shared" si="161"/>
        <v/>
      </c>
      <c r="P660" t="str">
        <f t="shared" si="162"/>
        <v/>
      </c>
      <c r="Q660" t="str">
        <f t="shared" si="163"/>
        <v/>
      </c>
      <c r="R660" t="str">
        <f t="shared" si="164"/>
        <v>-</v>
      </c>
      <c r="S660" s="39" t="str">
        <f t="shared" si="165"/>
        <v/>
      </c>
      <c r="T660" t="str">
        <f t="shared" si="166"/>
        <v/>
      </c>
      <c r="U660" s="40">
        <f t="shared" si="167"/>
        <v>0</v>
      </c>
      <c r="V660" s="40">
        <f t="shared" si="168"/>
        <v>0</v>
      </c>
      <c r="W660" s="40">
        <f t="shared" si="169"/>
        <v>0</v>
      </c>
      <c r="X660" s="40">
        <f t="shared" si="170"/>
        <v>0</v>
      </c>
      <c r="Y660" s="39">
        <f t="shared" si="171"/>
        <v>0</v>
      </c>
      <c r="Z660" s="39">
        <f t="shared" si="172"/>
        <v>0</v>
      </c>
      <c r="AA660" s="39">
        <f t="shared" si="173"/>
        <v>0</v>
      </c>
      <c r="AB660" t="str">
        <f t="shared" si="174"/>
        <v/>
      </c>
      <c r="AD660" s="41" t="str">
        <f t="shared" si="175"/>
        <v/>
      </c>
    </row>
    <row r="661" spans="1:30" x14ac:dyDescent="0.2">
      <c r="A661" s="35"/>
      <c r="B661" s="36"/>
      <c r="C661" s="36"/>
      <c r="D661" s="36"/>
      <c r="E661" s="36"/>
      <c r="F661" s="37"/>
      <c r="G661" s="36"/>
      <c r="H661" s="36"/>
      <c r="I661" s="36"/>
      <c r="J661" s="36"/>
      <c r="K661" s="36"/>
      <c r="L661" s="36"/>
      <c r="M661" s="36"/>
      <c r="N661" s="38" t="str">
        <f t="shared" si="160"/>
        <v/>
      </c>
      <c r="O661" t="str">
        <f t="shared" si="161"/>
        <v/>
      </c>
      <c r="P661" t="str">
        <f t="shared" si="162"/>
        <v/>
      </c>
      <c r="Q661" t="str">
        <f t="shared" si="163"/>
        <v/>
      </c>
      <c r="R661" t="str">
        <f t="shared" si="164"/>
        <v>-</v>
      </c>
      <c r="S661" s="39" t="str">
        <f t="shared" si="165"/>
        <v/>
      </c>
      <c r="T661" t="str">
        <f t="shared" si="166"/>
        <v/>
      </c>
      <c r="U661" s="40">
        <f t="shared" si="167"/>
        <v>0</v>
      </c>
      <c r="V661" s="40">
        <f t="shared" si="168"/>
        <v>0</v>
      </c>
      <c r="W661" s="40">
        <f t="shared" si="169"/>
        <v>0</v>
      </c>
      <c r="X661" s="40">
        <f t="shared" si="170"/>
        <v>0</v>
      </c>
      <c r="Y661" s="39">
        <f t="shared" si="171"/>
        <v>0</v>
      </c>
      <c r="Z661" s="39">
        <f t="shared" si="172"/>
        <v>0</v>
      </c>
      <c r="AA661" s="39">
        <f t="shared" si="173"/>
        <v>0</v>
      </c>
      <c r="AB661" t="str">
        <f t="shared" si="174"/>
        <v/>
      </c>
      <c r="AD661" s="41" t="str">
        <f t="shared" si="175"/>
        <v/>
      </c>
    </row>
    <row r="662" spans="1:30" x14ac:dyDescent="0.2">
      <c r="A662" s="35"/>
      <c r="B662" s="36"/>
      <c r="C662" s="36"/>
      <c r="D662" s="36"/>
      <c r="E662" s="36"/>
      <c r="F662" s="37"/>
      <c r="G662" s="36"/>
      <c r="H662" s="36"/>
      <c r="I662" s="36"/>
      <c r="J662" s="36"/>
      <c r="K662" s="36"/>
      <c r="L662" s="36"/>
      <c r="M662" s="36"/>
      <c r="N662" s="38" t="str">
        <f t="shared" si="160"/>
        <v/>
      </c>
      <c r="O662" t="str">
        <f t="shared" si="161"/>
        <v/>
      </c>
      <c r="P662" t="str">
        <f t="shared" si="162"/>
        <v/>
      </c>
      <c r="Q662" t="str">
        <f t="shared" si="163"/>
        <v/>
      </c>
      <c r="R662" t="str">
        <f t="shared" si="164"/>
        <v>-</v>
      </c>
      <c r="S662" s="39" t="str">
        <f t="shared" si="165"/>
        <v/>
      </c>
      <c r="T662" t="str">
        <f t="shared" si="166"/>
        <v/>
      </c>
      <c r="U662" s="40">
        <f t="shared" si="167"/>
        <v>0</v>
      </c>
      <c r="V662" s="40">
        <f t="shared" si="168"/>
        <v>0</v>
      </c>
      <c r="W662" s="40">
        <f t="shared" si="169"/>
        <v>0</v>
      </c>
      <c r="X662" s="40">
        <f t="shared" si="170"/>
        <v>0</v>
      </c>
      <c r="Y662" s="39">
        <f t="shared" si="171"/>
        <v>0</v>
      </c>
      <c r="Z662" s="39">
        <f t="shared" si="172"/>
        <v>0</v>
      </c>
      <c r="AA662" s="39">
        <f t="shared" si="173"/>
        <v>0</v>
      </c>
      <c r="AB662" t="str">
        <f t="shared" si="174"/>
        <v/>
      </c>
      <c r="AD662" s="41" t="str">
        <f t="shared" si="175"/>
        <v/>
      </c>
    </row>
    <row r="663" spans="1:30" x14ac:dyDescent="0.2">
      <c r="A663" s="35"/>
      <c r="B663" s="36"/>
      <c r="C663" s="36"/>
      <c r="D663" s="36"/>
      <c r="E663" s="36"/>
      <c r="F663" s="37"/>
      <c r="G663" s="36"/>
      <c r="H663" s="36"/>
      <c r="I663" s="36"/>
      <c r="J663" s="36"/>
      <c r="K663" s="36"/>
      <c r="L663" s="36"/>
      <c r="M663" s="36"/>
      <c r="N663" s="38" t="str">
        <f t="shared" si="160"/>
        <v/>
      </c>
      <c r="O663" t="str">
        <f t="shared" si="161"/>
        <v/>
      </c>
      <c r="P663" t="str">
        <f t="shared" si="162"/>
        <v/>
      </c>
      <c r="Q663" t="str">
        <f t="shared" si="163"/>
        <v/>
      </c>
      <c r="R663" t="str">
        <f t="shared" si="164"/>
        <v>-</v>
      </c>
      <c r="S663" s="39" t="str">
        <f t="shared" si="165"/>
        <v/>
      </c>
      <c r="T663" t="str">
        <f t="shared" si="166"/>
        <v/>
      </c>
      <c r="U663" s="40">
        <f t="shared" si="167"/>
        <v>0</v>
      </c>
      <c r="V663" s="40">
        <f t="shared" si="168"/>
        <v>0</v>
      </c>
      <c r="W663" s="40">
        <f t="shared" si="169"/>
        <v>0</v>
      </c>
      <c r="X663" s="40">
        <f t="shared" si="170"/>
        <v>0</v>
      </c>
      <c r="Y663" s="39">
        <f t="shared" si="171"/>
        <v>0</v>
      </c>
      <c r="Z663" s="39">
        <f t="shared" si="172"/>
        <v>0</v>
      </c>
      <c r="AA663" s="39">
        <f t="shared" si="173"/>
        <v>0</v>
      </c>
      <c r="AB663" t="str">
        <f t="shared" si="174"/>
        <v/>
      </c>
      <c r="AD663" s="41" t="str">
        <f t="shared" si="175"/>
        <v/>
      </c>
    </row>
    <row r="664" spans="1:30" x14ac:dyDescent="0.2">
      <c r="A664" s="35"/>
      <c r="B664" s="36"/>
      <c r="C664" s="36"/>
      <c r="D664" s="36"/>
      <c r="E664" s="36"/>
      <c r="F664" s="37"/>
      <c r="G664" s="36"/>
      <c r="H664" s="36"/>
      <c r="I664" s="36"/>
      <c r="J664" s="36"/>
      <c r="K664" s="36"/>
      <c r="L664" s="36"/>
      <c r="M664" s="36"/>
      <c r="N664" s="38" t="str">
        <f t="shared" si="160"/>
        <v/>
      </c>
      <c r="O664" t="str">
        <f t="shared" si="161"/>
        <v/>
      </c>
      <c r="P664" t="str">
        <f t="shared" si="162"/>
        <v/>
      </c>
      <c r="Q664" t="str">
        <f t="shared" si="163"/>
        <v/>
      </c>
      <c r="R664" t="str">
        <f t="shared" si="164"/>
        <v>-</v>
      </c>
      <c r="S664" s="39" t="str">
        <f t="shared" si="165"/>
        <v/>
      </c>
      <c r="T664" t="str">
        <f t="shared" si="166"/>
        <v/>
      </c>
      <c r="U664" s="40">
        <f t="shared" si="167"/>
        <v>0</v>
      </c>
      <c r="V664" s="40">
        <f t="shared" si="168"/>
        <v>0</v>
      </c>
      <c r="W664" s="40">
        <f t="shared" si="169"/>
        <v>0</v>
      </c>
      <c r="X664" s="40">
        <f t="shared" si="170"/>
        <v>0</v>
      </c>
      <c r="Y664" s="39">
        <f t="shared" si="171"/>
        <v>0</v>
      </c>
      <c r="Z664" s="39">
        <f t="shared" si="172"/>
        <v>0</v>
      </c>
      <c r="AA664" s="39">
        <f t="shared" si="173"/>
        <v>0</v>
      </c>
      <c r="AB664" t="str">
        <f t="shared" si="174"/>
        <v/>
      </c>
      <c r="AD664" s="41" t="str">
        <f t="shared" si="175"/>
        <v/>
      </c>
    </row>
    <row r="665" spans="1:30" x14ac:dyDescent="0.2">
      <c r="A665" s="35"/>
      <c r="B665" s="36"/>
      <c r="C665" s="36"/>
      <c r="D665" s="36"/>
      <c r="E665" s="36"/>
      <c r="F665" s="37"/>
      <c r="G665" s="36"/>
      <c r="H665" s="36"/>
      <c r="I665" s="36"/>
      <c r="J665" s="36"/>
      <c r="K665" s="36"/>
      <c r="L665" s="36"/>
      <c r="M665" s="36"/>
      <c r="N665" s="38" t="str">
        <f t="shared" si="160"/>
        <v/>
      </c>
      <c r="O665" t="str">
        <f t="shared" si="161"/>
        <v/>
      </c>
      <c r="P665" t="str">
        <f t="shared" si="162"/>
        <v/>
      </c>
      <c r="Q665" t="str">
        <f t="shared" si="163"/>
        <v/>
      </c>
      <c r="R665" t="str">
        <f t="shared" si="164"/>
        <v>-</v>
      </c>
      <c r="S665" s="39" t="str">
        <f t="shared" si="165"/>
        <v/>
      </c>
      <c r="T665" t="str">
        <f t="shared" si="166"/>
        <v/>
      </c>
      <c r="U665" s="40">
        <f t="shared" si="167"/>
        <v>0</v>
      </c>
      <c r="V665" s="40">
        <f t="shared" si="168"/>
        <v>0</v>
      </c>
      <c r="W665" s="40">
        <f t="shared" si="169"/>
        <v>0</v>
      </c>
      <c r="X665" s="40">
        <f t="shared" si="170"/>
        <v>0</v>
      </c>
      <c r="Y665" s="39">
        <f t="shared" si="171"/>
        <v>0</v>
      </c>
      <c r="Z665" s="39">
        <f t="shared" si="172"/>
        <v>0</v>
      </c>
      <c r="AA665" s="39">
        <f t="shared" si="173"/>
        <v>0</v>
      </c>
      <c r="AB665" t="str">
        <f t="shared" si="174"/>
        <v/>
      </c>
      <c r="AD665" s="41" t="str">
        <f t="shared" si="175"/>
        <v/>
      </c>
    </row>
    <row r="666" spans="1:30" x14ac:dyDescent="0.2">
      <c r="A666" s="35"/>
      <c r="B666" s="36"/>
      <c r="C666" s="36"/>
      <c r="D666" s="36"/>
      <c r="E666" s="36"/>
      <c r="F666" s="37"/>
      <c r="G666" s="36"/>
      <c r="H666" s="36"/>
      <c r="I666" s="36"/>
      <c r="J666" s="36"/>
      <c r="K666" s="36"/>
      <c r="L666" s="36"/>
      <c r="M666" s="36"/>
      <c r="N666" s="38" t="str">
        <f t="shared" si="160"/>
        <v/>
      </c>
      <c r="O666" t="str">
        <f t="shared" si="161"/>
        <v/>
      </c>
      <c r="P666" t="str">
        <f t="shared" si="162"/>
        <v/>
      </c>
      <c r="Q666" t="str">
        <f t="shared" si="163"/>
        <v/>
      </c>
      <c r="R666" t="str">
        <f t="shared" si="164"/>
        <v>-</v>
      </c>
      <c r="S666" s="39" t="str">
        <f t="shared" si="165"/>
        <v/>
      </c>
      <c r="T666" t="str">
        <f t="shared" si="166"/>
        <v/>
      </c>
      <c r="U666" s="40">
        <f t="shared" si="167"/>
        <v>0</v>
      </c>
      <c r="V666" s="40">
        <f t="shared" si="168"/>
        <v>0</v>
      </c>
      <c r="W666" s="40">
        <f t="shared" si="169"/>
        <v>0</v>
      </c>
      <c r="X666" s="40">
        <f t="shared" si="170"/>
        <v>0</v>
      </c>
      <c r="Y666" s="39">
        <f t="shared" si="171"/>
        <v>0</v>
      </c>
      <c r="Z666" s="39">
        <f t="shared" si="172"/>
        <v>0</v>
      </c>
      <c r="AA666" s="39">
        <f t="shared" si="173"/>
        <v>0</v>
      </c>
      <c r="AB666" t="str">
        <f t="shared" si="174"/>
        <v/>
      </c>
      <c r="AD666" s="41" t="str">
        <f t="shared" si="175"/>
        <v/>
      </c>
    </row>
    <row r="667" spans="1:30" x14ac:dyDescent="0.2">
      <c r="A667" s="35"/>
      <c r="B667" s="36"/>
      <c r="C667" s="36"/>
      <c r="D667" s="36"/>
      <c r="E667" s="36"/>
      <c r="F667" s="37"/>
      <c r="G667" s="36"/>
      <c r="H667" s="36"/>
      <c r="I667" s="36"/>
      <c r="J667" s="36"/>
      <c r="K667" s="36"/>
      <c r="L667" s="36"/>
      <c r="M667" s="36"/>
      <c r="N667" s="38" t="str">
        <f t="shared" si="160"/>
        <v/>
      </c>
      <c r="O667" t="str">
        <f t="shared" si="161"/>
        <v/>
      </c>
      <c r="P667" t="str">
        <f t="shared" si="162"/>
        <v/>
      </c>
      <c r="Q667" t="str">
        <f t="shared" si="163"/>
        <v/>
      </c>
      <c r="R667" t="str">
        <f t="shared" si="164"/>
        <v>-</v>
      </c>
      <c r="S667" s="39" t="str">
        <f t="shared" si="165"/>
        <v/>
      </c>
      <c r="T667" t="str">
        <f t="shared" si="166"/>
        <v/>
      </c>
      <c r="U667" s="40">
        <f t="shared" si="167"/>
        <v>0</v>
      </c>
      <c r="V667" s="40">
        <f t="shared" si="168"/>
        <v>0</v>
      </c>
      <c r="W667" s="40">
        <f t="shared" si="169"/>
        <v>0</v>
      </c>
      <c r="X667" s="40">
        <f t="shared" si="170"/>
        <v>0</v>
      </c>
      <c r="Y667" s="39">
        <f t="shared" si="171"/>
        <v>0</v>
      </c>
      <c r="Z667" s="39">
        <f t="shared" si="172"/>
        <v>0</v>
      </c>
      <c r="AA667" s="39">
        <f t="shared" si="173"/>
        <v>0</v>
      </c>
      <c r="AB667" t="str">
        <f t="shared" si="174"/>
        <v/>
      </c>
      <c r="AD667" s="41" t="str">
        <f t="shared" si="175"/>
        <v/>
      </c>
    </row>
    <row r="668" spans="1:30" x14ac:dyDescent="0.2">
      <c r="A668" s="35"/>
      <c r="B668" s="36"/>
      <c r="C668" s="36"/>
      <c r="D668" s="36"/>
      <c r="E668" s="36"/>
      <c r="F668" s="37"/>
      <c r="G668" s="36"/>
      <c r="H668" s="36"/>
      <c r="I668" s="36"/>
      <c r="J668" s="36"/>
      <c r="K668" s="36"/>
      <c r="L668" s="36"/>
      <c r="M668" s="36"/>
      <c r="N668" s="38" t="str">
        <f t="shared" si="160"/>
        <v/>
      </c>
      <c r="O668" t="str">
        <f t="shared" si="161"/>
        <v/>
      </c>
      <c r="P668" t="str">
        <f t="shared" si="162"/>
        <v/>
      </c>
      <c r="Q668" t="str">
        <f t="shared" si="163"/>
        <v/>
      </c>
      <c r="R668" t="str">
        <f t="shared" si="164"/>
        <v>-</v>
      </c>
      <c r="S668" s="39" t="str">
        <f t="shared" si="165"/>
        <v/>
      </c>
      <c r="T668" t="str">
        <f t="shared" si="166"/>
        <v/>
      </c>
      <c r="U668" s="40">
        <f t="shared" si="167"/>
        <v>0</v>
      </c>
      <c r="V668" s="40">
        <f t="shared" si="168"/>
        <v>0</v>
      </c>
      <c r="W668" s="40">
        <f t="shared" si="169"/>
        <v>0</v>
      </c>
      <c r="X668" s="40">
        <f t="shared" si="170"/>
        <v>0</v>
      </c>
      <c r="Y668" s="39">
        <f t="shared" si="171"/>
        <v>0</v>
      </c>
      <c r="Z668" s="39">
        <f t="shared" si="172"/>
        <v>0</v>
      </c>
      <c r="AA668" s="39">
        <f t="shared" si="173"/>
        <v>0</v>
      </c>
      <c r="AB668" t="str">
        <f t="shared" si="174"/>
        <v/>
      </c>
      <c r="AD668" s="41" t="str">
        <f t="shared" si="175"/>
        <v/>
      </c>
    </row>
    <row r="669" spans="1:30" x14ac:dyDescent="0.2">
      <c r="A669" s="35"/>
      <c r="B669" s="36"/>
      <c r="C669" s="36"/>
      <c r="D669" s="36"/>
      <c r="E669" s="36"/>
      <c r="F669" s="37"/>
      <c r="G669" s="36"/>
      <c r="H669" s="36"/>
      <c r="I669" s="36"/>
      <c r="J669" s="36"/>
      <c r="K669" s="36"/>
      <c r="L669" s="36"/>
      <c r="M669" s="36"/>
      <c r="N669" s="38" t="str">
        <f t="shared" si="160"/>
        <v/>
      </c>
      <c r="O669" t="str">
        <f t="shared" si="161"/>
        <v/>
      </c>
      <c r="P669" t="str">
        <f t="shared" si="162"/>
        <v/>
      </c>
      <c r="Q669" t="str">
        <f t="shared" si="163"/>
        <v/>
      </c>
      <c r="R669" t="str">
        <f t="shared" si="164"/>
        <v>-</v>
      </c>
      <c r="S669" s="39" t="str">
        <f t="shared" si="165"/>
        <v/>
      </c>
      <c r="T669" t="str">
        <f t="shared" si="166"/>
        <v/>
      </c>
      <c r="U669" s="40">
        <f t="shared" si="167"/>
        <v>0</v>
      </c>
      <c r="V669" s="40">
        <f t="shared" si="168"/>
        <v>0</v>
      </c>
      <c r="W669" s="40">
        <f t="shared" si="169"/>
        <v>0</v>
      </c>
      <c r="X669" s="40">
        <f t="shared" si="170"/>
        <v>0</v>
      </c>
      <c r="Y669" s="39">
        <f t="shared" si="171"/>
        <v>0</v>
      </c>
      <c r="Z669" s="39">
        <f t="shared" si="172"/>
        <v>0</v>
      </c>
      <c r="AA669" s="39">
        <f t="shared" si="173"/>
        <v>0</v>
      </c>
      <c r="AB669" t="str">
        <f t="shared" si="174"/>
        <v/>
      </c>
      <c r="AD669" s="41" t="str">
        <f t="shared" si="175"/>
        <v/>
      </c>
    </row>
    <row r="670" spans="1:30" x14ac:dyDescent="0.2">
      <c r="A670" s="35"/>
      <c r="B670" s="36"/>
      <c r="C670" s="36"/>
      <c r="D670" s="36"/>
      <c r="E670" s="36"/>
      <c r="F670" s="37"/>
      <c r="G670" s="36"/>
      <c r="H670" s="36"/>
      <c r="I670" s="36"/>
      <c r="J670" s="36"/>
      <c r="K670" s="36"/>
      <c r="L670" s="36"/>
      <c r="M670" s="36"/>
      <c r="N670" s="38" t="str">
        <f t="shared" si="160"/>
        <v/>
      </c>
      <c r="O670" t="str">
        <f t="shared" si="161"/>
        <v/>
      </c>
      <c r="P670" t="str">
        <f t="shared" si="162"/>
        <v/>
      </c>
      <c r="Q670" t="str">
        <f t="shared" si="163"/>
        <v/>
      </c>
      <c r="R670" t="str">
        <f t="shared" si="164"/>
        <v>-</v>
      </c>
      <c r="S670" s="39" t="str">
        <f t="shared" si="165"/>
        <v/>
      </c>
      <c r="T670" t="str">
        <f t="shared" si="166"/>
        <v/>
      </c>
      <c r="U670" s="40">
        <f t="shared" si="167"/>
        <v>0</v>
      </c>
      <c r="V670" s="40">
        <f t="shared" si="168"/>
        <v>0</v>
      </c>
      <c r="W670" s="40">
        <f t="shared" si="169"/>
        <v>0</v>
      </c>
      <c r="X670" s="40">
        <f t="shared" si="170"/>
        <v>0</v>
      </c>
      <c r="Y670" s="39">
        <f t="shared" si="171"/>
        <v>0</v>
      </c>
      <c r="Z670" s="39">
        <f t="shared" si="172"/>
        <v>0</v>
      </c>
      <c r="AA670" s="39">
        <f t="shared" si="173"/>
        <v>0</v>
      </c>
      <c r="AB670" t="str">
        <f t="shared" si="174"/>
        <v/>
      </c>
      <c r="AD670" s="41" t="str">
        <f t="shared" si="175"/>
        <v/>
      </c>
    </row>
    <row r="671" spans="1:30" x14ac:dyDescent="0.2">
      <c r="A671" s="35"/>
      <c r="B671" s="36"/>
      <c r="C671" s="36"/>
      <c r="D671" s="36"/>
      <c r="E671" s="36"/>
      <c r="F671" s="37"/>
      <c r="G671" s="36"/>
      <c r="H671" s="36"/>
      <c r="I671" s="36"/>
      <c r="J671" s="36"/>
      <c r="K671" s="36"/>
      <c r="L671" s="36"/>
      <c r="M671" s="36"/>
      <c r="N671" s="38" t="str">
        <f t="shared" si="160"/>
        <v/>
      </c>
      <c r="O671" t="str">
        <f t="shared" si="161"/>
        <v/>
      </c>
      <c r="P671" t="str">
        <f t="shared" si="162"/>
        <v/>
      </c>
      <c r="Q671" t="str">
        <f t="shared" si="163"/>
        <v/>
      </c>
      <c r="R671" t="str">
        <f t="shared" si="164"/>
        <v>-</v>
      </c>
      <c r="S671" s="39" t="str">
        <f t="shared" si="165"/>
        <v/>
      </c>
      <c r="T671" t="str">
        <f t="shared" si="166"/>
        <v/>
      </c>
      <c r="U671" s="40">
        <f t="shared" si="167"/>
        <v>0</v>
      </c>
      <c r="V671" s="40">
        <f t="shared" si="168"/>
        <v>0</v>
      </c>
      <c r="W671" s="40">
        <f t="shared" si="169"/>
        <v>0</v>
      </c>
      <c r="X671" s="40">
        <f t="shared" si="170"/>
        <v>0</v>
      </c>
      <c r="Y671" s="39">
        <f t="shared" si="171"/>
        <v>0</v>
      </c>
      <c r="Z671" s="39">
        <f t="shared" si="172"/>
        <v>0</v>
      </c>
      <c r="AA671" s="39">
        <f t="shared" si="173"/>
        <v>0</v>
      </c>
      <c r="AB671" t="str">
        <f t="shared" si="174"/>
        <v/>
      </c>
      <c r="AD671" s="41" t="str">
        <f t="shared" si="175"/>
        <v/>
      </c>
    </row>
    <row r="672" spans="1:30" x14ac:dyDescent="0.2">
      <c r="A672" s="35"/>
      <c r="B672" s="36"/>
      <c r="C672" s="36"/>
      <c r="D672" s="36"/>
      <c r="E672" s="36"/>
      <c r="F672" s="37"/>
      <c r="G672" s="36"/>
      <c r="H672" s="36"/>
      <c r="I672" s="36"/>
      <c r="J672" s="36"/>
      <c r="K672" s="36"/>
      <c r="L672" s="36"/>
      <c r="M672" s="36"/>
      <c r="N672" s="38" t="str">
        <f t="shared" si="160"/>
        <v/>
      </c>
      <c r="O672" t="str">
        <f t="shared" si="161"/>
        <v/>
      </c>
      <c r="P672" t="str">
        <f t="shared" si="162"/>
        <v/>
      </c>
      <c r="Q672" t="str">
        <f t="shared" si="163"/>
        <v/>
      </c>
      <c r="R672" t="str">
        <f t="shared" si="164"/>
        <v>-</v>
      </c>
      <c r="S672" s="39" t="str">
        <f t="shared" si="165"/>
        <v/>
      </c>
      <c r="T672" t="str">
        <f t="shared" si="166"/>
        <v/>
      </c>
      <c r="U672" s="40">
        <f t="shared" si="167"/>
        <v>0</v>
      </c>
      <c r="V672" s="40">
        <f t="shared" si="168"/>
        <v>0</v>
      </c>
      <c r="W672" s="40">
        <f t="shared" si="169"/>
        <v>0</v>
      </c>
      <c r="X672" s="40">
        <f t="shared" si="170"/>
        <v>0</v>
      </c>
      <c r="Y672" s="39">
        <f t="shared" si="171"/>
        <v>0</v>
      </c>
      <c r="Z672" s="39">
        <f t="shared" si="172"/>
        <v>0</v>
      </c>
      <c r="AA672" s="39">
        <f t="shared" si="173"/>
        <v>0</v>
      </c>
      <c r="AB672" t="str">
        <f t="shared" si="174"/>
        <v/>
      </c>
      <c r="AD672" s="41" t="str">
        <f t="shared" si="175"/>
        <v/>
      </c>
    </row>
    <row r="673" spans="1:30" x14ac:dyDescent="0.2">
      <c r="A673" s="35"/>
      <c r="B673" s="36"/>
      <c r="C673" s="36"/>
      <c r="D673" s="36"/>
      <c r="E673" s="36"/>
      <c r="F673" s="37"/>
      <c r="G673" s="36"/>
      <c r="H673" s="36"/>
      <c r="I673" s="36"/>
      <c r="J673" s="36"/>
      <c r="K673" s="36"/>
      <c r="L673" s="36"/>
      <c r="M673" s="36"/>
      <c r="N673" s="38" t="str">
        <f t="shared" si="160"/>
        <v/>
      </c>
      <c r="O673" t="str">
        <f t="shared" si="161"/>
        <v/>
      </c>
      <c r="P673" t="str">
        <f t="shared" si="162"/>
        <v/>
      </c>
      <c r="Q673" t="str">
        <f t="shared" si="163"/>
        <v/>
      </c>
      <c r="R673" t="str">
        <f t="shared" si="164"/>
        <v>-</v>
      </c>
      <c r="S673" s="39" t="str">
        <f t="shared" si="165"/>
        <v/>
      </c>
      <c r="T673" t="str">
        <f t="shared" si="166"/>
        <v/>
      </c>
      <c r="U673" s="40">
        <f t="shared" si="167"/>
        <v>0</v>
      </c>
      <c r="V673" s="40">
        <f t="shared" si="168"/>
        <v>0</v>
      </c>
      <c r="W673" s="40">
        <f t="shared" si="169"/>
        <v>0</v>
      </c>
      <c r="X673" s="40">
        <f t="shared" si="170"/>
        <v>0</v>
      </c>
      <c r="Y673" s="39">
        <f t="shared" si="171"/>
        <v>0</v>
      </c>
      <c r="Z673" s="39">
        <f t="shared" si="172"/>
        <v>0</v>
      </c>
      <c r="AA673" s="39">
        <f t="shared" si="173"/>
        <v>0</v>
      </c>
      <c r="AB673" t="str">
        <f t="shared" si="174"/>
        <v/>
      </c>
      <c r="AD673" s="41" t="str">
        <f t="shared" si="175"/>
        <v/>
      </c>
    </row>
    <row r="674" spans="1:30" x14ac:dyDescent="0.2">
      <c r="A674" s="35"/>
      <c r="B674" s="36"/>
      <c r="C674" s="36"/>
      <c r="D674" s="36"/>
      <c r="E674" s="36"/>
      <c r="F674" s="37"/>
      <c r="G674" s="36"/>
      <c r="H674" s="36"/>
      <c r="I674" s="36"/>
      <c r="J674" s="36"/>
      <c r="K674" s="36"/>
      <c r="L674" s="36"/>
      <c r="M674" s="36"/>
      <c r="N674" s="38" t="str">
        <f t="shared" si="160"/>
        <v/>
      </c>
      <c r="O674" t="str">
        <f t="shared" si="161"/>
        <v/>
      </c>
      <c r="P674" t="str">
        <f t="shared" si="162"/>
        <v/>
      </c>
      <c r="Q674" t="str">
        <f t="shared" si="163"/>
        <v/>
      </c>
      <c r="R674" t="str">
        <f t="shared" si="164"/>
        <v>-</v>
      </c>
      <c r="S674" s="39" t="str">
        <f t="shared" si="165"/>
        <v/>
      </c>
      <c r="T674" t="str">
        <f t="shared" si="166"/>
        <v/>
      </c>
      <c r="U674" s="40">
        <f t="shared" si="167"/>
        <v>0</v>
      </c>
      <c r="V674" s="40">
        <f t="shared" si="168"/>
        <v>0</v>
      </c>
      <c r="W674" s="40">
        <f t="shared" si="169"/>
        <v>0</v>
      </c>
      <c r="X674" s="40">
        <f t="shared" si="170"/>
        <v>0</v>
      </c>
      <c r="Y674" s="39">
        <f t="shared" si="171"/>
        <v>0</v>
      </c>
      <c r="Z674" s="39">
        <f t="shared" si="172"/>
        <v>0</v>
      </c>
      <c r="AA674" s="39">
        <f t="shared" si="173"/>
        <v>0</v>
      </c>
      <c r="AB674" t="str">
        <f t="shared" si="174"/>
        <v/>
      </c>
      <c r="AD674" s="41" t="str">
        <f t="shared" si="175"/>
        <v/>
      </c>
    </row>
    <row r="675" spans="1:30" x14ac:dyDescent="0.2">
      <c r="A675" s="35"/>
      <c r="B675" s="36"/>
      <c r="C675" s="36"/>
      <c r="D675" s="36"/>
      <c r="E675" s="36"/>
      <c r="F675" s="37"/>
      <c r="G675" s="36"/>
      <c r="H675" s="36"/>
      <c r="I675" s="36"/>
      <c r="J675" s="36"/>
      <c r="K675" s="36"/>
      <c r="L675" s="36"/>
      <c r="M675" s="36"/>
      <c r="N675" s="38" t="str">
        <f t="shared" si="160"/>
        <v/>
      </c>
      <c r="O675" t="str">
        <f t="shared" si="161"/>
        <v/>
      </c>
      <c r="P675" t="str">
        <f t="shared" si="162"/>
        <v/>
      </c>
      <c r="Q675" t="str">
        <f t="shared" si="163"/>
        <v/>
      </c>
      <c r="R675" t="str">
        <f t="shared" si="164"/>
        <v>-</v>
      </c>
      <c r="S675" s="39" t="str">
        <f t="shared" si="165"/>
        <v/>
      </c>
      <c r="T675" t="str">
        <f t="shared" si="166"/>
        <v/>
      </c>
      <c r="U675" s="40">
        <f t="shared" si="167"/>
        <v>0</v>
      </c>
      <c r="V675" s="40">
        <f t="shared" si="168"/>
        <v>0</v>
      </c>
      <c r="W675" s="40">
        <f t="shared" si="169"/>
        <v>0</v>
      </c>
      <c r="X675" s="40">
        <f t="shared" si="170"/>
        <v>0</v>
      </c>
      <c r="Y675" s="39">
        <f t="shared" si="171"/>
        <v>0</v>
      </c>
      <c r="Z675" s="39">
        <f t="shared" si="172"/>
        <v>0</v>
      </c>
      <c r="AA675" s="39">
        <f t="shared" si="173"/>
        <v>0</v>
      </c>
      <c r="AB675" t="str">
        <f t="shared" si="174"/>
        <v/>
      </c>
      <c r="AD675" s="41" t="str">
        <f t="shared" si="175"/>
        <v/>
      </c>
    </row>
    <row r="676" spans="1:30" x14ac:dyDescent="0.2">
      <c r="A676" s="35"/>
      <c r="B676" s="36"/>
      <c r="C676" s="36"/>
      <c r="D676" s="36"/>
      <c r="E676" s="36"/>
      <c r="F676" s="37"/>
      <c r="G676" s="36"/>
      <c r="H676" s="36"/>
      <c r="I676" s="36"/>
      <c r="J676" s="36"/>
      <c r="K676" s="36"/>
      <c r="L676" s="36"/>
      <c r="M676" s="36"/>
      <c r="N676" s="38" t="str">
        <f t="shared" si="160"/>
        <v/>
      </c>
      <c r="O676" t="str">
        <f t="shared" si="161"/>
        <v/>
      </c>
      <c r="P676" t="str">
        <f t="shared" si="162"/>
        <v/>
      </c>
      <c r="Q676" t="str">
        <f t="shared" si="163"/>
        <v/>
      </c>
      <c r="R676" t="str">
        <f t="shared" si="164"/>
        <v>-</v>
      </c>
      <c r="S676" s="39" t="str">
        <f t="shared" si="165"/>
        <v/>
      </c>
      <c r="T676" t="str">
        <f t="shared" si="166"/>
        <v/>
      </c>
      <c r="U676" s="40">
        <f t="shared" si="167"/>
        <v>0</v>
      </c>
      <c r="V676" s="40">
        <f t="shared" si="168"/>
        <v>0</v>
      </c>
      <c r="W676" s="40">
        <f t="shared" si="169"/>
        <v>0</v>
      </c>
      <c r="X676" s="40">
        <f t="shared" si="170"/>
        <v>0</v>
      </c>
      <c r="Y676" s="39">
        <f t="shared" si="171"/>
        <v>0</v>
      </c>
      <c r="Z676" s="39">
        <f t="shared" si="172"/>
        <v>0</v>
      </c>
      <c r="AA676" s="39">
        <f t="shared" si="173"/>
        <v>0</v>
      </c>
      <c r="AB676" t="str">
        <f t="shared" si="174"/>
        <v/>
      </c>
      <c r="AD676" s="41" t="str">
        <f t="shared" si="175"/>
        <v/>
      </c>
    </row>
    <row r="677" spans="1:30" x14ac:dyDescent="0.2">
      <c r="A677" s="35"/>
      <c r="B677" s="36"/>
      <c r="C677" s="36"/>
      <c r="D677" s="36"/>
      <c r="E677" s="36"/>
      <c r="F677" s="37"/>
      <c r="G677" s="36"/>
      <c r="H677" s="36"/>
      <c r="I677" s="36"/>
      <c r="J677" s="36"/>
      <c r="K677" s="36"/>
      <c r="L677" s="36"/>
      <c r="M677" s="36"/>
      <c r="N677" s="38" t="str">
        <f t="shared" si="160"/>
        <v/>
      </c>
      <c r="O677" t="str">
        <f t="shared" si="161"/>
        <v/>
      </c>
      <c r="P677" t="str">
        <f t="shared" si="162"/>
        <v/>
      </c>
      <c r="Q677" t="str">
        <f t="shared" si="163"/>
        <v/>
      </c>
      <c r="R677" t="str">
        <f t="shared" si="164"/>
        <v>-</v>
      </c>
      <c r="S677" s="39" t="str">
        <f t="shared" si="165"/>
        <v/>
      </c>
      <c r="T677" t="str">
        <f t="shared" si="166"/>
        <v/>
      </c>
      <c r="U677" s="40">
        <f t="shared" si="167"/>
        <v>0</v>
      </c>
      <c r="V677" s="40">
        <f t="shared" si="168"/>
        <v>0</v>
      </c>
      <c r="W677" s="40">
        <f t="shared" si="169"/>
        <v>0</v>
      </c>
      <c r="X677" s="40">
        <f t="shared" si="170"/>
        <v>0</v>
      </c>
      <c r="Y677" s="39">
        <f t="shared" si="171"/>
        <v>0</v>
      </c>
      <c r="Z677" s="39">
        <f t="shared" si="172"/>
        <v>0</v>
      </c>
      <c r="AA677" s="39">
        <f t="shared" si="173"/>
        <v>0</v>
      </c>
      <c r="AB677" t="str">
        <f t="shared" si="174"/>
        <v/>
      </c>
      <c r="AD677" s="41" t="str">
        <f t="shared" si="175"/>
        <v/>
      </c>
    </row>
    <row r="678" spans="1:30" x14ac:dyDescent="0.2">
      <c r="A678" s="35"/>
      <c r="B678" s="36"/>
      <c r="C678" s="36"/>
      <c r="D678" s="36"/>
      <c r="E678" s="36"/>
      <c r="F678" s="37"/>
      <c r="G678" s="36"/>
      <c r="H678" s="36"/>
      <c r="I678" s="36"/>
      <c r="J678" s="36"/>
      <c r="K678" s="36"/>
      <c r="L678" s="36"/>
      <c r="M678" s="36"/>
      <c r="N678" s="38" t="str">
        <f t="shared" si="160"/>
        <v/>
      </c>
      <c r="O678" t="str">
        <f t="shared" si="161"/>
        <v/>
      </c>
      <c r="P678" t="str">
        <f t="shared" si="162"/>
        <v/>
      </c>
      <c r="Q678" t="str">
        <f t="shared" si="163"/>
        <v/>
      </c>
      <c r="R678" t="str">
        <f t="shared" si="164"/>
        <v>-</v>
      </c>
      <c r="S678" s="39" t="str">
        <f t="shared" si="165"/>
        <v/>
      </c>
      <c r="T678" t="str">
        <f t="shared" si="166"/>
        <v/>
      </c>
      <c r="U678" s="40">
        <f t="shared" si="167"/>
        <v>0</v>
      </c>
      <c r="V678" s="40">
        <f t="shared" si="168"/>
        <v>0</v>
      </c>
      <c r="W678" s="40">
        <f t="shared" si="169"/>
        <v>0</v>
      </c>
      <c r="X678" s="40">
        <f t="shared" si="170"/>
        <v>0</v>
      </c>
      <c r="Y678" s="39">
        <f t="shared" si="171"/>
        <v>0</v>
      </c>
      <c r="Z678" s="39">
        <f t="shared" si="172"/>
        <v>0</v>
      </c>
      <c r="AA678" s="39">
        <f t="shared" si="173"/>
        <v>0</v>
      </c>
      <c r="AB678" t="str">
        <f t="shared" si="174"/>
        <v/>
      </c>
      <c r="AD678" s="41" t="str">
        <f t="shared" si="175"/>
        <v/>
      </c>
    </row>
    <row r="679" spans="1:30" x14ac:dyDescent="0.2">
      <c r="A679" s="35"/>
      <c r="B679" s="36"/>
      <c r="C679" s="36"/>
      <c r="D679" s="36"/>
      <c r="E679" s="36"/>
      <c r="F679" s="37"/>
      <c r="G679" s="36"/>
      <c r="H679" s="36"/>
      <c r="I679" s="36"/>
      <c r="J679" s="36"/>
      <c r="K679" s="36"/>
      <c r="L679" s="36"/>
      <c r="M679" s="36"/>
      <c r="N679" s="38" t="str">
        <f t="shared" si="160"/>
        <v/>
      </c>
      <c r="O679" t="str">
        <f t="shared" si="161"/>
        <v/>
      </c>
      <c r="P679" t="str">
        <f t="shared" si="162"/>
        <v/>
      </c>
      <c r="Q679" t="str">
        <f t="shared" si="163"/>
        <v/>
      </c>
      <c r="R679" t="str">
        <f t="shared" si="164"/>
        <v>-</v>
      </c>
      <c r="S679" s="39" t="str">
        <f t="shared" si="165"/>
        <v/>
      </c>
      <c r="T679" t="str">
        <f t="shared" si="166"/>
        <v/>
      </c>
      <c r="U679" s="40">
        <f t="shared" si="167"/>
        <v>0</v>
      </c>
      <c r="V679" s="40">
        <f t="shared" si="168"/>
        <v>0</v>
      </c>
      <c r="W679" s="40">
        <f t="shared" si="169"/>
        <v>0</v>
      </c>
      <c r="X679" s="40">
        <f t="shared" si="170"/>
        <v>0</v>
      </c>
      <c r="Y679" s="39">
        <f t="shared" si="171"/>
        <v>0</v>
      </c>
      <c r="Z679" s="39">
        <f t="shared" si="172"/>
        <v>0</v>
      </c>
      <c r="AA679" s="39">
        <f t="shared" si="173"/>
        <v>0</v>
      </c>
      <c r="AB679" t="str">
        <f t="shared" si="174"/>
        <v/>
      </c>
      <c r="AD679" s="41" t="str">
        <f t="shared" si="175"/>
        <v/>
      </c>
    </row>
    <row r="680" spans="1:30" x14ac:dyDescent="0.2">
      <c r="A680" s="35"/>
      <c r="B680" s="36"/>
      <c r="C680" s="36"/>
      <c r="D680" s="36"/>
      <c r="E680" s="36"/>
      <c r="F680" s="37"/>
      <c r="G680" s="36"/>
      <c r="H680" s="36"/>
      <c r="I680" s="36"/>
      <c r="J680" s="36"/>
      <c r="K680" s="36"/>
      <c r="L680" s="36"/>
      <c r="M680" s="36"/>
      <c r="N680" s="38" t="str">
        <f t="shared" si="160"/>
        <v/>
      </c>
      <c r="O680" t="str">
        <f t="shared" si="161"/>
        <v/>
      </c>
      <c r="P680" t="str">
        <f t="shared" si="162"/>
        <v/>
      </c>
      <c r="Q680" t="str">
        <f t="shared" si="163"/>
        <v/>
      </c>
      <c r="R680" t="str">
        <f t="shared" si="164"/>
        <v>-</v>
      </c>
      <c r="S680" s="39" t="str">
        <f t="shared" si="165"/>
        <v/>
      </c>
      <c r="T680" t="str">
        <f t="shared" si="166"/>
        <v/>
      </c>
      <c r="U680" s="40">
        <f t="shared" si="167"/>
        <v>0</v>
      </c>
      <c r="V680" s="40">
        <f t="shared" si="168"/>
        <v>0</v>
      </c>
      <c r="W680" s="40">
        <f t="shared" si="169"/>
        <v>0</v>
      </c>
      <c r="X680" s="40">
        <f t="shared" si="170"/>
        <v>0</v>
      </c>
      <c r="Y680" s="39">
        <f t="shared" si="171"/>
        <v>0</v>
      </c>
      <c r="Z680" s="39">
        <f t="shared" si="172"/>
        <v>0</v>
      </c>
      <c r="AA680" s="39">
        <f t="shared" si="173"/>
        <v>0</v>
      </c>
      <c r="AB680" t="str">
        <f t="shared" si="174"/>
        <v/>
      </c>
      <c r="AD680" s="41" t="str">
        <f t="shared" si="175"/>
        <v/>
      </c>
    </row>
    <row r="681" spans="1:30" x14ac:dyDescent="0.2">
      <c r="A681" s="35"/>
      <c r="B681" s="36"/>
      <c r="C681" s="36"/>
      <c r="D681" s="36"/>
      <c r="E681" s="36"/>
      <c r="F681" s="37"/>
      <c r="G681" s="36"/>
      <c r="H681" s="36"/>
      <c r="I681" s="36"/>
      <c r="J681" s="36"/>
      <c r="K681" s="36"/>
      <c r="L681" s="36"/>
      <c r="M681" s="36"/>
      <c r="N681" s="38" t="str">
        <f t="shared" si="160"/>
        <v/>
      </c>
      <c r="O681" t="str">
        <f t="shared" si="161"/>
        <v/>
      </c>
      <c r="P681" t="str">
        <f t="shared" si="162"/>
        <v/>
      </c>
      <c r="Q681" t="str">
        <f t="shared" si="163"/>
        <v/>
      </c>
      <c r="R681" t="str">
        <f t="shared" si="164"/>
        <v>-</v>
      </c>
      <c r="S681" s="39" t="str">
        <f t="shared" si="165"/>
        <v/>
      </c>
      <c r="T681" t="str">
        <f t="shared" si="166"/>
        <v/>
      </c>
      <c r="U681" s="40">
        <f t="shared" si="167"/>
        <v>0</v>
      </c>
      <c r="V681" s="40">
        <f t="shared" si="168"/>
        <v>0</v>
      </c>
      <c r="W681" s="40">
        <f t="shared" si="169"/>
        <v>0</v>
      </c>
      <c r="X681" s="40">
        <f t="shared" si="170"/>
        <v>0</v>
      </c>
      <c r="Y681" s="39">
        <f t="shared" si="171"/>
        <v>0</v>
      </c>
      <c r="Z681" s="39">
        <f t="shared" si="172"/>
        <v>0</v>
      </c>
      <c r="AA681" s="39">
        <f t="shared" si="173"/>
        <v>0</v>
      </c>
      <c r="AB681" t="str">
        <f t="shared" si="174"/>
        <v/>
      </c>
      <c r="AD681" s="41" t="str">
        <f t="shared" si="175"/>
        <v/>
      </c>
    </row>
    <row r="682" spans="1:30" x14ac:dyDescent="0.2">
      <c r="A682" s="35"/>
      <c r="B682" s="36"/>
      <c r="C682" s="36"/>
      <c r="D682" s="36"/>
      <c r="E682" s="36"/>
      <c r="F682" s="37"/>
      <c r="G682" s="36"/>
      <c r="H682" s="36"/>
      <c r="I682" s="36"/>
      <c r="J682" s="36"/>
      <c r="K682" s="36"/>
      <c r="L682" s="36"/>
      <c r="M682" s="36"/>
      <c r="N682" s="38" t="str">
        <f t="shared" si="160"/>
        <v/>
      </c>
      <c r="O682" t="str">
        <f t="shared" si="161"/>
        <v/>
      </c>
      <c r="P682" t="str">
        <f t="shared" si="162"/>
        <v/>
      </c>
      <c r="Q682" t="str">
        <f t="shared" si="163"/>
        <v/>
      </c>
      <c r="R682" t="str">
        <f t="shared" si="164"/>
        <v>-</v>
      </c>
      <c r="S682" s="39" t="str">
        <f t="shared" si="165"/>
        <v/>
      </c>
      <c r="T682" t="str">
        <f t="shared" si="166"/>
        <v/>
      </c>
      <c r="U682" s="40">
        <f t="shared" si="167"/>
        <v>0</v>
      </c>
      <c r="V682" s="40">
        <f t="shared" si="168"/>
        <v>0</v>
      </c>
      <c r="W682" s="40">
        <f t="shared" si="169"/>
        <v>0</v>
      </c>
      <c r="X682" s="40">
        <f t="shared" si="170"/>
        <v>0</v>
      </c>
      <c r="Y682" s="39">
        <f t="shared" si="171"/>
        <v>0</v>
      </c>
      <c r="Z682" s="39">
        <f t="shared" si="172"/>
        <v>0</v>
      </c>
      <c r="AA682" s="39">
        <f t="shared" si="173"/>
        <v>0</v>
      </c>
      <c r="AB682" t="str">
        <f t="shared" si="174"/>
        <v/>
      </c>
      <c r="AD682" s="41" t="str">
        <f t="shared" si="175"/>
        <v/>
      </c>
    </row>
    <row r="683" spans="1:30" x14ac:dyDescent="0.2">
      <c r="A683" s="35"/>
      <c r="B683" s="36"/>
      <c r="C683" s="36"/>
      <c r="D683" s="36"/>
      <c r="E683" s="36"/>
      <c r="F683" s="37"/>
      <c r="G683" s="36"/>
      <c r="H683" s="36"/>
      <c r="I683" s="36"/>
      <c r="J683" s="36"/>
      <c r="K683" s="36"/>
      <c r="L683" s="36"/>
      <c r="M683" s="36"/>
      <c r="N683" s="38" t="str">
        <f t="shared" si="160"/>
        <v/>
      </c>
      <c r="O683" t="str">
        <f t="shared" si="161"/>
        <v/>
      </c>
      <c r="P683" t="str">
        <f t="shared" si="162"/>
        <v/>
      </c>
      <c r="Q683" t="str">
        <f t="shared" si="163"/>
        <v/>
      </c>
      <c r="R683" t="str">
        <f t="shared" si="164"/>
        <v>-</v>
      </c>
      <c r="S683" s="39" t="str">
        <f t="shared" si="165"/>
        <v/>
      </c>
      <c r="T683" t="str">
        <f t="shared" si="166"/>
        <v/>
      </c>
      <c r="U683" s="40">
        <f t="shared" si="167"/>
        <v>0</v>
      </c>
      <c r="V683" s="40">
        <f t="shared" si="168"/>
        <v>0</v>
      </c>
      <c r="W683" s="40">
        <f t="shared" si="169"/>
        <v>0</v>
      </c>
      <c r="X683" s="40">
        <f t="shared" si="170"/>
        <v>0</v>
      </c>
      <c r="Y683" s="39">
        <f t="shared" si="171"/>
        <v>0</v>
      </c>
      <c r="Z683" s="39">
        <f t="shared" si="172"/>
        <v>0</v>
      </c>
      <c r="AA683" s="39">
        <f t="shared" si="173"/>
        <v>0</v>
      </c>
      <c r="AB683" t="str">
        <f t="shared" si="174"/>
        <v/>
      </c>
      <c r="AD683" s="41" t="str">
        <f t="shared" si="175"/>
        <v/>
      </c>
    </row>
    <row r="684" spans="1:30" x14ac:dyDescent="0.2">
      <c r="A684" s="35"/>
      <c r="B684" s="36"/>
      <c r="C684" s="36"/>
      <c r="D684" s="36"/>
      <c r="E684" s="36"/>
      <c r="F684" s="37"/>
      <c r="G684" s="36"/>
      <c r="H684" s="36"/>
      <c r="I684" s="36"/>
      <c r="J684" s="36"/>
      <c r="K684" s="36"/>
      <c r="L684" s="36"/>
      <c r="M684" s="36"/>
      <c r="N684" s="38" t="str">
        <f t="shared" si="160"/>
        <v/>
      </c>
      <c r="O684" t="str">
        <f t="shared" si="161"/>
        <v/>
      </c>
      <c r="P684" t="str">
        <f t="shared" si="162"/>
        <v/>
      </c>
      <c r="Q684" t="str">
        <f t="shared" si="163"/>
        <v/>
      </c>
      <c r="R684" t="str">
        <f t="shared" si="164"/>
        <v>-</v>
      </c>
      <c r="S684" s="39" t="str">
        <f t="shared" si="165"/>
        <v/>
      </c>
      <c r="T684" t="str">
        <f t="shared" si="166"/>
        <v/>
      </c>
      <c r="U684" s="40">
        <f t="shared" si="167"/>
        <v>0</v>
      </c>
      <c r="V684" s="40">
        <f t="shared" si="168"/>
        <v>0</v>
      </c>
      <c r="W684" s="40">
        <f t="shared" si="169"/>
        <v>0</v>
      </c>
      <c r="X684" s="40">
        <f t="shared" si="170"/>
        <v>0</v>
      </c>
      <c r="Y684" s="39">
        <f t="shared" si="171"/>
        <v>0</v>
      </c>
      <c r="Z684" s="39">
        <f t="shared" si="172"/>
        <v>0</v>
      </c>
      <c r="AA684" s="39">
        <f t="shared" si="173"/>
        <v>0</v>
      </c>
      <c r="AB684" t="str">
        <f t="shared" si="174"/>
        <v/>
      </c>
      <c r="AD684" s="41" t="str">
        <f t="shared" si="175"/>
        <v/>
      </c>
    </row>
    <row r="685" spans="1:30" x14ac:dyDescent="0.2">
      <c r="A685" s="35"/>
      <c r="B685" s="36"/>
      <c r="C685" s="36"/>
      <c r="D685" s="36"/>
      <c r="E685" s="36"/>
      <c r="F685" s="37"/>
      <c r="G685" s="36"/>
      <c r="H685" s="36"/>
      <c r="I685" s="36"/>
      <c r="J685" s="36"/>
      <c r="K685" s="36"/>
      <c r="L685" s="36"/>
      <c r="M685" s="36"/>
      <c r="N685" s="38" t="str">
        <f t="shared" si="160"/>
        <v/>
      </c>
      <c r="O685" t="str">
        <f t="shared" si="161"/>
        <v/>
      </c>
      <c r="P685" t="str">
        <f t="shared" si="162"/>
        <v/>
      </c>
      <c r="Q685" t="str">
        <f t="shared" si="163"/>
        <v/>
      </c>
      <c r="R685" t="str">
        <f t="shared" si="164"/>
        <v>-</v>
      </c>
      <c r="S685" s="39" t="str">
        <f t="shared" si="165"/>
        <v/>
      </c>
      <c r="T685" t="str">
        <f t="shared" si="166"/>
        <v/>
      </c>
      <c r="U685" s="40">
        <f t="shared" si="167"/>
        <v>0</v>
      </c>
      <c r="V685" s="40">
        <f t="shared" si="168"/>
        <v>0</v>
      </c>
      <c r="W685" s="40">
        <f t="shared" si="169"/>
        <v>0</v>
      </c>
      <c r="X685" s="40">
        <f t="shared" si="170"/>
        <v>0</v>
      </c>
      <c r="Y685" s="39">
        <f t="shared" si="171"/>
        <v>0</v>
      </c>
      <c r="Z685" s="39">
        <f t="shared" si="172"/>
        <v>0</v>
      </c>
      <c r="AA685" s="39">
        <f t="shared" si="173"/>
        <v>0</v>
      </c>
      <c r="AB685" t="str">
        <f t="shared" si="174"/>
        <v/>
      </c>
      <c r="AD685" s="41" t="str">
        <f t="shared" si="175"/>
        <v/>
      </c>
    </row>
    <row r="686" spans="1:30" x14ac:dyDescent="0.2">
      <c r="A686" s="35"/>
      <c r="B686" s="36"/>
      <c r="C686" s="36"/>
      <c r="D686" s="36"/>
      <c r="E686" s="36"/>
      <c r="F686" s="37"/>
      <c r="G686" s="36"/>
      <c r="H686" s="36"/>
      <c r="I686" s="36"/>
      <c r="J686" s="36"/>
      <c r="K686" s="36"/>
      <c r="L686" s="36"/>
      <c r="M686" s="36"/>
      <c r="N686" s="38" t="str">
        <f t="shared" si="160"/>
        <v/>
      </c>
      <c r="O686" t="str">
        <f t="shared" si="161"/>
        <v/>
      </c>
      <c r="P686" t="str">
        <f t="shared" si="162"/>
        <v/>
      </c>
      <c r="Q686" t="str">
        <f t="shared" si="163"/>
        <v/>
      </c>
      <c r="R686" t="str">
        <f t="shared" si="164"/>
        <v>-</v>
      </c>
      <c r="S686" s="39" t="str">
        <f t="shared" si="165"/>
        <v/>
      </c>
      <c r="T686" t="str">
        <f t="shared" si="166"/>
        <v/>
      </c>
      <c r="U686" s="40">
        <f t="shared" si="167"/>
        <v>0</v>
      </c>
      <c r="V686" s="40">
        <f t="shared" si="168"/>
        <v>0</v>
      </c>
      <c r="W686" s="40">
        <f t="shared" si="169"/>
        <v>0</v>
      </c>
      <c r="X686" s="40">
        <f t="shared" si="170"/>
        <v>0</v>
      </c>
      <c r="Y686" s="39">
        <f t="shared" si="171"/>
        <v>0</v>
      </c>
      <c r="Z686" s="39">
        <f t="shared" si="172"/>
        <v>0</v>
      </c>
      <c r="AA686" s="39">
        <f t="shared" si="173"/>
        <v>0</v>
      </c>
      <c r="AB686" t="str">
        <f t="shared" si="174"/>
        <v/>
      </c>
      <c r="AD686" s="41" t="str">
        <f t="shared" si="175"/>
        <v/>
      </c>
    </row>
    <row r="687" spans="1:30" x14ac:dyDescent="0.2">
      <c r="A687" s="35"/>
      <c r="B687" s="36"/>
      <c r="C687" s="36"/>
      <c r="D687" s="36"/>
      <c r="E687" s="36"/>
      <c r="F687" s="37"/>
      <c r="G687" s="36"/>
      <c r="H687" s="36"/>
      <c r="I687" s="36"/>
      <c r="J687" s="36"/>
      <c r="K687" s="36"/>
      <c r="L687" s="36"/>
      <c r="M687" s="36"/>
      <c r="N687" s="38" t="str">
        <f t="shared" si="160"/>
        <v/>
      </c>
      <c r="O687" t="str">
        <f t="shared" si="161"/>
        <v/>
      </c>
      <c r="P687" t="str">
        <f t="shared" si="162"/>
        <v/>
      </c>
      <c r="Q687" t="str">
        <f t="shared" si="163"/>
        <v/>
      </c>
      <c r="R687" t="str">
        <f t="shared" si="164"/>
        <v>-</v>
      </c>
      <c r="S687" s="39" t="str">
        <f t="shared" si="165"/>
        <v/>
      </c>
      <c r="T687" t="str">
        <f t="shared" si="166"/>
        <v/>
      </c>
      <c r="U687" s="40">
        <f t="shared" si="167"/>
        <v>0</v>
      </c>
      <c r="V687" s="40">
        <f t="shared" si="168"/>
        <v>0</v>
      </c>
      <c r="W687" s="40">
        <f t="shared" si="169"/>
        <v>0</v>
      </c>
      <c r="X687" s="40">
        <f t="shared" si="170"/>
        <v>0</v>
      </c>
      <c r="Y687" s="39">
        <f t="shared" si="171"/>
        <v>0</v>
      </c>
      <c r="Z687" s="39">
        <f t="shared" si="172"/>
        <v>0</v>
      </c>
      <c r="AA687" s="39">
        <f t="shared" si="173"/>
        <v>0</v>
      </c>
      <c r="AB687" t="str">
        <f t="shared" si="174"/>
        <v/>
      </c>
      <c r="AD687" s="41" t="str">
        <f t="shared" si="175"/>
        <v/>
      </c>
    </row>
    <row r="688" spans="1:30" x14ac:dyDescent="0.2">
      <c r="A688" s="35"/>
      <c r="B688" s="36"/>
      <c r="C688" s="36"/>
      <c r="D688" s="36"/>
      <c r="E688" s="36"/>
      <c r="F688" s="37"/>
      <c r="G688" s="36"/>
      <c r="H688" s="36"/>
      <c r="I688" s="36"/>
      <c r="J688" s="36"/>
      <c r="K688" s="36"/>
      <c r="L688" s="36"/>
      <c r="M688" s="36"/>
      <c r="N688" s="38" t="str">
        <f t="shared" si="160"/>
        <v/>
      </c>
      <c r="O688" t="str">
        <f t="shared" si="161"/>
        <v/>
      </c>
      <c r="P688" t="str">
        <f t="shared" si="162"/>
        <v/>
      </c>
      <c r="Q688" t="str">
        <f t="shared" si="163"/>
        <v/>
      </c>
      <c r="R688" t="str">
        <f t="shared" si="164"/>
        <v>-</v>
      </c>
      <c r="S688" s="39" t="str">
        <f t="shared" si="165"/>
        <v/>
      </c>
      <c r="T688" t="str">
        <f t="shared" si="166"/>
        <v/>
      </c>
      <c r="U688" s="40">
        <f t="shared" si="167"/>
        <v>0</v>
      </c>
      <c r="V688" s="40">
        <f t="shared" si="168"/>
        <v>0</v>
      </c>
      <c r="W688" s="40">
        <f t="shared" si="169"/>
        <v>0</v>
      </c>
      <c r="X688" s="40">
        <f t="shared" si="170"/>
        <v>0</v>
      </c>
      <c r="Y688" s="39">
        <f t="shared" si="171"/>
        <v>0</v>
      </c>
      <c r="Z688" s="39">
        <f t="shared" si="172"/>
        <v>0</v>
      </c>
      <c r="AA688" s="39">
        <f t="shared" si="173"/>
        <v>0</v>
      </c>
      <c r="AB688" t="str">
        <f t="shared" si="174"/>
        <v/>
      </c>
      <c r="AD688" s="41" t="str">
        <f t="shared" si="175"/>
        <v/>
      </c>
    </row>
    <row r="689" spans="1:30" x14ac:dyDescent="0.2">
      <c r="A689" s="35"/>
      <c r="B689" s="36"/>
      <c r="C689" s="36"/>
      <c r="D689" s="36"/>
      <c r="E689" s="36"/>
      <c r="F689" s="37"/>
      <c r="G689" s="36"/>
      <c r="H689" s="36"/>
      <c r="I689" s="36"/>
      <c r="J689" s="36"/>
      <c r="K689" s="36"/>
      <c r="L689" s="36"/>
      <c r="M689" s="36"/>
      <c r="N689" s="38" t="str">
        <f t="shared" si="160"/>
        <v/>
      </c>
      <c r="O689" t="str">
        <f t="shared" si="161"/>
        <v/>
      </c>
      <c r="P689" t="str">
        <f t="shared" si="162"/>
        <v/>
      </c>
      <c r="Q689" t="str">
        <f t="shared" si="163"/>
        <v/>
      </c>
      <c r="R689" t="str">
        <f t="shared" si="164"/>
        <v>-</v>
      </c>
      <c r="S689" s="39" t="str">
        <f t="shared" si="165"/>
        <v/>
      </c>
      <c r="T689" t="str">
        <f t="shared" si="166"/>
        <v/>
      </c>
      <c r="U689" s="40">
        <f t="shared" si="167"/>
        <v>0</v>
      </c>
      <c r="V689" s="40">
        <f t="shared" si="168"/>
        <v>0</v>
      </c>
      <c r="W689" s="40">
        <f t="shared" si="169"/>
        <v>0</v>
      </c>
      <c r="X689" s="40">
        <f t="shared" si="170"/>
        <v>0</v>
      </c>
      <c r="Y689" s="39">
        <f t="shared" si="171"/>
        <v>0</v>
      </c>
      <c r="Z689" s="39">
        <f t="shared" si="172"/>
        <v>0</v>
      </c>
      <c r="AA689" s="39">
        <f t="shared" si="173"/>
        <v>0</v>
      </c>
      <c r="AB689" t="str">
        <f t="shared" si="174"/>
        <v/>
      </c>
      <c r="AD689" s="41" t="str">
        <f t="shared" si="175"/>
        <v/>
      </c>
    </row>
    <row r="690" spans="1:30" x14ac:dyDescent="0.2">
      <c r="A690" s="35"/>
      <c r="B690" s="36"/>
      <c r="C690" s="36"/>
      <c r="D690" s="36"/>
      <c r="E690" s="36"/>
      <c r="F690" s="37"/>
      <c r="G690" s="36"/>
      <c r="H690" s="36"/>
      <c r="I690" s="36"/>
      <c r="J690" s="36"/>
      <c r="K690" s="36"/>
      <c r="L690" s="36"/>
      <c r="M690" s="36"/>
      <c r="N690" s="38" t="str">
        <f t="shared" si="160"/>
        <v/>
      </c>
      <c r="O690" t="str">
        <f t="shared" si="161"/>
        <v/>
      </c>
      <c r="P690" t="str">
        <f t="shared" si="162"/>
        <v/>
      </c>
      <c r="Q690" t="str">
        <f t="shared" si="163"/>
        <v/>
      </c>
      <c r="R690" t="str">
        <f t="shared" si="164"/>
        <v>-</v>
      </c>
      <c r="S690" s="39" t="str">
        <f t="shared" si="165"/>
        <v/>
      </c>
      <c r="T690" t="str">
        <f t="shared" si="166"/>
        <v/>
      </c>
      <c r="U690" s="40">
        <f t="shared" si="167"/>
        <v>0</v>
      </c>
      <c r="V690" s="40">
        <f t="shared" si="168"/>
        <v>0</v>
      </c>
      <c r="W690" s="40">
        <f t="shared" si="169"/>
        <v>0</v>
      </c>
      <c r="X690" s="40">
        <f t="shared" si="170"/>
        <v>0</v>
      </c>
      <c r="Y690" s="39">
        <f t="shared" si="171"/>
        <v>0</v>
      </c>
      <c r="Z690" s="39">
        <f t="shared" si="172"/>
        <v>0</v>
      </c>
      <c r="AA690" s="39">
        <f t="shared" si="173"/>
        <v>0</v>
      </c>
      <c r="AB690" t="str">
        <f t="shared" si="174"/>
        <v/>
      </c>
      <c r="AD690" s="41" t="str">
        <f t="shared" si="175"/>
        <v/>
      </c>
    </row>
    <row r="691" spans="1:30" x14ac:dyDescent="0.2">
      <c r="A691" s="35"/>
      <c r="B691" s="36"/>
      <c r="C691" s="36"/>
      <c r="D691" s="36"/>
      <c r="E691" s="36"/>
      <c r="F691" s="37"/>
      <c r="G691" s="36"/>
      <c r="H691" s="36"/>
      <c r="I691" s="36"/>
      <c r="J691" s="36"/>
      <c r="K691" s="36"/>
      <c r="L691" s="36"/>
      <c r="M691" s="36"/>
      <c r="N691" s="38" t="str">
        <f t="shared" si="160"/>
        <v/>
      </c>
      <c r="O691" t="str">
        <f t="shared" si="161"/>
        <v/>
      </c>
      <c r="P691" t="str">
        <f t="shared" si="162"/>
        <v/>
      </c>
      <c r="Q691" t="str">
        <f t="shared" si="163"/>
        <v/>
      </c>
      <c r="R691" t="str">
        <f t="shared" si="164"/>
        <v>-</v>
      </c>
      <c r="S691" s="39" t="str">
        <f t="shared" si="165"/>
        <v/>
      </c>
      <c r="T691" t="str">
        <f t="shared" si="166"/>
        <v/>
      </c>
      <c r="U691" s="40">
        <f t="shared" si="167"/>
        <v>0</v>
      </c>
      <c r="V691" s="40">
        <f t="shared" si="168"/>
        <v>0</v>
      </c>
      <c r="W691" s="40">
        <f t="shared" si="169"/>
        <v>0</v>
      </c>
      <c r="X691" s="40">
        <f t="shared" si="170"/>
        <v>0</v>
      </c>
      <c r="Y691" s="39">
        <f t="shared" si="171"/>
        <v>0</v>
      </c>
      <c r="Z691" s="39">
        <f t="shared" si="172"/>
        <v>0</v>
      </c>
      <c r="AA691" s="39">
        <f t="shared" si="173"/>
        <v>0</v>
      </c>
      <c r="AB691" t="str">
        <f t="shared" si="174"/>
        <v/>
      </c>
      <c r="AD691" s="41" t="str">
        <f t="shared" si="175"/>
        <v/>
      </c>
    </row>
    <row r="692" spans="1:30" x14ac:dyDescent="0.2">
      <c r="A692" s="35"/>
      <c r="B692" s="36"/>
      <c r="C692" s="36"/>
      <c r="D692" s="36"/>
      <c r="E692" s="36"/>
      <c r="F692" s="37"/>
      <c r="G692" s="36"/>
      <c r="H692" s="36"/>
      <c r="I692" s="36"/>
      <c r="J692" s="36"/>
      <c r="K692" s="36"/>
      <c r="L692" s="36"/>
      <c r="M692" s="36"/>
      <c r="N692" s="38" t="str">
        <f t="shared" si="160"/>
        <v/>
      </c>
      <c r="O692" t="str">
        <f t="shared" si="161"/>
        <v/>
      </c>
      <c r="P692" t="str">
        <f t="shared" si="162"/>
        <v/>
      </c>
      <c r="Q692" t="str">
        <f t="shared" si="163"/>
        <v/>
      </c>
      <c r="R692" t="str">
        <f t="shared" si="164"/>
        <v>-</v>
      </c>
      <c r="S692" s="39" t="str">
        <f t="shared" si="165"/>
        <v/>
      </c>
      <c r="T692" t="str">
        <f t="shared" si="166"/>
        <v/>
      </c>
      <c r="U692" s="40">
        <f t="shared" si="167"/>
        <v>0</v>
      </c>
      <c r="V692" s="40">
        <f t="shared" si="168"/>
        <v>0</v>
      </c>
      <c r="W692" s="40">
        <f t="shared" si="169"/>
        <v>0</v>
      </c>
      <c r="X692" s="40">
        <f t="shared" si="170"/>
        <v>0</v>
      </c>
      <c r="Y692" s="39">
        <f t="shared" si="171"/>
        <v>0</v>
      </c>
      <c r="Z692" s="39">
        <f t="shared" si="172"/>
        <v>0</v>
      </c>
      <c r="AA692" s="39">
        <f t="shared" si="173"/>
        <v>0</v>
      </c>
      <c r="AB692" t="str">
        <f t="shared" si="174"/>
        <v/>
      </c>
      <c r="AD692" s="41" t="str">
        <f t="shared" si="175"/>
        <v/>
      </c>
    </row>
    <row r="693" spans="1:30" x14ac:dyDescent="0.2">
      <c r="A693" s="35"/>
      <c r="B693" s="36"/>
      <c r="C693" s="36"/>
      <c r="D693" s="36"/>
      <c r="E693" s="36"/>
      <c r="F693" s="37"/>
      <c r="G693" s="36"/>
      <c r="H693" s="36"/>
      <c r="I693" s="36"/>
      <c r="J693" s="36"/>
      <c r="K693" s="36"/>
      <c r="L693" s="36"/>
      <c r="M693" s="36"/>
      <c r="N693" s="38" t="str">
        <f t="shared" si="160"/>
        <v/>
      </c>
      <c r="O693" t="str">
        <f t="shared" si="161"/>
        <v/>
      </c>
      <c r="P693" t="str">
        <f t="shared" si="162"/>
        <v/>
      </c>
      <c r="Q693" t="str">
        <f t="shared" si="163"/>
        <v/>
      </c>
      <c r="R693" t="str">
        <f t="shared" si="164"/>
        <v>-</v>
      </c>
      <c r="S693" s="39" t="str">
        <f t="shared" si="165"/>
        <v/>
      </c>
      <c r="T693" t="str">
        <f t="shared" si="166"/>
        <v/>
      </c>
      <c r="U693" s="40">
        <f t="shared" si="167"/>
        <v>0</v>
      </c>
      <c r="V693" s="40">
        <f t="shared" si="168"/>
        <v>0</v>
      </c>
      <c r="W693" s="40">
        <f t="shared" si="169"/>
        <v>0</v>
      </c>
      <c r="X693" s="40">
        <f t="shared" si="170"/>
        <v>0</v>
      </c>
      <c r="Y693" s="39">
        <f t="shared" si="171"/>
        <v>0</v>
      </c>
      <c r="Z693" s="39">
        <f t="shared" si="172"/>
        <v>0</v>
      </c>
      <c r="AA693" s="39">
        <f t="shared" si="173"/>
        <v>0</v>
      </c>
      <c r="AB693" t="str">
        <f t="shared" si="174"/>
        <v/>
      </c>
      <c r="AD693" s="41" t="str">
        <f t="shared" si="175"/>
        <v/>
      </c>
    </row>
    <row r="694" spans="1:30" x14ac:dyDescent="0.2">
      <c r="A694" s="35"/>
      <c r="B694" s="36"/>
      <c r="C694" s="36"/>
      <c r="D694" s="36"/>
      <c r="E694" s="36"/>
      <c r="F694" s="37"/>
      <c r="G694" s="36"/>
      <c r="H694" s="36"/>
      <c r="I694" s="36"/>
      <c r="J694" s="36"/>
      <c r="K694" s="36"/>
      <c r="L694" s="36"/>
      <c r="M694" s="36"/>
      <c r="N694" s="38" t="str">
        <f t="shared" si="160"/>
        <v/>
      </c>
      <c r="O694" t="str">
        <f t="shared" si="161"/>
        <v/>
      </c>
      <c r="P694" t="str">
        <f t="shared" si="162"/>
        <v/>
      </c>
      <c r="Q694" t="str">
        <f t="shared" si="163"/>
        <v/>
      </c>
      <c r="R694" t="str">
        <f t="shared" si="164"/>
        <v>-</v>
      </c>
      <c r="S694" s="39" t="str">
        <f t="shared" si="165"/>
        <v/>
      </c>
      <c r="T694" t="str">
        <f t="shared" si="166"/>
        <v/>
      </c>
      <c r="U694" s="40">
        <f t="shared" si="167"/>
        <v>0</v>
      </c>
      <c r="V694" s="40">
        <f t="shared" si="168"/>
        <v>0</v>
      </c>
      <c r="W694" s="40">
        <f t="shared" si="169"/>
        <v>0</v>
      </c>
      <c r="X694" s="40">
        <f t="shared" si="170"/>
        <v>0</v>
      </c>
      <c r="Y694" s="39">
        <f t="shared" si="171"/>
        <v>0</v>
      </c>
      <c r="Z694" s="39">
        <f t="shared" si="172"/>
        <v>0</v>
      </c>
      <c r="AA694" s="39">
        <f t="shared" si="173"/>
        <v>0</v>
      </c>
      <c r="AB694" t="str">
        <f t="shared" si="174"/>
        <v/>
      </c>
      <c r="AD694" s="41" t="str">
        <f t="shared" si="175"/>
        <v/>
      </c>
    </row>
    <row r="695" spans="1:30" x14ac:dyDescent="0.2">
      <c r="A695" s="35"/>
      <c r="B695" s="36"/>
      <c r="C695" s="36"/>
      <c r="D695" s="36"/>
      <c r="E695" s="36"/>
      <c r="F695" s="37"/>
      <c r="G695" s="36"/>
      <c r="H695" s="36"/>
      <c r="I695" s="36"/>
      <c r="J695" s="36"/>
      <c r="K695" s="36"/>
      <c r="L695" s="36"/>
      <c r="M695" s="36"/>
      <c r="N695" s="38" t="str">
        <f t="shared" si="160"/>
        <v/>
      </c>
      <c r="O695" t="str">
        <f t="shared" si="161"/>
        <v/>
      </c>
      <c r="P695" t="str">
        <f t="shared" si="162"/>
        <v/>
      </c>
      <c r="Q695" t="str">
        <f t="shared" si="163"/>
        <v/>
      </c>
      <c r="R695" t="str">
        <f t="shared" si="164"/>
        <v>-</v>
      </c>
      <c r="S695" s="39" t="str">
        <f t="shared" si="165"/>
        <v/>
      </c>
      <c r="T695" t="str">
        <f t="shared" si="166"/>
        <v/>
      </c>
      <c r="U695" s="40">
        <f t="shared" si="167"/>
        <v>0</v>
      </c>
      <c r="V695" s="40">
        <f t="shared" si="168"/>
        <v>0</v>
      </c>
      <c r="W695" s="40">
        <f t="shared" si="169"/>
        <v>0</v>
      </c>
      <c r="X695" s="40">
        <f t="shared" si="170"/>
        <v>0</v>
      </c>
      <c r="Y695" s="39">
        <f t="shared" si="171"/>
        <v>0</v>
      </c>
      <c r="Z695" s="39">
        <f t="shared" si="172"/>
        <v>0</v>
      </c>
      <c r="AA695" s="39">
        <f t="shared" si="173"/>
        <v>0</v>
      </c>
      <c r="AB695" t="str">
        <f t="shared" si="174"/>
        <v/>
      </c>
      <c r="AD695" s="41" t="str">
        <f t="shared" si="175"/>
        <v/>
      </c>
    </row>
    <row r="696" spans="1:30" x14ac:dyDescent="0.2">
      <c r="A696" s="35"/>
      <c r="B696" s="36"/>
      <c r="C696" s="36"/>
      <c r="D696" s="36"/>
      <c r="E696" s="36"/>
      <c r="F696" s="37"/>
      <c r="G696" s="36"/>
      <c r="H696" s="36"/>
      <c r="I696" s="36"/>
      <c r="J696" s="36"/>
      <c r="K696" s="36"/>
      <c r="L696" s="36"/>
      <c r="M696" s="36"/>
      <c r="N696" s="38" t="str">
        <f t="shared" si="160"/>
        <v/>
      </c>
      <c r="O696" t="str">
        <f t="shared" si="161"/>
        <v/>
      </c>
      <c r="P696" t="str">
        <f t="shared" si="162"/>
        <v/>
      </c>
      <c r="Q696" t="str">
        <f t="shared" si="163"/>
        <v/>
      </c>
      <c r="R696" t="str">
        <f t="shared" si="164"/>
        <v>-</v>
      </c>
      <c r="S696" s="39" t="str">
        <f t="shared" si="165"/>
        <v/>
      </c>
      <c r="T696" t="str">
        <f t="shared" si="166"/>
        <v/>
      </c>
      <c r="U696" s="40">
        <f t="shared" si="167"/>
        <v>0</v>
      </c>
      <c r="V696" s="40">
        <f t="shared" si="168"/>
        <v>0</v>
      </c>
      <c r="W696" s="40">
        <f t="shared" si="169"/>
        <v>0</v>
      </c>
      <c r="X696" s="40">
        <f t="shared" si="170"/>
        <v>0</v>
      </c>
      <c r="Y696" s="39">
        <f t="shared" si="171"/>
        <v>0</v>
      </c>
      <c r="Z696" s="39">
        <f t="shared" si="172"/>
        <v>0</v>
      </c>
      <c r="AA696" s="39">
        <f t="shared" si="173"/>
        <v>0</v>
      </c>
      <c r="AB696" t="str">
        <f t="shared" si="174"/>
        <v/>
      </c>
      <c r="AD696" s="41" t="str">
        <f t="shared" si="175"/>
        <v/>
      </c>
    </row>
    <row r="697" spans="1:30" x14ac:dyDescent="0.2">
      <c r="A697" s="35"/>
      <c r="B697" s="36"/>
      <c r="C697" s="36"/>
      <c r="D697" s="36"/>
      <c r="E697" s="36"/>
      <c r="F697" s="37"/>
      <c r="G697" s="36"/>
      <c r="H697" s="36"/>
      <c r="I697" s="36"/>
      <c r="J697" s="36"/>
      <c r="K697" s="36"/>
      <c r="L697" s="36"/>
      <c r="M697" s="36"/>
      <c r="N697" s="38" t="str">
        <f t="shared" si="160"/>
        <v/>
      </c>
      <c r="O697" t="str">
        <f t="shared" si="161"/>
        <v/>
      </c>
      <c r="P697" t="str">
        <f t="shared" si="162"/>
        <v/>
      </c>
      <c r="Q697" t="str">
        <f t="shared" si="163"/>
        <v/>
      </c>
      <c r="R697" t="str">
        <f t="shared" si="164"/>
        <v>-</v>
      </c>
      <c r="S697" s="39" t="str">
        <f t="shared" si="165"/>
        <v/>
      </c>
      <c r="T697" t="str">
        <f t="shared" si="166"/>
        <v/>
      </c>
      <c r="U697" s="40">
        <f t="shared" si="167"/>
        <v>0</v>
      </c>
      <c r="V697" s="40">
        <f t="shared" si="168"/>
        <v>0</v>
      </c>
      <c r="W697" s="40">
        <f t="shared" si="169"/>
        <v>0</v>
      </c>
      <c r="X697" s="40">
        <f t="shared" si="170"/>
        <v>0</v>
      </c>
      <c r="Y697" s="39">
        <f t="shared" si="171"/>
        <v>0</v>
      </c>
      <c r="Z697" s="39">
        <f t="shared" si="172"/>
        <v>0</v>
      </c>
      <c r="AA697" s="39">
        <f t="shared" si="173"/>
        <v>0</v>
      </c>
      <c r="AB697" t="str">
        <f t="shared" si="174"/>
        <v/>
      </c>
      <c r="AD697" s="41" t="str">
        <f t="shared" si="175"/>
        <v/>
      </c>
    </row>
    <row r="698" spans="1:30" x14ac:dyDescent="0.2">
      <c r="A698" s="35"/>
      <c r="B698" s="36"/>
      <c r="C698" s="36"/>
      <c r="D698" s="36"/>
      <c r="E698" s="36"/>
      <c r="F698" s="37"/>
      <c r="G698" s="36"/>
      <c r="H698" s="36"/>
      <c r="I698" s="36"/>
      <c r="J698" s="36"/>
      <c r="K698" s="36"/>
      <c r="L698" s="36"/>
      <c r="M698" s="36"/>
      <c r="N698" s="38" t="str">
        <f t="shared" si="160"/>
        <v/>
      </c>
      <c r="O698" t="str">
        <f t="shared" si="161"/>
        <v/>
      </c>
      <c r="P698" t="str">
        <f t="shared" si="162"/>
        <v/>
      </c>
      <c r="Q698" t="str">
        <f t="shared" si="163"/>
        <v/>
      </c>
      <c r="R698" t="str">
        <f t="shared" si="164"/>
        <v>-</v>
      </c>
      <c r="S698" s="39" t="str">
        <f t="shared" si="165"/>
        <v/>
      </c>
      <c r="T698" t="str">
        <f t="shared" si="166"/>
        <v/>
      </c>
      <c r="U698" s="40">
        <f t="shared" si="167"/>
        <v>0</v>
      </c>
      <c r="V698" s="40">
        <f t="shared" si="168"/>
        <v>0</v>
      </c>
      <c r="W698" s="40">
        <f t="shared" si="169"/>
        <v>0</v>
      </c>
      <c r="X698" s="40">
        <f t="shared" si="170"/>
        <v>0</v>
      </c>
      <c r="Y698" s="39">
        <f t="shared" si="171"/>
        <v>0</v>
      </c>
      <c r="Z698" s="39">
        <f t="shared" si="172"/>
        <v>0</v>
      </c>
      <c r="AA698" s="39">
        <f t="shared" si="173"/>
        <v>0</v>
      </c>
      <c r="AB698" t="str">
        <f t="shared" si="174"/>
        <v/>
      </c>
      <c r="AD698" s="41" t="str">
        <f t="shared" si="175"/>
        <v/>
      </c>
    </row>
    <row r="699" spans="1:30" x14ac:dyDescent="0.2">
      <c r="A699" s="35"/>
      <c r="B699" s="36"/>
      <c r="C699" s="36"/>
      <c r="D699" s="36"/>
      <c r="E699" s="36"/>
      <c r="F699" s="37"/>
      <c r="G699" s="36"/>
      <c r="H699" s="36"/>
      <c r="I699" s="36"/>
      <c r="J699" s="36"/>
      <c r="K699" s="36"/>
      <c r="L699" s="36"/>
      <c r="M699" s="36"/>
      <c r="N699" s="38" t="str">
        <f t="shared" si="160"/>
        <v/>
      </c>
      <c r="O699" t="str">
        <f t="shared" si="161"/>
        <v/>
      </c>
      <c r="P699" t="str">
        <f t="shared" si="162"/>
        <v/>
      </c>
      <c r="Q699" t="str">
        <f t="shared" si="163"/>
        <v/>
      </c>
      <c r="R699" t="str">
        <f t="shared" si="164"/>
        <v>-</v>
      </c>
      <c r="S699" s="39" t="str">
        <f t="shared" si="165"/>
        <v/>
      </c>
      <c r="T699" t="str">
        <f t="shared" si="166"/>
        <v/>
      </c>
      <c r="U699" s="40">
        <f t="shared" si="167"/>
        <v>0</v>
      </c>
      <c r="V699" s="40">
        <f t="shared" si="168"/>
        <v>0</v>
      </c>
      <c r="W699" s="40">
        <f t="shared" si="169"/>
        <v>0</v>
      </c>
      <c r="X699" s="40">
        <f t="shared" si="170"/>
        <v>0</v>
      </c>
      <c r="Y699" s="39">
        <f t="shared" si="171"/>
        <v>0</v>
      </c>
      <c r="Z699" s="39">
        <f t="shared" si="172"/>
        <v>0</v>
      </c>
      <c r="AA699" s="39">
        <f t="shared" si="173"/>
        <v>0</v>
      </c>
      <c r="AB699" t="str">
        <f t="shared" si="174"/>
        <v/>
      </c>
      <c r="AD699" s="41" t="str">
        <f t="shared" si="175"/>
        <v/>
      </c>
    </row>
    <row r="700" spans="1:30" x14ac:dyDescent="0.2">
      <c r="A700" s="35"/>
      <c r="B700" s="36"/>
      <c r="C700" s="36"/>
      <c r="D700" s="36"/>
      <c r="E700" s="36"/>
      <c r="F700" s="37"/>
      <c r="G700" s="36"/>
      <c r="H700" s="36"/>
      <c r="I700" s="36"/>
      <c r="J700" s="36"/>
      <c r="K700" s="36"/>
      <c r="L700" s="36"/>
      <c r="M700" s="36"/>
      <c r="N700" s="38" t="str">
        <f t="shared" si="160"/>
        <v/>
      </c>
      <c r="O700" t="str">
        <f t="shared" si="161"/>
        <v/>
      </c>
      <c r="P700" t="str">
        <f t="shared" si="162"/>
        <v/>
      </c>
      <c r="Q700" t="str">
        <f t="shared" si="163"/>
        <v/>
      </c>
      <c r="R700" t="str">
        <f t="shared" si="164"/>
        <v>-</v>
      </c>
      <c r="S700" s="39" t="str">
        <f t="shared" si="165"/>
        <v/>
      </c>
      <c r="T700" t="str">
        <f t="shared" si="166"/>
        <v/>
      </c>
      <c r="U700" s="40">
        <f t="shared" si="167"/>
        <v>0</v>
      </c>
      <c r="V700" s="40">
        <f t="shared" si="168"/>
        <v>0</v>
      </c>
      <c r="W700" s="40">
        <f t="shared" si="169"/>
        <v>0</v>
      </c>
      <c r="X700" s="40">
        <f t="shared" si="170"/>
        <v>0</v>
      </c>
      <c r="Y700" s="39">
        <f t="shared" si="171"/>
        <v>0</v>
      </c>
      <c r="Z700" s="39">
        <f t="shared" si="172"/>
        <v>0</v>
      </c>
      <c r="AA700" s="39">
        <f t="shared" si="173"/>
        <v>0</v>
      </c>
      <c r="AB700" t="str">
        <f t="shared" si="174"/>
        <v/>
      </c>
      <c r="AD700" s="41" t="str">
        <f t="shared" si="175"/>
        <v/>
      </c>
    </row>
    <row r="701" spans="1:30" x14ac:dyDescent="0.2">
      <c r="A701" s="35"/>
      <c r="B701" s="36"/>
      <c r="C701" s="36"/>
      <c r="D701" s="36"/>
      <c r="E701" s="36"/>
      <c r="F701" s="37"/>
      <c r="G701" s="36"/>
      <c r="H701" s="36"/>
      <c r="I701" s="36"/>
      <c r="J701" s="36"/>
      <c r="K701" s="36"/>
      <c r="L701" s="36"/>
      <c r="M701" s="36"/>
      <c r="N701" s="38" t="str">
        <f t="shared" si="160"/>
        <v/>
      </c>
      <c r="O701" t="str">
        <f t="shared" si="161"/>
        <v/>
      </c>
      <c r="P701" t="str">
        <f t="shared" si="162"/>
        <v/>
      </c>
      <c r="Q701" t="str">
        <f t="shared" si="163"/>
        <v/>
      </c>
      <c r="R701" t="str">
        <f t="shared" si="164"/>
        <v>-</v>
      </c>
      <c r="S701" s="39" t="str">
        <f t="shared" si="165"/>
        <v/>
      </c>
      <c r="T701" t="str">
        <f t="shared" si="166"/>
        <v/>
      </c>
      <c r="U701" s="40">
        <f t="shared" si="167"/>
        <v>0</v>
      </c>
      <c r="V701" s="40">
        <f t="shared" si="168"/>
        <v>0</v>
      </c>
      <c r="W701" s="40">
        <f t="shared" si="169"/>
        <v>0</v>
      </c>
      <c r="X701" s="40">
        <f t="shared" si="170"/>
        <v>0</v>
      </c>
      <c r="Y701" s="39">
        <f t="shared" si="171"/>
        <v>0</v>
      </c>
      <c r="Z701" s="39">
        <f t="shared" si="172"/>
        <v>0</v>
      </c>
      <c r="AA701" s="39">
        <f t="shared" si="173"/>
        <v>0</v>
      </c>
      <c r="AB701" t="str">
        <f t="shared" si="174"/>
        <v/>
      </c>
      <c r="AD701" s="41" t="str">
        <f t="shared" si="175"/>
        <v/>
      </c>
    </row>
    <row r="702" spans="1:30" x14ac:dyDescent="0.2">
      <c r="A702" s="35"/>
      <c r="B702" s="36"/>
      <c r="C702" s="36"/>
      <c r="D702" s="36"/>
      <c r="E702" s="36"/>
      <c r="F702" s="37"/>
      <c r="G702" s="36"/>
      <c r="H702" s="36"/>
      <c r="I702" s="36"/>
      <c r="J702" s="36"/>
      <c r="K702" s="36"/>
      <c r="L702" s="36"/>
      <c r="M702" s="36"/>
      <c r="N702" s="38" t="str">
        <f t="shared" si="160"/>
        <v/>
      </c>
      <c r="O702" t="str">
        <f t="shared" si="161"/>
        <v/>
      </c>
      <c r="P702" t="str">
        <f t="shared" si="162"/>
        <v/>
      </c>
      <c r="Q702" t="str">
        <f t="shared" si="163"/>
        <v/>
      </c>
      <c r="R702" t="str">
        <f t="shared" si="164"/>
        <v>-</v>
      </c>
      <c r="S702" s="39" t="str">
        <f t="shared" si="165"/>
        <v/>
      </c>
      <c r="T702" t="str">
        <f t="shared" si="166"/>
        <v/>
      </c>
      <c r="U702" s="40">
        <f t="shared" si="167"/>
        <v>0</v>
      </c>
      <c r="V702" s="40">
        <f t="shared" si="168"/>
        <v>0</v>
      </c>
      <c r="W702" s="40">
        <f t="shared" si="169"/>
        <v>0</v>
      </c>
      <c r="X702" s="40">
        <f t="shared" si="170"/>
        <v>0</v>
      </c>
      <c r="Y702" s="39">
        <f t="shared" si="171"/>
        <v>0</v>
      </c>
      <c r="Z702" s="39">
        <f t="shared" si="172"/>
        <v>0</v>
      </c>
      <c r="AA702" s="39">
        <f t="shared" si="173"/>
        <v>0</v>
      </c>
      <c r="AB702" t="str">
        <f t="shared" si="174"/>
        <v/>
      </c>
      <c r="AD702" s="41" t="str">
        <f t="shared" si="175"/>
        <v/>
      </c>
    </row>
    <row r="703" spans="1:30" x14ac:dyDescent="0.2">
      <c r="A703" s="35"/>
      <c r="B703" s="36"/>
      <c r="C703" s="36"/>
      <c r="D703" s="36"/>
      <c r="E703" s="36"/>
      <c r="F703" s="37"/>
      <c r="G703" s="36"/>
      <c r="H703" s="36"/>
      <c r="I703" s="36"/>
      <c r="J703" s="36"/>
      <c r="K703" s="36"/>
      <c r="L703" s="36"/>
      <c r="M703" s="36"/>
      <c r="N703" s="38" t="str">
        <f t="shared" si="160"/>
        <v/>
      </c>
      <c r="O703" t="str">
        <f t="shared" si="161"/>
        <v/>
      </c>
      <c r="P703" t="str">
        <f t="shared" si="162"/>
        <v/>
      </c>
      <c r="Q703" t="str">
        <f t="shared" si="163"/>
        <v/>
      </c>
      <c r="R703" t="str">
        <f t="shared" si="164"/>
        <v>-</v>
      </c>
      <c r="S703" s="39" t="str">
        <f t="shared" si="165"/>
        <v/>
      </c>
      <c r="T703" t="str">
        <f t="shared" si="166"/>
        <v/>
      </c>
      <c r="U703" s="40">
        <f t="shared" si="167"/>
        <v>0</v>
      </c>
      <c r="V703" s="40">
        <f t="shared" si="168"/>
        <v>0</v>
      </c>
      <c r="W703" s="40">
        <f t="shared" si="169"/>
        <v>0</v>
      </c>
      <c r="X703" s="40">
        <f t="shared" si="170"/>
        <v>0</v>
      </c>
      <c r="Y703" s="39">
        <f t="shared" si="171"/>
        <v>0</v>
      </c>
      <c r="Z703" s="39">
        <f t="shared" si="172"/>
        <v>0</v>
      </c>
      <c r="AA703" s="39">
        <f t="shared" si="173"/>
        <v>0</v>
      </c>
      <c r="AB703" t="str">
        <f t="shared" si="174"/>
        <v/>
      </c>
      <c r="AD703" s="41" t="str">
        <f t="shared" si="175"/>
        <v/>
      </c>
    </row>
    <row r="704" spans="1:30" x14ac:dyDescent="0.2">
      <c r="A704" s="35"/>
      <c r="B704" s="36"/>
      <c r="C704" s="36"/>
      <c r="D704" s="36"/>
      <c r="E704" s="36"/>
      <c r="F704" s="37"/>
      <c r="G704" s="36"/>
      <c r="H704" s="36"/>
      <c r="I704" s="36"/>
      <c r="J704" s="36"/>
      <c r="K704" s="36"/>
      <c r="L704" s="36"/>
      <c r="M704" s="36"/>
      <c r="N704" s="38" t="str">
        <f t="shared" si="160"/>
        <v/>
      </c>
      <c r="O704" t="str">
        <f t="shared" si="161"/>
        <v/>
      </c>
      <c r="P704" t="str">
        <f t="shared" si="162"/>
        <v/>
      </c>
      <c r="Q704" t="str">
        <f t="shared" si="163"/>
        <v/>
      </c>
      <c r="R704" t="str">
        <f t="shared" si="164"/>
        <v>-</v>
      </c>
      <c r="S704" s="39" t="str">
        <f t="shared" si="165"/>
        <v/>
      </c>
      <c r="T704" t="str">
        <f t="shared" si="166"/>
        <v/>
      </c>
      <c r="U704" s="40">
        <f t="shared" si="167"/>
        <v>0</v>
      </c>
      <c r="V704" s="40">
        <f t="shared" si="168"/>
        <v>0</v>
      </c>
      <c r="W704" s="40">
        <f t="shared" si="169"/>
        <v>0</v>
      </c>
      <c r="X704" s="40">
        <f t="shared" si="170"/>
        <v>0</v>
      </c>
      <c r="Y704" s="39">
        <f t="shared" si="171"/>
        <v>0</v>
      </c>
      <c r="Z704" s="39">
        <f t="shared" si="172"/>
        <v>0</v>
      </c>
      <c r="AA704" s="39">
        <f t="shared" si="173"/>
        <v>0</v>
      </c>
      <c r="AB704" t="str">
        <f t="shared" si="174"/>
        <v/>
      </c>
      <c r="AD704" s="41" t="str">
        <f t="shared" si="175"/>
        <v/>
      </c>
    </row>
    <row r="705" spans="1:30" x14ac:dyDescent="0.2">
      <c r="A705" s="35"/>
      <c r="B705" s="36"/>
      <c r="C705" s="36"/>
      <c r="D705" s="36"/>
      <c r="E705" s="36"/>
      <c r="F705" s="37"/>
      <c r="G705" s="36"/>
      <c r="H705" s="36"/>
      <c r="I705" s="36"/>
      <c r="J705" s="36"/>
      <c r="K705" s="36"/>
      <c r="L705" s="36"/>
      <c r="M705" s="36"/>
      <c r="N705" s="38" t="str">
        <f t="shared" si="160"/>
        <v/>
      </c>
      <c r="O705" t="str">
        <f t="shared" si="161"/>
        <v/>
      </c>
      <c r="P705" t="str">
        <f t="shared" si="162"/>
        <v/>
      </c>
      <c r="Q705" t="str">
        <f t="shared" si="163"/>
        <v/>
      </c>
      <c r="R705" t="str">
        <f t="shared" si="164"/>
        <v>-</v>
      </c>
      <c r="S705" s="39" t="str">
        <f t="shared" si="165"/>
        <v/>
      </c>
      <c r="T705" t="str">
        <f t="shared" si="166"/>
        <v/>
      </c>
      <c r="U705" s="40">
        <f t="shared" si="167"/>
        <v>0</v>
      </c>
      <c r="V705" s="40">
        <f t="shared" si="168"/>
        <v>0</v>
      </c>
      <c r="W705" s="40">
        <f t="shared" si="169"/>
        <v>0</v>
      </c>
      <c r="X705" s="40">
        <f t="shared" si="170"/>
        <v>0</v>
      </c>
      <c r="Y705" s="39">
        <f t="shared" si="171"/>
        <v>0</v>
      </c>
      <c r="Z705" s="39">
        <f t="shared" si="172"/>
        <v>0</v>
      </c>
      <c r="AA705" s="39">
        <f t="shared" si="173"/>
        <v>0</v>
      </c>
      <c r="AB705" t="str">
        <f t="shared" si="174"/>
        <v/>
      </c>
      <c r="AD705" s="41" t="str">
        <f t="shared" si="175"/>
        <v/>
      </c>
    </row>
    <row r="706" spans="1:30" x14ac:dyDescent="0.2">
      <c r="A706" s="35"/>
      <c r="B706" s="36"/>
      <c r="C706" s="36"/>
      <c r="D706" s="36"/>
      <c r="E706" s="36"/>
      <c r="F706" s="37"/>
      <c r="G706" s="36"/>
      <c r="H706" s="36"/>
      <c r="I706" s="36"/>
      <c r="J706" s="36"/>
      <c r="K706" s="36"/>
      <c r="L706" s="36"/>
      <c r="M706" s="36"/>
      <c r="N706" s="38" t="str">
        <f t="shared" si="160"/>
        <v/>
      </c>
      <c r="O706" t="str">
        <f t="shared" si="161"/>
        <v/>
      </c>
      <c r="P706" t="str">
        <f t="shared" si="162"/>
        <v/>
      </c>
      <c r="Q706" t="str">
        <f t="shared" si="163"/>
        <v/>
      </c>
      <c r="R706" t="str">
        <f t="shared" si="164"/>
        <v>-</v>
      </c>
      <c r="S706" s="39" t="str">
        <f t="shared" si="165"/>
        <v/>
      </c>
      <c r="T706" t="str">
        <f t="shared" si="166"/>
        <v/>
      </c>
      <c r="U706" s="40">
        <f t="shared" si="167"/>
        <v>0</v>
      </c>
      <c r="V706" s="40">
        <f t="shared" si="168"/>
        <v>0</v>
      </c>
      <c r="W706" s="40">
        <f t="shared" si="169"/>
        <v>0</v>
      </c>
      <c r="X706" s="40">
        <f t="shared" si="170"/>
        <v>0</v>
      </c>
      <c r="Y706" s="39">
        <f t="shared" si="171"/>
        <v>0</v>
      </c>
      <c r="Z706" s="39">
        <f t="shared" si="172"/>
        <v>0</v>
      </c>
      <c r="AA706" s="39">
        <f t="shared" si="173"/>
        <v>0</v>
      </c>
      <c r="AB706" t="str">
        <f t="shared" si="174"/>
        <v/>
      </c>
      <c r="AD706" s="41" t="str">
        <f t="shared" si="175"/>
        <v/>
      </c>
    </row>
    <row r="707" spans="1:30" x14ac:dyDescent="0.2">
      <c r="A707" s="35"/>
      <c r="B707" s="36"/>
      <c r="C707" s="36"/>
      <c r="D707" s="36"/>
      <c r="E707" s="36"/>
      <c r="F707" s="37"/>
      <c r="G707" s="36"/>
      <c r="H707" s="36"/>
      <c r="I707" s="36"/>
      <c r="J707" s="36"/>
      <c r="K707" s="36"/>
      <c r="L707" s="36"/>
      <c r="M707" s="36"/>
      <c r="N707" s="38" t="str">
        <f t="shared" si="160"/>
        <v/>
      </c>
      <c r="O707" t="str">
        <f t="shared" si="161"/>
        <v/>
      </c>
      <c r="P707" t="str">
        <f t="shared" si="162"/>
        <v/>
      </c>
      <c r="Q707" t="str">
        <f t="shared" si="163"/>
        <v/>
      </c>
      <c r="R707" t="str">
        <f t="shared" si="164"/>
        <v>-</v>
      </c>
      <c r="S707" s="39" t="str">
        <f t="shared" si="165"/>
        <v/>
      </c>
      <c r="T707" t="str">
        <f t="shared" si="166"/>
        <v/>
      </c>
      <c r="U707" s="40">
        <f t="shared" si="167"/>
        <v>0</v>
      </c>
      <c r="V707" s="40">
        <f t="shared" si="168"/>
        <v>0</v>
      </c>
      <c r="W707" s="40">
        <f t="shared" si="169"/>
        <v>0</v>
      </c>
      <c r="X707" s="40">
        <f t="shared" si="170"/>
        <v>0</v>
      </c>
      <c r="Y707" s="39">
        <f t="shared" si="171"/>
        <v>0</v>
      </c>
      <c r="Z707" s="39">
        <f t="shared" si="172"/>
        <v>0</v>
      </c>
      <c r="AA707" s="39">
        <f t="shared" si="173"/>
        <v>0</v>
      </c>
      <c r="AB707" t="str">
        <f t="shared" si="174"/>
        <v/>
      </c>
      <c r="AD707" s="41" t="str">
        <f t="shared" si="175"/>
        <v/>
      </c>
    </row>
    <row r="708" spans="1:30" x14ac:dyDescent="0.2">
      <c r="A708" s="35"/>
      <c r="B708" s="36"/>
      <c r="C708" s="36"/>
      <c r="D708" s="36"/>
      <c r="E708" s="36"/>
      <c r="F708" s="37"/>
      <c r="G708" s="36"/>
      <c r="H708" s="36"/>
      <c r="I708" s="36"/>
      <c r="J708" s="36"/>
      <c r="K708" s="36"/>
      <c r="L708" s="36"/>
      <c r="M708" s="36"/>
      <c r="N708" s="38" t="str">
        <f t="shared" ref="N708:N771" si="176">IF($A708="","",DATE(YEAR($A708),MONTH($A708),1))</f>
        <v/>
      </c>
      <c r="O708" t="str">
        <f t="shared" ref="O708:O771" si="177">IF(TRIM($B708)="","",IFERROR(INDEX(C_RG,MATCH(TRIM($B708),C_Nome,0)),"?"))</f>
        <v/>
      </c>
      <c r="P708" t="str">
        <f t="shared" ref="P708:P771" si="178">IF($AD708="","",INDEX(V_Equipe,$AD708))</f>
        <v/>
      </c>
      <c r="Q708" t="str">
        <f t="shared" ref="Q708:Q771" si="179">IF($AD708="","",INDEX(V_Funcao,$AD708))</f>
        <v/>
      </c>
      <c r="R708" t="str">
        <f t="shared" ref="R708:R771" si="180">IF(OR(TRIM($C708)="",$Q708=""),"-",IF(TRIM($C708)=$Q708,"Sim","Não"))</f>
        <v>-</v>
      </c>
      <c r="S708" s="39" t="str">
        <f t="shared" ref="S708:S771" si="181">IF(OR($A708="",IF(TRIM($C708)&lt;&gt;"",TRIM($C708),$Q708)=""),"",IFERROR(INDEX(F_Valor,MATCH(IF(TRIM($C708)&lt;&gt;"",TRIM($C708),$Q708)&amp;"|"&amp;SUMPRODUCT(MAX((F_Funcao=IF(TRIM($C708)&lt;&gt;"",TRIM($C708),$Q708))*(F_Ini&lt;=$A708)*F_Ini)),F_Chave,0)),""))</f>
        <v/>
      </c>
      <c r="T708" t="str">
        <f t="shared" ref="T708:T771" si="182">IF($A708="","",IF($E708="Sim","Feriado",IF(WEEKDAY($A708,2)=6,"Sábado",IF(WEEKDAY($A708,2)=7,"Domingo","Dia útil"))))</f>
        <v/>
      </c>
      <c r="U708" s="40">
        <f t="shared" ref="U708:U771" si="183">IF(OR($A708="",$F708=""),0,IF(AND($T708&lt;&gt;"Dia útil",$F708&gt;P_LimiteAlmocoFDS),P_AlmocoFDS,0))</f>
        <v>0</v>
      </c>
      <c r="V708" s="40">
        <f t="shared" ref="V708:V771" si="184">IF($F708="",0,MAX($F708-$U708,0))</f>
        <v>0</v>
      </c>
      <c r="W708" s="40">
        <f t="shared" ref="W708:W771" si="185">IF($V708=0,0,IF($T708="Dia útil",$V708,IF($T708="Sábado",MAX($V708-P_HoraSab100,0),0)))</f>
        <v>0</v>
      </c>
      <c r="X708" s="40">
        <f t="shared" ref="X708:X771" si="186">IF($V708=0,0,IF(OR($T708="Domingo",$T708="Feriado"),$V708,IF($T708="Sábado",MIN($V708,P_HoraSab100),0)))</f>
        <v>0</v>
      </c>
      <c r="Y708" s="39">
        <f t="shared" ref="Y708:Y771" si="187">IF(OR($V708=0,$S708=""),0,($W708*P_MultHE50+$X708*P_MultHE100)*24*$S708)</f>
        <v>0</v>
      </c>
      <c r="Z708" s="39">
        <f t="shared" ref="Z708:Z771" si="188">IF($G708="PAGAS POR EI",$Y708,0)</f>
        <v>0</v>
      </c>
      <c r="AA708" s="39">
        <f t="shared" ref="AA708:AA771" si="189">IF($G708="PAGAS PELA ÁREA",$Y708,0)</f>
        <v>0</v>
      </c>
      <c r="AB708" t="str">
        <f t="shared" ref="AB708:AB771" si="190">IF($A708="","",IF($O708="?","CADASTRO: funcionário não está no Cadastro",IF($G708="","DEFINIR: tratamento da HE (EI ou área)",IF($L708&lt;&gt;"Sim","PONTO: aguardando histórico dos pontos",""))))</f>
        <v/>
      </c>
      <c r="AD708" s="41" t="str">
        <f t="shared" ref="AD708:AD771" si="191">IF(OR($A708="",$O708="",$O708="?"),"",IFERROR(MATCH($O708&amp;"|"&amp;SUMPRODUCT(MAX((V_RG=$O708)*(V_Ini&lt;=$A708)*V_Ini)),V_Chave,0),""))</f>
        <v/>
      </c>
    </row>
    <row r="709" spans="1:30" x14ac:dyDescent="0.2">
      <c r="A709" s="35"/>
      <c r="B709" s="36"/>
      <c r="C709" s="36"/>
      <c r="D709" s="36"/>
      <c r="E709" s="36"/>
      <c r="F709" s="37"/>
      <c r="G709" s="36"/>
      <c r="H709" s="36"/>
      <c r="I709" s="36"/>
      <c r="J709" s="36"/>
      <c r="K709" s="36"/>
      <c r="L709" s="36"/>
      <c r="M709" s="36"/>
      <c r="N709" s="38" t="str">
        <f t="shared" si="176"/>
        <v/>
      </c>
      <c r="O709" t="str">
        <f t="shared" si="177"/>
        <v/>
      </c>
      <c r="P709" t="str">
        <f t="shared" si="178"/>
        <v/>
      </c>
      <c r="Q709" t="str">
        <f t="shared" si="179"/>
        <v/>
      </c>
      <c r="R709" t="str">
        <f t="shared" si="180"/>
        <v>-</v>
      </c>
      <c r="S709" s="39" t="str">
        <f t="shared" si="181"/>
        <v/>
      </c>
      <c r="T709" t="str">
        <f t="shared" si="182"/>
        <v/>
      </c>
      <c r="U709" s="40">
        <f t="shared" si="183"/>
        <v>0</v>
      </c>
      <c r="V709" s="40">
        <f t="shared" si="184"/>
        <v>0</v>
      </c>
      <c r="W709" s="40">
        <f t="shared" si="185"/>
        <v>0</v>
      </c>
      <c r="X709" s="40">
        <f t="shared" si="186"/>
        <v>0</v>
      </c>
      <c r="Y709" s="39">
        <f t="shared" si="187"/>
        <v>0</v>
      </c>
      <c r="Z709" s="39">
        <f t="shared" si="188"/>
        <v>0</v>
      </c>
      <c r="AA709" s="39">
        <f t="shared" si="189"/>
        <v>0</v>
      </c>
      <c r="AB709" t="str">
        <f t="shared" si="190"/>
        <v/>
      </c>
      <c r="AD709" s="41" t="str">
        <f t="shared" si="191"/>
        <v/>
      </c>
    </row>
    <row r="710" spans="1:30" x14ac:dyDescent="0.2">
      <c r="A710" s="35"/>
      <c r="B710" s="36"/>
      <c r="C710" s="36"/>
      <c r="D710" s="36"/>
      <c r="E710" s="36"/>
      <c r="F710" s="37"/>
      <c r="G710" s="36"/>
      <c r="H710" s="36"/>
      <c r="I710" s="36"/>
      <c r="J710" s="36"/>
      <c r="K710" s="36"/>
      <c r="L710" s="36"/>
      <c r="M710" s="36"/>
      <c r="N710" s="38" t="str">
        <f t="shared" si="176"/>
        <v/>
      </c>
      <c r="O710" t="str">
        <f t="shared" si="177"/>
        <v/>
      </c>
      <c r="P710" t="str">
        <f t="shared" si="178"/>
        <v/>
      </c>
      <c r="Q710" t="str">
        <f t="shared" si="179"/>
        <v/>
      </c>
      <c r="R710" t="str">
        <f t="shared" si="180"/>
        <v>-</v>
      </c>
      <c r="S710" s="39" t="str">
        <f t="shared" si="181"/>
        <v/>
      </c>
      <c r="T710" t="str">
        <f t="shared" si="182"/>
        <v/>
      </c>
      <c r="U710" s="40">
        <f t="shared" si="183"/>
        <v>0</v>
      </c>
      <c r="V710" s="40">
        <f t="shared" si="184"/>
        <v>0</v>
      </c>
      <c r="W710" s="40">
        <f t="shared" si="185"/>
        <v>0</v>
      </c>
      <c r="X710" s="40">
        <f t="shared" si="186"/>
        <v>0</v>
      </c>
      <c r="Y710" s="39">
        <f t="shared" si="187"/>
        <v>0</v>
      </c>
      <c r="Z710" s="39">
        <f t="shared" si="188"/>
        <v>0</v>
      </c>
      <c r="AA710" s="39">
        <f t="shared" si="189"/>
        <v>0</v>
      </c>
      <c r="AB710" t="str">
        <f t="shared" si="190"/>
        <v/>
      </c>
      <c r="AD710" s="41" t="str">
        <f t="shared" si="191"/>
        <v/>
      </c>
    </row>
    <row r="711" spans="1:30" x14ac:dyDescent="0.2">
      <c r="A711" s="35"/>
      <c r="B711" s="36"/>
      <c r="C711" s="36"/>
      <c r="D711" s="36"/>
      <c r="E711" s="36"/>
      <c r="F711" s="37"/>
      <c r="G711" s="36"/>
      <c r="H711" s="36"/>
      <c r="I711" s="36"/>
      <c r="J711" s="36"/>
      <c r="K711" s="36"/>
      <c r="L711" s="36"/>
      <c r="M711" s="36"/>
      <c r="N711" s="38" t="str">
        <f t="shared" si="176"/>
        <v/>
      </c>
      <c r="O711" t="str">
        <f t="shared" si="177"/>
        <v/>
      </c>
      <c r="P711" t="str">
        <f t="shared" si="178"/>
        <v/>
      </c>
      <c r="Q711" t="str">
        <f t="shared" si="179"/>
        <v/>
      </c>
      <c r="R711" t="str">
        <f t="shared" si="180"/>
        <v>-</v>
      </c>
      <c r="S711" s="39" t="str">
        <f t="shared" si="181"/>
        <v/>
      </c>
      <c r="T711" t="str">
        <f t="shared" si="182"/>
        <v/>
      </c>
      <c r="U711" s="40">
        <f t="shared" si="183"/>
        <v>0</v>
      </c>
      <c r="V711" s="40">
        <f t="shared" si="184"/>
        <v>0</v>
      </c>
      <c r="W711" s="40">
        <f t="shared" si="185"/>
        <v>0</v>
      </c>
      <c r="X711" s="40">
        <f t="shared" si="186"/>
        <v>0</v>
      </c>
      <c r="Y711" s="39">
        <f t="shared" si="187"/>
        <v>0</v>
      </c>
      <c r="Z711" s="39">
        <f t="shared" si="188"/>
        <v>0</v>
      </c>
      <c r="AA711" s="39">
        <f t="shared" si="189"/>
        <v>0</v>
      </c>
      <c r="AB711" t="str">
        <f t="shared" si="190"/>
        <v/>
      </c>
      <c r="AD711" s="41" t="str">
        <f t="shared" si="191"/>
        <v/>
      </c>
    </row>
    <row r="712" spans="1:30" x14ac:dyDescent="0.2">
      <c r="A712" s="35"/>
      <c r="B712" s="36"/>
      <c r="C712" s="36"/>
      <c r="D712" s="36"/>
      <c r="E712" s="36"/>
      <c r="F712" s="37"/>
      <c r="G712" s="36"/>
      <c r="H712" s="36"/>
      <c r="I712" s="36"/>
      <c r="J712" s="36"/>
      <c r="K712" s="36"/>
      <c r="L712" s="36"/>
      <c r="M712" s="36"/>
      <c r="N712" s="38" t="str">
        <f t="shared" si="176"/>
        <v/>
      </c>
      <c r="O712" t="str">
        <f t="shared" si="177"/>
        <v/>
      </c>
      <c r="P712" t="str">
        <f t="shared" si="178"/>
        <v/>
      </c>
      <c r="Q712" t="str">
        <f t="shared" si="179"/>
        <v/>
      </c>
      <c r="R712" t="str">
        <f t="shared" si="180"/>
        <v>-</v>
      </c>
      <c r="S712" s="39" t="str">
        <f t="shared" si="181"/>
        <v/>
      </c>
      <c r="T712" t="str">
        <f t="shared" si="182"/>
        <v/>
      </c>
      <c r="U712" s="40">
        <f t="shared" si="183"/>
        <v>0</v>
      </c>
      <c r="V712" s="40">
        <f t="shared" si="184"/>
        <v>0</v>
      </c>
      <c r="W712" s="40">
        <f t="shared" si="185"/>
        <v>0</v>
      </c>
      <c r="X712" s="40">
        <f t="shared" si="186"/>
        <v>0</v>
      </c>
      <c r="Y712" s="39">
        <f t="shared" si="187"/>
        <v>0</v>
      </c>
      <c r="Z712" s="39">
        <f t="shared" si="188"/>
        <v>0</v>
      </c>
      <c r="AA712" s="39">
        <f t="shared" si="189"/>
        <v>0</v>
      </c>
      <c r="AB712" t="str">
        <f t="shared" si="190"/>
        <v/>
      </c>
      <c r="AD712" s="41" t="str">
        <f t="shared" si="191"/>
        <v/>
      </c>
    </row>
    <row r="713" spans="1:30" x14ac:dyDescent="0.2">
      <c r="A713" s="35"/>
      <c r="B713" s="36"/>
      <c r="C713" s="36"/>
      <c r="D713" s="36"/>
      <c r="E713" s="36"/>
      <c r="F713" s="37"/>
      <c r="G713" s="36"/>
      <c r="H713" s="36"/>
      <c r="I713" s="36"/>
      <c r="J713" s="36"/>
      <c r="K713" s="36"/>
      <c r="L713" s="36"/>
      <c r="M713" s="36"/>
      <c r="N713" s="38" t="str">
        <f t="shared" si="176"/>
        <v/>
      </c>
      <c r="O713" t="str">
        <f t="shared" si="177"/>
        <v/>
      </c>
      <c r="P713" t="str">
        <f t="shared" si="178"/>
        <v/>
      </c>
      <c r="Q713" t="str">
        <f t="shared" si="179"/>
        <v/>
      </c>
      <c r="R713" t="str">
        <f t="shared" si="180"/>
        <v>-</v>
      </c>
      <c r="S713" s="39" t="str">
        <f t="shared" si="181"/>
        <v/>
      </c>
      <c r="T713" t="str">
        <f t="shared" si="182"/>
        <v/>
      </c>
      <c r="U713" s="40">
        <f t="shared" si="183"/>
        <v>0</v>
      </c>
      <c r="V713" s="40">
        <f t="shared" si="184"/>
        <v>0</v>
      </c>
      <c r="W713" s="40">
        <f t="shared" si="185"/>
        <v>0</v>
      </c>
      <c r="X713" s="40">
        <f t="shared" si="186"/>
        <v>0</v>
      </c>
      <c r="Y713" s="39">
        <f t="shared" si="187"/>
        <v>0</v>
      </c>
      <c r="Z713" s="39">
        <f t="shared" si="188"/>
        <v>0</v>
      </c>
      <c r="AA713" s="39">
        <f t="shared" si="189"/>
        <v>0</v>
      </c>
      <c r="AB713" t="str">
        <f t="shared" si="190"/>
        <v/>
      </c>
      <c r="AD713" s="41" t="str">
        <f t="shared" si="191"/>
        <v/>
      </c>
    </row>
    <row r="714" spans="1:30" x14ac:dyDescent="0.2">
      <c r="A714" s="35"/>
      <c r="B714" s="36"/>
      <c r="C714" s="36"/>
      <c r="D714" s="36"/>
      <c r="E714" s="36"/>
      <c r="F714" s="37"/>
      <c r="G714" s="36"/>
      <c r="H714" s="36"/>
      <c r="I714" s="36"/>
      <c r="J714" s="36"/>
      <c r="K714" s="36"/>
      <c r="L714" s="36"/>
      <c r="M714" s="36"/>
      <c r="N714" s="38" t="str">
        <f t="shared" si="176"/>
        <v/>
      </c>
      <c r="O714" t="str">
        <f t="shared" si="177"/>
        <v/>
      </c>
      <c r="P714" t="str">
        <f t="shared" si="178"/>
        <v/>
      </c>
      <c r="Q714" t="str">
        <f t="shared" si="179"/>
        <v/>
      </c>
      <c r="R714" t="str">
        <f t="shared" si="180"/>
        <v>-</v>
      </c>
      <c r="S714" s="39" t="str">
        <f t="shared" si="181"/>
        <v/>
      </c>
      <c r="T714" t="str">
        <f t="shared" si="182"/>
        <v/>
      </c>
      <c r="U714" s="40">
        <f t="shared" si="183"/>
        <v>0</v>
      </c>
      <c r="V714" s="40">
        <f t="shared" si="184"/>
        <v>0</v>
      </c>
      <c r="W714" s="40">
        <f t="shared" si="185"/>
        <v>0</v>
      </c>
      <c r="X714" s="40">
        <f t="shared" si="186"/>
        <v>0</v>
      </c>
      <c r="Y714" s="39">
        <f t="shared" si="187"/>
        <v>0</v>
      </c>
      <c r="Z714" s="39">
        <f t="shared" si="188"/>
        <v>0</v>
      </c>
      <c r="AA714" s="39">
        <f t="shared" si="189"/>
        <v>0</v>
      </c>
      <c r="AB714" t="str">
        <f t="shared" si="190"/>
        <v/>
      </c>
      <c r="AD714" s="41" t="str">
        <f t="shared" si="191"/>
        <v/>
      </c>
    </row>
    <row r="715" spans="1:30" x14ac:dyDescent="0.2">
      <c r="A715" s="35"/>
      <c r="B715" s="36"/>
      <c r="C715" s="36"/>
      <c r="D715" s="36"/>
      <c r="E715" s="36"/>
      <c r="F715" s="37"/>
      <c r="G715" s="36"/>
      <c r="H715" s="36"/>
      <c r="I715" s="36"/>
      <c r="J715" s="36"/>
      <c r="K715" s="36"/>
      <c r="L715" s="36"/>
      <c r="M715" s="36"/>
      <c r="N715" s="38" t="str">
        <f t="shared" si="176"/>
        <v/>
      </c>
      <c r="O715" t="str">
        <f t="shared" si="177"/>
        <v/>
      </c>
      <c r="P715" t="str">
        <f t="shared" si="178"/>
        <v/>
      </c>
      <c r="Q715" t="str">
        <f t="shared" si="179"/>
        <v/>
      </c>
      <c r="R715" t="str">
        <f t="shared" si="180"/>
        <v>-</v>
      </c>
      <c r="S715" s="39" t="str">
        <f t="shared" si="181"/>
        <v/>
      </c>
      <c r="T715" t="str">
        <f t="shared" si="182"/>
        <v/>
      </c>
      <c r="U715" s="40">
        <f t="shared" si="183"/>
        <v>0</v>
      </c>
      <c r="V715" s="40">
        <f t="shared" si="184"/>
        <v>0</v>
      </c>
      <c r="W715" s="40">
        <f t="shared" si="185"/>
        <v>0</v>
      </c>
      <c r="X715" s="40">
        <f t="shared" si="186"/>
        <v>0</v>
      </c>
      <c r="Y715" s="39">
        <f t="shared" si="187"/>
        <v>0</v>
      </c>
      <c r="Z715" s="39">
        <f t="shared" si="188"/>
        <v>0</v>
      </c>
      <c r="AA715" s="39">
        <f t="shared" si="189"/>
        <v>0</v>
      </c>
      <c r="AB715" t="str">
        <f t="shared" si="190"/>
        <v/>
      </c>
      <c r="AD715" s="41" t="str">
        <f t="shared" si="191"/>
        <v/>
      </c>
    </row>
    <row r="716" spans="1:30" x14ac:dyDescent="0.2">
      <c r="A716" s="35"/>
      <c r="B716" s="36"/>
      <c r="C716" s="36"/>
      <c r="D716" s="36"/>
      <c r="E716" s="36"/>
      <c r="F716" s="37"/>
      <c r="G716" s="36"/>
      <c r="H716" s="36"/>
      <c r="I716" s="36"/>
      <c r="J716" s="36"/>
      <c r="K716" s="36"/>
      <c r="L716" s="36"/>
      <c r="M716" s="36"/>
      <c r="N716" s="38" t="str">
        <f t="shared" si="176"/>
        <v/>
      </c>
      <c r="O716" t="str">
        <f t="shared" si="177"/>
        <v/>
      </c>
      <c r="P716" t="str">
        <f t="shared" si="178"/>
        <v/>
      </c>
      <c r="Q716" t="str">
        <f t="shared" si="179"/>
        <v/>
      </c>
      <c r="R716" t="str">
        <f t="shared" si="180"/>
        <v>-</v>
      </c>
      <c r="S716" s="39" t="str">
        <f t="shared" si="181"/>
        <v/>
      </c>
      <c r="T716" t="str">
        <f t="shared" si="182"/>
        <v/>
      </c>
      <c r="U716" s="40">
        <f t="shared" si="183"/>
        <v>0</v>
      </c>
      <c r="V716" s="40">
        <f t="shared" si="184"/>
        <v>0</v>
      </c>
      <c r="W716" s="40">
        <f t="shared" si="185"/>
        <v>0</v>
      </c>
      <c r="X716" s="40">
        <f t="shared" si="186"/>
        <v>0</v>
      </c>
      <c r="Y716" s="39">
        <f t="shared" si="187"/>
        <v>0</v>
      </c>
      <c r="Z716" s="39">
        <f t="shared" si="188"/>
        <v>0</v>
      </c>
      <c r="AA716" s="39">
        <f t="shared" si="189"/>
        <v>0</v>
      </c>
      <c r="AB716" t="str">
        <f t="shared" si="190"/>
        <v/>
      </c>
      <c r="AD716" s="41" t="str">
        <f t="shared" si="191"/>
        <v/>
      </c>
    </row>
    <row r="717" spans="1:30" x14ac:dyDescent="0.2">
      <c r="A717" s="35"/>
      <c r="B717" s="36"/>
      <c r="C717" s="36"/>
      <c r="D717" s="36"/>
      <c r="E717" s="36"/>
      <c r="F717" s="37"/>
      <c r="G717" s="36"/>
      <c r="H717" s="36"/>
      <c r="I717" s="36"/>
      <c r="J717" s="36"/>
      <c r="K717" s="36"/>
      <c r="L717" s="36"/>
      <c r="M717" s="36"/>
      <c r="N717" s="38" t="str">
        <f t="shared" si="176"/>
        <v/>
      </c>
      <c r="O717" t="str">
        <f t="shared" si="177"/>
        <v/>
      </c>
      <c r="P717" t="str">
        <f t="shared" si="178"/>
        <v/>
      </c>
      <c r="Q717" t="str">
        <f t="shared" si="179"/>
        <v/>
      </c>
      <c r="R717" t="str">
        <f t="shared" si="180"/>
        <v>-</v>
      </c>
      <c r="S717" s="39" t="str">
        <f t="shared" si="181"/>
        <v/>
      </c>
      <c r="T717" t="str">
        <f t="shared" si="182"/>
        <v/>
      </c>
      <c r="U717" s="40">
        <f t="shared" si="183"/>
        <v>0</v>
      </c>
      <c r="V717" s="40">
        <f t="shared" si="184"/>
        <v>0</v>
      </c>
      <c r="W717" s="40">
        <f t="shared" si="185"/>
        <v>0</v>
      </c>
      <c r="X717" s="40">
        <f t="shared" si="186"/>
        <v>0</v>
      </c>
      <c r="Y717" s="39">
        <f t="shared" si="187"/>
        <v>0</v>
      </c>
      <c r="Z717" s="39">
        <f t="shared" si="188"/>
        <v>0</v>
      </c>
      <c r="AA717" s="39">
        <f t="shared" si="189"/>
        <v>0</v>
      </c>
      <c r="AB717" t="str">
        <f t="shared" si="190"/>
        <v/>
      </c>
      <c r="AD717" s="41" t="str">
        <f t="shared" si="191"/>
        <v/>
      </c>
    </row>
    <row r="718" spans="1:30" x14ac:dyDescent="0.2">
      <c r="A718" s="35"/>
      <c r="B718" s="36"/>
      <c r="C718" s="36"/>
      <c r="D718" s="36"/>
      <c r="E718" s="36"/>
      <c r="F718" s="37"/>
      <c r="G718" s="36"/>
      <c r="H718" s="36"/>
      <c r="I718" s="36"/>
      <c r="J718" s="36"/>
      <c r="K718" s="36"/>
      <c r="L718" s="36"/>
      <c r="M718" s="36"/>
      <c r="N718" s="38" t="str">
        <f t="shared" si="176"/>
        <v/>
      </c>
      <c r="O718" t="str">
        <f t="shared" si="177"/>
        <v/>
      </c>
      <c r="P718" t="str">
        <f t="shared" si="178"/>
        <v/>
      </c>
      <c r="Q718" t="str">
        <f t="shared" si="179"/>
        <v/>
      </c>
      <c r="R718" t="str">
        <f t="shared" si="180"/>
        <v>-</v>
      </c>
      <c r="S718" s="39" t="str">
        <f t="shared" si="181"/>
        <v/>
      </c>
      <c r="T718" t="str">
        <f t="shared" si="182"/>
        <v/>
      </c>
      <c r="U718" s="40">
        <f t="shared" si="183"/>
        <v>0</v>
      </c>
      <c r="V718" s="40">
        <f t="shared" si="184"/>
        <v>0</v>
      </c>
      <c r="W718" s="40">
        <f t="shared" si="185"/>
        <v>0</v>
      </c>
      <c r="X718" s="40">
        <f t="shared" si="186"/>
        <v>0</v>
      </c>
      <c r="Y718" s="39">
        <f t="shared" si="187"/>
        <v>0</v>
      </c>
      <c r="Z718" s="39">
        <f t="shared" si="188"/>
        <v>0</v>
      </c>
      <c r="AA718" s="39">
        <f t="shared" si="189"/>
        <v>0</v>
      </c>
      <c r="AB718" t="str">
        <f t="shared" si="190"/>
        <v/>
      </c>
      <c r="AD718" s="41" t="str">
        <f t="shared" si="191"/>
        <v/>
      </c>
    </row>
    <row r="719" spans="1:30" x14ac:dyDescent="0.2">
      <c r="A719" s="35"/>
      <c r="B719" s="36"/>
      <c r="C719" s="36"/>
      <c r="D719" s="36"/>
      <c r="E719" s="36"/>
      <c r="F719" s="37"/>
      <c r="G719" s="36"/>
      <c r="H719" s="36"/>
      <c r="I719" s="36"/>
      <c r="J719" s="36"/>
      <c r="K719" s="36"/>
      <c r="L719" s="36"/>
      <c r="M719" s="36"/>
      <c r="N719" s="38" t="str">
        <f t="shared" si="176"/>
        <v/>
      </c>
      <c r="O719" t="str">
        <f t="shared" si="177"/>
        <v/>
      </c>
      <c r="P719" t="str">
        <f t="shared" si="178"/>
        <v/>
      </c>
      <c r="Q719" t="str">
        <f t="shared" si="179"/>
        <v/>
      </c>
      <c r="R719" t="str">
        <f t="shared" si="180"/>
        <v>-</v>
      </c>
      <c r="S719" s="39" t="str">
        <f t="shared" si="181"/>
        <v/>
      </c>
      <c r="T719" t="str">
        <f t="shared" si="182"/>
        <v/>
      </c>
      <c r="U719" s="40">
        <f t="shared" si="183"/>
        <v>0</v>
      </c>
      <c r="V719" s="40">
        <f t="shared" si="184"/>
        <v>0</v>
      </c>
      <c r="W719" s="40">
        <f t="shared" si="185"/>
        <v>0</v>
      </c>
      <c r="X719" s="40">
        <f t="shared" si="186"/>
        <v>0</v>
      </c>
      <c r="Y719" s="39">
        <f t="shared" si="187"/>
        <v>0</v>
      </c>
      <c r="Z719" s="39">
        <f t="shared" si="188"/>
        <v>0</v>
      </c>
      <c r="AA719" s="39">
        <f t="shared" si="189"/>
        <v>0</v>
      </c>
      <c r="AB719" t="str">
        <f t="shared" si="190"/>
        <v/>
      </c>
      <c r="AD719" s="41" t="str">
        <f t="shared" si="191"/>
        <v/>
      </c>
    </row>
    <row r="720" spans="1:30" x14ac:dyDescent="0.2">
      <c r="A720" s="35"/>
      <c r="B720" s="36"/>
      <c r="C720" s="36"/>
      <c r="D720" s="36"/>
      <c r="E720" s="36"/>
      <c r="F720" s="37"/>
      <c r="G720" s="36"/>
      <c r="H720" s="36"/>
      <c r="I720" s="36"/>
      <c r="J720" s="36"/>
      <c r="K720" s="36"/>
      <c r="L720" s="36"/>
      <c r="M720" s="36"/>
      <c r="N720" s="38" t="str">
        <f t="shared" si="176"/>
        <v/>
      </c>
      <c r="O720" t="str">
        <f t="shared" si="177"/>
        <v/>
      </c>
      <c r="P720" t="str">
        <f t="shared" si="178"/>
        <v/>
      </c>
      <c r="Q720" t="str">
        <f t="shared" si="179"/>
        <v/>
      </c>
      <c r="R720" t="str">
        <f t="shared" si="180"/>
        <v>-</v>
      </c>
      <c r="S720" s="39" t="str">
        <f t="shared" si="181"/>
        <v/>
      </c>
      <c r="T720" t="str">
        <f t="shared" si="182"/>
        <v/>
      </c>
      <c r="U720" s="40">
        <f t="shared" si="183"/>
        <v>0</v>
      </c>
      <c r="V720" s="40">
        <f t="shared" si="184"/>
        <v>0</v>
      </c>
      <c r="W720" s="40">
        <f t="shared" si="185"/>
        <v>0</v>
      </c>
      <c r="X720" s="40">
        <f t="shared" si="186"/>
        <v>0</v>
      </c>
      <c r="Y720" s="39">
        <f t="shared" si="187"/>
        <v>0</v>
      </c>
      <c r="Z720" s="39">
        <f t="shared" si="188"/>
        <v>0</v>
      </c>
      <c r="AA720" s="39">
        <f t="shared" si="189"/>
        <v>0</v>
      </c>
      <c r="AB720" t="str">
        <f t="shared" si="190"/>
        <v/>
      </c>
      <c r="AD720" s="41" t="str">
        <f t="shared" si="191"/>
        <v/>
      </c>
    </row>
    <row r="721" spans="1:30" x14ac:dyDescent="0.2">
      <c r="A721" s="35"/>
      <c r="B721" s="36"/>
      <c r="C721" s="36"/>
      <c r="D721" s="36"/>
      <c r="E721" s="36"/>
      <c r="F721" s="37"/>
      <c r="G721" s="36"/>
      <c r="H721" s="36"/>
      <c r="I721" s="36"/>
      <c r="J721" s="36"/>
      <c r="K721" s="36"/>
      <c r="L721" s="36"/>
      <c r="M721" s="36"/>
      <c r="N721" s="38" t="str">
        <f t="shared" si="176"/>
        <v/>
      </c>
      <c r="O721" t="str">
        <f t="shared" si="177"/>
        <v/>
      </c>
      <c r="P721" t="str">
        <f t="shared" si="178"/>
        <v/>
      </c>
      <c r="Q721" t="str">
        <f t="shared" si="179"/>
        <v/>
      </c>
      <c r="R721" t="str">
        <f t="shared" si="180"/>
        <v>-</v>
      </c>
      <c r="S721" s="39" t="str">
        <f t="shared" si="181"/>
        <v/>
      </c>
      <c r="T721" t="str">
        <f t="shared" si="182"/>
        <v/>
      </c>
      <c r="U721" s="40">
        <f t="shared" si="183"/>
        <v>0</v>
      </c>
      <c r="V721" s="40">
        <f t="shared" si="184"/>
        <v>0</v>
      </c>
      <c r="W721" s="40">
        <f t="shared" si="185"/>
        <v>0</v>
      </c>
      <c r="X721" s="40">
        <f t="shared" si="186"/>
        <v>0</v>
      </c>
      <c r="Y721" s="39">
        <f t="shared" si="187"/>
        <v>0</v>
      </c>
      <c r="Z721" s="39">
        <f t="shared" si="188"/>
        <v>0</v>
      </c>
      <c r="AA721" s="39">
        <f t="shared" si="189"/>
        <v>0</v>
      </c>
      <c r="AB721" t="str">
        <f t="shared" si="190"/>
        <v/>
      </c>
      <c r="AD721" s="41" t="str">
        <f t="shared" si="191"/>
        <v/>
      </c>
    </row>
    <row r="722" spans="1:30" x14ac:dyDescent="0.2">
      <c r="A722" s="35"/>
      <c r="B722" s="36"/>
      <c r="C722" s="36"/>
      <c r="D722" s="36"/>
      <c r="E722" s="36"/>
      <c r="F722" s="37"/>
      <c r="G722" s="36"/>
      <c r="H722" s="36"/>
      <c r="I722" s="36"/>
      <c r="J722" s="36"/>
      <c r="K722" s="36"/>
      <c r="L722" s="36"/>
      <c r="M722" s="36"/>
      <c r="N722" s="38" t="str">
        <f t="shared" si="176"/>
        <v/>
      </c>
      <c r="O722" t="str">
        <f t="shared" si="177"/>
        <v/>
      </c>
      <c r="P722" t="str">
        <f t="shared" si="178"/>
        <v/>
      </c>
      <c r="Q722" t="str">
        <f t="shared" si="179"/>
        <v/>
      </c>
      <c r="R722" t="str">
        <f t="shared" si="180"/>
        <v>-</v>
      </c>
      <c r="S722" s="39" t="str">
        <f t="shared" si="181"/>
        <v/>
      </c>
      <c r="T722" t="str">
        <f t="shared" si="182"/>
        <v/>
      </c>
      <c r="U722" s="40">
        <f t="shared" si="183"/>
        <v>0</v>
      </c>
      <c r="V722" s="40">
        <f t="shared" si="184"/>
        <v>0</v>
      </c>
      <c r="W722" s="40">
        <f t="shared" si="185"/>
        <v>0</v>
      </c>
      <c r="X722" s="40">
        <f t="shared" si="186"/>
        <v>0</v>
      </c>
      <c r="Y722" s="39">
        <f t="shared" si="187"/>
        <v>0</v>
      </c>
      <c r="Z722" s="39">
        <f t="shared" si="188"/>
        <v>0</v>
      </c>
      <c r="AA722" s="39">
        <f t="shared" si="189"/>
        <v>0</v>
      </c>
      <c r="AB722" t="str">
        <f t="shared" si="190"/>
        <v/>
      </c>
      <c r="AD722" s="41" t="str">
        <f t="shared" si="191"/>
        <v/>
      </c>
    </row>
    <row r="723" spans="1:30" x14ac:dyDescent="0.2">
      <c r="A723" s="35"/>
      <c r="B723" s="36"/>
      <c r="C723" s="36"/>
      <c r="D723" s="36"/>
      <c r="E723" s="36"/>
      <c r="F723" s="37"/>
      <c r="G723" s="36"/>
      <c r="H723" s="36"/>
      <c r="I723" s="36"/>
      <c r="J723" s="36"/>
      <c r="K723" s="36"/>
      <c r="L723" s="36"/>
      <c r="M723" s="36"/>
      <c r="N723" s="38" t="str">
        <f t="shared" si="176"/>
        <v/>
      </c>
      <c r="O723" t="str">
        <f t="shared" si="177"/>
        <v/>
      </c>
      <c r="P723" t="str">
        <f t="shared" si="178"/>
        <v/>
      </c>
      <c r="Q723" t="str">
        <f t="shared" si="179"/>
        <v/>
      </c>
      <c r="R723" t="str">
        <f t="shared" si="180"/>
        <v>-</v>
      </c>
      <c r="S723" s="39" t="str">
        <f t="shared" si="181"/>
        <v/>
      </c>
      <c r="T723" t="str">
        <f t="shared" si="182"/>
        <v/>
      </c>
      <c r="U723" s="40">
        <f t="shared" si="183"/>
        <v>0</v>
      </c>
      <c r="V723" s="40">
        <f t="shared" si="184"/>
        <v>0</v>
      </c>
      <c r="W723" s="40">
        <f t="shared" si="185"/>
        <v>0</v>
      </c>
      <c r="X723" s="40">
        <f t="shared" si="186"/>
        <v>0</v>
      </c>
      <c r="Y723" s="39">
        <f t="shared" si="187"/>
        <v>0</v>
      </c>
      <c r="Z723" s="39">
        <f t="shared" si="188"/>
        <v>0</v>
      </c>
      <c r="AA723" s="39">
        <f t="shared" si="189"/>
        <v>0</v>
      </c>
      <c r="AB723" t="str">
        <f t="shared" si="190"/>
        <v/>
      </c>
      <c r="AD723" s="41" t="str">
        <f t="shared" si="191"/>
        <v/>
      </c>
    </row>
    <row r="724" spans="1:30" x14ac:dyDescent="0.2">
      <c r="A724" s="35"/>
      <c r="B724" s="36"/>
      <c r="C724" s="36"/>
      <c r="D724" s="36"/>
      <c r="E724" s="36"/>
      <c r="F724" s="37"/>
      <c r="G724" s="36"/>
      <c r="H724" s="36"/>
      <c r="I724" s="36"/>
      <c r="J724" s="36"/>
      <c r="K724" s="36"/>
      <c r="L724" s="36"/>
      <c r="M724" s="36"/>
      <c r="N724" s="38" t="str">
        <f t="shared" si="176"/>
        <v/>
      </c>
      <c r="O724" t="str">
        <f t="shared" si="177"/>
        <v/>
      </c>
      <c r="P724" t="str">
        <f t="shared" si="178"/>
        <v/>
      </c>
      <c r="Q724" t="str">
        <f t="shared" si="179"/>
        <v/>
      </c>
      <c r="R724" t="str">
        <f t="shared" si="180"/>
        <v>-</v>
      </c>
      <c r="S724" s="39" t="str">
        <f t="shared" si="181"/>
        <v/>
      </c>
      <c r="T724" t="str">
        <f t="shared" si="182"/>
        <v/>
      </c>
      <c r="U724" s="40">
        <f t="shared" si="183"/>
        <v>0</v>
      </c>
      <c r="V724" s="40">
        <f t="shared" si="184"/>
        <v>0</v>
      </c>
      <c r="W724" s="40">
        <f t="shared" si="185"/>
        <v>0</v>
      </c>
      <c r="X724" s="40">
        <f t="shared" si="186"/>
        <v>0</v>
      </c>
      <c r="Y724" s="39">
        <f t="shared" si="187"/>
        <v>0</v>
      </c>
      <c r="Z724" s="39">
        <f t="shared" si="188"/>
        <v>0</v>
      </c>
      <c r="AA724" s="39">
        <f t="shared" si="189"/>
        <v>0</v>
      </c>
      <c r="AB724" t="str">
        <f t="shared" si="190"/>
        <v/>
      </c>
      <c r="AD724" s="41" t="str">
        <f t="shared" si="191"/>
        <v/>
      </c>
    </row>
    <row r="725" spans="1:30" x14ac:dyDescent="0.2">
      <c r="A725" s="35"/>
      <c r="B725" s="36"/>
      <c r="C725" s="36"/>
      <c r="D725" s="36"/>
      <c r="E725" s="36"/>
      <c r="F725" s="37"/>
      <c r="G725" s="36"/>
      <c r="H725" s="36"/>
      <c r="I725" s="36"/>
      <c r="J725" s="36"/>
      <c r="K725" s="36"/>
      <c r="L725" s="36"/>
      <c r="M725" s="36"/>
      <c r="N725" s="38" t="str">
        <f t="shared" si="176"/>
        <v/>
      </c>
      <c r="O725" t="str">
        <f t="shared" si="177"/>
        <v/>
      </c>
      <c r="P725" t="str">
        <f t="shared" si="178"/>
        <v/>
      </c>
      <c r="Q725" t="str">
        <f t="shared" si="179"/>
        <v/>
      </c>
      <c r="R725" t="str">
        <f t="shared" si="180"/>
        <v>-</v>
      </c>
      <c r="S725" s="39" t="str">
        <f t="shared" si="181"/>
        <v/>
      </c>
      <c r="T725" t="str">
        <f t="shared" si="182"/>
        <v/>
      </c>
      <c r="U725" s="40">
        <f t="shared" si="183"/>
        <v>0</v>
      </c>
      <c r="V725" s="40">
        <f t="shared" si="184"/>
        <v>0</v>
      </c>
      <c r="W725" s="40">
        <f t="shared" si="185"/>
        <v>0</v>
      </c>
      <c r="X725" s="40">
        <f t="shared" si="186"/>
        <v>0</v>
      </c>
      <c r="Y725" s="39">
        <f t="shared" si="187"/>
        <v>0</v>
      </c>
      <c r="Z725" s="39">
        <f t="shared" si="188"/>
        <v>0</v>
      </c>
      <c r="AA725" s="39">
        <f t="shared" si="189"/>
        <v>0</v>
      </c>
      <c r="AB725" t="str">
        <f t="shared" si="190"/>
        <v/>
      </c>
      <c r="AD725" s="41" t="str">
        <f t="shared" si="191"/>
        <v/>
      </c>
    </row>
    <row r="726" spans="1:30" x14ac:dyDescent="0.2">
      <c r="A726" s="35"/>
      <c r="B726" s="36"/>
      <c r="C726" s="36"/>
      <c r="D726" s="36"/>
      <c r="E726" s="36"/>
      <c r="F726" s="37"/>
      <c r="G726" s="36"/>
      <c r="H726" s="36"/>
      <c r="I726" s="36"/>
      <c r="J726" s="36"/>
      <c r="K726" s="36"/>
      <c r="L726" s="36"/>
      <c r="M726" s="36"/>
      <c r="N726" s="38" t="str">
        <f t="shared" si="176"/>
        <v/>
      </c>
      <c r="O726" t="str">
        <f t="shared" si="177"/>
        <v/>
      </c>
      <c r="P726" t="str">
        <f t="shared" si="178"/>
        <v/>
      </c>
      <c r="Q726" t="str">
        <f t="shared" si="179"/>
        <v/>
      </c>
      <c r="R726" t="str">
        <f t="shared" si="180"/>
        <v>-</v>
      </c>
      <c r="S726" s="39" t="str">
        <f t="shared" si="181"/>
        <v/>
      </c>
      <c r="T726" t="str">
        <f t="shared" si="182"/>
        <v/>
      </c>
      <c r="U726" s="40">
        <f t="shared" si="183"/>
        <v>0</v>
      </c>
      <c r="V726" s="40">
        <f t="shared" si="184"/>
        <v>0</v>
      </c>
      <c r="W726" s="40">
        <f t="shared" si="185"/>
        <v>0</v>
      </c>
      <c r="X726" s="40">
        <f t="shared" si="186"/>
        <v>0</v>
      </c>
      <c r="Y726" s="39">
        <f t="shared" si="187"/>
        <v>0</v>
      </c>
      <c r="Z726" s="39">
        <f t="shared" si="188"/>
        <v>0</v>
      </c>
      <c r="AA726" s="39">
        <f t="shared" si="189"/>
        <v>0</v>
      </c>
      <c r="AB726" t="str">
        <f t="shared" si="190"/>
        <v/>
      </c>
      <c r="AD726" s="41" t="str">
        <f t="shared" si="191"/>
        <v/>
      </c>
    </row>
    <row r="727" spans="1:30" x14ac:dyDescent="0.2">
      <c r="A727" s="35"/>
      <c r="B727" s="36"/>
      <c r="C727" s="36"/>
      <c r="D727" s="36"/>
      <c r="E727" s="36"/>
      <c r="F727" s="37"/>
      <c r="G727" s="36"/>
      <c r="H727" s="36"/>
      <c r="I727" s="36"/>
      <c r="J727" s="36"/>
      <c r="K727" s="36"/>
      <c r="L727" s="36"/>
      <c r="M727" s="36"/>
      <c r="N727" s="38" t="str">
        <f t="shared" si="176"/>
        <v/>
      </c>
      <c r="O727" t="str">
        <f t="shared" si="177"/>
        <v/>
      </c>
      <c r="P727" t="str">
        <f t="shared" si="178"/>
        <v/>
      </c>
      <c r="Q727" t="str">
        <f t="shared" si="179"/>
        <v/>
      </c>
      <c r="R727" t="str">
        <f t="shared" si="180"/>
        <v>-</v>
      </c>
      <c r="S727" s="39" t="str">
        <f t="shared" si="181"/>
        <v/>
      </c>
      <c r="T727" t="str">
        <f t="shared" si="182"/>
        <v/>
      </c>
      <c r="U727" s="40">
        <f t="shared" si="183"/>
        <v>0</v>
      </c>
      <c r="V727" s="40">
        <f t="shared" si="184"/>
        <v>0</v>
      </c>
      <c r="W727" s="40">
        <f t="shared" si="185"/>
        <v>0</v>
      </c>
      <c r="X727" s="40">
        <f t="shared" si="186"/>
        <v>0</v>
      </c>
      <c r="Y727" s="39">
        <f t="shared" si="187"/>
        <v>0</v>
      </c>
      <c r="Z727" s="39">
        <f t="shared" si="188"/>
        <v>0</v>
      </c>
      <c r="AA727" s="39">
        <f t="shared" si="189"/>
        <v>0</v>
      </c>
      <c r="AB727" t="str">
        <f t="shared" si="190"/>
        <v/>
      </c>
      <c r="AD727" s="41" t="str">
        <f t="shared" si="191"/>
        <v/>
      </c>
    </row>
    <row r="728" spans="1:30" x14ac:dyDescent="0.2">
      <c r="A728" s="35"/>
      <c r="B728" s="36"/>
      <c r="C728" s="36"/>
      <c r="D728" s="36"/>
      <c r="E728" s="36"/>
      <c r="F728" s="37"/>
      <c r="G728" s="36"/>
      <c r="H728" s="36"/>
      <c r="I728" s="36"/>
      <c r="J728" s="36"/>
      <c r="K728" s="36"/>
      <c r="L728" s="36"/>
      <c r="M728" s="36"/>
      <c r="N728" s="38" t="str">
        <f t="shared" si="176"/>
        <v/>
      </c>
      <c r="O728" t="str">
        <f t="shared" si="177"/>
        <v/>
      </c>
      <c r="P728" t="str">
        <f t="shared" si="178"/>
        <v/>
      </c>
      <c r="Q728" t="str">
        <f t="shared" si="179"/>
        <v/>
      </c>
      <c r="R728" t="str">
        <f t="shared" si="180"/>
        <v>-</v>
      </c>
      <c r="S728" s="39" t="str">
        <f t="shared" si="181"/>
        <v/>
      </c>
      <c r="T728" t="str">
        <f t="shared" si="182"/>
        <v/>
      </c>
      <c r="U728" s="40">
        <f t="shared" si="183"/>
        <v>0</v>
      </c>
      <c r="V728" s="40">
        <f t="shared" si="184"/>
        <v>0</v>
      </c>
      <c r="W728" s="40">
        <f t="shared" si="185"/>
        <v>0</v>
      </c>
      <c r="X728" s="40">
        <f t="shared" si="186"/>
        <v>0</v>
      </c>
      <c r="Y728" s="39">
        <f t="shared" si="187"/>
        <v>0</v>
      </c>
      <c r="Z728" s="39">
        <f t="shared" si="188"/>
        <v>0</v>
      </c>
      <c r="AA728" s="39">
        <f t="shared" si="189"/>
        <v>0</v>
      </c>
      <c r="AB728" t="str">
        <f t="shared" si="190"/>
        <v/>
      </c>
      <c r="AD728" s="41" t="str">
        <f t="shared" si="191"/>
        <v/>
      </c>
    </row>
    <row r="729" spans="1:30" x14ac:dyDescent="0.2">
      <c r="A729" s="35"/>
      <c r="B729" s="36"/>
      <c r="C729" s="36"/>
      <c r="D729" s="36"/>
      <c r="E729" s="36"/>
      <c r="F729" s="37"/>
      <c r="G729" s="36"/>
      <c r="H729" s="36"/>
      <c r="I729" s="36"/>
      <c r="J729" s="36"/>
      <c r="K729" s="36"/>
      <c r="L729" s="36"/>
      <c r="M729" s="36"/>
      <c r="N729" s="38" t="str">
        <f t="shared" si="176"/>
        <v/>
      </c>
      <c r="O729" t="str">
        <f t="shared" si="177"/>
        <v/>
      </c>
      <c r="P729" t="str">
        <f t="shared" si="178"/>
        <v/>
      </c>
      <c r="Q729" t="str">
        <f t="shared" si="179"/>
        <v/>
      </c>
      <c r="R729" t="str">
        <f t="shared" si="180"/>
        <v>-</v>
      </c>
      <c r="S729" s="39" t="str">
        <f t="shared" si="181"/>
        <v/>
      </c>
      <c r="T729" t="str">
        <f t="shared" si="182"/>
        <v/>
      </c>
      <c r="U729" s="40">
        <f t="shared" si="183"/>
        <v>0</v>
      </c>
      <c r="V729" s="40">
        <f t="shared" si="184"/>
        <v>0</v>
      </c>
      <c r="W729" s="40">
        <f t="shared" si="185"/>
        <v>0</v>
      </c>
      <c r="X729" s="40">
        <f t="shared" si="186"/>
        <v>0</v>
      </c>
      <c r="Y729" s="39">
        <f t="shared" si="187"/>
        <v>0</v>
      </c>
      <c r="Z729" s="39">
        <f t="shared" si="188"/>
        <v>0</v>
      </c>
      <c r="AA729" s="39">
        <f t="shared" si="189"/>
        <v>0</v>
      </c>
      <c r="AB729" t="str">
        <f t="shared" si="190"/>
        <v/>
      </c>
      <c r="AD729" s="41" t="str">
        <f t="shared" si="191"/>
        <v/>
      </c>
    </row>
    <row r="730" spans="1:30" x14ac:dyDescent="0.2">
      <c r="A730" s="35"/>
      <c r="B730" s="36"/>
      <c r="C730" s="36"/>
      <c r="D730" s="36"/>
      <c r="E730" s="36"/>
      <c r="F730" s="37"/>
      <c r="G730" s="36"/>
      <c r="H730" s="36"/>
      <c r="I730" s="36"/>
      <c r="J730" s="36"/>
      <c r="K730" s="36"/>
      <c r="L730" s="36"/>
      <c r="M730" s="36"/>
      <c r="N730" s="38" t="str">
        <f t="shared" si="176"/>
        <v/>
      </c>
      <c r="O730" t="str">
        <f t="shared" si="177"/>
        <v/>
      </c>
      <c r="P730" t="str">
        <f t="shared" si="178"/>
        <v/>
      </c>
      <c r="Q730" t="str">
        <f t="shared" si="179"/>
        <v/>
      </c>
      <c r="R730" t="str">
        <f t="shared" si="180"/>
        <v>-</v>
      </c>
      <c r="S730" s="39" t="str">
        <f t="shared" si="181"/>
        <v/>
      </c>
      <c r="T730" t="str">
        <f t="shared" si="182"/>
        <v/>
      </c>
      <c r="U730" s="40">
        <f t="shared" si="183"/>
        <v>0</v>
      </c>
      <c r="V730" s="40">
        <f t="shared" si="184"/>
        <v>0</v>
      </c>
      <c r="W730" s="40">
        <f t="shared" si="185"/>
        <v>0</v>
      </c>
      <c r="X730" s="40">
        <f t="shared" si="186"/>
        <v>0</v>
      </c>
      <c r="Y730" s="39">
        <f t="shared" si="187"/>
        <v>0</v>
      </c>
      <c r="Z730" s="39">
        <f t="shared" si="188"/>
        <v>0</v>
      </c>
      <c r="AA730" s="39">
        <f t="shared" si="189"/>
        <v>0</v>
      </c>
      <c r="AB730" t="str">
        <f t="shared" si="190"/>
        <v/>
      </c>
      <c r="AD730" s="41" t="str">
        <f t="shared" si="191"/>
        <v/>
      </c>
    </row>
    <row r="731" spans="1:30" x14ac:dyDescent="0.2">
      <c r="A731" s="35"/>
      <c r="B731" s="36"/>
      <c r="C731" s="36"/>
      <c r="D731" s="36"/>
      <c r="E731" s="36"/>
      <c r="F731" s="37"/>
      <c r="G731" s="36"/>
      <c r="H731" s="36"/>
      <c r="I731" s="36"/>
      <c r="J731" s="36"/>
      <c r="K731" s="36"/>
      <c r="L731" s="36"/>
      <c r="M731" s="36"/>
      <c r="N731" s="38" t="str">
        <f t="shared" si="176"/>
        <v/>
      </c>
      <c r="O731" t="str">
        <f t="shared" si="177"/>
        <v/>
      </c>
      <c r="P731" t="str">
        <f t="shared" si="178"/>
        <v/>
      </c>
      <c r="Q731" t="str">
        <f t="shared" si="179"/>
        <v/>
      </c>
      <c r="R731" t="str">
        <f t="shared" si="180"/>
        <v>-</v>
      </c>
      <c r="S731" s="39" t="str">
        <f t="shared" si="181"/>
        <v/>
      </c>
      <c r="T731" t="str">
        <f t="shared" si="182"/>
        <v/>
      </c>
      <c r="U731" s="40">
        <f t="shared" si="183"/>
        <v>0</v>
      </c>
      <c r="V731" s="40">
        <f t="shared" si="184"/>
        <v>0</v>
      </c>
      <c r="W731" s="40">
        <f t="shared" si="185"/>
        <v>0</v>
      </c>
      <c r="X731" s="40">
        <f t="shared" si="186"/>
        <v>0</v>
      </c>
      <c r="Y731" s="39">
        <f t="shared" si="187"/>
        <v>0</v>
      </c>
      <c r="Z731" s="39">
        <f t="shared" si="188"/>
        <v>0</v>
      </c>
      <c r="AA731" s="39">
        <f t="shared" si="189"/>
        <v>0</v>
      </c>
      <c r="AB731" t="str">
        <f t="shared" si="190"/>
        <v/>
      </c>
      <c r="AD731" s="41" t="str">
        <f t="shared" si="191"/>
        <v/>
      </c>
    </row>
    <row r="732" spans="1:30" x14ac:dyDescent="0.2">
      <c r="A732" s="35"/>
      <c r="B732" s="36"/>
      <c r="C732" s="36"/>
      <c r="D732" s="36"/>
      <c r="E732" s="36"/>
      <c r="F732" s="37"/>
      <c r="G732" s="36"/>
      <c r="H732" s="36"/>
      <c r="I732" s="36"/>
      <c r="J732" s="36"/>
      <c r="K732" s="36"/>
      <c r="L732" s="36"/>
      <c r="M732" s="36"/>
      <c r="N732" s="38" t="str">
        <f t="shared" si="176"/>
        <v/>
      </c>
      <c r="O732" t="str">
        <f t="shared" si="177"/>
        <v/>
      </c>
      <c r="P732" t="str">
        <f t="shared" si="178"/>
        <v/>
      </c>
      <c r="Q732" t="str">
        <f t="shared" si="179"/>
        <v/>
      </c>
      <c r="R732" t="str">
        <f t="shared" si="180"/>
        <v>-</v>
      </c>
      <c r="S732" s="39" t="str">
        <f t="shared" si="181"/>
        <v/>
      </c>
      <c r="T732" t="str">
        <f t="shared" si="182"/>
        <v/>
      </c>
      <c r="U732" s="40">
        <f t="shared" si="183"/>
        <v>0</v>
      </c>
      <c r="V732" s="40">
        <f t="shared" si="184"/>
        <v>0</v>
      </c>
      <c r="W732" s="40">
        <f t="shared" si="185"/>
        <v>0</v>
      </c>
      <c r="X732" s="40">
        <f t="shared" si="186"/>
        <v>0</v>
      </c>
      <c r="Y732" s="39">
        <f t="shared" si="187"/>
        <v>0</v>
      </c>
      <c r="Z732" s="39">
        <f t="shared" si="188"/>
        <v>0</v>
      </c>
      <c r="AA732" s="39">
        <f t="shared" si="189"/>
        <v>0</v>
      </c>
      <c r="AB732" t="str">
        <f t="shared" si="190"/>
        <v/>
      </c>
      <c r="AD732" s="41" t="str">
        <f t="shared" si="191"/>
        <v/>
      </c>
    </row>
    <row r="733" spans="1:30" x14ac:dyDescent="0.2">
      <c r="A733" s="35"/>
      <c r="B733" s="36"/>
      <c r="C733" s="36"/>
      <c r="D733" s="36"/>
      <c r="E733" s="36"/>
      <c r="F733" s="37"/>
      <c r="G733" s="36"/>
      <c r="H733" s="36"/>
      <c r="I733" s="36"/>
      <c r="J733" s="36"/>
      <c r="K733" s="36"/>
      <c r="L733" s="36"/>
      <c r="M733" s="36"/>
      <c r="N733" s="38" t="str">
        <f t="shared" si="176"/>
        <v/>
      </c>
      <c r="O733" t="str">
        <f t="shared" si="177"/>
        <v/>
      </c>
      <c r="P733" t="str">
        <f t="shared" si="178"/>
        <v/>
      </c>
      <c r="Q733" t="str">
        <f t="shared" si="179"/>
        <v/>
      </c>
      <c r="R733" t="str">
        <f t="shared" si="180"/>
        <v>-</v>
      </c>
      <c r="S733" s="39" t="str">
        <f t="shared" si="181"/>
        <v/>
      </c>
      <c r="T733" t="str">
        <f t="shared" si="182"/>
        <v/>
      </c>
      <c r="U733" s="40">
        <f t="shared" si="183"/>
        <v>0</v>
      </c>
      <c r="V733" s="40">
        <f t="shared" si="184"/>
        <v>0</v>
      </c>
      <c r="W733" s="40">
        <f t="shared" si="185"/>
        <v>0</v>
      </c>
      <c r="X733" s="40">
        <f t="shared" si="186"/>
        <v>0</v>
      </c>
      <c r="Y733" s="39">
        <f t="shared" si="187"/>
        <v>0</v>
      </c>
      <c r="Z733" s="39">
        <f t="shared" si="188"/>
        <v>0</v>
      </c>
      <c r="AA733" s="39">
        <f t="shared" si="189"/>
        <v>0</v>
      </c>
      <c r="AB733" t="str">
        <f t="shared" si="190"/>
        <v/>
      </c>
      <c r="AD733" s="41" t="str">
        <f t="shared" si="191"/>
        <v/>
      </c>
    </row>
    <row r="734" spans="1:30" x14ac:dyDescent="0.2">
      <c r="A734" s="35"/>
      <c r="B734" s="36"/>
      <c r="C734" s="36"/>
      <c r="D734" s="36"/>
      <c r="E734" s="36"/>
      <c r="F734" s="37"/>
      <c r="G734" s="36"/>
      <c r="H734" s="36"/>
      <c r="I734" s="36"/>
      <c r="J734" s="36"/>
      <c r="K734" s="36"/>
      <c r="L734" s="36"/>
      <c r="M734" s="36"/>
      <c r="N734" s="38" t="str">
        <f t="shared" si="176"/>
        <v/>
      </c>
      <c r="O734" t="str">
        <f t="shared" si="177"/>
        <v/>
      </c>
      <c r="P734" t="str">
        <f t="shared" si="178"/>
        <v/>
      </c>
      <c r="Q734" t="str">
        <f t="shared" si="179"/>
        <v/>
      </c>
      <c r="R734" t="str">
        <f t="shared" si="180"/>
        <v>-</v>
      </c>
      <c r="S734" s="39" t="str">
        <f t="shared" si="181"/>
        <v/>
      </c>
      <c r="T734" t="str">
        <f t="shared" si="182"/>
        <v/>
      </c>
      <c r="U734" s="40">
        <f t="shared" si="183"/>
        <v>0</v>
      </c>
      <c r="V734" s="40">
        <f t="shared" si="184"/>
        <v>0</v>
      </c>
      <c r="W734" s="40">
        <f t="shared" si="185"/>
        <v>0</v>
      </c>
      <c r="X734" s="40">
        <f t="shared" si="186"/>
        <v>0</v>
      </c>
      <c r="Y734" s="39">
        <f t="shared" si="187"/>
        <v>0</v>
      </c>
      <c r="Z734" s="39">
        <f t="shared" si="188"/>
        <v>0</v>
      </c>
      <c r="AA734" s="39">
        <f t="shared" si="189"/>
        <v>0</v>
      </c>
      <c r="AB734" t="str">
        <f t="shared" si="190"/>
        <v/>
      </c>
      <c r="AD734" s="41" t="str">
        <f t="shared" si="191"/>
        <v/>
      </c>
    </row>
    <row r="735" spans="1:30" x14ac:dyDescent="0.2">
      <c r="A735" s="35"/>
      <c r="B735" s="36"/>
      <c r="C735" s="36"/>
      <c r="D735" s="36"/>
      <c r="E735" s="36"/>
      <c r="F735" s="37"/>
      <c r="G735" s="36"/>
      <c r="H735" s="36"/>
      <c r="I735" s="36"/>
      <c r="J735" s="36"/>
      <c r="K735" s="36"/>
      <c r="L735" s="36"/>
      <c r="M735" s="36"/>
      <c r="N735" s="38" t="str">
        <f t="shared" si="176"/>
        <v/>
      </c>
      <c r="O735" t="str">
        <f t="shared" si="177"/>
        <v/>
      </c>
      <c r="P735" t="str">
        <f t="shared" si="178"/>
        <v/>
      </c>
      <c r="Q735" t="str">
        <f t="shared" si="179"/>
        <v/>
      </c>
      <c r="R735" t="str">
        <f t="shared" si="180"/>
        <v>-</v>
      </c>
      <c r="S735" s="39" t="str">
        <f t="shared" si="181"/>
        <v/>
      </c>
      <c r="T735" t="str">
        <f t="shared" si="182"/>
        <v/>
      </c>
      <c r="U735" s="40">
        <f t="shared" si="183"/>
        <v>0</v>
      </c>
      <c r="V735" s="40">
        <f t="shared" si="184"/>
        <v>0</v>
      </c>
      <c r="W735" s="40">
        <f t="shared" si="185"/>
        <v>0</v>
      </c>
      <c r="X735" s="40">
        <f t="shared" si="186"/>
        <v>0</v>
      </c>
      <c r="Y735" s="39">
        <f t="shared" si="187"/>
        <v>0</v>
      </c>
      <c r="Z735" s="39">
        <f t="shared" si="188"/>
        <v>0</v>
      </c>
      <c r="AA735" s="39">
        <f t="shared" si="189"/>
        <v>0</v>
      </c>
      <c r="AB735" t="str">
        <f t="shared" si="190"/>
        <v/>
      </c>
      <c r="AD735" s="41" t="str">
        <f t="shared" si="191"/>
        <v/>
      </c>
    </row>
    <row r="736" spans="1:30" x14ac:dyDescent="0.2">
      <c r="A736" s="35"/>
      <c r="B736" s="36"/>
      <c r="C736" s="36"/>
      <c r="D736" s="36"/>
      <c r="E736" s="36"/>
      <c r="F736" s="37"/>
      <c r="G736" s="36"/>
      <c r="H736" s="36"/>
      <c r="I736" s="36"/>
      <c r="J736" s="36"/>
      <c r="K736" s="36"/>
      <c r="L736" s="36"/>
      <c r="M736" s="36"/>
      <c r="N736" s="38" t="str">
        <f t="shared" si="176"/>
        <v/>
      </c>
      <c r="O736" t="str">
        <f t="shared" si="177"/>
        <v/>
      </c>
      <c r="P736" t="str">
        <f t="shared" si="178"/>
        <v/>
      </c>
      <c r="Q736" t="str">
        <f t="shared" si="179"/>
        <v/>
      </c>
      <c r="R736" t="str">
        <f t="shared" si="180"/>
        <v>-</v>
      </c>
      <c r="S736" s="39" t="str">
        <f t="shared" si="181"/>
        <v/>
      </c>
      <c r="T736" t="str">
        <f t="shared" si="182"/>
        <v/>
      </c>
      <c r="U736" s="40">
        <f t="shared" si="183"/>
        <v>0</v>
      </c>
      <c r="V736" s="40">
        <f t="shared" si="184"/>
        <v>0</v>
      </c>
      <c r="W736" s="40">
        <f t="shared" si="185"/>
        <v>0</v>
      </c>
      <c r="X736" s="40">
        <f t="shared" si="186"/>
        <v>0</v>
      </c>
      <c r="Y736" s="39">
        <f t="shared" si="187"/>
        <v>0</v>
      </c>
      <c r="Z736" s="39">
        <f t="shared" si="188"/>
        <v>0</v>
      </c>
      <c r="AA736" s="39">
        <f t="shared" si="189"/>
        <v>0</v>
      </c>
      <c r="AB736" t="str">
        <f t="shared" si="190"/>
        <v/>
      </c>
      <c r="AD736" s="41" t="str">
        <f t="shared" si="191"/>
        <v/>
      </c>
    </row>
    <row r="737" spans="1:30" x14ac:dyDescent="0.2">
      <c r="A737" s="35"/>
      <c r="B737" s="36"/>
      <c r="C737" s="36"/>
      <c r="D737" s="36"/>
      <c r="E737" s="36"/>
      <c r="F737" s="37"/>
      <c r="G737" s="36"/>
      <c r="H737" s="36"/>
      <c r="I737" s="36"/>
      <c r="J737" s="36"/>
      <c r="K737" s="36"/>
      <c r="L737" s="36"/>
      <c r="M737" s="36"/>
      <c r="N737" s="38" t="str">
        <f t="shared" si="176"/>
        <v/>
      </c>
      <c r="O737" t="str">
        <f t="shared" si="177"/>
        <v/>
      </c>
      <c r="P737" t="str">
        <f t="shared" si="178"/>
        <v/>
      </c>
      <c r="Q737" t="str">
        <f t="shared" si="179"/>
        <v/>
      </c>
      <c r="R737" t="str">
        <f t="shared" si="180"/>
        <v>-</v>
      </c>
      <c r="S737" s="39" t="str">
        <f t="shared" si="181"/>
        <v/>
      </c>
      <c r="T737" t="str">
        <f t="shared" si="182"/>
        <v/>
      </c>
      <c r="U737" s="40">
        <f t="shared" si="183"/>
        <v>0</v>
      </c>
      <c r="V737" s="40">
        <f t="shared" si="184"/>
        <v>0</v>
      </c>
      <c r="W737" s="40">
        <f t="shared" si="185"/>
        <v>0</v>
      </c>
      <c r="X737" s="40">
        <f t="shared" si="186"/>
        <v>0</v>
      </c>
      <c r="Y737" s="39">
        <f t="shared" si="187"/>
        <v>0</v>
      </c>
      <c r="Z737" s="39">
        <f t="shared" si="188"/>
        <v>0</v>
      </c>
      <c r="AA737" s="39">
        <f t="shared" si="189"/>
        <v>0</v>
      </c>
      <c r="AB737" t="str">
        <f t="shared" si="190"/>
        <v/>
      </c>
      <c r="AD737" s="41" t="str">
        <f t="shared" si="191"/>
        <v/>
      </c>
    </row>
    <row r="738" spans="1:30" x14ac:dyDescent="0.2">
      <c r="A738" s="35"/>
      <c r="B738" s="36"/>
      <c r="C738" s="36"/>
      <c r="D738" s="36"/>
      <c r="E738" s="36"/>
      <c r="F738" s="37"/>
      <c r="G738" s="36"/>
      <c r="H738" s="36"/>
      <c r="I738" s="36"/>
      <c r="J738" s="36"/>
      <c r="K738" s="36"/>
      <c r="L738" s="36"/>
      <c r="M738" s="36"/>
      <c r="N738" s="38" t="str">
        <f t="shared" si="176"/>
        <v/>
      </c>
      <c r="O738" t="str">
        <f t="shared" si="177"/>
        <v/>
      </c>
      <c r="P738" t="str">
        <f t="shared" si="178"/>
        <v/>
      </c>
      <c r="Q738" t="str">
        <f t="shared" si="179"/>
        <v/>
      </c>
      <c r="R738" t="str">
        <f t="shared" si="180"/>
        <v>-</v>
      </c>
      <c r="S738" s="39" t="str">
        <f t="shared" si="181"/>
        <v/>
      </c>
      <c r="T738" t="str">
        <f t="shared" si="182"/>
        <v/>
      </c>
      <c r="U738" s="40">
        <f t="shared" si="183"/>
        <v>0</v>
      </c>
      <c r="V738" s="40">
        <f t="shared" si="184"/>
        <v>0</v>
      </c>
      <c r="W738" s="40">
        <f t="shared" si="185"/>
        <v>0</v>
      </c>
      <c r="X738" s="40">
        <f t="shared" si="186"/>
        <v>0</v>
      </c>
      <c r="Y738" s="39">
        <f t="shared" si="187"/>
        <v>0</v>
      </c>
      <c r="Z738" s="39">
        <f t="shared" si="188"/>
        <v>0</v>
      </c>
      <c r="AA738" s="39">
        <f t="shared" si="189"/>
        <v>0</v>
      </c>
      <c r="AB738" t="str">
        <f t="shared" si="190"/>
        <v/>
      </c>
      <c r="AD738" s="41" t="str">
        <f t="shared" si="191"/>
        <v/>
      </c>
    </row>
    <row r="739" spans="1:30" x14ac:dyDescent="0.2">
      <c r="A739" s="35"/>
      <c r="B739" s="36"/>
      <c r="C739" s="36"/>
      <c r="D739" s="36"/>
      <c r="E739" s="36"/>
      <c r="F739" s="37"/>
      <c r="G739" s="36"/>
      <c r="H739" s="36"/>
      <c r="I739" s="36"/>
      <c r="J739" s="36"/>
      <c r="K739" s="36"/>
      <c r="L739" s="36"/>
      <c r="M739" s="36"/>
      <c r="N739" s="38" t="str">
        <f t="shared" si="176"/>
        <v/>
      </c>
      <c r="O739" t="str">
        <f t="shared" si="177"/>
        <v/>
      </c>
      <c r="P739" t="str">
        <f t="shared" si="178"/>
        <v/>
      </c>
      <c r="Q739" t="str">
        <f t="shared" si="179"/>
        <v/>
      </c>
      <c r="R739" t="str">
        <f t="shared" si="180"/>
        <v>-</v>
      </c>
      <c r="S739" s="39" t="str">
        <f t="shared" si="181"/>
        <v/>
      </c>
      <c r="T739" t="str">
        <f t="shared" si="182"/>
        <v/>
      </c>
      <c r="U739" s="40">
        <f t="shared" si="183"/>
        <v>0</v>
      </c>
      <c r="V739" s="40">
        <f t="shared" si="184"/>
        <v>0</v>
      </c>
      <c r="W739" s="40">
        <f t="shared" si="185"/>
        <v>0</v>
      </c>
      <c r="X739" s="40">
        <f t="shared" si="186"/>
        <v>0</v>
      </c>
      <c r="Y739" s="39">
        <f t="shared" si="187"/>
        <v>0</v>
      </c>
      <c r="Z739" s="39">
        <f t="shared" si="188"/>
        <v>0</v>
      </c>
      <c r="AA739" s="39">
        <f t="shared" si="189"/>
        <v>0</v>
      </c>
      <c r="AB739" t="str">
        <f t="shared" si="190"/>
        <v/>
      </c>
      <c r="AD739" s="41" t="str">
        <f t="shared" si="191"/>
        <v/>
      </c>
    </row>
    <row r="740" spans="1:30" x14ac:dyDescent="0.2">
      <c r="A740" s="35"/>
      <c r="B740" s="36"/>
      <c r="C740" s="36"/>
      <c r="D740" s="36"/>
      <c r="E740" s="36"/>
      <c r="F740" s="37"/>
      <c r="G740" s="36"/>
      <c r="H740" s="36"/>
      <c r="I740" s="36"/>
      <c r="J740" s="36"/>
      <c r="K740" s="36"/>
      <c r="L740" s="36"/>
      <c r="M740" s="36"/>
      <c r="N740" s="38" t="str">
        <f t="shared" si="176"/>
        <v/>
      </c>
      <c r="O740" t="str">
        <f t="shared" si="177"/>
        <v/>
      </c>
      <c r="P740" t="str">
        <f t="shared" si="178"/>
        <v/>
      </c>
      <c r="Q740" t="str">
        <f t="shared" si="179"/>
        <v/>
      </c>
      <c r="R740" t="str">
        <f t="shared" si="180"/>
        <v>-</v>
      </c>
      <c r="S740" s="39" t="str">
        <f t="shared" si="181"/>
        <v/>
      </c>
      <c r="T740" t="str">
        <f t="shared" si="182"/>
        <v/>
      </c>
      <c r="U740" s="40">
        <f t="shared" si="183"/>
        <v>0</v>
      </c>
      <c r="V740" s="40">
        <f t="shared" si="184"/>
        <v>0</v>
      </c>
      <c r="W740" s="40">
        <f t="shared" si="185"/>
        <v>0</v>
      </c>
      <c r="X740" s="40">
        <f t="shared" si="186"/>
        <v>0</v>
      </c>
      <c r="Y740" s="39">
        <f t="shared" si="187"/>
        <v>0</v>
      </c>
      <c r="Z740" s="39">
        <f t="shared" si="188"/>
        <v>0</v>
      </c>
      <c r="AA740" s="39">
        <f t="shared" si="189"/>
        <v>0</v>
      </c>
      <c r="AB740" t="str">
        <f t="shared" si="190"/>
        <v/>
      </c>
      <c r="AD740" s="41" t="str">
        <f t="shared" si="191"/>
        <v/>
      </c>
    </row>
    <row r="741" spans="1:30" x14ac:dyDescent="0.2">
      <c r="A741" s="35"/>
      <c r="B741" s="36"/>
      <c r="C741" s="36"/>
      <c r="D741" s="36"/>
      <c r="E741" s="36"/>
      <c r="F741" s="37"/>
      <c r="G741" s="36"/>
      <c r="H741" s="36"/>
      <c r="I741" s="36"/>
      <c r="J741" s="36"/>
      <c r="K741" s="36"/>
      <c r="L741" s="36"/>
      <c r="M741" s="36"/>
      <c r="N741" s="38" t="str">
        <f t="shared" si="176"/>
        <v/>
      </c>
      <c r="O741" t="str">
        <f t="shared" si="177"/>
        <v/>
      </c>
      <c r="P741" t="str">
        <f t="shared" si="178"/>
        <v/>
      </c>
      <c r="Q741" t="str">
        <f t="shared" si="179"/>
        <v/>
      </c>
      <c r="R741" t="str">
        <f t="shared" si="180"/>
        <v>-</v>
      </c>
      <c r="S741" s="39" t="str">
        <f t="shared" si="181"/>
        <v/>
      </c>
      <c r="T741" t="str">
        <f t="shared" si="182"/>
        <v/>
      </c>
      <c r="U741" s="40">
        <f t="shared" si="183"/>
        <v>0</v>
      </c>
      <c r="V741" s="40">
        <f t="shared" si="184"/>
        <v>0</v>
      </c>
      <c r="W741" s="40">
        <f t="shared" si="185"/>
        <v>0</v>
      </c>
      <c r="X741" s="40">
        <f t="shared" si="186"/>
        <v>0</v>
      </c>
      <c r="Y741" s="39">
        <f t="shared" si="187"/>
        <v>0</v>
      </c>
      <c r="Z741" s="39">
        <f t="shared" si="188"/>
        <v>0</v>
      </c>
      <c r="AA741" s="39">
        <f t="shared" si="189"/>
        <v>0</v>
      </c>
      <c r="AB741" t="str">
        <f t="shared" si="190"/>
        <v/>
      </c>
      <c r="AD741" s="41" t="str">
        <f t="shared" si="191"/>
        <v/>
      </c>
    </row>
    <row r="742" spans="1:30" x14ac:dyDescent="0.2">
      <c r="A742" s="35"/>
      <c r="B742" s="36"/>
      <c r="C742" s="36"/>
      <c r="D742" s="36"/>
      <c r="E742" s="36"/>
      <c r="F742" s="37"/>
      <c r="G742" s="36"/>
      <c r="H742" s="36"/>
      <c r="I742" s="36"/>
      <c r="J742" s="36"/>
      <c r="K742" s="36"/>
      <c r="L742" s="36"/>
      <c r="M742" s="36"/>
      <c r="N742" s="38" t="str">
        <f t="shared" si="176"/>
        <v/>
      </c>
      <c r="O742" t="str">
        <f t="shared" si="177"/>
        <v/>
      </c>
      <c r="P742" t="str">
        <f t="shared" si="178"/>
        <v/>
      </c>
      <c r="Q742" t="str">
        <f t="shared" si="179"/>
        <v/>
      </c>
      <c r="R742" t="str">
        <f t="shared" si="180"/>
        <v>-</v>
      </c>
      <c r="S742" s="39" t="str">
        <f t="shared" si="181"/>
        <v/>
      </c>
      <c r="T742" t="str">
        <f t="shared" si="182"/>
        <v/>
      </c>
      <c r="U742" s="40">
        <f t="shared" si="183"/>
        <v>0</v>
      </c>
      <c r="V742" s="40">
        <f t="shared" si="184"/>
        <v>0</v>
      </c>
      <c r="W742" s="40">
        <f t="shared" si="185"/>
        <v>0</v>
      </c>
      <c r="X742" s="40">
        <f t="shared" si="186"/>
        <v>0</v>
      </c>
      <c r="Y742" s="39">
        <f t="shared" si="187"/>
        <v>0</v>
      </c>
      <c r="Z742" s="39">
        <f t="shared" si="188"/>
        <v>0</v>
      </c>
      <c r="AA742" s="39">
        <f t="shared" si="189"/>
        <v>0</v>
      </c>
      <c r="AB742" t="str">
        <f t="shared" si="190"/>
        <v/>
      </c>
      <c r="AD742" s="41" t="str">
        <f t="shared" si="191"/>
        <v/>
      </c>
    </row>
    <row r="743" spans="1:30" x14ac:dyDescent="0.2">
      <c r="A743" s="35"/>
      <c r="B743" s="36"/>
      <c r="C743" s="36"/>
      <c r="D743" s="36"/>
      <c r="E743" s="36"/>
      <c r="F743" s="37"/>
      <c r="G743" s="36"/>
      <c r="H743" s="36"/>
      <c r="I743" s="36"/>
      <c r="J743" s="36"/>
      <c r="K743" s="36"/>
      <c r="L743" s="36"/>
      <c r="M743" s="36"/>
      <c r="N743" s="38" t="str">
        <f t="shared" si="176"/>
        <v/>
      </c>
      <c r="O743" t="str">
        <f t="shared" si="177"/>
        <v/>
      </c>
      <c r="P743" t="str">
        <f t="shared" si="178"/>
        <v/>
      </c>
      <c r="Q743" t="str">
        <f t="shared" si="179"/>
        <v/>
      </c>
      <c r="R743" t="str">
        <f t="shared" si="180"/>
        <v>-</v>
      </c>
      <c r="S743" s="39" t="str">
        <f t="shared" si="181"/>
        <v/>
      </c>
      <c r="T743" t="str">
        <f t="shared" si="182"/>
        <v/>
      </c>
      <c r="U743" s="40">
        <f t="shared" si="183"/>
        <v>0</v>
      </c>
      <c r="V743" s="40">
        <f t="shared" si="184"/>
        <v>0</v>
      </c>
      <c r="W743" s="40">
        <f t="shared" si="185"/>
        <v>0</v>
      </c>
      <c r="X743" s="40">
        <f t="shared" si="186"/>
        <v>0</v>
      </c>
      <c r="Y743" s="39">
        <f t="shared" si="187"/>
        <v>0</v>
      </c>
      <c r="Z743" s="39">
        <f t="shared" si="188"/>
        <v>0</v>
      </c>
      <c r="AA743" s="39">
        <f t="shared" si="189"/>
        <v>0</v>
      </c>
      <c r="AB743" t="str">
        <f t="shared" si="190"/>
        <v/>
      </c>
      <c r="AD743" s="41" t="str">
        <f t="shared" si="191"/>
        <v/>
      </c>
    </row>
    <row r="744" spans="1:30" x14ac:dyDescent="0.2">
      <c r="A744" s="35"/>
      <c r="B744" s="36"/>
      <c r="C744" s="36"/>
      <c r="D744" s="36"/>
      <c r="E744" s="36"/>
      <c r="F744" s="37"/>
      <c r="G744" s="36"/>
      <c r="H744" s="36"/>
      <c r="I744" s="36"/>
      <c r="J744" s="36"/>
      <c r="K744" s="36"/>
      <c r="L744" s="36"/>
      <c r="M744" s="36"/>
      <c r="N744" s="38" t="str">
        <f t="shared" si="176"/>
        <v/>
      </c>
      <c r="O744" t="str">
        <f t="shared" si="177"/>
        <v/>
      </c>
      <c r="P744" t="str">
        <f t="shared" si="178"/>
        <v/>
      </c>
      <c r="Q744" t="str">
        <f t="shared" si="179"/>
        <v/>
      </c>
      <c r="R744" t="str">
        <f t="shared" si="180"/>
        <v>-</v>
      </c>
      <c r="S744" s="39" t="str">
        <f t="shared" si="181"/>
        <v/>
      </c>
      <c r="T744" t="str">
        <f t="shared" si="182"/>
        <v/>
      </c>
      <c r="U744" s="40">
        <f t="shared" si="183"/>
        <v>0</v>
      </c>
      <c r="V744" s="40">
        <f t="shared" si="184"/>
        <v>0</v>
      </c>
      <c r="W744" s="40">
        <f t="shared" si="185"/>
        <v>0</v>
      </c>
      <c r="X744" s="40">
        <f t="shared" si="186"/>
        <v>0</v>
      </c>
      <c r="Y744" s="39">
        <f t="shared" si="187"/>
        <v>0</v>
      </c>
      <c r="Z744" s="39">
        <f t="shared" si="188"/>
        <v>0</v>
      </c>
      <c r="AA744" s="39">
        <f t="shared" si="189"/>
        <v>0</v>
      </c>
      <c r="AB744" t="str">
        <f t="shared" si="190"/>
        <v/>
      </c>
      <c r="AD744" s="41" t="str">
        <f t="shared" si="191"/>
        <v/>
      </c>
    </row>
    <row r="745" spans="1:30" x14ac:dyDescent="0.2">
      <c r="A745" s="35"/>
      <c r="B745" s="36"/>
      <c r="C745" s="36"/>
      <c r="D745" s="36"/>
      <c r="E745" s="36"/>
      <c r="F745" s="37"/>
      <c r="G745" s="36"/>
      <c r="H745" s="36"/>
      <c r="I745" s="36"/>
      <c r="J745" s="36"/>
      <c r="K745" s="36"/>
      <c r="L745" s="36"/>
      <c r="M745" s="36"/>
      <c r="N745" s="38" t="str">
        <f t="shared" si="176"/>
        <v/>
      </c>
      <c r="O745" t="str">
        <f t="shared" si="177"/>
        <v/>
      </c>
      <c r="P745" t="str">
        <f t="shared" si="178"/>
        <v/>
      </c>
      <c r="Q745" t="str">
        <f t="shared" si="179"/>
        <v/>
      </c>
      <c r="R745" t="str">
        <f t="shared" si="180"/>
        <v>-</v>
      </c>
      <c r="S745" s="39" t="str">
        <f t="shared" si="181"/>
        <v/>
      </c>
      <c r="T745" t="str">
        <f t="shared" si="182"/>
        <v/>
      </c>
      <c r="U745" s="40">
        <f t="shared" si="183"/>
        <v>0</v>
      </c>
      <c r="V745" s="40">
        <f t="shared" si="184"/>
        <v>0</v>
      </c>
      <c r="W745" s="40">
        <f t="shared" si="185"/>
        <v>0</v>
      </c>
      <c r="X745" s="40">
        <f t="shared" si="186"/>
        <v>0</v>
      </c>
      <c r="Y745" s="39">
        <f t="shared" si="187"/>
        <v>0</v>
      </c>
      <c r="Z745" s="39">
        <f t="shared" si="188"/>
        <v>0</v>
      </c>
      <c r="AA745" s="39">
        <f t="shared" si="189"/>
        <v>0</v>
      </c>
      <c r="AB745" t="str">
        <f t="shared" si="190"/>
        <v/>
      </c>
      <c r="AD745" s="41" t="str">
        <f t="shared" si="191"/>
        <v/>
      </c>
    </row>
    <row r="746" spans="1:30" x14ac:dyDescent="0.2">
      <c r="A746" s="35"/>
      <c r="B746" s="36"/>
      <c r="C746" s="36"/>
      <c r="D746" s="36"/>
      <c r="E746" s="36"/>
      <c r="F746" s="37"/>
      <c r="G746" s="36"/>
      <c r="H746" s="36"/>
      <c r="I746" s="36"/>
      <c r="J746" s="36"/>
      <c r="K746" s="36"/>
      <c r="L746" s="36"/>
      <c r="M746" s="36"/>
      <c r="N746" s="38" t="str">
        <f t="shared" si="176"/>
        <v/>
      </c>
      <c r="O746" t="str">
        <f t="shared" si="177"/>
        <v/>
      </c>
      <c r="P746" t="str">
        <f t="shared" si="178"/>
        <v/>
      </c>
      <c r="Q746" t="str">
        <f t="shared" si="179"/>
        <v/>
      </c>
      <c r="R746" t="str">
        <f t="shared" si="180"/>
        <v>-</v>
      </c>
      <c r="S746" s="39" t="str">
        <f t="shared" si="181"/>
        <v/>
      </c>
      <c r="T746" t="str">
        <f t="shared" si="182"/>
        <v/>
      </c>
      <c r="U746" s="40">
        <f t="shared" si="183"/>
        <v>0</v>
      </c>
      <c r="V746" s="40">
        <f t="shared" si="184"/>
        <v>0</v>
      </c>
      <c r="W746" s="40">
        <f t="shared" si="185"/>
        <v>0</v>
      </c>
      <c r="X746" s="40">
        <f t="shared" si="186"/>
        <v>0</v>
      </c>
      <c r="Y746" s="39">
        <f t="shared" si="187"/>
        <v>0</v>
      </c>
      <c r="Z746" s="39">
        <f t="shared" si="188"/>
        <v>0</v>
      </c>
      <c r="AA746" s="39">
        <f t="shared" si="189"/>
        <v>0</v>
      </c>
      <c r="AB746" t="str">
        <f t="shared" si="190"/>
        <v/>
      </c>
      <c r="AD746" s="41" t="str">
        <f t="shared" si="191"/>
        <v/>
      </c>
    </row>
    <row r="747" spans="1:30" x14ac:dyDescent="0.2">
      <c r="A747" s="35"/>
      <c r="B747" s="36"/>
      <c r="C747" s="36"/>
      <c r="D747" s="36"/>
      <c r="E747" s="36"/>
      <c r="F747" s="37"/>
      <c r="G747" s="36"/>
      <c r="H747" s="36"/>
      <c r="I747" s="36"/>
      <c r="J747" s="36"/>
      <c r="K747" s="36"/>
      <c r="L747" s="36"/>
      <c r="M747" s="36"/>
      <c r="N747" s="38" t="str">
        <f t="shared" si="176"/>
        <v/>
      </c>
      <c r="O747" t="str">
        <f t="shared" si="177"/>
        <v/>
      </c>
      <c r="P747" t="str">
        <f t="shared" si="178"/>
        <v/>
      </c>
      <c r="Q747" t="str">
        <f t="shared" si="179"/>
        <v/>
      </c>
      <c r="R747" t="str">
        <f t="shared" si="180"/>
        <v>-</v>
      </c>
      <c r="S747" s="39" t="str">
        <f t="shared" si="181"/>
        <v/>
      </c>
      <c r="T747" t="str">
        <f t="shared" si="182"/>
        <v/>
      </c>
      <c r="U747" s="40">
        <f t="shared" si="183"/>
        <v>0</v>
      </c>
      <c r="V747" s="40">
        <f t="shared" si="184"/>
        <v>0</v>
      </c>
      <c r="W747" s="40">
        <f t="shared" si="185"/>
        <v>0</v>
      </c>
      <c r="X747" s="40">
        <f t="shared" si="186"/>
        <v>0</v>
      </c>
      <c r="Y747" s="39">
        <f t="shared" si="187"/>
        <v>0</v>
      </c>
      <c r="Z747" s="39">
        <f t="shared" si="188"/>
        <v>0</v>
      </c>
      <c r="AA747" s="39">
        <f t="shared" si="189"/>
        <v>0</v>
      </c>
      <c r="AB747" t="str">
        <f t="shared" si="190"/>
        <v/>
      </c>
      <c r="AD747" s="41" t="str">
        <f t="shared" si="191"/>
        <v/>
      </c>
    </row>
    <row r="748" spans="1:30" x14ac:dyDescent="0.2">
      <c r="A748" s="35"/>
      <c r="B748" s="36"/>
      <c r="C748" s="36"/>
      <c r="D748" s="36"/>
      <c r="E748" s="36"/>
      <c r="F748" s="37"/>
      <c r="G748" s="36"/>
      <c r="H748" s="36"/>
      <c r="I748" s="36"/>
      <c r="J748" s="36"/>
      <c r="K748" s="36"/>
      <c r="L748" s="36"/>
      <c r="M748" s="36"/>
      <c r="N748" s="38" t="str">
        <f t="shared" si="176"/>
        <v/>
      </c>
      <c r="O748" t="str">
        <f t="shared" si="177"/>
        <v/>
      </c>
      <c r="P748" t="str">
        <f t="shared" si="178"/>
        <v/>
      </c>
      <c r="Q748" t="str">
        <f t="shared" si="179"/>
        <v/>
      </c>
      <c r="R748" t="str">
        <f t="shared" si="180"/>
        <v>-</v>
      </c>
      <c r="S748" s="39" t="str">
        <f t="shared" si="181"/>
        <v/>
      </c>
      <c r="T748" t="str">
        <f t="shared" si="182"/>
        <v/>
      </c>
      <c r="U748" s="40">
        <f t="shared" si="183"/>
        <v>0</v>
      </c>
      <c r="V748" s="40">
        <f t="shared" si="184"/>
        <v>0</v>
      </c>
      <c r="W748" s="40">
        <f t="shared" si="185"/>
        <v>0</v>
      </c>
      <c r="X748" s="40">
        <f t="shared" si="186"/>
        <v>0</v>
      </c>
      <c r="Y748" s="39">
        <f t="shared" si="187"/>
        <v>0</v>
      </c>
      <c r="Z748" s="39">
        <f t="shared" si="188"/>
        <v>0</v>
      </c>
      <c r="AA748" s="39">
        <f t="shared" si="189"/>
        <v>0</v>
      </c>
      <c r="AB748" t="str">
        <f t="shared" si="190"/>
        <v/>
      </c>
      <c r="AD748" s="41" t="str">
        <f t="shared" si="191"/>
        <v/>
      </c>
    </row>
    <row r="749" spans="1:30" x14ac:dyDescent="0.2">
      <c r="A749" s="35"/>
      <c r="B749" s="36"/>
      <c r="C749" s="36"/>
      <c r="D749" s="36"/>
      <c r="E749" s="36"/>
      <c r="F749" s="37"/>
      <c r="G749" s="36"/>
      <c r="H749" s="36"/>
      <c r="I749" s="36"/>
      <c r="J749" s="36"/>
      <c r="K749" s="36"/>
      <c r="L749" s="36"/>
      <c r="M749" s="36"/>
      <c r="N749" s="38" t="str">
        <f t="shared" si="176"/>
        <v/>
      </c>
      <c r="O749" t="str">
        <f t="shared" si="177"/>
        <v/>
      </c>
      <c r="P749" t="str">
        <f t="shared" si="178"/>
        <v/>
      </c>
      <c r="Q749" t="str">
        <f t="shared" si="179"/>
        <v/>
      </c>
      <c r="R749" t="str">
        <f t="shared" si="180"/>
        <v>-</v>
      </c>
      <c r="S749" s="39" t="str">
        <f t="shared" si="181"/>
        <v/>
      </c>
      <c r="T749" t="str">
        <f t="shared" si="182"/>
        <v/>
      </c>
      <c r="U749" s="40">
        <f t="shared" si="183"/>
        <v>0</v>
      </c>
      <c r="V749" s="40">
        <f t="shared" si="184"/>
        <v>0</v>
      </c>
      <c r="W749" s="40">
        <f t="shared" si="185"/>
        <v>0</v>
      </c>
      <c r="X749" s="40">
        <f t="shared" si="186"/>
        <v>0</v>
      </c>
      <c r="Y749" s="39">
        <f t="shared" si="187"/>
        <v>0</v>
      </c>
      <c r="Z749" s="39">
        <f t="shared" si="188"/>
        <v>0</v>
      </c>
      <c r="AA749" s="39">
        <f t="shared" si="189"/>
        <v>0</v>
      </c>
      <c r="AB749" t="str">
        <f t="shared" si="190"/>
        <v/>
      </c>
      <c r="AD749" s="41" t="str">
        <f t="shared" si="191"/>
        <v/>
      </c>
    </row>
    <row r="750" spans="1:30" x14ac:dyDescent="0.2">
      <c r="A750" s="35"/>
      <c r="B750" s="36"/>
      <c r="C750" s="36"/>
      <c r="D750" s="36"/>
      <c r="E750" s="36"/>
      <c r="F750" s="37"/>
      <c r="G750" s="36"/>
      <c r="H750" s="36"/>
      <c r="I750" s="36"/>
      <c r="J750" s="36"/>
      <c r="K750" s="36"/>
      <c r="L750" s="36"/>
      <c r="M750" s="36"/>
      <c r="N750" s="38" t="str">
        <f t="shared" si="176"/>
        <v/>
      </c>
      <c r="O750" t="str">
        <f t="shared" si="177"/>
        <v/>
      </c>
      <c r="P750" t="str">
        <f t="shared" si="178"/>
        <v/>
      </c>
      <c r="Q750" t="str">
        <f t="shared" si="179"/>
        <v/>
      </c>
      <c r="R750" t="str">
        <f t="shared" si="180"/>
        <v>-</v>
      </c>
      <c r="S750" s="39" t="str">
        <f t="shared" si="181"/>
        <v/>
      </c>
      <c r="T750" t="str">
        <f t="shared" si="182"/>
        <v/>
      </c>
      <c r="U750" s="40">
        <f t="shared" si="183"/>
        <v>0</v>
      </c>
      <c r="V750" s="40">
        <f t="shared" si="184"/>
        <v>0</v>
      </c>
      <c r="W750" s="40">
        <f t="shared" si="185"/>
        <v>0</v>
      </c>
      <c r="X750" s="40">
        <f t="shared" si="186"/>
        <v>0</v>
      </c>
      <c r="Y750" s="39">
        <f t="shared" si="187"/>
        <v>0</v>
      </c>
      <c r="Z750" s="39">
        <f t="shared" si="188"/>
        <v>0</v>
      </c>
      <c r="AA750" s="39">
        <f t="shared" si="189"/>
        <v>0</v>
      </c>
      <c r="AB750" t="str">
        <f t="shared" si="190"/>
        <v/>
      </c>
      <c r="AD750" s="41" t="str">
        <f t="shared" si="191"/>
        <v/>
      </c>
    </row>
    <row r="751" spans="1:30" x14ac:dyDescent="0.2">
      <c r="A751" s="35"/>
      <c r="B751" s="36"/>
      <c r="C751" s="36"/>
      <c r="D751" s="36"/>
      <c r="E751" s="36"/>
      <c r="F751" s="37"/>
      <c r="G751" s="36"/>
      <c r="H751" s="36"/>
      <c r="I751" s="36"/>
      <c r="J751" s="36"/>
      <c r="K751" s="36"/>
      <c r="L751" s="36"/>
      <c r="M751" s="36"/>
      <c r="N751" s="38" t="str">
        <f t="shared" si="176"/>
        <v/>
      </c>
      <c r="O751" t="str">
        <f t="shared" si="177"/>
        <v/>
      </c>
      <c r="P751" t="str">
        <f t="shared" si="178"/>
        <v/>
      </c>
      <c r="Q751" t="str">
        <f t="shared" si="179"/>
        <v/>
      </c>
      <c r="R751" t="str">
        <f t="shared" si="180"/>
        <v>-</v>
      </c>
      <c r="S751" s="39" t="str">
        <f t="shared" si="181"/>
        <v/>
      </c>
      <c r="T751" t="str">
        <f t="shared" si="182"/>
        <v/>
      </c>
      <c r="U751" s="40">
        <f t="shared" si="183"/>
        <v>0</v>
      </c>
      <c r="V751" s="40">
        <f t="shared" si="184"/>
        <v>0</v>
      </c>
      <c r="W751" s="40">
        <f t="shared" si="185"/>
        <v>0</v>
      </c>
      <c r="X751" s="40">
        <f t="shared" si="186"/>
        <v>0</v>
      </c>
      <c r="Y751" s="39">
        <f t="shared" si="187"/>
        <v>0</v>
      </c>
      <c r="Z751" s="39">
        <f t="shared" si="188"/>
        <v>0</v>
      </c>
      <c r="AA751" s="39">
        <f t="shared" si="189"/>
        <v>0</v>
      </c>
      <c r="AB751" t="str">
        <f t="shared" si="190"/>
        <v/>
      </c>
      <c r="AD751" s="41" t="str">
        <f t="shared" si="191"/>
        <v/>
      </c>
    </row>
    <row r="752" spans="1:30" x14ac:dyDescent="0.2">
      <c r="A752" s="35"/>
      <c r="B752" s="36"/>
      <c r="C752" s="36"/>
      <c r="D752" s="36"/>
      <c r="E752" s="36"/>
      <c r="F752" s="37"/>
      <c r="G752" s="36"/>
      <c r="H752" s="36"/>
      <c r="I752" s="36"/>
      <c r="J752" s="36"/>
      <c r="K752" s="36"/>
      <c r="L752" s="36"/>
      <c r="M752" s="36"/>
      <c r="N752" s="38" t="str">
        <f t="shared" si="176"/>
        <v/>
      </c>
      <c r="O752" t="str">
        <f t="shared" si="177"/>
        <v/>
      </c>
      <c r="P752" t="str">
        <f t="shared" si="178"/>
        <v/>
      </c>
      <c r="Q752" t="str">
        <f t="shared" si="179"/>
        <v/>
      </c>
      <c r="R752" t="str">
        <f t="shared" si="180"/>
        <v>-</v>
      </c>
      <c r="S752" s="39" t="str">
        <f t="shared" si="181"/>
        <v/>
      </c>
      <c r="T752" t="str">
        <f t="shared" si="182"/>
        <v/>
      </c>
      <c r="U752" s="40">
        <f t="shared" si="183"/>
        <v>0</v>
      </c>
      <c r="V752" s="40">
        <f t="shared" si="184"/>
        <v>0</v>
      </c>
      <c r="W752" s="40">
        <f t="shared" si="185"/>
        <v>0</v>
      </c>
      <c r="X752" s="40">
        <f t="shared" si="186"/>
        <v>0</v>
      </c>
      <c r="Y752" s="39">
        <f t="shared" si="187"/>
        <v>0</v>
      </c>
      <c r="Z752" s="39">
        <f t="shared" si="188"/>
        <v>0</v>
      </c>
      <c r="AA752" s="39">
        <f t="shared" si="189"/>
        <v>0</v>
      </c>
      <c r="AB752" t="str">
        <f t="shared" si="190"/>
        <v/>
      </c>
      <c r="AD752" s="41" t="str">
        <f t="shared" si="191"/>
        <v/>
      </c>
    </row>
    <row r="753" spans="1:30" x14ac:dyDescent="0.2">
      <c r="A753" s="35"/>
      <c r="B753" s="36"/>
      <c r="C753" s="36"/>
      <c r="D753" s="36"/>
      <c r="E753" s="36"/>
      <c r="F753" s="37"/>
      <c r="G753" s="36"/>
      <c r="H753" s="36"/>
      <c r="I753" s="36"/>
      <c r="J753" s="36"/>
      <c r="K753" s="36"/>
      <c r="L753" s="36"/>
      <c r="M753" s="36"/>
      <c r="N753" s="38" t="str">
        <f t="shared" si="176"/>
        <v/>
      </c>
      <c r="O753" t="str">
        <f t="shared" si="177"/>
        <v/>
      </c>
      <c r="P753" t="str">
        <f t="shared" si="178"/>
        <v/>
      </c>
      <c r="Q753" t="str">
        <f t="shared" si="179"/>
        <v/>
      </c>
      <c r="R753" t="str">
        <f t="shared" si="180"/>
        <v>-</v>
      </c>
      <c r="S753" s="39" t="str">
        <f t="shared" si="181"/>
        <v/>
      </c>
      <c r="T753" t="str">
        <f t="shared" si="182"/>
        <v/>
      </c>
      <c r="U753" s="40">
        <f t="shared" si="183"/>
        <v>0</v>
      </c>
      <c r="V753" s="40">
        <f t="shared" si="184"/>
        <v>0</v>
      </c>
      <c r="W753" s="40">
        <f t="shared" si="185"/>
        <v>0</v>
      </c>
      <c r="X753" s="40">
        <f t="shared" si="186"/>
        <v>0</v>
      </c>
      <c r="Y753" s="39">
        <f t="shared" si="187"/>
        <v>0</v>
      </c>
      <c r="Z753" s="39">
        <f t="shared" si="188"/>
        <v>0</v>
      </c>
      <c r="AA753" s="39">
        <f t="shared" si="189"/>
        <v>0</v>
      </c>
      <c r="AB753" t="str">
        <f t="shared" si="190"/>
        <v/>
      </c>
      <c r="AD753" s="41" t="str">
        <f t="shared" si="191"/>
        <v/>
      </c>
    </row>
    <row r="754" spans="1:30" x14ac:dyDescent="0.2">
      <c r="A754" s="35"/>
      <c r="B754" s="36"/>
      <c r="C754" s="36"/>
      <c r="D754" s="36"/>
      <c r="E754" s="36"/>
      <c r="F754" s="37"/>
      <c r="G754" s="36"/>
      <c r="H754" s="36"/>
      <c r="I754" s="36"/>
      <c r="J754" s="36"/>
      <c r="K754" s="36"/>
      <c r="L754" s="36"/>
      <c r="M754" s="36"/>
      <c r="N754" s="38" t="str">
        <f t="shared" si="176"/>
        <v/>
      </c>
      <c r="O754" t="str">
        <f t="shared" si="177"/>
        <v/>
      </c>
      <c r="P754" t="str">
        <f t="shared" si="178"/>
        <v/>
      </c>
      <c r="Q754" t="str">
        <f t="shared" si="179"/>
        <v/>
      </c>
      <c r="R754" t="str">
        <f t="shared" si="180"/>
        <v>-</v>
      </c>
      <c r="S754" s="39" t="str">
        <f t="shared" si="181"/>
        <v/>
      </c>
      <c r="T754" t="str">
        <f t="shared" si="182"/>
        <v/>
      </c>
      <c r="U754" s="40">
        <f t="shared" si="183"/>
        <v>0</v>
      </c>
      <c r="V754" s="40">
        <f t="shared" si="184"/>
        <v>0</v>
      </c>
      <c r="W754" s="40">
        <f t="shared" si="185"/>
        <v>0</v>
      </c>
      <c r="X754" s="40">
        <f t="shared" si="186"/>
        <v>0</v>
      </c>
      <c r="Y754" s="39">
        <f t="shared" si="187"/>
        <v>0</v>
      </c>
      <c r="Z754" s="39">
        <f t="shared" si="188"/>
        <v>0</v>
      </c>
      <c r="AA754" s="39">
        <f t="shared" si="189"/>
        <v>0</v>
      </c>
      <c r="AB754" t="str">
        <f t="shared" si="190"/>
        <v/>
      </c>
      <c r="AD754" s="41" t="str">
        <f t="shared" si="191"/>
        <v/>
      </c>
    </row>
    <row r="755" spans="1:30" x14ac:dyDescent="0.2">
      <c r="A755" s="35"/>
      <c r="B755" s="36"/>
      <c r="C755" s="36"/>
      <c r="D755" s="36"/>
      <c r="E755" s="36"/>
      <c r="F755" s="37"/>
      <c r="G755" s="36"/>
      <c r="H755" s="36"/>
      <c r="I755" s="36"/>
      <c r="J755" s="36"/>
      <c r="K755" s="36"/>
      <c r="L755" s="36"/>
      <c r="M755" s="36"/>
      <c r="N755" s="38" t="str">
        <f t="shared" si="176"/>
        <v/>
      </c>
      <c r="O755" t="str">
        <f t="shared" si="177"/>
        <v/>
      </c>
      <c r="P755" t="str">
        <f t="shared" si="178"/>
        <v/>
      </c>
      <c r="Q755" t="str">
        <f t="shared" si="179"/>
        <v/>
      </c>
      <c r="R755" t="str">
        <f t="shared" si="180"/>
        <v>-</v>
      </c>
      <c r="S755" s="39" t="str">
        <f t="shared" si="181"/>
        <v/>
      </c>
      <c r="T755" t="str">
        <f t="shared" si="182"/>
        <v/>
      </c>
      <c r="U755" s="40">
        <f t="shared" si="183"/>
        <v>0</v>
      </c>
      <c r="V755" s="40">
        <f t="shared" si="184"/>
        <v>0</v>
      </c>
      <c r="W755" s="40">
        <f t="shared" si="185"/>
        <v>0</v>
      </c>
      <c r="X755" s="40">
        <f t="shared" si="186"/>
        <v>0</v>
      </c>
      <c r="Y755" s="39">
        <f t="shared" si="187"/>
        <v>0</v>
      </c>
      <c r="Z755" s="39">
        <f t="shared" si="188"/>
        <v>0</v>
      </c>
      <c r="AA755" s="39">
        <f t="shared" si="189"/>
        <v>0</v>
      </c>
      <c r="AB755" t="str">
        <f t="shared" si="190"/>
        <v/>
      </c>
      <c r="AD755" s="41" t="str">
        <f t="shared" si="191"/>
        <v/>
      </c>
    </row>
    <row r="756" spans="1:30" x14ac:dyDescent="0.2">
      <c r="A756" s="35"/>
      <c r="B756" s="36"/>
      <c r="C756" s="36"/>
      <c r="D756" s="36"/>
      <c r="E756" s="36"/>
      <c r="F756" s="37"/>
      <c r="G756" s="36"/>
      <c r="H756" s="36"/>
      <c r="I756" s="36"/>
      <c r="J756" s="36"/>
      <c r="K756" s="36"/>
      <c r="L756" s="36"/>
      <c r="M756" s="36"/>
      <c r="N756" s="38" t="str">
        <f t="shared" si="176"/>
        <v/>
      </c>
      <c r="O756" t="str">
        <f t="shared" si="177"/>
        <v/>
      </c>
      <c r="P756" t="str">
        <f t="shared" si="178"/>
        <v/>
      </c>
      <c r="Q756" t="str">
        <f t="shared" si="179"/>
        <v/>
      </c>
      <c r="R756" t="str">
        <f t="shared" si="180"/>
        <v>-</v>
      </c>
      <c r="S756" s="39" t="str">
        <f t="shared" si="181"/>
        <v/>
      </c>
      <c r="T756" t="str">
        <f t="shared" si="182"/>
        <v/>
      </c>
      <c r="U756" s="40">
        <f t="shared" si="183"/>
        <v>0</v>
      </c>
      <c r="V756" s="40">
        <f t="shared" si="184"/>
        <v>0</v>
      </c>
      <c r="W756" s="40">
        <f t="shared" si="185"/>
        <v>0</v>
      </c>
      <c r="X756" s="40">
        <f t="shared" si="186"/>
        <v>0</v>
      </c>
      <c r="Y756" s="39">
        <f t="shared" si="187"/>
        <v>0</v>
      </c>
      <c r="Z756" s="39">
        <f t="shared" si="188"/>
        <v>0</v>
      </c>
      <c r="AA756" s="39">
        <f t="shared" si="189"/>
        <v>0</v>
      </c>
      <c r="AB756" t="str">
        <f t="shared" si="190"/>
        <v/>
      </c>
      <c r="AD756" s="41" t="str">
        <f t="shared" si="191"/>
        <v/>
      </c>
    </row>
    <row r="757" spans="1:30" x14ac:dyDescent="0.2">
      <c r="A757" s="35"/>
      <c r="B757" s="36"/>
      <c r="C757" s="36"/>
      <c r="D757" s="36"/>
      <c r="E757" s="36"/>
      <c r="F757" s="37"/>
      <c r="G757" s="36"/>
      <c r="H757" s="36"/>
      <c r="I757" s="36"/>
      <c r="J757" s="36"/>
      <c r="K757" s="36"/>
      <c r="L757" s="36"/>
      <c r="M757" s="36"/>
      <c r="N757" s="38" t="str">
        <f t="shared" si="176"/>
        <v/>
      </c>
      <c r="O757" t="str">
        <f t="shared" si="177"/>
        <v/>
      </c>
      <c r="P757" t="str">
        <f t="shared" si="178"/>
        <v/>
      </c>
      <c r="Q757" t="str">
        <f t="shared" si="179"/>
        <v/>
      </c>
      <c r="R757" t="str">
        <f t="shared" si="180"/>
        <v>-</v>
      </c>
      <c r="S757" s="39" t="str">
        <f t="shared" si="181"/>
        <v/>
      </c>
      <c r="T757" t="str">
        <f t="shared" si="182"/>
        <v/>
      </c>
      <c r="U757" s="40">
        <f t="shared" si="183"/>
        <v>0</v>
      </c>
      <c r="V757" s="40">
        <f t="shared" si="184"/>
        <v>0</v>
      </c>
      <c r="W757" s="40">
        <f t="shared" si="185"/>
        <v>0</v>
      </c>
      <c r="X757" s="40">
        <f t="shared" si="186"/>
        <v>0</v>
      </c>
      <c r="Y757" s="39">
        <f t="shared" si="187"/>
        <v>0</v>
      </c>
      <c r="Z757" s="39">
        <f t="shared" si="188"/>
        <v>0</v>
      </c>
      <c r="AA757" s="39">
        <f t="shared" si="189"/>
        <v>0</v>
      </c>
      <c r="AB757" t="str">
        <f t="shared" si="190"/>
        <v/>
      </c>
      <c r="AD757" s="41" t="str">
        <f t="shared" si="191"/>
        <v/>
      </c>
    </row>
    <row r="758" spans="1:30" x14ac:dyDescent="0.2">
      <c r="A758" s="35"/>
      <c r="B758" s="36"/>
      <c r="C758" s="36"/>
      <c r="D758" s="36"/>
      <c r="E758" s="36"/>
      <c r="F758" s="37"/>
      <c r="G758" s="36"/>
      <c r="H758" s="36"/>
      <c r="I758" s="36"/>
      <c r="J758" s="36"/>
      <c r="K758" s="36"/>
      <c r="L758" s="36"/>
      <c r="M758" s="36"/>
      <c r="N758" s="38" t="str">
        <f t="shared" si="176"/>
        <v/>
      </c>
      <c r="O758" t="str">
        <f t="shared" si="177"/>
        <v/>
      </c>
      <c r="P758" t="str">
        <f t="shared" si="178"/>
        <v/>
      </c>
      <c r="Q758" t="str">
        <f t="shared" si="179"/>
        <v/>
      </c>
      <c r="R758" t="str">
        <f t="shared" si="180"/>
        <v>-</v>
      </c>
      <c r="S758" s="39" t="str">
        <f t="shared" si="181"/>
        <v/>
      </c>
      <c r="T758" t="str">
        <f t="shared" si="182"/>
        <v/>
      </c>
      <c r="U758" s="40">
        <f t="shared" si="183"/>
        <v>0</v>
      </c>
      <c r="V758" s="40">
        <f t="shared" si="184"/>
        <v>0</v>
      </c>
      <c r="W758" s="40">
        <f t="shared" si="185"/>
        <v>0</v>
      </c>
      <c r="X758" s="40">
        <f t="shared" si="186"/>
        <v>0</v>
      </c>
      <c r="Y758" s="39">
        <f t="shared" si="187"/>
        <v>0</v>
      </c>
      <c r="Z758" s="39">
        <f t="shared" si="188"/>
        <v>0</v>
      </c>
      <c r="AA758" s="39">
        <f t="shared" si="189"/>
        <v>0</v>
      </c>
      <c r="AB758" t="str">
        <f t="shared" si="190"/>
        <v/>
      </c>
      <c r="AD758" s="41" t="str">
        <f t="shared" si="191"/>
        <v/>
      </c>
    </row>
    <row r="759" spans="1:30" x14ac:dyDescent="0.2">
      <c r="A759" s="35"/>
      <c r="B759" s="36"/>
      <c r="C759" s="36"/>
      <c r="D759" s="36"/>
      <c r="E759" s="36"/>
      <c r="F759" s="37"/>
      <c r="G759" s="36"/>
      <c r="H759" s="36"/>
      <c r="I759" s="36"/>
      <c r="J759" s="36"/>
      <c r="K759" s="36"/>
      <c r="L759" s="36"/>
      <c r="M759" s="36"/>
      <c r="N759" s="38" t="str">
        <f t="shared" si="176"/>
        <v/>
      </c>
      <c r="O759" t="str">
        <f t="shared" si="177"/>
        <v/>
      </c>
      <c r="P759" t="str">
        <f t="shared" si="178"/>
        <v/>
      </c>
      <c r="Q759" t="str">
        <f t="shared" si="179"/>
        <v/>
      </c>
      <c r="R759" t="str">
        <f t="shared" si="180"/>
        <v>-</v>
      </c>
      <c r="S759" s="39" t="str">
        <f t="shared" si="181"/>
        <v/>
      </c>
      <c r="T759" t="str">
        <f t="shared" si="182"/>
        <v/>
      </c>
      <c r="U759" s="40">
        <f t="shared" si="183"/>
        <v>0</v>
      </c>
      <c r="V759" s="40">
        <f t="shared" si="184"/>
        <v>0</v>
      </c>
      <c r="W759" s="40">
        <f t="shared" si="185"/>
        <v>0</v>
      </c>
      <c r="X759" s="40">
        <f t="shared" si="186"/>
        <v>0</v>
      </c>
      <c r="Y759" s="39">
        <f t="shared" si="187"/>
        <v>0</v>
      </c>
      <c r="Z759" s="39">
        <f t="shared" si="188"/>
        <v>0</v>
      </c>
      <c r="AA759" s="39">
        <f t="shared" si="189"/>
        <v>0</v>
      </c>
      <c r="AB759" t="str">
        <f t="shared" si="190"/>
        <v/>
      </c>
      <c r="AD759" s="41" t="str">
        <f t="shared" si="191"/>
        <v/>
      </c>
    </row>
    <row r="760" spans="1:30" x14ac:dyDescent="0.2">
      <c r="A760" s="35"/>
      <c r="B760" s="36"/>
      <c r="C760" s="36"/>
      <c r="D760" s="36"/>
      <c r="E760" s="36"/>
      <c r="F760" s="37"/>
      <c r="G760" s="36"/>
      <c r="H760" s="36"/>
      <c r="I760" s="36"/>
      <c r="J760" s="36"/>
      <c r="K760" s="36"/>
      <c r="L760" s="36"/>
      <c r="M760" s="36"/>
      <c r="N760" s="38" t="str">
        <f t="shared" si="176"/>
        <v/>
      </c>
      <c r="O760" t="str">
        <f t="shared" si="177"/>
        <v/>
      </c>
      <c r="P760" t="str">
        <f t="shared" si="178"/>
        <v/>
      </c>
      <c r="Q760" t="str">
        <f t="shared" si="179"/>
        <v/>
      </c>
      <c r="R760" t="str">
        <f t="shared" si="180"/>
        <v>-</v>
      </c>
      <c r="S760" s="39" t="str">
        <f t="shared" si="181"/>
        <v/>
      </c>
      <c r="T760" t="str">
        <f t="shared" si="182"/>
        <v/>
      </c>
      <c r="U760" s="40">
        <f t="shared" si="183"/>
        <v>0</v>
      </c>
      <c r="V760" s="40">
        <f t="shared" si="184"/>
        <v>0</v>
      </c>
      <c r="W760" s="40">
        <f t="shared" si="185"/>
        <v>0</v>
      </c>
      <c r="X760" s="40">
        <f t="shared" si="186"/>
        <v>0</v>
      </c>
      <c r="Y760" s="39">
        <f t="shared" si="187"/>
        <v>0</v>
      </c>
      <c r="Z760" s="39">
        <f t="shared" si="188"/>
        <v>0</v>
      </c>
      <c r="AA760" s="39">
        <f t="shared" si="189"/>
        <v>0</v>
      </c>
      <c r="AB760" t="str">
        <f t="shared" si="190"/>
        <v/>
      </c>
      <c r="AD760" s="41" t="str">
        <f t="shared" si="191"/>
        <v/>
      </c>
    </row>
    <row r="761" spans="1:30" x14ac:dyDescent="0.2">
      <c r="A761" s="35"/>
      <c r="B761" s="36"/>
      <c r="C761" s="36"/>
      <c r="D761" s="36"/>
      <c r="E761" s="36"/>
      <c r="F761" s="37"/>
      <c r="G761" s="36"/>
      <c r="H761" s="36"/>
      <c r="I761" s="36"/>
      <c r="J761" s="36"/>
      <c r="K761" s="36"/>
      <c r="L761" s="36"/>
      <c r="M761" s="36"/>
      <c r="N761" s="38" t="str">
        <f t="shared" si="176"/>
        <v/>
      </c>
      <c r="O761" t="str">
        <f t="shared" si="177"/>
        <v/>
      </c>
      <c r="P761" t="str">
        <f t="shared" si="178"/>
        <v/>
      </c>
      <c r="Q761" t="str">
        <f t="shared" si="179"/>
        <v/>
      </c>
      <c r="R761" t="str">
        <f t="shared" si="180"/>
        <v>-</v>
      </c>
      <c r="S761" s="39" t="str">
        <f t="shared" si="181"/>
        <v/>
      </c>
      <c r="T761" t="str">
        <f t="shared" si="182"/>
        <v/>
      </c>
      <c r="U761" s="40">
        <f t="shared" si="183"/>
        <v>0</v>
      </c>
      <c r="V761" s="40">
        <f t="shared" si="184"/>
        <v>0</v>
      </c>
      <c r="W761" s="40">
        <f t="shared" si="185"/>
        <v>0</v>
      </c>
      <c r="X761" s="40">
        <f t="shared" si="186"/>
        <v>0</v>
      </c>
      <c r="Y761" s="39">
        <f t="shared" si="187"/>
        <v>0</v>
      </c>
      <c r="Z761" s="39">
        <f t="shared" si="188"/>
        <v>0</v>
      </c>
      <c r="AA761" s="39">
        <f t="shared" si="189"/>
        <v>0</v>
      </c>
      <c r="AB761" t="str">
        <f t="shared" si="190"/>
        <v/>
      </c>
      <c r="AD761" s="41" t="str">
        <f t="shared" si="191"/>
        <v/>
      </c>
    </row>
    <row r="762" spans="1:30" x14ac:dyDescent="0.2">
      <c r="A762" s="35"/>
      <c r="B762" s="36"/>
      <c r="C762" s="36"/>
      <c r="D762" s="36"/>
      <c r="E762" s="36"/>
      <c r="F762" s="37"/>
      <c r="G762" s="36"/>
      <c r="H762" s="36"/>
      <c r="I762" s="36"/>
      <c r="J762" s="36"/>
      <c r="K762" s="36"/>
      <c r="L762" s="36"/>
      <c r="M762" s="36"/>
      <c r="N762" s="38" t="str">
        <f t="shared" si="176"/>
        <v/>
      </c>
      <c r="O762" t="str">
        <f t="shared" si="177"/>
        <v/>
      </c>
      <c r="P762" t="str">
        <f t="shared" si="178"/>
        <v/>
      </c>
      <c r="Q762" t="str">
        <f t="shared" si="179"/>
        <v/>
      </c>
      <c r="R762" t="str">
        <f t="shared" si="180"/>
        <v>-</v>
      </c>
      <c r="S762" s="39" t="str">
        <f t="shared" si="181"/>
        <v/>
      </c>
      <c r="T762" t="str">
        <f t="shared" si="182"/>
        <v/>
      </c>
      <c r="U762" s="40">
        <f t="shared" si="183"/>
        <v>0</v>
      </c>
      <c r="V762" s="40">
        <f t="shared" si="184"/>
        <v>0</v>
      </c>
      <c r="W762" s="40">
        <f t="shared" si="185"/>
        <v>0</v>
      </c>
      <c r="X762" s="40">
        <f t="shared" si="186"/>
        <v>0</v>
      </c>
      <c r="Y762" s="39">
        <f t="shared" si="187"/>
        <v>0</v>
      </c>
      <c r="Z762" s="39">
        <f t="shared" si="188"/>
        <v>0</v>
      </c>
      <c r="AA762" s="39">
        <f t="shared" si="189"/>
        <v>0</v>
      </c>
      <c r="AB762" t="str">
        <f t="shared" si="190"/>
        <v/>
      </c>
      <c r="AD762" s="41" t="str">
        <f t="shared" si="191"/>
        <v/>
      </c>
    </row>
    <row r="763" spans="1:30" x14ac:dyDescent="0.2">
      <c r="A763" s="35"/>
      <c r="B763" s="36"/>
      <c r="C763" s="36"/>
      <c r="D763" s="36"/>
      <c r="E763" s="36"/>
      <c r="F763" s="37"/>
      <c r="G763" s="36"/>
      <c r="H763" s="36"/>
      <c r="I763" s="36"/>
      <c r="J763" s="36"/>
      <c r="K763" s="36"/>
      <c r="L763" s="36"/>
      <c r="M763" s="36"/>
      <c r="N763" s="38" t="str">
        <f t="shared" si="176"/>
        <v/>
      </c>
      <c r="O763" t="str">
        <f t="shared" si="177"/>
        <v/>
      </c>
      <c r="P763" t="str">
        <f t="shared" si="178"/>
        <v/>
      </c>
      <c r="Q763" t="str">
        <f t="shared" si="179"/>
        <v/>
      </c>
      <c r="R763" t="str">
        <f t="shared" si="180"/>
        <v>-</v>
      </c>
      <c r="S763" s="39" t="str">
        <f t="shared" si="181"/>
        <v/>
      </c>
      <c r="T763" t="str">
        <f t="shared" si="182"/>
        <v/>
      </c>
      <c r="U763" s="40">
        <f t="shared" si="183"/>
        <v>0</v>
      </c>
      <c r="V763" s="40">
        <f t="shared" si="184"/>
        <v>0</v>
      </c>
      <c r="W763" s="40">
        <f t="shared" si="185"/>
        <v>0</v>
      </c>
      <c r="X763" s="40">
        <f t="shared" si="186"/>
        <v>0</v>
      </c>
      <c r="Y763" s="39">
        <f t="shared" si="187"/>
        <v>0</v>
      </c>
      <c r="Z763" s="39">
        <f t="shared" si="188"/>
        <v>0</v>
      </c>
      <c r="AA763" s="39">
        <f t="shared" si="189"/>
        <v>0</v>
      </c>
      <c r="AB763" t="str">
        <f t="shared" si="190"/>
        <v/>
      </c>
      <c r="AD763" s="41" t="str">
        <f t="shared" si="191"/>
        <v/>
      </c>
    </row>
    <row r="764" spans="1:30" x14ac:dyDescent="0.2">
      <c r="A764" s="35"/>
      <c r="B764" s="36"/>
      <c r="C764" s="36"/>
      <c r="D764" s="36"/>
      <c r="E764" s="36"/>
      <c r="F764" s="37"/>
      <c r="G764" s="36"/>
      <c r="H764" s="36"/>
      <c r="I764" s="36"/>
      <c r="J764" s="36"/>
      <c r="K764" s="36"/>
      <c r="L764" s="36"/>
      <c r="M764" s="36"/>
      <c r="N764" s="38" t="str">
        <f t="shared" si="176"/>
        <v/>
      </c>
      <c r="O764" t="str">
        <f t="shared" si="177"/>
        <v/>
      </c>
      <c r="P764" t="str">
        <f t="shared" si="178"/>
        <v/>
      </c>
      <c r="Q764" t="str">
        <f t="shared" si="179"/>
        <v/>
      </c>
      <c r="R764" t="str">
        <f t="shared" si="180"/>
        <v>-</v>
      </c>
      <c r="S764" s="39" t="str">
        <f t="shared" si="181"/>
        <v/>
      </c>
      <c r="T764" t="str">
        <f t="shared" si="182"/>
        <v/>
      </c>
      <c r="U764" s="40">
        <f t="shared" si="183"/>
        <v>0</v>
      </c>
      <c r="V764" s="40">
        <f t="shared" si="184"/>
        <v>0</v>
      </c>
      <c r="W764" s="40">
        <f t="shared" si="185"/>
        <v>0</v>
      </c>
      <c r="X764" s="40">
        <f t="shared" si="186"/>
        <v>0</v>
      </c>
      <c r="Y764" s="39">
        <f t="shared" si="187"/>
        <v>0</v>
      </c>
      <c r="Z764" s="39">
        <f t="shared" si="188"/>
        <v>0</v>
      </c>
      <c r="AA764" s="39">
        <f t="shared" si="189"/>
        <v>0</v>
      </c>
      <c r="AB764" t="str">
        <f t="shared" si="190"/>
        <v/>
      </c>
      <c r="AD764" s="41" t="str">
        <f t="shared" si="191"/>
        <v/>
      </c>
    </row>
    <row r="765" spans="1:30" x14ac:dyDescent="0.2">
      <c r="A765" s="35"/>
      <c r="B765" s="36"/>
      <c r="C765" s="36"/>
      <c r="D765" s="36"/>
      <c r="E765" s="36"/>
      <c r="F765" s="37"/>
      <c r="G765" s="36"/>
      <c r="H765" s="36"/>
      <c r="I765" s="36"/>
      <c r="J765" s="36"/>
      <c r="K765" s="36"/>
      <c r="L765" s="36"/>
      <c r="M765" s="36"/>
      <c r="N765" s="38" t="str">
        <f t="shared" si="176"/>
        <v/>
      </c>
      <c r="O765" t="str">
        <f t="shared" si="177"/>
        <v/>
      </c>
      <c r="P765" t="str">
        <f t="shared" si="178"/>
        <v/>
      </c>
      <c r="Q765" t="str">
        <f t="shared" si="179"/>
        <v/>
      </c>
      <c r="R765" t="str">
        <f t="shared" si="180"/>
        <v>-</v>
      </c>
      <c r="S765" s="39" t="str">
        <f t="shared" si="181"/>
        <v/>
      </c>
      <c r="T765" t="str">
        <f t="shared" si="182"/>
        <v/>
      </c>
      <c r="U765" s="40">
        <f t="shared" si="183"/>
        <v>0</v>
      </c>
      <c r="V765" s="40">
        <f t="shared" si="184"/>
        <v>0</v>
      </c>
      <c r="W765" s="40">
        <f t="shared" si="185"/>
        <v>0</v>
      </c>
      <c r="X765" s="40">
        <f t="shared" si="186"/>
        <v>0</v>
      </c>
      <c r="Y765" s="39">
        <f t="shared" si="187"/>
        <v>0</v>
      </c>
      <c r="Z765" s="39">
        <f t="shared" si="188"/>
        <v>0</v>
      </c>
      <c r="AA765" s="39">
        <f t="shared" si="189"/>
        <v>0</v>
      </c>
      <c r="AB765" t="str">
        <f t="shared" si="190"/>
        <v/>
      </c>
      <c r="AD765" s="41" t="str">
        <f t="shared" si="191"/>
        <v/>
      </c>
    </row>
    <row r="766" spans="1:30" x14ac:dyDescent="0.2">
      <c r="A766" s="35"/>
      <c r="B766" s="36"/>
      <c r="C766" s="36"/>
      <c r="D766" s="36"/>
      <c r="E766" s="36"/>
      <c r="F766" s="37"/>
      <c r="G766" s="36"/>
      <c r="H766" s="36"/>
      <c r="I766" s="36"/>
      <c r="J766" s="36"/>
      <c r="K766" s="36"/>
      <c r="L766" s="36"/>
      <c r="M766" s="36"/>
      <c r="N766" s="38" t="str">
        <f t="shared" si="176"/>
        <v/>
      </c>
      <c r="O766" t="str">
        <f t="shared" si="177"/>
        <v/>
      </c>
      <c r="P766" t="str">
        <f t="shared" si="178"/>
        <v/>
      </c>
      <c r="Q766" t="str">
        <f t="shared" si="179"/>
        <v/>
      </c>
      <c r="R766" t="str">
        <f t="shared" si="180"/>
        <v>-</v>
      </c>
      <c r="S766" s="39" t="str">
        <f t="shared" si="181"/>
        <v/>
      </c>
      <c r="T766" t="str">
        <f t="shared" si="182"/>
        <v/>
      </c>
      <c r="U766" s="40">
        <f t="shared" si="183"/>
        <v>0</v>
      </c>
      <c r="V766" s="40">
        <f t="shared" si="184"/>
        <v>0</v>
      </c>
      <c r="W766" s="40">
        <f t="shared" si="185"/>
        <v>0</v>
      </c>
      <c r="X766" s="40">
        <f t="shared" si="186"/>
        <v>0</v>
      </c>
      <c r="Y766" s="39">
        <f t="shared" si="187"/>
        <v>0</v>
      </c>
      <c r="Z766" s="39">
        <f t="shared" si="188"/>
        <v>0</v>
      </c>
      <c r="AA766" s="39">
        <f t="shared" si="189"/>
        <v>0</v>
      </c>
      <c r="AB766" t="str">
        <f t="shared" si="190"/>
        <v/>
      </c>
      <c r="AD766" s="41" t="str">
        <f t="shared" si="191"/>
        <v/>
      </c>
    </row>
    <row r="767" spans="1:30" x14ac:dyDescent="0.2">
      <c r="A767" s="35"/>
      <c r="B767" s="36"/>
      <c r="C767" s="36"/>
      <c r="D767" s="36"/>
      <c r="E767" s="36"/>
      <c r="F767" s="37"/>
      <c r="G767" s="36"/>
      <c r="H767" s="36"/>
      <c r="I767" s="36"/>
      <c r="J767" s="36"/>
      <c r="K767" s="36"/>
      <c r="L767" s="36"/>
      <c r="M767" s="36"/>
      <c r="N767" s="38" t="str">
        <f t="shared" si="176"/>
        <v/>
      </c>
      <c r="O767" t="str">
        <f t="shared" si="177"/>
        <v/>
      </c>
      <c r="P767" t="str">
        <f t="shared" si="178"/>
        <v/>
      </c>
      <c r="Q767" t="str">
        <f t="shared" si="179"/>
        <v/>
      </c>
      <c r="R767" t="str">
        <f t="shared" si="180"/>
        <v>-</v>
      </c>
      <c r="S767" s="39" t="str">
        <f t="shared" si="181"/>
        <v/>
      </c>
      <c r="T767" t="str">
        <f t="shared" si="182"/>
        <v/>
      </c>
      <c r="U767" s="40">
        <f t="shared" si="183"/>
        <v>0</v>
      </c>
      <c r="V767" s="40">
        <f t="shared" si="184"/>
        <v>0</v>
      </c>
      <c r="W767" s="40">
        <f t="shared" si="185"/>
        <v>0</v>
      </c>
      <c r="X767" s="40">
        <f t="shared" si="186"/>
        <v>0</v>
      </c>
      <c r="Y767" s="39">
        <f t="shared" si="187"/>
        <v>0</v>
      </c>
      <c r="Z767" s="39">
        <f t="shared" si="188"/>
        <v>0</v>
      </c>
      <c r="AA767" s="39">
        <f t="shared" si="189"/>
        <v>0</v>
      </c>
      <c r="AB767" t="str">
        <f t="shared" si="190"/>
        <v/>
      </c>
      <c r="AD767" s="41" t="str">
        <f t="shared" si="191"/>
        <v/>
      </c>
    </row>
    <row r="768" spans="1:30" x14ac:dyDescent="0.2">
      <c r="A768" s="35"/>
      <c r="B768" s="36"/>
      <c r="C768" s="36"/>
      <c r="D768" s="36"/>
      <c r="E768" s="36"/>
      <c r="F768" s="37"/>
      <c r="G768" s="36"/>
      <c r="H768" s="36"/>
      <c r="I768" s="36"/>
      <c r="J768" s="36"/>
      <c r="K768" s="36"/>
      <c r="L768" s="36"/>
      <c r="M768" s="36"/>
      <c r="N768" s="38" t="str">
        <f t="shared" si="176"/>
        <v/>
      </c>
      <c r="O768" t="str">
        <f t="shared" si="177"/>
        <v/>
      </c>
      <c r="P768" t="str">
        <f t="shared" si="178"/>
        <v/>
      </c>
      <c r="Q768" t="str">
        <f t="shared" si="179"/>
        <v/>
      </c>
      <c r="R768" t="str">
        <f t="shared" si="180"/>
        <v>-</v>
      </c>
      <c r="S768" s="39" t="str">
        <f t="shared" si="181"/>
        <v/>
      </c>
      <c r="T768" t="str">
        <f t="shared" si="182"/>
        <v/>
      </c>
      <c r="U768" s="40">
        <f t="shared" si="183"/>
        <v>0</v>
      </c>
      <c r="V768" s="40">
        <f t="shared" si="184"/>
        <v>0</v>
      </c>
      <c r="W768" s="40">
        <f t="shared" si="185"/>
        <v>0</v>
      </c>
      <c r="X768" s="40">
        <f t="shared" si="186"/>
        <v>0</v>
      </c>
      <c r="Y768" s="39">
        <f t="shared" si="187"/>
        <v>0</v>
      </c>
      <c r="Z768" s="39">
        <f t="shared" si="188"/>
        <v>0</v>
      </c>
      <c r="AA768" s="39">
        <f t="shared" si="189"/>
        <v>0</v>
      </c>
      <c r="AB768" t="str">
        <f t="shared" si="190"/>
        <v/>
      </c>
      <c r="AD768" s="41" t="str">
        <f t="shared" si="191"/>
        <v/>
      </c>
    </row>
    <row r="769" spans="1:30" x14ac:dyDescent="0.2">
      <c r="A769" s="35"/>
      <c r="B769" s="36"/>
      <c r="C769" s="36"/>
      <c r="D769" s="36"/>
      <c r="E769" s="36"/>
      <c r="F769" s="37"/>
      <c r="G769" s="36"/>
      <c r="H769" s="36"/>
      <c r="I769" s="36"/>
      <c r="J769" s="36"/>
      <c r="K769" s="36"/>
      <c r="L769" s="36"/>
      <c r="M769" s="36"/>
      <c r="N769" s="38" t="str">
        <f t="shared" si="176"/>
        <v/>
      </c>
      <c r="O769" t="str">
        <f t="shared" si="177"/>
        <v/>
      </c>
      <c r="P769" t="str">
        <f t="shared" si="178"/>
        <v/>
      </c>
      <c r="Q769" t="str">
        <f t="shared" si="179"/>
        <v/>
      </c>
      <c r="R769" t="str">
        <f t="shared" si="180"/>
        <v>-</v>
      </c>
      <c r="S769" s="39" t="str">
        <f t="shared" si="181"/>
        <v/>
      </c>
      <c r="T769" t="str">
        <f t="shared" si="182"/>
        <v/>
      </c>
      <c r="U769" s="40">
        <f t="shared" si="183"/>
        <v>0</v>
      </c>
      <c r="V769" s="40">
        <f t="shared" si="184"/>
        <v>0</v>
      </c>
      <c r="W769" s="40">
        <f t="shared" si="185"/>
        <v>0</v>
      </c>
      <c r="X769" s="40">
        <f t="shared" si="186"/>
        <v>0</v>
      </c>
      <c r="Y769" s="39">
        <f t="shared" si="187"/>
        <v>0</v>
      </c>
      <c r="Z769" s="39">
        <f t="shared" si="188"/>
        <v>0</v>
      </c>
      <c r="AA769" s="39">
        <f t="shared" si="189"/>
        <v>0</v>
      </c>
      <c r="AB769" t="str">
        <f t="shared" si="190"/>
        <v/>
      </c>
      <c r="AD769" s="41" t="str">
        <f t="shared" si="191"/>
        <v/>
      </c>
    </row>
    <row r="770" spans="1:30" x14ac:dyDescent="0.2">
      <c r="A770" s="35"/>
      <c r="B770" s="36"/>
      <c r="C770" s="36"/>
      <c r="D770" s="36"/>
      <c r="E770" s="36"/>
      <c r="F770" s="37"/>
      <c r="G770" s="36"/>
      <c r="H770" s="36"/>
      <c r="I770" s="36"/>
      <c r="J770" s="36"/>
      <c r="K770" s="36"/>
      <c r="L770" s="36"/>
      <c r="M770" s="36"/>
      <c r="N770" s="38" t="str">
        <f t="shared" si="176"/>
        <v/>
      </c>
      <c r="O770" t="str">
        <f t="shared" si="177"/>
        <v/>
      </c>
      <c r="P770" t="str">
        <f t="shared" si="178"/>
        <v/>
      </c>
      <c r="Q770" t="str">
        <f t="shared" si="179"/>
        <v/>
      </c>
      <c r="R770" t="str">
        <f t="shared" si="180"/>
        <v>-</v>
      </c>
      <c r="S770" s="39" t="str">
        <f t="shared" si="181"/>
        <v/>
      </c>
      <c r="T770" t="str">
        <f t="shared" si="182"/>
        <v/>
      </c>
      <c r="U770" s="40">
        <f t="shared" si="183"/>
        <v>0</v>
      </c>
      <c r="V770" s="40">
        <f t="shared" si="184"/>
        <v>0</v>
      </c>
      <c r="W770" s="40">
        <f t="shared" si="185"/>
        <v>0</v>
      </c>
      <c r="X770" s="40">
        <f t="shared" si="186"/>
        <v>0</v>
      </c>
      <c r="Y770" s="39">
        <f t="shared" si="187"/>
        <v>0</v>
      </c>
      <c r="Z770" s="39">
        <f t="shared" si="188"/>
        <v>0</v>
      </c>
      <c r="AA770" s="39">
        <f t="shared" si="189"/>
        <v>0</v>
      </c>
      <c r="AB770" t="str">
        <f t="shared" si="190"/>
        <v/>
      </c>
      <c r="AD770" s="41" t="str">
        <f t="shared" si="191"/>
        <v/>
      </c>
    </row>
    <row r="771" spans="1:30" x14ac:dyDescent="0.2">
      <c r="A771" s="35"/>
      <c r="B771" s="36"/>
      <c r="C771" s="36"/>
      <c r="D771" s="36"/>
      <c r="E771" s="36"/>
      <c r="F771" s="37"/>
      <c r="G771" s="36"/>
      <c r="H771" s="36"/>
      <c r="I771" s="36"/>
      <c r="J771" s="36"/>
      <c r="K771" s="36"/>
      <c r="L771" s="36"/>
      <c r="M771" s="36"/>
      <c r="N771" s="38" t="str">
        <f t="shared" si="176"/>
        <v/>
      </c>
      <c r="O771" t="str">
        <f t="shared" si="177"/>
        <v/>
      </c>
      <c r="P771" t="str">
        <f t="shared" si="178"/>
        <v/>
      </c>
      <c r="Q771" t="str">
        <f t="shared" si="179"/>
        <v/>
      </c>
      <c r="R771" t="str">
        <f t="shared" si="180"/>
        <v>-</v>
      </c>
      <c r="S771" s="39" t="str">
        <f t="shared" si="181"/>
        <v/>
      </c>
      <c r="T771" t="str">
        <f t="shared" si="182"/>
        <v/>
      </c>
      <c r="U771" s="40">
        <f t="shared" si="183"/>
        <v>0</v>
      </c>
      <c r="V771" s="40">
        <f t="shared" si="184"/>
        <v>0</v>
      </c>
      <c r="W771" s="40">
        <f t="shared" si="185"/>
        <v>0</v>
      </c>
      <c r="X771" s="40">
        <f t="shared" si="186"/>
        <v>0</v>
      </c>
      <c r="Y771" s="39">
        <f t="shared" si="187"/>
        <v>0</v>
      </c>
      <c r="Z771" s="39">
        <f t="shared" si="188"/>
        <v>0</v>
      </c>
      <c r="AA771" s="39">
        <f t="shared" si="189"/>
        <v>0</v>
      </c>
      <c r="AB771" t="str">
        <f t="shared" si="190"/>
        <v/>
      </c>
      <c r="AD771" s="41" t="str">
        <f t="shared" si="191"/>
        <v/>
      </c>
    </row>
    <row r="772" spans="1:30" x14ac:dyDescent="0.2">
      <c r="A772" s="35"/>
      <c r="B772" s="36"/>
      <c r="C772" s="36"/>
      <c r="D772" s="36"/>
      <c r="E772" s="36"/>
      <c r="F772" s="37"/>
      <c r="G772" s="36"/>
      <c r="H772" s="36"/>
      <c r="I772" s="36"/>
      <c r="J772" s="36"/>
      <c r="K772" s="36"/>
      <c r="L772" s="36"/>
      <c r="M772" s="36"/>
      <c r="N772" s="38" t="str">
        <f t="shared" ref="N772:N835" si="192">IF($A772="","",DATE(YEAR($A772),MONTH($A772),1))</f>
        <v/>
      </c>
      <c r="O772" t="str">
        <f t="shared" ref="O772:O835" si="193">IF(TRIM($B772)="","",IFERROR(INDEX(C_RG,MATCH(TRIM($B772),C_Nome,0)),"?"))</f>
        <v/>
      </c>
      <c r="P772" t="str">
        <f t="shared" ref="P772:P835" si="194">IF($AD772="","",INDEX(V_Equipe,$AD772))</f>
        <v/>
      </c>
      <c r="Q772" t="str">
        <f t="shared" ref="Q772:Q835" si="195">IF($AD772="","",INDEX(V_Funcao,$AD772))</f>
        <v/>
      </c>
      <c r="R772" t="str">
        <f t="shared" ref="R772:R835" si="196">IF(OR(TRIM($C772)="",$Q772=""),"-",IF(TRIM($C772)=$Q772,"Sim","Não"))</f>
        <v>-</v>
      </c>
      <c r="S772" s="39" t="str">
        <f t="shared" ref="S772:S835" si="197">IF(OR($A772="",IF(TRIM($C772)&lt;&gt;"",TRIM($C772),$Q772)=""),"",IFERROR(INDEX(F_Valor,MATCH(IF(TRIM($C772)&lt;&gt;"",TRIM($C772),$Q772)&amp;"|"&amp;SUMPRODUCT(MAX((F_Funcao=IF(TRIM($C772)&lt;&gt;"",TRIM($C772),$Q772))*(F_Ini&lt;=$A772)*F_Ini)),F_Chave,0)),""))</f>
        <v/>
      </c>
      <c r="T772" t="str">
        <f t="shared" ref="T772:T835" si="198">IF($A772="","",IF($E772="Sim","Feriado",IF(WEEKDAY($A772,2)=6,"Sábado",IF(WEEKDAY($A772,2)=7,"Domingo","Dia útil"))))</f>
        <v/>
      </c>
      <c r="U772" s="40">
        <f t="shared" ref="U772:U835" si="199">IF(OR($A772="",$F772=""),0,IF(AND($T772&lt;&gt;"Dia útil",$F772&gt;P_LimiteAlmocoFDS),P_AlmocoFDS,0))</f>
        <v>0</v>
      </c>
      <c r="V772" s="40">
        <f t="shared" ref="V772:V835" si="200">IF($F772="",0,MAX($F772-$U772,0))</f>
        <v>0</v>
      </c>
      <c r="W772" s="40">
        <f t="shared" ref="W772:W835" si="201">IF($V772=0,0,IF($T772="Dia útil",$V772,IF($T772="Sábado",MAX($V772-P_HoraSab100,0),0)))</f>
        <v>0</v>
      </c>
      <c r="X772" s="40">
        <f t="shared" ref="X772:X835" si="202">IF($V772=0,0,IF(OR($T772="Domingo",$T772="Feriado"),$V772,IF($T772="Sábado",MIN($V772,P_HoraSab100),0)))</f>
        <v>0</v>
      </c>
      <c r="Y772" s="39">
        <f t="shared" ref="Y772:Y835" si="203">IF(OR($V772=0,$S772=""),0,($W772*P_MultHE50+$X772*P_MultHE100)*24*$S772)</f>
        <v>0</v>
      </c>
      <c r="Z772" s="39">
        <f t="shared" ref="Z772:Z835" si="204">IF($G772="PAGAS POR EI",$Y772,0)</f>
        <v>0</v>
      </c>
      <c r="AA772" s="39">
        <f t="shared" ref="AA772:AA835" si="205">IF($G772="PAGAS PELA ÁREA",$Y772,0)</f>
        <v>0</v>
      </c>
      <c r="AB772" t="str">
        <f t="shared" ref="AB772:AB835" si="206">IF($A772="","",IF($O772="?","CADASTRO: funcionário não está no Cadastro",IF($G772="","DEFINIR: tratamento da HE (EI ou área)",IF($L772&lt;&gt;"Sim","PONTO: aguardando histórico dos pontos",""))))</f>
        <v/>
      </c>
      <c r="AD772" s="41" t="str">
        <f t="shared" ref="AD772:AD835" si="207">IF(OR($A772="",$O772="",$O772="?"),"",IFERROR(MATCH($O772&amp;"|"&amp;SUMPRODUCT(MAX((V_RG=$O772)*(V_Ini&lt;=$A772)*V_Ini)),V_Chave,0),""))</f>
        <v/>
      </c>
    </row>
    <row r="773" spans="1:30" x14ac:dyDescent="0.2">
      <c r="A773" s="35"/>
      <c r="B773" s="36"/>
      <c r="C773" s="36"/>
      <c r="D773" s="36"/>
      <c r="E773" s="36"/>
      <c r="F773" s="37"/>
      <c r="G773" s="36"/>
      <c r="H773" s="36"/>
      <c r="I773" s="36"/>
      <c r="J773" s="36"/>
      <c r="K773" s="36"/>
      <c r="L773" s="36"/>
      <c r="M773" s="36"/>
      <c r="N773" s="38" t="str">
        <f t="shared" si="192"/>
        <v/>
      </c>
      <c r="O773" t="str">
        <f t="shared" si="193"/>
        <v/>
      </c>
      <c r="P773" t="str">
        <f t="shared" si="194"/>
        <v/>
      </c>
      <c r="Q773" t="str">
        <f t="shared" si="195"/>
        <v/>
      </c>
      <c r="R773" t="str">
        <f t="shared" si="196"/>
        <v>-</v>
      </c>
      <c r="S773" s="39" t="str">
        <f t="shared" si="197"/>
        <v/>
      </c>
      <c r="T773" t="str">
        <f t="shared" si="198"/>
        <v/>
      </c>
      <c r="U773" s="40">
        <f t="shared" si="199"/>
        <v>0</v>
      </c>
      <c r="V773" s="40">
        <f t="shared" si="200"/>
        <v>0</v>
      </c>
      <c r="W773" s="40">
        <f t="shared" si="201"/>
        <v>0</v>
      </c>
      <c r="X773" s="40">
        <f t="shared" si="202"/>
        <v>0</v>
      </c>
      <c r="Y773" s="39">
        <f t="shared" si="203"/>
        <v>0</v>
      </c>
      <c r="Z773" s="39">
        <f t="shared" si="204"/>
        <v>0</v>
      </c>
      <c r="AA773" s="39">
        <f t="shared" si="205"/>
        <v>0</v>
      </c>
      <c r="AB773" t="str">
        <f t="shared" si="206"/>
        <v/>
      </c>
      <c r="AD773" s="41" t="str">
        <f t="shared" si="207"/>
        <v/>
      </c>
    </row>
    <row r="774" spans="1:30" x14ac:dyDescent="0.2">
      <c r="A774" s="35"/>
      <c r="B774" s="36"/>
      <c r="C774" s="36"/>
      <c r="D774" s="36"/>
      <c r="E774" s="36"/>
      <c r="F774" s="37"/>
      <c r="G774" s="36"/>
      <c r="H774" s="36"/>
      <c r="I774" s="36"/>
      <c r="J774" s="36"/>
      <c r="K774" s="36"/>
      <c r="L774" s="36"/>
      <c r="M774" s="36"/>
      <c r="N774" s="38" t="str">
        <f t="shared" si="192"/>
        <v/>
      </c>
      <c r="O774" t="str">
        <f t="shared" si="193"/>
        <v/>
      </c>
      <c r="P774" t="str">
        <f t="shared" si="194"/>
        <v/>
      </c>
      <c r="Q774" t="str">
        <f t="shared" si="195"/>
        <v/>
      </c>
      <c r="R774" t="str">
        <f t="shared" si="196"/>
        <v>-</v>
      </c>
      <c r="S774" s="39" t="str">
        <f t="shared" si="197"/>
        <v/>
      </c>
      <c r="T774" t="str">
        <f t="shared" si="198"/>
        <v/>
      </c>
      <c r="U774" s="40">
        <f t="shared" si="199"/>
        <v>0</v>
      </c>
      <c r="V774" s="40">
        <f t="shared" si="200"/>
        <v>0</v>
      </c>
      <c r="W774" s="40">
        <f t="shared" si="201"/>
        <v>0</v>
      </c>
      <c r="X774" s="40">
        <f t="shared" si="202"/>
        <v>0</v>
      </c>
      <c r="Y774" s="39">
        <f t="shared" si="203"/>
        <v>0</v>
      </c>
      <c r="Z774" s="39">
        <f t="shared" si="204"/>
        <v>0</v>
      </c>
      <c r="AA774" s="39">
        <f t="shared" si="205"/>
        <v>0</v>
      </c>
      <c r="AB774" t="str">
        <f t="shared" si="206"/>
        <v/>
      </c>
      <c r="AD774" s="41" t="str">
        <f t="shared" si="207"/>
        <v/>
      </c>
    </row>
    <row r="775" spans="1:30" x14ac:dyDescent="0.2">
      <c r="A775" s="35"/>
      <c r="B775" s="36"/>
      <c r="C775" s="36"/>
      <c r="D775" s="36"/>
      <c r="E775" s="36"/>
      <c r="F775" s="37"/>
      <c r="G775" s="36"/>
      <c r="H775" s="36"/>
      <c r="I775" s="36"/>
      <c r="J775" s="36"/>
      <c r="K775" s="36"/>
      <c r="L775" s="36"/>
      <c r="M775" s="36"/>
      <c r="N775" s="38" t="str">
        <f t="shared" si="192"/>
        <v/>
      </c>
      <c r="O775" t="str">
        <f t="shared" si="193"/>
        <v/>
      </c>
      <c r="P775" t="str">
        <f t="shared" si="194"/>
        <v/>
      </c>
      <c r="Q775" t="str">
        <f t="shared" si="195"/>
        <v/>
      </c>
      <c r="R775" t="str">
        <f t="shared" si="196"/>
        <v>-</v>
      </c>
      <c r="S775" s="39" t="str">
        <f t="shared" si="197"/>
        <v/>
      </c>
      <c r="T775" t="str">
        <f t="shared" si="198"/>
        <v/>
      </c>
      <c r="U775" s="40">
        <f t="shared" si="199"/>
        <v>0</v>
      </c>
      <c r="V775" s="40">
        <f t="shared" si="200"/>
        <v>0</v>
      </c>
      <c r="W775" s="40">
        <f t="shared" si="201"/>
        <v>0</v>
      </c>
      <c r="X775" s="40">
        <f t="shared" si="202"/>
        <v>0</v>
      </c>
      <c r="Y775" s="39">
        <f t="shared" si="203"/>
        <v>0</v>
      </c>
      <c r="Z775" s="39">
        <f t="shared" si="204"/>
        <v>0</v>
      </c>
      <c r="AA775" s="39">
        <f t="shared" si="205"/>
        <v>0</v>
      </c>
      <c r="AB775" t="str">
        <f t="shared" si="206"/>
        <v/>
      </c>
      <c r="AD775" s="41" t="str">
        <f t="shared" si="207"/>
        <v/>
      </c>
    </row>
    <row r="776" spans="1:30" x14ac:dyDescent="0.2">
      <c r="A776" s="35"/>
      <c r="B776" s="36"/>
      <c r="C776" s="36"/>
      <c r="D776" s="36"/>
      <c r="E776" s="36"/>
      <c r="F776" s="37"/>
      <c r="G776" s="36"/>
      <c r="H776" s="36"/>
      <c r="I776" s="36"/>
      <c r="J776" s="36"/>
      <c r="K776" s="36"/>
      <c r="L776" s="36"/>
      <c r="M776" s="36"/>
      <c r="N776" s="38" t="str">
        <f t="shared" si="192"/>
        <v/>
      </c>
      <c r="O776" t="str">
        <f t="shared" si="193"/>
        <v/>
      </c>
      <c r="P776" t="str">
        <f t="shared" si="194"/>
        <v/>
      </c>
      <c r="Q776" t="str">
        <f t="shared" si="195"/>
        <v/>
      </c>
      <c r="R776" t="str">
        <f t="shared" si="196"/>
        <v>-</v>
      </c>
      <c r="S776" s="39" t="str">
        <f t="shared" si="197"/>
        <v/>
      </c>
      <c r="T776" t="str">
        <f t="shared" si="198"/>
        <v/>
      </c>
      <c r="U776" s="40">
        <f t="shared" si="199"/>
        <v>0</v>
      </c>
      <c r="V776" s="40">
        <f t="shared" si="200"/>
        <v>0</v>
      </c>
      <c r="W776" s="40">
        <f t="shared" si="201"/>
        <v>0</v>
      </c>
      <c r="X776" s="40">
        <f t="shared" si="202"/>
        <v>0</v>
      </c>
      <c r="Y776" s="39">
        <f t="shared" si="203"/>
        <v>0</v>
      </c>
      <c r="Z776" s="39">
        <f t="shared" si="204"/>
        <v>0</v>
      </c>
      <c r="AA776" s="39">
        <f t="shared" si="205"/>
        <v>0</v>
      </c>
      <c r="AB776" t="str">
        <f t="shared" si="206"/>
        <v/>
      </c>
      <c r="AD776" s="41" t="str">
        <f t="shared" si="207"/>
        <v/>
      </c>
    </row>
    <row r="777" spans="1:30" x14ac:dyDescent="0.2">
      <c r="A777" s="35"/>
      <c r="B777" s="36"/>
      <c r="C777" s="36"/>
      <c r="D777" s="36"/>
      <c r="E777" s="36"/>
      <c r="F777" s="37"/>
      <c r="G777" s="36"/>
      <c r="H777" s="36"/>
      <c r="I777" s="36"/>
      <c r="J777" s="36"/>
      <c r="K777" s="36"/>
      <c r="L777" s="36"/>
      <c r="M777" s="36"/>
      <c r="N777" s="38" t="str">
        <f t="shared" si="192"/>
        <v/>
      </c>
      <c r="O777" t="str">
        <f t="shared" si="193"/>
        <v/>
      </c>
      <c r="P777" t="str">
        <f t="shared" si="194"/>
        <v/>
      </c>
      <c r="Q777" t="str">
        <f t="shared" si="195"/>
        <v/>
      </c>
      <c r="R777" t="str">
        <f t="shared" si="196"/>
        <v>-</v>
      </c>
      <c r="S777" s="39" t="str">
        <f t="shared" si="197"/>
        <v/>
      </c>
      <c r="T777" t="str">
        <f t="shared" si="198"/>
        <v/>
      </c>
      <c r="U777" s="40">
        <f t="shared" si="199"/>
        <v>0</v>
      </c>
      <c r="V777" s="40">
        <f t="shared" si="200"/>
        <v>0</v>
      </c>
      <c r="W777" s="40">
        <f t="shared" si="201"/>
        <v>0</v>
      </c>
      <c r="X777" s="40">
        <f t="shared" si="202"/>
        <v>0</v>
      </c>
      <c r="Y777" s="39">
        <f t="shared" si="203"/>
        <v>0</v>
      </c>
      <c r="Z777" s="39">
        <f t="shared" si="204"/>
        <v>0</v>
      </c>
      <c r="AA777" s="39">
        <f t="shared" si="205"/>
        <v>0</v>
      </c>
      <c r="AB777" t="str">
        <f t="shared" si="206"/>
        <v/>
      </c>
      <c r="AD777" s="41" t="str">
        <f t="shared" si="207"/>
        <v/>
      </c>
    </row>
    <row r="778" spans="1:30" x14ac:dyDescent="0.2">
      <c r="A778" s="35"/>
      <c r="B778" s="36"/>
      <c r="C778" s="36"/>
      <c r="D778" s="36"/>
      <c r="E778" s="36"/>
      <c r="F778" s="37"/>
      <c r="G778" s="36"/>
      <c r="H778" s="36"/>
      <c r="I778" s="36"/>
      <c r="J778" s="36"/>
      <c r="K778" s="36"/>
      <c r="L778" s="36"/>
      <c r="M778" s="36"/>
      <c r="N778" s="38" t="str">
        <f t="shared" si="192"/>
        <v/>
      </c>
      <c r="O778" t="str">
        <f t="shared" si="193"/>
        <v/>
      </c>
      <c r="P778" t="str">
        <f t="shared" si="194"/>
        <v/>
      </c>
      <c r="Q778" t="str">
        <f t="shared" si="195"/>
        <v/>
      </c>
      <c r="R778" t="str">
        <f t="shared" si="196"/>
        <v>-</v>
      </c>
      <c r="S778" s="39" t="str">
        <f t="shared" si="197"/>
        <v/>
      </c>
      <c r="T778" t="str">
        <f t="shared" si="198"/>
        <v/>
      </c>
      <c r="U778" s="40">
        <f t="shared" si="199"/>
        <v>0</v>
      </c>
      <c r="V778" s="40">
        <f t="shared" si="200"/>
        <v>0</v>
      </c>
      <c r="W778" s="40">
        <f t="shared" si="201"/>
        <v>0</v>
      </c>
      <c r="X778" s="40">
        <f t="shared" si="202"/>
        <v>0</v>
      </c>
      <c r="Y778" s="39">
        <f t="shared" si="203"/>
        <v>0</v>
      </c>
      <c r="Z778" s="39">
        <f t="shared" si="204"/>
        <v>0</v>
      </c>
      <c r="AA778" s="39">
        <f t="shared" si="205"/>
        <v>0</v>
      </c>
      <c r="AB778" t="str">
        <f t="shared" si="206"/>
        <v/>
      </c>
      <c r="AD778" s="41" t="str">
        <f t="shared" si="207"/>
        <v/>
      </c>
    </row>
    <row r="779" spans="1:30" x14ac:dyDescent="0.2">
      <c r="A779" s="35"/>
      <c r="B779" s="36"/>
      <c r="C779" s="36"/>
      <c r="D779" s="36"/>
      <c r="E779" s="36"/>
      <c r="F779" s="37"/>
      <c r="G779" s="36"/>
      <c r="H779" s="36"/>
      <c r="I779" s="36"/>
      <c r="J779" s="36"/>
      <c r="K779" s="36"/>
      <c r="L779" s="36"/>
      <c r="M779" s="36"/>
      <c r="N779" s="38" t="str">
        <f t="shared" si="192"/>
        <v/>
      </c>
      <c r="O779" t="str">
        <f t="shared" si="193"/>
        <v/>
      </c>
      <c r="P779" t="str">
        <f t="shared" si="194"/>
        <v/>
      </c>
      <c r="Q779" t="str">
        <f t="shared" si="195"/>
        <v/>
      </c>
      <c r="R779" t="str">
        <f t="shared" si="196"/>
        <v>-</v>
      </c>
      <c r="S779" s="39" t="str">
        <f t="shared" si="197"/>
        <v/>
      </c>
      <c r="T779" t="str">
        <f t="shared" si="198"/>
        <v/>
      </c>
      <c r="U779" s="40">
        <f t="shared" si="199"/>
        <v>0</v>
      </c>
      <c r="V779" s="40">
        <f t="shared" si="200"/>
        <v>0</v>
      </c>
      <c r="W779" s="40">
        <f t="shared" si="201"/>
        <v>0</v>
      </c>
      <c r="X779" s="40">
        <f t="shared" si="202"/>
        <v>0</v>
      </c>
      <c r="Y779" s="39">
        <f t="shared" si="203"/>
        <v>0</v>
      </c>
      <c r="Z779" s="39">
        <f t="shared" si="204"/>
        <v>0</v>
      </c>
      <c r="AA779" s="39">
        <f t="shared" si="205"/>
        <v>0</v>
      </c>
      <c r="AB779" t="str">
        <f t="shared" si="206"/>
        <v/>
      </c>
      <c r="AD779" s="41" t="str">
        <f t="shared" si="207"/>
        <v/>
      </c>
    </row>
    <row r="780" spans="1:30" x14ac:dyDescent="0.2">
      <c r="A780" s="35"/>
      <c r="B780" s="36"/>
      <c r="C780" s="36"/>
      <c r="D780" s="36"/>
      <c r="E780" s="36"/>
      <c r="F780" s="37"/>
      <c r="G780" s="36"/>
      <c r="H780" s="36"/>
      <c r="I780" s="36"/>
      <c r="J780" s="36"/>
      <c r="K780" s="36"/>
      <c r="L780" s="36"/>
      <c r="M780" s="36"/>
      <c r="N780" s="38" t="str">
        <f t="shared" si="192"/>
        <v/>
      </c>
      <c r="O780" t="str">
        <f t="shared" si="193"/>
        <v/>
      </c>
      <c r="P780" t="str">
        <f t="shared" si="194"/>
        <v/>
      </c>
      <c r="Q780" t="str">
        <f t="shared" si="195"/>
        <v/>
      </c>
      <c r="R780" t="str">
        <f t="shared" si="196"/>
        <v>-</v>
      </c>
      <c r="S780" s="39" t="str">
        <f t="shared" si="197"/>
        <v/>
      </c>
      <c r="T780" t="str">
        <f t="shared" si="198"/>
        <v/>
      </c>
      <c r="U780" s="40">
        <f t="shared" si="199"/>
        <v>0</v>
      </c>
      <c r="V780" s="40">
        <f t="shared" si="200"/>
        <v>0</v>
      </c>
      <c r="W780" s="40">
        <f t="shared" si="201"/>
        <v>0</v>
      </c>
      <c r="X780" s="40">
        <f t="shared" si="202"/>
        <v>0</v>
      </c>
      <c r="Y780" s="39">
        <f t="shared" si="203"/>
        <v>0</v>
      </c>
      <c r="Z780" s="39">
        <f t="shared" si="204"/>
        <v>0</v>
      </c>
      <c r="AA780" s="39">
        <f t="shared" si="205"/>
        <v>0</v>
      </c>
      <c r="AB780" t="str">
        <f t="shared" si="206"/>
        <v/>
      </c>
      <c r="AD780" s="41" t="str">
        <f t="shared" si="207"/>
        <v/>
      </c>
    </row>
    <row r="781" spans="1:30" x14ac:dyDescent="0.2">
      <c r="A781" s="35"/>
      <c r="B781" s="36"/>
      <c r="C781" s="36"/>
      <c r="D781" s="36"/>
      <c r="E781" s="36"/>
      <c r="F781" s="37"/>
      <c r="G781" s="36"/>
      <c r="H781" s="36"/>
      <c r="I781" s="36"/>
      <c r="J781" s="36"/>
      <c r="K781" s="36"/>
      <c r="L781" s="36"/>
      <c r="M781" s="36"/>
      <c r="N781" s="38" t="str">
        <f t="shared" si="192"/>
        <v/>
      </c>
      <c r="O781" t="str">
        <f t="shared" si="193"/>
        <v/>
      </c>
      <c r="P781" t="str">
        <f t="shared" si="194"/>
        <v/>
      </c>
      <c r="Q781" t="str">
        <f t="shared" si="195"/>
        <v/>
      </c>
      <c r="R781" t="str">
        <f t="shared" si="196"/>
        <v>-</v>
      </c>
      <c r="S781" s="39" t="str">
        <f t="shared" si="197"/>
        <v/>
      </c>
      <c r="T781" t="str">
        <f t="shared" si="198"/>
        <v/>
      </c>
      <c r="U781" s="40">
        <f t="shared" si="199"/>
        <v>0</v>
      </c>
      <c r="V781" s="40">
        <f t="shared" si="200"/>
        <v>0</v>
      </c>
      <c r="W781" s="40">
        <f t="shared" si="201"/>
        <v>0</v>
      </c>
      <c r="X781" s="40">
        <f t="shared" si="202"/>
        <v>0</v>
      </c>
      <c r="Y781" s="39">
        <f t="shared" si="203"/>
        <v>0</v>
      </c>
      <c r="Z781" s="39">
        <f t="shared" si="204"/>
        <v>0</v>
      </c>
      <c r="AA781" s="39">
        <f t="shared" si="205"/>
        <v>0</v>
      </c>
      <c r="AB781" t="str">
        <f t="shared" si="206"/>
        <v/>
      </c>
      <c r="AD781" s="41" t="str">
        <f t="shared" si="207"/>
        <v/>
      </c>
    </row>
    <row r="782" spans="1:30" x14ac:dyDescent="0.2">
      <c r="A782" s="35"/>
      <c r="B782" s="36"/>
      <c r="C782" s="36"/>
      <c r="D782" s="36"/>
      <c r="E782" s="36"/>
      <c r="F782" s="37"/>
      <c r="G782" s="36"/>
      <c r="H782" s="36"/>
      <c r="I782" s="36"/>
      <c r="J782" s="36"/>
      <c r="K782" s="36"/>
      <c r="L782" s="36"/>
      <c r="M782" s="36"/>
      <c r="N782" s="38" t="str">
        <f t="shared" si="192"/>
        <v/>
      </c>
      <c r="O782" t="str">
        <f t="shared" si="193"/>
        <v/>
      </c>
      <c r="P782" t="str">
        <f t="shared" si="194"/>
        <v/>
      </c>
      <c r="Q782" t="str">
        <f t="shared" si="195"/>
        <v/>
      </c>
      <c r="R782" t="str">
        <f t="shared" si="196"/>
        <v>-</v>
      </c>
      <c r="S782" s="39" t="str">
        <f t="shared" si="197"/>
        <v/>
      </c>
      <c r="T782" t="str">
        <f t="shared" si="198"/>
        <v/>
      </c>
      <c r="U782" s="40">
        <f t="shared" si="199"/>
        <v>0</v>
      </c>
      <c r="V782" s="40">
        <f t="shared" si="200"/>
        <v>0</v>
      </c>
      <c r="W782" s="40">
        <f t="shared" si="201"/>
        <v>0</v>
      </c>
      <c r="X782" s="40">
        <f t="shared" si="202"/>
        <v>0</v>
      </c>
      <c r="Y782" s="39">
        <f t="shared" si="203"/>
        <v>0</v>
      </c>
      <c r="Z782" s="39">
        <f t="shared" si="204"/>
        <v>0</v>
      </c>
      <c r="AA782" s="39">
        <f t="shared" si="205"/>
        <v>0</v>
      </c>
      <c r="AB782" t="str">
        <f t="shared" si="206"/>
        <v/>
      </c>
      <c r="AD782" s="41" t="str">
        <f t="shared" si="207"/>
        <v/>
      </c>
    </row>
    <row r="783" spans="1:30" x14ac:dyDescent="0.2">
      <c r="A783" s="35"/>
      <c r="B783" s="36"/>
      <c r="C783" s="36"/>
      <c r="D783" s="36"/>
      <c r="E783" s="36"/>
      <c r="F783" s="37"/>
      <c r="G783" s="36"/>
      <c r="H783" s="36"/>
      <c r="I783" s="36"/>
      <c r="J783" s="36"/>
      <c r="K783" s="36"/>
      <c r="L783" s="36"/>
      <c r="M783" s="36"/>
      <c r="N783" s="38" t="str">
        <f t="shared" si="192"/>
        <v/>
      </c>
      <c r="O783" t="str">
        <f t="shared" si="193"/>
        <v/>
      </c>
      <c r="P783" t="str">
        <f t="shared" si="194"/>
        <v/>
      </c>
      <c r="Q783" t="str">
        <f t="shared" si="195"/>
        <v/>
      </c>
      <c r="R783" t="str">
        <f t="shared" si="196"/>
        <v>-</v>
      </c>
      <c r="S783" s="39" t="str">
        <f t="shared" si="197"/>
        <v/>
      </c>
      <c r="T783" t="str">
        <f t="shared" si="198"/>
        <v/>
      </c>
      <c r="U783" s="40">
        <f t="shared" si="199"/>
        <v>0</v>
      </c>
      <c r="V783" s="40">
        <f t="shared" si="200"/>
        <v>0</v>
      </c>
      <c r="W783" s="40">
        <f t="shared" si="201"/>
        <v>0</v>
      </c>
      <c r="X783" s="40">
        <f t="shared" si="202"/>
        <v>0</v>
      </c>
      <c r="Y783" s="39">
        <f t="shared" si="203"/>
        <v>0</v>
      </c>
      <c r="Z783" s="39">
        <f t="shared" si="204"/>
        <v>0</v>
      </c>
      <c r="AA783" s="39">
        <f t="shared" si="205"/>
        <v>0</v>
      </c>
      <c r="AB783" t="str">
        <f t="shared" si="206"/>
        <v/>
      </c>
      <c r="AD783" s="41" t="str">
        <f t="shared" si="207"/>
        <v/>
      </c>
    </row>
    <row r="784" spans="1:30" x14ac:dyDescent="0.2">
      <c r="A784" s="35"/>
      <c r="B784" s="36"/>
      <c r="C784" s="36"/>
      <c r="D784" s="36"/>
      <c r="E784" s="36"/>
      <c r="F784" s="37"/>
      <c r="G784" s="36"/>
      <c r="H784" s="36"/>
      <c r="I784" s="36"/>
      <c r="J784" s="36"/>
      <c r="K784" s="36"/>
      <c r="L784" s="36"/>
      <c r="M784" s="36"/>
      <c r="N784" s="38" t="str">
        <f t="shared" si="192"/>
        <v/>
      </c>
      <c r="O784" t="str">
        <f t="shared" si="193"/>
        <v/>
      </c>
      <c r="P784" t="str">
        <f t="shared" si="194"/>
        <v/>
      </c>
      <c r="Q784" t="str">
        <f t="shared" si="195"/>
        <v/>
      </c>
      <c r="R784" t="str">
        <f t="shared" si="196"/>
        <v>-</v>
      </c>
      <c r="S784" s="39" t="str">
        <f t="shared" si="197"/>
        <v/>
      </c>
      <c r="T784" t="str">
        <f t="shared" si="198"/>
        <v/>
      </c>
      <c r="U784" s="40">
        <f t="shared" si="199"/>
        <v>0</v>
      </c>
      <c r="V784" s="40">
        <f t="shared" si="200"/>
        <v>0</v>
      </c>
      <c r="W784" s="40">
        <f t="shared" si="201"/>
        <v>0</v>
      </c>
      <c r="X784" s="40">
        <f t="shared" si="202"/>
        <v>0</v>
      </c>
      <c r="Y784" s="39">
        <f t="shared" si="203"/>
        <v>0</v>
      </c>
      <c r="Z784" s="39">
        <f t="shared" si="204"/>
        <v>0</v>
      </c>
      <c r="AA784" s="39">
        <f t="shared" si="205"/>
        <v>0</v>
      </c>
      <c r="AB784" t="str">
        <f t="shared" si="206"/>
        <v/>
      </c>
      <c r="AD784" s="41" t="str">
        <f t="shared" si="207"/>
        <v/>
      </c>
    </row>
    <row r="785" spans="1:30" x14ac:dyDescent="0.2">
      <c r="A785" s="35"/>
      <c r="B785" s="36"/>
      <c r="C785" s="36"/>
      <c r="D785" s="36"/>
      <c r="E785" s="36"/>
      <c r="F785" s="37"/>
      <c r="G785" s="36"/>
      <c r="H785" s="36"/>
      <c r="I785" s="36"/>
      <c r="J785" s="36"/>
      <c r="K785" s="36"/>
      <c r="L785" s="36"/>
      <c r="M785" s="36"/>
      <c r="N785" s="38" t="str">
        <f t="shared" si="192"/>
        <v/>
      </c>
      <c r="O785" t="str">
        <f t="shared" si="193"/>
        <v/>
      </c>
      <c r="P785" t="str">
        <f t="shared" si="194"/>
        <v/>
      </c>
      <c r="Q785" t="str">
        <f t="shared" si="195"/>
        <v/>
      </c>
      <c r="R785" t="str">
        <f t="shared" si="196"/>
        <v>-</v>
      </c>
      <c r="S785" s="39" t="str">
        <f t="shared" si="197"/>
        <v/>
      </c>
      <c r="T785" t="str">
        <f t="shared" si="198"/>
        <v/>
      </c>
      <c r="U785" s="40">
        <f t="shared" si="199"/>
        <v>0</v>
      </c>
      <c r="V785" s="40">
        <f t="shared" si="200"/>
        <v>0</v>
      </c>
      <c r="W785" s="40">
        <f t="shared" si="201"/>
        <v>0</v>
      </c>
      <c r="X785" s="40">
        <f t="shared" si="202"/>
        <v>0</v>
      </c>
      <c r="Y785" s="39">
        <f t="shared" si="203"/>
        <v>0</v>
      </c>
      <c r="Z785" s="39">
        <f t="shared" si="204"/>
        <v>0</v>
      </c>
      <c r="AA785" s="39">
        <f t="shared" si="205"/>
        <v>0</v>
      </c>
      <c r="AB785" t="str">
        <f t="shared" si="206"/>
        <v/>
      </c>
      <c r="AD785" s="41" t="str">
        <f t="shared" si="207"/>
        <v/>
      </c>
    </row>
    <row r="786" spans="1:30" x14ac:dyDescent="0.2">
      <c r="A786" s="35"/>
      <c r="B786" s="36"/>
      <c r="C786" s="36"/>
      <c r="D786" s="36"/>
      <c r="E786" s="36"/>
      <c r="F786" s="37"/>
      <c r="G786" s="36"/>
      <c r="H786" s="36"/>
      <c r="I786" s="36"/>
      <c r="J786" s="36"/>
      <c r="K786" s="36"/>
      <c r="L786" s="36"/>
      <c r="M786" s="36"/>
      <c r="N786" s="38" t="str">
        <f t="shared" si="192"/>
        <v/>
      </c>
      <c r="O786" t="str">
        <f t="shared" si="193"/>
        <v/>
      </c>
      <c r="P786" t="str">
        <f t="shared" si="194"/>
        <v/>
      </c>
      <c r="Q786" t="str">
        <f t="shared" si="195"/>
        <v/>
      </c>
      <c r="R786" t="str">
        <f t="shared" si="196"/>
        <v>-</v>
      </c>
      <c r="S786" s="39" t="str">
        <f t="shared" si="197"/>
        <v/>
      </c>
      <c r="T786" t="str">
        <f t="shared" si="198"/>
        <v/>
      </c>
      <c r="U786" s="40">
        <f t="shared" si="199"/>
        <v>0</v>
      </c>
      <c r="V786" s="40">
        <f t="shared" si="200"/>
        <v>0</v>
      </c>
      <c r="W786" s="40">
        <f t="shared" si="201"/>
        <v>0</v>
      </c>
      <c r="X786" s="40">
        <f t="shared" si="202"/>
        <v>0</v>
      </c>
      <c r="Y786" s="39">
        <f t="shared" si="203"/>
        <v>0</v>
      </c>
      <c r="Z786" s="39">
        <f t="shared" si="204"/>
        <v>0</v>
      </c>
      <c r="AA786" s="39">
        <f t="shared" si="205"/>
        <v>0</v>
      </c>
      <c r="AB786" t="str">
        <f t="shared" si="206"/>
        <v/>
      </c>
      <c r="AD786" s="41" t="str">
        <f t="shared" si="207"/>
        <v/>
      </c>
    </row>
    <row r="787" spans="1:30" x14ac:dyDescent="0.2">
      <c r="A787" s="35"/>
      <c r="B787" s="36"/>
      <c r="C787" s="36"/>
      <c r="D787" s="36"/>
      <c r="E787" s="36"/>
      <c r="F787" s="37"/>
      <c r="G787" s="36"/>
      <c r="H787" s="36"/>
      <c r="I787" s="36"/>
      <c r="J787" s="36"/>
      <c r="K787" s="36"/>
      <c r="L787" s="36"/>
      <c r="M787" s="36"/>
      <c r="N787" s="38" t="str">
        <f t="shared" si="192"/>
        <v/>
      </c>
      <c r="O787" t="str">
        <f t="shared" si="193"/>
        <v/>
      </c>
      <c r="P787" t="str">
        <f t="shared" si="194"/>
        <v/>
      </c>
      <c r="Q787" t="str">
        <f t="shared" si="195"/>
        <v/>
      </c>
      <c r="R787" t="str">
        <f t="shared" si="196"/>
        <v>-</v>
      </c>
      <c r="S787" s="39" t="str">
        <f t="shared" si="197"/>
        <v/>
      </c>
      <c r="T787" t="str">
        <f t="shared" si="198"/>
        <v/>
      </c>
      <c r="U787" s="40">
        <f t="shared" si="199"/>
        <v>0</v>
      </c>
      <c r="V787" s="40">
        <f t="shared" si="200"/>
        <v>0</v>
      </c>
      <c r="W787" s="40">
        <f t="shared" si="201"/>
        <v>0</v>
      </c>
      <c r="X787" s="40">
        <f t="shared" si="202"/>
        <v>0</v>
      </c>
      <c r="Y787" s="39">
        <f t="shared" si="203"/>
        <v>0</v>
      </c>
      <c r="Z787" s="39">
        <f t="shared" si="204"/>
        <v>0</v>
      </c>
      <c r="AA787" s="39">
        <f t="shared" si="205"/>
        <v>0</v>
      </c>
      <c r="AB787" t="str">
        <f t="shared" si="206"/>
        <v/>
      </c>
      <c r="AD787" s="41" t="str">
        <f t="shared" si="207"/>
        <v/>
      </c>
    </row>
    <row r="788" spans="1:30" x14ac:dyDescent="0.2">
      <c r="A788" s="35"/>
      <c r="B788" s="36"/>
      <c r="C788" s="36"/>
      <c r="D788" s="36"/>
      <c r="E788" s="36"/>
      <c r="F788" s="37"/>
      <c r="G788" s="36"/>
      <c r="H788" s="36"/>
      <c r="I788" s="36"/>
      <c r="J788" s="36"/>
      <c r="K788" s="36"/>
      <c r="L788" s="36"/>
      <c r="M788" s="36"/>
      <c r="N788" s="38" t="str">
        <f t="shared" si="192"/>
        <v/>
      </c>
      <c r="O788" t="str">
        <f t="shared" si="193"/>
        <v/>
      </c>
      <c r="P788" t="str">
        <f t="shared" si="194"/>
        <v/>
      </c>
      <c r="Q788" t="str">
        <f t="shared" si="195"/>
        <v/>
      </c>
      <c r="R788" t="str">
        <f t="shared" si="196"/>
        <v>-</v>
      </c>
      <c r="S788" s="39" t="str">
        <f t="shared" si="197"/>
        <v/>
      </c>
      <c r="T788" t="str">
        <f t="shared" si="198"/>
        <v/>
      </c>
      <c r="U788" s="40">
        <f t="shared" si="199"/>
        <v>0</v>
      </c>
      <c r="V788" s="40">
        <f t="shared" si="200"/>
        <v>0</v>
      </c>
      <c r="W788" s="40">
        <f t="shared" si="201"/>
        <v>0</v>
      </c>
      <c r="X788" s="40">
        <f t="shared" si="202"/>
        <v>0</v>
      </c>
      <c r="Y788" s="39">
        <f t="shared" si="203"/>
        <v>0</v>
      </c>
      <c r="Z788" s="39">
        <f t="shared" si="204"/>
        <v>0</v>
      </c>
      <c r="AA788" s="39">
        <f t="shared" si="205"/>
        <v>0</v>
      </c>
      <c r="AB788" t="str">
        <f t="shared" si="206"/>
        <v/>
      </c>
      <c r="AD788" s="41" t="str">
        <f t="shared" si="207"/>
        <v/>
      </c>
    </row>
    <row r="789" spans="1:30" x14ac:dyDescent="0.2">
      <c r="A789" s="35"/>
      <c r="B789" s="36"/>
      <c r="C789" s="36"/>
      <c r="D789" s="36"/>
      <c r="E789" s="36"/>
      <c r="F789" s="37"/>
      <c r="G789" s="36"/>
      <c r="H789" s="36"/>
      <c r="I789" s="36"/>
      <c r="J789" s="36"/>
      <c r="K789" s="36"/>
      <c r="L789" s="36"/>
      <c r="M789" s="36"/>
      <c r="N789" s="38" t="str">
        <f t="shared" si="192"/>
        <v/>
      </c>
      <c r="O789" t="str">
        <f t="shared" si="193"/>
        <v/>
      </c>
      <c r="P789" t="str">
        <f t="shared" si="194"/>
        <v/>
      </c>
      <c r="Q789" t="str">
        <f t="shared" si="195"/>
        <v/>
      </c>
      <c r="R789" t="str">
        <f t="shared" si="196"/>
        <v>-</v>
      </c>
      <c r="S789" s="39" t="str">
        <f t="shared" si="197"/>
        <v/>
      </c>
      <c r="T789" t="str">
        <f t="shared" si="198"/>
        <v/>
      </c>
      <c r="U789" s="40">
        <f t="shared" si="199"/>
        <v>0</v>
      </c>
      <c r="V789" s="40">
        <f t="shared" si="200"/>
        <v>0</v>
      </c>
      <c r="W789" s="40">
        <f t="shared" si="201"/>
        <v>0</v>
      </c>
      <c r="X789" s="40">
        <f t="shared" si="202"/>
        <v>0</v>
      </c>
      <c r="Y789" s="39">
        <f t="shared" si="203"/>
        <v>0</v>
      </c>
      <c r="Z789" s="39">
        <f t="shared" si="204"/>
        <v>0</v>
      </c>
      <c r="AA789" s="39">
        <f t="shared" si="205"/>
        <v>0</v>
      </c>
      <c r="AB789" t="str">
        <f t="shared" si="206"/>
        <v/>
      </c>
      <c r="AD789" s="41" t="str">
        <f t="shared" si="207"/>
        <v/>
      </c>
    </row>
    <row r="790" spans="1:30" x14ac:dyDescent="0.2">
      <c r="A790" s="35"/>
      <c r="B790" s="36"/>
      <c r="C790" s="36"/>
      <c r="D790" s="36"/>
      <c r="E790" s="36"/>
      <c r="F790" s="37"/>
      <c r="G790" s="36"/>
      <c r="H790" s="36"/>
      <c r="I790" s="36"/>
      <c r="J790" s="36"/>
      <c r="K790" s="36"/>
      <c r="L790" s="36"/>
      <c r="M790" s="36"/>
      <c r="N790" s="38" t="str">
        <f t="shared" si="192"/>
        <v/>
      </c>
      <c r="O790" t="str">
        <f t="shared" si="193"/>
        <v/>
      </c>
      <c r="P790" t="str">
        <f t="shared" si="194"/>
        <v/>
      </c>
      <c r="Q790" t="str">
        <f t="shared" si="195"/>
        <v/>
      </c>
      <c r="R790" t="str">
        <f t="shared" si="196"/>
        <v>-</v>
      </c>
      <c r="S790" s="39" t="str">
        <f t="shared" si="197"/>
        <v/>
      </c>
      <c r="T790" t="str">
        <f t="shared" si="198"/>
        <v/>
      </c>
      <c r="U790" s="40">
        <f t="shared" si="199"/>
        <v>0</v>
      </c>
      <c r="V790" s="40">
        <f t="shared" si="200"/>
        <v>0</v>
      </c>
      <c r="W790" s="40">
        <f t="shared" si="201"/>
        <v>0</v>
      </c>
      <c r="X790" s="40">
        <f t="shared" si="202"/>
        <v>0</v>
      </c>
      <c r="Y790" s="39">
        <f t="shared" si="203"/>
        <v>0</v>
      </c>
      <c r="Z790" s="39">
        <f t="shared" si="204"/>
        <v>0</v>
      </c>
      <c r="AA790" s="39">
        <f t="shared" si="205"/>
        <v>0</v>
      </c>
      <c r="AB790" t="str">
        <f t="shared" si="206"/>
        <v/>
      </c>
      <c r="AD790" s="41" t="str">
        <f t="shared" si="207"/>
        <v/>
      </c>
    </row>
    <row r="791" spans="1:30" x14ac:dyDescent="0.2">
      <c r="A791" s="35"/>
      <c r="B791" s="36"/>
      <c r="C791" s="36"/>
      <c r="D791" s="36"/>
      <c r="E791" s="36"/>
      <c r="F791" s="37"/>
      <c r="G791" s="36"/>
      <c r="H791" s="36"/>
      <c r="I791" s="36"/>
      <c r="J791" s="36"/>
      <c r="K791" s="36"/>
      <c r="L791" s="36"/>
      <c r="M791" s="36"/>
      <c r="N791" s="38" t="str">
        <f t="shared" si="192"/>
        <v/>
      </c>
      <c r="O791" t="str">
        <f t="shared" si="193"/>
        <v/>
      </c>
      <c r="P791" t="str">
        <f t="shared" si="194"/>
        <v/>
      </c>
      <c r="Q791" t="str">
        <f t="shared" si="195"/>
        <v/>
      </c>
      <c r="R791" t="str">
        <f t="shared" si="196"/>
        <v>-</v>
      </c>
      <c r="S791" s="39" t="str">
        <f t="shared" si="197"/>
        <v/>
      </c>
      <c r="T791" t="str">
        <f t="shared" si="198"/>
        <v/>
      </c>
      <c r="U791" s="40">
        <f t="shared" si="199"/>
        <v>0</v>
      </c>
      <c r="V791" s="40">
        <f t="shared" si="200"/>
        <v>0</v>
      </c>
      <c r="W791" s="40">
        <f t="shared" si="201"/>
        <v>0</v>
      </c>
      <c r="X791" s="40">
        <f t="shared" si="202"/>
        <v>0</v>
      </c>
      <c r="Y791" s="39">
        <f t="shared" si="203"/>
        <v>0</v>
      </c>
      <c r="Z791" s="39">
        <f t="shared" si="204"/>
        <v>0</v>
      </c>
      <c r="AA791" s="39">
        <f t="shared" si="205"/>
        <v>0</v>
      </c>
      <c r="AB791" t="str">
        <f t="shared" si="206"/>
        <v/>
      </c>
      <c r="AD791" s="41" t="str">
        <f t="shared" si="207"/>
        <v/>
      </c>
    </row>
    <row r="792" spans="1:30" x14ac:dyDescent="0.2">
      <c r="A792" s="35"/>
      <c r="B792" s="36"/>
      <c r="C792" s="36"/>
      <c r="D792" s="36"/>
      <c r="E792" s="36"/>
      <c r="F792" s="37"/>
      <c r="G792" s="36"/>
      <c r="H792" s="36"/>
      <c r="I792" s="36"/>
      <c r="J792" s="36"/>
      <c r="K792" s="36"/>
      <c r="L792" s="36"/>
      <c r="M792" s="36"/>
      <c r="N792" s="38" t="str">
        <f t="shared" si="192"/>
        <v/>
      </c>
      <c r="O792" t="str">
        <f t="shared" si="193"/>
        <v/>
      </c>
      <c r="P792" t="str">
        <f t="shared" si="194"/>
        <v/>
      </c>
      <c r="Q792" t="str">
        <f t="shared" si="195"/>
        <v/>
      </c>
      <c r="R792" t="str">
        <f t="shared" si="196"/>
        <v>-</v>
      </c>
      <c r="S792" s="39" t="str">
        <f t="shared" si="197"/>
        <v/>
      </c>
      <c r="T792" t="str">
        <f t="shared" si="198"/>
        <v/>
      </c>
      <c r="U792" s="40">
        <f t="shared" si="199"/>
        <v>0</v>
      </c>
      <c r="V792" s="40">
        <f t="shared" si="200"/>
        <v>0</v>
      </c>
      <c r="W792" s="40">
        <f t="shared" si="201"/>
        <v>0</v>
      </c>
      <c r="X792" s="40">
        <f t="shared" si="202"/>
        <v>0</v>
      </c>
      <c r="Y792" s="39">
        <f t="shared" si="203"/>
        <v>0</v>
      </c>
      <c r="Z792" s="39">
        <f t="shared" si="204"/>
        <v>0</v>
      </c>
      <c r="AA792" s="39">
        <f t="shared" si="205"/>
        <v>0</v>
      </c>
      <c r="AB792" t="str">
        <f t="shared" si="206"/>
        <v/>
      </c>
      <c r="AD792" s="41" t="str">
        <f t="shared" si="207"/>
        <v/>
      </c>
    </row>
    <row r="793" spans="1:30" x14ac:dyDescent="0.2">
      <c r="A793" s="35"/>
      <c r="B793" s="36"/>
      <c r="C793" s="36"/>
      <c r="D793" s="36"/>
      <c r="E793" s="36"/>
      <c r="F793" s="37"/>
      <c r="G793" s="36"/>
      <c r="H793" s="36"/>
      <c r="I793" s="36"/>
      <c r="J793" s="36"/>
      <c r="K793" s="36"/>
      <c r="L793" s="36"/>
      <c r="M793" s="36"/>
      <c r="N793" s="38" t="str">
        <f t="shared" si="192"/>
        <v/>
      </c>
      <c r="O793" t="str">
        <f t="shared" si="193"/>
        <v/>
      </c>
      <c r="P793" t="str">
        <f t="shared" si="194"/>
        <v/>
      </c>
      <c r="Q793" t="str">
        <f t="shared" si="195"/>
        <v/>
      </c>
      <c r="R793" t="str">
        <f t="shared" si="196"/>
        <v>-</v>
      </c>
      <c r="S793" s="39" t="str">
        <f t="shared" si="197"/>
        <v/>
      </c>
      <c r="T793" t="str">
        <f t="shared" si="198"/>
        <v/>
      </c>
      <c r="U793" s="40">
        <f t="shared" si="199"/>
        <v>0</v>
      </c>
      <c r="V793" s="40">
        <f t="shared" si="200"/>
        <v>0</v>
      </c>
      <c r="W793" s="40">
        <f t="shared" si="201"/>
        <v>0</v>
      </c>
      <c r="X793" s="40">
        <f t="shared" si="202"/>
        <v>0</v>
      </c>
      <c r="Y793" s="39">
        <f t="shared" si="203"/>
        <v>0</v>
      </c>
      <c r="Z793" s="39">
        <f t="shared" si="204"/>
        <v>0</v>
      </c>
      <c r="AA793" s="39">
        <f t="shared" si="205"/>
        <v>0</v>
      </c>
      <c r="AB793" t="str">
        <f t="shared" si="206"/>
        <v/>
      </c>
      <c r="AD793" s="41" t="str">
        <f t="shared" si="207"/>
        <v/>
      </c>
    </row>
    <row r="794" spans="1:30" x14ac:dyDescent="0.2">
      <c r="A794" s="35"/>
      <c r="B794" s="36"/>
      <c r="C794" s="36"/>
      <c r="D794" s="36"/>
      <c r="E794" s="36"/>
      <c r="F794" s="37"/>
      <c r="G794" s="36"/>
      <c r="H794" s="36"/>
      <c r="I794" s="36"/>
      <c r="J794" s="36"/>
      <c r="K794" s="36"/>
      <c r="L794" s="36"/>
      <c r="M794" s="36"/>
      <c r="N794" s="38" t="str">
        <f t="shared" si="192"/>
        <v/>
      </c>
      <c r="O794" t="str">
        <f t="shared" si="193"/>
        <v/>
      </c>
      <c r="P794" t="str">
        <f t="shared" si="194"/>
        <v/>
      </c>
      <c r="Q794" t="str">
        <f t="shared" si="195"/>
        <v/>
      </c>
      <c r="R794" t="str">
        <f t="shared" si="196"/>
        <v>-</v>
      </c>
      <c r="S794" s="39" t="str">
        <f t="shared" si="197"/>
        <v/>
      </c>
      <c r="T794" t="str">
        <f t="shared" si="198"/>
        <v/>
      </c>
      <c r="U794" s="40">
        <f t="shared" si="199"/>
        <v>0</v>
      </c>
      <c r="V794" s="40">
        <f t="shared" si="200"/>
        <v>0</v>
      </c>
      <c r="W794" s="40">
        <f t="shared" si="201"/>
        <v>0</v>
      </c>
      <c r="X794" s="40">
        <f t="shared" si="202"/>
        <v>0</v>
      </c>
      <c r="Y794" s="39">
        <f t="shared" si="203"/>
        <v>0</v>
      </c>
      <c r="Z794" s="39">
        <f t="shared" si="204"/>
        <v>0</v>
      </c>
      <c r="AA794" s="39">
        <f t="shared" si="205"/>
        <v>0</v>
      </c>
      <c r="AB794" t="str">
        <f t="shared" si="206"/>
        <v/>
      </c>
      <c r="AD794" s="41" t="str">
        <f t="shared" si="207"/>
        <v/>
      </c>
    </row>
    <row r="795" spans="1:30" x14ac:dyDescent="0.2">
      <c r="A795" s="35"/>
      <c r="B795" s="36"/>
      <c r="C795" s="36"/>
      <c r="D795" s="36"/>
      <c r="E795" s="36"/>
      <c r="F795" s="37"/>
      <c r="G795" s="36"/>
      <c r="H795" s="36"/>
      <c r="I795" s="36"/>
      <c r="J795" s="36"/>
      <c r="K795" s="36"/>
      <c r="L795" s="36"/>
      <c r="M795" s="36"/>
      <c r="N795" s="38" t="str">
        <f t="shared" si="192"/>
        <v/>
      </c>
      <c r="O795" t="str">
        <f t="shared" si="193"/>
        <v/>
      </c>
      <c r="P795" t="str">
        <f t="shared" si="194"/>
        <v/>
      </c>
      <c r="Q795" t="str">
        <f t="shared" si="195"/>
        <v/>
      </c>
      <c r="R795" t="str">
        <f t="shared" si="196"/>
        <v>-</v>
      </c>
      <c r="S795" s="39" t="str">
        <f t="shared" si="197"/>
        <v/>
      </c>
      <c r="T795" t="str">
        <f t="shared" si="198"/>
        <v/>
      </c>
      <c r="U795" s="40">
        <f t="shared" si="199"/>
        <v>0</v>
      </c>
      <c r="V795" s="40">
        <f t="shared" si="200"/>
        <v>0</v>
      </c>
      <c r="W795" s="40">
        <f t="shared" si="201"/>
        <v>0</v>
      </c>
      <c r="X795" s="40">
        <f t="shared" si="202"/>
        <v>0</v>
      </c>
      <c r="Y795" s="39">
        <f t="shared" si="203"/>
        <v>0</v>
      </c>
      <c r="Z795" s="39">
        <f t="shared" si="204"/>
        <v>0</v>
      </c>
      <c r="AA795" s="39">
        <f t="shared" si="205"/>
        <v>0</v>
      </c>
      <c r="AB795" t="str">
        <f t="shared" si="206"/>
        <v/>
      </c>
      <c r="AD795" s="41" t="str">
        <f t="shared" si="207"/>
        <v/>
      </c>
    </row>
    <row r="796" spans="1:30" x14ac:dyDescent="0.2">
      <c r="A796" s="35"/>
      <c r="B796" s="36"/>
      <c r="C796" s="36"/>
      <c r="D796" s="36"/>
      <c r="E796" s="36"/>
      <c r="F796" s="37"/>
      <c r="G796" s="36"/>
      <c r="H796" s="36"/>
      <c r="I796" s="36"/>
      <c r="J796" s="36"/>
      <c r="K796" s="36"/>
      <c r="L796" s="36"/>
      <c r="M796" s="36"/>
      <c r="N796" s="38" t="str">
        <f t="shared" si="192"/>
        <v/>
      </c>
      <c r="O796" t="str">
        <f t="shared" si="193"/>
        <v/>
      </c>
      <c r="P796" t="str">
        <f t="shared" si="194"/>
        <v/>
      </c>
      <c r="Q796" t="str">
        <f t="shared" si="195"/>
        <v/>
      </c>
      <c r="R796" t="str">
        <f t="shared" si="196"/>
        <v>-</v>
      </c>
      <c r="S796" s="39" t="str">
        <f t="shared" si="197"/>
        <v/>
      </c>
      <c r="T796" t="str">
        <f t="shared" si="198"/>
        <v/>
      </c>
      <c r="U796" s="40">
        <f t="shared" si="199"/>
        <v>0</v>
      </c>
      <c r="V796" s="40">
        <f t="shared" si="200"/>
        <v>0</v>
      </c>
      <c r="W796" s="40">
        <f t="shared" si="201"/>
        <v>0</v>
      </c>
      <c r="X796" s="40">
        <f t="shared" si="202"/>
        <v>0</v>
      </c>
      <c r="Y796" s="39">
        <f t="shared" si="203"/>
        <v>0</v>
      </c>
      <c r="Z796" s="39">
        <f t="shared" si="204"/>
        <v>0</v>
      </c>
      <c r="AA796" s="39">
        <f t="shared" si="205"/>
        <v>0</v>
      </c>
      <c r="AB796" t="str">
        <f t="shared" si="206"/>
        <v/>
      </c>
      <c r="AD796" s="41" t="str">
        <f t="shared" si="207"/>
        <v/>
      </c>
    </row>
    <row r="797" spans="1:30" x14ac:dyDescent="0.2">
      <c r="A797" s="35"/>
      <c r="B797" s="36"/>
      <c r="C797" s="36"/>
      <c r="D797" s="36"/>
      <c r="E797" s="36"/>
      <c r="F797" s="37"/>
      <c r="G797" s="36"/>
      <c r="H797" s="36"/>
      <c r="I797" s="36"/>
      <c r="J797" s="36"/>
      <c r="K797" s="36"/>
      <c r="L797" s="36"/>
      <c r="M797" s="36"/>
      <c r="N797" s="38" t="str">
        <f t="shared" si="192"/>
        <v/>
      </c>
      <c r="O797" t="str">
        <f t="shared" si="193"/>
        <v/>
      </c>
      <c r="P797" t="str">
        <f t="shared" si="194"/>
        <v/>
      </c>
      <c r="Q797" t="str">
        <f t="shared" si="195"/>
        <v/>
      </c>
      <c r="R797" t="str">
        <f t="shared" si="196"/>
        <v>-</v>
      </c>
      <c r="S797" s="39" t="str">
        <f t="shared" si="197"/>
        <v/>
      </c>
      <c r="T797" t="str">
        <f t="shared" si="198"/>
        <v/>
      </c>
      <c r="U797" s="40">
        <f t="shared" si="199"/>
        <v>0</v>
      </c>
      <c r="V797" s="40">
        <f t="shared" si="200"/>
        <v>0</v>
      </c>
      <c r="W797" s="40">
        <f t="shared" si="201"/>
        <v>0</v>
      </c>
      <c r="X797" s="40">
        <f t="shared" si="202"/>
        <v>0</v>
      </c>
      <c r="Y797" s="39">
        <f t="shared" si="203"/>
        <v>0</v>
      </c>
      <c r="Z797" s="39">
        <f t="shared" si="204"/>
        <v>0</v>
      </c>
      <c r="AA797" s="39">
        <f t="shared" si="205"/>
        <v>0</v>
      </c>
      <c r="AB797" t="str">
        <f t="shared" si="206"/>
        <v/>
      </c>
      <c r="AD797" s="41" t="str">
        <f t="shared" si="207"/>
        <v/>
      </c>
    </row>
    <row r="798" spans="1:30" x14ac:dyDescent="0.2">
      <c r="A798" s="35"/>
      <c r="B798" s="36"/>
      <c r="C798" s="36"/>
      <c r="D798" s="36"/>
      <c r="E798" s="36"/>
      <c r="F798" s="37"/>
      <c r="G798" s="36"/>
      <c r="H798" s="36"/>
      <c r="I798" s="36"/>
      <c r="J798" s="36"/>
      <c r="K798" s="36"/>
      <c r="L798" s="36"/>
      <c r="M798" s="36"/>
      <c r="N798" s="38" t="str">
        <f t="shared" si="192"/>
        <v/>
      </c>
      <c r="O798" t="str">
        <f t="shared" si="193"/>
        <v/>
      </c>
      <c r="P798" t="str">
        <f t="shared" si="194"/>
        <v/>
      </c>
      <c r="Q798" t="str">
        <f t="shared" si="195"/>
        <v/>
      </c>
      <c r="R798" t="str">
        <f t="shared" si="196"/>
        <v>-</v>
      </c>
      <c r="S798" s="39" t="str">
        <f t="shared" si="197"/>
        <v/>
      </c>
      <c r="T798" t="str">
        <f t="shared" si="198"/>
        <v/>
      </c>
      <c r="U798" s="40">
        <f t="shared" si="199"/>
        <v>0</v>
      </c>
      <c r="V798" s="40">
        <f t="shared" si="200"/>
        <v>0</v>
      </c>
      <c r="W798" s="40">
        <f t="shared" si="201"/>
        <v>0</v>
      </c>
      <c r="X798" s="40">
        <f t="shared" si="202"/>
        <v>0</v>
      </c>
      <c r="Y798" s="39">
        <f t="shared" si="203"/>
        <v>0</v>
      </c>
      <c r="Z798" s="39">
        <f t="shared" si="204"/>
        <v>0</v>
      </c>
      <c r="AA798" s="39">
        <f t="shared" si="205"/>
        <v>0</v>
      </c>
      <c r="AB798" t="str">
        <f t="shared" si="206"/>
        <v/>
      </c>
      <c r="AD798" s="41" t="str">
        <f t="shared" si="207"/>
        <v/>
      </c>
    </row>
    <row r="799" spans="1:30" x14ac:dyDescent="0.2">
      <c r="A799" s="35"/>
      <c r="B799" s="36"/>
      <c r="C799" s="36"/>
      <c r="D799" s="36"/>
      <c r="E799" s="36"/>
      <c r="F799" s="37"/>
      <c r="G799" s="36"/>
      <c r="H799" s="36"/>
      <c r="I799" s="36"/>
      <c r="J799" s="36"/>
      <c r="K799" s="36"/>
      <c r="L799" s="36"/>
      <c r="M799" s="36"/>
      <c r="N799" s="38" t="str">
        <f t="shared" si="192"/>
        <v/>
      </c>
      <c r="O799" t="str">
        <f t="shared" si="193"/>
        <v/>
      </c>
      <c r="P799" t="str">
        <f t="shared" si="194"/>
        <v/>
      </c>
      <c r="Q799" t="str">
        <f t="shared" si="195"/>
        <v/>
      </c>
      <c r="R799" t="str">
        <f t="shared" si="196"/>
        <v>-</v>
      </c>
      <c r="S799" s="39" t="str">
        <f t="shared" si="197"/>
        <v/>
      </c>
      <c r="T799" t="str">
        <f t="shared" si="198"/>
        <v/>
      </c>
      <c r="U799" s="40">
        <f t="shared" si="199"/>
        <v>0</v>
      </c>
      <c r="V799" s="40">
        <f t="shared" si="200"/>
        <v>0</v>
      </c>
      <c r="W799" s="40">
        <f t="shared" si="201"/>
        <v>0</v>
      </c>
      <c r="X799" s="40">
        <f t="shared" si="202"/>
        <v>0</v>
      </c>
      <c r="Y799" s="39">
        <f t="shared" si="203"/>
        <v>0</v>
      </c>
      <c r="Z799" s="39">
        <f t="shared" si="204"/>
        <v>0</v>
      </c>
      <c r="AA799" s="39">
        <f t="shared" si="205"/>
        <v>0</v>
      </c>
      <c r="AB799" t="str">
        <f t="shared" si="206"/>
        <v/>
      </c>
      <c r="AD799" s="41" t="str">
        <f t="shared" si="207"/>
        <v/>
      </c>
    </row>
    <row r="800" spans="1:30" x14ac:dyDescent="0.2">
      <c r="A800" s="35"/>
      <c r="B800" s="36"/>
      <c r="C800" s="36"/>
      <c r="D800" s="36"/>
      <c r="E800" s="36"/>
      <c r="F800" s="37"/>
      <c r="G800" s="36"/>
      <c r="H800" s="36"/>
      <c r="I800" s="36"/>
      <c r="J800" s="36"/>
      <c r="K800" s="36"/>
      <c r="L800" s="36"/>
      <c r="M800" s="36"/>
      <c r="N800" s="38" t="str">
        <f t="shared" si="192"/>
        <v/>
      </c>
      <c r="O800" t="str">
        <f t="shared" si="193"/>
        <v/>
      </c>
      <c r="P800" t="str">
        <f t="shared" si="194"/>
        <v/>
      </c>
      <c r="Q800" t="str">
        <f t="shared" si="195"/>
        <v/>
      </c>
      <c r="R800" t="str">
        <f t="shared" si="196"/>
        <v>-</v>
      </c>
      <c r="S800" s="39" t="str">
        <f t="shared" si="197"/>
        <v/>
      </c>
      <c r="T800" t="str">
        <f t="shared" si="198"/>
        <v/>
      </c>
      <c r="U800" s="40">
        <f t="shared" si="199"/>
        <v>0</v>
      </c>
      <c r="V800" s="40">
        <f t="shared" si="200"/>
        <v>0</v>
      </c>
      <c r="W800" s="40">
        <f t="shared" si="201"/>
        <v>0</v>
      </c>
      <c r="X800" s="40">
        <f t="shared" si="202"/>
        <v>0</v>
      </c>
      <c r="Y800" s="39">
        <f t="shared" si="203"/>
        <v>0</v>
      </c>
      <c r="Z800" s="39">
        <f t="shared" si="204"/>
        <v>0</v>
      </c>
      <c r="AA800" s="39">
        <f t="shared" si="205"/>
        <v>0</v>
      </c>
      <c r="AB800" t="str">
        <f t="shared" si="206"/>
        <v/>
      </c>
      <c r="AD800" s="41" t="str">
        <f t="shared" si="207"/>
        <v/>
      </c>
    </row>
    <row r="801" spans="1:30" x14ac:dyDescent="0.2">
      <c r="A801" s="35"/>
      <c r="B801" s="36"/>
      <c r="C801" s="36"/>
      <c r="D801" s="36"/>
      <c r="E801" s="36"/>
      <c r="F801" s="37"/>
      <c r="G801" s="36"/>
      <c r="H801" s="36"/>
      <c r="I801" s="36"/>
      <c r="J801" s="36"/>
      <c r="K801" s="36"/>
      <c r="L801" s="36"/>
      <c r="M801" s="36"/>
      <c r="N801" s="38" t="str">
        <f t="shared" si="192"/>
        <v/>
      </c>
      <c r="O801" t="str">
        <f t="shared" si="193"/>
        <v/>
      </c>
      <c r="P801" t="str">
        <f t="shared" si="194"/>
        <v/>
      </c>
      <c r="Q801" t="str">
        <f t="shared" si="195"/>
        <v/>
      </c>
      <c r="R801" t="str">
        <f t="shared" si="196"/>
        <v>-</v>
      </c>
      <c r="S801" s="39" t="str">
        <f t="shared" si="197"/>
        <v/>
      </c>
      <c r="T801" t="str">
        <f t="shared" si="198"/>
        <v/>
      </c>
      <c r="U801" s="40">
        <f t="shared" si="199"/>
        <v>0</v>
      </c>
      <c r="V801" s="40">
        <f t="shared" si="200"/>
        <v>0</v>
      </c>
      <c r="W801" s="40">
        <f t="shared" si="201"/>
        <v>0</v>
      </c>
      <c r="X801" s="40">
        <f t="shared" si="202"/>
        <v>0</v>
      </c>
      <c r="Y801" s="39">
        <f t="shared" si="203"/>
        <v>0</v>
      </c>
      <c r="Z801" s="39">
        <f t="shared" si="204"/>
        <v>0</v>
      </c>
      <c r="AA801" s="39">
        <f t="shared" si="205"/>
        <v>0</v>
      </c>
      <c r="AB801" t="str">
        <f t="shared" si="206"/>
        <v/>
      </c>
      <c r="AD801" s="41" t="str">
        <f t="shared" si="207"/>
        <v/>
      </c>
    </row>
    <row r="802" spans="1:30" x14ac:dyDescent="0.2">
      <c r="A802" s="35"/>
      <c r="B802" s="36"/>
      <c r="C802" s="36"/>
      <c r="D802" s="36"/>
      <c r="E802" s="36"/>
      <c r="F802" s="37"/>
      <c r="G802" s="36"/>
      <c r="H802" s="36"/>
      <c r="I802" s="36"/>
      <c r="J802" s="36"/>
      <c r="K802" s="36"/>
      <c r="L802" s="36"/>
      <c r="M802" s="36"/>
      <c r="N802" s="38" t="str">
        <f t="shared" si="192"/>
        <v/>
      </c>
      <c r="O802" t="str">
        <f t="shared" si="193"/>
        <v/>
      </c>
      <c r="P802" t="str">
        <f t="shared" si="194"/>
        <v/>
      </c>
      <c r="Q802" t="str">
        <f t="shared" si="195"/>
        <v/>
      </c>
      <c r="R802" t="str">
        <f t="shared" si="196"/>
        <v>-</v>
      </c>
      <c r="S802" s="39" t="str">
        <f t="shared" si="197"/>
        <v/>
      </c>
      <c r="T802" t="str">
        <f t="shared" si="198"/>
        <v/>
      </c>
      <c r="U802" s="40">
        <f t="shared" si="199"/>
        <v>0</v>
      </c>
      <c r="V802" s="40">
        <f t="shared" si="200"/>
        <v>0</v>
      </c>
      <c r="W802" s="40">
        <f t="shared" si="201"/>
        <v>0</v>
      </c>
      <c r="X802" s="40">
        <f t="shared" si="202"/>
        <v>0</v>
      </c>
      <c r="Y802" s="39">
        <f t="shared" si="203"/>
        <v>0</v>
      </c>
      <c r="Z802" s="39">
        <f t="shared" si="204"/>
        <v>0</v>
      </c>
      <c r="AA802" s="39">
        <f t="shared" si="205"/>
        <v>0</v>
      </c>
      <c r="AB802" t="str">
        <f t="shared" si="206"/>
        <v/>
      </c>
      <c r="AD802" s="41" t="str">
        <f t="shared" si="207"/>
        <v/>
      </c>
    </row>
    <row r="803" spans="1:30" x14ac:dyDescent="0.2">
      <c r="A803" s="35"/>
      <c r="B803" s="36"/>
      <c r="C803" s="36"/>
      <c r="D803" s="36"/>
      <c r="E803" s="36"/>
      <c r="F803" s="37"/>
      <c r="G803" s="36"/>
      <c r="H803" s="36"/>
      <c r="I803" s="36"/>
      <c r="J803" s="36"/>
      <c r="K803" s="36"/>
      <c r="L803" s="36"/>
      <c r="M803" s="36"/>
      <c r="N803" s="38" t="str">
        <f t="shared" si="192"/>
        <v/>
      </c>
      <c r="O803" t="str">
        <f t="shared" si="193"/>
        <v/>
      </c>
      <c r="P803" t="str">
        <f t="shared" si="194"/>
        <v/>
      </c>
      <c r="Q803" t="str">
        <f t="shared" si="195"/>
        <v/>
      </c>
      <c r="R803" t="str">
        <f t="shared" si="196"/>
        <v>-</v>
      </c>
      <c r="S803" s="39" t="str">
        <f t="shared" si="197"/>
        <v/>
      </c>
      <c r="T803" t="str">
        <f t="shared" si="198"/>
        <v/>
      </c>
      <c r="U803" s="40">
        <f t="shared" si="199"/>
        <v>0</v>
      </c>
      <c r="V803" s="40">
        <f t="shared" si="200"/>
        <v>0</v>
      </c>
      <c r="W803" s="40">
        <f t="shared" si="201"/>
        <v>0</v>
      </c>
      <c r="X803" s="40">
        <f t="shared" si="202"/>
        <v>0</v>
      </c>
      <c r="Y803" s="39">
        <f t="shared" si="203"/>
        <v>0</v>
      </c>
      <c r="Z803" s="39">
        <f t="shared" si="204"/>
        <v>0</v>
      </c>
      <c r="AA803" s="39">
        <f t="shared" si="205"/>
        <v>0</v>
      </c>
      <c r="AB803" t="str">
        <f t="shared" si="206"/>
        <v/>
      </c>
      <c r="AD803" s="41" t="str">
        <f t="shared" si="207"/>
        <v/>
      </c>
    </row>
    <row r="804" spans="1:30" x14ac:dyDescent="0.2">
      <c r="A804" s="35"/>
      <c r="B804" s="36"/>
      <c r="C804" s="36"/>
      <c r="D804" s="36"/>
      <c r="E804" s="36"/>
      <c r="F804" s="37"/>
      <c r="G804" s="36"/>
      <c r="H804" s="36"/>
      <c r="I804" s="36"/>
      <c r="J804" s="36"/>
      <c r="K804" s="36"/>
      <c r="L804" s="36"/>
      <c r="M804" s="36"/>
      <c r="N804" s="38" t="str">
        <f t="shared" si="192"/>
        <v/>
      </c>
      <c r="O804" t="str">
        <f t="shared" si="193"/>
        <v/>
      </c>
      <c r="P804" t="str">
        <f t="shared" si="194"/>
        <v/>
      </c>
      <c r="Q804" t="str">
        <f t="shared" si="195"/>
        <v/>
      </c>
      <c r="R804" t="str">
        <f t="shared" si="196"/>
        <v>-</v>
      </c>
      <c r="S804" s="39" t="str">
        <f t="shared" si="197"/>
        <v/>
      </c>
      <c r="T804" t="str">
        <f t="shared" si="198"/>
        <v/>
      </c>
      <c r="U804" s="40">
        <f t="shared" si="199"/>
        <v>0</v>
      </c>
      <c r="V804" s="40">
        <f t="shared" si="200"/>
        <v>0</v>
      </c>
      <c r="W804" s="40">
        <f t="shared" si="201"/>
        <v>0</v>
      </c>
      <c r="X804" s="40">
        <f t="shared" si="202"/>
        <v>0</v>
      </c>
      <c r="Y804" s="39">
        <f t="shared" si="203"/>
        <v>0</v>
      </c>
      <c r="Z804" s="39">
        <f t="shared" si="204"/>
        <v>0</v>
      </c>
      <c r="AA804" s="39">
        <f t="shared" si="205"/>
        <v>0</v>
      </c>
      <c r="AB804" t="str">
        <f t="shared" si="206"/>
        <v/>
      </c>
      <c r="AD804" s="41" t="str">
        <f t="shared" si="207"/>
        <v/>
      </c>
    </row>
    <row r="805" spans="1:30" x14ac:dyDescent="0.2">
      <c r="A805" s="35"/>
      <c r="B805" s="36"/>
      <c r="C805" s="36"/>
      <c r="D805" s="36"/>
      <c r="E805" s="36"/>
      <c r="F805" s="37"/>
      <c r="G805" s="36"/>
      <c r="H805" s="36"/>
      <c r="I805" s="36"/>
      <c r="J805" s="36"/>
      <c r="K805" s="36"/>
      <c r="L805" s="36"/>
      <c r="M805" s="36"/>
      <c r="N805" s="38" t="str">
        <f t="shared" si="192"/>
        <v/>
      </c>
      <c r="O805" t="str">
        <f t="shared" si="193"/>
        <v/>
      </c>
      <c r="P805" t="str">
        <f t="shared" si="194"/>
        <v/>
      </c>
      <c r="Q805" t="str">
        <f t="shared" si="195"/>
        <v/>
      </c>
      <c r="R805" t="str">
        <f t="shared" si="196"/>
        <v>-</v>
      </c>
      <c r="S805" s="39" t="str">
        <f t="shared" si="197"/>
        <v/>
      </c>
      <c r="T805" t="str">
        <f t="shared" si="198"/>
        <v/>
      </c>
      <c r="U805" s="40">
        <f t="shared" si="199"/>
        <v>0</v>
      </c>
      <c r="V805" s="40">
        <f t="shared" si="200"/>
        <v>0</v>
      </c>
      <c r="W805" s="40">
        <f t="shared" si="201"/>
        <v>0</v>
      </c>
      <c r="X805" s="40">
        <f t="shared" si="202"/>
        <v>0</v>
      </c>
      <c r="Y805" s="39">
        <f t="shared" si="203"/>
        <v>0</v>
      </c>
      <c r="Z805" s="39">
        <f t="shared" si="204"/>
        <v>0</v>
      </c>
      <c r="AA805" s="39">
        <f t="shared" si="205"/>
        <v>0</v>
      </c>
      <c r="AB805" t="str">
        <f t="shared" si="206"/>
        <v/>
      </c>
      <c r="AD805" s="41" t="str">
        <f t="shared" si="207"/>
        <v/>
      </c>
    </row>
    <row r="806" spans="1:30" x14ac:dyDescent="0.2">
      <c r="A806" s="35"/>
      <c r="B806" s="36"/>
      <c r="C806" s="36"/>
      <c r="D806" s="36"/>
      <c r="E806" s="36"/>
      <c r="F806" s="37"/>
      <c r="G806" s="36"/>
      <c r="H806" s="36"/>
      <c r="I806" s="36"/>
      <c r="J806" s="36"/>
      <c r="K806" s="36"/>
      <c r="L806" s="36"/>
      <c r="M806" s="36"/>
      <c r="N806" s="38" t="str">
        <f t="shared" si="192"/>
        <v/>
      </c>
      <c r="O806" t="str">
        <f t="shared" si="193"/>
        <v/>
      </c>
      <c r="P806" t="str">
        <f t="shared" si="194"/>
        <v/>
      </c>
      <c r="Q806" t="str">
        <f t="shared" si="195"/>
        <v/>
      </c>
      <c r="R806" t="str">
        <f t="shared" si="196"/>
        <v>-</v>
      </c>
      <c r="S806" s="39" t="str">
        <f t="shared" si="197"/>
        <v/>
      </c>
      <c r="T806" t="str">
        <f t="shared" si="198"/>
        <v/>
      </c>
      <c r="U806" s="40">
        <f t="shared" si="199"/>
        <v>0</v>
      </c>
      <c r="V806" s="40">
        <f t="shared" si="200"/>
        <v>0</v>
      </c>
      <c r="W806" s="40">
        <f t="shared" si="201"/>
        <v>0</v>
      </c>
      <c r="X806" s="40">
        <f t="shared" si="202"/>
        <v>0</v>
      </c>
      <c r="Y806" s="39">
        <f t="shared" si="203"/>
        <v>0</v>
      </c>
      <c r="Z806" s="39">
        <f t="shared" si="204"/>
        <v>0</v>
      </c>
      <c r="AA806" s="39">
        <f t="shared" si="205"/>
        <v>0</v>
      </c>
      <c r="AB806" t="str">
        <f t="shared" si="206"/>
        <v/>
      </c>
      <c r="AD806" s="41" t="str">
        <f t="shared" si="207"/>
        <v/>
      </c>
    </row>
    <row r="807" spans="1:30" x14ac:dyDescent="0.2">
      <c r="A807" s="35"/>
      <c r="B807" s="36"/>
      <c r="C807" s="36"/>
      <c r="D807" s="36"/>
      <c r="E807" s="36"/>
      <c r="F807" s="37"/>
      <c r="G807" s="36"/>
      <c r="H807" s="36"/>
      <c r="I807" s="36"/>
      <c r="J807" s="36"/>
      <c r="K807" s="36"/>
      <c r="L807" s="36"/>
      <c r="M807" s="36"/>
      <c r="N807" s="38" t="str">
        <f t="shared" si="192"/>
        <v/>
      </c>
      <c r="O807" t="str">
        <f t="shared" si="193"/>
        <v/>
      </c>
      <c r="P807" t="str">
        <f t="shared" si="194"/>
        <v/>
      </c>
      <c r="Q807" t="str">
        <f t="shared" si="195"/>
        <v/>
      </c>
      <c r="R807" t="str">
        <f t="shared" si="196"/>
        <v>-</v>
      </c>
      <c r="S807" s="39" t="str">
        <f t="shared" si="197"/>
        <v/>
      </c>
      <c r="T807" t="str">
        <f t="shared" si="198"/>
        <v/>
      </c>
      <c r="U807" s="40">
        <f t="shared" si="199"/>
        <v>0</v>
      </c>
      <c r="V807" s="40">
        <f t="shared" si="200"/>
        <v>0</v>
      </c>
      <c r="W807" s="40">
        <f t="shared" si="201"/>
        <v>0</v>
      </c>
      <c r="X807" s="40">
        <f t="shared" si="202"/>
        <v>0</v>
      </c>
      <c r="Y807" s="39">
        <f t="shared" si="203"/>
        <v>0</v>
      </c>
      <c r="Z807" s="39">
        <f t="shared" si="204"/>
        <v>0</v>
      </c>
      <c r="AA807" s="39">
        <f t="shared" si="205"/>
        <v>0</v>
      </c>
      <c r="AB807" t="str">
        <f t="shared" si="206"/>
        <v/>
      </c>
      <c r="AD807" s="41" t="str">
        <f t="shared" si="207"/>
        <v/>
      </c>
    </row>
    <row r="808" spans="1:30" x14ac:dyDescent="0.2">
      <c r="A808" s="35"/>
      <c r="B808" s="36"/>
      <c r="C808" s="36"/>
      <c r="D808" s="36"/>
      <c r="E808" s="36"/>
      <c r="F808" s="37"/>
      <c r="G808" s="36"/>
      <c r="H808" s="36"/>
      <c r="I808" s="36"/>
      <c r="J808" s="36"/>
      <c r="K808" s="36"/>
      <c r="L808" s="36"/>
      <c r="M808" s="36"/>
      <c r="N808" s="38" t="str">
        <f t="shared" si="192"/>
        <v/>
      </c>
      <c r="O808" t="str">
        <f t="shared" si="193"/>
        <v/>
      </c>
      <c r="P808" t="str">
        <f t="shared" si="194"/>
        <v/>
      </c>
      <c r="Q808" t="str">
        <f t="shared" si="195"/>
        <v/>
      </c>
      <c r="R808" t="str">
        <f t="shared" si="196"/>
        <v>-</v>
      </c>
      <c r="S808" s="39" t="str">
        <f t="shared" si="197"/>
        <v/>
      </c>
      <c r="T808" t="str">
        <f t="shared" si="198"/>
        <v/>
      </c>
      <c r="U808" s="40">
        <f t="shared" si="199"/>
        <v>0</v>
      </c>
      <c r="V808" s="40">
        <f t="shared" si="200"/>
        <v>0</v>
      </c>
      <c r="W808" s="40">
        <f t="shared" si="201"/>
        <v>0</v>
      </c>
      <c r="X808" s="40">
        <f t="shared" si="202"/>
        <v>0</v>
      </c>
      <c r="Y808" s="39">
        <f t="shared" si="203"/>
        <v>0</v>
      </c>
      <c r="Z808" s="39">
        <f t="shared" si="204"/>
        <v>0</v>
      </c>
      <c r="AA808" s="39">
        <f t="shared" si="205"/>
        <v>0</v>
      </c>
      <c r="AB808" t="str">
        <f t="shared" si="206"/>
        <v/>
      </c>
      <c r="AD808" s="41" t="str">
        <f t="shared" si="207"/>
        <v/>
      </c>
    </row>
    <row r="809" spans="1:30" x14ac:dyDescent="0.2">
      <c r="A809" s="35"/>
      <c r="B809" s="36"/>
      <c r="C809" s="36"/>
      <c r="D809" s="36"/>
      <c r="E809" s="36"/>
      <c r="F809" s="37"/>
      <c r="G809" s="36"/>
      <c r="H809" s="36"/>
      <c r="I809" s="36"/>
      <c r="J809" s="36"/>
      <c r="K809" s="36"/>
      <c r="L809" s="36"/>
      <c r="M809" s="36"/>
      <c r="N809" s="38" t="str">
        <f t="shared" si="192"/>
        <v/>
      </c>
      <c r="O809" t="str">
        <f t="shared" si="193"/>
        <v/>
      </c>
      <c r="P809" t="str">
        <f t="shared" si="194"/>
        <v/>
      </c>
      <c r="Q809" t="str">
        <f t="shared" si="195"/>
        <v/>
      </c>
      <c r="R809" t="str">
        <f t="shared" si="196"/>
        <v>-</v>
      </c>
      <c r="S809" s="39" t="str">
        <f t="shared" si="197"/>
        <v/>
      </c>
      <c r="T809" t="str">
        <f t="shared" si="198"/>
        <v/>
      </c>
      <c r="U809" s="40">
        <f t="shared" si="199"/>
        <v>0</v>
      </c>
      <c r="V809" s="40">
        <f t="shared" si="200"/>
        <v>0</v>
      </c>
      <c r="W809" s="40">
        <f t="shared" si="201"/>
        <v>0</v>
      </c>
      <c r="X809" s="40">
        <f t="shared" si="202"/>
        <v>0</v>
      </c>
      <c r="Y809" s="39">
        <f t="shared" si="203"/>
        <v>0</v>
      </c>
      <c r="Z809" s="39">
        <f t="shared" si="204"/>
        <v>0</v>
      </c>
      <c r="AA809" s="39">
        <f t="shared" si="205"/>
        <v>0</v>
      </c>
      <c r="AB809" t="str">
        <f t="shared" si="206"/>
        <v/>
      </c>
      <c r="AD809" s="41" t="str">
        <f t="shared" si="207"/>
        <v/>
      </c>
    </row>
    <row r="810" spans="1:30" x14ac:dyDescent="0.2">
      <c r="A810" s="35"/>
      <c r="B810" s="36"/>
      <c r="C810" s="36"/>
      <c r="D810" s="36"/>
      <c r="E810" s="36"/>
      <c r="F810" s="37"/>
      <c r="G810" s="36"/>
      <c r="H810" s="36"/>
      <c r="I810" s="36"/>
      <c r="J810" s="36"/>
      <c r="K810" s="36"/>
      <c r="L810" s="36"/>
      <c r="M810" s="36"/>
      <c r="N810" s="38" t="str">
        <f t="shared" si="192"/>
        <v/>
      </c>
      <c r="O810" t="str">
        <f t="shared" si="193"/>
        <v/>
      </c>
      <c r="P810" t="str">
        <f t="shared" si="194"/>
        <v/>
      </c>
      <c r="Q810" t="str">
        <f t="shared" si="195"/>
        <v/>
      </c>
      <c r="R810" t="str">
        <f t="shared" si="196"/>
        <v>-</v>
      </c>
      <c r="S810" s="39" t="str">
        <f t="shared" si="197"/>
        <v/>
      </c>
      <c r="T810" t="str">
        <f t="shared" si="198"/>
        <v/>
      </c>
      <c r="U810" s="40">
        <f t="shared" si="199"/>
        <v>0</v>
      </c>
      <c r="V810" s="40">
        <f t="shared" si="200"/>
        <v>0</v>
      </c>
      <c r="W810" s="40">
        <f t="shared" si="201"/>
        <v>0</v>
      </c>
      <c r="X810" s="40">
        <f t="shared" si="202"/>
        <v>0</v>
      </c>
      <c r="Y810" s="39">
        <f t="shared" si="203"/>
        <v>0</v>
      </c>
      <c r="Z810" s="39">
        <f t="shared" si="204"/>
        <v>0</v>
      </c>
      <c r="AA810" s="39">
        <f t="shared" si="205"/>
        <v>0</v>
      </c>
      <c r="AB810" t="str">
        <f t="shared" si="206"/>
        <v/>
      </c>
      <c r="AD810" s="41" t="str">
        <f t="shared" si="207"/>
        <v/>
      </c>
    </row>
    <row r="811" spans="1:30" x14ac:dyDescent="0.2">
      <c r="A811" s="35"/>
      <c r="B811" s="36"/>
      <c r="C811" s="36"/>
      <c r="D811" s="36"/>
      <c r="E811" s="36"/>
      <c r="F811" s="37"/>
      <c r="G811" s="36"/>
      <c r="H811" s="36"/>
      <c r="I811" s="36"/>
      <c r="J811" s="36"/>
      <c r="K811" s="36"/>
      <c r="L811" s="36"/>
      <c r="M811" s="36"/>
      <c r="N811" s="38" t="str">
        <f t="shared" si="192"/>
        <v/>
      </c>
      <c r="O811" t="str">
        <f t="shared" si="193"/>
        <v/>
      </c>
      <c r="P811" t="str">
        <f t="shared" si="194"/>
        <v/>
      </c>
      <c r="Q811" t="str">
        <f t="shared" si="195"/>
        <v/>
      </c>
      <c r="R811" t="str">
        <f t="shared" si="196"/>
        <v>-</v>
      </c>
      <c r="S811" s="39" t="str">
        <f t="shared" si="197"/>
        <v/>
      </c>
      <c r="T811" t="str">
        <f t="shared" si="198"/>
        <v/>
      </c>
      <c r="U811" s="40">
        <f t="shared" si="199"/>
        <v>0</v>
      </c>
      <c r="V811" s="40">
        <f t="shared" si="200"/>
        <v>0</v>
      </c>
      <c r="W811" s="40">
        <f t="shared" si="201"/>
        <v>0</v>
      </c>
      <c r="X811" s="40">
        <f t="shared" si="202"/>
        <v>0</v>
      </c>
      <c r="Y811" s="39">
        <f t="shared" si="203"/>
        <v>0</v>
      </c>
      <c r="Z811" s="39">
        <f t="shared" si="204"/>
        <v>0</v>
      </c>
      <c r="AA811" s="39">
        <f t="shared" si="205"/>
        <v>0</v>
      </c>
      <c r="AB811" t="str">
        <f t="shared" si="206"/>
        <v/>
      </c>
      <c r="AD811" s="41" t="str">
        <f t="shared" si="207"/>
        <v/>
      </c>
    </row>
    <row r="812" spans="1:30" x14ac:dyDescent="0.2">
      <c r="A812" s="35"/>
      <c r="B812" s="36"/>
      <c r="C812" s="36"/>
      <c r="D812" s="36"/>
      <c r="E812" s="36"/>
      <c r="F812" s="37"/>
      <c r="G812" s="36"/>
      <c r="H812" s="36"/>
      <c r="I812" s="36"/>
      <c r="J812" s="36"/>
      <c r="K812" s="36"/>
      <c r="L812" s="36"/>
      <c r="M812" s="36"/>
      <c r="N812" s="38" t="str">
        <f t="shared" si="192"/>
        <v/>
      </c>
      <c r="O812" t="str">
        <f t="shared" si="193"/>
        <v/>
      </c>
      <c r="P812" t="str">
        <f t="shared" si="194"/>
        <v/>
      </c>
      <c r="Q812" t="str">
        <f t="shared" si="195"/>
        <v/>
      </c>
      <c r="R812" t="str">
        <f t="shared" si="196"/>
        <v>-</v>
      </c>
      <c r="S812" s="39" t="str">
        <f t="shared" si="197"/>
        <v/>
      </c>
      <c r="T812" t="str">
        <f t="shared" si="198"/>
        <v/>
      </c>
      <c r="U812" s="40">
        <f t="shared" si="199"/>
        <v>0</v>
      </c>
      <c r="V812" s="40">
        <f t="shared" si="200"/>
        <v>0</v>
      </c>
      <c r="W812" s="40">
        <f t="shared" si="201"/>
        <v>0</v>
      </c>
      <c r="X812" s="40">
        <f t="shared" si="202"/>
        <v>0</v>
      </c>
      <c r="Y812" s="39">
        <f t="shared" si="203"/>
        <v>0</v>
      </c>
      <c r="Z812" s="39">
        <f t="shared" si="204"/>
        <v>0</v>
      </c>
      <c r="AA812" s="39">
        <f t="shared" si="205"/>
        <v>0</v>
      </c>
      <c r="AB812" t="str">
        <f t="shared" si="206"/>
        <v/>
      </c>
      <c r="AD812" s="41" t="str">
        <f t="shared" si="207"/>
        <v/>
      </c>
    </row>
    <row r="813" spans="1:30" x14ac:dyDescent="0.2">
      <c r="A813" s="35"/>
      <c r="B813" s="36"/>
      <c r="C813" s="36"/>
      <c r="D813" s="36"/>
      <c r="E813" s="36"/>
      <c r="F813" s="37"/>
      <c r="G813" s="36"/>
      <c r="H813" s="36"/>
      <c r="I813" s="36"/>
      <c r="J813" s="36"/>
      <c r="K813" s="36"/>
      <c r="L813" s="36"/>
      <c r="M813" s="36"/>
      <c r="N813" s="38" t="str">
        <f t="shared" si="192"/>
        <v/>
      </c>
      <c r="O813" t="str">
        <f t="shared" si="193"/>
        <v/>
      </c>
      <c r="P813" t="str">
        <f t="shared" si="194"/>
        <v/>
      </c>
      <c r="Q813" t="str">
        <f t="shared" si="195"/>
        <v/>
      </c>
      <c r="R813" t="str">
        <f t="shared" si="196"/>
        <v>-</v>
      </c>
      <c r="S813" s="39" t="str">
        <f t="shared" si="197"/>
        <v/>
      </c>
      <c r="T813" t="str">
        <f t="shared" si="198"/>
        <v/>
      </c>
      <c r="U813" s="40">
        <f t="shared" si="199"/>
        <v>0</v>
      </c>
      <c r="V813" s="40">
        <f t="shared" si="200"/>
        <v>0</v>
      </c>
      <c r="W813" s="40">
        <f t="shared" si="201"/>
        <v>0</v>
      </c>
      <c r="X813" s="40">
        <f t="shared" si="202"/>
        <v>0</v>
      </c>
      <c r="Y813" s="39">
        <f t="shared" si="203"/>
        <v>0</v>
      </c>
      <c r="Z813" s="39">
        <f t="shared" si="204"/>
        <v>0</v>
      </c>
      <c r="AA813" s="39">
        <f t="shared" si="205"/>
        <v>0</v>
      </c>
      <c r="AB813" t="str">
        <f t="shared" si="206"/>
        <v/>
      </c>
      <c r="AD813" s="41" t="str">
        <f t="shared" si="207"/>
        <v/>
      </c>
    </row>
    <row r="814" spans="1:30" x14ac:dyDescent="0.2">
      <c r="A814" s="35"/>
      <c r="B814" s="36"/>
      <c r="C814" s="36"/>
      <c r="D814" s="36"/>
      <c r="E814" s="36"/>
      <c r="F814" s="37"/>
      <c r="G814" s="36"/>
      <c r="H814" s="36"/>
      <c r="I814" s="36"/>
      <c r="J814" s="36"/>
      <c r="K814" s="36"/>
      <c r="L814" s="36"/>
      <c r="M814" s="36"/>
      <c r="N814" s="38" t="str">
        <f t="shared" si="192"/>
        <v/>
      </c>
      <c r="O814" t="str">
        <f t="shared" si="193"/>
        <v/>
      </c>
      <c r="P814" t="str">
        <f t="shared" si="194"/>
        <v/>
      </c>
      <c r="Q814" t="str">
        <f t="shared" si="195"/>
        <v/>
      </c>
      <c r="R814" t="str">
        <f t="shared" si="196"/>
        <v>-</v>
      </c>
      <c r="S814" s="39" t="str">
        <f t="shared" si="197"/>
        <v/>
      </c>
      <c r="T814" t="str">
        <f t="shared" si="198"/>
        <v/>
      </c>
      <c r="U814" s="40">
        <f t="shared" si="199"/>
        <v>0</v>
      </c>
      <c r="V814" s="40">
        <f t="shared" si="200"/>
        <v>0</v>
      </c>
      <c r="W814" s="40">
        <f t="shared" si="201"/>
        <v>0</v>
      </c>
      <c r="X814" s="40">
        <f t="shared" si="202"/>
        <v>0</v>
      </c>
      <c r="Y814" s="39">
        <f t="shared" si="203"/>
        <v>0</v>
      </c>
      <c r="Z814" s="39">
        <f t="shared" si="204"/>
        <v>0</v>
      </c>
      <c r="AA814" s="39">
        <f t="shared" si="205"/>
        <v>0</v>
      </c>
      <c r="AB814" t="str">
        <f t="shared" si="206"/>
        <v/>
      </c>
      <c r="AD814" s="41" t="str">
        <f t="shared" si="207"/>
        <v/>
      </c>
    </row>
    <row r="815" spans="1:30" x14ac:dyDescent="0.2">
      <c r="A815" s="35"/>
      <c r="B815" s="36"/>
      <c r="C815" s="36"/>
      <c r="D815" s="36"/>
      <c r="E815" s="36"/>
      <c r="F815" s="37"/>
      <c r="G815" s="36"/>
      <c r="H815" s="36"/>
      <c r="I815" s="36"/>
      <c r="J815" s="36"/>
      <c r="K815" s="36"/>
      <c r="L815" s="36"/>
      <c r="M815" s="36"/>
      <c r="N815" s="38" t="str">
        <f t="shared" si="192"/>
        <v/>
      </c>
      <c r="O815" t="str">
        <f t="shared" si="193"/>
        <v/>
      </c>
      <c r="P815" t="str">
        <f t="shared" si="194"/>
        <v/>
      </c>
      <c r="Q815" t="str">
        <f t="shared" si="195"/>
        <v/>
      </c>
      <c r="R815" t="str">
        <f t="shared" si="196"/>
        <v>-</v>
      </c>
      <c r="S815" s="39" t="str">
        <f t="shared" si="197"/>
        <v/>
      </c>
      <c r="T815" t="str">
        <f t="shared" si="198"/>
        <v/>
      </c>
      <c r="U815" s="40">
        <f t="shared" si="199"/>
        <v>0</v>
      </c>
      <c r="V815" s="40">
        <f t="shared" si="200"/>
        <v>0</v>
      </c>
      <c r="W815" s="40">
        <f t="shared" si="201"/>
        <v>0</v>
      </c>
      <c r="X815" s="40">
        <f t="shared" si="202"/>
        <v>0</v>
      </c>
      <c r="Y815" s="39">
        <f t="shared" si="203"/>
        <v>0</v>
      </c>
      <c r="Z815" s="39">
        <f t="shared" si="204"/>
        <v>0</v>
      </c>
      <c r="AA815" s="39">
        <f t="shared" si="205"/>
        <v>0</v>
      </c>
      <c r="AB815" t="str">
        <f t="shared" si="206"/>
        <v/>
      </c>
      <c r="AD815" s="41" t="str">
        <f t="shared" si="207"/>
        <v/>
      </c>
    </row>
    <row r="816" spans="1:30" x14ac:dyDescent="0.2">
      <c r="A816" s="35"/>
      <c r="B816" s="36"/>
      <c r="C816" s="36"/>
      <c r="D816" s="36"/>
      <c r="E816" s="36"/>
      <c r="F816" s="37"/>
      <c r="G816" s="36"/>
      <c r="H816" s="36"/>
      <c r="I816" s="36"/>
      <c r="J816" s="36"/>
      <c r="K816" s="36"/>
      <c r="L816" s="36"/>
      <c r="M816" s="36"/>
      <c r="N816" s="38" t="str">
        <f t="shared" si="192"/>
        <v/>
      </c>
      <c r="O816" t="str">
        <f t="shared" si="193"/>
        <v/>
      </c>
      <c r="P816" t="str">
        <f t="shared" si="194"/>
        <v/>
      </c>
      <c r="Q816" t="str">
        <f t="shared" si="195"/>
        <v/>
      </c>
      <c r="R816" t="str">
        <f t="shared" si="196"/>
        <v>-</v>
      </c>
      <c r="S816" s="39" t="str">
        <f t="shared" si="197"/>
        <v/>
      </c>
      <c r="T816" t="str">
        <f t="shared" si="198"/>
        <v/>
      </c>
      <c r="U816" s="40">
        <f t="shared" si="199"/>
        <v>0</v>
      </c>
      <c r="V816" s="40">
        <f t="shared" si="200"/>
        <v>0</v>
      </c>
      <c r="W816" s="40">
        <f t="shared" si="201"/>
        <v>0</v>
      </c>
      <c r="X816" s="40">
        <f t="shared" si="202"/>
        <v>0</v>
      </c>
      <c r="Y816" s="39">
        <f t="shared" si="203"/>
        <v>0</v>
      </c>
      <c r="Z816" s="39">
        <f t="shared" si="204"/>
        <v>0</v>
      </c>
      <c r="AA816" s="39">
        <f t="shared" si="205"/>
        <v>0</v>
      </c>
      <c r="AB816" t="str">
        <f t="shared" si="206"/>
        <v/>
      </c>
      <c r="AD816" s="41" t="str">
        <f t="shared" si="207"/>
        <v/>
      </c>
    </row>
    <row r="817" spans="1:30" x14ac:dyDescent="0.2">
      <c r="A817" s="35"/>
      <c r="B817" s="36"/>
      <c r="C817" s="36"/>
      <c r="D817" s="36"/>
      <c r="E817" s="36"/>
      <c r="F817" s="37"/>
      <c r="G817" s="36"/>
      <c r="H817" s="36"/>
      <c r="I817" s="36"/>
      <c r="J817" s="36"/>
      <c r="K817" s="36"/>
      <c r="L817" s="36"/>
      <c r="M817" s="36"/>
      <c r="N817" s="38" t="str">
        <f t="shared" si="192"/>
        <v/>
      </c>
      <c r="O817" t="str">
        <f t="shared" si="193"/>
        <v/>
      </c>
      <c r="P817" t="str">
        <f t="shared" si="194"/>
        <v/>
      </c>
      <c r="Q817" t="str">
        <f t="shared" si="195"/>
        <v/>
      </c>
      <c r="R817" t="str">
        <f t="shared" si="196"/>
        <v>-</v>
      </c>
      <c r="S817" s="39" t="str">
        <f t="shared" si="197"/>
        <v/>
      </c>
      <c r="T817" t="str">
        <f t="shared" si="198"/>
        <v/>
      </c>
      <c r="U817" s="40">
        <f t="shared" si="199"/>
        <v>0</v>
      </c>
      <c r="V817" s="40">
        <f t="shared" si="200"/>
        <v>0</v>
      </c>
      <c r="W817" s="40">
        <f t="shared" si="201"/>
        <v>0</v>
      </c>
      <c r="X817" s="40">
        <f t="shared" si="202"/>
        <v>0</v>
      </c>
      <c r="Y817" s="39">
        <f t="shared" si="203"/>
        <v>0</v>
      </c>
      <c r="Z817" s="39">
        <f t="shared" si="204"/>
        <v>0</v>
      </c>
      <c r="AA817" s="39">
        <f t="shared" si="205"/>
        <v>0</v>
      </c>
      <c r="AB817" t="str">
        <f t="shared" si="206"/>
        <v/>
      </c>
      <c r="AD817" s="41" t="str">
        <f t="shared" si="207"/>
        <v/>
      </c>
    </row>
    <row r="818" spans="1:30" x14ac:dyDescent="0.2">
      <c r="A818" s="35"/>
      <c r="B818" s="36"/>
      <c r="C818" s="36"/>
      <c r="D818" s="36"/>
      <c r="E818" s="36"/>
      <c r="F818" s="37"/>
      <c r="G818" s="36"/>
      <c r="H818" s="36"/>
      <c r="I818" s="36"/>
      <c r="J818" s="36"/>
      <c r="K818" s="36"/>
      <c r="L818" s="36"/>
      <c r="M818" s="36"/>
      <c r="N818" s="38" t="str">
        <f t="shared" si="192"/>
        <v/>
      </c>
      <c r="O818" t="str">
        <f t="shared" si="193"/>
        <v/>
      </c>
      <c r="P818" t="str">
        <f t="shared" si="194"/>
        <v/>
      </c>
      <c r="Q818" t="str">
        <f t="shared" si="195"/>
        <v/>
      </c>
      <c r="R818" t="str">
        <f t="shared" si="196"/>
        <v>-</v>
      </c>
      <c r="S818" s="39" t="str">
        <f t="shared" si="197"/>
        <v/>
      </c>
      <c r="T818" t="str">
        <f t="shared" si="198"/>
        <v/>
      </c>
      <c r="U818" s="40">
        <f t="shared" si="199"/>
        <v>0</v>
      </c>
      <c r="V818" s="40">
        <f t="shared" si="200"/>
        <v>0</v>
      </c>
      <c r="W818" s="40">
        <f t="shared" si="201"/>
        <v>0</v>
      </c>
      <c r="X818" s="40">
        <f t="shared" si="202"/>
        <v>0</v>
      </c>
      <c r="Y818" s="39">
        <f t="shared" si="203"/>
        <v>0</v>
      </c>
      <c r="Z818" s="39">
        <f t="shared" si="204"/>
        <v>0</v>
      </c>
      <c r="AA818" s="39">
        <f t="shared" si="205"/>
        <v>0</v>
      </c>
      <c r="AB818" t="str">
        <f t="shared" si="206"/>
        <v/>
      </c>
      <c r="AD818" s="41" t="str">
        <f t="shared" si="207"/>
        <v/>
      </c>
    </row>
    <row r="819" spans="1:30" x14ac:dyDescent="0.2">
      <c r="A819" s="35"/>
      <c r="B819" s="36"/>
      <c r="C819" s="36"/>
      <c r="D819" s="36"/>
      <c r="E819" s="36"/>
      <c r="F819" s="37"/>
      <c r="G819" s="36"/>
      <c r="H819" s="36"/>
      <c r="I819" s="36"/>
      <c r="J819" s="36"/>
      <c r="K819" s="36"/>
      <c r="L819" s="36"/>
      <c r="M819" s="36"/>
      <c r="N819" s="38" t="str">
        <f t="shared" si="192"/>
        <v/>
      </c>
      <c r="O819" t="str">
        <f t="shared" si="193"/>
        <v/>
      </c>
      <c r="P819" t="str">
        <f t="shared" si="194"/>
        <v/>
      </c>
      <c r="Q819" t="str">
        <f t="shared" si="195"/>
        <v/>
      </c>
      <c r="R819" t="str">
        <f t="shared" si="196"/>
        <v>-</v>
      </c>
      <c r="S819" s="39" t="str">
        <f t="shared" si="197"/>
        <v/>
      </c>
      <c r="T819" t="str">
        <f t="shared" si="198"/>
        <v/>
      </c>
      <c r="U819" s="40">
        <f t="shared" si="199"/>
        <v>0</v>
      </c>
      <c r="V819" s="40">
        <f t="shared" si="200"/>
        <v>0</v>
      </c>
      <c r="W819" s="40">
        <f t="shared" si="201"/>
        <v>0</v>
      </c>
      <c r="X819" s="40">
        <f t="shared" si="202"/>
        <v>0</v>
      </c>
      <c r="Y819" s="39">
        <f t="shared" si="203"/>
        <v>0</v>
      </c>
      <c r="Z819" s="39">
        <f t="shared" si="204"/>
        <v>0</v>
      </c>
      <c r="AA819" s="39">
        <f t="shared" si="205"/>
        <v>0</v>
      </c>
      <c r="AB819" t="str">
        <f t="shared" si="206"/>
        <v/>
      </c>
      <c r="AD819" s="41" t="str">
        <f t="shared" si="207"/>
        <v/>
      </c>
    </row>
    <row r="820" spans="1:30" x14ac:dyDescent="0.2">
      <c r="A820" s="35"/>
      <c r="B820" s="36"/>
      <c r="C820" s="36"/>
      <c r="D820" s="36"/>
      <c r="E820" s="36"/>
      <c r="F820" s="37"/>
      <c r="G820" s="36"/>
      <c r="H820" s="36"/>
      <c r="I820" s="36"/>
      <c r="J820" s="36"/>
      <c r="K820" s="36"/>
      <c r="L820" s="36"/>
      <c r="M820" s="36"/>
      <c r="N820" s="38" t="str">
        <f t="shared" si="192"/>
        <v/>
      </c>
      <c r="O820" t="str">
        <f t="shared" si="193"/>
        <v/>
      </c>
      <c r="P820" t="str">
        <f t="shared" si="194"/>
        <v/>
      </c>
      <c r="Q820" t="str">
        <f t="shared" si="195"/>
        <v/>
      </c>
      <c r="R820" t="str">
        <f t="shared" si="196"/>
        <v>-</v>
      </c>
      <c r="S820" s="39" t="str">
        <f t="shared" si="197"/>
        <v/>
      </c>
      <c r="T820" t="str">
        <f t="shared" si="198"/>
        <v/>
      </c>
      <c r="U820" s="40">
        <f t="shared" si="199"/>
        <v>0</v>
      </c>
      <c r="V820" s="40">
        <f t="shared" si="200"/>
        <v>0</v>
      </c>
      <c r="W820" s="40">
        <f t="shared" si="201"/>
        <v>0</v>
      </c>
      <c r="X820" s="40">
        <f t="shared" si="202"/>
        <v>0</v>
      </c>
      <c r="Y820" s="39">
        <f t="shared" si="203"/>
        <v>0</v>
      </c>
      <c r="Z820" s="39">
        <f t="shared" si="204"/>
        <v>0</v>
      </c>
      <c r="AA820" s="39">
        <f t="shared" si="205"/>
        <v>0</v>
      </c>
      <c r="AB820" t="str">
        <f t="shared" si="206"/>
        <v/>
      </c>
      <c r="AD820" s="41" t="str">
        <f t="shared" si="207"/>
        <v/>
      </c>
    </row>
    <row r="821" spans="1:30" x14ac:dyDescent="0.2">
      <c r="A821" s="35"/>
      <c r="B821" s="36"/>
      <c r="C821" s="36"/>
      <c r="D821" s="36"/>
      <c r="E821" s="36"/>
      <c r="F821" s="37"/>
      <c r="G821" s="36"/>
      <c r="H821" s="36"/>
      <c r="I821" s="36"/>
      <c r="J821" s="36"/>
      <c r="K821" s="36"/>
      <c r="L821" s="36"/>
      <c r="M821" s="36"/>
      <c r="N821" s="38" t="str">
        <f t="shared" si="192"/>
        <v/>
      </c>
      <c r="O821" t="str">
        <f t="shared" si="193"/>
        <v/>
      </c>
      <c r="P821" t="str">
        <f t="shared" si="194"/>
        <v/>
      </c>
      <c r="Q821" t="str">
        <f t="shared" si="195"/>
        <v/>
      </c>
      <c r="R821" t="str">
        <f t="shared" si="196"/>
        <v>-</v>
      </c>
      <c r="S821" s="39" t="str">
        <f t="shared" si="197"/>
        <v/>
      </c>
      <c r="T821" t="str">
        <f t="shared" si="198"/>
        <v/>
      </c>
      <c r="U821" s="40">
        <f t="shared" si="199"/>
        <v>0</v>
      </c>
      <c r="V821" s="40">
        <f t="shared" si="200"/>
        <v>0</v>
      </c>
      <c r="W821" s="40">
        <f t="shared" si="201"/>
        <v>0</v>
      </c>
      <c r="X821" s="40">
        <f t="shared" si="202"/>
        <v>0</v>
      </c>
      <c r="Y821" s="39">
        <f t="shared" si="203"/>
        <v>0</v>
      </c>
      <c r="Z821" s="39">
        <f t="shared" si="204"/>
        <v>0</v>
      </c>
      <c r="AA821" s="39">
        <f t="shared" si="205"/>
        <v>0</v>
      </c>
      <c r="AB821" t="str">
        <f t="shared" si="206"/>
        <v/>
      </c>
      <c r="AD821" s="41" t="str">
        <f t="shared" si="207"/>
        <v/>
      </c>
    </row>
    <row r="822" spans="1:30" x14ac:dyDescent="0.2">
      <c r="A822" s="35"/>
      <c r="B822" s="36"/>
      <c r="C822" s="36"/>
      <c r="D822" s="36"/>
      <c r="E822" s="36"/>
      <c r="F822" s="37"/>
      <c r="G822" s="36"/>
      <c r="H822" s="36"/>
      <c r="I822" s="36"/>
      <c r="J822" s="36"/>
      <c r="K822" s="36"/>
      <c r="L822" s="36"/>
      <c r="M822" s="36"/>
      <c r="N822" s="38" t="str">
        <f t="shared" si="192"/>
        <v/>
      </c>
      <c r="O822" t="str">
        <f t="shared" si="193"/>
        <v/>
      </c>
      <c r="P822" t="str">
        <f t="shared" si="194"/>
        <v/>
      </c>
      <c r="Q822" t="str">
        <f t="shared" si="195"/>
        <v/>
      </c>
      <c r="R822" t="str">
        <f t="shared" si="196"/>
        <v>-</v>
      </c>
      <c r="S822" s="39" t="str">
        <f t="shared" si="197"/>
        <v/>
      </c>
      <c r="T822" t="str">
        <f t="shared" si="198"/>
        <v/>
      </c>
      <c r="U822" s="40">
        <f t="shared" si="199"/>
        <v>0</v>
      </c>
      <c r="V822" s="40">
        <f t="shared" si="200"/>
        <v>0</v>
      </c>
      <c r="W822" s="40">
        <f t="shared" si="201"/>
        <v>0</v>
      </c>
      <c r="X822" s="40">
        <f t="shared" si="202"/>
        <v>0</v>
      </c>
      <c r="Y822" s="39">
        <f t="shared" si="203"/>
        <v>0</v>
      </c>
      <c r="Z822" s="39">
        <f t="shared" si="204"/>
        <v>0</v>
      </c>
      <c r="AA822" s="39">
        <f t="shared" si="205"/>
        <v>0</v>
      </c>
      <c r="AB822" t="str">
        <f t="shared" si="206"/>
        <v/>
      </c>
      <c r="AD822" s="41" t="str">
        <f t="shared" si="207"/>
        <v/>
      </c>
    </row>
    <row r="823" spans="1:30" x14ac:dyDescent="0.2">
      <c r="A823" s="35"/>
      <c r="B823" s="36"/>
      <c r="C823" s="36"/>
      <c r="D823" s="36"/>
      <c r="E823" s="36"/>
      <c r="F823" s="37"/>
      <c r="G823" s="36"/>
      <c r="H823" s="36"/>
      <c r="I823" s="36"/>
      <c r="J823" s="36"/>
      <c r="K823" s="36"/>
      <c r="L823" s="36"/>
      <c r="M823" s="36"/>
      <c r="N823" s="38" t="str">
        <f t="shared" si="192"/>
        <v/>
      </c>
      <c r="O823" t="str">
        <f t="shared" si="193"/>
        <v/>
      </c>
      <c r="P823" t="str">
        <f t="shared" si="194"/>
        <v/>
      </c>
      <c r="Q823" t="str">
        <f t="shared" si="195"/>
        <v/>
      </c>
      <c r="R823" t="str">
        <f t="shared" si="196"/>
        <v>-</v>
      </c>
      <c r="S823" s="39" t="str">
        <f t="shared" si="197"/>
        <v/>
      </c>
      <c r="T823" t="str">
        <f t="shared" si="198"/>
        <v/>
      </c>
      <c r="U823" s="40">
        <f t="shared" si="199"/>
        <v>0</v>
      </c>
      <c r="V823" s="40">
        <f t="shared" si="200"/>
        <v>0</v>
      </c>
      <c r="W823" s="40">
        <f t="shared" si="201"/>
        <v>0</v>
      </c>
      <c r="X823" s="40">
        <f t="shared" si="202"/>
        <v>0</v>
      </c>
      <c r="Y823" s="39">
        <f t="shared" si="203"/>
        <v>0</v>
      </c>
      <c r="Z823" s="39">
        <f t="shared" si="204"/>
        <v>0</v>
      </c>
      <c r="AA823" s="39">
        <f t="shared" si="205"/>
        <v>0</v>
      </c>
      <c r="AB823" t="str">
        <f t="shared" si="206"/>
        <v/>
      </c>
      <c r="AD823" s="41" t="str">
        <f t="shared" si="207"/>
        <v/>
      </c>
    </row>
    <row r="824" spans="1:30" x14ac:dyDescent="0.2">
      <c r="A824" s="35"/>
      <c r="B824" s="36"/>
      <c r="C824" s="36"/>
      <c r="D824" s="36"/>
      <c r="E824" s="36"/>
      <c r="F824" s="37"/>
      <c r="G824" s="36"/>
      <c r="H824" s="36"/>
      <c r="I824" s="36"/>
      <c r="J824" s="36"/>
      <c r="K824" s="36"/>
      <c r="L824" s="36"/>
      <c r="M824" s="36"/>
      <c r="N824" s="38" t="str">
        <f t="shared" si="192"/>
        <v/>
      </c>
      <c r="O824" t="str">
        <f t="shared" si="193"/>
        <v/>
      </c>
      <c r="P824" t="str">
        <f t="shared" si="194"/>
        <v/>
      </c>
      <c r="Q824" t="str">
        <f t="shared" si="195"/>
        <v/>
      </c>
      <c r="R824" t="str">
        <f t="shared" si="196"/>
        <v>-</v>
      </c>
      <c r="S824" s="39" t="str">
        <f t="shared" si="197"/>
        <v/>
      </c>
      <c r="T824" t="str">
        <f t="shared" si="198"/>
        <v/>
      </c>
      <c r="U824" s="40">
        <f t="shared" si="199"/>
        <v>0</v>
      </c>
      <c r="V824" s="40">
        <f t="shared" si="200"/>
        <v>0</v>
      </c>
      <c r="W824" s="40">
        <f t="shared" si="201"/>
        <v>0</v>
      </c>
      <c r="X824" s="40">
        <f t="shared" si="202"/>
        <v>0</v>
      </c>
      <c r="Y824" s="39">
        <f t="shared" si="203"/>
        <v>0</v>
      </c>
      <c r="Z824" s="39">
        <f t="shared" si="204"/>
        <v>0</v>
      </c>
      <c r="AA824" s="39">
        <f t="shared" si="205"/>
        <v>0</v>
      </c>
      <c r="AB824" t="str">
        <f t="shared" si="206"/>
        <v/>
      </c>
      <c r="AD824" s="41" t="str">
        <f t="shared" si="207"/>
        <v/>
      </c>
    </row>
    <row r="825" spans="1:30" x14ac:dyDescent="0.2">
      <c r="A825" s="35"/>
      <c r="B825" s="36"/>
      <c r="C825" s="36"/>
      <c r="D825" s="36"/>
      <c r="E825" s="36"/>
      <c r="F825" s="37"/>
      <c r="G825" s="36"/>
      <c r="H825" s="36"/>
      <c r="I825" s="36"/>
      <c r="J825" s="36"/>
      <c r="K825" s="36"/>
      <c r="L825" s="36"/>
      <c r="M825" s="36"/>
      <c r="N825" s="38" t="str">
        <f t="shared" si="192"/>
        <v/>
      </c>
      <c r="O825" t="str">
        <f t="shared" si="193"/>
        <v/>
      </c>
      <c r="P825" t="str">
        <f t="shared" si="194"/>
        <v/>
      </c>
      <c r="Q825" t="str">
        <f t="shared" si="195"/>
        <v/>
      </c>
      <c r="R825" t="str">
        <f t="shared" si="196"/>
        <v>-</v>
      </c>
      <c r="S825" s="39" t="str">
        <f t="shared" si="197"/>
        <v/>
      </c>
      <c r="T825" t="str">
        <f t="shared" si="198"/>
        <v/>
      </c>
      <c r="U825" s="40">
        <f t="shared" si="199"/>
        <v>0</v>
      </c>
      <c r="V825" s="40">
        <f t="shared" si="200"/>
        <v>0</v>
      </c>
      <c r="W825" s="40">
        <f t="shared" si="201"/>
        <v>0</v>
      </c>
      <c r="X825" s="40">
        <f t="shared" si="202"/>
        <v>0</v>
      </c>
      <c r="Y825" s="39">
        <f t="shared" si="203"/>
        <v>0</v>
      </c>
      <c r="Z825" s="39">
        <f t="shared" si="204"/>
        <v>0</v>
      </c>
      <c r="AA825" s="39">
        <f t="shared" si="205"/>
        <v>0</v>
      </c>
      <c r="AB825" t="str">
        <f t="shared" si="206"/>
        <v/>
      </c>
      <c r="AD825" s="41" t="str">
        <f t="shared" si="207"/>
        <v/>
      </c>
    </row>
    <row r="826" spans="1:30" x14ac:dyDescent="0.2">
      <c r="A826" s="35"/>
      <c r="B826" s="36"/>
      <c r="C826" s="36"/>
      <c r="D826" s="36"/>
      <c r="E826" s="36"/>
      <c r="F826" s="37"/>
      <c r="G826" s="36"/>
      <c r="H826" s="36"/>
      <c r="I826" s="36"/>
      <c r="J826" s="36"/>
      <c r="K826" s="36"/>
      <c r="L826" s="36"/>
      <c r="M826" s="36"/>
      <c r="N826" s="38" t="str">
        <f t="shared" si="192"/>
        <v/>
      </c>
      <c r="O826" t="str">
        <f t="shared" si="193"/>
        <v/>
      </c>
      <c r="P826" t="str">
        <f t="shared" si="194"/>
        <v/>
      </c>
      <c r="Q826" t="str">
        <f t="shared" si="195"/>
        <v/>
      </c>
      <c r="R826" t="str">
        <f t="shared" si="196"/>
        <v>-</v>
      </c>
      <c r="S826" s="39" t="str">
        <f t="shared" si="197"/>
        <v/>
      </c>
      <c r="T826" t="str">
        <f t="shared" si="198"/>
        <v/>
      </c>
      <c r="U826" s="40">
        <f t="shared" si="199"/>
        <v>0</v>
      </c>
      <c r="V826" s="40">
        <f t="shared" si="200"/>
        <v>0</v>
      </c>
      <c r="W826" s="40">
        <f t="shared" si="201"/>
        <v>0</v>
      </c>
      <c r="X826" s="40">
        <f t="shared" si="202"/>
        <v>0</v>
      </c>
      <c r="Y826" s="39">
        <f t="shared" si="203"/>
        <v>0</v>
      </c>
      <c r="Z826" s="39">
        <f t="shared" si="204"/>
        <v>0</v>
      </c>
      <c r="AA826" s="39">
        <f t="shared" si="205"/>
        <v>0</v>
      </c>
      <c r="AB826" t="str">
        <f t="shared" si="206"/>
        <v/>
      </c>
      <c r="AD826" s="41" t="str">
        <f t="shared" si="207"/>
        <v/>
      </c>
    </row>
    <row r="827" spans="1:30" x14ac:dyDescent="0.2">
      <c r="A827" s="35"/>
      <c r="B827" s="36"/>
      <c r="C827" s="36"/>
      <c r="D827" s="36"/>
      <c r="E827" s="36"/>
      <c r="F827" s="37"/>
      <c r="G827" s="36"/>
      <c r="H827" s="36"/>
      <c r="I827" s="36"/>
      <c r="J827" s="36"/>
      <c r="K827" s="36"/>
      <c r="L827" s="36"/>
      <c r="M827" s="36"/>
      <c r="N827" s="38" t="str">
        <f t="shared" si="192"/>
        <v/>
      </c>
      <c r="O827" t="str">
        <f t="shared" si="193"/>
        <v/>
      </c>
      <c r="P827" t="str">
        <f t="shared" si="194"/>
        <v/>
      </c>
      <c r="Q827" t="str">
        <f t="shared" si="195"/>
        <v/>
      </c>
      <c r="R827" t="str">
        <f t="shared" si="196"/>
        <v>-</v>
      </c>
      <c r="S827" s="39" t="str">
        <f t="shared" si="197"/>
        <v/>
      </c>
      <c r="T827" t="str">
        <f t="shared" si="198"/>
        <v/>
      </c>
      <c r="U827" s="40">
        <f t="shared" si="199"/>
        <v>0</v>
      </c>
      <c r="V827" s="40">
        <f t="shared" si="200"/>
        <v>0</v>
      </c>
      <c r="W827" s="40">
        <f t="shared" si="201"/>
        <v>0</v>
      </c>
      <c r="X827" s="40">
        <f t="shared" si="202"/>
        <v>0</v>
      </c>
      <c r="Y827" s="39">
        <f t="shared" si="203"/>
        <v>0</v>
      </c>
      <c r="Z827" s="39">
        <f t="shared" si="204"/>
        <v>0</v>
      </c>
      <c r="AA827" s="39">
        <f t="shared" si="205"/>
        <v>0</v>
      </c>
      <c r="AB827" t="str">
        <f t="shared" si="206"/>
        <v/>
      </c>
      <c r="AD827" s="41" t="str">
        <f t="shared" si="207"/>
        <v/>
      </c>
    </row>
    <row r="828" spans="1:30" x14ac:dyDescent="0.2">
      <c r="A828" s="35"/>
      <c r="B828" s="36"/>
      <c r="C828" s="36"/>
      <c r="D828" s="36"/>
      <c r="E828" s="36"/>
      <c r="F828" s="37"/>
      <c r="G828" s="36"/>
      <c r="H828" s="36"/>
      <c r="I828" s="36"/>
      <c r="J828" s="36"/>
      <c r="K828" s="36"/>
      <c r="L828" s="36"/>
      <c r="M828" s="36"/>
      <c r="N828" s="38" t="str">
        <f t="shared" si="192"/>
        <v/>
      </c>
      <c r="O828" t="str">
        <f t="shared" si="193"/>
        <v/>
      </c>
      <c r="P828" t="str">
        <f t="shared" si="194"/>
        <v/>
      </c>
      <c r="Q828" t="str">
        <f t="shared" si="195"/>
        <v/>
      </c>
      <c r="R828" t="str">
        <f t="shared" si="196"/>
        <v>-</v>
      </c>
      <c r="S828" s="39" t="str">
        <f t="shared" si="197"/>
        <v/>
      </c>
      <c r="T828" t="str">
        <f t="shared" si="198"/>
        <v/>
      </c>
      <c r="U828" s="40">
        <f t="shared" si="199"/>
        <v>0</v>
      </c>
      <c r="V828" s="40">
        <f t="shared" si="200"/>
        <v>0</v>
      </c>
      <c r="W828" s="40">
        <f t="shared" si="201"/>
        <v>0</v>
      </c>
      <c r="X828" s="40">
        <f t="shared" si="202"/>
        <v>0</v>
      </c>
      <c r="Y828" s="39">
        <f t="shared" si="203"/>
        <v>0</v>
      </c>
      <c r="Z828" s="39">
        <f t="shared" si="204"/>
        <v>0</v>
      </c>
      <c r="AA828" s="39">
        <f t="shared" si="205"/>
        <v>0</v>
      </c>
      <c r="AB828" t="str">
        <f t="shared" si="206"/>
        <v/>
      </c>
      <c r="AD828" s="41" t="str">
        <f t="shared" si="207"/>
        <v/>
      </c>
    </row>
    <row r="829" spans="1:30" x14ac:dyDescent="0.2">
      <c r="A829" s="35"/>
      <c r="B829" s="36"/>
      <c r="C829" s="36"/>
      <c r="D829" s="36"/>
      <c r="E829" s="36"/>
      <c r="F829" s="37"/>
      <c r="G829" s="36"/>
      <c r="H829" s="36"/>
      <c r="I829" s="36"/>
      <c r="J829" s="36"/>
      <c r="K829" s="36"/>
      <c r="L829" s="36"/>
      <c r="M829" s="36"/>
      <c r="N829" s="38" t="str">
        <f t="shared" si="192"/>
        <v/>
      </c>
      <c r="O829" t="str">
        <f t="shared" si="193"/>
        <v/>
      </c>
      <c r="P829" t="str">
        <f t="shared" si="194"/>
        <v/>
      </c>
      <c r="Q829" t="str">
        <f t="shared" si="195"/>
        <v/>
      </c>
      <c r="R829" t="str">
        <f t="shared" si="196"/>
        <v>-</v>
      </c>
      <c r="S829" s="39" t="str">
        <f t="shared" si="197"/>
        <v/>
      </c>
      <c r="T829" t="str">
        <f t="shared" si="198"/>
        <v/>
      </c>
      <c r="U829" s="40">
        <f t="shared" si="199"/>
        <v>0</v>
      </c>
      <c r="V829" s="40">
        <f t="shared" si="200"/>
        <v>0</v>
      </c>
      <c r="W829" s="40">
        <f t="shared" si="201"/>
        <v>0</v>
      </c>
      <c r="X829" s="40">
        <f t="shared" si="202"/>
        <v>0</v>
      </c>
      <c r="Y829" s="39">
        <f t="shared" si="203"/>
        <v>0</v>
      </c>
      <c r="Z829" s="39">
        <f t="shared" si="204"/>
        <v>0</v>
      </c>
      <c r="AA829" s="39">
        <f t="shared" si="205"/>
        <v>0</v>
      </c>
      <c r="AB829" t="str">
        <f t="shared" si="206"/>
        <v/>
      </c>
      <c r="AD829" s="41" t="str">
        <f t="shared" si="207"/>
        <v/>
      </c>
    </row>
    <row r="830" spans="1:30" x14ac:dyDescent="0.2">
      <c r="A830" s="35"/>
      <c r="B830" s="36"/>
      <c r="C830" s="36"/>
      <c r="D830" s="36"/>
      <c r="E830" s="36"/>
      <c r="F830" s="37"/>
      <c r="G830" s="36"/>
      <c r="H830" s="36"/>
      <c r="I830" s="36"/>
      <c r="J830" s="36"/>
      <c r="K830" s="36"/>
      <c r="L830" s="36"/>
      <c r="M830" s="36"/>
      <c r="N830" s="38" t="str">
        <f t="shared" si="192"/>
        <v/>
      </c>
      <c r="O830" t="str">
        <f t="shared" si="193"/>
        <v/>
      </c>
      <c r="P830" t="str">
        <f t="shared" si="194"/>
        <v/>
      </c>
      <c r="Q830" t="str">
        <f t="shared" si="195"/>
        <v/>
      </c>
      <c r="R830" t="str">
        <f t="shared" si="196"/>
        <v>-</v>
      </c>
      <c r="S830" s="39" t="str">
        <f t="shared" si="197"/>
        <v/>
      </c>
      <c r="T830" t="str">
        <f t="shared" si="198"/>
        <v/>
      </c>
      <c r="U830" s="40">
        <f t="shared" si="199"/>
        <v>0</v>
      </c>
      <c r="V830" s="40">
        <f t="shared" si="200"/>
        <v>0</v>
      </c>
      <c r="W830" s="40">
        <f t="shared" si="201"/>
        <v>0</v>
      </c>
      <c r="X830" s="40">
        <f t="shared" si="202"/>
        <v>0</v>
      </c>
      <c r="Y830" s="39">
        <f t="shared" si="203"/>
        <v>0</v>
      </c>
      <c r="Z830" s="39">
        <f t="shared" si="204"/>
        <v>0</v>
      </c>
      <c r="AA830" s="39">
        <f t="shared" si="205"/>
        <v>0</v>
      </c>
      <c r="AB830" t="str">
        <f t="shared" si="206"/>
        <v/>
      </c>
      <c r="AD830" s="41" t="str">
        <f t="shared" si="207"/>
        <v/>
      </c>
    </row>
    <row r="831" spans="1:30" x14ac:dyDescent="0.2">
      <c r="A831" s="35"/>
      <c r="B831" s="36"/>
      <c r="C831" s="36"/>
      <c r="D831" s="36"/>
      <c r="E831" s="36"/>
      <c r="F831" s="37"/>
      <c r="G831" s="36"/>
      <c r="H831" s="36"/>
      <c r="I831" s="36"/>
      <c r="J831" s="36"/>
      <c r="K831" s="36"/>
      <c r="L831" s="36"/>
      <c r="M831" s="36"/>
      <c r="N831" s="38" t="str">
        <f t="shared" si="192"/>
        <v/>
      </c>
      <c r="O831" t="str">
        <f t="shared" si="193"/>
        <v/>
      </c>
      <c r="P831" t="str">
        <f t="shared" si="194"/>
        <v/>
      </c>
      <c r="Q831" t="str">
        <f t="shared" si="195"/>
        <v/>
      </c>
      <c r="R831" t="str">
        <f t="shared" si="196"/>
        <v>-</v>
      </c>
      <c r="S831" s="39" t="str">
        <f t="shared" si="197"/>
        <v/>
      </c>
      <c r="T831" t="str">
        <f t="shared" si="198"/>
        <v/>
      </c>
      <c r="U831" s="40">
        <f t="shared" si="199"/>
        <v>0</v>
      </c>
      <c r="V831" s="40">
        <f t="shared" si="200"/>
        <v>0</v>
      </c>
      <c r="W831" s="40">
        <f t="shared" si="201"/>
        <v>0</v>
      </c>
      <c r="X831" s="40">
        <f t="shared" si="202"/>
        <v>0</v>
      </c>
      <c r="Y831" s="39">
        <f t="shared" si="203"/>
        <v>0</v>
      </c>
      <c r="Z831" s="39">
        <f t="shared" si="204"/>
        <v>0</v>
      </c>
      <c r="AA831" s="39">
        <f t="shared" si="205"/>
        <v>0</v>
      </c>
      <c r="AB831" t="str">
        <f t="shared" si="206"/>
        <v/>
      </c>
      <c r="AD831" s="41" t="str">
        <f t="shared" si="207"/>
        <v/>
      </c>
    </row>
    <row r="832" spans="1:30" x14ac:dyDescent="0.2">
      <c r="A832" s="35"/>
      <c r="B832" s="36"/>
      <c r="C832" s="36"/>
      <c r="D832" s="36"/>
      <c r="E832" s="36"/>
      <c r="F832" s="37"/>
      <c r="G832" s="36"/>
      <c r="H832" s="36"/>
      <c r="I832" s="36"/>
      <c r="J832" s="36"/>
      <c r="K832" s="36"/>
      <c r="L832" s="36"/>
      <c r="M832" s="36"/>
      <c r="N832" s="38" t="str">
        <f t="shared" si="192"/>
        <v/>
      </c>
      <c r="O832" t="str">
        <f t="shared" si="193"/>
        <v/>
      </c>
      <c r="P832" t="str">
        <f t="shared" si="194"/>
        <v/>
      </c>
      <c r="Q832" t="str">
        <f t="shared" si="195"/>
        <v/>
      </c>
      <c r="R832" t="str">
        <f t="shared" si="196"/>
        <v>-</v>
      </c>
      <c r="S832" s="39" t="str">
        <f t="shared" si="197"/>
        <v/>
      </c>
      <c r="T832" t="str">
        <f t="shared" si="198"/>
        <v/>
      </c>
      <c r="U832" s="40">
        <f t="shared" si="199"/>
        <v>0</v>
      </c>
      <c r="V832" s="40">
        <f t="shared" si="200"/>
        <v>0</v>
      </c>
      <c r="W832" s="40">
        <f t="shared" si="201"/>
        <v>0</v>
      </c>
      <c r="X832" s="40">
        <f t="shared" si="202"/>
        <v>0</v>
      </c>
      <c r="Y832" s="39">
        <f t="shared" si="203"/>
        <v>0</v>
      </c>
      <c r="Z832" s="39">
        <f t="shared" si="204"/>
        <v>0</v>
      </c>
      <c r="AA832" s="39">
        <f t="shared" si="205"/>
        <v>0</v>
      </c>
      <c r="AB832" t="str">
        <f t="shared" si="206"/>
        <v/>
      </c>
      <c r="AD832" s="41" t="str">
        <f t="shared" si="207"/>
        <v/>
      </c>
    </row>
    <row r="833" spans="1:30" x14ac:dyDescent="0.2">
      <c r="A833" s="35"/>
      <c r="B833" s="36"/>
      <c r="C833" s="36"/>
      <c r="D833" s="36"/>
      <c r="E833" s="36"/>
      <c r="F833" s="37"/>
      <c r="G833" s="36"/>
      <c r="H833" s="36"/>
      <c r="I833" s="36"/>
      <c r="J833" s="36"/>
      <c r="K833" s="36"/>
      <c r="L833" s="36"/>
      <c r="M833" s="36"/>
      <c r="N833" s="38" t="str">
        <f t="shared" si="192"/>
        <v/>
      </c>
      <c r="O833" t="str">
        <f t="shared" si="193"/>
        <v/>
      </c>
      <c r="P833" t="str">
        <f t="shared" si="194"/>
        <v/>
      </c>
      <c r="Q833" t="str">
        <f t="shared" si="195"/>
        <v/>
      </c>
      <c r="R833" t="str">
        <f t="shared" si="196"/>
        <v>-</v>
      </c>
      <c r="S833" s="39" t="str">
        <f t="shared" si="197"/>
        <v/>
      </c>
      <c r="T833" t="str">
        <f t="shared" si="198"/>
        <v/>
      </c>
      <c r="U833" s="40">
        <f t="shared" si="199"/>
        <v>0</v>
      </c>
      <c r="V833" s="40">
        <f t="shared" si="200"/>
        <v>0</v>
      </c>
      <c r="W833" s="40">
        <f t="shared" si="201"/>
        <v>0</v>
      </c>
      <c r="X833" s="40">
        <f t="shared" si="202"/>
        <v>0</v>
      </c>
      <c r="Y833" s="39">
        <f t="shared" si="203"/>
        <v>0</v>
      </c>
      <c r="Z833" s="39">
        <f t="shared" si="204"/>
        <v>0</v>
      </c>
      <c r="AA833" s="39">
        <f t="shared" si="205"/>
        <v>0</v>
      </c>
      <c r="AB833" t="str">
        <f t="shared" si="206"/>
        <v/>
      </c>
      <c r="AD833" s="41" t="str">
        <f t="shared" si="207"/>
        <v/>
      </c>
    </row>
    <row r="834" spans="1:30" x14ac:dyDescent="0.2">
      <c r="A834" s="35"/>
      <c r="B834" s="36"/>
      <c r="C834" s="36"/>
      <c r="D834" s="36"/>
      <c r="E834" s="36"/>
      <c r="F834" s="37"/>
      <c r="G834" s="36"/>
      <c r="H834" s="36"/>
      <c r="I834" s="36"/>
      <c r="J834" s="36"/>
      <c r="K834" s="36"/>
      <c r="L834" s="36"/>
      <c r="M834" s="36"/>
      <c r="N834" s="38" t="str">
        <f t="shared" si="192"/>
        <v/>
      </c>
      <c r="O834" t="str">
        <f t="shared" si="193"/>
        <v/>
      </c>
      <c r="P834" t="str">
        <f t="shared" si="194"/>
        <v/>
      </c>
      <c r="Q834" t="str">
        <f t="shared" si="195"/>
        <v/>
      </c>
      <c r="R834" t="str">
        <f t="shared" si="196"/>
        <v>-</v>
      </c>
      <c r="S834" s="39" t="str">
        <f t="shared" si="197"/>
        <v/>
      </c>
      <c r="T834" t="str">
        <f t="shared" si="198"/>
        <v/>
      </c>
      <c r="U834" s="40">
        <f t="shared" si="199"/>
        <v>0</v>
      </c>
      <c r="V834" s="40">
        <f t="shared" si="200"/>
        <v>0</v>
      </c>
      <c r="W834" s="40">
        <f t="shared" si="201"/>
        <v>0</v>
      </c>
      <c r="X834" s="40">
        <f t="shared" si="202"/>
        <v>0</v>
      </c>
      <c r="Y834" s="39">
        <f t="shared" si="203"/>
        <v>0</v>
      </c>
      <c r="Z834" s="39">
        <f t="shared" si="204"/>
        <v>0</v>
      </c>
      <c r="AA834" s="39">
        <f t="shared" si="205"/>
        <v>0</v>
      </c>
      <c r="AB834" t="str">
        <f t="shared" si="206"/>
        <v/>
      </c>
      <c r="AD834" s="41" t="str">
        <f t="shared" si="207"/>
        <v/>
      </c>
    </row>
    <row r="835" spans="1:30" x14ac:dyDescent="0.2">
      <c r="A835" s="35"/>
      <c r="B835" s="36"/>
      <c r="C835" s="36"/>
      <c r="D835" s="36"/>
      <c r="E835" s="36"/>
      <c r="F835" s="37"/>
      <c r="G835" s="36"/>
      <c r="H835" s="36"/>
      <c r="I835" s="36"/>
      <c r="J835" s="36"/>
      <c r="K835" s="36"/>
      <c r="L835" s="36"/>
      <c r="M835" s="36"/>
      <c r="N835" s="38" t="str">
        <f t="shared" si="192"/>
        <v/>
      </c>
      <c r="O835" t="str">
        <f t="shared" si="193"/>
        <v/>
      </c>
      <c r="P835" t="str">
        <f t="shared" si="194"/>
        <v/>
      </c>
      <c r="Q835" t="str">
        <f t="shared" si="195"/>
        <v/>
      </c>
      <c r="R835" t="str">
        <f t="shared" si="196"/>
        <v>-</v>
      </c>
      <c r="S835" s="39" t="str">
        <f t="shared" si="197"/>
        <v/>
      </c>
      <c r="T835" t="str">
        <f t="shared" si="198"/>
        <v/>
      </c>
      <c r="U835" s="40">
        <f t="shared" si="199"/>
        <v>0</v>
      </c>
      <c r="V835" s="40">
        <f t="shared" si="200"/>
        <v>0</v>
      </c>
      <c r="W835" s="40">
        <f t="shared" si="201"/>
        <v>0</v>
      </c>
      <c r="X835" s="40">
        <f t="shared" si="202"/>
        <v>0</v>
      </c>
      <c r="Y835" s="39">
        <f t="shared" si="203"/>
        <v>0</v>
      </c>
      <c r="Z835" s="39">
        <f t="shared" si="204"/>
        <v>0</v>
      </c>
      <c r="AA835" s="39">
        <f t="shared" si="205"/>
        <v>0</v>
      </c>
      <c r="AB835" t="str">
        <f t="shared" si="206"/>
        <v/>
      </c>
      <c r="AD835" s="41" t="str">
        <f t="shared" si="207"/>
        <v/>
      </c>
    </row>
    <row r="836" spans="1:30" x14ac:dyDescent="0.2">
      <c r="A836" s="35"/>
      <c r="B836" s="36"/>
      <c r="C836" s="36"/>
      <c r="D836" s="36"/>
      <c r="E836" s="36"/>
      <c r="F836" s="37"/>
      <c r="G836" s="36"/>
      <c r="H836" s="36"/>
      <c r="I836" s="36"/>
      <c r="J836" s="36"/>
      <c r="K836" s="36"/>
      <c r="L836" s="36"/>
      <c r="M836" s="36"/>
      <c r="N836" s="38" t="str">
        <f t="shared" ref="N836:N899" si="208">IF($A836="","",DATE(YEAR($A836),MONTH($A836),1))</f>
        <v/>
      </c>
      <c r="O836" t="str">
        <f t="shared" ref="O836:O899" si="209">IF(TRIM($B836)="","",IFERROR(INDEX(C_RG,MATCH(TRIM($B836),C_Nome,0)),"?"))</f>
        <v/>
      </c>
      <c r="P836" t="str">
        <f t="shared" ref="P836:P899" si="210">IF($AD836="","",INDEX(V_Equipe,$AD836))</f>
        <v/>
      </c>
      <c r="Q836" t="str">
        <f t="shared" ref="Q836:Q899" si="211">IF($AD836="","",INDEX(V_Funcao,$AD836))</f>
        <v/>
      </c>
      <c r="R836" t="str">
        <f t="shared" ref="R836:R899" si="212">IF(OR(TRIM($C836)="",$Q836=""),"-",IF(TRIM($C836)=$Q836,"Sim","Não"))</f>
        <v>-</v>
      </c>
      <c r="S836" s="39" t="str">
        <f t="shared" ref="S836:S899" si="213">IF(OR($A836="",IF(TRIM($C836)&lt;&gt;"",TRIM($C836),$Q836)=""),"",IFERROR(INDEX(F_Valor,MATCH(IF(TRIM($C836)&lt;&gt;"",TRIM($C836),$Q836)&amp;"|"&amp;SUMPRODUCT(MAX((F_Funcao=IF(TRIM($C836)&lt;&gt;"",TRIM($C836),$Q836))*(F_Ini&lt;=$A836)*F_Ini)),F_Chave,0)),""))</f>
        <v/>
      </c>
      <c r="T836" t="str">
        <f t="shared" ref="T836:T899" si="214">IF($A836="","",IF($E836="Sim","Feriado",IF(WEEKDAY($A836,2)=6,"Sábado",IF(WEEKDAY($A836,2)=7,"Domingo","Dia útil"))))</f>
        <v/>
      </c>
      <c r="U836" s="40">
        <f t="shared" ref="U836:U899" si="215">IF(OR($A836="",$F836=""),0,IF(AND($T836&lt;&gt;"Dia útil",$F836&gt;P_LimiteAlmocoFDS),P_AlmocoFDS,0))</f>
        <v>0</v>
      </c>
      <c r="V836" s="40">
        <f t="shared" ref="V836:V899" si="216">IF($F836="",0,MAX($F836-$U836,0))</f>
        <v>0</v>
      </c>
      <c r="W836" s="40">
        <f t="shared" ref="W836:W899" si="217">IF($V836=0,0,IF($T836="Dia útil",$V836,IF($T836="Sábado",MAX($V836-P_HoraSab100,0),0)))</f>
        <v>0</v>
      </c>
      <c r="X836" s="40">
        <f t="shared" ref="X836:X899" si="218">IF($V836=0,0,IF(OR($T836="Domingo",$T836="Feriado"),$V836,IF($T836="Sábado",MIN($V836,P_HoraSab100),0)))</f>
        <v>0</v>
      </c>
      <c r="Y836" s="39">
        <f t="shared" ref="Y836:Y899" si="219">IF(OR($V836=0,$S836=""),0,($W836*P_MultHE50+$X836*P_MultHE100)*24*$S836)</f>
        <v>0</v>
      </c>
      <c r="Z836" s="39">
        <f t="shared" ref="Z836:Z899" si="220">IF($G836="PAGAS POR EI",$Y836,0)</f>
        <v>0</v>
      </c>
      <c r="AA836" s="39">
        <f t="shared" ref="AA836:AA899" si="221">IF($G836="PAGAS PELA ÁREA",$Y836,0)</f>
        <v>0</v>
      </c>
      <c r="AB836" t="str">
        <f t="shared" ref="AB836:AB899" si="222">IF($A836="","",IF($O836="?","CADASTRO: funcionário não está no Cadastro",IF($G836="","DEFINIR: tratamento da HE (EI ou área)",IF($L836&lt;&gt;"Sim","PONTO: aguardando histórico dos pontos",""))))</f>
        <v/>
      </c>
      <c r="AD836" s="41" t="str">
        <f t="shared" ref="AD836:AD899" si="223">IF(OR($A836="",$O836="",$O836="?"),"",IFERROR(MATCH($O836&amp;"|"&amp;SUMPRODUCT(MAX((V_RG=$O836)*(V_Ini&lt;=$A836)*V_Ini)),V_Chave,0),""))</f>
        <v/>
      </c>
    </row>
    <row r="837" spans="1:30" x14ac:dyDescent="0.2">
      <c r="A837" s="35"/>
      <c r="B837" s="36"/>
      <c r="C837" s="36"/>
      <c r="D837" s="36"/>
      <c r="E837" s="36"/>
      <c r="F837" s="37"/>
      <c r="G837" s="36"/>
      <c r="H837" s="36"/>
      <c r="I837" s="36"/>
      <c r="J837" s="36"/>
      <c r="K837" s="36"/>
      <c r="L837" s="36"/>
      <c r="M837" s="36"/>
      <c r="N837" s="38" t="str">
        <f t="shared" si="208"/>
        <v/>
      </c>
      <c r="O837" t="str">
        <f t="shared" si="209"/>
        <v/>
      </c>
      <c r="P837" t="str">
        <f t="shared" si="210"/>
        <v/>
      </c>
      <c r="Q837" t="str">
        <f t="shared" si="211"/>
        <v/>
      </c>
      <c r="R837" t="str">
        <f t="shared" si="212"/>
        <v>-</v>
      </c>
      <c r="S837" s="39" t="str">
        <f t="shared" si="213"/>
        <v/>
      </c>
      <c r="T837" t="str">
        <f t="shared" si="214"/>
        <v/>
      </c>
      <c r="U837" s="40">
        <f t="shared" si="215"/>
        <v>0</v>
      </c>
      <c r="V837" s="40">
        <f t="shared" si="216"/>
        <v>0</v>
      </c>
      <c r="W837" s="40">
        <f t="shared" si="217"/>
        <v>0</v>
      </c>
      <c r="X837" s="40">
        <f t="shared" si="218"/>
        <v>0</v>
      </c>
      <c r="Y837" s="39">
        <f t="shared" si="219"/>
        <v>0</v>
      </c>
      <c r="Z837" s="39">
        <f t="shared" si="220"/>
        <v>0</v>
      </c>
      <c r="AA837" s="39">
        <f t="shared" si="221"/>
        <v>0</v>
      </c>
      <c r="AB837" t="str">
        <f t="shared" si="222"/>
        <v/>
      </c>
      <c r="AD837" s="41" t="str">
        <f t="shared" si="223"/>
        <v/>
      </c>
    </row>
    <row r="838" spans="1:30" x14ac:dyDescent="0.2">
      <c r="A838" s="35"/>
      <c r="B838" s="36"/>
      <c r="C838" s="36"/>
      <c r="D838" s="36"/>
      <c r="E838" s="36"/>
      <c r="F838" s="37"/>
      <c r="G838" s="36"/>
      <c r="H838" s="36"/>
      <c r="I838" s="36"/>
      <c r="J838" s="36"/>
      <c r="K838" s="36"/>
      <c r="L838" s="36"/>
      <c r="M838" s="36"/>
      <c r="N838" s="38" t="str">
        <f t="shared" si="208"/>
        <v/>
      </c>
      <c r="O838" t="str">
        <f t="shared" si="209"/>
        <v/>
      </c>
      <c r="P838" t="str">
        <f t="shared" si="210"/>
        <v/>
      </c>
      <c r="Q838" t="str">
        <f t="shared" si="211"/>
        <v/>
      </c>
      <c r="R838" t="str">
        <f t="shared" si="212"/>
        <v>-</v>
      </c>
      <c r="S838" s="39" t="str">
        <f t="shared" si="213"/>
        <v/>
      </c>
      <c r="T838" t="str">
        <f t="shared" si="214"/>
        <v/>
      </c>
      <c r="U838" s="40">
        <f t="shared" si="215"/>
        <v>0</v>
      </c>
      <c r="V838" s="40">
        <f t="shared" si="216"/>
        <v>0</v>
      </c>
      <c r="W838" s="40">
        <f t="shared" si="217"/>
        <v>0</v>
      </c>
      <c r="X838" s="40">
        <f t="shared" si="218"/>
        <v>0</v>
      </c>
      <c r="Y838" s="39">
        <f t="shared" si="219"/>
        <v>0</v>
      </c>
      <c r="Z838" s="39">
        <f t="shared" si="220"/>
        <v>0</v>
      </c>
      <c r="AA838" s="39">
        <f t="shared" si="221"/>
        <v>0</v>
      </c>
      <c r="AB838" t="str">
        <f t="shared" si="222"/>
        <v/>
      </c>
      <c r="AD838" s="41" t="str">
        <f t="shared" si="223"/>
        <v/>
      </c>
    </row>
    <row r="839" spans="1:30" x14ac:dyDescent="0.2">
      <c r="A839" s="35"/>
      <c r="B839" s="36"/>
      <c r="C839" s="36"/>
      <c r="D839" s="36"/>
      <c r="E839" s="36"/>
      <c r="F839" s="37"/>
      <c r="G839" s="36"/>
      <c r="H839" s="36"/>
      <c r="I839" s="36"/>
      <c r="J839" s="36"/>
      <c r="K839" s="36"/>
      <c r="L839" s="36"/>
      <c r="M839" s="36"/>
      <c r="N839" s="38" t="str">
        <f t="shared" si="208"/>
        <v/>
      </c>
      <c r="O839" t="str">
        <f t="shared" si="209"/>
        <v/>
      </c>
      <c r="P839" t="str">
        <f t="shared" si="210"/>
        <v/>
      </c>
      <c r="Q839" t="str">
        <f t="shared" si="211"/>
        <v/>
      </c>
      <c r="R839" t="str">
        <f t="shared" si="212"/>
        <v>-</v>
      </c>
      <c r="S839" s="39" t="str">
        <f t="shared" si="213"/>
        <v/>
      </c>
      <c r="T839" t="str">
        <f t="shared" si="214"/>
        <v/>
      </c>
      <c r="U839" s="40">
        <f t="shared" si="215"/>
        <v>0</v>
      </c>
      <c r="V839" s="40">
        <f t="shared" si="216"/>
        <v>0</v>
      </c>
      <c r="W839" s="40">
        <f t="shared" si="217"/>
        <v>0</v>
      </c>
      <c r="X839" s="40">
        <f t="shared" si="218"/>
        <v>0</v>
      </c>
      <c r="Y839" s="39">
        <f t="shared" si="219"/>
        <v>0</v>
      </c>
      <c r="Z839" s="39">
        <f t="shared" si="220"/>
        <v>0</v>
      </c>
      <c r="AA839" s="39">
        <f t="shared" si="221"/>
        <v>0</v>
      </c>
      <c r="AB839" t="str">
        <f t="shared" si="222"/>
        <v/>
      </c>
      <c r="AD839" s="41" t="str">
        <f t="shared" si="223"/>
        <v/>
      </c>
    </row>
    <row r="840" spans="1:30" x14ac:dyDescent="0.2">
      <c r="A840" s="35"/>
      <c r="B840" s="36"/>
      <c r="C840" s="36"/>
      <c r="D840" s="36"/>
      <c r="E840" s="36"/>
      <c r="F840" s="37"/>
      <c r="G840" s="36"/>
      <c r="H840" s="36"/>
      <c r="I840" s="36"/>
      <c r="J840" s="36"/>
      <c r="K840" s="36"/>
      <c r="L840" s="36"/>
      <c r="M840" s="36"/>
      <c r="N840" s="38" t="str">
        <f t="shared" si="208"/>
        <v/>
      </c>
      <c r="O840" t="str">
        <f t="shared" si="209"/>
        <v/>
      </c>
      <c r="P840" t="str">
        <f t="shared" si="210"/>
        <v/>
      </c>
      <c r="Q840" t="str">
        <f t="shared" si="211"/>
        <v/>
      </c>
      <c r="R840" t="str">
        <f t="shared" si="212"/>
        <v>-</v>
      </c>
      <c r="S840" s="39" t="str">
        <f t="shared" si="213"/>
        <v/>
      </c>
      <c r="T840" t="str">
        <f t="shared" si="214"/>
        <v/>
      </c>
      <c r="U840" s="40">
        <f t="shared" si="215"/>
        <v>0</v>
      </c>
      <c r="V840" s="40">
        <f t="shared" si="216"/>
        <v>0</v>
      </c>
      <c r="W840" s="40">
        <f t="shared" si="217"/>
        <v>0</v>
      </c>
      <c r="X840" s="40">
        <f t="shared" si="218"/>
        <v>0</v>
      </c>
      <c r="Y840" s="39">
        <f t="shared" si="219"/>
        <v>0</v>
      </c>
      <c r="Z840" s="39">
        <f t="shared" si="220"/>
        <v>0</v>
      </c>
      <c r="AA840" s="39">
        <f t="shared" si="221"/>
        <v>0</v>
      </c>
      <c r="AB840" t="str">
        <f t="shared" si="222"/>
        <v/>
      </c>
      <c r="AD840" s="41" t="str">
        <f t="shared" si="223"/>
        <v/>
      </c>
    </row>
    <row r="841" spans="1:30" x14ac:dyDescent="0.2">
      <c r="A841" s="35"/>
      <c r="B841" s="36"/>
      <c r="C841" s="36"/>
      <c r="D841" s="36"/>
      <c r="E841" s="36"/>
      <c r="F841" s="37"/>
      <c r="G841" s="36"/>
      <c r="H841" s="36"/>
      <c r="I841" s="36"/>
      <c r="J841" s="36"/>
      <c r="K841" s="36"/>
      <c r="L841" s="36"/>
      <c r="M841" s="36"/>
      <c r="N841" s="38" t="str">
        <f t="shared" si="208"/>
        <v/>
      </c>
      <c r="O841" t="str">
        <f t="shared" si="209"/>
        <v/>
      </c>
      <c r="P841" t="str">
        <f t="shared" si="210"/>
        <v/>
      </c>
      <c r="Q841" t="str">
        <f t="shared" si="211"/>
        <v/>
      </c>
      <c r="R841" t="str">
        <f t="shared" si="212"/>
        <v>-</v>
      </c>
      <c r="S841" s="39" t="str">
        <f t="shared" si="213"/>
        <v/>
      </c>
      <c r="T841" t="str">
        <f t="shared" si="214"/>
        <v/>
      </c>
      <c r="U841" s="40">
        <f t="shared" si="215"/>
        <v>0</v>
      </c>
      <c r="V841" s="40">
        <f t="shared" si="216"/>
        <v>0</v>
      </c>
      <c r="W841" s="40">
        <f t="shared" si="217"/>
        <v>0</v>
      </c>
      <c r="X841" s="40">
        <f t="shared" si="218"/>
        <v>0</v>
      </c>
      <c r="Y841" s="39">
        <f t="shared" si="219"/>
        <v>0</v>
      </c>
      <c r="Z841" s="39">
        <f t="shared" si="220"/>
        <v>0</v>
      </c>
      <c r="AA841" s="39">
        <f t="shared" si="221"/>
        <v>0</v>
      </c>
      <c r="AB841" t="str">
        <f t="shared" si="222"/>
        <v/>
      </c>
      <c r="AD841" s="41" t="str">
        <f t="shared" si="223"/>
        <v/>
      </c>
    </row>
    <row r="842" spans="1:30" x14ac:dyDescent="0.2">
      <c r="A842" s="35"/>
      <c r="B842" s="36"/>
      <c r="C842" s="36"/>
      <c r="D842" s="36"/>
      <c r="E842" s="36"/>
      <c r="F842" s="37"/>
      <c r="G842" s="36"/>
      <c r="H842" s="36"/>
      <c r="I842" s="36"/>
      <c r="J842" s="36"/>
      <c r="K842" s="36"/>
      <c r="L842" s="36"/>
      <c r="M842" s="36"/>
      <c r="N842" s="38" t="str">
        <f t="shared" si="208"/>
        <v/>
      </c>
      <c r="O842" t="str">
        <f t="shared" si="209"/>
        <v/>
      </c>
      <c r="P842" t="str">
        <f t="shared" si="210"/>
        <v/>
      </c>
      <c r="Q842" t="str">
        <f t="shared" si="211"/>
        <v/>
      </c>
      <c r="R842" t="str">
        <f t="shared" si="212"/>
        <v>-</v>
      </c>
      <c r="S842" s="39" t="str">
        <f t="shared" si="213"/>
        <v/>
      </c>
      <c r="T842" t="str">
        <f t="shared" si="214"/>
        <v/>
      </c>
      <c r="U842" s="40">
        <f t="shared" si="215"/>
        <v>0</v>
      </c>
      <c r="V842" s="40">
        <f t="shared" si="216"/>
        <v>0</v>
      </c>
      <c r="W842" s="40">
        <f t="shared" si="217"/>
        <v>0</v>
      </c>
      <c r="X842" s="40">
        <f t="shared" si="218"/>
        <v>0</v>
      </c>
      <c r="Y842" s="39">
        <f t="shared" si="219"/>
        <v>0</v>
      </c>
      <c r="Z842" s="39">
        <f t="shared" si="220"/>
        <v>0</v>
      </c>
      <c r="AA842" s="39">
        <f t="shared" si="221"/>
        <v>0</v>
      </c>
      <c r="AB842" t="str">
        <f t="shared" si="222"/>
        <v/>
      </c>
      <c r="AD842" s="41" t="str">
        <f t="shared" si="223"/>
        <v/>
      </c>
    </row>
    <row r="843" spans="1:30" x14ac:dyDescent="0.2">
      <c r="A843" s="35"/>
      <c r="B843" s="36"/>
      <c r="C843" s="36"/>
      <c r="D843" s="36"/>
      <c r="E843" s="36"/>
      <c r="F843" s="37"/>
      <c r="G843" s="36"/>
      <c r="H843" s="36"/>
      <c r="I843" s="36"/>
      <c r="J843" s="36"/>
      <c r="K843" s="36"/>
      <c r="L843" s="36"/>
      <c r="M843" s="36"/>
      <c r="N843" s="38" t="str">
        <f t="shared" si="208"/>
        <v/>
      </c>
      <c r="O843" t="str">
        <f t="shared" si="209"/>
        <v/>
      </c>
      <c r="P843" t="str">
        <f t="shared" si="210"/>
        <v/>
      </c>
      <c r="Q843" t="str">
        <f t="shared" si="211"/>
        <v/>
      </c>
      <c r="R843" t="str">
        <f t="shared" si="212"/>
        <v>-</v>
      </c>
      <c r="S843" s="39" t="str">
        <f t="shared" si="213"/>
        <v/>
      </c>
      <c r="T843" t="str">
        <f t="shared" si="214"/>
        <v/>
      </c>
      <c r="U843" s="40">
        <f t="shared" si="215"/>
        <v>0</v>
      </c>
      <c r="V843" s="40">
        <f t="shared" si="216"/>
        <v>0</v>
      </c>
      <c r="W843" s="40">
        <f t="shared" si="217"/>
        <v>0</v>
      </c>
      <c r="X843" s="40">
        <f t="shared" si="218"/>
        <v>0</v>
      </c>
      <c r="Y843" s="39">
        <f t="shared" si="219"/>
        <v>0</v>
      </c>
      <c r="Z843" s="39">
        <f t="shared" si="220"/>
        <v>0</v>
      </c>
      <c r="AA843" s="39">
        <f t="shared" si="221"/>
        <v>0</v>
      </c>
      <c r="AB843" t="str">
        <f t="shared" si="222"/>
        <v/>
      </c>
      <c r="AD843" s="41" t="str">
        <f t="shared" si="223"/>
        <v/>
      </c>
    </row>
    <row r="844" spans="1:30" x14ac:dyDescent="0.2">
      <c r="A844" s="35"/>
      <c r="B844" s="36"/>
      <c r="C844" s="36"/>
      <c r="D844" s="36"/>
      <c r="E844" s="36"/>
      <c r="F844" s="37"/>
      <c r="G844" s="36"/>
      <c r="H844" s="36"/>
      <c r="I844" s="36"/>
      <c r="J844" s="36"/>
      <c r="K844" s="36"/>
      <c r="L844" s="36"/>
      <c r="M844" s="36"/>
      <c r="N844" s="38" t="str">
        <f t="shared" si="208"/>
        <v/>
      </c>
      <c r="O844" t="str">
        <f t="shared" si="209"/>
        <v/>
      </c>
      <c r="P844" t="str">
        <f t="shared" si="210"/>
        <v/>
      </c>
      <c r="Q844" t="str">
        <f t="shared" si="211"/>
        <v/>
      </c>
      <c r="R844" t="str">
        <f t="shared" si="212"/>
        <v>-</v>
      </c>
      <c r="S844" s="39" t="str">
        <f t="shared" si="213"/>
        <v/>
      </c>
      <c r="T844" t="str">
        <f t="shared" si="214"/>
        <v/>
      </c>
      <c r="U844" s="40">
        <f t="shared" si="215"/>
        <v>0</v>
      </c>
      <c r="V844" s="40">
        <f t="shared" si="216"/>
        <v>0</v>
      </c>
      <c r="W844" s="40">
        <f t="shared" si="217"/>
        <v>0</v>
      </c>
      <c r="X844" s="40">
        <f t="shared" si="218"/>
        <v>0</v>
      </c>
      <c r="Y844" s="39">
        <f t="shared" si="219"/>
        <v>0</v>
      </c>
      <c r="Z844" s="39">
        <f t="shared" si="220"/>
        <v>0</v>
      </c>
      <c r="AA844" s="39">
        <f t="shared" si="221"/>
        <v>0</v>
      </c>
      <c r="AB844" t="str">
        <f t="shared" si="222"/>
        <v/>
      </c>
      <c r="AD844" s="41" t="str">
        <f t="shared" si="223"/>
        <v/>
      </c>
    </row>
    <row r="845" spans="1:30" x14ac:dyDescent="0.2">
      <c r="A845" s="35"/>
      <c r="B845" s="36"/>
      <c r="C845" s="36"/>
      <c r="D845" s="36"/>
      <c r="E845" s="36"/>
      <c r="F845" s="37"/>
      <c r="G845" s="36"/>
      <c r="H845" s="36"/>
      <c r="I845" s="36"/>
      <c r="J845" s="36"/>
      <c r="K845" s="36"/>
      <c r="L845" s="36"/>
      <c r="M845" s="36"/>
      <c r="N845" s="38" t="str">
        <f t="shared" si="208"/>
        <v/>
      </c>
      <c r="O845" t="str">
        <f t="shared" si="209"/>
        <v/>
      </c>
      <c r="P845" t="str">
        <f t="shared" si="210"/>
        <v/>
      </c>
      <c r="Q845" t="str">
        <f t="shared" si="211"/>
        <v/>
      </c>
      <c r="R845" t="str">
        <f t="shared" si="212"/>
        <v>-</v>
      </c>
      <c r="S845" s="39" t="str">
        <f t="shared" si="213"/>
        <v/>
      </c>
      <c r="T845" t="str">
        <f t="shared" si="214"/>
        <v/>
      </c>
      <c r="U845" s="40">
        <f t="shared" si="215"/>
        <v>0</v>
      </c>
      <c r="V845" s="40">
        <f t="shared" si="216"/>
        <v>0</v>
      </c>
      <c r="W845" s="40">
        <f t="shared" si="217"/>
        <v>0</v>
      </c>
      <c r="X845" s="40">
        <f t="shared" si="218"/>
        <v>0</v>
      </c>
      <c r="Y845" s="39">
        <f t="shared" si="219"/>
        <v>0</v>
      </c>
      <c r="Z845" s="39">
        <f t="shared" si="220"/>
        <v>0</v>
      </c>
      <c r="AA845" s="39">
        <f t="shared" si="221"/>
        <v>0</v>
      </c>
      <c r="AB845" t="str">
        <f t="shared" si="222"/>
        <v/>
      </c>
      <c r="AD845" s="41" t="str">
        <f t="shared" si="223"/>
        <v/>
      </c>
    </row>
    <row r="846" spans="1:30" x14ac:dyDescent="0.2">
      <c r="A846" s="35"/>
      <c r="B846" s="36"/>
      <c r="C846" s="36"/>
      <c r="D846" s="36"/>
      <c r="E846" s="36"/>
      <c r="F846" s="37"/>
      <c r="G846" s="36"/>
      <c r="H846" s="36"/>
      <c r="I846" s="36"/>
      <c r="J846" s="36"/>
      <c r="K846" s="36"/>
      <c r="L846" s="36"/>
      <c r="M846" s="36"/>
      <c r="N846" s="38" t="str">
        <f t="shared" si="208"/>
        <v/>
      </c>
      <c r="O846" t="str">
        <f t="shared" si="209"/>
        <v/>
      </c>
      <c r="P846" t="str">
        <f t="shared" si="210"/>
        <v/>
      </c>
      <c r="Q846" t="str">
        <f t="shared" si="211"/>
        <v/>
      </c>
      <c r="R846" t="str">
        <f t="shared" si="212"/>
        <v>-</v>
      </c>
      <c r="S846" s="39" t="str">
        <f t="shared" si="213"/>
        <v/>
      </c>
      <c r="T846" t="str">
        <f t="shared" si="214"/>
        <v/>
      </c>
      <c r="U846" s="40">
        <f t="shared" si="215"/>
        <v>0</v>
      </c>
      <c r="V846" s="40">
        <f t="shared" si="216"/>
        <v>0</v>
      </c>
      <c r="W846" s="40">
        <f t="shared" si="217"/>
        <v>0</v>
      </c>
      <c r="X846" s="40">
        <f t="shared" si="218"/>
        <v>0</v>
      </c>
      <c r="Y846" s="39">
        <f t="shared" si="219"/>
        <v>0</v>
      </c>
      <c r="Z846" s="39">
        <f t="shared" si="220"/>
        <v>0</v>
      </c>
      <c r="AA846" s="39">
        <f t="shared" si="221"/>
        <v>0</v>
      </c>
      <c r="AB846" t="str">
        <f t="shared" si="222"/>
        <v/>
      </c>
      <c r="AD846" s="41" t="str">
        <f t="shared" si="223"/>
        <v/>
      </c>
    </row>
    <row r="847" spans="1:30" x14ac:dyDescent="0.2">
      <c r="A847" s="35"/>
      <c r="B847" s="36"/>
      <c r="C847" s="36"/>
      <c r="D847" s="36"/>
      <c r="E847" s="36"/>
      <c r="F847" s="37"/>
      <c r="G847" s="36"/>
      <c r="H847" s="36"/>
      <c r="I847" s="36"/>
      <c r="J847" s="36"/>
      <c r="K847" s="36"/>
      <c r="L847" s="36"/>
      <c r="M847" s="36"/>
      <c r="N847" s="38" t="str">
        <f t="shared" si="208"/>
        <v/>
      </c>
      <c r="O847" t="str">
        <f t="shared" si="209"/>
        <v/>
      </c>
      <c r="P847" t="str">
        <f t="shared" si="210"/>
        <v/>
      </c>
      <c r="Q847" t="str">
        <f t="shared" si="211"/>
        <v/>
      </c>
      <c r="R847" t="str">
        <f t="shared" si="212"/>
        <v>-</v>
      </c>
      <c r="S847" s="39" t="str">
        <f t="shared" si="213"/>
        <v/>
      </c>
      <c r="T847" t="str">
        <f t="shared" si="214"/>
        <v/>
      </c>
      <c r="U847" s="40">
        <f t="shared" si="215"/>
        <v>0</v>
      </c>
      <c r="V847" s="40">
        <f t="shared" si="216"/>
        <v>0</v>
      </c>
      <c r="W847" s="40">
        <f t="shared" si="217"/>
        <v>0</v>
      </c>
      <c r="X847" s="40">
        <f t="shared" si="218"/>
        <v>0</v>
      </c>
      <c r="Y847" s="39">
        <f t="shared" si="219"/>
        <v>0</v>
      </c>
      <c r="Z847" s="39">
        <f t="shared" si="220"/>
        <v>0</v>
      </c>
      <c r="AA847" s="39">
        <f t="shared" si="221"/>
        <v>0</v>
      </c>
      <c r="AB847" t="str">
        <f t="shared" si="222"/>
        <v/>
      </c>
      <c r="AD847" s="41" t="str">
        <f t="shared" si="223"/>
        <v/>
      </c>
    </row>
    <row r="848" spans="1:30" x14ac:dyDescent="0.2">
      <c r="A848" s="35"/>
      <c r="B848" s="36"/>
      <c r="C848" s="36"/>
      <c r="D848" s="36"/>
      <c r="E848" s="36"/>
      <c r="F848" s="37"/>
      <c r="G848" s="36"/>
      <c r="H848" s="36"/>
      <c r="I848" s="36"/>
      <c r="J848" s="36"/>
      <c r="K848" s="36"/>
      <c r="L848" s="36"/>
      <c r="M848" s="36"/>
      <c r="N848" s="38" t="str">
        <f t="shared" si="208"/>
        <v/>
      </c>
      <c r="O848" t="str">
        <f t="shared" si="209"/>
        <v/>
      </c>
      <c r="P848" t="str">
        <f t="shared" si="210"/>
        <v/>
      </c>
      <c r="Q848" t="str">
        <f t="shared" si="211"/>
        <v/>
      </c>
      <c r="R848" t="str">
        <f t="shared" si="212"/>
        <v>-</v>
      </c>
      <c r="S848" s="39" t="str">
        <f t="shared" si="213"/>
        <v/>
      </c>
      <c r="T848" t="str">
        <f t="shared" si="214"/>
        <v/>
      </c>
      <c r="U848" s="40">
        <f t="shared" si="215"/>
        <v>0</v>
      </c>
      <c r="V848" s="40">
        <f t="shared" si="216"/>
        <v>0</v>
      </c>
      <c r="W848" s="40">
        <f t="shared" si="217"/>
        <v>0</v>
      </c>
      <c r="X848" s="40">
        <f t="shared" si="218"/>
        <v>0</v>
      </c>
      <c r="Y848" s="39">
        <f t="shared" si="219"/>
        <v>0</v>
      </c>
      <c r="Z848" s="39">
        <f t="shared" si="220"/>
        <v>0</v>
      </c>
      <c r="AA848" s="39">
        <f t="shared" si="221"/>
        <v>0</v>
      </c>
      <c r="AB848" t="str">
        <f t="shared" si="222"/>
        <v/>
      </c>
      <c r="AD848" s="41" t="str">
        <f t="shared" si="223"/>
        <v/>
      </c>
    </row>
    <row r="849" spans="1:30" x14ac:dyDescent="0.2">
      <c r="A849" s="35"/>
      <c r="B849" s="36"/>
      <c r="C849" s="36"/>
      <c r="D849" s="36"/>
      <c r="E849" s="36"/>
      <c r="F849" s="37"/>
      <c r="G849" s="36"/>
      <c r="H849" s="36"/>
      <c r="I849" s="36"/>
      <c r="J849" s="36"/>
      <c r="K849" s="36"/>
      <c r="L849" s="36"/>
      <c r="M849" s="36"/>
      <c r="N849" s="38" t="str">
        <f t="shared" si="208"/>
        <v/>
      </c>
      <c r="O849" t="str">
        <f t="shared" si="209"/>
        <v/>
      </c>
      <c r="P849" t="str">
        <f t="shared" si="210"/>
        <v/>
      </c>
      <c r="Q849" t="str">
        <f t="shared" si="211"/>
        <v/>
      </c>
      <c r="R849" t="str">
        <f t="shared" si="212"/>
        <v>-</v>
      </c>
      <c r="S849" s="39" t="str">
        <f t="shared" si="213"/>
        <v/>
      </c>
      <c r="T849" t="str">
        <f t="shared" si="214"/>
        <v/>
      </c>
      <c r="U849" s="40">
        <f t="shared" si="215"/>
        <v>0</v>
      </c>
      <c r="V849" s="40">
        <f t="shared" si="216"/>
        <v>0</v>
      </c>
      <c r="W849" s="40">
        <f t="shared" si="217"/>
        <v>0</v>
      </c>
      <c r="X849" s="40">
        <f t="shared" si="218"/>
        <v>0</v>
      </c>
      <c r="Y849" s="39">
        <f t="shared" si="219"/>
        <v>0</v>
      </c>
      <c r="Z849" s="39">
        <f t="shared" si="220"/>
        <v>0</v>
      </c>
      <c r="AA849" s="39">
        <f t="shared" si="221"/>
        <v>0</v>
      </c>
      <c r="AB849" t="str">
        <f t="shared" si="222"/>
        <v/>
      </c>
      <c r="AD849" s="41" t="str">
        <f t="shared" si="223"/>
        <v/>
      </c>
    </row>
    <row r="850" spans="1:30" x14ac:dyDescent="0.2">
      <c r="A850" s="35"/>
      <c r="B850" s="36"/>
      <c r="C850" s="36"/>
      <c r="D850" s="36"/>
      <c r="E850" s="36"/>
      <c r="F850" s="37"/>
      <c r="G850" s="36"/>
      <c r="H850" s="36"/>
      <c r="I850" s="36"/>
      <c r="J850" s="36"/>
      <c r="K850" s="36"/>
      <c r="L850" s="36"/>
      <c r="M850" s="36"/>
      <c r="N850" s="38" t="str">
        <f t="shared" si="208"/>
        <v/>
      </c>
      <c r="O850" t="str">
        <f t="shared" si="209"/>
        <v/>
      </c>
      <c r="P850" t="str">
        <f t="shared" si="210"/>
        <v/>
      </c>
      <c r="Q850" t="str">
        <f t="shared" si="211"/>
        <v/>
      </c>
      <c r="R850" t="str">
        <f t="shared" si="212"/>
        <v>-</v>
      </c>
      <c r="S850" s="39" t="str">
        <f t="shared" si="213"/>
        <v/>
      </c>
      <c r="T850" t="str">
        <f t="shared" si="214"/>
        <v/>
      </c>
      <c r="U850" s="40">
        <f t="shared" si="215"/>
        <v>0</v>
      </c>
      <c r="V850" s="40">
        <f t="shared" si="216"/>
        <v>0</v>
      </c>
      <c r="W850" s="40">
        <f t="shared" si="217"/>
        <v>0</v>
      </c>
      <c r="X850" s="40">
        <f t="shared" si="218"/>
        <v>0</v>
      </c>
      <c r="Y850" s="39">
        <f t="shared" si="219"/>
        <v>0</v>
      </c>
      <c r="Z850" s="39">
        <f t="shared" si="220"/>
        <v>0</v>
      </c>
      <c r="AA850" s="39">
        <f t="shared" si="221"/>
        <v>0</v>
      </c>
      <c r="AB850" t="str">
        <f t="shared" si="222"/>
        <v/>
      </c>
      <c r="AD850" s="41" t="str">
        <f t="shared" si="223"/>
        <v/>
      </c>
    </row>
    <row r="851" spans="1:30" x14ac:dyDescent="0.2">
      <c r="A851" s="35"/>
      <c r="B851" s="36"/>
      <c r="C851" s="36"/>
      <c r="D851" s="36"/>
      <c r="E851" s="36"/>
      <c r="F851" s="37"/>
      <c r="G851" s="36"/>
      <c r="H851" s="36"/>
      <c r="I851" s="36"/>
      <c r="J851" s="36"/>
      <c r="K851" s="36"/>
      <c r="L851" s="36"/>
      <c r="M851" s="36"/>
      <c r="N851" s="38" t="str">
        <f t="shared" si="208"/>
        <v/>
      </c>
      <c r="O851" t="str">
        <f t="shared" si="209"/>
        <v/>
      </c>
      <c r="P851" t="str">
        <f t="shared" si="210"/>
        <v/>
      </c>
      <c r="Q851" t="str">
        <f t="shared" si="211"/>
        <v/>
      </c>
      <c r="R851" t="str">
        <f t="shared" si="212"/>
        <v>-</v>
      </c>
      <c r="S851" s="39" t="str">
        <f t="shared" si="213"/>
        <v/>
      </c>
      <c r="T851" t="str">
        <f t="shared" si="214"/>
        <v/>
      </c>
      <c r="U851" s="40">
        <f t="shared" si="215"/>
        <v>0</v>
      </c>
      <c r="V851" s="40">
        <f t="shared" si="216"/>
        <v>0</v>
      </c>
      <c r="W851" s="40">
        <f t="shared" si="217"/>
        <v>0</v>
      </c>
      <c r="X851" s="40">
        <f t="shared" si="218"/>
        <v>0</v>
      </c>
      <c r="Y851" s="39">
        <f t="shared" si="219"/>
        <v>0</v>
      </c>
      <c r="Z851" s="39">
        <f t="shared" si="220"/>
        <v>0</v>
      </c>
      <c r="AA851" s="39">
        <f t="shared" si="221"/>
        <v>0</v>
      </c>
      <c r="AB851" t="str">
        <f t="shared" si="222"/>
        <v/>
      </c>
      <c r="AD851" s="41" t="str">
        <f t="shared" si="223"/>
        <v/>
      </c>
    </row>
    <row r="852" spans="1:30" x14ac:dyDescent="0.2">
      <c r="A852" s="35"/>
      <c r="B852" s="36"/>
      <c r="C852" s="36"/>
      <c r="D852" s="36"/>
      <c r="E852" s="36"/>
      <c r="F852" s="37"/>
      <c r="G852" s="36"/>
      <c r="H852" s="36"/>
      <c r="I852" s="36"/>
      <c r="J852" s="36"/>
      <c r="K852" s="36"/>
      <c r="L852" s="36"/>
      <c r="M852" s="36"/>
      <c r="N852" s="38" t="str">
        <f t="shared" si="208"/>
        <v/>
      </c>
      <c r="O852" t="str">
        <f t="shared" si="209"/>
        <v/>
      </c>
      <c r="P852" t="str">
        <f t="shared" si="210"/>
        <v/>
      </c>
      <c r="Q852" t="str">
        <f t="shared" si="211"/>
        <v/>
      </c>
      <c r="R852" t="str">
        <f t="shared" si="212"/>
        <v>-</v>
      </c>
      <c r="S852" s="39" t="str">
        <f t="shared" si="213"/>
        <v/>
      </c>
      <c r="T852" t="str">
        <f t="shared" si="214"/>
        <v/>
      </c>
      <c r="U852" s="40">
        <f t="shared" si="215"/>
        <v>0</v>
      </c>
      <c r="V852" s="40">
        <f t="shared" si="216"/>
        <v>0</v>
      </c>
      <c r="W852" s="40">
        <f t="shared" si="217"/>
        <v>0</v>
      </c>
      <c r="X852" s="40">
        <f t="shared" si="218"/>
        <v>0</v>
      </c>
      <c r="Y852" s="39">
        <f t="shared" si="219"/>
        <v>0</v>
      </c>
      <c r="Z852" s="39">
        <f t="shared" si="220"/>
        <v>0</v>
      </c>
      <c r="AA852" s="39">
        <f t="shared" si="221"/>
        <v>0</v>
      </c>
      <c r="AB852" t="str">
        <f t="shared" si="222"/>
        <v/>
      </c>
      <c r="AD852" s="41" t="str">
        <f t="shared" si="223"/>
        <v/>
      </c>
    </row>
    <row r="853" spans="1:30" x14ac:dyDescent="0.2">
      <c r="A853" s="35"/>
      <c r="B853" s="36"/>
      <c r="C853" s="36"/>
      <c r="D853" s="36"/>
      <c r="E853" s="36"/>
      <c r="F853" s="37"/>
      <c r="G853" s="36"/>
      <c r="H853" s="36"/>
      <c r="I853" s="36"/>
      <c r="J853" s="36"/>
      <c r="K853" s="36"/>
      <c r="L853" s="36"/>
      <c r="M853" s="36"/>
      <c r="N853" s="38" t="str">
        <f t="shared" si="208"/>
        <v/>
      </c>
      <c r="O853" t="str">
        <f t="shared" si="209"/>
        <v/>
      </c>
      <c r="P853" t="str">
        <f t="shared" si="210"/>
        <v/>
      </c>
      <c r="Q853" t="str">
        <f t="shared" si="211"/>
        <v/>
      </c>
      <c r="R853" t="str">
        <f t="shared" si="212"/>
        <v>-</v>
      </c>
      <c r="S853" s="39" t="str">
        <f t="shared" si="213"/>
        <v/>
      </c>
      <c r="T853" t="str">
        <f t="shared" si="214"/>
        <v/>
      </c>
      <c r="U853" s="40">
        <f t="shared" si="215"/>
        <v>0</v>
      </c>
      <c r="V853" s="40">
        <f t="shared" si="216"/>
        <v>0</v>
      </c>
      <c r="W853" s="40">
        <f t="shared" si="217"/>
        <v>0</v>
      </c>
      <c r="X853" s="40">
        <f t="shared" si="218"/>
        <v>0</v>
      </c>
      <c r="Y853" s="39">
        <f t="shared" si="219"/>
        <v>0</v>
      </c>
      <c r="Z853" s="39">
        <f t="shared" si="220"/>
        <v>0</v>
      </c>
      <c r="AA853" s="39">
        <f t="shared" si="221"/>
        <v>0</v>
      </c>
      <c r="AB853" t="str">
        <f t="shared" si="222"/>
        <v/>
      </c>
      <c r="AD853" s="41" t="str">
        <f t="shared" si="223"/>
        <v/>
      </c>
    </row>
    <row r="854" spans="1:30" x14ac:dyDescent="0.2">
      <c r="A854" s="35"/>
      <c r="B854" s="36"/>
      <c r="C854" s="36"/>
      <c r="D854" s="36"/>
      <c r="E854" s="36"/>
      <c r="F854" s="37"/>
      <c r="G854" s="36"/>
      <c r="H854" s="36"/>
      <c r="I854" s="36"/>
      <c r="J854" s="36"/>
      <c r="K854" s="36"/>
      <c r="L854" s="36"/>
      <c r="M854" s="36"/>
      <c r="N854" s="38" t="str">
        <f t="shared" si="208"/>
        <v/>
      </c>
      <c r="O854" t="str">
        <f t="shared" si="209"/>
        <v/>
      </c>
      <c r="P854" t="str">
        <f t="shared" si="210"/>
        <v/>
      </c>
      <c r="Q854" t="str">
        <f t="shared" si="211"/>
        <v/>
      </c>
      <c r="R854" t="str">
        <f t="shared" si="212"/>
        <v>-</v>
      </c>
      <c r="S854" s="39" t="str">
        <f t="shared" si="213"/>
        <v/>
      </c>
      <c r="T854" t="str">
        <f t="shared" si="214"/>
        <v/>
      </c>
      <c r="U854" s="40">
        <f t="shared" si="215"/>
        <v>0</v>
      </c>
      <c r="V854" s="40">
        <f t="shared" si="216"/>
        <v>0</v>
      </c>
      <c r="W854" s="40">
        <f t="shared" si="217"/>
        <v>0</v>
      </c>
      <c r="X854" s="40">
        <f t="shared" si="218"/>
        <v>0</v>
      </c>
      <c r="Y854" s="39">
        <f t="shared" si="219"/>
        <v>0</v>
      </c>
      <c r="Z854" s="39">
        <f t="shared" si="220"/>
        <v>0</v>
      </c>
      <c r="AA854" s="39">
        <f t="shared" si="221"/>
        <v>0</v>
      </c>
      <c r="AB854" t="str">
        <f t="shared" si="222"/>
        <v/>
      </c>
      <c r="AD854" s="41" t="str">
        <f t="shared" si="223"/>
        <v/>
      </c>
    </row>
    <row r="855" spans="1:30" x14ac:dyDescent="0.2">
      <c r="A855" s="35"/>
      <c r="B855" s="36"/>
      <c r="C855" s="36"/>
      <c r="D855" s="36"/>
      <c r="E855" s="36"/>
      <c r="F855" s="37"/>
      <c r="G855" s="36"/>
      <c r="H855" s="36"/>
      <c r="I855" s="36"/>
      <c r="J855" s="36"/>
      <c r="K855" s="36"/>
      <c r="L855" s="36"/>
      <c r="M855" s="36"/>
      <c r="N855" s="38" t="str">
        <f t="shared" si="208"/>
        <v/>
      </c>
      <c r="O855" t="str">
        <f t="shared" si="209"/>
        <v/>
      </c>
      <c r="P855" t="str">
        <f t="shared" si="210"/>
        <v/>
      </c>
      <c r="Q855" t="str">
        <f t="shared" si="211"/>
        <v/>
      </c>
      <c r="R855" t="str">
        <f t="shared" si="212"/>
        <v>-</v>
      </c>
      <c r="S855" s="39" t="str">
        <f t="shared" si="213"/>
        <v/>
      </c>
      <c r="T855" t="str">
        <f t="shared" si="214"/>
        <v/>
      </c>
      <c r="U855" s="40">
        <f t="shared" si="215"/>
        <v>0</v>
      </c>
      <c r="V855" s="40">
        <f t="shared" si="216"/>
        <v>0</v>
      </c>
      <c r="W855" s="40">
        <f t="shared" si="217"/>
        <v>0</v>
      </c>
      <c r="X855" s="40">
        <f t="shared" si="218"/>
        <v>0</v>
      </c>
      <c r="Y855" s="39">
        <f t="shared" si="219"/>
        <v>0</v>
      </c>
      <c r="Z855" s="39">
        <f t="shared" si="220"/>
        <v>0</v>
      </c>
      <c r="AA855" s="39">
        <f t="shared" si="221"/>
        <v>0</v>
      </c>
      <c r="AB855" t="str">
        <f t="shared" si="222"/>
        <v/>
      </c>
      <c r="AD855" s="41" t="str">
        <f t="shared" si="223"/>
        <v/>
      </c>
    </row>
    <row r="856" spans="1:30" x14ac:dyDescent="0.2">
      <c r="A856" s="35"/>
      <c r="B856" s="36"/>
      <c r="C856" s="36"/>
      <c r="D856" s="36"/>
      <c r="E856" s="36"/>
      <c r="F856" s="37"/>
      <c r="G856" s="36"/>
      <c r="H856" s="36"/>
      <c r="I856" s="36"/>
      <c r="J856" s="36"/>
      <c r="K856" s="36"/>
      <c r="L856" s="36"/>
      <c r="M856" s="36"/>
      <c r="N856" s="38" t="str">
        <f t="shared" si="208"/>
        <v/>
      </c>
      <c r="O856" t="str">
        <f t="shared" si="209"/>
        <v/>
      </c>
      <c r="P856" t="str">
        <f t="shared" si="210"/>
        <v/>
      </c>
      <c r="Q856" t="str">
        <f t="shared" si="211"/>
        <v/>
      </c>
      <c r="R856" t="str">
        <f t="shared" si="212"/>
        <v>-</v>
      </c>
      <c r="S856" s="39" t="str">
        <f t="shared" si="213"/>
        <v/>
      </c>
      <c r="T856" t="str">
        <f t="shared" si="214"/>
        <v/>
      </c>
      <c r="U856" s="40">
        <f t="shared" si="215"/>
        <v>0</v>
      </c>
      <c r="V856" s="40">
        <f t="shared" si="216"/>
        <v>0</v>
      </c>
      <c r="W856" s="40">
        <f t="shared" si="217"/>
        <v>0</v>
      </c>
      <c r="X856" s="40">
        <f t="shared" si="218"/>
        <v>0</v>
      </c>
      <c r="Y856" s="39">
        <f t="shared" si="219"/>
        <v>0</v>
      </c>
      <c r="Z856" s="39">
        <f t="shared" si="220"/>
        <v>0</v>
      </c>
      <c r="AA856" s="39">
        <f t="shared" si="221"/>
        <v>0</v>
      </c>
      <c r="AB856" t="str">
        <f t="shared" si="222"/>
        <v/>
      </c>
      <c r="AD856" s="41" t="str">
        <f t="shared" si="223"/>
        <v/>
      </c>
    </row>
    <row r="857" spans="1:30" x14ac:dyDescent="0.2">
      <c r="A857" s="35"/>
      <c r="B857" s="36"/>
      <c r="C857" s="36"/>
      <c r="D857" s="36"/>
      <c r="E857" s="36"/>
      <c r="F857" s="37"/>
      <c r="G857" s="36"/>
      <c r="H857" s="36"/>
      <c r="I857" s="36"/>
      <c r="J857" s="36"/>
      <c r="K857" s="36"/>
      <c r="L857" s="36"/>
      <c r="M857" s="36"/>
      <c r="N857" s="38" t="str">
        <f t="shared" si="208"/>
        <v/>
      </c>
      <c r="O857" t="str">
        <f t="shared" si="209"/>
        <v/>
      </c>
      <c r="P857" t="str">
        <f t="shared" si="210"/>
        <v/>
      </c>
      <c r="Q857" t="str">
        <f t="shared" si="211"/>
        <v/>
      </c>
      <c r="R857" t="str">
        <f t="shared" si="212"/>
        <v>-</v>
      </c>
      <c r="S857" s="39" t="str">
        <f t="shared" si="213"/>
        <v/>
      </c>
      <c r="T857" t="str">
        <f t="shared" si="214"/>
        <v/>
      </c>
      <c r="U857" s="40">
        <f t="shared" si="215"/>
        <v>0</v>
      </c>
      <c r="V857" s="40">
        <f t="shared" si="216"/>
        <v>0</v>
      </c>
      <c r="W857" s="40">
        <f t="shared" si="217"/>
        <v>0</v>
      </c>
      <c r="X857" s="40">
        <f t="shared" si="218"/>
        <v>0</v>
      </c>
      <c r="Y857" s="39">
        <f t="shared" si="219"/>
        <v>0</v>
      </c>
      <c r="Z857" s="39">
        <f t="shared" si="220"/>
        <v>0</v>
      </c>
      <c r="AA857" s="39">
        <f t="shared" si="221"/>
        <v>0</v>
      </c>
      <c r="AB857" t="str">
        <f t="shared" si="222"/>
        <v/>
      </c>
      <c r="AD857" s="41" t="str">
        <f t="shared" si="223"/>
        <v/>
      </c>
    </row>
    <row r="858" spans="1:30" x14ac:dyDescent="0.2">
      <c r="A858" s="35"/>
      <c r="B858" s="36"/>
      <c r="C858" s="36"/>
      <c r="D858" s="36"/>
      <c r="E858" s="36"/>
      <c r="F858" s="37"/>
      <c r="G858" s="36"/>
      <c r="H858" s="36"/>
      <c r="I858" s="36"/>
      <c r="J858" s="36"/>
      <c r="K858" s="36"/>
      <c r="L858" s="36"/>
      <c r="M858" s="36"/>
      <c r="N858" s="38" t="str">
        <f t="shared" si="208"/>
        <v/>
      </c>
      <c r="O858" t="str">
        <f t="shared" si="209"/>
        <v/>
      </c>
      <c r="P858" t="str">
        <f t="shared" si="210"/>
        <v/>
      </c>
      <c r="Q858" t="str">
        <f t="shared" si="211"/>
        <v/>
      </c>
      <c r="R858" t="str">
        <f t="shared" si="212"/>
        <v>-</v>
      </c>
      <c r="S858" s="39" t="str">
        <f t="shared" si="213"/>
        <v/>
      </c>
      <c r="T858" t="str">
        <f t="shared" si="214"/>
        <v/>
      </c>
      <c r="U858" s="40">
        <f t="shared" si="215"/>
        <v>0</v>
      </c>
      <c r="V858" s="40">
        <f t="shared" si="216"/>
        <v>0</v>
      </c>
      <c r="W858" s="40">
        <f t="shared" si="217"/>
        <v>0</v>
      </c>
      <c r="X858" s="40">
        <f t="shared" si="218"/>
        <v>0</v>
      </c>
      <c r="Y858" s="39">
        <f t="shared" si="219"/>
        <v>0</v>
      </c>
      <c r="Z858" s="39">
        <f t="shared" si="220"/>
        <v>0</v>
      </c>
      <c r="AA858" s="39">
        <f t="shared" si="221"/>
        <v>0</v>
      </c>
      <c r="AB858" t="str">
        <f t="shared" si="222"/>
        <v/>
      </c>
      <c r="AD858" s="41" t="str">
        <f t="shared" si="223"/>
        <v/>
      </c>
    </row>
    <row r="859" spans="1:30" x14ac:dyDescent="0.2">
      <c r="A859" s="35"/>
      <c r="B859" s="36"/>
      <c r="C859" s="36"/>
      <c r="D859" s="36"/>
      <c r="E859" s="36"/>
      <c r="F859" s="37"/>
      <c r="G859" s="36"/>
      <c r="H859" s="36"/>
      <c r="I859" s="36"/>
      <c r="J859" s="36"/>
      <c r="K859" s="36"/>
      <c r="L859" s="36"/>
      <c r="M859" s="36"/>
      <c r="N859" s="38" t="str">
        <f t="shared" si="208"/>
        <v/>
      </c>
      <c r="O859" t="str">
        <f t="shared" si="209"/>
        <v/>
      </c>
      <c r="P859" t="str">
        <f t="shared" si="210"/>
        <v/>
      </c>
      <c r="Q859" t="str">
        <f t="shared" si="211"/>
        <v/>
      </c>
      <c r="R859" t="str">
        <f t="shared" si="212"/>
        <v>-</v>
      </c>
      <c r="S859" s="39" t="str">
        <f t="shared" si="213"/>
        <v/>
      </c>
      <c r="T859" t="str">
        <f t="shared" si="214"/>
        <v/>
      </c>
      <c r="U859" s="40">
        <f t="shared" si="215"/>
        <v>0</v>
      </c>
      <c r="V859" s="40">
        <f t="shared" si="216"/>
        <v>0</v>
      </c>
      <c r="W859" s="40">
        <f t="shared" si="217"/>
        <v>0</v>
      </c>
      <c r="X859" s="40">
        <f t="shared" si="218"/>
        <v>0</v>
      </c>
      <c r="Y859" s="39">
        <f t="shared" si="219"/>
        <v>0</v>
      </c>
      <c r="Z859" s="39">
        <f t="shared" si="220"/>
        <v>0</v>
      </c>
      <c r="AA859" s="39">
        <f t="shared" si="221"/>
        <v>0</v>
      </c>
      <c r="AB859" t="str">
        <f t="shared" si="222"/>
        <v/>
      </c>
      <c r="AD859" s="41" t="str">
        <f t="shared" si="223"/>
        <v/>
      </c>
    </row>
    <row r="860" spans="1:30" x14ac:dyDescent="0.2">
      <c r="A860" s="35"/>
      <c r="B860" s="36"/>
      <c r="C860" s="36"/>
      <c r="D860" s="36"/>
      <c r="E860" s="36"/>
      <c r="F860" s="37"/>
      <c r="G860" s="36"/>
      <c r="H860" s="36"/>
      <c r="I860" s="36"/>
      <c r="J860" s="36"/>
      <c r="K860" s="36"/>
      <c r="L860" s="36"/>
      <c r="M860" s="36"/>
      <c r="N860" s="38" t="str">
        <f t="shared" si="208"/>
        <v/>
      </c>
      <c r="O860" t="str">
        <f t="shared" si="209"/>
        <v/>
      </c>
      <c r="P860" t="str">
        <f t="shared" si="210"/>
        <v/>
      </c>
      <c r="Q860" t="str">
        <f t="shared" si="211"/>
        <v/>
      </c>
      <c r="R860" t="str">
        <f t="shared" si="212"/>
        <v>-</v>
      </c>
      <c r="S860" s="39" t="str">
        <f t="shared" si="213"/>
        <v/>
      </c>
      <c r="T860" t="str">
        <f t="shared" si="214"/>
        <v/>
      </c>
      <c r="U860" s="40">
        <f t="shared" si="215"/>
        <v>0</v>
      </c>
      <c r="V860" s="40">
        <f t="shared" si="216"/>
        <v>0</v>
      </c>
      <c r="W860" s="40">
        <f t="shared" si="217"/>
        <v>0</v>
      </c>
      <c r="X860" s="40">
        <f t="shared" si="218"/>
        <v>0</v>
      </c>
      <c r="Y860" s="39">
        <f t="shared" si="219"/>
        <v>0</v>
      </c>
      <c r="Z860" s="39">
        <f t="shared" si="220"/>
        <v>0</v>
      </c>
      <c r="AA860" s="39">
        <f t="shared" si="221"/>
        <v>0</v>
      </c>
      <c r="AB860" t="str">
        <f t="shared" si="222"/>
        <v/>
      </c>
      <c r="AD860" s="41" t="str">
        <f t="shared" si="223"/>
        <v/>
      </c>
    </row>
    <row r="861" spans="1:30" x14ac:dyDescent="0.2">
      <c r="A861" s="35"/>
      <c r="B861" s="36"/>
      <c r="C861" s="36"/>
      <c r="D861" s="36"/>
      <c r="E861" s="36"/>
      <c r="F861" s="37"/>
      <c r="G861" s="36"/>
      <c r="H861" s="36"/>
      <c r="I861" s="36"/>
      <c r="J861" s="36"/>
      <c r="K861" s="36"/>
      <c r="L861" s="36"/>
      <c r="M861" s="36"/>
      <c r="N861" s="38" t="str">
        <f t="shared" si="208"/>
        <v/>
      </c>
      <c r="O861" t="str">
        <f t="shared" si="209"/>
        <v/>
      </c>
      <c r="P861" t="str">
        <f t="shared" si="210"/>
        <v/>
      </c>
      <c r="Q861" t="str">
        <f t="shared" si="211"/>
        <v/>
      </c>
      <c r="R861" t="str">
        <f t="shared" si="212"/>
        <v>-</v>
      </c>
      <c r="S861" s="39" t="str">
        <f t="shared" si="213"/>
        <v/>
      </c>
      <c r="T861" t="str">
        <f t="shared" si="214"/>
        <v/>
      </c>
      <c r="U861" s="40">
        <f t="shared" si="215"/>
        <v>0</v>
      </c>
      <c r="V861" s="40">
        <f t="shared" si="216"/>
        <v>0</v>
      </c>
      <c r="W861" s="40">
        <f t="shared" si="217"/>
        <v>0</v>
      </c>
      <c r="X861" s="40">
        <f t="shared" si="218"/>
        <v>0</v>
      </c>
      <c r="Y861" s="39">
        <f t="shared" si="219"/>
        <v>0</v>
      </c>
      <c r="Z861" s="39">
        <f t="shared" si="220"/>
        <v>0</v>
      </c>
      <c r="AA861" s="39">
        <f t="shared" si="221"/>
        <v>0</v>
      </c>
      <c r="AB861" t="str">
        <f t="shared" si="222"/>
        <v/>
      </c>
      <c r="AD861" s="41" t="str">
        <f t="shared" si="223"/>
        <v/>
      </c>
    </row>
    <row r="862" spans="1:30" x14ac:dyDescent="0.2">
      <c r="A862" s="35"/>
      <c r="B862" s="36"/>
      <c r="C862" s="36"/>
      <c r="D862" s="36"/>
      <c r="E862" s="36"/>
      <c r="F862" s="37"/>
      <c r="G862" s="36"/>
      <c r="H862" s="36"/>
      <c r="I862" s="36"/>
      <c r="J862" s="36"/>
      <c r="K862" s="36"/>
      <c r="L862" s="36"/>
      <c r="M862" s="36"/>
      <c r="N862" s="38" t="str">
        <f t="shared" si="208"/>
        <v/>
      </c>
      <c r="O862" t="str">
        <f t="shared" si="209"/>
        <v/>
      </c>
      <c r="P862" t="str">
        <f t="shared" si="210"/>
        <v/>
      </c>
      <c r="Q862" t="str">
        <f t="shared" si="211"/>
        <v/>
      </c>
      <c r="R862" t="str">
        <f t="shared" si="212"/>
        <v>-</v>
      </c>
      <c r="S862" s="39" t="str">
        <f t="shared" si="213"/>
        <v/>
      </c>
      <c r="T862" t="str">
        <f t="shared" si="214"/>
        <v/>
      </c>
      <c r="U862" s="40">
        <f t="shared" si="215"/>
        <v>0</v>
      </c>
      <c r="V862" s="40">
        <f t="shared" si="216"/>
        <v>0</v>
      </c>
      <c r="W862" s="40">
        <f t="shared" si="217"/>
        <v>0</v>
      </c>
      <c r="X862" s="40">
        <f t="shared" si="218"/>
        <v>0</v>
      </c>
      <c r="Y862" s="39">
        <f t="shared" si="219"/>
        <v>0</v>
      </c>
      <c r="Z862" s="39">
        <f t="shared" si="220"/>
        <v>0</v>
      </c>
      <c r="AA862" s="39">
        <f t="shared" si="221"/>
        <v>0</v>
      </c>
      <c r="AB862" t="str">
        <f t="shared" si="222"/>
        <v/>
      </c>
      <c r="AD862" s="41" t="str">
        <f t="shared" si="223"/>
        <v/>
      </c>
    </row>
    <row r="863" spans="1:30" x14ac:dyDescent="0.2">
      <c r="A863" s="35"/>
      <c r="B863" s="36"/>
      <c r="C863" s="36"/>
      <c r="D863" s="36"/>
      <c r="E863" s="36"/>
      <c r="F863" s="37"/>
      <c r="G863" s="36"/>
      <c r="H863" s="36"/>
      <c r="I863" s="36"/>
      <c r="J863" s="36"/>
      <c r="K863" s="36"/>
      <c r="L863" s="36"/>
      <c r="M863" s="36"/>
      <c r="N863" s="38" t="str">
        <f t="shared" si="208"/>
        <v/>
      </c>
      <c r="O863" t="str">
        <f t="shared" si="209"/>
        <v/>
      </c>
      <c r="P863" t="str">
        <f t="shared" si="210"/>
        <v/>
      </c>
      <c r="Q863" t="str">
        <f t="shared" si="211"/>
        <v/>
      </c>
      <c r="R863" t="str">
        <f t="shared" si="212"/>
        <v>-</v>
      </c>
      <c r="S863" s="39" t="str">
        <f t="shared" si="213"/>
        <v/>
      </c>
      <c r="T863" t="str">
        <f t="shared" si="214"/>
        <v/>
      </c>
      <c r="U863" s="40">
        <f t="shared" si="215"/>
        <v>0</v>
      </c>
      <c r="V863" s="40">
        <f t="shared" si="216"/>
        <v>0</v>
      </c>
      <c r="W863" s="40">
        <f t="shared" si="217"/>
        <v>0</v>
      </c>
      <c r="X863" s="40">
        <f t="shared" si="218"/>
        <v>0</v>
      </c>
      <c r="Y863" s="39">
        <f t="shared" si="219"/>
        <v>0</v>
      </c>
      <c r="Z863" s="39">
        <f t="shared" si="220"/>
        <v>0</v>
      </c>
      <c r="AA863" s="39">
        <f t="shared" si="221"/>
        <v>0</v>
      </c>
      <c r="AB863" t="str">
        <f t="shared" si="222"/>
        <v/>
      </c>
      <c r="AD863" s="41" t="str">
        <f t="shared" si="223"/>
        <v/>
      </c>
    </row>
    <row r="864" spans="1:30" x14ac:dyDescent="0.2">
      <c r="A864" s="35"/>
      <c r="B864" s="36"/>
      <c r="C864" s="36"/>
      <c r="D864" s="36"/>
      <c r="E864" s="36"/>
      <c r="F864" s="37"/>
      <c r="G864" s="36"/>
      <c r="H864" s="36"/>
      <c r="I864" s="36"/>
      <c r="J864" s="36"/>
      <c r="K864" s="36"/>
      <c r="L864" s="36"/>
      <c r="M864" s="36"/>
      <c r="N864" s="38" t="str">
        <f t="shared" si="208"/>
        <v/>
      </c>
      <c r="O864" t="str">
        <f t="shared" si="209"/>
        <v/>
      </c>
      <c r="P864" t="str">
        <f t="shared" si="210"/>
        <v/>
      </c>
      <c r="Q864" t="str">
        <f t="shared" si="211"/>
        <v/>
      </c>
      <c r="R864" t="str">
        <f t="shared" si="212"/>
        <v>-</v>
      </c>
      <c r="S864" s="39" t="str">
        <f t="shared" si="213"/>
        <v/>
      </c>
      <c r="T864" t="str">
        <f t="shared" si="214"/>
        <v/>
      </c>
      <c r="U864" s="40">
        <f t="shared" si="215"/>
        <v>0</v>
      </c>
      <c r="V864" s="40">
        <f t="shared" si="216"/>
        <v>0</v>
      </c>
      <c r="W864" s="40">
        <f t="shared" si="217"/>
        <v>0</v>
      </c>
      <c r="X864" s="40">
        <f t="shared" si="218"/>
        <v>0</v>
      </c>
      <c r="Y864" s="39">
        <f t="shared" si="219"/>
        <v>0</v>
      </c>
      <c r="Z864" s="39">
        <f t="shared" si="220"/>
        <v>0</v>
      </c>
      <c r="AA864" s="39">
        <f t="shared" si="221"/>
        <v>0</v>
      </c>
      <c r="AB864" t="str">
        <f t="shared" si="222"/>
        <v/>
      </c>
      <c r="AD864" s="41" t="str">
        <f t="shared" si="223"/>
        <v/>
      </c>
    </row>
    <row r="865" spans="1:30" x14ac:dyDescent="0.2">
      <c r="A865" s="35"/>
      <c r="B865" s="36"/>
      <c r="C865" s="36"/>
      <c r="D865" s="36"/>
      <c r="E865" s="36"/>
      <c r="F865" s="37"/>
      <c r="G865" s="36"/>
      <c r="H865" s="36"/>
      <c r="I865" s="36"/>
      <c r="J865" s="36"/>
      <c r="K865" s="36"/>
      <c r="L865" s="36"/>
      <c r="M865" s="36"/>
      <c r="N865" s="38" t="str">
        <f t="shared" si="208"/>
        <v/>
      </c>
      <c r="O865" t="str">
        <f t="shared" si="209"/>
        <v/>
      </c>
      <c r="P865" t="str">
        <f t="shared" si="210"/>
        <v/>
      </c>
      <c r="Q865" t="str">
        <f t="shared" si="211"/>
        <v/>
      </c>
      <c r="R865" t="str">
        <f t="shared" si="212"/>
        <v>-</v>
      </c>
      <c r="S865" s="39" t="str">
        <f t="shared" si="213"/>
        <v/>
      </c>
      <c r="T865" t="str">
        <f t="shared" si="214"/>
        <v/>
      </c>
      <c r="U865" s="40">
        <f t="shared" si="215"/>
        <v>0</v>
      </c>
      <c r="V865" s="40">
        <f t="shared" si="216"/>
        <v>0</v>
      </c>
      <c r="W865" s="40">
        <f t="shared" si="217"/>
        <v>0</v>
      </c>
      <c r="X865" s="40">
        <f t="shared" si="218"/>
        <v>0</v>
      </c>
      <c r="Y865" s="39">
        <f t="shared" si="219"/>
        <v>0</v>
      </c>
      <c r="Z865" s="39">
        <f t="shared" si="220"/>
        <v>0</v>
      </c>
      <c r="AA865" s="39">
        <f t="shared" si="221"/>
        <v>0</v>
      </c>
      <c r="AB865" t="str">
        <f t="shared" si="222"/>
        <v/>
      </c>
      <c r="AD865" s="41" t="str">
        <f t="shared" si="223"/>
        <v/>
      </c>
    </row>
    <row r="866" spans="1:30" x14ac:dyDescent="0.2">
      <c r="A866" s="35"/>
      <c r="B866" s="36"/>
      <c r="C866" s="36"/>
      <c r="D866" s="36"/>
      <c r="E866" s="36"/>
      <c r="F866" s="37"/>
      <c r="G866" s="36"/>
      <c r="H866" s="36"/>
      <c r="I866" s="36"/>
      <c r="J866" s="36"/>
      <c r="K866" s="36"/>
      <c r="L866" s="36"/>
      <c r="M866" s="36"/>
      <c r="N866" s="38" t="str">
        <f t="shared" si="208"/>
        <v/>
      </c>
      <c r="O866" t="str">
        <f t="shared" si="209"/>
        <v/>
      </c>
      <c r="P866" t="str">
        <f t="shared" si="210"/>
        <v/>
      </c>
      <c r="Q866" t="str">
        <f t="shared" si="211"/>
        <v/>
      </c>
      <c r="R866" t="str">
        <f t="shared" si="212"/>
        <v>-</v>
      </c>
      <c r="S866" s="39" t="str">
        <f t="shared" si="213"/>
        <v/>
      </c>
      <c r="T866" t="str">
        <f t="shared" si="214"/>
        <v/>
      </c>
      <c r="U866" s="40">
        <f t="shared" si="215"/>
        <v>0</v>
      </c>
      <c r="V866" s="40">
        <f t="shared" si="216"/>
        <v>0</v>
      </c>
      <c r="W866" s="40">
        <f t="shared" si="217"/>
        <v>0</v>
      </c>
      <c r="X866" s="40">
        <f t="shared" si="218"/>
        <v>0</v>
      </c>
      <c r="Y866" s="39">
        <f t="shared" si="219"/>
        <v>0</v>
      </c>
      <c r="Z866" s="39">
        <f t="shared" si="220"/>
        <v>0</v>
      </c>
      <c r="AA866" s="39">
        <f t="shared" si="221"/>
        <v>0</v>
      </c>
      <c r="AB866" t="str">
        <f t="shared" si="222"/>
        <v/>
      </c>
      <c r="AD866" s="41" t="str">
        <f t="shared" si="223"/>
        <v/>
      </c>
    </row>
    <row r="867" spans="1:30" x14ac:dyDescent="0.2">
      <c r="A867" s="35"/>
      <c r="B867" s="36"/>
      <c r="C867" s="36"/>
      <c r="D867" s="36"/>
      <c r="E867" s="36"/>
      <c r="F867" s="37"/>
      <c r="G867" s="36"/>
      <c r="H867" s="36"/>
      <c r="I867" s="36"/>
      <c r="J867" s="36"/>
      <c r="K867" s="36"/>
      <c r="L867" s="36"/>
      <c r="M867" s="36"/>
      <c r="N867" s="38" t="str">
        <f t="shared" si="208"/>
        <v/>
      </c>
      <c r="O867" t="str">
        <f t="shared" si="209"/>
        <v/>
      </c>
      <c r="P867" t="str">
        <f t="shared" si="210"/>
        <v/>
      </c>
      <c r="Q867" t="str">
        <f t="shared" si="211"/>
        <v/>
      </c>
      <c r="R867" t="str">
        <f t="shared" si="212"/>
        <v>-</v>
      </c>
      <c r="S867" s="39" t="str">
        <f t="shared" si="213"/>
        <v/>
      </c>
      <c r="T867" t="str">
        <f t="shared" si="214"/>
        <v/>
      </c>
      <c r="U867" s="40">
        <f t="shared" si="215"/>
        <v>0</v>
      </c>
      <c r="V867" s="40">
        <f t="shared" si="216"/>
        <v>0</v>
      </c>
      <c r="W867" s="40">
        <f t="shared" si="217"/>
        <v>0</v>
      </c>
      <c r="X867" s="40">
        <f t="shared" si="218"/>
        <v>0</v>
      </c>
      <c r="Y867" s="39">
        <f t="shared" si="219"/>
        <v>0</v>
      </c>
      <c r="Z867" s="39">
        <f t="shared" si="220"/>
        <v>0</v>
      </c>
      <c r="AA867" s="39">
        <f t="shared" si="221"/>
        <v>0</v>
      </c>
      <c r="AB867" t="str">
        <f t="shared" si="222"/>
        <v/>
      </c>
      <c r="AD867" s="41" t="str">
        <f t="shared" si="223"/>
        <v/>
      </c>
    </row>
    <row r="868" spans="1:30" x14ac:dyDescent="0.2">
      <c r="A868" s="35"/>
      <c r="B868" s="36"/>
      <c r="C868" s="36"/>
      <c r="D868" s="36"/>
      <c r="E868" s="36"/>
      <c r="F868" s="37"/>
      <c r="G868" s="36"/>
      <c r="H868" s="36"/>
      <c r="I868" s="36"/>
      <c r="J868" s="36"/>
      <c r="K868" s="36"/>
      <c r="L868" s="36"/>
      <c r="M868" s="36"/>
      <c r="N868" s="38" t="str">
        <f t="shared" si="208"/>
        <v/>
      </c>
      <c r="O868" t="str">
        <f t="shared" si="209"/>
        <v/>
      </c>
      <c r="P868" t="str">
        <f t="shared" si="210"/>
        <v/>
      </c>
      <c r="Q868" t="str">
        <f t="shared" si="211"/>
        <v/>
      </c>
      <c r="R868" t="str">
        <f t="shared" si="212"/>
        <v>-</v>
      </c>
      <c r="S868" s="39" t="str">
        <f t="shared" si="213"/>
        <v/>
      </c>
      <c r="T868" t="str">
        <f t="shared" si="214"/>
        <v/>
      </c>
      <c r="U868" s="40">
        <f t="shared" si="215"/>
        <v>0</v>
      </c>
      <c r="V868" s="40">
        <f t="shared" si="216"/>
        <v>0</v>
      </c>
      <c r="W868" s="40">
        <f t="shared" si="217"/>
        <v>0</v>
      </c>
      <c r="X868" s="40">
        <f t="shared" si="218"/>
        <v>0</v>
      </c>
      <c r="Y868" s="39">
        <f t="shared" si="219"/>
        <v>0</v>
      </c>
      <c r="Z868" s="39">
        <f t="shared" si="220"/>
        <v>0</v>
      </c>
      <c r="AA868" s="39">
        <f t="shared" si="221"/>
        <v>0</v>
      </c>
      <c r="AB868" t="str">
        <f t="shared" si="222"/>
        <v/>
      </c>
      <c r="AD868" s="41" t="str">
        <f t="shared" si="223"/>
        <v/>
      </c>
    </row>
    <row r="869" spans="1:30" x14ac:dyDescent="0.2">
      <c r="A869" s="35"/>
      <c r="B869" s="36"/>
      <c r="C869" s="36"/>
      <c r="D869" s="36"/>
      <c r="E869" s="36"/>
      <c r="F869" s="37"/>
      <c r="G869" s="36"/>
      <c r="H869" s="36"/>
      <c r="I869" s="36"/>
      <c r="J869" s="36"/>
      <c r="K869" s="36"/>
      <c r="L869" s="36"/>
      <c r="M869" s="36"/>
      <c r="N869" s="38" t="str">
        <f t="shared" si="208"/>
        <v/>
      </c>
      <c r="O869" t="str">
        <f t="shared" si="209"/>
        <v/>
      </c>
      <c r="P869" t="str">
        <f t="shared" si="210"/>
        <v/>
      </c>
      <c r="Q869" t="str">
        <f t="shared" si="211"/>
        <v/>
      </c>
      <c r="R869" t="str">
        <f t="shared" si="212"/>
        <v>-</v>
      </c>
      <c r="S869" s="39" t="str">
        <f t="shared" si="213"/>
        <v/>
      </c>
      <c r="T869" t="str">
        <f t="shared" si="214"/>
        <v/>
      </c>
      <c r="U869" s="40">
        <f t="shared" si="215"/>
        <v>0</v>
      </c>
      <c r="V869" s="40">
        <f t="shared" si="216"/>
        <v>0</v>
      </c>
      <c r="W869" s="40">
        <f t="shared" si="217"/>
        <v>0</v>
      </c>
      <c r="X869" s="40">
        <f t="shared" si="218"/>
        <v>0</v>
      </c>
      <c r="Y869" s="39">
        <f t="shared" si="219"/>
        <v>0</v>
      </c>
      <c r="Z869" s="39">
        <f t="shared" si="220"/>
        <v>0</v>
      </c>
      <c r="AA869" s="39">
        <f t="shared" si="221"/>
        <v>0</v>
      </c>
      <c r="AB869" t="str">
        <f t="shared" si="222"/>
        <v/>
      </c>
      <c r="AD869" s="41" t="str">
        <f t="shared" si="223"/>
        <v/>
      </c>
    </row>
    <row r="870" spans="1:30" x14ac:dyDescent="0.2">
      <c r="A870" s="35"/>
      <c r="B870" s="36"/>
      <c r="C870" s="36"/>
      <c r="D870" s="36"/>
      <c r="E870" s="36"/>
      <c r="F870" s="37"/>
      <c r="G870" s="36"/>
      <c r="H870" s="36"/>
      <c r="I870" s="36"/>
      <c r="J870" s="36"/>
      <c r="K870" s="36"/>
      <c r="L870" s="36"/>
      <c r="M870" s="36"/>
      <c r="N870" s="38" t="str">
        <f t="shared" si="208"/>
        <v/>
      </c>
      <c r="O870" t="str">
        <f t="shared" si="209"/>
        <v/>
      </c>
      <c r="P870" t="str">
        <f t="shared" si="210"/>
        <v/>
      </c>
      <c r="Q870" t="str">
        <f t="shared" si="211"/>
        <v/>
      </c>
      <c r="R870" t="str">
        <f t="shared" si="212"/>
        <v>-</v>
      </c>
      <c r="S870" s="39" t="str">
        <f t="shared" si="213"/>
        <v/>
      </c>
      <c r="T870" t="str">
        <f t="shared" si="214"/>
        <v/>
      </c>
      <c r="U870" s="40">
        <f t="shared" si="215"/>
        <v>0</v>
      </c>
      <c r="V870" s="40">
        <f t="shared" si="216"/>
        <v>0</v>
      </c>
      <c r="W870" s="40">
        <f t="shared" si="217"/>
        <v>0</v>
      </c>
      <c r="X870" s="40">
        <f t="shared" si="218"/>
        <v>0</v>
      </c>
      <c r="Y870" s="39">
        <f t="shared" si="219"/>
        <v>0</v>
      </c>
      <c r="Z870" s="39">
        <f t="shared" si="220"/>
        <v>0</v>
      </c>
      <c r="AA870" s="39">
        <f t="shared" si="221"/>
        <v>0</v>
      </c>
      <c r="AB870" t="str">
        <f t="shared" si="222"/>
        <v/>
      </c>
      <c r="AD870" s="41" t="str">
        <f t="shared" si="223"/>
        <v/>
      </c>
    </row>
    <row r="871" spans="1:30" x14ac:dyDescent="0.2">
      <c r="A871" s="35"/>
      <c r="B871" s="36"/>
      <c r="C871" s="36"/>
      <c r="D871" s="36"/>
      <c r="E871" s="36"/>
      <c r="F871" s="37"/>
      <c r="G871" s="36"/>
      <c r="H871" s="36"/>
      <c r="I871" s="36"/>
      <c r="J871" s="36"/>
      <c r="K871" s="36"/>
      <c r="L871" s="36"/>
      <c r="M871" s="36"/>
      <c r="N871" s="38" t="str">
        <f t="shared" si="208"/>
        <v/>
      </c>
      <c r="O871" t="str">
        <f t="shared" si="209"/>
        <v/>
      </c>
      <c r="P871" t="str">
        <f t="shared" si="210"/>
        <v/>
      </c>
      <c r="Q871" t="str">
        <f t="shared" si="211"/>
        <v/>
      </c>
      <c r="R871" t="str">
        <f t="shared" si="212"/>
        <v>-</v>
      </c>
      <c r="S871" s="39" t="str">
        <f t="shared" si="213"/>
        <v/>
      </c>
      <c r="T871" t="str">
        <f t="shared" si="214"/>
        <v/>
      </c>
      <c r="U871" s="40">
        <f t="shared" si="215"/>
        <v>0</v>
      </c>
      <c r="V871" s="40">
        <f t="shared" si="216"/>
        <v>0</v>
      </c>
      <c r="W871" s="40">
        <f t="shared" si="217"/>
        <v>0</v>
      </c>
      <c r="X871" s="40">
        <f t="shared" si="218"/>
        <v>0</v>
      </c>
      <c r="Y871" s="39">
        <f t="shared" si="219"/>
        <v>0</v>
      </c>
      <c r="Z871" s="39">
        <f t="shared" si="220"/>
        <v>0</v>
      </c>
      <c r="AA871" s="39">
        <f t="shared" si="221"/>
        <v>0</v>
      </c>
      <c r="AB871" t="str">
        <f t="shared" si="222"/>
        <v/>
      </c>
      <c r="AD871" s="41" t="str">
        <f t="shared" si="223"/>
        <v/>
      </c>
    </row>
    <row r="872" spans="1:30" x14ac:dyDescent="0.2">
      <c r="A872" s="35"/>
      <c r="B872" s="36"/>
      <c r="C872" s="36"/>
      <c r="D872" s="36"/>
      <c r="E872" s="36"/>
      <c r="F872" s="37"/>
      <c r="G872" s="36"/>
      <c r="H872" s="36"/>
      <c r="I872" s="36"/>
      <c r="J872" s="36"/>
      <c r="K872" s="36"/>
      <c r="L872" s="36"/>
      <c r="M872" s="36"/>
      <c r="N872" s="38" t="str">
        <f t="shared" si="208"/>
        <v/>
      </c>
      <c r="O872" t="str">
        <f t="shared" si="209"/>
        <v/>
      </c>
      <c r="P872" t="str">
        <f t="shared" si="210"/>
        <v/>
      </c>
      <c r="Q872" t="str">
        <f t="shared" si="211"/>
        <v/>
      </c>
      <c r="R872" t="str">
        <f t="shared" si="212"/>
        <v>-</v>
      </c>
      <c r="S872" s="39" t="str">
        <f t="shared" si="213"/>
        <v/>
      </c>
      <c r="T872" t="str">
        <f t="shared" si="214"/>
        <v/>
      </c>
      <c r="U872" s="40">
        <f t="shared" si="215"/>
        <v>0</v>
      </c>
      <c r="V872" s="40">
        <f t="shared" si="216"/>
        <v>0</v>
      </c>
      <c r="W872" s="40">
        <f t="shared" si="217"/>
        <v>0</v>
      </c>
      <c r="X872" s="40">
        <f t="shared" si="218"/>
        <v>0</v>
      </c>
      <c r="Y872" s="39">
        <f t="shared" si="219"/>
        <v>0</v>
      </c>
      <c r="Z872" s="39">
        <f t="shared" si="220"/>
        <v>0</v>
      </c>
      <c r="AA872" s="39">
        <f t="shared" si="221"/>
        <v>0</v>
      </c>
      <c r="AB872" t="str">
        <f t="shared" si="222"/>
        <v/>
      </c>
      <c r="AD872" s="41" t="str">
        <f t="shared" si="223"/>
        <v/>
      </c>
    </row>
    <row r="873" spans="1:30" x14ac:dyDescent="0.2">
      <c r="A873" s="35"/>
      <c r="B873" s="36"/>
      <c r="C873" s="36"/>
      <c r="D873" s="36"/>
      <c r="E873" s="36"/>
      <c r="F873" s="37"/>
      <c r="G873" s="36"/>
      <c r="H873" s="36"/>
      <c r="I873" s="36"/>
      <c r="J873" s="36"/>
      <c r="K873" s="36"/>
      <c r="L873" s="36"/>
      <c r="M873" s="36"/>
      <c r="N873" s="38" t="str">
        <f t="shared" si="208"/>
        <v/>
      </c>
      <c r="O873" t="str">
        <f t="shared" si="209"/>
        <v/>
      </c>
      <c r="P873" t="str">
        <f t="shared" si="210"/>
        <v/>
      </c>
      <c r="Q873" t="str">
        <f t="shared" si="211"/>
        <v/>
      </c>
      <c r="R873" t="str">
        <f t="shared" si="212"/>
        <v>-</v>
      </c>
      <c r="S873" s="39" t="str">
        <f t="shared" si="213"/>
        <v/>
      </c>
      <c r="T873" t="str">
        <f t="shared" si="214"/>
        <v/>
      </c>
      <c r="U873" s="40">
        <f t="shared" si="215"/>
        <v>0</v>
      </c>
      <c r="V873" s="40">
        <f t="shared" si="216"/>
        <v>0</v>
      </c>
      <c r="W873" s="40">
        <f t="shared" si="217"/>
        <v>0</v>
      </c>
      <c r="X873" s="40">
        <f t="shared" si="218"/>
        <v>0</v>
      </c>
      <c r="Y873" s="39">
        <f t="shared" si="219"/>
        <v>0</v>
      </c>
      <c r="Z873" s="39">
        <f t="shared" si="220"/>
        <v>0</v>
      </c>
      <c r="AA873" s="39">
        <f t="shared" si="221"/>
        <v>0</v>
      </c>
      <c r="AB873" t="str">
        <f t="shared" si="222"/>
        <v/>
      </c>
      <c r="AD873" s="41" t="str">
        <f t="shared" si="223"/>
        <v/>
      </c>
    </row>
    <row r="874" spans="1:30" x14ac:dyDescent="0.2">
      <c r="A874" s="35"/>
      <c r="B874" s="36"/>
      <c r="C874" s="36"/>
      <c r="D874" s="36"/>
      <c r="E874" s="36"/>
      <c r="F874" s="37"/>
      <c r="G874" s="36"/>
      <c r="H874" s="36"/>
      <c r="I874" s="36"/>
      <c r="J874" s="36"/>
      <c r="K874" s="36"/>
      <c r="L874" s="36"/>
      <c r="M874" s="36"/>
      <c r="N874" s="38" t="str">
        <f t="shared" si="208"/>
        <v/>
      </c>
      <c r="O874" t="str">
        <f t="shared" si="209"/>
        <v/>
      </c>
      <c r="P874" t="str">
        <f t="shared" si="210"/>
        <v/>
      </c>
      <c r="Q874" t="str">
        <f t="shared" si="211"/>
        <v/>
      </c>
      <c r="R874" t="str">
        <f t="shared" si="212"/>
        <v>-</v>
      </c>
      <c r="S874" s="39" t="str">
        <f t="shared" si="213"/>
        <v/>
      </c>
      <c r="T874" t="str">
        <f t="shared" si="214"/>
        <v/>
      </c>
      <c r="U874" s="40">
        <f t="shared" si="215"/>
        <v>0</v>
      </c>
      <c r="V874" s="40">
        <f t="shared" si="216"/>
        <v>0</v>
      </c>
      <c r="W874" s="40">
        <f t="shared" si="217"/>
        <v>0</v>
      </c>
      <c r="X874" s="40">
        <f t="shared" si="218"/>
        <v>0</v>
      </c>
      <c r="Y874" s="39">
        <f t="shared" si="219"/>
        <v>0</v>
      </c>
      <c r="Z874" s="39">
        <f t="shared" si="220"/>
        <v>0</v>
      </c>
      <c r="AA874" s="39">
        <f t="shared" si="221"/>
        <v>0</v>
      </c>
      <c r="AB874" t="str">
        <f t="shared" si="222"/>
        <v/>
      </c>
      <c r="AD874" s="41" t="str">
        <f t="shared" si="223"/>
        <v/>
      </c>
    </row>
    <row r="875" spans="1:30" x14ac:dyDescent="0.2">
      <c r="A875" s="35"/>
      <c r="B875" s="36"/>
      <c r="C875" s="36"/>
      <c r="D875" s="36"/>
      <c r="E875" s="36"/>
      <c r="F875" s="37"/>
      <c r="G875" s="36"/>
      <c r="H875" s="36"/>
      <c r="I875" s="36"/>
      <c r="J875" s="36"/>
      <c r="K875" s="36"/>
      <c r="L875" s="36"/>
      <c r="M875" s="36"/>
      <c r="N875" s="38" t="str">
        <f t="shared" si="208"/>
        <v/>
      </c>
      <c r="O875" t="str">
        <f t="shared" si="209"/>
        <v/>
      </c>
      <c r="P875" t="str">
        <f t="shared" si="210"/>
        <v/>
      </c>
      <c r="Q875" t="str">
        <f t="shared" si="211"/>
        <v/>
      </c>
      <c r="R875" t="str">
        <f t="shared" si="212"/>
        <v>-</v>
      </c>
      <c r="S875" s="39" t="str">
        <f t="shared" si="213"/>
        <v/>
      </c>
      <c r="T875" t="str">
        <f t="shared" si="214"/>
        <v/>
      </c>
      <c r="U875" s="40">
        <f t="shared" si="215"/>
        <v>0</v>
      </c>
      <c r="V875" s="40">
        <f t="shared" si="216"/>
        <v>0</v>
      </c>
      <c r="W875" s="40">
        <f t="shared" si="217"/>
        <v>0</v>
      </c>
      <c r="X875" s="40">
        <f t="shared" si="218"/>
        <v>0</v>
      </c>
      <c r="Y875" s="39">
        <f t="shared" si="219"/>
        <v>0</v>
      </c>
      <c r="Z875" s="39">
        <f t="shared" si="220"/>
        <v>0</v>
      </c>
      <c r="AA875" s="39">
        <f t="shared" si="221"/>
        <v>0</v>
      </c>
      <c r="AB875" t="str">
        <f t="shared" si="222"/>
        <v/>
      </c>
      <c r="AD875" s="41" t="str">
        <f t="shared" si="223"/>
        <v/>
      </c>
    </row>
    <row r="876" spans="1:30" x14ac:dyDescent="0.2">
      <c r="A876" s="35"/>
      <c r="B876" s="36"/>
      <c r="C876" s="36"/>
      <c r="D876" s="36"/>
      <c r="E876" s="36"/>
      <c r="F876" s="37"/>
      <c r="G876" s="36"/>
      <c r="H876" s="36"/>
      <c r="I876" s="36"/>
      <c r="J876" s="36"/>
      <c r="K876" s="36"/>
      <c r="L876" s="36"/>
      <c r="M876" s="36"/>
      <c r="N876" s="38" t="str">
        <f t="shared" si="208"/>
        <v/>
      </c>
      <c r="O876" t="str">
        <f t="shared" si="209"/>
        <v/>
      </c>
      <c r="P876" t="str">
        <f t="shared" si="210"/>
        <v/>
      </c>
      <c r="Q876" t="str">
        <f t="shared" si="211"/>
        <v/>
      </c>
      <c r="R876" t="str">
        <f t="shared" si="212"/>
        <v>-</v>
      </c>
      <c r="S876" s="39" t="str">
        <f t="shared" si="213"/>
        <v/>
      </c>
      <c r="T876" t="str">
        <f t="shared" si="214"/>
        <v/>
      </c>
      <c r="U876" s="40">
        <f t="shared" si="215"/>
        <v>0</v>
      </c>
      <c r="V876" s="40">
        <f t="shared" si="216"/>
        <v>0</v>
      </c>
      <c r="W876" s="40">
        <f t="shared" si="217"/>
        <v>0</v>
      </c>
      <c r="X876" s="40">
        <f t="shared" si="218"/>
        <v>0</v>
      </c>
      <c r="Y876" s="39">
        <f t="shared" si="219"/>
        <v>0</v>
      </c>
      <c r="Z876" s="39">
        <f t="shared" si="220"/>
        <v>0</v>
      </c>
      <c r="AA876" s="39">
        <f t="shared" si="221"/>
        <v>0</v>
      </c>
      <c r="AB876" t="str">
        <f t="shared" si="222"/>
        <v/>
      </c>
      <c r="AD876" s="41" t="str">
        <f t="shared" si="223"/>
        <v/>
      </c>
    </row>
    <row r="877" spans="1:30" x14ac:dyDescent="0.2">
      <c r="A877" s="35"/>
      <c r="B877" s="36"/>
      <c r="C877" s="36"/>
      <c r="D877" s="36"/>
      <c r="E877" s="36"/>
      <c r="F877" s="37"/>
      <c r="G877" s="36"/>
      <c r="H877" s="36"/>
      <c r="I877" s="36"/>
      <c r="J877" s="36"/>
      <c r="K877" s="36"/>
      <c r="L877" s="36"/>
      <c r="M877" s="36"/>
      <c r="N877" s="38" t="str">
        <f t="shared" si="208"/>
        <v/>
      </c>
      <c r="O877" t="str">
        <f t="shared" si="209"/>
        <v/>
      </c>
      <c r="P877" t="str">
        <f t="shared" si="210"/>
        <v/>
      </c>
      <c r="Q877" t="str">
        <f t="shared" si="211"/>
        <v/>
      </c>
      <c r="R877" t="str">
        <f t="shared" si="212"/>
        <v>-</v>
      </c>
      <c r="S877" s="39" t="str">
        <f t="shared" si="213"/>
        <v/>
      </c>
      <c r="T877" t="str">
        <f t="shared" si="214"/>
        <v/>
      </c>
      <c r="U877" s="40">
        <f t="shared" si="215"/>
        <v>0</v>
      </c>
      <c r="V877" s="40">
        <f t="shared" si="216"/>
        <v>0</v>
      </c>
      <c r="W877" s="40">
        <f t="shared" si="217"/>
        <v>0</v>
      </c>
      <c r="X877" s="40">
        <f t="shared" si="218"/>
        <v>0</v>
      </c>
      <c r="Y877" s="39">
        <f t="shared" si="219"/>
        <v>0</v>
      </c>
      <c r="Z877" s="39">
        <f t="shared" si="220"/>
        <v>0</v>
      </c>
      <c r="AA877" s="39">
        <f t="shared" si="221"/>
        <v>0</v>
      </c>
      <c r="AB877" t="str">
        <f t="shared" si="222"/>
        <v/>
      </c>
      <c r="AD877" s="41" t="str">
        <f t="shared" si="223"/>
        <v/>
      </c>
    </row>
    <row r="878" spans="1:30" x14ac:dyDescent="0.2">
      <c r="A878" s="35"/>
      <c r="B878" s="36"/>
      <c r="C878" s="36"/>
      <c r="D878" s="36"/>
      <c r="E878" s="36"/>
      <c r="F878" s="37"/>
      <c r="G878" s="36"/>
      <c r="H878" s="36"/>
      <c r="I878" s="36"/>
      <c r="J878" s="36"/>
      <c r="K878" s="36"/>
      <c r="L878" s="36"/>
      <c r="M878" s="36"/>
      <c r="N878" s="38" t="str">
        <f t="shared" si="208"/>
        <v/>
      </c>
      <c r="O878" t="str">
        <f t="shared" si="209"/>
        <v/>
      </c>
      <c r="P878" t="str">
        <f t="shared" si="210"/>
        <v/>
      </c>
      <c r="Q878" t="str">
        <f t="shared" si="211"/>
        <v/>
      </c>
      <c r="R878" t="str">
        <f t="shared" si="212"/>
        <v>-</v>
      </c>
      <c r="S878" s="39" t="str">
        <f t="shared" si="213"/>
        <v/>
      </c>
      <c r="T878" t="str">
        <f t="shared" si="214"/>
        <v/>
      </c>
      <c r="U878" s="40">
        <f t="shared" si="215"/>
        <v>0</v>
      </c>
      <c r="V878" s="40">
        <f t="shared" si="216"/>
        <v>0</v>
      </c>
      <c r="W878" s="40">
        <f t="shared" si="217"/>
        <v>0</v>
      </c>
      <c r="X878" s="40">
        <f t="shared" si="218"/>
        <v>0</v>
      </c>
      <c r="Y878" s="39">
        <f t="shared" si="219"/>
        <v>0</v>
      </c>
      <c r="Z878" s="39">
        <f t="shared" si="220"/>
        <v>0</v>
      </c>
      <c r="AA878" s="39">
        <f t="shared" si="221"/>
        <v>0</v>
      </c>
      <c r="AB878" t="str">
        <f t="shared" si="222"/>
        <v/>
      </c>
      <c r="AD878" s="41" t="str">
        <f t="shared" si="223"/>
        <v/>
      </c>
    </row>
    <row r="879" spans="1:30" x14ac:dyDescent="0.2">
      <c r="A879" s="35"/>
      <c r="B879" s="36"/>
      <c r="C879" s="36"/>
      <c r="D879" s="36"/>
      <c r="E879" s="36"/>
      <c r="F879" s="37"/>
      <c r="G879" s="36"/>
      <c r="H879" s="36"/>
      <c r="I879" s="36"/>
      <c r="J879" s="36"/>
      <c r="K879" s="36"/>
      <c r="L879" s="36"/>
      <c r="M879" s="36"/>
      <c r="N879" s="38" t="str">
        <f t="shared" si="208"/>
        <v/>
      </c>
      <c r="O879" t="str">
        <f t="shared" si="209"/>
        <v/>
      </c>
      <c r="P879" t="str">
        <f t="shared" si="210"/>
        <v/>
      </c>
      <c r="Q879" t="str">
        <f t="shared" si="211"/>
        <v/>
      </c>
      <c r="R879" t="str">
        <f t="shared" si="212"/>
        <v>-</v>
      </c>
      <c r="S879" s="39" t="str">
        <f t="shared" si="213"/>
        <v/>
      </c>
      <c r="T879" t="str">
        <f t="shared" si="214"/>
        <v/>
      </c>
      <c r="U879" s="40">
        <f t="shared" si="215"/>
        <v>0</v>
      </c>
      <c r="V879" s="40">
        <f t="shared" si="216"/>
        <v>0</v>
      </c>
      <c r="W879" s="40">
        <f t="shared" si="217"/>
        <v>0</v>
      </c>
      <c r="X879" s="40">
        <f t="shared" si="218"/>
        <v>0</v>
      </c>
      <c r="Y879" s="39">
        <f t="shared" si="219"/>
        <v>0</v>
      </c>
      <c r="Z879" s="39">
        <f t="shared" si="220"/>
        <v>0</v>
      </c>
      <c r="AA879" s="39">
        <f t="shared" si="221"/>
        <v>0</v>
      </c>
      <c r="AB879" t="str">
        <f t="shared" si="222"/>
        <v/>
      </c>
      <c r="AD879" s="41" t="str">
        <f t="shared" si="223"/>
        <v/>
      </c>
    </row>
    <row r="880" spans="1:30" x14ac:dyDescent="0.2">
      <c r="A880" s="35"/>
      <c r="B880" s="36"/>
      <c r="C880" s="36"/>
      <c r="D880" s="36"/>
      <c r="E880" s="36"/>
      <c r="F880" s="37"/>
      <c r="G880" s="36"/>
      <c r="H880" s="36"/>
      <c r="I880" s="36"/>
      <c r="J880" s="36"/>
      <c r="K880" s="36"/>
      <c r="L880" s="36"/>
      <c r="M880" s="36"/>
      <c r="N880" s="38" t="str">
        <f t="shared" si="208"/>
        <v/>
      </c>
      <c r="O880" t="str">
        <f t="shared" si="209"/>
        <v/>
      </c>
      <c r="P880" t="str">
        <f t="shared" si="210"/>
        <v/>
      </c>
      <c r="Q880" t="str">
        <f t="shared" si="211"/>
        <v/>
      </c>
      <c r="R880" t="str">
        <f t="shared" si="212"/>
        <v>-</v>
      </c>
      <c r="S880" s="39" t="str">
        <f t="shared" si="213"/>
        <v/>
      </c>
      <c r="T880" t="str">
        <f t="shared" si="214"/>
        <v/>
      </c>
      <c r="U880" s="40">
        <f t="shared" si="215"/>
        <v>0</v>
      </c>
      <c r="V880" s="40">
        <f t="shared" si="216"/>
        <v>0</v>
      </c>
      <c r="W880" s="40">
        <f t="shared" si="217"/>
        <v>0</v>
      </c>
      <c r="X880" s="40">
        <f t="shared" si="218"/>
        <v>0</v>
      </c>
      <c r="Y880" s="39">
        <f t="shared" si="219"/>
        <v>0</v>
      </c>
      <c r="Z880" s="39">
        <f t="shared" si="220"/>
        <v>0</v>
      </c>
      <c r="AA880" s="39">
        <f t="shared" si="221"/>
        <v>0</v>
      </c>
      <c r="AB880" t="str">
        <f t="shared" si="222"/>
        <v/>
      </c>
      <c r="AD880" s="41" t="str">
        <f t="shared" si="223"/>
        <v/>
      </c>
    </row>
    <row r="881" spans="1:30" x14ac:dyDescent="0.2">
      <c r="A881" s="35"/>
      <c r="B881" s="36"/>
      <c r="C881" s="36"/>
      <c r="D881" s="36"/>
      <c r="E881" s="36"/>
      <c r="F881" s="37"/>
      <c r="G881" s="36"/>
      <c r="H881" s="36"/>
      <c r="I881" s="36"/>
      <c r="J881" s="36"/>
      <c r="K881" s="36"/>
      <c r="L881" s="36"/>
      <c r="M881" s="36"/>
      <c r="N881" s="38" t="str">
        <f t="shared" si="208"/>
        <v/>
      </c>
      <c r="O881" t="str">
        <f t="shared" si="209"/>
        <v/>
      </c>
      <c r="P881" t="str">
        <f t="shared" si="210"/>
        <v/>
      </c>
      <c r="Q881" t="str">
        <f t="shared" si="211"/>
        <v/>
      </c>
      <c r="R881" t="str">
        <f t="shared" si="212"/>
        <v>-</v>
      </c>
      <c r="S881" s="39" t="str">
        <f t="shared" si="213"/>
        <v/>
      </c>
      <c r="T881" t="str">
        <f t="shared" si="214"/>
        <v/>
      </c>
      <c r="U881" s="40">
        <f t="shared" si="215"/>
        <v>0</v>
      </c>
      <c r="V881" s="40">
        <f t="shared" si="216"/>
        <v>0</v>
      </c>
      <c r="W881" s="40">
        <f t="shared" si="217"/>
        <v>0</v>
      </c>
      <c r="X881" s="40">
        <f t="shared" si="218"/>
        <v>0</v>
      </c>
      <c r="Y881" s="39">
        <f t="shared" si="219"/>
        <v>0</v>
      </c>
      <c r="Z881" s="39">
        <f t="shared" si="220"/>
        <v>0</v>
      </c>
      <c r="AA881" s="39">
        <f t="shared" si="221"/>
        <v>0</v>
      </c>
      <c r="AB881" t="str">
        <f t="shared" si="222"/>
        <v/>
      </c>
      <c r="AD881" s="41" t="str">
        <f t="shared" si="223"/>
        <v/>
      </c>
    </row>
    <row r="882" spans="1:30" x14ac:dyDescent="0.2">
      <c r="A882" s="35"/>
      <c r="B882" s="36"/>
      <c r="C882" s="36"/>
      <c r="D882" s="36"/>
      <c r="E882" s="36"/>
      <c r="F882" s="37"/>
      <c r="G882" s="36"/>
      <c r="H882" s="36"/>
      <c r="I882" s="36"/>
      <c r="J882" s="36"/>
      <c r="K882" s="36"/>
      <c r="L882" s="36"/>
      <c r="M882" s="36"/>
      <c r="N882" s="38" t="str">
        <f t="shared" si="208"/>
        <v/>
      </c>
      <c r="O882" t="str">
        <f t="shared" si="209"/>
        <v/>
      </c>
      <c r="P882" t="str">
        <f t="shared" si="210"/>
        <v/>
      </c>
      <c r="Q882" t="str">
        <f t="shared" si="211"/>
        <v/>
      </c>
      <c r="R882" t="str">
        <f t="shared" si="212"/>
        <v>-</v>
      </c>
      <c r="S882" s="39" t="str">
        <f t="shared" si="213"/>
        <v/>
      </c>
      <c r="T882" t="str">
        <f t="shared" si="214"/>
        <v/>
      </c>
      <c r="U882" s="40">
        <f t="shared" si="215"/>
        <v>0</v>
      </c>
      <c r="V882" s="40">
        <f t="shared" si="216"/>
        <v>0</v>
      </c>
      <c r="W882" s="40">
        <f t="shared" si="217"/>
        <v>0</v>
      </c>
      <c r="X882" s="40">
        <f t="shared" si="218"/>
        <v>0</v>
      </c>
      <c r="Y882" s="39">
        <f t="shared" si="219"/>
        <v>0</v>
      </c>
      <c r="Z882" s="39">
        <f t="shared" si="220"/>
        <v>0</v>
      </c>
      <c r="AA882" s="39">
        <f t="shared" si="221"/>
        <v>0</v>
      </c>
      <c r="AB882" t="str">
        <f t="shared" si="222"/>
        <v/>
      </c>
      <c r="AD882" s="41" t="str">
        <f t="shared" si="223"/>
        <v/>
      </c>
    </row>
    <row r="883" spans="1:30" x14ac:dyDescent="0.2">
      <c r="A883" s="35"/>
      <c r="B883" s="36"/>
      <c r="C883" s="36"/>
      <c r="D883" s="36"/>
      <c r="E883" s="36"/>
      <c r="F883" s="37"/>
      <c r="G883" s="36"/>
      <c r="H883" s="36"/>
      <c r="I883" s="36"/>
      <c r="J883" s="36"/>
      <c r="K883" s="36"/>
      <c r="L883" s="36"/>
      <c r="M883" s="36"/>
      <c r="N883" s="38" t="str">
        <f t="shared" si="208"/>
        <v/>
      </c>
      <c r="O883" t="str">
        <f t="shared" si="209"/>
        <v/>
      </c>
      <c r="P883" t="str">
        <f t="shared" si="210"/>
        <v/>
      </c>
      <c r="Q883" t="str">
        <f t="shared" si="211"/>
        <v/>
      </c>
      <c r="R883" t="str">
        <f t="shared" si="212"/>
        <v>-</v>
      </c>
      <c r="S883" s="39" t="str">
        <f t="shared" si="213"/>
        <v/>
      </c>
      <c r="T883" t="str">
        <f t="shared" si="214"/>
        <v/>
      </c>
      <c r="U883" s="40">
        <f t="shared" si="215"/>
        <v>0</v>
      </c>
      <c r="V883" s="40">
        <f t="shared" si="216"/>
        <v>0</v>
      </c>
      <c r="W883" s="40">
        <f t="shared" si="217"/>
        <v>0</v>
      </c>
      <c r="X883" s="40">
        <f t="shared" si="218"/>
        <v>0</v>
      </c>
      <c r="Y883" s="39">
        <f t="shared" si="219"/>
        <v>0</v>
      </c>
      <c r="Z883" s="39">
        <f t="shared" si="220"/>
        <v>0</v>
      </c>
      <c r="AA883" s="39">
        <f t="shared" si="221"/>
        <v>0</v>
      </c>
      <c r="AB883" t="str">
        <f t="shared" si="222"/>
        <v/>
      </c>
      <c r="AD883" s="41" t="str">
        <f t="shared" si="223"/>
        <v/>
      </c>
    </row>
    <row r="884" spans="1:30" x14ac:dyDescent="0.2">
      <c r="A884" s="35"/>
      <c r="B884" s="36"/>
      <c r="C884" s="36"/>
      <c r="D884" s="36"/>
      <c r="E884" s="36"/>
      <c r="F884" s="37"/>
      <c r="G884" s="36"/>
      <c r="H884" s="36"/>
      <c r="I884" s="36"/>
      <c r="J884" s="36"/>
      <c r="K884" s="36"/>
      <c r="L884" s="36"/>
      <c r="M884" s="36"/>
      <c r="N884" s="38" t="str">
        <f t="shared" si="208"/>
        <v/>
      </c>
      <c r="O884" t="str">
        <f t="shared" si="209"/>
        <v/>
      </c>
      <c r="P884" t="str">
        <f t="shared" si="210"/>
        <v/>
      </c>
      <c r="Q884" t="str">
        <f t="shared" si="211"/>
        <v/>
      </c>
      <c r="R884" t="str">
        <f t="shared" si="212"/>
        <v>-</v>
      </c>
      <c r="S884" s="39" t="str">
        <f t="shared" si="213"/>
        <v/>
      </c>
      <c r="T884" t="str">
        <f t="shared" si="214"/>
        <v/>
      </c>
      <c r="U884" s="40">
        <f t="shared" si="215"/>
        <v>0</v>
      </c>
      <c r="V884" s="40">
        <f t="shared" si="216"/>
        <v>0</v>
      </c>
      <c r="W884" s="40">
        <f t="shared" si="217"/>
        <v>0</v>
      </c>
      <c r="X884" s="40">
        <f t="shared" si="218"/>
        <v>0</v>
      </c>
      <c r="Y884" s="39">
        <f t="shared" si="219"/>
        <v>0</v>
      </c>
      <c r="Z884" s="39">
        <f t="shared" si="220"/>
        <v>0</v>
      </c>
      <c r="AA884" s="39">
        <f t="shared" si="221"/>
        <v>0</v>
      </c>
      <c r="AB884" t="str">
        <f t="shared" si="222"/>
        <v/>
      </c>
      <c r="AD884" s="41" t="str">
        <f t="shared" si="223"/>
        <v/>
      </c>
    </row>
    <row r="885" spans="1:30" x14ac:dyDescent="0.2">
      <c r="A885" s="35"/>
      <c r="B885" s="36"/>
      <c r="C885" s="36"/>
      <c r="D885" s="36"/>
      <c r="E885" s="36"/>
      <c r="F885" s="37"/>
      <c r="G885" s="36"/>
      <c r="H885" s="36"/>
      <c r="I885" s="36"/>
      <c r="J885" s="36"/>
      <c r="K885" s="36"/>
      <c r="L885" s="36"/>
      <c r="M885" s="36"/>
      <c r="N885" s="38" t="str">
        <f t="shared" si="208"/>
        <v/>
      </c>
      <c r="O885" t="str">
        <f t="shared" si="209"/>
        <v/>
      </c>
      <c r="P885" t="str">
        <f t="shared" si="210"/>
        <v/>
      </c>
      <c r="Q885" t="str">
        <f t="shared" si="211"/>
        <v/>
      </c>
      <c r="R885" t="str">
        <f t="shared" si="212"/>
        <v>-</v>
      </c>
      <c r="S885" s="39" t="str">
        <f t="shared" si="213"/>
        <v/>
      </c>
      <c r="T885" t="str">
        <f t="shared" si="214"/>
        <v/>
      </c>
      <c r="U885" s="40">
        <f t="shared" si="215"/>
        <v>0</v>
      </c>
      <c r="V885" s="40">
        <f t="shared" si="216"/>
        <v>0</v>
      </c>
      <c r="W885" s="40">
        <f t="shared" si="217"/>
        <v>0</v>
      </c>
      <c r="X885" s="40">
        <f t="shared" si="218"/>
        <v>0</v>
      </c>
      <c r="Y885" s="39">
        <f t="shared" si="219"/>
        <v>0</v>
      </c>
      <c r="Z885" s="39">
        <f t="shared" si="220"/>
        <v>0</v>
      </c>
      <c r="AA885" s="39">
        <f t="shared" si="221"/>
        <v>0</v>
      </c>
      <c r="AB885" t="str">
        <f t="shared" si="222"/>
        <v/>
      </c>
      <c r="AD885" s="41" t="str">
        <f t="shared" si="223"/>
        <v/>
      </c>
    </row>
    <row r="886" spans="1:30" x14ac:dyDescent="0.2">
      <c r="A886" s="35"/>
      <c r="B886" s="36"/>
      <c r="C886" s="36"/>
      <c r="D886" s="36"/>
      <c r="E886" s="36"/>
      <c r="F886" s="37"/>
      <c r="G886" s="36"/>
      <c r="H886" s="36"/>
      <c r="I886" s="36"/>
      <c r="J886" s="36"/>
      <c r="K886" s="36"/>
      <c r="L886" s="36"/>
      <c r="M886" s="36"/>
      <c r="N886" s="38" t="str">
        <f t="shared" si="208"/>
        <v/>
      </c>
      <c r="O886" t="str">
        <f t="shared" si="209"/>
        <v/>
      </c>
      <c r="P886" t="str">
        <f t="shared" si="210"/>
        <v/>
      </c>
      <c r="Q886" t="str">
        <f t="shared" si="211"/>
        <v/>
      </c>
      <c r="R886" t="str">
        <f t="shared" si="212"/>
        <v>-</v>
      </c>
      <c r="S886" s="39" t="str">
        <f t="shared" si="213"/>
        <v/>
      </c>
      <c r="T886" t="str">
        <f t="shared" si="214"/>
        <v/>
      </c>
      <c r="U886" s="40">
        <f t="shared" si="215"/>
        <v>0</v>
      </c>
      <c r="V886" s="40">
        <f t="shared" si="216"/>
        <v>0</v>
      </c>
      <c r="W886" s="40">
        <f t="shared" si="217"/>
        <v>0</v>
      </c>
      <c r="X886" s="40">
        <f t="shared" si="218"/>
        <v>0</v>
      </c>
      <c r="Y886" s="39">
        <f t="shared" si="219"/>
        <v>0</v>
      </c>
      <c r="Z886" s="39">
        <f t="shared" si="220"/>
        <v>0</v>
      </c>
      <c r="AA886" s="39">
        <f t="shared" si="221"/>
        <v>0</v>
      </c>
      <c r="AB886" t="str">
        <f t="shared" si="222"/>
        <v/>
      </c>
      <c r="AD886" s="41" t="str">
        <f t="shared" si="223"/>
        <v/>
      </c>
    </row>
    <row r="887" spans="1:30" x14ac:dyDescent="0.2">
      <c r="A887" s="35"/>
      <c r="B887" s="36"/>
      <c r="C887" s="36"/>
      <c r="D887" s="36"/>
      <c r="E887" s="36"/>
      <c r="F887" s="37"/>
      <c r="G887" s="36"/>
      <c r="H887" s="36"/>
      <c r="I887" s="36"/>
      <c r="J887" s="36"/>
      <c r="K887" s="36"/>
      <c r="L887" s="36"/>
      <c r="M887" s="36"/>
      <c r="N887" s="38" t="str">
        <f t="shared" si="208"/>
        <v/>
      </c>
      <c r="O887" t="str">
        <f t="shared" si="209"/>
        <v/>
      </c>
      <c r="P887" t="str">
        <f t="shared" si="210"/>
        <v/>
      </c>
      <c r="Q887" t="str">
        <f t="shared" si="211"/>
        <v/>
      </c>
      <c r="R887" t="str">
        <f t="shared" si="212"/>
        <v>-</v>
      </c>
      <c r="S887" s="39" t="str">
        <f t="shared" si="213"/>
        <v/>
      </c>
      <c r="T887" t="str">
        <f t="shared" si="214"/>
        <v/>
      </c>
      <c r="U887" s="40">
        <f t="shared" si="215"/>
        <v>0</v>
      </c>
      <c r="V887" s="40">
        <f t="shared" si="216"/>
        <v>0</v>
      </c>
      <c r="W887" s="40">
        <f t="shared" si="217"/>
        <v>0</v>
      </c>
      <c r="X887" s="40">
        <f t="shared" si="218"/>
        <v>0</v>
      </c>
      <c r="Y887" s="39">
        <f t="shared" si="219"/>
        <v>0</v>
      </c>
      <c r="Z887" s="39">
        <f t="shared" si="220"/>
        <v>0</v>
      </c>
      <c r="AA887" s="39">
        <f t="shared" si="221"/>
        <v>0</v>
      </c>
      <c r="AB887" t="str">
        <f t="shared" si="222"/>
        <v/>
      </c>
      <c r="AD887" s="41" t="str">
        <f t="shared" si="223"/>
        <v/>
      </c>
    </row>
    <row r="888" spans="1:30" x14ac:dyDescent="0.2">
      <c r="A888" s="35"/>
      <c r="B888" s="36"/>
      <c r="C888" s="36"/>
      <c r="D888" s="36"/>
      <c r="E888" s="36"/>
      <c r="F888" s="37"/>
      <c r="G888" s="36"/>
      <c r="H888" s="36"/>
      <c r="I888" s="36"/>
      <c r="J888" s="36"/>
      <c r="K888" s="36"/>
      <c r="L888" s="36"/>
      <c r="M888" s="36"/>
      <c r="N888" s="38" t="str">
        <f t="shared" si="208"/>
        <v/>
      </c>
      <c r="O888" t="str">
        <f t="shared" si="209"/>
        <v/>
      </c>
      <c r="P888" t="str">
        <f t="shared" si="210"/>
        <v/>
      </c>
      <c r="Q888" t="str">
        <f t="shared" si="211"/>
        <v/>
      </c>
      <c r="R888" t="str">
        <f t="shared" si="212"/>
        <v>-</v>
      </c>
      <c r="S888" s="39" t="str">
        <f t="shared" si="213"/>
        <v/>
      </c>
      <c r="T888" t="str">
        <f t="shared" si="214"/>
        <v/>
      </c>
      <c r="U888" s="40">
        <f t="shared" si="215"/>
        <v>0</v>
      </c>
      <c r="V888" s="40">
        <f t="shared" si="216"/>
        <v>0</v>
      </c>
      <c r="W888" s="40">
        <f t="shared" si="217"/>
        <v>0</v>
      </c>
      <c r="X888" s="40">
        <f t="shared" si="218"/>
        <v>0</v>
      </c>
      <c r="Y888" s="39">
        <f t="shared" si="219"/>
        <v>0</v>
      </c>
      <c r="Z888" s="39">
        <f t="shared" si="220"/>
        <v>0</v>
      </c>
      <c r="AA888" s="39">
        <f t="shared" si="221"/>
        <v>0</v>
      </c>
      <c r="AB888" t="str">
        <f t="shared" si="222"/>
        <v/>
      </c>
      <c r="AD888" s="41" t="str">
        <f t="shared" si="223"/>
        <v/>
      </c>
    </row>
    <row r="889" spans="1:30" x14ac:dyDescent="0.2">
      <c r="A889" s="35"/>
      <c r="B889" s="36"/>
      <c r="C889" s="36"/>
      <c r="D889" s="36"/>
      <c r="E889" s="36"/>
      <c r="F889" s="37"/>
      <c r="G889" s="36"/>
      <c r="H889" s="36"/>
      <c r="I889" s="36"/>
      <c r="J889" s="36"/>
      <c r="K889" s="36"/>
      <c r="L889" s="36"/>
      <c r="M889" s="36"/>
      <c r="N889" s="38" t="str">
        <f t="shared" si="208"/>
        <v/>
      </c>
      <c r="O889" t="str">
        <f t="shared" si="209"/>
        <v/>
      </c>
      <c r="P889" t="str">
        <f t="shared" si="210"/>
        <v/>
      </c>
      <c r="Q889" t="str">
        <f t="shared" si="211"/>
        <v/>
      </c>
      <c r="R889" t="str">
        <f t="shared" si="212"/>
        <v>-</v>
      </c>
      <c r="S889" s="39" t="str">
        <f t="shared" si="213"/>
        <v/>
      </c>
      <c r="T889" t="str">
        <f t="shared" si="214"/>
        <v/>
      </c>
      <c r="U889" s="40">
        <f t="shared" si="215"/>
        <v>0</v>
      </c>
      <c r="V889" s="40">
        <f t="shared" si="216"/>
        <v>0</v>
      </c>
      <c r="W889" s="40">
        <f t="shared" si="217"/>
        <v>0</v>
      </c>
      <c r="X889" s="40">
        <f t="shared" si="218"/>
        <v>0</v>
      </c>
      <c r="Y889" s="39">
        <f t="shared" si="219"/>
        <v>0</v>
      </c>
      <c r="Z889" s="39">
        <f t="shared" si="220"/>
        <v>0</v>
      </c>
      <c r="AA889" s="39">
        <f t="shared" si="221"/>
        <v>0</v>
      </c>
      <c r="AB889" t="str">
        <f t="shared" si="222"/>
        <v/>
      </c>
      <c r="AD889" s="41" t="str">
        <f t="shared" si="223"/>
        <v/>
      </c>
    </row>
    <row r="890" spans="1:30" x14ac:dyDescent="0.2">
      <c r="A890" s="35"/>
      <c r="B890" s="36"/>
      <c r="C890" s="36"/>
      <c r="D890" s="36"/>
      <c r="E890" s="36"/>
      <c r="F890" s="37"/>
      <c r="G890" s="36"/>
      <c r="H890" s="36"/>
      <c r="I890" s="36"/>
      <c r="J890" s="36"/>
      <c r="K890" s="36"/>
      <c r="L890" s="36"/>
      <c r="M890" s="36"/>
      <c r="N890" s="38" t="str">
        <f t="shared" si="208"/>
        <v/>
      </c>
      <c r="O890" t="str">
        <f t="shared" si="209"/>
        <v/>
      </c>
      <c r="P890" t="str">
        <f t="shared" si="210"/>
        <v/>
      </c>
      <c r="Q890" t="str">
        <f t="shared" si="211"/>
        <v/>
      </c>
      <c r="R890" t="str">
        <f t="shared" si="212"/>
        <v>-</v>
      </c>
      <c r="S890" s="39" t="str">
        <f t="shared" si="213"/>
        <v/>
      </c>
      <c r="T890" t="str">
        <f t="shared" si="214"/>
        <v/>
      </c>
      <c r="U890" s="40">
        <f t="shared" si="215"/>
        <v>0</v>
      </c>
      <c r="V890" s="40">
        <f t="shared" si="216"/>
        <v>0</v>
      </c>
      <c r="W890" s="40">
        <f t="shared" si="217"/>
        <v>0</v>
      </c>
      <c r="X890" s="40">
        <f t="shared" si="218"/>
        <v>0</v>
      </c>
      <c r="Y890" s="39">
        <f t="shared" si="219"/>
        <v>0</v>
      </c>
      <c r="Z890" s="39">
        <f t="shared" si="220"/>
        <v>0</v>
      </c>
      <c r="AA890" s="39">
        <f t="shared" si="221"/>
        <v>0</v>
      </c>
      <c r="AB890" t="str">
        <f t="shared" si="222"/>
        <v/>
      </c>
      <c r="AD890" s="41" t="str">
        <f t="shared" si="223"/>
        <v/>
      </c>
    </row>
    <row r="891" spans="1:30" x14ac:dyDescent="0.2">
      <c r="A891" s="35"/>
      <c r="B891" s="36"/>
      <c r="C891" s="36"/>
      <c r="D891" s="36"/>
      <c r="E891" s="36"/>
      <c r="F891" s="37"/>
      <c r="G891" s="36"/>
      <c r="H891" s="36"/>
      <c r="I891" s="36"/>
      <c r="J891" s="36"/>
      <c r="K891" s="36"/>
      <c r="L891" s="36"/>
      <c r="M891" s="36"/>
      <c r="N891" s="38" t="str">
        <f t="shared" si="208"/>
        <v/>
      </c>
      <c r="O891" t="str">
        <f t="shared" si="209"/>
        <v/>
      </c>
      <c r="P891" t="str">
        <f t="shared" si="210"/>
        <v/>
      </c>
      <c r="Q891" t="str">
        <f t="shared" si="211"/>
        <v/>
      </c>
      <c r="R891" t="str">
        <f t="shared" si="212"/>
        <v>-</v>
      </c>
      <c r="S891" s="39" t="str">
        <f t="shared" si="213"/>
        <v/>
      </c>
      <c r="T891" t="str">
        <f t="shared" si="214"/>
        <v/>
      </c>
      <c r="U891" s="40">
        <f t="shared" si="215"/>
        <v>0</v>
      </c>
      <c r="V891" s="40">
        <f t="shared" si="216"/>
        <v>0</v>
      </c>
      <c r="W891" s="40">
        <f t="shared" si="217"/>
        <v>0</v>
      </c>
      <c r="X891" s="40">
        <f t="shared" si="218"/>
        <v>0</v>
      </c>
      <c r="Y891" s="39">
        <f t="shared" si="219"/>
        <v>0</v>
      </c>
      <c r="Z891" s="39">
        <f t="shared" si="220"/>
        <v>0</v>
      </c>
      <c r="AA891" s="39">
        <f t="shared" si="221"/>
        <v>0</v>
      </c>
      <c r="AB891" t="str">
        <f t="shared" si="222"/>
        <v/>
      </c>
      <c r="AD891" s="41" t="str">
        <f t="shared" si="223"/>
        <v/>
      </c>
    </row>
    <row r="892" spans="1:30" x14ac:dyDescent="0.2">
      <c r="A892" s="35"/>
      <c r="B892" s="36"/>
      <c r="C892" s="36"/>
      <c r="D892" s="36"/>
      <c r="E892" s="36"/>
      <c r="F892" s="37"/>
      <c r="G892" s="36"/>
      <c r="H892" s="36"/>
      <c r="I892" s="36"/>
      <c r="J892" s="36"/>
      <c r="K892" s="36"/>
      <c r="L892" s="36"/>
      <c r="M892" s="36"/>
      <c r="N892" s="38" t="str">
        <f t="shared" si="208"/>
        <v/>
      </c>
      <c r="O892" t="str">
        <f t="shared" si="209"/>
        <v/>
      </c>
      <c r="P892" t="str">
        <f t="shared" si="210"/>
        <v/>
      </c>
      <c r="Q892" t="str">
        <f t="shared" si="211"/>
        <v/>
      </c>
      <c r="R892" t="str">
        <f t="shared" si="212"/>
        <v>-</v>
      </c>
      <c r="S892" s="39" t="str">
        <f t="shared" si="213"/>
        <v/>
      </c>
      <c r="T892" t="str">
        <f t="shared" si="214"/>
        <v/>
      </c>
      <c r="U892" s="40">
        <f t="shared" si="215"/>
        <v>0</v>
      </c>
      <c r="V892" s="40">
        <f t="shared" si="216"/>
        <v>0</v>
      </c>
      <c r="W892" s="40">
        <f t="shared" si="217"/>
        <v>0</v>
      </c>
      <c r="X892" s="40">
        <f t="shared" si="218"/>
        <v>0</v>
      </c>
      <c r="Y892" s="39">
        <f t="shared" si="219"/>
        <v>0</v>
      </c>
      <c r="Z892" s="39">
        <f t="shared" si="220"/>
        <v>0</v>
      </c>
      <c r="AA892" s="39">
        <f t="shared" si="221"/>
        <v>0</v>
      </c>
      <c r="AB892" t="str">
        <f t="shared" si="222"/>
        <v/>
      </c>
      <c r="AD892" s="41" t="str">
        <f t="shared" si="223"/>
        <v/>
      </c>
    </row>
    <row r="893" spans="1:30" x14ac:dyDescent="0.2">
      <c r="A893" s="35"/>
      <c r="B893" s="36"/>
      <c r="C893" s="36"/>
      <c r="D893" s="36"/>
      <c r="E893" s="36"/>
      <c r="F893" s="37"/>
      <c r="G893" s="36"/>
      <c r="H893" s="36"/>
      <c r="I893" s="36"/>
      <c r="J893" s="36"/>
      <c r="K893" s="36"/>
      <c r="L893" s="36"/>
      <c r="M893" s="36"/>
      <c r="N893" s="38" t="str">
        <f t="shared" si="208"/>
        <v/>
      </c>
      <c r="O893" t="str">
        <f t="shared" si="209"/>
        <v/>
      </c>
      <c r="P893" t="str">
        <f t="shared" si="210"/>
        <v/>
      </c>
      <c r="Q893" t="str">
        <f t="shared" si="211"/>
        <v/>
      </c>
      <c r="R893" t="str">
        <f t="shared" si="212"/>
        <v>-</v>
      </c>
      <c r="S893" s="39" t="str">
        <f t="shared" si="213"/>
        <v/>
      </c>
      <c r="T893" t="str">
        <f t="shared" si="214"/>
        <v/>
      </c>
      <c r="U893" s="40">
        <f t="shared" si="215"/>
        <v>0</v>
      </c>
      <c r="V893" s="40">
        <f t="shared" si="216"/>
        <v>0</v>
      </c>
      <c r="W893" s="40">
        <f t="shared" si="217"/>
        <v>0</v>
      </c>
      <c r="X893" s="40">
        <f t="shared" si="218"/>
        <v>0</v>
      </c>
      <c r="Y893" s="39">
        <f t="shared" si="219"/>
        <v>0</v>
      </c>
      <c r="Z893" s="39">
        <f t="shared" si="220"/>
        <v>0</v>
      </c>
      <c r="AA893" s="39">
        <f t="shared" si="221"/>
        <v>0</v>
      </c>
      <c r="AB893" t="str">
        <f t="shared" si="222"/>
        <v/>
      </c>
      <c r="AD893" s="41" t="str">
        <f t="shared" si="223"/>
        <v/>
      </c>
    </row>
    <row r="894" spans="1:30" x14ac:dyDescent="0.2">
      <c r="A894" s="35"/>
      <c r="B894" s="36"/>
      <c r="C894" s="36"/>
      <c r="D894" s="36"/>
      <c r="E894" s="36"/>
      <c r="F894" s="37"/>
      <c r="G894" s="36"/>
      <c r="H894" s="36"/>
      <c r="I894" s="36"/>
      <c r="J894" s="36"/>
      <c r="K894" s="36"/>
      <c r="L894" s="36"/>
      <c r="M894" s="36"/>
      <c r="N894" s="38" t="str">
        <f t="shared" si="208"/>
        <v/>
      </c>
      <c r="O894" t="str">
        <f t="shared" si="209"/>
        <v/>
      </c>
      <c r="P894" t="str">
        <f t="shared" si="210"/>
        <v/>
      </c>
      <c r="Q894" t="str">
        <f t="shared" si="211"/>
        <v/>
      </c>
      <c r="R894" t="str">
        <f t="shared" si="212"/>
        <v>-</v>
      </c>
      <c r="S894" s="39" t="str">
        <f t="shared" si="213"/>
        <v/>
      </c>
      <c r="T894" t="str">
        <f t="shared" si="214"/>
        <v/>
      </c>
      <c r="U894" s="40">
        <f t="shared" si="215"/>
        <v>0</v>
      </c>
      <c r="V894" s="40">
        <f t="shared" si="216"/>
        <v>0</v>
      </c>
      <c r="W894" s="40">
        <f t="shared" si="217"/>
        <v>0</v>
      </c>
      <c r="X894" s="40">
        <f t="shared" si="218"/>
        <v>0</v>
      </c>
      <c r="Y894" s="39">
        <f t="shared" si="219"/>
        <v>0</v>
      </c>
      <c r="Z894" s="39">
        <f t="shared" si="220"/>
        <v>0</v>
      </c>
      <c r="AA894" s="39">
        <f t="shared" si="221"/>
        <v>0</v>
      </c>
      <c r="AB894" t="str">
        <f t="shared" si="222"/>
        <v/>
      </c>
      <c r="AD894" s="41" t="str">
        <f t="shared" si="223"/>
        <v/>
      </c>
    </row>
    <row r="895" spans="1:30" x14ac:dyDescent="0.2">
      <c r="A895" s="35"/>
      <c r="B895" s="36"/>
      <c r="C895" s="36"/>
      <c r="D895" s="36"/>
      <c r="E895" s="36"/>
      <c r="F895" s="37"/>
      <c r="G895" s="36"/>
      <c r="H895" s="36"/>
      <c r="I895" s="36"/>
      <c r="J895" s="36"/>
      <c r="K895" s="36"/>
      <c r="L895" s="36"/>
      <c r="M895" s="36"/>
      <c r="N895" s="38" t="str">
        <f t="shared" si="208"/>
        <v/>
      </c>
      <c r="O895" t="str">
        <f t="shared" si="209"/>
        <v/>
      </c>
      <c r="P895" t="str">
        <f t="shared" si="210"/>
        <v/>
      </c>
      <c r="Q895" t="str">
        <f t="shared" si="211"/>
        <v/>
      </c>
      <c r="R895" t="str">
        <f t="shared" si="212"/>
        <v>-</v>
      </c>
      <c r="S895" s="39" t="str">
        <f t="shared" si="213"/>
        <v/>
      </c>
      <c r="T895" t="str">
        <f t="shared" si="214"/>
        <v/>
      </c>
      <c r="U895" s="40">
        <f t="shared" si="215"/>
        <v>0</v>
      </c>
      <c r="V895" s="40">
        <f t="shared" si="216"/>
        <v>0</v>
      </c>
      <c r="W895" s="40">
        <f t="shared" si="217"/>
        <v>0</v>
      </c>
      <c r="X895" s="40">
        <f t="shared" si="218"/>
        <v>0</v>
      </c>
      <c r="Y895" s="39">
        <f t="shared" si="219"/>
        <v>0</v>
      </c>
      <c r="Z895" s="39">
        <f t="shared" si="220"/>
        <v>0</v>
      </c>
      <c r="AA895" s="39">
        <f t="shared" si="221"/>
        <v>0</v>
      </c>
      <c r="AB895" t="str">
        <f t="shared" si="222"/>
        <v/>
      </c>
      <c r="AD895" s="41" t="str">
        <f t="shared" si="223"/>
        <v/>
      </c>
    </row>
    <row r="896" spans="1:30" x14ac:dyDescent="0.2">
      <c r="A896" s="35"/>
      <c r="B896" s="36"/>
      <c r="C896" s="36"/>
      <c r="D896" s="36"/>
      <c r="E896" s="36"/>
      <c r="F896" s="37"/>
      <c r="G896" s="36"/>
      <c r="H896" s="36"/>
      <c r="I896" s="36"/>
      <c r="J896" s="36"/>
      <c r="K896" s="36"/>
      <c r="L896" s="36"/>
      <c r="M896" s="36"/>
      <c r="N896" s="38" t="str">
        <f t="shared" si="208"/>
        <v/>
      </c>
      <c r="O896" t="str">
        <f t="shared" si="209"/>
        <v/>
      </c>
      <c r="P896" t="str">
        <f t="shared" si="210"/>
        <v/>
      </c>
      <c r="Q896" t="str">
        <f t="shared" si="211"/>
        <v/>
      </c>
      <c r="R896" t="str">
        <f t="shared" si="212"/>
        <v>-</v>
      </c>
      <c r="S896" s="39" t="str">
        <f t="shared" si="213"/>
        <v/>
      </c>
      <c r="T896" t="str">
        <f t="shared" si="214"/>
        <v/>
      </c>
      <c r="U896" s="40">
        <f t="shared" si="215"/>
        <v>0</v>
      </c>
      <c r="V896" s="40">
        <f t="shared" si="216"/>
        <v>0</v>
      </c>
      <c r="W896" s="40">
        <f t="shared" si="217"/>
        <v>0</v>
      </c>
      <c r="X896" s="40">
        <f t="shared" si="218"/>
        <v>0</v>
      </c>
      <c r="Y896" s="39">
        <f t="shared" si="219"/>
        <v>0</v>
      </c>
      <c r="Z896" s="39">
        <f t="shared" si="220"/>
        <v>0</v>
      </c>
      <c r="AA896" s="39">
        <f t="shared" si="221"/>
        <v>0</v>
      </c>
      <c r="AB896" t="str">
        <f t="shared" si="222"/>
        <v/>
      </c>
      <c r="AD896" s="41" t="str">
        <f t="shared" si="223"/>
        <v/>
      </c>
    </row>
    <row r="897" spans="1:30" x14ac:dyDescent="0.2">
      <c r="A897" s="35"/>
      <c r="B897" s="36"/>
      <c r="C897" s="36"/>
      <c r="D897" s="36"/>
      <c r="E897" s="36"/>
      <c r="F897" s="37"/>
      <c r="G897" s="36"/>
      <c r="H897" s="36"/>
      <c r="I897" s="36"/>
      <c r="J897" s="36"/>
      <c r="K897" s="36"/>
      <c r="L897" s="36"/>
      <c r="M897" s="36"/>
      <c r="N897" s="38" t="str">
        <f t="shared" si="208"/>
        <v/>
      </c>
      <c r="O897" t="str">
        <f t="shared" si="209"/>
        <v/>
      </c>
      <c r="P897" t="str">
        <f t="shared" si="210"/>
        <v/>
      </c>
      <c r="Q897" t="str">
        <f t="shared" si="211"/>
        <v/>
      </c>
      <c r="R897" t="str">
        <f t="shared" si="212"/>
        <v>-</v>
      </c>
      <c r="S897" s="39" t="str">
        <f t="shared" si="213"/>
        <v/>
      </c>
      <c r="T897" t="str">
        <f t="shared" si="214"/>
        <v/>
      </c>
      <c r="U897" s="40">
        <f t="shared" si="215"/>
        <v>0</v>
      </c>
      <c r="V897" s="40">
        <f t="shared" si="216"/>
        <v>0</v>
      </c>
      <c r="W897" s="40">
        <f t="shared" si="217"/>
        <v>0</v>
      </c>
      <c r="X897" s="40">
        <f t="shared" si="218"/>
        <v>0</v>
      </c>
      <c r="Y897" s="39">
        <f t="shared" si="219"/>
        <v>0</v>
      </c>
      <c r="Z897" s="39">
        <f t="shared" si="220"/>
        <v>0</v>
      </c>
      <c r="AA897" s="39">
        <f t="shared" si="221"/>
        <v>0</v>
      </c>
      <c r="AB897" t="str">
        <f t="shared" si="222"/>
        <v/>
      </c>
      <c r="AD897" s="41" t="str">
        <f t="shared" si="223"/>
        <v/>
      </c>
    </row>
    <row r="898" spans="1:30" x14ac:dyDescent="0.2">
      <c r="A898" s="35"/>
      <c r="B898" s="36"/>
      <c r="C898" s="36"/>
      <c r="D898" s="36"/>
      <c r="E898" s="36"/>
      <c r="F898" s="37"/>
      <c r="G898" s="36"/>
      <c r="H898" s="36"/>
      <c r="I898" s="36"/>
      <c r="J898" s="36"/>
      <c r="K898" s="36"/>
      <c r="L898" s="36"/>
      <c r="M898" s="36"/>
      <c r="N898" s="38" t="str">
        <f t="shared" si="208"/>
        <v/>
      </c>
      <c r="O898" t="str">
        <f t="shared" si="209"/>
        <v/>
      </c>
      <c r="P898" t="str">
        <f t="shared" si="210"/>
        <v/>
      </c>
      <c r="Q898" t="str">
        <f t="shared" si="211"/>
        <v/>
      </c>
      <c r="R898" t="str">
        <f t="shared" si="212"/>
        <v>-</v>
      </c>
      <c r="S898" s="39" t="str">
        <f t="shared" si="213"/>
        <v/>
      </c>
      <c r="T898" t="str">
        <f t="shared" si="214"/>
        <v/>
      </c>
      <c r="U898" s="40">
        <f t="shared" si="215"/>
        <v>0</v>
      </c>
      <c r="V898" s="40">
        <f t="shared" si="216"/>
        <v>0</v>
      </c>
      <c r="W898" s="40">
        <f t="shared" si="217"/>
        <v>0</v>
      </c>
      <c r="X898" s="40">
        <f t="shared" si="218"/>
        <v>0</v>
      </c>
      <c r="Y898" s="39">
        <f t="shared" si="219"/>
        <v>0</v>
      </c>
      <c r="Z898" s="39">
        <f t="shared" si="220"/>
        <v>0</v>
      </c>
      <c r="AA898" s="39">
        <f t="shared" si="221"/>
        <v>0</v>
      </c>
      <c r="AB898" t="str">
        <f t="shared" si="222"/>
        <v/>
      </c>
      <c r="AD898" s="41" t="str">
        <f t="shared" si="223"/>
        <v/>
      </c>
    </row>
    <row r="899" spans="1:30" x14ac:dyDescent="0.2">
      <c r="A899" s="35"/>
      <c r="B899" s="36"/>
      <c r="C899" s="36"/>
      <c r="D899" s="36"/>
      <c r="E899" s="36"/>
      <c r="F899" s="37"/>
      <c r="G899" s="36"/>
      <c r="H899" s="36"/>
      <c r="I899" s="36"/>
      <c r="J899" s="36"/>
      <c r="K899" s="36"/>
      <c r="L899" s="36"/>
      <c r="M899" s="36"/>
      <c r="N899" s="38" t="str">
        <f t="shared" si="208"/>
        <v/>
      </c>
      <c r="O899" t="str">
        <f t="shared" si="209"/>
        <v/>
      </c>
      <c r="P899" t="str">
        <f t="shared" si="210"/>
        <v/>
      </c>
      <c r="Q899" t="str">
        <f t="shared" si="211"/>
        <v/>
      </c>
      <c r="R899" t="str">
        <f t="shared" si="212"/>
        <v>-</v>
      </c>
      <c r="S899" s="39" t="str">
        <f t="shared" si="213"/>
        <v/>
      </c>
      <c r="T899" t="str">
        <f t="shared" si="214"/>
        <v/>
      </c>
      <c r="U899" s="40">
        <f t="shared" si="215"/>
        <v>0</v>
      </c>
      <c r="V899" s="40">
        <f t="shared" si="216"/>
        <v>0</v>
      </c>
      <c r="W899" s="40">
        <f t="shared" si="217"/>
        <v>0</v>
      </c>
      <c r="X899" s="40">
        <f t="shared" si="218"/>
        <v>0</v>
      </c>
      <c r="Y899" s="39">
        <f t="shared" si="219"/>
        <v>0</v>
      </c>
      <c r="Z899" s="39">
        <f t="shared" si="220"/>
        <v>0</v>
      </c>
      <c r="AA899" s="39">
        <f t="shared" si="221"/>
        <v>0</v>
      </c>
      <c r="AB899" t="str">
        <f t="shared" si="222"/>
        <v/>
      </c>
      <c r="AD899" s="41" t="str">
        <f t="shared" si="223"/>
        <v/>
      </c>
    </row>
    <row r="900" spans="1:30" x14ac:dyDescent="0.2">
      <c r="A900" s="35"/>
      <c r="B900" s="36"/>
      <c r="C900" s="36"/>
      <c r="D900" s="36"/>
      <c r="E900" s="36"/>
      <c r="F900" s="37"/>
      <c r="G900" s="36"/>
      <c r="H900" s="36"/>
      <c r="I900" s="36"/>
      <c r="J900" s="36"/>
      <c r="K900" s="36"/>
      <c r="L900" s="36"/>
      <c r="M900" s="36"/>
      <c r="N900" s="38" t="str">
        <f t="shared" ref="N900:N963" si="224">IF($A900="","",DATE(YEAR($A900),MONTH($A900),1))</f>
        <v/>
      </c>
      <c r="O900" t="str">
        <f t="shared" ref="O900:O963" si="225">IF(TRIM($B900)="","",IFERROR(INDEX(C_RG,MATCH(TRIM($B900),C_Nome,0)),"?"))</f>
        <v/>
      </c>
      <c r="P900" t="str">
        <f t="shared" ref="P900:P963" si="226">IF($AD900="","",INDEX(V_Equipe,$AD900))</f>
        <v/>
      </c>
      <c r="Q900" t="str">
        <f t="shared" ref="Q900:Q963" si="227">IF($AD900="","",INDEX(V_Funcao,$AD900))</f>
        <v/>
      </c>
      <c r="R900" t="str">
        <f t="shared" ref="R900:R963" si="228">IF(OR(TRIM($C900)="",$Q900=""),"-",IF(TRIM($C900)=$Q900,"Sim","Não"))</f>
        <v>-</v>
      </c>
      <c r="S900" s="39" t="str">
        <f t="shared" ref="S900:S963" si="229">IF(OR($A900="",IF(TRIM($C900)&lt;&gt;"",TRIM($C900),$Q900)=""),"",IFERROR(INDEX(F_Valor,MATCH(IF(TRIM($C900)&lt;&gt;"",TRIM($C900),$Q900)&amp;"|"&amp;SUMPRODUCT(MAX((F_Funcao=IF(TRIM($C900)&lt;&gt;"",TRIM($C900),$Q900))*(F_Ini&lt;=$A900)*F_Ini)),F_Chave,0)),""))</f>
        <v/>
      </c>
      <c r="T900" t="str">
        <f t="shared" ref="T900:T963" si="230">IF($A900="","",IF($E900="Sim","Feriado",IF(WEEKDAY($A900,2)=6,"Sábado",IF(WEEKDAY($A900,2)=7,"Domingo","Dia útil"))))</f>
        <v/>
      </c>
      <c r="U900" s="40">
        <f t="shared" ref="U900:U963" si="231">IF(OR($A900="",$F900=""),0,IF(AND($T900&lt;&gt;"Dia útil",$F900&gt;P_LimiteAlmocoFDS),P_AlmocoFDS,0))</f>
        <v>0</v>
      </c>
      <c r="V900" s="40">
        <f t="shared" ref="V900:V963" si="232">IF($F900="",0,MAX($F900-$U900,0))</f>
        <v>0</v>
      </c>
      <c r="W900" s="40">
        <f t="shared" ref="W900:W963" si="233">IF($V900=0,0,IF($T900="Dia útil",$V900,IF($T900="Sábado",MAX($V900-P_HoraSab100,0),0)))</f>
        <v>0</v>
      </c>
      <c r="X900" s="40">
        <f t="shared" ref="X900:X963" si="234">IF($V900=0,0,IF(OR($T900="Domingo",$T900="Feriado"),$V900,IF($T900="Sábado",MIN($V900,P_HoraSab100),0)))</f>
        <v>0</v>
      </c>
      <c r="Y900" s="39">
        <f t="shared" ref="Y900:Y963" si="235">IF(OR($V900=0,$S900=""),0,($W900*P_MultHE50+$X900*P_MultHE100)*24*$S900)</f>
        <v>0</v>
      </c>
      <c r="Z900" s="39">
        <f t="shared" ref="Z900:Z963" si="236">IF($G900="PAGAS POR EI",$Y900,0)</f>
        <v>0</v>
      </c>
      <c r="AA900" s="39">
        <f t="shared" ref="AA900:AA963" si="237">IF($G900="PAGAS PELA ÁREA",$Y900,0)</f>
        <v>0</v>
      </c>
      <c r="AB900" t="str">
        <f t="shared" ref="AB900:AB963" si="238">IF($A900="","",IF($O900="?","CADASTRO: funcionário não está no Cadastro",IF($G900="","DEFINIR: tratamento da HE (EI ou área)",IF($L900&lt;&gt;"Sim","PONTO: aguardando histórico dos pontos",""))))</f>
        <v/>
      </c>
      <c r="AD900" s="41" t="str">
        <f t="shared" ref="AD900:AD963" si="239">IF(OR($A900="",$O900="",$O900="?"),"",IFERROR(MATCH($O900&amp;"|"&amp;SUMPRODUCT(MAX((V_RG=$O900)*(V_Ini&lt;=$A900)*V_Ini)),V_Chave,0),""))</f>
        <v/>
      </c>
    </row>
    <row r="901" spans="1:30" x14ac:dyDescent="0.2">
      <c r="A901" s="35"/>
      <c r="B901" s="36"/>
      <c r="C901" s="36"/>
      <c r="D901" s="36"/>
      <c r="E901" s="36"/>
      <c r="F901" s="37"/>
      <c r="G901" s="36"/>
      <c r="H901" s="36"/>
      <c r="I901" s="36"/>
      <c r="J901" s="36"/>
      <c r="K901" s="36"/>
      <c r="L901" s="36"/>
      <c r="M901" s="36"/>
      <c r="N901" s="38" t="str">
        <f t="shared" si="224"/>
        <v/>
      </c>
      <c r="O901" t="str">
        <f t="shared" si="225"/>
        <v/>
      </c>
      <c r="P901" t="str">
        <f t="shared" si="226"/>
        <v/>
      </c>
      <c r="Q901" t="str">
        <f t="shared" si="227"/>
        <v/>
      </c>
      <c r="R901" t="str">
        <f t="shared" si="228"/>
        <v>-</v>
      </c>
      <c r="S901" s="39" t="str">
        <f t="shared" si="229"/>
        <v/>
      </c>
      <c r="T901" t="str">
        <f t="shared" si="230"/>
        <v/>
      </c>
      <c r="U901" s="40">
        <f t="shared" si="231"/>
        <v>0</v>
      </c>
      <c r="V901" s="40">
        <f t="shared" si="232"/>
        <v>0</v>
      </c>
      <c r="W901" s="40">
        <f t="shared" si="233"/>
        <v>0</v>
      </c>
      <c r="X901" s="40">
        <f t="shared" si="234"/>
        <v>0</v>
      </c>
      <c r="Y901" s="39">
        <f t="shared" si="235"/>
        <v>0</v>
      </c>
      <c r="Z901" s="39">
        <f t="shared" si="236"/>
        <v>0</v>
      </c>
      <c r="AA901" s="39">
        <f t="shared" si="237"/>
        <v>0</v>
      </c>
      <c r="AB901" t="str">
        <f t="shared" si="238"/>
        <v/>
      </c>
      <c r="AD901" s="41" t="str">
        <f t="shared" si="239"/>
        <v/>
      </c>
    </row>
    <row r="902" spans="1:30" x14ac:dyDescent="0.2">
      <c r="A902" s="35"/>
      <c r="B902" s="36"/>
      <c r="C902" s="36"/>
      <c r="D902" s="36"/>
      <c r="E902" s="36"/>
      <c r="F902" s="37"/>
      <c r="G902" s="36"/>
      <c r="H902" s="36"/>
      <c r="I902" s="36"/>
      <c r="J902" s="36"/>
      <c r="K902" s="36"/>
      <c r="L902" s="36"/>
      <c r="M902" s="36"/>
      <c r="N902" s="38" t="str">
        <f t="shared" si="224"/>
        <v/>
      </c>
      <c r="O902" t="str">
        <f t="shared" si="225"/>
        <v/>
      </c>
      <c r="P902" t="str">
        <f t="shared" si="226"/>
        <v/>
      </c>
      <c r="Q902" t="str">
        <f t="shared" si="227"/>
        <v/>
      </c>
      <c r="R902" t="str">
        <f t="shared" si="228"/>
        <v>-</v>
      </c>
      <c r="S902" s="39" t="str">
        <f t="shared" si="229"/>
        <v/>
      </c>
      <c r="T902" t="str">
        <f t="shared" si="230"/>
        <v/>
      </c>
      <c r="U902" s="40">
        <f t="shared" si="231"/>
        <v>0</v>
      </c>
      <c r="V902" s="40">
        <f t="shared" si="232"/>
        <v>0</v>
      </c>
      <c r="W902" s="40">
        <f t="shared" si="233"/>
        <v>0</v>
      </c>
      <c r="X902" s="40">
        <f t="shared" si="234"/>
        <v>0</v>
      </c>
      <c r="Y902" s="39">
        <f t="shared" si="235"/>
        <v>0</v>
      </c>
      <c r="Z902" s="39">
        <f t="shared" si="236"/>
        <v>0</v>
      </c>
      <c r="AA902" s="39">
        <f t="shared" si="237"/>
        <v>0</v>
      </c>
      <c r="AB902" t="str">
        <f t="shared" si="238"/>
        <v/>
      </c>
      <c r="AD902" s="41" t="str">
        <f t="shared" si="239"/>
        <v/>
      </c>
    </row>
    <row r="903" spans="1:30" x14ac:dyDescent="0.2">
      <c r="A903" s="35"/>
      <c r="B903" s="36"/>
      <c r="C903" s="36"/>
      <c r="D903" s="36"/>
      <c r="E903" s="36"/>
      <c r="F903" s="37"/>
      <c r="G903" s="36"/>
      <c r="H903" s="36"/>
      <c r="I903" s="36"/>
      <c r="J903" s="36"/>
      <c r="K903" s="36"/>
      <c r="L903" s="36"/>
      <c r="M903" s="36"/>
      <c r="N903" s="38" t="str">
        <f t="shared" si="224"/>
        <v/>
      </c>
      <c r="O903" t="str">
        <f t="shared" si="225"/>
        <v/>
      </c>
      <c r="P903" t="str">
        <f t="shared" si="226"/>
        <v/>
      </c>
      <c r="Q903" t="str">
        <f t="shared" si="227"/>
        <v/>
      </c>
      <c r="R903" t="str">
        <f t="shared" si="228"/>
        <v>-</v>
      </c>
      <c r="S903" s="39" t="str">
        <f t="shared" si="229"/>
        <v/>
      </c>
      <c r="T903" t="str">
        <f t="shared" si="230"/>
        <v/>
      </c>
      <c r="U903" s="40">
        <f t="shared" si="231"/>
        <v>0</v>
      </c>
      <c r="V903" s="40">
        <f t="shared" si="232"/>
        <v>0</v>
      </c>
      <c r="W903" s="40">
        <f t="shared" si="233"/>
        <v>0</v>
      </c>
      <c r="X903" s="40">
        <f t="shared" si="234"/>
        <v>0</v>
      </c>
      <c r="Y903" s="39">
        <f t="shared" si="235"/>
        <v>0</v>
      </c>
      <c r="Z903" s="39">
        <f t="shared" si="236"/>
        <v>0</v>
      </c>
      <c r="AA903" s="39">
        <f t="shared" si="237"/>
        <v>0</v>
      </c>
      <c r="AB903" t="str">
        <f t="shared" si="238"/>
        <v/>
      </c>
      <c r="AD903" s="41" t="str">
        <f t="shared" si="239"/>
        <v/>
      </c>
    </row>
    <row r="904" spans="1:30" x14ac:dyDescent="0.2">
      <c r="A904" s="35"/>
      <c r="B904" s="36"/>
      <c r="C904" s="36"/>
      <c r="D904" s="36"/>
      <c r="E904" s="36"/>
      <c r="F904" s="37"/>
      <c r="G904" s="36"/>
      <c r="H904" s="36"/>
      <c r="I904" s="36"/>
      <c r="J904" s="36"/>
      <c r="K904" s="36"/>
      <c r="L904" s="36"/>
      <c r="M904" s="36"/>
      <c r="N904" s="38" t="str">
        <f t="shared" si="224"/>
        <v/>
      </c>
      <c r="O904" t="str">
        <f t="shared" si="225"/>
        <v/>
      </c>
      <c r="P904" t="str">
        <f t="shared" si="226"/>
        <v/>
      </c>
      <c r="Q904" t="str">
        <f t="shared" si="227"/>
        <v/>
      </c>
      <c r="R904" t="str">
        <f t="shared" si="228"/>
        <v>-</v>
      </c>
      <c r="S904" s="39" t="str">
        <f t="shared" si="229"/>
        <v/>
      </c>
      <c r="T904" t="str">
        <f t="shared" si="230"/>
        <v/>
      </c>
      <c r="U904" s="40">
        <f t="shared" si="231"/>
        <v>0</v>
      </c>
      <c r="V904" s="40">
        <f t="shared" si="232"/>
        <v>0</v>
      </c>
      <c r="W904" s="40">
        <f t="shared" si="233"/>
        <v>0</v>
      </c>
      <c r="X904" s="40">
        <f t="shared" si="234"/>
        <v>0</v>
      </c>
      <c r="Y904" s="39">
        <f t="shared" si="235"/>
        <v>0</v>
      </c>
      <c r="Z904" s="39">
        <f t="shared" si="236"/>
        <v>0</v>
      </c>
      <c r="AA904" s="39">
        <f t="shared" si="237"/>
        <v>0</v>
      </c>
      <c r="AB904" t="str">
        <f t="shared" si="238"/>
        <v/>
      </c>
      <c r="AD904" s="41" t="str">
        <f t="shared" si="239"/>
        <v/>
      </c>
    </row>
    <row r="905" spans="1:30" x14ac:dyDescent="0.2">
      <c r="A905" s="35"/>
      <c r="B905" s="36"/>
      <c r="C905" s="36"/>
      <c r="D905" s="36"/>
      <c r="E905" s="36"/>
      <c r="F905" s="37"/>
      <c r="G905" s="36"/>
      <c r="H905" s="36"/>
      <c r="I905" s="36"/>
      <c r="J905" s="36"/>
      <c r="K905" s="36"/>
      <c r="L905" s="36"/>
      <c r="M905" s="36"/>
      <c r="N905" s="38" t="str">
        <f t="shared" si="224"/>
        <v/>
      </c>
      <c r="O905" t="str">
        <f t="shared" si="225"/>
        <v/>
      </c>
      <c r="P905" t="str">
        <f t="shared" si="226"/>
        <v/>
      </c>
      <c r="Q905" t="str">
        <f t="shared" si="227"/>
        <v/>
      </c>
      <c r="R905" t="str">
        <f t="shared" si="228"/>
        <v>-</v>
      </c>
      <c r="S905" s="39" t="str">
        <f t="shared" si="229"/>
        <v/>
      </c>
      <c r="T905" t="str">
        <f t="shared" si="230"/>
        <v/>
      </c>
      <c r="U905" s="40">
        <f t="shared" si="231"/>
        <v>0</v>
      </c>
      <c r="V905" s="40">
        <f t="shared" si="232"/>
        <v>0</v>
      </c>
      <c r="W905" s="40">
        <f t="shared" si="233"/>
        <v>0</v>
      </c>
      <c r="X905" s="40">
        <f t="shared" si="234"/>
        <v>0</v>
      </c>
      <c r="Y905" s="39">
        <f t="shared" si="235"/>
        <v>0</v>
      </c>
      <c r="Z905" s="39">
        <f t="shared" si="236"/>
        <v>0</v>
      </c>
      <c r="AA905" s="39">
        <f t="shared" si="237"/>
        <v>0</v>
      </c>
      <c r="AB905" t="str">
        <f t="shared" si="238"/>
        <v/>
      </c>
      <c r="AD905" s="41" t="str">
        <f t="shared" si="239"/>
        <v/>
      </c>
    </row>
    <row r="906" spans="1:30" x14ac:dyDescent="0.2">
      <c r="A906" s="35"/>
      <c r="B906" s="36"/>
      <c r="C906" s="36"/>
      <c r="D906" s="36"/>
      <c r="E906" s="36"/>
      <c r="F906" s="37"/>
      <c r="G906" s="36"/>
      <c r="H906" s="36"/>
      <c r="I906" s="36"/>
      <c r="J906" s="36"/>
      <c r="K906" s="36"/>
      <c r="L906" s="36"/>
      <c r="M906" s="36"/>
      <c r="N906" s="38" t="str">
        <f t="shared" si="224"/>
        <v/>
      </c>
      <c r="O906" t="str">
        <f t="shared" si="225"/>
        <v/>
      </c>
      <c r="P906" t="str">
        <f t="shared" si="226"/>
        <v/>
      </c>
      <c r="Q906" t="str">
        <f t="shared" si="227"/>
        <v/>
      </c>
      <c r="R906" t="str">
        <f t="shared" si="228"/>
        <v>-</v>
      </c>
      <c r="S906" s="39" t="str">
        <f t="shared" si="229"/>
        <v/>
      </c>
      <c r="T906" t="str">
        <f t="shared" si="230"/>
        <v/>
      </c>
      <c r="U906" s="40">
        <f t="shared" si="231"/>
        <v>0</v>
      </c>
      <c r="V906" s="40">
        <f t="shared" si="232"/>
        <v>0</v>
      </c>
      <c r="W906" s="40">
        <f t="shared" si="233"/>
        <v>0</v>
      </c>
      <c r="X906" s="40">
        <f t="shared" si="234"/>
        <v>0</v>
      </c>
      <c r="Y906" s="39">
        <f t="shared" si="235"/>
        <v>0</v>
      </c>
      <c r="Z906" s="39">
        <f t="shared" si="236"/>
        <v>0</v>
      </c>
      <c r="AA906" s="39">
        <f t="shared" si="237"/>
        <v>0</v>
      </c>
      <c r="AB906" t="str">
        <f t="shared" si="238"/>
        <v/>
      </c>
      <c r="AD906" s="41" t="str">
        <f t="shared" si="239"/>
        <v/>
      </c>
    </row>
    <row r="907" spans="1:30" x14ac:dyDescent="0.2">
      <c r="A907" s="35"/>
      <c r="B907" s="36"/>
      <c r="C907" s="36"/>
      <c r="D907" s="36"/>
      <c r="E907" s="36"/>
      <c r="F907" s="37"/>
      <c r="G907" s="36"/>
      <c r="H907" s="36"/>
      <c r="I907" s="36"/>
      <c r="J907" s="36"/>
      <c r="K907" s="36"/>
      <c r="L907" s="36"/>
      <c r="M907" s="36"/>
      <c r="N907" s="38" t="str">
        <f t="shared" si="224"/>
        <v/>
      </c>
      <c r="O907" t="str">
        <f t="shared" si="225"/>
        <v/>
      </c>
      <c r="P907" t="str">
        <f t="shared" si="226"/>
        <v/>
      </c>
      <c r="Q907" t="str">
        <f t="shared" si="227"/>
        <v/>
      </c>
      <c r="R907" t="str">
        <f t="shared" si="228"/>
        <v>-</v>
      </c>
      <c r="S907" s="39" t="str">
        <f t="shared" si="229"/>
        <v/>
      </c>
      <c r="T907" t="str">
        <f t="shared" si="230"/>
        <v/>
      </c>
      <c r="U907" s="40">
        <f t="shared" si="231"/>
        <v>0</v>
      </c>
      <c r="V907" s="40">
        <f t="shared" si="232"/>
        <v>0</v>
      </c>
      <c r="W907" s="40">
        <f t="shared" si="233"/>
        <v>0</v>
      </c>
      <c r="X907" s="40">
        <f t="shared" si="234"/>
        <v>0</v>
      </c>
      <c r="Y907" s="39">
        <f t="shared" si="235"/>
        <v>0</v>
      </c>
      <c r="Z907" s="39">
        <f t="shared" si="236"/>
        <v>0</v>
      </c>
      <c r="AA907" s="39">
        <f t="shared" si="237"/>
        <v>0</v>
      </c>
      <c r="AB907" t="str">
        <f t="shared" si="238"/>
        <v/>
      </c>
      <c r="AD907" s="41" t="str">
        <f t="shared" si="239"/>
        <v/>
      </c>
    </row>
    <row r="908" spans="1:30" x14ac:dyDescent="0.2">
      <c r="A908" s="35"/>
      <c r="B908" s="36"/>
      <c r="C908" s="36"/>
      <c r="D908" s="36"/>
      <c r="E908" s="36"/>
      <c r="F908" s="37"/>
      <c r="G908" s="36"/>
      <c r="H908" s="36"/>
      <c r="I908" s="36"/>
      <c r="J908" s="36"/>
      <c r="K908" s="36"/>
      <c r="L908" s="36"/>
      <c r="M908" s="36"/>
      <c r="N908" s="38" t="str">
        <f t="shared" si="224"/>
        <v/>
      </c>
      <c r="O908" t="str">
        <f t="shared" si="225"/>
        <v/>
      </c>
      <c r="P908" t="str">
        <f t="shared" si="226"/>
        <v/>
      </c>
      <c r="Q908" t="str">
        <f t="shared" si="227"/>
        <v/>
      </c>
      <c r="R908" t="str">
        <f t="shared" si="228"/>
        <v>-</v>
      </c>
      <c r="S908" s="39" t="str">
        <f t="shared" si="229"/>
        <v/>
      </c>
      <c r="T908" t="str">
        <f t="shared" si="230"/>
        <v/>
      </c>
      <c r="U908" s="40">
        <f t="shared" si="231"/>
        <v>0</v>
      </c>
      <c r="V908" s="40">
        <f t="shared" si="232"/>
        <v>0</v>
      </c>
      <c r="W908" s="40">
        <f t="shared" si="233"/>
        <v>0</v>
      </c>
      <c r="X908" s="40">
        <f t="shared" si="234"/>
        <v>0</v>
      </c>
      <c r="Y908" s="39">
        <f t="shared" si="235"/>
        <v>0</v>
      </c>
      <c r="Z908" s="39">
        <f t="shared" si="236"/>
        <v>0</v>
      </c>
      <c r="AA908" s="39">
        <f t="shared" si="237"/>
        <v>0</v>
      </c>
      <c r="AB908" t="str">
        <f t="shared" si="238"/>
        <v/>
      </c>
      <c r="AD908" s="41" t="str">
        <f t="shared" si="239"/>
        <v/>
      </c>
    </row>
    <row r="909" spans="1:30" x14ac:dyDescent="0.2">
      <c r="A909" s="35"/>
      <c r="B909" s="36"/>
      <c r="C909" s="36"/>
      <c r="D909" s="36"/>
      <c r="E909" s="36"/>
      <c r="F909" s="37"/>
      <c r="G909" s="36"/>
      <c r="H909" s="36"/>
      <c r="I909" s="36"/>
      <c r="J909" s="36"/>
      <c r="K909" s="36"/>
      <c r="L909" s="36"/>
      <c r="M909" s="36"/>
      <c r="N909" s="38" t="str">
        <f t="shared" si="224"/>
        <v/>
      </c>
      <c r="O909" t="str">
        <f t="shared" si="225"/>
        <v/>
      </c>
      <c r="P909" t="str">
        <f t="shared" si="226"/>
        <v/>
      </c>
      <c r="Q909" t="str">
        <f t="shared" si="227"/>
        <v/>
      </c>
      <c r="R909" t="str">
        <f t="shared" si="228"/>
        <v>-</v>
      </c>
      <c r="S909" s="39" t="str">
        <f t="shared" si="229"/>
        <v/>
      </c>
      <c r="T909" t="str">
        <f t="shared" si="230"/>
        <v/>
      </c>
      <c r="U909" s="40">
        <f t="shared" si="231"/>
        <v>0</v>
      </c>
      <c r="V909" s="40">
        <f t="shared" si="232"/>
        <v>0</v>
      </c>
      <c r="W909" s="40">
        <f t="shared" si="233"/>
        <v>0</v>
      </c>
      <c r="X909" s="40">
        <f t="shared" si="234"/>
        <v>0</v>
      </c>
      <c r="Y909" s="39">
        <f t="shared" si="235"/>
        <v>0</v>
      </c>
      <c r="Z909" s="39">
        <f t="shared" si="236"/>
        <v>0</v>
      </c>
      <c r="AA909" s="39">
        <f t="shared" si="237"/>
        <v>0</v>
      </c>
      <c r="AB909" t="str">
        <f t="shared" si="238"/>
        <v/>
      </c>
      <c r="AD909" s="41" t="str">
        <f t="shared" si="239"/>
        <v/>
      </c>
    </row>
    <row r="910" spans="1:30" x14ac:dyDescent="0.2">
      <c r="A910" s="35"/>
      <c r="B910" s="36"/>
      <c r="C910" s="36"/>
      <c r="D910" s="36"/>
      <c r="E910" s="36"/>
      <c r="F910" s="37"/>
      <c r="G910" s="36"/>
      <c r="H910" s="36"/>
      <c r="I910" s="36"/>
      <c r="J910" s="36"/>
      <c r="K910" s="36"/>
      <c r="L910" s="36"/>
      <c r="M910" s="36"/>
      <c r="N910" s="38" t="str">
        <f t="shared" si="224"/>
        <v/>
      </c>
      <c r="O910" t="str">
        <f t="shared" si="225"/>
        <v/>
      </c>
      <c r="P910" t="str">
        <f t="shared" si="226"/>
        <v/>
      </c>
      <c r="Q910" t="str">
        <f t="shared" si="227"/>
        <v/>
      </c>
      <c r="R910" t="str">
        <f t="shared" si="228"/>
        <v>-</v>
      </c>
      <c r="S910" s="39" t="str">
        <f t="shared" si="229"/>
        <v/>
      </c>
      <c r="T910" t="str">
        <f t="shared" si="230"/>
        <v/>
      </c>
      <c r="U910" s="40">
        <f t="shared" si="231"/>
        <v>0</v>
      </c>
      <c r="V910" s="40">
        <f t="shared" si="232"/>
        <v>0</v>
      </c>
      <c r="W910" s="40">
        <f t="shared" si="233"/>
        <v>0</v>
      </c>
      <c r="X910" s="40">
        <f t="shared" si="234"/>
        <v>0</v>
      </c>
      <c r="Y910" s="39">
        <f t="shared" si="235"/>
        <v>0</v>
      </c>
      <c r="Z910" s="39">
        <f t="shared" si="236"/>
        <v>0</v>
      </c>
      <c r="AA910" s="39">
        <f t="shared" si="237"/>
        <v>0</v>
      </c>
      <c r="AB910" t="str">
        <f t="shared" si="238"/>
        <v/>
      </c>
      <c r="AD910" s="41" t="str">
        <f t="shared" si="239"/>
        <v/>
      </c>
    </row>
    <row r="911" spans="1:30" x14ac:dyDescent="0.2">
      <c r="A911" s="35"/>
      <c r="B911" s="36"/>
      <c r="C911" s="36"/>
      <c r="D911" s="36"/>
      <c r="E911" s="36"/>
      <c r="F911" s="37"/>
      <c r="G911" s="36"/>
      <c r="H911" s="36"/>
      <c r="I911" s="36"/>
      <c r="J911" s="36"/>
      <c r="K911" s="36"/>
      <c r="L911" s="36"/>
      <c r="M911" s="36"/>
      <c r="N911" s="38" t="str">
        <f t="shared" si="224"/>
        <v/>
      </c>
      <c r="O911" t="str">
        <f t="shared" si="225"/>
        <v/>
      </c>
      <c r="P911" t="str">
        <f t="shared" si="226"/>
        <v/>
      </c>
      <c r="Q911" t="str">
        <f t="shared" si="227"/>
        <v/>
      </c>
      <c r="R911" t="str">
        <f t="shared" si="228"/>
        <v>-</v>
      </c>
      <c r="S911" s="39" t="str">
        <f t="shared" si="229"/>
        <v/>
      </c>
      <c r="T911" t="str">
        <f t="shared" si="230"/>
        <v/>
      </c>
      <c r="U911" s="40">
        <f t="shared" si="231"/>
        <v>0</v>
      </c>
      <c r="V911" s="40">
        <f t="shared" si="232"/>
        <v>0</v>
      </c>
      <c r="W911" s="40">
        <f t="shared" si="233"/>
        <v>0</v>
      </c>
      <c r="X911" s="40">
        <f t="shared" si="234"/>
        <v>0</v>
      </c>
      <c r="Y911" s="39">
        <f t="shared" si="235"/>
        <v>0</v>
      </c>
      <c r="Z911" s="39">
        <f t="shared" si="236"/>
        <v>0</v>
      </c>
      <c r="AA911" s="39">
        <f t="shared" si="237"/>
        <v>0</v>
      </c>
      <c r="AB911" t="str">
        <f t="shared" si="238"/>
        <v/>
      </c>
      <c r="AD911" s="41" t="str">
        <f t="shared" si="239"/>
        <v/>
      </c>
    </row>
    <row r="912" spans="1:30" x14ac:dyDescent="0.2">
      <c r="A912" s="35"/>
      <c r="B912" s="36"/>
      <c r="C912" s="36"/>
      <c r="D912" s="36"/>
      <c r="E912" s="36"/>
      <c r="F912" s="37"/>
      <c r="G912" s="36"/>
      <c r="H912" s="36"/>
      <c r="I912" s="36"/>
      <c r="J912" s="36"/>
      <c r="K912" s="36"/>
      <c r="L912" s="36"/>
      <c r="M912" s="36"/>
      <c r="N912" s="38" t="str">
        <f t="shared" si="224"/>
        <v/>
      </c>
      <c r="O912" t="str">
        <f t="shared" si="225"/>
        <v/>
      </c>
      <c r="P912" t="str">
        <f t="shared" si="226"/>
        <v/>
      </c>
      <c r="Q912" t="str">
        <f t="shared" si="227"/>
        <v/>
      </c>
      <c r="R912" t="str">
        <f t="shared" si="228"/>
        <v>-</v>
      </c>
      <c r="S912" s="39" t="str">
        <f t="shared" si="229"/>
        <v/>
      </c>
      <c r="T912" t="str">
        <f t="shared" si="230"/>
        <v/>
      </c>
      <c r="U912" s="40">
        <f t="shared" si="231"/>
        <v>0</v>
      </c>
      <c r="V912" s="40">
        <f t="shared" si="232"/>
        <v>0</v>
      </c>
      <c r="W912" s="40">
        <f t="shared" si="233"/>
        <v>0</v>
      </c>
      <c r="X912" s="40">
        <f t="shared" si="234"/>
        <v>0</v>
      </c>
      <c r="Y912" s="39">
        <f t="shared" si="235"/>
        <v>0</v>
      </c>
      <c r="Z912" s="39">
        <f t="shared" si="236"/>
        <v>0</v>
      </c>
      <c r="AA912" s="39">
        <f t="shared" si="237"/>
        <v>0</v>
      </c>
      <c r="AB912" t="str">
        <f t="shared" si="238"/>
        <v/>
      </c>
      <c r="AD912" s="41" t="str">
        <f t="shared" si="239"/>
        <v/>
      </c>
    </row>
    <row r="913" spans="1:30" x14ac:dyDescent="0.2">
      <c r="A913" s="35"/>
      <c r="B913" s="36"/>
      <c r="C913" s="36"/>
      <c r="D913" s="36"/>
      <c r="E913" s="36"/>
      <c r="F913" s="37"/>
      <c r="G913" s="36"/>
      <c r="H913" s="36"/>
      <c r="I913" s="36"/>
      <c r="J913" s="36"/>
      <c r="K913" s="36"/>
      <c r="L913" s="36"/>
      <c r="M913" s="36"/>
      <c r="N913" s="38" t="str">
        <f t="shared" si="224"/>
        <v/>
      </c>
      <c r="O913" t="str">
        <f t="shared" si="225"/>
        <v/>
      </c>
      <c r="P913" t="str">
        <f t="shared" si="226"/>
        <v/>
      </c>
      <c r="Q913" t="str">
        <f t="shared" si="227"/>
        <v/>
      </c>
      <c r="R913" t="str">
        <f t="shared" si="228"/>
        <v>-</v>
      </c>
      <c r="S913" s="39" t="str">
        <f t="shared" si="229"/>
        <v/>
      </c>
      <c r="T913" t="str">
        <f t="shared" si="230"/>
        <v/>
      </c>
      <c r="U913" s="40">
        <f t="shared" si="231"/>
        <v>0</v>
      </c>
      <c r="V913" s="40">
        <f t="shared" si="232"/>
        <v>0</v>
      </c>
      <c r="W913" s="40">
        <f t="shared" si="233"/>
        <v>0</v>
      </c>
      <c r="X913" s="40">
        <f t="shared" si="234"/>
        <v>0</v>
      </c>
      <c r="Y913" s="39">
        <f t="shared" si="235"/>
        <v>0</v>
      </c>
      <c r="Z913" s="39">
        <f t="shared" si="236"/>
        <v>0</v>
      </c>
      <c r="AA913" s="39">
        <f t="shared" si="237"/>
        <v>0</v>
      </c>
      <c r="AB913" t="str">
        <f t="shared" si="238"/>
        <v/>
      </c>
      <c r="AD913" s="41" t="str">
        <f t="shared" si="239"/>
        <v/>
      </c>
    </row>
    <row r="914" spans="1:30" x14ac:dyDescent="0.2">
      <c r="A914" s="35"/>
      <c r="B914" s="36"/>
      <c r="C914" s="36"/>
      <c r="D914" s="36"/>
      <c r="E914" s="36"/>
      <c r="F914" s="37"/>
      <c r="G914" s="36"/>
      <c r="H914" s="36"/>
      <c r="I914" s="36"/>
      <c r="J914" s="36"/>
      <c r="K914" s="36"/>
      <c r="L914" s="36"/>
      <c r="M914" s="36"/>
      <c r="N914" s="38" t="str">
        <f t="shared" si="224"/>
        <v/>
      </c>
      <c r="O914" t="str">
        <f t="shared" si="225"/>
        <v/>
      </c>
      <c r="P914" t="str">
        <f t="shared" si="226"/>
        <v/>
      </c>
      <c r="Q914" t="str">
        <f t="shared" si="227"/>
        <v/>
      </c>
      <c r="R914" t="str">
        <f t="shared" si="228"/>
        <v>-</v>
      </c>
      <c r="S914" s="39" t="str">
        <f t="shared" si="229"/>
        <v/>
      </c>
      <c r="T914" t="str">
        <f t="shared" si="230"/>
        <v/>
      </c>
      <c r="U914" s="40">
        <f t="shared" si="231"/>
        <v>0</v>
      </c>
      <c r="V914" s="40">
        <f t="shared" si="232"/>
        <v>0</v>
      </c>
      <c r="W914" s="40">
        <f t="shared" si="233"/>
        <v>0</v>
      </c>
      <c r="X914" s="40">
        <f t="shared" si="234"/>
        <v>0</v>
      </c>
      <c r="Y914" s="39">
        <f t="shared" si="235"/>
        <v>0</v>
      </c>
      <c r="Z914" s="39">
        <f t="shared" si="236"/>
        <v>0</v>
      </c>
      <c r="AA914" s="39">
        <f t="shared" si="237"/>
        <v>0</v>
      </c>
      <c r="AB914" t="str">
        <f t="shared" si="238"/>
        <v/>
      </c>
      <c r="AD914" s="41" t="str">
        <f t="shared" si="239"/>
        <v/>
      </c>
    </row>
    <row r="915" spans="1:30" x14ac:dyDescent="0.2">
      <c r="A915" s="35"/>
      <c r="B915" s="36"/>
      <c r="C915" s="36"/>
      <c r="D915" s="36"/>
      <c r="E915" s="36"/>
      <c r="F915" s="37"/>
      <c r="G915" s="36"/>
      <c r="H915" s="36"/>
      <c r="I915" s="36"/>
      <c r="J915" s="36"/>
      <c r="K915" s="36"/>
      <c r="L915" s="36"/>
      <c r="M915" s="36"/>
      <c r="N915" s="38" t="str">
        <f t="shared" si="224"/>
        <v/>
      </c>
      <c r="O915" t="str">
        <f t="shared" si="225"/>
        <v/>
      </c>
      <c r="P915" t="str">
        <f t="shared" si="226"/>
        <v/>
      </c>
      <c r="Q915" t="str">
        <f t="shared" si="227"/>
        <v/>
      </c>
      <c r="R915" t="str">
        <f t="shared" si="228"/>
        <v>-</v>
      </c>
      <c r="S915" s="39" t="str">
        <f t="shared" si="229"/>
        <v/>
      </c>
      <c r="T915" t="str">
        <f t="shared" si="230"/>
        <v/>
      </c>
      <c r="U915" s="40">
        <f t="shared" si="231"/>
        <v>0</v>
      </c>
      <c r="V915" s="40">
        <f t="shared" si="232"/>
        <v>0</v>
      </c>
      <c r="W915" s="40">
        <f t="shared" si="233"/>
        <v>0</v>
      </c>
      <c r="X915" s="40">
        <f t="shared" si="234"/>
        <v>0</v>
      </c>
      <c r="Y915" s="39">
        <f t="shared" si="235"/>
        <v>0</v>
      </c>
      <c r="Z915" s="39">
        <f t="shared" si="236"/>
        <v>0</v>
      </c>
      <c r="AA915" s="39">
        <f t="shared" si="237"/>
        <v>0</v>
      </c>
      <c r="AB915" t="str">
        <f t="shared" si="238"/>
        <v/>
      </c>
      <c r="AD915" s="41" t="str">
        <f t="shared" si="239"/>
        <v/>
      </c>
    </row>
    <row r="916" spans="1:30" x14ac:dyDescent="0.2">
      <c r="A916" s="35"/>
      <c r="B916" s="36"/>
      <c r="C916" s="36"/>
      <c r="D916" s="36"/>
      <c r="E916" s="36"/>
      <c r="F916" s="37"/>
      <c r="G916" s="36"/>
      <c r="H916" s="36"/>
      <c r="I916" s="36"/>
      <c r="J916" s="36"/>
      <c r="K916" s="36"/>
      <c r="L916" s="36"/>
      <c r="M916" s="36"/>
      <c r="N916" s="38" t="str">
        <f t="shared" si="224"/>
        <v/>
      </c>
      <c r="O916" t="str">
        <f t="shared" si="225"/>
        <v/>
      </c>
      <c r="P916" t="str">
        <f t="shared" si="226"/>
        <v/>
      </c>
      <c r="Q916" t="str">
        <f t="shared" si="227"/>
        <v/>
      </c>
      <c r="R916" t="str">
        <f t="shared" si="228"/>
        <v>-</v>
      </c>
      <c r="S916" s="39" t="str">
        <f t="shared" si="229"/>
        <v/>
      </c>
      <c r="T916" t="str">
        <f t="shared" si="230"/>
        <v/>
      </c>
      <c r="U916" s="40">
        <f t="shared" si="231"/>
        <v>0</v>
      </c>
      <c r="V916" s="40">
        <f t="shared" si="232"/>
        <v>0</v>
      </c>
      <c r="W916" s="40">
        <f t="shared" si="233"/>
        <v>0</v>
      </c>
      <c r="X916" s="40">
        <f t="shared" si="234"/>
        <v>0</v>
      </c>
      <c r="Y916" s="39">
        <f t="shared" si="235"/>
        <v>0</v>
      </c>
      <c r="Z916" s="39">
        <f t="shared" si="236"/>
        <v>0</v>
      </c>
      <c r="AA916" s="39">
        <f t="shared" si="237"/>
        <v>0</v>
      </c>
      <c r="AB916" t="str">
        <f t="shared" si="238"/>
        <v/>
      </c>
      <c r="AD916" s="41" t="str">
        <f t="shared" si="239"/>
        <v/>
      </c>
    </row>
    <row r="917" spans="1:30" x14ac:dyDescent="0.2">
      <c r="A917" s="35"/>
      <c r="B917" s="36"/>
      <c r="C917" s="36"/>
      <c r="D917" s="36"/>
      <c r="E917" s="36"/>
      <c r="F917" s="37"/>
      <c r="G917" s="36"/>
      <c r="H917" s="36"/>
      <c r="I917" s="36"/>
      <c r="J917" s="36"/>
      <c r="K917" s="36"/>
      <c r="L917" s="36"/>
      <c r="M917" s="36"/>
      <c r="N917" s="38" t="str">
        <f t="shared" si="224"/>
        <v/>
      </c>
      <c r="O917" t="str">
        <f t="shared" si="225"/>
        <v/>
      </c>
      <c r="P917" t="str">
        <f t="shared" si="226"/>
        <v/>
      </c>
      <c r="Q917" t="str">
        <f t="shared" si="227"/>
        <v/>
      </c>
      <c r="R917" t="str">
        <f t="shared" si="228"/>
        <v>-</v>
      </c>
      <c r="S917" s="39" t="str">
        <f t="shared" si="229"/>
        <v/>
      </c>
      <c r="T917" t="str">
        <f t="shared" si="230"/>
        <v/>
      </c>
      <c r="U917" s="40">
        <f t="shared" si="231"/>
        <v>0</v>
      </c>
      <c r="V917" s="40">
        <f t="shared" si="232"/>
        <v>0</v>
      </c>
      <c r="W917" s="40">
        <f t="shared" si="233"/>
        <v>0</v>
      </c>
      <c r="X917" s="40">
        <f t="shared" si="234"/>
        <v>0</v>
      </c>
      <c r="Y917" s="39">
        <f t="shared" si="235"/>
        <v>0</v>
      </c>
      <c r="Z917" s="39">
        <f t="shared" si="236"/>
        <v>0</v>
      </c>
      <c r="AA917" s="39">
        <f t="shared" si="237"/>
        <v>0</v>
      </c>
      <c r="AB917" t="str">
        <f t="shared" si="238"/>
        <v/>
      </c>
      <c r="AD917" s="41" t="str">
        <f t="shared" si="239"/>
        <v/>
      </c>
    </row>
    <row r="918" spans="1:30" x14ac:dyDescent="0.2">
      <c r="A918" s="35"/>
      <c r="B918" s="36"/>
      <c r="C918" s="36"/>
      <c r="D918" s="36"/>
      <c r="E918" s="36"/>
      <c r="F918" s="37"/>
      <c r="G918" s="36"/>
      <c r="H918" s="36"/>
      <c r="I918" s="36"/>
      <c r="J918" s="36"/>
      <c r="K918" s="36"/>
      <c r="L918" s="36"/>
      <c r="M918" s="36"/>
      <c r="N918" s="38" t="str">
        <f t="shared" si="224"/>
        <v/>
      </c>
      <c r="O918" t="str">
        <f t="shared" si="225"/>
        <v/>
      </c>
      <c r="P918" t="str">
        <f t="shared" si="226"/>
        <v/>
      </c>
      <c r="Q918" t="str">
        <f t="shared" si="227"/>
        <v/>
      </c>
      <c r="R918" t="str">
        <f t="shared" si="228"/>
        <v>-</v>
      </c>
      <c r="S918" s="39" t="str">
        <f t="shared" si="229"/>
        <v/>
      </c>
      <c r="T918" t="str">
        <f t="shared" si="230"/>
        <v/>
      </c>
      <c r="U918" s="40">
        <f t="shared" si="231"/>
        <v>0</v>
      </c>
      <c r="V918" s="40">
        <f t="shared" si="232"/>
        <v>0</v>
      </c>
      <c r="W918" s="40">
        <f t="shared" si="233"/>
        <v>0</v>
      </c>
      <c r="X918" s="40">
        <f t="shared" si="234"/>
        <v>0</v>
      </c>
      <c r="Y918" s="39">
        <f t="shared" si="235"/>
        <v>0</v>
      </c>
      <c r="Z918" s="39">
        <f t="shared" si="236"/>
        <v>0</v>
      </c>
      <c r="AA918" s="39">
        <f t="shared" si="237"/>
        <v>0</v>
      </c>
      <c r="AB918" t="str">
        <f t="shared" si="238"/>
        <v/>
      </c>
      <c r="AD918" s="41" t="str">
        <f t="shared" si="239"/>
        <v/>
      </c>
    </row>
    <row r="919" spans="1:30" x14ac:dyDescent="0.2">
      <c r="A919" s="35"/>
      <c r="B919" s="36"/>
      <c r="C919" s="36"/>
      <c r="D919" s="36"/>
      <c r="E919" s="36"/>
      <c r="F919" s="37"/>
      <c r="G919" s="36"/>
      <c r="H919" s="36"/>
      <c r="I919" s="36"/>
      <c r="J919" s="36"/>
      <c r="K919" s="36"/>
      <c r="L919" s="36"/>
      <c r="M919" s="36"/>
      <c r="N919" s="38" t="str">
        <f t="shared" si="224"/>
        <v/>
      </c>
      <c r="O919" t="str">
        <f t="shared" si="225"/>
        <v/>
      </c>
      <c r="P919" t="str">
        <f t="shared" si="226"/>
        <v/>
      </c>
      <c r="Q919" t="str">
        <f t="shared" si="227"/>
        <v/>
      </c>
      <c r="R919" t="str">
        <f t="shared" si="228"/>
        <v>-</v>
      </c>
      <c r="S919" s="39" t="str">
        <f t="shared" si="229"/>
        <v/>
      </c>
      <c r="T919" t="str">
        <f t="shared" si="230"/>
        <v/>
      </c>
      <c r="U919" s="40">
        <f t="shared" si="231"/>
        <v>0</v>
      </c>
      <c r="V919" s="40">
        <f t="shared" si="232"/>
        <v>0</v>
      </c>
      <c r="W919" s="40">
        <f t="shared" si="233"/>
        <v>0</v>
      </c>
      <c r="X919" s="40">
        <f t="shared" si="234"/>
        <v>0</v>
      </c>
      <c r="Y919" s="39">
        <f t="shared" si="235"/>
        <v>0</v>
      </c>
      <c r="Z919" s="39">
        <f t="shared" si="236"/>
        <v>0</v>
      </c>
      <c r="AA919" s="39">
        <f t="shared" si="237"/>
        <v>0</v>
      </c>
      <c r="AB919" t="str">
        <f t="shared" si="238"/>
        <v/>
      </c>
      <c r="AD919" s="41" t="str">
        <f t="shared" si="239"/>
        <v/>
      </c>
    </row>
    <row r="920" spans="1:30" x14ac:dyDescent="0.2">
      <c r="A920" s="35"/>
      <c r="B920" s="36"/>
      <c r="C920" s="36"/>
      <c r="D920" s="36"/>
      <c r="E920" s="36"/>
      <c r="F920" s="37"/>
      <c r="G920" s="36"/>
      <c r="H920" s="36"/>
      <c r="I920" s="36"/>
      <c r="J920" s="36"/>
      <c r="K920" s="36"/>
      <c r="L920" s="36"/>
      <c r="M920" s="36"/>
      <c r="N920" s="38" t="str">
        <f t="shared" si="224"/>
        <v/>
      </c>
      <c r="O920" t="str">
        <f t="shared" si="225"/>
        <v/>
      </c>
      <c r="P920" t="str">
        <f t="shared" si="226"/>
        <v/>
      </c>
      <c r="Q920" t="str">
        <f t="shared" si="227"/>
        <v/>
      </c>
      <c r="R920" t="str">
        <f t="shared" si="228"/>
        <v>-</v>
      </c>
      <c r="S920" s="39" t="str">
        <f t="shared" si="229"/>
        <v/>
      </c>
      <c r="T920" t="str">
        <f t="shared" si="230"/>
        <v/>
      </c>
      <c r="U920" s="40">
        <f t="shared" si="231"/>
        <v>0</v>
      </c>
      <c r="V920" s="40">
        <f t="shared" si="232"/>
        <v>0</v>
      </c>
      <c r="W920" s="40">
        <f t="shared" si="233"/>
        <v>0</v>
      </c>
      <c r="X920" s="40">
        <f t="shared" si="234"/>
        <v>0</v>
      </c>
      <c r="Y920" s="39">
        <f t="shared" si="235"/>
        <v>0</v>
      </c>
      <c r="Z920" s="39">
        <f t="shared" si="236"/>
        <v>0</v>
      </c>
      <c r="AA920" s="39">
        <f t="shared" si="237"/>
        <v>0</v>
      </c>
      <c r="AB920" t="str">
        <f t="shared" si="238"/>
        <v/>
      </c>
      <c r="AD920" s="41" t="str">
        <f t="shared" si="239"/>
        <v/>
      </c>
    </row>
    <row r="921" spans="1:30" x14ac:dyDescent="0.2">
      <c r="A921" s="35"/>
      <c r="B921" s="36"/>
      <c r="C921" s="36"/>
      <c r="D921" s="36"/>
      <c r="E921" s="36"/>
      <c r="F921" s="37"/>
      <c r="G921" s="36"/>
      <c r="H921" s="36"/>
      <c r="I921" s="36"/>
      <c r="J921" s="36"/>
      <c r="K921" s="36"/>
      <c r="L921" s="36"/>
      <c r="M921" s="36"/>
      <c r="N921" s="38" t="str">
        <f t="shared" si="224"/>
        <v/>
      </c>
      <c r="O921" t="str">
        <f t="shared" si="225"/>
        <v/>
      </c>
      <c r="P921" t="str">
        <f t="shared" si="226"/>
        <v/>
      </c>
      <c r="Q921" t="str">
        <f t="shared" si="227"/>
        <v/>
      </c>
      <c r="R921" t="str">
        <f t="shared" si="228"/>
        <v>-</v>
      </c>
      <c r="S921" s="39" t="str">
        <f t="shared" si="229"/>
        <v/>
      </c>
      <c r="T921" t="str">
        <f t="shared" si="230"/>
        <v/>
      </c>
      <c r="U921" s="40">
        <f t="shared" si="231"/>
        <v>0</v>
      </c>
      <c r="V921" s="40">
        <f t="shared" si="232"/>
        <v>0</v>
      </c>
      <c r="W921" s="40">
        <f t="shared" si="233"/>
        <v>0</v>
      </c>
      <c r="X921" s="40">
        <f t="shared" si="234"/>
        <v>0</v>
      </c>
      <c r="Y921" s="39">
        <f t="shared" si="235"/>
        <v>0</v>
      </c>
      <c r="Z921" s="39">
        <f t="shared" si="236"/>
        <v>0</v>
      </c>
      <c r="AA921" s="39">
        <f t="shared" si="237"/>
        <v>0</v>
      </c>
      <c r="AB921" t="str">
        <f t="shared" si="238"/>
        <v/>
      </c>
      <c r="AD921" s="41" t="str">
        <f t="shared" si="239"/>
        <v/>
      </c>
    </row>
    <row r="922" spans="1:30" x14ac:dyDescent="0.2">
      <c r="A922" s="35"/>
      <c r="B922" s="36"/>
      <c r="C922" s="36"/>
      <c r="D922" s="36"/>
      <c r="E922" s="36"/>
      <c r="F922" s="37"/>
      <c r="G922" s="36"/>
      <c r="H922" s="36"/>
      <c r="I922" s="36"/>
      <c r="J922" s="36"/>
      <c r="K922" s="36"/>
      <c r="L922" s="36"/>
      <c r="M922" s="36"/>
      <c r="N922" s="38" t="str">
        <f t="shared" si="224"/>
        <v/>
      </c>
      <c r="O922" t="str">
        <f t="shared" si="225"/>
        <v/>
      </c>
      <c r="P922" t="str">
        <f t="shared" si="226"/>
        <v/>
      </c>
      <c r="Q922" t="str">
        <f t="shared" si="227"/>
        <v/>
      </c>
      <c r="R922" t="str">
        <f t="shared" si="228"/>
        <v>-</v>
      </c>
      <c r="S922" s="39" t="str">
        <f t="shared" si="229"/>
        <v/>
      </c>
      <c r="T922" t="str">
        <f t="shared" si="230"/>
        <v/>
      </c>
      <c r="U922" s="40">
        <f t="shared" si="231"/>
        <v>0</v>
      </c>
      <c r="V922" s="40">
        <f t="shared" si="232"/>
        <v>0</v>
      </c>
      <c r="W922" s="40">
        <f t="shared" si="233"/>
        <v>0</v>
      </c>
      <c r="X922" s="40">
        <f t="shared" si="234"/>
        <v>0</v>
      </c>
      <c r="Y922" s="39">
        <f t="shared" si="235"/>
        <v>0</v>
      </c>
      <c r="Z922" s="39">
        <f t="shared" si="236"/>
        <v>0</v>
      </c>
      <c r="AA922" s="39">
        <f t="shared" si="237"/>
        <v>0</v>
      </c>
      <c r="AB922" t="str">
        <f t="shared" si="238"/>
        <v/>
      </c>
      <c r="AD922" s="41" t="str">
        <f t="shared" si="239"/>
        <v/>
      </c>
    </row>
    <row r="923" spans="1:30" x14ac:dyDescent="0.2">
      <c r="A923" s="35"/>
      <c r="B923" s="36"/>
      <c r="C923" s="36"/>
      <c r="D923" s="36"/>
      <c r="E923" s="36"/>
      <c r="F923" s="37"/>
      <c r="G923" s="36"/>
      <c r="H923" s="36"/>
      <c r="I923" s="36"/>
      <c r="J923" s="36"/>
      <c r="K923" s="36"/>
      <c r="L923" s="36"/>
      <c r="M923" s="36"/>
      <c r="N923" s="38" t="str">
        <f t="shared" si="224"/>
        <v/>
      </c>
      <c r="O923" t="str">
        <f t="shared" si="225"/>
        <v/>
      </c>
      <c r="P923" t="str">
        <f t="shared" si="226"/>
        <v/>
      </c>
      <c r="Q923" t="str">
        <f t="shared" si="227"/>
        <v/>
      </c>
      <c r="R923" t="str">
        <f t="shared" si="228"/>
        <v>-</v>
      </c>
      <c r="S923" s="39" t="str">
        <f t="shared" si="229"/>
        <v/>
      </c>
      <c r="T923" t="str">
        <f t="shared" si="230"/>
        <v/>
      </c>
      <c r="U923" s="40">
        <f t="shared" si="231"/>
        <v>0</v>
      </c>
      <c r="V923" s="40">
        <f t="shared" si="232"/>
        <v>0</v>
      </c>
      <c r="W923" s="40">
        <f t="shared" si="233"/>
        <v>0</v>
      </c>
      <c r="X923" s="40">
        <f t="shared" si="234"/>
        <v>0</v>
      </c>
      <c r="Y923" s="39">
        <f t="shared" si="235"/>
        <v>0</v>
      </c>
      <c r="Z923" s="39">
        <f t="shared" si="236"/>
        <v>0</v>
      </c>
      <c r="AA923" s="39">
        <f t="shared" si="237"/>
        <v>0</v>
      </c>
      <c r="AB923" t="str">
        <f t="shared" si="238"/>
        <v/>
      </c>
      <c r="AD923" s="41" t="str">
        <f t="shared" si="239"/>
        <v/>
      </c>
    </row>
    <row r="924" spans="1:30" x14ac:dyDescent="0.2">
      <c r="A924" s="35"/>
      <c r="B924" s="36"/>
      <c r="C924" s="36"/>
      <c r="D924" s="36"/>
      <c r="E924" s="36"/>
      <c r="F924" s="37"/>
      <c r="G924" s="36"/>
      <c r="H924" s="36"/>
      <c r="I924" s="36"/>
      <c r="J924" s="36"/>
      <c r="K924" s="36"/>
      <c r="L924" s="36"/>
      <c r="M924" s="36"/>
      <c r="N924" s="38" t="str">
        <f t="shared" si="224"/>
        <v/>
      </c>
      <c r="O924" t="str">
        <f t="shared" si="225"/>
        <v/>
      </c>
      <c r="P924" t="str">
        <f t="shared" si="226"/>
        <v/>
      </c>
      <c r="Q924" t="str">
        <f t="shared" si="227"/>
        <v/>
      </c>
      <c r="R924" t="str">
        <f t="shared" si="228"/>
        <v>-</v>
      </c>
      <c r="S924" s="39" t="str">
        <f t="shared" si="229"/>
        <v/>
      </c>
      <c r="T924" t="str">
        <f t="shared" si="230"/>
        <v/>
      </c>
      <c r="U924" s="40">
        <f t="shared" si="231"/>
        <v>0</v>
      </c>
      <c r="V924" s="40">
        <f t="shared" si="232"/>
        <v>0</v>
      </c>
      <c r="W924" s="40">
        <f t="shared" si="233"/>
        <v>0</v>
      </c>
      <c r="X924" s="40">
        <f t="shared" si="234"/>
        <v>0</v>
      </c>
      <c r="Y924" s="39">
        <f t="shared" si="235"/>
        <v>0</v>
      </c>
      <c r="Z924" s="39">
        <f t="shared" si="236"/>
        <v>0</v>
      </c>
      <c r="AA924" s="39">
        <f t="shared" si="237"/>
        <v>0</v>
      </c>
      <c r="AB924" t="str">
        <f t="shared" si="238"/>
        <v/>
      </c>
      <c r="AD924" s="41" t="str">
        <f t="shared" si="239"/>
        <v/>
      </c>
    </row>
    <row r="925" spans="1:30" x14ac:dyDescent="0.2">
      <c r="A925" s="35"/>
      <c r="B925" s="36"/>
      <c r="C925" s="36"/>
      <c r="D925" s="36"/>
      <c r="E925" s="36"/>
      <c r="F925" s="37"/>
      <c r="G925" s="36"/>
      <c r="H925" s="36"/>
      <c r="I925" s="36"/>
      <c r="J925" s="36"/>
      <c r="K925" s="36"/>
      <c r="L925" s="36"/>
      <c r="M925" s="36"/>
      <c r="N925" s="38" t="str">
        <f t="shared" si="224"/>
        <v/>
      </c>
      <c r="O925" t="str">
        <f t="shared" si="225"/>
        <v/>
      </c>
      <c r="P925" t="str">
        <f t="shared" si="226"/>
        <v/>
      </c>
      <c r="Q925" t="str">
        <f t="shared" si="227"/>
        <v/>
      </c>
      <c r="R925" t="str">
        <f t="shared" si="228"/>
        <v>-</v>
      </c>
      <c r="S925" s="39" t="str">
        <f t="shared" si="229"/>
        <v/>
      </c>
      <c r="T925" t="str">
        <f t="shared" si="230"/>
        <v/>
      </c>
      <c r="U925" s="40">
        <f t="shared" si="231"/>
        <v>0</v>
      </c>
      <c r="V925" s="40">
        <f t="shared" si="232"/>
        <v>0</v>
      </c>
      <c r="W925" s="40">
        <f t="shared" si="233"/>
        <v>0</v>
      </c>
      <c r="X925" s="40">
        <f t="shared" si="234"/>
        <v>0</v>
      </c>
      <c r="Y925" s="39">
        <f t="shared" si="235"/>
        <v>0</v>
      </c>
      <c r="Z925" s="39">
        <f t="shared" si="236"/>
        <v>0</v>
      </c>
      <c r="AA925" s="39">
        <f t="shared" si="237"/>
        <v>0</v>
      </c>
      <c r="AB925" t="str">
        <f t="shared" si="238"/>
        <v/>
      </c>
      <c r="AD925" s="41" t="str">
        <f t="shared" si="239"/>
        <v/>
      </c>
    </row>
    <row r="926" spans="1:30" x14ac:dyDescent="0.2">
      <c r="A926" s="35"/>
      <c r="B926" s="36"/>
      <c r="C926" s="36"/>
      <c r="D926" s="36"/>
      <c r="E926" s="36"/>
      <c r="F926" s="37"/>
      <c r="G926" s="36"/>
      <c r="H926" s="36"/>
      <c r="I926" s="36"/>
      <c r="J926" s="36"/>
      <c r="K926" s="36"/>
      <c r="L926" s="36"/>
      <c r="M926" s="36"/>
      <c r="N926" s="38" t="str">
        <f t="shared" si="224"/>
        <v/>
      </c>
      <c r="O926" t="str">
        <f t="shared" si="225"/>
        <v/>
      </c>
      <c r="P926" t="str">
        <f t="shared" si="226"/>
        <v/>
      </c>
      <c r="Q926" t="str">
        <f t="shared" si="227"/>
        <v/>
      </c>
      <c r="R926" t="str">
        <f t="shared" si="228"/>
        <v>-</v>
      </c>
      <c r="S926" s="39" t="str">
        <f t="shared" si="229"/>
        <v/>
      </c>
      <c r="T926" t="str">
        <f t="shared" si="230"/>
        <v/>
      </c>
      <c r="U926" s="40">
        <f t="shared" si="231"/>
        <v>0</v>
      </c>
      <c r="V926" s="40">
        <f t="shared" si="232"/>
        <v>0</v>
      </c>
      <c r="W926" s="40">
        <f t="shared" si="233"/>
        <v>0</v>
      </c>
      <c r="X926" s="40">
        <f t="shared" si="234"/>
        <v>0</v>
      </c>
      <c r="Y926" s="39">
        <f t="shared" si="235"/>
        <v>0</v>
      </c>
      <c r="Z926" s="39">
        <f t="shared" si="236"/>
        <v>0</v>
      </c>
      <c r="AA926" s="39">
        <f t="shared" si="237"/>
        <v>0</v>
      </c>
      <c r="AB926" t="str">
        <f t="shared" si="238"/>
        <v/>
      </c>
      <c r="AD926" s="41" t="str">
        <f t="shared" si="239"/>
        <v/>
      </c>
    </row>
    <row r="927" spans="1:30" x14ac:dyDescent="0.2">
      <c r="A927" s="35"/>
      <c r="B927" s="36"/>
      <c r="C927" s="36"/>
      <c r="D927" s="36"/>
      <c r="E927" s="36"/>
      <c r="F927" s="37"/>
      <c r="G927" s="36"/>
      <c r="H927" s="36"/>
      <c r="I927" s="36"/>
      <c r="J927" s="36"/>
      <c r="K927" s="36"/>
      <c r="L927" s="36"/>
      <c r="M927" s="36"/>
      <c r="N927" s="38" t="str">
        <f t="shared" si="224"/>
        <v/>
      </c>
      <c r="O927" t="str">
        <f t="shared" si="225"/>
        <v/>
      </c>
      <c r="P927" t="str">
        <f t="shared" si="226"/>
        <v/>
      </c>
      <c r="Q927" t="str">
        <f t="shared" si="227"/>
        <v/>
      </c>
      <c r="R927" t="str">
        <f t="shared" si="228"/>
        <v>-</v>
      </c>
      <c r="S927" s="39" t="str">
        <f t="shared" si="229"/>
        <v/>
      </c>
      <c r="T927" t="str">
        <f t="shared" si="230"/>
        <v/>
      </c>
      <c r="U927" s="40">
        <f t="shared" si="231"/>
        <v>0</v>
      </c>
      <c r="V927" s="40">
        <f t="shared" si="232"/>
        <v>0</v>
      </c>
      <c r="W927" s="40">
        <f t="shared" si="233"/>
        <v>0</v>
      </c>
      <c r="X927" s="40">
        <f t="shared" si="234"/>
        <v>0</v>
      </c>
      <c r="Y927" s="39">
        <f t="shared" si="235"/>
        <v>0</v>
      </c>
      <c r="Z927" s="39">
        <f t="shared" si="236"/>
        <v>0</v>
      </c>
      <c r="AA927" s="39">
        <f t="shared" si="237"/>
        <v>0</v>
      </c>
      <c r="AB927" t="str">
        <f t="shared" si="238"/>
        <v/>
      </c>
      <c r="AD927" s="41" t="str">
        <f t="shared" si="239"/>
        <v/>
      </c>
    </row>
    <row r="928" spans="1:30" x14ac:dyDescent="0.2">
      <c r="A928" s="35"/>
      <c r="B928" s="36"/>
      <c r="C928" s="36"/>
      <c r="D928" s="36"/>
      <c r="E928" s="36"/>
      <c r="F928" s="37"/>
      <c r="G928" s="36"/>
      <c r="H928" s="36"/>
      <c r="I928" s="36"/>
      <c r="J928" s="36"/>
      <c r="K928" s="36"/>
      <c r="L928" s="36"/>
      <c r="M928" s="36"/>
      <c r="N928" s="38" t="str">
        <f t="shared" si="224"/>
        <v/>
      </c>
      <c r="O928" t="str">
        <f t="shared" si="225"/>
        <v/>
      </c>
      <c r="P928" t="str">
        <f t="shared" si="226"/>
        <v/>
      </c>
      <c r="Q928" t="str">
        <f t="shared" si="227"/>
        <v/>
      </c>
      <c r="R928" t="str">
        <f t="shared" si="228"/>
        <v>-</v>
      </c>
      <c r="S928" s="39" t="str">
        <f t="shared" si="229"/>
        <v/>
      </c>
      <c r="T928" t="str">
        <f t="shared" si="230"/>
        <v/>
      </c>
      <c r="U928" s="40">
        <f t="shared" si="231"/>
        <v>0</v>
      </c>
      <c r="V928" s="40">
        <f t="shared" si="232"/>
        <v>0</v>
      </c>
      <c r="W928" s="40">
        <f t="shared" si="233"/>
        <v>0</v>
      </c>
      <c r="X928" s="40">
        <f t="shared" si="234"/>
        <v>0</v>
      </c>
      <c r="Y928" s="39">
        <f t="shared" si="235"/>
        <v>0</v>
      </c>
      <c r="Z928" s="39">
        <f t="shared" si="236"/>
        <v>0</v>
      </c>
      <c r="AA928" s="39">
        <f t="shared" si="237"/>
        <v>0</v>
      </c>
      <c r="AB928" t="str">
        <f t="shared" si="238"/>
        <v/>
      </c>
      <c r="AD928" s="41" t="str">
        <f t="shared" si="239"/>
        <v/>
      </c>
    </row>
    <row r="929" spans="1:30" x14ac:dyDescent="0.2">
      <c r="A929" s="35"/>
      <c r="B929" s="36"/>
      <c r="C929" s="36"/>
      <c r="D929" s="36"/>
      <c r="E929" s="36"/>
      <c r="F929" s="37"/>
      <c r="G929" s="36"/>
      <c r="H929" s="36"/>
      <c r="I929" s="36"/>
      <c r="J929" s="36"/>
      <c r="K929" s="36"/>
      <c r="L929" s="36"/>
      <c r="M929" s="36"/>
      <c r="N929" s="38" t="str">
        <f t="shared" si="224"/>
        <v/>
      </c>
      <c r="O929" t="str">
        <f t="shared" si="225"/>
        <v/>
      </c>
      <c r="P929" t="str">
        <f t="shared" si="226"/>
        <v/>
      </c>
      <c r="Q929" t="str">
        <f t="shared" si="227"/>
        <v/>
      </c>
      <c r="R929" t="str">
        <f t="shared" si="228"/>
        <v>-</v>
      </c>
      <c r="S929" s="39" t="str">
        <f t="shared" si="229"/>
        <v/>
      </c>
      <c r="T929" t="str">
        <f t="shared" si="230"/>
        <v/>
      </c>
      <c r="U929" s="40">
        <f t="shared" si="231"/>
        <v>0</v>
      </c>
      <c r="V929" s="40">
        <f t="shared" si="232"/>
        <v>0</v>
      </c>
      <c r="W929" s="40">
        <f t="shared" si="233"/>
        <v>0</v>
      </c>
      <c r="X929" s="40">
        <f t="shared" si="234"/>
        <v>0</v>
      </c>
      <c r="Y929" s="39">
        <f t="shared" si="235"/>
        <v>0</v>
      </c>
      <c r="Z929" s="39">
        <f t="shared" si="236"/>
        <v>0</v>
      </c>
      <c r="AA929" s="39">
        <f t="shared" si="237"/>
        <v>0</v>
      </c>
      <c r="AB929" t="str">
        <f t="shared" si="238"/>
        <v/>
      </c>
      <c r="AD929" s="41" t="str">
        <f t="shared" si="239"/>
        <v/>
      </c>
    </row>
    <row r="930" spans="1:30" x14ac:dyDescent="0.2">
      <c r="A930" s="35"/>
      <c r="B930" s="36"/>
      <c r="C930" s="36"/>
      <c r="D930" s="36"/>
      <c r="E930" s="36"/>
      <c r="F930" s="37"/>
      <c r="G930" s="36"/>
      <c r="H930" s="36"/>
      <c r="I930" s="36"/>
      <c r="J930" s="36"/>
      <c r="K930" s="36"/>
      <c r="L930" s="36"/>
      <c r="M930" s="36"/>
      <c r="N930" s="38" t="str">
        <f t="shared" si="224"/>
        <v/>
      </c>
      <c r="O930" t="str">
        <f t="shared" si="225"/>
        <v/>
      </c>
      <c r="P930" t="str">
        <f t="shared" si="226"/>
        <v/>
      </c>
      <c r="Q930" t="str">
        <f t="shared" si="227"/>
        <v/>
      </c>
      <c r="R930" t="str">
        <f t="shared" si="228"/>
        <v>-</v>
      </c>
      <c r="S930" s="39" t="str">
        <f t="shared" si="229"/>
        <v/>
      </c>
      <c r="T930" t="str">
        <f t="shared" si="230"/>
        <v/>
      </c>
      <c r="U930" s="40">
        <f t="shared" si="231"/>
        <v>0</v>
      </c>
      <c r="V930" s="40">
        <f t="shared" si="232"/>
        <v>0</v>
      </c>
      <c r="W930" s="40">
        <f t="shared" si="233"/>
        <v>0</v>
      </c>
      <c r="X930" s="40">
        <f t="shared" si="234"/>
        <v>0</v>
      </c>
      <c r="Y930" s="39">
        <f t="shared" si="235"/>
        <v>0</v>
      </c>
      <c r="Z930" s="39">
        <f t="shared" si="236"/>
        <v>0</v>
      </c>
      <c r="AA930" s="39">
        <f t="shared" si="237"/>
        <v>0</v>
      </c>
      <c r="AB930" t="str">
        <f t="shared" si="238"/>
        <v/>
      </c>
      <c r="AD930" s="41" t="str">
        <f t="shared" si="239"/>
        <v/>
      </c>
    </row>
    <row r="931" spans="1:30" x14ac:dyDescent="0.2">
      <c r="A931" s="35"/>
      <c r="B931" s="36"/>
      <c r="C931" s="36"/>
      <c r="D931" s="36"/>
      <c r="E931" s="36"/>
      <c r="F931" s="37"/>
      <c r="G931" s="36"/>
      <c r="H931" s="36"/>
      <c r="I931" s="36"/>
      <c r="J931" s="36"/>
      <c r="K931" s="36"/>
      <c r="L931" s="36"/>
      <c r="M931" s="36"/>
      <c r="N931" s="38" t="str">
        <f t="shared" si="224"/>
        <v/>
      </c>
      <c r="O931" t="str">
        <f t="shared" si="225"/>
        <v/>
      </c>
      <c r="P931" t="str">
        <f t="shared" si="226"/>
        <v/>
      </c>
      <c r="Q931" t="str">
        <f t="shared" si="227"/>
        <v/>
      </c>
      <c r="R931" t="str">
        <f t="shared" si="228"/>
        <v>-</v>
      </c>
      <c r="S931" s="39" t="str">
        <f t="shared" si="229"/>
        <v/>
      </c>
      <c r="T931" t="str">
        <f t="shared" si="230"/>
        <v/>
      </c>
      <c r="U931" s="40">
        <f t="shared" si="231"/>
        <v>0</v>
      </c>
      <c r="V931" s="40">
        <f t="shared" si="232"/>
        <v>0</v>
      </c>
      <c r="W931" s="40">
        <f t="shared" si="233"/>
        <v>0</v>
      </c>
      <c r="X931" s="40">
        <f t="shared" si="234"/>
        <v>0</v>
      </c>
      <c r="Y931" s="39">
        <f t="shared" si="235"/>
        <v>0</v>
      </c>
      <c r="Z931" s="39">
        <f t="shared" si="236"/>
        <v>0</v>
      </c>
      <c r="AA931" s="39">
        <f t="shared" si="237"/>
        <v>0</v>
      </c>
      <c r="AB931" t="str">
        <f t="shared" si="238"/>
        <v/>
      </c>
      <c r="AD931" s="41" t="str">
        <f t="shared" si="239"/>
        <v/>
      </c>
    </row>
    <row r="932" spans="1:30" x14ac:dyDescent="0.2">
      <c r="A932" s="35"/>
      <c r="B932" s="36"/>
      <c r="C932" s="36"/>
      <c r="D932" s="36"/>
      <c r="E932" s="36"/>
      <c r="F932" s="37"/>
      <c r="G932" s="36"/>
      <c r="H932" s="36"/>
      <c r="I932" s="36"/>
      <c r="J932" s="36"/>
      <c r="K932" s="36"/>
      <c r="L932" s="36"/>
      <c r="M932" s="36"/>
      <c r="N932" s="38" t="str">
        <f t="shared" si="224"/>
        <v/>
      </c>
      <c r="O932" t="str">
        <f t="shared" si="225"/>
        <v/>
      </c>
      <c r="P932" t="str">
        <f t="shared" si="226"/>
        <v/>
      </c>
      <c r="Q932" t="str">
        <f t="shared" si="227"/>
        <v/>
      </c>
      <c r="R932" t="str">
        <f t="shared" si="228"/>
        <v>-</v>
      </c>
      <c r="S932" s="39" t="str">
        <f t="shared" si="229"/>
        <v/>
      </c>
      <c r="T932" t="str">
        <f t="shared" si="230"/>
        <v/>
      </c>
      <c r="U932" s="40">
        <f t="shared" si="231"/>
        <v>0</v>
      </c>
      <c r="V932" s="40">
        <f t="shared" si="232"/>
        <v>0</v>
      </c>
      <c r="W932" s="40">
        <f t="shared" si="233"/>
        <v>0</v>
      </c>
      <c r="X932" s="40">
        <f t="shared" si="234"/>
        <v>0</v>
      </c>
      <c r="Y932" s="39">
        <f t="shared" si="235"/>
        <v>0</v>
      </c>
      <c r="Z932" s="39">
        <f t="shared" si="236"/>
        <v>0</v>
      </c>
      <c r="AA932" s="39">
        <f t="shared" si="237"/>
        <v>0</v>
      </c>
      <c r="AB932" t="str">
        <f t="shared" si="238"/>
        <v/>
      </c>
      <c r="AD932" s="41" t="str">
        <f t="shared" si="239"/>
        <v/>
      </c>
    </row>
    <row r="933" spans="1:30" x14ac:dyDescent="0.2">
      <c r="A933" s="35"/>
      <c r="B933" s="36"/>
      <c r="C933" s="36"/>
      <c r="D933" s="36"/>
      <c r="E933" s="36"/>
      <c r="F933" s="37"/>
      <c r="G933" s="36"/>
      <c r="H933" s="36"/>
      <c r="I933" s="36"/>
      <c r="J933" s="36"/>
      <c r="K933" s="36"/>
      <c r="L933" s="36"/>
      <c r="M933" s="36"/>
      <c r="N933" s="38" t="str">
        <f t="shared" si="224"/>
        <v/>
      </c>
      <c r="O933" t="str">
        <f t="shared" si="225"/>
        <v/>
      </c>
      <c r="P933" t="str">
        <f t="shared" si="226"/>
        <v/>
      </c>
      <c r="Q933" t="str">
        <f t="shared" si="227"/>
        <v/>
      </c>
      <c r="R933" t="str">
        <f t="shared" si="228"/>
        <v>-</v>
      </c>
      <c r="S933" s="39" t="str">
        <f t="shared" si="229"/>
        <v/>
      </c>
      <c r="T933" t="str">
        <f t="shared" si="230"/>
        <v/>
      </c>
      <c r="U933" s="40">
        <f t="shared" si="231"/>
        <v>0</v>
      </c>
      <c r="V933" s="40">
        <f t="shared" si="232"/>
        <v>0</v>
      </c>
      <c r="W933" s="40">
        <f t="shared" si="233"/>
        <v>0</v>
      </c>
      <c r="X933" s="40">
        <f t="shared" si="234"/>
        <v>0</v>
      </c>
      <c r="Y933" s="39">
        <f t="shared" si="235"/>
        <v>0</v>
      </c>
      <c r="Z933" s="39">
        <f t="shared" si="236"/>
        <v>0</v>
      </c>
      <c r="AA933" s="39">
        <f t="shared" si="237"/>
        <v>0</v>
      </c>
      <c r="AB933" t="str">
        <f t="shared" si="238"/>
        <v/>
      </c>
      <c r="AD933" s="41" t="str">
        <f t="shared" si="239"/>
        <v/>
      </c>
    </row>
    <row r="934" spans="1:30" x14ac:dyDescent="0.2">
      <c r="A934" s="35"/>
      <c r="B934" s="36"/>
      <c r="C934" s="36"/>
      <c r="D934" s="36"/>
      <c r="E934" s="36"/>
      <c r="F934" s="37"/>
      <c r="G934" s="36"/>
      <c r="H934" s="36"/>
      <c r="I934" s="36"/>
      <c r="J934" s="36"/>
      <c r="K934" s="36"/>
      <c r="L934" s="36"/>
      <c r="M934" s="36"/>
      <c r="N934" s="38" t="str">
        <f t="shared" si="224"/>
        <v/>
      </c>
      <c r="O934" t="str">
        <f t="shared" si="225"/>
        <v/>
      </c>
      <c r="P934" t="str">
        <f t="shared" si="226"/>
        <v/>
      </c>
      <c r="Q934" t="str">
        <f t="shared" si="227"/>
        <v/>
      </c>
      <c r="R934" t="str">
        <f t="shared" si="228"/>
        <v>-</v>
      </c>
      <c r="S934" s="39" t="str">
        <f t="shared" si="229"/>
        <v/>
      </c>
      <c r="T934" t="str">
        <f t="shared" si="230"/>
        <v/>
      </c>
      <c r="U934" s="40">
        <f t="shared" si="231"/>
        <v>0</v>
      </c>
      <c r="V934" s="40">
        <f t="shared" si="232"/>
        <v>0</v>
      </c>
      <c r="W934" s="40">
        <f t="shared" si="233"/>
        <v>0</v>
      </c>
      <c r="X934" s="40">
        <f t="shared" si="234"/>
        <v>0</v>
      </c>
      <c r="Y934" s="39">
        <f t="shared" si="235"/>
        <v>0</v>
      </c>
      <c r="Z934" s="39">
        <f t="shared" si="236"/>
        <v>0</v>
      </c>
      <c r="AA934" s="39">
        <f t="shared" si="237"/>
        <v>0</v>
      </c>
      <c r="AB934" t="str">
        <f t="shared" si="238"/>
        <v/>
      </c>
      <c r="AD934" s="41" t="str">
        <f t="shared" si="239"/>
        <v/>
      </c>
    </row>
    <row r="935" spans="1:30" x14ac:dyDescent="0.2">
      <c r="A935" s="35"/>
      <c r="B935" s="36"/>
      <c r="C935" s="36"/>
      <c r="D935" s="36"/>
      <c r="E935" s="36"/>
      <c r="F935" s="37"/>
      <c r="G935" s="36"/>
      <c r="H935" s="36"/>
      <c r="I935" s="36"/>
      <c r="J935" s="36"/>
      <c r="K935" s="36"/>
      <c r="L935" s="36"/>
      <c r="M935" s="36"/>
      <c r="N935" s="38" t="str">
        <f t="shared" si="224"/>
        <v/>
      </c>
      <c r="O935" t="str">
        <f t="shared" si="225"/>
        <v/>
      </c>
      <c r="P935" t="str">
        <f t="shared" si="226"/>
        <v/>
      </c>
      <c r="Q935" t="str">
        <f t="shared" si="227"/>
        <v/>
      </c>
      <c r="R935" t="str">
        <f t="shared" si="228"/>
        <v>-</v>
      </c>
      <c r="S935" s="39" t="str">
        <f t="shared" si="229"/>
        <v/>
      </c>
      <c r="T935" t="str">
        <f t="shared" si="230"/>
        <v/>
      </c>
      <c r="U935" s="40">
        <f t="shared" si="231"/>
        <v>0</v>
      </c>
      <c r="V935" s="40">
        <f t="shared" si="232"/>
        <v>0</v>
      </c>
      <c r="W935" s="40">
        <f t="shared" si="233"/>
        <v>0</v>
      </c>
      <c r="X935" s="40">
        <f t="shared" si="234"/>
        <v>0</v>
      </c>
      <c r="Y935" s="39">
        <f t="shared" si="235"/>
        <v>0</v>
      </c>
      <c r="Z935" s="39">
        <f t="shared" si="236"/>
        <v>0</v>
      </c>
      <c r="AA935" s="39">
        <f t="shared" si="237"/>
        <v>0</v>
      </c>
      <c r="AB935" t="str">
        <f t="shared" si="238"/>
        <v/>
      </c>
      <c r="AD935" s="41" t="str">
        <f t="shared" si="239"/>
        <v/>
      </c>
    </row>
    <row r="936" spans="1:30" x14ac:dyDescent="0.2">
      <c r="A936" s="35"/>
      <c r="B936" s="36"/>
      <c r="C936" s="36"/>
      <c r="D936" s="36"/>
      <c r="E936" s="36"/>
      <c r="F936" s="37"/>
      <c r="G936" s="36"/>
      <c r="H936" s="36"/>
      <c r="I936" s="36"/>
      <c r="J936" s="36"/>
      <c r="K936" s="36"/>
      <c r="L936" s="36"/>
      <c r="M936" s="36"/>
      <c r="N936" s="38" t="str">
        <f t="shared" si="224"/>
        <v/>
      </c>
      <c r="O936" t="str">
        <f t="shared" si="225"/>
        <v/>
      </c>
      <c r="P936" t="str">
        <f t="shared" si="226"/>
        <v/>
      </c>
      <c r="Q936" t="str">
        <f t="shared" si="227"/>
        <v/>
      </c>
      <c r="R936" t="str">
        <f t="shared" si="228"/>
        <v>-</v>
      </c>
      <c r="S936" s="39" t="str">
        <f t="shared" si="229"/>
        <v/>
      </c>
      <c r="T936" t="str">
        <f t="shared" si="230"/>
        <v/>
      </c>
      <c r="U936" s="40">
        <f t="shared" si="231"/>
        <v>0</v>
      </c>
      <c r="V936" s="40">
        <f t="shared" si="232"/>
        <v>0</v>
      </c>
      <c r="W936" s="40">
        <f t="shared" si="233"/>
        <v>0</v>
      </c>
      <c r="X936" s="40">
        <f t="shared" si="234"/>
        <v>0</v>
      </c>
      <c r="Y936" s="39">
        <f t="shared" si="235"/>
        <v>0</v>
      </c>
      <c r="Z936" s="39">
        <f t="shared" si="236"/>
        <v>0</v>
      </c>
      <c r="AA936" s="39">
        <f t="shared" si="237"/>
        <v>0</v>
      </c>
      <c r="AB936" t="str">
        <f t="shared" si="238"/>
        <v/>
      </c>
      <c r="AD936" s="41" t="str">
        <f t="shared" si="239"/>
        <v/>
      </c>
    </row>
    <row r="937" spans="1:30" x14ac:dyDescent="0.2">
      <c r="A937" s="35"/>
      <c r="B937" s="36"/>
      <c r="C937" s="36"/>
      <c r="D937" s="36"/>
      <c r="E937" s="36"/>
      <c r="F937" s="37"/>
      <c r="G937" s="36"/>
      <c r="H937" s="36"/>
      <c r="I937" s="36"/>
      <c r="J937" s="36"/>
      <c r="K937" s="36"/>
      <c r="L937" s="36"/>
      <c r="M937" s="36"/>
      <c r="N937" s="38" t="str">
        <f t="shared" si="224"/>
        <v/>
      </c>
      <c r="O937" t="str">
        <f t="shared" si="225"/>
        <v/>
      </c>
      <c r="P937" t="str">
        <f t="shared" si="226"/>
        <v/>
      </c>
      <c r="Q937" t="str">
        <f t="shared" si="227"/>
        <v/>
      </c>
      <c r="R937" t="str">
        <f t="shared" si="228"/>
        <v>-</v>
      </c>
      <c r="S937" s="39" t="str">
        <f t="shared" si="229"/>
        <v/>
      </c>
      <c r="T937" t="str">
        <f t="shared" si="230"/>
        <v/>
      </c>
      <c r="U937" s="40">
        <f t="shared" si="231"/>
        <v>0</v>
      </c>
      <c r="V937" s="40">
        <f t="shared" si="232"/>
        <v>0</v>
      </c>
      <c r="W937" s="40">
        <f t="shared" si="233"/>
        <v>0</v>
      </c>
      <c r="X937" s="40">
        <f t="shared" si="234"/>
        <v>0</v>
      </c>
      <c r="Y937" s="39">
        <f t="shared" si="235"/>
        <v>0</v>
      </c>
      <c r="Z937" s="39">
        <f t="shared" si="236"/>
        <v>0</v>
      </c>
      <c r="AA937" s="39">
        <f t="shared" si="237"/>
        <v>0</v>
      </c>
      <c r="AB937" t="str">
        <f t="shared" si="238"/>
        <v/>
      </c>
      <c r="AD937" s="41" t="str">
        <f t="shared" si="239"/>
        <v/>
      </c>
    </row>
    <row r="938" spans="1:30" x14ac:dyDescent="0.2">
      <c r="A938" s="35"/>
      <c r="B938" s="36"/>
      <c r="C938" s="36"/>
      <c r="D938" s="36"/>
      <c r="E938" s="36"/>
      <c r="F938" s="37"/>
      <c r="G938" s="36"/>
      <c r="H938" s="36"/>
      <c r="I938" s="36"/>
      <c r="J938" s="36"/>
      <c r="K938" s="36"/>
      <c r="L938" s="36"/>
      <c r="M938" s="36"/>
      <c r="N938" s="38" t="str">
        <f t="shared" si="224"/>
        <v/>
      </c>
      <c r="O938" t="str">
        <f t="shared" si="225"/>
        <v/>
      </c>
      <c r="P938" t="str">
        <f t="shared" si="226"/>
        <v/>
      </c>
      <c r="Q938" t="str">
        <f t="shared" si="227"/>
        <v/>
      </c>
      <c r="R938" t="str">
        <f t="shared" si="228"/>
        <v>-</v>
      </c>
      <c r="S938" s="39" t="str">
        <f t="shared" si="229"/>
        <v/>
      </c>
      <c r="T938" t="str">
        <f t="shared" si="230"/>
        <v/>
      </c>
      <c r="U938" s="40">
        <f t="shared" si="231"/>
        <v>0</v>
      </c>
      <c r="V938" s="40">
        <f t="shared" si="232"/>
        <v>0</v>
      </c>
      <c r="W938" s="40">
        <f t="shared" si="233"/>
        <v>0</v>
      </c>
      <c r="X938" s="40">
        <f t="shared" si="234"/>
        <v>0</v>
      </c>
      <c r="Y938" s="39">
        <f t="shared" si="235"/>
        <v>0</v>
      </c>
      <c r="Z938" s="39">
        <f t="shared" si="236"/>
        <v>0</v>
      </c>
      <c r="AA938" s="39">
        <f t="shared" si="237"/>
        <v>0</v>
      </c>
      <c r="AB938" t="str">
        <f t="shared" si="238"/>
        <v/>
      </c>
      <c r="AD938" s="41" t="str">
        <f t="shared" si="239"/>
        <v/>
      </c>
    </row>
    <row r="939" spans="1:30" x14ac:dyDescent="0.2">
      <c r="A939" s="35"/>
      <c r="B939" s="36"/>
      <c r="C939" s="36"/>
      <c r="D939" s="36"/>
      <c r="E939" s="36"/>
      <c r="F939" s="37"/>
      <c r="G939" s="36"/>
      <c r="H939" s="36"/>
      <c r="I939" s="36"/>
      <c r="J939" s="36"/>
      <c r="K939" s="36"/>
      <c r="L939" s="36"/>
      <c r="M939" s="36"/>
      <c r="N939" s="38" t="str">
        <f t="shared" si="224"/>
        <v/>
      </c>
      <c r="O939" t="str">
        <f t="shared" si="225"/>
        <v/>
      </c>
      <c r="P939" t="str">
        <f t="shared" si="226"/>
        <v/>
      </c>
      <c r="Q939" t="str">
        <f t="shared" si="227"/>
        <v/>
      </c>
      <c r="R939" t="str">
        <f t="shared" si="228"/>
        <v>-</v>
      </c>
      <c r="S939" s="39" t="str">
        <f t="shared" si="229"/>
        <v/>
      </c>
      <c r="T939" t="str">
        <f t="shared" si="230"/>
        <v/>
      </c>
      <c r="U939" s="40">
        <f t="shared" si="231"/>
        <v>0</v>
      </c>
      <c r="V939" s="40">
        <f t="shared" si="232"/>
        <v>0</v>
      </c>
      <c r="W939" s="40">
        <f t="shared" si="233"/>
        <v>0</v>
      </c>
      <c r="X939" s="40">
        <f t="shared" si="234"/>
        <v>0</v>
      </c>
      <c r="Y939" s="39">
        <f t="shared" si="235"/>
        <v>0</v>
      </c>
      <c r="Z939" s="39">
        <f t="shared" si="236"/>
        <v>0</v>
      </c>
      <c r="AA939" s="39">
        <f t="shared" si="237"/>
        <v>0</v>
      </c>
      <c r="AB939" t="str">
        <f t="shared" si="238"/>
        <v/>
      </c>
      <c r="AD939" s="41" t="str">
        <f t="shared" si="239"/>
        <v/>
      </c>
    </row>
    <row r="940" spans="1:30" x14ac:dyDescent="0.2">
      <c r="A940" s="35"/>
      <c r="B940" s="36"/>
      <c r="C940" s="36"/>
      <c r="D940" s="36"/>
      <c r="E940" s="36"/>
      <c r="F940" s="37"/>
      <c r="G940" s="36"/>
      <c r="H940" s="36"/>
      <c r="I940" s="36"/>
      <c r="J940" s="36"/>
      <c r="K940" s="36"/>
      <c r="L940" s="36"/>
      <c r="M940" s="36"/>
      <c r="N940" s="38" t="str">
        <f t="shared" si="224"/>
        <v/>
      </c>
      <c r="O940" t="str">
        <f t="shared" si="225"/>
        <v/>
      </c>
      <c r="P940" t="str">
        <f t="shared" si="226"/>
        <v/>
      </c>
      <c r="Q940" t="str">
        <f t="shared" si="227"/>
        <v/>
      </c>
      <c r="R940" t="str">
        <f t="shared" si="228"/>
        <v>-</v>
      </c>
      <c r="S940" s="39" t="str">
        <f t="shared" si="229"/>
        <v/>
      </c>
      <c r="T940" t="str">
        <f t="shared" si="230"/>
        <v/>
      </c>
      <c r="U940" s="40">
        <f t="shared" si="231"/>
        <v>0</v>
      </c>
      <c r="V940" s="40">
        <f t="shared" si="232"/>
        <v>0</v>
      </c>
      <c r="W940" s="40">
        <f t="shared" si="233"/>
        <v>0</v>
      </c>
      <c r="X940" s="40">
        <f t="shared" si="234"/>
        <v>0</v>
      </c>
      <c r="Y940" s="39">
        <f t="shared" si="235"/>
        <v>0</v>
      </c>
      <c r="Z940" s="39">
        <f t="shared" si="236"/>
        <v>0</v>
      </c>
      <c r="AA940" s="39">
        <f t="shared" si="237"/>
        <v>0</v>
      </c>
      <c r="AB940" t="str">
        <f t="shared" si="238"/>
        <v/>
      </c>
      <c r="AD940" s="41" t="str">
        <f t="shared" si="239"/>
        <v/>
      </c>
    </row>
    <row r="941" spans="1:30" x14ac:dyDescent="0.2">
      <c r="A941" s="35"/>
      <c r="B941" s="36"/>
      <c r="C941" s="36"/>
      <c r="D941" s="36"/>
      <c r="E941" s="36"/>
      <c r="F941" s="37"/>
      <c r="G941" s="36"/>
      <c r="H941" s="36"/>
      <c r="I941" s="36"/>
      <c r="J941" s="36"/>
      <c r="K941" s="36"/>
      <c r="L941" s="36"/>
      <c r="M941" s="36"/>
      <c r="N941" s="38" t="str">
        <f t="shared" si="224"/>
        <v/>
      </c>
      <c r="O941" t="str">
        <f t="shared" si="225"/>
        <v/>
      </c>
      <c r="P941" t="str">
        <f t="shared" si="226"/>
        <v/>
      </c>
      <c r="Q941" t="str">
        <f t="shared" si="227"/>
        <v/>
      </c>
      <c r="R941" t="str">
        <f t="shared" si="228"/>
        <v>-</v>
      </c>
      <c r="S941" s="39" t="str">
        <f t="shared" si="229"/>
        <v/>
      </c>
      <c r="T941" t="str">
        <f t="shared" si="230"/>
        <v/>
      </c>
      <c r="U941" s="40">
        <f t="shared" si="231"/>
        <v>0</v>
      </c>
      <c r="V941" s="40">
        <f t="shared" si="232"/>
        <v>0</v>
      </c>
      <c r="W941" s="40">
        <f t="shared" si="233"/>
        <v>0</v>
      </c>
      <c r="X941" s="40">
        <f t="shared" si="234"/>
        <v>0</v>
      </c>
      <c r="Y941" s="39">
        <f t="shared" si="235"/>
        <v>0</v>
      </c>
      <c r="Z941" s="39">
        <f t="shared" si="236"/>
        <v>0</v>
      </c>
      <c r="AA941" s="39">
        <f t="shared" si="237"/>
        <v>0</v>
      </c>
      <c r="AB941" t="str">
        <f t="shared" si="238"/>
        <v/>
      </c>
      <c r="AD941" s="41" t="str">
        <f t="shared" si="239"/>
        <v/>
      </c>
    </row>
    <row r="942" spans="1:30" x14ac:dyDescent="0.2">
      <c r="A942" s="35"/>
      <c r="B942" s="36"/>
      <c r="C942" s="36"/>
      <c r="D942" s="36"/>
      <c r="E942" s="36"/>
      <c r="F942" s="37"/>
      <c r="G942" s="36"/>
      <c r="H942" s="36"/>
      <c r="I942" s="36"/>
      <c r="J942" s="36"/>
      <c r="K942" s="36"/>
      <c r="L942" s="36"/>
      <c r="M942" s="36"/>
      <c r="N942" s="38" t="str">
        <f t="shared" si="224"/>
        <v/>
      </c>
      <c r="O942" t="str">
        <f t="shared" si="225"/>
        <v/>
      </c>
      <c r="P942" t="str">
        <f t="shared" si="226"/>
        <v/>
      </c>
      <c r="Q942" t="str">
        <f t="shared" si="227"/>
        <v/>
      </c>
      <c r="R942" t="str">
        <f t="shared" si="228"/>
        <v>-</v>
      </c>
      <c r="S942" s="39" t="str">
        <f t="shared" si="229"/>
        <v/>
      </c>
      <c r="T942" t="str">
        <f t="shared" si="230"/>
        <v/>
      </c>
      <c r="U942" s="40">
        <f t="shared" si="231"/>
        <v>0</v>
      </c>
      <c r="V942" s="40">
        <f t="shared" si="232"/>
        <v>0</v>
      </c>
      <c r="W942" s="40">
        <f t="shared" si="233"/>
        <v>0</v>
      </c>
      <c r="X942" s="40">
        <f t="shared" si="234"/>
        <v>0</v>
      </c>
      <c r="Y942" s="39">
        <f t="shared" si="235"/>
        <v>0</v>
      </c>
      <c r="Z942" s="39">
        <f t="shared" si="236"/>
        <v>0</v>
      </c>
      <c r="AA942" s="39">
        <f t="shared" si="237"/>
        <v>0</v>
      </c>
      <c r="AB942" t="str">
        <f t="shared" si="238"/>
        <v/>
      </c>
      <c r="AD942" s="41" t="str">
        <f t="shared" si="239"/>
        <v/>
      </c>
    </row>
    <row r="943" spans="1:30" x14ac:dyDescent="0.2">
      <c r="A943" s="35"/>
      <c r="B943" s="36"/>
      <c r="C943" s="36"/>
      <c r="D943" s="36"/>
      <c r="E943" s="36"/>
      <c r="F943" s="37"/>
      <c r="G943" s="36"/>
      <c r="H943" s="36"/>
      <c r="I943" s="36"/>
      <c r="J943" s="36"/>
      <c r="K943" s="36"/>
      <c r="L943" s="36"/>
      <c r="M943" s="36"/>
      <c r="N943" s="38" t="str">
        <f t="shared" si="224"/>
        <v/>
      </c>
      <c r="O943" t="str">
        <f t="shared" si="225"/>
        <v/>
      </c>
      <c r="P943" t="str">
        <f t="shared" si="226"/>
        <v/>
      </c>
      <c r="Q943" t="str">
        <f t="shared" si="227"/>
        <v/>
      </c>
      <c r="R943" t="str">
        <f t="shared" si="228"/>
        <v>-</v>
      </c>
      <c r="S943" s="39" t="str">
        <f t="shared" si="229"/>
        <v/>
      </c>
      <c r="T943" t="str">
        <f t="shared" si="230"/>
        <v/>
      </c>
      <c r="U943" s="40">
        <f t="shared" si="231"/>
        <v>0</v>
      </c>
      <c r="V943" s="40">
        <f t="shared" si="232"/>
        <v>0</v>
      </c>
      <c r="W943" s="40">
        <f t="shared" si="233"/>
        <v>0</v>
      </c>
      <c r="X943" s="40">
        <f t="shared" si="234"/>
        <v>0</v>
      </c>
      <c r="Y943" s="39">
        <f t="shared" si="235"/>
        <v>0</v>
      </c>
      <c r="Z943" s="39">
        <f t="shared" si="236"/>
        <v>0</v>
      </c>
      <c r="AA943" s="39">
        <f t="shared" si="237"/>
        <v>0</v>
      </c>
      <c r="AB943" t="str">
        <f t="shared" si="238"/>
        <v/>
      </c>
      <c r="AD943" s="41" t="str">
        <f t="shared" si="239"/>
        <v/>
      </c>
    </row>
    <row r="944" spans="1:30" x14ac:dyDescent="0.2">
      <c r="A944" s="35"/>
      <c r="B944" s="36"/>
      <c r="C944" s="36"/>
      <c r="D944" s="36"/>
      <c r="E944" s="36"/>
      <c r="F944" s="37"/>
      <c r="G944" s="36"/>
      <c r="H944" s="36"/>
      <c r="I944" s="36"/>
      <c r="J944" s="36"/>
      <c r="K944" s="36"/>
      <c r="L944" s="36"/>
      <c r="M944" s="36"/>
      <c r="N944" s="38" t="str">
        <f t="shared" si="224"/>
        <v/>
      </c>
      <c r="O944" t="str">
        <f t="shared" si="225"/>
        <v/>
      </c>
      <c r="P944" t="str">
        <f t="shared" si="226"/>
        <v/>
      </c>
      <c r="Q944" t="str">
        <f t="shared" si="227"/>
        <v/>
      </c>
      <c r="R944" t="str">
        <f t="shared" si="228"/>
        <v>-</v>
      </c>
      <c r="S944" s="39" t="str">
        <f t="shared" si="229"/>
        <v/>
      </c>
      <c r="T944" t="str">
        <f t="shared" si="230"/>
        <v/>
      </c>
      <c r="U944" s="40">
        <f t="shared" si="231"/>
        <v>0</v>
      </c>
      <c r="V944" s="40">
        <f t="shared" si="232"/>
        <v>0</v>
      </c>
      <c r="W944" s="40">
        <f t="shared" si="233"/>
        <v>0</v>
      </c>
      <c r="X944" s="40">
        <f t="shared" si="234"/>
        <v>0</v>
      </c>
      <c r="Y944" s="39">
        <f t="shared" si="235"/>
        <v>0</v>
      </c>
      <c r="Z944" s="39">
        <f t="shared" si="236"/>
        <v>0</v>
      </c>
      <c r="AA944" s="39">
        <f t="shared" si="237"/>
        <v>0</v>
      </c>
      <c r="AB944" t="str">
        <f t="shared" si="238"/>
        <v/>
      </c>
      <c r="AD944" s="41" t="str">
        <f t="shared" si="239"/>
        <v/>
      </c>
    </row>
    <row r="945" spans="1:30" x14ac:dyDescent="0.2">
      <c r="A945" s="35"/>
      <c r="B945" s="36"/>
      <c r="C945" s="36"/>
      <c r="D945" s="36"/>
      <c r="E945" s="36"/>
      <c r="F945" s="37"/>
      <c r="G945" s="36"/>
      <c r="H945" s="36"/>
      <c r="I945" s="36"/>
      <c r="J945" s="36"/>
      <c r="K945" s="36"/>
      <c r="L945" s="36"/>
      <c r="M945" s="36"/>
      <c r="N945" s="38" t="str">
        <f t="shared" si="224"/>
        <v/>
      </c>
      <c r="O945" t="str">
        <f t="shared" si="225"/>
        <v/>
      </c>
      <c r="P945" t="str">
        <f t="shared" si="226"/>
        <v/>
      </c>
      <c r="Q945" t="str">
        <f t="shared" si="227"/>
        <v/>
      </c>
      <c r="R945" t="str">
        <f t="shared" si="228"/>
        <v>-</v>
      </c>
      <c r="S945" s="39" t="str">
        <f t="shared" si="229"/>
        <v/>
      </c>
      <c r="T945" t="str">
        <f t="shared" si="230"/>
        <v/>
      </c>
      <c r="U945" s="40">
        <f t="shared" si="231"/>
        <v>0</v>
      </c>
      <c r="V945" s="40">
        <f t="shared" si="232"/>
        <v>0</v>
      </c>
      <c r="W945" s="40">
        <f t="shared" si="233"/>
        <v>0</v>
      </c>
      <c r="X945" s="40">
        <f t="shared" si="234"/>
        <v>0</v>
      </c>
      <c r="Y945" s="39">
        <f t="shared" si="235"/>
        <v>0</v>
      </c>
      <c r="Z945" s="39">
        <f t="shared" si="236"/>
        <v>0</v>
      </c>
      <c r="AA945" s="39">
        <f t="shared" si="237"/>
        <v>0</v>
      </c>
      <c r="AB945" t="str">
        <f t="shared" si="238"/>
        <v/>
      </c>
      <c r="AD945" s="41" t="str">
        <f t="shared" si="239"/>
        <v/>
      </c>
    </row>
    <row r="946" spans="1:30" x14ac:dyDescent="0.2">
      <c r="A946" s="35"/>
      <c r="B946" s="36"/>
      <c r="C946" s="36"/>
      <c r="D946" s="36"/>
      <c r="E946" s="36"/>
      <c r="F946" s="37"/>
      <c r="G946" s="36"/>
      <c r="H946" s="36"/>
      <c r="I946" s="36"/>
      <c r="J946" s="36"/>
      <c r="K946" s="36"/>
      <c r="L946" s="36"/>
      <c r="M946" s="36"/>
      <c r="N946" s="38" t="str">
        <f t="shared" si="224"/>
        <v/>
      </c>
      <c r="O946" t="str">
        <f t="shared" si="225"/>
        <v/>
      </c>
      <c r="P946" t="str">
        <f t="shared" si="226"/>
        <v/>
      </c>
      <c r="Q946" t="str">
        <f t="shared" si="227"/>
        <v/>
      </c>
      <c r="R946" t="str">
        <f t="shared" si="228"/>
        <v>-</v>
      </c>
      <c r="S946" s="39" t="str">
        <f t="shared" si="229"/>
        <v/>
      </c>
      <c r="T946" t="str">
        <f t="shared" si="230"/>
        <v/>
      </c>
      <c r="U946" s="40">
        <f t="shared" si="231"/>
        <v>0</v>
      </c>
      <c r="V946" s="40">
        <f t="shared" si="232"/>
        <v>0</v>
      </c>
      <c r="W946" s="40">
        <f t="shared" si="233"/>
        <v>0</v>
      </c>
      <c r="X946" s="40">
        <f t="shared" si="234"/>
        <v>0</v>
      </c>
      <c r="Y946" s="39">
        <f t="shared" si="235"/>
        <v>0</v>
      </c>
      <c r="Z946" s="39">
        <f t="shared" si="236"/>
        <v>0</v>
      </c>
      <c r="AA946" s="39">
        <f t="shared" si="237"/>
        <v>0</v>
      </c>
      <c r="AB946" t="str">
        <f t="shared" si="238"/>
        <v/>
      </c>
      <c r="AD946" s="41" t="str">
        <f t="shared" si="239"/>
        <v/>
      </c>
    </row>
    <row r="947" spans="1:30" x14ac:dyDescent="0.2">
      <c r="A947" s="35"/>
      <c r="B947" s="36"/>
      <c r="C947" s="36"/>
      <c r="D947" s="36"/>
      <c r="E947" s="36"/>
      <c r="F947" s="37"/>
      <c r="G947" s="36"/>
      <c r="H947" s="36"/>
      <c r="I947" s="36"/>
      <c r="J947" s="36"/>
      <c r="K947" s="36"/>
      <c r="L947" s="36"/>
      <c r="M947" s="36"/>
      <c r="N947" s="38" t="str">
        <f t="shared" si="224"/>
        <v/>
      </c>
      <c r="O947" t="str">
        <f t="shared" si="225"/>
        <v/>
      </c>
      <c r="P947" t="str">
        <f t="shared" si="226"/>
        <v/>
      </c>
      <c r="Q947" t="str">
        <f t="shared" si="227"/>
        <v/>
      </c>
      <c r="R947" t="str">
        <f t="shared" si="228"/>
        <v>-</v>
      </c>
      <c r="S947" s="39" t="str">
        <f t="shared" si="229"/>
        <v/>
      </c>
      <c r="T947" t="str">
        <f t="shared" si="230"/>
        <v/>
      </c>
      <c r="U947" s="40">
        <f t="shared" si="231"/>
        <v>0</v>
      </c>
      <c r="V947" s="40">
        <f t="shared" si="232"/>
        <v>0</v>
      </c>
      <c r="W947" s="40">
        <f t="shared" si="233"/>
        <v>0</v>
      </c>
      <c r="X947" s="40">
        <f t="shared" si="234"/>
        <v>0</v>
      </c>
      <c r="Y947" s="39">
        <f t="shared" si="235"/>
        <v>0</v>
      </c>
      <c r="Z947" s="39">
        <f t="shared" si="236"/>
        <v>0</v>
      </c>
      <c r="AA947" s="39">
        <f t="shared" si="237"/>
        <v>0</v>
      </c>
      <c r="AB947" t="str">
        <f t="shared" si="238"/>
        <v/>
      </c>
      <c r="AD947" s="41" t="str">
        <f t="shared" si="239"/>
        <v/>
      </c>
    </row>
    <row r="948" spans="1:30" x14ac:dyDescent="0.2">
      <c r="A948" s="35"/>
      <c r="B948" s="36"/>
      <c r="C948" s="36"/>
      <c r="D948" s="36"/>
      <c r="E948" s="36"/>
      <c r="F948" s="37"/>
      <c r="G948" s="36"/>
      <c r="H948" s="36"/>
      <c r="I948" s="36"/>
      <c r="J948" s="36"/>
      <c r="K948" s="36"/>
      <c r="L948" s="36"/>
      <c r="M948" s="36"/>
      <c r="N948" s="38" t="str">
        <f t="shared" si="224"/>
        <v/>
      </c>
      <c r="O948" t="str">
        <f t="shared" si="225"/>
        <v/>
      </c>
      <c r="P948" t="str">
        <f t="shared" si="226"/>
        <v/>
      </c>
      <c r="Q948" t="str">
        <f t="shared" si="227"/>
        <v/>
      </c>
      <c r="R948" t="str">
        <f t="shared" si="228"/>
        <v>-</v>
      </c>
      <c r="S948" s="39" t="str">
        <f t="shared" si="229"/>
        <v/>
      </c>
      <c r="T948" t="str">
        <f t="shared" si="230"/>
        <v/>
      </c>
      <c r="U948" s="40">
        <f t="shared" si="231"/>
        <v>0</v>
      </c>
      <c r="V948" s="40">
        <f t="shared" si="232"/>
        <v>0</v>
      </c>
      <c r="W948" s="40">
        <f t="shared" si="233"/>
        <v>0</v>
      </c>
      <c r="X948" s="40">
        <f t="shared" si="234"/>
        <v>0</v>
      </c>
      <c r="Y948" s="39">
        <f t="shared" si="235"/>
        <v>0</v>
      </c>
      <c r="Z948" s="39">
        <f t="shared" si="236"/>
        <v>0</v>
      </c>
      <c r="AA948" s="39">
        <f t="shared" si="237"/>
        <v>0</v>
      </c>
      <c r="AB948" t="str">
        <f t="shared" si="238"/>
        <v/>
      </c>
      <c r="AD948" s="41" t="str">
        <f t="shared" si="239"/>
        <v/>
      </c>
    </row>
    <row r="949" spans="1:30" x14ac:dyDescent="0.2">
      <c r="A949" s="35"/>
      <c r="B949" s="36"/>
      <c r="C949" s="36"/>
      <c r="D949" s="36"/>
      <c r="E949" s="36"/>
      <c r="F949" s="37"/>
      <c r="G949" s="36"/>
      <c r="H949" s="36"/>
      <c r="I949" s="36"/>
      <c r="J949" s="36"/>
      <c r="K949" s="36"/>
      <c r="L949" s="36"/>
      <c r="M949" s="36"/>
      <c r="N949" s="38" t="str">
        <f t="shared" si="224"/>
        <v/>
      </c>
      <c r="O949" t="str">
        <f t="shared" si="225"/>
        <v/>
      </c>
      <c r="P949" t="str">
        <f t="shared" si="226"/>
        <v/>
      </c>
      <c r="Q949" t="str">
        <f t="shared" si="227"/>
        <v/>
      </c>
      <c r="R949" t="str">
        <f t="shared" si="228"/>
        <v>-</v>
      </c>
      <c r="S949" s="39" t="str">
        <f t="shared" si="229"/>
        <v/>
      </c>
      <c r="T949" t="str">
        <f t="shared" si="230"/>
        <v/>
      </c>
      <c r="U949" s="40">
        <f t="shared" si="231"/>
        <v>0</v>
      </c>
      <c r="V949" s="40">
        <f t="shared" si="232"/>
        <v>0</v>
      </c>
      <c r="W949" s="40">
        <f t="shared" si="233"/>
        <v>0</v>
      </c>
      <c r="X949" s="40">
        <f t="shared" si="234"/>
        <v>0</v>
      </c>
      <c r="Y949" s="39">
        <f t="shared" si="235"/>
        <v>0</v>
      </c>
      <c r="Z949" s="39">
        <f t="shared" si="236"/>
        <v>0</v>
      </c>
      <c r="AA949" s="39">
        <f t="shared" si="237"/>
        <v>0</v>
      </c>
      <c r="AB949" t="str">
        <f t="shared" si="238"/>
        <v/>
      </c>
      <c r="AD949" s="41" t="str">
        <f t="shared" si="239"/>
        <v/>
      </c>
    </row>
    <row r="950" spans="1:30" x14ac:dyDescent="0.2">
      <c r="A950" s="35"/>
      <c r="B950" s="36"/>
      <c r="C950" s="36"/>
      <c r="D950" s="36"/>
      <c r="E950" s="36"/>
      <c r="F950" s="37"/>
      <c r="G950" s="36"/>
      <c r="H950" s="36"/>
      <c r="I950" s="36"/>
      <c r="J950" s="36"/>
      <c r="K950" s="36"/>
      <c r="L950" s="36"/>
      <c r="M950" s="36"/>
      <c r="N950" s="38" t="str">
        <f t="shared" si="224"/>
        <v/>
      </c>
      <c r="O950" t="str">
        <f t="shared" si="225"/>
        <v/>
      </c>
      <c r="P950" t="str">
        <f t="shared" si="226"/>
        <v/>
      </c>
      <c r="Q950" t="str">
        <f t="shared" si="227"/>
        <v/>
      </c>
      <c r="R950" t="str">
        <f t="shared" si="228"/>
        <v>-</v>
      </c>
      <c r="S950" s="39" t="str">
        <f t="shared" si="229"/>
        <v/>
      </c>
      <c r="T950" t="str">
        <f t="shared" si="230"/>
        <v/>
      </c>
      <c r="U950" s="40">
        <f t="shared" si="231"/>
        <v>0</v>
      </c>
      <c r="V950" s="40">
        <f t="shared" si="232"/>
        <v>0</v>
      </c>
      <c r="W950" s="40">
        <f t="shared" si="233"/>
        <v>0</v>
      </c>
      <c r="X950" s="40">
        <f t="shared" si="234"/>
        <v>0</v>
      </c>
      <c r="Y950" s="39">
        <f t="shared" si="235"/>
        <v>0</v>
      </c>
      <c r="Z950" s="39">
        <f t="shared" si="236"/>
        <v>0</v>
      </c>
      <c r="AA950" s="39">
        <f t="shared" si="237"/>
        <v>0</v>
      </c>
      <c r="AB950" t="str">
        <f t="shared" si="238"/>
        <v/>
      </c>
      <c r="AD950" s="41" t="str">
        <f t="shared" si="239"/>
        <v/>
      </c>
    </row>
    <row r="951" spans="1:30" x14ac:dyDescent="0.2">
      <c r="A951" s="35"/>
      <c r="B951" s="36"/>
      <c r="C951" s="36"/>
      <c r="D951" s="36"/>
      <c r="E951" s="36"/>
      <c r="F951" s="37"/>
      <c r="G951" s="36"/>
      <c r="H951" s="36"/>
      <c r="I951" s="36"/>
      <c r="J951" s="36"/>
      <c r="K951" s="36"/>
      <c r="L951" s="36"/>
      <c r="M951" s="36"/>
      <c r="N951" s="38" t="str">
        <f t="shared" si="224"/>
        <v/>
      </c>
      <c r="O951" t="str">
        <f t="shared" si="225"/>
        <v/>
      </c>
      <c r="P951" t="str">
        <f t="shared" si="226"/>
        <v/>
      </c>
      <c r="Q951" t="str">
        <f t="shared" si="227"/>
        <v/>
      </c>
      <c r="R951" t="str">
        <f t="shared" si="228"/>
        <v>-</v>
      </c>
      <c r="S951" s="39" t="str">
        <f t="shared" si="229"/>
        <v/>
      </c>
      <c r="T951" t="str">
        <f t="shared" si="230"/>
        <v/>
      </c>
      <c r="U951" s="40">
        <f t="shared" si="231"/>
        <v>0</v>
      </c>
      <c r="V951" s="40">
        <f t="shared" si="232"/>
        <v>0</v>
      </c>
      <c r="W951" s="40">
        <f t="shared" si="233"/>
        <v>0</v>
      </c>
      <c r="X951" s="40">
        <f t="shared" si="234"/>
        <v>0</v>
      </c>
      <c r="Y951" s="39">
        <f t="shared" si="235"/>
        <v>0</v>
      </c>
      <c r="Z951" s="39">
        <f t="shared" si="236"/>
        <v>0</v>
      </c>
      <c r="AA951" s="39">
        <f t="shared" si="237"/>
        <v>0</v>
      </c>
      <c r="AB951" t="str">
        <f t="shared" si="238"/>
        <v/>
      </c>
      <c r="AD951" s="41" t="str">
        <f t="shared" si="239"/>
        <v/>
      </c>
    </row>
    <row r="952" spans="1:30" x14ac:dyDescent="0.2">
      <c r="A952" s="35"/>
      <c r="B952" s="36"/>
      <c r="C952" s="36"/>
      <c r="D952" s="36"/>
      <c r="E952" s="36"/>
      <c r="F952" s="37"/>
      <c r="G952" s="36"/>
      <c r="H952" s="36"/>
      <c r="I952" s="36"/>
      <c r="J952" s="36"/>
      <c r="K952" s="36"/>
      <c r="L952" s="36"/>
      <c r="M952" s="36"/>
      <c r="N952" s="38" t="str">
        <f t="shared" si="224"/>
        <v/>
      </c>
      <c r="O952" t="str">
        <f t="shared" si="225"/>
        <v/>
      </c>
      <c r="P952" t="str">
        <f t="shared" si="226"/>
        <v/>
      </c>
      <c r="Q952" t="str">
        <f t="shared" si="227"/>
        <v/>
      </c>
      <c r="R952" t="str">
        <f t="shared" si="228"/>
        <v>-</v>
      </c>
      <c r="S952" s="39" t="str">
        <f t="shared" si="229"/>
        <v/>
      </c>
      <c r="T952" t="str">
        <f t="shared" si="230"/>
        <v/>
      </c>
      <c r="U952" s="40">
        <f t="shared" si="231"/>
        <v>0</v>
      </c>
      <c r="V952" s="40">
        <f t="shared" si="232"/>
        <v>0</v>
      </c>
      <c r="W952" s="40">
        <f t="shared" si="233"/>
        <v>0</v>
      </c>
      <c r="X952" s="40">
        <f t="shared" si="234"/>
        <v>0</v>
      </c>
      <c r="Y952" s="39">
        <f t="shared" si="235"/>
        <v>0</v>
      </c>
      <c r="Z952" s="39">
        <f t="shared" si="236"/>
        <v>0</v>
      </c>
      <c r="AA952" s="39">
        <f t="shared" si="237"/>
        <v>0</v>
      </c>
      <c r="AB952" t="str">
        <f t="shared" si="238"/>
        <v/>
      </c>
      <c r="AD952" s="41" t="str">
        <f t="shared" si="239"/>
        <v/>
      </c>
    </row>
    <row r="953" spans="1:30" x14ac:dyDescent="0.2">
      <c r="A953" s="35"/>
      <c r="B953" s="36"/>
      <c r="C953" s="36"/>
      <c r="D953" s="36"/>
      <c r="E953" s="36"/>
      <c r="F953" s="37"/>
      <c r="G953" s="36"/>
      <c r="H953" s="36"/>
      <c r="I953" s="36"/>
      <c r="J953" s="36"/>
      <c r="K953" s="36"/>
      <c r="L953" s="36"/>
      <c r="M953" s="36"/>
      <c r="N953" s="38" t="str">
        <f t="shared" si="224"/>
        <v/>
      </c>
      <c r="O953" t="str">
        <f t="shared" si="225"/>
        <v/>
      </c>
      <c r="P953" t="str">
        <f t="shared" si="226"/>
        <v/>
      </c>
      <c r="Q953" t="str">
        <f t="shared" si="227"/>
        <v/>
      </c>
      <c r="R953" t="str">
        <f t="shared" si="228"/>
        <v>-</v>
      </c>
      <c r="S953" s="39" t="str">
        <f t="shared" si="229"/>
        <v/>
      </c>
      <c r="T953" t="str">
        <f t="shared" si="230"/>
        <v/>
      </c>
      <c r="U953" s="40">
        <f t="shared" si="231"/>
        <v>0</v>
      </c>
      <c r="V953" s="40">
        <f t="shared" si="232"/>
        <v>0</v>
      </c>
      <c r="W953" s="40">
        <f t="shared" si="233"/>
        <v>0</v>
      </c>
      <c r="X953" s="40">
        <f t="shared" si="234"/>
        <v>0</v>
      </c>
      <c r="Y953" s="39">
        <f t="shared" si="235"/>
        <v>0</v>
      </c>
      <c r="Z953" s="39">
        <f t="shared" si="236"/>
        <v>0</v>
      </c>
      <c r="AA953" s="39">
        <f t="shared" si="237"/>
        <v>0</v>
      </c>
      <c r="AB953" t="str">
        <f t="shared" si="238"/>
        <v/>
      </c>
      <c r="AD953" s="41" t="str">
        <f t="shared" si="239"/>
        <v/>
      </c>
    </row>
    <row r="954" spans="1:30" x14ac:dyDescent="0.2">
      <c r="A954" s="35"/>
      <c r="B954" s="36"/>
      <c r="C954" s="36"/>
      <c r="D954" s="36"/>
      <c r="E954" s="36"/>
      <c r="F954" s="37"/>
      <c r="G954" s="36"/>
      <c r="H954" s="36"/>
      <c r="I954" s="36"/>
      <c r="J954" s="36"/>
      <c r="K954" s="36"/>
      <c r="L954" s="36"/>
      <c r="M954" s="36"/>
      <c r="N954" s="38" t="str">
        <f t="shared" si="224"/>
        <v/>
      </c>
      <c r="O954" t="str">
        <f t="shared" si="225"/>
        <v/>
      </c>
      <c r="P954" t="str">
        <f t="shared" si="226"/>
        <v/>
      </c>
      <c r="Q954" t="str">
        <f t="shared" si="227"/>
        <v/>
      </c>
      <c r="R954" t="str">
        <f t="shared" si="228"/>
        <v>-</v>
      </c>
      <c r="S954" s="39" t="str">
        <f t="shared" si="229"/>
        <v/>
      </c>
      <c r="T954" t="str">
        <f t="shared" si="230"/>
        <v/>
      </c>
      <c r="U954" s="40">
        <f t="shared" si="231"/>
        <v>0</v>
      </c>
      <c r="V954" s="40">
        <f t="shared" si="232"/>
        <v>0</v>
      </c>
      <c r="W954" s="40">
        <f t="shared" si="233"/>
        <v>0</v>
      </c>
      <c r="X954" s="40">
        <f t="shared" si="234"/>
        <v>0</v>
      </c>
      <c r="Y954" s="39">
        <f t="shared" si="235"/>
        <v>0</v>
      </c>
      <c r="Z954" s="39">
        <f t="shared" si="236"/>
        <v>0</v>
      </c>
      <c r="AA954" s="39">
        <f t="shared" si="237"/>
        <v>0</v>
      </c>
      <c r="AB954" t="str">
        <f t="shared" si="238"/>
        <v/>
      </c>
      <c r="AD954" s="41" t="str">
        <f t="shared" si="239"/>
        <v/>
      </c>
    </row>
    <row r="955" spans="1:30" x14ac:dyDescent="0.2">
      <c r="A955" s="35"/>
      <c r="B955" s="36"/>
      <c r="C955" s="36"/>
      <c r="D955" s="36"/>
      <c r="E955" s="36"/>
      <c r="F955" s="37"/>
      <c r="G955" s="36"/>
      <c r="H955" s="36"/>
      <c r="I955" s="36"/>
      <c r="J955" s="36"/>
      <c r="K955" s="36"/>
      <c r="L955" s="36"/>
      <c r="M955" s="36"/>
      <c r="N955" s="38" t="str">
        <f t="shared" si="224"/>
        <v/>
      </c>
      <c r="O955" t="str">
        <f t="shared" si="225"/>
        <v/>
      </c>
      <c r="P955" t="str">
        <f t="shared" si="226"/>
        <v/>
      </c>
      <c r="Q955" t="str">
        <f t="shared" si="227"/>
        <v/>
      </c>
      <c r="R955" t="str">
        <f t="shared" si="228"/>
        <v>-</v>
      </c>
      <c r="S955" s="39" t="str">
        <f t="shared" si="229"/>
        <v/>
      </c>
      <c r="T955" t="str">
        <f t="shared" si="230"/>
        <v/>
      </c>
      <c r="U955" s="40">
        <f t="shared" si="231"/>
        <v>0</v>
      </c>
      <c r="V955" s="40">
        <f t="shared" si="232"/>
        <v>0</v>
      </c>
      <c r="W955" s="40">
        <f t="shared" si="233"/>
        <v>0</v>
      </c>
      <c r="X955" s="40">
        <f t="shared" si="234"/>
        <v>0</v>
      </c>
      <c r="Y955" s="39">
        <f t="shared" si="235"/>
        <v>0</v>
      </c>
      <c r="Z955" s="39">
        <f t="shared" si="236"/>
        <v>0</v>
      </c>
      <c r="AA955" s="39">
        <f t="shared" si="237"/>
        <v>0</v>
      </c>
      <c r="AB955" t="str">
        <f t="shared" si="238"/>
        <v/>
      </c>
      <c r="AD955" s="41" t="str">
        <f t="shared" si="239"/>
        <v/>
      </c>
    </row>
    <row r="956" spans="1:30" x14ac:dyDescent="0.2">
      <c r="A956" s="35"/>
      <c r="B956" s="36"/>
      <c r="C956" s="36"/>
      <c r="D956" s="36"/>
      <c r="E956" s="36"/>
      <c r="F956" s="37"/>
      <c r="G956" s="36"/>
      <c r="H956" s="36"/>
      <c r="I956" s="36"/>
      <c r="J956" s="36"/>
      <c r="K956" s="36"/>
      <c r="L956" s="36"/>
      <c r="M956" s="36"/>
      <c r="N956" s="38" t="str">
        <f t="shared" si="224"/>
        <v/>
      </c>
      <c r="O956" t="str">
        <f t="shared" si="225"/>
        <v/>
      </c>
      <c r="P956" t="str">
        <f t="shared" si="226"/>
        <v/>
      </c>
      <c r="Q956" t="str">
        <f t="shared" si="227"/>
        <v/>
      </c>
      <c r="R956" t="str">
        <f t="shared" si="228"/>
        <v>-</v>
      </c>
      <c r="S956" s="39" t="str">
        <f t="shared" si="229"/>
        <v/>
      </c>
      <c r="T956" t="str">
        <f t="shared" si="230"/>
        <v/>
      </c>
      <c r="U956" s="40">
        <f t="shared" si="231"/>
        <v>0</v>
      </c>
      <c r="V956" s="40">
        <f t="shared" si="232"/>
        <v>0</v>
      </c>
      <c r="W956" s="40">
        <f t="shared" si="233"/>
        <v>0</v>
      </c>
      <c r="X956" s="40">
        <f t="shared" si="234"/>
        <v>0</v>
      </c>
      <c r="Y956" s="39">
        <f t="shared" si="235"/>
        <v>0</v>
      </c>
      <c r="Z956" s="39">
        <f t="shared" si="236"/>
        <v>0</v>
      </c>
      <c r="AA956" s="39">
        <f t="shared" si="237"/>
        <v>0</v>
      </c>
      <c r="AB956" t="str">
        <f t="shared" si="238"/>
        <v/>
      </c>
      <c r="AD956" s="41" t="str">
        <f t="shared" si="239"/>
        <v/>
      </c>
    </row>
    <row r="957" spans="1:30" x14ac:dyDescent="0.2">
      <c r="A957" s="35"/>
      <c r="B957" s="36"/>
      <c r="C957" s="36"/>
      <c r="D957" s="36"/>
      <c r="E957" s="36"/>
      <c r="F957" s="37"/>
      <c r="G957" s="36"/>
      <c r="H957" s="36"/>
      <c r="I957" s="36"/>
      <c r="J957" s="36"/>
      <c r="K957" s="36"/>
      <c r="L957" s="36"/>
      <c r="M957" s="36"/>
      <c r="N957" s="38" t="str">
        <f t="shared" si="224"/>
        <v/>
      </c>
      <c r="O957" t="str">
        <f t="shared" si="225"/>
        <v/>
      </c>
      <c r="P957" t="str">
        <f t="shared" si="226"/>
        <v/>
      </c>
      <c r="Q957" t="str">
        <f t="shared" si="227"/>
        <v/>
      </c>
      <c r="R957" t="str">
        <f t="shared" si="228"/>
        <v>-</v>
      </c>
      <c r="S957" s="39" t="str">
        <f t="shared" si="229"/>
        <v/>
      </c>
      <c r="T957" t="str">
        <f t="shared" si="230"/>
        <v/>
      </c>
      <c r="U957" s="40">
        <f t="shared" si="231"/>
        <v>0</v>
      </c>
      <c r="V957" s="40">
        <f t="shared" si="232"/>
        <v>0</v>
      </c>
      <c r="W957" s="40">
        <f t="shared" si="233"/>
        <v>0</v>
      </c>
      <c r="X957" s="40">
        <f t="shared" si="234"/>
        <v>0</v>
      </c>
      <c r="Y957" s="39">
        <f t="shared" si="235"/>
        <v>0</v>
      </c>
      <c r="Z957" s="39">
        <f t="shared" si="236"/>
        <v>0</v>
      </c>
      <c r="AA957" s="39">
        <f t="shared" si="237"/>
        <v>0</v>
      </c>
      <c r="AB957" t="str">
        <f t="shared" si="238"/>
        <v/>
      </c>
      <c r="AD957" s="41" t="str">
        <f t="shared" si="239"/>
        <v/>
      </c>
    </row>
    <row r="958" spans="1:30" x14ac:dyDescent="0.2">
      <c r="A958" s="35"/>
      <c r="B958" s="36"/>
      <c r="C958" s="36"/>
      <c r="D958" s="36"/>
      <c r="E958" s="36"/>
      <c r="F958" s="37"/>
      <c r="G958" s="36"/>
      <c r="H958" s="36"/>
      <c r="I958" s="36"/>
      <c r="J958" s="36"/>
      <c r="K958" s="36"/>
      <c r="L958" s="36"/>
      <c r="M958" s="36"/>
      <c r="N958" s="38" t="str">
        <f t="shared" si="224"/>
        <v/>
      </c>
      <c r="O958" t="str">
        <f t="shared" si="225"/>
        <v/>
      </c>
      <c r="P958" t="str">
        <f t="shared" si="226"/>
        <v/>
      </c>
      <c r="Q958" t="str">
        <f t="shared" si="227"/>
        <v/>
      </c>
      <c r="R958" t="str">
        <f t="shared" si="228"/>
        <v>-</v>
      </c>
      <c r="S958" s="39" t="str">
        <f t="shared" si="229"/>
        <v/>
      </c>
      <c r="T958" t="str">
        <f t="shared" si="230"/>
        <v/>
      </c>
      <c r="U958" s="40">
        <f t="shared" si="231"/>
        <v>0</v>
      </c>
      <c r="V958" s="40">
        <f t="shared" si="232"/>
        <v>0</v>
      </c>
      <c r="W958" s="40">
        <f t="shared" si="233"/>
        <v>0</v>
      </c>
      <c r="X958" s="40">
        <f t="shared" si="234"/>
        <v>0</v>
      </c>
      <c r="Y958" s="39">
        <f t="shared" si="235"/>
        <v>0</v>
      </c>
      <c r="Z958" s="39">
        <f t="shared" si="236"/>
        <v>0</v>
      </c>
      <c r="AA958" s="39">
        <f t="shared" si="237"/>
        <v>0</v>
      </c>
      <c r="AB958" t="str">
        <f t="shared" si="238"/>
        <v/>
      </c>
      <c r="AD958" s="41" t="str">
        <f t="shared" si="239"/>
        <v/>
      </c>
    </row>
    <row r="959" spans="1:30" x14ac:dyDescent="0.2">
      <c r="A959" s="35"/>
      <c r="B959" s="36"/>
      <c r="C959" s="36"/>
      <c r="D959" s="36"/>
      <c r="E959" s="36"/>
      <c r="F959" s="37"/>
      <c r="G959" s="36"/>
      <c r="H959" s="36"/>
      <c r="I959" s="36"/>
      <c r="J959" s="36"/>
      <c r="K959" s="36"/>
      <c r="L959" s="36"/>
      <c r="M959" s="36"/>
      <c r="N959" s="38" t="str">
        <f t="shared" si="224"/>
        <v/>
      </c>
      <c r="O959" t="str">
        <f t="shared" si="225"/>
        <v/>
      </c>
      <c r="P959" t="str">
        <f t="shared" si="226"/>
        <v/>
      </c>
      <c r="Q959" t="str">
        <f t="shared" si="227"/>
        <v/>
      </c>
      <c r="R959" t="str">
        <f t="shared" si="228"/>
        <v>-</v>
      </c>
      <c r="S959" s="39" t="str">
        <f t="shared" si="229"/>
        <v/>
      </c>
      <c r="T959" t="str">
        <f t="shared" si="230"/>
        <v/>
      </c>
      <c r="U959" s="40">
        <f t="shared" si="231"/>
        <v>0</v>
      </c>
      <c r="V959" s="40">
        <f t="shared" si="232"/>
        <v>0</v>
      </c>
      <c r="W959" s="40">
        <f t="shared" si="233"/>
        <v>0</v>
      </c>
      <c r="X959" s="40">
        <f t="shared" si="234"/>
        <v>0</v>
      </c>
      <c r="Y959" s="39">
        <f t="shared" si="235"/>
        <v>0</v>
      </c>
      <c r="Z959" s="39">
        <f t="shared" si="236"/>
        <v>0</v>
      </c>
      <c r="AA959" s="39">
        <f t="shared" si="237"/>
        <v>0</v>
      </c>
      <c r="AB959" t="str">
        <f t="shared" si="238"/>
        <v/>
      </c>
      <c r="AD959" s="41" t="str">
        <f t="shared" si="239"/>
        <v/>
      </c>
    </row>
    <row r="960" spans="1:30" x14ac:dyDescent="0.2">
      <c r="A960" s="35"/>
      <c r="B960" s="36"/>
      <c r="C960" s="36"/>
      <c r="D960" s="36"/>
      <c r="E960" s="36"/>
      <c r="F960" s="37"/>
      <c r="G960" s="36"/>
      <c r="H960" s="36"/>
      <c r="I960" s="36"/>
      <c r="J960" s="36"/>
      <c r="K960" s="36"/>
      <c r="L960" s="36"/>
      <c r="M960" s="36"/>
      <c r="N960" s="38" t="str">
        <f t="shared" si="224"/>
        <v/>
      </c>
      <c r="O960" t="str">
        <f t="shared" si="225"/>
        <v/>
      </c>
      <c r="P960" t="str">
        <f t="shared" si="226"/>
        <v/>
      </c>
      <c r="Q960" t="str">
        <f t="shared" si="227"/>
        <v/>
      </c>
      <c r="R960" t="str">
        <f t="shared" si="228"/>
        <v>-</v>
      </c>
      <c r="S960" s="39" t="str">
        <f t="shared" si="229"/>
        <v/>
      </c>
      <c r="T960" t="str">
        <f t="shared" si="230"/>
        <v/>
      </c>
      <c r="U960" s="40">
        <f t="shared" si="231"/>
        <v>0</v>
      </c>
      <c r="V960" s="40">
        <f t="shared" si="232"/>
        <v>0</v>
      </c>
      <c r="W960" s="40">
        <f t="shared" si="233"/>
        <v>0</v>
      </c>
      <c r="X960" s="40">
        <f t="shared" si="234"/>
        <v>0</v>
      </c>
      <c r="Y960" s="39">
        <f t="shared" si="235"/>
        <v>0</v>
      </c>
      <c r="Z960" s="39">
        <f t="shared" si="236"/>
        <v>0</v>
      </c>
      <c r="AA960" s="39">
        <f t="shared" si="237"/>
        <v>0</v>
      </c>
      <c r="AB960" t="str">
        <f t="shared" si="238"/>
        <v/>
      </c>
      <c r="AD960" s="41" t="str">
        <f t="shared" si="239"/>
        <v/>
      </c>
    </row>
    <row r="961" spans="1:30" x14ac:dyDescent="0.2">
      <c r="A961" s="35"/>
      <c r="B961" s="36"/>
      <c r="C961" s="36"/>
      <c r="D961" s="36"/>
      <c r="E961" s="36"/>
      <c r="F961" s="37"/>
      <c r="G961" s="36"/>
      <c r="H961" s="36"/>
      <c r="I961" s="36"/>
      <c r="J961" s="36"/>
      <c r="K961" s="36"/>
      <c r="L961" s="36"/>
      <c r="M961" s="36"/>
      <c r="N961" s="38" t="str">
        <f t="shared" si="224"/>
        <v/>
      </c>
      <c r="O961" t="str">
        <f t="shared" si="225"/>
        <v/>
      </c>
      <c r="P961" t="str">
        <f t="shared" si="226"/>
        <v/>
      </c>
      <c r="Q961" t="str">
        <f t="shared" si="227"/>
        <v/>
      </c>
      <c r="R961" t="str">
        <f t="shared" si="228"/>
        <v>-</v>
      </c>
      <c r="S961" s="39" t="str">
        <f t="shared" si="229"/>
        <v/>
      </c>
      <c r="T961" t="str">
        <f t="shared" si="230"/>
        <v/>
      </c>
      <c r="U961" s="40">
        <f t="shared" si="231"/>
        <v>0</v>
      </c>
      <c r="V961" s="40">
        <f t="shared" si="232"/>
        <v>0</v>
      </c>
      <c r="W961" s="40">
        <f t="shared" si="233"/>
        <v>0</v>
      </c>
      <c r="X961" s="40">
        <f t="shared" si="234"/>
        <v>0</v>
      </c>
      <c r="Y961" s="39">
        <f t="shared" si="235"/>
        <v>0</v>
      </c>
      <c r="Z961" s="39">
        <f t="shared" si="236"/>
        <v>0</v>
      </c>
      <c r="AA961" s="39">
        <f t="shared" si="237"/>
        <v>0</v>
      </c>
      <c r="AB961" t="str">
        <f t="shared" si="238"/>
        <v/>
      </c>
      <c r="AD961" s="41" t="str">
        <f t="shared" si="239"/>
        <v/>
      </c>
    </row>
    <row r="962" spans="1:30" x14ac:dyDescent="0.2">
      <c r="A962" s="35"/>
      <c r="B962" s="36"/>
      <c r="C962" s="36"/>
      <c r="D962" s="36"/>
      <c r="E962" s="36"/>
      <c r="F962" s="37"/>
      <c r="G962" s="36"/>
      <c r="H962" s="36"/>
      <c r="I962" s="36"/>
      <c r="J962" s="36"/>
      <c r="K962" s="36"/>
      <c r="L962" s="36"/>
      <c r="M962" s="36"/>
      <c r="N962" s="38" t="str">
        <f t="shared" si="224"/>
        <v/>
      </c>
      <c r="O962" t="str">
        <f t="shared" si="225"/>
        <v/>
      </c>
      <c r="P962" t="str">
        <f t="shared" si="226"/>
        <v/>
      </c>
      <c r="Q962" t="str">
        <f t="shared" si="227"/>
        <v/>
      </c>
      <c r="R962" t="str">
        <f t="shared" si="228"/>
        <v>-</v>
      </c>
      <c r="S962" s="39" t="str">
        <f t="shared" si="229"/>
        <v/>
      </c>
      <c r="T962" t="str">
        <f t="shared" si="230"/>
        <v/>
      </c>
      <c r="U962" s="40">
        <f t="shared" si="231"/>
        <v>0</v>
      </c>
      <c r="V962" s="40">
        <f t="shared" si="232"/>
        <v>0</v>
      </c>
      <c r="W962" s="40">
        <f t="shared" si="233"/>
        <v>0</v>
      </c>
      <c r="X962" s="40">
        <f t="shared" si="234"/>
        <v>0</v>
      </c>
      <c r="Y962" s="39">
        <f t="shared" si="235"/>
        <v>0</v>
      </c>
      <c r="Z962" s="39">
        <f t="shared" si="236"/>
        <v>0</v>
      </c>
      <c r="AA962" s="39">
        <f t="shared" si="237"/>
        <v>0</v>
      </c>
      <c r="AB962" t="str">
        <f t="shared" si="238"/>
        <v/>
      </c>
      <c r="AD962" s="41" t="str">
        <f t="shared" si="239"/>
        <v/>
      </c>
    </row>
    <row r="963" spans="1:30" x14ac:dyDescent="0.2">
      <c r="A963" s="35"/>
      <c r="B963" s="36"/>
      <c r="C963" s="36"/>
      <c r="D963" s="36"/>
      <c r="E963" s="36"/>
      <c r="F963" s="37"/>
      <c r="G963" s="36"/>
      <c r="H963" s="36"/>
      <c r="I963" s="36"/>
      <c r="J963" s="36"/>
      <c r="K963" s="36"/>
      <c r="L963" s="36"/>
      <c r="M963" s="36"/>
      <c r="N963" s="38" t="str">
        <f t="shared" si="224"/>
        <v/>
      </c>
      <c r="O963" t="str">
        <f t="shared" si="225"/>
        <v/>
      </c>
      <c r="P963" t="str">
        <f t="shared" si="226"/>
        <v/>
      </c>
      <c r="Q963" t="str">
        <f t="shared" si="227"/>
        <v/>
      </c>
      <c r="R963" t="str">
        <f t="shared" si="228"/>
        <v>-</v>
      </c>
      <c r="S963" s="39" t="str">
        <f t="shared" si="229"/>
        <v/>
      </c>
      <c r="T963" t="str">
        <f t="shared" si="230"/>
        <v/>
      </c>
      <c r="U963" s="40">
        <f t="shared" si="231"/>
        <v>0</v>
      </c>
      <c r="V963" s="40">
        <f t="shared" si="232"/>
        <v>0</v>
      </c>
      <c r="W963" s="40">
        <f t="shared" si="233"/>
        <v>0</v>
      </c>
      <c r="X963" s="40">
        <f t="shared" si="234"/>
        <v>0</v>
      </c>
      <c r="Y963" s="39">
        <f t="shared" si="235"/>
        <v>0</v>
      </c>
      <c r="Z963" s="39">
        <f t="shared" si="236"/>
        <v>0</v>
      </c>
      <c r="AA963" s="39">
        <f t="shared" si="237"/>
        <v>0</v>
      </c>
      <c r="AB963" t="str">
        <f t="shared" si="238"/>
        <v/>
      </c>
      <c r="AD963" s="41" t="str">
        <f t="shared" si="239"/>
        <v/>
      </c>
    </row>
    <row r="964" spans="1:30" x14ac:dyDescent="0.2">
      <c r="A964" s="35"/>
      <c r="B964" s="36"/>
      <c r="C964" s="36"/>
      <c r="D964" s="36"/>
      <c r="E964" s="36"/>
      <c r="F964" s="37"/>
      <c r="G964" s="36"/>
      <c r="H964" s="36"/>
      <c r="I964" s="36"/>
      <c r="J964" s="36"/>
      <c r="K964" s="36"/>
      <c r="L964" s="36"/>
      <c r="M964" s="36"/>
      <c r="N964" s="38" t="str">
        <f t="shared" ref="N964:N1000" si="240">IF($A964="","",DATE(YEAR($A964),MONTH($A964),1))</f>
        <v/>
      </c>
      <c r="O964" t="str">
        <f t="shared" ref="O964:O1000" si="241">IF(TRIM($B964)="","",IFERROR(INDEX(C_RG,MATCH(TRIM($B964),C_Nome,0)),"?"))</f>
        <v/>
      </c>
      <c r="P964" t="str">
        <f t="shared" ref="P964:P1000" si="242">IF($AD964="","",INDEX(V_Equipe,$AD964))</f>
        <v/>
      </c>
      <c r="Q964" t="str">
        <f t="shared" ref="Q964:Q1000" si="243">IF($AD964="","",INDEX(V_Funcao,$AD964))</f>
        <v/>
      </c>
      <c r="R964" t="str">
        <f t="shared" ref="R964:R1000" si="244">IF(OR(TRIM($C964)="",$Q964=""),"-",IF(TRIM($C964)=$Q964,"Sim","Não"))</f>
        <v>-</v>
      </c>
      <c r="S964" s="39" t="str">
        <f t="shared" ref="S964:S1000" si="245">IF(OR($A964="",IF(TRIM($C964)&lt;&gt;"",TRIM($C964),$Q964)=""),"",IFERROR(INDEX(F_Valor,MATCH(IF(TRIM($C964)&lt;&gt;"",TRIM($C964),$Q964)&amp;"|"&amp;SUMPRODUCT(MAX((F_Funcao=IF(TRIM($C964)&lt;&gt;"",TRIM($C964),$Q964))*(F_Ini&lt;=$A964)*F_Ini)),F_Chave,0)),""))</f>
        <v/>
      </c>
      <c r="T964" t="str">
        <f t="shared" ref="T964:T1000" si="246">IF($A964="","",IF($E964="Sim","Feriado",IF(WEEKDAY($A964,2)=6,"Sábado",IF(WEEKDAY($A964,2)=7,"Domingo","Dia útil"))))</f>
        <v/>
      </c>
      <c r="U964" s="40">
        <f t="shared" ref="U964:U1000" si="247">IF(OR($A964="",$F964=""),0,IF(AND($T964&lt;&gt;"Dia útil",$F964&gt;P_LimiteAlmocoFDS),P_AlmocoFDS,0))</f>
        <v>0</v>
      </c>
      <c r="V964" s="40">
        <f t="shared" ref="V964:V1000" si="248">IF($F964="",0,MAX($F964-$U964,0))</f>
        <v>0</v>
      </c>
      <c r="W964" s="40">
        <f t="shared" ref="W964:W1000" si="249">IF($V964=0,0,IF($T964="Dia útil",$V964,IF($T964="Sábado",MAX($V964-P_HoraSab100,0),0)))</f>
        <v>0</v>
      </c>
      <c r="X964" s="40">
        <f t="shared" ref="X964:X1000" si="250">IF($V964=0,0,IF(OR($T964="Domingo",$T964="Feriado"),$V964,IF($T964="Sábado",MIN($V964,P_HoraSab100),0)))</f>
        <v>0</v>
      </c>
      <c r="Y964" s="39">
        <f t="shared" ref="Y964:Y1000" si="251">IF(OR($V964=0,$S964=""),0,($W964*P_MultHE50+$X964*P_MultHE100)*24*$S964)</f>
        <v>0</v>
      </c>
      <c r="Z964" s="39">
        <f t="shared" ref="Z964:Z1000" si="252">IF($G964="PAGAS POR EI",$Y964,0)</f>
        <v>0</v>
      </c>
      <c r="AA964" s="39">
        <f t="shared" ref="AA964:AA1000" si="253">IF($G964="PAGAS PELA ÁREA",$Y964,0)</f>
        <v>0</v>
      </c>
      <c r="AB964" t="str">
        <f t="shared" ref="AB964:AB1000" si="254">IF($A964="","",IF($O964="?","CADASTRO: funcionário não está no Cadastro",IF($G964="","DEFINIR: tratamento da HE (EI ou área)",IF($L964&lt;&gt;"Sim","PONTO: aguardando histórico dos pontos",""))))</f>
        <v/>
      </c>
      <c r="AD964" s="41" t="str">
        <f t="shared" ref="AD964:AD1000" si="255">IF(OR($A964="",$O964="",$O964="?"),"",IFERROR(MATCH($O964&amp;"|"&amp;SUMPRODUCT(MAX((V_RG=$O964)*(V_Ini&lt;=$A964)*V_Ini)),V_Chave,0),""))</f>
        <v/>
      </c>
    </row>
    <row r="965" spans="1:30" x14ac:dyDescent="0.2">
      <c r="A965" s="35"/>
      <c r="B965" s="36"/>
      <c r="C965" s="36"/>
      <c r="D965" s="36"/>
      <c r="E965" s="36"/>
      <c r="F965" s="37"/>
      <c r="G965" s="36"/>
      <c r="H965" s="36"/>
      <c r="I965" s="36"/>
      <c r="J965" s="36"/>
      <c r="K965" s="36"/>
      <c r="L965" s="36"/>
      <c r="M965" s="36"/>
      <c r="N965" s="38" t="str">
        <f t="shared" si="240"/>
        <v/>
      </c>
      <c r="O965" t="str">
        <f t="shared" si="241"/>
        <v/>
      </c>
      <c r="P965" t="str">
        <f t="shared" si="242"/>
        <v/>
      </c>
      <c r="Q965" t="str">
        <f t="shared" si="243"/>
        <v/>
      </c>
      <c r="R965" t="str">
        <f t="shared" si="244"/>
        <v>-</v>
      </c>
      <c r="S965" s="39" t="str">
        <f t="shared" si="245"/>
        <v/>
      </c>
      <c r="T965" t="str">
        <f t="shared" si="246"/>
        <v/>
      </c>
      <c r="U965" s="40">
        <f t="shared" si="247"/>
        <v>0</v>
      </c>
      <c r="V965" s="40">
        <f t="shared" si="248"/>
        <v>0</v>
      </c>
      <c r="W965" s="40">
        <f t="shared" si="249"/>
        <v>0</v>
      </c>
      <c r="X965" s="40">
        <f t="shared" si="250"/>
        <v>0</v>
      </c>
      <c r="Y965" s="39">
        <f t="shared" si="251"/>
        <v>0</v>
      </c>
      <c r="Z965" s="39">
        <f t="shared" si="252"/>
        <v>0</v>
      </c>
      <c r="AA965" s="39">
        <f t="shared" si="253"/>
        <v>0</v>
      </c>
      <c r="AB965" t="str">
        <f t="shared" si="254"/>
        <v/>
      </c>
      <c r="AD965" s="41" t="str">
        <f t="shared" si="255"/>
        <v/>
      </c>
    </row>
    <row r="966" spans="1:30" x14ac:dyDescent="0.2">
      <c r="A966" s="35"/>
      <c r="B966" s="36"/>
      <c r="C966" s="36"/>
      <c r="D966" s="36"/>
      <c r="E966" s="36"/>
      <c r="F966" s="37"/>
      <c r="G966" s="36"/>
      <c r="H966" s="36"/>
      <c r="I966" s="36"/>
      <c r="J966" s="36"/>
      <c r="K966" s="36"/>
      <c r="L966" s="36"/>
      <c r="M966" s="36"/>
      <c r="N966" s="38" t="str">
        <f t="shared" si="240"/>
        <v/>
      </c>
      <c r="O966" t="str">
        <f t="shared" si="241"/>
        <v/>
      </c>
      <c r="P966" t="str">
        <f t="shared" si="242"/>
        <v/>
      </c>
      <c r="Q966" t="str">
        <f t="shared" si="243"/>
        <v/>
      </c>
      <c r="R966" t="str">
        <f t="shared" si="244"/>
        <v>-</v>
      </c>
      <c r="S966" s="39" t="str">
        <f t="shared" si="245"/>
        <v/>
      </c>
      <c r="T966" t="str">
        <f t="shared" si="246"/>
        <v/>
      </c>
      <c r="U966" s="40">
        <f t="shared" si="247"/>
        <v>0</v>
      </c>
      <c r="V966" s="40">
        <f t="shared" si="248"/>
        <v>0</v>
      </c>
      <c r="W966" s="40">
        <f t="shared" si="249"/>
        <v>0</v>
      </c>
      <c r="X966" s="40">
        <f t="shared" si="250"/>
        <v>0</v>
      </c>
      <c r="Y966" s="39">
        <f t="shared" si="251"/>
        <v>0</v>
      </c>
      <c r="Z966" s="39">
        <f t="shared" si="252"/>
        <v>0</v>
      </c>
      <c r="AA966" s="39">
        <f t="shared" si="253"/>
        <v>0</v>
      </c>
      <c r="AB966" t="str">
        <f t="shared" si="254"/>
        <v/>
      </c>
      <c r="AD966" s="41" t="str">
        <f t="shared" si="255"/>
        <v/>
      </c>
    </row>
    <row r="967" spans="1:30" x14ac:dyDescent="0.2">
      <c r="A967" s="35"/>
      <c r="B967" s="36"/>
      <c r="C967" s="36"/>
      <c r="D967" s="36"/>
      <c r="E967" s="36"/>
      <c r="F967" s="37"/>
      <c r="G967" s="36"/>
      <c r="H967" s="36"/>
      <c r="I967" s="36"/>
      <c r="J967" s="36"/>
      <c r="K967" s="36"/>
      <c r="L967" s="36"/>
      <c r="M967" s="36"/>
      <c r="N967" s="38" t="str">
        <f t="shared" si="240"/>
        <v/>
      </c>
      <c r="O967" t="str">
        <f t="shared" si="241"/>
        <v/>
      </c>
      <c r="P967" t="str">
        <f t="shared" si="242"/>
        <v/>
      </c>
      <c r="Q967" t="str">
        <f t="shared" si="243"/>
        <v/>
      </c>
      <c r="R967" t="str">
        <f t="shared" si="244"/>
        <v>-</v>
      </c>
      <c r="S967" s="39" t="str">
        <f t="shared" si="245"/>
        <v/>
      </c>
      <c r="T967" t="str">
        <f t="shared" si="246"/>
        <v/>
      </c>
      <c r="U967" s="40">
        <f t="shared" si="247"/>
        <v>0</v>
      </c>
      <c r="V967" s="40">
        <f t="shared" si="248"/>
        <v>0</v>
      </c>
      <c r="W967" s="40">
        <f t="shared" si="249"/>
        <v>0</v>
      </c>
      <c r="X967" s="40">
        <f t="shared" si="250"/>
        <v>0</v>
      </c>
      <c r="Y967" s="39">
        <f t="shared" si="251"/>
        <v>0</v>
      </c>
      <c r="Z967" s="39">
        <f t="shared" si="252"/>
        <v>0</v>
      </c>
      <c r="AA967" s="39">
        <f t="shared" si="253"/>
        <v>0</v>
      </c>
      <c r="AB967" t="str">
        <f t="shared" si="254"/>
        <v/>
      </c>
      <c r="AD967" s="41" t="str">
        <f t="shared" si="255"/>
        <v/>
      </c>
    </row>
    <row r="968" spans="1:30" x14ac:dyDescent="0.2">
      <c r="A968" s="35"/>
      <c r="B968" s="36"/>
      <c r="C968" s="36"/>
      <c r="D968" s="36"/>
      <c r="E968" s="36"/>
      <c r="F968" s="37"/>
      <c r="G968" s="36"/>
      <c r="H968" s="36"/>
      <c r="I968" s="36"/>
      <c r="J968" s="36"/>
      <c r="K968" s="36"/>
      <c r="L968" s="36"/>
      <c r="M968" s="36"/>
      <c r="N968" s="38" t="str">
        <f t="shared" si="240"/>
        <v/>
      </c>
      <c r="O968" t="str">
        <f t="shared" si="241"/>
        <v/>
      </c>
      <c r="P968" t="str">
        <f t="shared" si="242"/>
        <v/>
      </c>
      <c r="Q968" t="str">
        <f t="shared" si="243"/>
        <v/>
      </c>
      <c r="R968" t="str">
        <f t="shared" si="244"/>
        <v>-</v>
      </c>
      <c r="S968" s="39" t="str">
        <f t="shared" si="245"/>
        <v/>
      </c>
      <c r="T968" t="str">
        <f t="shared" si="246"/>
        <v/>
      </c>
      <c r="U968" s="40">
        <f t="shared" si="247"/>
        <v>0</v>
      </c>
      <c r="V968" s="40">
        <f t="shared" si="248"/>
        <v>0</v>
      </c>
      <c r="W968" s="40">
        <f t="shared" si="249"/>
        <v>0</v>
      </c>
      <c r="X968" s="40">
        <f t="shared" si="250"/>
        <v>0</v>
      </c>
      <c r="Y968" s="39">
        <f t="shared" si="251"/>
        <v>0</v>
      </c>
      <c r="Z968" s="39">
        <f t="shared" si="252"/>
        <v>0</v>
      </c>
      <c r="AA968" s="39">
        <f t="shared" si="253"/>
        <v>0</v>
      </c>
      <c r="AB968" t="str">
        <f t="shared" si="254"/>
        <v/>
      </c>
      <c r="AD968" s="41" t="str">
        <f t="shared" si="255"/>
        <v/>
      </c>
    </row>
    <row r="969" spans="1:30" x14ac:dyDescent="0.2">
      <c r="A969" s="35"/>
      <c r="B969" s="36"/>
      <c r="C969" s="36"/>
      <c r="D969" s="36"/>
      <c r="E969" s="36"/>
      <c r="F969" s="37"/>
      <c r="G969" s="36"/>
      <c r="H969" s="36"/>
      <c r="I969" s="36"/>
      <c r="J969" s="36"/>
      <c r="K969" s="36"/>
      <c r="L969" s="36"/>
      <c r="M969" s="36"/>
      <c r="N969" s="38" t="str">
        <f t="shared" si="240"/>
        <v/>
      </c>
      <c r="O969" t="str">
        <f t="shared" si="241"/>
        <v/>
      </c>
      <c r="P969" t="str">
        <f t="shared" si="242"/>
        <v/>
      </c>
      <c r="Q969" t="str">
        <f t="shared" si="243"/>
        <v/>
      </c>
      <c r="R969" t="str">
        <f t="shared" si="244"/>
        <v>-</v>
      </c>
      <c r="S969" s="39" t="str">
        <f t="shared" si="245"/>
        <v/>
      </c>
      <c r="T969" t="str">
        <f t="shared" si="246"/>
        <v/>
      </c>
      <c r="U969" s="40">
        <f t="shared" si="247"/>
        <v>0</v>
      </c>
      <c r="V969" s="40">
        <f t="shared" si="248"/>
        <v>0</v>
      </c>
      <c r="W969" s="40">
        <f t="shared" si="249"/>
        <v>0</v>
      </c>
      <c r="X969" s="40">
        <f t="shared" si="250"/>
        <v>0</v>
      </c>
      <c r="Y969" s="39">
        <f t="shared" si="251"/>
        <v>0</v>
      </c>
      <c r="Z969" s="39">
        <f t="shared" si="252"/>
        <v>0</v>
      </c>
      <c r="AA969" s="39">
        <f t="shared" si="253"/>
        <v>0</v>
      </c>
      <c r="AB969" t="str">
        <f t="shared" si="254"/>
        <v/>
      </c>
      <c r="AD969" s="41" t="str">
        <f t="shared" si="255"/>
        <v/>
      </c>
    </row>
    <row r="970" spans="1:30" x14ac:dyDescent="0.2">
      <c r="A970" s="35"/>
      <c r="B970" s="36"/>
      <c r="C970" s="36"/>
      <c r="D970" s="36"/>
      <c r="E970" s="36"/>
      <c r="F970" s="37"/>
      <c r="G970" s="36"/>
      <c r="H970" s="36"/>
      <c r="I970" s="36"/>
      <c r="J970" s="36"/>
      <c r="K970" s="36"/>
      <c r="L970" s="36"/>
      <c r="M970" s="36"/>
      <c r="N970" s="38" t="str">
        <f t="shared" si="240"/>
        <v/>
      </c>
      <c r="O970" t="str">
        <f t="shared" si="241"/>
        <v/>
      </c>
      <c r="P970" t="str">
        <f t="shared" si="242"/>
        <v/>
      </c>
      <c r="Q970" t="str">
        <f t="shared" si="243"/>
        <v/>
      </c>
      <c r="R970" t="str">
        <f t="shared" si="244"/>
        <v>-</v>
      </c>
      <c r="S970" s="39" t="str">
        <f t="shared" si="245"/>
        <v/>
      </c>
      <c r="T970" t="str">
        <f t="shared" si="246"/>
        <v/>
      </c>
      <c r="U970" s="40">
        <f t="shared" si="247"/>
        <v>0</v>
      </c>
      <c r="V970" s="40">
        <f t="shared" si="248"/>
        <v>0</v>
      </c>
      <c r="W970" s="40">
        <f t="shared" si="249"/>
        <v>0</v>
      </c>
      <c r="X970" s="40">
        <f t="shared" si="250"/>
        <v>0</v>
      </c>
      <c r="Y970" s="39">
        <f t="shared" si="251"/>
        <v>0</v>
      </c>
      <c r="Z970" s="39">
        <f t="shared" si="252"/>
        <v>0</v>
      </c>
      <c r="AA970" s="39">
        <f t="shared" si="253"/>
        <v>0</v>
      </c>
      <c r="AB970" t="str">
        <f t="shared" si="254"/>
        <v/>
      </c>
      <c r="AD970" s="41" t="str">
        <f t="shared" si="255"/>
        <v/>
      </c>
    </row>
    <row r="971" spans="1:30" x14ac:dyDescent="0.2">
      <c r="A971" s="35"/>
      <c r="B971" s="36"/>
      <c r="C971" s="36"/>
      <c r="D971" s="36"/>
      <c r="E971" s="36"/>
      <c r="F971" s="37"/>
      <c r="G971" s="36"/>
      <c r="H971" s="36"/>
      <c r="I971" s="36"/>
      <c r="J971" s="36"/>
      <c r="K971" s="36"/>
      <c r="L971" s="36"/>
      <c r="M971" s="36"/>
      <c r="N971" s="38" t="str">
        <f t="shared" si="240"/>
        <v/>
      </c>
      <c r="O971" t="str">
        <f t="shared" si="241"/>
        <v/>
      </c>
      <c r="P971" t="str">
        <f t="shared" si="242"/>
        <v/>
      </c>
      <c r="Q971" t="str">
        <f t="shared" si="243"/>
        <v/>
      </c>
      <c r="R971" t="str">
        <f t="shared" si="244"/>
        <v>-</v>
      </c>
      <c r="S971" s="39" t="str">
        <f t="shared" si="245"/>
        <v/>
      </c>
      <c r="T971" t="str">
        <f t="shared" si="246"/>
        <v/>
      </c>
      <c r="U971" s="40">
        <f t="shared" si="247"/>
        <v>0</v>
      </c>
      <c r="V971" s="40">
        <f t="shared" si="248"/>
        <v>0</v>
      </c>
      <c r="W971" s="40">
        <f t="shared" si="249"/>
        <v>0</v>
      </c>
      <c r="X971" s="40">
        <f t="shared" si="250"/>
        <v>0</v>
      </c>
      <c r="Y971" s="39">
        <f t="shared" si="251"/>
        <v>0</v>
      </c>
      <c r="Z971" s="39">
        <f t="shared" si="252"/>
        <v>0</v>
      </c>
      <c r="AA971" s="39">
        <f t="shared" si="253"/>
        <v>0</v>
      </c>
      <c r="AB971" t="str">
        <f t="shared" si="254"/>
        <v/>
      </c>
      <c r="AD971" s="41" t="str">
        <f t="shared" si="255"/>
        <v/>
      </c>
    </row>
    <row r="972" spans="1:30" x14ac:dyDescent="0.2">
      <c r="A972" s="35"/>
      <c r="B972" s="36"/>
      <c r="C972" s="36"/>
      <c r="D972" s="36"/>
      <c r="E972" s="36"/>
      <c r="F972" s="37"/>
      <c r="G972" s="36"/>
      <c r="H972" s="36"/>
      <c r="I972" s="36"/>
      <c r="J972" s="36"/>
      <c r="K972" s="36"/>
      <c r="L972" s="36"/>
      <c r="M972" s="36"/>
      <c r="N972" s="38" t="str">
        <f t="shared" si="240"/>
        <v/>
      </c>
      <c r="O972" t="str">
        <f t="shared" si="241"/>
        <v/>
      </c>
      <c r="P972" t="str">
        <f t="shared" si="242"/>
        <v/>
      </c>
      <c r="Q972" t="str">
        <f t="shared" si="243"/>
        <v/>
      </c>
      <c r="R972" t="str">
        <f t="shared" si="244"/>
        <v>-</v>
      </c>
      <c r="S972" s="39" t="str">
        <f t="shared" si="245"/>
        <v/>
      </c>
      <c r="T972" t="str">
        <f t="shared" si="246"/>
        <v/>
      </c>
      <c r="U972" s="40">
        <f t="shared" si="247"/>
        <v>0</v>
      </c>
      <c r="V972" s="40">
        <f t="shared" si="248"/>
        <v>0</v>
      </c>
      <c r="W972" s="40">
        <f t="shared" si="249"/>
        <v>0</v>
      </c>
      <c r="X972" s="40">
        <f t="shared" si="250"/>
        <v>0</v>
      </c>
      <c r="Y972" s="39">
        <f t="shared" si="251"/>
        <v>0</v>
      </c>
      <c r="Z972" s="39">
        <f t="shared" si="252"/>
        <v>0</v>
      </c>
      <c r="AA972" s="39">
        <f t="shared" si="253"/>
        <v>0</v>
      </c>
      <c r="AB972" t="str">
        <f t="shared" si="254"/>
        <v/>
      </c>
      <c r="AD972" s="41" t="str">
        <f t="shared" si="255"/>
        <v/>
      </c>
    </row>
    <row r="973" spans="1:30" x14ac:dyDescent="0.2">
      <c r="A973" s="35"/>
      <c r="B973" s="36"/>
      <c r="C973" s="36"/>
      <c r="D973" s="36"/>
      <c r="E973" s="36"/>
      <c r="F973" s="37"/>
      <c r="G973" s="36"/>
      <c r="H973" s="36"/>
      <c r="I973" s="36"/>
      <c r="J973" s="36"/>
      <c r="K973" s="36"/>
      <c r="L973" s="36"/>
      <c r="M973" s="36"/>
      <c r="N973" s="38" t="str">
        <f t="shared" si="240"/>
        <v/>
      </c>
      <c r="O973" t="str">
        <f t="shared" si="241"/>
        <v/>
      </c>
      <c r="P973" t="str">
        <f t="shared" si="242"/>
        <v/>
      </c>
      <c r="Q973" t="str">
        <f t="shared" si="243"/>
        <v/>
      </c>
      <c r="R973" t="str">
        <f t="shared" si="244"/>
        <v>-</v>
      </c>
      <c r="S973" s="39" t="str">
        <f t="shared" si="245"/>
        <v/>
      </c>
      <c r="T973" t="str">
        <f t="shared" si="246"/>
        <v/>
      </c>
      <c r="U973" s="40">
        <f t="shared" si="247"/>
        <v>0</v>
      </c>
      <c r="V973" s="40">
        <f t="shared" si="248"/>
        <v>0</v>
      </c>
      <c r="W973" s="40">
        <f t="shared" si="249"/>
        <v>0</v>
      </c>
      <c r="X973" s="40">
        <f t="shared" si="250"/>
        <v>0</v>
      </c>
      <c r="Y973" s="39">
        <f t="shared" si="251"/>
        <v>0</v>
      </c>
      <c r="Z973" s="39">
        <f t="shared" si="252"/>
        <v>0</v>
      </c>
      <c r="AA973" s="39">
        <f t="shared" si="253"/>
        <v>0</v>
      </c>
      <c r="AB973" t="str">
        <f t="shared" si="254"/>
        <v/>
      </c>
      <c r="AD973" s="41" t="str">
        <f t="shared" si="255"/>
        <v/>
      </c>
    </row>
    <row r="974" spans="1:30" x14ac:dyDescent="0.2">
      <c r="A974" s="35"/>
      <c r="B974" s="36"/>
      <c r="C974" s="36"/>
      <c r="D974" s="36"/>
      <c r="E974" s="36"/>
      <c r="F974" s="37"/>
      <c r="G974" s="36"/>
      <c r="H974" s="36"/>
      <c r="I974" s="36"/>
      <c r="J974" s="36"/>
      <c r="K974" s="36"/>
      <c r="L974" s="36"/>
      <c r="M974" s="36"/>
      <c r="N974" s="38" t="str">
        <f t="shared" si="240"/>
        <v/>
      </c>
      <c r="O974" t="str">
        <f t="shared" si="241"/>
        <v/>
      </c>
      <c r="P974" t="str">
        <f t="shared" si="242"/>
        <v/>
      </c>
      <c r="Q974" t="str">
        <f t="shared" si="243"/>
        <v/>
      </c>
      <c r="R974" t="str">
        <f t="shared" si="244"/>
        <v>-</v>
      </c>
      <c r="S974" s="39" t="str">
        <f t="shared" si="245"/>
        <v/>
      </c>
      <c r="T974" t="str">
        <f t="shared" si="246"/>
        <v/>
      </c>
      <c r="U974" s="40">
        <f t="shared" si="247"/>
        <v>0</v>
      </c>
      <c r="V974" s="40">
        <f t="shared" si="248"/>
        <v>0</v>
      </c>
      <c r="W974" s="40">
        <f t="shared" si="249"/>
        <v>0</v>
      </c>
      <c r="X974" s="40">
        <f t="shared" si="250"/>
        <v>0</v>
      </c>
      <c r="Y974" s="39">
        <f t="shared" si="251"/>
        <v>0</v>
      </c>
      <c r="Z974" s="39">
        <f t="shared" si="252"/>
        <v>0</v>
      </c>
      <c r="AA974" s="39">
        <f t="shared" si="253"/>
        <v>0</v>
      </c>
      <c r="AB974" t="str">
        <f t="shared" si="254"/>
        <v/>
      </c>
      <c r="AD974" s="41" t="str">
        <f t="shared" si="255"/>
        <v/>
      </c>
    </row>
    <row r="975" spans="1:30" x14ac:dyDescent="0.2">
      <c r="A975" s="35"/>
      <c r="B975" s="36"/>
      <c r="C975" s="36"/>
      <c r="D975" s="36"/>
      <c r="E975" s="36"/>
      <c r="F975" s="37"/>
      <c r="G975" s="36"/>
      <c r="H975" s="36"/>
      <c r="I975" s="36"/>
      <c r="J975" s="36"/>
      <c r="K975" s="36"/>
      <c r="L975" s="36"/>
      <c r="M975" s="36"/>
      <c r="N975" s="38" t="str">
        <f t="shared" si="240"/>
        <v/>
      </c>
      <c r="O975" t="str">
        <f t="shared" si="241"/>
        <v/>
      </c>
      <c r="P975" t="str">
        <f t="shared" si="242"/>
        <v/>
      </c>
      <c r="Q975" t="str">
        <f t="shared" si="243"/>
        <v/>
      </c>
      <c r="R975" t="str">
        <f t="shared" si="244"/>
        <v>-</v>
      </c>
      <c r="S975" s="39" t="str">
        <f t="shared" si="245"/>
        <v/>
      </c>
      <c r="T975" t="str">
        <f t="shared" si="246"/>
        <v/>
      </c>
      <c r="U975" s="40">
        <f t="shared" si="247"/>
        <v>0</v>
      </c>
      <c r="V975" s="40">
        <f t="shared" si="248"/>
        <v>0</v>
      </c>
      <c r="W975" s="40">
        <f t="shared" si="249"/>
        <v>0</v>
      </c>
      <c r="X975" s="40">
        <f t="shared" si="250"/>
        <v>0</v>
      </c>
      <c r="Y975" s="39">
        <f t="shared" si="251"/>
        <v>0</v>
      </c>
      <c r="Z975" s="39">
        <f t="shared" si="252"/>
        <v>0</v>
      </c>
      <c r="AA975" s="39">
        <f t="shared" si="253"/>
        <v>0</v>
      </c>
      <c r="AB975" t="str">
        <f t="shared" si="254"/>
        <v/>
      </c>
      <c r="AD975" s="41" t="str">
        <f t="shared" si="255"/>
        <v/>
      </c>
    </row>
    <row r="976" spans="1:30" x14ac:dyDescent="0.2">
      <c r="A976" s="35"/>
      <c r="B976" s="36"/>
      <c r="C976" s="36"/>
      <c r="D976" s="36"/>
      <c r="E976" s="36"/>
      <c r="F976" s="37"/>
      <c r="G976" s="36"/>
      <c r="H976" s="36"/>
      <c r="I976" s="36"/>
      <c r="J976" s="36"/>
      <c r="K976" s="36"/>
      <c r="L976" s="36"/>
      <c r="M976" s="36"/>
      <c r="N976" s="38" t="str">
        <f t="shared" si="240"/>
        <v/>
      </c>
      <c r="O976" t="str">
        <f t="shared" si="241"/>
        <v/>
      </c>
      <c r="P976" t="str">
        <f t="shared" si="242"/>
        <v/>
      </c>
      <c r="Q976" t="str">
        <f t="shared" si="243"/>
        <v/>
      </c>
      <c r="R976" t="str">
        <f t="shared" si="244"/>
        <v>-</v>
      </c>
      <c r="S976" s="39" t="str">
        <f t="shared" si="245"/>
        <v/>
      </c>
      <c r="T976" t="str">
        <f t="shared" si="246"/>
        <v/>
      </c>
      <c r="U976" s="40">
        <f t="shared" si="247"/>
        <v>0</v>
      </c>
      <c r="V976" s="40">
        <f t="shared" si="248"/>
        <v>0</v>
      </c>
      <c r="W976" s="40">
        <f t="shared" si="249"/>
        <v>0</v>
      </c>
      <c r="X976" s="40">
        <f t="shared" si="250"/>
        <v>0</v>
      </c>
      <c r="Y976" s="39">
        <f t="shared" si="251"/>
        <v>0</v>
      </c>
      <c r="Z976" s="39">
        <f t="shared" si="252"/>
        <v>0</v>
      </c>
      <c r="AA976" s="39">
        <f t="shared" si="253"/>
        <v>0</v>
      </c>
      <c r="AB976" t="str">
        <f t="shared" si="254"/>
        <v/>
      </c>
      <c r="AD976" s="41" t="str">
        <f t="shared" si="255"/>
        <v/>
      </c>
    </row>
    <row r="977" spans="1:30" x14ac:dyDescent="0.2">
      <c r="A977" s="35"/>
      <c r="B977" s="36"/>
      <c r="C977" s="36"/>
      <c r="D977" s="36"/>
      <c r="E977" s="36"/>
      <c r="F977" s="37"/>
      <c r="G977" s="36"/>
      <c r="H977" s="36"/>
      <c r="I977" s="36"/>
      <c r="J977" s="36"/>
      <c r="K977" s="36"/>
      <c r="L977" s="36"/>
      <c r="M977" s="36"/>
      <c r="N977" s="38" t="str">
        <f t="shared" si="240"/>
        <v/>
      </c>
      <c r="O977" t="str">
        <f t="shared" si="241"/>
        <v/>
      </c>
      <c r="P977" t="str">
        <f t="shared" si="242"/>
        <v/>
      </c>
      <c r="Q977" t="str">
        <f t="shared" si="243"/>
        <v/>
      </c>
      <c r="R977" t="str">
        <f t="shared" si="244"/>
        <v>-</v>
      </c>
      <c r="S977" s="39" t="str">
        <f t="shared" si="245"/>
        <v/>
      </c>
      <c r="T977" t="str">
        <f t="shared" si="246"/>
        <v/>
      </c>
      <c r="U977" s="40">
        <f t="shared" si="247"/>
        <v>0</v>
      </c>
      <c r="V977" s="40">
        <f t="shared" si="248"/>
        <v>0</v>
      </c>
      <c r="W977" s="40">
        <f t="shared" si="249"/>
        <v>0</v>
      </c>
      <c r="X977" s="40">
        <f t="shared" si="250"/>
        <v>0</v>
      </c>
      <c r="Y977" s="39">
        <f t="shared" si="251"/>
        <v>0</v>
      </c>
      <c r="Z977" s="39">
        <f t="shared" si="252"/>
        <v>0</v>
      </c>
      <c r="AA977" s="39">
        <f t="shared" si="253"/>
        <v>0</v>
      </c>
      <c r="AB977" t="str">
        <f t="shared" si="254"/>
        <v/>
      </c>
      <c r="AD977" s="41" t="str">
        <f t="shared" si="255"/>
        <v/>
      </c>
    </row>
    <row r="978" spans="1:30" x14ac:dyDescent="0.2">
      <c r="A978" s="35"/>
      <c r="B978" s="36"/>
      <c r="C978" s="36"/>
      <c r="D978" s="36"/>
      <c r="E978" s="36"/>
      <c r="F978" s="37"/>
      <c r="G978" s="36"/>
      <c r="H978" s="36"/>
      <c r="I978" s="36"/>
      <c r="J978" s="36"/>
      <c r="K978" s="36"/>
      <c r="L978" s="36"/>
      <c r="M978" s="36"/>
      <c r="N978" s="38" t="str">
        <f t="shared" si="240"/>
        <v/>
      </c>
      <c r="O978" t="str">
        <f t="shared" si="241"/>
        <v/>
      </c>
      <c r="P978" t="str">
        <f t="shared" si="242"/>
        <v/>
      </c>
      <c r="Q978" t="str">
        <f t="shared" si="243"/>
        <v/>
      </c>
      <c r="R978" t="str">
        <f t="shared" si="244"/>
        <v>-</v>
      </c>
      <c r="S978" s="39" t="str">
        <f t="shared" si="245"/>
        <v/>
      </c>
      <c r="T978" t="str">
        <f t="shared" si="246"/>
        <v/>
      </c>
      <c r="U978" s="40">
        <f t="shared" si="247"/>
        <v>0</v>
      </c>
      <c r="V978" s="40">
        <f t="shared" si="248"/>
        <v>0</v>
      </c>
      <c r="W978" s="40">
        <f t="shared" si="249"/>
        <v>0</v>
      </c>
      <c r="X978" s="40">
        <f t="shared" si="250"/>
        <v>0</v>
      </c>
      <c r="Y978" s="39">
        <f t="shared" si="251"/>
        <v>0</v>
      </c>
      <c r="Z978" s="39">
        <f t="shared" si="252"/>
        <v>0</v>
      </c>
      <c r="AA978" s="39">
        <f t="shared" si="253"/>
        <v>0</v>
      </c>
      <c r="AB978" t="str">
        <f t="shared" si="254"/>
        <v/>
      </c>
      <c r="AD978" s="41" t="str">
        <f t="shared" si="255"/>
        <v/>
      </c>
    </row>
    <row r="979" spans="1:30" x14ac:dyDescent="0.2">
      <c r="A979" s="35"/>
      <c r="B979" s="36"/>
      <c r="C979" s="36"/>
      <c r="D979" s="36"/>
      <c r="E979" s="36"/>
      <c r="F979" s="37"/>
      <c r="G979" s="36"/>
      <c r="H979" s="36"/>
      <c r="I979" s="36"/>
      <c r="J979" s="36"/>
      <c r="K979" s="36"/>
      <c r="L979" s="36"/>
      <c r="M979" s="36"/>
      <c r="N979" s="38" t="str">
        <f t="shared" si="240"/>
        <v/>
      </c>
      <c r="O979" t="str">
        <f t="shared" si="241"/>
        <v/>
      </c>
      <c r="P979" t="str">
        <f t="shared" si="242"/>
        <v/>
      </c>
      <c r="Q979" t="str">
        <f t="shared" si="243"/>
        <v/>
      </c>
      <c r="R979" t="str">
        <f t="shared" si="244"/>
        <v>-</v>
      </c>
      <c r="S979" s="39" t="str">
        <f t="shared" si="245"/>
        <v/>
      </c>
      <c r="T979" t="str">
        <f t="shared" si="246"/>
        <v/>
      </c>
      <c r="U979" s="40">
        <f t="shared" si="247"/>
        <v>0</v>
      </c>
      <c r="V979" s="40">
        <f t="shared" si="248"/>
        <v>0</v>
      </c>
      <c r="W979" s="40">
        <f t="shared" si="249"/>
        <v>0</v>
      </c>
      <c r="X979" s="40">
        <f t="shared" si="250"/>
        <v>0</v>
      </c>
      <c r="Y979" s="39">
        <f t="shared" si="251"/>
        <v>0</v>
      </c>
      <c r="Z979" s="39">
        <f t="shared" si="252"/>
        <v>0</v>
      </c>
      <c r="AA979" s="39">
        <f t="shared" si="253"/>
        <v>0</v>
      </c>
      <c r="AB979" t="str">
        <f t="shared" si="254"/>
        <v/>
      </c>
      <c r="AD979" s="41" t="str">
        <f t="shared" si="255"/>
        <v/>
      </c>
    </row>
    <row r="980" spans="1:30" x14ac:dyDescent="0.2">
      <c r="A980" s="35"/>
      <c r="B980" s="36"/>
      <c r="C980" s="36"/>
      <c r="D980" s="36"/>
      <c r="E980" s="36"/>
      <c r="F980" s="37"/>
      <c r="G980" s="36"/>
      <c r="H980" s="36"/>
      <c r="I980" s="36"/>
      <c r="J980" s="36"/>
      <c r="K980" s="36"/>
      <c r="L980" s="36"/>
      <c r="M980" s="36"/>
      <c r="N980" s="38" t="str">
        <f t="shared" si="240"/>
        <v/>
      </c>
      <c r="O980" t="str">
        <f t="shared" si="241"/>
        <v/>
      </c>
      <c r="P980" t="str">
        <f t="shared" si="242"/>
        <v/>
      </c>
      <c r="Q980" t="str">
        <f t="shared" si="243"/>
        <v/>
      </c>
      <c r="R980" t="str">
        <f t="shared" si="244"/>
        <v>-</v>
      </c>
      <c r="S980" s="39" t="str">
        <f t="shared" si="245"/>
        <v/>
      </c>
      <c r="T980" t="str">
        <f t="shared" si="246"/>
        <v/>
      </c>
      <c r="U980" s="40">
        <f t="shared" si="247"/>
        <v>0</v>
      </c>
      <c r="V980" s="40">
        <f t="shared" si="248"/>
        <v>0</v>
      </c>
      <c r="W980" s="40">
        <f t="shared" si="249"/>
        <v>0</v>
      </c>
      <c r="X980" s="40">
        <f t="shared" si="250"/>
        <v>0</v>
      </c>
      <c r="Y980" s="39">
        <f t="shared" si="251"/>
        <v>0</v>
      </c>
      <c r="Z980" s="39">
        <f t="shared" si="252"/>
        <v>0</v>
      </c>
      <c r="AA980" s="39">
        <f t="shared" si="253"/>
        <v>0</v>
      </c>
      <c r="AB980" t="str">
        <f t="shared" si="254"/>
        <v/>
      </c>
      <c r="AD980" s="41" t="str">
        <f t="shared" si="255"/>
        <v/>
      </c>
    </row>
    <row r="981" spans="1:30" x14ac:dyDescent="0.2">
      <c r="A981" s="35"/>
      <c r="B981" s="36"/>
      <c r="C981" s="36"/>
      <c r="D981" s="36"/>
      <c r="E981" s="36"/>
      <c r="F981" s="37"/>
      <c r="G981" s="36"/>
      <c r="H981" s="36"/>
      <c r="I981" s="36"/>
      <c r="J981" s="36"/>
      <c r="K981" s="36"/>
      <c r="L981" s="36"/>
      <c r="M981" s="36"/>
      <c r="N981" s="38" t="str">
        <f t="shared" si="240"/>
        <v/>
      </c>
      <c r="O981" t="str">
        <f t="shared" si="241"/>
        <v/>
      </c>
      <c r="P981" t="str">
        <f t="shared" si="242"/>
        <v/>
      </c>
      <c r="Q981" t="str">
        <f t="shared" si="243"/>
        <v/>
      </c>
      <c r="R981" t="str">
        <f t="shared" si="244"/>
        <v>-</v>
      </c>
      <c r="S981" s="39" t="str">
        <f t="shared" si="245"/>
        <v/>
      </c>
      <c r="T981" t="str">
        <f t="shared" si="246"/>
        <v/>
      </c>
      <c r="U981" s="40">
        <f t="shared" si="247"/>
        <v>0</v>
      </c>
      <c r="V981" s="40">
        <f t="shared" si="248"/>
        <v>0</v>
      </c>
      <c r="W981" s="40">
        <f t="shared" si="249"/>
        <v>0</v>
      </c>
      <c r="X981" s="40">
        <f t="shared" si="250"/>
        <v>0</v>
      </c>
      <c r="Y981" s="39">
        <f t="shared" si="251"/>
        <v>0</v>
      </c>
      <c r="Z981" s="39">
        <f t="shared" si="252"/>
        <v>0</v>
      </c>
      <c r="AA981" s="39">
        <f t="shared" si="253"/>
        <v>0</v>
      </c>
      <c r="AB981" t="str">
        <f t="shared" si="254"/>
        <v/>
      </c>
      <c r="AD981" s="41" t="str">
        <f t="shared" si="255"/>
        <v/>
      </c>
    </row>
    <row r="982" spans="1:30" x14ac:dyDescent="0.2">
      <c r="A982" s="35"/>
      <c r="B982" s="36"/>
      <c r="C982" s="36"/>
      <c r="D982" s="36"/>
      <c r="E982" s="36"/>
      <c r="F982" s="37"/>
      <c r="G982" s="36"/>
      <c r="H982" s="36"/>
      <c r="I982" s="36"/>
      <c r="J982" s="36"/>
      <c r="K982" s="36"/>
      <c r="L982" s="36"/>
      <c r="M982" s="36"/>
      <c r="N982" s="38" t="str">
        <f t="shared" si="240"/>
        <v/>
      </c>
      <c r="O982" t="str">
        <f t="shared" si="241"/>
        <v/>
      </c>
      <c r="P982" t="str">
        <f t="shared" si="242"/>
        <v/>
      </c>
      <c r="Q982" t="str">
        <f t="shared" si="243"/>
        <v/>
      </c>
      <c r="R982" t="str">
        <f t="shared" si="244"/>
        <v>-</v>
      </c>
      <c r="S982" s="39" t="str">
        <f t="shared" si="245"/>
        <v/>
      </c>
      <c r="T982" t="str">
        <f t="shared" si="246"/>
        <v/>
      </c>
      <c r="U982" s="40">
        <f t="shared" si="247"/>
        <v>0</v>
      </c>
      <c r="V982" s="40">
        <f t="shared" si="248"/>
        <v>0</v>
      </c>
      <c r="W982" s="40">
        <f t="shared" si="249"/>
        <v>0</v>
      </c>
      <c r="X982" s="40">
        <f t="shared" si="250"/>
        <v>0</v>
      </c>
      <c r="Y982" s="39">
        <f t="shared" si="251"/>
        <v>0</v>
      </c>
      <c r="Z982" s="39">
        <f t="shared" si="252"/>
        <v>0</v>
      </c>
      <c r="AA982" s="39">
        <f t="shared" si="253"/>
        <v>0</v>
      </c>
      <c r="AB982" t="str">
        <f t="shared" si="254"/>
        <v/>
      </c>
      <c r="AD982" s="41" t="str">
        <f t="shared" si="255"/>
        <v/>
      </c>
    </row>
    <row r="983" spans="1:30" x14ac:dyDescent="0.2">
      <c r="A983" s="35"/>
      <c r="B983" s="36"/>
      <c r="C983" s="36"/>
      <c r="D983" s="36"/>
      <c r="E983" s="36"/>
      <c r="F983" s="37"/>
      <c r="G983" s="36"/>
      <c r="H983" s="36"/>
      <c r="I983" s="36"/>
      <c r="J983" s="36"/>
      <c r="K983" s="36"/>
      <c r="L983" s="36"/>
      <c r="M983" s="36"/>
      <c r="N983" s="38" t="str">
        <f t="shared" si="240"/>
        <v/>
      </c>
      <c r="O983" t="str">
        <f t="shared" si="241"/>
        <v/>
      </c>
      <c r="P983" t="str">
        <f t="shared" si="242"/>
        <v/>
      </c>
      <c r="Q983" t="str">
        <f t="shared" si="243"/>
        <v/>
      </c>
      <c r="R983" t="str">
        <f t="shared" si="244"/>
        <v>-</v>
      </c>
      <c r="S983" s="39" t="str">
        <f t="shared" si="245"/>
        <v/>
      </c>
      <c r="T983" t="str">
        <f t="shared" si="246"/>
        <v/>
      </c>
      <c r="U983" s="40">
        <f t="shared" si="247"/>
        <v>0</v>
      </c>
      <c r="V983" s="40">
        <f t="shared" si="248"/>
        <v>0</v>
      </c>
      <c r="W983" s="40">
        <f t="shared" si="249"/>
        <v>0</v>
      </c>
      <c r="X983" s="40">
        <f t="shared" si="250"/>
        <v>0</v>
      </c>
      <c r="Y983" s="39">
        <f t="shared" si="251"/>
        <v>0</v>
      </c>
      <c r="Z983" s="39">
        <f t="shared" si="252"/>
        <v>0</v>
      </c>
      <c r="AA983" s="39">
        <f t="shared" si="253"/>
        <v>0</v>
      </c>
      <c r="AB983" t="str">
        <f t="shared" si="254"/>
        <v/>
      </c>
      <c r="AD983" s="41" t="str">
        <f t="shared" si="255"/>
        <v/>
      </c>
    </row>
    <row r="984" spans="1:30" x14ac:dyDescent="0.2">
      <c r="A984" s="35"/>
      <c r="B984" s="36"/>
      <c r="C984" s="36"/>
      <c r="D984" s="36"/>
      <c r="E984" s="36"/>
      <c r="F984" s="37"/>
      <c r="G984" s="36"/>
      <c r="H984" s="36"/>
      <c r="I984" s="36"/>
      <c r="J984" s="36"/>
      <c r="K984" s="36"/>
      <c r="L984" s="36"/>
      <c r="M984" s="36"/>
      <c r="N984" s="38" t="str">
        <f t="shared" si="240"/>
        <v/>
      </c>
      <c r="O984" t="str">
        <f t="shared" si="241"/>
        <v/>
      </c>
      <c r="P984" t="str">
        <f t="shared" si="242"/>
        <v/>
      </c>
      <c r="Q984" t="str">
        <f t="shared" si="243"/>
        <v/>
      </c>
      <c r="R984" t="str">
        <f t="shared" si="244"/>
        <v>-</v>
      </c>
      <c r="S984" s="39" t="str">
        <f t="shared" si="245"/>
        <v/>
      </c>
      <c r="T984" t="str">
        <f t="shared" si="246"/>
        <v/>
      </c>
      <c r="U984" s="40">
        <f t="shared" si="247"/>
        <v>0</v>
      </c>
      <c r="V984" s="40">
        <f t="shared" si="248"/>
        <v>0</v>
      </c>
      <c r="W984" s="40">
        <f t="shared" si="249"/>
        <v>0</v>
      </c>
      <c r="X984" s="40">
        <f t="shared" si="250"/>
        <v>0</v>
      </c>
      <c r="Y984" s="39">
        <f t="shared" si="251"/>
        <v>0</v>
      </c>
      <c r="Z984" s="39">
        <f t="shared" si="252"/>
        <v>0</v>
      </c>
      <c r="AA984" s="39">
        <f t="shared" si="253"/>
        <v>0</v>
      </c>
      <c r="AB984" t="str">
        <f t="shared" si="254"/>
        <v/>
      </c>
      <c r="AD984" s="41" t="str">
        <f t="shared" si="255"/>
        <v/>
      </c>
    </row>
    <row r="985" spans="1:30" x14ac:dyDescent="0.2">
      <c r="A985" s="35"/>
      <c r="B985" s="36"/>
      <c r="C985" s="36"/>
      <c r="D985" s="36"/>
      <c r="E985" s="36"/>
      <c r="F985" s="37"/>
      <c r="G985" s="36"/>
      <c r="H985" s="36"/>
      <c r="I985" s="36"/>
      <c r="J985" s="36"/>
      <c r="K985" s="36"/>
      <c r="L985" s="36"/>
      <c r="M985" s="36"/>
      <c r="N985" s="38" t="str">
        <f t="shared" si="240"/>
        <v/>
      </c>
      <c r="O985" t="str">
        <f t="shared" si="241"/>
        <v/>
      </c>
      <c r="P985" t="str">
        <f t="shared" si="242"/>
        <v/>
      </c>
      <c r="Q985" t="str">
        <f t="shared" si="243"/>
        <v/>
      </c>
      <c r="R985" t="str">
        <f t="shared" si="244"/>
        <v>-</v>
      </c>
      <c r="S985" s="39" t="str">
        <f t="shared" si="245"/>
        <v/>
      </c>
      <c r="T985" t="str">
        <f t="shared" si="246"/>
        <v/>
      </c>
      <c r="U985" s="40">
        <f t="shared" si="247"/>
        <v>0</v>
      </c>
      <c r="V985" s="40">
        <f t="shared" si="248"/>
        <v>0</v>
      </c>
      <c r="W985" s="40">
        <f t="shared" si="249"/>
        <v>0</v>
      </c>
      <c r="X985" s="40">
        <f t="shared" si="250"/>
        <v>0</v>
      </c>
      <c r="Y985" s="39">
        <f t="shared" si="251"/>
        <v>0</v>
      </c>
      <c r="Z985" s="39">
        <f t="shared" si="252"/>
        <v>0</v>
      </c>
      <c r="AA985" s="39">
        <f t="shared" si="253"/>
        <v>0</v>
      </c>
      <c r="AB985" t="str">
        <f t="shared" si="254"/>
        <v/>
      </c>
      <c r="AD985" s="41" t="str">
        <f t="shared" si="255"/>
        <v/>
      </c>
    </row>
    <row r="986" spans="1:30" x14ac:dyDescent="0.2">
      <c r="A986" s="35"/>
      <c r="B986" s="36"/>
      <c r="C986" s="36"/>
      <c r="D986" s="36"/>
      <c r="E986" s="36"/>
      <c r="F986" s="37"/>
      <c r="G986" s="36"/>
      <c r="H986" s="36"/>
      <c r="I986" s="36"/>
      <c r="J986" s="36"/>
      <c r="K986" s="36"/>
      <c r="L986" s="36"/>
      <c r="M986" s="36"/>
      <c r="N986" s="38" t="str">
        <f t="shared" si="240"/>
        <v/>
      </c>
      <c r="O986" t="str">
        <f t="shared" si="241"/>
        <v/>
      </c>
      <c r="P986" t="str">
        <f t="shared" si="242"/>
        <v/>
      </c>
      <c r="Q986" t="str">
        <f t="shared" si="243"/>
        <v/>
      </c>
      <c r="R986" t="str">
        <f t="shared" si="244"/>
        <v>-</v>
      </c>
      <c r="S986" s="39" t="str">
        <f t="shared" si="245"/>
        <v/>
      </c>
      <c r="T986" t="str">
        <f t="shared" si="246"/>
        <v/>
      </c>
      <c r="U986" s="40">
        <f t="shared" si="247"/>
        <v>0</v>
      </c>
      <c r="V986" s="40">
        <f t="shared" si="248"/>
        <v>0</v>
      </c>
      <c r="W986" s="40">
        <f t="shared" si="249"/>
        <v>0</v>
      </c>
      <c r="X986" s="40">
        <f t="shared" si="250"/>
        <v>0</v>
      </c>
      <c r="Y986" s="39">
        <f t="shared" si="251"/>
        <v>0</v>
      </c>
      <c r="Z986" s="39">
        <f t="shared" si="252"/>
        <v>0</v>
      </c>
      <c r="AA986" s="39">
        <f t="shared" si="253"/>
        <v>0</v>
      </c>
      <c r="AB986" t="str">
        <f t="shared" si="254"/>
        <v/>
      </c>
      <c r="AD986" s="41" t="str">
        <f t="shared" si="255"/>
        <v/>
      </c>
    </row>
    <row r="987" spans="1:30" x14ac:dyDescent="0.2">
      <c r="A987" s="35"/>
      <c r="B987" s="36"/>
      <c r="C987" s="36"/>
      <c r="D987" s="36"/>
      <c r="E987" s="36"/>
      <c r="F987" s="37"/>
      <c r="G987" s="36"/>
      <c r="H987" s="36"/>
      <c r="I987" s="36"/>
      <c r="J987" s="36"/>
      <c r="K987" s="36"/>
      <c r="L987" s="36"/>
      <c r="M987" s="36"/>
      <c r="N987" s="38" t="str">
        <f t="shared" si="240"/>
        <v/>
      </c>
      <c r="O987" t="str">
        <f t="shared" si="241"/>
        <v/>
      </c>
      <c r="P987" t="str">
        <f t="shared" si="242"/>
        <v/>
      </c>
      <c r="Q987" t="str">
        <f t="shared" si="243"/>
        <v/>
      </c>
      <c r="R987" t="str">
        <f t="shared" si="244"/>
        <v>-</v>
      </c>
      <c r="S987" s="39" t="str">
        <f t="shared" si="245"/>
        <v/>
      </c>
      <c r="T987" t="str">
        <f t="shared" si="246"/>
        <v/>
      </c>
      <c r="U987" s="40">
        <f t="shared" si="247"/>
        <v>0</v>
      </c>
      <c r="V987" s="40">
        <f t="shared" si="248"/>
        <v>0</v>
      </c>
      <c r="W987" s="40">
        <f t="shared" si="249"/>
        <v>0</v>
      </c>
      <c r="X987" s="40">
        <f t="shared" si="250"/>
        <v>0</v>
      </c>
      <c r="Y987" s="39">
        <f t="shared" si="251"/>
        <v>0</v>
      </c>
      <c r="Z987" s="39">
        <f t="shared" si="252"/>
        <v>0</v>
      </c>
      <c r="AA987" s="39">
        <f t="shared" si="253"/>
        <v>0</v>
      </c>
      <c r="AB987" t="str">
        <f t="shared" si="254"/>
        <v/>
      </c>
      <c r="AD987" s="41" t="str">
        <f t="shared" si="255"/>
        <v/>
      </c>
    </row>
    <row r="988" spans="1:30" x14ac:dyDescent="0.2">
      <c r="A988" s="35"/>
      <c r="B988" s="36"/>
      <c r="C988" s="36"/>
      <c r="D988" s="36"/>
      <c r="E988" s="36"/>
      <c r="F988" s="37"/>
      <c r="G988" s="36"/>
      <c r="H988" s="36"/>
      <c r="I988" s="36"/>
      <c r="J988" s="36"/>
      <c r="K988" s="36"/>
      <c r="L988" s="36"/>
      <c r="M988" s="36"/>
      <c r="N988" s="38" t="str">
        <f t="shared" si="240"/>
        <v/>
      </c>
      <c r="O988" t="str">
        <f t="shared" si="241"/>
        <v/>
      </c>
      <c r="P988" t="str">
        <f t="shared" si="242"/>
        <v/>
      </c>
      <c r="Q988" t="str">
        <f t="shared" si="243"/>
        <v/>
      </c>
      <c r="R988" t="str">
        <f t="shared" si="244"/>
        <v>-</v>
      </c>
      <c r="S988" s="39" t="str">
        <f t="shared" si="245"/>
        <v/>
      </c>
      <c r="T988" t="str">
        <f t="shared" si="246"/>
        <v/>
      </c>
      <c r="U988" s="40">
        <f t="shared" si="247"/>
        <v>0</v>
      </c>
      <c r="V988" s="40">
        <f t="shared" si="248"/>
        <v>0</v>
      </c>
      <c r="W988" s="40">
        <f t="shared" si="249"/>
        <v>0</v>
      </c>
      <c r="X988" s="40">
        <f t="shared" si="250"/>
        <v>0</v>
      </c>
      <c r="Y988" s="39">
        <f t="shared" si="251"/>
        <v>0</v>
      </c>
      <c r="Z988" s="39">
        <f t="shared" si="252"/>
        <v>0</v>
      </c>
      <c r="AA988" s="39">
        <f t="shared" si="253"/>
        <v>0</v>
      </c>
      <c r="AB988" t="str">
        <f t="shared" si="254"/>
        <v/>
      </c>
      <c r="AD988" s="41" t="str">
        <f t="shared" si="255"/>
        <v/>
      </c>
    </row>
    <row r="989" spans="1:30" x14ac:dyDescent="0.2">
      <c r="A989" s="35"/>
      <c r="B989" s="36"/>
      <c r="C989" s="36"/>
      <c r="D989" s="36"/>
      <c r="E989" s="36"/>
      <c r="F989" s="37"/>
      <c r="G989" s="36"/>
      <c r="H989" s="36"/>
      <c r="I989" s="36"/>
      <c r="J989" s="36"/>
      <c r="K989" s="36"/>
      <c r="L989" s="36"/>
      <c r="M989" s="36"/>
      <c r="N989" s="38" t="str">
        <f t="shared" si="240"/>
        <v/>
      </c>
      <c r="O989" t="str">
        <f t="shared" si="241"/>
        <v/>
      </c>
      <c r="P989" t="str">
        <f t="shared" si="242"/>
        <v/>
      </c>
      <c r="Q989" t="str">
        <f t="shared" si="243"/>
        <v/>
      </c>
      <c r="R989" t="str">
        <f t="shared" si="244"/>
        <v>-</v>
      </c>
      <c r="S989" s="39" t="str">
        <f t="shared" si="245"/>
        <v/>
      </c>
      <c r="T989" t="str">
        <f t="shared" si="246"/>
        <v/>
      </c>
      <c r="U989" s="40">
        <f t="shared" si="247"/>
        <v>0</v>
      </c>
      <c r="V989" s="40">
        <f t="shared" si="248"/>
        <v>0</v>
      </c>
      <c r="W989" s="40">
        <f t="shared" si="249"/>
        <v>0</v>
      </c>
      <c r="X989" s="40">
        <f t="shared" si="250"/>
        <v>0</v>
      </c>
      <c r="Y989" s="39">
        <f t="shared" si="251"/>
        <v>0</v>
      </c>
      <c r="Z989" s="39">
        <f t="shared" si="252"/>
        <v>0</v>
      </c>
      <c r="AA989" s="39">
        <f t="shared" si="253"/>
        <v>0</v>
      </c>
      <c r="AB989" t="str">
        <f t="shared" si="254"/>
        <v/>
      </c>
      <c r="AD989" s="41" t="str">
        <f t="shared" si="255"/>
        <v/>
      </c>
    </row>
    <row r="990" spans="1:30" x14ac:dyDescent="0.2">
      <c r="A990" s="35"/>
      <c r="B990" s="36"/>
      <c r="C990" s="36"/>
      <c r="D990" s="36"/>
      <c r="E990" s="36"/>
      <c r="F990" s="37"/>
      <c r="G990" s="36"/>
      <c r="H990" s="36"/>
      <c r="I990" s="36"/>
      <c r="J990" s="36"/>
      <c r="K990" s="36"/>
      <c r="L990" s="36"/>
      <c r="M990" s="36"/>
      <c r="N990" s="38" t="str">
        <f t="shared" si="240"/>
        <v/>
      </c>
      <c r="O990" t="str">
        <f t="shared" si="241"/>
        <v/>
      </c>
      <c r="P990" t="str">
        <f t="shared" si="242"/>
        <v/>
      </c>
      <c r="Q990" t="str">
        <f t="shared" si="243"/>
        <v/>
      </c>
      <c r="R990" t="str">
        <f t="shared" si="244"/>
        <v>-</v>
      </c>
      <c r="S990" s="39" t="str">
        <f t="shared" si="245"/>
        <v/>
      </c>
      <c r="T990" t="str">
        <f t="shared" si="246"/>
        <v/>
      </c>
      <c r="U990" s="40">
        <f t="shared" si="247"/>
        <v>0</v>
      </c>
      <c r="V990" s="40">
        <f t="shared" si="248"/>
        <v>0</v>
      </c>
      <c r="W990" s="40">
        <f t="shared" si="249"/>
        <v>0</v>
      </c>
      <c r="X990" s="40">
        <f t="shared" si="250"/>
        <v>0</v>
      </c>
      <c r="Y990" s="39">
        <f t="shared" si="251"/>
        <v>0</v>
      </c>
      <c r="Z990" s="39">
        <f t="shared" si="252"/>
        <v>0</v>
      </c>
      <c r="AA990" s="39">
        <f t="shared" si="253"/>
        <v>0</v>
      </c>
      <c r="AB990" t="str">
        <f t="shared" si="254"/>
        <v/>
      </c>
      <c r="AD990" s="41" t="str">
        <f t="shared" si="255"/>
        <v/>
      </c>
    </row>
    <row r="991" spans="1:30" x14ac:dyDescent="0.2">
      <c r="A991" s="35"/>
      <c r="B991" s="36"/>
      <c r="C991" s="36"/>
      <c r="D991" s="36"/>
      <c r="E991" s="36"/>
      <c r="F991" s="37"/>
      <c r="G991" s="36"/>
      <c r="H991" s="36"/>
      <c r="I991" s="36"/>
      <c r="J991" s="36"/>
      <c r="K991" s="36"/>
      <c r="L991" s="36"/>
      <c r="M991" s="36"/>
      <c r="N991" s="38" t="str">
        <f t="shared" si="240"/>
        <v/>
      </c>
      <c r="O991" t="str">
        <f t="shared" si="241"/>
        <v/>
      </c>
      <c r="P991" t="str">
        <f t="shared" si="242"/>
        <v/>
      </c>
      <c r="Q991" t="str">
        <f t="shared" si="243"/>
        <v/>
      </c>
      <c r="R991" t="str">
        <f t="shared" si="244"/>
        <v>-</v>
      </c>
      <c r="S991" s="39" t="str">
        <f t="shared" si="245"/>
        <v/>
      </c>
      <c r="T991" t="str">
        <f t="shared" si="246"/>
        <v/>
      </c>
      <c r="U991" s="40">
        <f t="shared" si="247"/>
        <v>0</v>
      </c>
      <c r="V991" s="40">
        <f t="shared" si="248"/>
        <v>0</v>
      </c>
      <c r="W991" s="40">
        <f t="shared" si="249"/>
        <v>0</v>
      </c>
      <c r="X991" s="40">
        <f t="shared" si="250"/>
        <v>0</v>
      </c>
      <c r="Y991" s="39">
        <f t="shared" si="251"/>
        <v>0</v>
      </c>
      <c r="Z991" s="39">
        <f t="shared" si="252"/>
        <v>0</v>
      </c>
      <c r="AA991" s="39">
        <f t="shared" si="253"/>
        <v>0</v>
      </c>
      <c r="AB991" t="str">
        <f t="shared" si="254"/>
        <v/>
      </c>
      <c r="AD991" s="41" t="str">
        <f t="shared" si="255"/>
        <v/>
      </c>
    </row>
    <row r="992" spans="1:30" x14ac:dyDescent="0.2">
      <c r="A992" s="35"/>
      <c r="B992" s="36"/>
      <c r="C992" s="36"/>
      <c r="D992" s="36"/>
      <c r="E992" s="36"/>
      <c r="F992" s="37"/>
      <c r="G992" s="36"/>
      <c r="H992" s="36"/>
      <c r="I992" s="36"/>
      <c r="J992" s="36"/>
      <c r="K992" s="36"/>
      <c r="L992" s="36"/>
      <c r="M992" s="36"/>
      <c r="N992" s="38" t="str">
        <f t="shared" si="240"/>
        <v/>
      </c>
      <c r="O992" t="str">
        <f t="shared" si="241"/>
        <v/>
      </c>
      <c r="P992" t="str">
        <f t="shared" si="242"/>
        <v/>
      </c>
      <c r="Q992" t="str">
        <f t="shared" si="243"/>
        <v/>
      </c>
      <c r="R992" t="str">
        <f t="shared" si="244"/>
        <v>-</v>
      </c>
      <c r="S992" s="39" t="str">
        <f t="shared" si="245"/>
        <v/>
      </c>
      <c r="T992" t="str">
        <f t="shared" si="246"/>
        <v/>
      </c>
      <c r="U992" s="40">
        <f t="shared" si="247"/>
        <v>0</v>
      </c>
      <c r="V992" s="40">
        <f t="shared" si="248"/>
        <v>0</v>
      </c>
      <c r="W992" s="40">
        <f t="shared" si="249"/>
        <v>0</v>
      </c>
      <c r="X992" s="40">
        <f t="shared" si="250"/>
        <v>0</v>
      </c>
      <c r="Y992" s="39">
        <f t="shared" si="251"/>
        <v>0</v>
      </c>
      <c r="Z992" s="39">
        <f t="shared" si="252"/>
        <v>0</v>
      </c>
      <c r="AA992" s="39">
        <f t="shared" si="253"/>
        <v>0</v>
      </c>
      <c r="AB992" t="str">
        <f t="shared" si="254"/>
        <v/>
      </c>
      <c r="AD992" s="41" t="str">
        <f t="shared" si="255"/>
        <v/>
      </c>
    </row>
    <row r="993" spans="1:30" x14ac:dyDescent="0.2">
      <c r="A993" s="35"/>
      <c r="B993" s="36"/>
      <c r="C993" s="36"/>
      <c r="D993" s="36"/>
      <c r="E993" s="36"/>
      <c r="F993" s="37"/>
      <c r="G993" s="36"/>
      <c r="H993" s="36"/>
      <c r="I993" s="36"/>
      <c r="J993" s="36"/>
      <c r="K993" s="36"/>
      <c r="L993" s="36"/>
      <c r="M993" s="36"/>
      <c r="N993" s="38" t="str">
        <f t="shared" si="240"/>
        <v/>
      </c>
      <c r="O993" t="str">
        <f t="shared" si="241"/>
        <v/>
      </c>
      <c r="P993" t="str">
        <f t="shared" si="242"/>
        <v/>
      </c>
      <c r="Q993" t="str">
        <f t="shared" si="243"/>
        <v/>
      </c>
      <c r="R993" t="str">
        <f t="shared" si="244"/>
        <v>-</v>
      </c>
      <c r="S993" s="39" t="str">
        <f t="shared" si="245"/>
        <v/>
      </c>
      <c r="T993" t="str">
        <f t="shared" si="246"/>
        <v/>
      </c>
      <c r="U993" s="40">
        <f t="shared" si="247"/>
        <v>0</v>
      </c>
      <c r="V993" s="40">
        <f t="shared" si="248"/>
        <v>0</v>
      </c>
      <c r="W993" s="40">
        <f t="shared" si="249"/>
        <v>0</v>
      </c>
      <c r="X993" s="40">
        <f t="shared" si="250"/>
        <v>0</v>
      </c>
      <c r="Y993" s="39">
        <f t="shared" si="251"/>
        <v>0</v>
      </c>
      <c r="Z993" s="39">
        <f t="shared" si="252"/>
        <v>0</v>
      </c>
      <c r="AA993" s="39">
        <f t="shared" si="253"/>
        <v>0</v>
      </c>
      <c r="AB993" t="str">
        <f t="shared" si="254"/>
        <v/>
      </c>
      <c r="AD993" s="41" t="str">
        <f t="shared" si="255"/>
        <v/>
      </c>
    </row>
    <row r="994" spans="1:30" x14ac:dyDescent="0.2">
      <c r="A994" s="35"/>
      <c r="B994" s="36"/>
      <c r="C994" s="36"/>
      <c r="D994" s="36"/>
      <c r="E994" s="36"/>
      <c r="F994" s="37"/>
      <c r="G994" s="36"/>
      <c r="H994" s="36"/>
      <c r="I994" s="36"/>
      <c r="J994" s="36"/>
      <c r="K994" s="36"/>
      <c r="L994" s="36"/>
      <c r="M994" s="36"/>
      <c r="N994" s="38" t="str">
        <f t="shared" si="240"/>
        <v/>
      </c>
      <c r="O994" t="str">
        <f t="shared" si="241"/>
        <v/>
      </c>
      <c r="P994" t="str">
        <f t="shared" si="242"/>
        <v/>
      </c>
      <c r="Q994" t="str">
        <f t="shared" si="243"/>
        <v/>
      </c>
      <c r="R994" t="str">
        <f t="shared" si="244"/>
        <v>-</v>
      </c>
      <c r="S994" s="39" t="str">
        <f t="shared" si="245"/>
        <v/>
      </c>
      <c r="T994" t="str">
        <f t="shared" si="246"/>
        <v/>
      </c>
      <c r="U994" s="40">
        <f t="shared" si="247"/>
        <v>0</v>
      </c>
      <c r="V994" s="40">
        <f t="shared" si="248"/>
        <v>0</v>
      </c>
      <c r="W994" s="40">
        <f t="shared" si="249"/>
        <v>0</v>
      </c>
      <c r="X994" s="40">
        <f t="shared" si="250"/>
        <v>0</v>
      </c>
      <c r="Y994" s="39">
        <f t="shared" si="251"/>
        <v>0</v>
      </c>
      <c r="Z994" s="39">
        <f t="shared" si="252"/>
        <v>0</v>
      </c>
      <c r="AA994" s="39">
        <f t="shared" si="253"/>
        <v>0</v>
      </c>
      <c r="AB994" t="str">
        <f t="shared" si="254"/>
        <v/>
      </c>
      <c r="AD994" s="41" t="str">
        <f t="shared" si="255"/>
        <v/>
      </c>
    </row>
    <row r="995" spans="1:30" x14ac:dyDescent="0.2">
      <c r="A995" s="35"/>
      <c r="B995" s="36"/>
      <c r="C995" s="36"/>
      <c r="D995" s="36"/>
      <c r="E995" s="36"/>
      <c r="F995" s="37"/>
      <c r="G995" s="36"/>
      <c r="H995" s="36"/>
      <c r="I995" s="36"/>
      <c r="J995" s="36"/>
      <c r="K995" s="36"/>
      <c r="L995" s="36"/>
      <c r="M995" s="36"/>
      <c r="N995" s="38" t="str">
        <f t="shared" si="240"/>
        <v/>
      </c>
      <c r="O995" t="str">
        <f t="shared" si="241"/>
        <v/>
      </c>
      <c r="P995" t="str">
        <f t="shared" si="242"/>
        <v/>
      </c>
      <c r="Q995" t="str">
        <f t="shared" si="243"/>
        <v/>
      </c>
      <c r="R995" t="str">
        <f t="shared" si="244"/>
        <v>-</v>
      </c>
      <c r="S995" s="39" t="str">
        <f t="shared" si="245"/>
        <v/>
      </c>
      <c r="T995" t="str">
        <f t="shared" si="246"/>
        <v/>
      </c>
      <c r="U995" s="40">
        <f t="shared" si="247"/>
        <v>0</v>
      </c>
      <c r="V995" s="40">
        <f t="shared" si="248"/>
        <v>0</v>
      </c>
      <c r="W995" s="40">
        <f t="shared" si="249"/>
        <v>0</v>
      </c>
      <c r="X995" s="40">
        <f t="shared" si="250"/>
        <v>0</v>
      </c>
      <c r="Y995" s="39">
        <f t="shared" si="251"/>
        <v>0</v>
      </c>
      <c r="Z995" s="39">
        <f t="shared" si="252"/>
        <v>0</v>
      </c>
      <c r="AA995" s="39">
        <f t="shared" si="253"/>
        <v>0</v>
      </c>
      <c r="AB995" t="str">
        <f t="shared" si="254"/>
        <v/>
      </c>
      <c r="AD995" s="41" t="str">
        <f t="shared" si="255"/>
        <v/>
      </c>
    </row>
    <row r="996" spans="1:30" x14ac:dyDescent="0.2">
      <c r="A996" s="35"/>
      <c r="B996" s="36"/>
      <c r="C996" s="36"/>
      <c r="D996" s="36"/>
      <c r="E996" s="36"/>
      <c r="F996" s="37"/>
      <c r="G996" s="36"/>
      <c r="H996" s="36"/>
      <c r="I996" s="36"/>
      <c r="J996" s="36"/>
      <c r="K996" s="36"/>
      <c r="L996" s="36"/>
      <c r="M996" s="36"/>
      <c r="N996" s="38" t="str">
        <f t="shared" si="240"/>
        <v/>
      </c>
      <c r="O996" t="str">
        <f t="shared" si="241"/>
        <v/>
      </c>
      <c r="P996" t="str">
        <f t="shared" si="242"/>
        <v/>
      </c>
      <c r="Q996" t="str">
        <f t="shared" si="243"/>
        <v/>
      </c>
      <c r="R996" t="str">
        <f t="shared" si="244"/>
        <v>-</v>
      </c>
      <c r="S996" s="39" t="str">
        <f t="shared" si="245"/>
        <v/>
      </c>
      <c r="T996" t="str">
        <f t="shared" si="246"/>
        <v/>
      </c>
      <c r="U996" s="40">
        <f t="shared" si="247"/>
        <v>0</v>
      </c>
      <c r="V996" s="40">
        <f t="shared" si="248"/>
        <v>0</v>
      </c>
      <c r="W996" s="40">
        <f t="shared" si="249"/>
        <v>0</v>
      </c>
      <c r="X996" s="40">
        <f t="shared" si="250"/>
        <v>0</v>
      </c>
      <c r="Y996" s="39">
        <f t="shared" si="251"/>
        <v>0</v>
      </c>
      <c r="Z996" s="39">
        <f t="shared" si="252"/>
        <v>0</v>
      </c>
      <c r="AA996" s="39">
        <f t="shared" si="253"/>
        <v>0</v>
      </c>
      <c r="AB996" t="str">
        <f t="shared" si="254"/>
        <v/>
      </c>
      <c r="AD996" s="41" t="str">
        <f t="shared" si="255"/>
        <v/>
      </c>
    </row>
    <row r="997" spans="1:30" x14ac:dyDescent="0.2">
      <c r="A997" s="35"/>
      <c r="B997" s="36"/>
      <c r="C997" s="36"/>
      <c r="D997" s="36"/>
      <c r="E997" s="36"/>
      <c r="F997" s="37"/>
      <c r="G997" s="36"/>
      <c r="H997" s="36"/>
      <c r="I997" s="36"/>
      <c r="J997" s="36"/>
      <c r="K997" s="36"/>
      <c r="L997" s="36"/>
      <c r="M997" s="36"/>
      <c r="N997" s="38" t="str">
        <f t="shared" si="240"/>
        <v/>
      </c>
      <c r="O997" t="str">
        <f t="shared" si="241"/>
        <v/>
      </c>
      <c r="P997" t="str">
        <f t="shared" si="242"/>
        <v/>
      </c>
      <c r="Q997" t="str">
        <f t="shared" si="243"/>
        <v/>
      </c>
      <c r="R997" t="str">
        <f t="shared" si="244"/>
        <v>-</v>
      </c>
      <c r="S997" s="39" t="str">
        <f t="shared" si="245"/>
        <v/>
      </c>
      <c r="T997" t="str">
        <f t="shared" si="246"/>
        <v/>
      </c>
      <c r="U997" s="40">
        <f t="shared" si="247"/>
        <v>0</v>
      </c>
      <c r="V997" s="40">
        <f t="shared" si="248"/>
        <v>0</v>
      </c>
      <c r="W997" s="40">
        <f t="shared" si="249"/>
        <v>0</v>
      </c>
      <c r="X997" s="40">
        <f t="shared" si="250"/>
        <v>0</v>
      </c>
      <c r="Y997" s="39">
        <f t="shared" si="251"/>
        <v>0</v>
      </c>
      <c r="Z997" s="39">
        <f t="shared" si="252"/>
        <v>0</v>
      </c>
      <c r="AA997" s="39">
        <f t="shared" si="253"/>
        <v>0</v>
      </c>
      <c r="AB997" t="str">
        <f t="shared" si="254"/>
        <v/>
      </c>
      <c r="AD997" s="41" t="str">
        <f t="shared" si="255"/>
        <v/>
      </c>
    </row>
    <row r="998" spans="1:30" x14ac:dyDescent="0.2">
      <c r="A998" s="35"/>
      <c r="B998" s="36"/>
      <c r="C998" s="36"/>
      <c r="D998" s="36"/>
      <c r="E998" s="36"/>
      <c r="F998" s="37"/>
      <c r="G998" s="36"/>
      <c r="H998" s="36"/>
      <c r="I998" s="36"/>
      <c r="J998" s="36"/>
      <c r="K998" s="36"/>
      <c r="L998" s="36"/>
      <c r="M998" s="36"/>
      <c r="N998" s="38" t="str">
        <f t="shared" si="240"/>
        <v/>
      </c>
      <c r="O998" t="str">
        <f t="shared" si="241"/>
        <v/>
      </c>
      <c r="P998" t="str">
        <f t="shared" si="242"/>
        <v/>
      </c>
      <c r="Q998" t="str">
        <f t="shared" si="243"/>
        <v/>
      </c>
      <c r="R998" t="str">
        <f t="shared" si="244"/>
        <v>-</v>
      </c>
      <c r="S998" s="39" t="str">
        <f t="shared" si="245"/>
        <v/>
      </c>
      <c r="T998" t="str">
        <f t="shared" si="246"/>
        <v/>
      </c>
      <c r="U998" s="40">
        <f t="shared" si="247"/>
        <v>0</v>
      </c>
      <c r="V998" s="40">
        <f t="shared" si="248"/>
        <v>0</v>
      </c>
      <c r="W998" s="40">
        <f t="shared" si="249"/>
        <v>0</v>
      </c>
      <c r="X998" s="40">
        <f t="shared" si="250"/>
        <v>0</v>
      </c>
      <c r="Y998" s="39">
        <f t="shared" si="251"/>
        <v>0</v>
      </c>
      <c r="Z998" s="39">
        <f t="shared" si="252"/>
        <v>0</v>
      </c>
      <c r="AA998" s="39">
        <f t="shared" si="253"/>
        <v>0</v>
      </c>
      <c r="AB998" t="str">
        <f t="shared" si="254"/>
        <v/>
      </c>
      <c r="AD998" s="41" t="str">
        <f t="shared" si="255"/>
        <v/>
      </c>
    </row>
    <row r="999" spans="1:30" x14ac:dyDescent="0.2">
      <c r="A999" s="35"/>
      <c r="B999" s="36"/>
      <c r="C999" s="36"/>
      <c r="D999" s="36"/>
      <c r="E999" s="36"/>
      <c r="F999" s="37"/>
      <c r="G999" s="36"/>
      <c r="H999" s="36"/>
      <c r="I999" s="36"/>
      <c r="J999" s="36"/>
      <c r="K999" s="36"/>
      <c r="L999" s="36"/>
      <c r="M999" s="36"/>
      <c r="N999" s="38" t="str">
        <f t="shared" si="240"/>
        <v/>
      </c>
      <c r="O999" t="str">
        <f t="shared" si="241"/>
        <v/>
      </c>
      <c r="P999" t="str">
        <f t="shared" si="242"/>
        <v/>
      </c>
      <c r="Q999" t="str">
        <f t="shared" si="243"/>
        <v/>
      </c>
      <c r="R999" t="str">
        <f t="shared" si="244"/>
        <v>-</v>
      </c>
      <c r="S999" s="39" t="str">
        <f t="shared" si="245"/>
        <v/>
      </c>
      <c r="T999" t="str">
        <f t="shared" si="246"/>
        <v/>
      </c>
      <c r="U999" s="40">
        <f t="shared" si="247"/>
        <v>0</v>
      </c>
      <c r="V999" s="40">
        <f t="shared" si="248"/>
        <v>0</v>
      </c>
      <c r="W999" s="40">
        <f t="shared" si="249"/>
        <v>0</v>
      </c>
      <c r="X999" s="40">
        <f t="shared" si="250"/>
        <v>0</v>
      </c>
      <c r="Y999" s="39">
        <f t="shared" si="251"/>
        <v>0</v>
      </c>
      <c r="Z999" s="39">
        <f t="shared" si="252"/>
        <v>0</v>
      </c>
      <c r="AA999" s="39">
        <f t="shared" si="253"/>
        <v>0</v>
      </c>
      <c r="AB999" t="str">
        <f t="shared" si="254"/>
        <v/>
      </c>
      <c r="AD999" s="41" t="str">
        <f t="shared" si="255"/>
        <v/>
      </c>
    </row>
    <row r="1000" spans="1:30" x14ac:dyDescent="0.2">
      <c r="A1000" s="35"/>
      <c r="B1000" s="36"/>
      <c r="C1000" s="36"/>
      <c r="D1000" s="36"/>
      <c r="E1000" s="36"/>
      <c r="F1000" s="37"/>
      <c r="G1000" s="36"/>
      <c r="H1000" s="36"/>
      <c r="I1000" s="36"/>
      <c r="J1000" s="36"/>
      <c r="K1000" s="36"/>
      <c r="L1000" s="36"/>
      <c r="M1000" s="36"/>
      <c r="N1000" s="38" t="str">
        <f t="shared" si="240"/>
        <v/>
      </c>
      <c r="O1000" t="str">
        <f t="shared" si="241"/>
        <v/>
      </c>
      <c r="P1000" t="str">
        <f t="shared" si="242"/>
        <v/>
      </c>
      <c r="Q1000" t="str">
        <f t="shared" si="243"/>
        <v/>
      </c>
      <c r="R1000" t="str">
        <f t="shared" si="244"/>
        <v>-</v>
      </c>
      <c r="S1000" s="39" t="str">
        <f t="shared" si="245"/>
        <v/>
      </c>
      <c r="T1000" t="str">
        <f t="shared" si="246"/>
        <v/>
      </c>
      <c r="U1000" s="40">
        <f t="shared" si="247"/>
        <v>0</v>
      </c>
      <c r="V1000" s="40">
        <f t="shared" si="248"/>
        <v>0</v>
      </c>
      <c r="W1000" s="40">
        <f t="shared" si="249"/>
        <v>0</v>
      </c>
      <c r="X1000" s="40">
        <f t="shared" si="250"/>
        <v>0</v>
      </c>
      <c r="Y1000" s="39">
        <f t="shared" si="251"/>
        <v>0</v>
      </c>
      <c r="Z1000" s="39">
        <f t="shared" si="252"/>
        <v>0</v>
      </c>
      <c r="AA1000" s="39">
        <f t="shared" si="253"/>
        <v>0</v>
      </c>
      <c r="AB1000" t="str">
        <f t="shared" si="254"/>
        <v/>
      </c>
      <c r="AD1000" s="41" t="str">
        <f t="shared" si="255"/>
        <v/>
      </c>
    </row>
  </sheetData>
  <conditionalFormatting sqref="AB4:AB1000">
    <cfRule type="expression" dxfId="2" priority="2">
      <formula>$AB4&lt;&gt;""</formula>
    </cfRule>
  </conditionalFormatting>
  <dataValidations count="4">
    <dataValidation type="list" allowBlank="1" sqref="B4:B1000" xr:uid="{00000000-0002-0000-0400-000000000000}">
      <formula1>lstFuncionarios</formula1>
      <formula2>0</formula2>
    </dataValidation>
    <dataValidation type="list" allowBlank="1" sqref="C4:C1000" xr:uid="{00000000-0002-0000-0400-000001000000}">
      <formula1>lstFuncoes</formula1>
      <formula2>0</formula2>
    </dataValidation>
    <dataValidation type="list" allowBlank="1" sqref="E4:E1000 L4:L1000" xr:uid="{00000000-0002-0000-0400-000002000000}">
      <formula1>lstSimNao</formula1>
      <formula2>0</formula2>
    </dataValidation>
    <dataValidation type="list" allowBlank="1" sqref="G4:G1000" xr:uid="{00000000-0002-0000-0400-000003000000}">
      <formula1>lstTratHE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F5597"/>
  </sheetPr>
  <dimension ref="A1:AH17"/>
  <sheetViews>
    <sheetView zoomScaleNormal="100" workbookViewId="0">
      <pane xSplit="1" ySplit="4" topLeftCell="H5" activePane="bottomRight" state="frozen"/>
      <selection pane="topRight" activeCell="B1" sqref="B1"/>
      <selection pane="bottomLeft" activeCell="A5" sqref="A5"/>
      <selection pane="bottomRight" activeCell="H13" sqref="H13"/>
    </sheetView>
  </sheetViews>
  <sheetFormatPr defaultColWidth="8.7109375" defaultRowHeight="12.75" x14ac:dyDescent="0.2"/>
  <cols>
    <col min="1" max="1" width="10" customWidth="1"/>
    <col min="2" max="2" width="14.7109375" bestFit="1" customWidth="1"/>
    <col min="3" max="7" width="10" customWidth="1"/>
    <col min="8" max="8" width="13" customWidth="1"/>
    <col min="9" max="9" width="12" customWidth="1"/>
    <col min="10" max="10" width="14.7109375" bestFit="1" customWidth="1"/>
    <col min="11" max="11" width="11" customWidth="1"/>
    <col min="12" max="12" width="12" customWidth="1"/>
    <col min="13" max="14" width="11" customWidth="1"/>
    <col min="15" max="16" width="8" customWidth="1"/>
    <col min="17" max="19" width="12" customWidth="1"/>
    <col min="20" max="21" width="13" customWidth="1"/>
    <col min="22" max="23" width="10" customWidth="1"/>
    <col min="24" max="24" width="8" customWidth="1"/>
    <col min="25" max="25" width="9" customWidth="1"/>
    <col min="26" max="34" width="10" customWidth="1"/>
  </cols>
  <sheetData>
    <row r="1" spans="1:34" ht="24" customHeight="1" x14ac:dyDescent="0.25">
      <c r="A1" s="32" t="s">
        <v>685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x14ac:dyDescent="0.2">
      <c r="A2" s="33" t="s">
        <v>686</v>
      </c>
    </row>
    <row r="3" spans="1:34" x14ac:dyDescent="0.2">
      <c r="I3" s="17" t="s">
        <v>687</v>
      </c>
    </row>
    <row r="4" spans="1:34" ht="55.5" customHeight="1" x14ac:dyDescent="0.2">
      <c r="A4" s="10" t="s">
        <v>180</v>
      </c>
      <c r="B4" s="10" t="s">
        <v>688</v>
      </c>
      <c r="C4" s="10" t="s">
        <v>191</v>
      </c>
      <c r="D4" s="10" t="s">
        <v>689</v>
      </c>
      <c r="E4" s="10" t="s">
        <v>690</v>
      </c>
      <c r="F4" s="10" t="s">
        <v>691</v>
      </c>
      <c r="G4" s="10" t="s">
        <v>195</v>
      </c>
      <c r="H4" s="10" t="s">
        <v>692</v>
      </c>
      <c r="I4" s="22" t="s">
        <v>693</v>
      </c>
      <c r="J4" s="10" t="s">
        <v>694</v>
      </c>
      <c r="K4" s="10" t="s">
        <v>695</v>
      </c>
      <c r="L4" s="10" t="s">
        <v>197</v>
      </c>
      <c r="M4" s="10" t="s">
        <v>696</v>
      </c>
      <c r="N4" s="10" t="s">
        <v>697</v>
      </c>
      <c r="O4" s="10" t="s">
        <v>662</v>
      </c>
      <c r="P4" s="10" t="s">
        <v>663</v>
      </c>
      <c r="Q4" s="10" t="s">
        <v>153</v>
      </c>
      <c r="R4" s="10" t="s">
        <v>155</v>
      </c>
      <c r="S4" s="10" t="s">
        <v>157</v>
      </c>
      <c r="T4" s="10" t="s">
        <v>698</v>
      </c>
      <c r="U4" s="10" t="s">
        <v>699</v>
      </c>
      <c r="V4" s="10" t="s">
        <v>700</v>
      </c>
      <c r="W4" s="10" t="s">
        <v>701</v>
      </c>
      <c r="X4" s="10" t="s">
        <v>162</v>
      </c>
      <c r="Y4" s="10" t="s">
        <v>702</v>
      </c>
      <c r="Z4" s="10" t="s">
        <v>703</v>
      </c>
      <c r="AA4" s="10" t="s">
        <v>704</v>
      </c>
      <c r="AB4" s="10" t="s">
        <v>705</v>
      </c>
      <c r="AC4" s="10" t="s">
        <v>706</v>
      </c>
      <c r="AD4" s="10" t="s">
        <v>707</v>
      </c>
      <c r="AE4" s="10" t="s">
        <v>708</v>
      </c>
      <c r="AF4" s="10" t="s">
        <v>709</v>
      </c>
      <c r="AG4" s="10" t="s">
        <v>710</v>
      </c>
      <c r="AH4" s="10" t="s">
        <v>711</v>
      </c>
    </row>
    <row r="5" spans="1:34" x14ac:dyDescent="0.2">
      <c r="A5" s="43">
        <f>DATE(P_Ano,1,1)</f>
        <v>46023</v>
      </c>
      <c r="B5" s="15">
        <f t="shared" ref="B5:B16" si="0">IFERROR(INDEX(T_ContratoVal,MATCH($A5,T_ContratoIni,1)),0)</f>
        <v>127099.6</v>
      </c>
      <c r="C5" s="14">
        <f t="shared" ref="C5:C16" si="1">SUMIFS(L_Bruto,L_Mes,$A5,L_Equipe,P_EquipePrincipal)</f>
        <v>0</v>
      </c>
      <c r="D5" s="14">
        <f t="shared" ref="D5:D16" si="2">SUMIFS(L_Ferista,L_Mes,$A5,L_Equipe,P_EquipePrincipal)</f>
        <v>0</v>
      </c>
      <c r="E5" s="14">
        <f t="shared" ref="E5:E16" si="3">SUMIFS(L_Compensado,L_Mes,$A5,L_Equipe,P_EquipePrincipal)</f>
        <v>0</v>
      </c>
      <c r="F5" s="14">
        <f t="shared" ref="F5:F16" si="4">SUMIFS(L_Perdoado,L_Mes,$A5,L_Equipe,P_EquipePrincipal)</f>
        <v>0</v>
      </c>
      <c r="G5" s="14">
        <f t="shared" ref="G5:G16" si="5">SUMIFS(L_HorasDesc,L_Mes,$A5,L_Equipe,P_EquipePrincipal)</f>
        <v>0</v>
      </c>
      <c r="H5" s="15">
        <f t="shared" ref="H5:H16" si="6">SUMIFS(L_Valor,L_Mes,$A5,L_Equipe,P_EquipePrincipal)</f>
        <v>0</v>
      </c>
      <c r="I5" s="44">
        <v>0</v>
      </c>
      <c r="J5" s="15">
        <f t="shared" ref="J5:J16" si="7">$B5-$H5-$I5</f>
        <v>127099.6</v>
      </c>
      <c r="K5" s="14">
        <f t="shared" ref="K5:K16" si="8">SUMIFS(L_Ausencia,L_Mes,$A5,L_Equipe,P_EquipePrincipal,L_Categoria,"Justificada")+SUMIFS(L_JustExtra,L_Mes,$A5,L_Equipe,P_EquipePrincipal)</f>
        <v>0</v>
      </c>
      <c r="L5" s="15">
        <f t="shared" ref="L5:L16" si="9">SUMIFS(L_ValorJust,L_Mes,$A5,L_Equipe,P_EquipePrincipal)</f>
        <v>0</v>
      </c>
      <c r="M5" s="14">
        <f t="shared" ref="M5:M16" si="10">SUMIFS(L_Pendente,L_Mes,$A5,L_Equipe,P_EquipePrincipal)</f>
        <v>0</v>
      </c>
      <c r="N5" s="14">
        <f t="shared" ref="N5:N16" si="11">SUMIFS(L_Trab,L_Mes,$A5,L_Equipe,P_EquipePrincipal,L_Contrato,"&lt;&gt;Ferista")+SUMIFS(H_Liq,H_Mes,$A5,H_Equipe,P_EquipePrincipal)</f>
        <v>0</v>
      </c>
      <c r="O5" s="14">
        <f t="shared" ref="O5:O16" si="12">SUMIFS(H_50,H_Mes,$A5,H_Equipe,P_EquipePrincipal)</f>
        <v>0</v>
      </c>
      <c r="P5" s="14">
        <f t="shared" ref="P5:P16" si="13">SUMIFS(H_100,H_Mes,$A5,H_Equipe,P_EquipePrincipal)</f>
        <v>0</v>
      </c>
      <c r="Q5" s="15">
        <f t="shared" ref="Q5:Q16" si="14">SUMIFS(H_Valor,H_Mes,$A5,H_Equipe,P_EquipePrincipal)</f>
        <v>0</v>
      </c>
      <c r="R5" s="15">
        <f t="shared" ref="R5:R16" si="15">SUMIFS(H_EI,H_Mes,$A5,H_Equipe,P_EquipePrincipal)</f>
        <v>0</v>
      </c>
      <c r="S5" s="15">
        <f t="shared" ref="S5:S16" si="16">SUMIFS(H_Area,H_Mes,$A5,H_Equipe,P_EquipePrincipal)</f>
        <v>0</v>
      </c>
      <c r="T5" s="15">
        <f t="shared" ref="T5:T16" si="17">$H5+$I5-$R5</f>
        <v>0</v>
      </c>
      <c r="U5" s="15">
        <f>$T5</f>
        <v>0</v>
      </c>
      <c r="V5" s="14">
        <f t="shared" ref="V5:V16" si="18">SUMIFS(L_Trab,L_Mes,$A5,L_Equipe,P_EquipePrincipal,L_Contrato,"Ferista")</f>
        <v>0</v>
      </c>
      <c r="W5" s="14">
        <f t="shared" ref="W5:W16" si="19">MAX($V5-$D5,0)</f>
        <v>0</v>
      </c>
      <c r="X5" s="14">
        <f t="shared" ref="X5:X16" si="20">SUMIFS(L_Trab,L_Mes,$A5,L_Equipe,"SPOT")</f>
        <v>0</v>
      </c>
      <c r="Y5" s="45">
        <f t="shared" ref="Y5:Y16" si="21">COUNTIFS(L_Mes,$A5,L_Equipe,P_EquipePrincipal,L_HorasDesc,"&gt;0")</f>
        <v>0</v>
      </c>
      <c r="Z5" s="14">
        <f t="shared" ref="Z5:Z16" si="22">SUMIFS(L_HorasDesc,L_Mes,$A5,L_Equipe,P_EquipePrincipal,L_Categoria,"Injustificada")</f>
        <v>0</v>
      </c>
      <c r="AA5" s="14">
        <f t="shared" ref="AA5:AA16" si="23">SUMIFS(L_HorasDesc,L_Mes,$A5,L_Equipe,P_EquipePrincipal,L_Categoria,"Leve atraso")</f>
        <v>0</v>
      </c>
      <c r="AB5" s="14">
        <f t="shared" ref="AB5:AB16" si="24">SUMIFS(L_HorasDesc,L_Mes,$A5,L_Equipe,P_EquipePrincipal,L_Categoria,"Férias")</f>
        <v>0</v>
      </c>
      <c r="AC5" s="14">
        <f t="shared" ref="AC5:AC16" si="25">SUMIFS(L_HorasDesc,L_Mes,$A5,L_Equipe,P_EquipePrincipal,L_Categoria,"Falta de Contratação")</f>
        <v>0</v>
      </c>
      <c r="AD5" s="14">
        <f t="shared" ref="AD5:AD16" si="26">SUMIFS(L_HorasDesc,L_Mes,$A5,L_Equipe,P_EquipePrincipal,L_Categoria,"Falta de EPI")</f>
        <v>0</v>
      </c>
      <c r="AE5" s="14">
        <f t="shared" ref="AE5:AE16" si="27">SUMIFS(L_HorasDesc,L_Mes,$A5,L_Equipe,P_EquipePrincipal,L_Categoria,"Recesso")</f>
        <v>0</v>
      </c>
      <c r="AF5" s="14">
        <f t="shared" ref="AF5:AF16" si="28">SUMIFS(L_HorasDesc,L_Mes,$A5,L_Equipe,P_EquipePrincipal,L_Categoria,"Treinamento")</f>
        <v>0</v>
      </c>
      <c r="AG5" s="14">
        <f t="shared" ref="AG5:AG16" si="29">SUMIFS(L_HorasDesc,L_Mes,$A5,L_Equipe,P_EquipePrincipal,L_Categoria,"Remanejamento")</f>
        <v>0</v>
      </c>
      <c r="AH5" s="14">
        <f t="shared" ref="AH5:AH16" si="30">SUMIFS(L_HorasDesc,L_Mes,$A5,L_Equipe,P_EquipePrincipal,L_Categoria,"Situação atípica")</f>
        <v>0</v>
      </c>
    </row>
    <row r="6" spans="1:34" x14ac:dyDescent="0.2">
      <c r="A6" s="43">
        <f>DATE(P_Ano,2,1)</f>
        <v>46054</v>
      </c>
      <c r="B6" s="15">
        <f t="shared" si="0"/>
        <v>127099.6</v>
      </c>
      <c r="C6" s="14">
        <f t="shared" si="1"/>
        <v>11.374999999999996</v>
      </c>
      <c r="D6" s="14">
        <f t="shared" si="2"/>
        <v>0</v>
      </c>
      <c r="E6" s="14">
        <f t="shared" si="3"/>
        <v>0</v>
      </c>
      <c r="F6" s="14">
        <f t="shared" si="4"/>
        <v>0</v>
      </c>
      <c r="G6" s="14">
        <f t="shared" si="5"/>
        <v>11.374999999999996</v>
      </c>
      <c r="H6" s="15">
        <f t="shared" si="6"/>
        <v>14312.504209867398</v>
      </c>
      <c r="I6" s="44">
        <v>0</v>
      </c>
      <c r="J6" s="15">
        <f t="shared" si="7"/>
        <v>112787.0957901326</v>
      </c>
      <c r="K6" s="14">
        <f t="shared" si="8"/>
        <v>0</v>
      </c>
      <c r="L6" s="15">
        <f t="shared" si="9"/>
        <v>0</v>
      </c>
      <c r="M6" s="14">
        <f t="shared" si="10"/>
        <v>0</v>
      </c>
      <c r="N6" s="14">
        <f t="shared" si="11"/>
        <v>0.75</v>
      </c>
      <c r="O6" s="14">
        <f t="shared" si="12"/>
        <v>0</v>
      </c>
      <c r="P6" s="14">
        <f t="shared" si="13"/>
        <v>0</v>
      </c>
      <c r="Q6" s="15">
        <f t="shared" si="14"/>
        <v>0</v>
      </c>
      <c r="R6" s="15">
        <f t="shared" si="15"/>
        <v>0</v>
      </c>
      <c r="S6" s="15">
        <f t="shared" si="16"/>
        <v>0</v>
      </c>
      <c r="T6" s="15">
        <f t="shared" si="17"/>
        <v>14312.504209867398</v>
      </c>
      <c r="U6" s="15">
        <f t="shared" ref="U6:U16" si="31">U5+$T6</f>
        <v>14312.504209867398</v>
      </c>
      <c r="V6" s="14">
        <f t="shared" si="18"/>
        <v>0</v>
      </c>
      <c r="W6" s="14">
        <f t="shared" si="19"/>
        <v>0</v>
      </c>
      <c r="X6" s="14">
        <f t="shared" si="20"/>
        <v>0</v>
      </c>
      <c r="Y6" s="45">
        <f t="shared" si="21"/>
        <v>32</v>
      </c>
      <c r="Z6" s="14">
        <f t="shared" si="22"/>
        <v>6.4999999999999982</v>
      </c>
      <c r="AA6" s="14">
        <f t="shared" si="23"/>
        <v>0</v>
      </c>
      <c r="AB6" s="14">
        <f t="shared" si="24"/>
        <v>0</v>
      </c>
      <c r="AC6" s="14">
        <f t="shared" si="25"/>
        <v>0</v>
      </c>
      <c r="AD6" s="14">
        <f t="shared" si="26"/>
        <v>0</v>
      </c>
      <c r="AE6" s="14">
        <f t="shared" si="27"/>
        <v>4.875</v>
      </c>
      <c r="AF6" s="14">
        <f t="shared" si="28"/>
        <v>0</v>
      </c>
      <c r="AG6" s="14">
        <f t="shared" si="29"/>
        <v>0</v>
      </c>
      <c r="AH6" s="14">
        <f t="shared" si="30"/>
        <v>0</v>
      </c>
    </row>
    <row r="7" spans="1:34" x14ac:dyDescent="0.2">
      <c r="A7" s="43">
        <f>DATE(P_Ano,3,1)</f>
        <v>46082</v>
      </c>
      <c r="B7" s="15">
        <f t="shared" si="0"/>
        <v>127099.6</v>
      </c>
      <c r="C7" s="14">
        <f t="shared" si="1"/>
        <v>14.22083333333333</v>
      </c>
      <c r="D7" s="14">
        <f t="shared" si="2"/>
        <v>0</v>
      </c>
      <c r="E7" s="14">
        <f t="shared" si="3"/>
        <v>0</v>
      </c>
      <c r="F7" s="14">
        <f t="shared" si="4"/>
        <v>0</v>
      </c>
      <c r="G7" s="14">
        <f t="shared" si="5"/>
        <v>14.22083333333333</v>
      </c>
      <c r="H7" s="15">
        <f t="shared" si="6"/>
        <v>17120.709330291873</v>
      </c>
      <c r="I7" s="44">
        <v>0</v>
      </c>
      <c r="J7" s="15">
        <f t="shared" si="7"/>
        <v>109978.89066970814</v>
      </c>
      <c r="K7" s="14">
        <f t="shared" si="8"/>
        <v>0</v>
      </c>
      <c r="L7" s="15">
        <f t="shared" si="9"/>
        <v>0</v>
      </c>
      <c r="M7" s="14">
        <f t="shared" si="10"/>
        <v>0</v>
      </c>
      <c r="N7" s="14">
        <f t="shared" si="11"/>
        <v>2.0291666666666668</v>
      </c>
      <c r="O7" s="14">
        <f t="shared" si="12"/>
        <v>0</v>
      </c>
      <c r="P7" s="14">
        <f t="shared" si="13"/>
        <v>0</v>
      </c>
      <c r="Q7" s="15">
        <f t="shared" si="14"/>
        <v>0</v>
      </c>
      <c r="R7" s="15">
        <f t="shared" si="15"/>
        <v>0</v>
      </c>
      <c r="S7" s="15">
        <f t="shared" si="16"/>
        <v>0</v>
      </c>
      <c r="T7" s="15">
        <f t="shared" si="17"/>
        <v>17120.709330291873</v>
      </c>
      <c r="U7" s="15">
        <f t="shared" si="31"/>
        <v>31433.213540159271</v>
      </c>
      <c r="V7" s="14">
        <f t="shared" si="18"/>
        <v>0</v>
      </c>
      <c r="W7" s="14">
        <f t="shared" si="19"/>
        <v>0</v>
      </c>
      <c r="X7" s="14">
        <f t="shared" si="20"/>
        <v>0</v>
      </c>
      <c r="Y7" s="45">
        <f t="shared" si="21"/>
        <v>44</v>
      </c>
      <c r="Z7" s="14">
        <f t="shared" si="22"/>
        <v>8.6791666666666671</v>
      </c>
      <c r="AA7" s="14">
        <f t="shared" si="23"/>
        <v>0</v>
      </c>
      <c r="AB7" s="14">
        <f t="shared" si="24"/>
        <v>5.1666666666666661</v>
      </c>
      <c r="AC7" s="14">
        <f t="shared" si="25"/>
        <v>0.375</v>
      </c>
      <c r="AD7" s="14">
        <f t="shared" si="26"/>
        <v>0</v>
      </c>
      <c r="AE7" s="14">
        <f t="shared" si="27"/>
        <v>0</v>
      </c>
      <c r="AF7" s="14">
        <f t="shared" si="28"/>
        <v>0</v>
      </c>
      <c r="AG7" s="14">
        <f t="shared" si="29"/>
        <v>0</v>
      </c>
      <c r="AH7" s="14">
        <f t="shared" si="30"/>
        <v>0</v>
      </c>
    </row>
    <row r="8" spans="1:34" x14ac:dyDescent="0.2">
      <c r="A8" s="43">
        <f>DATE(P_Ano,4,1)</f>
        <v>46113</v>
      </c>
      <c r="B8" s="15">
        <f t="shared" si="0"/>
        <v>127099.6</v>
      </c>
      <c r="C8" s="14">
        <f t="shared" si="1"/>
        <v>16.249999999999993</v>
      </c>
      <c r="D8" s="14">
        <f t="shared" si="2"/>
        <v>0</v>
      </c>
      <c r="E8" s="14">
        <f t="shared" si="3"/>
        <v>0</v>
      </c>
      <c r="F8" s="14">
        <f t="shared" si="4"/>
        <v>0</v>
      </c>
      <c r="G8" s="14">
        <f t="shared" si="5"/>
        <v>16.249999999999993</v>
      </c>
      <c r="H8" s="15">
        <f t="shared" si="6"/>
        <v>21177.816634123767</v>
      </c>
      <c r="I8" s="44">
        <v>0</v>
      </c>
      <c r="J8" s="15">
        <f t="shared" si="7"/>
        <v>105921.78336587624</v>
      </c>
      <c r="K8" s="14">
        <f t="shared" si="8"/>
        <v>0</v>
      </c>
      <c r="L8" s="15">
        <f t="shared" si="9"/>
        <v>0</v>
      </c>
      <c r="M8" s="14">
        <f t="shared" si="10"/>
        <v>0</v>
      </c>
      <c r="N8" s="14">
        <f t="shared" si="11"/>
        <v>0</v>
      </c>
      <c r="O8" s="14">
        <f t="shared" si="12"/>
        <v>0</v>
      </c>
      <c r="P8" s="14">
        <f t="shared" si="13"/>
        <v>0</v>
      </c>
      <c r="Q8" s="15">
        <f t="shared" si="14"/>
        <v>0</v>
      </c>
      <c r="R8" s="15">
        <f t="shared" si="15"/>
        <v>0</v>
      </c>
      <c r="S8" s="15">
        <f t="shared" si="16"/>
        <v>0</v>
      </c>
      <c r="T8" s="15">
        <f t="shared" si="17"/>
        <v>21177.816634123767</v>
      </c>
      <c r="U8" s="15">
        <f t="shared" si="31"/>
        <v>52611.030174283034</v>
      </c>
      <c r="V8" s="14">
        <f t="shared" si="18"/>
        <v>0</v>
      </c>
      <c r="W8" s="14">
        <f t="shared" si="19"/>
        <v>0</v>
      </c>
      <c r="X8" s="14">
        <f t="shared" si="20"/>
        <v>0</v>
      </c>
      <c r="Y8" s="45">
        <f t="shared" si="21"/>
        <v>44</v>
      </c>
      <c r="Z8" s="14">
        <f t="shared" si="22"/>
        <v>3.708333333333333</v>
      </c>
      <c r="AA8" s="14">
        <f t="shared" si="23"/>
        <v>0</v>
      </c>
      <c r="AB8" s="14">
        <f t="shared" si="24"/>
        <v>11.041666666666663</v>
      </c>
      <c r="AC8" s="14">
        <f t="shared" si="25"/>
        <v>1.5</v>
      </c>
      <c r="AD8" s="14">
        <f t="shared" si="26"/>
        <v>0</v>
      </c>
      <c r="AE8" s="14">
        <f t="shared" si="27"/>
        <v>0</v>
      </c>
      <c r="AF8" s="14">
        <f t="shared" si="28"/>
        <v>0</v>
      </c>
      <c r="AG8" s="14">
        <f t="shared" si="29"/>
        <v>0</v>
      </c>
      <c r="AH8" s="14">
        <f t="shared" si="30"/>
        <v>0</v>
      </c>
    </row>
    <row r="9" spans="1:34" x14ac:dyDescent="0.2">
      <c r="A9" s="43">
        <f>DATE(P_Ano,5,1)</f>
        <v>46143</v>
      </c>
      <c r="B9" s="15">
        <f t="shared" si="0"/>
        <v>127099.6</v>
      </c>
      <c r="C9" s="14">
        <f t="shared" si="1"/>
        <v>3.9437499999999992</v>
      </c>
      <c r="D9" s="14">
        <f t="shared" si="2"/>
        <v>0</v>
      </c>
      <c r="E9" s="14">
        <f t="shared" si="3"/>
        <v>0</v>
      </c>
      <c r="F9" s="14">
        <f t="shared" si="4"/>
        <v>0</v>
      </c>
      <c r="G9" s="14">
        <f t="shared" si="5"/>
        <v>3.9437499999999992</v>
      </c>
      <c r="H9" s="15">
        <f t="shared" si="6"/>
        <v>4860.3990856048094</v>
      </c>
      <c r="I9" s="44">
        <v>0</v>
      </c>
      <c r="J9" s="15">
        <f t="shared" si="7"/>
        <v>122239.2009143952</v>
      </c>
      <c r="K9" s="14">
        <f t="shared" si="8"/>
        <v>4.9534722222222189</v>
      </c>
      <c r="L9" s="15">
        <f t="shared" si="9"/>
        <v>6221.4413674310981</v>
      </c>
      <c r="M9" s="14">
        <f t="shared" si="10"/>
        <v>0</v>
      </c>
      <c r="N9" s="14">
        <f t="shared" si="11"/>
        <v>85.8993055555555</v>
      </c>
      <c r="O9" s="14">
        <f t="shared" si="12"/>
        <v>0</v>
      </c>
      <c r="P9" s="14">
        <f t="shared" si="13"/>
        <v>0</v>
      </c>
      <c r="Q9" s="15">
        <f t="shared" si="14"/>
        <v>0</v>
      </c>
      <c r="R9" s="15">
        <f t="shared" si="15"/>
        <v>0</v>
      </c>
      <c r="S9" s="15">
        <f t="shared" si="16"/>
        <v>0</v>
      </c>
      <c r="T9" s="15">
        <f t="shared" si="17"/>
        <v>4860.3990856048094</v>
      </c>
      <c r="U9" s="15">
        <f t="shared" si="31"/>
        <v>57471.429259887846</v>
      </c>
      <c r="V9" s="14">
        <f t="shared" si="18"/>
        <v>3.7499999999999996</v>
      </c>
      <c r="W9" s="14">
        <f t="shared" si="19"/>
        <v>3.7499999999999996</v>
      </c>
      <c r="X9" s="14">
        <f t="shared" si="20"/>
        <v>0</v>
      </c>
      <c r="Y9" s="45">
        <f t="shared" si="21"/>
        <v>12</v>
      </c>
      <c r="Z9" s="14">
        <f t="shared" si="22"/>
        <v>2.1520833333333331</v>
      </c>
      <c r="AA9" s="14">
        <f t="shared" si="23"/>
        <v>0</v>
      </c>
      <c r="AB9" s="14">
        <f t="shared" si="24"/>
        <v>0</v>
      </c>
      <c r="AC9" s="14">
        <f t="shared" si="25"/>
        <v>1.125</v>
      </c>
      <c r="AD9" s="14">
        <f t="shared" si="26"/>
        <v>0</v>
      </c>
      <c r="AE9" s="14">
        <f t="shared" si="27"/>
        <v>0.66666666666666596</v>
      </c>
      <c r="AF9" s="14">
        <f t="shared" si="28"/>
        <v>0</v>
      </c>
      <c r="AG9" s="14">
        <f t="shared" si="29"/>
        <v>0</v>
      </c>
      <c r="AH9" s="14">
        <f t="shared" si="30"/>
        <v>0</v>
      </c>
    </row>
    <row r="10" spans="1:34" x14ac:dyDescent="0.2">
      <c r="A10" s="43">
        <f>DATE(P_Ano,6,1)</f>
        <v>46174</v>
      </c>
      <c r="B10" s="15">
        <f t="shared" si="0"/>
        <v>138462.29999999999</v>
      </c>
      <c r="C10" s="14">
        <f t="shared" si="1"/>
        <v>11.873611111111103</v>
      </c>
      <c r="D10" s="14">
        <f t="shared" si="2"/>
        <v>0</v>
      </c>
      <c r="E10" s="14">
        <f t="shared" si="3"/>
        <v>0</v>
      </c>
      <c r="F10" s="14">
        <f t="shared" si="4"/>
        <v>0</v>
      </c>
      <c r="G10" s="14">
        <f t="shared" si="5"/>
        <v>11.873611111111103</v>
      </c>
      <c r="H10" s="15">
        <f t="shared" si="6"/>
        <v>16201.654906310896</v>
      </c>
      <c r="I10" s="44">
        <v>0</v>
      </c>
      <c r="J10" s="15">
        <f t="shared" si="7"/>
        <v>122260.64509368909</v>
      </c>
      <c r="K10" s="14">
        <f t="shared" si="8"/>
        <v>4.3749999999999991</v>
      </c>
      <c r="L10" s="15">
        <f t="shared" si="9"/>
        <v>6071.7021577804289</v>
      </c>
      <c r="M10" s="14">
        <f t="shared" si="10"/>
        <v>0</v>
      </c>
      <c r="N10" s="14">
        <f t="shared" si="11"/>
        <v>98.267361111111015</v>
      </c>
      <c r="O10" s="14">
        <f t="shared" si="12"/>
        <v>0.499999999999999</v>
      </c>
      <c r="P10" s="14">
        <f t="shared" si="13"/>
        <v>1.5000000000000009</v>
      </c>
      <c r="Q10" s="15">
        <f t="shared" si="14"/>
        <v>5074.1940857169066</v>
      </c>
      <c r="R10" s="15">
        <f t="shared" si="15"/>
        <v>0</v>
      </c>
      <c r="S10" s="15">
        <f t="shared" si="16"/>
        <v>0</v>
      </c>
      <c r="T10" s="15">
        <f t="shared" si="17"/>
        <v>16201.654906310896</v>
      </c>
      <c r="U10" s="15">
        <f t="shared" si="31"/>
        <v>73673.084166198736</v>
      </c>
      <c r="V10" s="14">
        <f t="shared" si="18"/>
        <v>0</v>
      </c>
      <c r="W10" s="14">
        <f t="shared" si="19"/>
        <v>0</v>
      </c>
      <c r="X10" s="14">
        <f t="shared" si="20"/>
        <v>0</v>
      </c>
      <c r="Y10" s="45">
        <f t="shared" si="21"/>
        <v>51</v>
      </c>
      <c r="Z10" s="14">
        <f t="shared" si="22"/>
        <v>6.3736111111111082</v>
      </c>
      <c r="AA10" s="14">
        <f t="shared" si="23"/>
        <v>0</v>
      </c>
      <c r="AB10" s="14">
        <f t="shared" si="24"/>
        <v>5.4999999999999991</v>
      </c>
      <c r="AC10" s="14">
        <f t="shared" si="25"/>
        <v>0</v>
      </c>
      <c r="AD10" s="14">
        <f t="shared" si="26"/>
        <v>0</v>
      </c>
      <c r="AE10" s="14">
        <f t="shared" si="27"/>
        <v>0</v>
      </c>
      <c r="AF10" s="14">
        <f t="shared" si="28"/>
        <v>0</v>
      </c>
      <c r="AG10" s="14">
        <f t="shared" si="29"/>
        <v>0</v>
      </c>
      <c r="AH10" s="14">
        <f t="shared" si="30"/>
        <v>0</v>
      </c>
    </row>
    <row r="11" spans="1:34" x14ac:dyDescent="0.2">
      <c r="A11" s="43">
        <f>DATE(P_Ano,7,1)</f>
        <v>46204</v>
      </c>
      <c r="B11" s="15">
        <f t="shared" si="0"/>
        <v>138462.29999999999</v>
      </c>
      <c r="C11" s="14">
        <f t="shared" si="1"/>
        <v>12.874999999999993</v>
      </c>
      <c r="D11" s="14">
        <f t="shared" si="2"/>
        <v>0</v>
      </c>
      <c r="E11" s="14">
        <f t="shared" si="3"/>
        <v>0</v>
      </c>
      <c r="F11" s="14">
        <f t="shared" si="4"/>
        <v>0</v>
      </c>
      <c r="G11" s="14">
        <f t="shared" si="5"/>
        <v>12.874999999999993</v>
      </c>
      <c r="H11" s="15">
        <f t="shared" si="6"/>
        <v>17529.834735564258</v>
      </c>
      <c r="I11" s="44">
        <v>4466.1400000000003</v>
      </c>
      <c r="J11" s="15">
        <f t="shared" si="7"/>
        <v>116466.32526443573</v>
      </c>
      <c r="K11" s="14">
        <f t="shared" si="8"/>
        <v>12.666666666666661</v>
      </c>
      <c r="L11" s="15">
        <f t="shared" si="9"/>
        <v>17900.170512745841</v>
      </c>
      <c r="M11" s="14">
        <f t="shared" si="10"/>
        <v>0</v>
      </c>
      <c r="N11" s="14">
        <f t="shared" si="11"/>
        <v>86.249999999999886</v>
      </c>
      <c r="O11" s="14">
        <f t="shared" si="12"/>
        <v>0</v>
      </c>
      <c r="P11" s="14">
        <f t="shared" si="13"/>
        <v>1</v>
      </c>
      <c r="Q11" s="15">
        <f t="shared" si="14"/>
        <v>2706.2368457156831</v>
      </c>
      <c r="R11" s="15">
        <f t="shared" si="15"/>
        <v>0</v>
      </c>
      <c r="S11" s="15">
        <f t="shared" si="16"/>
        <v>0</v>
      </c>
      <c r="T11" s="15">
        <f t="shared" si="17"/>
        <v>21995.974735564258</v>
      </c>
      <c r="U11" s="15">
        <f t="shared" si="31"/>
        <v>95669.058901762997</v>
      </c>
      <c r="V11" s="14">
        <f t="shared" si="18"/>
        <v>0</v>
      </c>
      <c r="W11" s="14">
        <f t="shared" si="19"/>
        <v>0</v>
      </c>
      <c r="X11" s="14">
        <f t="shared" si="20"/>
        <v>4.3333333333333286</v>
      </c>
      <c r="Y11" s="45">
        <f t="shared" si="21"/>
        <v>36</v>
      </c>
      <c r="Z11" s="14">
        <f t="shared" si="22"/>
        <v>5.9166666666666643</v>
      </c>
      <c r="AA11" s="14">
        <f t="shared" si="23"/>
        <v>0</v>
      </c>
      <c r="AB11" s="14">
        <f t="shared" si="24"/>
        <v>6.9583333333333321</v>
      </c>
      <c r="AC11" s="14">
        <f t="shared" si="25"/>
        <v>0</v>
      </c>
      <c r="AD11" s="14">
        <f t="shared" si="26"/>
        <v>0</v>
      </c>
      <c r="AE11" s="14">
        <f t="shared" si="27"/>
        <v>0</v>
      </c>
      <c r="AF11" s="14">
        <f t="shared" si="28"/>
        <v>0</v>
      </c>
      <c r="AG11" s="14">
        <f t="shared" si="29"/>
        <v>0</v>
      </c>
      <c r="AH11" s="14">
        <f t="shared" si="30"/>
        <v>0</v>
      </c>
    </row>
    <row r="12" spans="1:34" x14ac:dyDescent="0.2">
      <c r="A12" s="43">
        <f>DATE(P_Ano,8,1)</f>
        <v>46235</v>
      </c>
      <c r="B12" s="15">
        <f t="shared" si="0"/>
        <v>138462.29999999999</v>
      </c>
      <c r="C12" s="14">
        <f t="shared" si="1"/>
        <v>19.499999999999989</v>
      </c>
      <c r="D12" s="14">
        <f t="shared" si="2"/>
        <v>0</v>
      </c>
      <c r="E12" s="14">
        <f t="shared" si="3"/>
        <v>0</v>
      </c>
      <c r="F12" s="14">
        <f t="shared" si="4"/>
        <v>0</v>
      </c>
      <c r="G12" s="14">
        <f t="shared" si="5"/>
        <v>19.499999999999989</v>
      </c>
      <c r="H12" s="15">
        <f t="shared" si="6"/>
        <v>27582.83894557615</v>
      </c>
      <c r="I12" s="44">
        <v>10412.6</v>
      </c>
      <c r="J12" s="15">
        <f t="shared" si="7"/>
        <v>100466.86105442383</v>
      </c>
      <c r="K12" s="14">
        <f t="shared" si="8"/>
        <v>4.9527777777777757</v>
      </c>
      <c r="L12" s="15">
        <f t="shared" si="9"/>
        <v>6695.7188798242851</v>
      </c>
      <c r="M12" s="14">
        <f t="shared" si="10"/>
        <v>0</v>
      </c>
      <c r="N12" s="14">
        <f t="shared" si="11"/>
        <v>76.005555555555546</v>
      </c>
      <c r="O12" s="14">
        <f t="shared" si="12"/>
        <v>0</v>
      </c>
      <c r="P12" s="14">
        <f t="shared" si="13"/>
        <v>0</v>
      </c>
      <c r="Q12" s="15">
        <f t="shared" si="14"/>
        <v>0</v>
      </c>
      <c r="R12" s="15">
        <f t="shared" si="15"/>
        <v>0</v>
      </c>
      <c r="S12" s="15">
        <f t="shared" si="16"/>
        <v>0</v>
      </c>
      <c r="T12" s="15">
        <f t="shared" si="17"/>
        <v>37995.438945576148</v>
      </c>
      <c r="U12" s="15">
        <f t="shared" si="31"/>
        <v>133664.49784733914</v>
      </c>
      <c r="V12" s="14">
        <f t="shared" si="18"/>
        <v>0</v>
      </c>
      <c r="W12" s="14">
        <f t="shared" si="19"/>
        <v>0</v>
      </c>
      <c r="X12" s="14">
        <f t="shared" si="20"/>
        <v>6.3333333333333268</v>
      </c>
      <c r="Y12" s="45">
        <f t="shared" si="21"/>
        <v>55</v>
      </c>
      <c r="Z12" s="14">
        <f t="shared" si="22"/>
        <v>7.7499999999999982</v>
      </c>
      <c r="AA12" s="14">
        <f t="shared" si="23"/>
        <v>0</v>
      </c>
      <c r="AB12" s="14">
        <f t="shared" si="24"/>
        <v>11.749999999999996</v>
      </c>
      <c r="AC12" s="14">
        <f t="shared" si="25"/>
        <v>0</v>
      </c>
      <c r="AD12" s="14">
        <f t="shared" si="26"/>
        <v>0</v>
      </c>
      <c r="AE12" s="14">
        <f t="shared" si="27"/>
        <v>0</v>
      </c>
      <c r="AF12" s="14">
        <f t="shared" si="28"/>
        <v>0</v>
      </c>
      <c r="AG12" s="14">
        <f t="shared" si="29"/>
        <v>0</v>
      </c>
      <c r="AH12" s="14">
        <f t="shared" si="30"/>
        <v>0</v>
      </c>
    </row>
    <row r="13" spans="1:34" x14ac:dyDescent="0.2">
      <c r="A13" s="43">
        <f>DATE(P_Ano,9,1)</f>
        <v>46266</v>
      </c>
      <c r="B13" s="15">
        <f t="shared" si="0"/>
        <v>138462.29999999999</v>
      </c>
      <c r="C13" s="14">
        <f t="shared" si="1"/>
        <v>22.124999999999996</v>
      </c>
      <c r="D13" s="14">
        <f t="shared" si="2"/>
        <v>0</v>
      </c>
      <c r="E13" s="14">
        <f t="shared" si="3"/>
        <v>2.25</v>
      </c>
      <c r="F13" s="14">
        <f t="shared" si="4"/>
        <v>0</v>
      </c>
      <c r="G13" s="14">
        <f t="shared" si="5"/>
        <v>19.874999999999993</v>
      </c>
      <c r="H13" s="15">
        <f t="shared" si="6"/>
        <v>26441.777317295819</v>
      </c>
      <c r="I13" s="44">
        <v>11860.96</v>
      </c>
      <c r="J13" s="15">
        <f t="shared" si="7"/>
        <v>100159.56268270419</v>
      </c>
      <c r="K13" s="14">
        <f t="shared" si="8"/>
        <v>8.5625</v>
      </c>
      <c r="L13" s="15">
        <f t="shared" si="9"/>
        <v>12001.698036775915</v>
      </c>
      <c r="M13" s="14">
        <f t="shared" si="10"/>
        <v>0</v>
      </c>
      <c r="N13" s="14">
        <f t="shared" si="11"/>
        <v>80.020833333333286</v>
      </c>
      <c r="O13" s="14">
        <f t="shared" si="12"/>
        <v>0</v>
      </c>
      <c r="P13" s="14">
        <f t="shared" si="13"/>
        <v>1.3333333333333333</v>
      </c>
      <c r="Q13" s="15">
        <f t="shared" si="14"/>
        <v>3700.8470295042625</v>
      </c>
      <c r="R13" s="15">
        <f t="shared" si="15"/>
        <v>0</v>
      </c>
      <c r="S13" s="15">
        <f t="shared" si="16"/>
        <v>3700.8470295042625</v>
      </c>
      <c r="T13" s="15">
        <f t="shared" si="17"/>
        <v>38302.737317295818</v>
      </c>
      <c r="U13" s="15">
        <f t="shared" si="31"/>
        <v>171967.23516463494</v>
      </c>
      <c r="V13" s="14">
        <f t="shared" si="18"/>
        <v>0</v>
      </c>
      <c r="W13" s="14">
        <f t="shared" si="19"/>
        <v>0</v>
      </c>
      <c r="X13" s="14">
        <f t="shared" si="20"/>
        <v>4.6666666666666616</v>
      </c>
      <c r="Y13" s="45">
        <f t="shared" si="21"/>
        <v>61</v>
      </c>
      <c r="Z13" s="14">
        <f t="shared" si="22"/>
        <v>15.291666666666659</v>
      </c>
      <c r="AA13" s="14">
        <f t="shared" si="23"/>
        <v>0.16666666666666699</v>
      </c>
      <c r="AB13" s="14">
        <f t="shared" si="24"/>
        <v>4.4166666666666661</v>
      </c>
      <c r="AC13" s="14">
        <f t="shared" si="25"/>
        <v>0</v>
      </c>
      <c r="AD13" s="14">
        <f t="shared" si="26"/>
        <v>0</v>
      </c>
      <c r="AE13" s="14">
        <f t="shared" si="27"/>
        <v>0</v>
      </c>
      <c r="AF13" s="14">
        <f t="shared" si="28"/>
        <v>0</v>
      </c>
      <c r="AG13" s="14">
        <f t="shared" si="29"/>
        <v>0</v>
      </c>
      <c r="AH13" s="14">
        <f t="shared" si="30"/>
        <v>0</v>
      </c>
    </row>
    <row r="14" spans="1:34" x14ac:dyDescent="0.2">
      <c r="A14" s="43">
        <f>DATE(P_Ano,10,1)</f>
        <v>46296</v>
      </c>
      <c r="B14" s="15">
        <f t="shared" si="0"/>
        <v>138462.29999999999</v>
      </c>
      <c r="C14" s="14">
        <f t="shared" si="1"/>
        <v>8.7499999999999982</v>
      </c>
      <c r="D14" s="14">
        <f t="shared" si="2"/>
        <v>0</v>
      </c>
      <c r="E14" s="14">
        <f t="shared" si="3"/>
        <v>0</v>
      </c>
      <c r="F14" s="14">
        <f t="shared" si="4"/>
        <v>0</v>
      </c>
      <c r="G14" s="14">
        <f t="shared" si="5"/>
        <v>8.7499999999999982</v>
      </c>
      <c r="H14" s="15">
        <f t="shared" si="6"/>
        <v>11653.277929022479</v>
      </c>
      <c r="I14" s="44">
        <v>0</v>
      </c>
      <c r="J14" s="15">
        <f t="shared" si="7"/>
        <v>126809.02207097752</v>
      </c>
      <c r="K14" s="14">
        <f t="shared" si="8"/>
        <v>1.458333333333333</v>
      </c>
      <c r="L14" s="15">
        <f t="shared" si="9"/>
        <v>2023.9007192601432</v>
      </c>
      <c r="M14" s="14">
        <f t="shared" si="10"/>
        <v>0</v>
      </c>
      <c r="N14" s="14">
        <f t="shared" si="11"/>
        <v>15.708333333333321</v>
      </c>
      <c r="O14" s="14">
        <f t="shared" si="12"/>
        <v>0</v>
      </c>
      <c r="P14" s="14">
        <f t="shared" si="13"/>
        <v>0</v>
      </c>
      <c r="Q14" s="15">
        <f t="shared" si="14"/>
        <v>0</v>
      </c>
      <c r="R14" s="15">
        <f t="shared" si="15"/>
        <v>0</v>
      </c>
      <c r="S14" s="15">
        <f t="shared" si="16"/>
        <v>0</v>
      </c>
      <c r="T14" s="15">
        <f t="shared" si="17"/>
        <v>11653.277929022479</v>
      </c>
      <c r="U14" s="15">
        <f t="shared" si="31"/>
        <v>183620.51309365741</v>
      </c>
      <c r="V14" s="14">
        <f t="shared" si="18"/>
        <v>0</v>
      </c>
      <c r="W14" s="14">
        <f t="shared" si="19"/>
        <v>0</v>
      </c>
      <c r="X14" s="14">
        <f t="shared" si="20"/>
        <v>0.99999999999999889</v>
      </c>
      <c r="Y14" s="45">
        <f t="shared" si="21"/>
        <v>24</v>
      </c>
      <c r="Z14" s="14">
        <f t="shared" si="22"/>
        <v>4.7083333333333321</v>
      </c>
      <c r="AA14" s="14">
        <f t="shared" si="23"/>
        <v>0</v>
      </c>
      <c r="AB14" s="14">
        <f t="shared" si="24"/>
        <v>1.833333333333333</v>
      </c>
      <c r="AC14" s="14">
        <f t="shared" si="25"/>
        <v>2.208333333333333</v>
      </c>
      <c r="AD14" s="14">
        <f t="shared" si="26"/>
        <v>0</v>
      </c>
      <c r="AE14" s="14">
        <f t="shared" si="27"/>
        <v>0</v>
      </c>
      <c r="AF14" s="14">
        <f t="shared" si="28"/>
        <v>0</v>
      </c>
      <c r="AG14" s="14">
        <f t="shared" si="29"/>
        <v>0</v>
      </c>
      <c r="AH14" s="14">
        <f t="shared" si="30"/>
        <v>0</v>
      </c>
    </row>
    <row r="15" spans="1:34" x14ac:dyDescent="0.2">
      <c r="A15" s="43">
        <f>DATE(P_Ano,11,1)</f>
        <v>46327</v>
      </c>
      <c r="B15" s="15">
        <f t="shared" si="0"/>
        <v>138462.29999999999</v>
      </c>
      <c r="C15" s="14">
        <f t="shared" si="1"/>
        <v>0</v>
      </c>
      <c r="D15" s="14">
        <f t="shared" si="2"/>
        <v>0</v>
      </c>
      <c r="E15" s="14">
        <f t="shared" si="3"/>
        <v>0</v>
      </c>
      <c r="F15" s="14">
        <f t="shared" si="4"/>
        <v>0</v>
      </c>
      <c r="G15" s="14">
        <f t="shared" si="5"/>
        <v>0</v>
      </c>
      <c r="H15" s="15">
        <f t="shared" si="6"/>
        <v>0</v>
      </c>
      <c r="I15" s="44">
        <v>0</v>
      </c>
      <c r="J15" s="15">
        <f t="shared" si="7"/>
        <v>138462.29999999999</v>
      </c>
      <c r="K15" s="14">
        <f t="shared" si="8"/>
        <v>0</v>
      </c>
      <c r="L15" s="15">
        <f t="shared" si="9"/>
        <v>0</v>
      </c>
      <c r="M15" s="14">
        <f t="shared" si="10"/>
        <v>0</v>
      </c>
      <c r="N15" s="14">
        <f t="shared" si="11"/>
        <v>0</v>
      </c>
      <c r="O15" s="14">
        <f t="shared" si="12"/>
        <v>0</v>
      </c>
      <c r="P15" s="14">
        <f t="shared" si="13"/>
        <v>0</v>
      </c>
      <c r="Q15" s="15">
        <f t="shared" si="14"/>
        <v>0</v>
      </c>
      <c r="R15" s="15">
        <f t="shared" si="15"/>
        <v>0</v>
      </c>
      <c r="S15" s="15">
        <f t="shared" si="16"/>
        <v>0</v>
      </c>
      <c r="T15" s="15">
        <f t="shared" si="17"/>
        <v>0</v>
      </c>
      <c r="U15" s="15">
        <f t="shared" si="31"/>
        <v>183620.51309365741</v>
      </c>
      <c r="V15" s="14">
        <f t="shared" si="18"/>
        <v>0</v>
      </c>
      <c r="W15" s="14">
        <f t="shared" si="19"/>
        <v>0</v>
      </c>
      <c r="X15" s="14">
        <f t="shared" si="20"/>
        <v>0</v>
      </c>
      <c r="Y15" s="45">
        <f t="shared" si="21"/>
        <v>0</v>
      </c>
      <c r="Z15" s="14">
        <f t="shared" si="22"/>
        <v>0</v>
      </c>
      <c r="AA15" s="14">
        <f t="shared" si="23"/>
        <v>0</v>
      </c>
      <c r="AB15" s="14">
        <f t="shared" si="24"/>
        <v>0</v>
      </c>
      <c r="AC15" s="14">
        <f t="shared" si="25"/>
        <v>0</v>
      </c>
      <c r="AD15" s="14">
        <f t="shared" si="26"/>
        <v>0</v>
      </c>
      <c r="AE15" s="14">
        <f t="shared" si="27"/>
        <v>0</v>
      </c>
      <c r="AF15" s="14">
        <f t="shared" si="28"/>
        <v>0</v>
      </c>
      <c r="AG15" s="14">
        <f t="shared" si="29"/>
        <v>0</v>
      </c>
      <c r="AH15" s="14">
        <f t="shared" si="30"/>
        <v>0</v>
      </c>
    </row>
    <row r="16" spans="1:34" x14ac:dyDescent="0.2">
      <c r="A16" s="43">
        <f>DATE(P_Ano,12,1)</f>
        <v>46357</v>
      </c>
      <c r="B16" s="15">
        <f t="shared" si="0"/>
        <v>138462.29999999999</v>
      </c>
      <c r="C16" s="14">
        <f t="shared" si="1"/>
        <v>0</v>
      </c>
      <c r="D16" s="14">
        <f t="shared" si="2"/>
        <v>0</v>
      </c>
      <c r="E16" s="14">
        <f t="shared" si="3"/>
        <v>0</v>
      </c>
      <c r="F16" s="14">
        <f t="shared" si="4"/>
        <v>0</v>
      </c>
      <c r="G16" s="14">
        <f t="shared" si="5"/>
        <v>0</v>
      </c>
      <c r="H16" s="15">
        <f t="shared" si="6"/>
        <v>0</v>
      </c>
      <c r="I16" s="44">
        <v>0</v>
      </c>
      <c r="J16" s="15">
        <f t="shared" si="7"/>
        <v>138462.29999999999</v>
      </c>
      <c r="K16" s="14">
        <f t="shared" si="8"/>
        <v>0</v>
      </c>
      <c r="L16" s="15">
        <f t="shared" si="9"/>
        <v>0</v>
      </c>
      <c r="M16" s="14">
        <f t="shared" si="10"/>
        <v>0</v>
      </c>
      <c r="N16" s="14">
        <f t="shared" si="11"/>
        <v>0</v>
      </c>
      <c r="O16" s="14">
        <f t="shared" si="12"/>
        <v>0</v>
      </c>
      <c r="P16" s="14">
        <f t="shared" si="13"/>
        <v>0</v>
      </c>
      <c r="Q16" s="15">
        <f t="shared" si="14"/>
        <v>0</v>
      </c>
      <c r="R16" s="15">
        <f t="shared" si="15"/>
        <v>0</v>
      </c>
      <c r="S16" s="15">
        <f t="shared" si="16"/>
        <v>0</v>
      </c>
      <c r="T16" s="15">
        <f t="shared" si="17"/>
        <v>0</v>
      </c>
      <c r="U16" s="15">
        <f t="shared" si="31"/>
        <v>183620.51309365741</v>
      </c>
      <c r="V16" s="14">
        <f t="shared" si="18"/>
        <v>0</v>
      </c>
      <c r="W16" s="14">
        <f t="shared" si="19"/>
        <v>0</v>
      </c>
      <c r="X16" s="14">
        <f t="shared" si="20"/>
        <v>0</v>
      </c>
      <c r="Y16" s="45">
        <f t="shared" si="21"/>
        <v>0</v>
      </c>
      <c r="Z16" s="14">
        <f t="shared" si="22"/>
        <v>0</v>
      </c>
      <c r="AA16" s="14">
        <f t="shared" si="23"/>
        <v>0</v>
      </c>
      <c r="AB16" s="14">
        <f t="shared" si="24"/>
        <v>0</v>
      </c>
      <c r="AC16" s="14">
        <f t="shared" si="25"/>
        <v>0</v>
      </c>
      <c r="AD16" s="14">
        <f t="shared" si="26"/>
        <v>0</v>
      </c>
      <c r="AE16" s="14">
        <f t="shared" si="27"/>
        <v>0</v>
      </c>
      <c r="AF16" s="14">
        <f t="shared" si="28"/>
        <v>0</v>
      </c>
      <c r="AG16" s="14">
        <f t="shared" si="29"/>
        <v>0</v>
      </c>
      <c r="AH16" s="14">
        <f t="shared" si="30"/>
        <v>0</v>
      </c>
    </row>
    <row r="17" spans="1:34" x14ac:dyDescent="0.2">
      <c r="A17" s="27" t="s">
        <v>712</v>
      </c>
      <c r="B17" s="20">
        <f t="shared" ref="B17:T17" si="32">SUM(B5:B16)</f>
        <v>1604734.1000000003</v>
      </c>
      <c r="C17" s="19">
        <f t="shared" si="32"/>
        <v>120.9131944444444</v>
      </c>
      <c r="D17" s="19">
        <f t="shared" si="32"/>
        <v>0</v>
      </c>
      <c r="E17" s="19">
        <f t="shared" si="32"/>
        <v>2.25</v>
      </c>
      <c r="F17" s="19">
        <f t="shared" si="32"/>
        <v>0</v>
      </c>
      <c r="G17" s="19">
        <f t="shared" si="32"/>
        <v>118.6631944444444</v>
      </c>
      <c r="H17" s="20">
        <f t="shared" si="32"/>
        <v>156880.81309365743</v>
      </c>
      <c r="I17" s="20">
        <f t="shared" si="32"/>
        <v>26739.7</v>
      </c>
      <c r="J17" s="20">
        <f t="shared" si="32"/>
        <v>1421113.5869063428</v>
      </c>
      <c r="K17" s="19">
        <f t="shared" si="32"/>
        <v>36.968749999999993</v>
      </c>
      <c r="L17" s="20">
        <f t="shared" si="32"/>
        <v>50914.631673817712</v>
      </c>
      <c r="M17" s="19">
        <f t="shared" si="32"/>
        <v>0</v>
      </c>
      <c r="N17" s="19">
        <f t="shared" si="32"/>
        <v>444.93055555555526</v>
      </c>
      <c r="O17" s="19">
        <f t="shared" si="32"/>
        <v>0.499999999999999</v>
      </c>
      <c r="P17" s="19">
        <f t="shared" si="32"/>
        <v>3.8333333333333339</v>
      </c>
      <c r="Q17" s="20">
        <f t="shared" si="32"/>
        <v>11481.277960936852</v>
      </c>
      <c r="R17" s="20">
        <f t="shared" si="32"/>
        <v>0</v>
      </c>
      <c r="S17" s="20">
        <f t="shared" si="32"/>
        <v>3700.8470295042625</v>
      </c>
      <c r="T17" s="20">
        <f t="shared" si="32"/>
        <v>183620.51309365741</v>
      </c>
      <c r="U17" s="20">
        <f>U16</f>
        <v>183620.51309365741</v>
      </c>
      <c r="V17" s="19">
        <f t="shared" ref="V17:AH17" si="33">SUM(V5:V16)</f>
        <v>3.7499999999999996</v>
      </c>
      <c r="W17" s="19">
        <f t="shared" si="33"/>
        <v>3.7499999999999996</v>
      </c>
      <c r="X17" s="19">
        <f t="shared" si="33"/>
        <v>16.333333333333318</v>
      </c>
      <c r="Y17" s="46">
        <f t="shared" si="33"/>
        <v>359</v>
      </c>
      <c r="Z17" s="19">
        <f t="shared" si="33"/>
        <v>61.0798611111111</v>
      </c>
      <c r="AA17" s="19">
        <f t="shared" si="33"/>
        <v>0.16666666666666699</v>
      </c>
      <c r="AB17" s="19">
        <f t="shared" si="33"/>
        <v>46.666666666666657</v>
      </c>
      <c r="AC17" s="19">
        <f t="shared" si="33"/>
        <v>5.208333333333333</v>
      </c>
      <c r="AD17" s="19">
        <f t="shared" si="33"/>
        <v>0</v>
      </c>
      <c r="AE17" s="19">
        <f t="shared" si="33"/>
        <v>5.5416666666666661</v>
      </c>
      <c r="AF17" s="19">
        <f t="shared" si="33"/>
        <v>0</v>
      </c>
      <c r="AG17" s="19">
        <f t="shared" si="33"/>
        <v>0</v>
      </c>
      <c r="AH17" s="19">
        <f t="shared" si="33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F5597"/>
  </sheetPr>
  <dimension ref="A1:Q80"/>
  <sheetViews>
    <sheetView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G11" sqref="G11"/>
    </sheetView>
  </sheetViews>
  <sheetFormatPr defaultColWidth="8.7109375" defaultRowHeight="12.75" x14ac:dyDescent="0.2"/>
  <cols>
    <col min="1" max="1" width="32" customWidth="1"/>
    <col min="2" max="2" width="10" customWidth="1"/>
    <col min="3" max="3" width="15" customWidth="1"/>
    <col min="4" max="4" width="8" customWidth="1"/>
    <col min="5" max="7" width="10" customWidth="1"/>
    <col min="8" max="8" width="9" customWidth="1"/>
    <col min="9" max="9" width="10" customWidth="1"/>
    <col min="10" max="10" width="9" customWidth="1"/>
    <col min="11" max="11" width="10" customWidth="1"/>
    <col min="12" max="12" width="12" customWidth="1"/>
    <col min="13" max="13" width="10" customWidth="1"/>
    <col min="14" max="14" width="12" customWidth="1"/>
    <col min="15" max="15" width="8" customWidth="1"/>
    <col min="16" max="16" width="11" customWidth="1"/>
  </cols>
  <sheetData>
    <row r="1" spans="1:17" ht="24" customHeight="1" x14ac:dyDescent="0.25">
      <c r="A1" s="32" t="s">
        <v>713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3" spans="1:17" ht="15.75" x14ac:dyDescent="0.25">
      <c r="A3" s="47" t="s">
        <v>714</v>
      </c>
      <c r="B3" s="48">
        <f>Painel!C3</f>
        <v>46266</v>
      </c>
      <c r="C3" s="9" t="s">
        <v>715</v>
      </c>
    </row>
    <row r="5" spans="1:17" x14ac:dyDescent="0.2">
      <c r="A5" s="27" t="s">
        <v>712</v>
      </c>
      <c r="D5" s="49">
        <f t="shared" ref="D5:P5" si="0">SUM(D7:D66)</f>
        <v>326</v>
      </c>
      <c r="E5" s="50">
        <f t="shared" si="0"/>
        <v>83.354166666666629</v>
      </c>
      <c r="F5" s="50">
        <f t="shared" si="0"/>
        <v>11.229166666666664</v>
      </c>
      <c r="G5" s="50">
        <f t="shared" si="0"/>
        <v>22.124999999999996</v>
      </c>
      <c r="H5" s="50">
        <f t="shared" si="0"/>
        <v>0</v>
      </c>
      <c r="I5" s="50">
        <f t="shared" si="0"/>
        <v>2.25</v>
      </c>
      <c r="J5" s="50">
        <f t="shared" si="0"/>
        <v>0</v>
      </c>
      <c r="K5" s="50">
        <f t="shared" si="0"/>
        <v>19.874999999999996</v>
      </c>
      <c r="L5" s="51">
        <f t="shared" si="0"/>
        <v>26441.777317295822</v>
      </c>
      <c r="M5" s="50">
        <f t="shared" si="0"/>
        <v>0.16666666666666699</v>
      </c>
      <c r="N5" s="50">
        <f t="shared" si="0"/>
        <v>5.5416666666666634</v>
      </c>
      <c r="O5" s="50">
        <f t="shared" si="0"/>
        <v>1.3333333333333333</v>
      </c>
      <c r="P5" s="51">
        <f t="shared" si="0"/>
        <v>3700.8470295042625</v>
      </c>
    </row>
    <row r="6" spans="1:17" ht="43.5" customHeight="1" x14ac:dyDescent="0.2">
      <c r="A6" s="10" t="s">
        <v>169</v>
      </c>
      <c r="B6" s="10" t="s">
        <v>103</v>
      </c>
      <c r="C6" s="10" t="s">
        <v>716</v>
      </c>
      <c r="D6" s="10" t="s">
        <v>717</v>
      </c>
      <c r="E6" s="10" t="s">
        <v>188</v>
      </c>
      <c r="F6" s="10" t="s">
        <v>718</v>
      </c>
      <c r="G6" s="10" t="s">
        <v>719</v>
      </c>
      <c r="H6" s="10" t="s">
        <v>105</v>
      </c>
      <c r="I6" s="10" t="s">
        <v>106</v>
      </c>
      <c r="J6" s="10" t="s">
        <v>107</v>
      </c>
      <c r="K6" s="10" t="s">
        <v>108</v>
      </c>
      <c r="L6" s="10" t="s">
        <v>196</v>
      </c>
      <c r="M6" s="10" t="s">
        <v>720</v>
      </c>
      <c r="N6" s="10" t="s">
        <v>721</v>
      </c>
      <c r="O6" s="10" t="s">
        <v>722</v>
      </c>
      <c r="P6" s="10" t="s">
        <v>723</v>
      </c>
    </row>
    <row r="7" spans="1:17" x14ac:dyDescent="0.2">
      <c r="A7" s="52" t="str">
        <f>IF(Cadastro!B4="","",Cadastro!B4)</f>
        <v>Ronaldo Rosendo da Silva</v>
      </c>
      <c r="B7" s="52" t="str">
        <f>IF($A7="","",Cadastro!C4)</f>
        <v>Ativo</v>
      </c>
      <c r="C7" s="52" t="str">
        <f>IF($A7="","",Cadastro!F4)</f>
        <v>ENCARREGADO</v>
      </c>
      <c r="D7" s="45">
        <f t="shared" ref="D7:D38" si="1">IF($A7="","",COUNTIFS(L_Nome,$A7,L_Mes,$B$3))</f>
        <v>21</v>
      </c>
      <c r="E7" s="14">
        <f t="shared" ref="E7:E38" si="2">IF($A7="","",SUMIFS(L_Trab,L_Nome,$A7,L_Mes,$B$3))</f>
        <v>7.6041666666666652</v>
      </c>
      <c r="F7" s="14">
        <f t="shared" ref="F7:F38" si="3">IF($A7="","",SUMIFS(L_Ausencia,L_Nome,$A7,L_Mes,$B$3,L_Categoria,"Justificada")+SUMIFS(L_JustExtra,L_Nome,$A7,L_Mes,$B$3))</f>
        <v>0.104166666666667</v>
      </c>
      <c r="G7" s="14">
        <f t="shared" ref="G7:G38" si="4">IF($A7="","",SUMIFS(L_Bruto,L_Nome,$A7,L_Mes,$B$3))</f>
        <v>0</v>
      </c>
      <c r="H7" s="14">
        <f t="shared" ref="H7:H38" si="5">IF($A7="","",SUMIFS(L_Ferista,L_Nome,$A7,L_Mes,$B$3))</f>
        <v>0</v>
      </c>
      <c r="I7" s="14">
        <f t="shared" ref="I7:I38" si="6">IF($A7="","",SUMIFS(L_Compensado,L_Nome,$A7,L_Mes,$B$3))</f>
        <v>0</v>
      </c>
      <c r="J7" s="14">
        <f t="shared" ref="J7:J38" si="7">IF($A7="","",SUMIFS(L_Perdoado,L_Nome,$A7,L_Mes,$B$3))</f>
        <v>0</v>
      </c>
      <c r="K7" s="14">
        <f t="shared" ref="K7:K38" si="8">IF($A7="","",SUMIFS(L_HorasDesc,L_Nome,$A7,L_Mes,$B$3))</f>
        <v>0</v>
      </c>
      <c r="L7" s="15">
        <f t="shared" ref="L7:L38" si="9">IF($A7="","",SUMIFS(L_Valor,L_Nome,$A7,L_Mes,$B$3))</f>
        <v>0</v>
      </c>
      <c r="M7" s="14">
        <f t="shared" ref="M7:M38" si="10">IF($A7="","",SUMIFS(L_HorasDesc,L_Nome,$A7,L_Mes,$B$3,L_Categoria,"Leve atraso"))</f>
        <v>0</v>
      </c>
      <c r="N7" s="14">
        <f t="shared" ref="N7:N38" si="11">IF($A7="","",SUMIFS(CP_Horas,CP_Quem,$A7,CP_Aprov,"Sim",CP_Data,"&gt;="&amp;$B$3,CP_Data,"&lt;"&amp;DATE(YEAR($B$3),MONTH($B$3)+1,1)))</f>
        <v>0</v>
      </c>
      <c r="O7" s="14">
        <f t="shared" ref="O7:O38" si="12">IF($A7="","",SUMIFS(H_Liq,H_Nome,$A7,H_Mes,$B$3))</f>
        <v>0</v>
      </c>
      <c r="P7" s="15">
        <f t="shared" ref="P7:P38" si="13">IF($A7="","",SUMIFS(H_Valor,H_Nome,$A7,H_Mes,$B$3))</f>
        <v>0</v>
      </c>
    </row>
    <row r="8" spans="1:17" x14ac:dyDescent="0.2">
      <c r="A8" s="52" t="str">
        <f>IF(Cadastro!B5="","",Cadastro!B5)</f>
        <v>Giovani Joao da Silva</v>
      </c>
      <c r="B8" s="52" t="str">
        <f>IF($A8="","",Cadastro!C5)</f>
        <v>Ativo</v>
      </c>
      <c r="C8" s="52" t="str">
        <f>IF($A8="","",Cadastro!F5)</f>
        <v>SERRALHEIRO II</v>
      </c>
      <c r="D8" s="45">
        <f t="shared" si="1"/>
        <v>24</v>
      </c>
      <c r="E8" s="14">
        <f t="shared" si="2"/>
        <v>8.7083333333333321</v>
      </c>
      <c r="F8" s="14">
        <f t="shared" si="3"/>
        <v>0</v>
      </c>
      <c r="G8" s="14">
        <f t="shared" si="4"/>
        <v>0</v>
      </c>
      <c r="H8" s="14">
        <f t="shared" si="5"/>
        <v>0</v>
      </c>
      <c r="I8" s="14">
        <f t="shared" si="6"/>
        <v>0</v>
      </c>
      <c r="J8" s="14">
        <f t="shared" si="7"/>
        <v>0</v>
      </c>
      <c r="K8" s="14">
        <f t="shared" si="8"/>
        <v>0</v>
      </c>
      <c r="L8" s="15">
        <f t="shared" si="9"/>
        <v>0</v>
      </c>
      <c r="M8" s="14">
        <f t="shared" si="10"/>
        <v>0</v>
      </c>
      <c r="N8" s="14">
        <f t="shared" si="11"/>
        <v>0.99999999999999889</v>
      </c>
      <c r="O8" s="14">
        <f t="shared" si="12"/>
        <v>0.33333333333333331</v>
      </c>
      <c r="P8" s="15">
        <f t="shared" si="13"/>
        <v>925.21175737606563</v>
      </c>
    </row>
    <row r="9" spans="1:17" x14ac:dyDescent="0.2">
      <c r="A9" s="52" t="str">
        <f>IF(Cadastro!B6="","",Cadastro!B6)</f>
        <v>Ivanildo Lopes Pires de Carvalho</v>
      </c>
      <c r="B9" s="52" t="str">
        <f>IF($A9="","",Cadastro!C6)</f>
        <v>Ativo</v>
      </c>
      <c r="C9" s="52" t="str">
        <f>IF($A9="","",Cadastro!F6)</f>
        <v>SERRALHEIRO II</v>
      </c>
      <c r="D9" s="45">
        <f t="shared" si="1"/>
        <v>24</v>
      </c>
      <c r="E9" s="14">
        <f t="shared" si="2"/>
        <v>7.7916666666666643</v>
      </c>
      <c r="F9" s="14">
        <f t="shared" si="3"/>
        <v>0.375</v>
      </c>
      <c r="G9" s="14">
        <f t="shared" si="4"/>
        <v>0.16666666666666699</v>
      </c>
      <c r="H9" s="14">
        <f t="shared" si="5"/>
        <v>0</v>
      </c>
      <c r="I9" s="14">
        <f t="shared" si="6"/>
        <v>0.16666666666666699</v>
      </c>
      <c r="J9" s="14">
        <f t="shared" si="7"/>
        <v>0</v>
      </c>
      <c r="K9" s="14">
        <f t="shared" si="8"/>
        <v>0</v>
      </c>
      <c r="L9" s="15">
        <f t="shared" si="9"/>
        <v>0</v>
      </c>
      <c r="M9" s="14">
        <f t="shared" si="10"/>
        <v>0</v>
      </c>
      <c r="N9" s="14">
        <f t="shared" si="11"/>
        <v>0.99999999999999889</v>
      </c>
      <c r="O9" s="14">
        <f t="shared" si="12"/>
        <v>0.66666666666666663</v>
      </c>
      <c r="P9" s="15">
        <f t="shared" si="13"/>
        <v>1850.4235147521313</v>
      </c>
    </row>
    <row r="10" spans="1:17" x14ac:dyDescent="0.2">
      <c r="A10" s="52" t="str">
        <f>IF(Cadastro!B7="","",Cadastro!B7)</f>
        <v>Jose Cicero Basilio de Souza</v>
      </c>
      <c r="B10" s="52" t="str">
        <f>IF($A10="","",Cadastro!C7)</f>
        <v>Desligado</v>
      </c>
      <c r="C10" s="52" t="str">
        <f>IF($A10="","",Cadastro!F7)</f>
        <v>SERRALHEIRO II</v>
      </c>
      <c r="D10" s="45">
        <f t="shared" si="1"/>
        <v>0</v>
      </c>
      <c r="E10" s="14">
        <f t="shared" si="2"/>
        <v>0</v>
      </c>
      <c r="F10" s="14">
        <f t="shared" si="3"/>
        <v>0</v>
      </c>
      <c r="G10" s="14">
        <f t="shared" si="4"/>
        <v>0</v>
      </c>
      <c r="H10" s="14">
        <f t="shared" si="5"/>
        <v>0</v>
      </c>
      <c r="I10" s="14">
        <f t="shared" si="6"/>
        <v>0</v>
      </c>
      <c r="J10" s="14">
        <f t="shared" si="7"/>
        <v>0</v>
      </c>
      <c r="K10" s="14">
        <f t="shared" si="8"/>
        <v>0</v>
      </c>
      <c r="L10" s="15">
        <f t="shared" si="9"/>
        <v>0</v>
      </c>
      <c r="M10" s="14">
        <f t="shared" si="10"/>
        <v>0</v>
      </c>
      <c r="N10" s="14">
        <f t="shared" si="11"/>
        <v>0</v>
      </c>
      <c r="O10" s="14">
        <f t="shared" si="12"/>
        <v>0</v>
      </c>
      <c r="P10" s="15">
        <f t="shared" si="13"/>
        <v>0</v>
      </c>
    </row>
    <row r="11" spans="1:17" x14ac:dyDescent="0.2">
      <c r="A11" s="52" t="str">
        <f>IF(Cadastro!B8="","",Cadastro!B8)</f>
        <v>Robson Alberto Alves Galvão</v>
      </c>
      <c r="B11" s="52" t="str">
        <f>IF($A11="","",Cadastro!C8)</f>
        <v>Ativo</v>
      </c>
      <c r="C11" s="52" t="str">
        <f>IF($A11="","",Cadastro!F8)</f>
        <v>SERRALHEIRO II</v>
      </c>
      <c r="D11" s="45">
        <f t="shared" si="1"/>
        <v>21</v>
      </c>
      <c r="E11" s="14">
        <f t="shared" si="2"/>
        <v>4.3749999999999991</v>
      </c>
      <c r="F11" s="14">
        <f t="shared" si="3"/>
        <v>0</v>
      </c>
      <c r="G11" s="14">
        <f t="shared" si="4"/>
        <v>3.333333333333333</v>
      </c>
      <c r="H11" s="14">
        <f t="shared" si="5"/>
        <v>0</v>
      </c>
      <c r="I11" s="14">
        <f t="shared" si="6"/>
        <v>0</v>
      </c>
      <c r="J11" s="14">
        <f t="shared" si="7"/>
        <v>0</v>
      </c>
      <c r="K11" s="14">
        <f t="shared" si="8"/>
        <v>3.333333333333333</v>
      </c>
      <c r="L11" s="15">
        <f t="shared" si="9"/>
        <v>4626.0587868803277</v>
      </c>
      <c r="M11" s="14">
        <f t="shared" si="10"/>
        <v>0</v>
      </c>
      <c r="N11" s="14">
        <f t="shared" si="11"/>
        <v>0</v>
      </c>
      <c r="O11" s="14">
        <f t="shared" si="12"/>
        <v>0.33333333333333331</v>
      </c>
      <c r="P11" s="15">
        <f t="shared" si="13"/>
        <v>925.21175737606563</v>
      </c>
    </row>
    <row r="12" spans="1:17" x14ac:dyDescent="0.2">
      <c r="A12" s="52" t="str">
        <f>IF(Cadastro!B9="","",Cadastro!B9)</f>
        <v>Marcelo Douglas Vieira Santana</v>
      </c>
      <c r="B12" s="52" t="str">
        <f>IF($A12="","",Cadastro!C9)</f>
        <v>Ativo</v>
      </c>
      <c r="C12" s="52" t="str">
        <f>IF($A12="","",Cadastro!F9)</f>
        <v>SERRALHEIRO I</v>
      </c>
      <c r="D12" s="45">
        <f t="shared" si="1"/>
        <v>23</v>
      </c>
      <c r="E12" s="14">
        <f t="shared" si="2"/>
        <v>7.666666666666659</v>
      </c>
      <c r="F12" s="14">
        <f t="shared" si="3"/>
        <v>0</v>
      </c>
      <c r="G12" s="14">
        <f t="shared" si="4"/>
        <v>0</v>
      </c>
      <c r="H12" s="14">
        <f t="shared" si="5"/>
        <v>0</v>
      </c>
      <c r="I12" s="14">
        <f t="shared" si="6"/>
        <v>0</v>
      </c>
      <c r="J12" s="14">
        <f t="shared" si="7"/>
        <v>0</v>
      </c>
      <c r="K12" s="14">
        <f t="shared" si="8"/>
        <v>0</v>
      </c>
      <c r="L12" s="15">
        <f t="shared" si="9"/>
        <v>0</v>
      </c>
      <c r="M12" s="14">
        <f t="shared" si="10"/>
        <v>0</v>
      </c>
      <c r="N12" s="14">
        <f t="shared" si="11"/>
        <v>0</v>
      </c>
      <c r="O12" s="14">
        <f t="shared" si="12"/>
        <v>0</v>
      </c>
      <c r="P12" s="15">
        <f t="shared" si="13"/>
        <v>0</v>
      </c>
    </row>
    <row r="13" spans="1:17" x14ac:dyDescent="0.2">
      <c r="A13" s="52" t="str">
        <f>IF(Cadastro!B10="","",Cadastro!B10)</f>
        <v>Ezequiel Antonio Peres</v>
      </c>
      <c r="B13" s="52" t="str">
        <f>IF($A13="","",Cadastro!C10)</f>
        <v>Ativo</v>
      </c>
      <c r="C13" s="52" t="str">
        <f>IF($A13="","",Cadastro!F10)</f>
        <v>SERRALHEIRO II</v>
      </c>
      <c r="D13" s="45">
        <f t="shared" si="1"/>
        <v>21</v>
      </c>
      <c r="E13" s="14">
        <f t="shared" si="2"/>
        <v>4.7083333333333321</v>
      </c>
      <c r="F13" s="14">
        <f t="shared" si="3"/>
        <v>1</v>
      </c>
      <c r="G13" s="14">
        <f t="shared" si="4"/>
        <v>2</v>
      </c>
      <c r="H13" s="14">
        <f t="shared" si="5"/>
        <v>0</v>
      </c>
      <c r="I13" s="14">
        <f t="shared" si="6"/>
        <v>0</v>
      </c>
      <c r="J13" s="14">
        <f t="shared" si="7"/>
        <v>0</v>
      </c>
      <c r="K13" s="14">
        <f t="shared" si="8"/>
        <v>2</v>
      </c>
      <c r="L13" s="15">
        <f t="shared" si="9"/>
        <v>2775.6352721281969</v>
      </c>
      <c r="M13" s="14">
        <f t="shared" si="10"/>
        <v>0</v>
      </c>
      <c r="N13" s="14">
        <f t="shared" si="11"/>
        <v>0</v>
      </c>
      <c r="O13" s="14">
        <f t="shared" si="12"/>
        <v>0</v>
      </c>
      <c r="P13" s="15">
        <f t="shared" si="13"/>
        <v>0</v>
      </c>
    </row>
    <row r="14" spans="1:17" x14ac:dyDescent="0.2">
      <c r="A14" s="52" t="str">
        <f>IF(Cadastro!B11="","",Cadastro!B11)</f>
        <v>Ronaldo Santos Dias</v>
      </c>
      <c r="B14" s="52" t="str">
        <f>IF($A14="","",Cadastro!C11)</f>
        <v>Ativo</v>
      </c>
      <c r="C14" s="52" t="str">
        <f>IF($A14="","",Cadastro!F11)</f>
        <v>SERRALHEIRO II</v>
      </c>
      <c r="D14" s="45">
        <f t="shared" si="1"/>
        <v>24</v>
      </c>
      <c r="E14" s="14">
        <f t="shared" si="2"/>
        <v>6.8749999999999982</v>
      </c>
      <c r="F14" s="14">
        <f t="shared" si="3"/>
        <v>0.16666666666666699</v>
      </c>
      <c r="G14" s="14">
        <f t="shared" si="4"/>
        <v>1.6666666666666663</v>
      </c>
      <c r="H14" s="14">
        <f t="shared" si="5"/>
        <v>0</v>
      </c>
      <c r="I14" s="14">
        <f t="shared" si="6"/>
        <v>0</v>
      </c>
      <c r="J14" s="14">
        <f t="shared" si="7"/>
        <v>0</v>
      </c>
      <c r="K14" s="14">
        <f t="shared" si="8"/>
        <v>1.6666666666666663</v>
      </c>
      <c r="L14" s="15">
        <f t="shared" si="9"/>
        <v>2313.0293934401639</v>
      </c>
      <c r="M14" s="14">
        <f t="shared" si="10"/>
        <v>0</v>
      </c>
      <c r="N14" s="14">
        <f t="shared" si="11"/>
        <v>0.99999999999999933</v>
      </c>
      <c r="O14" s="14">
        <f t="shared" si="12"/>
        <v>0</v>
      </c>
      <c r="P14" s="15">
        <f t="shared" si="13"/>
        <v>0</v>
      </c>
    </row>
    <row r="15" spans="1:17" x14ac:dyDescent="0.2">
      <c r="A15" s="52" t="str">
        <f>IF(Cadastro!B12="","",Cadastro!B12)</f>
        <v>Ricardo Vicentin Gramacho</v>
      </c>
      <c r="B15" s="52" t="str">
        <f>IF($A15="","",Cadastro!C12)</f>
        <v>Desligado</v>
      </c>
      <c r="C15" s="52" t="str">
        <f>IF($A15="","",Cadastro!F12)</f>
        <v>SERRALHEIRO I</v>
      </c>
      <c r="D15" s="45">
        <f t="shared" si="1"/>
        <v>0</v>
      </c>
      <c r="E15" s="14">
        <f t="shared" si="2"/>
        <v>0</v>
      </c>
      <c r="F15" s="14">
        <f t="shared" si="3"/>
        <v>0</v>
      </c>
      <c r="G15" s="14">
        <f t="shared" si="4"/>
        <v>0</v>
      </c>
      <c r="H15" s="14">
        <f t="shared" si="5"/>
        <v>0</v>
      </c>
      <c r="I15" s="14">
        <f t="shared" si="6"/>
        <v>0</v>
      </c>
      <c r="J15" s="14">
        <f t="shared" si="7"/>
        <v>0</v>
      </c>
      <c r="K15" s="14">
        <f t="shared" si="8"/>
        <v>0</v>
      </c>
      <c r="L15" s="15">
        <f t="shared" si="9"/>
        <v>0</v>
      </c>
      <c r="M15" s="14">
        <f t="shared" si="10"/>
        <v>0</v>
      </c>
      <c r="N15" s="14">
        <f t="shared" si="11"/>
        <v>0</v>
      </c>
      <c r="O15" s="14">
        <f t="shared" si="12"/>
        <v>0</v>
      </c>
      <c r="P15" s="15">
        <f t="shared" si="13"/>
        <v>0</v>
      </c>
    </row>
    <row r="16" spans="1:17" x14ac:dyDescent="0.2">
      <c r="A16" s="52" t="str">
        <f>IF(Cadastro!B13="","",Cadastro!B13)</f>
        <v>Marcelo Antônio Silvestre de Moraes</v>
      </c>
      <c r="B16" s="52" t="str">
        <f>IF($A16="","",Cadastro!C13)</f>
        <v>Ativo</v>
      </c>
      <c r="C16" s="52" t="str">
        <f>IF($A16="","",Cadastro!F13)</f>
        <v>ENCARREGADO</v>
      </c>
      <c r="D16" s="45">
        <f t="shared" si="1"/>
        <v>21</v>
      </c>
      <c r="E16" s="14">
        <f t="shared" si="2"/>
        <v>6.4583333333333321</v>
      </c>
      <c r="F16" s="14">
        <f t="shared" si="3"/>
        <v>1.25</v>
      </c>
      <c r="G16" s="14">
        <f t="shared" si="4"/>
        <v>0.16666666666666699</v>
      </c>
      <c r="H16" s="14">
        <f t="shared" si="5"/>
        <v>0</v>
      </c>
      <c r="I16" s="14">
        <f t="shared" si="6"/>
        <v>0</v>
      </c>
      <c r="J16" s="14">
        <f t="shared" si="7"/>
        <v>0</v>
      </c>
      <c r="K16" s="14">
        <f t="shared" si="8"/>
        <v>0.16666666666666699</v>
      </c>
      <c r="L16" s="15">
        <f t="shared" si="9"/>
        <v>265.64058722783369</v>
      </c>
      <c r="M16" s="14">
        <f t="shared" si="10"/>
        <v>0.16666666666666699</v>
      </c>
      <c r="N16" s="14">
        <f t="shared" si="11"/>
        <v>0</v>
      </c>
      <c r="O16" s="14">
        <f t="shared" si="12"/>
        <v>0</v>
      </c>
      <c r="P16" s="15">
        <f t="shared" si="13"/>
        <v>0</v>
      </c>
    </row>
    <row r="17" spans="1:16" x14ac:dyDescent="0.2">
      <c r="A17" s="52" t="str">
        <f>IF(Cadastro!B14="","",Cadastro!B14)</f>
        <v>Rogério Marques da Silva</v>
      </c>
      <c r="B17" s="52" t="str">
        <f>IF($A17="","",Cadastro!C14)</f>
        <v>Ativo</v>
      </c>
      <c r="C17" s="52" t="str">
        <f>IF($A17="","",Cadastro!F14)</f>
        <v>SERRALHEIRO I</v>
      </c>
      <c r="D17" s="45">
        <f t="shared" si="1"/>
        <v>23</v>
      </c>
      <c r="E17" s="14">
        <f t="shared" si="2"/>
        <v>5.9999999999999938</v>
      </c>
      <c r="F17" s="14">
        <f t="shared" si="3"/>
        <v>0.33333333333333298</v>
      </c>
      <c r="G17" s="14">
        <f t="shared" si="4"/>
        <v>1.3333333333333319</v>
      </c>
      <c r="H17" s="14">
        <f t="shared" si="5"/>
        <v>0</v>
      </c>
      <c r="I17" s="14">
        <f t="shared" si="6"/>
        <v>0</v>
      </c>
      <c r="J17" s="14">
        <f t="shared" si="7"/>
        <v>0</v>
      </c>
      <c r="K17" s="14">
        <f t="shared" si="8"/>
        <v>1.3333333333333319</v>
      </c>
      <c r="L17" s="15">
        <f t="shared" si="9"/>
        <v>1711.6266619271021</v>
      </c>
      <c r="M17" s="14">
        <f t="shared" si="10"/>
        <v>0</v>
      </c>
      <c r="N17" s="14">
        <f t="shared" si="11"/>
        <v>0</v>
      </c>
      <c r="O17" s="14">
        <f t="shared" si="12"/>
        <v>0</v>
      </c>
      <c r="P17" s="15">
        <f t="shared" si="13"/>
        <v>0</v>
      </c>
    </row>
    <row r="18" spans="1:16" x14ac:dyDescent="0.2">
      <c r="A18" s="52" t="str">
        <f>IF(Cadastro!B15="","",Cadastro!B15)</f>
        <v>Rafael Fracaroli da Rocha</v>
      </c>
      <c r="B18" s="52" t="str">
        <f>IF($A18="","",Cadastro!C15)</f>
        <v>Desligado</v>
      </c>
      <c r="C18" s="52" t="str">
        <f>IF($A18="","",Cadastro!F15)</f>
        <v>SERRALHEIRO II</v>
      </c>
      <c r="D18" s="45">
        <f t="shared" si="1"/>
        <v>21</v>
      </c>
      <c r="E18" s="14">
        <f t="shared" si="2"/>
        <v>0.875</v>
      </c>
      <c r="F18" s="14">
        <f t="shared" si="3"/>
        <v>4.125</v>
      </c>
      <c r="G18" s="14">
        <f t="shared" si="4"/>
        <v>2.7499999999999991</v>
      </c>
      <c r="H18" s="14">
        <f t="shared" si="5"/>
        <v>0</v>
      </c>
      <c r="I18" s="14">
        <f t="shared" si="6"/>
        <v>1.333333333333333</v>
      </c>
      <c r="J18" s="14">
        <f t="shared" si="7"/>
        <v>0</v>
      </c>
      <c r="K18" s="14">
        <f t="shared" si="8"/>
        <v>1.4166666666666661</v>
      </c>
      <c r="L18" s="15">
        <f t="shared" si="9"/>
        <v>1966.0749844241384</v>
      </c>
      <c r="M18" s="14">
        <f t="shared" si="10"/>
        <v>0</v>
      </c>
      <c r="N18" s="14">
        <f t="shared" si="11"/>
        <v>0</v>
      </c>
      <c r="O18" s="14">
        <f t="shared" si="12"/>
        <v>0</v>
      </c>
      <c r="P18" s="15">
        <f t="shared" si="13"/>
        <v>0</v>
      </c>
    </row>
    <row r="19" spans="1:16" x14ac:dyDescent="0.2">
      <c r="A19" s="52" t="str">
        <f>IF(Cadastro!B16="","",Cadastro!B16)</f>
        <v>Alex Batista dos Santos</v>
      </c>
      <c r="B19" s="52" t="str">
        <f>IF($A19="","",Cadastro!C16)</f>
        <v>Desligado</v>
      </c>
      <c r="C19" s="52" t="str">
        <f>IF($A19="","",Cadastro!F16)</f>
        <v>SERRALHEIRO I</v>
      </c>
      <c r="D19" s="45">
        <f t="shared" si="1"/>
        <v>0</v>
      </c>
      <c r="E19" s="14">
        <f t="shared" si="2"/>
        <v>0</v>
      </c>
      <c r="F19" s="14">
        <f t="shared" si="3"/>
        <v>0</v>
      </c>
      <c r="G19" s="14">
        <f t="shared" si="4"/>
        <v>0</v>
      </c>
      <c r="H19" s="14">
        <f t="shared" si="5"/>
        <v>0</v>
      </c>
      <c r="I19" s="14">
        <f t="shared" si="6"/>
        <v>0</v>
      </c>
      <c r="J19" s="14">
        <f t="shared" si="7"/>
        <v>0</v>
      </c>
      <c r="K19" s="14">
        <f t="shared" si="8"/>
        <v>0</v>
      </c>
      <c r="L19" s="15">
        <f t="shared" si="9"/>
        <v>0</v>
      </c>
      <c r="M19" s="14">
        <f t="shared" si="10"/>
        <v>0</v>
      </c>
      <c r="N19" s="14">
        <f t="shared" si="11"/>
        <v>0</v>
      </c>
      <c r="O19" s="14">
        <f t="shared" si="12"/>
        <v>0</v>
      </c>
      <c r="P19" s="15">
        <f t="shared" si="13"/>
        <v>0</v>
      </c>
    </row>
    <row r="20" spans="1:16" x14ac:dyDescent="0.2">
      <c r="A20" s="52" t="str">
        <f>IF(Cadastro!B17="","",Cadastro!B17)</f>
        <v>Lucas Tavares de Souza</v>
      </c>
      <c r="B20" s="52" t="str">
        <f>IF($A20="","",Cadastro!C17)</f>
        <v>Desligado</v>
      </c>
      <c r="C20" s="52" t="str">
        <f>IF($A20="","",Cadastro!F17)</f>
        <v>SERRALHEIRO I</v>
      </c>
      <c r="D20" s="45">
        <f t="shared" si="1"/>
        <v>0</v>
      </c>
      <c r="E20" s="14">
        <f t="shared" si="2"/>
        <v>0</v>
      </c>
      <c r="F20" s="14">
        <f t="shared" si="3"/>
        <v>0</v>
      </c>
      <c r="G20" s="14">
        <f t="shared" si="4"/>
        <v>0</v>
      </c>
      <c r="H20" s="14">
        <f t="shared" si="5"/>
        <v>0</v>
      </c>
      <c r="I20" s="14">
        <f t="shared" si="6"/>
        <v>0</v>
      </c>
      <c r="J20" s="14">
        <f t="shared" si="7"/>
        <v>0</v>
      </c>
      <c r="K20" s="14">
        <f t="shared" si="8"/>
        <v>0</v>
      </c>
      <c r="L20" s="15">
        <f t="shared" si="9"/>
        <v>0</v>
      </c>
      <c r="M20" s="14">
        <f t="shared" si="10"/>
        <v>0</v>
      </c>
      <c r="N20" s="14">
        <f t="shared" si="11"/>
        <v>0</v>
      </c>
      <c r="O20" s="14">
        <f t="shared" si="12"/>
        <v>0</v>
      </c>
      <c r="P20" s="15">
        <f t="shared" si="13"/>
        <v>0</v>
      </c>
    </row>
    <row r="21" spans="1:16" x14ac:dyDescent="0.2">
      <c r="A21" s="52" t="str">
        <f>IF(Cadastro!B18="","",Cadastro!B18)</f>
        <v>Alisson Paulo Costa Martins</v>
      </c>
      <c r="B21" s="52" t="str">
        <f>IF($A21="","",Cadastro!C18)</f>
        <v>Desligado</v>
      </c>
      <c r="C21" s="52" t="str">
        <f>IF($A21="","",Cadastro!F18)</f>
        <v>SERRALHEIRO II</v>
      </c>
      <c r="D21" s="45">
        <f t="shared" si="1"/>
        <v>0</v>
      </c>
      <c r="E21" s="14">
        <f t="shared" si="2"/>
        <v>0</v>
      </c>
      <c r="F21" s="14">
        <f t="shared" si="3"/>
        <v>0</v>
      </c>
      <c r="G21" s="14">
        <f t="shared" si="4"/>
        <v>0</v>
      </c>
      <c r="H21" s="14">
        <f t="shared" si="5"/>
        <v>0</v>
      </c>
      <c r="I21" s="14">
        <f t="shared" si="6"/>
        <v>0</v>
      </c>
      <c r="J21" s="14">
        <f t="shared" si="7"/>
        <v>0</v>
      </c>
      <c r="K21" s="14">
        <f t="shared" si="8"/>
        <v>0</v>
      </c>
      <c r="L21" s="15">
        <f t="shared" si="9"/>
        <v>0</v>
      </c>
      <c r="M21" s="14">
        <f t="shared" si="10"/>
        <v>0</v>
      </c>
      <c r="N21" s="14">
        <f t="shared" si="11"/>
        <v>0</v>
      </c>
      <c r="O21" s="14">
        <f t="shared" si="12"/>
        <v>0</v>
      </c>
      <c r="P21" s="15">
        <f t="shared" si="13"/>
        <v>0</v>
      </c>
    </row>
    <row r="22" spans="1:16" x14ac:dyDescent="0.2">
      <c r="A22" s="52" t="str">
        <f>IF(Cadastro!B19="","",Cadastro!B19)</f>
        <v>Murilo de Souza Modesto</v>
      </c>
      <c r="B22" s="52" t="str">
        <f>IF($A22="","",Cadastro!C19)</f>
        <v>Desligado</v>
      </c>
      <c r="C22" s="52" t="str">
        <f>IF($A22="","",Cadastro!F19)</f>
        <v>SERRALHEIRO I</v>
      </c>
      <c r="D22" s="45">
        <f t="shared" si="1"/>
        <v>0</v>
      </c>
      <c r="E22" s="14">
        <f t="shared" si="2"/>
        <v>0</v>
      </c>
      <c r="F22" s="14">
        <f t="shared" si="3"/>
        <v>0</v>
      </c>
      <c r="G22" s="14">
        <f t="shared" si="4"/>
        <v>0</v>
      </c>
      <c r="H22" s="14">
        <f t="shared" si="5"/>
        <v>0</v>
      </c>
      <c r="I22" s="14">
        <f t="shared" si="6"/>
        <v>0</v>
      </c>
      <c r="J22" s="14">
        <f t="shared" si="7"/>
        <v>0</v>
      </c>
      <c r="K22" s="14">
        <f t="shared" si="8"/>
        <v>0</v>
      </c>
      <c r="L22" s="15">
        <f t="shared" si="9"/>
        <v>0</v>
      </c>
      <c r="M22" s="14">
        <f t="shared" si="10"/>
        <v>0</v>
      </c>
      <c r="N22" s="14">
        <f t="shared" si="11"/>
        <v>0</v>
      </c>
      <c r="O22" s="14">
        <f t="shared" si="12"/>
        <v>0</v>
      </c>
      <c r="P22" s="15">
        <f t="shared" si="13"/>
        <v>0</v>
      </c>
    </row>
    <row r="23" spans="1:16" x14ac:dyDescent="0.2">
      <c r="A23" s="52" t="str">
        <f>IF(Cadastro!B20="","",Cadastro!B20)</f>
        <v>Roniel de Souza Rocha</v>
      </c>
      <c r="B23" s="52" t="str">
        <f>IF($A23="","",Cadastro!C20)</f>
        <v>Desligado</v>
      </c>
      <c r="C23" s="52" t="str">
        <f>IF($A23="","",Cadastro!F20)</f>
        <v>SERRALHEIRO I</v>
      </c>
      <c r="D23" s="45">
        <f t="shared" si="1"/>
        <v>16</v>
      </c>
      <c r="E23" s="14">
        <f t="shared" si="2"/>
        <v>1.6666666666666661</v>
      </c>
      <c r="F23" s="14">
        <f t="shared" si="3"/>
        <v>0</v>
      </c>
      <c r="G23" s="14">
        <f t="shared" si="4"/>
        <v>4.208333333333333</v>
      </c>
      <c r="H23" s="14">
        <f t="shared" si="5"/>
        <v>0</v>
      </c>
      <c r="I23" s="14">
        <f t="shared" si="6"/>
        <v>0.75</v>
      </c>
      <c r="J23" s="14">
        <f t="shared" si="7"/>
        <v>0</v>
      </c>
      <c r="K23" s="14">
        <f t="shared" si="8"/>
        <v>3.458333333333333</v>
      </c>
      <c r="L23" s="15">
        <f t="shared" si="9"/>
        <v>4439.5316543734261</v>
      </c>
      <c r="M23" s="14">
        <f t="shared" si="10"/>
        <v>0</v>
      </c>
      <c r="N23" s="14">
        <f t="shared" si="11"/>
        <v>0</v>
      </c>
      <c r="O23" s="14">
        <f t="shared" si="12"/>
        <v>0</v>
      </c>
      <c r="P23" s="15">
        <f t="shared" si="13"/>
        <v>0</v>
      </c>
    </row>
    <row r="24" spans="1:16" x14ac:dyDescent="0.2">
      <c r="A24" s="52" t="str">
        <f>IF(Cadastro!B21="","",Cadastro!B21)</f>
        <v>Maxwell Torres da Silva</v>
      </c>
      <c r="B24" s="52" t="str">
        <f>IF($A24="","",Cadastro!C21)</f>
        <v>Desligado</v>
      </c>
      <c r="C24" s="52" t="str">
        <f>IF($A24="","",Cadastro!F21)</f>
        <v>SERRALHEIRO I</v>
      </c>
      <c r="D24" s="45">
        <f t="shared" si="1"/>
        <v>20</v>
      </c>
      <c r="E24" s="14">
        <f t="shared" si="2"/>
        <v>3.2499999999999991</v>
      </c>
      <c r="F24" s="14">
        <f t="shared" si="3"/>
        <v>0</v>
      </c>
      <c r="G24" s="14">
        <f t="shared" si="4"/>
        <v>4.083333333333333</v>
      </c>
      <c r="H24" s="14">
        <f t="shared" si="5"/>
        <v>0</v>
      </c>
      <c r="I24" s="14">
        <f t="shared" si="6"/>
        <v>0</v>
      </c>
      <c r="J24" s="14">
        <f t="shared" si="7"/>
        <v>0</v>
      </c>
      <c r="K24" s="14">
        <f t="shared" si="8"/>
        <v>4.083333333333333</v>
      </c>
      <c r="L24" s="15">
        <f t="shared" si="9"/>
        <v>5241.856652151755</v>
      </c>
      <c r="M24" s="14">
        <f t="shared" si="10"/>
        <v>0</v>
      </c>
      <c r="N24" s="14">
        <f t="shared" si="11"/>
        <v>0</v>
      </c>
      <c r="O24" s="14">
        <f t="shared" si="12"/>
        <v>0</v>
      </c>
      <c r="P24" s="15">
        <f t="shared" si="13"/>
        <v>0</v>
      </c>
    </row>
    <row r="25" spans="1:16" x14ac:dyDescent="0.2">
      <c r="A25" s="52" t="str">
        <f>IF(Cadastro!B22="","",Cadastro!B22)</f>
        <v>Diego Ferreira Moura</v>
      </c>
      <c r="B25" s="52" t="str">
        <f>IF($A25="","",Cadastro!C22)</f>
        <v>Ativo</v>
      </c>
      <c r="C25" s="52" t="str">
        <f>IF($A25="","",Cadastro!F22)</f>
        <v>SERRALHEIRO I</v>
      </c>
      <c r="D25" s="45">
        <f t="shared" si="1"/>
        <v>21</v>
      </c>
      <c r="E25" s="14">
        <f t="shared" si="2"/>
        <v>6.3333333333333321</v>
      </c>
      <c r="F25" s="14">
        <f t="shared" si="3"/>
        <v>1.2083333333333326</v>
      </c>
      <c r="G25" s="14">
        <f t="shared" si="4"/>
        <v>0.16666666666666699</v>
      </c>
      <c r="H25" s="14">
        <f t="shared" si="5"/>
        <v>0</v>
      </c>
      <c r="I25" s="14">
        <f t="shared" si="6"/>
        <v>0</v>
      </c>
      <c r="J25" s="14">
        <f t="shared" si="7"/>
        <v>0</v>
      </c>
      <c r="K25" s="14">
        <f t="shared" si="8"/>
        <v>0.16666666666666699</v>
      </c>
      <c r="L25" s="15">
        <f t="shared" si="9"/>
        <v>213.95333274088841</v>
      </c>
      <c r="M25" s="14">
        <f t="shared" si="10"/>
        <v>0</v>
      </c>
      <c r="N25" s="14">
        <f t="shared" si="11"/>
        <v>0</v>
      </c>
      <c r="O25" s="14">
        <f t="shared" si="12"/>
        <v>0</v>
      </c>
      <c r="P25" s="15">
        <f t="shared" si="13"/>
        <v>0</v>
      </c>
    </row>
    <row r="26" spans="1:16" x14ac:dyDescent="0.2">
      <c r="A26" s="52" t="str">
        <f>IF(Cadastro!B23="","",Cadastro!B23)</f>
        <v>Murilo de Souza Modesto- Spot</v>
      </c>
      <c r="B26" s="52" t="str">
        <f>IF($A26="","",Cadastro!C23)</f>
        <v>Ativo</v>
      </c>
      <c r="C26" s="52" t="str">
        <f>IF($A26="","",Cadastro!F23)</f>
        <v>SERRALHEIRO I</v>
      </c>
      <c r="D26" s="45">
        <f t="shared" si="1"/>
        <v>22</v>
      </c>
      <c r="E26" s="14">
        <f t="shared" si="2"/>
        <v>4.6666666666666616</v>
      </c>
      <c r="F26" s="14">
        <f t="shared" si="3"/>
        <v>2.6666666666666639</v>
      </c>
      <c r="G26" s="14">
        <f t="shared" si="4"/>
        <v>0</v>
      </c>
      <c r="H26" s="14">
        <f t="shared" si="5"/>
        <v>0</v>
      </c>
      <c r="I26" s="14">
        <f t="shared" si="6"/>
        <v>0</v>
      </c>
      <c r="J26" s="14">
        <f t="shared" si="7"/>
        <v>0</v>
      </c>
      <c r="K26" s="14">
        <f t="shared" si="8"/>
        <v>0</v>
      </c>
      <c r="L26" s="15">
        <f t="shared" si="9"/>
        <v>0</v>
      </c>
      <c r="M26" s="14">
        <f t="shared" si="10"/>
        <v>0</v>
      </c>
      <c r="N26" s="14">
        <f t="shared" si="11"/>
        <v>0</v>
      </c>
      <c r="O26" s="14">
        <f t="shared" si="12"/>
        <v>0</v>
      </c>
      <c r="P26" s="15">
        <f t="shared" si="13"/>
        <v>0</v>
      </c>
    </row>
    <row r="27" spans="1:16" x14ac:dyDescent="0.2">
      <c r="A27" s="52" t="str">
        <f>IF(Cadastro!B24="","",Cadastro!B24)</f>
        <v>Felipe Cardoso</v>
      </c>
      <c r="B27" s="52" t="str">
        <f>IF($A27="","",Cadastro!C24)</f>
        <v>Ativo</v>
      </c>
      <c r="C27" s="52" t="str">
        <f>IF($A27="","",Cadastro!F24)</f>
        <v>SERRALHEIRO I</v>
      </c>
      <c r="D27" s="45">
        <f t="shared" si="1"/>
        <v>12</v>
      </c>
      <c r="E27" s="14">
        <f t="shared" si="2"/>
        <v>3.9166666666666652</v>
      </c>
      <c r="F27" s="14">
        <f t="shared" si="3"/>
        <v>0</v>
      </c>
      <c r="G27" s="14">
        <f t="shared" si="4"/>
        <v>0.41666666666666669</v>
      </c>
      <c r="H27" s="14">
        <f t="shared" si="5"/>
        <v>0</v>
      </c>
      <c r="I27" s="14">
        <f t="shared" si="6"/>
        <v>0</v>
      </c>
      <c r="J27" s="14">
        <f t="shared" si="7"/>
        <v>0</v>
      </c>
      <c r="K27" s="14">
        <f t="shared" si="8"/>
        <v>0.41666666666666669</v>
      </c>
      <c r="L27" s="15">
        <f t="shared" si="9"/>
        <v>534.88333185222007</v>
      </c>
      <c r="M27" s="14">
        <f t="shared" si="10"/>
        <v>0</v>
      </c>
      <c r="N27" s="14">
        <f t="shared" si="11"/>
        <v>1.083333333333333</v>
      </c>
      <c r="O27" s="14">
        <f t="shared" si="12"/>
        <v>0</v>
      </c>
      <c r="P27" s="15">
        <f t="shared" si="13"/>
        <v>0</v>
      </c>
    </row>
    <row r="28" spans="1:16" x14ac:dyDescent="0.2">
      <c r="A28" s="52" t="str">
        <f>IF(Cadastro!B25="","",Cadastro!B25)</f>
        <v>José Welmison Vicente da Silva</v>
      </c>
      <c r="B28" s="52" t="str">
        <f>IF($A28="","",Cadastro!C25)</f>
        <v>Desligado</v>
      </c>
      <c r="C28" s="52" t="str">
        <f>IF($A28="","",Cadastro!F25)</f>
        <v>SERRALHEIRO I</v>
      </c>
      <c r="D28" s="45">
        <f t="shared" si="1"/>
        <v>12</v>
      </c>
      <c r="E28" s="14">
        <f t="shared" si="2"/>
        <v>2.4583333333333321</v>
      </c>
      <c r="F28" s="14">
        <f t="shared" si="3"/>
        <v>0</v>
      </c>
      <c r="G28" s="14">
        <f t="shared" si="4"/>
        <v>1.833333333333333</v>
      </c>
      <c r="H28" s="14">
        <f t="shared" si="5"/>
        <v>0</v>
      </c>
      <c r="I28" s="14">
        <f t="shared" si="6"/>
        <v>0</v>
      </c>
      <c r="J28" s="14">
        <f t="shared" si="7"/>
        <v>0</v>
      </c>
      <c r="K28" s="14">
        <f t="shared" si="8"/>
        <v>1.833333333333333</v>
      </c>
      <c r="L28" s="15">
        <f t="shared" si="9"/>
        <v>2353.4866601497674</v>
      </c>
      <c r="M28" s="14">
        <f t="shared" si="10"/>
        <v>0</v>
      </c>
      <c r="N28" s="14">
        <f t="shared" si="11"/>
        <v>1.458333333333333</v>
      </c>
      <c r="O28" s="14">
        <f t="shared" si="12"/>
        <v>0</v>
      </c>
      <c r="P28" s="15">
        <f t="shared" si="13"/>
        <v>0</v>
      </c>
    </row>
    <row r="29" spans="1:16" x14ac:dyDescent="0.2">
      <c r="A29" s="52" t="str">
        <f>IF(Cadastro!B26="","",Cadastro!B26)</f>
        <v/>
      </c>
      <c r="B29" s="52" t="str">
        <f>IF($A29="","",Cadastro!C26)</f>
        <v/>
      </c>
      <c r="C29" s="52" t="str">
        <f>IF($A29="","",Cadastro!F26)</f>
        <v/>
      </c>
      <c r="D29" s="45" t="str">
        <f t="shared" si="1"/>
        <v/>
      </c>
      <c r="E29" s="14" t="str">
        <f t="shared" si="2"/>
        <v/>
      </c>
      <c r="F29" s="14" t="str">
        <f t="shared" si="3"/>
        <v/>
      </c>
      <c r="G29" s="14" t="str">
        <f t="shared" si="4"/>
        <v/>
      </c>
      <c r="H29" s="14" t="str">
        <f t="shared" si="5"/>
        <v/>
      </c>
      <c r="I29" s="14" t="str">
        <f t="shared" si="6"/>
        <v/>
      </c>
      <c r="J29" s="14" t="str">
        <f t="shared" si="7"/>
        <v/>
      </c>
      <c r="K29" s="14" t="str">
        <f t="shared" si="8"/>
        <v/>
      </c>
      <c r="L29" s="15" t="str">
        <f t="shared" si="9"/>
        <v/>
      </c>
      <c r="M29" s="14" t="str">
        <f t="shared" si="10"/>
        <v/>
      </c>
      <c r="N29" s="14" t="str">
        <f t="shared" si="11"/>
        <v/>
      </c>
      <c r="O29" s="14" t="str">
        <f t="shared" si="12"/>
        <v/>
      </c>
      <c r="P29" s="15" t="str">
        <f t="shared" si="13"/>
        <v/>
      </c>
    </row>
    <row r="30" spans="1:16" x14ac:dyDescent="0.2">
      <c r="A30" s="52" t="str">
        <f>IF(Cadastro!B27="","",Cadastro!B27)</f>
        <v/>
      </c>
      <c r="B30" s="52" t="str">
        <f>IF($A30="","",Cadastro!C27)</f>
        <v/>
      </c>
      <c r="C30" s="52" t="str">
        <f>IF($A30="","",Cadastro!F27)</f>
        <v/>
      </c>
      <c r="D30" s="45" t="str">
        <f t="shared" si="1"/>
        <v/>
      </c>
      <c r="E30" s="14" t="str">
        <f t="shared" si="2"/>
        <v/>
      </c>
      <c r="F30" s="14" t="str">
        <f t="shared" si="3"/>
        <v/>
      </c>
      <c r="G30" s="14" t="str">
        <f t="shared" si="4"/>
        <v/>
      </c>
      <c r="H30" s="14" t="str">
        <f t="shared" si="5"/>
        <v/>
      </c>
      <c r="I30" s="14" t="str">
        <f t="shared" si="6"/>
        <v/>
      </c>
      <c r="J30" s="14" t="str">
        <f t="shared" si="7"/>
        <v/>
      </c>
      <c r="K30" s="14" t="str">
        <f t="shared" si="8"/>
        <v/>
      </c>
      <c r="L30" s="15" t="str">
        <f t="shared" si="9"/>
        <v/>
      </c>
      <c r="M30" s="14" t="str">
        <f t="shared" si="10"/>
        <v/>
      </c>
      <c r="N30" s="14" t="str">
        <f t="shared" si="11"/>
        <v/>
      </c>
      <c r="O30" s="14" t="str">
        <f t="shared" si="12"/>
        <v/>
      </c>
      <c r="P30" s="15" t="str">
        <f t="shared" si="13"/>
        <v/>
      </c>
    </row>
    <row r="31" spans="1:16" x14ac:dyDescent="0.2">
      <c r="A31" s="52" t="str">
        <f>IF(Cadastro!B28="","",Cadastro!B28)</f>
        <v/>
      </c>
      <c r="B31" s="52" t="str">
        <f>IF($A31="","",Cadastro!C28)</f>
        <v/>
      </c>
      <c r="C31" s="52" t="str">
        <f>IF($A31="","",Cadastro!F28)</f>
        <v/>
      </c>
      <c r="D31" s="45" t="str">
        <f t="shared" si="1"/>
        <v/>
      </c>
      <c r="E31" s="14" t="str">
        <f t="shared" si="2"/>
        <v/>
      </c>
      <c r="F31" s="14" t="str">
        <f t="shared" si="3"/>
        <v/>
      </c>
      <c r="G31" s="14" t="str">
        <f t="shared" si="4"/>
        <v/>
      </c>
      <c r="H31" s="14" t="str">
        <f t="shared" si="5"/>
        <v/>
      </c>
      <c r="I31" s="14" t="str">
        <f t="shared" si="6"/>
        <v/>
      </c>
      <c r="J31" s="14" t="str">
        <f t="shared" si="7"/>
        <v/>
      </c>
      <c r="K31" s="14" t="str">
        <f t="shared" si="8"/>
        <v/>
      </c>
      <c r="L31" s="15" t="str">
        <f t="shared" si="9"/>
        <v/>
      </c>
      <c r="M31" s="14" t="str">
        <f t="shared" si="10"/>
        <v/>
      </c>
      <c r="N31" s="14" t="str">
        <f t="shared" si="11"/>
        <v/>
      </c>
      <c r="O31" s="14" t="str">
        <f t="shared" si="12"/>
        <v/>
      </c>
      <c r="P31" s="15" t="str">
        <f t="shared" si="13"/>
        <v/>
      </c>
    </row>
    <row r="32" spans="1:16" x14ac:dyDescent="0.2">
      <c r="A32" s="52" t="str">
        <f>IF(Cadastro!B29="","",Cadastro!B29)</f>
        <v/>
      </c>
      <c r="B32" s="52" t="str">
        <f>IF($A32="","",Cadastro!C29)</f>
        <v/>
      </c>
      <c r="C32" s="52" t="str">
        <f>IF($A32="","",Cadastro!F29)</f>
        <v/>
      </c>
      <c r="D32" s="45" t="str">
        <f t="shared" si="1"/>
        <v/>
      </c>
      <c r="E32" s="14" t="str">
        <f t="shared" si="2"/>
        <v/>
      </c>
      <c r="F32" s="14" t="str">
        <f t="shared" si="3"/>
        <v/>
      </c>
      <c r="G32" s="14" t="str">
        <f t="shared" si="4"/>
        <v/>
      </c>
      <c r="H32" s="14" t="str">
        <f t="shared" si="5"/>
        <v/>
      </c>
      <c r="I32" s="14" t="str">
        <f t="shared" si="6"/>
        <v/>
      </c>
      <c r="J32" s="14" t="str">
        <f t="shared" si="7"/>
        <v/>
      </c>
      <c r="K32" s="14" t="str">
        <f t="shared" si="8"/>
        <v/>
      </c>
      <c r="L32" s="15" t="str">
        <f t="shared" si="9"/>
        <v/>
      </c>
      <c r="M32" s="14" t="str">
        <f t="shared" si="10"/>
        <v/>
      </c>
      <c r="N32" s="14" t="str">
        <f t="shared" si="11"/>
        <v/>
      </c>
      <c r="O32" s="14" t="str">
        <f t="shared" si="12"/>
        <v/>
      </c>
      <c r="P32" s="15" t="str">
        <f t="shared" si="13"/>
        <v/>
      </c>
    </row>
    <row r="33" spans="1:16" x14ac:dyDescent="0.2">
      <c r="A33" s="52" t="str">
        <f>IF(Cadastro!B30="","",Cadastro!B30)</f>
        <v/>
      </c>
      <c r="B33" s="52" t="str">
        <f>IF($A33="","",Cadastro!C30)</f>
        <v/>
      </c>
      <c r="C33" s="52" t="str">
        <f>IF($A33="","",Cadastro!F30)</f>
        <v/>
      </c>
      <c r="D33" s="45" t="str">
        <f t="shared" si="1"/>
        <v/>
      </c>
      <c r="E33" s="14" t="str">
        <f t="shared" si="2"/>
        <v/>
      </c>
      <c r="F33" s="14" t="str">
        <f t="shared" si="3"/>
        <v/>
      </c>
      <c r="G33" s="14" t="str">
        <f t="shared" si="4"/>
        <v/>
      </c>
      <c r="H33" s="14" t="str">
        <f t="shared" si="5"/>
        <v/>
      </c>
      <c r="I33" s="14" t="str">
        <f t="shared" si="6"/>
        <v/>
      </c>
      <c r="J33" s="14" t="str">
        <f t="shared" si="7"/>
        <v/>
      </c>
      <c r="K33" s="14" t="str">
        <f t="shared" si="8"/>
        <v/>
      </c>
      <c r="L33" s="15" t="str">
        <f t="shared" si="9"/>
        <v/>
      </c>
      <c r="M33" s="14" t="str">
        <f t="shared" si="10"/>
        <v/>
      </c>
      <c r="N33" s="14" t="str">
        <f t="shared" si="11"/>
        <v/>
      </c>
      <c r="O33" s="14" t="str">
        <f t="shared" si="12"/>
        <v/>
      </c>
      <c r="P33" s="15" t="str">
        <f t="shared" si="13"/>
        <v/>
      </c>
    </row>
    <row r="34" spans="1:16" x14ac:dyDescent="0.2">
      <c r="A34" s="52" t="str">
        <f>IF(Cadastro!B31="","",Cadastro!B31)</f>
        <v/>
      </c>
      <c r="B34" s="52" t="str">
        <f>IF($A34="","",Cadastro!C31)</f>
        <v/>
      </c>
      <c r="C34" s="52" t="str">
        <f>IF($A34="","",Cadastro!F31)</f>
        <v/>
      </c>
      <c r="D34" s="45" t="str">
        <f t="shared" si="1"/>
        <v/>
      </c>
      <c r="E34" s="14" t="str">
        <f t="shared" si="2"/>
        <v/>
      </c>
      <c r="F34" s="14" t="str">
        <f t="shared" si="3"/>
        <v/>
      </c>
      <c r="G34" s="14" t="str">
        <f t="shared" si="4"/>
        <v/>
      </c>
      <c r="H34" s="14" t="str">
        <f t="shared" si="5"/>
        <v/>
      </c>
      <c r="I34" s="14" t="str">
        <f t="shared" si="6"/>
        <v/>
      </c>
      <c r="J34" s="14" t="str">
        <f t="shared" si="7"/>
        <v/>
      </c>
      <c r="K34" s="14" t="str">
        <f t="shared" si="8"/>
        <v/>
      </c>
      <c r="L34" s="15" t="str">
        <f t="shared" si="9"/>
        <v/>
      </c>
      <c r="M34" s="14" t="str">
        <f t="shared" si="10"/>
        <v/>
      </c>
      <c r="N34" s="14" t="str">
        <f t="shared" si="11"/>
        <v/>
      </c>
      <c r="O34" s="14" t="str">
        <f t="shared" si="12"/>
        <v/>
      </c>
      <c r="P34" s="15" t="str">
        <f t="shared" si="13"/>
        <v/>
      </c>
    </row>
    <row r="35" spans="1:16" x14ac:dyDescent="0.2">
      <c r="A35" s="52" t="str">
        <f>IF(Cadastro!B32="","",Cadastro!B32)</f>
        <v/>
      </c>
      <c r="B35" s="52" t="str">
        <f>IF($A35="","",Cadastro!C32)</f>
        <v/>
      </c>
      <c r="C35" s="52" t="str">
        <f>IF($A35="","",Cadastro!F32)</f>
        <v/>
      </c>
      <c r="D35" s="45" t="str">
        <f t="shared" si="1"/>
        <v/>
      </c>
      <c r="E35" s="14" t="str">
        <f t="shared" si="2"/>
        <v/>
      </c>
      <c r="F35" s="14" t="str">
        <f t="shared" si="3"/>
        <v/>
      </c>
      <c r="G35" s="14" t="str">
        <f t="shared" si="4"/>
        <v/>
      </c>
      <c r="H35" s="14" t="str">
        <f t="shared" si="5"/>
        <v/>
      </c>
      <c r="I35" s="14" t="str">
        <f t="shared" si="6"/>
        <v/>
      </c>
      <c r="J35" s="14" t="str">
        <f t="shared" si="7"/>
        <v/>
      </c>
      <c r="K35" s="14" t="str">
        <f t="shared" si="8"/>
        <v/>
      </c>
      <c r="L35" s="15" t="str">
        <f t="shared" si="9"/>
        <v/>
      </c>
      <c r="M35" s="14" t="str">
        <f t="shared" si="10"/>
        <v/>
      </c>
      <c r="N35" s="14" t="str">
        <f t="shared" si="11"/>
        <v/>
      </c>
      <c r="O35" s="14" t="str">
        <f t="shared" si="12"/>
        <v/>
      </c>
      <c r="P35" s="15" t="str">
        <f t="shared" si="13"/>
        <v/>
      </c>
    </row>
    <row r="36" spans="1:16" x14ac:dyDescent="0.2">
      <c r="A36" s="52" t="str">
        <f>IF(Cadastro!B33="","",Cadastro!B33)</f>
        <v/>
      </c>
      <c r="B36" s="52" t="str">
        <f>IF($A36="","",Cadastro!C33)</f>
        <v/>
      </c>
      <c r="C36" s="52" t="str">
        <f>IF($A36="","",Cadastro!F33)</f>
        <v/>
      </c>
      <c r="D36" s="45" t="str">
        <f t="shared" si="1"/>
        <v/>
      </c>
      <c r="E36" s="14" t="str">
        <f t="shared" si="2"/>
        <v/>
      </c>
      <c r="F36" s="14" t="str">
        <f t="shared" si="3"/>
        <v/>
      </c>
      <c r="G36" s="14" t="str">
        <f t="shared" si="4"/>
        <v/>
      </c>
      <c r="H36" s="14" t="str">
        <f t="shared" si="5"/>
        <v/>
      </c>
      <c r="I36" s="14" t="str">
        <f t="shared" si="6"/>
        <v/>
      </c>
      <c r="J36" s="14" t="str">
        <f t="shared" si="7"/>
        <v/>
      </c>
      <c r="K36" s="14" t="str">
        <f t="shared" si="8"/>
        <v/>
      </c>
      <c r="L36" s="15" t="str">
        <f t="shared" si="9"/>
        <v/>
      </c>
      <c r="M36" s="14" t="str">
        <f t="shared" si="10"/>
        <v/>
      </c>
      <c r="N36" s="14" t="str">
        <f t="shared" si="11"/>
        <v/>
      </c>
      <c r="O36" s="14" t="str">
        <f t="shared" si="12"/>
        <v/>
      </c>
      <c r="P36" s="15" t="str">
        <f t="shared" si="13"/>
        <v/>
      </c>
    </row>
    <row r="37" spans="1:16" x14ac:dyDescent="0.2">
      <c r="A37" s="52" t="str">
        <f>IF(Cadastro!B34="","",Cadastro!B34)</f>
        <v/>
      </c>
      <c r="B37" s="52" t="str">
        <f>IF($A37="","",Cadastro!C34)</f>
        <v/>
      </c>
      <c r="C37" s="52" t="str">
        <f>IF($A37="","",Cadastro!F34)</f>
        <v/>
      </c>
      <c r="D37" s="45" t="str">
        <f t="shared" si="1"/>
        <v/>
      </c>
      <c r="E37" s="14" t="str">
        <f t="shared" si="2"/>
        <v/>
      </c>
      <c r="F37" s="14" t="str">
        <f t="shared" si="3"/>
        <v/>
      </c>
      <c r="G37" s="14" t="str">
        <f t="shared" si="4"/>
        <v/>
      </c>
      <c r="H37" s="14" t="str">
        <f t="shared" si="5"/>
        <v/>
      </c>
      <c r="I37" s="14" t="str">
        <f t="shared" si="6"/>
        <v/>
      </c>
      <c r="J37" s="14" t="str">
        <f t="shared" si="7"/>
        <v/>
      </c>
      <c r="K37" s="14" t="str">
        <f t="shared" si="8"/>
        <v/>
      </c>
      <c r="L37" s="15" t="str">
        <f t="shared" si="9"/>
        <v/>
      </c>
      <c r="M37" s="14" t="str">
        <f t="shared" si="10"/>
        <v/>
      </c>
      <c r="N37" s="14" t="str">
        <f t="shared" si="11"/>
        <v/>
      </c>
      <c r="O37" s="14" t="str">
        <f t="shared" si="12"/>
        <v/>
      </c>
      <c r="P37" s="15" t="str">
        <f t="shared" si="13"/>
        <v/>
      </c>
    </row>
    <row r="38" spans="1:16" x14ac:dyDescent="0.2">
      <c r="A38" s="52" t="str">
        <f>IF(Cadastro!B35="","",Cadastro!B35)</f>
        <v/>
      </c>
      <c r="B38" s="52" t="str">
        <f>IF($A38="","",Cadastro!C35)</f>
        <v/>
      </c>
      <c r="C38" s="52" t="str">
        <f>IF($A38="","",Cadastro!F35)</f>
        <v/>
      </c>
      <c r="D38" s="45" t="str">
        <f t="shared" si="1"/>
        <v/>
      </c>
      <c r="E38" s="14" t="str">
        <f t="shared" si="2"/>
        <v/>
      </c>
      <c r="F38" s="14" t="str">
        <f t="shared" si="3"/>
        <v/>
      </c>
      <c r="G38" s="14" t="str">
        <f t="shared" si="4"/>
        <v/>
      </c>
      <c r="H38" s="14" t="str">
        <f t="shared" si="5"/>
        <v/>
      </c>
      <c r="I38" s="14" t="str">
        <f t="shared" si="6"/>
        <v/>
      </c>
      <c r="J38" s="14" t="str">
        <f t="shared" si="7"/>
        <v/>
      </c>
      <c r="K38" s="14" t="str">
        <f t="shared" si="8"/>
        <v/>
      </c>
      <c r="L38" s="15" t="str">
        <f t="shared" si="9"/>
        <v/>
      </c>
      <c r="M38" s="14" t="str">
        <f t="shared" si="10"/>
        <v/>
      </c>
      <c r="N38" s="14" t="str">
        <f t="shared" si="11"/>
        <v/>
      </c>
      <c r="O38" s="14" t="str">
        <f t="shared" si="12"/>
        <v/>
      </c>
      <c r="P38" s="15" t="str">
        <f t="shared" si="13"/>
        <v/>
      </c>
    </row>
    <row r="39" spans="1:16" x14ac:dyDescent="0.2">
      <c r="A39" s="52" t="str">
        <f>IF(Cadastro!B36="","",Cadastro!B36)</f>
        <v/>
      </c>
      <c r="B39" s="52" t="str">
        <f>IF($A39="","",Cadastro!C36)</f>
        <v/>
      </c>
      <c r="C39" s="52" t="str">
        <f>IF($A39="","",Cadastro!F36)</f>
        <v/>
      </c>
      <c r="D39" s="45" t="str">
        <f t="shared" ref="D39:D66" si="14">IF($A39="","",COUNTIFS(L_Nome,$A39,L_Mes,$B$3))</f>
        <v/>
      </c>
      <c r="E39" s="14" t="str">
        <f t="shared" ref="E39:E66" si="15">IF($A39="","",SUMIFS(L_Trab,L_Nome,$A39,L_Mes,$B$3))</f>
        <v/>
      </c>
      <c r="F39" s="14" t="str">
        <f t="shared" ref="F39:F66" si="16">IF($A39="","",SUMIFS(L_Ausencia,L_Nome,$A39,L_Mes,$B$3,L_Categoria,"Justificada")+SUMIFS(L_JustExtra,L_Nome,$A39,L_Mes,$B$3))</f>
        <v/>
      </c>
      <c r="G39" s="14" t="str">
        <f t="shared" ref="G39:G66" si="17">IF($A39="","",SUMIFS(L_Bruto,L_Nome,$A39,L_Mes,$B$3))</f>
        <v/>
      </c>
      <c r="H39" s="14" t="str">
        <f t="shared" ref="H39:H66" si="18">IF($A39="","",SUMIFS(L_Ferista,L_Nome,$A39,L_Mes,$B$3))</f>
        <v/>
      </c>
      <c r="I39" s="14" t="str">
        <f t="shared" ref="I39:I66" si="19">IF($A39="","",SUMIFS(L_Compensado,L_Nome,$A39,L_Mes,$B$3))</f>
        <v/>
      </c>
      <c r="J39" s="14" t="str">
        <f t="shared" ref="J39:J66" si="20">IF($A39="","",SUMIFS(L_Perdoado,L_Nome,$A39,L_Mes,$B$3))</f>
        <v/>
      </c>
      <c r="K39" s="14" t="str">
        <f t="shared" ref="K39:K66" si="21">IF($A39="","",SUMIFS(L_HorasDesc,L_Nome,$A39,L_Mes,$B$3))</f>
        <v/>
      </c>
      <c r="L39" s="15" t="str">
        <f t="shared" ref="L39:L66" si="22">IF($A39="","",SUMIFS(L_Valor,L_Nome,$A39,L_Mes,$B$3))</f>
        <v/>
      </c>
      <c r="M39" s="14" t="str">
        <f t="shared" ref="M39:M66" si="23">IF($A39="","",SUMIFS(L_HorasDesc,L_Nome,$A39,L_Mes,$B$3,L_Categoria,"Leve atraso"))</f>
        <v/>
      </c>
      <c r="N39" s="14" t="str">
        <f t="shared" ref="N39:N66" si="24">IF($A39="","",SUMIFS(CP_Horas,CP_Quem,$A39,CP_Aprov,"Sim",CP_Data,"&gt;="&amp;$B$3,CP_Data,"&lt;"&amp;DATE(YEAR($B$3),MONTH($B$3)+1,1)))</f>
        <v/>
      </c>
      <c r="O39" s="14" t="str">
        <f t="shared" ref="O39:O66" si="25">IF($A39="","",SUMIFS(H_Liq,H_Nome,$A39,H_Mes,$B$3))</f>
        <v/>
      </c>
      <c r="P39" s="15" t="str">
        <f t="shared" ref="P39:P66" si="26">IF($A39="","",SUMIFS(H_Valor,H_Nome,$A39,H_Mes,$B$3))</f>
        <v/>
      </c>
    </row>
    <row r="40" spans="1:16" x14ac:dyDescent="0.2">
      <c r="A40" s="52" t="str">
        <f>IF(Cadastro!B37="","",Cadastro!B37)</f>
        <v/>
      </c>
      <c r="B40" s="52" t="str">
        <f>IF($A40="","",Cadastro!C37)</f>
        <v/>
      </c>
      <c r="C40" s="52" t="str">
        <f>IF($A40="","",Cadastro!F37)</f>
        <v/>
      </c>
      <c r="D40" s="45" t="str">
        <f t="shared" si="14"/>
        <v/>
      </c>
      <c r="E40" s="14" t="str">
        <f t="shared" si="15"/>
        <v/>
      </c>
      <c r="F40" s="14" t="str">
        <f t="shared" si="16"/>
        <v/>
      </c>
      <c r="G40" s="14" t="str">
        <f t="shared" si="17"/>
        <v/>
      </c>
      <c r="H40" s="14" t="str">
        <f t="shared" si="18"/>
        <v/>
      </c>
      <c r="I40" s="14" t="str">
        <f t="shared" si="19"/>
        <v/>
      </c>
      <c r="J40" s="14" t="str">
        <f t="shared" si="20"/>
        <v/>
      </c>
      <c r="K40" s="14" t="str">
        <f t="shared" si="21"/>
        <v/>
      </c>
      <c r="L40" s="15" t="str">
        <f t="shared" si="22"/>
        <v/>
      </c>
      <c r="M40" s="14" t="str">
        <f t="shared" si="23"/>
        <v/>
      </c>
      <c r="N40" s="14" t="str">
        <f t="shared" si="24"/>
        <v/>
      </c>
      <c r="O40" s="14" t="str">
        <f t="shared" si="25"/>
        <v/>
      </c>
      <c r="P40" s="15" t="str">
        <f t="shared" si="26"/>
        <v/>
      </c>
    </row>
    <row r="41" spans="1:16" x14ac:dyDescent="0.2">
      <c r="A41" s="52" t="str">
        <f>IF(Cadastro!B38="","",Cadastro!B38)</f>
        <v/>
      </c>
      <c r="B41" s="52" t="str">
        <f>IF($A41="","",Cadastro!C38)</f>
        <v/>
      </c>
      <c r="C41" s="52" t="str">
        <f>IF($A41="","",Cadastro!F38)</f>
        <v/>
      </c>
      <c r="D41" s="45" t="str">
        <f t="shared" si="14"/>
        <v/>
      </c>
      <c r="E41" s="14" t="str">
        <f t="shared" si="15"/>
        <v/>
      </c>
      <c r="F41" s="14" t="str">
        <f t="shared" si="16"/>
        <v/>
      </c>
      <c r="G41" s="14" t="str">
        <f t="shared" si="17"/>
        <v/>
      </c>
      <c r="H41" s="14" t="str">
        <f t="shared" si="18"/>
        <v/>
      </c>
      <c r="I41" s="14" t="str">
        <f t="shared" si="19"/>
        <v/>
      </c>
      <c r="J41" s="14" t="str">
        <f t="shared" si="20"/>
        <v/>
      </c>
      <c r="K41" s="14" t="str">
        <f t="shared" si="21"/>
        <v/>
      </c>
      <c r="L41" s="15" t="str">
        <f t="shared" si="22"/>
        <v/>
      </c>
      <c r="M41" s="14" t="str">
        <f t="shared" si="23"/>
        <v/>
      </c>
      <c r="N41" s="14" t="str">
        <f t="shared" si="24"/>
        <v/>
      </c>
      <c r="O41" s="14" t="str">
        <f t="shared" si="25"/>
        <v/>
      </c>
      <c r="P41" s="15" t="str">
        <f t="shared" si="26"/>
        <v/>
      </c>
    </row>
    <row r="42" spans="1:16" x14ac:dyDescent="0.2">
      <c r="A42" s="52" t="str">
        <f>IF(Cadastro!B39="","",Cadastro!B39)</f>
        <v/>
      </c>
      <c r="B42" s="52" t="str">
        <f>IF($A42="","",Cadastro!C39)</f>
        <v/>
      </c>
      <c r="C42" s="52" t="str">
        <f>IF($A42="","",Cadastro!F39)</f>
        <v/>
      </c>
      <c r="D42" s="45" t="str">
        <f t="shared" si="14"/>
        <v/>
      </c>
      <c r="E42" s="14" t="str">
        <f t="shared" si="15"/>
        <v/>
      </c>
      <c r="F42" s="14" t="str">
        <f t="shared" si="16"/>
        <v/>
      </c>
      <c r="G42" s="14" t="str">
        <f t="shared" si="17"/>
        <v/>
      </c>
      <c r="H42" s="14" t="str">
        <f t="shared" si="18"/>
        <v/>
      </c>
      <c r="I42" s="14" t="str">
        <f t="shared" si="19"/>
        <v/>
      </c>
      <c r="J42" s="14" t="str">
        <f t="shared" si="20"/>
        <v/>
      </c>
      <c r="K42" s="14" t="str">
        <f t="shared" si="21"/>
        <v/>
      </c>
      <c r="L42" s="15" t="str">
        <f t="shared" si="22"/>
        <v/>
      </c>
      <c r="M42" s="14" t="str">
        <f t="shared" si="23"/>
        <v/>
      </c>
      <c r="N42" s="14" t="str">
        <f t="shared" si="24"/>
        <v/>
      </c>
      <c r="O42" s="14" t="str">
        <f t="shared" si="25"/>
        <v/>
      </c>
      <c r="P42" s="15" t="str">
        <f t="shared" si="26"/>
        <v/>
      </c>
    </row>
    <row r="43" spans="1:16" x14ac:dyDescent="0.2">
      <c r="A43" s="52" t="str">
        <f>IF(Cadastro!B40="","",Cadastro!B40)</f>
        <v/>
      </c>
      <c r="B43" s="52" t="str">
        <f>IF($A43="","",Cadastro!C40)</f>
        <v/>
      </c>
      <c r="C43" s="52" t="str">
        <f>IF($A43="","",Cadastro!F40)</f>
        <v/>
      </c>
      <c r="D43" s="45" t="str">
        <f t="shared" si="14"/>
        <v/>
      </c>
      <c r="E43" s="14" t="str">
        <f t="shared" si="15"/>
        <v/>
      </c>
      <c r="F43" s="14" t="str">
        <f t="shared" si="16"/>
        <v/>
      </c>
      <c r="G43" s="14" t="str">
        <f t="shared" si="17"/>
        <v/>
      </c>
      <c r="H43" s="14" t="str">
        <f t="shared" si="18"/>
        <v/>
      </c>
      <c r="I43" s="14" t="str">
        <f t="shared" si="19"/>
        <v/>
      </c>
      <c r="J43" s="14" t="str">
        <f t="shared" si="20"/>
        <v/>
      </c>
      <c r="K43" s="14" t="str">
        <f t="shared" si="21"/>
        <v/>
      </c>
      <c r="L43" s="15" t="str">
        <f t="shared" si="22"/>
        <v/>
      </c>
      <c r="M43" s="14" t="str">
        <f t="shared" si="23"/>
        <v/>
      </c>
      <c r="N43" s="14" t="str">
        <f t="shared" si="24"/>
        <v/>
      </c>
      <c r="O43" s="14" t="str">
        <f t="shared" si="25"/>
        <v/>
      </c>
      <c r="P43" s="15" t="str">
        <f t="shared" si="26"/>
        <v/>
      </c>
    </row>
    <row r="44" spans="1:16" x14ac:dyDescent="0.2">
      <c r="A44" s="52" t="str">
        <f>IF(Cadastro!B41="","",Cadastro!B41)</f>
        <v/>
      </c>
      <c r="B44" s="52" t="str">
        <f>IF($A44="","",Cadastro!C41)</f>
        <v/>
      </c>
      <c r="C44" s="52" t="str">
        <f>IF($A44="","",Cadastro!F41)</f>
        <v/>
      </c>
      <c r="D44" s="45" t="str">
        <f t="shared" si="14"/>
        <v/>
      </c>
      <c r="E44" s="14" t="str">
        <f t="shared" si="15"/>
        <v/>
      </c>
      <c r="F44" s="14" t="str">
        <f t="shared" si="16"/>
        <v/>
      </c>
      <c r="G44" s="14" t="str">
        <f t="shared" si="17"/>
        <v/>
      </c>
      <c r="H44" s="14" t="str">
        <f t="shared" si="18"/>
        <v/>
      </c>
      <c r="I44" s="14" t="str">
        <f t="shared" si="19"/>
        <v/>
      </c>
      <c r="J44" s="14" t="str">
        <f t="shared" si="20"/>
        <v/>
      </c>
      <c r="K44" s="14" t="str">
        <f t="shared" si="21"/>
        <v/>
      </c>
      <c r="L44" s="15" t="str">
        <f t="shared" si="22"/>
        <v/>
      </c>
      <c r="M44" s="14" t="str">
        <f t="shared" si="23"/>
        <v/>
      </c>
      <c r="N44" s="14" t="str">
        <f t="shared" si="24"/>
        <v/>
      </c>
      <c r="O44" s="14" t="str">
        <f t="shared" si="25"/>
        <v/>
      </c>
      <c r="P44" s="15" t="str">
        <f t="shared" si="26"/>
        <v/>
      </c>
    </row>
    <row r="45" spans="1:16" x14ac:dyDescent="0.2">
      <c r="A45" s="52" t="str">
        <f>IF(Cadastro!B42="","",Cadastro!B42)</f>
        <v/>
      </c>
      <c r="B45" s="52" t="str">
        <f>IF($A45="","",Cadastro!C42)</f>
        <v/>
      </c>
      <c r="C45" s="52" t="str">
        <f>IF($A45="","",Cadastro!F42)</f>
        <v/>
      </c>
      <c r="D45" s="45" t="str">
        <f t="shared" si="14"/>
        <v/>
      </c>
      <c r="E45" s="14" t="str">
        <f t="shared" si="15"/>
        <v/>
      </c>
      <c r="F45" s="14" t="str">
        <f t="shared" si="16"/>
        <v/>
      </c>
      <c r="G45" s="14" t="str">
        <f t="shared" si="17"/>
        <v/>
      </c>
      <c r="H45" s="14" t="str">
        <f t="shared" si="18"/>
        <v/>
      </c>
      <c r="I45" s="14" t="str">
        <f t="shared" si="19"/>
        <v/>
      </c>
      <c r="J45" s="14" t="str">
        <f t="shared" si="20"/>
        <v/>
      </c>
      <c r="K45" s="14" t="str">
        <f t="shared" si="21"/>
        <v/>
      </c>
      <c r="L45" s="15" t="str">
        <f t="shared" si="22"/>
        <v/>
      </c>
      <c r="M45" s="14" t="str">
        <f t="shared" si="23"/>
        <v/>
      </c>
      <c r="N45" s="14" t="str">
        <f t="shared" si="24"/>
        <v/>
      </c>
      <c r="O45" s="14" t="str">
        <f t="shared" si="25"/>
        <v/>
      </c>
      <c r="P45" s="15" t="str">
        <f t="shared" si="26"/>
        <v/>
      </c>
    </row>
    <row r="46" spans="1:16" x14ac:dyDescent="0.2">
      <c r="A46" s="52" t="str">
        <f>IF(Cadastro!B43="","",Cadastro!B43)</f>
        <v/>
      </c>
      <c r="B46" s="52" t="str">
        <f>IF($A46="","",Cadastro!C43)</f>
        <v/>
      </c>
      <c r="C46" s="52" t="str">
        <f>IF($A46="","",Cadastro!F43)</f>
        <v/>
      </c>
      <c r="D46" s="45" t="str">
        <f t="shared" si="14"/>
        <v/>
      </c>
      <c r="E46" s="14" t="str">
        <f t="shared" si="15"/>
        <v/>
      </c>
      <c r="F46" s="14" t="str">
        <f t="shared" si="16"/>
        <v/>
      </c>
      <c r="G46" s="14" t="str">
        <f t="shared" si="17"/>
        <v/>
      </c>
      <c r="H46" s="14" t="str">
        <f t="shared" si="18"/>
        <v/>
      </c>
      <c r="I46" s="14" t="str">
        <f t="shared" si="19"/>
        <v/>
      </c>
      <c r="J46" s="14" t="str">
        <f t="shared" si="20"/>
        <v/>
      </c>
      <c r="K46" s="14" t="str">
        <f t="shared" si="21"/>
        <v/>
      </c>
      <c r="L46" s="15" t="str">
        <f t="shared" si="22"/>
        <v/>
      </c>
      <c r="M46" s="14" t="str">
        <f t="shared" si="23"/>
        <v/>
      </c>
      <c r="N46" s="14" t="str">
        <f t="shared" si="24"/>
        <v/>
      </c>
      <c r="O46" s="14" t="str">
        <f t="shared" si="25"/>
        <v/>
      </c>
      <c r="P46" s="15" t="str">
        <f t="shared" si="26"/>
        <v/>
      </c>
    </row>
    <row r="47" spans="1:16" x14ac:dyDescent="0.2">
      <c r="A47" s="52" t="str">
        <f>IF(Cadastro!B44="","",Cadastro!B44)</f>
        <v/>
      </c>
      <c r="B47" s="52" t="str">
        <f>IF($A47="","",Cadastro!C44)</f>
        <v/>
      </c>
      <c r="C47" s="52" t="str">
        <f>IF($A47="","",Cadastro!F44)</f>
        <v/>
      </c>
      <c r="D47" s="45" t="str">
        <f t="shared" si="14"/>
        <v/>
      </c>
      <c r="E47" s="14" t="str">
        <f t="shared" si="15"/>
        <v/>
      </c>
      <c r="F47" s="14" t="str">
        <f t="shared" si="16"/>
        <v/>
      </c>
      <c r="G47" s="14" t="str">
        <f t="shared" si="17"/>
        <v/>
      </c>
      <c r="H47" s="14" t="str">
        <f t="shared" si="18"/>
        <v/>
      </c>
      <c r="I47" s="14" t="str">
        <f t="shared" si="19"/>
        <v/>
      </c>
      <c r="J47" s="14" t="str">
        <f t="shared" si="20"/>
        <v/>
      </c>
      <c r="K47" s="14" t="str">
        <f t="shared" si="21"/>
        <v/>
      </c>
      <c r="L47" s="15" t="str">
        <f t="shared" si="22"/>
        <v/>
      </c>
      <c r="M47" s="14" t="str">
        <f t="shared" si="23"/>
        <v/>
      </c>
      <c r="N47" s="14" t="str">
        <f t="shared" si="24"/>
        <v/>
      </c>
      <c r="O47" s="14" t="str">
        <f t="shared" si="25"/>
        <v/>
      </c>
      <c r="P47" s="15" t="str">
        <f t="shared" si="26"/>
        <v/>
      </c>
    </row>
    <row r="48" spans="1:16" x14ac:dyDescent="0.2">
      <c r="A48" s="52" t="str">
        <f>IF(Cadastro!B45="","",Cadastro!B45)</f>
        <v/>
      </c>
      <c r="B48" s="52" t="str">
        <f>IF($A48="","",Cadastro!C45)</f>
        <v/>
      </c>
      <c r="C48" s="52" t="str">
        <f>IF($A48="","",Cadastro!F45)</f>
        <v/>
      </c>
      <c r="D48" s="45" t="str">
        <f t="shared" si="14"/>
        <v/>
      </c>
      <c r="E48" s="14" t="str">
        <f t="shared" si="15"/>
        <v/>
      </c>
      <c r="F48" s="14" t="str">
        <f t="shared" si="16"/>
        <v/>
      </c>
      <c r="G48" s="14" t="str">
        <f t="shared" si="17"/>
        <v/>
      </c>
      <c r="H48" s="14" t="str">
        <f t="shared" si="18"/>
        <v/>
      </c>
      <c r="I48" s="14" t="str">
        <f t="shared" si="19"/>
        <v/>
      </c>
      <c r="J48" s="14" t="str">
        <f t="shared" si="20"/>
        <v/>
      </c>
      <c r="K48" s="14" t="str">
        <f t="shared" si="21"/>
        <v/>
      </c>
      <c r="L48" s="15" t="str">
        <f t="shared" si="22"/>
        <v/>
      </c>
      <c r="M48" s="14" t="str">
        <f t="shared" si="23"/>
        <v/>
      </c>
      <c r="N48" s="14" t="str">
        <f t="shared" si="24"/>
        <v/>
      </c>
      <c r="O48" s="14" t="str">
        <f t="shared" si="25"/>
        <v/>
      </c>
      <c r="P48" s="15" t="str">
        <f t="shared" si="26"/>
        <v/>
      </c>
    </row>
    <row r="49" spans="1:16" x14ac:dyDescent="0.2">
      <c r="A49" s="52" t="str">
        <f>IF(Cadastro!B46="","",Cadastro!B46)</f>
        <v/>
      </c>
      <c r="B49" s="52" t="str">
        <f>IF($A49="","",Cadastro!C46)</f>
        <v/>
      </c>
      <c r="C49" s="52" t="str">
        <f>IF($A49="","",Cadastro!F46)</f>
        <v/>
      </c>
      <c r="D49" s="45" t="str">
        <f t="shared" si="14"/>
        <v/>
      </c>
      <c r="E49" s="14" t="str">
        <f t="shared" si="15"/>
        <v/>
      </c>
      <c r="F49" s="14" t="str">
        <f t="shared" si="16"/>
        <v/>
      </c>
      <c r="G49" s="14" t="str">
        <f t="shared" si="17"/>
        <v/>
      </c>
      <c r="H49" s="14" t="str">
        <f t="shared" si="18"/>
        <v/>
      </c>
      <c r="I49" s="14" t="str">
        <f t="shared" si="19"/>
        <v/>
      </c>
      <c r="J49" s="14" t="str">
        <f t="shared" si="20"/>
        <v/>
      </c>
      <c r="K49" s="14" t="str">
        <f t="shared" si="21"/>
        <v/>
      </c>
      <c r="L49" s="15" t="str">
        <f t="shared" si="22"/>
        <v/>
      </c>
      <c r="M49" s="14" t="str">
        <f t="shared" si="23"/>
        <v/>
      </c>
      <c r="N49" s="14" t="str">
        <f t="shared" si="24"/>
        <v/>
      </c>
      <c r="O49" s="14" t="str">
        <f t="shared" si="25"/>
        <v/>
      </c>
      <c r="P49" s="15" t="str">
        <f t="shared" si="26"/>
        <v/>
      </c>
    </row>
    <row r="50" spans="1:16" x14ac:dyDescent="0.2">
      <c r="A50" s="52" t="str">
        <f>IF(Cadastro!B47="","",Cadastro!B47)</f>
        <v/>
      </c>
      <c r="B50" s="52" t="str">
        <f>IF($A50="","",Cadastro!C47)</f>
        <v/>
      </c>
      <c r="C50" s="52" t="str">
        <f>IF($A50="","",Cadastro!F47)</f>
        <v/>
      </c>
      <c r="D50" s="45" t="str">
        <f t="shared" si="14"/>
        <v/>
      </c>
      <c r="E50" s="14" t="str">
        <f t="shared" si="15"/>
        <v/>
      </c>
      <c r="F50" s="14" t="str">
        <f t="shared" si="16"/>
        <v/>
      </c>
      <c r="G50" s="14" t="str">
        <f t="shared" si="17"/>
        <v/>
      </c>
      <c r="H50" s="14" t="str">
        <f t="shared" si="18"/>
        <v/>
      </c>
      <c r="I50" s="14" t="str">
        <f t="shared" si="19"/>
        <v/>
      </c>
      <c r="J50" s="14" t="str">
        <f t="shared" si="20"/>
        <v/>
      </c>
      <c r="K50" s="14" t="str">
        <f t="shared" si="21"/>
        <v/>
      </c>
      <c r="L50" s="15" t="str">
        <f t="shared" si="22"/>
        <v/>
      </c>
      <c r="M50" s="14" t="str">
        <f t="shared" si="23"/>
        <v/>
      </c>
      <c r="N50" s="14" t="str">
        <f t="shared" si="24"/>
        <v/>
      </c>
      <c r="O50" s="14" t="str">
        <f t="shared" si="25"/>
        <v/>
      </c>
      <c r="P50" s="15" t="str">
        <f t="shared" si="26"/>
        <v/>
      </c>
    </row>
    <row r="51" spans="1:16" x14ac:dyDescent="0.2">
      <c r="A51" s="52" t="str">
        <f>IF(Cadastro!B48="","",Cadastro!B48)</f>
        <v/>
      </c>
      <c r="B51" s="52" t="str">
        <f>IF($A51="","",Cadastro!C48)</f>
        <v/>
      </c>
      <c r="C51" s="52" t="str">
        <f>IF($A51="","",Cadastro!F48)</f>
        <v/>
      </c>
      <c r="D51" s="45" t="str">
        <f t="shared" si="14"/>
        <v/>
      </c>
      <c r="E51" s="14" t="str">
        <f t="shared" si="15"/>
        <v/>
      </c>
      <c r="F51" s="14" t="str">
        <f t="shared" si="16"/>
        <v/>
      </c>
      <c r="G51" s="14" t="str">
        <f t="shared" si="17"/>
        <v/>
      </c>
      <c r="H51" s="14" t="str">
        <f t="shared" si="18"/>
        <v/>
      </c>
      <c r="I51" s="14" t="str">
        <f t="shared" si="19"/>
        <v/>
      </c>
      <c r="J51" s="14" t="str">
        <f t="shared" si="20"/>
        <v/>
      </c>
      <c r="K51" s="14" t="str">
        <f t="shared" si="21"/>
        <v/>
      </c>
      <c r="L51" s="15" t="str">
        <f t="shared" si="22"/>
        <v/>
      </c>
      <c r="M51" s="14" t="str">
        <f t="shared" si="23"/>
        <v/>
      </c>
      <c r="N51" s="14" t="str">
        <f t="shared" si="24"/>
        <v/>
      </c>
      <c r="O51" s="14" t="str">
        <f t="shared" si="25"/>
        <v/>
      </c>
      <c r="P51" s="15" t="str">
        <f t="shared" si="26"/>
        <v/>
      </c>
    </row>
    <row r="52" spans="1:16" x14ac:dyDescent="0.2">
      <c r="A52" s="52" t="str">
        <f>IF(Cadastro!B49="","",Cadastro!B49)</f>
        <v/>
      </c>
      <c r="B52" s="52" t="str">
        <f>IF($A52="","",Cadastro!C49)</f>
        <v/>
      </c>
      <c r="C52" s="52" t="str">
        <f>IF($A52="","",Cadastro!F49)</f>
        <v/>
      </c>
      <c r="D52" s="45" t="str">
        <f t="shared" si="14"/>
        <v/>
      </c>
      <c r="E52" s="14" t="str">
        <f t="shared" si="15"/>
        <v/>
      </c>
      <c r="F52" s="14" t="str">
        <f t="shared" si="16"/>
        <v/>
      </c>
      <c r="G52" s="14" t="str">
        <f t="shared" si="17"/>
        <v/>
      </c>
      <c r="H52" s="14" t="str">
        <f t="shared" si="18"/>
        <v/>
      </c>
      <c r="I52" s="14" t="str">
        <f t="shared" si="19"/>
        <v/>
      </c>
      <c r="J52" s="14" t="str">
        <f t="shared" si="20"/>
        <v/>
      </c>
      <c r="K52" s="14" t="str">
        <f t="shared" si="21"/>
        <v/>
      </c>
      <c r="L52" s="15" t="str">
        <f t="shared" si="22"/>
        <v/>
      </c>
      <c r="M52" s="14" t="str">
        <f t="shared" si="23"/>
        <v/>
      </c>
      <c r="N52" s="14" t="str">
        <f t="shared" si="24"/>
        <v/>
      </c>
      <c r="O52" s="14" t="str">
        <f t="shared" si="25"/>
        <v/>
      </c>
      <c r="P52" s="15" t="str">
        <f t="shared" si="26"/>
        <v/>
      </c>
    </row>
    <row r="53" spans="1:16" x14ac:dyDescent="0.2">
      <c r="A53" s="52" t="str">
        <f>IF(Cadastro!B50="","",Cadastro!B50)</f>
        <v/>
      </c>
      <c r="B53" s="52" t="str">
        <f>IF($A53="","",Cadastro!C50)</f>
        <v/>
      </c>
      <c r="C53" s="52" t="str">
        <f>IF($A53="","",Cadastro!F50)</f>
        <v/>
      </c>
      <c r="D53" s="45" t="str">
        <f t="shared" si="14"/>
        <v/>
      </c>
      <c r="E53" s="14" t="str">
        <f t="shared" si="15"/>
        <v/>
      </c>
      <c r="F53" s="14" t="str">
        <f t="shared" si="16"/>
        <v/>
      </c>
      <c r="G53" s="14" t="str">
        <f t="shared" si="17"/>
        <v/>
      </c>
      <c r="H53" s="14" t="str">
        <f t="shared" si="18"/>
        <v/>
      </c>
      <c r="I53" s="14" t="str">
        <f t="shared" si="19"/>
        <v/>
      </c>
      <c r="J53" s="14" t="str">
        <f t="shared" si="20"/>
        <v/>
      </c>
      <c r="K53" s="14" t="str">
        <f t="shared" si="21"/>
        <v/>
      </c>
      <c r="L53" s="15" t="str">
        <f t="shared" si="22"/>
        <v/>
      </c>
      <c r="M53" s="14" t="str">
        <f t="shared" si="23"/>
        <v/>
      </c>
      <c r="N53" s="14" t="str">
        <f t="shared" si="24"/>
        <v/>
      </c>
      <c r="O53" s="14" t="str">
        <f t="shared" si="25"/>
        <v/>
      </c>
      <c r="P53" s="15" t="str">
        <f t="shared" si="26"/>
        <v/>
      </c>
    </row>
    <row r="54" spans="1:16" x14ac:dyDescent="0.2">
      <c r="A54" s="52" t="str">
        <f>IF(Cadastro!B51="","",Cadastro!B51)</f>
        <v/>
      </c>
      <c r="B54" s="52" t="str">
        <f>IF($A54="","",Cadastro!C51)</f>
        <v/>
      </c>
      <c r="C54" s="52" t="str">
        <f>IF($A54="","",Cadastro!F51)</f>
        <v/>
      </c>
      <c r="D54" s="45" t="str">
        <f t="shared" si="14"/>
        <v/>
      </c>
      <c r="E54" s="14" t="str">
        <f t="shared" si="15"/>
        <v/>
      </c>
      <c r="F54" s="14" t="str">
        <f t="shared" si="16"/>
        <v/>
      </c>
      <c r="G54" s="14" t="str">
        <f t="shared" si="17"/>
        <v/>
      </c>
      <c r="H54" s="14" t="str">
        <f t="shared" si="18"/>
        <v/>
      </c>
      <c r="I54" s="14" t="str">
        <f t="shared" si="19"/>
        <v/>
      </c>
      <c r="J54" s="14" t="str">
        <f t="shared" si="20"/>
        <v/>
      </c>
      <c r="K54" s="14" t="str">
        <f t="shared" si="21"/>
        <v/>
      </c>
      <c r="L54" s="15" t="str">
        <f t="shared" si="22"/>
        <v/>
      </c>
      <c r="M54" s="14" t="str">
        <f t="shared" si="23"/>
        <v/>
      </c>
      <c r="N54" s="14" t="str">
        <f t="shared" si="24"/>
        <v/>
      </c>
      <c r="O54" s="14" t="str">
        <f t="shared" si="25"/>
        <v/>
      </c>
      <c r="P54" s="15" t="str">
        <f t="shared" si="26"/>
        <v/>
      </c>
    </row>
    <row r="55" spans="1:16" x14ac:dyDescent="0.2">
      <c r="A55" s="52" t="str">
        <f>IF(Cadastro!B52="","",Cadastro!B52)</f>
        <v/>
      </c>
      <c r="B55" s="52" t="str">
        <f>IF($A55="","",Cadastro!C52)</f>
        <v/>
      </c>
      <c r="C55" s="52" t="str">
        <f>IF($A55="","",Cadastro!F52)</f>
        <v/>
      </c>
      <c r="D55" s="45" t="str">
        <f t="shared" si="14"/>
        <v/>
      </c>
      <c r="E55" s="14" t="str">
        <f t="shared" si="15"/>
        <v/>
      </c>
      <c r="F55" s="14" t="str">
        <f t="shared" si="16"/>
        <v/>
      </c>
      <c r="G55" s="14" t="str">
        <f t="shared" si="17"/>
        <v/>
      </c>
      <c r="H55" s="14" t="str">
        <f t="shared" si="18"/>
        <v/>
      </c>
      <c r="I55" s="14" t="str">
        <f t="shared" si="19"/>
        <v/>
      </c>
      <c r="J55" s="14" t="str">
        <f t="shared" si="20"/>
        <v/>
      </c>
      <c r="K55" s="14" t="str">
        <f t="shared" si="21"/>
        <v/>
      </c>
      <c r="L55" s="15" t="str">
        <f t="shared" si="22"/>
        <v/>
      </c>
      <c r="M55" s="14" t="str">
        <f t="shared" si="23"/>
        <v/>
      </c>
      <c r="N55" s="14" t="str">
        <f t="shared" si="24"/>
        <v/>
      </c>
      <c r="O55" s="14" t="str">
        <f t="shared" si="25"/>
        <v/>
      </c>
      <c r="P55" s="15" t="str">
        <f t="shared" si="26"/>
        <v/>
      </c>
    </row>
    <row r="56" spans="1:16" x14ac:dyDescent="0.2">
      <c r="A56" s="52" t="str">
        <f>IF(Cadastro!B53="","",Cadastro!B53)</f>
        <v/>
      </c>
      <c r="B56" s="52" t="str">
        <f>IF($A56="","",Cadastro!C53)</f>
        <v/>
      </c>
      <c r="C56" s="52" t="str">
        <f>IF($A56="","",Cadastro!F53)</f>
        <v/>
      </c>
      <c r="D56" s="45" t="str">
        <f t="shared" si="14"/>
        <v/>
      </c>
      <c r="E56" s="14" t="str">
        <f t="shared" si="15"/>
        <v/>
      </c>
      <c r="F56" s="14" t="str">
        <f t="shared" si="16"/>
        <v/>
      </c>
      <c r="G56" s="14" t="str">
        <f t="shared" si="17"/>
        <v/>
      </c>
      <c r="H56" s="14" t="str">
        <f t="shared" si="18"/>
        <v/>
      </c>
      <c r="I56" s="14" t="str">
        <f t="shared" si="19"/>
        <v/>
      </c>
      <c r="J56" s="14" t="str">
        <f t="shared" si="20"/>
        <v/>
      </c>
      <c r="K56" s="14" t="str">
        <f t="shared" si="21"/>
        <v/>
      </c>
      <c r="L56" s="15" t="str">
        <f t="shared" si="22"/>
        <v/>
      </c>
      <c r="M56" s="14" t="str">
        <f t="shared" si="23"/>
        <v/>
      </c>
      <c r="N56" s="14" t="str">
        <f t="shared" si="24"/>
        <v/>
      </c>
      <c r="O56" s="14" t="str">
        <f t="shared" si="25"/>
        <v/>
      </c>
      <c r="P56" s="15" t="str">
        <f t="shared" si="26"/>
        <v/>
      </c>
    </row>
    <row r="57" spans="1:16" x14ac:dyDescent="0.2">
      <c r="A57" s="52" t="str">
        <f>IF(Cadastro!B54="","",Cadastro!B54)</f>
        <v/>
      </c>
      <c r="B57" s="52" t="str">
        <f>IF($A57="","",Cadastro!C54)</f>
        <v/>
      </c>
      <c r="C57" s="52" t="str">
        <f>IF($A57="","",Cadastro!F54)</f>
        <v/>
      </c>
      <c r="D57" s="45" t="str">
        <f t="shared" si="14"/>
        <v/>
      </c>
      <c r="E57" s="14" t="str">
        <f t="shared" si="15"/>
        <v/>
      </c>
      <c r="F57" s="14" t="str">
        <f t="shared" si="16"/>
        <v/>
      </c>
      <c r="G57" s="14" t="str">
        <f t="shared" si="17"/>
        <v/>
      </c>
      <c r="H57" s="14" t="str">
        <f t="shared" si="18"/>
        <v/>
      </c>
      <c r="I57" s="14" t="str">
        <f t="shared" si="19"/>
        <v/>
      </c>
      <c r="J57" s="14" t="str">
        <f t="shared" si="20"/>
        <v/>
      </c>
      <c r="K57" s="14" t="str">
        <f t="shared" si="21"/>
        <v/>
      </c>
      <c r="L57" s="15" t="str">
        <f t="shared" si="22"/>
        <v/>
      </c>
      <c r="M57" s="14" t="str">
        <f t="shared" si="23"/>
        <v/>
      </c>
      <c r="N57" s="14" t="str">
        <f t="shared" si="24"/>
        <v/>
      </c>
      <c r="O57" s="14" t="str">
        <f t="shared" si="25"/>
        <v/>
      </c>
      <c r="P57" s="15" t="str">
        <f t="shared" si="26"/>
        <v/>
      </c>
    </row>
    <row r="58" spans="1:16" x14ac:dyDescent="0.2">
      <c r="A58" s="52" t="str">
        <f>IF(Cadastro!B55="","",Cadastro!B55)</f>
        <v/>
      </c>
      <c r="B58" s="52" t="str">
        <f>IF($A58="","",Cadastro!C55)</f>
        <v/>
      </c>
      <c r="C58" s="52" t="str">
        <f>IF($A58="","",Cadastro!F55)</f>
        <v/>
      </c>
      <c r="D58" s="45" t="str">
        <f t="shared" si="14"/>
        <v/>
      </c>
      <c r="E58" s="14" t="str">
        <f t="shared" si="15"/>
        <v/>
      </c>
      <c r="F58" s="14" t="str">
        <f t="shared" si="16"/>
        <v/>
      </c>
      <c r="G58" s="14" t="str">
        <f t="shared" si="17"/>
        <v/>
      </c>
      <c r="H58" s="14" t="str">
        <f t="shared" si="18"/>
        <v/>
      </c>
      <c r="I58" s="14" t="str">
        <f t="shared" si="19"/>
        <v/>
      </c>
      <c r="J58" s="14" t="str">
        <f t="shared" si="20"/>
        <v/>
      </c>
      <c r="K58" s="14" t="str">
        <f t="shared" si="21"/>
        <v/>
      </c>
      <c r="L58" s="15" t="str">
        <f t="shared" si="22"/>
        <v/>
      </c>
      <c r="M58" s="14" t="str">
        <f t="shared" si="23"/>
        <v/>
      </c>
      <c r="N58" s="14" t="str">
        <f t="shared" si="24"/>
        <v/>
      </c>
      <c r="O58" s="14" t="str">
        <f t="shared" si="25"/>
        <v/>
      </c>
      <c r="P58" s="15" t="str">
        <f t="shared" si="26"/>
        <v/>
      </c>
    </row>
    <row r="59" spans="1:16" x14ac:dyDescent="0.2">
      <c r="A59" s="52" t="str">
        <f>IF(Cadastro!B56="","",Cadastro!B56)</f>
        <v/>
      </c>
      <c r="B59" s="52" t="str">
        <f>IF($A59="","",Cadastro!C56)</f>
        <v/>
      </c>
      <c r="C59" s="52" t="str">
        <f>IF($A59="","",Cadastro!F56)</f>
        <v/>
      </c>
      <c r="D59" s="45" t="str">
        <f t="shared" si="14"/>
        <v/>
      </c>
      <c r="E59" s="14" t="str">
        <f t="shared" si="15"/>
        <v/>
      </c>
      <c r="F59" s="14" t="str">
        <f t="shared" si="16"/>
        <v/>
      </c>
      <c r="G59" s="14" t="str">
        <f t="shared" si="17"/>
        <v/>
      </c>
      <c r="H59" s="14" t="str">
        <f t="shared" si="18"/>
        <v/>
      </c>
      <c r="I59" s="14" t="str">
        <f t="shared" si="19"/>
        <v/>
      </c>
      <c r="J59" s="14" t="str">
        <f t="shared" si="20"/>
        <v/>
      </c>
      <c r="K59" s="14" t="str">
        <f t="shared" si="21"/>
        <v/>
      </c>
      <c r="L59" s="15" t="str">
        <f t="shared" si="22"/>
        <v/>
      </c>
      <c r="M59" s="14" t="str">
        <f t="shared" si="23"/>
        <v/>
      </c>
      <c r="N59" s="14" t="str">
        <f t="shared" si="24"/>
        <v/>
      </c>
      <c r="O59" s="14" t="str">
        <f t="shared" si="25"/>
        <v/>
      </c>
      <c r="P59" s="15" t="str">
        <f t="shared" si="26"/>
        <v/>
      </c>
    </row>
    <row r="60" spans="1:16" x14ac:dyDescent="0.2">
      <c r="A60" s="52" t="str">
        <f>IF(Cadastro!B57="","",Cadastro!B57)</f>
        <v/>
      </c>
      <c r="B60" s="52" t="str">
        <f>IF($A60="","",Cadastro!C57)</f>
        <v/>
      </c>
      <c r="C60" s="52" t="str">
        <f>IF($A60="","",Cadastro!F57)</f>
        <v/>
      </c>
      <c r="D60" s="45" t="str">
        <f t="shared" si="14"/>
        <v/>
      </c>
      <c r="E60" s="14" t="str">
        <f t="shared" si="15"/>
        <v/>
      </c>
      <c r="F60" s="14" t="str">
        <f t="shared" si="16"/>
        <v/>
      </c>
      <c r="G60" s="14" t="str">
        <f t="shared" si="17"/>
        <v/>
      </c>
      <c r="H60" s="14" t="str">
        <f t="shared" si="18"/>
        <v/>
      </c>
      <c r="I60" s="14" t="str">
        <f t="shared" si="19"/>
        <v/>
      </c>
      <c r="J60" s="14" t="str">
        <f t="shared" si="20"/>
        <v/>
      </c>
      <c r="K60" s="14" t="str">
        <f t="shared" si="21"/>
        <v/>
      </c>
      <c r="L60" s="15" t="str">
        <f t="shared" si="22"/>
        <v/>
      </c>
      <c r="M60" s="14" t="str">
        <f t="shared" si="23"/>
        <v/>
      </c>
      <c r="N60" s="14" t="str">
        <f t="shared" si="24"/>
        <v/>
      </c>
      <c r="O60" s="14" t="str">
        <f t="shared" si="25"/>
        <v/>
      </c>
      <c r="P60" s="15" t="str">
        <f t="shared" si="26"/>
        <v/>
      </c>
    </row>
    <row r="61" spans="1:16" x14ac:dyDescent="0.2">
      <c r="A61" s="52" t="str">
        <f>IF(Cadastro!B58="","",Cadastro!B58)</f>
        <v/>
      </c>
      <c r="B61" s="52" t="str">
        <f>IF($A61="","",Cadastro!C58)</f>
        <v/>
      </c>
      <c r="C61" s="52" t="str">
        <f>IF($A61="","",Cadastro!F58)</f>
        <v/>
      </c>
      <c r="D61" s="45" t="str">
        <f t="shared" si="14"/>
        <v/>
      </c>
      <c r="E61" s="14" t="str">
        <f t="shared" si="15"/>
        <v/>
      </c>
      <c r="F61" s="14" t="str">
        <f t="shared" si="16"/>
        <v/>
      </c>
      <c r="G61" s="14" t="str">
        <f t="shared" si="17"/>
        <v/>
      </c>
      <c r="H61" s="14" t="str">
        <f t="shared" si="18"/>
        <v/>
      </c>
      <c r="I61" s="14" t="str">
        <f t="shared" si="19"/>
        <v/>
      </c>
      <c r="J61" s="14" t="str">
        <f t="shared" si="20"/>
        <v/>
      </c>
      <c r="K61" s="14" t="str">
        <f t="shared" si="21"/>
        <v/>
      </c>
      <c r="L61" s="15" t="str">
        <f t="shared" si="22"/>
        <v/>
      </c>
      <c r="M61" s="14" t="str">
        <f t="shared" si="23"/>
        <v/>
      </c>
      <c r="N61" s="14" t="str">
        <f t="shared" si="24"/>
        <v/>
      </c>
      <c r="O61" s="14" t="str">
        <f t="shared" si="25"/>
        <v/>
      </c>
      <c r="P61" s="15" t="str">
        <f t="shared" si="26"/>
        <v/>
      </c>
    </row>
    <row r="62" spans="1:16" x14ac:dyDescent="0.2">
      <c r="A62" s="52" t="str">
        <f>IF(Cadastro!B59="","",Cadastro!B59)</f>
        <v/>
      </c>
      <c r="B62" s="52" t="str">
        <f>IF($A62="","",Cadastro!C59)</f>
        <v/>
      </c>
      <c r="C62" s="52" t="str">
        <f>IF($A62="","",Cadastro!F59)</f>
        <v/>
      </c>
      <c r="D62" s="45" t="str">
        <f t="shared" si="14"/>
        <v/>
      </c>
      <c r="E62" s="14" t="str">
        <f t="shared" si="15"/>
        <v/>
      </c>
      <c r="F62" s="14" t="str">
        <f t="shared" si="16"/>
        <v/>
      </c>
      <c r="G62" s="14" t="str">
        <f t="shared" si="17"/>
        <v/>
      </c>
      <c r="H62" s="14" t="str">
        <f t="shared" si="18"/>
        <v/>
      </c>
      <c r="I62" s="14" t="str">
        <f t="shared" si="19"/>
        <v/>
      </c>
      <c r="J62" s="14" t="str">
        <f t="shared" si="20"/>
        <v/>
      </c>
      <c r="K62" s="14" t="str">
        <f t="shared" si="21"/>
        <v/>
      </c>
      <c r="L62" s="15" t="str">
        <f t="shared" si="22"/>
        <v/>
      </c>
      <c r="M62" s="14" t="str">
        <f t="shared" si="23"/>
        <v/>
      </c>
      <c r="N62" s="14" t="str">
        <f t="shared" si="24"/>
        <v/>
      </c>
      <c r="O62" s="14" t="str">
        <f t="shared" si="25"/>
        <v/>
      </c>
      <c r="P62" s="15" t="str">
        <f t="shared" si="26"/>
        <v/>
      </c>
    </row>
    <row r="63" spans="1:16" x14ac:dyDescent="0.2">
      <c r="A63" s="52" t="str">
        <f>IF(Cadastro!B60="","",Cadastro!B60)</f>
        <v/>
      </c>
      <c r="B63" s="52" t="str">
        <f>IF($A63="","",Cadastro!C60)</f>
        <v/>
      </c>
      <c r="C63" s="52" t="str">
        <f>IF($A63="","",Cadastro!F60)</f>
        <v/>
      </c>
      <c r="D63" s="45" t="str">
        <f t="shared" si="14"/>
        <v/>
      </c>
      <c r="E63" s="14" t="str">
        <f t="shared" si="15"/>
        <v/>
      </c>
      <c r="F63" s="14" t="str">
        <f t="shared" si="16"/>
        <v/>
      </c>
      <c r="G63" s="14" t="str">
        <f t="shared" si="17"/>
        <v/>
      </c>
      <c r="H63" s="14" t="str">
        <f t="shared" si="18"/>
        <v/>
      </c>
      <c r="I63" s="14" t="str">
        <f t="shared" si="19"/>
        <v/>
      </c>
      <c r="J63" s="14" t="str">
        <f t="shared" si="20"/>
        <v/>
      </c>
      <c r="K63" s="14" t="str">
        <f t="shared" si="21"/>
        <v/>
      </c>
      <c r="L63" s="15" t="str">
        <f t="shared" si="22"/>
        <v/>
      </c>
      <c r="M63" s="14" t="str">
        <f t="shared" si="23"/>
        <v/>
      </c>
      <c r="N63" s="14" t="str">
        <f t="shared" si="24"/>
        <v/>
      </c>
      <c r="O63" s="14" t="str">
        <f t="shared" si="25"/>
        <v/>
      </c>
      <c r="P63" s="15" t="str">
        <f t="shared" si="26"/>
        <v/>
      </c>
    </row>
    <row r="64" spans="1:16" x14ac:dyDescent="0.2">
      <c r="A64" s="52" t="str">
        <f>IF(Cadastro!B61="","",Cadastro!B61)</f>
        <v/>
      </c>
      <c r="B64" s="52" t="str">
        <f>IF($A64="","",Cadastro!C61)</f>
        <v/>
      </c>
      <c r="C64" s="52" t="str">
        <f>IF($A64="","",Cadastro!F61)</f>
        <v/>
      </c>
      <c r="D64" s="45" t="str">
        <f t="shared" si="14"/>
        <v/>
      </c>
      <c r="E64" s="14" t="str">
        <f t="shared" si="15"/>
        <v/>
      </c>
      <c r="F64" s="14" t="str">
        <f t="shared" si="16"/>
        <v/>
      </c>
      <c r="G64" s="14" t="str">
        <f t="shared" si="17"/>
        <v/>
      </c>
      <c r="H64" s="14" t="str">
        <f t="shared" si="18"/>
        <v/>
      </c>
      <c r="I64" s="14" t="str">
        <f t="shared" si="19"/>
        <v/>
      </c>
      <c r="J64" s="14" t="str">
        <f t="shared" si="20"/>
        <v/>
      </c>
      <c r="K64" s="14" t="str">
        <f t="shared" si="21"/>
        <v/>
      </c>
      <c r="L64" s="15" t="str">
        <f t="shared" si="22"/>
        <v/>
      </c>
      <c r="M64" s="14" t="str">
        <f t="shared" si="23"/>
        <v/>
      </c>
      <c r="N64" s="14" t="str">
        <f t="shared" si="24"/>
        <v/>
      </c>
      <c r="O64" s="14" t="str">
        <f t="shared" si="25"/>
        <v/>
      </c>
      <c r="P64" s="15" t="str">
        <f t="shared" si="26"/>
        <v/>
      </c>
    </row>
    <row r="65" spans="1:16" x14ac:dyDescent="0.2">
      <c r="A65" s="52" t="str">
        <f>IF(Cadastro!B62="","",Cadastro!B62)</f>
        <v/>
      </c>
      <c r="B65" s="52" t="str">
        <f>IF($A65="","",Cadastro!C62)</f>
        <v/>
      </c>
      <c r="C65" s="52" t="str">
        <f>IF($A65="","",Cadastro!F62)</f>
        <v/>
      </c>
      <c r="D65" s="45" t="str">
        <f t="shared" si="14"/>
        <v/>
      </c>
      <c r="E65" s="14" t="str">
        <f t="shared" si="15"/>
        <v/>
      </c>
      <c r="F65" s="14" t="str">
        <f t="shared" si="16"/>
        <v/>
      </c>
      <c r="G65" s="14" t="str">
        <f t="shared" si="17"/>
        <v/>
      </c>
      <c r="H65" s="14" t="str">
        <f t="shared" si="18"/>
        <v/>
      </c>
      <c r="I65" s="14" t="str">
        <f t="shared" si="19"/>
        <v/>
      </c>
      <c r="J65" s="14" t="str">
        <f t="shared" si="20"/>
        <v/>
      </c>
      <c r="K65" s="14" t="str">
        <f t="shared" si="21"/>
        <v/>
      </c>
      <c r="L65" s="15" t="str">
        <f t="shared" si="22"/>
        <v/>
      </c>
      <c r="M65" s="14" t="str">
        <f t="shared" si="23"/>
        <v/>
      </c>
      <c r="N65" s="14" t="str">
        <f t="shared" si="24"/>
        <v/>
      </c>
      <c r="O65" s="14" t="str">
        <f t="shared" si="25"/>
        <v/>
      </c>
      <c r="P65" s="15" t="str">
        <f t="shared" si="26"/>
        <v/>
      </c>
    </row>
    <row r="66" spans="1:16" x14ac:dyDescent="0.2">
      <c r="A66" s="52" t="str">
        <f>IF(Cadastro!B63="","",Cadastro!B63)</f>
        <v/>
      </c>
      <c r="B66" s="52" t="str">
        <f>IF($A66="","",Cadastro!C63)</f>
        <v/>
      </c>
      <c r="C66" s="52" t="str">
        <f>IF($A66="","",Cadastro!F63)</f>
        <v/>
      </c>
      <c r="D66" s="45" t="str">
        <f t="shared" si="14"/>
        <v/>
      </c>
      <c r="E66" s="14" t="str">
        <f t="shared" si="15"/>
        <v/>
      </c>
      <c r="F66" s="14" t="str">
        <f t="shared" si="16"/>
        <v/>
      </c>
      <c r="G66" s="14" t="str">
        <f t="shared" si="17"/>
        <v/>
      </c>
      <c r="H66" s="14" t="str">
        <f t="shared" si="18"/>
        <v/>
      </c>
      <c r="I66" s="14" t="str">
        <f t="shared" si="19"/>
        <v/>
      </c>
      <c r="J66" s="14" t="str">
        <f t="shared" si="20"/>
        <v/>
      </c>
      <c r="K66" s="14" t="str">
        <f t="shared" si="21"/>
        <v/>
      </c>
      <c r="L66" s="15" t="str">
        <f t="shared" si="22"/>
        <v/>
      </c>
      <c r="M66" s="14" t="str">
        <f t="shared" si="23"/>
        <v/>
      </c>
      <c r="N66" s="14" t="str">
        <f t="shared" si="24"/>
        <v/>
      </c>
      <c r="O66" s="14" t="str">
        <f t="shared" si="25"/>
        <v/>
      </c>
      <c r="P66" s="15" t="str">
        <f t="shared" si="26"/>
        <v/>
      </c>
    </row>
    <row r="69" spans="1:16" ht="15" x14ac:dyDescent="0.25">
      <c r="A69" s="53" t="s">
        <v>724</v>
      </c>
    </row>
    <row r="70" spans="1:16" ht="38.25" x14ac:dyDescent="0.2">
      <c r="A70" s="10" t="s">
        <v>184</v>
      </c>
      <c r="B70" s="10" t="s">
        <v>725</v>
      </c>
      <c r="C70" s="10" t="s">
        <v>188</v>
      </c>
      <c r="D70" s="10" t="s">
        <v>718</v>
      </c>
      <c r="E70" s="10" t="s">
        <v>719</v>
      </c>
      <c r="F70" s="10" t="s">
        <v>108</v>
      </c>
      <c r="G70" s="10" t="s">
        <v>196</v>
      </c>
      <c r="H70" s="10" t="s">
        <v>722</v>
      </c>
      <c r="I70" s="10" t="s">
        <v>723</v>
      </c>
    </row>
    <row r="71" spans="1:16" x14ac:dyDescent="0.2">
      <c r="A71" s="52" t="str">
        <f>IF(INDEX(lstFuncoes,1)=0,"",INDEX(lstFuncoes,1)&amp;"")</f>
        <v>ENCARREGADO</v>
      </c>
      <c r="B71" s="45">
        <f t="shared" ref="B71:B80" si="27">IF($A71="","",COUNTIFS(L_Funcao,$A71,L_Mes,$B$3))</f>
        <v>42</v>
      </c>
      <c r="C71" s="14">
        <f t="shared" ref="C71:C80" si="28">IF($A71="","",SUMIFS(L_Trab,L_Funcao,$A71,L_Mes,$B$3))</f>
        <v>14.062499999999993</v>
      </c>
      <c r="D71" s="14">
        <f t="shared" ref="D71:D80" si="29">IF($A71="","",SUMIFS(L_Ausencia,L_Funcao,$A71,L_Mes,$B$3,L_Categoria,"Justificada")+SUMIFS(L_JustExtra,L_Funcao,$A71,L_Mes,$B$3))</f>
        <v>1.354166666666667</v>
      </c>
      <c r="E71" s="14">
        <f t="shared" ref="E71:E80" si="30">IF($A71="","",SUMIFS(L_Bruto,L_Funcao,$A71,L_Mes,$B$3))</f>
        <v>0.16666666666666699</v>
      </c>
      <c r="F71" s="14">
        <f t="shared" ref="F71:F80" si="31">IF($A71="","",SUMIFS(L_HorasDesc,L_Funcao,$A71,L_Mes,$B$3))</f>
        <v>0.16666666666666699</v>
      </c>
      <c r="G71" s="15">
        <f t="shared" ref="G71:G80" si="32">IF($A71="","",SUMIFS(L_Valor,L_Funcao,$A71,L_Mes,$B$3))</f>
        <v>265.64058722783369</v>
      </c>
      <c r="H71" s="14">
        <f t="shared" ref="H71:H80" si="33">IF($A71="","",SUMIFS(H_Liq,H_Funcao,$A71,H_Mes,$B$3))</f>
        <v>0</v>
      </c>
      <c r="I71" s="15">
        <f t="shared" ref="I71:I80" si="34">IF($A71="","",SUMIFS(H_Valor,H_Funcao,$A71,H_Mes,$B$3))</f>
        <v>0</v>
      </c>
    </row>
    <row r="72" spans="1:16" x14ac:dyDescent="0.2">
      <c r="A72" s="52" t="str">
        <f>IF(INDEX(lstFuncoes,2)=0,"",INDEX(lstFuncoes,2)&amp;"")</f>
        <v>SERRALHEIRO I</v>
      </c>
      <c r="B72" s="45">
        <f t="shared" si="27"/>
        <v>149</v>
      </c>
      <c r="C72" s="14">
        <f t="shared" si="28"/>
        <v>35.958333333333279</v>
      </c>
      <c r="D72" s="14">
        <f t="shared" si="29"/>
        <v>4.2083333333333295</v>
      </c>
      <c r="E72" s="14">
        <f t="shared" si="30"/>
        <v>12.041666666666659</v>
      </c>
      <c r="F72" s="14">
        <f t="shared" si="31"/>
        <v>11.291666666666663</v>
      </c>
      <c r="G72" s="15">
        <f t="shared" si="32"/>
        <v>14495.338293195156</v>
      </c>
      <c r="H72" s="14">
        <f t="shared" si="33"/>
        <v>0</v>
      </c>
      <c r="I72" s="15">
        <f t="shared" si="34"/>
        <v>0</v>
      </c>
    </row>
    <row r="73" spans="1:16" x14ac:dyDescent="0.2">
      <c r="A73" s="52" t="str">
        <f>IF(INDEX(lstFuncoes,3)=0,"",INDEX(lstFuncoes,3)&amp;"")</f>
        <v>SERRALHEIRO II</v>
      </c>
      <c r="B73" s="45">
        <f t="shared" si="27"/>
        <v>135</v>
      </c>
      <c r="C73" s="14">
        <f t="shared" si="28"/>
        <v>33.3333333333333</v>
      </c>
      <c r="D73" s="14">
        <f t="shared" si="29"/>
        <v>5.666666666666667</v>
      </c>
      <c r="E73" s="14">
        <f t="shared" si="30"/>
        <v>9.9166666666666643</v>
      </c>
      <c r="F73" s="14">
        <f t="shared" si="31"/>
        <v>8.4166666666666643</v>
      </c>
      <c r="G73" s="15">
        <f t="shared" si="32"/>
        <v>11680.798436872828</v>
      </c>
      <c r="H73" s="14">
        <f t="shared" si="33"/>
        <v>1.3333333333333333</v>
      </c>
      <c r="I73" s="15">
        <f t="shared" si="34"/>
        <v>3700.8470295042625</v>
      </c>
    </row>
    <row r="74" spans="1:16" x14ac:dyDescent="0.2">
      <c r="A74" s="52" t="str">
        <f>IF(INDEX(lstFuncoes,4)=0,"",INDEX(lstFuncoes,4)&amp;"")</f>
        <v>SPOT</v>
      </c>
      <c r="B74" s="45">
        <f t="shared" si="27"/>
        <v>0</v>
      </c>
      <c r="C74" s="14">
        <f t="shared" si="28"/>
        <v>0</v>
      </c>
      <c r="D74" s="14">
        <f t="shared" si="29"/>
        <v>0</v>
      </c>
      <c r="E74" s="14">
        <f t="shared" si="30"/>
        <v>0</v>
      </c>
      <c r="F74" s="14">
        <f t="shared" si="31"/>
        <v>0</v>
      </c>
      <c r="G74" s="15">
        <f t="shared" si="32"/>
        <v>0</v>
      </c>
      <c r="H74" s="14">
        <f t="shared" si="33"/>
        <v>0</v>
      </c>
      <c r="I74" s="15">
        <f t="shared" si="34"/>
        <v>0</v>
      </c>
    </row>
    <row r="75" spans="1:16" x14ac:dyDescent="0.2">
      <c r="A75" s="52" t="str">
        <f>IF(INDEX(lstFuncoes,5)=0,"",INDEX(lstFuncoes,5)&amp;"")</f>
        <v/>
      </c>
      <c r="B75" s="45" t="str">
        <f t="shared" si="27"/>
        <v/>
      </c>
      <c r="C75" s="14" t="str">
        <f t="shared" si="28"/>
        <v/>
      </c>
      <c r="D75" s="14" t="str">
        <f t="shared" si="29"/>
        <v/>
      </c>
      <c r="E75" s="14" t="str">
        <f t="shared" si="30"/>
        <v/>
      </c>
      <c r="F75" s="14" t="str">
        <f t="shared" si="31"/>
        <v/>
      </c>
      <c r="G75" s="15" t="str">
        <f t="shared" si="32"/>
        <v/>
      </c>
      <c r="H75" s="14" t="str">
        <f t="shared" si="33"/>
        <v/>
      </c>
      <c r="I75" s="15" t="str">
        <f t="shared" si="34"/>
        <v/>
      </c>
    </row>
    <row r="76" spans="1:16" x14ac:dyDescent="0.2">
      <c r="A76" s="52" t="str">
        <f>IF(INDEX(lstFuncoes,6)=0,"",INDEX(lstFuncoes,6)&amp;"")</f>
        <v/>
      </c>
      <c r="B76" s="45" t="str">
        <f t="shared" si="27"/>
        <v/>
      </c>
      <c r="C76" s="14" t="str">
        <f t="shared" si="28"/>
        <v/>
      </c>
      <c r="D76" s="14" t="str">
        <f t="shared" si="29"/>
        <v/>
      </c>
      <c r="E76" s="14" t="str">
        <f t="shared" si="30"/>
        <v/>
      </c>
      <c r="F76" s="14" t="str">
        <f t="shared" si="31"/>
        <v/>
      </c>
      <c r="G76" s="15" t="str">
        <f t="shared" si="32"/>
        <v/>
      </c>
      <c r="H76" s="14" t="str">
        <f t="shared" si="33"/>
        <v/>
      </c>
      <c r="I76" s="15" t="str">
        <f t="shared" si="34"/>
        <v/>
      </c>
    </row>
    <row r="77" spans="1:16" x14ac:dyDescent="0.2">
      <c r="A77" s="52" t="str">
        <f>IF(INDEX(lstFuncoes,7)=0,"",INDEX(lstFuncoes,7)&amp;"")</f>
        <v/>
      </c>
      <c r="B77" s="45" t="str">
        <f t="shared" si="27"/>
        <v/>
      </c>
      <c r="C77" s="14" t="str">
        <f t="shared" si="28"/>
        <v/>
      </c>
      <c r="D77" s="14" t="str">
        <f t="shared" si="29"/>
        <v/>
      </c>
      <c r="E77" s="14" t="str">
        <f t="shared" si="30"/>
        <v/>
      </c>
      <c r="F77" s="14" t="str">
        <f t="shared" si="31"/>
        <v/>
      </c>
      <c r="G77" s="15" t="str">
        <f t="shared" si="32"/>
        <v/>
      </c>
      <c r="H77" s="14" t="str">
        <f t="shared" si="33"/>
        <v/>
      </c>
      <c r="I77" s="15" t="str">
        <f t="shared" si="34"/>
        <v/>
      </c>
    </row>
    <row r="78" spans="1:16" x14ac:dyDescent="0.2">
      <c r="A78" s="52" t="str">
        <f>IF(INDEX(lstFuncoes,8)=0,"",INDEX(lstFuncoes,8)&amp;"")</f>
        <v/>
      </c>
      <c r="B78" s="45" t="str">
        <f t="shared" si="27"/>
        <v/>
      </c>
      <c r="C78" s="14" t="str">
        <f t="shared" si="28"/>
        <v/>
      </c>
      <c r="D78" s="14" t="str">
        <f t="shared" si="29"/>
        <v/>
      </c>
      <c r="E78" s="14" t="str">
        <f t="shared" si="30"/>
        <v/>
      </c>
      <c r="F78" s="14" t="str">
        <f t="shared" si="31"/>
        <v/>
      </c>
      <c r="G78" s="15" t="str">
        <f t="shared" si="32"/>
        <v/>
      </c>
      <c r="H78" s="14" t="str">
        <f t="shared" si="33"/>
        <v/>
      </c>
      <c r="I78" s="15" t="str">
        <f t="shared" si="34"/>
        <v/>
      </c>
    </row>
    <row r="79" spans="1:16" x14ac:dyDescent="0.2">
      <c r="A79" s="52" t="str">
        <f>IF(INDEX(lstFuncoes,9)=0,"",INDEX(lstFuncoes,9)&amp;"")</f>
        <v/>
      </c>
      <c r="B79" s="45" t="str">
        <f t="shared" si="27"/>
        <v/>
      </c>
      <c r="C79" s="14" t="str">
        <f t="shared" si="28"/>
        <v/>
      </c>
      <c r="D79" s="14" t="str">
        <f t="shared" si="29"/>
        <v/>
      </c>
      <c r="E79" s="14" t="str">
        <f t="shared" si="30"/>
        <v/>
      </c>
      <c r="F79" s="14" t="str">
        <f t="shared" si="31"/>
        <v/>
      </c>
      <c r="G79" s="15" t="str">
        <f t="shared" si="32"/>
        <v/>
      </c>
      <c r="H79" s="14" t="str">
        <f t="shared" si="33"/>
        <v/>
      </c>
      <c r="I79" s="15" t="str">
        <f t="shared" si="34"/>
        <v/>
      </c>
    </row>
    <row r="80" spans="1:16" x14ac:dyDescent="0.2">
      <c r="A80" s="52" t="str">
        <f>IF(INDEX(lstFuncoes,10)=0,"",INDEX(lstFuncoes,10)&amp;"")</f>
        <v/>
      </c>
      <c r="B80" s="45" t="str">
        <f t="shared" si="27"/>
        <v/>
      </c>
      <c r="C80" s="14" t="str">
        <f t="shared" si="28"/>
        <v/>
      </c>
      <c r="D80" s="14" t="str">
        <f t="shared" si="29"/>
        <v/>
      </c>
      <c r="E80" s="14" t="str">
        <f t="shared" si="30"/>
        <v/>
      </c>
      <c r="F80" s="14" t="str">
        <f t="shared" si="31"/>
        <v/>
      </c>
      <c r="G80" s="15" t="str">
        <f t="shared" si="32"/>
        <v/>
      </c>
      <c r="H80" s="14" t="str">
        <f t="shared" si="33"/>
        <v/>
      </c>
      <c r="I80" s="15" t="str">
        <f t="shared" si="34"/>
        <v/>
      </c>
    </row>
  </sheetData>
  <conditionalFormatting sqref="K7:L66">
    <cfRule type="expression" dxfId="1" priority="2">
      <formula>$K7&gt;0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548235"/>
  </sheetPr>
  <dimension ref="A1:L200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26" sqref="B26"/>
    </sheetView>
  </sheetViews>
  <sheetFormatPr defaultColWidth="8.7109375" defaultRowHeight="12.75" x14ac:dyDescent="0.2"/>
  <cols>
    <col min="1" max="1" width="11" customWidth="1"/>
    <col min="2" max="2" width="36" customWidth="1"/>
    <col min="3" max="3" width="11" customWidth="1"/>
    <col min="4" max="4" width="30" customWidth="1"/>
    <col min="5" max="5" width="13" customWidth="1"/>
    <col min="6" max="6" width="17" customWidth="1"/>
    <col min="7" max="7" width="11" customWidth="1"/>
    <col min="8" max="8" width="14" customWidth="1"/>
    <col min="9" max="9" width="13" customWidth="1"/>
    <col min="10" max="10" width="12" customWidth="1"/>
    <col min="11" max="11" width="9" customWidth="1"/>
    <col min="12" max="12" width="7" hidden="1" customWidth="1"/>
  </cols>
  <sheetData>
    <row r="1" spans="1:12" ht="24" customHeight="1" x14ac:dyDescent="0.25">
      <c r="A1" s="32" t="s">
        <v>726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">
      <c r="A2" s="33" t="s">
        <v>727</v>
      </c>
    </row>
    <row r="3" spans="1:12" ht="38.25" x14ac:dyDescent="0.2">
      <c r="A3" s="22" t="s">
        <v>181</v>
      </c>
      <c r="B3" s="22" t="s">
        <v>169</v>
      </c>
      <c r="C3" s="22" t="s">
        <v>103</v>
      </c>
      <c r="D3" s="22" t="s">
        <v>174</v>
      </c>
      <c r="E3" s="10" t="s">
        <v>728</v>
      </c>
      <c r="F3" s="10" t="s">
        <v>716</v>
      </c>
      <c r="G3" s="10" t="s">
        <v>729</v>
      </c>
      <c r="H3" s="10" t="s">
        <v>730</v>
      </c>
      <c r="I3" s="10" t="s">
        <v>731</v>
      </c>
      <c r="J3" s="10" t="s">
        <v>732</v>
      </c>
      <c r="K3" s="10" t="s">
        <v>733</v>
      </c>
      <c r="L3" s="34" t="s">
        <v>668</v>
      </c>
    </row>
    <row r="4" spans="1:12" x14ac:dyDescent="0.2">
      <c r="A4" s="24">
        <v>266937</v>
      </c>
      <c r="B4" s="24" t="s">
        <v>252</v>
      </c>
      <c r="C4" s="24" t="s">
        <v>734</v>
      </c>
      <c r="D4" s="24"/>
      <c r="E4" s="54" t="str">
        <f t="shared" ref="E4:E35" si="0">IF($L4="","",INDEX(V_Equipe,$L4))</f>
        <v>Serralheria</v>
      </c>
      <c r="F4" s="54" t="str">
        <f t="shared" ref="F4:F35" si="1">IF($L4="","",INDEX(V_Funcao,$L4))</f>
        <v>ENCARREGADO</v>
      </c>
      <c r="G4" s="54" t="str">
        <f t="shared" ref="G4:G35" si="2">IF($L4="","",INDEX(V_Turno,$L4))</f>
        <v>ADM</v>
      </c>
      <c r="H4" s="54" t="str">
        <f t="shared" ref="H4:H35" si="3">IF($L4="","",INDEX(V_Contrato,$L4))</f>
        <v>Normal / Fixo</v>
      </c>
      <c r="I4" s="55">
        <f t="shared" ref="I4:I35" si="4">IF($F4="","",IFERROR(INDEX(F_Valor,MATCH($F4&amp;"|"&amp;SUMPRODUCT(MAX((F_Funcao=$F4)*(F_Ini&lt;=P_DataRef)*F_Ini)),F_Chave,0)),""))</f>
        <v>66.410146806958295</v>
      </c>
      <c r="J4" s="56">
        <f t="shared" ref="J4:J35" si="5">IF(A4="","",IF(COUNTIF(L_RG,A4)=0,"",SUMPRODUCT(MAX((L_RG=A4)*L_Data))))</f>
        <v>46302</v>
      </c>
      <c r="K4" s="54">
        <f t="shared" ref="K4:K35" si="6">IF(OR($J4="",$C4&lt;&gt;"Ativo"),"",P_DataRef-$J4)</f>
        <v>0</v>
      </c>
      <c r="L4" s="41">
        <f t="shared" ref="L4:L35" si="7">IF(A4="","",IFERROR(MATCH(A4&amp;"|"&amp;SUMPRODUCT(MAX((V_RG=A4)*V_Ini)),V_Chave,0),""))</f>
        <v>1</v>
      </c>
    </row>
    <row r="5" spans="1:12" x14ac:dyDescent="0.2">
      <c r="A5" s="24">
        <v>173078</v>
      </c>
      <c r="B5" s="24" t="s">
        <v>239</v>
      </c>
      <c r="C5" s="24" t="s">
        <v>734</v>
      </c>
      <c r="D5" s="24"/>
      <c r="E5" s="54" t="str">
        <f t="shared" si="0"/>
        <v>Serralheria</v>
      </c>
      <c r="F5" s="54" t="str">
        <f t="shared" si="1"/>
        <v>SERRALHEIRO II</v>
      </c>
      <c r="G5" s="54" t="str">
        <f t="shared" si="2"/>
        <v>ADM</v>
      </c>
      <c r="H5" s="54" t="str">
        <f t="shared" si="3"/>
        <v>Normal / Fixo</v>
      </c>
      <c r="I5" s="55">
        <f t="shared" si="4"/>
        <v>57.825734836004102</v>
      </c>
      <c r="J5" s="56">
        <f t="shared" si="5"/>
        <v>46302</v>
      </c>
      <c r="K5" s="54">
        <f t="shared" si="6"/>
        <v>0</v>
      </c>
      <c r="L5" s="41">
        <f t="shared" si="7"/>
        <v>2</v>
      </c>
    </row>
    <row r="6" spans="1:12" x14ac:dyDescent="0.2">
      <c r="A6" s="24">
        <v>24800</v>
      </c>
      <c r="B6" s="24" t="s">
        <v>241</v>
      </c>
      <c r="C6" s="24" t="s">
        <v>734</v>
      </c>
      <c r="D6" s="24"/>
      <c r="E6" s="54" t="str">
        <f t="shared" si="0"/>
        <v>Serralheria</v>
      </c>
      <c r="F6" s="54" t="str">
        <f t="shared" si="1"/>
        <v>SERRALHEIRO II</v>
      </c>
      <c r="G6" s="54" t="str">
        <f t="shared" si="2"/>
        <v>ADM</v>
      </c>
      <c r="H6" s="54" t="str">
        <f t="shared" si="3"/>
        <v>Normal / Fixo</v>
      </c>
      <c r="I6" s="55">
        <f t="shared" si="4"/>
        <v>57.825734836004102</v>
      </c>
      <c r="J6" s="56">
        <f t="shared" si="5"/>
        <v>46302</v>
      </c>
      <c r="K6" s="54">
        <f t="shared" si="6"/>
        <v>0</v>
      </c>
      <c r="L6" s="41">
        <f t="shared" si="7"/>
        <v>3</v>
      </c>
    </row>
    <row r="7" spans="1:12" x14ac:dyDescent="0.2">
      <c r="A7" s="24">
        <v>445691</v>
      </c>
      <c r="B7" s="24" t="s">
        <v>735</v>
      </c>
      <c r="C7" s="24" t="s">
        <v>736</v>
      </c>
      <c r="D7" s="24"/>
      <c r="E7" s="54" t="str">
        <f t="shared" si="0"/>
        <v>Serralheria</v>
      </c>
      <c r="F7" s="54" t="str">
        <f t="shared" si="1"/>
        <v>SERRALHEIRO II</v>
      </c>
      <c r="G7" s="54" t="str">
        <f t="shared" si="2"/>
        <v>TURNO 2</v>
      </c>
      <c r="H7" s="54" t="str">
        <f t="shared" si="3"/>
        <v>Normal / Fixo</v>
      </c>
      <c r="I7" s="55">
        <f t="shared" si="4"/>
        <v>57.825734836004102</v>
      </c>
      <c r="J7" s="56" t="str">
        <f t="shared" si="5"/>
        <v/>
      </c>
      <c r="K7" s="54" t="str">
        <f t="shared" si="6"/>
        <v/>
      </c>
      <c r="L7" s="41">
        <f t="shared" si="7"/>
        <v>4</v>
      </c>
    </row>
    <row r="8" spans="1:12" x14ac:dyDescent="0.2">
      <c r="A8" s="24">
        <v>331335</v>
      </c>
      <c r="B8" s="24" t="s">
        <v>249</v>
      </c>
      <c r="C8" s="24" t="s">
        <v>734</v>
      </c>
      <c r="D8" s="24"/>
      <c r="E8" s="54" t="str">
        <f t="shared" si="0"/>
        <v>Serralheria</v>
      </c>
      <c r="F8" s="54" t="str">
        <f t="shared" si="1"/>
        <v>SERRALHEIRO II</v>
      </c>
      <c r="G8" s="54" t="str">
        <f t="shared" si="2"/>
        <v>ADM</v>
      </c>
      <c r="H8" s="54" t="str">
        <f t="shared" si="3"/>
        <v>Normal / Fixo</v>
      </c>
      <c r="I8" s="55">
        <f t="shared" si="4"/>
        <v>57.825734836004102</v>
      </c>
      <c r="J8" s="56">
        <f t="shared" si="5"/>
        <v>46302</v>
      </c>
      <c r="K8" s="54">
        <f t="shared" si="6"/>
        <v>0</v>
      </c>
      <c r="L8" s="41">
        <f t="shared" si="7"/>
        <v>5</v>
      </c>
    </row>
    <row r="9" spans="1:12" x14ac:dyDescent="0.2">
      <c r="A9" s="24">
        <v>105410</v>
      </c>
      <c r="B9" s="24" t="s">
        <v>229</v>
      </c>
      <c r="C9" s="24" t="s">
        <v>734</v>
      </c>
      <c r="D9" s="24"/>
      <c r="E9" s="54" t="str">
        <f t="shared" si="0"/>
        <v>Serralheria</v>
      </c>
      <c r="F9" s="54" t="str">
        <f t="shared" si="1"/>
        <v>SERRALHEIRO I</v>
      </c>
      <c r="G9" s="54" t="str">
        <f t="shared" si="2"/>
        <v>TURNO 3</v>
      </c>
      <c r="H9" s="54" t="str">
        <f t="shared" si="3"/>
        <v>Normal / Fixo</v>
      </c>
      <c r="I9" s="55">
        <f t="shared" si="4"/>
        <v>53.488333185221997</v>
      </c>
      <c r="J9" s="56">
        <f t="shared" si="5"/>
        <v>46302</v>
      </c>
      <c r="K9" s="54">
        <f t="shared" si="6"/>
        <v>0</v>
      </c>
      <c r="L9" s="41">
        <f t="shared" si="7"/>
        <v>6</v>
      </c>
    </row>
    <row r="10" spans="1:12" x14ac:dyDescent="0.2">
      <c r="A10" s="24">
        <v>119353</v>
      </c>
      <c r="B10" s="24" t="s">
        <v>237</v>
      </c>
      <c r="C10" s="24" t="s">
        <v>734</v>
      </c>
      <c r="D10" s="24"/>
      <c r="E10" s="54" t="str">
        <f t="shared" si="0"/>
        <v>Serralheria</v>
      </c>
      <c r="F10" s="54" t="str">
        <f t="shared" si="1"/>
        <v>SERRALHEIRO II</v>
      </c>
      <c r="G10" s="54" t="str">
        <f t="shared" si="2"/>
        <v>ADM</v>
      </c>
      <c r="H10" s="54" t="str">
        <f t="shared" si="3"/>
        <v>Normal / Fixo</v>
      </c>
      <c r="I10" s="55">
        <f t="shared" si="4"/>
        <v>57.825734836004102</v>
      </c>
      <c r="J10" s="56">
        <f t="shared" si="5"/>
        <v>46302</v>
      </c>
      <c r="K10" s="54">
        <f t="shared" si="6"/>
        <v>0</v>
      </c>
      <c r="L10" s="41">
        <f t="shared" si="7"/>
        <v>7</v>
      </c>
    </row>
    <row r="11" spans="1:12" x14ac:dyDescent="0.2">
      <c r="A11" s="24">
        <v>900001</v>
      </c>
      <c r="B11" s="24" t="s">
        <v>254</v>
      </c>
      <c r="C11" s="24" t="s">
        <v>734</v>
      </c>
      <c r="D11" s="24"/>
      <c r="E11" s="54" t="str">
        <f t="shared" si="0"/>
        <v>Serralheria</v>
      </c>
      <c r="F11" s="54" t="str">
        <f t="shared" si="1"/>
        <v>SERRALHEIRO II</v>
      </c>
      <c r="G11" s="54" t="str">
        <f t="shared" si="2"/>
        <v>ADM</v>
      </c>
      <c r="H11" s="54" t="str">
        <f t="shared" si="3"/>
        <v>Normal / Fixo</v>
      </c>
      <c r="I11" s="55">
        <f t="shared" si="4"/>
        <v>57.825734836004102</v>
      </c>
      <c r="J11" s="56">
        <f t="shared" si="5"/>
        <v>46302</v>
      </c>
      <c r="K11" s="54">
        <f t="shared" si="6"/>
        <v>0</v>
      </c>
      <c r="L11" s="41">
        <f t="shared" si="7"/>
        <v>8</v>
      </c>
    </row>
    <row r="12" spans="1:12" x14ac:dyDescent="0.2">
      <c r="A12" s="24">
        <v>900002</v>
      </c>
      <c r="B12" s="24" t="s">
        <v>737</v>
      </c>
      <c r="C12" s="24" t="s">
        <v>736</v>
      </c>
      <c r="D12" s="24"/>
      <c r="E12" s="54" t="str">
        <f t="shared" si="0"/>
        <v>Serralheria</v>
      </c>
      <c r="F12" s="54" t="str">
        <f t="shared" si="1"/>
        <v>SERRALHEIRO I</v>
      </c>
      <c r="G12" s="54" t="str">
        <f t="shared" si="2"/>
        <v>ADM</v>
      </c>
      <c r="H12" s="54" t="str">
        <f t="shared" si="3"/>
        <v>Normal / Fixo</v>
      </c>
      <c r="I12" s="55">
        <f t="shared" si="4"/>
        <v>53.488333185221997</v>
      </c>
      <c r="J12" s="56" t="str">
        <f t="shared" si="5"/>
        <v/>
      </c>
      <c r="K12" s="54" t="str">
        <f t="shared" si="6"/>
        <v/>
      </c>
      <c r="L12" s="41">
        <f t="shared" si="7"/>
        <v>9</v>
      </c>
    </row>
    <row r="13" spans="1:12" x14ac:dyDescent="0.2">
      <c r="A13" s="24">
        <v>900003</v>
      </c>
      <c r="B13" s="24" t="s">
        <v>243</v>
      </c>
      <c r="C13" s="24" t="s">
        <v>734</v>
      </c>
      <c r="D13" s="24"/>
      <c r="E13" s="54" t="str">
        <f t="shared" si="0"/>
        <v>Serralheria</v>
      </c>
      <c r="F13" s="54" t="str">
        <f t="shared" si="1"/>
        <v>ENCARREGADO</v>
      </c>
      <c r="G13" s="54" t="str">
        <f t="shared" si="2"/>
        <v>ADM</v>
      </c>
      <c r="H13" s="54" t="str">
        <f t="shared" si="3"/>
        <v>Normal / Fixo</v>
      </c>
      <c r="I13" s="55">
        <f t="shared" si="4"/>
        <v>66.410146806958295</v>
      </c>
      <c r="J13" s="56">
        <f t="shared" si="5"/>
        <v>46302</v>
      </c>
      <c r="K13" s="54">
        <f t="shared" si="6"/>
        <v>0</v>
      </c>
      <c r="L13" s="41">
        <f t="shared" si="7"/>
        <v>10</v>
      </c>
    </row>
    <row r="14" spans="1:12" x14ac:dyDescent="0.2">
      <c r="A14" s="24">
        <v>900004</v>
      </c>
      <c r="B14" s="24" t="s">
        <v>231</v>
      </c>
      <c r="C14" s="24" t="s">
        <v>734</v>
      </c>
      <c r="D14" s="24"/>
      <c r="E14" s="54" t="str">
        <f t="shared" si="0"/>
        <v>Serralheria</v>
      </c>
      <c r="F14" s="54" t="str">
        <f t="shared" si="1"/>
        <v>SERRALHEIRO I</v>
      </c>
      <c r="G14" s="54" t="str">
        <f t="shared" si="2"/>
        <v>TURNO 2</v>
      </c>
      <c r="H14" s="54" t="str">
        <f t="shared" si="3"/>
        <v>Normal / Fixo</v>
      </c>
      <c r="I14" s="55">
        <f t="shared" si="4"/>
        <v>53.488333185221997</v>
      </c>
      <c r="J14" s="56">
        <f t="shared" si="5"/>
        <v>46302</v>
      </c>
      <c r="K14" s="54">
        <f t="shared" si="6"/>
        <v>0</v>
      </c>
      <c r="L14" s="41">
        <f t="shared" si="7"/>
        <v>11</v>
      </c>
    </row>
    <row r="15" spans="1:12" x14ac:dyDescent="0.2">
      <c r="A15" s="24">
        <v>900005</v>
      </c>
      <c r="B15" s="24" t="s">
        <v>247</v>
      </c>
      <c r="C15" s="24" t="s">
        <v>736</v>
      </c>
      <c r="D15" s="24"/>
      <c r="E15" s="54" t="str">
        <f t="shared" si="0"/>
        <v>Serralheria</v>
      </c>
      <c r="F15" s="54" t="str">
        <f t="shared" si="1"/>
        <v>SERRALHEIRO II</v>
      </c>
      <c r="G15" s="54" t="str">
        <f t="shared" si="2"/>
        <v>ADM</v>
      </c>
      <c r="H15" s="54" t="str">
        <f t="shared" si="3"/>
        <v>Normal / Fixo</v>
      </c>
      <c r="I15" s="55">
        <f t="shared" si="4"/>
        <v>57.825734836004102</v>
      </c>
      <c r="J15" s="56">
        <f t="shared" si="5"/>
        <v>46302</v>
      </c>
      <c r="K15" s="54" t="str">
        <f t="shared" si="6"/>
        <v/>
      </c>
      <c r="L15" s="41">
        <f t="shared" si="7"/>
        <v>13</v>
      </c>
    </row>
    <row r="16" spans="1:12" x14ac:dyDescent="0.2">
      <c r="A16" s="24">
        <v>900006</v>
      </c>
      <c r="B16" s="24" t="s">
        <v>738</v>
      </c>
      <c r="C16" s="24" t="s">
        <v>736</v>
      </c>
      <c r="D16" s="24"/>
      <c r="E16" s="54" t="str">
        <f t="shared" si="0"/>
        <v>Serralheria</v>
      </c>
      <c r="F16" s="54" t="str">
        <f t="shared" si="1"/>
        <v>SERRALHEIRO I</v>
      </c>
      <c r="G16" s="54" t="str">
        <f t="shared" si="2"/>
        <v>ADM</v>
      </c>
      <c r="H16" s="54" t="str">
        <f t="shared" si="3"/>
        <v>Normal / Fixo</v>
      </c>
      <c r="I16" s="55">
        <f t="shared" si="4"/>
        <v>53.488333185221997</v>
      </c>
      <c r="J16" s="56" t="str">
        <f t="shared" si="5"/>
        <v/>
      </c>
      <c r="K16" s="54" t="str">
        <f t="shared" si="6"/>
        <v/>
      </c>
      <c r="L16" s="41">
        <f t="shared" si="7"/>
        <v>14</v>
      </c>
    </row>
    <row r="17" spans="1:12" x14ac:dyDescent="0.2">
      <c r="A17" s="24">
        <v>900007</v>
      </c>
      <c r="B17" s="24" t="s">
        <v>739</v>
      </c>
      <c r="C17" s="24" t="s">
        <v>736</v>
      </c>
      <c r="D17" s="24"/>
      <c r="E17" s="54" t="str">
        <f t="shared" si="0"/>
        <v>Serralheria</v>
      </c>
      <c r="F17" s="54" t="str">
        <f t="shared" si="1"/>
        <v>SERRALHEIRO I</v>
      </c>
      <c r="G17" s="54" t="str">
        <f t="shared" si="2"/>
        <v>ADM</v>
      </c>
      <c r="H17" s="54" t="str">
        <f t="shared" si="3"/>
        <v>Normal / Fixo</v>
      </c>
      <c r="I17" s="55">
        <f t="shared" si="4"/>
        <v>53.488333185221997</v>
      </c>
      <c r="J17" s="56" t="str">
        <f t="shared" si="5"/>
        <v/>
      </c>
      <c r="K17" s="54" t="str">
        <f t="shared" si="6"/>
        <v/>
      </c>
      <c r="L17" s="41">
        <f t="shared" si="7"/>
        <v>15</v>
      </c>
    </row>
    <row r="18" spans="1:12" x14ac:dyDescent="0.2">
      <c r="A18" s="24">
        <v>900008</v>
      </c>
      <c r="B18" s="24" t="s">
        <v>235</v>
      </c>
      <c r="C18" s="24" t="s">
        <v>736</v>
      </c>
      <c r="D18" s="24"/>
      <c r="E18" s="54" t="str">
        <f t="shared" si="0"/>
        <v>Serralheria</v>
      </c>
      <c r="F18" s="54" t="str">
        <f t="shared" si="1"/>
        <v>SERRALHEIRO II</v>
      </c>
      <c r="G18" s="54" t="str">
        <f t="shared" si="2"/>
        <v>TURNO 2</v>
      </c>
      <c r="H18" s="54" t="str">
        <f t="shared" si="3"/>
        <v>Normal / Fixo</v>
      </c>
      <c r="I18" s="55">
        <f t="shared" si="4"/>
        <v>57.825734836004102</v>
      </c>
      <c r="J18" s="56">
        <f t="shared" si="5"/>
        <v>46224</v>
      </c>
      <c r="K18" s="54" t="str">
        <f t="shared" si="6"/>
        <v/>
      </c>
      <c r="L18" s="41">
        <f t="shared" si="7"/>
        <v>16</v>
      </c>
    </row>
    <row r="19" spans="1:12" x14ac:dyDescent="0.2">
      <c r="A19" s="24">
        <v>900009</v>
      </c>
      <c r="B19" s="24" t="s">
        <v>230</v>
      </c>
      <c r="C19" s="24" t="s">
        <v>736</v>
      </c>
      <c r="D19" s="24"/>
      <c r="E19" s="54" t="str">
        <f t="shared" si="0"/>
        <v>Serralheria</v>
      </c>
      <c r="F19" s="54" t="str">
        <f t="shared" si="1"/>
        <v>SERRALHEIRO I</v>
      </c>
      <c r="G19" s="54" t="str">
        <f t="shared" si="2"/>
        <v>TURNO 2</v>
      </c>
      <c r="H19" s="54" t="str">
        <f t="shared" si="3"/>
        <v>Normal / Fixo</v>
      </c>
      <c r="I19" s="55">
        <f t="shared" si="4"/>
        <v>53.488333185221997</v>
      </c>
      <c r="J19" s="56">
        <f t="shared" si="5"/>
        <v>46211</v>
      </c>
      <c r="K19" s="54" t="str">
        <f t="shared" si="6"/>
        <v/>
      </c>
      <c r="L19" s="41">
        <f t="shared" si="7"/>
        <v>17</v>
      </c>
    </row>
    <row r="20" spans="1:12" x14ac:dyDescent="0.2">
      <c r="A20" s="24">
        <v>900010</v>
      </c>
      <c r="B20" s="24" t="s">
        <v>281</v>
      </c>
      <c r="C20" s="24" t="s">
        <v>736</v>
      </c>
      <c r="D20" s="24"/>
      <c r="E20" s="54" t="str">
        <f t="shared" si="0"/>
        <v>Serralheria</v>
      </c>
      <c r="F20" s="54" t="str">
        <f t="shared" si="1"/>
        <v>SERRALHEIRO I</v>
      </c>
      <c r="G20" s="54" t="str">
        <f t="shared" si="2"/>
        <v>ADM</v>
      </c>
      <c r="H20" s="54" t="str">
        <f t="shared" si="3"/>
        <v>Normal / Fixo</v>
      </c>
      <c r="I20" s="55">
        <f t="shared" si="4"/>
        <v>53.488333185221997</v>
      </c>
      <c r="J20" s="56">
        <f t="shared" si="5"/>
        <v>46288</v>
      </c>
      <c r="K20" s="54" t="str">
        <f t="shared" si="6"/>
        <v/>
      </c>
      <c r="L20" s="41">
        <f t="shared" si="7"/>
        <v>19</v>
      </c>
    </row>
    <row r="21" spans="1:12" x14ac:dyDescent="0.2">
      <c r="A21" s="24">
        <v>900011</v>
      </c>
      <c r="B21" s="24" t="s">
        <v>483</v>
      </c>
      <c r="C21" s="24" t="s">
        <v>736</v>
      </c>
      <c r="D21" s="24"/>
      <c r="E21" s="54" t="str">
        <f t="shared" si="0"/>
        <v>Serralheria</v>
      </c>
      <c r="F21" s="54" t="str">
        <f t="shared" si="1"/>
        <v>SERRALHEIRO I</v>
      </c>
      <c r="G21" s="54" t="str">
        <f t="shared" si="2"/>
        <v>ADM</v>
      </c>
      <c r="H21" s="54" t="str">
        <f t="shared" si="3"/>
        <v>Normal / Fixo</v>
      </c>
      <c r="I21" s="55">
        <f t="shared" si="4"/>
        <v>53.488333185221997</v>
      </c>
      <c r="J21" s="56">
        <f t="shared" si="5"/>
        <v>46294</v>
      </c>
      <c r="K21" s="54" t="str">
        <f t="shared" si="6"/>
        <v/>
      </c>
      <c r="L21" s="41">
        <f t="shared" si="7"/>
        <v>20</v>
      </c>
    </row>
    <row r="22" spans="1:12" x14ac:dyDescent="0.2">
      <c r="A22" s="24">
        <v>900012</v>
      </c>
      <c r="B22" s="24" t="s">
        <v>479</v>
      </c>
      <c r="C22" s="24" t="s">
        <v>734</v>
      </c>
      <c r="D22" s="24"/>
      <c r="E22" s="54" t="str">
        <f t="shared" si="0"/>
        <v>Serralheria</v>
      </c>
      <c r="F22" s="54" t="str">
        <f t="shared" si="1"/>
        <v>SERRALHEIRO I</v>
      </c>
      <c r="G22" s="54" t="str">
        <f t="shared" si="2"/>
        <v>ADM</v>
      </c>
      <c r="H22" s="54" t="str">
        <f t="shared" si="3"/>
        <v>Normal / Fixo</v>
      </c>
      <c r="I22" s="55">
        <f t="shared" si="4"/>
        <v>53.488333185221997</v>
      </c>
      <c r="J22" s="56">
        <f t="shared" si="5"/>
        <v>46302</v>
      </c>
      <c r="K22" s="54">
        <f t="shared" si="6"/>
        <v>0</v>
      </c>
      <c r="L22" s="41">
        <f t="shared" si="7"/>
        <v>21</v>
      </c>
    </row>
    <row r="23" spans="1:12" x14ac:dyDescent="0.2">
      <c r="A23" s="24">
        <v>900013</v>
      </c>
      <c r="B23" s="24" t="s">
        <v>611</v>
      </c>
      <c r="C23" s="24" t="s">
        <v>734</v>
      </c>
      <c r="D23" s="24"/>
      <c r="E23" s="54" t="str">
        <f t="shared" si="0"/>
        <v>SPOT</v>
      </c>
      <c r="F23" s="54" t="str">
        <f t="shared" si="1"/>
        <v>SERRALHEIRO I</v>
      </c>
      <c r="G23" s="54" t="str">
        <f t="shared" si="2"/>
        <v>TURNO 2</v>
      </c>
      <c r="H23" s="54" t="str">
        <f t="shared" si="3"/>
        <v>SPOT</v>
      </c>
      <c r="I23" s="55">
        <f t="shared" si="4"/>
        <v>53.488333185221997</v>
      </c>
      <c r="J23" s="56">
        <f t="shared" si="5"/>
        <v>46300</v>
      </c>
      <c r="K23" s="54">
        <f t="shared" si="6"/>
        <v>2</v>
      </c>
      <c r="L23" s="41">
        <f t="shared" si="7"/>
        <v>22</v>
      </c>
    </row>
    <row r="24" spans="1:12" x14ac:dyDescent="0.2">
      <c r="A24" s="24">
        <v>558169</v>
      </c>
      <c r="B24" s="24" t="s">
        <v>620</v>
      </c>
      <c r="C24" s="24" t="s">
        <v>734</v>
      </c>
      <c r="D24" s="24"/>
      <c r="E24" s="54" t="str">
        <f t="shared" si="0"/>
        <v>Serralheria</v>
      </c>
      <c r="F24" s="54" t="str">
        <f t="shared" si="1"/>
        <v>SERRALHEIRO I</v>
      </c>
      <c r="G24" s="54" t="str">
        <f t="shared" si="2"/>
        <v>ADM</v>
      </c>
      <c r="H24" s="54" t="str">
        <f t="shared" si="3"/>
        <v>Normal / Fixo</v>
      </c>
      <c r="I24" s="55">
        <f t="shared" si="4"/>
        <v>53.488333185221997</v>
      </c>
      <c r="J24" s="56">
        <f t="shared" si="5"/>
        <v>46302</v>
      </c>
      <c r="K24" s="54">
        <f t="shared" si="6"/>
        <v>0</v>
      </c>
      <c r="L24" s="41">
        <f t="shared" si="7"/>
        <v>23</v>
      </c>
    </row>
    <row r="25" spans="1:12" x14ac:dyDescent="0.2">
      <c r="A25" s="24">
        <v>98296</v>
      </c>
      <c r="B25" s="24" t="s">
        <v>621</v>
      </c>
      <c r="C25" s="24" t="s">
        <v>736</v>
      </c>
      <c r="D25" s="24"/>
      <c r="E25" s="54" t="str">
        <f t="shared" si="0"/>
        <v>Serralheria</v>
      </c>
      <c r="F25" s="54" t="str">
        <f t="shared" si="1"/>
        <v>SERRALHEIRO I</v>
      </c>
      <c r="G25" s="54" t="str">
        <f t="shared" si="2"/>
        <v>ADM</v>
      </c>
      <c r="H25" s="54" t="str">
        <f t="shared" si="3"/>
        <v>Normal / Fixo</v>
      </c>
      <c r="I25" s="55">
        <f t="shared" si="4"/>
        <v>53.488333185221997</v>
      </c>
      <c r="J25" s="56">
        <f t="shared" si="5"/>
        <v>46295</v>
      </c>
      <c r="K25" s="54" t="str">
        <f t="shared" si="6"/>
        <v/>
      </c>
      <c r="L25" s="41">
        <f t="shared" si="7"/>
        <v>24</v>
      </c>
    </row>
    <row r="26" spans="1:12" x14ac:dyDescent="0.2">
      <c r="A26" s="24"/>
      <c r="B26" s="24"/>
      <c r="C26" s="24"/>
      <c r="D26" s="24"/>
      <c r="E26" s="54" t="str">
        <f t="shared" si="0"/>
        <v/>
      </c>
      <c r="F26" s="54" t="str">
        <f t="shared" si="1"/>
        <v/>
      </c>
      <c r="G26" s="54" t="str">
        <f t="shared" si="2"/>
        <v/>
      </c>
      <c r="H26" s="54" t="str">
        <f t="shared" si="3"/>
        <v/>
      </c>
      <c r="I26" s="55" t="str">
        <f t="shared" si="4"/>
        <v/>
      </c>
      <c r="J26" s="56" t="str">
        <f t="shared" si="5"/>
        <v/>
      </c>
      <c r="K26" s="54" t="str">
        <f t="shared" si="6"/>
        <v/>
      </c>
      <c r="L26" s="41" t="str">
        <f t="shared" si="7"/>
        <v/>
      </c>
    </row>
    <row r="27" spans="1:12" x14ac:dyDescent="0.2">
      <c r="A27" s="24"/>
      <c r="B27" s="24"/>
      <c r="C27" s="24"/>
      <c r="D27" s="24"/>
      <c r="E27" s="54" t="str">
        <f t="shared" si="0"/>
        <v/>
      </c>
      <c r="F27" s="54" t="str">
        <f t="shared" si="1"/>
        <v/>
      </c>
      <c r="G27" s="54" t="str">
        <f t="shared" si="2"/>
        <v/>
      </c>
      <c r="H27" s="54" t="str">
        <f t="shared" si="3"/>
        <v/>
      </c>
      <c r="I27" s="55" t="str">
        <f t="shared" si="4"/>
        <v/>
      </c>
      <c r="J27" s="56" t="str">
        <f t="shared" si="5"/>
        <v/>
      </c>
      <c r="K27" s="54" t="str">
        <f t="shared" si="6"/>
        <v/>
      </c>
      <c r="L27" s="41" t="str">
        <f t="shared" si="7"/>
        <v/>
      </c>
    </row>
    <row r="28" spans="1:12" x14ac:dyDescent="0.2">
      <c r="A28" s="24"/>
      <c r="B28" s="24"/>
      <c r="C28" s="24"/>
      <c r="D28" s="24"/>
      <c r="E28" s="54" t="str">
        <f t="shared" si="0"/>
        <v/>
      </c>
      <c r="F28" s="54" t="str">
        <f t="shared" si="1"/>
        <v/>
      </c>
      <c r="G28" s="54" t="str">
        <f t="shared" si="2"/>
        <v/>
      </c>
      <c r="H28" s="54" t="str">
        <f t="shared" si="3"/>
        <v/>
      </c>
      <c r="I28" s="55" t="str">
        <f t="shared" si="4"/>
        <v/>
      </c>
      <c r="J28" s="56" t="str">
        <f t="shared" si="5"/>
        <v/>
      </c>
      <c r="K28" s="54" t="str">
        <f t="shared" si="6"/>
        <v/>
      </c>
      <c r="L28" s="41" t="str">
        <f t="shared" si="7"/>
        <v/>
      </c>
    </row>
    <row r="29" spans="1:12" x14ac:dyDescent="0.2">
      <c r="A29" s="24"/>
      <c r="B29" s="24"/>
      <c r="C29" s="24"/>
      <c r="D29" s="24"/>
      <c r="E29" s="54" t="str">
        <f t="shared" si="0"/>
        <v/>
      </c>
      <c r="F29" s="54" t="str">
        <f t="shared" si="1"/>
        <v/>
      </c>
      <c r="G29" s="54" t="str">
        <f t="shared" si="2"/>
        <v/>
      </c>
      <c r="H29" s="54" t="str">
        <f t="shared" si="3"/>
        <v/>
      </c>
      <c r="I29" s="55" t="str">
        <f t="shared" si="4"/>
        <v/>
      </c>
      <c r="J29" s="56" t="str">
        <f t="shared" si="5"/>
        <v/>
      </c>
      <c r="K29" s="54" t="str">
        <f t="shared" si="6"/>
        <v/>
      </c>
      <c r="L29" s="41" t="str">
        <f t="shared" si="7"/>
        <v/>
      </c>
    </row>
    <row r="30" spans="1:12" x14ac:dyDescent="0.2">
      <c r="A30" s="24"/>
      <c r="B30" s="24"/>
      <c r="C30" s="24"/>
      <c r="D30" s="24"/>
      <c r="E30" s="54" t="str">
        <f t="shared" si="0"/>
        <v/>
      </c>
      <c r="F30" s="54" t="str">
        <f t="shared" si="1"/>
        <v/>
      </c>
      <c r="G30" s="54" t="str">
        <f t="shared" si="2"/>
        <v/>
      </c>
      <c r="H30" s="54" t="str">
        <f t="shared" si="3"/>
        <v/>
      </c>
      <c r="I30" s="55" t="str">
        <f t="shared" si="4"/>
        <v/>
      </c>
      <c r="J30" s="56" t="str">
        <f t="shared" si="5"/>
        <v/>
      </c>
      <c r="K30" s="54" t="str">
        <f t="shared" si="6"/>
        <v/>
      </c>
      <c r="L30" s="41" t="str">
        <f t="shared" si="7"/>
        <v/>
      </c>
    </row>
    <row r="31" spans="1:12" x14ac:dyDescent="0.2">
      <c r="A31" s="24"/>
      <c r="B31" s="24"/>
      <c r="C31" s="24"/>
      <c r="D31" s="24"/>
      <c r="E31" s="54" t="str">
        <f t="shared" si="0"/>
        <v/>
      </c>
      <c r="F31" s="54" t="str">
        <f t="shared" si="1"/>
        <v/>
      </c>
      <c r="G31" s="54" t="str">
        <f t="shared" si="2"/>
        <v/>
      </c>
      <c r="H31" s="54" t="str">
        <f t="shared" si="3"/>
        <v/>
      </c>
      <c r="I31" s="55" t="str">
        <f t="shared" si="4"/>
        <v/>
      </c>
      <c r="J31" s="56" t="str">
        <f t="shared" si="5"/>
        <v/>
      </c>
      <c r="K31" s="54" t="str">
        <f t="shared" si="6"/>
        <v/>
      </c>
      <c r="L31" s="41" t="str">
        <f t="shared" si="7"/>
        <v/>
      </c>
    </row>
    <row r="32" spans="1:12" x14ac:dyDescent="0.2">
      <c r="A32" s="24"/>
      <c r="B32" s="24"/>
      <c r="C32" s="24"/>
      <c r="D32" s="24"/>
      <c r="E32" s="54" t="str">
        <f t="shared" si="0"/>
        <v/>
      </c>
      <c r="F32" s="54" t="str">
        <f t="shared" si="1"/>
        <v/>
      </c>
      <c r="G32" s="54" t="str">
        <f t="shared" si="2"/>
        <v/>
      </c>
      <c r="H32" s="54" t="str">
        <f t="shared" si="3"/>
        <v/>
      </c>
      <c r="I32" s="55" t="str">
        <f t="shared" si="4"/>
        <v/>
      </c>
      <c r="J32" s="56" t="str">
        <f t="shared" si="5"/>
        <v/>
      </c>
      <c r="K32" s="54" t="str">
        <f t="shared" si="6"/>
        <v/>
      </c>
      <c r="L32" s="41" t="str">
        <f t="shared" si="7"/>
        <v/>
      </c>
    </row>
    <row r="33" spans="1:12" x14ac:dyDescent="0.2">
      <c r="A33" s="24"/>
      <c r="B33" s="24"/>
      <c r="C33" s="24"/>
      <c r="D33" s="24"/>
      <c r="E33" s="54" t="str">
        <f t="shared" si="0"/>
        <v/>
      </c>
      <c r="F33" s="54" t="str">
        <f t="shared" si="1"/>
        <v/>
      </c>
      <c r="G33" s="54" t="str">
        <f t="shared" si="2"/>
        <v/>
      </c>
      <c r="H33" s="54" t="str">
        <f t="shared" si="3"/>
        <v/>
      </c>
      <c r="I33" s="55" t="str">
        <f t="shared" si="4"/>
        <v/>
      </c>
      <c r="J33" s="56" t="str">
        <f t="shared" si="5"/>
        <v/>
      </c>
      <c r="K33" s="54" t="str">
        <f t="shared" si="6"/>
        <v/>
      </c>
      <c r="L33" s="41" t="str">
        <f t="shared" si="7"/>
        <v/>
      </c>
    </row>
    <row r="34" spans="1:12" x14ac:dyDescent="0.2">
      <c r="A34" s="24"/>
      <c r="B34" s="24"/>
      <c r="C34" s="24"/>
      <c r="D34" s="24"/>
      <c r="E34" s="54" t="str">
        <f t="shared" si="0"/>
        <v/>
      </c>
      <c r="F34" s="54" t="str">
        <f t="shared" si="1"/>
        <v/>
      </c>
      <c r="G34" s="54" t="str">
        <f t="shared" si="2"/>
        <v/>
      </c>
      <c r="H34" s="54" t="str">
        <f t="shared" si="3"/>
        <v/>
      </c>
      <c r="I34" s="55" t="str">
        <f t="shared" si="4"/>
        <v/>
      </c>
      <c r="J34" s="56" t="str">
        <f t="shared" si="5"/>
        <v/>
      </c>
      <c r="K34" s="54" t="str">
        <f t="shared" si="6"/>
        <v/>
      </c>
      <c r="L34" s="41" t="str">
        <f t="shared" si="7"/>
        <v/>
      </c>
    </row>
    <row r="35" spans="1:12" x14ac:dyDescent="0.2">
      <c r="A35" s="24"/>
      <c r="B35" s="24"/>
      <c r="C35" s="24"/>
      <c r="D35" s="24"/>
      <c r="E35" s="54" t="str">
        <f t="shared" si="0"/>
        <v/>
      </c>
      <c r="F35" s="54" t="str">
        <f t="shared" si="1"/>
        <v/>
      </c>
      <c r="G35" s="54" t="str">
        <f t="shared" si="2"/>
        <v/>
      </c>
      <c r="H35" s="54" t="str">
        <f t="shared" si="3"/>
        <v/>
      </c>
      <c r="I35" s="55" t="str">
        <f t="shared" si="4"/>
        <v/>
      </c>
      <c r="J35" s="56" t="str">
        <f t="shared" si="5"/>
        <v/>
      </c>
      <c r="K35" s="54" t="str">
        <f t="shared" si="6"/>
        <v/>
      </c>
      <c r="L35" s="41" t="str">
        <f t="shared" si="7"/>
        <v/>
      </c>
    </row>
    <row r="36" spans="1:12" x14ac:dyDescent="0.2">
      <c r="A36" s="24"/>
      <c r="B36" s="24"/>
      <c r="C36" s="24"/>
      <c r="D36" s="24"/>
      <c r="E36" s="54" t="str">
        <f t="shared" ref="E36:E67" si="8">IF($L36="","",INDEX(V_Equipe,$L36))</f>
        <v/>
      </c>
      <c r="F36" s="54" t="str">
        <f t="shared" ref="F36:F67" si="9">IF($L36="","",INDEX(V_Funcao,$L36))</f>
        <v/>
      </c>
      <c r="G36" s="54" t="str">
        <f t="shared" ref="G36:G67" si="10">IF($L36="","",INDEX(V_Turno,$L36))</f>
        <v/>
      </c>
      <c r="H36" s="54" t="str">
        <f t="shared" ref="H36:H67" si="11">IF($L36="","",INDEX(V_Contrato,$L36))</f>
        <v/>
      </c>
      <c r="I36" s="55" t="str">
        <f t="shared" ref="I36:I67" si="12">IF($F36="","",IFERROR(INDEX(F_Valor,MATCH($F36&amp;"|"&amp;SUMPRODUCT(MAX((F_Funcao=$F36)*(F_Ini&lt;=P_DataRef)*F_Ini)),F_Chave,0)),""))</f>
        <v/>
      </c>
      <c r="J36" s="56" t="str">
        <f t="shared" ref="J36:J67" si="13">IF(A36="","",IF(COUNTIF(L_RG,A36)=0,"",SUMPRODUCT(MAX((L_RG=A36)*L_Data))))</f>
        <v/>
      </c>
      <c r="K36" s="54" t="str">
        <f t="shared" ref="K36:K67" si="14">IF(OR($J36="",$C36&lt;&gt;"Ativo"),"",P_DataRef-$J36)</f>
        <v/>
      </c>
      <c r="L36" s="41" t="str">
        <f t="shared" ref="L36:L67" si="15">IF(A36="","",IFERROR(MATCH(A36&amp;"|"&amp;SUMPRODUCT(MAX((V_RG=A36)*V_Ini)),V_Chave,0),""))</f>
        <v/>
      </c>
    </row>
    <row r="37" spans="1:12" x14ac:dyDescent="0.2">
      <c r="A37" s="24"/>
      <c r="B37" s="24"/>
      <c r="C37" s="24"/>
      <c r="D37" s="24"/>
      <c r="E37" s="54" t="str">
        <f t="shared" si="8"/>
        <v/>
      </c>
      <c r="F37" s="54" t="str">
        <f t="shared" si="9"/>
        <v/>
      </c>
      <c r="G37" s="54" t="str">
        <f t="shared" si="10"/>
        <v/>
      </c>
      <c r="H37" s="54" t="str">
        <f t="shared" si="11"/>
        <v/>
      </c>
      <c r="I37" s="55" t="str">
        <f t="shared" si="12"/>
        <v/>
      </c>
      <c r="J37" s="56" t="str">
        <f t="shared" si="13"/>
        <v/>
      </c>
      <c r="K37" s="54" t="str">
        <f t="shared" si="14"/>
        <v/>
      </c>
      <c r="L37" s="41" t="str">
        <f t="shared" si="15"/>
        <v/>
      </c>
    </row>
    <row r="38" spans="1:12" x14ac:dyDescent="0.2">
      <c r="A38" s="24"/>
      <c r="B38" s="24"/>
      <c r="C38" s="24"/>
      <c r="D38" s="24"/>
      <c r="E38" s="54" t="str">
        <f t="shared" si="8"/>
        <v/>
      </c>
      <c r="F38" s="54" t="str">
        <f t="shared" si="9"/>
        <v/>
      </c>
      <c r="G38" s="54" t="str">
        <f t="shared" si="10"/>
        <v/>
      </c>
      <c r="H38" s="54" t="str">
        <f t="shared" si="11"/>
        <v/>
      </c>
      <c r="I38" s="55" t="str">
        <f t="shared" si="12"/>
        <v/>
      </c>
      <c r="J38" s="56" t="str">
        <f t="shared" si="13"/>
        <v/>
      </c>
      <c r="K38" s="54" t="str">
        <f t="shared" si="14"/>
        <v/>
      </c>
      <c r="L38" s="41" t="str">
        <f t="shared" si="15"/>
        <v/>
      </c>
    </row>
    <row r="39" spans="1:12" x14ac:dyDescent="0.2">
      <c r="A39" s="24"/>
      <c r="B39" s="24"/>
      <c r="C39" s="24"/>
      <c r="D39" s="24"/>
      <c r="E39" s="54" t="str">
        <f t="shared" si="8"/>
        <v/>
      </c>
      <c r="F39" s="54" t="str">
        <f t="shared" si="9"/>
        <v/>
      </c>
      <c r="G39" s="54" t="str">
        <f t="shared" si="10"/>
        <v/>
      </c>
      <c r="H39" s="54" t="str">
        <f t="shared" si="11"/>
        <v/>
      </c>
      <c r="I39" s="55" t="str">
        <f t="shared" si="12"/>
        <v/>
      </c>
      <c r="J39" s="56" t="str">
        <f t="shared" si="13"/>
        <v/>
      </c>
      <c r="K39" s="54" t="str">
        <f t="shared" si="14"/>
        <v/>
      </c>
      <c r="L39" s="41" t="str">
        <f t="shared" si="15"/>
        <v/>
      </c>
    </row>
    <row r="40" spans="1:12" x14ac:dyDescent="0.2">
      <c r="A40" s="24"/>
      <c r="B40" s="24"/>
      <c r="C40" s="24"/>
      <c r="D40" s="24"/>
      <c r="E40" s="54" t="str">
        <f t="shared" si="8"/>
        <v/>
      </c>
      <c r="F40" s="54" t="str">
        <f t="shared" si="9"/>
        <v/>
      </c>
      <c r="G40" s="54" t="str">
        <f t="shared" si="10"/>
        <v/>
      </c>
      <c r="H40" s="54" t="str">
        <f t="shared" si="11"/>
        <v/>
      </c>
      <c r="I40" s="55" t="str">
        <f t="shared" si="12"/>
        <v/>
      </c>
      <c r="J40" s="56" t="str">
        <f t="shared" si="13"/>
        <v/>
      </c>
      <c r="K40" s="54" t="str">
        <f t="shared" si="14"/>
        <v/>
      </c>
      <c r="L40" s="41" t="str">
        <f t="shared" si="15"/>
        <v/>
      </c>
    </row>
    <row r="41" spans="1:12" x14ac:dyDescent="0.2">
      <c r="A41" s="24"/>
      <c r="B41" s="24"/>
      <c r="C41" s="24"/>
      <c r="D41" s="24"/>
      <c r="E41" s="54" t="str">
        <f t="shared" si="8"/>
        <v/>
      </c>
      <c r="F41" s="54" t="str">
        <f t="shared" si="9"/>
        <v/>
      </c>
      <c r="G41" s="54" t="str">
        <f t="shared" si="10"/>
        <v/>
      </c>
      <c r="H41" s="54" t="str">
        <f t="shared" si="11"/>
        <v/>
      </c>
      <c r="I41" s="55" t="str">
        <f t="shared" si="12"/>
        <v/>
      </c>
      <c r="J41" s="56" t="str">
        <f t="shared" si="13"/>
        <v/>
      </c>
      <c r="K41" s="54" t="str">
        <f t="shared" si="14"/>
        <v/>
      </c>
      <c r="L41" s="41" t="str">
        <f t="shared" si="15"/>
        <v/>
      </c>
    </row>
    <row r="42" spans="1:12" x14ac:dyDescent="0.2">
      <c r="A42" s="24"/>
      <c r="B42" s="24"/>
      <c r="C42" s="24"/>
      <c r="D42" s="24"/>
      <c r="E42" s="54" t="str">
        <f t="shared" si="8"/>
        <v/>
      </c>
      <c r="F42" s="54" t="str">
        <f t="shared" si="9"/>
        <v/>
      </c>
      <c r="G42" s="54" t="str">
        <f t="shared" si="10"/>
        <v/>
      </c>
      <c r="H42" s="54" t="str">
        <f t="shared" si="11"/>
        <v/>
      </c>
      <c r="I42" s="55" t="str">
        <f t="shared" si="12"/>
        <v/>
      </c>
      <c r="J42" s="56" t="str">
        <f t="shared" si="13"/>
        <v/>
      </c>
      <c r="K42" s="54" t="str">
        <f t="shared" si="14"/>
        <v/>
      </c>
      <c r="L42" s="41" t="str">
        <f t="shared" si="15"/>
        <v/>
      </c>
    </row>
    <row r="43" spans="1:12" x14ac:dyDescent="0.2">
      <c r="A43" s="24"/>
      <c r="B43" s="24"/>
      <c r="C43" s="24"/>
      <c r="D43" s="24"/>
      <c r="E43" s="54" t="str">
        <f t="shared" si="8"/>
        <v/>
      </c>
      <c r="F43" s="54" t="str">
        <f t="shared" si="9"/>
        <v/>
      </c>
      <c r="G43" s="54" t="str">
        <f t="shared" si="10"/>
        <v/>
      </c>
      <c r="H43" s="54" t="str">
        <f t="shared" si="11"/>
        <v/>
      </c>
      <c r="I43" s="55" t="str">
        <f t="shared" si="12"/>
        <v/>
      </c>
      <c r="J43" s="56" t="str">
        <f t="shared" si="13"/>
        <v/>
      </c>
      <c r="K43" s="54" t="str">
        <f t="shared" si="14"/>
        <v/>
      </c>
      <c r="L43" s="41" t="str">
        <f t="shared" si="15"/>
        <v/>
      </c>
    </row>
    <row r="44" spans="1:12" x14ac:dyDescent="0.2">
      <c r="A44" s="24"/>
      <c r="B44" s="24"/>
      <c r="C44" s="24"/>
      <c r="D44" s="24"/>
      <c r="E44" s="54" t="str">
        <f t="shared" si="8"/>
        <v/>
      </c>
      <c r="F44" s="54" t="str">
        <f t="shared" si="9"/>
        <v/>
      </c>
      <c r="G44" s="54" t="str">
        <f t="shared" si="10"/>
        <v/>
      </c>
      <c r="H44" s="54" t="str">
        <f t="shared" si="11"/>
        <v/>
      </c>
      <c r="I44" s="55" t="str">
        <f t="shared" si="12"/>
        <v/>
      </c>
      <c r="J44" s="56" t="str">
        <f t="shared" si="13"/>
        <v/>
      </c>
      <c r="K44" s="54" t="str">
        <f t="shared" si="14"/>
        <v/>
      </c>
      <c r="L44" s="41" t="str">
        <f t="shared" si="15"/>
        <v/>
      </c>
    </row>
    <row r="45" spans="1:12" x14ac:dyDescent="0.2">
      <c r="A45" s="24"/>
      <c r="B45" s="24"/>
      <c r="C45" s="24"/>
      <c r="D45" s="24"/>
      <c r="E45" s="54" t="str">
        <f t="shared" si="8"/>
        <v/>
      </c>
      <c r="F45" s="54" t="str">
        <f t="shared" si="9"/>
        <v/>
      </c>
      <c r="G45" s="54" t="str">
        <f t="shared" si="10"/>
        <v/>
      </c>
      <c r="H45" s="54" t="str">
        <f t="shared" si="11"/>
        <v/>
      </c>
      <c r="I45" s="55" t="str">
        <f t="shared" si="12"/>
        <v/>
      </c>
      <c r="J45" s="56" t="str">
        <f t="shared" si="13"/>
        <v/>
      </c>
      <c r="K45" s="54" t="str">
        <f t="shared" si="14"/>
        <v/>
      </c>
      <c r="L45" s="41" t="str">
        <f t="shared" si="15"/>
        <v/>
      </c>
    </row>
    <row r="46" spans="1:12" x14ac:dyDescent="0.2">
      <c r="A46" s="24"/>
      <c r="B46" s="24"/>
      <c r="C46" s="24"/>
      <c r="D46" s="24"/>
      <c r="E46" s="54" t="str">
        <f t="shared" si="8"/>
        <v/>
      </c>
      <c r="F46" s="54" t="str">
        <f t="shared" si="9"/>
        <v/>
      </c>
      <c r="G46" s="54" t="str">
        <f t="shared" si="10"/>
        <v/>
      </c>
      <c r="H46" s="54" t="str">
        <f t="shared" si="11"/>
        <v/>
      </c>
      <c r="I46" s="55" t="str">
        <f t="shared" si="12"/>
        <v/>
      </c>
      <c r="J46" s="56" t="str">
        <f t="shared" si="13"/>
        <v/>
      </c>
      <c r="K46" s="54" t="str">
        <f t="shared" si="14"/>
        <v/>
      </c>
      <c r="L46" s="41" t="str">
        <f t="shared" si="15"/>
        <v/>
      </c>
    </row>
    <row r="47" spans="1:12" x14ac:dyDescent="0.2">
      <c r="A47" s="24"/>
      <c r="B47" s="24"/>
      <c r="C47" s="24"/>
      <c r="D47" s="24"/>
      <c r="E47" s="54" t="str">
        <f t="shared" si="8"/>
        <v/>
      </c>
      <c r="F47" s="54" t="str">
        <f t="shared" si="9"/>
        <v/>
      </c>
      <c r="G47" s="54" t="str">
        <f t="shared" si="10"/>
        <v/>
      </c>
      <c r="H47" s="54" t="str">
        <f t="shared" si="11"/>
        <v/>
      </c>
      <c r="I47" s="55" t="str">
        <f t="shared" si="12"/>
        <v/>
      </c>
      <c r="J47" s="56" t="str">
        <f t="shared" si="13"/>
        <v/>
      </c>
      <c r="K47" s="54" t="str">
        <f t="shared" si="14"/>
        <v/>
      </c>
      <c r="L47" s="41" t="str">
        <f t="shared" si="15"/>
        <v/>
      </c>
    </row>
    <row r="48" spans="1:12" x14ac:dyDescent="0.2">
      <c r="A48" s="24"/>
      <c r="B48" s="24"/>
      <c r="C48" s="24"/>
      <c r="D48" s="24"/>
      <c r="E48" s="54" t="str">
        <f t="shared" si="8"/>
        <v/>
      </c>
      <c r="F48" s="54" t="str">
        <f t="shared" si="9"/>
        <v/>
      </c>
      <c r="G48" s="54" t="str">
        <f t="shared" si="10"/>
        <v/>
      </c>
      <c r="H48" s="54" t="str">
        <f t="shared" si="11"/>
        <v/>
      </c>
      <c r="I48" s="55" t="str">
        <f t="shared" si="12"/>
        <v/>
      </c>
      <c r="J48" s="56" t="str">
        <f t="shared" si="13"/>
        <v/>
      </c>
      <c r="K48" s="54" t="str">
        <f t="shared" si="14"/>
        <v/>
      </c>
      <c r="L48" s="41" t="str">
        <f t="shared" si="15"/>
        <v/>
      </c>
    </row>
    <row r="49" spans="1:12" x14ac:dyDescent="0.2">
      <c r="A49" s="24"/>
      <c r="B49" s="24"/>
      <c r="C49" s="24"/>
      <c r="D49" s="24"/>
      <c r="E49" s="54" t="str">
        <f t="shared" si="8"/>
        <v/>
      </c>
      <c r="F49" s="54" t="str">
        <f t="shared" si="9"/>
        <v/>
      </c>
      <c r="G49" s="54" t="str">
        <f t="shared" si="10"/>
        <v/>
      </c>
      <c r="H49" s="54" t="str">
        <f t="shared" si="11"/>
        <v/>
      </c>
      <c r="I49" s="55" t="str">
        <f t="shared" si="12"/>
        <v/>
      </c>
      <c r="J49" s="56" t="str">
        <f t="shared" si="13"/>
        <v/>
      </c>
      <c r="K49" s="54" t="str">
        <f t="shared" si="14"/>
        <v/>
      </c>
      <c r="L49" s="41" t="str">
        <f t="shared" si="15"/>
        <v/>
      </c>
    </row>
    <row r="50" spans="1:12" x14ac:dyDescent="0.2">
      <c r="A50" s="24"/>
      <c r="B50" s="24"/>
      <c r="C50" s="24"/>
      <c r="D50" s="24"/>
      <c r="E50" s="54" t="str">
        <f t="shared" si="8"/>
        <v/>
      </c>
      <c r="F50" s="54" t="str">
        <f t="shared" si="9"/>
        <v/>
      </c>
      <c r="G50" s="54" t="str">
        <f t="shared" si="10"/>
        <v/>
      </c>
      <c r="H50" s="54" t="str">
        <f t="shared" si="11"/>
        <v/>
      </c>
      <c r="I50" s="55" t="str">
        <f t="shared" si="12"/>
        <v/>
      </c>
      <c r="J50" s="56" t="str">
        <f t="shared" si="13"/>
        <v/>
      </c>
      <c r="K50" s="54" t="str">
        <f t="shared" si="14"/>
        <v/>
      </c>
      <c r="L50" s="41" t="str">
        <f t="shared" si="15"/>
        <v/>
      </c>
    </row>
    <row r="51" spans="1:12" x14ac:dyDescent="0.2">
      <c r="A51" s="24"/>
      <c r="B51" s="24"/>
      <c r="C51" s="24"/>
      <c r="D51" s="24"/>
      <c r="E51" s="54" t="str">
        <f t="shared" si="8"/>
        <v/>
      </c>
      <c r="F51" s="54" t="str">
        <f t="shared" si="9"/>
        <v/>
      </c>
      <c r="G51" s="54" t="str">
        <f t="shared" si="10"/>
        <v/>
      </c>
      <c r="H51" s="54" t="str">
        <f t="shared" si="11"/>
        <v/>
      </c>
      <c r="I51" s="55" t="str">
        <f t="shared" si="12"/>
        <v/>
      </c>
      <c r="J51" s="56" t="str">
        <f t="shared" si="13"/>
        <v/>
      </c>
      <c r="K51" s="54" t="str">
        <f t="shared" si="14"/>
        <v/>
      </c>
      <c r="L51" s="41" t="str">
        <f t="shared" si="15"/>
        <v/>
      </c>
    </row>
    <row r="52" spans="1:12" x14ac:dyDescent="0.2">
      <c r="A52" s="24"/>
      <c r="B52" s="24"/>
      <c r="C52" s="24"/>
      <c r="D52" s="24"/>
      <c r="E52" s="54" t="str">
        <f t="shared" si="8"/>
        <v/>
      </c>
      <c r="F52" s="54" t="str">
        <f t="shared" si="9"/>
        <v/>
      </c>
      <c r="G52" s="54" t="str">
        <f t="shared" si="10"/>
        <v/>
      </c>
      <c r="H52" s="54" t="str">
        <f t="shared" si="11"/>
        <v/>
      </c>
      <c r="I52" s="55" t="str">
        <f t="shared" si="12"/>
        <v/>
      </c>
      <c r="J52" s="56" t="str">
        <f t="shared" si="13"/>
        <v/>
      </c>
      <c r="K52" s="54" t="str">
        <f t="shared" si="14"/>
        <v/>
      </c>
      <c r="L52" s="41" t="str">
        <f t="shared" si="15"/>
        <v/>
      </c>
    </row>
    <row r="53" spans="1:12" x14ac:dyDescent="0.2">
      <c r="A53" s="24"/>
      <c r="B53" s="24"/>
      <c r="C53" s="24"/>
      <c r="D53" s="24"/>
      <c r="E53" s="54" t="str">
        <f t="shared" si="8"/>
        <v/>
      </c>
      <c r="F53" s="54" t="str">
        <f t="shared" si="9"/>
        <v/>
      </c>
      <c r="G53" s="54" t="str">
        <f t="shared" si="10"/>
        <v/>
      </c>
      <c r="H53" s="54" t="str">
        <f t="shared" si="11"/>
        <v/>
      </c>
      <c r="I53" s="55" t="str">
        <f t="shared" si="12"/>
        <v/>
      </c>
      <c r="J53" s="56" t="str">
        <f t="shared" si="13"/>
        <v/>
      </c>
      <c r="K53" s="54" t="str">
        <f t="shared" si="14"/>
        <v/>
      </c>
      <c r="L53" s="41" t="str">
        <f t="shared" si="15"/>
        <v/>
      </c>
    </row>
    <row r="54" spans="1:12" x14ac:dyDescent="0.2">
      <c r="A54" s="24"/>
      <c r="B54" s="24"/>
      <c r="C54" s="24"/>
      <c r="D54" s="24"/>
      <c r="E54" s="54" t="str">
        <f t="shared" si="8"/>
        <v/>
      </c>
      <c r="F54" s="54" t="str">
        <f t="shared" si="9"/>
        <v/>
      </c>
      <c r="G54" s="54" t="str">
        <f t="shared" si="10"/>
        <v/>
      </c>
      <c r="H54" s="54" t="str">
        <f t="shared" si="11"/>
        <v/>
      </c>
      <c r="I54" s="55" t="str">
        <f t="shared" si="12"/>
        <v/>
      </c>
      <c r="J54" s="56" t="str">
        <f t="shared" si="13"/>
        <v/>
      </c>
      <c r="K54" s="54" t="str">
        <f t="shared" si="14"/>
        <v/>
      </c>
      <c r="L54" s="41" t="str">
        <f t="shared" si="15"/>
        <v/>
      </c>
    </row>
    <row r="55" spans="1:12" x14ac:dyDescent="0.2">
      <c r="A55" s="24"/>
      <c r="B55" s="24"/>
      <c r="C55" s="24"/>
      <c r="D55" s="24"/>
      <c r="E55" s="54" t="str">
        <f t="shared" si="8"/>
        <v/>
      </c>
      <c r="F55" s="54" t="str">
        <f t="shared" si="9"/>
        <v/>
      </c>
      <c r="G55" s="54" t="str">
        <f t="shared" si="10"/>
        <v/>
      </c>
      <c r="H55" s="54" t="str">
        <f t="shared" si="11"/>
        <v/>
      </c>
      <c r="I55" s="55" t="str">
        <f t="shared" si="12"/>
        <v/>
      </c>
      <c r="J55" s="56" t="str">
        <f t="shared" si="13"/>
        <v/>
      </c>
      <c r="K55" s="54" t="str">
        <f t="shared" si="14"/>
        <v/>
      </c>
      <c r="L55" s="41" t="str">
        <f t="shared" si="15"/>
        <v/>
      </c>
    </row>
    <row r="56" spans="1:12" x14ac:dyDescent="0.2">
      <c r="A56" s="24"/>
      <c r="B56" s="24"/>
      <c r="C56" s="24"/>
      <c r="D56" s="24"/>
      <c r="E56" s="54" t="str">
        <f t="shared" si="8"/>
        <v/>
      </c>
      <c r="F56" s="54" t="str">
        <f t="shared" si="9"/>
        <v/>
      </c>
      <c r="G56" s="54" t="str">
        <f t="shared" si="10"/>
        <v/>
      </c>
      <c r="H56" s="54" t="str">
        <f t="shared" si="11"/>
        <v/>
      </c>
      <c r="I56" s="55" t="str">
        <f t="shared" si="12"/>
        <v/>
      </c>
      <c r="J56" s="56" t="str">
        <f t="shared" si="13"/>
        <v/>
      </c>
      <c r="K56" s="54" t="str">
        <f t="shared" si="14"/>
        <v/>
      </c>
      <c r="L56" s="41" t="str">
        <f t="shared" si="15"/>
        <v/>
      </c>
    </row>
    <row r="57" spans="1:12" x14ac:dyDescent="0.2">
      <c r="A57" s="24"/>
      <c r="B57" s="24"/>
      <c r="C57" s="24"/>
      <c r="D57" s="24"/>
      <c r="E57" s="54" t="str">
        <f t="shared" si="8"/>
        <v/>
      </c>
      <c r="F57" s="54" t="str">
        <f t="shared" si="9"/>
        <v/>
      </c>
      <c r="G57" s="54" t="str">
        <f t="shared" si="10"/>
        <v/>
      </c>
      <c r="H57" s="54" t="str">
        <f t="shared" si="11"/>
        <v/>
      </c>
      <c r="I57" s="55" t="str">
        <f t="shared" si="12"/>
        <v/>
      </c>
      <c r="J57" s="56" t="str">
        <f t="shared" si="13"/>
        <v/>
      </c>
      <c r="K57" s="54" t="str">
        <f t="shared" si="14"/>
        <v/>
      </c>
      <c r="L57" s="41" t="str">
        <f t="shared" si="15"/>
        <v/>
      </c>
    </row>
    <row r="58" spans="1:12" x14ac:dyDescent="0.2">
      <c r="A58" s="24"/>
      <c r="B58" s="24"/>
      <c r="C58" s="24"/>
      <c r="D58" s="24"/>
      <c r="E58" s="54" t="str">
        <f t="shared" si="8"/>
        <v/>
      </c>
      <c r="F58" s="54" t="str">
        <f t="shared" si="9"/>
        <v/>
      </c>
      <c r="G58" s="54" t="str">
        <f t="shared" si="10"/>
        <v/>
      </c>
      <c r="H58" s="54" t="str">
        <f t="shared" si="11"/>
        <v/>
      </c>
      <c r="I58" s="55" t="str">
        <f t="shared" si="12"/>
        <v/>
      </c>
      <c r="J58" s="56" t="str">
        <f t="shared" si="13"/>
        <v/>
      </c>
      <c r="K58" s="54" t="str">
        <f t="shared" si="14"/>
        <v/>
      </c>
      <c r="L58" s="41" t="str">
        <f t="shared" si="15"/>
        <v/>
      </c>
    </row>
    <row r="59" spans="1:12" x14ac:dyDescent="0.2">
      <c r="A59" s="24"/>
      <c r="B59" s="24"/>
      <c r="C59" s="24"/>
      <c r="D59" s="24"/>
      <c r="E59" s="54" t="str">
        <f t="shared" si="8"/>
        <v/>
      </c>
      <c r="F59" s="54" t="str">
        <f t="shared" si="9"/>
        <v/>
      </c>
      <c r="G59" s="54" t="str">
        <f t="shared" si="10"/>
        <v/>
      </c>
      <c r="H59" s="54" t="str">
        <f t="shared" si="11"/>
        <v/>
      </c>
      <c r="I59" s="55" t="str">
        <f t="shared" si="12"/>
        <v/>
      </c>
      <c r="J59" s="56" t="str">
        <f t="shared" si="13"/>
        <v/>
      </c>
      <c r="K59" s="54" t="str">
        <f t="shared" si="14"/>
        <v/>
      </c>
      <c r="L59" s="41" t="str">
        <f t="shared" si="15"/>
        <v/>
      </c>
    </row>
    <row r="60" spans="1:12" x14ac:dyDescent="0.2">
      <c r="A60" s="24"/>
      <c r="B60" s="24"/>
      <c r="C60" s="24"/>
      <c r="D60" s="24"/>
      <c r="E60" s="54" t="str">
        <f t="shared" si="8"/>
        <v/>
      </c>
      <c r="F60" s="54" t="str">
        <f t="shared" si="9"/>
        <v/>
      </c>
      <c r="G60" s="54" t="str">
        <f t="shared" si="10"/>
        <v/>
      </c>
      <c r="H60" s="54" t="str">
        <f t="shared" si="11"/>
        <v/>
      </c>
      <c r="I60" s="55" t="str">
        <f t="shared" si="12"/>
        <v/>
      </c>
      <c r="J60" s="56" t="str">
        <f t="shared" si="13"/>
        <v/>
      </c>
      <c r="K60" s="54" t="str">
        <f t="shared" si="14"/>
        <v/>
      </c>
      <c r="L60" s="41" t="str">
        <f t="shared" si="15"/>
        <v/>
      </c>
    </row>
    <row r="61" spans="1:12" x14ac:dyDescent="0.2">
      <c r="A61" s="24"/>
      <c r="B61" s="24"/>
      <c r="C61" s="24"/>
      <c r="D61" s="24"/>
      <c r="E61" s="54" t="str">
        <f t="shared" si="8"/>
        <v/>
      </c>
      <c r="F61" s="54" t="str">
        <f t="shared" si="9"/>
        <v/>
      </c>
      <c r="G61" s="54" t="str">
        <f t="shared" si="10"/>
        <v/>
      </c>
      <c r="H61" s="54" t="str">
        <f t="shared" si="11"/>
        <v/>
      </c>
      <c r="I61" s="55" t="str">
        <f t="shared" si="12"/>
        <v/>
      </c>
      <c r="J61" s="56" t="str">
        <f t="shared" si="13"/>
        <v/>
      </c>
      <c r="K61" s="54" t="str">
        <f t="shared" si="14"/>
        <v/>
      </c>
      <c r="L61" s="41" t="str">
        <f t="shared" si="15"/>
        <v/>
      </c>
    </row>
    <row r="62" spans="1:12" x14ac:dyDescent="0.2">
      <c r="A62" s="24"/>
      <c r="B62" s="24"/>
      <c r="C62" s="24"/>
      <c r="D62" s="24"/>
      <c r="E62" s="54" t="str">
        <f t="shared" si="8"/>
        <v/>
      </c>
      <c r="F62" s="54" t="str">
        <f t="shared" si="9"/>
        <v/>
      </c>
      <c r="G62" s="54" t="str">
        <f t="shared" si="10"/>
        <v/>
      </c>
      <c r="H62" s="54" t="str">
        <f t="shared" si="11"/>
        <v/>
      </c>
      <c r="I62" s="55" t="str">
        <f t="shared" si="12"/>
        <v/>
      </c>
      <c r="J62" s="56" t="str">
        <f t="shared" si="13"/>
        <v/>
      </c>
      <c r="K62" s="54" t="str">
        <f t="shared" si="14"/>
        <v/>
      </c>
      <c r="L62" s="41" t="str">
        <f t="shared" si="15"/>
        <v/>
      </c>
    </row>
    <row r="63" spans="1:12" x14ac:dyDescent="0.2">
      <c r="A63" s="24"/>
      <c r="B63" s="24"/>
      <c r="C63" s="24"/>
      <c r="D63" s="24"/>
      <c r="E63" s="54" t="str">
        <f t="shared" si="8"/>
        <v/>
      </c>
      <c r="F63" s="54" t="str">
        <f t="shared" si="9"/>
        <v/>
      </c>
      <c r="G63" s="54" t="str">
        <f t="shared" si="10"/>
        <v/>
      </c>
      <c r="H63" s="54" t="str">
        <f t="shared" si="11"/>
        <v/>
      </c>
      <c r="I63" s="55" t="str">
        <f t="shared" si="12"/>
        <v/>
      </c>
      <c r="J63" s="56" t="str">
        <f t="shared" si="13"/>
        <v/>
      </c>
      <c r="K63" s="54" t="str">
        <f t="shared" si="14"/>
        <v/>
      </c>
      <c r="L63" s="41" t="str">
        <f t="shared" si="15"/>
        <v/>
      </c>
    </row>
    <row r="64" spans="1:12" x14ac:dyDescent="0.2">
      <c r="A64" s="24"/>
      <c r="B64" s="24"/>
      <c r="C64" s="24"/>
      <c r="D64" s="24"/>
      <c r="E64" s="54" t="str">
        <f t="shared" si="8"/>
        <v/>
      </c>
      <c r="F64" s="54" t="str">
        <f t="shared" si="9"/>
        <v/>
      </c>
      <c r="G64" s="54" t="str">
        <f t="shared" si="10"/>
        <v/>
      </c>
      <c r="H64" s="54" t="str">
        <f t="shared" si="11"/>
        <v/>
      </c>
      <c r="I64" s="55" t="str">
        <f t="shared" si="12"/>
        <v/>
      </c>
      <c r="J64" s="56" t="str">
        <f t="shared" si="13"/>
        <v/>
      </c>
      <c r="K64" s="54" t="str">
        <f t="shared" si="14"/>
        <v/>
      </c>
      <c r="L64" s="41" t="str">
        <f t="shared" si="15"/>
        <v/>
      </c>
    </row>
    <row r="65" spans="1:12" x14ac:dyDescent="0.2">
      <c r="A65" s="24"/>
      <c r="B65" s="24"/>
      <c r="C65" s="24"/>
      <c r="D65" s="24"/>
      <c r="E65" s="54" t="str">
        <f t="shared" si="8"/>
        <v/>
      </c>
      <c r="F65" s="54" t="str">
        <f t="shared" si="9"/>
        <v/>
      </c>
      <c r="G65" s="54" t="str">
        <f t="shared" si="10"/>
        <v/>
      </c>
      <c r="H65" s="54" t="str">
        <f t="shared" si="11"/>
        <v/>
      </c>
      <c r="I65" s="55" t="str">
        <f t="shared" si="12"/>
        <v/>
      </c>
      <c r="J65" s="56" t="str">
        <f t="shared" si="13"/>
        <v/>
      </c>
      <c r="K65" s="54" t="str">
        <f t="shared" si="14"/>
        <v/>
      </c>
      <c r="L65" s="41" t="str">
        <f t="shared" si="15"/>
        <v/>
      </c>
    </row>
    <row r="66" spans="1:12" x14ac:dyDescent="0.2">
      <c r="A66" s="24"/>
      <c r="B66" s="24"/>
      <c r="C66" s="24"/>
      <c r="D66" s="24"/>
      <c r="E66" s="54" t="str">
        <f t="shared" si="8"/>
        <v/>
      </c>
      <c r="F66" s="54" t="str">
        <f t="shared" si="9"/>
        <v/>
      </c>
      <c r="G66" s="54" t="str">
        <f t="shared" si="10"/>
        <v/>
      </c>
      <c r="H66" s="54" t="str">
        <f t="shared" si="11"/>
        <v/>
      </c>
      <c r="I66" s="55" t="str">
        <f t="shared" si="12"/>
        <v/>
      </c>
      <c r="J66" s="56" t="str">
        <f t="shared" si="13"/>
        <v/>
      </c>
      <c r="K66" s="54" t="str">
        <f t="shared" si="14"/>
        <v/>
      </c>
      <c r="L66" s="41" t="str">
        <f t="shared" si="15"/>
        <v/>
      </c>
    </row>
    <row r="67" spans="1:12" x14ac:dyDescent="0.2">
      <c r="A67" s="24"/>
      <c r="B67" s="24"/>
      <c r="C67" s="24"/>
      <c r="D67" s="24"/>
      <c r="E67" s="54" t="str">
        <f t="shared" si="8"/>
        <v/>
      </c>
      <c r="F67" s="54" t="str">
        <f t="shared" si="9"/>
        <v/>
      </c>
      <c r="G67" s="54" t="str">
        <f t="shared" si="10"/>
        <v/>
      </c>
      <c r="H67" s="54" t="str">
        <f t="shared" si="11"/>
        <v/>
      </c>
      <c r="I67" s="55" t="str">
        <f t="shared" si="12"/>
        <v/>
      </c>
      <c r="J67" s="56" t="str">
        <f t="shared" si="13"/>
        <v/>
      </c>
      <c r="K67" s="54" t="str">
        <f t="shared" si="14"/>
        <v/>
      </c>
      <c r="L67" s="41" t="str">
        <f t="shared" si="15"/>
        <v/>
      </c>
    </row>
    <row r="68" spans="1:12" x14ac:dyDescent="0.2">
      <c r="A68" s="24"/>
      <c r="B68" s="24"/>
      <c r="C68" s="24"/>
      <c r="D68" s="24"/>
      <c r="E68" s="54" t="str">
        <f t="shared" ref="E68:E99" si="16">IF($L68="","",INDEX(V_Equipe,$L68))</f>
        <v/>
      </c>
      <c r="F68" s="54" t="str">
        <f t="shared" ref="F68:F99" si="17">IF($L68="","",INDEX(V_Funcao,$L68))</f>
        <v/>
      </c>
      <c r="G68" s="54" t="str">
        <f t="shared" ref="G68:G99" si="18">IF($L68="","",INDEX(V_Turno,$L68))</f>
        <v/>
      </c>
      <c r="H68" s="54" t="str">
        <f t="shared" ref="H68:H99" si="19">IF($L68="","",INDEX(V_Contrato,$L68))</f>
        <v/>
      </c>
      <c r="I68" s="55" t="str">
        <f t="shared" ref="I68:I99" si="20">IF($F68="","",IFERROR(INDEX(F_Valor,MATCH($F68&amp;"|"&amp;SUMPRODUCT(MAX((F_Funcao=$F68)*(F_Ini&lt;=P_DataRef)*F_Ini)),F_Chave,0)),""))</f>
        <v/>
      </c>
      <c r="J68" s="56" t="str">
        <f t="shared" ref="J68:J99" si="21">IF(A68="","",IF(COUNTIF(L_RG,A68)=0,"",SUMPRODUCT(MAX((L_RG=A68)*L_Data))))</f>
        <v/>
      </c>
      <c r="K68" s="54" t="str">
        <f t="shared" ref="K68:K99" si="22">IF(OR($J68="",$C68&lt;&gt;"Ativo"),"",P_DataRef-$J68)</f>
        <v/>
      </c>
      <c r="L68" s="41" t="str">
        <f t="shared" ref="L68:L99" si="23">IF(A68="","",IFERROR(MATCH(A68&amp;"|"&amp;SUMPRODUCT(MAX((V_RG=A68)*V_Ini)),V_Chave,0),""))</f>
        <v/>
      </c>
    </row>
    <row r="69" spans="1:12" x14ac:dyDescent="0.2">
      <c r="A69" s="24"/>
      <c r="B69" s="24"/>
      <c r="C69" s="24"/>
      <c r="D69" s="24"/>
      <c r="E69" s="54" t="str">
        <f t="shared" si="16"/>
        <v/>
      </c>
      <c r="F69" s="54" t="str">
        <f t="shared" si="17"/>
        <v/>
      </c>
      <c r="G69" s="54" t="str">
        <f t="shared" si="18"/>
        <v/>
      </c>
      <c r="H69" s="54" t="str">
        <f t="shared" si="19"/>
        <v/>
      </c>
      <c r="I69" s="55" t="str">
        <f t="shared" si="20"/>
        <v/>
      </c>
      <c r="J69" s="56" t="str">
        <f t="shared" si="21"/>
        <v/>
      </c>
      <c r="K69" s="54" t="str">
        <f t="shared" si="22"/>
        <v/>
      </c>
      <c r="L69" s="41" t="str">
        <f t="shared" si="23"/>
        <v/>
      </c>
    </row>
    <row r="70" spans="1:12" x14ac:dyDescent="0.2">
      <c r="A70" s="24"/>
      <c r="B70" s="24"/>
      <c r="C70" s="24"/>
      <c r="D70" s="24"/>
      <c r="E70" s="54" t="str">
        <f t="shared" si="16"/>
        <v/>
      </c>
      <c r="F70" s="54" t="str">
        <f t="shared" si="17"/>
        <v/>
      </c>
      <c r="G70" s="54" t="str">
        <f t="shared" si="18"/>
        <v/>
      </c>
      <c r="H70" s="54" t="str">
        <f t="shared" si="19"/>
        <v/>
      </c>
      <c r="I70" s="55" t="str">
        <f t="shared" si="20"/>
        <v/>
      </c>
      <c r="J70" s="56" t="str">
        <f t="shared" si="21"/>
        <v/>
      </c>
      <c r="K70" s="54" t="str">
        <f t="shared" si="22"/>
        <v/>
      </c>
      <c r="L70" s="41" t="str">
        <f t="shared" si="23"/>
        <v/>
      </c>
    </row>
    <row r="71" spans="1:12" x14ac:dyDescent="0.2">
      <c r="A71" s="24"/>
      <c r="B71" s="24"/>
      <c r="C71" s="24"/>
      <c r="D71" s="24"/>
      <c r="E71" s="54" t="str">
        <f t="shared" si="16"/>
        <v/>
      </c>
      <c r="F71" s="54" t="str">
        <f t="shared" si="17"/>
        <v/>
      </c>
      <c r="G71" s="54" t="str">
        <f t="shared" si="18"/>
        <v/>
      </c>
      <c r="H71" s="54" t="str">
        <f t="shared" si="19"/>
        <v/>
      </c>
      <c r="I71" s="55" t="str">
        <f t="shared" si="20"/>
        <v/>
      </c>
      <c r="J71" s="56" t="str">
        <f t="shared" si="21"/>
        <v/>
      </c>
      <c r="K71" s="54" t="str">
        <f t="shared" si="22"/>
        <v/>
      </c>
      <c r="L71" s="41" t="str">
        <f t="shared" si="23"/>
        <v/>
      </c>
    </row>
    <row r="72" spans="1:12" x14ac:dyDescent="0.2">
      <c r="A72" s="24"/>
      <c r="B72" s="24"/>
      <c r="C72" s="24"/>
      <c r="D72" s="24"/>
      <c r="E72" s="54" t="str">
        <f t="shared" si="16"/>
        <v/>
      </c>
      <c r="F72" s="54" t="str">
        <f t="shared" si="17"/>
        <v/>
      </c>
      <c r="G72" s="54" t="str">
        <f t="shared" si="18"/>
        <v/>
      </c>
      <c r="H72" s="54" t="str">
        <f t="shared" si="19"/>
        <v/>
      </c>
      <c r="I72" s="55" t="str">
        <f t="shared" si="20"/>
        <v/>
      </c>
      <c r="J72" s="56" t="str">
        <f t="shared" si="21"/>
        <v/>
      </c>
      <c r="K72" s="54" t="str">
        <f t="shared" si="22"/>
        <v/>
      </c>
      <c r="L72" s="41" t="str">
        <f t="shared" si="23"/>
        <v/>
      </c>
    </row>
    <row r="73" spans="1:12" x14ac:dyDescent="0.2">
      <c r="A73" s="24"/>
      <c r="B73" s="24"/>
      <c r="C73" s="24"/>
      <c r="D73" s="24"/>
      <c r="E73" s="54" t="str">
        <f t="shared" si="16"/>
        <v/>
      </c>
      <c r="F73" s="54" t="str">
        <f t="shared" si="17"/>
        <v/>
      </c>
      <c r="G73" s="54" t="str">
        <f t="shared" si="18"/>
        <v/>
      </c>
      <c r="H73" s="54" t="str">
        <f t="shared" si="19"/>
        <v/>
      </c>
      <c r="I73" s="55" t="str">
        <f t="shared" si="20"/>
        <v/>
      </c>
      <c r="J73" s="56" t="str">
        <f t="shared" si="21"/>
        <v/>
      </c>
      <c r="K73" s="54" t="str">
        <f t="shared" si="22"/>
        <v/>
      </c>
      <c r="L73" s="41" t="str">
        <f t="shared" si="23"/>
        <v/>
      </c>
    </row>
    <row r="74" spans="1:12" x14ac:dyDescent="0.2">
      <c r="A74" s="24"/>
      <c r="B74" s="24"/>
      <c r="C74" s="24"/>
      <c r="D74" s="24"/>
      <c r="E74" s="54" t="str">
        <f t="shared" si="16"/>
        <v/>
      </c>
      <c r="F74" s="54" t="str">
        <f t="shared" si="17"/>
        <v/>
      </c>
      <c r="G74" s="54" t="str">
        <f t="shared" si="18"/>
        <v/>
      </c>
      <c r="H74" s="54" t="str">
        <f t="shared" si="19"/>
        <v/>
      </c>
      <c r="I74" s="55" t="str">
        <f t="shared" si="20"/>
        <v/>
      </c>
      <c r="J74" s="56" t="str">
        <f t="shared" si="21"/>
        <v/>
      </c>
      <c r="K74" s="54" t="str">
        <f t="shared" si="22"/>
        <v/>
      </c>
      <c r="L74" s="41" t="str">
        <f t="shared" si="23"/>
        <v/>
      </c>
    </row>
    <row r="75" spans="1:12" x14ac:dyDescent="0.2">
      <c r="A75" s="24"/>
      <c r="B75" s="24"/>
      <c r="C75" s="24"/>
      <c r="D75" s="24"/>
      <c r="E75" s="54" t="str">
        <f t="shared" si="16"/>
        <v/>
      </c>
      <c r="F75" s="54" t="str">
        <f t="shared" si="17"/>
        <v/>
      </c>
      <c r="G75" s="54" t="str">
        <f t="shared" si="18"/>
        <v/>
      </c>
      <c r="H75" s="54" t="str">
        <f t="shared" si="19"/>
        <v/>
      </c>
      <c r="I75" s="55" t="str">
        <f t="shared" si="20"/>
        <v/>
      </c>
      <c r="J75" s="56" t="str">
        <f t="shared" si="21"/>
        <v/>
      </c>
      <c r="K75" s="54" t="str">
        <f t="shared" si="22"/>
        <v/>
      </c>
      <c r="L75" s="41" t="str">
        <f t="shared" si="23"/>
        <v/>
      </c>
    </row>
    <row r="76" spans="1:12" x14ac:dyDescent="0.2">
      <c r="A76" s="24"/>
      <c r="B76" s="24"/>
      <c r="C76" s="24"/>
      <c r="D76" s="24"/>
      <c r="E76" s="54" t="str">
        <f t="shared" si="16"/>
        <v/>
      </c>
      <c r="F76" s="54" t="str">
        <f t="shared" si="17"/>
        <v/>
      </c>
      <c r="G76" s="54" t="str">
        <f t="shared" si="18"/>
        <v/>
      </c>
      <c r="H76" s="54" t="str">
        <f t="shared" si="19"/>
        <v/>
      </c>
      <c r="I76" s="55" t="str">
        <f t="shared" si="20"/>
        <v/>
      </c>
      <c r="J76" s="56" t="str">
        <f t="shared" si="21"/>
        <v/>
      </c>
      <c r="K76" s="54" t="str">
        <f t="shared" si="22"/>
        <v/>
      </c>
      <c r="L76" s="41" t="str">
        <f t="shared" si="23"/>
        <v/>
      </c>
    </row>
    <row r="77" spans="1:12" x14ac:dyDescent="0.2">
      <c r="A77" s="24"/>
      <c r="B77" s="24"/>
      <c r="C77" s="24"/>
      <c r="D77" s="24"/>
      <c r="E77" s="54" t="str">
        <f t="shared" si="16"/>
        <v/>
      </c>
      <c r="F77" s="54" t="str">
        <f t="shared" si="17"/>
        <v/>
      </c>
      <c r="G77" s="54" t="str">
        <f t="shared" si="18"/>
        <v/>
      </c>
      <c r="H77" s="54" t="str">
        <f t="shared" si="19"/>
        <v/>
      </c>
      <c r="I77" s="55" t="str">
        <f t="shared" si="20"/>
        <v/>
      </c>
      <c r="J77" s="56" t="str">
        <f t="shared" si="21"/>
        <v/>
      </c>
      <c r="K77" s="54" t="str">
        <f t="shared" si="22"/>
        <v/>
      </c>
      <c r="L77" s="41" t="str">
        <f t="shared" si="23"/>
        <v/>
      </c>
    </row>
    <row r="78" spans="1:12" x14ac:dyDescent="0.2">
      <c r="A78" s="24"/>
      <c r="B78" s="24"/>
      <c r="C78" s="24"/>
      <c r="D78" s="24"/>
      <c r="E78" s="54" t="str">
        <f t="shared" si="16"/>
        <v/>
      </c>
      <c r="F78" s="54" t="str">
        <f t="shared" si="17"/>
        <v/>
      </c>
      <c r="G78" s="54" t="str">
        <f t="shared" si="18"/>
        <v/>
      </c>
      <c r="H78" s="54" t="str">
        <f t="shared" si="19"/>
        <v/>
      </c>
      <c r="I78" s="55" t="str">
        <f t="shared" si="20"/>
        <v/>
      </c>
      <c r="J78" s="56" t="str">
        <f t="shared" si="21"/>
        <v/>
      </c>
      <c r="K78" s="54" t="str">
        <f t="shared" si="22"/>
        <v/>
      </c>
      <c r="L78" s="41" t="str">
        <f t="shared" si="23"/>
        <v/>
      </c>
    </row>
    <row r="79" spans="1:12" x14ac:dyDescent="0.2">
      <c r="A79" s="24"/>
      <c r="B79" s="24"/>
      <c r="C79" s="24"/>
      <c r="D79" s="24"/>
      <c r="E79" s="54" t="str">
        <f t="shared" si="16"/>
        <v/>
      </c>
      <c r="F79" s="54" t="str">
        <f t="shared" si="17"/>
        <v/>
      </c>
      <c r="G79" s="54" t="str">
        <f t="shared" si="18"/>
        <v/>
      </c>
      <c r="H79" s="54" t="str">
        <f t="shared" si="19"/>
        <v/>
      </c>
      <c r="I79" s="55" t="str">
        <f t="shared" si="20"/>
        <v/>
      </c>
      <c r="J79" s="56" t="str">
        <f t="shared" si="21"/>
        <v/>
      </c>
      <c r="K79" s="54" t="str">
        <f t="shared" si="22"/>
        <v/>
      </c>
      <c r="L79" s="41" t="str">
        <f t="shared" si="23"/>
        <v/>
      </c>
    </row>
    <row r="80" spans="1:12" x14ac:dyDescent="0.2">
      <c r="A80" s="24"/>
      <c r="B80" s="24"/>
      <c r="C80" s="24"/>
      <c r="D80" s="24"/>
      <c r="E80" s="54" t="str">
        <f t="shared" si="16"/>
        <v/>
      </c>
      <c r="F80" s="54" t="str">
        <f t="shared" si="17"/>
        <v/>
      </c>
      <c r="G80" s="54" t="str">
        <f t="shared" si="18"/>
        <v/>
      </c>
      <c r="H80" s="54" t="str">
        <f t="shared" si="19"/>
        <v/>
      </c>
      <c r="I80" s="55" t="str">
        <f t="shared" si="20"/>
        <v/>
      </c>
      <c r="J80" s="56" t="str">
        <f t="shared" si="21"/>
        <v/>
      </c>
      <c r="K80" s="54" t="str">
        <f t="shared" si="22"/>
        <v/>
      </c>
      <c r="L80" s="41" t="str">
        <f t="shared" si="23"/>
        <v/>
      </c>
    </row>
    <row r="81" spans="1:12" x14ac:dyDescent="0.2">
      <c r="A81" s="24"/>
      <c r="B81" s="24"/>
      <c r="C81" s="24"/>
      <c r="D81" s="24"/>
      <c r="E81" s="54" t="str">
        <f t="shared" si="16"/>
        <v/>
      </c>
      <c r="F81" s="54" t="str">
        <f t="shared" si="17"/>
        <v/>
      </c>
      <c r="G81" s="54" t="str">
        <f t="shared" si="18"/>
        <v/>
      </c>
      <c r="H81" s="54" t="str">
        <f t="shared" si="19"/>
        <v/>
      </c>
      <c r="I81" s="55" t="str">
        <f t="shared" si="20"/>
        <v/>
      </c>
      <c r="J81" s="56" t="str">
        <f t="shared" si="21"/>
        <v/>
      </c>
      <c r="K81" s="54" t="str">
        <f t="shared" si="22"/>
        <v/>
      </c>
      <c r="L81" s="41" t="str">
        <f t="shared" si="23"/>
        <v/>
      </c>
    </row>
    <row r="82" spans="1:12" x14ac:dyDescent="0.2">
      <c r="A82" s="24"/>
      <c r="B82" s="24"/>
      <c r="C82" s="24"/>
      <c r="D82" s="24"/>
      <c r="E82" s="54" t="str">
        <f t="shared" si="16"/>
        <v/>
      </c>
      <c r="F82" s="54" t="str">
        <f t="shared" si="17"/>
        <v/>
      </c>
      <c r="G82" s="54" t="str">
        <f t="shared" si="18"/>
        <v/>
      </c>
      <c r="H82" s="54" t="str">
        <f t="shared" si="19"/>
        <v/>
      </c>
      <c r="I82" s="55" t="str">
        <f t="shared" si="20"/>
        <v/>
      </c>
      <c r="J82" s="56" t="str">
        <f t="shared" si="21"/>
        <v/>
      </c>
      <c r="K82" s="54" t="str">
        <f t="shared" si="22"/>
        <v/>
      </c>
      <c r="L82" s="41" t="str">
        <f t="shared" si="23"/>
        <v/>
      </c>
    </row>
    <row r="83" spans="1:12" x14ac:dyDescent="0.2">
      <c r="A83" s="24"/>
      <c r="B83" s="24"/>
      <c r="C83" s="24"/>
      <c r="D83" s="24"/>
      <c r="E83" s="54" t="str">
        <f t="shared" si="16"/>
        <v/>
      </c>
      <c r="F83" s="54" t="str">
        <f t="shared" si="17"/>
        <v/>
      </c>
      <c r="G83" s="54" t="str">
        <f t="shared" si="18"/>
        <v/>
      </c>
      <c r="H83" s="54" t="str">
        <f t="shared" si="19"/>
        <v/>
      </c>
      <c r="I83" s="55" t="str">
        <f t="shared" si="20"/>
        <v/>
      </c>
      <c r="J83" s="56" t="str">
        <f t="shared" si="21"/>
        <v/>
      </c>
      <c r="K83" s="54" t="str">
        <f t="shared" si="22"/>
        <v/>
      </c>
      <c r="L83" s="41" t="str">
        <f t="shared" si="23"/>
        <v/>
      </c>
    </row>
    <row r="84" spans="1:12" x14ac:dyDescent="0.2">
      <c r="A84" s="24"/>
      <c r="B84" s="24"/>
      <c r="C84" s="24"/>
      <c r="D84" s="24"/>
      <c r="E84" s="54" t="str">
        <f t="shared" si="16"/>
        <v/>
      </c>
      <c r="F84" s="54" t="str">
        <f t="shared" si="17"/>
        <v/>
      </c>
      <c r="G84" s="54" t="str">
        <f t="shared" si="18"/>
        <v/>
      </c>
      <c r="H84" s="54" t="str">
        <f t="shared" si="19"/>
        <v/>
      </c>
      <c r="I84" s="55" t="str">
        <f t="shared" si="20"/>
        <v/>
      </c>
      <c r="J84" s="56" t="str">
        <f t="shared" si="21"/>
        <v/>
      </c>
      <c r="K84" s="54" t="str">
        <f t="shared" si="22"/>
        <v/>
      </c>
      <c r="L84" s="41" t="str">
        <f t="shared" si="23"/>
        <v/>
      </c>
    </row>
    <row r="85" spans="1:12" x14ac:dyDescent="0.2">
      <c r="A85" s="24"/>
      <c r="B85" s="24"/>
      <c r="C85" s="24"/>
      <c r="D85" s="24"/>
      <c r="E85" s="54" t="str">
        <f t="shared" si="16"/>
        <v/>
      </c>
      <c r="F85" s="54" t="str">
        <f t="shared" si="17"/>
        <v/>
      </c>
      <c r="G85" s="54" t="str">
        <f t="shared" si="18"/>
        <v/>
      </c>
      <c r="H85" s="54" t="str">
        <f t="shared" si="19"/>
        <v/>
      </c>
      <c r="I85" s="55" t="str">
        <f t="shared" si="20"/>
        <v/>
      </c>
      <c r="J85" s="56" t="str">
        <f t="shared" si="21"/>
        <v/>
      </c>
      <c r="K85" s="54" t="str">
        <f t="shared" si="22"/>
        <v/>
      </c>
      <c r="L85" s="41" t="str">
        <f t="shared" si="23"/>
        <v/>
      </c>
    </row>
    <row r="86" spans="1:12" x14ac:dyDescent="0.2">
      <c r="A86" s="24"/>
      <c r="B86" s="24"/>
      <c r="C86" s="24"/>
      <c r="D86" s="24"/>
      <c r="E86" s="54" t="str">
        <f t="shared" si="16"/>
        <v/>
      </c>
      <c r="F86" s="54" t="str">
        <f t="shared" si="17"/>
        <v/>
      </c>
      <c r="G86" s="54" t="str">
        <f t="shared" si="18"/>
        <v/>
      </c>
      <c r="H86" s="54" t="str">
        <f t="shared" si="19"/>
        <v/>
      </c>
      <c r="I86" s="55" t="str">
        <f t="shared" si="20"/>
        <v/>
      </c>
      <c r="J86" s="56" t="str">
        <f t="shared" si="21"/>
        <v/>
      </c>
      <c r="K86" s="54" t="str">
        <f t="shared" si="22"/>
        <v/>
      </c>
      <c r="L86" s="41" t="str">
        <f t="shared" si="23"/>
        <v/>
      </c>
    </row>
    <row r="87" spans="1:12" x14ac:dyDescent="0.2">
      <c r="A87" s="24"/>
      <c r="B87" s="24"/>
      <c r="C87" s="24"/>
      <c r="D87" s="24"/>
      <c r="E87" s="54" t="str">
        <f t="shared" si="16"/>
        <v/>
      </c>
      <c r="F87" s="54" t="str">
        <f t="shared" si="17"/>
        <v/>
      </c>
      <c r="G87" s="54" t="str">
        <f t="shared" si="18"/>
        <v/>
      </c>
      <c r="H87" s="54" t="str">
        <f t="shared" si="19"/>
        <v/>
      </c>
      <c r="I87" s="55" t="str">
        <f t="shared" si="20"/>
        <v/>
      </c>
      <c r="J87" s="56" t="str">
        <f t="shared" si="21"/>
        <v/>
      </c>
      <c r="K87" s="54" t="str">
        <f t="shared" si="22"/>
        <v/>
      </c>
      <c r="L87" s="41" t="str">
        <f t="shared" si="23"/>
        <v/>
      </c>
    </row>
    <row r="88" spans="1:12" x14ac:dyDescent="0.2">
      <c r="A88" s="24"/>
      <c r="B88" s="24"/>
      <c r="C88" s="24"/>
      <c r="D88" s="24"/>
      <c r="E88" s="54" t="str">
        <f t="shared" si="16"/>
        <v/>
      </c>
      <c r="F88" s="54" t="str">
        <f t="shared" si="17"/>
        <v/>
      </c>
      <c r="G88" s="54" t="str">
        <f t="shared" si="18"/>
        <v/>
      </c>
      <c r="H88" s="54" t="str">
        <f t="shared" si="19"/>
        <v/>
      </c>
      <c r="I88" s="55" t="str">
        <f t="shared" si="20"/>
        <v/>
      </c>
      <c r="J88" s="56" t="str">
        <f t="shared" si="21"/>
        <v/>
      </c>
      <c r="K88" s="54" t="str">
        <f t="shared" si="22"/>
        <v/>
      </c>
      <c r="L88" s="41" t="str">
        <f t="shared" si="23"/>
        <v/>
      </c>
    </row>
    <row r="89" spans="1:12" x14ac:dyDescent="0.2">
      <c r="A89" s="24"/>
      <c r="B89" s="24"/>
      <c r="C89" s="24"/>
      <c r="D89" s="24"/>
      <c r="E89" s="54" t="str">
        <f t="shared" si="16"/>
        <v/>
      </c>
      <c r="F89" s="54" t="str">
        <f t="shared" si="17"/>
        <v/>
      </c>
      <c r="G89" s="54" t="str">
        <f t="shared" si="18"/>
        <v/>
      </c>
      <c r="H89" s="54" t="str">
        <f t="shared" si="19"/>
        <v/>
      </c>
      <c r="I89" s="55" t="str">
        <f t="shared" si="20"/>
        <v/>
      </c>
      <c r="J89" s="56" t="str">
        <f t="shared" si="21"/>
        <v/>
      </c>
      <c r="K89" s="54" t="str">
        <f t="shared" si="22"/>
        <v/>
      </c>
      <c r="L89" s="41" t="str">
        <f t="shared" si="23"/>
        <v/>
      </c>
    </row>
    <row r="90" spans="1:12" x14ac:dyDescent="0.2">
      <c r="A90" s="24"/>
      <c r="B90" s="24"/>
      <c r="C90" s="24"/>
      <c r="D90" s="24"/>
      <c r="E90" s="54" t="str">
        <f t="shared" si="16"/>
        <v/>
      </c>
      <c r="F90" s="54" t="str">
        <f t="shared" si="17"/>
        <v/>
      </c>
      <c r="G90" s="54" t="str">
        <f t="shared" si="18"/>
        <v/>
      </c>
      <c r="H90" s="54" t="str">
        <f t="shared" si="19"/>
        <v/>
      </c>
      <c r="I90" s="55" t="str">
        <f t="shared" si="20"/>
        <v/>
      </c>
      <c r="J90" s="56" t="str">
        <f t="shared" si="21"/>
        <v/>
      </c>
      <c r="K90" s="54" t="str">
        <f t="shared" si="22"/>
        <v/>
      </c>
      <c r="L90" s="41" t="str">
        <f t="shared" si="23"/>
        <v/>
      </c>
    </row>
    <row r="91" spans="1:12" x14ac:dyDescent="0.2">
      <c r="A91" s="24"/>
      <c r="B91" s="24"/>
      <c r="C91" s="24"/>
      <c r="D91" s="24"/>
      <c r="E91" s="54" t="str">
        <f t="shared" si="16"/>
        <v/>
      </c>
      <c r="F91" s="54" t="str">
        <f t="shared" si="17"/>
        <v/>
      </c>
      <c r="G91" s="54" t="str">
        <f t="shared" si="18"/>
        <v/>
      </c>
      <c r="H91" s="54" t="str">
        <f t="shared" si="19"/>
        <v/>
      </c>
      <c r="I91" s="55" t="str">
        <f t="shared" si="20"/>
        <v/>
      </c>
      <c r="J91" s="56" t="str">
        <f t="shared" si="21"/>
        <v/>
      </c>
      <c r="K91" s="54" t="str">
        <f t="shared" si="22"/>
        <v/>
      </c>
      <c r="L91" s="41" t="str">
        <f t="shared" si="23"/>
        <v/>
      </c>
    </row>
    <row r="92" spans="1:12" x14ac:dyDescent="0.2">
      <c r="A92" s="24"/>
      <c r="B92" s="24"/>
      <c r="C92" s="24"/>
      <c r="D92" s="24"/>
      <c r="E92" s="54" t="str">
        <f t="shared" si="16"/>
        <v/>
      </c>
      <c r="F92" s="54" t="str">
        <f t="shared" si="17"/>
        <v/>
      </c>
      <c r="G92" s="54" t="str">
        <f t="shared" si="18"/>
        <v/>
      </c>
      <c r="H92" s="54" t="str">
        <f t="shared" si="19"/>
        <v/>
      </c>
      <c r="I92" s="55" t="str">
        <f t="shared" si="20"/>
        <v/>
      </c>
      <c r="J92" s="56" t="str">
        <f t="shared" si="21"/>
        <v/>
      </c>
      <c r="K92" s="54" t="str">
        <f t="shared" si="22"/>
        <v/>
      </c>
      <c r="L92" s="41" t="str">
        <f t="shared" si="23"/>
        <v/>
      </c>
    </row>
    <row r="93" spans="1:12" x14ac:dyDescent="0.2">
      <c r="A93" s="24"/>
      <c r="B93" s="24"/>
      <c r="C93" s="24"/>
      <c r="D93" s="24"/>
      <c r="E93" s="54" t="str">
        <f t="shared" si="16"/>
        <v/>
      </c>
      <c r="F93" s="54" t="str">
        <f t="shared" si="17"/>
        <v/>
      </c>
      <c r="G93" s="54" t="str">
        <f t="shared" si="18"/>
        <v/>
      </c>
      <c r="H93" s="54" t="str">
        <f t="shared" si="19"/>
        <v/>
      </c>
      <c r="I93" s="55" t="str">
        <f t="shared" si="20"/>
        <v/>
      </c>
      <c r="J93" s="56" t="str">
        <f t="shared" si="21"/>
        <v/>
      </c>
      <c r="K93" s="54" t="str">
        <f t="shared" si="22"/>
        <v/>
      </c>
      <c r="L93" s="41" t="str">
        <f t="shared" si="23"/>
        <v/>
      </c>
    </row>
    <row r="94" spans="1:12" x14ac:dyDescent="0.2">
      <c r="A94" s="24"/>
      <c r="B94" s="24"/>
      <c r="C94" s="24"/>
      <c r="D94" s="24"/>
      <c r="E94" s="54" t="str">
        <f t="shared" si="16"/>
        <v/>
      </c>
      <c r="F94" s="54" t="str">
        <f t="shared" si="17"/>
        <v/>
      </c>
      <c r="G94" s="54" t="str">
        <f t="shared" si="18"/>
        <v/>
      </c>
      <c r="H94" s="54" t="str">
        <f t="shared" si="19"/>
        <v/>
      </c>
      <c r="I94" s="55" t="str">
        <f t="shared" si="20"/>
        <v/>
      </c>
      <c r="J94" s="56" t="str">
        <f t="shared" si="21"/>
        <v/>
      </c>
      <c r="K94" s="54" t="str">
        <f t="shared" si="22"/>
        <v/>
      </c>
      <c r="L94" s="41" t="str">
        <f t="shared" si="23"/>
        <v/>
      </c>
    </row>
    <row r="95" spans="1:12" x14ac:dyDescent="0.2">
      <c r="A95" s="24"/>
      <c r="B95" s="24"/>
      <c r="C95" s="24"/>
      <c r="D95" s="24"/>
      <c r="E95" s="54" t="str">
        <f t="shared" si="16"/>
        <v/>
      </c>
      <c r="F95" s="54" t="str">
        <f t="shared" si="17"/>
        <v/>
      </c>
      <c r="G95" s="54" t="str">
        <f t="shared" si="18"/>
        <v/>
      </c>
      <c r="H95" s="54" t="str">
        <f t="shared" si="19"/>
        <v/>
      </c>
      <c r="I95" s="55" t="str">
        <f t="shared" si="20"/>
        <v/>
      </c>
      <c r="J95" s="56" t="str">
        <f t="shared" si="21"/>
        <v/>
      </c>
      <c r="K95" s="54" t="str">
        <f t="shared" si="22"/>
        <v/>
      </c>
      <c r="L95" s="41" t="str">
        <f t="shared" si="23"/>
        <v/>
      </c>
    </row>
    <row r="96" spans="1:12" x14ac:dyDescent="0.2">
      <c r="A96" s="24"/>
      <c r="B96" s="24"/>
      <c r="C96" s="24"/>
      <c r="D96" s="24"/>
      <c r="E96" s="54" t="str">
        <f t="shared" si="16"/>
        <v/>
      </c>
      <c r="F96" s="54" t="str">
        <f t="shared" si="17"/>
        <v/>
      </c>
      <c r="G96" s="54" t="str">
        <f t="shared" si="18"/>
        <v/>
      </c>
      <c r="H96" s="54" t="str">
        <f t="shared" si="19"/>
        <v/>
      </c>
      <c r="I96" s="55" t="str">
        <f t="shared" si="20"/>
        <v/>
      </c>
      <c r="J96" s="56" t="str">
        <f t="shared" si="21"/>
        <v/>
      </c>
      <c r="K96" s="54" t="str">
        <f t="shared" si="22"/>
        <v/>
      </c>
      <c r="L96" s="41" t="str">
        <f t="shared" si="23"/>
        <v/>
      </c>
    </row>
    <row r="97" spans="1:12" x14ac:dyDescent="0.2">
      <c r="A97" s="24"/>
      <c r="B97" s="24"/>
      <c r="C97" s="24"/>
      <c r="D97" s="24"/>
      <c r="E97" s="54" t="str">
        <f t="shared" si="16"/>
        <v/>
      </c>
      <c r="F97" s="54" t="str">
        <f t="shared" si="17"/>
        <v/>
      </c>
      <c r="G97" s="54" t="str">
        <f t="shared" si="18"/>
        <v/>
      </c>
      <c r="H97" s="54" t="str">
        <f t="shared" si="19"/>
        <v/>
      </c>
      <c r="I97" s="55" t="str">
        <f t="shared" si="20"/>
        <v/>
      </c>
      <c r="J97" s="56" t="str">
        <f t="shared" si="21"/>
        <v/>
      </c>
      <c r="K97" s="54" t="str">
        <f t="shared" si="22"/>
        <v/>
      </c>
      <c r="L97" s="41" t="str">
        <f t="shared" si="23"/>
        <v/>
      </c>
    </row>
    <row r="98" spans="1:12" x14ac:dyDescent="0.2">
      <c r="A98" s="24"/>
      <c r="B98" s="24"/>
      <c r="C98" s="24"/>
      <c r="D98" s="24"/>
      <c r="E98" s="54" t="str">
        <f t="shared" si="16"/>
        <v/>
      </c>
      <c r="F98" s="54" t="str">
        <f t="shared" si="17"/>
        <v/>
      </c>
      <c r="G98" s="54" t="str">
        <f t="shared" si="18"/>
        <v/>
      </c>
      <c r="H98" s="54" t="str">
        <f t="shared" si="19"/>
        <v/>
      </c>
      <c r="I98" s="55" t="str">
        <f t="shared" si="20"/>
        <v/>
      </c>
      <c r="J98" s="56" t="str">
        <f t="shared" si="21"/>
        <v/>
      </c>
      <c r="K98" s="54" t="str">
        <f t="shared" si="22"/>
        <v/>
      </c>
      <c r="L98" s="41" t="str">
        <f t="shared" si="23"/>
        <v/>
      </c>
    </row>
    <row r="99" spans="1:12" x14ac:dyDescent="0.2">
      <c r="A99" s="24"/>
      <c r="B99" s="24"/>
      <c r="C99" s="24"/>
      <c r="D99" s="24"/>
      <c r="E99" s="54" t="str">
        <f t="shared" si="16"/>
        <v/>
      </c>
      <c r="F99" s="54" t="str">
        <f t="shared" si="17"/>
        <v/>
      </c>
      <c r="G99" s="54" t="str">
        <f t="shared" si="18"/>
        <v/>
      </c>
      <c r="H99" s="54" t="str">
        <f t="shared" si="19"/>
        <v/>
      </c>
      <c r="I99" s="55" t="str">
        <f t="shared" si="20"/>
        <v/>
      </c>
      <c r="J99" s="56" t="str">
        <f t="shared" si="21"/>
        <v/>
      </c>
      <c r="K99" s="54" t="str">
        <f t="shared" si="22"/>
        <v/>
      </c>
      <c r="L99" s="41" t="str">
        <f t="shared" si="23"/>
        <v/>
      </c>
    </row>
    <row r="100" spans="1:12" x14ac:dyDescent="0.2">
      <c r="A100" s="24"/>
      <c r="B100" s="24"/>
      <c r="C100" s="24"/>
      <c r="D100" s="24"/>
      <c r="E100" s="54" t="str">
        <f t="shared" ref="E100:E131" si="24">IF($L100="","",INDEX(V_Equipe,$L100))</f>
        <v/>
      </c>
      <c r="F100" s="54" t="str">
        <f t="shared" ref="F100:F131" si="25">IF($L100="","",INDEX(V_Funcao,$L100))</f>
        <v/>
      </c>
      <c r="G100" s="54" t="str">
        <f t="shared" ref="G100:G131" si="26">IF($L100="","",INDEX(V_Turno,$L100))</f>
        <v/>
      </c>
      <c r="H100" s="54" t="str">
        <f t="shared" ref="H100:H131" si="27">IF($L100="","",INDEX(V_Contrato,$L100))</f>
        <v/>
      </c>
      <c r="I100" s="55" t="str">
        <f t="shared" ref="I100:I131" si="28">IF($F100="","",IFERROR(INDEX(F_Valor,MATCH($F100&amp;"|"&amp;SUMPRODUCT(MAX((F_Funcao=$F100)*(F_Ini&lt;=P_DataRef)*F_Ini)),F_Chave,0)),""))</f>
        <v/>
      </c>
      <c r="J100" s="56" t="str">
        <f t="shared" ref="J100:J131" si="29">IF(A100="","",IF(COUNTIF(L_RG,A100)=0,"",SUMPRODUCT(MAX((L_RG=A100)*L_Data))))</f>
        <v/>
      </c>
      <c r="K100" s="54" t="str">
        <f t="shared" ref="K100:K131" si="30">IF(OR($J100="",$C100&lt;&gt;"Ativo"),"",P_DataRef-$J100)</f>
        <v/>
      </c>
      <c r="L100" s="41" t="str">
        <f t="shared" ref="L100:L131" si="31">IF(A100="","",IFERROR(MATCH(A100&amp;"|"&amp;SUMPRODUCT(MAX((V_RG=A100)*V_Ini)),V_Chave,0),""))</f>
        <v/>
      </c>
    </row>
    <row r="101" spans="1:12" x14ac:dyDescent="0.2">
      <c r="A101" s="24"/>
      <c r="B101" s="24"/>
      <c r="C101" s="24"/>
      <c r="D101" s="24"/>
      <c r="E101" s="54" t="str">
        <f t="shared" si="24"/>
        <v/>
      </c>
      <c r="F101" s="54" t="str">
        <f t="shared" si="25"/>
        <v/>
      </c>
      <c r="G101" s="54" t="str">
        <f t="shared" si="26"/>
        <v/>
      </c>
      <c r="H101" s="54" t="str">
        <f t="shared" si="27"/>
        <v/>
      </c>
      <c r="I101" s="55" t="str">
        <f t="shared" si="28"/>
        <v/>
      </c>
      <c r="J101" s="56" t="str">
        <f t="shared" si="29"/>
        <v/>
      </c>
      <c r="K101" s="54" t="str">
        <f t="shared" si="30"/>
        <v/>
      </c>
      <c r="L101" s="41" t="str">
        <f t="shared" si="31"/>
        <v/>
      </c>
    </row>
    <row r="102" spans="1:12" x14ac:dyDescent="0.2">
      <c r="A102" s="24"/>
      <c r="B102" s="24"/>
      <c r="C102" s="24"/>
      <c r="D102" s="24"/>
      <c r="E102" s="54" t="str">
        <f t="shared" si="24"/>
        <v/>
      </c>
      <c r="F102" s="54" t="str">
        <f t="shared" si="25"/>
        <v/>
      </c>
      <c r="G102" s="54" t="str">
        <f t="shared" si="26"/>
        <v/>
      </c>
      <c r="H102" s="54" t="str">
        <f t="shared" si="27"/>
        <v/>
      </c>
      <c r="I102" s="55" t="str">
        <f t="shared" si="28"/>
        <v/>
      </c>
      <c r="J102" s="56" t="str">
        <f t="shared" si="29"/>
        <v/>
      </c>
      <c r="K102" s="54" t="str">
        <f t="shared" si="30"/>
        <v/>
      </c>
      <c r="L102" s="41" t="str">
        <f t="shared" si="31"/>
        <v/>
      </c>
    </row>
    <row r="103" spans="1:12" x14ac:dyDescent="0.2">
      <c r="A103" s="24"/>
      <c r="B103" s="24"/>
      <c r="C103" s="24"/>
      <c r="D103" s="24"/>
      <c r="E103" s="54" t="str">
        <f t="shared" si="24"/>
        <v/>
      </c>
      <c r="F103" s="54" t="str">
        <f t="shared" si="25"/>
        <v/>
      </c>
      <c r="G103" s="54" t="str">
        <f t="shared" si="26"/>
        <v/>
      </c>
      <c r="H103" s="54" t="str">
        <f t="shared" si="27"/>
        <v/>
      </c>
      <c r="I103" s="55" t="str">
        <f t="shared" si="28"/>
        <v/>
      </c>
      <c r="J103" s="56" t="str">
        <f t="shared" si="29"/>
        <v/>
      </c>
      <c r="K103" s="54" t="str">
        <f t="shared" si="30"/>
        <v/>
      </c>
      <c r="L103" s="41" t="str">
        <f t="shared" si="31"/>
        <v/>
      </c>
    </row>
    <row r="104" spans="1:12" x14ac:dyDescent="0.2">
      <c r="A104" s="24"/>
      <c r="B104" s="24"/>
      <c r="C104" s="24"/>
      <c r="D104" s="24"/>
      <c r="E104" s="54" t="str">
        <f t="shared" si="24"/>
        <v/>
      </c>
      <c r="F104" s="54" t="str">
        <f t="shared" si="25"/>
        <v/>
      </c>
      <c r="G104" s="54" t="str">
        <f t="shared" si="26"/>
        <v/>
      </c>
      <c r="H104" s="54" t="str">
        <f t="shared" si="27"/>
        <v/>
      </c>
      <c r="I104" s="55" t="str">
        <f t="shared" si="28"/>
        <v/>
      </c>
      <c r="J104" s="56" t="str">
        <f t="shared" si="29"/>
        <v/>
      </c>
      <c r="K104" s="54" t="str">
        <f t="shared" si="30"/>
        <v/>
      </c>
      <c r="L104" s="41" t="str">
        <f t="shared" si="31"/>
        <v/>
      </c>
    </row>
    <row r="105" spans="1:12" x14ac:dyDescent="0.2">
      <c r="A105" s="24"/>
      <c r="B105" s="24"/>
      <c r="C105" s="24"/>
      <c r="D105" s="24"/>
      <c r="E105" s="54" t="str">
        <f t="shared" si="24"/>
        <v/>
      </c>
      <c r="F105" s="54" t="str">
        <f t="shared" si="25"/>
        <v/>
      </c>
      <c r="G105" s="54" t="str">
        <f t="shared" si="26"/>
        <v/>
      </c>
      <c r="H105" s="54" t="str">
        <f t="shared" si="27"/>
        <v/>
      </c>
      <c r="I105" s="55" t="str">
        <f t="shared" si="28"/>
        <v/>
      </c>
      <c r="J105" s="56" t="str">
        <f t="shared" si="29"/>
        <v/>
      </c>
      <c r="K105" s="54" t="str">
        <f t="shared" si="30"/>
        <v/>
      </c>
      <c r="L105" s="41" t="str">
        <f t="shared" si="31"/>
        <v/>
      </c>
    </row>
    <row r="106" spans="1:12" x14ac:dyDescent="0.2">
      <c r="A106" s="24"/>
      <c r="B106" s="24"/>
      <c r="C106" s="24"/>
      <c r="D106" s="24"/>
      <c r="E106" s="54" t="str">
        <f t="shared" si="24"/>
        <v/>
      </c>
      <c r="F106" s="54" t="str">
        <f t="shared" si="25"/>
        <v/>
      </c>
      <c r="G106" s="54" t="str">
        <f t="shared" si="26"/>
        <v/>
      </c>
      <c r="H106" s="54" t="str">
        <f t="shared" si="27"/>
        <v/>
      </c>
      <c r="I106" s="55" t="str">
        <f t="shared" si="28"/>
        <v/>
      </c>
      <c r="J106" s="56" t="str">
        <f t="shared" si="29"/>
        <v/>
      </c>
      <c r="K106" s="54" t="str">
        <f t="shared" si="30"/>
        <v/>
      </c>
      <c r="L106" s="41" t="str">
        <f t="shared" si="31"/>
        <v/>
      </c>
    </row>
    <row r="107" spans="1:12" x14ac:dyDescent="0.2">
      <c r="A107" s="24"/>
      <c r="B107" s="24"/>
      <c r="C107" s="24"/>
      <c r="D107" s="24"/>
      <c r="E107" s="54" t="str">
        <f t="shared" si="24"/>
        <v/>
      </c>
      <c r="F107" s="54" t="str">
        <f t="shared" si="25"/>
        <v/>
      </c>
      <c r="G107" s="54" t="str">
        <f t="shared" si="26"/>
        <v/>
      </c>
      <c r="H107" s="54" t="str">
        <f t="shared" si="27"/>
        <v/>
      </c>
      <c r="I107" s="55" t="str">
        <f t="shared" si="28"/>
        <v/>
      </c>
      <c r="J107" s="56" t="str">
        <f t="shared" si="29"/>
        <v/>
      </c>
      <c r="K107" s="54" t="str">
        <f t="shared" si="30"/>
        <v/>
      </c>
      <c r="L107" s="41" t="str">
        <f t="shared" si="31"/>
        <v/>
      </c>
    </row>
    <row r="108" spans="1:12" x14ac:dyDescent="0.2">
      <c r="A108" s="24"/>
      <c r="B108" s="24"/>
      <c r="C108" s="24"/>
      <c r="D108" s="24"/>
      <c r="E108" s="54" t="str">
        <f t="shared" si="24"/>
        <v/>
      </c>
      <c r="F108" s="54" t="str">
        <f t="shared" si="25"/>
        <v/>
      </c>
      <c r="G108" s="54" t="str">
        <f t="shared" si="26"/>
        <v/>
      </c>
      <c r="H108" s="54" t="str">
        <f t="shared" si="27"/>
        <v/>
      </c>
      <c r="I108" s="55" t="str">
        <f t="shared" si="28"/>
        <v/>
      </c>
      <c r="J108" s="56" t="str">
        <f t="shared" si="29"/>
        <v/>
      </c>
      <c r="K108" s="54" t="str">
        <f t="shared" si="30"/>
        <v/>
      </c>
      <c r="L108" s="41" t="str">
        <f t="shared" si="31"/>
        <v/>
      </c>
    </row>
    <row r="109" spans="1:12" x14ac:dyDescent="0.2">
      <c r="A109" s="24"/>
      <c r="B109" s="24"/>
      <c r="C109" s="24"/>
      <c r="D109" s="24"/>
      <c r="E109" s="54" t="str">
        <f t="shared" si="24"/>
        <v/>
      </c>
      <c r="F109" s="54" t="str">
        <f t="shared" si="25"/>
        <v/>
      </c>
      <c r="G109" s="54" t="str">
        <f t="shared" si="26"/>
        <v/>
      </c>
      <c r="H109" s="54" t="str">
        <f t="shared" si="27"/>
        <v/>
      </c>
      <c r="I109" s="55" t="str">
        <f t="shared" si="28"/>
        <v/>
      </c>
      <c r="J109" s="56" t="str">
        <f t="shared" si="29"/>
        <v/>
      </c>
      <c r="K109" s="54" t="str">
        <f t="shared" si="30"/>
        <v/>
      </c>
      <c r="L109" s="41" t="str">
        <f t="shared" si="31"/>
        <v/>
      </c>
    </row>
    <row r="110" spans="1:12" x14ac:dyDescent="0.2">
      <c r="A110" s="24"/>
      <c r="B110" s="24"/>
      <c r="C110" s="24"/>
      <c r="D110" s="24"/>
      <c r="E110" s="54" t="str">
        <f t="shared" si="24"/>
        <v/>
      </c>
      <c r="F110" s="54" t="str">
        <f t="shared" si="25"/>
        <v/>
      </c>
      <c r="G110" s="54" t="str">
        <f t="shared" si="26"/>
        <v/>
      </c>
      <c r="H110" s="54" t="str">
        <f t="shared" si="27"/>
        <v/>
      </c>
      <c r="I110" s="55" t="str">
        <f t="shared" si="28"/>
        <v/>
      </c>
      <c r="J110" s="56" t="str">
        <f t="shared" si="29"/>
        <v/>
      </c>
      <c r="K110" s="54" t="str">
        <f t="shared" si="30"/>
        <v/>
      </c>
      <c r="L110" s="41" t="str">
        <f t="shared" si="31"/>
        <v/>
      </c>
    </row>
    <row r="111" spans="1:12" x14ac:dyDescent="0.2">
      <c r="A111" s="24"/>
      <c r="B111" s="24"/>
      <c r="C111" s="24"/>
      <c r="D111" s="24"/>
      <c r="E111" s="54" t="str">
        <f t="shared" si="24"/>
        <v/>
      </c>
      <c r="F111" s="54" t="str">
        <f t="shared" si="25"/>
        <v/>
      </c>
      <c r="G111" s="54" t="str">
        <f t="shared" si="26"/>
        <v/>
      </c>
      <c r="H111" s="54" t="str">
        <f t="shared" si="27"/>
        <v/>
      </c>
      <c r="I111" s="55" t="str">
        <f t="shared" si="28"/>
        <v/>
      </c>
      <c r="J111" s="56" t="str">
        <f t="shared" si="29"/>
        <v/>
      </c>
      <c r="K111" s="54" t="str">
        <f t="shared" si="30"/>
        <v/>
      </c>
      <c r="L111" s="41" t="str">
        <f t="shared" si="31"/>
        <v/>
      </c>
    </row>
    <row r="112" spans="1:12" x14ac:dyDescent="0.2">
      <c r="A112" s="24"/>
      <c r="B112" s="24"/>
      <c r="C112" s="24"/>
      <c r="D112" s="24"/>
      <c r="E112" s="54" t="str">
        <f t="shared" si="24"/>
        <v/>
      </c>
      <c r="F112" s="54" t="str">
        <f t="shared" si="25"/>
        <v/>
      </c>
      <c r="G112" s="54" t="str">
        <f t="shared" si="26"/>
        <v/>
      </c>
      <c r="H112" s="54" t="str">
        <f t="shared" si="27"/>
        <v/>
      </c>
      <c r="I112" s="55" t="str">
        <f t="shared" si="28"/>
        <v/>
      </c>
      <c r="J112" s="56" t="str">
        <f t="shared" si="29"/>
        <v/>
      </c>
      <c r="K112" s="54" t="str">
        <f t="shared" si="30"/>
        <v/>
      </c>
      <c r="L112" s="41" t="str">
        <f t="shared" si="31"/>
        <v/>
      </c>
    </row>
    <row r="113" spans="1:12" x14ac:dyDescent="0.2">
      <c r="A113" s="24"/>
      <c r="B113" s="24"/>
      <c r="C113" s="24"/>
      <c r="D113" s="24"/>
      <c r="E113" s="54" t="str">
        <f t="shared" si="24"/>
        <v/>
      </c>
      <c r="F113" s="54" t="str">
        <f t="shared" si="25"/>
        <v/>
      </c>
      <c r="G113" s="54" t="str">
        <f t="shared" si="26"/>
        <v/>
      </c>
      <c r="H113" s="54" t="str">
        <f t="shared" si="27"/>
        <v/>
      </c>
      <c r="I113" s="55" t="str">
        <f t="shared" si="28"/>
        <v/>
      </c>
      <c r="J113" s="56" t="str">
        <f t="shared" si="29"/>
        <v/>
      </c>
      <c r="K113" s="54" t="str">
        <f t="shared" si="30"/>
        <v/>
      </c>
      <c r="L113" s="41" t="str">
        <f t="shared" si="31"/>
        <v/>
      </c>
    </row>
    <row r="114" spans="1:12" x14ac:dyDescent="0.2">
      <c r="A114" s="24"/>
      <c r="B114" s="24"/>
      <c r="C114" s="24"/>
      <c r="D114" s="24"/>
      <c r="E114" s="54" t="str">
        <f t="shared" si="24"/>
        <v/>
      </c>
      <c r="F114" s="54" t="str">
        <f t="shared" si="25"/>
        <v/>
      </c>
      <c r="G114" s="54" t="str">
        <f t="shared" si="26"/>
        <v/>
      </c>
      <c r="H114" s="54" t="str">
        <f t="shared" si="27"/>
        <v/>
      </c>
      <c r="I114" s="55" t="str">
        <f t="shared" si="28"/>
        <v/>
      </c>
      <c r="J114" s="56" t="str">
        <f t="shared" si="29"/>
        <v/>
      </c>
      <c r="K114" s="54" t="str">
        <f t="shared" si="30"/>
        <v/>
      </c>
      <c r="L114" s="41" t="str">
        <f t="shared" si="31"/>
        <v/>
      </c>
    </row>
    <row r="115" spans="1:12" x14ac:dyDescent="0.2">
      <c r="A115" s="24"/>
      <c r="B115" s="24"/>
      <c r="C115" s="24"/>
      <c r="D115" s="24"/>
      <c r="E115" s="54" t="str">
        <f t="shared" si="24"/>
        <v/>
      </c>
      <c r="F115" s="54" t="str">
        <f t="shared" si="25"/>
        <v/>
      </c>
      <c r="G115" s="54" t="str">
        <f t="shared" si="26"/>
        <v/>
      </c>
      <c r="H115" s="54" t="str">
        <f t="shared" si="27"/>
        <v/>
      </c>
      <c r="I115" s="55" t="str">
        <f t="shared" si="28"/>
        <v/>
      </c>
      <c r="J115" s="56" t="str">
        <f t="shared" si="29"/>
        <v/>
      </c>
      <c r="K115" s="54" t="str">
        <f t="shared" si="30"/>
        <v/>
      </c>
      <c r="L115" s="41" t="str">
        <f t="shared" si="31"/>
        <v/>
      </c>
    </row>
    <row r="116" spans="1:12" x14ac:dyDescent="0.2">
      <c r="A116" s="24"/>
      <c r="B116" s="24"/>
      <c r="C116" s="24"/>
      <c r="D116" s="24"/>
      <c r="E116" s="54" t="str">
        <f t="shared" si="24"/>
        <v/>
      </c>
      <c r="F116" s="54" t="str">
        <f t="shared" si="25"/>
        <v/>
      </c>
      <c r="G116" s="54" t="str">
        <f t="shared" si="26"/>
        <v/>
      </c>
      <c r="H116" s="54" t="str">
        <f t="shared" si="27"/>
        <v/>
      </c>
      <c r="I116" s="55" t="str">
        <f t="shared" si="28"/>
        <v/>
      </c>
      <c r="J116" s="56" t="str">
        <f t="shared" si="29"/>
        <v/>
      </c>
      <c r="K116" s="54" t="str">
        <f t="shared" si="30"/>
        <v/>
      </c>
      <c r="L116" s="41" t="str">
        <f t="shared" si="31"/>
        <v/>
      </c>
    </row>
    <row r="117" spans="1:12" x14ac:dyDescent="0.2">
      <c r="A117" s="24"/>
      <c r="B117" s="24"/>
      <c r="C117" s="24"/>
      <c r="D117" s="24"/>
      <c r="E117" s="54" t="str">
        <f t="shared" si="24"/>
        <v/>
      </c>
      <c r="F117" s="54" t="str">
        <f t="shared" si="25"/>
        <v/>
      </c>
      <c r="G117" s="54" t="str">
        <f t="shared" si="26"/>
        <v/>
      </c>
      <c r="H117" s="54" t="str">
        <f t="shared" si="27"/>
        <v/>
      </c>
      <c r="I117" s="55" t="str">
        <f t="shared" si="28"/>
        <v/>
      </c>
      <c r="J117" s="56" t="str">
        <f t="shared" si="29"/>
        <v/>
      </c>
      <c r="K117" s="54" t="str">
        <f t="shared" si="30"/>
        <v/>
      </c>
      <c r="L117" s="41" t="str">
        <f t="shared" si="31"/>
        <v/>
      </c>
    </row>
    <row r="118" spans="1:12" x14ac:dyDescent="0.2">
      <c r="A118" s="24"/>
      <c r="B118" s="24"/>
      <c r="C118" s="24"/>
      <c r="D118" s="24"/>
      <c r="E118" s="54" t="str">
        <f t="shared" si="24"/>
        <v/>
      </c>
      <c r="F118" s="54" t="str">
        <f t="shared" si="25"/>
        <v/>
      </c>
      <c r="G118" s="54" t="str">
        <f t="shared" si="26"/>
        <v/>
      </c>
      <c r="H118" s="54" t="str">
        <f t="shared" si="27"/>
        <v/>
      </c>
      <c r="I118" s="55" t="str">
        <f t="shared" si="28"/>
        <v/>
      </c>
      <c r="J118" s="56" t="str">
        <f t="shared" si="29"/>
        <v/>
      </c>
      <c r="K118" s="54" t="str">
        <f t="shared" si="30"/>
        <v/>
      </c>
      <c r="L118" s="41" t="str">
        <f t="shared" si="31"/>
        <v/>
      </c>
    </row>
    <row r="119" spans="1:12" x14ac:dyDescent="0.2">
      <c r="A119" s="24"/>
      <c r="B119" s="24"/>
      <c r="C119" s="24"/>
      <c r="D119" s="24"/>
      <c r="E119" s="54" t="str">
        <f t="shared" si="24"/>
        <v/>
      </c>
      <c r="F119" s="54" t="str">
        <f t="shared" si="25"/>
        <v/>
      </c>
      <c r="G119" s="54" t="str">
        <f t="shared" si="26"/>
        <v/>
      </c>
      <c r="H119" s="54" t="str">
        <f t="shared" si="27"/>
        <v/>
      </c>
      <c r="I119" s="55" t="str">
        <f t="shared" si="28"/>
        <v/>
      </c>
      <c r="J119" s="56" t="str">
        <f t="shared" si="29"/>
        <v/>
      </c>
      <c r="K119" s="54" t="str">
        <f t="shared" si="30"/>
        <v/>
      </c>
      <c r="L119" s="41" t="str">
        <f t="shared" si="31"/>
        <v/>
      </c>
    </row>
    <row r="120" spans="1:12" x14ac:dyDescent="0.2">
      <c r="A120" s="24"/>
      <c r="B120" s="24"/>
      <c r="C120" s="24"/>
      <c r="D120" s="24"/>
      <c r="E120" s="54" t="str">
        <f t="shared" si="24"/>
        <v/>
      </c>
      <c r="F120" s="54" t="str">
        <f t="shared" si="25"/>
        <v/>
      </c>
      <c r="G120" s="54" t="str">
        <f t="shared" si="26"/>
        <v/>
      </c>
      <c r="H120" s="54" t="str">
        <f t="shared" si="27"/>
        <v/>
      </c>
      <c r="I120" s="55" t="str">
        <f t="shared" si="28"/>
        <v/>
      </c>
      <c r="J120" s="56" t="str">
        <f t="shared" si="29"/>
        <v/>
      </c>
      <c r="K120" s="54" t="str">
        <f t="shared" si="30"/>
        <v/>
      </c>
      <c r="L120" s="41" t="str">
        <f t="shared" si="31"/>
        <v/>
      </c>
    </row>
    <row r="121" spans="1:12" x14ac:dyDescent="0.2">
      <c r="A121" s="24"/>
      <c r="B121" s="24"/>
      <c r="C121" s="24"/>
      <c r="D121" s="24"/>
      <c r="E121" s="54" t="str">
        <f t="shared" si="24"/>
        <v/>
      </c>
      <c r="F121" s="54" t="str">
        <f t="shared" si="25"/>
        <v/>
      </c>
      <c r="G121" s="54" t="str">
        <f t="shared" si="26"/>
        <v/>
      </c>
      <c r="H121" s="54" t="str">
        <f t="shared" si="27"/>
        <v/>
      </c>
      <c r="I121" s="55" t="str">
        <f t="shared" si="28"/>
        <v/>
      </c>
      <c r="J121" s="56" t="str">
        <f t="shared" si="29"/>
        <v/>
      </c>
      <c r="K121" s="54" t="str">
        <f t="shared" si="30"/>
        <v/>
      </c>
      <c r="L121" s="41" t="str">
        <f t="shared" si="31"/>
        <v/>
      </c>
    </row>
    <row r="122" spans="1:12" x14ac:dyDescent="0.2">
      <c r="A122" s="24"/>
      <c r="B122" s="24"/>
      <c r="C122" s="24"/>
      <c r="D122" s="24"/>
      <c r="E122" s="54" t="str">
        <f t="shared" si="24"/>
        <v/>
      </c>
      <c r="F122" s="54" t="str">
        <f t="shared" si="25"/>
        <v/>
      </c>
      <c r="G122" s="54" t="str">
        <f t="shared" si="26"/>
        <v/>
      </c>
      <c r="H122" s="54" t="str">
        <f t="shared" si="27"/>
        <v/>
      </c>
      <c r="I122" s="55" t="str">
        <f t="shared" si="28"/>
        <v/>
      </c>
      <c r="J122" s="56" t="str">
        <f t="shared" si="29"/>
        <v/>
      </c>
      <c r="K122" s="54" t="str">
        <f t="shared" si="30"/>
        <v/>
      </c>
      <c r="L122" s="41" t="str">
        <f t="shared" si="31"/>
        <v/>
      </c>
    </row>
    <row r="123" spans="1:12" x14ac:dyDescent="0.2">
      <c r="A123" s="24"/>
      <c r="B123" s="24"/>
      <c r="C123" s="24"/>
      <c r="D123" s="24"/>
      <c r="E123" s="54" t="str">
        <f t="shared" si="24"/>
        <v/>
      </c>
      <c r="F123" s="54" t="str">
        <f t="shared" si="25"/>
        <v/>
      </c>
      <c r="G123" s="54" t="str">
        <f t="shared" si="26"/>
        <v/>
      </c>
      <c r="H123" s="54" t="str">
        <f t="shared" si="27"/>
        <v/>
      </c>
      <c r="I123" s="55" t="str">
        <f t="shared" si="28"/>
        <v/>
      </c>
      <c r="J123" s="56" t="str">
        <f t="shared" si="29"/>
        <v/>
      </c>
      <c r="K123" s="54" t="str">
        <f t="shared" si="30"/>
        <v/>
      </c>
      <c r="L123" s="41" t="str">
        <f t="shared" si="31"/>
        <v/>
      </c>
    </row>
    <row r="124" spans="1:12" x14ac:dyDescent="0.2">
      <c r="A124" s="24"/>
      <c r="B124" s="24"/>
      <c r="C124" s="24"/>
      <c r="D124" s="24"/>
      <c r="E124" s="54" t="str">
        <f t="shared" si="24"/>
        <v/>
      </c>
      <c r="F124" s="54" t="str">
        <f t="shared" si="25"/>
        <v/>
      </c>
      <c r="G124" s="54" t="str">
        <f t="shared" si="26"/>
        <v/>
      </c>
      <c r="H124" s="54" t="str">
        <f t="shared" si="27"/>
        <v/>
      </c>
      <c r="I124" s="55" t="str">
        <f t="shared" si="28"/>
        <v/>
      </c>
      <c r="J124" s="56" t="str">
        <f t="shared" si="29"/>
        <v/>
      </c>
      <c r="K124" s="54" t="str">
        <f t="shared" si="30"/>
        <v/>
      </c>
      <c r="L124" s="41" t="str">
        <f t="shared" si="31"/>
        <v/>
      </c>
    </row>
    <row r="125" spans="1:12" x14ac:dyDescent="0.2">
      <c r="A125" s="24"/>
      <c r="B125" s="24"/>
      <c r="C125" s="24"/>
      <c r="D125" s="24"/>
      <c r="E125" s="54" t="str">
        <f t="shared" si="24"/>
        <v/>
      </c>
      <c r="F125" s="54" t="str">
        <f t="shared" si="25"/>
        <v/>
      </c>
      <c r="G125" s="54" t="str">
        <f t="shared" si="26"/>
        <v/>
      </c>
      <c r="H125" s="54" t="str">
        <f t="shared" si="27"/>
        <v/>
      </c>
      <c r="I125" s="55" t="str">
        <f t="shared" si="28"/>
        <v/>
      </c>
      <c r="J125" s="56" t="str">
        <f t="shared" si="29"/>
        <v/>
      </c>
      <c r="K125" s="54" t="str">
        <f t="shared" si="30"/>
        <v/>
      </c>
      <c r="L125" s="41" t="str">
        <f t="shared" si="31"/>
        <v/>
      </c>
    </row>
    <row r="126" spans="1:12" x14ac:dyDescent="0.2">
      <c r="A126" s="24"/>
      <c r="B126" s="24"/>
      <c r="C126" s="24"/>
      <c r="D126" s="24"/>
      <c r="E126" s="54" t="str">
        <f t="shared" si="24"/>
        <v/>
      </c>
      <c r="F126" s="54" t="str">
        <f t="shared" si="25"/>
        <v/>
      </c>
      <c r="G126" s="54" t="str">
        <f t="shared" si="26"/>
        <v/>
      </c>
      <c r="H126" s="54" t="str">
        <f t="shared" si="27"/>
        <v/>
      </c>
      <c r="I126" s="55" t="str">
        <f t="shared" si="28"/>
        <v/>
      </c>
      <c r="J126" s="56" t="str">
        <f t="shared" si="29"/>
        <v/>
      </c>
      <c r="K126" s="54" t="str">
        <f t="shared" si="30"/>
        <v/>
      </c>
      <c r="L126" s="41" t="str">
        <f t="shared" si="31"/>
        <v/>
      </c>
    </row>
    <row r="127" spans="1:12" x14ac:dyDescent="0.2">
      <c r="A127" s="24"/>
      <c r="B127" s="24"/>
      <c r="C127" s="24"/>
      <c r="D127" s="24"/>
      <c r="E127" s="54" t="str">
        <f t="shared" si="24"/>
        <v/>
      </c>
      <c r="F127" s="54" t="str">
        <f t="shared" si="25"/>
        <v/>
      </c>
      <c r="G127" s="54" t="str">
        <f t="shared" si="26"/>
        <v/>
      </c>
      <c r="H127" s="54" t="str">
        <f t="shared" si="27"/>
        <v/>
      </c>
      <c r="I127" s="55" t="str">
        <f t="shared" si="28"/>
        <v/>
      </c>
      <c r="J127" s="56" t="str">
        <f t="shared" si="29"/>
        <v/>
      </c>
      <c r="K127" s="54" t="str">
        <f t="shared" si="30"/>
        <v/>
      </c>
      <c r="L127" s="41" t="str">
        <f t="shared" si="31"/>
        <v/>
      </c>
    </row>
    <row r="128" spans="1:12" x14ac:dyDescent="0.2">
      <c r="A128" s="24"/>
      <c r="B128" s="24"/>
      <c r="C128" s="24"/>
      <c r="D128" s="24"/>
      <c r="E128" s="54" t="str">
        <f t="shared" si="24"/>
        <v/>
      </c>
      <c r="F128" s="54" t="str">
        <f t="shared" si="25"/>
        <v/>
      </c>
      <c r="G128" s="54" t="str">
        <f t="shared" si="26"/>
        <v/>
      </c>
      <c r="H128" s="54" t="str">
        <f t="shared" si="27"/>
        <v/>
      </c>
      <c r="I128" s="55" t="str">
        <f t="shared" si="28"/>
        <v/>
      </c>
      <c r="J128" s="56" t="str">
        <f t="shared" si="29"/>
        <v/>
      </c>
      <c r="K128" s="54" t="str">
        <f t="shared" si="30"/>
        <v/>
      </c>
      <c r="L128" s="41" t="str">
        <f t="shared" si="31"/>
        <v/>
      </c>
    </row>
    <row r="129" spans="1:12" x14ac:dyDescent="0.2">
      <c r="A129" s="24"/>
      <c r="B129" s="24"/>
      <c r="C129" s="24"/>
      <c r="D129" s="24"/>
      <c r="E129" s="54" t="str">
        <f t="shared" si="24"/>
        <v/>
      </c>
      <c r="F129" s="54" t="str">
        <f t="shared" si="25"/>
        <v/>
      </c>
      <c r="G129" s="54" t="str">
        <f t="shared" si="26"/>
        <v/>
      </c>
      <c r="H129" s="54" t="str">
        <f t="shared" si="27"/>
        <v/>
      </c>
      <c r="I129" s="55" t="str">
        <f t="shared" si="28"/>
        <v/>
      </c>
      <c r="J129" s="56" t="str">
        <f t="shared" si="29"/>
        <v/>
      </c>
      <c r="K129" s="54" t="str">
        <f t="shared" si="30"/>
        <v/>
      </c>
      <c r="L129" s="41" t="str">
        <f t="shared" si="31"/>
        <v/>
      </c>
    </row>
    <row r="130" spans="1:12" x14ac:dyDescent="0.2">
      <c r="A130" s="24"/>
      <c r="B130" s="24"/>
      <c r="C130" s="24"/>
      <c r="D130" s="24"/>
      <c r="E130" s="54" t="str">
        <f t="shared" si="24"/>
        <v/>
      </c>
      <c r="F130" s="54" t="str">
        <f t="shared" si="25"/>
        <v/>
      </c>
      <c r="G130" s="54" t="str">
        <f t="shared" si="26"/>
        <v/>
      </c>
      <c r="H130" s="54" t="str">
        <f t="shared" si="27"/>
        <v/>
      </c>
      <c r="I130" s="55" t="str">
        <f t="shared" si="28"/>
        <v/>
      </c>
      <c r="J130" s="56" t="str">
        <f t="shared" si="29"/>
        <v/>
      </c>
      <c r="K130" s="54" t="str">
        <f t="shared" si="30"/>
        <v/>
      </c>
      <c r="L130" s="41" t="str">
        <f t="shared" si="31"/>
        <v/>
      </c>
    </row>
    <row r="131" spans="1:12" x14ac:dyDescent="0.2">
      <c r="A131" s="24"/>
      <c r="B131" s="24"/>
      <c r="C131" s="24"/>
      <c r="D131" s="24"/>
      <c r="E131" s="54" t="str">
        <f t="shared" si="24"/>
        <v/>
      </c>
      <c r="F131" s="54" t="str">
        <f t="shared" si="25"/>
        <v/>
      </c>
      <c r="G131" s="54" t="str">
        <f t="shared" si="26"/>
        <v/>
      </c>
      <c r="H131" s="54" t="str">
        <f t="shared" si="27"/>
        <v/>
      </c>
      <c r="I131" s="55" t="str">
        <f t="shared" si="28"/>
        <v/>
      </c>
      <c r="J131" s="56" t="str">
        <f t="shared" si="29"/>
        <v/>
      </c>
      <c r="K131" s="54" t="str">
        <f t="shared" si="30"/>
        <v/>
      </c>
      <c r="L131" s="41" t="str">
        <f t="shared" si="31"/>
        <v/>
      </c>
    </row>
    <row r="132" spans="1:12" x14ac:dyDescent="0.2">
      <c r="A132" s="24"/>
      <c r="B132" s="24"/>
      <c r="C132" s="24"/>
      <c r="D132" s="24"/>
      <c r="E132" s="54" t="str">
        <f t="shared" ref="E132:E163" si="32">IF($L132="","",INDEX(V_Equipe,$L132))</f>
        <v/>
      </c>
      <c r="F132" s="54" t="str">
        <f t="shared" ref="F132:F163" si="33">IF($L132="","",INDEX(V_Funcao,$L132))</f>
        <v/>
      </c>
      <c r="G132" s="54" t="str">
        <f t="shared" ref="G132:G163" si="34">IF($L132="","",INDEX(V_Turno,$L132))</f>
        <v/>
      </c>
      <c r="H132" s="54" t="str">
        <f t="shared" ref="H132:H163" si="35">IF($L132="","",INDEX(V_Contrato,$L132))</f>
        <v/>
      </c>
      <c r="I132" s="55" t="str">
        <f t="shared" ref="I132:I163" si="36">IF($F132="","",IFERROR(INDEX(F_Valor,MATCH($F132&amp;"|"&amp;SUMPRODUCT(MAX((F_Funcao=$F132)*(F_Ini&lt;=P_DataRef)*F_Ini)),F_Chave,0)),""))</f>
        <v/>
      </c>
      <c r="J132" s="56" t="str">
        <f t="shared" ref="J132:J163" si="37">IF(A132="","",IF(COUNTIF(L_RG,A132)=0,"",SUMPRODUCT(MAX((L_RG=A132)*L_Data))))</f>
        <v/>
      </c>
      <c r="K132" s="54" t="str">
        <f t="shared" ref="K132:K163" si="38">IF(OR($J132="",$C132&lt;&gt;"Ativo"),"",P_DataRef-$J132)</f>
        <v/>
      </c>
      <c r="L132" s="41" t="str">
        <f t="shared" ref="L132:L163" si="39">IF(A132="","",IFERROR(MATCH(A132&amp;"|"&amp;SUMPRODUCT(MAX((V_RG=A132)*V_Ini)),V_Chave,0),""))</f>
        <v/>
      </c>
    </row>
    <row r="133" spans="1:12" x14ac:dyDescent="0.2">
      <c r="A133" s="24"/>
      <c r="B133" s="24"/>
      <c r="C133" s="24"/>
      <c r="D133" s="24"/>
      <c r="E133" s="54" t="str">
        <f t="shared" si="32"/>
        <v/>
      </c>
      <c r="F133" s="54" t="str">
        <f t="shared" si="33"/>
        <v/>
      </c>
      <c r="G133" s="54" t="str">
        <f t="shared" si="34"/>
        <v/>
      </c>
      <c r="H133" s="54" t="str">
        <f t="shared" si="35"/>
        <v/>
      </c>
      <c r="I133" s="55" t="str">
        <f t="shared" si="36"/>
        <v/>
      </c>
      <c r="J133" s="56" t="str">
        <f t="shared" si="37"/>
        <v/>
      </c>
      <c r="K133" s="54" t="str">
        <f t="shared" si="38"/>
        <v/>
      </c>
      <c r="L133" s="41" t="str">
        <f t="shared" si="39"/>
        <v/>
      </c>
    </row>
    <row r="134" spans="1:12" x14ac:dyDescent="0.2">
      <c r="A134" s="24"/>
      <c r="B134" s="24"/>
      <c r="C134" s="24"/>
      <c r="D134" s="24"/>
      <c r="E134" s="54" t="str">
        <f t="shared" si="32"/>
        <v/>
      </c>
      <c r="F134" s="54" t="str">
        <f t="shared" si="33"/>
        <v/>
      </c>
      <c r="G134" s="54" t="str">
        <f t="shared" si="34"/>
        <v/>
      </c>
      <c r="H134" s="54" t="str">
        <f t="shared" si="35"/>
        <v/>
      </c>
      <c r="I134" s="55" t="str">
        <f t="shared" si="36"/>
        <v/>
      </c>
      <c r="J134" s="56" t="str">
        <f t="shared" si="37"/>
        <v/>
      </c>
      <c r="K134" s="54" t="str">
        <f t="shared" si="38"/>
        <v/>
      </c>
      <c r="L134" s="41" t="str">
        <f t="shared" si="39"/>
        <v/>
      </c>
    </row>
    <row r="135" spans="1:12" x14ac:dyDescent="0.2">
      <c r="A135" s="24"/>
      <c r="B135" s="24"/>
      <c r="C135" s="24"/>
      <c r="D135" s="24"/>
      <c r="E135" s="54" t="str">
        <f t="shared" si="32"/>
        <v/>
      </c>
      <c r="F135" s="54" t="str">
        <f t="shared" si="33"/>
        <v/>
      </c>
      <c r="G135" s="54" t="str">
        <f t="shared" si="34"/>
        <v/>
      </c>
      <c r="H135" s="54" t="str">
        <f t="shared" si="35"/>
        <v/>
      </c>
      <c r="I135" s="55" t="str">
        <f t="shared" si="36"/>
        <v/>
      </c>
      <c r="J135" s="56" t="str">
        <f t="shared" si="37"/>
        <v/>
      </c>
      <c r="K135" s="54" t="str">
        <f t="shared" si="38"/>
        <v/>
      </c>
      <c r="L135" s="41" t="str">
        <f t="shared" si="39"/>
        <v/>
      </c>
    </row>
    <row r="136" spans="1:12" x14ac:dyDescent="0.2">
      <c r="A136" s="24"/>
      <c r="B136" s="24"/>
      <c r="C136" s="24"/>
      <c r="D136" s="24"/>
      <c r="E136" s="54" t="str">
        <f t="shared" si="32"/>
        <v/>
      </c>
      <c r="F136" s="54" t="str">
        <f t="shared" si="33"/>
        <v/>
      </c>
      <c r="G136" s="54" t="str">
        <f t="shared" si="34"/>
        <v/>
      </c>
      <c r="H136" s="54" t="str">
        <f t="shared" si="35"/>
        <v/>
      </c>
      <c r="I136" s="55" t="str">
        <f t="shared" si="36"/>
        <v/>
      </c>
      <c r="J136" s="56" t="str">
        <f t="shared" si="37"/>
        <v/>
      </c>
      <c r="K136" s="54" t="str">
        <f t="shared" si="38"/>
        <v/>
      </c>
      <c r="L136" s="41" t="str">
        <f t="shared" si="39"/>
        <v/>
      </c>
    </row>
    <row r="137" spans="1:12" x14ac:dyDescent="0.2">
      <c r="A137" s="24"/>
      <c r="B137" s="24"/>
      <c r="C137" s="24"/>
      <c r="D137" s="24"/>
      <c r="E137" s="54" t="str">
        <f t="shared" si="32"/>
        <v/>
      </c>
      <c r="F137" s="54" t="str">
        <f t="shared" si="33"/>
        <v/>
      </c>
      <c r="G137" s="54" t="str">
        <f t="shared" si="34"/>
        <v/>
      </c>
      <c r="H137" s="54" t="str">
        <f t="shared" si="35"/>
        <v/>
      </c>
      <c r="I137" s="55" t="str">
        <f t="shared" si="36"/>
        <v/>
      </c>
      <c r="J137" s="56" t="str">
        <f t="shared" si="37"/>
        <v/>
      </c>
      <c r="K137" s="54" t="str">
        <f t="shared" si="38"/>
        <v/>
      </c>
      <c r="L137" s="41" t="str">
        <f t="shared" si="39"/>
        <v/>
      </c>
    </row>
    <row r="138" spans="1:12" x14ac:dyDescent="0.2">
      <c r="A138" s="24"/>
      <c r="B138" s="24"/>
      <c r="C138" s="24"/>
      <c r="D138" s="24"/>
      <c r="E138" s="54" t="str">
        <f t="shared" si="32"/>
        <v/>
      </c>
      <c r="F138" s="54" t="str">
        <f t="shared" si="33"/>
        <v/>
      </c>
      <c r="G138" s="54" t="str">
        <f t="shared" si="34"/>
        <v/>
      </c>
      <c r="H138" s="54" t="str">
        <f t="shared" si="35"/>
        <v/>
      </c>
      <c r="I138" s="55" t="str">
        <f t="shared" si="36"/>
        <v/>
      </c>
      <c r="J138" s="56" t="str">
        <f t="shared" si="37"/>
        <v/>
      </c>
      <c r="K138" s="54" t="str">
        <f t="shared" si="38"/>
        <v/>
      </c>
      <c r="L138" s="41" t="str">
        <f t="shared" si="39"/>
        <v/>
      </c>
    </row>
    <row r="139" spans="1:12" x14ac:dyDescent="0.2">
      <c r="A139" s="24"/>
      <c r="B139" s="24"/>
      <c r="C139" s="24"/>
      <c r="D139" s="24"/>
      <c r="E139" s="54" t="str">
        <f t="shared" si="32"/>
        <v/>
      </c>
      <c r="F139" s="54" t="str">
        <f t="shared" si="33"/>
        <v/>
      </c>
      <c r="G139" s="54" t="str">
        <f t="shared" si="34"/>
        <v/>
      </c>
      <c r="H139" s="54" t="str">
        <f t="shared" si="35"/>
        <v/>
      </c>
      <c r="I139" s="55" t="str">
        <f t="shared" si="36"/>
        <v/>
      </c>
      <c r="J139" s="56" t="str">
        <f t="shared" si="37"/>
        <v/>
      </c>
      <c r="K139" s="54" t="str">
        <f t="shared" si="38"/>
        <v/>
      </c>
      <c r="L139" s="41" t="str">
        <f t="shared" si="39"/>
        <v/>
      </c>
    </row>
    <row r="140" spans="1:12" x14ac:dyDescent="0.2">
      <c r="A140" s="24"/>
      <c r="B140" s="24"/>
      <c r="C140" s="24"/>
      <c r="D140" s="24"/>
      <c r="E140" s="54" t="str">
        <f t="shared" si="32"/>
        <v/>
      </c>
      <c r="F140" s="54" t="str">
        <f t="shared" si="33"/>
        <v/>
      </c>
      <c r="G140" s="54" t="str">
        <f t="shared" si="34"/>
        <v/>
      </c>
      <c r="H140" s="54" t="str">
        <f t="shared" si="35"/>
        <v/>
      </c>
      <c r="I140" s="55" t="str">
        <f t="shared" si="36"/>
        <v/>
      </c>
      <c r="J140" s="56" t="str">
        <f t="shared" si="37"/>
        <v/>
      </c>
      <c r="K140" s="54" t="str">
        <f t="shared" si="38"/>
        <v/>
      </c>
      <c r="L140" s="41" t="str">
        <f t="shared" si="39"/>
        <v/>
      </c>
    </row>
    <row r="141" spans="1:12" x14ac:dyDescent="0.2">
      <c r="A141" s="24"/>
      <c r="B141" s="24"/>
      <c r="C141" s="24"/>
      <c r="D141" s="24"/>
      <c r="E141" s="54" t="str">
        <f t="shared" si="32"/>
        <v/>
      </c>
      <c r="F141" s="54" t="str">
        <f t="shared" si="33"/>
        <v/>
      </c>
      <c r="G141" s="54" t="str">
        <f t="shared" si="34"/>
        <v/>
      </c>
      <c r="H141" s="54" t="str">
        <f t="shared" si="35"/>
        <v/>
      </c>
      <c r="I141" s="55" t="str">
        <f t="shared" si="36"/>
        <v/>
      </c>
      <c r="J141" s="56" t="str">
        <f t="shared" si="37"/>
        <v/>
      </c>
      <c r="K141" s="54" t="str">
        <f t="shared" si="38"/>
        <v/>
      </c>
      <c r="L141" s="41" t="str">
        <f t="shared" si="39"/>
        <v/>
      </c>
    </row>
    <row r="142" spans="1:12" x14ac:dyDescent="0.2">
      <c r="A142" s="24"/>
      <c r="B142" s="24"/>
      <c r="C142" s="24"/>
      <c r="D142" s="24"/>
      <c r="E142" s="54" t="str">
        <f t="shared" si="32"/>
        <v/>
      </c>
      <c r="F142" s="54" t="str">
        <f t="shared" si="33"/>
        <v/>
      </c>
      <c r="G142" s="54" t="str">
        <f t="shared" si="34"/>
        <v/>
      </c>
      <c r="H142" s="54" t="str">
        <f t="shared" si="35"/>
        <v/>
      </c>
      <c r="I142" s="55" t="str">
        <f t="shared" si="36"/>
        <v/>
      </c>
      <c r="J142" s="56" t="str">
        <f t="shared" si="37"/>
        <v/>
      </c>
      <c r="K142" s="54" t="str">
        <f t="shared" si="38"/>
        <v/>
      </c>
      <c r="L142" s="41" t="str">
        <f t="shared" si="39"/>
        <v/>
      </c>
    </row>
    <row r="143" spans="1:12" x14ac:dyDescent="0.2">
      <c r="A143" s="24"/>
      <c r="B143" s="24"/>
      <c r="C143" s="24"/>
      <c r="D143" s="24"/>
      <c r="E143" s="54" t="str">
        <f t="shared" si="32"/>
        <v/>
      </c>
      <c r="F143" s="54" t="str">
        <f t="shared" si="33"/>
        <v/>
      </c>
      <c r="G143" s="54" t="str">
        <f t="shared" si="34"/>
        <v/>
      </c>
      <c r="H143" s="54" t="str">
        <f t="shared" si="35"/>
        <v/>
      </c>
      <c r="I143" s="55" t="str">
        <f t="shared" si="36"/>
        <v/>
      </c>
      <c r="J143" s="56" t="str">
        <f t="shared" si="37"/>
        <v/>
      </c>
      <c r="K143" s="54" t="str">
        <f t="shared" si="38"/>
        <v/>
      </c>
      <c r="L143" s="41" t="str">
        <f t="shared" si="39"/>
        <v/>
      </c>
    </row>
    <row r="144" spans="1:12" x14ac:dyDescent="0.2">
      <c r="A144" s="24"/>
      <c r="B144" s="24"/>
      <c r="C144" s="24"/>
      <c r="D144" s="24"/>
      <c r="E144" s="54" t="str">
        <f t="shared" si="32"/>
        <v/>
      </c>
      <c r="F144" s="54" t="str">
        <f t="shared" si="33"/>
        <v/>
      </c>
      <c r="G144" s="54" t="str">
        <f t="shared" si="34"/>
        <v/>
      </c>
      <c r="H144" s="54" t="str">
        <f t="shared" si="35"/>
        <v/>
      </c>
      <c r="I144" s="55" t="str">
        <f t="shared" si="36"/>
        <v/>
      </c>
      <c r="J144" s="56" t="str">
        <f t="shared" si="37"/>
        <v/>
      </c>
      <c r="K144" s="54" t="str">
        <f t="shared" si="38"/>
        <v/>
      </c>
      <c r="L144" s="41" t="str">
        <f t="shared" si="39"/>
        <v/>
      </c>
    </row>
    <row r="145" spans="1:12" x14ac:dyDescent="0.2">
      <c r="A145" s="24"/>
      <c r="B145" s="24"/>
      <c r="C145" s="24"/>
      <c r="D145" s="24"/>
      <c r="E145" s="54" t="str">
        <f t="shared" si="32"/>
        <v/>
      </c>
      <c r="F145" s="54" t="str">
        <f t="shared" si="33"/>
        <v/>
      </c>
      <c r="G145" s="54" t="str">
        <f t="shared" si="34"/>
        <v/>
      </c>
      <c r="H145" s="54" t="str">
        <f t="shared" si="35"/>
        <v/>
      </c>
      <c r="I145" s="55" t="str">
        <f t="shared" si="36"/>
        <v/>
      </c>
      <c r="J145" s="56" t="str">
        <f t="shared" si="37"/>
        <v/>
      </c>
      <c r="K145" s="54" t="str">
        <f t="shared" si="38"/>
        <v/>
      </c>
      <c r="L145" s="41" t="str">
        <f t="shared" si="39"/>
        <v/>
      </c>
    </row>
    <row r="146" spans="1:12" x14ac:dyDescent="0.2">
      <c r="A146" s="24"/>
      <c r="B146" s="24"/>
      <c r="C146" s="24"/>
      <c r="D146" s="24"/>
      <c r="E146" s="54" t="str">
        <f t="shared" si="32"/>
        <v/>
      </c>
      <c r="F146" s="54" t="str">
        <f t="shared" si="33"/>
        <v/>
      </c>
      <c r="G146" s="54" t="str">
        <f t="shared" si="34"/>
        <v/>
      </c>
      <c r="H146" s="54" t="str">
        <f t="shared" si="35"/>
        <v/>
      </c>
      <c r="I146" s="55" t="str">
        <f t="shared" si="36"/>
        <v/>
      </c>
      <c r="J146" s="56" t="str">
        <f t="shared" si="37"/>
        <v/>
      </c>
      <c r="K146" s="54" t="str">
        <f t="shared" si="38"/>
        <v/>
      </c>
      <c r="L146" s="41" t="str">
        <f t="shared" si="39"/>
        <v/>
      </c>
    </row>
    <row r="147" spans="1:12" x14ac:dyDescent="0.2">
      <c r="A147" s="24"/>
      <c r="B147" s="24"/>
      <c r="C147" s="24"/>
      <c r="D147" s="24"/>
      <c r="E147" s="54" t="str">
        <f t="shared" si="32"/>
        <v/>
      </c>
      <c r="F147" s="54" t="str">
        <f t="shared" si="33"/>
        <v/>
      </c>
      <c r="G147" s="54" t="str">
        <f t="shared" si="34"/>
        <v/>
      </c>
      <c r="H147" s="54" t="str">
        <f t="shared" si="35"/>
        <v/>
      </c>
      <c r="I147" s="55" t="str">
        <f t="shared" si="36"/>
        <v/>
      </c>
      <c r="J147" s="56" t="str">
        <f t="shared" si="37"/>
        <v/>
      </c>
      <c r="K147" s="54" t="str">
        <f t="shared" si="38"/>
        <v/>
      </c>
      <c r="L147" s="41" t="str">
        <f t="shared" si="39"/>
        <v/>
      </c>
    </row>
    <row r="148" spans="1:12" x14ac:dyDescent="0.2">
      <c r="A148" s="24"/>
      <c r="B148" s="24"/>
      <c r="C148" s="24"/>
      <c r="D148" s="24"/>
      <c r="E148" s="54" t="str">
        <f t="shared" si="32"/>
        <v/>
      </c>
      <c r="F148" s="54" t="str">
        <f t="shared" si="33"/>
        <v/>
      </c>
      <c r="G148" s="54" t="str">
        <f t="shared" si="34"/>
        <v/>
      </c>
      <c r="H148" s="54" t="str">
        <f t="shared" si="35"/>
        <v/>
      </c>
      <c r="I148" s="55" t="str">
        <f t="shared" si="36"/>
        <v/>
      </c>
      <c r="J148" s="56" t="str">
        <f t="shared" si="37"/>
        <v/>
      </c>
      <c r="K148" s="54" t="str">
        <f t="shared" si="38"/>
        <v/>
      </c>
      <c r="L148" s="41" t="str">
        <f t="shared" si="39"/>
        <v/>
      </c>
    </row>
    <row r="149" spans="1:12" x14ac:dyDescent="0.2">
      <c r="A149" s="24"/>
      <c r="B149" s="24"/>
      <c r="C149" s="24"/>
      <c r="D149" s="24"/>
      <c r="E149" s="54" t="str">
        <f t="shared" si="32"/>
        <v/>
      </c>
      <c r="F149" s="54" t="str">
        <f t="shared" si="33"/>
        <v/>
      </c>
      <c r="G149" s="54" t="str">
        <f t="shared" si="34"/>
        <v/>
      </c>
      <c r="H149" s="54" t="str">
        <f t="shared" si="35"/>
        <v/>
      </c>
      <c r="I149" s="55" t="str">
        <f t="shared" si="36"/>
        <v/>
      </c>
      <c r="J149" s="56" t="str">
        <f t="shared" si="37"/>
        <v/>
      </c>
      <c r="K149" s="54" t="str">
        <f t="shared" si="38"/>
        <v/>
      </c>
      <c r="L149" s="41" t="str">
        <f t="shared" si="39"/>
        <v/>
      </c>
    </row>
    <row r="150" spans="1:12" x14ac:dyDescent="0.2">
      <c r="A150" s="24"/>
      <c r="B150" s="24"/>
      <c r="C150" s="24"/>
      <c r="D150" s="24"/>
      <c r="E150" s="54" t="str">
        <f t="shared" si="32"/>
        <v/>
      </c>
      <c r="F150" s="54" t="str">
        <f t="shared" si="33"/>
        <v/>
      </c>
      <c r="G150" s="54" t="str">
        <f t="shared" si="34"/>
        <v/>
      </c>
      <c r="H150" s="54" t="str">
        <f t="shared" si="35"/>
        <v/>
      </c>
      <c r="I150" s="55" t="str">
        <f t="shared" si="36"/>
        <v/>
      </c>
      <c r="J150" s="56" t="str">
        <f t="shared" si="37"/>
        <v/>
      </c>
      <c r="K150" s="54" t="str">
        <f t="shared" si="38"/>
        <v/>
      </c>
      <c r="L150" s="41" t="str">
        <f t="shared" si="39"/>
        <v/>
      </c>
    </row>
    <row r="151" spans="1:12" x14ac:dyDescent="0.2">
      <c r="A151" s="24"/>
      <c r="B151" s="24"/>
      <c r="C151" s="24"/>
      <c r="D151" s="24"/>
      <c r="E151" s="54" t="str">
        <f t="shared" si="32"/>
        <v/>
      </c>
      <c r="F151" s="54" t="str">
        <f t="shared" si="33"/>
        <v/>
      </c>
      <c r="G151" s="54" t="str">
        <f t="shared" si="34"/>
        <v/>
      </c>
      <c r="H151" s="54" t="str">
        <f t="shared" si="35"/>
        <v/>
      </c>
      <c r="I151" s="55" t="str">
        <f t="shared" si="36"/>
        <v/>
      </c>
      <c r="J151" s="56" t="str">
        <f t="shared" si="37"/>
        <v/>
      </c>
      <c r="K151" s="54" t="str">
        <f t="shared" si="38"/>
        <v/>
      </c>
      <c r="L151" s="41" t="str">
        <f t="shared" si="39"/>
        <v/>
      </c>
    </row>
    <row r="152" spans="1:12" x14ac:dyDescent="0.2">
      <c r="A152" s="24"/>
      <c r="B152" s="24"/>
      <c r="C152" s="24"/>
      <c r="D152" s="24"/>
      <c r="E152" s="54" t="str">
        <f t="shared" si="32"/>
        <v/>
      </c>
      <c r="F152" s="54" t="str">
        <f t="shared" si="33"/>
        <v/>
      </c>
      <c r="G152" s="54" t="str">
        <f t="shared" si="34"/>
        <v/>
      </c>
      <c r="H152" s="54" t="str">
        <f t="shared" si="35"/>
        <v/>
      </c>
      <c r="I152" s="55" t="str">
        <f t="shared" si="36"/>
        <v/>
      </c>
      <c r="J152" s="56" t="str">
        <f t="shared" si="37"/>
        <v/>
      </c>
      <c r="K152" s="54" t="str">
        <f t="shared" si="38"/>
        <v/>
      </c>
      <c r="L152" s="41" t="str">
        <f t="shared" si="39"/>
        <v/>
      </c>
    </row>
    <row r="153" spans="1:12" x14ac:dyDescent="0.2">
      <c r="A153" s="24"/>
      <c r="B153" s="24"/>
      <c r="C153" s="24"/>
      <c r="D153" s="24"/>
      <c r="E153" s="54" t="str">
        <f t="shared" si="32"/>
        <v/>
      </c>
      <c r="F153" s="54" t="str">
        <f t="shared" si="33"/>
        <v/>
      </c>
      <c r="G153" s="54" t="str">
        <f t="shared" si="34"/>
        <v/>
      </c>
      <c r="H153" s="54" t="str">
        <f t="shared" si="35"/>
        <v/>
      </c>
      <c r="I153" s="55" t="str">
        <f t="shared" si="36"/>
        <v/>
      </c>
      <c r="J153" s="56" t="str">
        <f t="shared" si="37"/>
        <v/>
      </c>
      <c r="K153" s="54" t="str">
        <f t="shared" si="38"/>
        <v/>
      </c>
      <c r="L153" s="41" t="str">
        <f t="shared" si="39"/>
        <v/>
      </c>
    </row>
    <row r="154" spans="1:12" x14ac:dyDescent="0.2">
      <c r="A154" s="24"/>
      <c r="B154" s="24"/>
      <c r="C154" s="24"/>
      <c r="D154" s="24"/>
      <c r="E154" s="54" t="str">
        <f t="shared" si="32"/>
        <v/>
      </c>
      <c r="F154" s="54" t="str">
        <f t="shared" si="33"/>
        <v/>
      </c>
      <c r="G154" s="54" t="str">
        <f t="shared" si="34"/>
        <v/>
      </c>
      <c r="H154" s="54" t="str">
        <f t="shared" si="35"/>
        <v/>
      </c>
      <c r="I154" s="55" t="str">
        <f t="shared" si="36"/>
        <v/>
      </c>
      <c r="J154" s="56" t="str">
        <f t="shared" si="37"/>
        <v/>
      </c>
      <c r="K154" s="54" t="str">
        <f t="shared" si="38"/>
        <v/>
      </c>
      <c r="L154" s="41" t="str">
        <f t="shared" si="39"/>
        <v/>
      </c>
    </row>
    <row r="155" spans="1:12" x14ac:dyDescent="0.2">
      <c r="A155" s="24"/>
      <c r="B155" s="24"/>
      <c r="C155" s="24"/>
      <c r="D155" s="24"/>
      <c r="E155" s="54" t="str">
        <f t="shared" si="32"/>
        <v/>
      </c>
      <c r="F155" s="54" t="str">
        <f t="shared" si="33"/>
        <v/>
      </c>
      <c r="G155" s="54" t="str">
        <f t="shared" si="34"/>
        <v/>
      </c>
      <c r="H155" s="54" t="str">
        <f t="shared" si="35"/>
        <v/>
      </c>
      <c r="I155" s="55" t="str">
        <f t="shared" si="36"/>
        <v/>
      </c>
      <c r="J155" s="56" t="str">
        <f t="shared" si="37"/>
        <v/>
      </c>
      <c r="K155" s="54" t="str">
        <f t="shared" si="38"/>
        <v/>
      </c>
      <c r="L155" s="41" t="str">
        <f t="shared" si="39"/>
        <v/>
      </c>
    </row>
    <row r="156" spans="1:12" x14ac:dyDescent="0.2">
      <c r="A156" s="24"/>
      <c r="B156" s="24"/>
      <c r="C156" s="24"/>
      <c r="D156" s="24"/>
      <c r="E156" s="54" t="str">
        <f t="shared" si="32"/>
        <v/>
      </c>
      <c r="F156" s="54" t="str">
        <f t="shared" si="33"/>
        <v/>
      </c>
      <c r="G156" s="54" t="str">
        <f t="shared" si="34"/>
        <v/>
      </c>
      <c r="H156" s="54" t="str">
        <f t="shared" si="35"/>
        <v/>
      </c>
      <c r="I156" s="55" t="str">
        <f t="shared" si="36"/>
        <v/>
      </c>
      <c r="J156" s="56" t="str">
        <f t="shared" si="37"/>
        <v/>
      </c>
      <c r="K156" s="54" t="str">
        <f t="shared" si="38"/>
        <v/>
      </c>
      <c r="L156" s="41" t="str">
        <f t="shared" si="39"/>
        <v/>
      </c>
    </row>
    <row r="157" spans="1:12" x14ac:dyDescent="0.2">
      <c r="A157" s="24"/>
      <c r="B157" s="24"/>
      <c r="C157" s="24"/>
      <c r="D157" s="24"/>
      <c r="E157" s="54" t="str">
        <f t="shared" si="32"/>
        <v/>
      </c>
      <c r="F157" s="54" t="str">
        <f t="shared" si="33"/>
        <v/>
      </c>
      <c r="G157" s="54" t="str">
        <f t="shared" si="34"/>
        <v/>
      </c>
      <c r="H157" s="54" t="str">
        <f t="shared" si="35"/>
        <v/>
      </c>
      <c r="I157" s="55" t="str">
        <f t="shared" si="36"/>
        <v/>
      </c>
      <c r="J157" s="56" t="str">
        <f t="shared" si="37"/>
        <v/>
      </c>
      <c r="K157" s="54" t="str">
        <f t="shared" si="38"/>
        <v/>
      </c>
      <c r="L157" s="41" t="str">
        <f t="shared" si="39"/>
        <v/>
      </c>
    </row>
    <row r="158" spans="1:12" x14ac:dyDescent="0.2">
      <c r="A158" s="24"/>
      <c r="B158" s="24"/>
      <c r="C158" s="24"/>
      <c r="D158" s="24"/>
      <c r="E158" s="54" t="str">
        <f t="shared" si="32"/>
        <v/>
      </c>
      <c r="F158" s="54" t="str">
        <f t="shared" si="33"/>
        <v/>
      </c>
      <c r="G158" s="54" t="str">
        <f t="shared" si="34"/>
        <v/>
      </c>
      <c r="H158" s="54" t="str">
        <f t="shared" si="35"/>
        <v/>
      </c>
      <c r="I158" s="55" t="str">
        <f t="shared" si="36"/>
        <v/>
      </c>
      <c r="J158" s="56" t="str">
        <f t="shared" si="37"/>
        <v/>
      </c>
      <c r="K158" s="54" t="str">
        <f t="shared" si="38"/>
        <v/>
      </c>
      <c r="L158" s="41" t="str">
        <f t="shared" si="39"/>
        <v/>
      </c>
    </row>
    <row r="159" spans="1:12" x14ac:dyDescent="0.2">
      <c r="A159" s="24"/>
      <c r="B159" s="24"/>
      <c r="C159" s="24"/>
      <c r="D159" s="24"/>
      <c r="E159" s="54" t="str">
        <f t="shared" si="32"/>
        <v/>
      </c>
      <c r="F159" s="54" t="str">
        <f t="shared" si="33"/>
        <v/>
      </c>
      <c r="G159" s="54" t="str">
        <f t="shared" si="34"/>
        <v/>
      </c>
      <c r="H159" s="54" t="str">
        <f t="shared" si="35"/>
        <v/>
      </c>
      <c r="I159" s="55" t="str">
        <f t="shared" si="36"/>
        <v/>
      </c>
      <c r="J159" s="56" t="str">
        <f t="shared" si="37"/>
        <v/>
      </c>
      <c r="K159" s="54" t="str">
        <f t="shared" si="38"/>
        <v/>
      </c>
      <c r="L159" s="41" t="str">
        <f t="shared" si="39"/>
        <v/>
      </c>
    </row>
    <row r="160" spans="1:12" x14ac:dyDescent="0.2">
      <c r="A160" s="24"/>
      <c r="B160" s="24"/>
      <c r="C160" s="24"/>
      <c r="D160" s="24"/>
      <c r="E160" s="54" t="str">
        <f t="shared" si="32"/>
        <v/>
      </c>
      <c r="F160" s="54" t="str">
        <f t="shared" si="33"/>
        <v/>
      </c>
      <c r="G160" s="54" t="str">
        <f t="shared" si="34"/>
        <v/>
      </c>
      <c r="H160" s="54" t="str">
        <f t="shared" si="35"/>
        <v/>
      </c>
      <c r="I160" s="55" t="str">
        <f t="shared" si="36"/>
        <v/>
      </c>
      <c r="J160" s="56" t="str">
        <f t="shared" si="37"/>
        <v/>
      </c>
      <c r="K160" s="54" t="str">
        <f t="shared" si="38"/>
        <v/>
      </c>
      <c r="L160" s="41" t="str">
        <f t="shared" si="39"/>
        <v/>
      </c>
    </row>
    <row r="161" spans="1:12" x14ac:dyDescent="0.2">
      <c r="A161" s="24"/>
      <c r="B161" s="24"/>
      <c r="C161" s="24"/>
      <c r="D161" s="24"/>
      <c r="E161" s="54" t="str">
        <f t="shared" si="32"/>
        <v/>
      </c>
      <c r="F161" s="54" t="str">
        <f t="shared" si="33"/>
        <v/>
      </c>
      <c r="G161" s="54" t="str">
        <f t="shared" si="34"/>
        <v/>
      </c>
      <c r="H161" s="54" t="str">
        <f t="shared" si="35"/>
        <v/>
      </c>
      <c r="I161" s="55" t="str">
        <f t="shared" si="36"/>
        <v/>
      </c>
      <c r="J161" s="56" t="str">
        <f t="shared" si="37"/>
        <v/>
      </c>
      <c r="K161" s="54" t="str">
        <f t="shared" si="38"/>
        <v/>
      </c>
      <c r="L161" s="41" t="str">
        <f t="shared" si="39"/>
        <v/>
      </c>
    </row>
    <row r="162" spans="1:12" x14ac:dyDescent="0.2">
      <c r="A162" s="24"/>
      <c r="B162" s="24"/>
      <c r="C162" s="24"/>
      <c r="D162" s="24"/>
      <c r="E162" s="54" t="str">
        <f t="shared" si="32"/>
        <v/>
      </c>
      <c r="F162" s="54" t="str">
        <f t="shared" si="33"/>
        <v/>
      </c>
      <c r="G162" s="54" t="str">
        <f t="shared" si="34"/>
        <v/>
      </c>
      <c r="H162" s="54" t="str">
        <f t="shared" si="35"/>
        <v/>
      </c>
      <c r="I162" s="55" t="str">
        <f t="shared" si="36"/>
        <v/>
      </c>
      <c r="J162" s="56" t="str">
        <f t="shared" si="37"/>
        <v/>
      </c>
      <c r="K162" s="54" t="str">
        <f t="shared" si="38"/>
        <v/>
      </c>
      <c r="L162" s="41" t="str">
        <f t="shared" si="39"/>
        <v/>
      </c>
    </row>
    <row r="163" spans="1:12" x14ac:dyDescent="0.2">
      <c r="A163" s="24"/>
      <c r="B163" s="24"/>
      <c r="C163" s="24"/>
      <c r="D163" s="24"/>
      <c r="E163" s="54" t="str">
        <f t="shared" si="32"/>
        <v/>
      </c>
      <c r="F163" s="54" t="str">
        <f t="shared" si="33"/>
        <v/>
      </c>
      <c r="G163" s="54" t="str">
        <f t="shared" si="34"/>
        <v/>
      </c>
      <c r="H163" s="54" t="str">
        <f t="shared" si="35"/>
        <v/>
      </c>
      <c r="I163" s="55" t="str">
        <f t="shared" si="36"/>
        <v/>
      </c>
      <c r="J163" s="56" t="str">
        <f t="shared" si="37"/>
        <v/>
      </c>
      <c r="K163" s="54" t="str">
        <f t="shared" si="38"/>
        <v/>
      </c>
      <c r="L163" s="41" t="str">
        <f t="shared" si="39"/>
        <v/>
      </c>
    </row>
    <row r="164" spans="1:12" x14ac:dyDescent="0.2">
      <c r="A164" s="24"/>
      <c r="B164" s="24"/>
      <c r="C164" s="24"/>
      <c r="D164" s="24"/>
      <c r="E164" s="54" t="str">
        <f t="shared" ref="E164:E200" si="40">IF($L164="","",INDEX(V_Equipe,$L164))</f>
        <v/>
      </c>
      <c r="F164" s="54" t="str">
        <f t="shared" ref="F164:F200" si="41">IF($L164="","",INDEX(V_Funcao,$L164))</f>
        <v/>
      </c>
      <c r="G164" s="54" t="str">
        <f t="shared" ref="G164:G200" si="42">IF($L164="","",INDEX(V_Turno,$L164))</f>
        <v/>
      </c>
      <c r="H164" s="54" t="str">
        <f t="shared" ref="H164:H200" si="43">IF($L164="","",INDEX(V_Contrato,$L164))</f>
        <v/>
      </c>
      <c r="I164" s="55" t="str">
        <f t="shared" ref="I164:I200" si="44">IF($F164="","",IFERROR(INDEX(F_Valor,MATCH($F164&amp;"|"&amp;SUMPRODUCT(MAX((F_Funcao=$F164)*(F_Ini&lt;=P_DataRef)*F_Ini)),F_Chave,0)),""))</f>
        <v/>
      </c>
      <c r="J164" s="56" t="str">
        <f t="shared" ref="J164:J200" si="45">IF(A164="","",IF(COUNTIF(L_RG,A164)=0,"",SUMPRODUCT(MAX((L_RG=A164)*L_Data))))</f>
        <v/>
      </c>
      <c r="K164" s="54" t="str">
        <f t="shared" ref="K164:K200" si="46">IF(OR($J164="",$C164&lt;&gt;"Ativo"),"",P_DataRef-$J164)</f>
        <v/>
      </c>
      <c r="L164" s="41" t="str">
        <f t="shared" ref="L164:L200" si="47">IF(A164="","",IFERROR(MATCH(A164&amp;"|"&amp;SUMPRODUCT(MAX((V_RG=A164)*V_Ini)),V_Chave,0),""))</f>
        <v/>
      </c>
    </row>
    <row r="165" spans="1:12" x14ac:dyDescent="0.2">
      <c r="A165" s="24"/>
      <c r="B165" s="24"/>
      <c r="C165" s="24"/>
      <c r="D165" s="24"/>
      <c r="E165" s="54" t="str">
        <f t="shared" si="40"/>
        <v/>
      </c>
      <c r="F165" s="54" t="str">
        <f t="shared" si="41"/>
        <v/>
      </c>
      <c r="G165" s="54" t="str">
        <f t="shared" si="42"/>
        <v/>
      </c>
      <c r="H165" s="54" t="str">
        <f t="shared" si="43"/>
        <v/>
      </c>
      <c r="I165" s="55" t="str">
        <f t="shared" si="44"/>
        <v/>
      </c>
      <c r="J165" s="56" t="str">
        <f t="shared" si="45"/>
        <v/>
      </c>
      <c r="K165" s="54" t="str">
        <f t="shared" si="46"/>
        <v/>
      </c>
      <c r="L165" s="41" t="str">
        <f t="shared" si="47"/>
        <v/>
      </c>
    </row>
    <row r="166" spans="1:12" x14ac:dyDescent="0.2">
      <c r="A166" s="24"/>
      <c r="B166" s="24"/>
      <c r="C166" s="24"/>
      <c r="D166" s="24"/>
      <c r="E166" s="54" t="str">
        <f t="shared" si="40"/>
        <v/>
      </c>
      <c r="F166" s="54" t="str">
        <f t="shared" si="41"/>
        <v/>
      </c>
      <c r="G166" s="54" t="str">
        <f t="shared" si="42"/>
        <v/>
      </c>
      <c r="H166" s="54" t="str">
        <f t="shared" si="43"/>
        <v/>
      </c>
      <c r="I166" s="55" t="str">
        <f t="shared" si="44"/>
        <v/>
      </c>
      <c r="J166" s="56" t="str">
        <f t="shared" si="45"/>
        <v/>
      </c>
      <c r="K166" s="54" t="str">
        <f t="shared" si="46"/>
        <v/>
      </c>
      <c r="L166" s="41" t="str">
        <f t="shared" si="47"/>
        <v/>
      </c>
    </row>
    <row r="167" spans="1:12" x14ac:dyDescent="0.2">
      <c r="A167" s="24"/>
      <c r="B167" s="24"/>
      <c r="C167" s="24"/>
      <c r="D167" s="24"/>
      <c r="E167" s="54" t="str">
        <f t="shared" si="40"/>
        <v/>
      </c>
      <c r="F167" s="54" t="str">
        <f t="shared" si="41"/>
        <v/>
      </c>
      <c r="G167" s="54" t="str">
        <f t="shared" si="42"/>
        <v/>
      </c>
      <c r="H167" s="54" t="str">
        <f t="shared" si="43"/>
        <v/>
      </c>
      <c r="I167" s="55" t="str">
        <f t="shared" si="44"/>
        <v/>
      </c>
      <c r="J167" s="56" t="str">
        <f t="shared" si="45"/>
        <v/>
      </c>
      <c r="K167" s="54" t="str">
        <f t="shared" si="46"/>
        <v/>
      </c>
      <c r="L167" s="41" t="str">
        <f t="shared" si="47"/>
        <v/>
      </c>
    </row>
    <row r="168" spans="1:12" x14ac:dyDescent="0.2">
      <c r="A168" s="24"/>
      <c r="B168" s="24"/>
      <c r="C168" s="24"/>
      <c r="D168" s="24"/>
      <c r="E168" s="54" t="str">
        <f t="shared" si="40"/>
        <v/>
      </c>
      <c r="F168" s="54" t="str">
        <f t="shared" si="41"/>
        <v/>
      </c>
      <c r="G168" s="54" t="str">
        <f t="shared" si="42"/>
        <v/>
      </c>
      <c r="H168" s="54" t="str">
        <f t="shared" si="43"/>
        <v/>
      </c>
      <c r="I168" s="55" t="str">
        <f t="shared" si="44"/>
        <v/>
      </c>
      <c r="J168" s="56" t="str">
        <f t="shared" si="45"/>
        <v/>
      </c>
      <c r="K168" s="54" t="str">
        <f t="shared" si="46"/>
        <v/>
      </c>
      <c r="L168" s="41" t="str">
        <f t="shared" si="47"/>
        <v/>
      </c>
    </row>
    <row r="169" spans="1:12" x14ac:dyDescent="0.2">
      <c r="A169" s="24"/>
      <c r="B169" s="24"/>
      <c r="C169" s="24"/>
      <c r="D169" s="24"/>
      <c r="E169" s="54" t="str">
        <f t="shared" si="40"/>
        <v/>
      </c>
      <c r="F169" s="54" t="str">
        <f t="shared" si="41"/>
        <v/>
      </c>
      <c r="G169" s="54" t="str">
        <f t="shared" si="42"/>
        <v/>
      </c>
      <c r="H169" s="54" t="str">
        <f t="shared" si="43"/>
        <v/>
      </c>
      <c r="I169" s="55" t="str">
        <f t="shared" si="44"/>
        <v/>
      </c>
      <c r="J169" s="56" t="str">
        <f t="shared" si="45"/>
        <v/>
      </c>
      <c r="K169" s="54" t="str">
        <f t="shared" si="46"/>
        <v/>
      </c>
      <c r="L169" s="41" t="str">
        <f t="shared" si="47"/>
        <v/>
      </c>
    </row>
    <row r="170" spans="1:12" x14ac:dyDescent="0.2">
      <c r="A170" s="24"/>
      <c r="B170" s="24"/>
      <c r="C170" s="24"/>
      <c r="D170" s="24"/>
      <c r="E170" s="54" t="str">
        <f t="shared" si="40"/>
        <v/>
      </c>
      <c r="F170" s="54" t="str">
        <f t="shared" si="41"/>
        <v/>
      </c>
      <c r="G170" s="54" t="str">
        <f t="shared" si="42"/>
        <v/>
      </c>
      <c r="H170" s="54" t="str">
        <f t="shared" si="43"/>
        <v/>
      </c>
      <c r="I170" s="55" t="str">
        <f t="shared" si="44"/>
        <v/>
      </c>
      <c r="J170" s="56" t="str">
        <f t="shared" si="45"/>
        <v/>
      </c>
      <c r="K170" s="54" t="str">
        <f t="shared" si="46"/>
        <v/>
      </c>
      <c r="L170" s="41" t="str">
        <f t="shared" si="47"/>
        <v/>
      </c>
    </row>
    <row r="171" spans="1:12" x14ac:dyDescent="0.2">
      <c r="A171" s="24"/>
      <c r="B171" s="24"/>
      <c r="C171" s="24"/>
      <c r="D171" s="24"/>
      <c r="E171" s="54" t="str">
        <f t="shared" si="40"/>
        <v/>
      </c>
      <c r="F171" s="54" t="str">
        <f t="shared" si="41"/>
        <v/>
      </c>
      <c r="G171" s="54" t="str">
        <f t="shared" si="42"/>
        <v/>
      </c>
      <c r="H171" s="54" t="str">
        <f t="shared" si="43"/>
        <v/>
      </c>
      <c r="I171" s="55" t="str">
        <f t="shared" si="44"/>
        <v/>
      </c>
      <c r="J171" s="56" t="str">
        <f t="shared" si="45"/>
        <v/>
      </c>
      <c r="K171" s="54" t="str">
        <f t="shared" si="46"/>
        <v/>
      </c>
      <c r="L171" s="41" t="str">
        <f t="shared" si="47"/>
        <v/>
      </c>
    </row>
    <row r="172" spans="1:12" x14ac:dyDescent="0.2">
      <c r="A172" s="24"/>
      <c r="B172" s="24"/>
      <c r="C172" s="24"/>
      <c r="D172" s="24"/>
      <c r="E172" s="54" t="str">
        <f t="shared" si="40"/>
        <v/>
      </c>
      <c r="F172" s="54" t="str">
        <f t="shared" si="41"/>
        <v/>
      </c>
      <c r="G172" s="54" t="str">
        <f t="shared" si="42"/>
        <v/>
      </c>
      <c r="H172" s="54" t="str">
        <f t="shared" si="43"/>
        <v/>
      </c>
      <c r="I172" s="55" t="str">
        <f t="shared" si="44"/>
        <v/>
      </c>
      <c r="J172" s="56" t="str">
        <f t="shared" si="45"/>
        <v/>
      </c>
      <c r="K172" s="54" t="str">
        <f t="shared" si="46"/>
        <v/>
      </c>
      <c r="L172" s="41" t="str">
        <f t="shared" si="47"/>
        <v/>
      </c>
    </row>
    <row r="173" spans="1:12" x14ac:dyDescent="0.2">
      <c r="A173" s="24"/>
      <c r="B173" s="24"/>
      <c r="C173" s="24"/>
      <c r="D173" s="24"/>
      <c r="E173" s="54" t="str">
        <f t="shared" si="40"/>
        <v/>
      </c>
      <c r="F173" s="54" t="str">
        <f t="shared" si="41"/>
        <v/>
      </c>
      <c r="G173" s="54" t="str">
        <f t="shared" si="42"/>
        <v/>
      </c>
      <c r="H173" s="54" t="str">
        <f t="shared" si="43"/>
        <v/>
      </c>
      <c r="I173" s="55" t="str">
        <f t="shared" si="44"/>
        <v/>
      </c>
      <c r="J173" s="56" t="str">
        <f t="shared" si="45"/>
        <v/>
      </c>
      <c r="K173" s="54" t="str">
        <f t="shared" si="46"/>
        <v/>
      </c>
      <c r="L173" s="41" t="str">
        <f t="shared" si="47"/>
        <v/>
      </c>
    </row>
    <row r="174" spans="1:12" x14ac:dyDescent="0.2">
      <c r="A174" s="24"/>
      <c r="B174" s="24"/>
      <c r="C174" s="24"/>
      <c r="D174" s="24"/>
      <c r="E174" s="54" t="str">
        <f t="shared" si="40"/>
        <v/>
      </c>
      <c r="F174" s="54" t="str">
        <f t="shared" si="41"/>
        <v/>
      </c>
      <c r="G174" s="54" t="str">
        <f t="shared" si="42"/>
        <v/>
      </c>
      <c r="H174" s="54" t="str">
        <f t="shared" si="43"/>
        <v/>
      </c>
      <c r="I174" s="55" t="str">
        <f t="shared" si="44"/>
        <v/>
      </c>
      <c r="J174" s="56" t="str">
        <f t="shared" si="45"/>
        <v/>
      </c>
      <c r="K174" s="54" t="str">
        <f t="shared" si="46"/>
        <v/>
      </c>
      <c r="L174" s="41" t="str">
        <f t="shared" si="47"/>
        <v/>
      </c>
    </row>
    <row r="175" spans="1:12" x14ac:dyDescent="0.2">
      <c r="A175" s="24"/>
      <c r="B175" s="24"/>
      <c r="C175" s="24"/>
      <c r="D175" s="24"/>
      <c r="E175" s="54" t="str">
        <f t="shared" si="40"/>
        <v/>
      </c>
      <c r="F175" s="54" t="str">
        <f t="shared" si="41"/>
        <v/>
      </c>
      <c r="G175" s="54" t="str">
        <f t="shared" si="42"/>
        <v/>
      </c>
      <c r="H175" s="54" t="str">
        <f t="shared" si="43"/>
        <v/>
      </c>
      <c r="I175" s="55" t="str">
        <f t="shared" si="44"/>
        <v/>
      </c>
      <c r="J175" s="56" t="str">
        <f t="shared" si="45"/>
        <v/>
      </c>
      <c r="K175" s="54" t="str">
        <f t="shared" si="46"/>
        <v/>
      </c>
      <c r="L175" s="41" t="str">
        <f t="shared" si="47"/>
        <v/>
      </c>
    </row>
    <row r="176" spans="1:12" x14ac:dyDescent="0.2">
      <c r="A176" s="24"/>
      <c r="B176" s="24"/>
      <c r="C176" s="24"/>
      <c r="D176" s="24"/>
      <c r="E176" s="54" t="str">
        <f t="shared" si="40"/>
        <v/>
      </c>
      <c r="F176" s="54" t="str">
        <f t="shared" si="41"/>
        <v/>
      </c>
      <c r="G176" s="54" t="str">
        <f t="shared" si="42"/>
        <v/>
      </c>
      <c r="H176" s="54" t="str">
        <f t="shared" si="43"/>
        <v/>
      </c>
      <c r="I176" s="55" t="str">
        <f t="shared" si="44"/>
        <v/>
      </c>
      <c r="J176" s="56" t="str">
        <f t="shared" si="45"/>
        <v/>
      </c>
      <c r="K176" s="54" t="str">
        <f t="shared" si="46"/>
        <v/>
      </c>
      <c r="L176" s="41" t="str">
        <f t="shared" si="47"/>
        <v/>
      </c>
    </row>
    <row r="177" spans="1:12" x14ac:dyDescent="0.2">
      <c r="A177" s="24"/>
      <c r="B177" s="24"/>
      <c r="C177" s="24"/>
      <c r="D177" s="24"/>
      <c r="E177" s="54" t="str">
        <f t="shared" si="40"/>
        <v/>
      </c>
      <c r="F177" s="54" t="str">
        <f t="shared" si="41"/>
        <v/>
      </c>
      <c r="G177" s="54" t="str">
        <f t="shared" si="42"/>
        <v/>
      </c>
      <c r="H177" s="54" t="str">
        <f t="shared" si="43"/>
        <v/>
      </c>
      <c r="I177" s="55" t="str">
        <f t="shared" si="44"/>
        <v/>
      </c>
      <c r="J177" s="56" t="str">
        <f t="shared" si="45"/>
        <v/>
      </c>
      <c r="K177" s="54" t="str">
        <f t="shared" si="46"/>
        <v/>
      </c>
      <c r="L177" s="41" t="str">
        <f t="shared" si="47"/>
        <v/>
      </c>
    </row>
    <row r="178" spans="1:12" x14ac:dyDescent="0.2">
      <c r="A178" s="24"/>
      <c r="B178" s="24"/>
      <c r="C178" s="24"/>
      <c r="D178" s="24"/>
      <c r="E178" s="54" t="str">
        <f t="shared" si="40"/>
        <v/>
      </c>
      <c r="F178" s="54" t="str">
        <f t="shared" si="41"/>
        <v/>
      </c>
      <c r="G178" s="54" t="str">
        <f t="shared" si="42"/>
        <v/>
      </c>
      <c r="H178" s="54" t="str">
        <f t="shared" si="43"/>
        <v/>
      </c>
      <c r="I178" s="55" t="str">
        <f t="shared" si="44"/>
        <v/>
      </c>
      <c r="J178" s="56" t="str">
        <f t="shared" si="45"/>
        <v/>
      </c>
      <c r="K178" s="54" t="str">
        <f t="shared" si="46"/>
        <v/>
      </c>
      <c r="L178" s="41" t="str">
        <f t="shared" si="47"/>
        <v/>
      </c>
    </row>
    <row r="179" spans="1:12" x14ac:dyDescent="0.2">
      <c r="A179" s="24"/>
      <c r="B179" s="24"/>
      <c r="C179" s="24"/>
      <c r="D179" s="24"/>
      <c r="E179" s="54" t="str">
        <f t="shared" si="40"/>
        <v/>
      </c>
      <c r="F179" s="54" t="str">
        <f t="shared" si="41"/>
        <v/>
      </c>
      <c r="G179" s="54" t="str">
        <f t="shared" si="42"/>
        <v/>
      </c>
      <c r="H179" s="54" t="str">
        <f t="shared" si="43"/>
        <v/>
      </c>
      <c r="I179" s="55" t="str">
        <f t="shared" si="44"/>
        <v/>
      </c>
      <c r="J179" s="56" t="str">
        <f t="shared" si="45"/>
        <v/>
      </c>
      <c r="K179" s="54" t="str">
        <f t="shared" si="46"/>
        <v/>
      </c>
      <c r="L179" s="41" t="str">
        <f t="shared" si="47"/>
        <v/>
      </c>
    </row>
    <row r="180" spans="1:12" x14ac:dyDescent="0.2">
      <c r="A180" s="24"/>
      <c r="B180" s="24"/>
      <c r="C180" s="24"/>
      <c r="D180" s="24"/>
      <c r="E180" s="54" t="str">
        <f t="shared" si="40"/>
        <v/>
      </c>
      <c r="F180" s="54" t="str">
        <f t="shared" si="41"/>
        <v/>
      </c>
      <c r="G180" s="54" t="str">
        <f t="shared" si="42"/>
        <v/>
      </c>
      <c r="H180" s="54" t="str">
        <f t="shared" si="43"/>
        <v/>
      </c>
      <c r="I180" s="55" t="str">
        <f t="shared" si="44"/>
        <v/>
      </c>
      <c r="J180" s="56" t="str">
        <f t="shared" si="45"/>
        <v/>
      </c>
      <c r="K180" s="54" t="str">
        <f t="shared" si="46"/>
        <v/>
      </c>
      <c r="L180" s="41" t="str">
        <f t="shared" si="47"/>
        <v/>
      </c>
    </row>
    <row r="181" spans="1:12" x14ac:dyDescent="0.2">
      <c r="A181" s="24"/>
      <c r="B181" s="24"/>
      <c r="C181" s="24"/>
      <c r="D181" s="24"/>
      <c r="E181" s="54" t="str">
        <f t="shared" si="40"/>
        <v/>
      </c>
      <c r="F181" s="54" t="str">
        <f t="shared" si="41"/>
        <v/>
      </c>
      <c r="G181" s="54" t="str">
        <f t="shared" si="42"/>
        <v/>
      </c>
      <c r="H181" s="54" t="str">
        <f t="shared" si="43"/>
        <v/>
      </c>
      <c r="I181" s="55" t="str">
        <f t="shared" si="44"/>
        <v/>
      </c>
      <c r="J181" s="56" t="str">
        <f t="shared" si="45"/>
        <v/>
      </c>
      <c r="K181" s="54" t="str">
        <f t="shared" si="46"/>
        <v/>
      </c>
      <c r="L181" s="41" t="str">
        <f t="shared" si="47"/>
        <v/>
      </c>
    </row>
    <row r="182" spans="1:12" x14ac:dyDescent="0.2">
      <c r="A182" s="24"/>
      <c r="B182" s="24"/>
      <c r="C182" s="24"/>
      <c r="D182" s="24"/>
      <c r="E182" s="54" t="str">
        <f t="shared" si="40"/>
        <v/>
      </c>
      <c r="F182" s="54" t="str">
        <f t="shared" si="41"/>
        <v/>
      </c>
      <c r="G182" s="54" t="str">
        <f t="shared" si="42"/>
        <v/>
      </c>
      <c r="H182" s="54" t="str">
        <f t="shared" si="43"/>
        <v/>
      </c>
      <c r="I182" s="55" t="str">
        <f t="shared" si="44"/>
        <v/>
      </c>
      <c r="J182" s="56" t="str">
        <f t="shared" si="45"/>
        <v/>
      </c>
      <c r="K182" s="54" t="str">
        <f t="shared" si="46"/>
        <v/>
      </c>
      <c r="L182" s="41" t="str">
        <f t="shared" si="47"/>
        <v/>
      </c>
    </row>
    <row r="183" spans="1:12" x14ac:dyDescent="0.2">
      <c r="A183" s="24"/>
      <c r="B183" s="24"/>
      <c r="C183" s="24"/>
      <c r="D183" s="24"/>
      <c r="E183" s="54" t="str">
        <f t="shared" si="40"/>
        <v/>
      </c>
      <c r="F183" s="54" t="str">
        <f t="shared" si="41"/>
        <v/>
      </c>
      <c r="G183" s="54" t="str">
        <f t="shared" si="42"/>
        <v/>
      </c>
      <c r="H183" s="54" t="str">
        <f t="shared" si="43"/>
        <v/>
      </c>
      <c r="I183" s="55" t="str">
        <f t="shared" si="44"/>
        <v/>
      </c>
      <c r="J183" s="56" t="str">
        <f t="shared" si="45"/>
        <v/>
      </c>
      <c r="K183" s="54" t="str">
        <f t="shared" si="46"/>
        <v/>
      </c>
      <c r="L183" s="41" t="str">
        <f t="shared" si="47"/>
        <v/>
      </c>
    </row>
    <row r="184" spans="1:12" x14ac:dyDescent="0.2">
      <c r="A184" s="24"/>
      <c r="B184" s="24"/>
      <c r="C184" s="24"/>
      <c r="D184" s="24"/>
      <c r="E184" s="54" t="str">
        <f t="shared" si="40"/>
        <v/>
      </c>
      <c r="F184" s="54" t="str">
        <f t="shared" si="41"/>
        <v/>
      </c>
      <c r="G184" s="54" t="str">
        <f t="shared" si="42"/>
        <v/>
      </c>
      <c r="H184" s="54" t="str">
        <f t="shared" si="43"/>
        <v/>
      </c>
      <c r="I184" s="55" t="str">
        <f t="shared" si="44"/>
        <v/>
      </c>
      <c r="J184" s="56" t="str">
        <f t="shared" si="45"/>
        <v/>
      </c>
      <c r="K184" s="54" t="str">
        <f t="shared" si="46"/>
        <v/>
      </c>
      <c r="L184" s="41" t="str">
        <f t="shared" si="47"/>
        <v/>
      </c>
    </row>
    <row r="185" spans="1:12" x14ac:dyDescent="0.2">
      <c r="A185" s="24"/>
      <c r="B185" s="24"/>
      <c r="C185" s="24"/>
      <c r="D185" s="24"/>
      <c r="E185" s="54" t="str">
        <f t="shared" si="40"/>
        <v/>
      </c>
      <c r="F185" s="54" t="str">
        <f t="shared" si="41"/>
        <v/>
      </c>
      <c r="G185" s="54" t="str">
        <f t="shared" si="42"/>
        <v/>
      </c>
      <c r="H185" s="54" t="str">
        <f t="shared" si="43"/>
        <v/>
      </c>
      <c r="I185" s="55" t="str">
        <f t="shared" si="44"/>
        <v/>
      </c>
      <c r="J185" s="56" t="str">
        <f t="shared" si="45"/>
        <v/>
      </c>
      <c r="K185" s="54" t="str">
        <f t="shared" si="46"/>
        <v/>
      </c>
      <c r="L185" s="41" t="str">
        <f t="shared" si="47"/>
        <v/>
      </c>
    </row>
    <row r="186" spans="1:12" x14ac:dyDescent="0.2">
      <c r="A186" s="24"/>
      <c r="B186" s="24"/>
      <c r="C186" s="24"/>
      <c r="D186" s="24"/>
      <c r="E186" s="54" t="str">
        <f t="shared" si="40"/>
        <v/>
      </c>
      <c r="F186" s="54" t="str">
        <f t="shared" si="41"/>
        <v/>
      </c>
      <c r="G186" s="54" t="str">
        <f t="shared" si="42"/>
        <v/>
      </c>
      <c r="H186" s="54" t="str">
        <f t="shared" si="43"/>
        <v/>
      </c>
      <c r="I186" s="55" t="str">
        <f t="shared" si="44"/>
        <v/>
      </c>
      <c r="J186" s="56" t="str">
        <f t="shared" si="45"/>
        <v/>
      </c>
      <c r="K186" s="54" t="str">
        <f t="shared" si="46"/>
        <v/>
      </c>
      <c r="L186" s="41" t="str">
        <f t="shared" si="47"/>
        <v/>
      </c>
    </row>
    <row r="187" spans="1:12" x14ac:dyDescent="0.2">
      <c r="A187" s="24"/>
      <c r="B187" s="24"/>
      <c r="C187" s="24"/>
      <c r="D187" s="24"/>
      <c r="E187" s="54" t="str">
        <f t="shared" si="40"/>
        <v/>
      </c>
      <c r="F187" s="54" t="str">
        <f t="shared" si="41"/>
        <v/>
      </c>
      <c r="G187" s="54" t="str">
        <f t="shared" si="42"/>
        <v/>
      </c>
      <c r="H187" s="54" t="str">
        <f t="shared" si="43"/>
        <v/>
      </c>
      <c r="I187" s="55" t="str">
        <f t="shared" si="44"/>
        <v/>
      </c>
      <c r="J187" s="56" t="str">
        <f t="shared" si="45"/>
        <v/>
      </c>
      <c r="K187" s="54" t="str">
        <f t="shared" si="46"/>
        <v/>
      </c>
      <c r="L187" s="41" t="str">
        <f t="shared" si="47"/>
        <v/>
      </c>
    </row>
    <row r="188" spans="1:12" x14ac:dyDescent="0.2">
      <c r="A188" s="24"/>
      <c r="B188" s="24"/>
      <c r="C188" s="24"/>
      <c r="D188" s="24"/>
      <c r="E188" s="54" t="str">
        <f t="shared" si="40"/>
        <v/>
      </c>
      <c r="F188" s="54" t="str">
        <f t="shared" si="41"/>
        <v/>
      </c>
      <c r="G188" s="54" t="str">
        <f t="shared" si="42"/>
        <v/>
      </c>
      <c r="H188" s="54" t="str">
        <f t="shared" si="43"/>
        <v/>
      </c>
      <c r="I188" s="55" t="str">
        <f t="shared" si="44"/>
        <v/>
      </c>
      <c r="J188" s="56" t="str">
        <f t="shared" si="45"/>
        <v/>
      </c>
      <c r="K188" s="54" t="str">
        <f t="shared" si="46"/>
        <v/>
      </c>
      <c r="L188" s="41" t="str">
        <f t="shared" si="47"/>
        <v/>
      </c>
    </row>
    <row r="189" spans="1:12" x14ac:dyDescent="0.2">
      <c r="A189" s="24"/>
      <c r="B189" s="24"/>
      <c r="C189" s="24"/>
      <c r="D189" s="24"/>
      <c r="E189" s="54" t="str">
        <f t="shared" si="40"/>
        <v/>
      </c>
      <c r="F189" s="54" t="str">
        <f t="shared" si="41"/>
        <v/>
      </c>
      <c r="G189" s="54" t="str">
        <f t="shared" si="42"/>
        <v/>
      </c>
      <c r="H189" s="54" t="str">
        <f t="shared" si="43"/>
        <v/>
      </c>
      <c r="I189" s="55" t="str">
        <f t="shared" si="44"/>
        <v/>
      </c>
      <c r="J189" s="56" t="str">
        <f t="shared" si="45"/>
        <v/>
      </c>
      <c r="K189" s="54" t="str">
        <f t="shared" si="46"/>
        <v/>
      </c>
      <c r="L189" s="41" t="str">
        <f t="shared" si="47"/>
        <v/>
      </c>
    </row>
    <row r="190" spans="1:12" x14ac:dyDescent="0.2">
      <c r="A190" s="24"/>
      <c r="B190" s="24"/>
      <c r="C190" s="24"/>
      <c r="D190" s="24"/>
      <c r="E190" s="54" t="str">
        <f t="shared" si="40"/>
        <v/>
      </c>
      <c r="F190" s="54" t="str">
        <f t="shared" si="41"/>
        <v/>
      </c>
      <c r="G190" s="54" t="str">
        <f t="shared" si="42"/>
        <v/>
      </c>
      <c r="H190" s="54" t="str">
        <f t="shared" si="43"/>
        <v/>
      </c>
      <c r="I190" s="55" t="str">
        <f t="shared" si="44"/>
        <v/>
      </c>
      <c r="J190" s="56" t="str">
        <f t="shared" si="45"/>
        <v/>
      </c>
      <c r="K190" s="54" t="str">
        <f t="shared" si="46"/>
        <v/>
      </c>
      <c r="L190" s="41" t="str">
        <f t="shared" si="47"/>
        <v/>
      </c>
    </row>
    <row r="191" spans="1:12" x14ac:dyDescent="0.2">
      <c r="A191" s="24"/>
      <c r="B191" s="24"/>
      <c r="C191" s="24"/>
      <c r="D191" s="24"/>
      <c r="E191" s="54" t="str">
        <f t="shared" si="40"/>
        <v/>
      </c>
      <c r="F191" s="54" t="str">
        <f t="shared" si="41"/>
        <v/>
      </c>
      <c r="G191" s="54" t="str">
        <f t="shared" si="42"/>
        <v/>
      </c>
      <c r="H191" s="54" t="str">
        <f t="shared" si="43"/>
        <v/>
      </c>
      <c r="I191" s="55" t="str">
        <f t="shared" si="44"/>
        <v/>
      </c>
      <c r="J191" s="56" t="str">
        <f t="shared" si="45"/>
        <v/>
      </c>
      <c r="K191" s="54" t="str">
        <f t="shared" si="46"/>
        <v/>
      </c>
      <c r="L191" s="41" t="str">
        <f t="shared" si="47"/>
        <v/>
      </c>
    </row>
    <row r="192" spans="1:12" x14ac:dyDescent="0.2">
      <c r="A192" s="24"/>
      <c r="B192" s="24"/>
      <c r="C192" s="24"/>
      <c r="D192" s="24"/>
      <c r="E192" s="54" t="str">
        <f t="shared" si="40"/>
        <v/>
      </c>
      <c r="F192" s="54" t="str">
        <f t="shared" si="41"/>
        <v/>
      </c>
      <c r="G192" s="54" t="str">
        <f t="shared" si="42"/>
        <v/>
      </c>
      <c r="H192" s="54" t="str">
        <f t="shared" si="43"/>
        <v/>
      </c>
      <c r="I192" s="55" t="str">
        <f t="shared" si="44"/>
        <v/>
      </c>
      <c r="J192" s="56" t="str">
        <f t="shared" si="45"/>
        <v/>
      </c>
      <c r="K192" s="54" t="str">
        <f t="shared" si="46"/>
        <v/>
      </c>
      <c r="L192" s="41" t="str">
        <f t="shared" si="47"/>
        <v/>
      </c>
    </row>
    <row r="193" spans="1:12" x14ac:dyDescent="0.2">
      <c r="A193" s="24"/>
      <c r="B193" s="24"/>
      <c r="C193" s="24"/>
      <c r="D193" s="24"/>
      <c r="E193" s="54" t="str">
        <f t="shared" si="40"/>
        <v/>
      </c>
      <c r="F193" s="54" t="str">
        <f t="shared" si="41"/>
        <v/>
      </c>
      <c r="G193" s="54" t="str">
        <f t="shared" si="42"/>
        <v/>
      </c>
      <c r="H193" s="54" t="str">
        <f t="shared" si="43"/>
        <v/>
      </c>
      <c r="I193" s="55" t="str">
        <f t="shared" si="44"/>
        <v/>
      </c>
      <c r="J193" s="56" t="str">
        <f t="shared" si="45"/>
        <v/>
      </c>
      <c r="K193" s="54" t="str">
        <f t="shared" si="46"/>
        <v/>
      </c>
      <c r="L193" s="41" t="str">
        <f t="shared" si="47"/>
        <v/>
      </c>
    </row>
    <row r="194" spans="1:12" x14ac:dyDescent="0.2">
      <c r="A194" s="24"/>
      <c r="B194" s="24"/>
      <c r="C194" s="24"/>
      <c r="D194" s="24"/>
      <c r="E194" s="54" t="str">
        <f t="shared" si="40"/>
        <v/>
      </c>
      <c r="F194" s="54" t="str">
        <f t="shared" si="41"/>
        <v/>
      </c>
      <c r="G194" s="54" t="str">
        <f t="shared" si="42"/>
        <v/>
      </c>
      <c r="H194" s="54" t="str">
        <f t="shared" si="43"/>
        <v/>
      </c>
      <c r="I194" s="55" t="str">
        <f t="shared" si="44"/>
        <v/>
      </c>
      <c r="J194" s="56" t="str">
        <f t="shared" si="45"/>
        <v/>
      </c>
      <c r="K194" s="54" t="str">
        <f t="shared" si="46"/>
        <v/>
      </c>
      <c r="L194" s="41" t="str">
        <f t="shared" si="47"/>
        <v/>
      </c>
    </row>
    <row r="195" spans="1:12" x14ac:dyDescent="0.2">
      <c r="A195" s="24"/>
      <c r="B195" s="24"/>
      <c r="C195" s="24"/>
      <c r="D195" s="24"/>
      <c r="E195" s="54" t="str">
        <f t="shared" si="40"/>
        <v/>
      </c>
      <c r="F195" s="54" t="str">
        <f t="shared" si="41"/>
        <v/>
      </c>
      <c r="G195" s="54" t="str">
        <f t="shared" si="42"/>
        <v/>
      </c>
      <c r="H195" s="54" t="str">
        <f t="shared" si="43"/>
        <v/>
      </c>
      <c r="I195" s="55" t="str">
        <f t="shared" si="44"/>
        <v/>
      </c>
      <c r="J195" s="56" t="str">
        <f t="shared" si="45"/>
        <v/>
      </c>
      <c r="K195" s="54" t="str">
        <f t="shared" si="46"/>
        <v/>
      </c>
      <c r="L195" s="41" t="str">
        <f t="shared" si="47"/>
        <v/>
      </c>
    </row>
    <row r="196" spans="1:12" x14ac:dyDescent="0.2">
      <c r="A196" s="24"/>
      <c r="B196" s="24"/>
      <c r="C196" s="24"/>
      <c r="D196" s="24"/>
      <c r="E196" s="54" t="str">
        <f t="shared" si="40"/>
        <v/>
      </c>
      <c r="F196" s="54" t="str">
        <f t="shared" si="41"/>
        <v/>
      </c>
      <c r="G196" s="54" t="str">
        <f t="shared" si="42"/>
        <v/>
      </c>
      <c r="H196" s="54" t="str">
        <f t="shared" si="43"/>
        <v/>
      </c>
      <c r="I196" s="55" t="str">
        <f t="shared" si="44"/>
        <v/>
      </c>
      <c r="J196" s="56" t="str">
        <f t="shared" si="45"/>
        <v/>
      </c>
      <c r="K196" s="54" t="str">
        <f t="shared" si="46"/>
        <v/>
      </c>
      <c r="L196" s="41" t="str">
        <f t="shared" si="47"/>
        <v/>
      </c>
    </row>
    <row r="197" spans="1:12" x14ac:dyDescent="0.2">
      <c r="A197" s="24"/>
      <c r="B197" s="24"/>
      <c r="C197" s="24"/>
      <c r="D197" s="24"/>
      <c r="E197" s="54" t="str">
        <f t="shared" si="40"/>
        <v/>
      </c>
      <c r="F197" s="54" t="str">
        <f t="shared" si="41"/>
        <v/>
      </c>
      <c r="G197" s="54" t="str">
        <f t="shared" si="42"/>
        <v/>
      </c>
      <c r="H197" s="54" t="str">
        <f t="shared" si="43"/>
        <v/>
      </c>
      <c r="I197" s="55" t="str">
        <f t="shared" si="44"/>
        <v/>
      </c>
      <c r="J197" s="56" t="str">
        <f t="shared" si="45"/>
        <v/>
      </c>
      <c r="K197" s="54" t="str">
        <f t="shared" si="46"/>
        <v/>
      </c>
      <c r="L197" s="41" t="str">
        <f t="shared" si="47"/>
        <v/>
      </c>
    </row>
    <row r="198" spans="1:12" x14ac:dyDescent="0.2">
      <c r="A198" s="24"/>
      <c r="B198" s="24"/>
      <c r="C198" s="24"/>
      <c r="D198" s="24"/>
      <c r="E198" s="54" t="str">
        <f t="shared" si="40"/>
        <v/>
      </c>
      <c r="F198" s="54" t="str">
        <f t="shared" si="41"/>
        <v/>
      </c>
      <c r="G198" s="54" t="str">
        <f t="shared" si="42"/>
        <v/>
      </c>
      <c r="H198" s="54" t="str">
        <f t="shared" si="43"/>
        <v/>
      </c>
      <c r="I198" s="55" t="str">
        <f t="shared" si="44"/>
        <v/>
      </c>
      <c r="J198" s="56" t="str">
        <f t="shared" si="45"/>
        <v/>
      </c>
      <c r="K198" s="54" t="str">
        <f t="shared" si="46"/>
        <v/>
      </c>
      <c r="L198" s="41" t="str">
        <f t="shared" si="47"/>
        <v/>
      </c>
    </row>
    <row r="199" spans="1:12" x14ac:dyDescent="0.2">
      <c r="A199" s="24"/>
      <c r="B199" s="24"/>
      <c r="C199" s="24"/>
      <c r="D199" s="24"/>
      <c r="E199" s="54" t="str">
        <f t="shared" si="40"/>
        <v/>
      </c>
      <c r="F199" s="54" t="str">
        <f t="shared" si="41"/>
        <v/>
      </c>
      <c r="G199" s="54" t="str">
        <f t="shared" si="42"/>
        <v/>
      </c>
      <c r="H199" s="54" t="str">
        <f t="shared" si="43"/>
        <v/>
      </c>
      <c r="I199" s="55" t="str">
        <f t="shared" si="44"/>
        <v/>
      </c>
      <c r="J199" s="56" t="str">
        <f t="shared" si="45"/>
        <v/>
      </c>
      <c r="K199" s="54" t="str">
        <f t="shared" si="46"/>
        <v/>
      </c>
      <c r="L199" s="41" t="str">
        <f t="shared" si="47"/>
        <v/>
      </c>
    </row>
    <row r="200" spans="1:12" x14ac:dyDescent="0.2">
      <c r="A200" s="24"/>
      <c r="B200" s="24"/>
      <c r="C200" s="24"/>
      <c r="D200" s="24"/>
      <c r="E200" s="54" t="str">
        <f t="shared" si="40"/>
        <v/>
      </c>
      <c r="F200" s="54" t="str">
        <f t="shared" si="41"/>
        <v/>
      </c>
      <c r="G200" s="54" t="str">
        <f t="shared" si="42"/>
        <v/>
      </c>
      <c r="H200" s="54" t="str">
        <f t="shared" si="43"/>
        <v/>
      </c>
      <c r="I200" s="55" t="str">
        <f t="shared" si="44"/>
        <v/>
      </c>
      <c r="J200" s="56" t="str">
        <f t="shared" si="45"/>
        <v/>
      </c>
      <c r="K200" s="54" t="str">
        <f t="shared" si="46"/>
        <v/>
      </c>
      <c r="L200" s="41" t="str">
        <f t="shared" si="47"/>
        <v/>
      </c>
    </row>
  </sheetData>
  <dataValidations count="1">
    <dataValidation type="list" allowBlank="1" sqref="C4:C200" xr:uid="{00000000-0002-0000-0700-000000000000}">
      <formula1>lstSituacao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548235"/>
  </sheetPr>
  <dimension ref="A1:I300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H28" sqref="H28"/>
    </sheetView>
  </sheetViews>
  <sheetFormatPr defaultColWidth="8.7109375" defaultRowHeight="12.75" x14ac:dyDescent="0.2"/>
  <cols>
    <col min="1" max="1" width="36" customWidth="1"/>
    <col min="2" max="2" width="11" customWidth="1"/>
    <col min="3" max="4" width="13" customWidth="1"/>
    <col min="5" max="5" width="18" customWidth="1"/>
    <col min="6" max="6" width="11" customWidth="1"/>
    <col min="7" max="7" width="15" customWidth="1"/>
    <col min="8" max="8" width="50" customWidth="1"/>
    <col min="9" max="9" width="14" customWidth="1"/>
  </cols>
  <sheetData>
    <row r="1" spans="1:9" ht="24" customHeight="1" x14ac:dyDescent="0.25">
      <c r="A1" s="32" t="s">
        <v>740</v>
      </c>
      <c r="B1" s="2"/>
      <c r="C1" s="2"/>
      <c r="D1" s="2"/>
      <c r="E1" s="2"/>
      <c r="F1" s="2"/>
      <c r="G1" s="2"/>
      <c r="H1" s="2"/>
      <c r="I1" s="2"/>
    </row>
    <row r="2" spans="1:9" x14ac:dyDescent="0.2">
      <c r="A2" s="33" t="s">
        <v>741</v>
      </c>
    </row>
    <row r="3" spans="1:9" ht="25.5" x14ac:dyDescent="0.2">
      <c r="A3" s="22" t="s">
        <v>169</v>
      </c>
      <c r="B3" s="10" t="s">
        <v>181</v>
      </c>
      <c r="C3" s="22" t="s">
        <v>742</v>
      </c>
      <c r="D3" s="22" t="s">
        <v>182</v>
      </c>
      <c r="E3" s="22" t="s">
        <v>184</v>
      </c>
      <c r="F3" s="22" t="s">
        <v>185</v>
      </c>
      <c r="G3" s="22" t="s">
        <v>743</v>
      </c>
      <c r="H3" s="22" t="s">
        <v>174</v>
      </c>
      <c r="I3" s="34" t="s">
        <v>744</v>
      </c>
    </row>
    <row r="4" spans="1:9" x14ac:dyDescent="0.2">
      <c r="A4" s="24" t="s">
        <v>252</v>
      </c>
      <c r="B4">
        <f t="shared" ref="B4:B67" si="0">IF(TRIM(A4)="","",IFERROR(INDEX(C_RG,MATCH(TRIM(A4),C_Nome,0)),"?"))</f>
        <v>266937</v>
      </c>
      <c r="C4" s="57">
        <v>46023</v>
      </c>
      <c r="D4" s="24" t="s">
        <v>745</v>
      </c>
      <c r="E4" s="24" t="s">
        <v>219</v>
      </c>
      <c r="F4" s="24" t="s">
        <v>616</v>
      </c>
      <c r="G4" s="24" t="s">
        <v>746</v>
      </c>
      <c r="H4" s="24" t="s">
        <v>747</v>
      </c>
      <c r="I4" s="41" t="str">
        <f t="shared" ref="I4:I67" si="1">IF(OR(B4="",B4="?",C4=""),"",B4&amp;"|"&amp;C4)</f>
        <v>266937|46023</v>
      </c>
    </row>
    <row r="5" spans="1:9" x14ac:dyDescent="0.2">
      <c r="A5" s="24" t="s">
        <v>239</v>
      </c>
      <c r="B5">
        <f t="shared" si="0"/>
        <v>173078</v>
      </c>
      <c r="C5" s="57">
        <v>46023</v>
      </c>
      <c r="D5" s="24" t="s">
        <v>745</v>
      </c>
      <c r="E5" s="24" t="s">
        <v>214</v>
      </c>
      <c r="F5" s="24" t="s">
        <v>616</v>
      </c>
      <c r="G5" s="24" t="s">
        <v>746</v>
      </c>
      <c r="H5" s="24" t="s">
        <v>747</v>
      </c>
      <c r="I5" s="41" t="str">
        <f t="shared" si="1"/>
        <v>173078|46023</v>
      </c>
    </row>
    <row r="6" spans="1:9" x14ac:dyDescent="0.2">
      <c r="A6" s="24" t="s">
        <v>241</v>
      </c>
      <c r="B6">
        <f t="shared" si="0"/>
        <v>24800</v>
      </c>
      <c r="C6" s="57">
        <v>46023</v>
      </c>
      <c r="D6" s="24" t="s">
        <v>745</v>
      </c>
      <c r="E6" s="24" t="s">
        <v>214</v>
      </c>
      <c r="F6" s="24" t="s">
        <v>616</v>
      </c>
      <c r="G6" s="24" t="s">
        <v>746</v>
      </c>
      <c r="H6" s="24" t="s">
        <v>747</v>
      </c>
      <c r="I6" s="41" t="str">
        <f t="shared" si="1"/>
        <v>24800|46023</v>
      </c>
    </row>
    <row r="7" spans="1:9" x14ac:dyDescent="0.2">
      <c r="A7" s="24" t="s">
        <v>735</v>
      </c>
      <c r="B7">
        <f t="shared" si="0"/>
        <v>445691</v>
      </c>
      <c r="C7" s="57">
        <v>46023</v>
      </c>
      <c r="D7" s="24" t="s">
        <v>745</v>
      </c>
      <c r="E7" s="24" t="s">
        <v>214</v>
      </c>
      <c r="F7" s="24" t="s">
        <v>234</v>
      </c>
      <c r="G7" s="24" t="s">
        <v>746</v>
      </c>
      <c r="H7" s="24" t="s">
        <v>748</v>
      </c>
      <c r="I7" s="41" t="str">
        <f t="shared" si="1"/>
        <v>445691|46023</v>
      </c>
    </row>
    <row r="8" spans="1:9" x14ac:dyDescent="0.2">
      <c r="A8" s="24" t="s">
        <v>249</v>
      </c>
      <c r="B8">
        <f t="shared" si="0"/>
        <v>331335</v>
      </c>
      <c r="C8" s="57">
        <v>46023</v>
      </c>
      <c r="D8" s="24" t="s">
        <v>745</v>
      </c>
      <c r="E8" s="24" t="s">
        <v>214</v>
      </c>
      <c r="F8" s="24" t="s">
        <v>616</v>
      </c>
      <c r="G8" s="24" t="s">
        <v>746</v>
      </c>
      <c r="H8" s="24" t="s">
        <v>747</v>
      </c>
      <c r="I8" s="41" t="str">
        <f t="shared" si="1"/>
        <v>331335|46023</v>
      </c>
    </row>
    <row r="9" spans="1:9" x14ac:dyDescent="0.2">
      <c r="A9" s="24" t="s">
        <v>229</v>
      </c>
      <c r="B9">
        <f t="shared" si="0"/>
        <v>105410</v>
      </c>
      <c r="C9" s="57">
        <v>46023</v>
      </c>
      <c r="D9" s="24" t="s">
        <v>745</v>
      </c>
      <c r="E9" s="24" t="s">
        <v>215</v>
      </c>
      <c r="F9" s="24" t="s">
        <v>749</v>
      </c>
      <c r="G9" s="24" t="s">
        <v>746</v>
      </c>
      <c r="H9" s="24" t="s">
        <v>747</v>
      </c>
      <c r="I9" s="41" t="str">
        <f t="shared" si="1"/>
        <v>105410|46023</v>
      </c>
    </row>
    <row r="10" spans="1:9" x14ac:dyDescent="0.2">
      <c r="A10" s="24" t="s">
        <v>237</v>
      </c>
      <c r="B10">
        <f t="shared" si="0"/>
        <v>119353</v>
      </c>
      <c r="C10" s="57">
        <v>46023</v>
      </c>
      <c r="D10" s="24" t="s">
        <v>745</v>
      </c>
      <c r="E10" s="24" t="s">
        <v>214</v>
      </c>
      <c r="F10" s="24" t="s">
        <v>616</v>
      </c>
      <c r="G10" s="24" t="s">
        <v>746</v>
      </c>
      <c r="H10" s="24" t="s">
        <v>747</v>
      </c>
      <c r="I10" s="41" t="str">
        <f t="shared" si="1"/>
        <v>119353|46023</v>
      </c>
    </row>
    <row r="11" spans="1:9" x14ac:dyDescent="0.2">
      <c r="A11" s="24" t="s">
        <v>254</v>
      </c>
      <c r="B11">
        <f t="shared" si="0"/>
        <v>900001</v>
      </c>
      <c r="C11" s="57">
        <v>46023</v>
      </c>
      <c r="D11" s="24" t="s">
        <v>745</v>
      </c>
      <c r="E11" s="24" t="s">
        <v>214</v>
      </c>
      <c r="F11" s="24" t="s">
        <v>616</v>
      </c>
      <c r="G11" s="24" t="s">
        <v>746</v>
      </c>
      <c r="H11" s="24" t="s">
        <v>747</v>
      </c>
      <c r="I11" s="41" t="str">
        <f t="shared" si="1"/>
        <v>900001|46023</v>
      </c>
    </row>
    <row r="12" spans="1:9" x14ac:dyDescent="0.2">
      <c r="A12" s="24" t="s">
        <v>737</v>
      </c>
      <c r="B12">
        <f t="shared" si="0"/>
        <v>900002</v>
      </c>
      <c r="C12" s="57">
        <v>46023</v>
      </c>
      <c r="D12" s="24" t="s">
        <v>745</v>
      </c>
      <c r="E12" s="24" t="s">
        <v>215</v>
      </c>
      <c r="F12" s="24" t="s">
        <v>616</v>
      </c>
      <c r="G12" s="24" t="s">
        <v>746</v>
      </c>
      <c r="H12" s="24" t="s">
        <v>748</v>
      </c>
      <c r="I12" s="41" t="str">
        <f t="shared" si="1"/>
        <v>900002|46023</v>
      </c>
    </row>
    <row r="13" spans="1:9" x14ac:dyDescent="0.2">
      <c r="A13" s="24" t="s">
        <v>243</v>
      </c>
      <c r="B13">
        <f t="shared" si="0"/>
        <v>900003</v>
      </c>
      <c r="C13" s="57">
        <v>46023</v>
      </c>
      <c r="D13" s="24" t="s">
        <v>745</v>
      </c>
      <c r="E13" s="24" t="s">
        <v>219</v>
      </c>
      <c r="F13" s="24" t="s">
        <v>616</v>
      </c>
      <c r="G13" s="24" t="s">
        <v>746</v>
      </c>
      <c r="H13" s="24" t="s">
        <v>747</v>
      </c>
      <c r="I13" s="41" t="str">
        <f t="shared" si="1"/>
        <v>900003|46023</v>
      </c>
    </row>
    <row r="14" spans="1:9" x14ac:dyDescent="0.2">
      <c r="A14" s="24" t="s">
        <v>231</v>
      </c>
      <c r="B14">
        <f t="shared" si="0"/>
        <v>900004</v>
      </c>
      <c r="C14" s="57">
        <v>46023</v>
      </c>
      <c r="D14" s="24" t="s">
        <v>745</v>
      </c>
      <c r="E14" s="24" t="s">
        <v>215</v>
      </c>
      <c r="F14" s="24" t="s">
        <v>234</v>
      </c>
      <c r="G14" s="24" t="s">
        <v>746</v>
      </c>
      <c r="H14" s="24" t="s">
        <v>747</v>
      </c>
      <c r="I14" s="41" t="str">
        <f t="shared" si="1"/>
        <v>900004|46023</v>
      </c>
    </row>
    <row r="15" spans="1:9" x14ac:dyDescent="0.2">
      <c r="A15" s="24" t="s">
        <v>247</v>
      </c>
      <c r="B15">
        <f t="shared" si="0"/>
        <v>900005</v>
      </c>
      <c r="C15" s="57">
        <v>46023</v>
      </c>
      <c r="D15" s="24" t="s">
        <v>745</v>
      </c>
      <c r="E15" s="24" t="s">
        <v>214</v>
      </c>
      <c r="F15" s="24" t="s">
        <v>234</v>
      </c>
      <c r="G15" s="24" t="s">
        <v>746</v>
      </c>
      <c r="H15" s="24" t="s">
        <v>747</v>
      </c>
      <c r="I15" s="41" t="str">
        <f t="shared" si="1"/>
        <v>900005|46023</v>
      </c>
    </row>
    <row r="16" spans="1:9" x14ac:dyDescent="0.2">
      <c r="A16" s="24" t="s">
        <v>247</v>
      </c>
      <c r="B16">
        <f t="shared" si="0"/>
        <v>900005</v>
      </c>
      <c r="C16" s="57">
        <v>46174</v>
      </c>
      <c r="D16" s="24" t="s">
        <v>745</v>
      </c>
      <c r="E16" s="24" t="s">
        <v>214</v>
      </c>
      <c r="F16" s="24" t="s">
        <v>616</v>
      </c>
      <c r="G16" s="24" t="s">
        <v>746</v>
      </c>
      <c r="H16" s="24" t="s">
        <v>750</v>
      </c>
      <c r="I16" s="41" t="str">
        <f t="shared" si="1"/>
        <v>900005|46174</v>
      </c>
    </row>
    <row r="17" spans="1:9" x14ac:dyDescent="0.2">
      <c r="A17" s="24" t="s">
        <v>738</v>
      </c>
      <c r="B17">
        <f t="shared" si="0"/>
        <v>900006</v>
      </c>
      <c r="C17" s="57">
        <v>46023</v>
      </c>
      <c r="D17" s="24" t="s">
        <v>745</v>
      </c>
      <c r="E17" s="24" t="s">
        <v>215</v>
      </c>
      <c r="F17" s="24" t="s">
        <v>616</v>
      </c>
      <c r="G17" s="24" t="s">
        <v>746</v>
      </c>
      <c r="H17" s="24" t="s">
        <v>748</v>
      </c>
      <c r="I17" s="41" t="str">
        <f t="shared" si="1"/>
        <v>900006|46023</v>
      </c>
    </row>
    <row r="18" spans="1:9" x14ac:dyDescent="0.2">
      <c r="A18" s="24" t="s">
        <v>739</v>
      </c>
      <c r="B18">
        <f t="shared" si="0"/>
        <v>900007</v>
      </c>
      <c r="C18" s="57">
        <v>46023</v>
      </c>
      <c r="D18" s="24" t="s">
        <v>745</v>
      </c>
      <c r="E18" s="24" t="s">
        <v>215</v>
      </c>
      <c r="F18" s="24" t="s">
        <v>616</v>
      </c>
      <c r="G18" s="24" t="s">
        <v>746</v>
      </c>
      <c r="H18" s="24" t="s">
        <v>748</v>
      </c>
      <c r="I18" s="41" t="str">
        <f t="shared" si="1"/>
        <v>900007|46023</v>
      </c>
    </row>
    <row r="19" spans="1:9" x14ac:dyDescent="0.2">
      <c r="A19" s="24" t="s">
        <v>235</v>
      </c>
      <c r="B19">
        <f t="shared" si="0"/>
        <v>900008</v>
      </c>
      <c r="C19" s="57">
        <v>46023</v>
      </c>
      <c r="D19" s="24" t="s">
        <v>745</v>
      </c>
      <c r="E19" s="24" t="s">
        <v>214</v>
      </c>
      <c r="F19" s="24" t="s">
        <v>234</v>
      </c>
      <c r="G19" s="24" t="s">
        <v>746</v>
      </c>
      <c r="H19" s="24" t="s">
        <v>747</v>
      </c>
      <c r="I19" s="41" t="str">
        <f t="shared" si="1"/>
        <v>900008|46023</v>
      </c>
    </row>
    <row r="20" spans="1:9" x14ac:dyDescent="0.2">
      <c r="A20" s="24" t="s">
        <v>230</v>
      </c>
      <c r="B20">
        <f t="shared" si="0"/>
        <v>900009</v>
      </c>
      <c r="C20" s="57">
        <v>46023</v>
      </c>
      <c r="D20" s="24" t="s">
        <v>745</v>
      </c>
      <c r="E20" s="24" t="s">
        <v>215</v>
      </c>
      <c r="F20" s="24" t="s">
        <v>234</v>
      </c>
      <c r="G20" s="24" t="s">
        <v>746</v>
      </c>
      <c r="H20" s="24" t="s">
        <v>747</v>
      </c>
      <c r="I20" s="41" t="str">
        <f t="shared" si="1"/>
        <v>900009|46023</v>
      </c>
    </row>
    <row r="21" spans="1:9" x14ac:dyDescent="0.2">
      <c r="A21" s="24" t="s">
        <v>281</v>
      </c>
      <c r="B21">
        <f t="shared" si="0"/>
        <v>900010</v>
      </c>
      <c r="C21" s="57">
        <v>46023</v>
      </c>
      <c r="D21" s="24" t="s">
        <v>745</v>
      </c>
      <c r="E21" s="24" t="s">
        <v>215</v>
      </c>
      <c r="F21" s="24" t="s">
        <v>616</v>
      </c>
      <c r="G21" s="24" t="s">
        <v>53</v>
      </c>
      <c r="H21" s="24" t="s">
        <v>747</v>
      </c>
      <c r="I21" s="41" t="str">
        <f t="shared" si="1"/>
        <v>900010|46023</v>
      </c>
    </row>
    <row r="22" spans="1:9" x14ac:dyDescent="0.2">
      <c r="A22" s="24" t="s">
        <v>281</v>
      </c>
      <c r="B22">
        <f t="shared" si="0"/>
        <v>900010</v>
      </c>
      <c r="C22" s="57">
        <v>46174</v>
      </c>
      <c r="D22" s="24" t="s">
        <v>745</v>
      </c>
      <c r="E22" s="24" t="s">
        <v>215</v>
      </c>
      <c r="F22" s="24" t="s">
        <v>616</v>
      </c>
      <c r="G22" s="24" t="s">
        <v>746</v>
      </c>
      <c r="H22" s="24" t="s">
        <v>751</v>
      </c>
      <c r="I22" s="41" t="str">
        <f t="shared" si="1"/>
        <v>900010|46174</v>
      </c>
    </row>
    <row r="23" spans="1:9" x14ac:dyDescent="0.2">
      <c r="A23" s="24" t="s">
        <v>483</v>
      </c>
      <c r="B23">
        <f t="shared" si="0"/>
        <v>900011</v>
      </c>
      <c r="C23" s="57">
        <v>46023</v>
      </c>
      <c r="D23" s="24" t="s">
        <v>745</v>
      </c>
      <c r="E23" s="24" t="s">
        <v>215</v>
      </c>
      <c r="F23" s="24" t="s">
        <v>616</v>
      </c>
      <c r="G23" s="24" t="s">
        <v>746</v>
      </c>
      <c r="H23" s="24" t="s">
        <v>747</v>
      </c>
      <c r="I23" s="41" t="str">
        <f t="shared" si="1"/>
        <v>900011|46023</v>
      </c>
    </row>
    <row r="24" spans="1:9" x14ac:dyDescent="0.2">
      <c r="A24" s="24" t="s">
        <v>479</v>
      </c>
      <c r="B24">
        <f t="shared" si="0"/>
        <v>900012</v>
      </c>
      <c r="C24" s="57">
        <v>46023</v>
      </c>
      <c r="D24" s="24" t="s">
        <v>745</v>
      </c>
      <c r="E24" s="24" t="s">
        <v>215</v>
      </c>
      <c r="F24" s="24" t="s">
        <v>616</v>
      </c>
      <c r="G24" s="24" t="s">
        <v>746</v>
      </c>
      <c r="H24" s="24" t="s">
        <v>752</v>
      </c>
      <c r="I24" s="41" t="str">
        <f t="shared" si="1"/>
        <v>900012|46023</v>
      </c>
    </row>
    <row r="25" spans="1:9" x14ac:dyDescent="0.2">
      <c r="A25" s="24" t="s">
        <v>611</v>
      </c>
      <c r="B25">
        <f t="shared" si="0"/>
        <v>900013</v>
      </c>
      <c r="C25" s="57">
        <v>46023</v>
      </c>
      <c r="D25" s="24" t="s">
        <v>753</v>
      </c>
      <c r="E25" s="24" t="s">
        <v>215</v>
      </c>
      <c r="F25" s="24" t="s">
        <v>234</v>
      </c>
      <c r="G25" s="24" t="s">
        <v>753</v>
      </c>
      <c r="H25" s="24" t="s">
        <v>747</v>
      </c>
      <c r="I25" s="41" t="str">
        <f t="shared" si="1"/>
        <v>900013|46023</v>
      </c>
    </row>
    <row r="26" spans="1:9" x14ac:dyDescent="0.2">
      <c r="A26" s="24" t="s">
        <v>620</v>
      </c>
      <c r="B26">
        <f t="shared" si="0"/>
        <v>558169</v>
      </c>
      <c r="C26" s="57">
        <v>46023</v>
      </c>
      <c r="D26" s="24" t="s">
        <v>745</v>
      </c>
      <c r="E26" s="24" t="s">
        <v>215</v>
      </c>
      <c r="F26" s="24" t="s">
        <v>616</v>
      </c>
      <c r="G26" s="24" t="s">
        <v>746</v>
      </c>
      <c r="H26" s="24" t="s">
        <v>747</v>
      </c>
      <c r="I26" s="41" t="str">
        <f t="shared" si="1"/>
        <v>558169|46023</v>
      </c>
    </row>
    <row r="27" spans="1:9" x14ac:dyDescent="0.2">
      <c r="A27" s="24" t="s">
        <v>621</v>
      </c>
      <c r="B27">
        <f t="shared" si="0"/>
        <v>98296</v>
      </c>
      <c r="C27" s="57">
        <v>46023</v>
      </c>
      <c r="D27" s="24" t="s">
        <v>745</v>
      </c>
      <c r="E27" s="24" t="s">
        <v>215</v>
      </c>
      <c r="F27" s="24" t="s">
        <v>616</v>
      </c>
      <c r="G27" s="24" t="s">
        <v>746</v>
      </c>
      <c r="H27" s="24" t="s">
        <v>747</v>
      </c>
      <c r="I27" s="41" t="str">
        <f t="shared" si="1"/>
        <v>98296|46023</v>
      </c>
    </row>
    <row r="28" spans="1:9" x14ac:dyDescent="0.2">
      <c r="A28" s="24"/>
      <c r="B28" t="str">
        <f t="shared" si="0"/>
        <v/>
      </c>
      <c r="C28" s="57"/>
      <c r="D28" s="24"/>
      <c r="E28" s="24"/>
      <c r="F28" s="24"/>
      <c r="G28" s="24"/>
      <c r="H28" s="24"/>
      <c r="I28" s="41" t="str">
        <f t="shared" si="1"/>
        <v/>
      </c>
    </row>
    <row r="29" spans="1:9" x14ac:dyDescent="0.2">
      <c r="A29" s="24"/>
      <c r="B29" t="str">
        <f t="shared" si="0"/>
        <v/>
      </c>
      <c r="C29" s="57"/>
      <c r="D29" s="24"/>
      <c r="E29" s="24"/>
      <c r="F29" s="24"/>
      <c r="G29" s="24"/>
      <c r="H29" s="24"/>
      <c r="I29" s="41" t="str">
        <f t="shared" si="1"/>
        <v/>
      </c>
    </row>
    <row r="30" spans="1:9" x14ac:dyDescent="0.2">
      <c r="A30" s="24"/>
      <c r="B30" t="str">
        <f t="shared" si="0"/>
        <v/>
      </c>
      <c r="C30" s="57"/>
      <c r="D30" s="24"/>
      <c r="E30" s="24"/>
      <c r="F30" s="24"/>
      <c r="G30" s="24"/>
      <c r="H30" s="24"/>
      <c r="I30" s="41" t="str">
        <f t="shared" si="1"/>
        <v/>
      </c>
    </row>
    <row r="31" spans="1:9" x14ac:dyDescent="0.2">
      <c r="A31" s="24"/>
      <c r="B31" t="str">
        <f t="shared" si="0"/>
        <v/>
      </c>
      <c r="C31" s="57"/>
      <c r="D31" s="24"/>
      <c r="E31" s="24"/>
      <c r="F31" s="24"/>
      <c r="G31" s="24"/>
      <c r="H31" s="24"/>
      <c r="I31" s="41" t="str">
        <f t="shared" si="1"/>
        <v/>
      </c>
    </row>
    <row r="32" spans="1:9" x14ac:dyDescent="0.2">
      <c r="A32" s="24"/>
      <c r="B32" t="str">
        <f t="shared" si="0"/>
        <v/>
      </c>
      <c r="C32" s="57"/>
      <c r="D32" s="24"/>
      <c r="E32" s="24"/>
      <c r="F32" s="24"/>
      <c r="G32" s="24"/>
      <c r="H32" s="24"/>
      <c r="I32" s="41" t="str">
        <f t="shared" si="1"/>
        <v/>
      </c>
    </row>
    <row r="33" spans="1:9" x14ac:dyDescent="0.2">
      <c r="A33" s="24"/>
      <c r="B33" t="str">
        <f t="shared" si="0"/>
        <v/>
      </c>
      <c r="C33" s="57"/>
      <c r="D33" s="24"/>
      <c r="E33" s="24"/>
      <c r="F33" s="24"/>
      <c r="G33" s="24"/>
      <c r="H33" s="24"/>
      <c r="I33" s="41" t="str">
        <f t="shared" si="1"/>
        <v/>
      </c>
    </row>
    <row r="34" spans="1:9" x14ac:dyDescent="0.2">
      <c r="A34" s="24"/>
      <c r="B34" t="str">
        <f t="shared" si="0"/>
        <v/>
      </c>
      <c r="C34" s="57"/>
      <c r="D34" s="24"/>
      <c r="E34" s="24"/>
      <c r="F34" s="24"/>
      <c r="G34" s="24"/>
      <c r="H34" s="24"/>
      <c r="I34" s="41" t="str">
        <f t="shared" si="1"/>
        <v/>
      </c>
    </row>
    <row r="35" spans="1:9" x14ac:dyDescent="0.2">
      <c r="A35" s="24"/>
      <c r="B35" t="str">
        <f t="shared" si="0"/>
        <v/>
      </c>
      <c r="C35" s="57"/>
      <c r="D35" s="24"/>
      <c r="E35" s="24"/>
      <c r="F35" s="24"/>
      <c r="G35" s="24"/>
      <c r="H35" s="24"/>
      <c r="I35" s="41" t="str">
        <f t="shared" si="1"/>
        <v/>
      </c>
    </row>
    <row r="36" spans="1:9" x14ac:dyDescent="0.2">
      <c r="A36" s="24"/>
      <c r="B36" t="str">
        <f t="shared" si="0"/>
        <v/>
      </c>
      <c r="C36" s="57"/>
      <c r="D36" s="24"/>
      <c r="E36" s="24"/>
      <c r="F36" s="24"/>
      <c r="G36" s="24"/>
      <c r="H36" s="24"/>
      <c r="I36" s="41" t="str">
        <f t="shared" si="1"/>
        <v/>
      </c>
    </row>
    <row r="37" spans="1:9" x14ac:dyDescent="0.2">
      <c r="A37" s="24"/>
      <c r="B37" t="str">
        <f t="shared" si="0"/>
        <v/>
      </c>
      <c r="C37" s="57"/>
      <c r="D37" s="24"/>
      <c r="E37" s="24"/>
      <c r="F37" s="24"/>
      <c r="G37" s="24"/>
      <c r="H37" s="24"/>
      <c r="I37" s="41" t="str">
        <f t="shared" si="1"/>
        <v/>
      </c>
    </row>
    <row r="38" spans="1:9" x14ac:dyDescent="0.2">
      <c r="A38" s="24"/>
      <c r="B38" t="str">
        <f t="shared" si="0"/>
        <v/>
      </c>
      <c r="C38" s="57"/>
      <c r="D38" s="24"/>
      <c r="E38" s="24"/>
      <c r="F38" s="24"/>
      <c r="G38" s="24"/>
      <c r="H38" s="24"/>
      <c r="I38" s="41" t="str">
        <f t="shared" si="1"/>
        <v/>
      </c>
    </row>
    <row r="39" spans="1:9" x14ac:dyDescent="0.2">
      <c r="A39" s="24"/>
      <c r="B39" t="str">
        <f t="shared" si="0"/>
        <v/>
      </c>
      <c r="C39" s="57"/>
      <c r="D39" s="24"/>
      <c r="E39" s="24"/>
      <c r="F39" s="24"/>
      <c r="G39" s="24"/>
      <c r="H39" s="24"/>
      <c r="I39" s="41" t="str">
        <f t="shared" si="1"/>
        <v/>
      </c>
    </row>
    <row r="40" spans="1:9" x14ac:dyDescent="0.2">
      <c r="A40" s="24"/>
      <c r="B40" t="str">
        <f t="shared" si="0"/>
        <v/>
      </c>
      <c r="C40" s="57"/>
      <c r="D40" s="24"/>
      <c r="E40" s="24"/>
      <c r="F40" s="24"/>
      <c r="G40" s="24"/>
      <c r="H40" s="24"/>
      <c r="I40" s="41" t="str">
        <f t="shared" si="1"/>
        <v/>
      </c>
    </row>
    <row r="41" spans="1:9" x14ac:dyDescent="0.2">
      <c r="A41" s="24"/>
      <c r="B41" t="str">
        <f t="shared" si="0"/>
        <v/>
      </c>
      <c r="C41" s="57"/>
      <c r="D41" s="24"/>
      <c r="E41" s="24"/>
      <c r="F41" s="24"/>
      <c r="G41" s="24"/>
      <c r="H41" s="24"/>
      <c r="I41" s="41" t="str">
        <f t="shared" si="1"/>
        <v/>
      </c>
    </row>
    <row r="42" spans="1:9" x14ac:dyDescent="0.2">
      <c r="A42" s="24"/>
      <c r="B42" t="str">
        <f t="shared" si="0"/>
        <v/>
      </c>
      <c r="C42" s="57"/>
      <c r="D42" s="24"/>
      <c r="E42" s="24"/>
      <c r="F42" s="24"/>
      <c r="G42" s="24"/>
      <c r="H42" s="24"/>
      <c r="I42" s="41" t="str">
        <f t="shared" si="1"/>
        <v/>
      </c>
    </row>
    <row r="43" spans="1:9" x14ac:dyDescent="0.2">
      <c r="A43" s="24"/>
      <c r="B43" t="str">
        <f t="shared" si="0"/>
        <v/>
      </c>
      <c r="C43" s="57"/>
      <c r="D43" s="24"/>
      <c r="E43" s="24"/>
      <c r="F43" s="24"/>
      <c r="G43" s="24"/>
      <c r="H43" s="24"/>
      <c r="I43" s="41" t="str">
        <f t="shared" si="1"/>
        <v/>
      </c>
    </row>
    <row r="44" spans="1:9" x14ac:dyDescent="0.2">
      <c r="A44" s="24"/>
      <c r="B44" t="str">
        <f t="shared" si="0"/>
        <v/>
      </c>
      <c r="C44" s="57"/>
      <c r="D44" s="24"/>
      <c r="E44" s="24"/>
      <c r="F44" s="24"/>
      <c r="G44" s="24"/>
      <c r="H44" s="24"/>
      <c r="I44" s="41" t="str">
        <f t="shared" si="1"/>
        <v/>
      </c>
    </row>
    <row r="45" spans="1:9" x14ac:dyDescent="0.2">
      <c r="A45" s="24"/>
      <c r="B45" t="str">
        <f t="shared" si="0"/>
        <v/>
      </c>
      <c r="C45" s="57"/>
      <c r="D45" s="24"/>
      <c r="E45" s="24"/>
      <c r="F45" s="24"/>
      <c r="G45" s="24"/>
      <c r="H45" s="24"/>
      <c r="I45" s="41" t="str">
        <f t="shared" si="1"/>
        <v/>
      </c>
    </row>
    <row r="46" spans="1:9" x14ac:dyDescent="0.2">
      <c r="A46" s="24"/>
      <c r="B46" t="str">
        <f t="shared" si="0"/>
        <v/>
      </c>
      <c r="C46" s="57"/>
      <c r="D46" s="24"/>
      <c r="E46" s="24"/>
      <c r="F46" s="24"/>
      <c r="G46" s="24"/>
      <c r="H46" s="24"/>
      <c r="I46" s="41" t="str">
        <f t="shared" si="1"/>
        <v/>
      </c>
    </row>
    <row r="47" spans="1:9" x14ac:dyDescent="0.2">
      <c r="A47" s="24"/>
      <c r="B47" t="str">
        <f t="shared" si="0"/>
        <v/>
      </c>
      <c r="C47" s="57"/>
      <c r="D47" s="24"/>
      <c r="E47" s="24"/>
      <c r="F47" s="24"/>
      <c r="G47" s="24"/>
      <c r="H47" s="24"/>
      <c r="I47" s="41" t="str">
        <f t="shared" si="1"/>
        <v/>
      </c>
    </row>
    <row r="48" spans="1:9" x14ac:dyDescent="0.2">
      <c r="A48" s="24"/>
      <c r="B48" t="str">
        <f t="shared" si="0"/>
        <v/>
      </c>
      <c r="C48" s="57"/>
      <c r="D48" s="24"/>
      <c r="E48" s="24"/>
      <c r="F48" s="24"/>
      <c r="G48" s="24"/>
      <c r="H48" s="24"/>
      <c r="I48" s="41" t="str">
        <f t="shared" si="1"/>
        <v/>
      </c>
    </row>
    <row r="49" spans="1:9" x14ac:dyDescent="0.2">
      <c r="A49" s="24"/>
      <c r="B49" t="str">
        <f t="shared" si="0"/>
        <v/>
      </c>
      <c r="C49" s="57"/>
      <c r="D49" s="24"/>
      <c r="E49" s="24"/>
      <c r="F49" s="24"/>
      <c r="G49" s="24"/>
      <c r="H49" s="24"/>
      <c r="I49" s="41" t="str">
        <f t="shared" si="1"/>
        <v/>
      </c>
    </row>
    <row r="50" spans="1:9" x14ac:dyDescent="0.2">
      <c r="A50" s="24"/>
      <c r="B50" t="str">
        <f t="shared" si="0"/>
        <v/>
      </c>
      <c r="C50" s="57"/>
      <c r="D50" s="24"/>
      <c r="E50" s="24"/>
      <c r="F50" s="24"/>
      <c r="G50" s="24"/>
      <c r="H50" s="24"/>
      <c r="I50" s="41" t="str">
        <f t="shared" si="1"/>
        <v/>
      </c>
    </row>
    <row r="51" spans="1:9" x14ac:dyDescent="0.2">
      <c r="A51" s="24"/>
      <c r="B51" t="str">
        <f t="shared" si="0"/>
        <v/>
      </c>
      <c r="C51" s="57"/>
      <c r="D51" s="24"/>
      <c r="E51" s="24"/>
      <c r="F51" s="24"/>
      <c r="G51" s="24"/>
      <c r="H51" s="24"/>
      <c r="I51" s="41" t="str">
        <f t="shared" si="1"/>
        <v/>
      </c>
    </row>
    <row r="52" spans="1:9" x14ac:dyDescent="0.2">
      <c r="A52" s="24"/>
      <c r="B52" t="str">
        <f t="shared" si="0"/>
        <v/>
      </c>
      <c r="C52" s="57"/>
      <c r="D52" s="24"/>
      <c r="E52" s="24"/>
      <c r="F52" s="24"/>
      <c r="G52" s="24"/>
      <c r="H52" s="24"/>
      <c r="I52" s="41" t="str">
        <f t="shared" si="1"/>
        <v/>
      </c>
    </row>
    <row r="53" spans="1:9" x14ac:dyDescent="0.2">
      <c r="A53" s="24"/>
      <c r="B53" t="str">
        <f t="shared" si="0"/>
        <v/>
      </c>
      <c r="C53" s="57"/>
      <c r="D53" s="24"/>
      <c r="E53" s="24"/>
      <c r="F53" s="24"/>
      <c r="G53" s="24"/>
      <c r="H53" s="24"/>
      <c r="I53" s="41" t="str">
        <f t="shared" si="1"/>
        <v/>
      </c>
    </row>
    <row r="54" spans="1:9" x14ac:dyDescent="0.2">
      <c r="A54" s="24"/>
      <c r="B54" t="str">
        <f t="shared" si="0"/>
        <v/>
      </c>
      <c r="C54" s="57"/>
      <c r="D54" s="24"/>
      <c r="E54" s="24"/>
      <c r="F54" s="24"/>
      <c r="G54" s="24"/>
      <c r="H54" s="24"/>
      <c r="I54" s="41" t="str">
        <f t="shared" si="1"/>
        <v/>
      </c>
    </row>
    <row r="55" spans="1:9" x14ac:dyDescent="0.2">
      <c r="A55" s="24"/>
      <c r="B55" t="str">
        <f t="shared" si="0"/>
        <v/>
      </c>
      <c r="C55" s="57"/>
      <c r="D55" s="24"/>
      <c r="E55" s="24"/>
      <c r="F55" s="24"/>
      <c r="G55" s="24"/>
      <c r="H55" s="24"/>
      <c r="I55" s="41" t="str">
        <f t="shared" si="1"/>
        <v/>
      </c>
    </row>
    <row r="56" spans="1:9" x14ac:dyDescent="0.2">
      <c r="A56" s="24"/>
      <c r="B56" t="str">
        <f t="shared" si="0"/>
        <v/>
      </c>
      <c r="C56" s="57"/>
      <c r="D56" s="24"/>
      <c r="E56" s="24"/>
      <c r="F56" s="24"/>
      <c r="G56" s="24"/>
      <c r="H56" s="24"/>
      <c r="I56" s="41" t="str">
        <f t="shared" si="1"/>
        <v/>
      </c>
    </row>
    <row r="57" spans="1:9" x14ac:dyDescent="0.2">
      <c r="A57" s="24"/>
      <c r="B57" t="str">
        <f t="shared" si="0"/>
        <v/>
      </c>
      <c r="C57" s="57"/>
      <c r="D57" s="24"/>
      <c r="E57" s="24"/>
      <c r="F57" s="24"/>
      <c r="G57" s="24"/>
      <c r="H57" s="24"/>
      <c r="I57" s="41" t="str">
        <f t="shared" si="1"/>
        <v/>
      </c>
    </row>
    <row r="58" spans="1:9" x14ac:dyDescent="0.2">
      <c r="A58" s="24"/>
      <c r="B58" t="str">
        <f t="shared" si="0"/>
        <v/>
      </c>
      <c r="C58" s="57"/>
      <c r="D58" s="24"/>
      <c r="E58" s="24"/>
      <c r="F58" s="24"/>
      <c r="G58" s="24"/>
      <c r="H58" s="24"/>
      <c r="I58" s="41" t="str">
        <f t="shared" si="1"/>
        <v/>
      </c>
    </row>
    <row r="59" spans="1:9" x14ac:dyDescent="0.2">
      <c r="A59" s="24"/>
      <c r="B59" t="str">
        <f t="shared" si="0"/>
        <v/>
      </c>
      <c r="C59" s="57"/>
      <c r="D59" s="24"/>
      <c r="E59" s="24"/>
      <c r="F59" s="24"/>
      <c r="G59" s="24"/>
      <c r="H59" s="24"/>
      <c r="I59" s="41" t="str">
        <f t="shared" si="1"/>
        <v/>
      </c>
    </row>
    <row r="60" spans="1:9" x14ac:dyDescent="0.2">
      <c r="A60" s="24"/>
      <c r="B60" t="str">
        <f t="shared" si="0"/>
        <v/>
      </c>
      <c r="C60" s="57"/>
      <c r="D60" s="24"/>
      <c r="E60" s="24"/>
      <c r="F60" s="24"/>
      <c r="G60" s="24"/>
      <c r="H60" s="24"/>
      <c r="I60" s="41" t="str">
        <f t="shared" si="1"/>
        <v/>
      </c>
    </row>
    <row r="61" spans="1:9" x14ac:dyDescent="0.2">
      <c r="A61" s="24"/>
      <c r="B61" t="str">
        <f t="shared" si="0"/>
        <v/>
      </c>
      <c r="C61" s="57"/>
      <c r="D61" s="24"/>
      <c r="E61" s="24"/>
      <c r="F61" s="24"/>
      <c r="G61" s="24"/>
      <c r="H61" s="24"/>
      <c r="I61" s="41" t="str">
        <f t="shared" si="1"/>
        <v/>
      </c>
    </row>
    <row r="62" spans="1:9" x14ac:dyDescent="0.2">
      <c r="A62" s="24"/>
      <c r="B62" t="str">
        <f t="shared" si="0"/>
        <v/>
      </c>
      <c r="C62" s="57"/>
      <c r="D62" s="24"/>
      <c r="E62" s="24"/>
      <c r="F62" s="24"/>
      <c r="G62" s="24"/>
      <c r="H62" s="24"/>
      <c r="I62" s="41" t="str">
        <f t="shared" si="1"/>
        <v/>
      </c>
    </row>
    <row r="63" spans="1:9" x14ac:dyDescent="0.2">
      <c r="A63" s="24"/>
      <c r="B63" t="str">
        <f t="shared" si="0"/>
        <v/>
      </c>
      <c r="C63" s="57"/>
      <c r="D63" s="24"/>
      <c r="E63" s="24"/>
      <c r="F63" s="24"/>
      <c r="G63" s="24"/>
      <c r="H63" s="24"/>
      <c r="I63" s="41" t="str">
        <f t="shared" si="1"/>
        <v/>
      </c>
    </row>
    <row r="64" spans="1:9" x14ac:dyDescent="0.2">
      <c r="A64" s="24"/>
      <c r="B64" t="str">
        <f t="shared" si="0"/>
        <v/>
      </c>
      <c r="C64" s="57"/>
      <c r="D64" s="24"/>
      <c r="E64" s="24"/>
      <c r="F64" s="24"/>
      <c r="G64" s="24"/>
      <c r="H64" s="24"/>
      <c r="I64" s="41" t="str">
        <f t="shared" si="1"/>
        <v/>
      </c>
    </row>
    <row r="65" spans="1:9" x14ac:dyDescent="0.2">
      <c r="A65" s="24"/>
      <c r="B65" t="str">
        <f t="shared" si="0"/>
        <v/>
      </c>
      <c r="C65" s="57"/>
      <c r="D65" s="24"/>
      <c r="E65" s="24"/>
      <c r="F65" s="24"/>
      <c r="G65" s="24"/>
      <c r="H65" s="24"/>
      <c r="I65" s="41" t="str">
        <f t="shared" si="1"/>
        <v/>
      </c>
    </row>
    <row r="66" spans="1:9" x14ac:dyDescent="0.2">
      <c r="A66" s="24"/>
      <c r="B66" t="str">
        <f t="shared" si="0"/>
        <v/>
      </c>
      <c r="C66" s="57"/>
      <c r="D66" s="24"/>
      <c r="E66" s="24"/>
      <c r="F66" s="24"/>
      <c r="G66" s="24"/>
      <c r="H66" s="24"/>
      <c r="I66" s="41" t="str">
        <f t="shared" si="1"/>
        <v/>
      </c>
    </row>
    <row r="67" spans="1:9" x14ac:dyDescent="0.2">
      <c r="A67" s="24"/>
      <c r="B67" t="str">
        <f t="shared" si="0"/>
        <v/>
      </c>
      <c r="C67" s="57"/>
      <c r="D67" s="24"/>
      <c r="E67" s="24"/>
      <c r="F67" s="24"/>
      <c r="G67" s="24"/>
      <c r="H67" s="24"/>
      <c r="I67" s="41" t="str">
        <f t="shared" si="1"/>
        <v/>
      </c>
    </row>
    <row r="68" spans="1:9" x14ac:dyDescent="0.2">
      <c r="A68" s="24"/>
      <c r="B68" t="str">
        <f t="shared" ref="B68:B131" si="2">IF(TRIM(A68)="","",IFERROR(INDEX(C_RG,MATCH(TRIM(A68),C_Nome,0)),"?"))</f>
        <v/>
      </c>
      <c r="C68" s="57"/>
      <c r="D68" s="24"/>
      <c r="E68" s="24"/>
      <c r="F68" s="24"/>
      <c r="G68" s="24"/>
      <c r="H68" s="24"/>
      <c r="I68" s="41" t="str">
        <f t="shared" ref="I68:I131" si="3">IF(OR(B68="",B68="?",C68=""),"",B68&amp;"|"&amp;C68)</f>
        <v/>
      </c>
    </row>
    <row r="69" spans="1:9" x14ac:dyDescent="0.2">
      <c r="A69" s="24"/>
      <c r="B69" t="str">
        <f t="shared" si="2"/>
        <v/>
      </c>
      <c r="C69" s="57"/>
      <c r="D69" s="24"/>
      <c r="E69" s="24"/>
      <c r="F69" s="24"/>
      <c r="G69" s="24"/>
      <c r="H69" s="24"/>
      <c r="I69" s="41" t="str">
        <f t="shared" si="3"/>
        <v/>
      </c>
    </row>
    <row r="70" spans="1:9" x14ac:dyDescent="0.2">
      <c r="A70" s="24"/>
      <c r="B70" t="str">
        <f t="shared" si="2"/>
        <v/>
      </c>
      <c r="C70" s="57"/>
      <c r="D70" s="24"/>
      <c r="E70" s="24"/>
      <c r="F70" s="24"/>
      <c r="G70" s="24"/>
      <c r="H70" s="24"/>
      <c r="I70" s="41" t="str">
        <f t="shared" si="3"/>
        <v/>
      </c>
    </row>
    <row r="71" spans="1:9" x14ac:dyDescent="0.2">
      <c r="A71" s="24"/>
      <c r="B71" t="str">
        <f t="shared" si="2"/>
        <v/>
      </c>
      <c r="C71" s="57"/>
      <c r="D71" s="24"/>
      <c r="E71" s="24"/>
      <c r="F71" s="24"/>
      <c r="G71" s="24"/>
      <c r="H71" s="24"/>
      <c r="I71" s="41" t="str">
        <f t="shared" si="3"/>
        <v/>
      </c>
    </row>
    <row r="72" spans="1:9" x14ac:dyDescent="0.2">
      <c r="A72" s="24"/>
      <c r="B72" t="str">
        <f t="shared" si="2"/>
        <v/>
      </c>
      <c r="C72" s="57"/>
      <c r="D72" s="24"/>
      <c r="E72" s="24"/>
      <c r="F72" s="24"/>
      <c r="G72" s="24"/>
      <c r="H72" s="24"/>
      <c r="I72" s="41" t="str">
        <f t="shared" si="3"/>
        <v/>
      </c>
    </row>
    <row r="73" spans="1:9" x14ac:dyDescent="0.2">
      <c r="A73" s="24"/>
      <c r="B73" t="str">
        <f t="shared" si="2"/>
        <v/>
      </c>
      <c r="C73" s="57"/>
      <c r="D73" s="24"/>
      <c r="E73" s="24"/>
      <c r="F73" s="24"/>
      <c r="G73" s="24"/>
      <c r="H73" s="24"/>
      <c r="I73" s="41" t="str">
        <f t="shared" si="3"/>
        <v/>
      </c>
    </row>
    <row r="74" spans="1:9" x14ac:dyDescent="0.2">
      <c r="A74" s="24"/>
      <c r="B74" t="str">
        <f t="shared" si="2"/>
        <v/>
      </c>
      <c r="C74" s="57"/>
      <c r="D74" s="24"/>
      <c r="E74" s="24"/>
      <c r="F74" s="24"/>
      <c r="G74" s="24"/>
      <c r="H74" s="24"/>
      <c r="I74" s="41" t="str">
        <f t="shared" si="3"/>
        <v/>
      </c>
    </row>
    <row r="75" spans="1:9" x14ac:dyDescent="0.2">
      <c r="A75" s="24"/>
      <c r="B75" t="str">
        <f t="shared" si="2"/>
        <v/>
      </c>
      <c r="C75" s="57"/>
      <c r="D75" s="24"/>
      <c r="E75" s="24"/>
      <c r="F75" s="24"/>
      <c r="G75" s="24"/>
      <c r="H75" s="24"/>
      <c r="I75" s="41" t="str">
        <f t="shared" si="3"/>
        <v/>
      </c>
    </row>
    <row r="76" spans="1:9" x14ac:dyDescent="0.2">
      <c r="A76" s="24"/>
      <c r="B76" t="str">
        <f t="shared" si="2"/>
        <v/>
      </c>
      <c r="C76" s="57"/>
      <c r="D76" s="24"/>
      <c r="E76" s="24"/>
      <c r="F76" s="24"/>
      <c r="G76" s="24"/>
      <c r="H76" s="24"/>
      <c r="I76" s="41" t="str">
        <f t="shared" si="3"/>
        <v/>
      </c>
    </row>
    <row r="77" spans="1:9" x14ac:dyDescent="0.2">
      <c r="A77" s="24"/>
      <c r="B77" t="str">
        <f t="shared" si="2"/>
        <v/>
      </c>
      <c r="C77" s="57"/>
      <c r="D77" s="24"/>
      <c r="E77" s="24"/>
      <c r="F77" s="24"/>
      <c r="G77" s="24"/>
      <c r="H77" s="24"/>
      <c r="I77" s="41" t="str">
        <f t="shared" si="3"/>
        <v/>
      </c>
    </row>
    <row r="78" spans="1:9" x14ac:dyDescent="0.2">
      <c r="A78" s="24"/>
      <c r="B78" t="str">
        <f t="shared" si="2"/>
        <v/>
      </c>
      <c r="C78" s="57"/>
      <c r="D78" s="24"/>
      <c r="E78" s="24"/>
      <c r="F78" s="24"/>
      <c r="G78" s="24"/>
      <c r="H78" s="24"/>
      <c r="I78" s="41" t="str">
        <f t="shared" si="3"/>
        <v/>
      </c>
    </row>
    <row r="79" spans="1:9" x14ac:dyDescent="0.2">
      <c r="A79" s="24"/>
      <c r="B79" t="str">
        <f t="shared" si="2"/>
        <v/>
      </c>
      <c r="C79" s="57"/>
      <c r="D79" s="24"/>
      <c r="E79" s="24"/>
      <c r="F79" s="24"/>
      <c r="G79" s="24"/>
      <c r="H79" s="24"/>
      <c r="I79" s="41" t="str">
        <f t="shared" si="3"/>
        <v/>
      </c>
    </row>
    <row r="80" spans="1:9" x14ac:dyDescent="0.2">
      <c r="A80" s="24"/>
      <c r="B80" t="str">
        <f t="shared" si="2"/>
        <v/>
      </c>
      <c r="C80" s="57"/>
      <c r="D80" s="24"/>
      <c r="E80" s="24"/>
      <c r="F80" s="24"/>
      <c r="G80" s="24"/>
      <c r="H80" s="24"/>
      <c r="I80" s="41" t="str">
        <f t="shared" si="3"/>
        <v/>
      </c>
    </row>
    <row r="81" spans="1:9" x14ac:dyDescent="0.2">
      <c r="A81" s="24"/>
      <c r="B81" t="str">
        <f t="shared" si="2"/>
        <v/>
      </c>
      <c r="C81" s="57"/>
      <c r="D81" s="24"/>
      <c r="E81" s="24"/>
      <c r="F81" s="24"/>
      <c r="G81" s="24"/>
      <c r="H81" s="24"/>
      <c r="I81" s="41" t="str">
        <f t="shared" si="3"/>
        <v/>
      </c>
    </row>
    <row r="82" spans="1:9" x14ac:dyDescent="0.2">
      <c r="A82" s="24"/>
      <c r="B82" t="str">
        <f t="shared" si="2"/>
        <v/>
      </c>
      <c r="C82" s="57"/>
      <c r="D82" s="24"/>
      <c r="E82" s="24"/>
      <c r="F82" s="24"/>
      <c r="G82" s="24"/>
      <c r="H82" s="24"/>
      <c r="I82" s="41" t="str">
        <f t="shared" si="3"/>
        <v/>
      </c>
    </row>
    <row r="83" spans="1:9" x14ac:dyDescent="0.2">
      <c r="A83" s="24"/>
      <c r="B83" t="str">
        <f t="shared" si="2"/>
        <v/>
      </c>
      <c r="C83" s="57"/>
      <c r="D83" s="24"/>
      <c r="E83" s="24"/>
      <c r="F83" s="24"/>
      <c r="G83" s="24"/>
      <c r="H83" s="24"/>
      <c r="I83" s="41" t="str">
        <f t="shared" si="3"/>
        <v/>
      </c>
    </row>
    <row r="84" spans="1:9" x14ac:dyDescent="0.2">
      <c r="A84" s="24"/>
      <c r="B84" t="str">
        <f t="shared" si="2"/>
        <v/>
      </c>
      <c r="C84" s="57"/>
      <c r="D84" s="24"/>
      <c r="E84" s="24"/>
      <c r="F84" s="24"/>
      <c r="G84" s="24"/>
      <c r="H84" s="24"/>
      <c r="I84" s="41" t="str">
        <f t="shared" si="3"/>
        <v/>
      </c>
    </row>
    <row r="85" spans="1:9" x14ac:dyDescent="0.2">
      <c r="A85" s="24"/>
      <c r="B85" t="str">
        <f t="shared" si="2"/>
        <v/>
      </c>
      <c r="C85" s="57"/>
      <c r="D85" s="24"/>
      <c r="E85" s="24"/>
      <c r="F85" s="24"/>
      <c r="G85" s="24"/>
      <c r="H85" s="24"/>
      <c r="I85" s="41" t="str">
        <f t="shared" si="3"/>
        <v/>
      </c>
    </row>
    <row r="86" spans="1:9" x14ac:dyDescent="0.2">
      <c r="A86" s="24"/>
      <c r="B86" t="str">
        <f t="shared" si="2"/>
        <v/>
      </c>
      <c r="C86" s="57"/>
      <c r="D86" s="24"/>
      <c r="E86" s="24"/>
      <c r="F86" s="24"/>
      <c r="G86" s="24"/>
      <c r="H86" s="24"/>
      <c r="I86" s="41" t="str">
        <f t="shared" si="3"/>
        <v/>
      </c>
    </row>
    <row r="87" spans="1:9" x14ac:dyDescent="0.2">
      <c r="A87" s="24"/>
      <c r="B87" t="str">
        <f t="shared" si="2"/>
        <v/>
      </c>
      <c r="C87" s="57"/>
      <c r="D87" s="24"/>
      <c r="E87" s="24"/>
      <c r="F87" s="24"/>
      <c r="G87" s="24"/>
      <c r="H87" s="24"/>
      <c r="I87" s="41" t="str">
        <f t="shared" si="3"/>
        <v/>
      </c>
    </row>
    <row r="88" spans="1:9" x14ac:dyDescent="0.2">
      <c r="A88" s="24"/>
      <c r="B88" t="str">
        <f t="shared" si="2"/>
        <v/>
      </c>
      <c r="C88" s="57"/>
      <c r="D88" s="24"/>
      <c r="E88" s="24"/>
      <c r="F88" s="24"/>
      <c r="G88" s="24"/>
      <c r="H88" s="24"/>
      <c r="I88" s="41" t="str">
        <f t="shared" si="3"/>
        <v/>
      </c>
    </row>
    <row r="89" spans="1:9" x14ac:dyDescent="0.2">
      <c r="A89" s="24"/>
      <c r="B89" t="str">
        <f t="shared" si="2"/>
        <v/>
      </c>
      <c r="C89" s="57"/>
      <c r="D89" s="24"/>
      <c r="E89" s="24"/>
      <c r="F89" s="24"/>
      <c r="G89" s="24"/>
      <c r="H89" s="24"/>
      <c r="I89" s="41" t="str">
        <f t="shared" si="3"/>
        <v/>
      </c>
    </row>
    <row r="90" spans="1:9" x14ac:dyDescent="0.2">
      <c r="A90" s="24"/>
      <c r="B90" t="str">
        <f t="shared" si="2"/>
        <v/>
      </c>
      <c r="C90" s="57"/>
      <c r="D90" s="24"/>
      <c r="E90" s="24"/>
      <c r="F90" s="24"/>
      <c r="G90" s="24"/>
      <c r="H90" s="24"/>
      <c r="I90" s="41" t="str">
        <f t="shared" si="3"/>
        <v/>
      </c>
    </row>
    <row r="91" spans="1:9" x14ac:dyDescent="0.2">
      <c r="A91" s="24"/>
      <c r="B91" t="str">
        <f t="shared" si="2"/>
        <v/>
      </c>
      <c r="C91" s="57"/>
      <c r="D91" s="24"/>
      <c r="E91" s="24"/>
      <c r="F91" s="24"/>
      <c r="G91" s="24"/>
      <c r="H91" s="24"/>
      <c r="I91" s="41" t="str">
        <f t="shared" si="3"/>
        <v/>
      </c>
    </row>
    <row r="92" spans="1:9" x14ac:dyDescent="0.2">
      <c r="A92" s="24"/>
      <c r="B92" t="str">
        <f t="shared" si="2"/>
        <v/>
      </c>
      <c r="C92" s="57"/>
      <c r="D92" s="24"/>
      <c r="E92" s="24"/>
      <c r="F92" s="24"/>
      <c r="G92" s="24"/>
      <c r="H92" s="24"/>
      <c r="I92" s="41" t="str">
        <f t="shared" si="3"/>
        <v/>
      </c>
    </row>
    <row r="93" spans="1:9" x14ac:dyDescent="0.2">
      <c r="A93" s="24"/>
      <c r="B93" t="str">
        <f t="shared" si="2"/>
        <v/>
      </c>
      <c r="C93" s="57"/>
      <c r="D93" s="24"/>
      <c r="E93" s="24"/>
      <c r="F93" s="24"/>
      <c r="G93" s="24"/>
      <c r="H93" s="24"/>
      <c r="I93" s="41" t="str">
        <f t="shared" si="3"/>
        <v/>
      </c>
    </row>
    <row r="94" spans="1:9" x14ac:dyDescent="0.2">
      <c r="A94" s="24"/>
      <c r="B94" t="str">
        <f t="shared" si="2"/>
        <v/>
      </c>
      <c r="C94" s="57"/>
      <c r="D94" s="24"/>
      <c r="E94" s="24"/>
      <c r="F94" s="24"/>
      <c r="G94" s="24"/>
      <c r="H94" s="24"/>
      <c r="I94" s="41" t="str">
        <f t="shared" si="3"/>
        <v/>
      </c>
    </row>
    <row r="95" spans="1:9" x14ac:dyDescent="0.2">
      <c r="A95" s="24"/>
      <c r="B95" t="str">
        <f t="shared" si="2"/>
        <v/>
      </c>
      <c r="C95" s="57"/>
      <c r="D95" s="24"/>
      <c r="E95" s="24"/>
      <c r="F95" s="24"/>
      <c r="G95" s="24"/>
      <c r="H95" s="24"/>
      <c r="I95" s="41" t="str">
        <f t="shared" si="3"/>
        <v/>
      </c>
    </row>
    <row r="96" spans="1:9" x14ac:dyDescent="0.2">
      <c r="A96" s="24"/>
      <c r="B96" t="str">
        <f t="shared" si="2"/>
        <v/>
      </c>
      <c r="C96" s="57"/>
      <c r="D96" s="24"/>
      <c r="E96" s="24"/>
      <c r="F96" s="24"/>
      <c r="G96" s="24"/>
      <c r="H96" s="24"/>
      <c r="I96" s="41" t="str">
        <f t="shared" si="3"/>
        <v/>
      </c>
    </row>
    <row r="97" spans="1:9" x14ac:dyDescent="0.2">
      <c r="A97" s="24"/>
      <c r="B97" t="str">
        <f t="shared" si="2"/>
        <v/>
      </c>
      <c r="C97" s="57"/>
      <c r="D97" s="24"/>
      <c r="E97" s="24"/>
      <c r="F97" s="24"/>
      <c r="G97" s="24"/>
      <c r="H97" s="24"/>
      <c r="I97" s="41" t="str">
        <f t="shared" si="3"/>
        <v/>
      </c>
    </row>
    <row r="98" spans="1:9" x14ac:dyDescent="0.2">
      <c r="A98" s="24"/>
      <c r="B98" t="str">
        <f t="shared" si="2"/>
        <v/>
      </c>
      <c r="C98" s="57"/>
      <c r="D98" s="24"/>
      <c r="E98" s="24"/>
      <c r="F98" s="24"/>
      <c r="G98" s="24"/>
      <c r="H98" s="24"/>
      <c r="I98" s="41" t="str">
        <f t="shared" si="3"/>
        <v/>
      </c>
    </row>
    <row r="99" spans="1:9" x14ac:dyDescent="0.2">
      <c r="A99" s="24"/>
      <c r="B99" t="str">
        <f t="shared" si="2"/>
        <v/>
      </c>
      <c r="C99" s="57"/>
      <c r="D99" s="24"/>
      <c r="E99" s="24"/>
      <c r="F99" s="24"/>
      <c r="G99" s="24"/>
      <c r="H99" s="24"/>
      <c r="I99" s="41" t="str">
        <f t="shared" si="3"/>
        <v/>
      </c>
    </row>
    <row r="100" spans="1:9" x14ac:dyDescent="0.2">
      <c r="A100" s="24"/>
      <c r="B100" t="str">
        <f t="shared" si="2"/>
        <v/>
      </c>
      <c r="C100" s="57"/>
      <c r="D100" s="24"/>
      <c r="E100" s="24"/>
      <c r="F100" s="24"/>
      <c r="G100" s="24"/>
      <c r="H100" s="24"/>
      <c r="I100" s="41" t="str">
        <f t="shared" si="3"/>
        <v/>
      </c>
    </row>
    <row r="101" spans="1:9" x14ac:dyDescent="0.2">
      <c r="A101" s="24"/>
      <c r="B101" t="str">
        <f t="shared" si="2"/>
        <v/>
      </c>
      <c r="C101" s="57"/>
      <c r="D101" s="24"/>
      <c r="E101" s="24"/>
      <c r="F101" s="24"/>
      <c r="G101" s="24"/>
      <c r="H101" s="24"/>
      <c r="I101" s="41" t="str">
        <f t="shared" si="3"/>
        <v/>
      </c>
    </row>
    <row r="102" spans="1:9" x14ac:dyDescent="0.2">
      <c r="A102" s="24"/>
      <c r="B102" t="str">
        <f t="shared" si="2"/>
        <v/>
      </c>
      <c r="C102" s="57"/>
      <c r="D102" s="24"/>
      <c r="E102" s="24"/>
      <c r="F102" s="24"/>
      <c r="G102" s="24"/>
      <c r="H102" s="24"/>
      <c r="I102" s="41" t="str">
        <f t="shared" si="3"/>
        <v/>
      </c>
    </row>
    <row r="103" spans="1:9" x14ac:dyDescent="0.2">
      <c r="A103" s="24"/>
      <c r="B103" t="str">
        <f t="shared" si="2"/>
        <v/>
      </c>
      <c r="C103" s="57"/>
      <c r="D103" s="24"/>
      <c r="E103" s="24"/>
      <c r="F103" s="24"/>
      <c r="G103" s="24"/>
      <c r="H103" s="24"/>
      <c r="I103" s="41" t="str">
        <f t="shared" si="3"/>
        <v/>
      </c>
    </row>
    <row r="104" spans="1:9" x14ac:dyDescent="0.2">
      <c r="A104" s="24"/>
      <c r="B104" t="str">
        <f t="shared" si="2"/>
        <v/>
      </c>
      <c r="C104" s="57"/>
      <c r="D104" s="24"/>
      <c r="E104" s="24"/>
      <c r="F104" s="24"/>
      <c r="G104" s="24"/>
      <c r="H104" s="24"/>
      <c r="I104" s="41" t="str">
        <f t="shared" si="3"/>
        <v/>
      </c>
    </row>
    <row r="105" spans="1:9" x14ac:dyDescent="0.2">
      <c r="A105" s="24"/>
      <c r="B105" t="str">
        <f t="shared" si="2"/>
        <v/>
      </c>
      <c r="C105" s="57"/>
      <c r="D105" s="24"/>
      <c r="E105" s="24"/>
      <c r="F105" s="24"/>
      <c r="G105" s="24"/>
      <c r="H105" s="24"/>
      <c r="I105" s="41" t="str">
        <f t="shared" si="3"/>
        <v/>
      </c>
    </row>
    <row r="106" spans="1:9" x14ac:dyDescent="0.2">
      <c r="A106" s="24"/>
      <c r="B106" t="str">
        <f t="shared" si="2"/>
        <v/>
      </c>
      <c r="C106" s="57"/>
      <c r="D106" s="24"/>
      <c r="E106" s="24"/>
      <c r="F106" s="24"/>
      <c r="G106" s="24"/>
      <c r="H106" s="24"/>
      <c r="I106" s="41" t="str">
        <f t="shared" si="3"/>
        <v/>
      </c>
    </row>
    <row r="107" spans="1:9" x14ac:dyDescent="0.2">
      <c r="A107" s="24"/>
      <c r="B107" t="str">
        <f t="shared" si="2"/>
        <v/>
      </c>
      <c r="C107" s="57"/>
      <c r="D107" s="24"/>
      <c r="E107" s="24"/>
      <c r="F107" s="24"/>
      <c r="G107" s="24"/>
      <c r="H107" s="24"/>
      <c r="I107" s="41" t="str">
        <f t="shared" si="3"/>
        <v/>
      </c>
    </row>
    <row r="108" spans="1:9" x14ac:dyDescent="0.2">
      <c r="A108" s="24"/>
      <c r="B108" t="str">
        <f t="shared" si="2"/>
        <v/>
      </c>
      <c r="C108" s="57"/>
      <c r="D108" s="24"/>
      <c r="E108" s="24"/>
      <c r="F108" s="24"/>
      <c r="G108" s="24"/>
      <c r="H108" s="24"/>
      <c r="I108" s="41" t="str">
        <f t="shared" si="3"/>
        <v/>
      </c>
    </row>
    <row r="109" spans="1:9" x14ac:dyDescent="0.2">
      <c r="A109" s="24"/>
      <c r="B109" t="str">
        <f t="shared" si="2"/>
        <v/>
      </c>
      <c r="C109" s="57"/>
      <c r="D109" s="24"/>
      <c r="E109" s="24"/>
      <c r="F109" s="24"/>
      <c r="G109" s="24"/>
      <c r="H109" s="24"/>
      <c r="I109" s="41" t="str">
        <f t="shared" si="3"/>
        <v/>
      </c>
    </row>
    <row r="110" spans="1:9" x14ac:dyDescent="0.2">
      <c r="A110" s="24"/>
      <c r="B110" t="str">
        <f t="shared" si="2"/>
        <v/>
      </c>
      <c r="C110" s="57"/>
      <c r="D110" s="24"/>
      <c r="E110" s="24"/>
      <c r="F110" s="24"/>
      <c r="G110" s="24"/>
      <c r="H110" s="24"/>
      <c r="I110" s="41" t="str">
        <f t="shared" si="3"/>
        <v/>
      </c>
    </row>
    <row r="111" spans="1:9" x14ac:dyDescent="0.2">
      <c r="A111" s="24"/>
      <c r="B111" t="str">
        <f t="shared" si="2"/>
        <v/>
      </c>
      <c r="C111" s="57"/>
      <c r="D111" s="24"/>
      <c r="E111" s="24"/>
      <c r="F111" s="24"/>
      <c r="G111" s="24"/>
      <c r="H111" s="24"/>
      <c r="I111" s="41" t="str">
        <f t="shared" si="3"/>
        <v/>
      </c>
    </row>
    <row r="112" spans="1:9" x14ac:dyDescent="0.2">
      <c r="A112" s="24"/>
      <c r="B112" t="str">
        <f t="shared" si="2"/>
        <v/>
      </c>
      <c r="C112" s="57"/>
      <c r="D112" s="24"/>
      <c r="E112" s="24"/>
      <c r="F112" s="24"/>
      <c r="G112" s="24"/>
      <c r="H112" s="24"/>
      <c r="I112" s="41" t="str">
        <f t="shared" si="3"/>
        <v/>
      </c>
    </row>
    <row r="113" spans="1:9" x14ac:dyDescent="0.2">
      <c r="A113" s="24"/>
      <c r="B113" t="str">
        <f t="shared" si="2"/>
        <v/>
      </c>
      <c r="C113" s="57"/>
      <c r="D113" s="24"/>
      <c r="E113" s="24"/>
      <c r="F113" s="24"/>
      <c r="G113" s="24"/>
      <c r="H113" s="24"/>
      <c r="I113" s="41" t="str">
        <f t="shared" si="3"/>
        <v/>
      </c>
    </row>
    <row r="114" spans="1:9" x14ac:dyDescent="0.2">
      <c r="A114" s="24"/>
      <c r="B114" t="str">
        <f t="shared" si="2"/>
        <v/>
      </c>
      <c r="C114" s="57"/>
      <c r="D114" s="24"/>
      <c r="E114" s="24"/>
      <c r="F114" s="24"/>
      <c r="G114" s="24"/>
      <c r="H114" s="24"/>
      <c r="I114" s="41" t="str">
        <f t="shared" si="3"/>
        <v/>
      </c>
    </row>
    <row r="115" spans="1:9" x14ac:dyDescent="0.2">
      <c r="A115" s="24"/>
      <c r="B115" t="str">
        <f t="shared" si="2"/>
        <v/>
      </c>
      <c r="C115" s="57"/>
      <c r="D115" s="24"/>
      <c r="E115" s="24"/>
      <c r="F115" s="24"/>
      <c r="G115" s="24"/>
      <c r="H115" s="24"/>
      <c r="I115" s="41" t="str">
        <f t="shared" si="3"/>
        <v/>
      </c>
    </row>
    <row r="116" spans="1:9" x14ac:dyDescent="0.2">
      <c r="A116" s="24"/>
      <c r="B116" t="str">
        <f t="shared" si="2"/>
        <v/>
      </c>
      <c r="C116" s="57"/>
      <c r="D116" s="24"/>
      <c r="E116" s="24"/>
      <c r="F116" s="24"/>
      <c r="G116" s="24"/>
      <c r="H116" s="24"/>
      <c r="I116" s="41" t="str">
        <f t="shared" si="3"/>
        <v/>
      </c>
    </row>
    <row r="117" spans="1:9" x14ac:dyDescent="0.2">
      <c r="A117" s="24"/>
      <c r="B117" t="str">
        <f t="shared" si="2"/>
        <v/>
      </c>
      <c r="C117" s="57"/>
      <c r="D117" s="24"/>
      <c r="E117" s="24"/>
      <c r="F117" s="24"/>
      <c r="G117" s="24"/>
      <c r="H117" s="24"/>
      <c r="I117" s="41" t="str">
        <f t="shared" si="3"/>
        <v/>
      </c>
    </row>
    <row r="118" spans="1:9" x14ac:dyDescent="0.2">
      <c r="A118" s="24"/>
      <c r="B118" t="str">
        <f t="shared" si="2"/>
        <v/>
      </c>
      <c r="C118" s="57"/>
      <c r="D118" s="24"/>
      <c r="E118" s="24"/>
      <c r="F118" s="24"/>
      <c r="G118" s="24"/>
      <c r="H118" s="24"/>
      <c r="I118" s="41" t="str">
        <f t="shared" si="3"/>
        <v/>
      </c>
    </row>
    <row r="119" spans="1:9" x14ac:dyDescent="0.2">
      <c r="A119" s="24"/>
      <c r="B119" t="str">
        <f t="shared" si="2"/>
        <v/>
      </c>
      <c r="C119" s="57"/>
      <c r="D119" s="24"/>
      <c r="E119" s="24"/>
      <c r="F119" s="24"/>
      <c r="G119" s="24"/>
      <c r="H119" s="24"/>
      <c r="I119" s="41" t="str">
        <f t="shared" si="3"/>
        <v/>
      </c>
    </row>
    <row r="120" spans="1:9" x14ac:dyDescent="0.2">
      <c r="A120" s="24"/>
      <c r="B120" t="str">
        <f t="shared" si="2"/>
        <v/>
      </c>
      <c r="C120" s="57"/>
      <c r="D120" s="24"/>
      <c r="E120" s="24"/>
      <c r="F120" s="24"/>
      <c r="G120" s="24"/>
      <c r="H120" s="24"/>
      <c r="I120" s="41" t="str">
        <f t="shared" si="3"/>
        <v/>
      </c>
    </row>
    <row r="121" spans="1:9" x14ac:dyDescent="0.2">
      <c r="A121" s="24"/>
      <c r="B121" t="str">
        <f t="shared" si="2"/>
        <v/>
      </c>
      <c r="C121" s="57"/>
      <c r="D121" s="24"/>
      <c r="E121" s="24"/>
      <c r="F121" s="24"/>
      <c r="G121" s="24"/>
      <c r="H121" s="24"/>
      <c r="I121" s="41" t="str">
        <f t="shared" si="3"/>
        <v/>
      </c>
    </row>
    <row r="122" spans="1:9" x14ac:dyDescent="0.2">
      <c r="A122" s="24"/>
      <c r="B122" t="str">
        <f t="shared" si="2"/>
        <v/>
      </c>
      <c r="C122" s="57"/>
      <c r="D122" s="24"/>
      <c r="E122" s="24"/>
      <c r="F122" s="24"/>
      <c r="G122" s="24"/>
      <c r="H122" s="24"/>
      <c r="I122" s="41" t="str">
        <f t="shared" si="3"/>
        <v/>
      </c>
    </row>
    <row r="123" spans="1:9" x14ac:dyDescent="0.2">
      <c r="A123" s="24"/>
      <c r="B123" t="str">
        <f t="shared" si="2"/>
        <v/>
      </c>
      <c r="C123" s="57"/>
      <c r="D123" s="24"/>
      <c r="E123" s="24"/>
      <c r="F123" s="24"/>
      <c r="G123" s="24"/>
      <c r="H123" s="24"/>
      <c r="I123" s="41" t="str">
        <f t="shared" si="3"/>
        <v/>
      </c>
    </row>
    <row r="124" spans="1:9" x14ac:dyDescent="0.2">
      <c r="A124" s="24"/>
      <c r="B124" t="str">
        <f t="shared" si="2"/>
        <v/>
      </c>
      <c r="C124" s="57"/>
      <c r="D124" s="24"/>
      <c r="E124" s="24"/>
      <c r="F124" s="24"/>
      <c r="G124" s="24"/>
      <c r="H124" s="24"/>
      <c r="I124" s="41" t="str">
        <f t="shared" si="3"/>
        <v/>
      </c>
    </row>
    <row r="125" spans="1:9" x14ac:dyDescent="0.2">
      <c r="A125" s="24"/>
      <c r="B125" t="str">
        <f t="shared" si="2"/>
        <v/>
      </c>
      <c r="C125" s="57"/>
      <c r="D125" s="24"/>
      <c r="E125" s="24"/>
      <c r="F125" s="24"/>
      <c r="G125" s="24"/>
      <c r="H125" s="24"/>
      <c r="I125" s="41" t="str">
        <f t="shared" si="3"/>
        <v/>
      </c>
    </row>
    <row r="126" spans="1:9" x14ac:dyDescent="0.2">
      <c r="A126" s="24"/>
      <c r="B126" t="str">
        <f t="shared" si="2"/>
        <v/>
      </c>
      <c r="C126" s="57"/>
      <c r="D126" s="24"/>
      <c r="E126" s="24"/>
      <c r="F126" s="24"/>
      <c r="G126" s="24"/>
      <c r="H126" s="24"/>
      <c r="I126" s="41" t="str">
        <f t="shared" si="3"/>
        <v/>
      </c>
    </row>
    <row r="127" spans="1:9" x14ac:dyDescent="0.2">
      <c r="A127" s="24"/>
      <c r="B127" t="str">
        <f t="shared" si="2"/>
        <v/>
      </c>
      <c r="C127" s="57"/>
      <c r="D127" s="24"/>
      <c r="E127" s="24"/>
      <c r="F127" s="24"/>
      <c r="G127" s="24"/>
      <c r="H127" s="24"/>
      <c r="I127" s="41" t="str">
        <f t="shared" si="3"/>
        <v/>
      </c>
    </row>
    <row r="128" spans="1:9" x14ac:dyDescent="0.2">
      <c r="A128" s="24"/>
      <c r="B128" t="str">
        <f t="shared" si="2"/>
        <v/>
      </c>
      <c r="C128" s="57"/>
      <c r="D128" s="24"/>
      <c r="E128" s="24"/>
      <c r="F128" s="24"/>
      <c r="G128" s="24"/>
      <c r="H128" s="24"/>
      <c r="I128" s="41" t="str">
        <f t="shared" si="3"/>
        <v/>
      </c>
    </row>
    <row r="129" spans="1:9" x14ac:dyDescent="0.2">
      <c r="A129" s="24"/>
      <c r="B129" t="str">
        <f t="shared" si="2"/>
        <v/>
      </c>
      <c r="C129" s="57"/>
      <c r="D129" s="24"/>
      <c r="E129" s="24"/>
      <c r="F129" s="24"/>
      <c r="G129" s="24"/>
      <c r="H129" s="24"/>
      <c r="I129" s="41" t="str">
        <f t="shared" si="3"/>
        <v/>
      </c>
    </row>
    <row r="130" spans="1:9" x14ac:dyDescent="0.2">
      <c r="A130" s="24"/>
      <c r="B130" t="str">
        <f t="shared" si="2"/>
        <v/>
      </c>
      <c r="C130" s="57"/>
      <c r="D130" s="24"/>
      <c r="E130" s="24"/>
      <c r="F130" s="24"/>
      <c r="G130" s="24"/>
      <c r="H130" s="24"/>
      <c r="I130" s="41" t="str">
        <f t="shared" si="3"/>
        <v/>
      </c>
    </row>
    <row r="131" spans="1:9" x14ac:dyDescent="0.2">
      <c r="A131" s="24"/>
      <c r="B131" t="str">
        <f t="shared" si="2"/>
        <v/>
      </c>
      <c r="C131" s="57"/>
      <c r="D131" s="24"/>
      <c r="E131" s="24"/>
      <c r="F131" s="24"/>
      <c r="G131" s="24"/>
      <c r="H131" s="24"/>
      <c r="I131" s="41" t="str">
        <f t="shared" si="3"/>
        <v/>
      </c>
    </row>
    <row r="132" spans="1:9" x14ac:dyDescent="0.2">
      <c r="A132" s="24"/>
      <c r="B132" t="str">
        <f t="shared" ref="B132:B195" si="4">IF(TRIM(A132)="","",IFERROR(INDEX(C_RG,MATCH(TRIM(A132),C_Nome,0)),"?"))</f>
        <v/>
      </c>
      <c r="C132" s="57"/>
      <c r="D132" s="24"/>
      <c r="E132" s="24"/>
      <c r="F132" s="24"/>
      <c r="G132" s="24"/>
      <c r="H132" s="24"/>
      <c r="I132" s="41" t="str">
        <f t="shared" ref="I132:I195" si="5">IF(OR(B132="",B132="?",C132=""),"",B132&amp;"|"&amp;C132)</f>
        <v/>
      </c>
    </row>
    <row r="133" spans="1:9" x14ac:dyDescent="0.2">
      <c r="A133" s="24"/>
      <c r="B133" t="str">
        <f t="shared" si="4"/>
        <v/>
      </c>
      <c r="C133" s="57"/>
      <c r="D133" s="24"/>
      <c r="E133" s="24"/>
      <c r="F133" s="24"/>
      <c r="G133" s="24"/>
      <c r="H133" s="24"/>
      <c r="I133" s="41" t="str">
        <f t="shared" si="5"/>
        <v/>
      </c>
    </row>
    <row r="134" spans="1:9" x14ac:dyDescent="0.2">
      <c r="A134" s="24"/>
      <c r="B134" t="str">
        <f t="shared" si="4"/>
        <v/>
      </c>
      <c r="C134" s="57"/>
      <c r="D134" s="24"/>
      <c r="E134" s="24"/>
      <c r="F134" s="24"/>
      <c r="G134" s="24"/>
      <c r="H134" s="24"/>
      <c r="I134" s="41" t="str">
        <f t="shared" si="5"/>
        <v/>
      </c>
    </row>
    <row r="135" spans="1:9" x14ac:dyDescent="0.2">
      <c r="A135" s="24"/>
      <c r="B135" t="str">
        <f t="shared" si="4"/>
        <v/>
      </c>
      <c r="C135" s="57"/>
      <c r="D135" s="24"/>
      <c r="E135" s="24"/>
      <c r="F135" s="24"/>
      <c r="G135" s="24"/>
      <c r="H135" s="24"/>
      <c r="I135" s="41" t="str">
        <f t="shared" si="5"/>
        <v/>
      </c>
    </row>
    <row r="136" spans="1:9" x14ac:dyDescent="0.2">
      <c r="A136" s="24"/>
      <c r="B136" t="str">
        <f t="shared" si="4"/>
        <v/>
      </c>
      <c r="C136" s="57"/>
      <c r="D136" s="24"/>
      <c r="E136" s="24"/>
      <c r="F136" s="24"/>
      <c r="G136" s="24"/>
      <c r="H136" s="24"/>
      <c r="I136" s="41" t="str">
        <f t="shared" si="5"/>
        <v/>
      </c>
    </row>
    <row r="137" spans="1:9" x14ac:dyDescent="0.2">
      <c r="A137" s="24"/>
      <c r="B137" t="str">
        <f t="shared" si="4"/>
        <v/>
      </c>
      <c r="C137" s="57"/>
      <c r="D137" s="24"/>
      <c r="E137" s="24"/>
      <c r="F137" s="24"/>
      <c r="G137" s="24"/>
      <c r="H137" s="24"/>
      <c r="I137" s="41" t="str">
        <f t="shared" si="5"/>
        <v/>
      </c>
    </row>
    <row r="138" spans="1:9" x14ac:dyDescent="0.2">
      <c r="A138" s="24"/>
      <c r="B138" t="str">
        <f t="shared" si="4"/>
        <v/>
      </c>
      <c r="C138" s="57"/>
      <c r="D138" s="24"/>
      <c r="E138" s="24"/>
      <c r="F138" s="24"/>
      <c r="G138" s="24"/>
      <c r="H138" s="24"/>
      <c r="I138" s="41" t="str">
        <f t="shared" si="5"/>
        <v/>
      </c>
    </row>
    <row r="139" spans="1:9" x14ac:dyDescent="0.2">
      <c r="A139" s="24"/>
      <c r="B139" t="str">
        <f t="shared" si="4"/>
        <v/>
      </c>
      <c r="C139" s="57"/>
      <c r="D139" s="24"/>
      <c r="E139" s="24"/>
      <c r="F139" s="24"/>
      <c r="G139" s="24"/>
      <c r="H139" s="24"/>
      <c r="I139" s="41" t="str">
        <f t="shared" si="5"/>
        <v/>
      </c>
    </row>
    <row r="140" spans="1:9" x14ac:dyDescent="0.2">
      <c r="A140" s="24"/>
      <c r="B140" t="str">
        <f t="shared" si="4"/>
        <v/>
      </c>
      <c r="C140" s="57"/>
      <c r="D140" s="24"/>
      <c r="E140" s="24"/>
      <c r="F140" s="24"/>
      <c r="G140" s="24"/>
      <c r="H140" s="24"/>
      <c r="I140" s="41" t="str">
        <f t="shared" si="5"/>
        <v/>
      </c>
    </row>
    <row r="141" spans="1:9" x14ac:dyDescent="0.2">
      <c r="A141" s="24"/>
      <c r="B141" t="str">
        <f t="shared" si="4"/>
        <v/>
      </c>
      <c r="C141" s="57"/>
      <c r="D141" s="24"/>
      <c r="E141" s="24"/>
      <c r="F141" s="24"/>
      <c r="G141" s="24"/>
      <c r="H141" s="24"/>
      <c r="I141" s="41" t="str">
        <f t="shared" si="5"/>
        <v/>
      </c>
    </row>
    <row r="142" spans="1:9" x14ac:dyDescent="0.2">
      <c r="A142" s="24"/>
      <c r="B142" t="str">
        <f t="shared" si="4"/>
        <v/>
      </c>
      <c r="C142" s="57"/>
      <c r="D142" s="24"/>
      <c r="E142" s="24"/>
      <c r="F142" s="24"/>
      <c r="G142" s="24"/>
      <c r="H142" s="24"/>
      <c r="I142" s="41" t="str">
        <f t="shared" si="5"/>
        <v/>
      </c>
    </row>
    <row r="143" spans="1:9" x14ac:dyDescent="0.2">
      <c r="A143" s="24"/>
      <c r="B143" t="str">
        <f t="shared" si="4"/>
        <v/>
      </c>
      <c r="C143" s="57"/>
      <c r="D143" s="24"/>
      <c r="E143" s="24"/>
      <c r="F143" s="24"/>
      <c r="G143" s="24"/>
      <c r="H143" s="24"/>
      <c r="I143" s="41" t="str">
        <f t="shared" si="5"/>
        <v/>
      </c>
    </row>
    <row r="144" spans="1:9" x14ac:dyDescent="0.2">
      <c r="A144" s="24"/>
      <c r="B144" t="str">
        <f t="shared" si="4"/>
        <v/>
      </c>
      <c r="C144" s="57"/>
      <c r="D144" s="24"/>
      <c r="E144" s="24"/>
      <c r="F144" s="24"/>
      <c r="G144" s="24"/>
      <c r="H144" s="24"/>
      <c r="I144" s="41" t="str">
        <f t="shared" si="5"/>
        <v/>
      </c>
    </row>
    <row r="145" spans="1:9" x14ac:dyDescent="0.2">
      <c r="A145" s="24"/>
      <c r="B145" t="str">
        <f t="shared" si="4"/>
        <v/>
      </c>
      <c r="C145" s="57"/>
      <c r="D145" s="24"/>
      <c r="E145" s="24"/>
      <c r="F145" s="24"/>
      <c r="G145" s="24"/>
      <c r="H145" s="24"/>
      <c r="I145" s="41" t="str">
        <f t="shared" si="5"/>
        <v/>
      </c>
    </row>
    <row r="146" spans="1:9" x14ac:dyDescent="0.2">
      <c r="A146" s="24"/>
      <c r="B146" t="str">
        <f t="shared" si="4"/>
        <v/>
      </c>
      <c r="C146" s="57"/>
      <c r="D146" s="24"/>
      <c r="E146" s="24"/>
      <c r="F146" s="24"/>
      <c r="G146" s="24"/>
      <c r="H146" s="24"/>
      <c r="I146" s="41" t="str">
        <f t="shared" si="5"/>
        <v/>
      </c>
    </row>
    <row r="147" spans="1:9" x14ac:dyDescent="0.2">
      <c r="A147" s="24"/>
      <c r="B147" t="str">
        <f t="shared" si="4"/>
        <v/>
      </c>
      <c r="C147" s="57"/>
      <c r="D147" s="24"/>
      <c r="E147" s="24"/>
      <c r="F147" s="24"/>
      <c r="G147" s="24"/>
      <c r="H147" s="24"/>
      <c r="I147" s="41" t="str">
        <f t="shared" si="5"/>
        <v/>
      </c>
    </row>
    <row r="148" spans="1:9" x14ac:dyDescent="0.2">
      <c r="A148" s="24"/>
      <c r="B148" t="str">
        <f t="shared" si="4"/>
        <v/>
      </c>
      <c r="C148" s="57"/>
      <c r="D148" s="24"/>
      <c r="E148" s="24"/>
      <c r="F148" s="24"/>
      <c r="G148" s="24"/>
      <c r="H148" s="24"/>
      <c r="I148" s="41" t="str">
        <f t="shared" si="5"/>
        <v/>
      </c>
    </row>
    <row r="149" spans="1:9" x14ac:dyDescent="0.2">
      <c r="A149" s="24"/>
      <c r="B149" t="str">
        <f t="shared" si="4"/>
        <v/>
      </c>
      <c r="C149" s="57"/>
      <c r="D149" s="24"/>
      <c r="E149" s="24"/>
      <c r="F149" s="24"/>
      <c r="G149" s="24"/>
      <c r="H149" s="24"/>
      <c r="I149" s="41" t="str">
        <f t="shared" si="5"/>
        <v/>
      </c>
    </row>
    <row r="150" spans="1:9" x14ac:dyDescent="0.2">
      <c r="A150" s="24"/>
      <c r="B150" t="str">
        <f t="shared" si="4"/>
        <v/>
      </c>
      <c r="C150" s="57"/>
      <c r="D150" s="24"/>
      <c r="E150" s="24"/>
      <c r="F150" s="24"/>
      <c r="G150" s="24"/>
      <c r="H150" s="24"/>
      <c r="I150" s="41" t="str">
        <f t="shared" si="5"/>
        <v/>
      </c>
    </row>
    <row r="151" spans="1:9" x14ac:dyDescent="0.2">
      <c r="A151" s="24"/>
      <c r="B151" t="str">
        <f t="shared" si="4"/>
        <v/>
      </c>
      <c r="C151" s="57"/>
      <c r="D151" s="24"/>
      <c r="E151" s="24"/>
      <c r="F151" s="24"/>
      <c r="G151" s="24"/>
      <c r="H151" s="24"/>
      <c r="I151" s="41" t="str">
        <f t="shared" si="5"/>
        <v/>
      </c>
    </row>
    <row r="152" spans="1:9" x14ac:dyDescent="0.2">
      <c r="A152" s="24"/>
      <c r="B152" t="str">
        <f t="shared" si="4"/>
        <v/>
      </c>
      <c r="C152" s="57"/>
      <c r="D152" s="24"/>
      <c r="E152" s="24"/>
      <c r="F152" s="24"/>
      <c r="G152" s="24"/>
      <c r="H152" s="24"/>
      <c r="I152" s="41" t="str">
        <f t="shared" si="5"/>
        <v/>
      </c>
    </row>
    <row r="153" spans="1:9" x14ac:dyDescent="0.2">
      <c r="A153" s="24"/>
      <c r="B153" t="str">
        <f t="shared" si="4"/>
        <v/>
      </c>
      <c r="C153" s="57"/>
      <c r="D153" s="24"/>
      <c r="E153" s="24"/>
      <c r="F153" s="24"/>
      <c r="G153" s="24"/>
      <c r="H153" s="24"/>
      <c r="I153" s="41" t="str">
        <f t="shared" si="5"/>
        <v/>
      </c>
    </row>
    <row r="154" spans="1:9" x14ac:dyDescent="0.2">
      <c r="A154" s="24"/>
      <c r="B154" t="str">
        <f t="shared" si="4"/>
        <v/>
      </c>
      <c r="C154" s="57"/>
      <c r="D154" s="24"/>
      <c r="E154" s="24"/>
      <c r="F154" s="24"/>
      <c r="G154" s="24"/>
      <c r="H154" s="24"/>
      <c r="I154" s="41" t="str">
        <f t="shared" si="5"/>
        <v/>
      </c>
    </row>
    <row r="155" spans="1:9" x14ac:dyDescent="0.2">
      <c r="A155" s="24"/>
      <c r="B155" t="str">
        <f t="shared" si="4"/>
        <v/>
      </c>
      <c r="C155" s="57"/>
      <c r="D155" s="24"/>
      <c r="E155" s="24"/>
      <c r="F155" s="24"/>
      <c r="G155" s="24"/>
      <c r="H155" s="24"/>
      <c r="I155" s="41" t="str">
        <f t="shared" si="5"/>
        <v/>
      </c>
    </row>
    <row r="156" spans="1:9" x14ac:dyDescent="0.2">
      <c r="A156" s="24"/>
      <c r="B156" t="str">
        <f t="shared" si="4"/>
        <v/>
      </c>
      <c r="C156" s="57"/>
      <c r="D156" s="24"/>
      <c r="E156" s="24"/>
      <c r="F156" s="24"/>
      <c r="G156" s="24"/>
      <c r="H156" s="24"/>
      <c r="I156" s="41" t="str">
        <f t="shared" si="5"/>
        <v/>
      </c>
    </row>
    <row r="157" spans="1:9" x14ac:dyDescent="0.2">
      <c r="A157" s="24"/>
      <c r="B157" t="str">
        <f t="shared" si="4"/>
        <v/>
      </c>
      <c r="C157" s="57"/>
      <c r="D157" s="24"/>
      <c r="E157" s="24"/>
      <c r="F157" s="24"/>
      <c r="G157" s="24"/>
      <c r="H157" s="24"/>
      <c r="I157" s="41" t="str">
        <f t="shared" si="5"/>
        <v/>
      </c>
    </row>
    <row r="158" spans="1:9" x14ac:dyDescent="0.2">
      <c r="A158" s="24"/>
      <c r="B158" t="str">
        <f t="shared" si="4"/>
        <v/>
      </c>
      <c r="C158" s="57"/>
      <c r="D158" s="24"/>
      <c r="E158" s="24"/>
      <c r="F158" s="24"/>
      <c r="G158" s="24"/>
      <c r="H158" s="24"/>
      <c r="I158" s="41" t="str">
        <f t="shared" si="5"/>
        <v/>
      </c>
    </row>
    <row r="159" spans="1:9" x14ac:dyDescent="0.2">
      <c r="A159" s="24"/>
      <c r="B159" t="str">
        <f t="shared" si="4"/>
        <v/>
      </c>
      <c r="C159" s="57"/>
      <c r="D159" s="24"/>
      <c r="E159" s="24"/>
      <c r="F159" s="24"/>
      <c r="G159" s="24"/>
      <c r="H159" s="24"/>
      <c r="I159" s="41" t="str">
        <f t="shared" si="5"/>
        <v/>
      </c>
    </row>
    <row r="160" spans="1:9" x14ac:dyDescent="0.2">
      <c r="A160" s="24"/>
      <c r="B160" t="str">
        <f t="shared" si="4"/>
        <v/>
      </c>
      <c r="C160" s="57"/>
      <c r="D160" s="24"/>
      <c r="E160" s="24"/>
      <c r="F160" s="24"/>
      <c r="G160" s="24"/>
      <c r="H160" s="24"/>
      <c r="I160" s="41" t="str">
        <f t="shared" si="5"/>
        <v/>
      </c>
    </row>
    <row r="161" spans="1:9" x14ac:dyDescent="0.2">
      <c r="A161" s="24"/>
      <c r="B161" t="str">
        <f t="shared" si="4"/>
        <v/>
      </c>
      <c r="C161" s="57"/>
      <c r="D161" s="24"/>
      <c r="E161" s="24"/>
      <c r="F161" s="24"/>
      <c r="G161" s="24"/>
      <c r="H161" s="24"/>
      <c r="I161" s="41" t="str">
        <f t="shared" si="5"/>
        <v/>
      </c>
    </row>
    <row r="162" spans="1:9" x14ac:dyDescent="0.2">
      <c r="A162" s="24"/>
      <c r="B162" t="str">
        <f t="shared" si="4"/>
        <v/>
      </c>
      <c r="C162" s="57"/>
      <c r="D162" s="24"/>
      <c r="E162" s="24"/>
      <c r="F162" s="24"/>
      <c r="G162" s="24"/>
      <c r="H162" s="24"/>
      <c r="I162" s="41" t="str">
        <f t="shared" si="5"/>
        <v/>
      </c>
    </row>
    <row r="163" spans="1:9" x14ac:dyDescent="0.2">
      <c r="A163" s="24"/>
      <c r="B163" t="str">
        <f t="shared" si="4"/>
        <v/>
      </c>
      <c r="C163" s="57"/>
      <c r="D163" s="24"/>
      <c r="E163" s="24"/>
      <c r="F163" s="24"/>
      <c r="G163" s="24"/>
      <c r="H163" s="24"/>
      <c r="I163" s="41" t="str">
        <f t="shared" si="5"/>
        <v/>
      </c>
    </row>
    <row r="164" spans="1:9" x14ac:dyDescent="0.2">
      <c r="A164" s="24"/>
      <c r="B164" t="str">
        <f t="shared" si="4"/>
        <v/>
      </c>
      <c r="C164" s="57"/>
      <c r="D164" s="24"/>
      <c r="E164" s="24"/>
      <c r="F164" s="24"/>
      <c r="G164" s="24"/>
      <c r="H164" s="24"/>
      <c r="I164" s="41" t="str">
        <f t="shared" si="5"/>
        <v/>
      </c>
    </row>
    <row r="165" spans="1:9" x14ac:dyDescent="0.2">
      <c r="A165" s="24"/>
      <c r="B165" t="str">
        <f t="shared" si="4"/>
        <v/>
      </c>
      <c r="C165" s="57"/>
      <c r="D165" s="24"/>
      <c r="E165" s="24"/>
      <c r="F165" s="24"/>
      <c r="G165" s="24"/>
      <c r="H165" s="24"/>
      <c r="I165" s="41" t="str">
        <f t="shared" si="5"/>
        <v/>
      </c>
    </row>
    <row r="166" spans="1:9" x14ac:dyDescent="0.2">
      <c r="A166" s="24"/>
      <c r="B166" t="str">
        <f t="shared" si="4"/>
        <v/>
      </c>
      <c r="C166" s="57"/>
      <c r="D166" s="24"/>
      <c r="E166" s="24"/>
      <c r="F166" s="24"/>
      <c r="G166" s="24"/>
      <c r="H166" s="24"/>
      <c r="I166" s="41" t="str">
        <f t="shared" si="5"/>
        <v/>
      </c>
    </row>
    <row r="167" spans="1:9" x14ac:dyDescent="0.2">
      <c r="A167" s="24"/>
      <c r="B167" t="str">
        <f t="shared" si="4"/>
        <v/>
      </c>
      <c r="C167" s="57"/>
      <c r="D167" s="24"/>
      <c r="E167" s="24"/>
      <c r="F167" s="24"/>
      <c r="G167" s="24"/>
      <c r="H167" s="24"/>
      <c r="I167" s="41" t="str">
        <f t="shared" si="5"/>
        <v/>
      </c>
    </row>
    <row r="168" spans="1:9" x14ac:dyDescent="0.2">
      <c r="A168" s="24"/>
      <c r="B168" t="str">
        <f t="shared" si="4"/>
        <v/>
      </c>
      <c r="C168" s="57"/>
      <c r="D168" s="24"/>
      <c r="E168" s="24"/>
      <c r="F168" s="24"/>
      <c r="G168" s="24"/>
      <c r="H168" s="24"/>
      <c r="I168" s="41" t="str">
        <f t="shared" si="5"/>
        <v/>
      </c>
    </row>
    <row r="169" spans="1:9" x14ac:dyDescent="0.2">
      <c r="A169" s="24"/>
      <c r="B169" t="str">
        <f t="shared" si="4"/>
        <v/>
      </c>
      <c r="C169" s="57"/>
      <c r="D169" s="24"/>
      <c r="E169" s="24"/>
      <c r="F169" s="24"/>
      <c r="G169" s="24"/>
      <c r="H169" s="24"/>
      <c r="I169" s="41" t="str">
        <f t="shared" si="5"/>
        <v/>
      </c>
    </row>
    <row r="170" spans="1:9" x14ac:dyDescent="0.2">
      <c r="A170" s="24"/>
      <c r="B170" t="str">
        <f t="shared" si="4"/>
        <v/>
      </c>
      <c r="C170" s="57"/>
      <c r="D170" s="24"/>
      <c r="E170" s="24"/>
      <c r="F170" s="24"/>
      <c r="G170" s="24"/>
      <c r="H170" s="24"/>
      <c r="I170" s="41" t="str">
        <f t="shared" si="5"/>
        <v/>
      </c>
    </row>
    <row r="171" spans="1:9" x14ac:dyDescent="0.2">
      <c r="A171" s="24"/>
      <c r="B171" t="str">
        <f t="shared" si="4"/>
        <v/>
      </c>
      <c r="C171" s="57"/>
      <c r="D171" s="24"/>
      <c r="E171" s="24"/>
      <c r="F171" s="24"/>
      <c r="G171" s="24"/>
      <c r="H171" s="24"/>
      <c r="I171" s="41" t="str">
        <f t="shared" si="5"/>
        <v/>
      </c>
    </row>
    <row r="172" spans="1:9" x14ac:dyDescent="0.2">
      <c r="A172" s="24"/>
      <c r="B172" t="str">
        <f t="shared" si="4"/>
        <v/>
      </c>
      <c r="C172" s="57"/>
      <c r="D172" s="24"/>
      <c r="E172" s="24"/>
      <c r="F172" s="24"/>
      <c r="G172" s="24"/>
      <c r="H172" s="24"/>
      <c r="I172" s="41" t="str">
        <f t="shared" si="5"/>
        <v/>
      </c>
    </row>
    <row r="173" spans="1:9" x14ac:dyDescent="0.2">
      <c r="A173" s="24"/>
      <c r="B173" t="str">
        <f t="shared" si="4"/>
        <v/>
      </c>
      <c r="C173" s="57"/>
      <c r="D173" s="24"/>
      <c r="E173" s="24"/>
      <c r="F173" s="24"/>
      <c r="G173" s="24"/>
      <c r="H173" s="24"/>
      <c r="I173" s="41" t="str">
        <f t="shared" si="5"/>
        <v/>
      </c>
    </row>
    <row r="174" spans="1:9" x14ac:dyDescent="0.2">
      <c r="A174" s="24"/>
      <c r="B174" t="str">
        <f t="shared" si="4"/>
        <v/>
      </c>
      <c r="C174" s="57"/>
      <c r="D174" s="24"/>
      <c r="E174" s="24"/>
      <c r="F174" s="24"/>
      <c r="G174" s="24"/>
      <c r="H174" s="24"/>
      <c r="I174" s="41" t="str">
        <f t="shared" si="5"/>
        <v/>
      </c>
    </row>
    <row r="175" spans="1:9" x14ac:dyDescent="0.2">
      <c r="A175" s="24"/>
      <c r="B175" t="str">
        <f t="shared" si="4"/>
        <v/>
      </c>
      <c r="C175" s="57"/>
      <c r="D175" s="24"/>
      <c r="E175" s="24"/>
      <c r="F175" s="24"/>
      <c r="G175" s="24"/>
      <c r="H175" s="24"/>
      <c r="I175" s="41" t="str">
        <f t="shared" si="5"/>
        <v/>
      </c>
    </row>
    <row r="176" spans="1:9" x14ac:dyDescent="0.2">
      <c r="A176" s="24"/>
      <c r="B176" t="str">
        <f t="shared" si="4"/>
        <v/>
      </c>
      <c r="C176" s="57"/>
      <c r="D176" s="24"/>
      <c r="E176" s="24"/>
      <c r="F176" s="24"/>
      <c r="G176" s="24"/>
      <c r="H176" s="24"/>
      <c r="I176" s="41" t="str">
        <f t="shared" si="5"/>
        <v/>
      </c>
    </row>
    <row r="177" spans="1:9" x14ac:dyDescent="0.2">
      <c r="A177" s="24"/>
      <c r="B177" t="str">
        <f t="shared" si="4"/>
        <v/>
      </c>
      <c r="C177" s="57"/>
      <c r="D177" s="24"/>
      <c r="E177" s="24"/>
      <c r="F177" s="24"/>
      <c r="G177" s="24"/>
      <c r="H177" s="24"/>
      <c r="I177" s="41" t="str">
        <f t="shared" si="5"/>
        <v/>
      </c>
    </row>
    <row r="178" spans="1:9" x14ac:dyDescent="0.2">
      <c r="A178" s="24"/>
      <c r="B178" t="str">
        <f t="shared" si="4"/>
        <v/>
      </c>
      <c r="C178" s="57"/>
      <c r="D178" s="24"/>
      <c r="E178" s="24"/>
      <c r="F178" s="24"/>
      <c r="G178" s="24"/>
      <c r="H178" s="24"/>
      <c r="I178" s="41" t="str">
        <f t="shared" si="5"/>
        <v/>
      </c>
    </row>
    <row r="179" spans="1:9" x14ac:dyDescent="0.2">
      <c r="A179" s="24"/>
      <c r="B179" t="str">
        <f t="shared" si="4"/>
        <v/>
      </c>
      <c r="C179" s="57"/>
      <c r="D179" s="24"/>
      <c r="E179" s="24"/>
      <c r="F179" s="24"/>
      <c r="G179" s="24"/>
      <c r="H179" s="24"/>
      <c r="I179" s="41" t="str">
        <f t="shared" si="5"/>
        <v/>
      </c>
    </row>
    <row r="180" spans="1:9" x14ac:dyDescent="0.2">
      <c r="A180" s="24"/>
      <c r="B180" t="str">
        <f t="shared" si="4"/>
        <v/>
      </c>
      <c r="C180" s="57"/>
      <c r="D180" s="24"/>
      <c r="E180" s="24"/>
      <c r="F180" s="24"/>
      <c r="G180" s="24"/>
      <c r="H180" s="24"/>
      <c r="I180" s="41" t="str">
        <f t="shared" si="5"/>
        <v/>
      </c>
    </row>
    <row r="181" spans="1:9" x14ac:dyDescent="0.2">
      <c r="A181" s="24"/>
      <c r="B181" t="str">
        <f t="shared" si="4"/>
        <v/>
      </c>
      <c r="C181" s="57"/>
      <c r="D181" s="24"/>
      <c r="E181" s="24"/>
      <c r="F181" s="24"/>
      <c r="G181" s="24"/>
      <c r="H181" s="24"/>
      <c r="I181" s="41" t="str">
        <f t="shared" si="5"/>
        <v/>
      </c>
    </row>
    <row r="182" spans="1:9" x14ac:dyDescent="0.2">
      <c r="A182" s="24"/>
      <c r="B182" t="str">
        <f t="shared" si="4"/>
        <v/>
      </c>
      <c r="C182" s="57"/>
      <c r="D182" s="24"/>
      <c r="E182" s="24"/>
      <c r="F182" s="24"/>
      <c r="G182" s="24"/>
      <c r="H182" s="24"/>
      <c r="I182" s="41" t="str">
        <f t="shared" si="5"/>
        <v/>
      </c>
    </row>
    <row r="183" spans="1:9" x14ac:dyDescent="0.2">
      <c r="A183" s="24"/>
      <c r="B183" t="str">
        <f t="shared" si="4"/>
        <v/>
      </c>
      <c r="C183" s="57"/>
      <c r="D183" s="24"/>
      <c r="E183" s="24"/>
      <c r="F183" s="24"/>
      <c r="G183" s="24"/>
      <c r="H183" s="24"/>
      <c r="I183" s="41" t="str">
        <f t="shared" si="5"/>
        <v/>
      </c>
    </row>
    <row r="184" spans="1:9" x14ac:dyDescent="0.2">
      <c r="A184" s="24"/>
      <c r="B184" t="str">
        <f t="shared" si="4"/>
        <v/>
      </c>
      <c r="C184" s="57"/>
      <c r="D184" s="24"/>
      <c r="E184" s="24"/>
      <c r="F184" s="24"/>
      <c r="G184" s="24"/>
      <c r="H184" s="24"/>
      <c r="I184" s="41" t="str">
        <f t="shared" si="5"/>
        <v/>
      </c>
    </row>
    <row r="185" spans="1:9" x14ac:dyDescent="0.2">
      <c r="A185" s="24"/>
      <c r="B185" t="str">
        <f t="shared" si="4"/>
        <v/>
      </c>
      <c r="C185" s="57"/>
      <c r="D185" s="24"/>
      <c r="E185" s="24"/>
      <c r="F185" s="24"/>
      <c r="G185" s="24"/>
      <c r="H185" s="24"/>
      <c r="I185" s="41" t="str">
        <f t="shared" si="5"/>
        <v/>
      </c>
    </row>
    <row r="186" spans="1:9" x14ac:dyDescent="0.2">
      <c r="A186" s="24"/>
      <c r="B186" t="str">
        <f t="shared" si="4"/>
        <v/>
      </c>
      <c r="C186" s="57"/>
      <c r="D186" s="24"/>
      <c r="E186" s="24"/>
      <c r="F186" s="24"/>
      <c r="G186" s="24"/>
      <c r="H186" s="24"/>
      <c r="I186" s="41" t="str">
        <f t="shared" si="5"/>
        <v/>
      </c>
    </row>
    <row r="187" spans="1:9" x14ac:dyDescent="0.2">
      <c r="A187" s="24"/>
      <c r="B187" t="str">
        <f t="shared" si="4"/>
        <v/>
      </c>
      <c r="C187" s="57"/>
      <c r="D187" s="24"/>
      <c r="E187" s="24"/>
      <c r="F187" s="24"/>
      <c r="G187" s="24"/>
      <c r="H187" s="24"/>
      <c r="I187" s="41" t="str">
        <f t="shared" si="5"/>
        <v/>
      </c>
    </row>
    <row r="188" spans="1:9" x14ac:dyDescent="0.2">
      <c r="A188" s="24"/>
      <c r="B188" t="str">
        <f t="shared" si="4"/>
        <v/>
      </c>
      <c r="C188" s="57"/>
      <c r="D188" s="24"/>
      <c r="E188" s="24"/>
      <c r="F188" s="24"/>
      <c r="G188" s="24"/>
      <c r="H188" s="24"/>
      <c r="I188" s="41" t="str">
        <f t="shared" si="5"/>
        <v/>
      </c>
    </row>
    <row r="189" spans="1:9" x14ac:dyDescent="0.2">
      <c r="A189" s="24"/>
      <c r="B189" t="str">
        <f t="shared" si="4"/>
        <v/>
      </c>
      <c r="C189" s="57"/>
      <c r="D189" s="24"/>
      <c r="E189" s="24"/>
      <c r="F189" s="24"/>
      <c r="G189" s="24"/>
      <c r="H189" s="24"/>
      <c r="I189" s="41" t="str">
        <f t="shared" si="5"/>
        <v/>
      </c>
    </row>
    <row r="190" spans="1:9" x14ac:dyDescent="0.2">
      <c r="A190" s="24"/>
      <c r="B190" t="str">
        <f t="shared" si="4"/>
        <v/>
      </c>
      <c r="C190" s="57"/>
      <c r="D190" s="24"/>
      <c r="E190" s="24"/>
      <c r="F190" s="24"/>
      <c r="G190" s="24"/>
      <c r="H190" s="24"/>
      <c r="I190" s="41" t="str">
        <f t="shared" si="5"/>
        <v/>
      </c>
    </row>
    <row r="191" spans="1:9" x14ac:dyDescent="0.2">
      <c r="A191" s="24"/>
      <c r="B191" t="str">
        <f t="shared" si="4"/>
        <v/>
      </c>
      <c r="C191" s="57"/>
      <c r="D191" s="24"/>
      <c r="E191" s="24"/>
      <c r="F191" s="24"/>
      <c r="G191" s="24"/>
      <c r="H191" s="24"/>
      <c r="I191" s="41" t="str">
        <f t="shared" si="5"/>
        <v/>
      </c>
    </row>
    <row r="192" spans="1:9" x14ac:dyDescent="0.2">
      <c r="A192" s="24"/>
      <c r="B192" t="str">
        <f t="shared" si="4"/>
        <v/>
      </c>
      <c r="C192" s="57"/>
      <c r="D192" s="24"/>
      <c r="E192" s="24"/>
      <c r="F192" s="24"/>
      <c r="G192" s="24"/>
      <c r="H192" s="24"/>
      <c r="I192" s="41" t="str">
        <f t="shared" si="5"/>
        <v/>
      </c>
    </row>
    <row r="193" spans="1:9" x14ac:dyDescent="0.2">
      <c r="A193" s="24"/>
      <c r="B193" t="str">
        <f t="shared" si="4"/>
        <v/>
      </c>
      <c r="C193" s="57"/>
      <c r="D193" s="24"/>
      <c r="E193" s="24"/>
      <c r="F193" s="24"/>
      <c r="G193" s="24"/>
      <c r="H193" s="24"/>
      <c r="I193" s="41" t="str">
        <f t="shared" si="5"/>
        <v/>
      </c>
    </row>
    <row r="194" spans="1:9" x14ac:dyDescent="0.2">
      <c r="A194" s="24"/>
      <c r="B194" t="str">
        <f t="shared" si="4"/>
        <v/>
      </c>
      <c r="C194" s="57"/>
      <c r="D194" s="24"/>
      <c r="E194" s="24"/>
      <c r="F194" s="24"/>
      <c r="G194" s="24"/>
      <c r="H194" s="24"/>
      <c r="I194" s="41" t="str">
        <f t="shared" si="5"/>
        <v/>
      </c>
    </row>
    <row r="195" spans="1:9" x14ac:dyDescent="0.2">
      <c r="A195" s="24"/>
      <c r="B195" t="str">
        <f t="shared" si="4"/>
        <v/>
      </c>
      <c r="C195" s="57"/>
      <c r="D195" s="24"/>
      <c r="E195" s="24"/>
      <c r="F195" s="24"/>
      <c r="G195" s="24"/>
      <c r="H195" s="24"/>
      <c r="I195" s="41" t="str">
        <f t="shared" si="5"/>
        <v/>
      </c>
    </row>
    <row r="196" spans="1:9" x14ac:dyDescent="0.2">
      <c r="A196" s="24"/>
      <c r="B196" t="str">
        <f t="shared" ref="B196:B259" si="6">IF(TRIM(A196)="","",IFERROR(INDEX(C_RG,MATCH(TRIM(A196),C_Nome,0)),"?"))</f>
        <v/>
      </c>
      <c r="C196" s="57"/>
      <c r="D196" s="24"/>
      <c r="E196" s="24"/>
      <c r="F196" s="24"/>
      <c r="G196" s="24"/>
      <c r="H196" s="24"/>
      <c r="I196" s="41" t="str">
        <f t="shared" ref="I196:I259" si="7">IF(OR(B196="",B196="?",C196=""),"",B196&amp;"|"&amp;C196)</f>
        <v/>
      </c>
    </row>
    <row r="197" spans="1:9" x14ac:dyDescent="0.2">
      <c r="A197" s="24"/>
      <c r="B197" t="str">
        <f t="shared" si="6"/>
        <v/>
      </c>
      <c r="C197" s="57"/>
      <c r="D197" s="24"/>
      <c r="E197" s="24"/>
      <c r="F197" s="24"/>
      <c r="G197" s="24"/>
      <c r="H197" s="24"/>
      <c r="I197" s="41" t="str">
        <f t="shared" si="7"/>
        <v/>
      </c>
    </row>
    <row r="198" spans="1:9" x14ac:dyDescent="0.2">
      <c r="A198" s="24"/>
      <c r="B198" t="str">
        <f t="shared" si="6"/>
        <v/>
      </c>
      <c r="C198" s="57"/>
      <c r="D198" s="24"/>
      <c r="E198" s="24"/>
      <c r="F198" s="24"/>
      <c r="G198" s="24"/>
      <c r="H198" s="24"/>
      <c r="I198" s="41" t="str">
        <f t="shared" si="7"/>
        <v/>
      </c>
    </row>
    <row r="199" spans="1:9" x14ac:dyDescent="0.2">
      <c r="A199" s="24"/>
      <c r="B199" t="str">
        <f t="shared" si="6"/>
        <v/>
      </c>
      <c r="C199" s="57"/>
      <c r="D199" s="24"/>
      <c r="E199" s="24"/>
      <c r="F199" s="24"/>
      <c r="G199" s="24"/>
      <c r="H199" s="24"/>
      <c r="I199" s="41" t="str">
        <f t="shared" si="7"/>
        <v/>
      </c>
    </row>
    <row r="200" spans="1:9" x14ac:dyDescent="0.2">
      <c r="A200" s="24"/>
      <c r="B200" t="str">
        <f t="shared" si="6"/>
        <v/>
      </c>
      <c r="C200" s="57"/>
      <c r="D200" s="24"/>
      <c r="E200" s="24"/>
      <c r="F200" s="24"/>
      <c r="G200" s="24"/>
      <c r="H200" s="24"/>
      <c r="I200" s="41" t="str">
        <f t="shared" si="7"/>
        <v/>
      </c>
    </row>
    <row r="201" spans="1:9" x14ac:dyDescent="0.2">
      <c r="A201" s="24"/>
      <c r="B201" t="str">
        <f t="shared" si="6"/>
        <v/>
      </c>
      <c r="C201" s="57"/>
      <c r="D201" s="24"/>
      <c r="E201" s="24"/>
      <c r="F201" s="24"/>
      <c r="G201" s="24"/>
      <c r="H201" s="24"/>
      <c r="I201" s="41" t="str">
        <f t="shared" si="7"/>
        <v/>
      </c>
    </row>
    <row r="202" spans="1:9" x14ac:dyDescent="0.2">
      <c r="A202" s="24"/>
      <c r="B202" t="str">
        <f t="shared" si="6"/>
        <v/>
      </c>
      <c r="C202" s="57"/>
      <c r="D202" s="24"/>
      <c r="E202" s="24"/>
      <c r="F202" s="24"/>
      <c r="G202" s="24"/>
      <c r="H202" s="24"/>
      <c r="I202" s="41" t="str">
        <f t="shared" si="7"/>
        <v/>
      </c>
    </row>
    <row r="203" spans="1:9" x14ac:dyDescent="0.2">
      <c r="A203" s="24"/>
      <c r="B203" t="str">
        <f t="shared" si="6"/>
        <v/>
      </c>
      <c r="C203" s="57"/>
      <c r="D203" s="24"/>
      <c r="E203" s="24"/>
      <c r="F203" s="24"/>
      <c r="G203" s="24"/>
      <c r="H203" s="24"/>
      <c r="I203" s="41" t="str">
        <f t="shared" si="7"/>
        <v/>
      </c>
    </row>
    <row r="204" spans="1:9" x14ac:dyDescent="0.2">
      <c r="A204" s="24"/>
      <c r="B204" t="str">
        <f t="shared" si="6"/>
        <v/>
      </c>
      <c r="C204" s="57"/>
      <c r="D204" s="24"/>
      <c r="E204" s="24"/>
      <c r="F204" s="24"/>
      <c r="G204" s="24"/>
      <c r="H204" s="24"/>
      <c r="I204" s="41" t="str">
        <f t="shared" si="7"/>
        <v/>
      </c>
    </row>
    <row r="205" spans="1:9" x14ac:dyDescent="0.2">
      <c r="A205" s="24"/>
      <c r="B205" t="str">
        <f t="shared" si="6"/>
        <v/>
      </c>
      <c r="C205" s="57"/>
      <c r="D205" s="24"/>
      <c r="E205" s="24"/>
      <c r="F205" s="24"/>
      <c r="G205" s="24"/>
      <c r="H205" s="24"/>
      <c r="I205" s="41" t="str">
        <f t="shared" si="7"/>
        <v/>
      </c>
    </row>
    <row r="206" spans="1:9" x14ac:dyDescent="0.2">
      <c r="A206" s="24"/>
      <c r="B206" t="str">
        <f t="shared" si="6"/>
        <v/>
      </c>
      <c r="C206" s="57"/>
      <c r="D206" s="24"/>
      <c r="E206" s="24"/>
      <c r="F206" s="24"/>
      <c r="G206" s="24"/>
      <c r="H206" s="24"/>
      <c r="I206" s="41" t="str">
        <f t="shared" si="7"/>
        <v/>
      </c>
    </row>
    <row r="207" spans="1:9" x14ac:dyDescent="0.2">
      <c r="A207" s="24"/>
      <c r="B207" t="str">
        <f t="shared" si="6"/>
        <v/>
      </c>
      <c r="C207" s="57"/>
      <c r="D207" s="24"/>
      <c r="E207" s="24"/>
      <c r="F207" s="24"/>
      <c r="G207" s="24"/>
      <c r="H207" s="24"/>
      <c r="I207" s="41" t="str">
        <f t="shared" si="7"/>
        <v/>
      </c>
    </row>
    <row r="208" spans="1:9" x14ac:dyDescent="0.2">
      <c r="A208" s="24"/>
      <c r="B208" t="str">
        <f t="shared" si="6"/>
        <v/>
      </c>
      <c r="C208" s="57"/>
      <c r="D208" s="24"/>
      <c r="E208" s="24"/>
      <c r="F208" s="24"/>
      <c r="G208" s="24"/>
      <c r="H208" s="24"/>
      <c r="I208" s="41" t="str">
        <f t="shared" si="7"/>
        <v/>
      </c>
    </row>
    <row r="209" spans="1:9" x14ac:dyDescent="0.2">
      <c r="A209" s="24"/>
      <c r="B209" t="str">
        <f t="shared" si="6"/>
        <v/>
      </c>
      <c r="C209" s="57"/>
      <c r="D209" s="24"/>
      <c r="E209" s="24"/>
      <c r="F209" s="24"/>
      <c r="G209" s="24"/>
      <c r="H209" s="24"/>
      <c r="I209" s="41" t="str">
        <f t="shared" si="7"/>
        <v/>
      </c>
    </row>
    <row r="210" spans="1:9" x14ac:dyDescent="0.2">
      <c r="A210" s="24"/>
      <c r="B210" t="str">
        <f t="shared" si="6"/>
        <v/>
      </c>
      <c r="C210" s="57"/>
      <c r="D210" s="24"/>
      <c r="E210" s="24"/>
      <c r="F210" s="24"/>
      <c r="G210" s="24"/>
      <c r="H210" s="24"/>
      <c r="I210" s="41" t="str">
        <f t="shared" si="7"/>
        <v/>
      </c>
    </row>
    <row r="211" spans="1:9" x14ac:dyDescent="0.2">
      <c r="A211" s="24"/>
      <c r="B211" t="str">
        <f t="shared" si="6"/>
        <v/>
      </c>
      <c r="C211" s="57"/>
      <c r="D211" s="24"/>
      <c r="E211" s="24"/>
      <c r="F211" s="24"/>
      <c r="G211" s="24"/>
      <c r="H211" s="24"/>
      <c r="I211" s="41" t="str">
        <f t="shared" si="7"/>
        <v/>
      </c>
    </row>
    <row r="212" spans="1:9" x14ac:dyDescent="0.2">
      <c r="A212" s="24"/>
      <c r="B212" t="str">
        <f t="shared" si="6"/>
        <v/>
      </c>
      <c r="C212" s="57"/>
      <c r="D212" s="24"/>
      <c r="E212" s="24"/>
      <c r="F212" s="24"/>
      <c r="G212" s="24"/>
      <c r="H212" s="24"/>
      <c r="I212" s="41" t="str">
        <f t="shared" si="7"/>
        <v/>
      </c>
    </row>
    <row r="213" spans="1:9" x14ac:dyDescent="0.2">
      <c r="A213" s="24"/>
      <c r="B213" t="str">
        <f t="shared" si="6"/>
        <v/>
      </c>
      <c r="C213" s="57"/>
      <c r="D213" s="24"/>
      <c r="E213" s="24"/>
      <c r="F213" s="24"/>
      <c r="G213" s="24"/>
      <c r="H213" s="24"/>
      <c r="I213" s="41" t="str">
        <f t="shared" si="7"/>
        <v/>
      </c>
    </row>
    <row r="214" spans="1:9" x14ac:dyDescent="0.2">
      <c r="A214" s="24"/>
      <c r="B214" t="str">
        <f t="shared" si="6"/>
        <v/>
      </c>
      <c r="C214" s="57"/>
      <c r="D214" s="24"/>
      <c r="E214" s="24"/>
      <c r="F214" s="24"/>
      <c r="G214" s="24"/>
      <c r="H214" s="24"/>
      <c r="I214" s="41" t="str">
        <f t="shared" si="7"/>
        <v/>
      </c>
    </row>
    <row r="215" spans="1:9" x14ac:dyDescent="0.2">
      <c r="A215" s="24"/>
      <c r="B215" t="str">
        <f t="shared" si="6"/>
        <v/>
      </c>
      <c r="C215" s="57"/>
      <c r="D215" s="24"/>
      <c r="E215" s="24"/>
      <c r="F215" s="24"/>
      <c r="G215" s="24"/>
      <c r="H215" s="24"/>
      <c r="I215" s="41" t="str">
        <f t="shared" si="7"/>
        <v/>
      </c>
    </row>
    <row r="216" spans="1:9" x14ac:dyDescent="0.2">
      <c r="A216" s="24"/>
      <c r="B216" t="str">
        <f t="shared" si="6"/>
        <v/>
      </c>
      <c r="C216" s="57"/>
      <c r="D216" s="24"/>
      <c r="E216" s="24"/>
      <c r="F216" s="24"/>
      <c r="G216" s="24"/>
      <c r="H216" s="24"/>
      <c r="I216" s="41" t="str">
        <f t="shared" si="7"/>
        <v/>
      </c>
    </row>
    <row r="217" spans="1:9" x14ac:dyDescent="0.2">
      <c r="A217" s="24"/>
      <c r="B217" t="str">
        <f t="shared" si="6"/>
        <v/>
      </c>
      <c r="C217" s="57"/>
      <c r="D217" s="24"/>
      <c r="E217" s="24"/>
      <c r="F217" s="24"/>
      <c r="G217" s="24"/>
      <c r="H217" s="24"/>
      <c r="I217" s="41" t="str">
        <f t="shared" si="7"/>
        <v/>
      </c>
    </row>
    <row r="218" spans="1:9" x14ac:dyDescent="0.2">
      <c r="A218" s="24"/>
      <c r="B218" t="str">
        <f t="shared" si="6"/>
        <v/>
      </c>
      <c r="C218" s="57"/>
      <c r="D218" s="24"/>
      <c r="E218" s="24"/>
      <c r="F218" s="24"/>
      <c r="G218" s="24"/>
      <c r="H218" s="24"/>
      <c r="I218" s="41" t="str">
        <f t="shared" si="7"/>
        <v/>
      </c>
    </row>
    <row r="219" spans="1:9" x14ac:dyDescent="0.2">
      <c r="A219" s="24"/>
      <c r="B219" t="str">
        <f t="shared" si="6"/>
        <v/>
      </c>
      <c r="C219" s="57"/>
      <c r="D219" s="24"/>
      <c r="E219" s="24"/>
      <c r="F219" s="24"/>
      <c r="G219" s="24"/>
      <c r="H219" s="24"/>
      <c r="I219" s="41" t="str">
        <f t="shared" si="7"/>
        <v/>
      </c>
    </row>
    <row r="220" spans="1:9" x14ac:dyDescent="0.2">
      <c r="A220" s="24"/>
      <c r="B220" t="str">
        <f t="shared" si="6"/>
        <v/>
      </c>
      <c r="C220" s="57"/>
      <c r="D220" s="24"/>
      <c r="E220" s="24"/>
      <c r="F220" s="24"/>
      <c r="G220" s="24"/>
      <c r="H220" s="24"/>
      <c r="I220" s="41" t="str">
        <f t="shared" si="7"/>
        <v/>
      </c>
    </row>
    <row r="221" spans="1:9" x14ac:dyDescent="0.2">
      <c r="A221" s="24"/>
      <c r="B221" t="str">
        <f t="shared" si="6"/>
        <v/>
      </c>
      <c r="C221" s="57"/>
      <c r="D221" s="24"/>
      <c r="E221" s="24"/>
      <c r="F221" s="24"/>
      <c r="G221" s="24"/>
      <c r="H221" s="24"/>
      <c r="I221" s="41" t="str">
        <f t="shared" si="7"/>
        <v/>
      </c>
    </row>
    <row r="222" spans="1:9" x14ac:dyDescent="0.2">
      <c r="A222" s="24"/>
      <c r="B222" t="str">
        <f t="shared" si="6"/>
        <v/>
      </c>
      <c r="C222" s="57"/>
      <c r="D222" s="24"/>
      <c r="E222" s="24"/>
      <c r="F222" s="24"/>
      <c r="G222" s="24"/>
      <c r="H222" s="24"/>
      <c r="I222" s="41" t="str">
        <f t="shared" si="7"/>
        <v/>
      </c>
    </row>
    <row r="223" spans="1:9" x14ac:dyDescent="0.2">
      <c r="A223" s="24"/>
      <c r="B223" t="str">
        <f t="shared" si="6"/>
        <v/>
      </c>
      <c r="C223" s="57"/>
      <c r="D223" s="24"/>
      <c r="E223" s="24"/>
      <c r="F223" s="24"/>
      <c r="G223" s="24"/>
      <c r="H223" s="24"/>
      <c r="I223" s="41" t="str">
        <f t="shared" si="7"/>
        <v/>
      </c>
    </row>
    <row r="224" spans="1:9" x14ac:dyDescent="0.2">
      <c r="A224" s="24"/>
      <c r="B224" t="str">
        <f t="shared" si="6"/>
        <v/>
      </c>
      <c r="C224" s="57"/>
      <c r="D224" s="24"/>
      <c r="E224" s="24"/>
      <c r="F224" s="24"/>
      <c r="G224" s="24"/>
      <c r="H224" s="24"/>
      <c r="I224" s="41" t="str">
        <f t="shared" si="7"/>
        <v/>
      </c>
    </row>
    <row r="225" spans="1:9" x14ac:dyDescent="0.2">
      <c r="A225" s="24"/>
      <c r="B225" t="str">
        <f t="shared" si="6"/>
        <v/>
      </c>
      <c r="C225" s="57"/>
      <c r="D225" s="24"/>
      <c r="E225" s="24"/>
      <c r="F225" s="24"/>
      <c r="G225" s="24"/>
      <c r="H225" s="24"/>
      <c r="I225" s="41" t="str">
        <f t="shared" si="7"/>
        <v/>
      </c>
    </row>
    <row r="226" spans="1:9" x14ac:dyDescent="0.2">
      <c r="A226" s="24"/>
      <c r="B226" t="str">
        <f t="shared" si="6"/>
        <v/>
      </c>
      <c r="C226" s="57"/>
      <c r="D226" s="24"/>
      <c r="E226" s="24"/>
      <c r="F226" s="24"/>
      <c r="G226" s="24"/>
      <c r="H226" s="24"/>
      <c r="I226" s="41" t="str">
        <f t="shared" si="7"/>
        <v/>
      </c>
    </row>
    <row r="227" spans="1:9" x14ac:dyDescent="0.2">
      <c r="A227" s="24"/>
      <c r="B227" t="str">
        <f t="shared" si="6"/>
        <v/>
      </c>
      <c r="C227" s="57"/>
      <c r="D227" s="24"/>
      <c r="E227" s="24"/>
      <c r="F227" s="24"/>
      <c r="G227" s="24"/>
      <c r="H227" s="24"/>
      <c r="I227" s="41" t="str">
        <f t="shared" si="7"/>
        <v/>
      </c>
    </row>
    <row r="228" spans="1:9" x14ac:dyDescent="0.2">
      <c r="A228" s="24"/>
      <c r="B228" t="str">
        <f t="shared" si="6"/>
        <v/>
      </c>
      <c r="C228" s="57"/>
      <c r="D228" s="24"/>
      <c r="E228" s="24"/>
      <c r="F228" s="24"/>
      <c r="G228" s="24"/>
      <c r="H228" s="24"/>
      <c r="I228" s="41" t="str">
        <f t="shared" si="7"/>
        <v/>
      </c>
    </row>
    <row r="229" spans="1:9" x14ac:dyDescent="0.2">
      <c r="A229" s="24"/>
      <c r="B229" t="str">
        <f t="shared" si="6"/>
        <v/>
      </c>
      <c r="C229" s="57"/>
      <c r="D229" s="24"/>
      <c r="E229" s="24"/>
      <c r="F229" s="24"/>
      <c r="G229" s="24"/>
      <c r="H229" s="24"/>
      <c r="I229" s="41" t="str">
        <f t="shared" si="7"/>
        <v/>
      </c>
    </row>
    <row r="230" spans="1:9" x14ac:dyDescent="0.2">
      <c r="A230" s="24"/>
      <c r="B230" t="str">
        <f t="shared" si="6"/>
        <v/>
      </c>
      <c r="C230" s="57"/>
      <c r="D230" s="24"/>
      <c r="E230" s="24"/>
      <c r="F230" s="24"/>
      <c r="G230" s="24"/>
      <c r="H230" s="24"/>
      <c r="I230" s="41" t="str">
        <f t="shared" si="7"/>
        <v/>
      </c>
    </row>
    <row r="231" spans="1:9" x14ac:dyDescent="0.2">
      <c r="A231" s="24"/>
      <c r="B231" t="str">
        <f t="shared" si="6"/>
        <v/>
      </c>
      <c r="C231" s="57"/>
      <c r="D231" s="24"/>
      <c r="E231" s="24"/>
      <c r="F231" s="24"/>
      <c r="G231" s="24"/>
      <c r="H231" s="24"/>
      <c r="I231" s="41" t="str">
        <f t="shared" si="7"/>
        <v/>
      </c>
    </row>
    <row r="232" spans="1:9" x14ac:dyDescent="0.2">
      <c r="A232" s="24"/>
      <c r="B232" t="str">
        <f t="shared" si="6"/>
        <v/>
      </c>
      <c r="C232" s="57"/>
      <c r="D232" s="24"/>
      <c r="E232" s="24"/>
      <c r="F232" s="24"/>
      <c r="G232" s="24"/>
      <c r="H232" s="24"/>
      <c r="I232" s="41" t="str">
        <f t="shared" si="7"/>
        <v/>
      </c>
    </row>
    <row r="233" spans="1:9" x14ac:dyDescent="0.2">
      <c r="A233" s="24"/>
      <c r="B233" t="str">
        <f t="shared" si="6"/>
        <v/>
      </c>
      <c r="C233" s="57"/>
      <c r="D233" s="24"/>
      <c r="E233" s="24"/>
      <c r="F233" s="24"/>
      <c r="G233" s="24"/>
      <c r="H233" s="24"/>
      <c r="I233" s="41" t="str">
        <f t="shared" si="7"/>
        <v/>
      </c>
    </row>
    <row r="234" spans="1:9" x14ac:dyDescent="0.2">
      <c r="A234" s="24"/>
      <c r="B234" t="str">
        <f t="shared" si="6"/>
        <v/>
      </c>
      <c r="C234" s="57"/>
      <c r="D234" s="24"/>
      <c r="E234" s="24"/>
      <c r="F234" s="24"/>
      <c r="G234" s="24"/>
      <c r="H234" s="24"/>
      <c r="I234" s="41" t="str">
        <f t="shared" si="7"/>
        <v/>
      </c>
    </row>
    <row r="235" spans="1:9" x14ac:dyDescent="0.2">
      <c r="A235" s="24"/>
      <c r="B235" t="str">
        <f t="shared" si="6"/>
        <v/>
      </c>
      <c r="C235" s="57"/>
      <c r="D235" s="24"/>
      <c r="E235" s="24"/>
      <c r="F235" s="24"/>
      <c r="G235" s="24"/>
      <c r="H235" s="24"/>
      <c r="I235" s="41" t="str">
        <f t="shared" si="7"/>
        <v/>
      </c>
    </row>
    <row r="236" spans="1:9" x14ac:dyDescent="0.2">
      <c r="A236" s="24"/>
      <c r="B236" t="str">
        <f t="shared" si="6"/>
        <v/>
      </c>
      <c r="C236" s="57"/>
      <c r="D236" s="24"/>
      <c r="E236" s="24"/>
      <c r="F236" s="24"/>
      <c r="G236" s="24"/>
      <c r="H236" s="24"/>
      <c r="I236" s="41" t="str">
        <f t="shared" si="7"/>
        <v/>
      </c>
    </row>
    <row r="237" spans="1:9" x14ac:dyDescent="0.2">
      <c r="A237" s="24"/>
      <c r="B237" t="str">
        <f t="shared" si="6"/>
        <v/>
      </c>
      <c r="C237" s="57"/>
      <c r="D237" s="24"/>
      <c r="E237" s="24"/>
      <c r="F237" s="24"/>
      <c r="G237" s="24"/>
      <c r="H237" s="24"/>
      <c r="I237" s="41" t="str">
        <f t="shared" si="7"/>
        <v/>
      </c>
    </row>
    <row r="238" spans="1:9" x14ac:dyDescent="0.2">
      <c r="A238" s="24"/>
      <c r="B238" t="str">
        <f t="shared" si="6"/>
        <v/>
      </c>
      <c r="C238" s="57"/>
      <c r="D238" s="24"/>
      <c r="E238" s="24"/>
      <c r="F238" s="24"/>
      <c r="G238" s="24"/>
      <c r="H238" s="24"/>
      <c r="I238" s="41" t="str">
        <f t="shared" si="7"/>
        <v/>
      </c>
    </row>
    <row r="239" spans="1:9" x14ac:dyDescent="0.2">
      <c r="A239" s="24"/>
      <c r="B239" t="str">
        <f t="shared" si="6"/>
        <v/>
      </c>
      <c r="C239" s="57"/>
      <c r="D239" s="24"/>
      <c r="E239" s="24"/>
      <c r="F239" s="24"/>
      <c r="G239" s="24"/>
      <c r="H239" s="24"/>
      <c r="I239" s="41" t="str">
        <f t="shared" si="7"/>
        <v/>
      </c>
    </row>
    <row r="240" spans="1:9" x14ac:dyDescent="0.2">
      <c r="A240" s="24"/>
      <c r="B240" t="str">
        <f t="shared" si="6"/>
        <v/>
      </c>
      <c r="C240" s="57"/>
      <c r="D240" s="24"/>
      <c r="E240" s="24"/>
      <c r="F240" s="24"/>
      <c r="G240" s="24"/>
      <c r="H240" s="24"/>
      <c r="I240" s="41" t="str">
        <f t="shared" si="7"/>
        <v/>
      </c>
    </row>
    <row r="241" spans="1:9" x14ac:dyDescent="0.2">
      <c r="A241" s="24"/>
      <c r="B241" t="str">
        <f t="shared" si="6"/>
        <v/>
      </c>
      <c r="C241" s="57"/>
      <c r="D241" s="24"/>
      <c r="E241" s="24"/>
      <c r="F241" s="24"/>
      <c r="G241" s="24"/>
      <c r="H241" s="24"/>
      <c r="I241" s="41" t="str">
        <f t="shared" si="7"/>
        <v/>
      </c>
    </row>
    <row r="242" spans="1:9" x14ac:dyDescent="0.2">
      <c r="A242" s="24"/>
      <c r="B242" t="str">
        <f t="shared" si="6"/>
        <v/>
      </c>
      <c r="C242" s="57"/>
      <c r="D242" s="24"/>
      <c r="E242" s="24"/>
      <c r="F242" s="24"/>
      <c r="G242" s="24"/>
      <c r="H242" s="24"/>
      <c r="I242" s="41" t="str">
        <f t="shared" si="7"/>
        <v/>
      </c>
    </row>
    <row r="243" spans="1:9" x14ac:dyDescent="0.2">
      <c r="A243" s="24"/>
      <c r="B243" t="str">
        <f t="shared" si="6"/>
        <v/>
      </c>
      <c r="C243" s="57"/>
      <c r="D243" s="24"/>
      <c r="E243" s="24"/>
      <c r="F243" s="24"/>
      <c r="G243" s="24"/>
      <c r="H243" s="24"/>
      <c r="I243" s="41" t="str">
        <f t="shared" si="7"/>
        <v/>
      </c>
    </row>
    <row r="244" spans="1:9" x14ac:dyDescent="0.2">
      <c r="A244" s="24"/>
      <c r="B244" t="str">
        <f t="shared" si="6"/>
        <v/>
      </c>
      <c r="C244" s="57"/>
      <c r="D244" s="24"/>
      <c r="E244" s="24"/>
      <c r="F244" s="24"/>
      <c r="G244" s="24"/>
      <c r="H244" s="24"/>
      <c r="I244" s="41" t="str">
        <f t="shared" si="7"/>
        <v/>
      </c>
    </row>
    <row r="245" spans="1:9" x14ac:dyDescent="0.2">
      <c r="A245" s="24"/>
      <c r="B245" t="str">
        <f t="shared" si="6"/>
        <v/>
      </c>
      <c r="C245" s="57"/>
      <c r="D245" s="24"/>
      <c r="E245" s="24"/>
      <c r="F245" s="24"/>
      <c r="G245" s="24"/>
      <c r="H245" s="24"/>
      <c r="I245" s="41" t="str">
        <f t="shared" si="7"/>
        <v/>
      </c>
    </row>
    <row r="246" spans="1:9" x14ac:dyDescent="0.2">
      <c r="A246" s="24"/>
      <c r="B246" t="str">
        <f t="shared" si="6"/>
        <v/>
      </c>
      <c r="C246" s="57"/>
      <c r="D246" s="24"/>
      <c r="E246" s="24"/>
      <c r="F246" s="24"/>
      <c r="G246" s="24"/>
      <c r="H246" s="24"/>
      <c r="I246" s="41" t="str">
        <f t="shared" si="7"/>
        <v/>
      </c>
    </row>
    <row r="247" spans="1:9" x14ac:dyDescent="0.2">
      <c r="A247" s="24"/>
      <c r="B247" t="str">
        <f t="shared" si="6"/>
        <v/>
      </c>
      <c r="C247" s="57"/>
      <c r="D247" s="24"/>
      <c r="E247" s="24"/>
      <c r="F247" s="24"/>
      <c r="G247" s="24"/>
      <c r="H247" s="24"/>
      <c r="I247" s="41" t="str">
        <f t="shared" si="7"/>
        <v/>
      </c>
    </row>
    <row r="248" spans="1:9" x14ac:dyDescent="0.2">
      <c r="A248" s="24"/>
      <c r="B248" t="str">
        <f t="shared" si="6"/>
        <v/>
      </c>
      <c r="C248" s="57"/>
      <c r="D248" s="24"/>
      <c r="E248" s="24"/>
      <c r="F248" s="24"/>
      <c r="G248" s="24"/>
      <c r="H248" s="24"/>
      <c r="I248" s="41" t="str">
        <f t="shared" si="7"/>
        <v/>
      </c>
    </row>
    <row r="249" spans="1:9" x14ac:dyDescent="0.2">
      <c r="A249" s="24"/>
      <c r="B249" t="str">
        <f t="shared" si="6"/>
        <v/>
      </c>
      <c r="C249" s="57"/>
      <c r="D249" s="24"/>
      <c r="E249" s="24"/>
      <c r="F249" s="24"/>
      <c r="G249" s="24"/>
      <c r="H249" s="24"/>
      <c r="I249" s="41" t="str">
        <f t="shared" si="7"/>
        <v/>
      </c>
    </row>
    <row r="250" spans="1:9" x14ac:dyDescent="0.2">
      <c r="A250" s="24"/>
      <c r="B250" t="str">
        <f t="shared" si="6"/>
        <v/>
      </c>
      <c r="C250" s="57"/>
      <c r="D250" s="24"/>
      <c r="E250" s="24"/>
      <c r="F250" s="24"/>
      <c r="G250" s="24"/>
      <c r="H250" s="24"/>
      <c r="I250" s="41" t="str">
        <f t="shared" si="7"/>
        <v/>
      </c>
    </row>
    <row r="251" spans="1:9" x14ac:dyDescent="0.2">
      <c r="A251" s="24"/>
      <c r="B251" t="str">
        <f t="shared" si="6"/>
        <v/>
      </c>
      <c r="C251" s="57"/>
      <c r="D251" s="24"/>
      <c r="E251" s="24"/>
      <c r="F251" s="24"/>
      <c r="G251" s="24"/>
      <c r="H251" s="24"/>
      <c r="I251" s="41" t="str">
        <f t="shared" si="7"/>
        <v/>
      </c>
    </row>
    <row r="252" spans="1:9" x14ac:dyDescent="0.2">
      <c r="A252" s="24"/>
      <c r="B252" t="str">
        <f t="shared" si="6"/>
        <v/>
      </c>
      <c r="C252" s="57"/>
      <c r="D252" s="24"/>
      <c r="E252" s="24"/>
      <c r="F252" s="24"/>
      <c r="G252" s="24"/>
      <c r="H252" s="24"/>
      <c r="I252" s="41" t="str">
        <f t="shared" si="7"/>
        <v/>
      </c>
    </row>
    <row r="253" spans="1:9" x14ac:dyDescent="0.2">
      <c r="A253" s="24"/>
      <c r="B253" t="str">
        <f t="shared" si="6"/>
        <v/>
      </c>
      <c r="C253" s="57"/>
      <c r="D253" s="24"/>
      <c r="E253" s="24"/>
      <c r="F253" s="24"/>
      <c r="G253" s="24"/>
      <c r="H253" s="24"/>
      <c r="I253" s="41" t="str">
        <f t="shared" si="7"/>
        <v/>
      </c>
    </row>
    <row r="254" spans="1:9" x14ac:dyDescent="0.2">
      <c r="A254" s="24"/>
      <c r="B254" t="str">
        <f t="shared" si="6"/>
        <v/>
      </c>
      <c r="C254" s="57"/>
      <c r="D254" s="24"/>
      <c r="E254" s="24"/>
      <c r="F254" s="24"/>
      <c r="G254" s="24"/>
      <c r="H254" s="24"/>
      <c r="I254" s="41" t="str">
        <f t="shared" si="7"/>
        <v/>
      </c>
    </row>
    <row r="255" spans="1:9" x14ac:dyDescent="0.2">
      <c r="A255" s="24"/>
      <c r="B255" t="str">
        <f t="shared" si="6"/>
        <v/>
      </c>
      <c r="C255" s="57"/>
      <c r="D255" s="24"/>
      <c r="E255" s="24"/>
      <c r="F255" s="24"/>
      <c r="G255" s="24"/>
      <c r="H255" s="24"/>
      <c r="I255" s="41" t="str">
        <f t="shared" si="7"/>
        <v/>
      </c>
    </row>
    <row r="256" spans="1:9" x14ac:dyDescent="0.2">
      <c r="A256" s="24"/>
      <c r="B256" t="str">
        <f t="shared" si="6"/>
        <v/>
      </c>
      <c r="C256" s="57"/>
      <c r="D256" s="24"/>
      <c r="E256" s="24"/>
      <c r="F256" s="24"/>
      <c r="G256" s="24"/>
      <c r="H256" s="24"/>
      <c r="I256" s="41" t="str">
        <f t="shared" si="7"/>
        <v/>
      </c>
    </row>
    <row r="257" spans="1:9" x14ac:dyDescent="0.2">
      <c r="A257" s="24"/>
      <c r="B257" t="str">
        <f t="shared" si="6"/>
        <v/>
      </c>
      <c r="C257" s="57"/>
      <c r="D257" s="24"/>
      <c r="E257" s="24"/>
      <c r="F257" s="24"/>
      <c r="G257" s="24"/>
      <c r="H257" s="24"/>
      <c r="I257" s="41" t="str">
        <f t="shared" si="7"/>
        <v/>
      </c>
    </row>
    <row r="258" spans="1:9" x14ac:dyDescent="0.2">
      <c r="A258" s="24"/>
      <c r="B258" t="str">
        <f t="shared" si="6"/>
        <v/>
      </c>
      <c r="C258" s="57"/>
      <c r="D258" s="24"/>
      <c r="E258" s="24"/>
      <c r="F258" s="24"/>
      <c r="G258" s="24"/>
      <c r="H258" s="24"/>
      <c r="I258" s="41" t="str">
        <f t="shared" si="7"/>
        <v/>
      </c>
    </row>
    <row r="259" spans="1:9" x14ac:dyDescent="0.2">
      <c r="A259" s="24"/>
      <c r="B259" t="str">
        <f t="shared" si="6"/>
        <v/>
      </c>
      <c r="C259" s="57"/>
      <c r="D259" s="24"/>
      <c r="E259" s="24"/>
      <c r="F259" s="24"/>
      <c r="G259" s="24"/>
      <c r="H259" s="24"/>
      <c r="I259" s="41" t="str">
        <f t="shared" si="7"/>
        <v/>
      </c>
    </row>
    <row r="260" spans="1:9" x14ac:dyDescent="0.2">
      <c r="A260" s="24"/>
      <c r="B260" t="str">
        <f t="shared" ref="B260:B300" si="8">IF(TRIM(A260)="","",IFERROR(INDEX(C_RG,MATCH(TRIM(A260),C_Nome,0)),"?"))</f>
        <v/>
      </c>
      <c r="C260" s="57"/>
      <c r="D260" s="24"/>
      <c r="E260" s="24"/>
      <c r="F260" s="24"/>
      <c r="G260" s="24"/>
      <c r="H260" s="24"/>
      <c r="I260" s="41" t="str">
        <f t="shared" ref="I260:I300" si="9">IF(OR(B260="",B260="?",C260=""),"",B260&amp;"|"&amp;C260)</f>
        <v/>
      </c>
    </row>
    <row r="261" spans="1:9" x14ac:dyDescent="0.2">
      <c r="A261" s="24"/>
      <c r="B261" t="str">
        <f t="shared" si="8"/>
        <v/>
      </c>
      <c r="C261" s="57"/>
      <c r="D261" s="24"/>
      <c r="E261" s="24"/>
      <c r="F261" s="24"/>
      <c r="G261" s="24"/>
      <c r="H261" s="24"/>
      <c r="I261" s="41" t="str">
        <f t="shared" si="9"/>
        <v/>
      </c>
    </row>
    <row r="262" spans="1:9" x14ac:dyDescent="0.2">
      <c r="A262" s="24"/>
      <c r="B262" t="str">
        <f t="shared" si="8"/>
        <v/>
      </c>
      <c r="C262" s="57"/>
      <c r="D262" s="24"/>
      <c r="E262" s="24"/>
      <c r="F262" s="24"/>
      <c r="G262" s="24"/>
      <c r="H262" s="24"/>
      <c r="I262" s="41" t="str">
        <f t="shared" si="9"/>
        <v/>
      </c>
    </row>
    <row r="263" spans="1:9" x14ac:dyDescent="0.2">
      <c r="A263" s="24"/>
      <c r="B263" t="str">
        <f t="shared" si="8"/>
        <v/>
      </c>
      <c r="C263" s="57"/>
      <c r="D263" s="24"/>
      <c r="E263" s="24"/>
      <c r="F263" s="24"/>
      <c r="G263" s="24"/>
      <c r="H263" s="24"/>
      <c r="I263" s="41" t="str">
        <f t="shared" si="9"/>
        <v/>
      </c>
    </row>
    <row r="264" spans="1:9" x14ac:dyDescent="0.2">
      <c r="A264" s="24"/>
      <c r="B264" t="str">
        <f t="shared" si="8"/>
        <v/>
      </c>
      <c r="C264" s="57"/>
      <c r="D264" s="24"/>
      <c r="E264" s="24"/>
      <c r="F264" s="24"/>
      <c r="G264" s="24"/>
      <c r="H264" s="24"/>
      <c r="I264" s="41" t="str">
        <f t="shared" si="9"/>
        <v/>
      </c>
    </row>
    <row r="265" spans="1:9" x14ac:dyDescent="0.2">
      <c r="A265" s="24"/>
      <c r="B265" t="str">
        <f t="shared" si="8"/>
        <v/>
      </c>
      <c r="C265" s="57"/>
      <c r="D265" s="24"/>
      <c r="E265" s="24"/>
      <c r="F265" s="24"/>
      <c r="G265" s="24"/>
      <c r="H265" s="24"/>
      <c r="I265" s="41" t="str">
        <f t="shared" si="9"/>
        <v/>
      </c>
    </row>
    <row r="266" spans="1:9" x14ac:dyDescent="0.2">
      <c r="A266" s="24"/>
      <c r="B266" t="str">
        <f t="shared" si="8"/>
        <v/>
      </c>
      <c r="C266" s="57"/>
      <c r="D266" s="24"/>
      <c r="E266" s="24"/>
      <c r="F266" s="24"/>
      <c r="G266" s="24"/>
      <c r="H266" s="24"/>
      <c r="I266" s="41" t="str">
        <f t="shared" si="9"/>
        <v/>
      </c>
    </row>
    <row r="267" spans="1:9" x14ac:dyDescent="0.2">
      <c r="A267" s="24"/>
      <c r="B267" t="str">
        <f t="shared" si="8"/>
        <v/>
      </c>
      <c r="C267" s="57"/>
      <c r="D267" s="24"/>
      <c r="E267" s="24"/>
      <c r="F267" s="24"/>
      <c r="G267" s="24"/>
      <c r="H267" s="24"/>
      <c r="I267" s="41" t="str">
        <f t="shared" si="9"/>
        <v/>
      </c>
    </row>
    <row r="268" spans="1:9" x14ac:dyDescent="0.2">
      <c r="A268" s="24"/>
      <c r="B268" t="str">
        <f t="shared" si="8"/>
        <v/>
      </c>
      <c r="C268" s="57"/>
      <c r="D268" s="24"/>
      <c r="E268" s="24"/>
      <c r="F268" s="24"/>
      <c r="G268" s="24"/>
      <c r="H268" s="24"/>
      <c r="I268" s="41" t="str">
        <f t="shared" si="9"/>
        <v/>
      </c>
    </row>
    <row r="269" spans="1:9" x14ac:dyDescent="0.2">
      <c r="A269" s="24"/>
      <c r="B269" t="str">
        <f t="shared" si="8"/>
        <v/>
      </c>
      <c r="C269" s="57"/>
      <c r="D269" s="24"/>
      <c r="E269" s="24"/>
      <c r="F269" s="24"/>
      <c r="G269" s="24"/>
      <c r="H269" s="24"/>
      <c r="I269" s="41" t="str">
        <f t="shared" si="9"/>
        <v/>
      </c>
    </row>
    <row r="270" spans="1:9" x14ac:dyDescent="0.2">
      <c r="A270" s="24"/>
      <c r="B270" t="str">
        <f t="shared" si="8"/>
        <v/>
      </c>
      <c r="C270" s="57"/>
      <c r="D270" s="24"/>
      <c r="E270" s="24"/>
      <c r="F270" s="24"/>
      <c r="G270" s="24"/>
      <c r="H270" s="24"/>
      <c r="I270" s="41" t="str">
        <f t="shared" si="9"/>
        <v/>
      </c>
    </row>
    <row r="271" spans="1:9" x14ac:dyDescent="0.2">
      <c r="A271" s="24"/>
      <c r="B271" t="str">
        <f t="shared" si="8"/>
        <v/>
      </c>
      <c r="C271" s="57"/>
      <c r="D271" s="24"/>
      <c r="E271" s="24"/>
      <c r="F271" s="24"/>
      <c r="G271" s="24"/>
      <c r="H271" s="24"/>
      <c r="I271" s="41" t="str">
        <f t="shared" si="9"/>
        <v/>
      </c>
    </row>
    <row r="272" spans="1:9" x14ac:dyDescent="0.2">
      <c r="A272" s="24"/>
      <c r="B272" t="str">
        <f t="shared" si="8"/>
        <v/>
      </c>
      <c r="C272" s="57"/>
      <c r="D272" s="24"/>
      <c r="E272" s="24"/>
      <c r="F272" s="24"/>
      <c r="G272" s="24"/>
      <c r="H272" s="24"/>
      <c r="I272" s="41" t="str">
        <f t="shared" si="9"/>
        <v/>
      </c>
    </row>
    <row r="273" spans="1:9" x14ac:dyDescent="0.2">
      <c r="A273" s="24"/>
      <c r="B273" t="str">
        <f t="shared" si="8"/>
        <v/>
      </c>
      <c r="C273" s="57"/>
      <c r="D273" s="24"/>
      <c r="E273" s="24"/>
      <c r="F273" s="24"/>
      <c r="G273" s="24"/>
      <c r="H273" s="24"/>
      <c r="I273" s="41" t="str">
        <f t="shared" si="9"/>
        <v/>
      </c>
    </row>
    <row r="274" spans="1:9" x14ac:dyDescent="0.2">
      <c r="A274" s="24"/>
      <c r="B274" t="str">
        <f t="shared" si="8"/>
        <v/>
      </c>
      <c r="C274" s="57"/>
      <c r="D274" s="24"/>
      <c r="E274" s="24"/>
      <c r="F274" s="24"/>
      <c r="G274" s="24"/>
      <c r="H274" s="24"/>
      <c r="I274" s="41" t="str">
        <f t="shared" si="9"/>
        <v/>
      </c>
    </row>
    <row r="275" spans="1:9" x14ac:dyDescent="0.2">
      <c r="A275" s="24"/>
      <c r="B275" t="str">
        <f t="shared" si="8"/>
        <v/>
      </c>
      <c r="C275" s="57"/>
      <c r="D275" s="24"/>
      <c r="E275" s="24"/>
      <c r="F275" s="24"/>
      <c r="G275" s="24"/>
      <c r="H275" s="24"/>
      <c r="I275" s="41" t="str">
        <f t="shared" si="9"/>
        <v/>
      </c>
    </row>
    <row r="276" spans="1:9" x14ac:dyDescent="0.2">
      <c r="A276" s="24"/>
      <c r="B276" t="str">
        <f t="shared" si="8"/>
        <v/>
      </c>
      <c r="C276" s="57"/>
      <c r="D276" s="24"/>
      <c r="E276" s="24"/>
      <c r="F276" s="24"/>
      <c r="G276" s="24"/>
      <c r="H276" s="24"/>
      <c r="I276" s="41" t="str">
        <f t="shared" si="9"/>
        <v/>
      </c>
    </row>
    <row r="277" spans="1:9" x14ac:dyDescent="0.2">
      <c r="A277" s="24"/>
      <c r="B277" t="str">
        <f t="shared" si="8"/>
        <v/>
      </c>
      <c r="C277" s="57"/>
      <c r="D277" s="24"/>
      <c r="E277" s="24"/>
      <c r="F277" s="24"/>
      <c r="G277" s="24"/>
      <c r="H277" s="24"/>
      <c r="I277" s="41" t="str">
        <f t="shared" si="9"/>
        <v/>
      </c>
    </row>
    <row r="278" spans="1:9" x14ac:dyDescent="0.2">
      <c r="A278" s="24"/>
      <c r="B278" t="str">
        <f t="shared" si="8"/>
        <v/>
      </c>
      <c r="C278" s="57"/>
      <c r="D278" s="24"/>
      <c r="E278" s="24"/>
      <c r="F278" s="24"/>
      <c r="G278" s="24"/>
      <c r="H278" s="24"/>
      <c r="I278" s="41" t="str">
        <f t="shared" si="9"/>
        <v/>
      </c>
    </row>
    <row r="279" spans="1:9" x14ac:dyDescent="0.2">
      <c r="A279" s="24"/>
      <c r="B279" t="str">
        <f t="shared" si="8"/>
        <v/>
      </c>
      <c r="C279" s="57"/>
      <c r="D279" s="24"/>
      <c r="E279" s="24"/>
      <c r="F279" s="24"/>
      <c r="G279" s="24"/>
      <c r="H279" s="24"/>
      <c r="I279" s="41" t="str">
        <f t="shared" si="9"/>
        <v/>
      </c>
    </row>
    <row r="280" spans="1:9" x14ac:dyDescent="0.2">
      <c r="A280" s="24"/>
      <c r="B280" t="str">
        <f t="shared" si="8"/>
        <v/>
      </c>
      <c r="C280" s="57"/>
      <c r="D280" s="24"/>
      <c r="E280" s="24"/>
      <c r="F280" s="24"/>
      <c r="G280" s="24"/>
      <c r="H280" s="24"/>
      <c r="I280" s="41" t="str">
        <f t="shared" si="9"/>
        <v/>
      </c>
    </row>
    <row r="281" spans="1:9" x14ac:dyDescent="0.2">
      <c r="A281" s="24"/>
      <c r="B281" t="str">
        <f t="shared" si="8"/>
        <v/>
      </c>
      <c r="C281" s="57"/>
      <c r="D281" s="24"/>
      <c r="E281" s="24"/>
      <c r="F281" s="24"/>
      <c r="G281" s="24"/>
      <c r="H281" s="24"/>
      <c r="I281" s="41" t="str">
        <f t="shared" si="9"/>
        <v/>
      </c>
    </row>
    <row r="282" spans="1:9" x14ac:dyDescent="0.2">
      <c r="A282" s="24"/>
      <c r="B282" t="str">
        <f t="shared" si="8"/>
        <v/>
      </c>
      <c r="C282" s="57"/>
      <c r="D282" s="24"/>
      <c r="E282" s="24"/>
      <c r="F282" s="24"/>
      <c r="G282" s="24"/>
      <c r="H282" s="24"/>
      <c r="I282" s="41" t="str">
        <f t="shared" si="9"/>
        <v/>
      </c>
    </row>
    <row r="283" spans="1:9" x14ac:dyDescent="0.2">
      <c r="A283" s="24"/>
      <c r="B283" t="str">
        <f t="shared" si="8"/>
        <v/>
      </c>
      <c r="C283" s="57"/>
      <c r="D283" s="24"/>
      <c r="E283" s="24"/>
      <c r="F283" s="24"/>
      <c r="G283" s="24"/>
      <c r="H283" s="24"/>
      <c r="I283" s="41" t="str">
        <f t="shared" si="9"/>
        <v/>
      </c>
    </row>
    <row r="284" spans="1:9" x14ac:dyDescent="0.2">
      <c r="A284" s="24"/>
      <c r="B284" t="str">
        <f t="shared" si="8"/>
        <v/>
      </c>
      <c r="C284" s="57"/>
      <c r="D284" s="24"/>
      <c r="E284" s="24"/>
      <c r="F284" s="24"/>
      <c r="G284" s="24"/>
      <c r="H284" s="24"/>
      <c r="I284" s="41" t="str">
        <f t="shared" si="9"/>
        <v/>
      </c>
    </row>
    <row r="285" spans="1:9" x14ac:dyDescent="0.2">
      <c r="A285" s="24"/>
      <c r="B285" t="str">
        <f t="shared" si="8"/>
        <v/>
      </c>
      <c r="C285" s="57"/>
      <c r="D285" s="24"/>
      <c r="E285" s="24"/>
      <c r="F285" s="24"/>
      <c r="G285" s="24"/>
      <c r="H285" s="24"/>
      <c r="I285" s="41" t="str">
        <f t="shared" si="9"/>
        <v/>
      </c>
    </row>
    <row r="286" spans="1:9" x14ac:dyDescent="0.2">
      <c r="A286" s="24"/>
      <c r="B286" t="str">
        <f t="shared" si="8"/>
        <v/>
      </c>
      <c r="C286" s="57"/>
      <c r="D286" s="24"/>
      <c r="E286" s="24"/>
      <c r="F286" s="24"/>
      <c r="G286" s="24"/>
      <c r="H286" s="24"/>
      <c r="I286" s="41" t="str">
        <f t="shared" si="9"/>
        <v/>
      </c>
    </row>
    <row r="287" spans="1:9" x14ac:dyDescent="0.2">
      <c r="A287" s="24"/>
      <c r="B287" t="str">
        <f t="shared" si="8"/>
        <v/>
      </c>
      <c r="C287" s="57"/>
      <c r="D287" s="24"/>
      <c r="E287" s="24"/>
      <c r="F287" s="24"/>
      <c r="G287" s="24"/>
      <c r="H287" s="24"/>
      <c r="I287" s="41" t="str">
        <f t="shared" si="9"/>
        <v/>
      </c>
    </row>
    <row r="288" spans="1:9" x14ac:dyDescent="0.2">
      <c r="A288" s="24"/>
      <c r="B288" t="str">
        <f t="shared" si="8"/>
        <v/>
      </c>
      <c r="C288" s="57"/>
      <c r="D288" s="24"/>
      <c r="E288" s="24"/>
      <c r="F288" s="24"/>
      <c r="G288" s="24"/>
      <c r="H288" s="24"/>
      <c r="I288" s="41" t="str">
        <f t="shared" si="9"/>
        <v/>
      </c>
    </row>
    <row r="289" spans="1:9" x14ac:dyDescent="0.2">
      <c r="A289" s="24"/>
      <c r="B289" t="str">
        <f t="shared" si="8"/>
        <v/>
      </c>
      <c r="C289" s="57"/>
      <c r="D289" s="24"/>
      <c r="E289" s="24"/>
      <c r="F289" s="24"/>
      <c r="G289" s="24"/>
      <c r="H289" s="24"/>
      <c r="I289" s="41" t="str">
        <f t="shared" si="9"/>
        <v/>
      </c>
    </row>
    <row r="290" spans="1:9" x14ac:dyDescent="0.2">
      <c r="A290" s="24"/>
      <c r="B290" t="str">
        <f t="shared" si="8"/>
        <v/>
      </c>
      <c r="C290" s="57"/>
      <c r="D290" s="24"/>
      <c r="E290" s="24"/>
      <c r="F290" s="24"/>
      <c r="G290" s="24"/>
      <c r="H290" s="24"/>
      <c r="I290" s="41" t="str">
        <f t="shared" si="9"/>
        <v/>
      </c>
    </row>
    <row r="291" spans="1:9" x14ac:dyDescent="0.2">
      <c r="A291" s="24"/>
      <c r="B291" t="str">
        <f t="shared" si="8"/>
        <v/>
      </c>
      <c r="C291" s="57"/>
      <c r="D291" s="24"/>
      <c r="E291" s="24"/>
      <c r="F291" s="24"/>
      <c r="G291" s="24"/>
      <c r="H291" s="24"/>
      <c r="I291" s="41" t="str">
        <f t="shared" si="9"/>
        <v/>
      </c>
    </row>
    <row r="292" spans="1:9" x14ac:dyDescent="0.2">
      <c r="A292" s="24"/>
      <c r="B292" t="str">
        <f t="shared" si="8"/>
        <v/>
      </c>
      <c r="C292" s="57"/>
      <c r="D292" s="24"/>
      <c r="E292" s="24"/>
      <c r="F292" s="24"/>
      <c r="G292" s="24"/>
      <c r="H292" s="24"/>
      <c r="I292" s="41" t="str">
        <f t="shared" si="9"/>
        <v/>
      </c>
    </row>
    <row r="293" spans="1:9" x14ac:dyDescent="0.2">
      <c r="A293" s="24"/>
      <c r="B293" t="str">
        <f t="shared" si="8"/>
        <v/>
      </c>
      <c r="C293" s="57"/>
      <c r="D293" s="24"/>
      <c r="E293" s="24"/>
      <c r="F293" s="24"/>
      <c r="G293" s="24"/>
      <c r="H293" s="24"/>
      <c r="I293" s="41" t="str">
        <f t="shared" si="9"/>
        <v/>
      </c>
    </row>
    <row r="294" spans="1:9" x14ac:dyDescent="0.2">
      <c r="A294" s="24"/>
      <c r="B294" t="str">
        <f t="shared" si="8"/>
        <v/>
      </c>
      <c r="C294" s="57"/>
      <c r="D294" s="24"/>
      <c r="E294" s="24"/>
      <c r="F294" s="24"/>
      <c r="G294" s="24"/>
      <c r="H294" s="24"/>
      <c r="I294" s="41" t="str">
        <f t="shared" si="9"/>
        <v/>
      </c>
    </row>
    <row r="295" spans="1:9" x14ac:dyDescent="0.2">
      <c r="A295" s="24"/>
      <c r="B295" t="str">
        <f t="shared" si="8"/>
        <v/>
      </c>
      <c r="C295" s="57"/>
      <c r="D295" s="24"/>
      <c r="E295" s="24"/>
      <c r="F295" s="24"/>
      <c r="G295" s="24"/>
      <c r="H295" s="24"/>
      <c r="I295" s="41" t="str">
        <f t="shared" si="9"/>
        <v/>
      </c>
    </row>
    <row r="296" spans="1:9" x14ac:dyDescent="0.2">
      <c r="A296" s="24"/>
      <c r="B296" t="str">
        <f t="shared" si="8"/>
        <v/>
      </c>
      <c r="C296" s="57"/>
      <c r="D296" s="24"/>
      <c r="E296" s="24"/>
      <c r="F296" s="24"/>
      <c r="G296" s="24"/>
      <c r="H296" s="24"/>
      <c r="I296" s="41" t="str">
        <f t="shared" si="9"/>
        <v/>
      </c>
    </row>
    <row r="297" spans="1:9" x14ac:dyDescent="0.2">
      <c r="A297" s="24"/>
      <c r="B297" t="str">
        <f t="shared" si="8"/>
        <v/>
      </c>
      <c r="C297" s="57"/>
      <c r="D297" s="24"/>
      <c r="E297" s="24"/>
      <c r="F297" s="24"/>
      <c r="G297" s="24"/>
      <c r="H297" s="24"/>
      <c r="I297" s="41" t="str">
        <f t="shared" si="9"/>
        <v/>
      </c>
    </row>
    <row r="298" spans="1:9" x14ac:dyDescent="0.2">
      <c r="A298" s="24"/>
      <c r="B298" t="str">
        <f t="shared" si="8"/>
        <v/>
      </c>
      <c r="C298" s="57"/>
      <c r="D298" s="24"/>
      <c r="E298" s="24"/>
      <c r="F298" s="24"/>
      <c r="G298" s="24"/>
      <c r="H298" s="24"/>
      <c r="I298" s="41" t="str">
        <f t="shared" si="9"/>
        <v/>
      </c>
    </row>
    <row r="299" spans="1:9" x14ac:dyDescent="0.2">
      <c r="A299" s="24"/>
      <c r="B299" t="str">
        <f t="shared" si="8"/>
        <v/>
      </c>
      <c r="C299" s="57"/>
      <c r="D299" s="24"/>
      <c r="E299" s="24"/>
      <c r="F299" s="24"/>
      <c r="G299" s="24"/>
      <c r="H299" s="24"/>
      <c r="I299" s="41" t="str">
        <f t="shared" si="9"/>
        <v/>
      </c>
    </row>
    <row r="300" spans="1:9" x14ac:dyDescent="0.2">
      <c r="A300" s="24"/>
      <c r="B300" t="str">
        <f t="shared" si="8"/>
        <v/>
      </c>
      <c r="C300" s="57"/>
      <c r="D300" s="24"/>
      <c r="E300" s="24"/>
      <c r="F300" s="24"/>
      <c r="G300" s="24"/>
      <c r="H300" s="24"/>
      <c r="I300" s="41" t="str">
        <f t="shared" si="9"/>
        <v/>
      </c>
    </row>
  </sheetData>
  <dataValidations count="5">
    <dataValidation type="list" allowBlank="1" sqref="A4:A300" xr:uid="{00000000-0002-0000-0800-000000000000}">
      <formula1>lstFuncionarios</formula1>
      <formula2>0</formula2>
    </dataValidation>
    <dataValidation type="list" allowBlank="1" sqref="D4:D300" xr:uid="{00000000-0002-0000-0800-000001000000}">
      <formula1>lstEquipes</formula1>
      <formula2>0</formula2>
    </dataValidation>
    <dataValidation type="list" allowBlank="1" sqref="E4:E300" xr:uid="{00000000-0002-0000-0800-000002000000}">
      <formula1>lstFuncoes</formula1>
      <formula2>0</formula2>
    </dataValidation>
    <dataValidation type="list" allowBlank="1" sqref="F4:F300" xr:uid="{00000000-0002-0000-0800-000003000000}">
      <formula1>T_Turno</formula1>
      <formula2>0</formula2>
    </dataValidation>
    <dataValidation type="list" allowBlank="1" sqref="G4:G300" xr:uid="{00000000-0002-0000-0800-000004000000}">
      <formula1>lstContrato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548235"/>
  </sheetPr>
  <dimension ref="A1:AD55"/>
  <sheetViews>
    <sheetView topLeftCell="D1" zoomScaleNormal="100" workbookViewId="0">
      <pane ySplit="3" topLeftCell="A7" activePane="bottomLeft" state="frozen"/>
      <selection pane="bottomLeft" activeCell="T22" sqref="T22"/>
    </sheetView>
  </sheetViews>
  <sheetFormatPr defaultColWidth="8.7109375" defaultRowHeight="12.75" x14ac:dyDescent="0.2"/>
  <cols>
    <col min="1" max="1" width="34" customWidth="1"/>
    <col min="2" max="2" width="14" customWidth="1"/>
    <col min="3" max="3" width="60" customWidth="1"/>
    <col min="5" max="5" width="12" customWidth="1"/>
    <col min="6" max="6" width="16" customWidth="1"/>
    <col min="7" max="7" width="8.42578125" bestFit="1" customWidth="1"/>
    <col min="8" max="8" width="8.140625" bestFit="1" customWidth="1"/>
    <col min="9" max="9" width="9.140625" bestFit="1" customWidth="1"/>
    <col min="10" max="13" width="7" customWidth="1"/>
    <col min="15" max="15" width="44" customWidth="1"/>
    <col min="16" max="16" width="13" customWidth="1"/>
    <col min="17" max="17" width="14" customWidth="1"/>
    <col min="18" max="18" width="13" customWidth="1"/>
    <col min="19" max="19" width="18" customWidth="1"/>
    <col min="20" max="20" width="60" customWidth="1"/>
    <col min="22" max="29" width="18" customWidth="1"/>
  </cols>
  <sheetData>
    <row r="1" spans="1:30" ht="24" customHeight="1" x14ac:dyDescent="0.25">
      <c r="A1" s="32" t="s">
        <v>754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x14ac:dyDescent="0.2">
      <c r="A2" s="33" t="s">
        <v>755</v>
      </c>
    </row>
    <row r="3" spans="1:30" ht="51" x14ac:dyDescent="0.2">
      <c r="A3" s="58" t="s">
        <v>756</v>
      </c>
      <c r="B3" s="58" t="s">
        <v>757</v>
      </c>
      <c r="C3" s="58" t="s">
        <v>758</v>
      </c>
      <c r="E3" s="58" t="s">
        <v>759</v>
      </c>
      <c r="F3" s="58" t="s">
        <v>760</v>
      </c>
      <c r="G3" s="58" t="s">
        <v>761</v>
      </c>
      <c r="H3" s="58" t="s">
        <v>762</v>
      </c>
      <c r="I3" s="58" t="s">
        <v>763</v>
      </c>
      <c r="J3" s="58" t="s">
        <v>764</v>
      </c>
      <c r="K3" s="58" t="s">
        <v>765</v>
      </c>
      <c r="L3" s="58" t="s">
        <v>766</v>
      </c>
      <c r="M3" s="58" t="s">
        <v>767</v>
      </c>
      <c r="O3" s="58" t="s">
        <v>768</v>
      </c>
      <c r="P3" s="58" t="s">
        <v>769</v>
      </c>
      <c r="Q3" s="58" t="s">
        <v>770</v>
      </c>
      <c r="R3" s="58" t="s">
        <v>771</v>
      </c>
      <c r="S3" s="58" t="s">
        <v>772</v>
      </c>
      <c r="T3" s="58" t="s">
        <v>773</v>
      </c>
      <c r="V3" s="58" t="s">
        <v>774</v>
      </c>
      <c r="W3" s="58" t="s">
        <v>775</v>
      </c>
      <c r="X3" s="58" t="s">
        <v>776</v>
      </c>
      <c r="Y3" s="58" t="s">
        <v>777</v>
      </c>
      <c r="Z3" s="58" t="s">
        <v>778</v>
      </c>
      <c r="AA3" s="58" t="s">
        <v>779</v>
      </c>
      <c r="AB3" s="58" t="s">
        <v>780</v>
      </c>
      <c r="AC3" s="58" t="s">
        <v>781</v>
      </c>
    </row>
    <row r="4" spans="1:30" ht="25.5" x14ac:dyDescent="0.2">
      <c r="A4" t="s">
        <v>782</v>
      </c>
      <c r="B4" s="59">
        <v>2026</v>
      </c>
      <c r="C4" s="60" t="s">
        <v>783</v>
      </c>
      <c r="E4" s="24" t="s">
        <v>784</v>
      </c>
      <c r="F4" s="24" t="s">
        <v>785</v>
      </c>
      <c r="G4" s="61">
        <v>0.29166666666666702</v>
      </c>
      <c r="H4" s="61">
        <v>0.29166666666666702</v>
      </c>
      <c r="I4" s="61">
        <v>0.29166666666666702</v>
      </c>
      <c r="J4" s="61">
        <v>0.29166666666666702</v>
      </c>
      <c r="K4" s="61">
        <v>0.29166666666666702</v>
      </c>
      <c r="L4" s="61">
        <v>0</v>
      </c>
      <c r="M4" s="61">
        <v>0</v>
      </c>
      <c r="O4" s="62" t="s">
        <v>232</v>
      </c>
      <c r="P4" s="63" t="s">
        <v>669</v>
      </c>
      <c r="Q4" s="63" t="s">
        <v>114</v>
      </c>
      <c r="R4" s="63" t="s">
        <v>671</v>
      </c>
      <c r="S4" s="63" t="s">
        <v>786</v>
      </c>
      <c r="T4" s="64" t="s">
        <v>787</v>
      </c>
      <c r="V4" s="24" t="s">
        <v>219</v>
      </c>
      <c r="W4" s="24" t="s">
        <v>788</v>
      </c>
      <c r="X4" s="24" t="s">
        <v>671</v>
      </c>
      <c r="Y4" s="24" t="s">
        <v>671</v>
      </c>
      <c r="Z4" s="24" t="s">
        <v>789</v>
      </c>
      <c r="AA4" s="24" t="s">
        <v>746</v>
      </c>
      <c r="AB4" s="24" t="s">
        <v>734</v>
      </c>
      <c r="AC4" s="24" t="s">
        <v>745</v>
      </c>
    </row>
    <row r="5" spans="1:30" ht="25.5" x14ac:dyDescent="0.2">
      <c r="A5" t="s">
        <v>790</v>
      </c>
      <c r="B5" s="65" t="s">
        <v>745</v>
      </c>
      <c r="C5" s="60" t="s">
        <v>791</v>
      </c>
      <c r="E5" s="24" t="s">
        <v>234</v>
      </c>
      <c r="F5" s="24" t="s">
        <v>792</v>
      </c>
      <c r="G5" s="61">
        <v>0.33333333333333298</v>
      </c>
      <c r="H5" s="61">
        <v>0.33333333333333298</v>
      </c>
      <c r="I5" s="61">
        <v>0.33333333333333298</v>
      </c>
      <c r="J5" s="61">
        <v>0.33333333333333298</v>
      </c>
      <c r="K5" s="61">
        <v>0.33333333333333298</v>
      </c>
      <c r="L5" s="61">
        <v>0.33333333333333298</v>
      </c>
      <c r="M5" s="61">
        <v>0</v>
      </c>
      <c r="O5" s="62" t="s">
        <v>220</v>
      </c>
      <c r="P5" s="63" t="s">
        <v>671</v>
      </c>
      <c r="Q5" s="63" t="s">
        <v>793</v>
      </c>
      <c r="R5" s="63" t="s">
        <v>669</v>
      </c>
      <c r="S5" s="63" t="s">
        <v>794</v>
      </c>
      <c r="T5" s="64" t="s">
        <v>795</v>
      </c>
      <c r="V5" s="24" t="s">
        <v>215</v>
      </c>
      <c r="W5" s="24" t="s">
        <v>796</v>
      </c>
      <c r="X5" s="24" t="s">
        <v>669</v>
      </c>
      <c r="Y5" s="24" t="s">
        <v>669</v>
      </c>
      <c r="Z5" s="24" t="s">
        <v>680</v>
      </c>
      <c r="AA5" s="24" t="s">
        <v>53</v>
      </c>
      <c r="AB5" s="24" t="s">
        <v>736</v>
      </c>
      <c r="AC5" s="24" t="s">
        <v>753</v>
      </c>
    </row>
    <row r="6" spans="1:30" ht="25.5" x14ac:dyDescent="0.2">
      <c r="A6" t="s">
        <v>797</v>
      </c>
      <c r="B6" s="65" t="s">
        <v>745</v>
      </c>
      <c r="C6" s="60" t="s">
        <v>798</v>
      </c>
      <c r="E6" s="24" t="s">
        <v>749</v>
      </c>
      <c r="F6" s="24" t="s">
        <v>799</v>
      </c>
      <c r="G6" s="61">
        <v>0.33333333333333298</v>
      </c>
      <c r="H6" s="61">
        <v>0.33333333333333298</v>
      </c>
      <c r="I6" s="61">
        <v>0.33333333333333298</v>
      </c>
      <c r="J6" s="61">
        <v>0.33333333333333298</v>
      </c>
      <c r="K6" s="61">
        <v>0.33333333333333298</v>
      </c>
      <c r="L6" s="61">
        <v>0.33333333333333298</v>
      </c>
      <c r="M6" s="61">
        <v>0</v>
      </c>
      <c r="O6" s="62" t="s">
        <v>404</v>
      </c>
      <c r="P6" s="63" t="s">
        <v>669</v>
      </c>
      <c r="Q6" s="63" t="s">
        <v>793</v>
      </c>
      <c r="R6" s="63" t="s">
        <v>669</v>
      </c>
      <c r="S6" s="63" t="s">
        <v>800</v>
      </c>
      <c r="T6" s="64" t="s">
        <v>801</v>
      </c>
      <c r="V6" s="24" t="s">
        <v>214</v>
      </c>
      <c r="W6" s="24"/>
      <c r="X6" s="24"/>
      <c r="Y6" s="24" t="s">
        <v>642</v>
      </c>
      <c r="Z6" s="24"/>
      <c r="AA6" s="24" t="s">
        <v>753</v>
      </c>
      <c r="AB6" s="24"/>
      <c r="AC6" s="24"/>
    </row>
    <row r="7" spans="1:30" ht="25.5" x14ac:dyDescent="0.2">
      <c r="A7" t="s">
        <v>802</v>
      </c>
      <c r="B7" s="57">
        <v>46174</v>
      </c>
      <c r="C7" s="60" t="s">
        <v>803</v>
      </c>
      <c r="E7" s="24" t="s">
        <v>616</v>
      </c>
      <c r="F7" s="24" t="s">
        <v>804</v>
      </c>
      <c r="G7" s="61">
        <v>0.375</v>
      </c>
      <c r="H7" s="61">
        <v>0.375</v>
      </c>
      <c r="I7" s="61">
        <v>0.375</v>
      </c>
      <c r="J7" s="61">
        <v>0.375</v>
      </c>
      <c r="K7" s="61">
        <v>0.33333333333333298</v>
      </c>
      <c r="L7" s="61">
        <v>0</v>
      </c>
      <c r="M7" s="61">
        <v>0</v>
      </c>
      <c r="O7" s="62" t="s">
        <v>213</v>
      </c>
      <c r="P7" s="63" t="s">
        <v>671</v>
      </c>
      <c r="Q7" s="63" t="s">
        <v>805</v>
      </c>
      <c r="R7" s="63" t="s">
        <v>669</v>
      </c>
      <c r="S7" s="63" t="s">
        <v>794</v>
      </c>
      <c r="T7" s="64" t="s">
        <v>806</v>
      </c>
      <c r="V7" s="24" t="s">
        <v>753</v>
      </c>
      <c r="W7" s="24"/>
      <c r="X7" s="24"/>
      <c r="Y7" s="24"/>
      <c r="Z7" s="24"/>
      <c r="AA7" s="24"/>
      <c r="AB7" s="24"/>
      <c r="AC7" s="24"/>
    </row>
    <row r="8" spans="1:30" ht="25.5" x14ac:dyDescent="0.2">
      <c r="A8" t="s">
        <v>807</v>
      </c>
      <c r="B8" s="65" t="s">
        <v>671</v>
      </c>
      <c r="C8" s="60" t="s">
        <v>808</v>
      </c>
      <c r="E8" s="24"/>
      <c r="F8" s="24"/>
      <c r="G8" s="61"/>
      <c r="H8" s="61"/>
      <c r="I8" s="61"/>
      <c r="J8" s="61"/>
      <c r="K8" s="61"/>
      <c r="L8" s="61"/>
      <c r="M8" s="61"/>
      <c r="O8" s="62" t="s">
        <v>258</v>
      </c>
      <c r="P8" s="63" t="s">
        <v>669</v>
      </c>
      <c r="Q8" s="63" t="s">
        <v>805</v>
      </c>
      <c r="R8" s="63" t="s">
        <v>669</v>
      </c>
      <c r="S8" s="63" t="s">
        <v>800</v>
      </c>
      <c r="T8" s="64" t="s">
        <v>809</v>
      </c>
      <c r="V8" s="24"/>
      <c r="W8" s="24"/>
      <c r="X8" s="24"/>
      <c r="Y8" s="24"/>
      <c r="Z8" s="24"/>
      <c r="AA8" s="24"/>
      <c r="AB8" s="24"/>
      <c r="AC8" s="24"/>
    </row>
    <row r="9" spans="1:30" ht="25.5" x14ac:dyDescent="0.2">
      <c r="A9" t="s">
        <v>810</v>
      </c>
      <c r="B9" s="61">
        <v>6.9444444444444397E-3</v>
      </c>
      <c r="C9" s="60" t="s">
        <v>811</v>
      </c>
      <c r="E9" s="24"/>
      <c r="F9" s="24"/>
      <c r="G9" s="61"/>
      <c r="H9" s="61"/>
      <c r="I9" s="61"/>
      <c r="J9" s="61"/>
      <c r="K9" s="61"/>
      <c r="L9" s="61"/>
      <c r="M9" s="61"/>
      <c r="O9" s="62" t="s">
        <v>228</v>
      </c>
      <c r="P9" s="63" t="s">
        <v>671</v>
      </c>
      <c r="Q9" s="63" t="s">
        <v>805</v>
      </c>
      <c r="R9" s="63" t="s">
        <v>669</v>
      </c>
      <c r="S9" s="63" t="s">
        <v>116</v>
      </c>
      <c r="T9" s="64" t="s">
        <v>812</v>
      </c>
      <c r="V9" s="24"/>
      <c r="W9" s="24"/>
      <c r="X9" s="24"/>
      <c r="Y9" s="24"/>
      <c r="Z9" s="24"/>
      <c r="AA9" s="24"/>
      <c r="AB9" s="24"/>
      <c r="AC9" s="24"/>
    </row>
    <row r="10" spans="1:30" x14ac:dyDescent="0.2">
      <c r="A10" t="s">
        <v>813</v>
      </c>
      <c r="B10" s="61">
        <v>2.0833333333333301E-2</v>
      </c>
      <c r="C10" s="60" t="s">
        <v>814</v>
      </c>
      <c r="E10" s="24"/>
      <c r="F10" s="24"/>
      <c r="G10" s="61"/>
      <c r="H10" s="61"/>
      <c r="I10" s="61"/>
      <c r="J10" s="61"/>
      <c r="K10" s="61"/>
      <c r="L10" s="61"/>
      <c r="M10" s="61"/>
      <c r="O10" s="62" t="s">
        <v>223</v>
      </c>
      <c r="P10" s="63" t="s">
        <v>671</v>
      </c>
      <c r="Q10" s="63" t="s">
        <v>805</v>
      </c>
      <c r="R10" s="63" t="s">
        <v>669</v>
      </c>
      <c r="S10" s="63" t="s">
        <v>118</v>
      </c>
      <c r="T10" s="64" t="s">
        <v>815</v>
      </c>
      <c r="V10" s="24"/>
      <c r="W10" s="24"/>
      <c r="X10" s="24"/>
      <c r="Y10" s="24"/>
      <c r="Z10" s="24"/>
      <c r="AA10" s="24"/>
      <c r="AB10" s="24"/>
      <c r="AC10" s="24"/>
    </row>
    <row r="11" spans="1:30" x14ac:dyDescent="0.2">
      <c r="A11" t="s">
        <v>816</v>
      </c>
      <c r="B11" s="61">
        <v>0.16666666666666699</v>
      </c>
      <c r="C11" s="60" t="s">
        <v>817</v>
      </c>
      <c r="E11" s="24"/>
      <c r="F11" s="24"/>
      <c r="G11" s="61"/>
      <c r="H11" s="61"/>
      <c r="I11" s="61"/>
      <c r="J11" s="61"/>
      <c r="K11" s="61"/>
      <c r="L11" s="61"/>
      <c r="M11" s="61"/>
      <c r="O11" s="62" t="s">
        <v>322</v>
      </c>
      <c r="P11" s="63" t="s">
        <v>671</v>
      </c>
      <c r="Q11" s="63" t="s">
        <v>805</v>
      </c>
      <c r="R11" s="63" t="s">
        <v>669</v>
      </c>
      <c r="S11" s="63" t="s">
        <v>120</v>
      </c>
      <c r="T11" s="64" t="s">
        <v>818</v>
      </c>
      <c r="V11" s="24"/>
      <c r="W11" s="24"/>
      <c r="X11" s="24"/>
      <c r="Y11" s="24"/>
      <c r="Z11" s="24"/>
      <c r="AA11" s="24"/>
      <c r="AB11" s="24"/>
      <c r="AC11" s="24"/>
    </row>
    <row r="12" spans="1:30" x14ac:dyDescent="0.2">
      <c r="A12" t="s">
        <v>819</v>
      </c>
      <c r="B12" s="61">
        <v>4.1666666666666699E-2</v>
      </c>
      <c r="C12" s="60" t="s">
        <v>820</v>
      </c>
      <c r="E12" s="9" t="s">
        <v>821</v>
      </c>
      <c r="O12" s="62" t="s">
        <v>218</v>
      </c>
      <c r="P12" s="63" t="s">
        <v>671</v>
      </c>
      <c r="Q12" s="63" t="s">
        <v>805</v>
      </c>
      <c r="R12" s="63" t="s">
        <v>669</v>
      </c>
      <c r="S12" s="63" t="s">
        <v>122</v>
      </c>
      <c r="T12" s="64" t="s">
        <v>822</v>
      </c>
      <c r="V12" s="24"/>
      <c r="W12" s="24"/>
      <c r="X12" s="24"/>
      <c r="Y12" s="24"/>
      <c r="Z12" s="24"/>
      <c r="AA12" s="24"/>
      <c r="AB12" s="24"/>
      <c r="AC12" s="24"/>
    </row>
    <row r="13" spans="1:30" x14ac:dyDescent="0.2">
      <c r="A13" t="s">
        <v>823</v>
      </c>
      <c r="B13" s="61">
        <v>0.25</v>
      </c>
      <c r="C13" s="60" t="s">
        <v>824</v>
      </c>
      <c r="O13" s="62" t="s">
        <v>825</v>
      </c>
      <c r="P13" s="63" t="s">
        <v>669</v>
      </c>
      <c r="Q13" s="63" t="s">
        <v>805</v>
      </c>
      <c r="R13" s="63" t="s">
        <v>669</v>
      </c>
      <c r="S13" s="63" t="s">
        <v>124</v>
      </c>
      <c r="T13" s="64" t="s">
        <v>826</v>
      </c>
      <c r="V13" s="24"/>
      <c r="W13" s="24"/>
      <c r="X13" s="24"/>
      <c r="Y13" s="24"/>
      <c r="Z13" s="24"/>
      <c r="AA13" s="24"/>
      <c r="AB13" s="24"/>
      <c r="AC13" s="24"/>
    </row>
    <row r="14" spans="1:30" ht="25.5" x14ac:dyDescent="0.2">
      <c r="A14" t="s">
        <v>827</v>
      </c>
      <c r="B14" s="66">
        <v>1.5</v>
      </c>
      <c r="C14" s="60" t="s">
        <v>828</v>
      </c>
      <c r="E14" s="58" t="s">
        <v>829</v>
      </c>
      <c r="F14" s="58" t="s">
        <v>830</v>
      </c>
      <c r="G14" s="58" t="s">
        <v>831</v>
      </c>
      <c r="H14" s="58" t="s">
        <v>832</v>
      </c>
      <c r="I14" s="58" t="s">
        <v>833</v>
      </c>
      <c r="J14" s="34" t="s">
        <v>744</v>
      </c>
      <c r="O14" s="62" t="s">
        <v>126</v>
      </c>
      <c r="P14" s="63" t="s">
        <v>671</v>
      </c>
      <c r="Q14" s="63" t="s">
        <v>805</v>
      </c>
      <c r="R14" s="63" t="s">
        <v>671</v>
      </c>
      <c r="S14" s="63" t="s">
        <v>126</v>
      </c>
      <c r="T14" s="64" t="s">
        <v>834</v>
      </c>
      <c r="V14" s="24"/>
      <c r="W14" s="24"/>
      <c r="X14" s="24"/>
      <c r="Y14" s="24"/>
      <c r="Z14" s="24"/>
      <c r="AA14" s="24"/>
      <c r="AB14" s="24"/>
      <c r="AC14" s="24"/>
    </row>
    <row r="15" spans="1:30" ht="25.5" x14ac:dyDescent="0.25">
      <c r="A15" t="s">
        <v>835</v>
      </c>
      <c r="B15" s="66">
        <v>2</v>
      </c>
      <c r="C15" s="60" t="s">
        <v>836</v>
      </c>
      <c r="E15" s="24" t="s">
        <v>219</v>
      </c>
      <c r="F15" s="57">
        <v>46023</v>
      </c>
      <c r="G15" s="44">
        <v>60.96</v>
      </c>
      <c r="H15" s="67">
        <f t="shared" ref="H15:H54" si="0">IF(G15="","",G15*P_MultHE50)</f>
        <v>91.44</v>
      </c>
      <c r="I15" s="67">
        <f t="shared" ref="I15:I54" si="1">IF(G15="","",G15*P_MultHE100)</f>
        <v>121.92</v>
      </c>
      <c r="J15" s="41" t="str">
        <f t="shared" ref="J15:J54" si="2">IF(OR(E15="",F15=""),"",E15&amp;"|"&amp;F15)</f>
        <v>ENCARREGADO|46023</v>
      </c>
      <c r="O15" s="62" t="s">
        <v>216</v>
      </c>
      <c r="P15" s="63" t="s">
        <v>669</v>
      </c>
      <c r="Q15" s="63" t="s">
        <v>669</v>
      </c>
      <c r="R15" s="63" t="s">
        <v>671</v>
      </c>
      <c r="S15" s="63" t="s">
        <v>837</v>
      </c>
      <c r="T15" s="64" t="s">
        <v>838</v>
      </c>
      <c r="V15" s="24"/>
      <c r="W15" s="24"/>
      <c r="X15" s="24"/>
      <c r="Y15" s="24"/>
      <c r="Z15" s="24"/>
      <c r="AA15" s="24"/>
      <c r="AB15" s="24"/>
      <c r="AC15" s="24"/>
    </row>
    <row r="16" spans="1:30" ht="25.5" x14ac:dyDescent="0.25">
      <c r="A16" t="s">
        <v>839</v>
      </c>
      <c r="B16" s="57"/>
      <c r="C16" s="60" t="s">
        <v>840</v>
      </c>
      <c r="E16" s="24" t="s">
        <v>215</v>
      </c>
      <c r="F16" s="57">
        <v>46023</v>
      </c>
      <c r="G16" s="44">
        <v>49.0988922206921</v>
      </c>
      <c r="H16" s="67">
        <f t="shared" si="0"/>
        <v>73.648338331038147</v>
      </c>
      <c r="I16" s="67">
        <f t="shared" si="1"/>
        <v>98.197784441384201</v>
      </c>
      <c r="J16" s="41" t="str">
        <f t="shared" si="2"/>
        <v>SERRALHEIRO I|46023</v>
      </c>
      <c r="O16" s="62" t="s">
        <v>524</v>
      </c>
      <c r="P16" s="63" t="s">
        <v>669</v>
      </c>
      <c r="Q16" s="63" t="s">
        <v>669</v>
      </c>
      <c r="R16" s="63" t="s">
        <v>671</v>
      </c>
      <c r="S16" s="63" t="s">
        <v>786</v>
      </c>
      <c r="T16" s="64" t="s">
        <v>841</v>
      </c>
      <c r="V16" s="24"/>
      <c r="W16" s="24"/>
      <c r="X16" s="24"/>
      <c r="Y16" s="24"/>
      <c r="Z16" s="24"/>
      <c r="AA16" s="24"/>
      <c r="AB16" s="24"/>
      <c r="AC16" s="24"/>
    </row>
    <row r="17" spans="1:29" ht="25.5" x14ac:dyDescent="0.25">
      <c r="A17" t="s">
        <v>842</v>
      </c>
      <c r="B17" s="68">
        <f>MAX(Lancamentos!$A$4:$A$3489)</f>
        <v>46302</v>
      </c>
      <c r="C17" s="60" t="s">
        <v>843</v>
      </c>
      <c r="E17" s="24" t="s">
        <v>214</v>
      </c>
      <c r="F17" s="57">
        <v>46023</v>
      </c>
      <c r="G17" s="44">
        <v>53.080351419133599</v>
      </c>
      <c r="H17" s="67">
        <f t="shared" si="0"/>
        <v>79.620527128700402</v>
      </c>
      <c r="I17" s="67">
        <f t="shared" si="1"/>
        <v>106.1607028382672</v>
      </c>
      <c r="J17" s="41" t="str">
        <f t="shared" si="2"/>
        <v>SERRALHEIRO II|46023</v>
      </c>
      <c r="O17" s="62" t="s">
        <v>844</v>
      </c>
      <c r="P17" s="63" t="s">
        <v>669</v>
      </c>
      <c r="Q17" s="63" t="s">
        <v>669</v>
      </c>
      <c r="R17" s="63" t="s">
        <v>671</v>
      </c>
      <c r="S17" s="63" t="s">
        <v>786</v>
      </c>
      <c r="T17" s="64" t="s">
        <v>845</v>
      </c>
      <c r="V17" s="24"/>
      <c r="W17" s="24"/>
      <c r="X17" s="24"/>
      <c r="Y17" s="24"/>
      <c r="Z17" s="24"/>
      <c r="AA17" s="24"/>
      <c r="AB17" s="24"/>
      <c r="AC17" s="24"/>
    </row>
    <row r="18" spans="1:29" ht="15" x14ac:dyDescent="0.25">
      <c r="E18" s="24" t="s">
        <v>753</v>
      </c>
      <c r="F18" s="57">
        <v>46023</v>
      </c>
      <c r="G18" s="44">
        <v>49.0988922206921</v>
      </c>
      <c r="H18" s="67">
        <f t="shared" si="0"/>
        <v>73.648338331038147</v>
      </c>
      <c r="I18" s="67">
        <f t="shared" si="1"/>
        <v>98.197784441384201</v>
      </c>
      <c r="J18" s="41" t="str">
        <f t="shared" si="2"/>
        <v>SPOT|46023</v>
      </c>
      <c r="O18" s="62" t="s">
        <v>846</v>
      </c>
      <c r="P18" s="63" t="s">
        <v>669</v>
      </c>
      <c r="Q18" s="63" t="s">
        <v>669</v>
      </c>
      <c r="R18" s="63" t="s">
        <v>671</v>
      </c>
      <c r="S18" s="63" t="s">
        <v>786</v>
      </c>
      <c r="T18" s="64" t="s">
        <v>847</v>
      </c>
      <c r="V18" s="24"/>
      <c r="W18" s="24"/>
      <c r="X18" s="24"/>
      <c r="Y18" s="24"/>
      <c r="Z18" s="24"/>
      <c r="AA18" s="24"/>
      <c r="AB18" s="24"/>
      <c r="AC18" s="24"/>
    </row>
    <row r="19" spans="1:29" ht="15" x14ac:dyDescent="0.25">
      <c r="E19" s="24" t="s">
        <v>219</v>
      </c>
      <c r="F19" s="57">
        <v>46174</v>
      </c>
      <c r="G19" s="44">
        <v>66.410146806958295</v>
      </c>
      <c r="H19" s="67">
        <f t="shared" si="0"/>
        <v>99.615220210437442</v>
      </c>
      <c r="I19" s="67">
        <f t="shared" si="1"/>
        <v>132.82029361391659</v>
      </c>
      <c r="J19" s="41" t="str">
        <f t="shared" si="2"/>
        <v>ENCARREGADO|46174</v>
      </c>
      <c r="O19" s="62" t="s">
        <v>848</v>
      </c>
      <c r="P19" s="63" t="s">
        <v>669</v>
      </c>
      <c r="Q19" s="63" t="s">
        <v>669</v>
      </c>
      <c r="R19" s="63" t="s">
        <v>669</v>
      </c>
      <c r="S19" s="63" t="s">
        <v>786</v>
      </c>
      <c r="T19" s="64" t="s">
        <v>849</v>
      </c>
      <c r="V19" s="24"/>
      <c r="W19" s="24"/>
      <c r="X19" s="24"/>
      <c r="Y19" s="24"/>
      <c r="Z19" s="24"/>
      <c r="AA19" s="24"/>
      <c r="AB19" s="24"/>
      <c r="AC19" s="24"/>
    </row>
    <row r="20" spans="1:29" ht="25.5" x14ac:dyDescent="0.25">
      <c r="A20" s="58" t="s">
        <v>850</v>
      </c>
      <c r="B20" s="58" t="s">
        <v>851</v>
      </c>
      <c r="C20" s="58" t="s">
        <v>852</v>
      </c>
      <c r="E20" s="24" t="s">
        <v>215</v>
      </c>
      <c r="F20" s="57">
        <v>46174</v>
      </c>
      <c r="G20" s="44">
        <v>53.488333185221997</v>
      </c>
      <c r="H20" s="67">
        <f t="shared" si="0"/>
        <v>80.232499777832999</v>
      </c>
      <c r="I20" s="67">
        <f t="shared" si="1"/>
        <v>106.97666637044399</v>
      </c>
      <c r="J20" s="41" t="str">
        <f t="shared" si="2"/>
        <v>SERRALHEIRO I|46174</v>
      </c>
      <c r="O20" s="62" t="s">
        <v>853</v>
      </c>
      <c r="P20" s="63" t="s">
        <v>671</v>
      </c>
      <c r="Q20" s="63" t="s">
        <v>669</v>
      </c>
      <c r="R20" s="63" t="s">
        <v>669</v>
      </c>
      <c r="S20" s="63" t="s">
        <v>62</v>
      </c>
      <c r="T20" s="64" t="s">
        <v>854</v>
      </c>
      <c r="V20" s="24"/>
      <c r="W20" s="24"/>
      <c r="X20" s="24"/>
      <c r="Y20" s="24"/>
      <c r="Z20" s="24"/>
      <c r="AA20" s="24"/>
      <c r="AB20" s="24"/>
      <c r="AC20" s="24"/>
    </row>
    <row r="21" spans="1:29" ht="15" x14ac:dyDescent="0.25">
      <c r="A21" s="57">
        <v>46023</v>
      </c>
      <c r="B21" s="44">
        <v>127099.6</v>
      </c>
      <c r="C21" t="s">
        <v>855</v>
      </c>
      <c r="E21" s="24" t="s">
        <v>214</v>
      </c>
      <c r="F21" s="57">
        <v>46174</v>
      </c>
      <c r="G21" s="44">
        <v>57.825734836004102</v>
      </c>
      <c r="H21" s="67">
        <f t="shared" si="0"/>
        <v>86.738602254006153</v>
      </c>
      <c r="I21" s="67">
        <f t="shared" si="1"/>
        <v>115.6514696720082</v>
      </c>
      <c r="J21" s="41" t="str">
        <f t="shared" si="2"/>
        <v>SERRALHEIRO II|46174</v>
      </c>
      <c r="O21" s="62"/>
      <c r="P21" s="63"/>
      <c r="Q21" s="63"/>
      <c r="R21" s="63"/>
      <c r="S21" s="63"/>
      <c r="T21" s="64"/>
      <c r="V21" s="24"/>
      <c r="W21" s="24"/>
      <c r="X21" s="24"/>
      <c r="Y21" s="24"/>
      <c r="Z21" s="24"/>
      <c r="AA21" s="24"/>
      <c r="AB21" s="24"/>
      <c r="AC21" s="24"/>
    </row>
    <row r="22" spans="1:29" ht="15" x14ac:dyDescent="0.25">
      <c r="A22" s="57">
        <v>46174</v>
      </c>
      <c r="B22" s="44">
        <v>138462.29999999999</v>
      </c>
      <c r="C22" t="s">
        <v>856</v>
      </c>
      <c r="E22" s="24" t="s">
        <v>753</v>
      </c>
      <c r="F22" s="57">
        <v>46174</v>
      </c>
      <c r="G22" s="44">
        <v>53.488333185221997</v>
      </c>
      <c r="H22" s="67">
        <f t="shared" si="0"/>
        <v>80.232499777832999</v>
      </c>
      <c r="I22" s="67">
        <f t="shared" si="1"/>
        <v>106.97666637044399</v>
      </c>
      <c r="J22" s="41" t="str">
        <f t="shared" si="2"/>
        <v>SPOT|46174</v>
      </c>
      <c r="O22" s="62"/>
      <c r="P22" s="63"/>
      <c r="Q22" s="63"/>
      <c r="R22" s="63"/>
      <c r="S22" s="63"/>
      <c r="T22" s="64"/>
      <c r="V22" s="24"/>
      <c r="W22" s="24"/>
      <c r="X22" s="24"/>
      <c r="Y22" s="24"/>
      <c r="Z22" s="24"/>
      <c r="AA22" s="24"/>
      <c r="AB22" s="24"/>
      <c r="AC22" s="24"/>
    </row>
    <row r="23" spans="1:29" ht="15" x14ac:dyDescent="0.25">
      <c r="A23" s="57"/>
      <c r="B23" s="44"/>
      <c r="E23" s="24"/>
      <c r="F23" s="57"/>
      <c r="G23" s="44"/>
      <c r="H23" s="67" t="str">
        <f t="shared" si="0"/>
        <v/>
      </c>
      <c r="I23" s="67" t="str">
        <f t="shared" si="1"/>
        <v/>
      </c>
      <c r="J23" s="41" t="str">
        <f t="shared" si="2"/>
        <v/>
      </c>
      <c r="O23" s="62"/>
      <c r="P23" s="63"/>
      <c r="Q23" s="63"/>
      <c r="R23" s="63"/>
      <c r="S23" s="63"/>
      <c r="T23" s="64"/>
      <c r="V23" s="24"/>
      <c r="W23" s="24"/>
      <c r="X23" s="24"/>
      <c r="Y23" s="24"/>
      <c r="Z23" s="24"/>
      <c r="AA23" s="24"/>
      <c r="AB23" s="24"/>
      <c r="AC23" s="24"/>
    </row>
    <row r="24" spans="1:29" ht="15" x14ac:dyDescent="0.25">
      <c r="A24" s="57"/>
      <c r="B24" s="44"/>
      <c r="E24" s="24"/>
      <c r="F24" s="57"/>
      <c r="G24" s="44"/>
      <c r="H24" s="67" t="str">
        <f t="shared" si="0"/>
        <v/>
      </c>
      <c r="I24" s="67" t="str">
        <f t="shared" si="1"/>
        <v/>
      </c>
      <c r="J24" s="41" t="str">
        <f t="shared" si="2"/>
        <v/>
      </c>
      <c r="O24" s="62"/>
      <c r="P24" s="63"/>
      <c r="Q24" s="63"/>
      <c r="R24" s="63"/>
      <c r="S24" s="63"/>
      <c r="T24" s="64"/>
    </row>
    <row r="25" spans="1:29" ht="15" x14ac:dyDescent="0.25">
      <c r="A25" s="57"/>
      <c r="B25" s="44"/>
      <c r="E25" s="24"/>
      <c r="F25" s="57"/>
      <c r="G25" s="44"/>
      <c r="H25" s="67" t="str">
        <f t="shared" si="0"/>
        <v/>
      </c>
      <c r="I25" s="67" t="str">
        <f t="shared" si="1"/>
        <v/>
      </c>
      <c r="J25" s="41" t="str">
        <f t="shared" si="2"/>
        <v/>
      </c>
      <c r="O25" s="62"/>
      <c r="P25" s="63"/>
      <c r="Q25" s="63"/>
      <c r="R25" s="63"/>
      <c r="S25" s="63"/>
      <c r="T25" s="64"/>
    </row>
    <row r="26" spans="1:29" ht="15" x14ac:dyDescent="0.25">
      <c r="A26" s="57"/>
      <c r="B26" s="44"/>
      <c r="E26" s="24"/>
      <c r="F26" s="57"/>
      <c r="G26" s="44"/>
      <c r="H26" s="67" t="str">
        <f t="shared" si="0"/>
        <v/>
      </c>
      <c r="I26" s="67" t="str">
        <f t="shared" si="1"/>
        <v/>
      </c>
      <c r="J26" s="41" t="str">
        <f t="shared" si="2"/>
        <v/>
      </c>
      <c r="O26" s="62"/>
      <c r="P26" s="63"/>
      <c r="Q26" s="63"/>
      <c r="R26" s="63"/>
      <c r="S26" s="63"/>
      <c r="T26" s="64"/>
    </row>
    <row r="27" spans="1:29" ht="15" x14ac:dyDescent="0.25">
      <c r="A27" s="57"/>
      <c r="B27" s="44"/>
      <c r="E27" s="24"/>
      <c r="F27" s="57"/>
      <c r="G27" s="44"/>
      <c r="H27" s="67" t="str">
        <f t="shared" si="0"/>
        <v/>
      </c>
      <c r="I27" s="67" t="str">
        <f t="shared" si="1"/>
        <v/>
      </c>
      <c r="J27" s="41" t="str">
        <f t="shared" si="2"/>
        <v/>
      </c>
      <c r="O27" s="62"/>
      <c r="P27" s="63"/>
      <c r="Q27" s="63"/>
      <c r="R27" s="63"/>
      <c r="S27" s="63"/>
      <c r="T27" s="64"/>
    </row>
    <row r="28" spans="1:29" ht="15" x14ac:dyDescent="0.25">
      <c r="A28" s="57"/>
      <c r="B28" s="44"/>
      <c r="E28" s="24"/>
      <c r="F28" s="57"/>
      <c r="G28" s="44"/>
      <c r="H28" s="67" t="str">
        <f t="shared" si="0"/>
        <v/>
      </c>
      <c r="I28" s="67" t="str">
        <f t="shared" si="1"/>
        <v/>
      </c>
      <c r="J28" s="41" t="str">
        <f t="shared" si="2"/>
        <v/>
      </c>
      <c r="O28" s="62"/>
      <c r="P28" s="63"/>
      <c r="Q28" s="63"/>
      <c r="R28" s="63"/>
      <c r="S28" s="63"/>
      <c r="T28" s="64"/>
    </row>
    <row r="29" spans="1:29" ht="15" x14ac:dyDescent="0.25">
      <c r="A29" s="57"/>
      <c r="B29" s="44"/>
      <c r="E29" s="24"/>
      <c r="F29" s="57"/>
      <c r="G29" s="44"/>
      <c r="H29" s="67" t="str">
        <f t="shared" si="0"/>
        <v/>
      </c>
      <c r="I29" s="67" t="str">
        <f t="shared" si="1"/>
        <v/>
      </c>
      <c r="J29" s="41" t="str">
        <f t="shared" si="2"/>
        <v/>
      </c>
      <c r="O29" s="62"/>
      <c r="P29" s="63"/>
      <c r="Q29" s="63"/>
      <c r="R29" s="63"/>
      <c r="S29" s="63"/>
      <c r="T29" s="64"/>
    </row>
    <row r="30" spans="1:29" ht="15" x14ac:dyDescent="0.25">
      <c r="A30" s="57"/>
      <c r="B30" s="44"/>
      <c r="E30" s="24"/>
      <c r="F30" s="57"/>
      <c r="G30" s="44"/>
      <c r="H30" s="67" t="str">
        <f t="shared" si="0"/>
        <v/>
      </c>
      <c r="I30" s="67" t="str">
        <f t="shared" si="1"/>
        <v/>
      </c>
      <c r="J30" s="41" t="str">
        <f t="shared" si="2"/>
        <v/>
      </c>
      <c r="O30" s="62"/>
      <c r="P30" s="63"/>
      <c r="Q30" s="63"/>
      <c r="R30" s="63"/>
      <c r="S30" s="63"/>
      <c r="T30" s="64"/>
    </row>
    <row r="31" spans="1:29" ht="15" x14ac:dyDescent="0.25">
      <c r="A31" s="57"/>
      <c r="B31" s="44"/>
      <c r="E31" s="24"/>
      <c r="F31" s="57"/>
      <c r="G31" s="44"/>
      <c r="H31" s="67" t="str">
        <f t="shared" si="0"/>
        <v/>
      </c>
      <c r="I31" s="67" t="str">
        <f t="shared" si="1"/>
        <v/>
      </c>
      <c r="J31" s="41" t="str">
        <f t="shared" si="2"/>
        <v/>
      </c>
      <c r="O31" s="9" t="s">
        <v>857</v>
      </c>
    </row>
    <row r="32" spans="1:29" ht="15" x14ac:dyDescent="0.25">
      <c r="A32" s="57"/>
      <c r="B32" s="44"/>
      <c r="E32" s="24"/>
      <c r="F32" s="57"/>
      <c r="G32" s="44"/>
      <c r="H32" s="67" t="str">
        <f t="shared" si="0"/>
        <v/>
      </c>
      <c r="I32" s="67" t="str">
        <f t="shared" si="1"/>
        <v/>
      </c>
      <c r="J32" s="41" t="str">
        <f t="shared" si="2"/>
        <v/>
      </c>
    </row>
    <row r="33" spans="1:10" ht="15" x14ac:dyDescent="0.25">
      <c r="A33" s="9" t="s">
        <v>858</v>
      </c>
      <c r="E33" s="24"/>
      <c r="F33" s="57"/>
      <c r="G33" s="44"/>
      <c r="H33" s="67" t="str">
        <f t="shared" si="0"/>
        <v/>
      </c>
      <c r="I33" s="67" t="str">
        <f t="shared" si="1"/>
        <v/>
      </c>
      <c r="J33" s="41" t="str">
        <f t="shared" si="2"/>
        <v/>
      </c>
    </row>
    <row r="34" spans="1:10" ht="15" x14ac:dyDescent="0.25">
      <c r="E34" s="24"/>
      <c r="F34" s="57"/>
      <c r="G34" s="44"/>
      <c r="H34" s="67" t="str">
        <f t="shared" si="0"/>
        <v/>
      </c>
      <c r="I34" s="67" t="str">
        <f t="shared" si="1"/>
        <v/>
      </c>
      <c r="J34" s="41" t="str">
        <f t="shared" si="2"/>
        <v/>
      </c>
    </row>
    <row r="35" spans="1:10" ht="15" x14ac:dyDescent="0.25">
      <c r="E35" s="24"/>
      <c r="F35" s="57"/>
      <c r="G35" s="44"/>
      <c r="H35" s="67" t="str">
        <f t="shared" si="0"/>
        <v/>
      </c>
      <c r="I35" s="67" t="str">
        <f t="shared" si="1"/>
        <v/>
      </c>
      <c r="J35" s="41" t="str">
        <f t="shared" si="2"/>
        <v/>
      </c>
    </row>
    <row r="36" spans="1:10" ht="15" x14ac:dyDescent="0.25">
      <c r="E36" s="24"/>
      <c r="F36" s="57"/>
      <c r="G36" s="44"/>
      <c r="H36" s="67" t="str">
        <f t="shared" si="0"/>
        <v/>
      </c>
      <c r="I36" s="67" t="str">
        <f t="shared" si="1"/>
        <v/>
      </c>
      <c r="J36" s="41" t="str">
        <f t="shared" si="2"/>
        <v/>
      </c>
    </row>
    <row r="37" spans="1:10" ht="15" x14ac:dyDescent="0.25">
      <c r="E37" s="24"/>
      <c r="F37" s="57"/>
      <c r="G37" s="44"/>
      <c r="H37" s="67" t="str">
        <f t="shared" si="0"/>
        <v/>
      </c>
      <c r="I37" s="67" t="str">
        <f t="shared" si="1"/>
        <v/>
      </c>
      <c r="J37" s="41" t="str">
        <f t="shared" si="2"/>
        <v/>
      </c>
    </row>
    <row r="38" spans="1:10" ht="15" x14ac:dyDescent="0.25">
      <c r="E38" s="24"/>
      <c r="F38" s="57"/>
      <c r="G38" s="44"/>
      <c r="H38" s="67" t="str">
        <f t="shared" si="0"/>
        <v/>
      </c>
      <c r="I38" s="67" t="str">
        <f t="shared" si="1"/>
        <v/>
      </c>
      <c r="J38" s="41" t="str">
        <f t="shared" si="2"/>
        <v/>
      </c>
    </row>
    <row r="39" spans="1:10" ht="15" x14ac:dyDescent="0.25">
      <c r="E39" s="24"/>
      <c r="F39" s="57"/>
      <c r="G39" s="44"/>
      <c r="H39" s="67" t="str">
        <f t="shared" si="0"/>
        <v/>
      </c>
      <c r="I39" s="67" t="str">
        <f t="shared" si="1"/>
        <v/>
      </c>
      <c r="J39" s="41" t="str">
        <f t="shared" si="2"/>
        <v/>
      </c>
    </row>
    <row r="40" spans="1:10" ht="15" x14ac:dyDescent="0.25">
      <c r="E40" s="24"/>
      <c r="F40" s="57"/>
      <c r="G40" s="44"/>
      <c r="H40" s="67" t="str">
        <f t="shared" si="0"/>
        <v/>
      </c>
      <c r="I40" s="67" t="str">
        <f t="shared" si="1"/>
        <v/>
      </c>
      <c r="J40" s="41" t="str">
        <f t="shared" si="2"/>
        <v/>
      </c>
    </row>
    <row r="41" spans="1:10" ht="15" x14ac:dyDescent="0.25">
      <c r="E41" s="24"/>
      <c r="F41" s="57"/>
      <c r="G41" s="44"/>
      <c r="H41" s="67" t="str">
        <f t="shared" si="0"/>
        <v/>
      </c>
      <c r="I41" s="67" t="str">
        <f t="shared" si="1"/>
        <v/>
      </c>
      <c r="J41" s="41" t="str">
        <f t="shared" si="2"/>
        <v/>
      </c>
    </row>
    <row r="42" spans="1:10" ht="15" x14ac:dyDescent="0.25">
      <c r="E42" s="24"/>
      <c r="F42" s="57"/>
      <c r="G42" s="44"/>
      <c r="H42" s="67" t="str">
        <f t="shared" si="0"/>
        <v/>
      </c>
      <c r="I42" s="67" t="str">
        <f t="shared" si="1"/>
        <v/>
      </c>
      <c r="J42" s="41" t="str">
        <f t="shared" si="2"/>
        <v/>
      </c>
    </row>
    <row r="43" spans="1:10" ht="15" x14ac:dyDescent="0.25">
      <c r="E43" s="24"/>
      <c r="F43" s="57"/>
      <c r="G43" s="44"/>
      <c r="H43" s="67" t="str">
        <f t="shared" si="0"/>
        <v/>
      </c>
      <c r="I43" s="67" t="str">
        <f t="shared" si="1"/>
        <v/>
      </c>
      <c r="J43" s="41" t="str">
        <f t="shared" si="2"/>
        <v/>
      </c>
    </row>
    <row r="44" spans="1:10" ht="15" x14ac:dyDescent="0.25">
      <c r="E44" s="24"/>
      <c r="F44" s="57"/>
      <c r="G44" s="44"/>
      <c r="H44" s="67" t="str">
        <f t="shared" si="0"/>
        <v/>
      </c>
      <c r="I44" s="67" t="str">
        <f t="shared" si="1"/>
        <v/>
      </c>
      <c r="J44" s="41" t="str">
        <f t="shared" si="2"/>
        <v/>
      </c>
    </row>
    <row r="45" spans="1:10" ht="15" x14ac:dyDescent="0.25">
      <c r="E45" s="24"/>
      <c r="F45" s="57"/>
      <c r="G45" s="44"/>
      <c r="H45" s="67" t="str">
        <f t="shared" si="0"/>
        <v/>
      </c>
      <c r="I45" s="67" t="str">
        <f t="shared" si="1"/>
        <v/>
      </c>
      <c r="J45" s="41" t="str">
        <f t="shared" si="2"/>
        <v/>
      </c>
    </row>
    <row r="46" spans="1:10" ht="15" x14ac:dyDescent="0.25">
      <c r="E46" s="24"/>
      <c r="F46" s="57"/>
      <c r="G46" s="44"/>
      <c r="H46" s="67" t="str">
        <f t="shared" si="0"/>
        <v/>
      </c>
      <c r="I46" s="67" t="str">
        <f t="shared" si="1"/>
        <v/>
      </c>
      <c r="J46" s="41" t="str">
        <f t="shared" si="2"/>
        <v/>
      </c>
    </row>
    <row r="47" spans="1:10" ht="15" x14ac:dyDescent="0.25">
      <c r="E47" s="24"/>
      <c r="F47" s="57"/>
      <c r="G47" s="44"/>
      <c r="H47" s="67" t="str">
        <f t="shared" si="0"/>
        <v/>
      </c>
      <c r="I47" s="67" t="str">
        <f t="shared" si="1"/>
        <v/>
      </c>
      <c r="J47" s="41" t="str">
        <f t="shared" si="2"/>
        <v/>
      </c>
    </row>
    <row r="48" spans="1:10" ht="15" x14ac:dyDescent="0.25">
      <c r="E48" s="24"/>
      <c r="F48" s="57"/>
      <c r="G48" s="44"/>
      <c r="H48" s="67" t="str">
        <f t="shared" si="0"/>
        <v/>
      </c>
      <c r="I48" s="67" t="str">
        <f t="shared" si="1"/>
        <v/>
      </c>
      <c r="J48" s="41" t="str">
        <f t="shared" si="2"/>
        <v/>
      </c>
    </row>
    <row r="49" spans="5:10" ht="15" x14ac:dyDescent="0.25">
      <c r="E49" s="24"/>
      <c r="F49" s="57"/>
      <c r="G49" s="44"/>
      <c r="H49" s="67" t="str">
        <f t="shared" si="0"/>
        <v/>
      </c>
      <c r="I49" s="67" t="str">
        <f t="shared" si="1"/>
        <v/>
      </c>
      <c r="J49" s="41" t="str">
        <f t="shared" si="2"/>
        <v/>
      </c>
    </row>
    <row r="50" spans="5:10" ht="15" x14ac:dyDescent="0.25">
      <c r="E50" s="24"/>
      <c r="F50" s="57"/>
      <c r="G50" s="44"/>
      <c r="H50" s="67" t="str">
        <f t="shared" si="0"/>
        <v/>
      </c>
      <c r="I50" s="67" t="str">
        <f t="shared" si="1"/>
        <v/>
      </c>
      <c r="J50" s="41" t="str">
        <f t="shared" si="2"/>
        <v/>
      </c>
    </row>
    <row r="51" spans="5:10" ht="15" x14ac:dyDescent="0.25">
      <c r="E51" s="24"/>
      <c r="F51" s="57"/>
      <c r="G51" s="44"/>
      <c r="H51" s="67" t="str">
        <f t="shared" si="0"/>
        <v/>
      </c>
      <c r="I51" s="67" t="str">
        <f t="shared" si="1"/>
        <v/>
      </c>
      <c r="J51" s="41" t="str">
        <f t="shared" si="2"/>
        <v/>
      </c>
    </row>
    <row r="52" spans="5:10" ht="15" x14ac:dyDescent="0.25">
      <c r="E52" s="24"/>
      <c r="F52" s="57"/>
      <c r="G52" s="44"/>
      <c r="H52" s="67" t="str">
        <f t="shared" si="0"/>
        <v/>
      </c>
      <c r="I52" s="67" t="str">
        <f t="shared" si="1"/>
        <v/>
      </c>
      <c r="J52" s="41" t="str">
        <f t="shared" si="2"/>
        <v/>
      </c>
    </row>
    <row r="53" spans="5:10" ht="15" x14ac:dyDescent="0.25">
      <c r="E53" s="24"/>
      <c r="F53" s="57"/>
      <c r="G53" s="44"/>
      <c r="H53" s="67" t="str">
        <f t="shared" si="0"/>
        <v/>
      </c>
      <c r="I53" s="67" t="str">
        <f t="shared" si="1"/>
        <v/>
      </c>
      <c r="J53" s="41" t="str">
        <f t="shared" si="2"/>
        <v/>
      </c>
    </row>
    <row r="54" spans="5:10" ht="15" x14ac:dyDescent="0.25">
      <c r="E54" s="24"/>
      <c r="F54" s="57"/>
      <c r="G54" s="44"/>
      <c r="H54" s="67" t="str">
        <f t="shared" si="0"/>
        <v/>
      </c>
      <c r="I54" s="67" t="str">
        <f t="shared" si="1"/>
        <v/>
      </c>
      <c r="J54" s="41" t="str">
        <f t="shared" si="2"/>
        <v/>
      </c>
    </row>
    <row r="55" spans="5:10" x14ac:dyDescent="0.2">
      <c r="E55" s="9" t="s">
        <v>859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10</vt:i4>
      </vt:variant>
      <vt:variant>
        <vt:lpstr>Intervalos Nomeados</vt:lpstr>
      </vt:variant>
      <vt:variant>
        <vt:i4>94</vt:i4>
      </vt:variant>
    </vt:vector>
  </HeadingPairs>
  <TitlesOfParts>
    <vt:vector size="104" baseType="lpstr">
      <vt:lpstr>LEIA-ME</vt:lpstr>
      <vt:lpstr>Painel</vt:lpstr>
      <vt:lpstr>Lancamentos</vt:lpstr>
      <vt:lpstr>Compensacoes</vt:lpstr>
      <vt:lpstr>Lanc_HE</vt:lpstr>
      <vt:lpstr>Resumo_Mensal</vt:lpstr>
      <vt:lpstr>Por_Colaborador</vt:lpstr>
      <vt:lpstr>Cadastro</vt:lpstr>
      <vt:lpstr>Vigencias</vt:lpstr>
      <vt:lpstr>Tabelas</vt:lpstr>
      <vt:lpstr>C_DiasSem</vt:lpstr>
      <vt:lpstr>C_Nome</vt:lpstr>
      <vt:lpstr>C_RG</vt:lpstr>
      <vt:lpstr>C_Situacao</vt:lpstr>
      <vt:lpstr>CP_Aprov</vt:lpstr>
      <vt:lpstr>CP_ChaveFalta</vt:lpstr>
      <vt:lpstr>CP_ChaveQuem</vt:lpstr>
      <vt:lpstr>CP_Data</vt:lpstr>
      <vt:lpstr>CP_DataFalta</vt:lpstr>
      <vt:lpstr>CP_Falta</vt:lpstr>
      <vt:lpstr>CP_Horas</vt:lpstr>
      <vt:lpstr>CP_Quem</vt:lpstr>
      <vt:lpstr>CP_Situacao</vt:lpstr>
      <vt:lpstr>F_Chave</vt:lpstr>
      <vt:lpstr>F_Funcao</vt:lpstr>
      <vt:lpstr>F_Ini</vt:lpstr>
      <vt:lpstr>F_Valor</vt:lpstr>
      <vt:lpstr>H_100</vt:lpstr>
      <vt:lpstr>H_50</vt:lpstr>
      <vt:lpstr>H_Alerta</vt:lpstr>
      <vt:lpstr>H_Area</vt:lpstr>
      <vt:lpstr>H_EI</vt:lpstr>
      <vt:lpstr>H_Equipe</vt:lpstr>
      <vt:lpstr>H_Funcao</vt:lpstr>
      <vt:lpstr>H_Liq</vt:lpstr>
      <vt:lpstr>H_Mes</vt:lpstr>
      <vt:lpstr>H_Nome</vt:lpstr>
      <vt:lpstr>H_Valor</vt:lpstr>
      <vt:lpstr>L_Alerta</vt:lpstr>
      <vt:lpstr>L_Ausencia</vt:lpstr>
      <vt:lpstr>L_Bruto</vt:lpstr>
      <vt:lpstr>L_Categoria</vt:lpstr>
      <vt:lpstr>L_ChaveCob</vt:lpstr>
      <vt:lpstr>L_ChavePD</vt:lpstr>
      <vt:lpstr>L_Compensado</vt:lpstr>
      <vt:lpstr>L_Contrato</vt:lpstr>
      <vt:lpstr>L_Data</vt:lpstr>
      <vt:lpstr>L_DescExtra</vt:lpstr>
      <vt:lpstr>L_Equipe</vt:lpstr>
      <vt:lpstr>L_Ferista</vt:lpstr>
      <vt:lpstr>L_Funcao</vt:lpstr>
      <vt:lpstr>L_HorasDesc</vt:lpstr>
      <vt:lpstr>L_JustExtra</vt:lpstr>
      <vt:lpstr>L_Mes</vt:lpstr>
      <vt:lpstr>L_Nome</vt:lpstr>
      <vt:lpstr>L_OrdemCob</vt:lpstr>
      <vt:lpstr>L_Pendente</vt:lpstr>
      <vt:lpstr>L_Perdoado</vt:lpstr>
      <vt:lpstr>L_RG</vt:lpstr>
      <vt:lpstr>L_Status</vt:lpstr>
      <vt:lpstr>L_Trab</vt:lpstr>
      <vt:lpstr>L_Valor</vt:lpstr>
      <vt:lpstr>L_ValorJust</vt:lpstr>
      <vt:lpstr>lstAprov</vt:lpstr>
      <vt:lpstr>lstAtipica</vt:lpstr>
      <vt:lpstr>lstContrato</vt:lpstr>
      <vt:lpstr>lstEquipes</vt:lpstr>
      <vt:lpstr>lstFuncionarios</vt:lpstr>
      <vt:lpstr>lstFuncoes</vt:lpstr>
      <vt:lpstr>lstMeses</vt:lpstr>
      <vt:lpstr>lstSimNao</vt:lpstr>
      <vt:lpstr>lstSituacao</vt:lpstr>
      <vt:lpstr>lstStatus</vt:lpstr>
      <vt:lpstr>lstTratHE</vt:lpstr>
      <vt:lpstr>P_AlmocoFDS</vt:lpstr>
      <vt:lpstr>P_Ano</vt:lpstr>
      <vt:lpstr>P_CoberturaAuto</vt:lpstr>
      <vt:lpstr>P_DataRef</vt:lpstr>
      <vt:lpstr>P_EquipePostoVago</vt:lpstr>
      <vt:lpstr>P_EquipePrincipal</vt:lpstr>
      <vt:lpstr>P_FechadoAte</vt:lpstr>
      <vt:lpstr>P_HoraSab100</vt:lpstr>
      <vt:lpstr>P_InicioRegras</vt:lpstr>
      <vt:lpstr>P_LeveMax</vt:lpstr>
      <vt:lpstr>P_LeveMin</vt:lpstr>
      <vt:lpstr>P_LimiteAlmocoFDS</vt:lpstr>
      <vt:lpstr>P_MultHE100</vt:lpstr>
      <vt:lpstr>P_MultHE50</vt:lpstr>
      <vt:lpstr>S_Cat</vt:lpstr>
      <vt:lpstr>S_Conta</vt:lpstr>
      <vt:lpstr>S_Modo</vt:lpstr>
      <vt:lpstr>S_Status</vt:lpstr>
      <vt:lpstr>S_Trab</vt:lpstr>
      <vt:lpstr>T_ContratoIni</vt:lpstr>
      <vt:lpstr>T_ContratoVal</vt:lpstr>
      <vt:lpstr>T_Horas</vt:lpstr>
      <vt:lpstr>T_Turno</vt:lpstr>
      <vt:lpstr>V_Chave</vt:lpstr>
      <vt:lpstr>V_Contrato</vt:lpstr>
      <vt:lpstr>V_Equipe</vt:lpstr>
      <vt:lpstr>V_Funcao</vt:lpstr>
      <vt:lpstr>V_Ini</vt:lpstr>
      <vt:lpstr>V_RG</vt:lpstr>
      <vt:lpstr>V_Turno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 LIMA ALVES, FELIPE</cp:lastModifiedBy>
  <cp:revision>0</cp:revision>
  <dcterms:created xsi:type="dcterms:W3CDTF">2026-10-07T14:37:11Z</dcterms:created>
  <dcterms:modified xsi:type="dcterms:W3CDTF">2026-10-16T18:47:22Z</dcterms:modified>
  <dc:language>en-US</dc:language>
</cp:coreProperties>
</file>